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comments6.xml" ContentType="application/vnd.openxmlformats-officedocument.spreadsheetml.comments+xml"/>
  <Override PartName="/xl/comments7.xml" ContentType="application/vnd.openxmlformats-officedocument.spreadsheetml.comment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codeName="ЭтаКнига" defaultThemeVersion="124226"/>
  <bookViews>
    <workbookView xWindow="120" yWindow="105" windowWidth="15120" windowHeight="8010"/>
  </bookViews>
  <sheets>
    <sheet name="прил № 2 (01.01.20)" sheetId="100" r:id="rId1"/>
    <sheet name="услуги 01.01" sheetId="105" r:id="rId2"/>
    <sheet name="2.1. обл_нормативы_2020" sheetId="97" r:id="rId3"/>
    <sheet name="обл_расчет_2020" sheetId="94" r:id="rId4"/>
    <sheet name="расчет нормы пед часов" sheetId="104" r:id="rId5"/>
    <sheet name="2.1. обл_нормативы_2021" sheetId="98" r:id="rId6"/>
    <sheet name="обл_расчет_2021 " sheetId="95" r:id="rId7"/>
    <sheet name="2.1. обл_нормативы_2022" sheetId="99" r:id="rId8"/>
    <sheet name="обл_расчет_2022" sheetId="96" r:id="rId9"/>
    <sheet name="2.2.расчет фот мест (2020)" sheetId="19" r:id="rId10"/>
    <sheet name="2.2.расчет фот мест (2021)" sheetId="83" r:id="rId11"/>
    <sheet name="2.2.расчет фот мест (2022)" sheetId="101" r:id="rId12"/>
    <sheet name="расчет ночных и празд" sheetId="103" r:id="rId13"/>
    <sheet name="фот 1-3 г мб и об" sheetId="73" r:id="rId14"/>
    <sheet name="фот 3-7 л мб и об" sheetId="74" r:id="rId15"/>
    <sheet name="2.3.комм услуги" sheetId="62" r:id="rId16"/>
    <sheet name="2.4.расчет прочих" sheetId="55" r:id="rId17"/>
    <sheet name="2.5.присмотр" sheetId="63" r:id="rId18"/>
    <sheet name="продукты" sheetId="64" r:id="rId19"/>
    <sheet name="мягкий инв" sheetId="65" r:id="rId20"/>
    <sheet name="бут вода" sheetId="66" r:id="rId21"/>
    <sheet name="хоз инв" sheetId="67" r:id="rId22"/>
    <sheet name="дотация 2020" sheetId="89" r:id="rId23"/>
    <sheet name="291 имущ" sheetId="90" r:id="rId24"/>
    <sheet name="291 земля" sheetId="91" r:id="rId25"/>
  </sheets>
  <externalReferences>
    <externalReference r:id="rId26"/>
    <externalReference r:id="rId27"/>
  </externalReferences>
  <definedNames>
    <definedName name="dklr" localSheetId="10">#REF!</definedName>
    <definedName name="dklr" localSheetId="11">#REF!</definedName>
    <definedName name="dklr" localSheetId="15">#REF!</definedName>
    <definedName name="dklr" localSheetId="24">#REF!</definedName>
    <definedName name="dklr" localSheetId="23">#REF!</definedName>
    <definedName name="dklr" localSheetId="22">#REF!</definedName>
    <definedName name="dklr" localSheetId="0">#REF!</definedName>
    <definedName name="dklr" localSheetId="4">#REF!</definedName>
    <definedName name="dklr" localSheetId="12">#REF!</definedName>
    <definedName name="dklr" localSheetId="1">#REF!</definedName>
    <definedName name="dklr">#REF!</definedName>
    <definedName name="Excel_BuiltIn_Database" localSheetId="10">#REF!</definedName>
    <definedName name="Excel_BuiltIn_Database" localSheetId="11">#REF!</definedName>
    <definedName name="Excel_BuiltIn_Database" localSheetId="15">#REF!</definedName>
    <definedName name="Excel_BuiltIn_Database" localSheetId="16">#REF!</definedName>
    <definedName name="Excel_BuiltIn_Database" localSheetId="24">#REF!</definedName>
    <definedName name="Excel_BuiltIn_Database" localSheetId="23">#REF!</definedName>
    <definedName name="Excel_BuiltIn_Database" localSheetId="22">#REF!</definedName>
    <definedName name="Excel_BuiltIn_Database" localSheetId="0">#REF!</definedName>
    <definedName name="Excel_BuiltIn_Database" localSheetId="4">#REF!</definedName>
    <definedName name="Excel_BuiltIn_Database" localSheetId="12">#REF!</definedName>
    <definedName name="Excel_BuiltIn_Database" localSheetId="1">#REF!</definedName>
    <definedName name="Excel_BuiltIn_Database" localSheetId="13">#REF!</definedName>
    <definedName name="Excel_BuiltIn_Database" localSheetId="14">#REF!</definedName>
    <definedName name="Excel_BuiltIn_Database">#REF!</definedName>
    <definedName name="xxxx" localSheetId="11">#REF!</definedName>
    <definedName name="xxxx" localSheetId="24">#REF!</definedName>
    <definedName name="xxxx" localSheetId="23">#REF!</definedName>
    <definedName name="xxxx" localSheetId="22">#REF!</definedName>
    <definedName name="xxxx" localSheetId="4">#REF!</definedName>
    <definedName name="xxxx" localSheetId="12">#REF!</definedName>
    <definedName name="xxxx" localSheetId="1">#REF!</definedName>
    <definedName name="xxxx">#REF!</definedName>
    <definedName name="zpl" localSheetId="10">#REF!</definedName>
    <definedName name="zpl" localSheetId="11">#REF!</definedName>
    <definedName name="zpl" localSheetId="15">#REF!</definedName>
    <definedName name="zpl" localSheetId="16">#REF!</definedName>
    <definedName name="zpl" localSheetId="24">#REF!</definedName>
    <definedName name="zpl" localSheetId="23">#REF!</definedName>
    <definedName name="zpl" localSheetId="22">#REF!</definedName>
    <definedName name="zpl" localSheetId="0">#REF!</definedName>
    <definedName name="zpl" localSheetId="4">#REF!</definedName>
    <definedName name="zpl" localSheetId="12">#REF!</definedName>
    <definedName name="zpl" localSheetId="1">#REF!</definedName>
    <definedName name="zpl" localSheetId="13">#REF!</definedName>
    <definedName name="zpl" localSheetId="14">#REF!</definedName>
    <definedName name="zpl">#REF!</definedName>
    <definedName name="вбдргп" localSheetId="10">#REF!</definedName>
    <definedName name="вбдргп" localSheetId="11">#REF!</definedName>
    <definedName name="вбдргп" localSheetId="15">#REF!</definedName>
    <definedName name="вбдргп" localSheetId="24">#REF!</definedName>
    <definedName name="вбдргп" localSheetId="23">#REF!</definedName>
    <definedName name="вбдргп" localSheetId="22">#REF!</definedName>
    <definedName name="вбдргп" localSheetId="0">#REF!</definedName>
    <definedName name="вбдргп" localSheetId="4">#REF!</definedName>
    <definedName name="вбдргп" localSheetId="12">#REF!</definedName>
    <definedName name="вбдргп" localSheetId="1">#REF!</definedName>
    <definedName name="вбдргп">#REF!</definedName>
    <definedName name="ввввв123" localSheetId="10">#REF!</definedName>
    <definedName name="ввввв123" localSheetId="11">#REF!</definedName>
    <definedName name="ввввв123" localSheetId="15">#REF!</definedName>
    <definedName name="ввввв123" localSheetId="16">#REF!</definedName>
    <definedName name="ввввв123" localSheetId="24">#REF!</definedName>
    <definedName name="ввввв123" localSheetId="23">#REF!</definedName>
    <definedName name="ввввв123" localSheetId="22">#REF!</definedName>
    <definedName name="ввввв123" localSheetId="0">#REF!</definedName>
    <definedName name="ввввв123" localSheetId="4">#REF!</definedName>
    <definedName name="ввввв123" localSheetId="12">#REF!</definedName>
    <definedName name="ввввв123" localSheetId="1">#REF!</definedName>
    <definedName name="ввввв123" localSheetId="13">#REF!</definedName>
    <definedName name="ввввв123" localSheetId="14">#REF!</definedName>
    <definedName name="ввввв123">#REF!</definedName>
    <definedName name="ДатаОтчета" localSheetId="2">#REF!</definedName>
    <definedName name="ДатаОтчета" localSheetId="5">#REF!</definedName>
    <definedName name="ДатаОтчета" localSheetId="7">#REF!</definedName>
    <definedName name="ДатаОтчета" localSheetId="10">#REF!</definedName>
    <definedName name="ДатаОтчета" localSheetId="11">#REF!</definedName>
    <definedName name="ДатаОтчета" localSheetId="0">#REF!</definedName>
    <definedName name="ДатаОтчета" localSheetId="4">#REF!</definedName>
    <definedName name="ДатаОтчета" localSheetId="12">#REF!</definedName>
    <definedName name="ДатаОтчета" localSheetId="1">#REF!</definedName>
    <definedName name="ДатаОтчета">#REF!</definedName>
    <definedName name="дс">[1]свод!$A$7</definedName>
    <definedName name="ждд" localSheetId="10">#REF!</definedName>
    <definedName name="ждд" localSheetId="11">#REF!</definedName>
    <definedName name="ждд" localSheetId="15">#REF!</definedName>
    <definedName name="ждд" localSheetId="24">#REF!</definedName>
    <definedName name="ждд" localSheetId="23">#REF!</definedName>
    <definedName name="ждд" localSheetId="22">#REF!</definedName>
    <definedName name="ждд" localSheetId="0">#REF!</definedName>
    <definedName name="ждд" localSheetId="4">#REF!</definedName>
    <definedName name="ждд" localSheetId="12">#REF!</definedName>
    <definedName name="ждд" localSheetId="1">#REF!</definedName>
    <definedName name="ждд">#REF!</definedName>
    <definedName name="жжжжжжж" localSheetId="11">#REF!</definedName>
    <definedName name="жжжжжжж" localSheetId="24">#REF!</definedName>
    <definedName name="жжжжжжж" localSheetId="23">#REF!</definedName>
    <definedName name="жжжжжжж" localSheetId="22">#REF!</definedName>
    <definedName name="жжжжжжж" localSheetId="4">#REF!</definedName>
    <definedName name="жжжжжжж" localSheetId="12">#REF!</definedName>
    <definedName name="жжжжжжж" localSheetId="1">#REF!</definedName>
    <definedName name="жжжжжжж">#REF!</definedName>
    <definedName name="_xlnm.Print_Titles" localSheetId="2">'2.1. обл_нормативы_2020'!$B:$B</definedName>
    <definedName name="_xlnm.Print_Titles" localSheetId="5">'2.1. обл_нормативы_2021'!$B:$B</definedName>
    <definedName name="_xlnm.Print_Titles" localSheetId="7">'2.1. обл_нормативы_2022'!$B:$B</definedName>
    <definedName name="_xlnm.Print_Titles" localSheetId="15">'2.3.комм услуги'!$A$1:$E$65578</definedName>
    <definedName name="_xlnm.Print_Titles" localSheetId="16">'2.4.расчет прочих'!$7:$9</definedName>
    <definedName name="_xlnm.Print_Titles" localSheetId="17">'2.5.присмотр'!$A:$A</definedName>
    <definedName name="_xlnm.Print_Titles" localSheetId="23">'291 имущ'!$8:$12</definedName>
    <definedName name="_xlnm.Print_Titles" localSheetId="22">'дотация 2020'!$A:$A,'дотация 2020'!$8:$10</definedName>
    <definedName name="_xlnm.Print_Titles" localSheetId="3">обл_расчет_2020!$A:$A,обл_расчет_2020!$2:$8</definedName>
    <definedName name="_xlnm.Print_Titles" localSheetId="6">'обл_расчет_2021 '!$A:$A,'обл_расчет_2021 '!$2:$8</definedName>
    <definedName name="_xlnm.Print_Titles" localSheetId="8">обл_расчет_2022!$A:$A,обл_расчет_2022!$2:$8</definedName>
    <definedName name="_xlnm.Print_Titles" localSheetId="1">'услуги 01.01'!$A:$B</definedName>
    <definedName name="_xlnm.Print_Titles" localSheetId="13">'фот 1-3 г мб и об'!$6:$6</definedName>
    <definedName name="_xlnm.Print_Titles" localSheetId="14">'фот 3-7 л мб и об'!$6:$6</definedName>
    <definedName name="ИмяПоказателя" localSheetId="2">#REF!</definedName>
    <definedName name="ИмяПоказателя" localSheetId="5">#REF!</definedName>
    <definedName name="ИмяПоказателя" localSheetId="7">#REF!</definedName>
    <definedName name="ИмяПоказателя" localSheetId="10">#REF!</definedName>
    <definedName name="ИмяПоказателя" localSheetId="11">#REF!</definedName>
    <definedName name="ИмяПоказателя" localSheetId="0">#REF!</definedName>
    <definedName name="ИмяПоказателя" localSheetId="4">#REF!</definedName>
    <definedName name="ИмяПоказателя" localSheetId="12">#REF!</definedName>
    <definedName name="ИмяПоказателя" localSheetId="1">#REF!</definedName>
    <definedName name="ИмяПоказателя">#REF!</definedName>
    <definedName name="ИтогоПоСтроке" localSheetId="5">#REF!</definedName>
    <definedName name="ИтогоПоСтроке" localSheetId="7">#REF!</definedName>
    <definedName name="ИтогоПоСтроке" localSheetId="10">#REF!</definedName>
    <definedName name="ИтогоПоСтроке" localSheetId="11">#REF!</definedName>
    <definedName name="ИтогоПоСтроке" localSheetId="0">#REF!</definedName>
    <definedName name="ИтогоПоСтроке" localSheetId="4">#REF!</definedName>
    <definedName name="ИтогоПоСтроке" localSheetId="12">#REF!</definedName>
    <definedName name="ИтогоПоСтроке" localSheetId="1">#REF!</definedName>
    <definedName name="ИтогоПоСтроке">#REF!</definedName>
    <definedName name="Контрагент" localSheetId="5">#REF!</definedName>
    <definedName name="Контрагент" localSheetId="7">#REF!</definedName>
    <definedName name="Контрагент" localSheetId="10">#REF!</definedName>
    <definedName name="Контрагент" localSheetId="11">#REF!</definedName>
    <definedName name="Контрагент" localSheetId="0">#REF!</definedName>
    <definedName name="Контрагент" localSheetId="4">#REF!</definedName>
    <definedName name="Контрагент" localSheetId="12">#REF!</definedName>
    <definedName name="Контрагент" localSheetId="1">#REF!</definedName>
    <definedName name="Контрагент">#REF!</definedName>
    <definedName name="н" localSheetId="5">#REF!</definedName>
    <definedName name="н" localSheetId="7">#REF!</definedName>
    <definedName name="н" localSheetId="10">#REF!</definedName>
    <definedName name="н" localSheetId="11">#REF!</definedName>
    <definedName name="н" localSheetId="0">#REF!</definedName>
    <definedName name="н" localSheetId="4">#REF!</definedName>
    <definedName name="н" localSheetId="12">#REF!</definedName>
    <definedName name="н" localSheetId="1">#REF!</definedName>
    <definedName name="н">#REF!</definedName>
    <definedName name="_xlnm.Print_Area" localSheetId="2">'2.1. обл_нормативы_2020'!$A$2:$CX$15</definedName>
    <definedName name="_xlnm.Print_Area" localSheetId="5">'2.1. обл_нормативы_2021'!$A$2:$CX$15</definedName>
    <definedName name="_xlnm.Print_Area" localSheetId="7">'2.1. обл_нормативы_2022'!$A$2:$CX$15</definedName>
    <definedName name="_xlnm.Print_Area" localSheetId="9">'2.2.расчет фот мест (2020)'!$A$1:$R$24</definedName>
    <definedName name="_xlnm.Print_Area" localSheetId="10">'2.2.расчет фот мест (2021)'!$A$1:$S$24</definedName>
    <definedName name="_xlnm.Print_Area" localSheetId="11">'2.2.расчет фот мест (2022)'!$A$1:$T$24</definedName>
    <definedName name="_xlnm.Print_Area" localSheetId="15">'2.3.комм услуги'!$A$1:$BM$108</definedName>
    <definedName name="_xlnm.Print_Area" localSheetId="16">'2.4.расчет прочих'!$A$1:$Q$259</definedName>
    <definedName name="_xlnm.Print_Area" localSheetId="24">'291 земля'!$A$1:$G$292</definedName>
    <definedName name="_xlnm.Print_Area" localSheetId="23">'291 имущ'!$A$1:$J$131</definedName>
    <definedName name="_xlnm.Print_Area" localSheetId="22">'дотация 2020'!$A$1:$AQ$69</definedName>
    <definedName name="_xlnm.Print_Area" localSheetId="3">обл_расчет_2020!$A$1:$HP$66</definedName>
    <definedName name="_xlnm.Print_Area" localSheetId="6">'обл_расчет_2021 '!$A$1:$HJ$67</definedName>
    <definedName name="_xlnm.Print_Area" localSheetId="8">обл_расчет_2022!$A$1:$HI$67</definedName>
    <definedName name="_xlnm.Print_Area" localSheetId="0">'прил № 2 (01.01.20)'!$A$1:$AVW$592</definedName>
    <definedName name="_xlnm.Print_Area" localSheetId="1">'услуги 01.01'!$A$1:$FZ$39</definedName>
    <definedName name="_xlnm.Print_Area" localSheetId="13">'фот 1-3 г мб и об'!$C$1:$W$110</definedName>
    <definedName name="_xlnm.Print_Area" localSheetId="14">'фот 3-7 л мб и об'!$B$1:$W$110</definedName>
    <definedName name="Показатель" localSheetId="2">#REF!</definedName>
    <definedName name="Показатель" localSheetId="5">#REF!</definedName>
    <definedName name="Показатель" localSheetId="7">#REF!</definedName>
    <definedName name="Показатель" localSheetId="10">#REF!</definedName>
    <definedName name="Показатель" localSheetId="11">#REF!</definedName>
    <definedName name="Показатель" localSheetId="0">#REF!</definedName>
    <definedName name="Показатель" localSheetId="4">#REF!</definedName>
    <definedName name="Показатель" localSheetId="12">#REF!</definedName>
    <definedName name="Показатель" localSheetId="1">#REF!</definedName>
    <definedName name="Показатель">#REF!</definedName>
    <definedName name="Разрез" localSheetId="5">#REF!</definedName>
    <definedName name="Разрез" localSheetId="7">#REF!</definedName>
    <definedName name="Разрез" localSheetId="10">#REF!</definedName>
    <definedName name="Разрез" localSheetId="11">#REF!</definedName>
    <definedName name="Разрез" localSheetId="0">#REF!</definedName>
    <definedName name="Разрез" localSheetId="4">#REF!</definedName>
    <definedName name="Разрез" localSheetId="12">#REF!</definedName>
    <definedName name="Разрез" localSheetId="1">#REF!</definedName>
    <definedName name="Разрез">#REF!</definedName>
    <definedName name="расш.340.16" localSheetId="10">#REF!</definedName>
    <definedName name="расш.340.16" localSheetId="11">#REF!</definedName>
    <definedName name="расш.340.16" localSheetId="15">#REF!</definedName>
    <definedName name="расш.340.16" localSheetId="24">#REF!</definedName>
    <definedName name="расш.340.16" localSheetId="23">#REF!</definedName>
    <definedName name="расш.340.16" localSheetId="22">#REF!</definedName>
    <definedName name="расш.340.16" localSheetId="0">#REF!</definedName>
    <definedName name="расш.340.16" localSheetId="4">#REF!</definedName>
    <definedName name="расш.340.16" localSheetId="12">#REF!</definedName>
    <definedName name="расш.340.16" localSheetId="1">#REF!</definedName>
    <definedName name="расш.340.16">#REF!</definedName>
    <definedName name="ььь" localSheetId="11">#REF!</definedName>
    <definedName name="ььь" localSheetId="24">#REF!</definedName>
    <definedName name="ььь" localSheetId="23">#REF!</definedName>
    <definedName name="ььь" localSheetId="22">#REF!</definedName>
    <definedName name="ььь" localSheetId="4">#REF!</definedName>
    <definedName name="ььь" localSheetId="12">#REF!</definedName>
    <definedName name="ььь" localSheetId="1">#REF!</definedName>
    <definedName name="ььь">#REF!</definedName>
  </definedNames>
  <calcPr calcId="124519" fullPrecision="0"/>
</workbook>
</file>

<file path=xl/calcChain.xml><?xml version="1.0" encoding="utf-8"?>
<calcChain xmlns="http://schemas.openxmlformats.org/spreadsheetml/2006/main">
  <c r="ED35" i="105"/>
  <c r="EC35"/>
  <c r="EB35"/>
  <c r="CH35"/>
  <c r="CG35"/>
  <c r="CF35"/>
  <c r="CB35"/>
  <c r="CA35"/>
  <c r="CA25" s="1"/>
  <c r="BZ35"/>
  <c r="BY35"/>
  <c r="BY25" s="1"/>
  <c r="BX35"/>
  <c r="BW35"/>
  <c r="BW25" s="1"/>
  <c r="AC35"/>
  <c r="AB35"/>
  <c r="AA35"/>
  <c r="ED34"/>
  <c r="EC34"/>
  <c r="EB34"/>
  <c r="CH34"/>
  <c r="CG34"/>
  <c r="CF34"/>
  <c r="AC34"/>
  <c r="AB34"/>
  <c r="AA34"/>
  <c r="AC33"/>
  <c r="FZ33" s="1"/>
  <c r="AB33"/>
  <c r="FY33" s="1"/>
  <c r="AA33"/>
  <c r="FX33" s="1"/>
  <c r="FZ32"/>
  <c r="FY32"/>
  <c r="FX32"/>
  <c r="FZ31"/>
  <c r="FY31"/>
  <c r="FX31"/>
  <c r="ED30"/>
  <c r="EC30"/>
  <c r="EB30"/>
  <c r="CH30"/>
  <c r="CG30"/>
  <c r="CF30"/>
  <c r="AC30"/>
  <c r="AB30"/>
  <c r="AA30"/>
  <c r="FX30" s="1"/>
  <c r="ED29"/>
  <c r="EC29"/>
  <c r="EC25" s="1"/>
  <c r="EB29"/>
  <c r="CH29"/>
  <c r="CH25" s="1"/>
  <c r="CG29"/>
  <c r="CF29"/>
  <c r="CF25" s="1"/>
  <c r="AC29"/>
  <c r="AB29"/>
  <c r="FY29" s="1"/>
  <c r="AA29"/>
  <c r="FZ28"/>
  <c r="FY28"/>
  <c r="FX28"/>
  <c r="FZ27"/>
  <c r="FY27"/>
  <c r="FX27"/>
  <c r="FZ26"/>
  <c r="FY26"/>
  <c r="FX26"/>
  <c r="FW25"/>
  <c r="FV25"/>
  <c r="FU25"/>
  <c r="FT25"/>
  <c r="FS25"/>
  <c r="FR25"/>
  <c r="FQ25"/>
  <c r="FP25"/>
  <c r="FO25"/>
  <c r="FN25"/>
  <c r="FM25"/>
  <c r="FL25"/>
  <c r="FK25"/>
  <c r="FJ25"/>
  <c r="FI25"/>
  <c r="FH25"/>
  <c r="FG25"/>
  <c r="FF25"/>
  <c r="FE25"/>
  <c r="FD25"/>
  <c r="FC25"/>
  <c r="FB25"/>
  <c r="FA25"/>
  <c r="EZ25"/>
  <c r="EY25"/>
  <c r="EX25"/>
  <c r="EW25"/>
  <c r="EV25"/>
  <c r="EU25"/>
  <c r="ET25"/>
  <c r="ES25"/>
  <c r="ER25"/>
  <c r="EQ25"/>
  <c r="EP25"/>
  <c r="EO25"/>
  <c r="EN25"/>
  <c r="EM25"/>
  <c r="EL25"/>
  <c r="EK25"/>
  <c r="EJ25"/>
  <c r="EI25"/>
  <c r="EH25"/>
  <c r="EG25"/>
  <c r="EF25"/>
  <c r="EE25"/>
  <c r="EA25"/>
  <c r="DZ25"/>
  <c r="DY25"/>
  <c r="DX25"/>
  <c r="DW25"/>
  <c r="DV25"/>
  <c r="DU25"/>
  <c r="DT25"/>
  <c r="DS25"/>
  <c r="DR25"/>
  <c r="DQ25"/>
  <c r="DP25"/>
  <c r="DO25"/>
  <c r="DN25"/>
  <c r="DM25"/>
  <c r="DL25"/>
  <c r="DK25"/>
  <c r="DJ25"/>
  <c r="DI25"/>
  <c r="DH25"/>
  <c r="DG25"/>
  <c r="DF25"/>
  <c r="DE25"/>
  <c r="DD25"/>
  <c r="DC25"/>
  <c r="DB25"/>
  <c r="DA25"/>
  <c r="CZ25"/>
  <c r="CY25"/>
  <c r="CX25"/>
  <c r="CW25"/>
  <c r="CV25"/>
  <c r="CU25"/>
  <c r="CT25"/>
  <c r="CS25"/>
  <c r="CR25"/>
  <c r="CQ25"/>
  <c r="CP25"/>
  <c r="CO25"/>
  <c r="CN25"/>
  <c r="CM25"/>
  <c r="CL25"/>
  <c r="CK25"/>
  <c r="CJ25"/>
  <c r="CI25"/>
  <c r="CE25"/>
  <c r="CD25"/>
  <c r="CC25"/>
  <c r="CB25"/>
  <c r="BZ25"/>
  <c r="BX25"/>
  <c r="BV25"/>
  <c r="BU25"/>
  <c r="BT25"/>
  <c r="BS25"/>
  <c r="BR25"/>
  <c r="BQ25"/>
  <c r="BP25"/>
  <c r="BO25"/>
  <c r="BN25"/>
  <c r="BM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FZ23"/>
  <c r="FY23"/>
  <c r="FX23"/>
  <c r="FZ22"/>
  <c r="FY22"/>
  <c r="FX22"/>
  <c r="FZ21"/>
  <c r="FY21"/>
  <c r="FX21"/>
  <c r="FZ20"/>
  <c r="FY20"/>
  <c r="FX20"/>
  <c r="FZ19"/>
  <c r="FY19"/>
  <c r="FX19"/>
  <c r="FZ18"/>
  <c r="FY18"/>
  <c r="FX18"/>
  <c r="FZ17"/>
  <c r="FY17"/>
  <c r="FX17"/>
  <c r="AI16"/>
  <c r="AI9" s="1"/>
  <c r="AH16"/>
  <c r="AH9" s="1"/>
  <c r="AG16"/>
  <c r="AG9" s="1"/>
  <c r="AC16"/>
  <c r="AB16"/>
  <c r="AA16"/>
  <c r="FZ15"/>
  <c r="FY15"/>
  <c r="FX15"/>
  <c r="FZ14"/>
  <c r="FY14"/>
  <c r="FX14"/>
  <c r="FZ13"/>
  <c r="FY13"/>
  <c r="FX13"/>
  <c r="FZ12"/>
  <c r="FY12"/>
  <c r="FX12"/>
  <c r="ED11"/>
  <c r="EC11"/>
  <c r="EB11"/>
  <c r="CH11"/>
  <c r="CG11"/>
  <c r="CF11"/>
  <c r="BY11"/>
  <c r="BY9" s="1"/>
  <c r="BX11"/>
  <c r="BX9" s="1"/>
  <c r="BW11"/>
  <c r="BW9" s="1"/>
  <c r="AC11"/>
  <c r="AB11"/>
  <c r="AA11"/>
  <c r="ED10"/>
  <c r="EC10"/>
  <c r="EB10"/>
  <c r="CH10"/>
  <c r="CH9" s="1"/>
  <c r="CG10"/>
  <c r="CF10"/>
  <c r="CF9" s="1"/>
  <c r="AC10"/>
  <c r="AB10"/>
  <c r="AA10"/>
  <c r="FW9"/>
  <c r="FV9"/>
  <c r="FU9"/>
  <c r="FT9"/>
  <c r="FS9"/>
  <c r="FR9"/>
  <c r="FQ9"/>
  <c r="FP9"/>
  <c r="FO9"/>
  <c r="FN9"/>
  <c r="FM9"/>
  <c r="FL9"/>
  <c r="FK9"/>
  <c r="FJ9"/>
  <c r="FI9"/>
  <c r="FH9"/>
  <c r="FG9"/>
  <c r="FF9"/>
  <c r="FE9"/>
  <c r="FD9"/>
  <c r="FC9"/>
  <c r="FB9"/>
  <c r="FA9"/>
  <c r="EZ9"/>
  <c r="EY9"/>
  <c r="EX9"/>
  <c r="EW9"/>
  <c r="EV9"/>
  <c r="EU9"/>
  <c r="ET9"/>
  <c r="ES9"/>
  <c r="ER9"/>
  <c r="EQ9"/>
  <c r="EP9"/>
  <c r="EO9"/>
  <c r="EN9"/>
  <c r="EM9"/>
  <c r="EL9"/>
  <c r="EK9"/>
  <c r="EJ9"/>
  <c r="EI9"/>
  <c r="EH9"/>
  <c r="EG9"/>
  <c r="EF9"/>
  <c r="EE9"/>
  <c r="ED9"/>
  <c r="EC9"/>
  <c r="EB9"/>
  <c r="EA9"/>
  <c r="DZ9"/>
  <c r="DY9"/>
  <c r="DX9"/>
  <c r="DW9"/>
  <c r="DV9"/>
  <c r="DU9"/>
  <c r="DT9"/>
  <c r="DS9"/>
  <c r="DR9"/>
  <c r="DQ9"/>
  <c r="DP9"/>
  <c r="DO9"/>
  <c r="DN9"/>
  <c r="DM9"/>
  <c r="DL9"/>
  <c r="DK9"/>
  <c r="DJ9"/>
  <c r="DI9"/>
  <c r="DH9"/>
  <c r="DG9"/>
  <c r="DF9"/>
  <c r="DE9"/>
  <c r="DD9"/>
  <c r="DC9"/>
  <c r="DB9"/>
  <c r="DA9"/>
  <c r="CZ9"/>
  <c r="CY9"/>
  <c r="CX9"/>
  <c r="CW9"/>
  <c r="CV9"/>
  <c r="CU9"/>
  <c r="CT9"/>
  <c r="CS9"/>
  <c r="CR9"/>
  <c r="CQ9"/>
  <c r="CP9"/>
  <c r="CO9"/>
  <c r="CN9"/>
  <c r="CM9"/>
  <c r="CL9"/>
  <c r="CK9"/>
  <c r="CJ9"/>
  <c r="CI9"/>
  <c r="CG9"/>
  <c r="CE9"/>
  <c r="CD9"/>
  <c r="CC9"/>
  <c r="CB9"/>
  <c r="CA9"/>
  <c r="BZ9"/>
  <c r="BV9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F9"/>
  <c r="AE9"/>
  <c r="AD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292" i="91"/>
  <c r="B290"/>
  <c r="B291" s="1"/>
  <c r="C19" i="104"/>
  <c r="E19" s="1"/>
  <c r="C18"/>
  <c r="E18" s="1"/>
  <c r="C17"/>
  <c r="E17" s="1"/>
  <c r="C16"/>
  <c r="E16" s="1"/>
  <c r="C15"/>
  <c r="E15" s="1"/>
  <c r="C14"/>
  <c r="E14" s="1"/>
  <c r="C13"/>
  <c r="E13" s="1"/>
  <c r="C12"/>
  <c r="E12" s="1"/>
  <c r="C11"/>
  <c r="E11" s="1"/>
  <c r="C10"/>
  <c r="E10" s="1"/>
  <c r="C9"/>
  <c r="E9" s="1"/>
  <c r="C8"/>
  <c r="E8" s="1"/>
  <c r="C7"/>
  <c r="E7" s="1"/>
  <c r="O37" i="99"/>
  <c r="J37"/>
  <c r="E37"/>
  <c r="O36"/>
  <c r="J36"/>
  <c r="E36"/>
  <c r="O35"/>
  <c r="J35"/>
  <c r="E35"/>
  <c r="O34"/>
  <c r="J34"/>
  <c r="E34"/>
  <c r="O33"/>
  <c r="J33"/>
  <c r="E33"/>
  <c r="O32"/>
  <c r="J32"/>
  <c r="E32"/>
  <c r="O31"/>
  <c r="J31"/>
  <c r="E31"/>
  <c r="O30"/>
  <c r="J30"/>
  <c r="E30"/>
  <c r="O29"/>
  <c r="J29"/>
  <c r="E29"/>
  <c r="O28"/>
  <c r="J28"/>
  <c r="E28"/>
  <c r="O27"/>
  <c r="J27"/>
  <c r="E27"/>
  <c r="O26"/>
  <c r="J26"/>
  <c r="E26"/>
  <c r="O25"/>
  <c r="J25"/>
  <c r="E25"/>
  <c r="O37" i="98"/>
  <c r="J37"/>
  <c r="E37"/>
  <c r="O36"/>
  <c r="J36"/>
  <c r="E36"/>
  <c r="O35"/>
  <c r="J35"/>
  <c r="E35"/>
  <c r="O34"/>
  <c r="J34"/>
  <c r="E34"/>
  <c r="O33"/>
  <c r="J33"/>
  <c r="E33"/>
  <c r="O32"/>
  <c r="J32"/>
  <c r="E32"/>
  <c r="O31"/>
  <c r="J31"/>
  <c r="E31"/>
  <c r="O30"/>
  <c r="J30"/>
  <c r="E30"/>
  <c r="O29"/>
  <c r="J29"/>
  <c r="E29"/>
  <c r="O28"/>
  <c r="J28"/>
  <c r="E28"/>
  <c r="O27"/>
  <c r="J27"/>
  <c r="E27"/>
  <c r="O26"/>
  <c r="J26"/>
  <c r="E26"/>
  <c r="O25"/>
  <c r="J25"/>
  <c r="E25"/>
  <c r="R20" i="101"/>
  <c r="R19"/>
  <c r="R18"/>
  <c r="R17"/>
  <c r="R16"/>
  <c r="R15"/>
  <c r="R14"/>
  <c r="R13"/>
  <c r="R12"/>
  <c r="R11"/>
  <c r="R10"/>
  <c r="R9"/>
  <c r="R8"/>
  <c r="Q20" i="83"/>
  <c r="Q19"/>
  <c r="Q18"/>
  <c r="Q17"/>
  <c r="Q16"/>
  <c r="Q15"/>
  <c r="Q14"/>
  <c r="Q13"/>
  <c r="Q12"/>
  <c r="Q11"/>
  <c r="Q10"/>
  <c r="Q9"/>
  <c r="Q8"/>
  <c r="P20" i="19"/>
  <c r="P19"/>
  <c r="P18"/>
  <c r="P17"/>
  <c r="P16"/>
  <c r="P15"/>
  <c r="P14"/>
  <c r="P13"/>
  <c r="P12"/>
  <c r="P11"/>
  <c r="P10"/>
  <c r="P9"/>
  <c r="P8"/>
  <c r="G10" i="103"/>
  <c r="I10" s="1"/>
  <c r="J26"/>
  <c r="J27" s="1"/>
  <c r="B26"/>
  <c r="B27" s="1"/>
  <c r="J19"/>
  <c r="J20" s="1"/>
  <c r="B19"/>
  <c r="B20" s="1"/>
  <c r="J7"/>
  <c r="J9" s="1"/>
  <c r="J11" s="1"/>
  <c r="B7"/>
  <c r="B9" s="1"/>
  <c r="B11" s="1"/>
  <c r="FZ30" i="105" l="1"/>
  <c r="AC9"/>
  <c r="FX34"/>
  <c r="FZ34"/>
  <c r="FY35"/>
  <c r="EB25"/>
  <c r="FY10"/>
  <c r="FX11"/>
  <c r="FZ11"/>
  <c r="ED25"/>
  <c r="AA9"/>
  <c r="AB25"/>
  <c r="CG25"/>
  <c r="AB9"/>
  <c r="FY16"/>
  <c r="AA25"/>
  <c r="AC25"/>
  <c r="FX29"/>
  <c r="FZ29"/>
  <c r="FY30"/>
  <c r="FX35"/>
  <c r="FZ35"/>
  <c r="FX10"/>
  <c r="FZ10"/>
  <c r="FY11"/>
  <c r="FY9" s="1"/>
  <c r="FX16"/>
  <c r="FZ16"/>
  <c r="FY34"/>
  <c r="B15" i="103"/>
  <c r="B13"/>
  <c r="J15"/>
  <c r="J28" s="1"/>
  <c r="J13"/>
  <c r="J21" s="1"/>
  <c r="B21"/>
  <c r="B28"/>
  <c r="FY25" i="105" l="1"/>
  <c r="FZ25"/>
  <c r="FZ9"/>
  <c r="FX25"/>
  <c r="FX9"/>
  <c r="J31" i="103"/>
  <c r="B31"/>
  <c r="L8" i="101"/>
  <c r="J20"/>
  <c r="L20" s="1"/>
  <c r="J19"/>
  <c r="J18"/>
  <c r="L18" s="1"/>
  <c r="J17"/>
  <c r="J16"/>
  <c r="L16" s="1"/>
  <c r="J15"/>
  <c r="J14"/>
  <c r="L14" s="1"/>
  <c r="J13"/>
  <c r="J12"/>
  <c r="L12" s="1"/>
  <c r="J11"/>
  <c r="J10"/>
  <c r="L10" s="1"/>
  <c r="J9"/>
  <c r="J8"/>
  <c r="F20"/>
  <c r="F19"/>
  <c r="F18"/>
  <c r="F17"/>
  <c r="F16"/>
  <c r="F15"/>
  <c r="F14"/>
  <c r="F13"/>
  <c r="F12"/>
  <c r="F11"/>
  <c r="F10"/>
  <c r="F9"/>
  <c r="S8"/>
  <c r="F8"/>
  <c r="K20" i="83"/>
  <c r="K19"/>
  <c r="K18"/>
  <c r="K17"/>
  <c r="K16"/>
  <c r="K15"/>
  <c r="K14"/>
  <c r="K13"/>
  <c r="K12"/>
  <c r="K11"/>
  <c r="K10"/>
  <c r="K9"/>
  <c r="K8"/>
  <c r="I20"/>
  <c r="I19"/>
  <c r="I18"/>
  <c r="I17"/>
  <c r="I16"/>
  <c r="I15"/>
  <c r="I14"/>
  <c r="I13"/>
  <c r="I12"/>
  <c r="I11"/>
  <c r="I10"/>
  <c r="I9"/>
  <c r="I8"/>
  <c r="F119" i="100"/>
  <c r="F118"/>
  <c r="F117"/>
  <c r="F116"/>
  <c r="F115"/>
  <c r="F114"/>
  <c r="F113"/>
  <c r="F112"/>
  <c r="F111"/>
  <c r="F110"/>
  <c r="S10" i="101" l="1"/>
  <c r="T10" s="1"/>
  <c r="H475" i="100" s="1"/>
  <c r="S12" i="101"/>
  <c r="T12" s="1"/>
  <c r="H477" i="100" s="1"/>
  <c r="S14" i="101"/>
  <c r="T14" s="1"/>
  <c r="H479" i="100" s="1"/>
  <c r="S16" i="101"/>
  <c r="T16" s="1"/>
  <c r="H481" i="100" s="1"/>
  <c r="S18" i="101"/>
  <c r="T18" s="1"/>
  <c r="H483" i="100" s="1"/>
  <c r="S20" i="101"/>
  <c r="T20" s="1"/>
  <c r="H485" i="100" s="1"/>
  <c r="L9" i="101"/>
  <c r="S9" s="1"/>
  <c r="T9" s="1"/>
  <c r="H474" i="100" s="1"/>
  <c r="L11" i="101"/>
  <c r="S11" s="1"/>
  <c r="T11" s="1"/>
  <c r="H476" i="100" s="1"/>
  <c r="L13" i="101"/>
  <c r="S13" s="1"/>
  <c r="T13" s="1"/>
  <c r="H478" i="100" s="1"/>
  <c r="L15" i="101"/>
  <c r="S15" s="1"/>
  <c r="T15" s="1"/>
  <c r="H480" i="100" s="1"/>
  <c r="L17" i="101"/>
  <c r="S17" s="1"/>
  <c r="T17" s="1"/>
  <c r="H482" i="100" s="1"/>
  <c r="L19" i="101"/>
  <c r="S19" s="1"/>
  <c r="T19" s="1"/>
  <c r="H484" i="100" s="1"/>
  <c r="J34" i="103"/>
  <c r="J35" s="1"/>
  <c r="J32"/>
  <c r="J33" s="1"/>
  <c r="B34"/>
  <c r="B35" s="1"/>
  <c r="B32"/>
  <c r="B33" s="1"/>
  <c r="T8" i="101"/>
  <c r="H473" i="100" s="1"/>
  <c r="U20" i="101" l="1"/>
  <c r="X20"/>
  <c r="U18"/>
  <c r="X18"/>
  <c r="U16"/>
  <c r="X16"/>
  <c r="U14"/>
  <c r="X14"/>
  <c r="U12"/>
  <c r="X12"/>
  <c r="U10"/>
  <c r="X10"/>
  <c r="U8"/>
  <c r="X8"/>
  <c r="U19"/>
  <c r="X19"/>
  <c r="U17"/>
  <c r="X17"/>
  <c r="U15"/>
  <c r="X15"/>
  <c r="U13"/>
  <c r="X13"/>
  <c r="U11"/>
  <c r="X11"/>
  <c r="U9"/>
  <c r="X9"/>
  <c r="AB55" i="63" l="1"/>
  <c r="AB52"/>
  <c r="AB47"/>
  <c r="AB41"/>
  <c r="AB36"/>
  <c r="AB30"/>
  <c r="AB25"/>
  <c r="AB19"/>
  <c r="AB14"/>
  <c r="Y55"/>
  <c r="Y52"/>
  <c r="Y47"/>
  <c r="Y41"/>
  <c r="Y36"/>
  <c r="Y30"/>
  <c r="Y25"/>
  <c r="Y19"/>
  <c r="Y14"/>
  <c r="K52"/>
  <c r="K47"/>
  <c r="K41"/>
  <c r="K36"/>
  <c r="K30"/>
  <c r="K25"/>
  <c r="K19"/>
  <c r="K14"/>
  <c r="I52"/>
  <c r="I47"/>
  <c r="I41"/>
  <c r="I36"/>
  <c r="I30"/>
  <c r="I25"/>
  <c r="I19"/>
  <c r="I14"/>
  <c r="G52"/>
  <c r="G47"/>
  <c r="G41"/>
  <c r="G36"/>
  <c r="G30"/>
  <c r="G25"/>
  <c r="G19"/>
  <c r="G14"/>
  <c r="E52"/>
  <c r="E47"/>
  <c r="E41"/>
  <c r="E36"/>
  <c r="E30"/>
  <c r="E25"/>
  <c r="E19"/>
  <c r="E14"/>
  <c r="B52"/>
  <c r="B47"/>
  <c r="B41"/>
  <c r="B36"/>
  <c r="B30"/>
  <c r="B25"/>
  <c r="B19"/>
  <c r="B14"/>
  <c r="H200" i="100" l="1"/>
  <c r="G200"/>
  <c r="F200"/>
  <c r="H199"/>
  <c r="G199"/>
  <c r="F199"/>
  <c r="H198"/>
  <c r="G198"/>
  <c r="F198"/>
  <c r="H197"/>
  <c r="G197"/>
  <c r="F197"/>
  <c r="H196"/>
  <c r="G196"/>
  <c r="F196"/>
  <c r="H195"/>
  <c r="G195"/>
  <c r="F195"/>
  <c r="H194"/>
  <c r="G194"/>
  <c r="F194"/>
  <c r="H193"/>
  <c r="G193"/>
  <c r="F193"/>
  <c r="H192"/>
  <c r="G192"/>
  <c r="F192"/>
  <c r="H191"/>
  <c r="G191"/>
  <c r="F191"/>
  <c r="H189"/>
  <c r="G189"/>
  <c r="H188"/>
  <c r="G188"/>
  <c r="H187"/>
  <c r="G187"/>
  <c r="H186"/>
  <c r="G186"/>
  <c r="H185"/>
  <c r="G185"/>
  <c r="H184"/>
  <c r="G184"/>
  <c r="H183"/>
  <c r="G183"/>
  <c r="H182"/>
  <c r="G182"/>
  <c r="H181"/>
  <c r="G181"/>
  <c r="H180"/>
  <c r="G180"/>
  <c r="H179"/>
  <c r="G179"/>
  <c r="H178"/>
  <c r="G178"/>
  <c r="H177"/>
  <c r="G177"/>
  <c r="H176"/>
  <c r="G176"/>
  <c r="F189"/>
  <c r="PT122" i="62"/>
  <c r="PT121"/>
  <c r="PT120"/>
  <c r="PT119"/>
  <c r="PT118"/>
  <c r="PT117"/>
  <c r="PT116"/>
  <c r="PT115"/>
  <c r="PT114"/>
  <c r="PT113"/>
  <c r="PT112"/>
  <c r="PT111"/>
  <c r="PT110"/>
  <c r="PT109"/>
  <c r="JP122"/>
  <c r="JP121"/>
  <c r="JP120"/>
  <c r="JP119"/>
  <c r="JP118"/>
  <c r="JP117"/>
  <c r="JP116"/>
  <c r="JP115"/>
  <c r="JP114"/>
  <c r="JP113"/>
  <c r="JP112"/>
  <c r="JP111"/>
  <c r="JP110"/>
  <c r="JP109"/>
  <c r="CR122"/>
  <c r="CR121"/>
  <c r="CR120"/>
  <c r="CR119"/>
  <c r="CR118"/>
  <c r="CR117"/>
  <c r="CR116"/>
  <c r="CR115"/>
  <c r="CR114"/>
  <c r="CR113"/>
  <c r="CR112"/>
  <c r="CR111"/>
  <c r="CR110"/>
  <c r="CR109"/>
  <c r="CH122"/>
  <c r="CH121"/>
  <c r="CH120"/>
  <c r="CH119"/>
  <c r="CH118"/>
  <c r="CH117"/>
  <c r="CH116"/>
  <c r="CH115"/>
  <c r="CH114"/>
  <c r="CH113"/>
  <c r="CH112"/>
  <c r="CH111"/>
  <c r="CH110"/>
  <c r="CH109"/>
  <c r="VN12"/>
  <c r="VN109" s="1"/>
  <c r="VN13"/>
  <c r="VN110" s="1"/>
  <c r="VN14"/>
  <c r="VN111" s="1"/>
  <c r="VN15"/>
  <c r="VN112" s="1"/>
  <c r="VN16"/>
  <c r="VN113" s="1"/>
  <c r="VN17"/>
  <c r="VN114" s="1"/>
  <c r="VN18"/>
  <c r="VN115" s="1"/>
  <c r="VN19"/>
  <c r="VN116" s="1"/>
  <c r="VN20"/>
  <c r="VN117" s="1"/>
  <c r="VN21"/>
  <c r="VN118" s="1"/>
  <c r="VN22"/>
  <c r="VN119" s="1"/>
  <c r="VN23"/>
  <c r="VN120" s="1"/>
  <c r="VN24"/>
  <c r="VN121" s="1"/>
  <c r="VN25"/>
  <c r="VN122" s="1"/>
  <c r="VD12"/>
  <c r="VD109" s="1"/>
  <c r="VD13"/>
  <c r="VD110" s="1"/>
  <c r="VD14"/>
  <c r="VD111" s="1"/>
  <c r="VD15"/>
  <c r="VD112" s="1"/>
  <c r="VD16"/>
  <c r="VD113" s="1"/>
  <c r="VD17"/>
  <c r="VD114" s="1"/>
  <c r="VD18"/>
  <c r="VD115" s="1"/>
  <c r="VD19"/>
  <c r="VD116" s="1"/>
  <c r="VD20"/>
  <c r="VD117" s="1"/>
  <c r="VD21"/>
  <c r="VD118" s="1"/>
  <c r="VD22"/>
  <c r="VD119" s="1"/>
  <c r="VD23"/>
  <c r="VD120" s="1"/>
  <c r="VD24"/>
  <c r="VD121" s="1"/>
  <c r="VD25"/>
  <c r="VD122" s="1"/>
  <c r="UT12"/>
  <c r="UT109" s="1"/>
  <c r="UT13"/>
  <c r="UT110" s="1"/>
  <c r="UT14"/>
  <c r="UT111" s="1"/>
  <c r="UT15"/>
  <c r="UT112" s="1"/>
  <c r="UT16"/>
  <c r="UT113" s="1"/>
  <c r="UT17"/>
  <c r="UT114" s="1"/>
  <c r="UT18"/>
  <c r="UT115" s="1"/>
  <c r="UT19"/>
  <c r="UT116" s="1"/>
  <c r="UT20"/>
  <c r="UT117" s="1"/>
  <c r="UT21"/>
  <c r="UT118" s="1"/>
  <c r="UT22"/>
  <c r="UT119" s="1"/>
  <c r="UT23"/>
  <c r="UT120" s="1"/>
  <c r="UT24"/>
  <c r="UT121" s="1"/>
  <c r="UT25"/>
  <c r="UT122" s="1"/>
  <c r="UJ12"/>
  <c r="UJ109" s="1"/>
  <c r="UJ13"/>
  <c r="UJ110" s="1"/>
  <c r="UJ14"/>
  <c r="UJ111" s="1"/>
  <c r="UJ15"/>
  <c r="UJ112" s="1"/>
  <c r="UJ16"/>
  <c r="UJ113" s="1"/>
  <c r="UJ17"/>
  <c r="UJ114" s="1"/>
  <c r="UJ18"/>
  <c r="UJ115" s="1"/>
  <c r="UJ19"/>
  <c r="UJ116" s="1"/>
  <c r="UJ20"/>
  <c r="UJ117" s="1"/>
  <c r="UJ21"/>
  <c r="UJ118" s="1"/>
  <c r="UJ22"/>
  <c r="UJ119" s="1"/>
  <c r="UJ23"/>
  <c r="UJ120" s="1"/>
  <c r="UJ24"/>
  <c r="UJ121" s="1"/>
  <c r="UJ25"/>
  <c r="UJ122" s="1"/>
  <c r="TZ12"/>
  <c r="TZ109" s="1"/>
  <c r="TZ13"/>
  <c r="TZ110" s="1"/>
  <c r="TZ14"/>
  <c r="TZ111" s="1"/>
  <c r="TZ15"/>
  <c r="TZ112" s="1"/>
  <c r="TZ16"/>
  <c r="TZ113" s="1"/>
  <c r="TZ17"/>
  <c r="TZ114" s="1"/>
  <c r="TZ18"/>
  <c r="TZ115" s="1"/>
  <c r="TZ19"/>
  <c r="TZ116" s="1"/>
  <c r="TZ20"/>
  <c r="TZ117" s="1"/>
  <c r="TZ21"/>
  <c r="TZ118" s="1"/>
  <c r="TZ22"/>
  <c r="TZ119" s="1"/>
  <c r="TZ23"/>
  <c r="TZ120" s="1"/>
  <c r="TZ24"/>
  <c r="TZ121" s="1"/>
  <c r="TZ25"/>
  <c r="TZ122" s="1"/>
  <c r="TP12"/>
  <c r="TP109" s="1"/>
  <c r="TP13"/>
  <c r="TP110" s="1"/>
  <c r="TP14"/>
  <c r="TP111" s="1"/>
  <c r="TP15"/>
  <c r="TP112" s="1"/>
  <c r="TP16"/>
  <c r="TP113" s="1"/>
  <c r="TP17"/>
  <c r="TP114" s="1"/>
  <c r="TP18"/>
  <c r="TP115" s="1"/>
  <c r="TP19"/>
  <c r="TP116" s="1"/>
  <c r="TP20"/>
  <c r="TP117" s="1"/>
  <c r="TP21"/>
  <c r="TP118" s="1"/>
  <c r="TP22"/>
  <c r="TP119" s="1"/>
  <c r="TP23"/>
  <c r="TP120" s="1"/>
  <c r="TP24"/>
  <c r="TP121" s="1"/>
  <c r="TP25"/>
  <c r="TP122" s="1"/>
  <c r="TF12"/>
  <c r="TF109" s="1"/>
  <c r="TF13"/>
  <c r="TF110" s="1"/>
  <c r="TF14"/>
  <c r="TF111" s="1"/>
  <c r="TF15"/>
  <c r="TF112" s="1"/>
  <c r="TF16"/>
  <c r="TF113" s="1"/>
  <c r="TF17"/>
  <c r="TF114" s="1"/>
  <c r="TF18"/>
  <c r="TF115" s="1"/>
  <c r="TF19"/>
  <c r="TF116" s="1"/>
  <c r="TF20"/>
  <c r="TF117" s="1"/>
  <c r="TF21"/>
  <c r="TF118" s="1"/>
  <c r="TF22"/>
  <c r="TF119" s="1"/>
  <c r="TF23"/>
  <c r="TF120" s="1"/>
  <c r="TF24"/>
  <c r="TF121" s="1"/>
  <c r="TF25"/>
  <c r="TF122" s="1"/>
  <c r="SV12"/>
  <c r="SV109" s="1"/>
  <c r="SV13"/>
  <c r="SV110" s="1"/>
  <c r="SV14"/>
  <c r="SV111" s="1"/>
  <c r="SV15"/>
  <c r="SV112" s="1"/>
  <c r="SV16"/>
  <c r="SV113" s="1"/>
  <c r="SV17"/>
  <c r="SV114" s="1"/>
  <c r="SV18"/>
  <c r="SV115" s="1"/>
  <c r="SV19"/>
  <c r="SV116" s="1"/>
  <c r="SV20"/>
  <c r="SV117" s="1"/>
  <c r="SV21"/>
  <c r="SV118" s="1"/>
  <c r="SV22"/>
  <c r="SV119" s="1"/>
  <c r="SV23"/>
  <c r="SV120" s="1"/>
  <c r="SV24"/>
  <c r="SV121" s="1"/>
  <c r="SV25"/>
  <c r="SV122" s="1"/>
  <c r="SL12"/>
  <c r="SL109" s="1"/>
  <c r="SL13"/>
  <c r="SL110" s="1"/>
  <c r="SL14"/>
  <c r="SL111" s="1"/>
  <c r="SL15"/>
  <c r="SL112" s="1"/>
  <c r="SL16"/>
  <c r="SL113" s="1"/>
  <c r="SL17"/>
  <c r="SL114" s="1"/>
  <c r="SL18"/>
  <c r="SL115" s="1"/>
  <c r="SL19"/>
  <c r="SL116" s="1"/>
  <c r="SL20"/>
  <c r="SL117" s="1"/>
  <c r="SL21"/>
  <c r="SL118" s="1"/>
  <c r="SL22"/>
  <c r="SL119" s="1"/>
  <c r="SL23"/>
  <c r="SL120" s="1"/>
  <c r="SL24"/>
  <c r="SL121" s="1"/>
  <c r="SL25"/>
  <c r="SL122" s="1"/>
  <c r="SB12"/>
  <c r="SB109" s="1"/>
  <c r="SB13"/>
  <c r="SB110" s="1"/>
  <c r="SB14"/>
  <c r="SB111" s="1"/>
  <c r="SB15"/>
  <c r="SB112" s="1"/>
  <c r="SB16"/>
  <c r="SB113" s="1"/>
  <c r="SB17"/>
  <c r="SB114" s="1"/>
  <c r="SB18"/>
  <c r="SB115" s="1"/>
  <c r="SB19"/>
  <c r="SB116" s="1"/>
  <c r="SB20"/>
  <c r="SB117" s="1"/>
  <c r="SB21"/>
  <c r="SB118" s="1"/>
  <c r="SB22"/>
  <c r="SB119" s="1"/>
  <c r="SB23"/>
  <c r="SB120" s="1"/>
  <c r="SB24"/>
  <c r="SB121" s="1"/>
  <c r="SB25"/>
  <c r="SB122" s="1"/>
  <c r="RR12"/>
  <c r="RR109" s="1"/>
  <c r="RR13"/>
  <c r="RR110" s="1"/>
  <c r="RR14"/>
  <c r="RR111" s="1"/>
  <c r="RR15"/>
  <c r="RR112" s="1"/>
  <c r="RR16"/>
  <c r="RR113" s="1"/>
  <c r="RR17"/>
  <c r="RR114" s="1"/>
  <c r="RR18"/>
  <c r="RR115" s="1"/>
  <c r="RR19"/>
  <c r="RR116" s="1"/>
  <c r="RR20"/>
  <c r="RR117" s="1"/>
  <c r="RR21"/>
  <c r="RR118" s="1"/>
  <c r="RR22"/>
  <c r="RR119" s="1"/>
  <c r="RR23"/>
  <c r="RR120" s="1"/>
  <c r="RR24"/>
  <c r="RR121" s="1"/>
  <c r="RR25"/>
  <c r="RR122" s="1"/>
  <c r="RH12"/>
  <c r="RH109" s="1"/>
  <c r="RH13"/>
  <c r="RH110" s="1"/>
  <c r="RH14"/>
  <c r="RH111" s="1"/>
  <c r="RH15"/>
  <c r="RH112" s="1"/>
  <c r="RH16"/>
  <c r="RH113" s="1"/>
  <c r="RH17"/>
  <c r="RH114" s="1"/>
  <c r="RH18"/>
  <c r="RH115" s="1"/>
  <c r="RH19"/>
  <c r="RH116" s="1"/>
  <c r="RH20"/>
  <c r="RH117" s="1"/>
  <c r="RH21"/>
  <c r="RH118" s="1"/>
  <c r="RH22"/>
  <c r="RH119" s="1"/>
  <c r="RH23"/>
  <c r="RH120" s="1"/>
  <c r="RH24"/>
  <c r="RH121" s="1"/>
  <c r="RH25"/>
  <c r="RH122" s="1"/>
  <c r="QX12"/>
  <c r="QX109" s="1"/>
  <c r="QX13"/>
  <c r="QX110" s="1"/>
  <c r="QX14"/>
  <c r="QX111" s="1"/>
  <c r="QX15"/>
  <c r="QX112" s="1"/>
  <c r="QX16"/>
  <c r="QX113" s="1"/>
  <c r="QX17"/>
  <c r="QX114" s="1"/>
  <c r="QX18"/>
  <c r="QX115" s="1"/>
  <c r="QX19"/>
  <c r="QX116" s="1"/>
  <c r="QX20"/>
  <c r="QX117" s="1"/>
  <c r="QX21"/>
  <c r="QX118" s="1"/>
  <c r="QX22"/>
  <c r="QX119" s="1"/>
  <c r="QX23"/>
  <c r="QX120" s="1"/>
  <c r="QX24"/>
  <c r="QX121" s="1"/>
  <c r="QX25"/>
  <c r="QX122" s="1"/>
  <c r="QN12"/>
  <c r="QN109" s="1"/>
  <c r="QN13"/>
  <c r="QN110" s="1"/>
  <c r="QN14"/>
  <c r="QN111" s="1"/>
  <c r="QN15"/>
  <c r="QN112" s="1"/>
  <c r="QN16"/>
  <c r="QN113" s="1"/>
  <c r="QN17"/>
  <c r="QN114" s="1"/>
  <c r="QN18"/>
  <c r="QN115" s="1"/>
  <c r="QN19"/>
  <c r="QN116" s="1"/>
  <c r="QN20"/>
  <c r="QN117" s="1"/>
  <c r="QN21"/>
  <c r="QN118" s="1"/>
  <c r="QN22"/>
  <c r="QN119" s="1"/>
  <c r="QN23"/>
  <c r="QN120" s="1"/>
  <c r="QN24"/>
  <c r="QN121" s="1"/>
  <c r="QN25"/>
  <c r="QN122" s="1"/>
  <c r="QD12"/>
  <c r="QD109" s="1"/>
  <c r="QD13"/>
  <c r="QD110" s="1"/>
  <c r="QD14"/>
  <c r="QD111" s="1"/>
  <c r="QD15"/>
  <c r="QD112" s="1"/>
  <c r="QD16"/>
  <c r="QD113" s="1"/>
  <c r="QD17"/>
  <c r="QD114" s="1"/>
  <c r="QD18"/>
  <c r="QD115" s="1"/>
  <c r="QD19"/>
  <c r="QD116" s="1"/>
  <c r="QD20"/>
  <c r="QD117" s="1"/>
  <c r="QD21"/>
  <c r="QD118" s="1"/>
  <c r="QD22"/>
  <c r="QD119" s="1"/>
  <c r="QD23"/>
  <c r="QD120" s="1"/>
  <c r="QD24"/>
  <c r="QD121" s="1"/>
  <c r="QD25"/>
  <c r="QD122" s="1"/>
  <c r="PJ12"/>
  <c r="PJ109" s="1"/>
  <c r="PJ13"/>
  <c r="PJ110" s="1"/>
  <c r="PJ14"/>
  <c r="PJ111" s="1"/>
  <c r="PJ15"/>
  <c r="PJ112" s="1"/>
  <c r="PJ16"/>
  <c r="PJ113" s="1"/>
  <c r="PJ17"/>
  <c r="PJ114" s="1"/>
  <c r="PJ18"/>
  <c r="PJ115" s="1"/>
  <c r="PJ19"/>
  <c r="PJ116" s="1"/>
  <c r="PJ20"/>
  <c r="PJ117" s="1"/>
  <c r="PJ21"/>
  <c r="PJ118" s="1"/>
  <c r="PJ22"/>
  <c r="PJ119" s="1"/>
  <c r="PJ23"/>
  <c r="PJ120" s="1"/>
  <c r="PJ24"/>
  <c r="PJ121" s="1"/>
  <c r="PJ25"/>
  <c r="PJ122" s="1"/>
  <c r="OZ12"/>
  <c r="OZ109" s="1"/>
  <c r="OZ13"/>
  <c r="OZ110" s="1"/>
  <c r="OZ14"/>
  <c r="OZ111" s="1"/>
  <c r="OZ15"/>
  <c r="OZ112" s="1"/>
  <c r="OZ16"/>
  <c r="OZ113" s="1"/>
  <c r="OZ17"/>
  <c r="OZ114" s="1"/>
  <c r="OZ18"/>
  <c r="OZ115" s="1"/>
  <c r="OZ19"/>
  <c r="OZ116" s="1"/>
  <c r="OZ20"/>
  <c r="OZ117" s="1"/>
  <c r="OZ21"/>
  <c r="OZ118" s="1"/>
  <c r="OZ22"/>
  <c r="OZ119" s="1"/>
  <c r="OZ23"/>
  <c r="OZ120" s="1"/>
  <c r="OZ24"/>
  <c r="OZ121" s="1"/>
  <c r="OZ25"/>
  <c r="OZ122" s="1"/>
  <c r="OP12"/>
  <c r="OP109" s="1"/>
  <c r="OP13"/>
  <c r="OP110" s="1"/>
  <c r="OP14"/>
  <c r="OP111" s="1"/>
  <c r="OP15"/>
  <c r="OP112" s="1"/>
  <c r="OP16"/>
  <c r="OP113" s="1"/>
  <c r="OP17"/>
  <c r="OP114" s="1"/>
  <c r="OP18"/>
  <c r="OP115" s="1"/>
  <c r="OP19"/>
  <c r="OP116" s="1"/>
  <c r="OP20"/>
  <c r="OP117" s="1"/>
  <c r="OP21"/>
  <c r="OP118" s="1"/>
  <c r="OP22"/>
  <c r="OP119" s="1"/>
  <c r="OP23"/>
  <c r="OP120" s="1"/>
  <c r="OP24"/>
  <c r="OP121" s="1"/>
  <c r="OP25"/>
  <c r="OP122" s="1"/>
  <c r="OF12"/>
  <c r="OF109" s="1"/>
  <c r="OF13"/>
  <c r="OF110" s="1"/>
  <c r="OF14"/>
  <c r="OF111" s="1"/>
  <c r="OF15"/>
  <c r="OF112" s="1"/>
  <c r="OF16"/>
  <c r="OF113" s="1"/>
  <c r="OF17"/>
  <c r="OF114" s="1"/>
  <c r="OF18"/>
  <c r="OF115" s="1"/>
  <c r="OF19"/>
  <c r="OF116" s="1"/>
  <c r="OF20"/>
  <c r="OF117" s="1"/>
  <c r="OF21"/>
  <c r="OF118" s="1"/>
  <c r="OF22"/>
  <c r="OF119" s="1"/>
  <c r="OF23"/>
  <c r="OF120" s="1"/>
  <c r="OF24"/>
  <c r="OF121" s="1"/>
  <c r="OF25"/>
  <c r="OF122" s="1"/>
  <c r="NV12"/>
  <c r="NV109" s="1"/>
  <c r="NV13"/>
  <c r="NV110" s="1"/>
  <c r="NV14"/>
  <c r="NV111" s="1"/>
  <c r="NV15"/>
  <c r="NV112" s="1"/>
  <c r="NV16"/>
  <c r="NV113" s="1"/>
  <c r="NV17"/>
  <c r="NV114" s="1"/>
  <c r="NV18"/>
  <c r="NV115" s="1"/>
  <c r="NV19"/>
  <c r="NV116" s="1"/>
  <c r="NV20"/>
  <c r="NV117" s="1"/>
  <c r="NV21"/>
  <c r="NV118" s="1"/>
  <c r="NV22"/>
  <c r="NV119" s="1"/>
  <c r="NV23"/>
  <c r="NV120" s="1"/>
  <c r="NV24"/>
  <c r="NV121" s="1"/>
  <c r="NV25"/>
  <c r="NV122" s="1"/>
  <c r="NL12"/>
  <c r="NL109" s="1"/>
  <c r="NL13"/>
  <c r="NL110" s="1"/>
  <c r="NL14"/>
  <c r="NL111" s="1"/>
  <c r="NL15"/>
  <c r="NL112" s="1"/>
  <c r="NL16"/>
  <c r="NL113" s="1"/>
  <c r="NL17"/>
  <c r="NL114" s="1"/>
  <c r="NL18"/>
  <c r="NL115" s="1"/>
  <c r="NL19"/>
  <c r="NL116" s="1"/>
  <c r="NL20"/>
  <c r="NL117" s="1"/>
  <c r="NL21"/>
  <c r="NL118" s="1"/>
  <c r="NL22"/>
  <c r="NL119" s="1"/>
  <c r="NL23"/>
  <c r="NL120" s="1"/>
  <c r="NL24"/>
  <c r="NL121" s="1"/>
  <c r="NL25"/>
  <c r="NL122" s="1"/>
  <c r="NB12"/>
  <c r="NB109" s="1"/>
  <c r="NB13"/>
  <c r="NB110" s="1"/>
  <c r="NB14"/>
  <c r="NB111" s="1"/>
  <c r="NB15"/>
  <c r="NB112" s="1"/>
  <c r="NB16"/>
  <c r="NB113" s="1"/>
  <c r="NB17"/>
  <c r="NB114" s="1"/>
  <c r="NB18"/>
  <c r="NB115" s="1"/>
  <c r="NB19"/>
  <c r="NB116" s="1"/>
  <c r="NB20"/>
  <c r="NB117" s="1"/>
  <c r="NB21"/>
  <c r="NB118" s="1"/>
  <c r="NB22"/>
  <c r="NB119" s="1"/>
  <c r="NB23"/>
  <c r="NB120" s="1"/>
  <c r="NB24"/>
  <c r="NB121" s="1"/>
  <c r="NB25"/>
  <c r="NB122" s="1"/>
  <c r="MR12"/>
  <c r="MR109" s="1"/>
  <c r="MR13"/>
  <c r="MR110" s="1"/>
  <c r="MR14"/>
  <c r="MR111" s="1"/>
  <c r="MR15"/>
  <c r="MR112" s="1"/>
  <c r="MR16"/>
  <c r="MR113" s="1"/>
  <c r="MR17"/>
  <c r="MR114" s="1"/>
  <c r="MR18"/>
  <c r="MR115" s="1"/>
  <c r="MR19"/>
  <c r="MR116" s="1"/>
  <c r="MR20"/>
  <c r="MR117" s="1"/>
  <c r="MR21"/>
  <c r="MR118" s="1"/>
  <c r="MR22"/>
  <c r="MR119" s="1"/>
  <c r="MR23"/>
  <c r="MR120" s="1"/>
  <c r="MR24"/>
  <c r="MR121" s="1"/>
  <c r="MR25"/>
  <c r="MR122" s="1"/>
  <c r="MH12"/>
  <c r="MH109" s="1"/>
  <c r="MH13"/>
  <c r="MH110" s="1"/>
  <c r="MH14"/>
  <c r="MH111" s="1"/>
  <c r="MH15"/>
  <c r="MH112" s="1"/>
  <c r="MH16"/>
  <c r="MH113" s="1"/>
  <c r="MH17"/>
  <c r="MH114" s="1"/>
  <c r="MH18"/>
  <c r="MH115" s="1"/>
  <c r="MH19"/>
  <c r="MH116" s="1"/>
  <c r="MH20"/>
  <c r="MH117" s="1"/>
  <c r="MH21"/>
  <c r="MH118" s="1"/>
  <c r="MH22"/>
  <c r="MH119" s="1"/>
  <c r="MH23"/>
  <c r="MH120" s="1"/>
  <c r="MH24"/>
  <c r="MH121" s="1"/>
  <c r="MH25"/>
  <c r="MH122" s="1"/>
  <c r="LX12"/>
  <c r="LX109" s="1"/>
  <c r="LX13"/>
  <c r="LX110" s="1"/>
  <c r="LX14"/>
  <c r="LX111" s="1"/>
  <c r="LX15"/>
  <c r="LX112" s="1"/>
  <c r="LX16"/>
  <c r="LX113" s="1"/>
  <c r="LX17"/>
  <c r="LX114" s="1"/>
  <c r="LX18"/>
  <c r="LX115" s="1"/>
  <c r="LX19"/>
  <c r="LX116" s="1"/>
  <c r="LX20"/>
  <c r="LX117" s="1"/>
  <c r="LX21"/>
  <c r="LX118" s="1"/>
  <c r="LX22"/>
  <c r="LX119" s="1"/>
  <c r="LX23"/>
  <c r="LX120" s="1"/>
  <c r="LX24"/>
  <c r="LX121" s="1"/>
  <c r="LX25"/>
  <c r="LX122" s="1"/>
  <c r="LN12"/>
  <c r="LN109" s="1"/>
  <c r="LN13"/>
  <c r="LN110" s="1"/>
  <c r="LN14"/>
  <c r="LN111" s="1"/>
  <c r="LN15"/>
  <c r="LN112" s="1"/>
  <c r="LN16"/>
  <c r="LN113" s="1"/>
  <c r="LN17"/>
  <c r="LN114" s="1"/>
  <c r="LN18"/>
  <c r="LN115" s="1"/>
  <c r="LN19"/>
  <c r="LN116" s="1"/>
  <c r="LN20"/>
  <c r="LN117" s="1"/>
  <c r="LN21"/>
  <c r="LN118" s="1"/>
  <c r="LN22"/>
  <c r="LN119" s="1"/>
  <c r="LN23"/>
  <c r="LN120" s="1"/>
  <c r="LN24"/>
  <c r="LN121" s="1"/>
  <c r="LN25"/>
  <c r="LN122" s="1"/>
  <c r="LD12"/>
  <c r="LD109" s="1"/>
  <c r="LD13"/>
  <c r="LD110" s="1"/>
  <c r="LD14"/>
  <c r="LD111" s="1"/>
  <c r="LD15"/>
  <c r="LD112" s="1"/>
  <c r="LD16"/>
  <c r="LD113" s="1"/>
  <c r="LD17"/>
  <c r="LD114" s="1"/>
  <c r="LD18"/>
  <c r="LD115" s="1"/>
  <c r="LD19"/>
  <c r="LD116" s="1"/>
  <c r="LD20"/>
  <c r="LD117" s="1"/>
  <c r="LD21"/>
  <c r="LD118" s="1"/>
  <c r="LD22"/>
  <c r="LD119" s="1"/>
  <c r="LD23"/>
  <c r="LD120" s="1"/>
  <c r="LD24"/>
  <c r="LD121" s="1"/>
  <c r="LD25"/>
  <c r="LD122" s="1"/>
  <c r="KT12"/>
  <c r="KT109" s="1"/>
  <c r="KT13"/>
  <c r="KT110" s="1"/>
  <c r="KT14"/>
  <c r="KT111" s="1"/>
  <c r="KT15"/>
  <c r="KT112" s="1"/>
  <c r="KT16"/>
  <c r="KT113" s="1"/>
  <c r="KT17"/>
  <c r="KT114" s="1"/>
  <c r="KT18"/>
  <c r="KT115" s="1"/>
  <c r="KT19"/>
  <c r="KT116" s="1"/>
  <c r="KT20"/>
  <c r="KT117" s="1"/>
  <c r="KT21"/>
  <c r="KT118" s="1"/>
  <c r="KT22"/>
  <c r="KT119" s="1"/>
  <c r="KT23"/>
  <c r="KT120" s="1"/>
  <c r="KT24"/>
  <c r="KT121" s="1"/>
  <c r="KT25"/>
  <c r="KT122" s="1"/>
  <c r="KJ12"/>
  <c r="KJ109" s="1"/>
  <c r="KJ13"/>
  <c r="KJ110" s="1"/>
  <c r="KJ14"/>
  <c r="KJ111" s="1"/>
  <c r="KJ15"/>
  <c r="KJ112" s="1"/>
  <c r="KJ16"/>
  <c r="KJ113" s="1"/>
  <c r="KJ17"/>
  <c r="KJ114" s="1"/>
  <c r="KJ18"/>
  <c r="KJ115" s="1"/>
  <c r="KJ19"/>
  <c r="KJ116" s="1"/>
  <c r="KJ20"/>
  <c r="KJ117" s="1"/>
  <c r="KJ21"/>
  <c r="KJ118" s="1"/>
  <c r="KJ22"/>
  <c r="KJ119" s="1"/>
  <c r="KJ23"/>
  <c r="KJ120" s="1"/>
  <c r="KJ24"/>
  <c r="KJ121" s="1"/>
  <c r="KJ25"/>
  <c r="KJ122" s="1"/>
  <c r="JZ12"/>
  <c r="JZ109" s="1"/>
  <c r="JZ13"/>
  <c r="JZ110" s="1"/>
  <c r="JZ14"/>
  <c r="JZ111" s="1"/>
  <c r="JZ15"/>
  <c r="JZ112" s="1"/>
  <c r="JZ16"/>
  <c r="JZ113" s="1"/>
  <c r="JZ17"/>
  <c r="JZ114" s="1"/>
  <c r="JZ18"/>
  <c r="JZ115" s="1"/>
  <c r="JZ19"/>
  <c r="JZ116" s="1"/>
  <c r="JZ20"/>
  <c r="JZ117" s="1"/>
  <c r="JZ21"/>
  <c r="JZ118" s="1"/>
  <c r="JZ22"/>
  <c r="JZ119" s="1"/>
  <c r="JZ23"/>
  <c r="JZ120" s="1"/>
  <c r="JZ24"/>
  <c r="JZ121" s="1"/>
  <c r="JZ25"/>
  <c r="JZ122" s="1"/>
  <c r="JF12"/>
  <c r="JF109" s="1"/>
  <c r="JF13"/>
  <c r="JF110" s="1"/>
  <c r="JF14"/>
  <c r="JF111" s="1"/>
  <c r="JF15"/>
  <c r="JF112" s="1"/>
  <c r="JF16"/>
  <c r="JF113" s="1"/>
  <c r="JF17"/>
  <c r="JF114" s="1"/>
  <c r="JF18"/>
  <c r="JF115" s="1"/>
  <c r="JF19"/>
  <c r="JF116" s="1"/>
  <c r="JF20"/>
  <c r="JF117" s="1"/>
  <c r="JF21"/>
  <c r="JF118" s="1"/>
  <c r="JF22"/>
  <c r="JF119" s="1"/>
  <c r="JF23"/>
  <c r="JF120" s="1"/>
  <c r="JF24"/>
  <c r="JF121" s="1"/>
  <c r="JF25"/>
  <c r="JF122" s="1"/>
  <c r="IV12"/>
  <c r="IV109" s="1"/>
  <c r="IV13"/>
  <c r="IV110" s="1"/>
  <c r="IV14"/>
  <c r="IV111" s="1"/>
  <c r="IV15"/>
  <c r="IV112" s="1"/>
  <c r="IV16"/>
  <c r="IV113" s="1"/>
  <c r="IV17"/>
  <c r="IV114" s="1"/>
  <c r="IV18"/>
  <c r="IV115" s="1"/>
  <c r="IV19"/>
  <c r="IV116" s="1"/>
  <c r="IV20"/>
  <c r="IV117" s="1"/>
  <c r="IV21"/>
  <c r="IV118" s="1"/>
  <c r="IV22"/>
  <c r="IV119" s="1"/>
  <c r="IV23"/>
  <c r="IV120" s="1"/>
  <c r="IV24"/>
  <c r="IV121" s="1"/>
  <c r="IV25"/>
  <c r="IV122" s="1"/>
  <c r="IL12"/>
  <c r="IL109" s="1"/>
  <c r="IL14"/>
  <c r="IL111" s="1"/>
  <c r="IL15"/>
  <c r="IL112" s="1"/>
  <c r="IL16"/>
  <c r="IL113" s="1"/>
  <c r="IL17"/>
  <c r="IL114" s="1"/>
  <c r="IL18"/>
  <c r="IL115" s="1"/>
  <c r="IL19"/>
  <c r="IL116" s="1"/>
  <c r="IL20"/>
  <c r="IL117" s="1"/>
  <c r="IL21"/>
  <c r="IL118" s="1"/>
  <c r="IL22"/>
  <c r="IL119" s="1"/>
  <c r="IL23"/>
  <c r="IL120" s="1"/>
  <c r="IL24"/>
  <c r="IL121" s="1"/>
  <c r="IL25"/>
  <c r="IL122" s="1"/>
  <c r="IB12"/>
  <c r="IB109" s="1"/>
  <c r="IB13"/>
  <c r="IB110" s="1"/>
  <c r="IB14"/>
  <c r="IB111" s="1"/>
  <c r="IB15"/>
  <c r="IB112" s="1"/>
  <c r="IB16"/>
  <c r="IB113" s="1"/>
  <c r="IB17"/>
  <c r="IB114" s="1"/>
  <c r="IB18"/>
  <c r="IB115" s="1"/>
  <c r="IB19"/>
  <c r="IB116" s="1"/>
  <c r="IB20"/>
  <c r="IB117" s="1"/>
  <c r="IB21"/>
  <c r="IB118" s="1"/>
  <c r="IB22"/>
  <c r="IB119" s="1"/>
  <c r="IB23"/>
  <c r="IB120" s="1"/>
  <c r="IB24"/>
  <c r="IB121" s="1"/>
  <c r="IB25"/>
  <c r="IB122" s="1"/>
  <c r="HR12"/>
  <c r="HR109" s="1"/>
  <c r="HR13"/>
  <c r="HR110" s="1"/>
  <c r="HR14"/>
  <c r="HR111" s="1"/>
  <c r="HR15"/>
  <c r="HR112" s="1"/>
  <c r="HR16"/>
  <c r="HR113" s="1"/>
  <c r="HR17"/>
  <c r="HR114" s="1"/>
  <c r="HR18"/>
  <c r="HR115" s="1"/>
  <c r="HR19"/>
  <c r="HR116" s="1"/>
  <c r="HR20"/>
  <c r="HR117" s="1"/>
  <c r="HR21"/>
  <c r="HR118" s="1"/>
  <c r="HR22"/>
  <c r="HR119" s="1"/>
  <c r="HR23"/>
  <c r="HR120" s="1"/>
  <c r="HR24"/>
  <c r="HR121" s="1"/>
  <c r="HR25"/>
  <c r="HR122" s="1"/>
  <c r="HH12"/>
  <c r="HH109" s="1"/>
  <c r="HH13"/>
  <c r="HH110" s="1"/>
  <c r="HH14"/>
  <c r="HH111" s="1"/>
  <c r="HH15"/>
  <c r="HH112" s="1"/>
  <c r="HH16"/>
  <c r="HH113" s="1"/>
  <c r="HH17"/>
  <c r="HH114" s="1"/>
  <c r="HH18"/>
  <c r="HH115" s="1"/>
  <c r="HH19"/>
  <c r="HH116" s="1"/>
  <c r="HH20"/>
  <c r="HH117" s="1"/>
  <c r="HH21"/>
  <c r="HH118" s="1"/>
  <c r="HH22"/>
  <c r="HH119" s="1"/>
  <c r="HH23"/>
  <c r="HH120" s="1"/>
  <c r="HH24"/>
  <c r="HH121" s="1"/>
  <c r="HH25"/>
  <c r="HH122" s="1"/>
  <c r="GX12"/>
  <c r="GX109" s="1"/>
  <c r="GX13"/>
  <c r="GX110" s="1"/>
  <c r="GX14"/>
  <c r="GX111" s="1"/>
  <c r="GX15"/>
  <c r="GX112" s="1"/>
  <c r="GX16"/>
  <c r="GX113" s="1"/>
  <c r="GX17"/>
  <c r="GX114" s="1"/>
  <c r="GX18"/>
  <c r="GX115" s="1"/>
  <c r="GX19"/>
  <c r="GX116" s="1"/>
  <c r="GX20"/>
  <c r="GX117" s="1"/>
  <c r="GX21"/>
  <c r="GX118" s="1"/>
  <c r="GX22"/>
  <c r="GX119" s="1"/>
  <c r="GX23"/>
  <c r="GX120" s="1"/>
  <c r="GX24"/>
  <c r="GX121" s="1"/>
  <c r="GX25"/>
  <c r="GX122" s="1"/>
  <c r="GN12"/>
  <c r="GN109" s="1"/>
  <c r="GN13"/>
  <c r="GN110" s="1"/>
  <c r="GN14"/>
  <c r="GN111" s="1"/>
  <c r="GN15"/>
  <c r="GN112" s="1"/>
  <c r="GN16"/>
  <c r="GN113" s="1"/>
  <c r="GN17"/>
  <c r="GN114" s="1"/>
  <c r="GN18"/>
  <c r="GN115" s="1"/>
  <c r="GN19"/>
  <c r="GN116" s="1"/>
  <c r="GN20"/>
  <c r="GN117" s="1"/>
  <c r="GN21"/>
  <c r="GN118" s="1"/>
  <c r="GN22"/>
  <c r="GN119" s="1"/>
  <c r="GN23"/>
  <c r="GN120" s="1"/>
  <c r="GN24"/>
  <c r="GN121" s="1"/>
  <c r="GN25"/>
  <c r="GN122" s="1"/>
  <c r="GD12"/>
  <c r="GD109" s="1"/>
  <c r="GD13"/>
  <c r="GD110" s="1"/>
  <c r="GD14"/>
  <c r="GD111" s="1"/>
  <c r="GD15"/>
  <c r="GD112" s="1"/>
  <c r="GD16"/>
  <c r="GD113" s="1"/>
  <c r="GD17"/>
  <c r="GD114" s="1"/>
  <c r="GD18"/>
  <c r="GD115" s="1"/>
  <c r="GD19"/>
  <c r="GD116" s="1"/>
  <c r="GD20"/>
  <c r="GD117" s="1"/>
  <c r="GD21"/>
  <c r="GD118" s="1"/>
  <c r="GD22"/>
  <c r="GD119" s="1"/>
  <c r="GD23"/>
  <c r="GD120" s="1"/>
  <c r="GD24"/>
  <c r="GD121" s="1"/>
  <c r="GD25"/>
  <c r="GD122" s="1"/>
  <c r="FT12"/>
  <c r="FT109" s="1"/>
  <c r="FT13"/>
  <c r="FT110" s="1"/>
  <c r="FT14"/>
  <c r="FT111" s="1"/>
  <c r="FT15"/>
  <c r="FT112" s="1"/>
  <c r="FT16"/>
  <c r="FT113" s="1"/>
  <c r="FT17"/>
  <c r="FT114" s="1"/>
  <c r="FT18"/>
  <c r="FT115" s="1"/>
  <c r="FT19"/>
  <c r="FT116" s="1"/>
  <c r="FT20"/>
  <c r="FT117" s="1"/>
  <c r="FT21"/>
  <c r="FT118" s="1"/>
  <c r="FT22"/>
  <c r="FT119" s="1"/>
  <c r="FT23"/>
  <c r="FT120" s="1"/>
  <c r="FT24"/>
  <c r="FT121" s="1"/>
  <c r="FT25"/>
  <c r="FT122" s="1"/>
  <c r="FJ12"/>
  <c r="FJ109" s="1"/>
  <c r="FJ13"/>
  <c r="FJ110" s="1"/>
  <c r="FJ14"/>
  <c r="FJ111" s="1"/>
  <c r="FJ15"/>
  <c r="FJ112" s="1"/>
  <c r="FJ16"/>
  <c r="FJ113" s="1"/>
  <c r="FJ17"/>
  <c r="FJ114" s="1"/>
  <c r="FJ18"/>
  <c r="FJ115" s="1"/>
  <c r="FJ19"/>
  <c r="FJ116" s="1"/>
  <c r="FJ20"/>
  <c r="FJ117" s="1"/>
  <c r="FJ21"/>
  <c r="FJ118" s="1"/>
  <c r="FJ22"/>
  <c r="FJ119" s="1"/>
  <c r="FJ23"/>
  <c r="FJ120" s="1"/>
  <c r="FJ24"/>
  <c r="FJ121" s="1"/>
  <c r="FJ25"/>
  <c r="FJ122" s="1"/>
  <c r="EZ12"/>
  <c r="EZ109" s="1"/>
  <c r="EZ13"/>
  <c r="EZ110" s="1"/>
  <c r="EZ14"/>
  <c r="EZ111" s="1"/>
  <c r="EZ15"/>
  <c r="EZ112" s="1"/>
  <c r="EZ16"/>
  <c r="EZ113" s="1"/>
  <c r="EZ17"/>
  <c r="EZ114" s="1"/>
  <c r="EZ18"/>
  <c r="EZ115" s="1"/>
  <c r="EZ19"/>
  <c r="EZ116" s="1"/>
  <c r="EZ20"/>
  <c r="EZ117" s="1"/>
  <c r="EZ21"/>
  <c r="EZ118" s="1"/>
  <c r="EZ22"/>
  <c r="EZ119" s="1"/>
  <c r="EZ23"/>
  <c r="EZ120" s="1"/>
  <c r="EZ24"/>
  <c r="EZ121" s="1"/>
  <c r="EZ25"/>
  <c r="EZ122" s="1"/>
  <c r="EP12"/>
  <c r="EP109" s="1"/>
  <c r="EP13"/>
  <c r="EP110" s="1"/>
  <c r="EP14"/>
  <c r="EP111" s="1"/>
  <c r="EP15"/>
  <c r="EP112" s="1"/>
  <c r="EP16"/>
  <c r="EP113" s="1"/>
  <c r="EP17"/>
  <c r="EP114" s="1"/>
  <c r="EP18"/>
  <c r="EP115" s="1"/>
  <c r="EP19"/>
  <c r="EP116" s="1"/>
  <c r="EP20"/>
  <c r="EP117" s="1"/>
  <c r="EP21"/>
  <c r="EP118" s="1"/>
  <c r="EP22"/>
  <c r="EP119" s="1"/>
  <c r="EP23"/>
  <c r="EP120" s="1"/>
  <c r="EP24"/>
  <c r="EP121" s="1"/>
  <c r="EP25"/>
  <c r="EP122" s="1"/>
  <c r="EF12"/>
  <c r="EF109" s="1"/>
  <c r="EF13"/>
  <c r="EF110" s="1"/>
  <c r="EF14"/>
  <c r="EF111" s="1"/>
  <c r="EF15"/>
  <c r="EF112" s="1"/>
  <c r="EF16"/>
  <c r="EF113" s="1"/>
  <c r="EF17"/>
  <c r="EF114" s="1"/>
  <c r="EF18"/>
  <c r="EF115" s="1"/>
  <c r="EF19"/>
  <c r="EF116" s="1"/>
  <c r="EF20"/>
  <c r="EF117" s="1"/>
  <c r="EF21"/>
  <c r="EF118" s="1"/>
  <c r="EF22"/>
  <c r="EF119" s="1"/>
  <c r="EF23"/>
  <c r="EF120" s="1"/>
  <c r="EF24"/>
  <c r="EF121" s="1"/>
  <c r="EF25"/>
  <c r="EF122" s="1"/>
  <c r="DV12"/>
  <c r="DV109" s="1"/>
  <c r="DV13"/>
  <c r="DV110" s="1"/>
  <c r="DV14"/>
  <c r="DV111" s="1"/>
  <c r="DV15"/>
  <c r="DV112" s="1"/>
  <c r="DV16"/>
  <c r="DV113" s="1"/>
  <c r="DV17"/>
  <c r="DV114" s="1"/>
  <c r="DV18"/>
  <c r="DV115" s="1"/>
  <c r="DV19"/>
  <c r="DV116" s="1"/>
  <c r="DV20"/>
  <c r="DV117" s="1"/>
  <c r="DV21"/>
  <c r="DV118" s="1"/>
  <c r="DV22"/>
  <c r="DV119" s="1"/>
  <c r="DV23"/>
  <c r="DV120" s="1"/>
  <c r="DV24"/>
  <c r="DV121" s="1"/>
  <c r="DV25"/>
  <c r="DV122" s="1"/>
  <c r="DL12"/>
  <c r="DL109" s="1"/>
  <c r="DL13"/>
  <c r="DL110" s="1"/>
  <c r="DL14"/>
  <c r="DL111" s="1"/>
  <c r="DL15"/>
  <c r="DL112" s="1"/>
  <c r="DL16"/>
  <c r="DL113" s="1"/>
  <c r="DL17"/>
  <c r="DL114" s="1"/>
  <c r="DL18"/>
  <c r="DL115" s="1"/>
  <c r="DL19"/>
  <c r="DL116" s="1"/>
  <c r="DL20"/>
  <c r="DL117" s="1"/>
  <c r="DL21"/>
  <c r="DL118" s="1"/>
  <c r="DL22"/>
  <c r="DL119" s="1"/>
  <c r="DL23"/>
  <c r="DL120" s="1"/>
  <c r="DL24"/>
  <c r="DL121" s="1"/>
  <c r="DL25"/>
  <c r="DL122" s="1"/>
  <c r="DB12"/>
  <c r="DB109" s="1"/>
  <c r="DB13"/>
  <c r="DB110" s="1"/>
  <c r="DB14"/>
  <c r="DB111" s="1"/>
  <c r="DB15"/>
  <c r="DB112" s="1"/>
  <c r="DB16"/>
  <c r="DB113" s="1"/>
  <c r="DB17"/>
  <c r="DB114" s="1"/>
  <c r="DB19"/>
  <c r="DB116" s="1"/>
  <c r="DB20"/>
  <c r="DB117" s="1"/>
  <c r="DB21"/>
  <c r="DB118" s="1"/>
  <c r="DB22"/>
  <c r="DB119" s="1"/>
  <c r="DB23"/>
  <c r="DB120" s="1"/>
  <c r="DB24"/>
  <c r="DB121" s="1"/>
  <c r="DB25"/>
  <c r="DB122" s="1"/>
  <c r="BX12"/>
  <c r="BX109" s="1"/>
  <c r="BX13"/>
  <c r="BX110" s="1"/>
  <c r="BX14"/>
  <c r="BX111" s="1"/>
  <c r="BX15"/>
  <c r="BX112" s="1"/>
  <c r="BX16"/>
  <c r="BX113" s="1"/>
  <c r="BX17"/>
  <c r="BX114" s="1"/>
  <c r="BX18"/>
  <c r="BX115" s="1"/>
  <c r="BX19"/>
  <c r="BX116" s="1"/>
  <c r="BX20"/>
  <c r="BX117" s="1"/>
  <c r="BX21"/>
  <c r="BX118" s="1"/>
  <c r="BX22"/>
  <c r="BX119" s="1"/>
  <c r="BX23"/>
  <c r="BX120" s="1"/>
  <c r="BX24"/>
  <c r="BX121" s="1"/>
  <c r="BX25"/>
  <c r="BX122" s="1"/>
  <c r="BN12"/>
  <c r="BN109" s="1"/>
  <c r="BN13"/>
  <c r="BN110" s="1"/>
  <c r="BN14"/>
  <c r="BN111" s="1"/>
  <c r="BN15"/>
  <c r="BN112" s="1"/>
  <c r="BN16"/>
  <c r="BN113" s="1"/>
  <c r="BN17"/>
  <c r="BN114" s="1"/>
  <c r="BN18"/>
  <c r="BN115" s="1"/>
  <c r="BN19"/>
  <c r="BN116" s="1"/>
  <c r="BN20"/>
  <c r="BN117" s="1"/>
  <c r="BN21"/>
  <c r="BN118" s="1"/>
  <c r="BN22"/>
  <c r="BN119" s="1"/>
  <c r="BN23"/>
  <c r="BN120" s="1"/>
  <c r="BN24"/>
  <c r="BN121" s="1"/>
  <c r="BN25"/>
  <c r="BN122" s="1"/>
  <c r="BD12"/>
  <c r="BD109" s="1"/>
  <c r="BD13"/>
  <c r="BD110" s="1"/>
  <c r="BD14"/>
  <c r="BD111" s="1"/>
  <c r="BD15"/>
  <c r="BD112" s="1"/>
  <c r="BD16"/>
  <c r="BD113" s="1"/>
  <c r="BD17"/>
  <c r="BD114" s="1"/>
  <c r="BD18"/>
  <c r="BD115" s="1"/>
  <c r="BD19"/>
  <c r="BD116" s="1"/>
  <c r="BD20"/>
  <c r="BD117" s="1"/>
  <c r="BD21"/>
  <c r="BD118" s="1"/>
  <c r="BD22"/>
  <c r="BD119" s="1"/>
  <c r="BD23"/>
  <c r="BD120" s="1"/>
  <c r="BD24"/>
  <c r="BD121" s="1"/>
  <c r="BD25"/>
  <c r="BD122" s="1"/>
  <c r="AT12"/>
  <c r="AT109" s="1"/>
  <c r="AT13"/>
  <c r="AT110" s="1"/>
  <c r="AT14"/>
  <c r="AT111" s="1"/>
  <c r="AT15"/>
  <c r="AT112" s="1"/>
  <c r="AT16"/>
  <c r="AT113" s="1"/>
  <c r="AT17"/>
  <c r="AT114" s="1"/>
  <c r="AT18"/>
  <c r="AT115" s="1"/>
  <c r="AT19"/>
  <c r="AT116" s="1"/>
  <c r="AT20"/>
  <c r="AT117" s="1"/>
  <c r="AT21"/>
  <c r="AT118" s="1"/>
  <c r="AT22"/>
  <c r="AT119" s="1"/>
  <c r="AT23"/>
  <c r="AT120" s="1"/>
  <c r="AT24"/>
  <c r="AT121" s="1"/>
  <c r="AT25"/>
  <c r="AT122" s="1"/>
  <c r="AJ12"/>
  <c r="AJ109" s="1"/>
  <c r="AJ13"/>
  <c r="AJ110" s="1"/>
  <c r="AJ14"/>
  <c r="AJ111" s="1"/>
  <c r="AJ15"/>
  <c r="AJ112" s="1"/>
  <c r="AJ16"/>
  <c r="AJ113" s="1"/>
  <c r="AJ17"/>
  <c r="AJ114" s="1"/>
  <c r="AJ18"/>
  <c r="AJ115" s="1"/>
  <c r="AJ19"/>
  <c r="AJ116" s="1"/>
  <c r="AJ20"/>
  <c r="AJ117" s="1"/>
  <c r="AJ21"/>
  <c r="AJ118" s="1"/>
  <c r="AJ22"/>
  <c r="AJ119" s="1"/>
  <c r="AJ23"/>
  <c r="AJ120" s="1"/>
  <c r="AJ24"/>
  <c r="AJ121" s="1"/>
  <c r="AJ25"/>
  <c r="AJ122" s="1"/>
  <c r="Z12"/>
  <c r="Z109" s="1"/>
  <c r="Z13"/>
  <c r="Z110" s="1"/>
  <c r="Z14"/>
  <c r="Z111" s="1"/>
  <c r="Z15"/>
  <c r="Z112" s="1"/>
  <c r="Z16"/>
  <c r="Z113" s="1"/>
  <c r="Z17"/>
  <c r="Z114" s="1"/>
  <c r="Z18"/>
  <c r="Z115" s="1"/>
  <c r="Z19"/>
  <c r="Z116" s="1"/>
  <c r="Z20"/>
  <c r="Z117" s="1"/>
  <c r="Z21"/>
  <c r="Z118" s="1"/>
  <c r="Z22"/>
  <c r="Z119" s="1"/>
  <c r="Z23"/>
  <c r="Z120" s="1"/>
  <c r="Z24"/>
  <c r="Z121" s="1"/>
  <c r="Z25"/>
  <c r="Z122" s="1"/>
  <c r="P12"/>
  <c r="P109" s="1"/>
  <c r="P13"/>
  <c r="P110" s="1"/>
  <c r="P14"/>
  <c r="S14" s="1"/>
  <c r="P15"/>
  <c r="P112" s="1"/>
  <c r="P16"/>
  <c r="P113" s="1"/>
  <c r="P17"/>
  <c r="S17" s="1"/>
  <c r="P18"/>
  <c r="P115" s="1"/>
  <c r="P19"/>
  <c r="S19" s="1"/>
  <c r="P20"/>
  <c r="S20" s="1"/>
  <c r="P21"/>
  <c r="P118" s="1"/>
  <c r="P22"/>
  <c r="S22" s="1"/>
  <c r="P23"/>
  <c r="P120" s="1"/>
  <c r="P24"/>
  <c r="S24" s="1"/>
  <c r="P25"/>
  <c r="P122" s="1"/>
  <c r="F12"/>
  <c r="F109" s="1"/>
  <c r="F13"/>
  <c r="F110" s="1"/>
  <c r="F14"/>
  <c r="F111" s="1"/>
  <c r="F15"/>
  <c r="I15" s="1"/>
  <c r="K15" s="1"/>
  <c r="L15" s="1"/>
  <c r="F16"/>
  <c r="F113" s="1"/>
  <c r="F17"/>
  <c r="F114" s="1"/>
  <c r="F18"/>
  <c r="I18" s="1"/>
  <c r="K18" s="1"/>
  <c r="L18" s="1"/>
  <c r="F19"/>
  <c r="I19" s="1"/>
  <c r="K19" s="1"/>
  <c r="L19" s="1"/>
  <c r="F20"/>
  <c r="I20" s="1"/>
  <c r="K20" s="1"/>
  <c r="L20" s="1"/>
  <c r="F21"/>
  <c r="I21" s="1"/>
  <c r="K21" s="1"/>
  <c r="L21" s="1"/>
  <c r="F22"/>
  <c r="I22" s="1"/>
  <c r="K22" s="1"/>
  <c r="L22" s="1"/>
  <c r="F23"/>
  <c r="F120" s="1"/>
  <c r="F24"/>
  <c r="I24" s="1"/>
  <c r="K24" s="1"/>
  <c r="L24" s="1"/>
  <c r="F25"/>
  <c r="F122" s="1"/>
  <c r="J12"/>
  <c r="J13"/>
  <c r="I14"/>
  <c r="K14" s="1"/>
  <c r="L14" s="1"/>
  <c r="J14"/>
  <c r="J15"/>
  <c r="S15"/>
  <c r="I16"/>
  <c r="K16" s="1"/>
  <c r="L16" s="1"/>
  <c r="J16"/>
  <c r="J17"/>
  <c r="J18"/>
  <c r="J19"/>
  <c r="J20"/>
  <c r="J21"/>
  <c r="J22"/>
  <c r="J23"/>
  <c r="J24"/>
  <c r="J25"/>
  <c r="S25" l="1"/>
  <c r="I25"/>
  <c r="K25" s="1"/>
  <c r="L25" s="1"/>
  <c r="S23"/>
  <c r="I23"/>
  <c r="K23" s="1"/>
  <c r="L23" s="1"/>
  <c r="S21"/>
  <c r="I17"/>
  <c r="K17" s="1"/>
  <c r="L17" s="1"/>
  <c r="F115"/>
  <c r="F117"/>
  <c r="F119"/>
  <c r="F121"/>
  <c r="P111"/>
  <c r="P117"/>
  <c r="P119"/>
  <c r="P121"/>
  <c r="F112"/>
  <c r="F116"/>
  <c r="F118"/>
  <c r="P114"/>
  <c r="P116"/>
  <c r="AIY592" i="100"/>
  <c r="AIX592"/>
  <c r="AIV592"/>
  <c r="AIU592"/>
  <c r="WA592"/>
  <c r="VZ592"/>
  <c r="VX592"/>
  <c r="VW592"/>
  <c r="GR592"/>
  <c r="GQ592"/>
  <c r="AVV592" s="1"/>
  <c r="GO592"/>
  <c r="GN592"/>
  <c r="AVR592"/>
  <c r="AVT591"/>
  <c r="AVS591"/>
  <c r="AVR591"/>
  <c r="AIY591"/>
  <c r="AIX591"/>
  <c r="WA591"/>
  <c r="VZ591"/>
  <c r="GR591"/>
  <c r="GQ591"/>
  <c r="AVV591" s="1"/>
  <c r="AVT585"/>
  <c r="AVS585"/>
  <c r="AVR585"/>
  <c r="AVH585"/>
  <c r="AVG585"/>
  <c r="AVF585"/>
  <c r="AIG585"/>
  <c r="AIF585"/>
  <c r="AIE585"/>
  <c r="VI585"/>
  <c r="VH585"/>
  <c r="VG585"/>
  <c r="TS585"/>
  <c r="TS575" s="1"/>
  <c r="TR585"/>
  <c r="TQ585"/>
  <c r="TQ575" s="1"/>
  <c r="SX585"/>
  <c r="SW585"/>
  <c r="SW575" s="1"/>
  <c r="SV585"/>
  <c r="FZ585"/>
  <c r="AVE585" s="1"/>
  <c r="FY585"/>
  <c r="FX585"/>
  <c r="AVT584"/>
  <c r="AVS584"/>
  <c r="AVR584"/>
  <c r="AVH584"/>
  <c r="AVG584"/>
  <c r="AVF584"/>
  <c r="AIG584"/>
  <c r="AIF584"/>
  <c r="AIE584"/>
  <c r="VI584"/>
  <c r="VH584"/>
  <c r="VG584"/>
  <c r="FZ584"/>
  <c r="FY584"/>
  <c r="FX584"/>
  <c r="AVT583"/>
  <c r="AVS583"/>
  <c r="AVR583"/>
  <c r="AVH583"/>
  <c r="AVG583"/>
  <c r="AVF583"/>
  <c r="FZ583"/>
  <c r="FY583"/>
  <c r="AVD583" s="1"/>
  <c r="FX583"/>
  <c r="AVC583" s="1"/>
  <c r="AVT582"/>
  <c r="AVS582"/>
  <c r="AVR582"/>
  <c r="AVH582"/>
  <c r="AVG582"/>
  <c r="AVF582"/>
  <c r="AVE582"/>
  <c r="AVD582"/>
  <c r="AVC582"/>
  <c r="AVT581"/>
  <c r="AVS581"/>
  <c r="AVR581"/>
  <c r="AVH581"/>
  <c r="AVG581"/>
  <c r="AVF581"/>
  <c r="AVE581"/>
  <c r="AVD581"/>
  <c r="AVC581"/>
  <c r="AVT580"/>
  <c r="AVS580"/>
  <c r="AVR580"/>
  <c r="AVH580"/>
  <c r="AVG580"/>
  <c r="AVF580"/>
  <c r="AIG580"/>
  <c r="AIF580"/>
  <c r="AIE580"/>
  <c r="VI580"/>
  <c r="VH580"/>
  <c r="VG580"/>
  <c r="VG575" s="1"/>
  <c r="FZ580"/>
  <c r="FY580"/>
  <c r="FX580"/>
  <c r="AVT579"/>
  <c r="AVS579"/>
  <c r="AVR579"/>
  <c r="AVH579"/>
  <c r="AVG579"/>
  <c r="AVF579"/>
  <c r="AIG579"/>
  <c r="AIF579"/>
  <c r="AIE579"/>
  <c r="VI579"/>
  <c r="VH579"/>
  <c r="VG579"/>
  <c r="FZ579"/>
  <c r="AVE579" s="1"/>
  <c r="FY579"/>
  <c r="FX579"/>
  <c r="AVT578"/>
  <c r="AVS578"/>
  <c r="AVR578"/>
  <c r="AVH578"/>
  <c r="AVG578"/>
  <c r="AVF578"/>
  <c r="AVE578"/>
  <c r="AVD578"/>
  <c r="AVC578"/>
  <c r="AVT577"/>
  <c r="AVS577"/>
  <c r="AVR577"/>
  <c r="AVH577"/>
  <c r="AVG577"/>
  <c r="AVF577"/>
  <c r="AVE577"/>
  <c r="AVD577"/>
  <c r="AVC577"/>
  <c r="AVT576"/>
  <c r="AVS576"/>
  <c r="AVR576"/>
  <c r="AVH576"/>
  <c r="AVH575" s="1"/>
  <c r="AVG576"/>
  <c r="AVF576"/>
  <c r="AVE576"/>
  <c r="AVD576"/>
  <c r="AVC576"/>
  <c r="AVR575"/>
  <c r="AUY575"/>
  <c r="AUX575"/>
  <c r="AUW575"/>
  <c r="AUM575"/>
  <c r="AUL575"/>
  <c r="AUK575"/>
  <c r="AUJ575"/>
  <c r="AUI575"/>
  <c r="AUH575"/>
  <c r="AUD575"/>
  <c r="AUC575"/>
  <c r="AUB575"/>
  <c r="ATR575"/>
  <c r="ATQ575"/>
  <c r="ATP575"/>
  <c r="ATO575"/>
  <c r="ATN575"/>
  <c r="ATM575"/>
  <c r="ATI575"/>
  <c r="ATH575"/>
  <c r="ATG575"/>
  <c r="ASW575"/>
  <c r="ASV575"/>
  <c r="ASU575"/>
  <c r="AST575"/>
  <c r="ASS575"/>
  <c r="ASR575"/>
  <c r="ASN575"/>
  <c r="ASM575"/>
  <c r="ASL575"/>
  <c r="ASB575"/>
  <c r="ASA575"/>
  <c r="ARZ575"/>
  <c r="ARY575"/>
  <c r="ARX575"/>
  <c r="ARW575"/>
  <c r="ARS575"/>
  <c r="ARR575"/>
  <c r="ARQ575"/>
  <c r="ARG575"/>
  <c r="ARF575"/>
  <c r="ARE575"/>
  <c r="ARD575"/>
  <c r="ARC575"/>
  <c r="ARB575"/>
  <c r="AQX575"/>
  <c r="AQW575"/>
  <c r="AQV575"/>
  <c r="AQL575"/>
  <c r="AQK575"/>
  <c r="AQJ575"/>
  <c r="AQI575"/>
  <c r="AQH575"/>
  <c r="AQG575"/>
  <c r="AQC575"/>
  <c r="AQB575"/>
  <c r="AQA575"/>
  <c r="APQ575"/>
  <c r="APP575"/>
  <c r="APO575"/>
  <c r="APN575"/>
  <c r="APM575"/>
  <c r="APL575"/>
  <c r="APH575"/>
  <c r="APG575"/>
  <c r="APF575"/>
  <c r="AOV575"/>
  <c r="AOU575"/>
  <c r="AOT575"/>
  <c r="AOS575"/>
  <c r="AOR575"/>
  <c r="AOQ575"/>
  <c r="AOM575"/>
  <c r="AOL575"/>
  <c r="AOK575"/>
  <c r="AOA575"/>
  <c r="ANZ575"/>
  <c r="ANY575"/>
  <c r="ANX575"/>
  <c r="ANW575"/>
  <c r="ANV575"/>
  <c r="ANR575"/>
  <c r="ANQ575"/>
  <c r="ANP575"/>
  <c r="ANF575"/>
  <c r="ANE575"/>
  <c r="AND575"/>
  <c r="ANC575"/>
  <c r="ANB575"/>
  <c r="ANA575"/>
  <c r="AMW575"/>
  <c r="AMV575"/>
  <c r="AMU575"/>
  <c r="AMK575"/>
  <c r="AMJ575"/>
  <c r="AMI575"/>
  <c r="AMH575"/>
  <c r="AMG575"/>
  <c r="AMF575"/>
  <c r="AMB575"/>
  <c r="AMA575"/>
  <c r="ALZ575"/>
  <c r="ALP575"/>
  <c r="ALO575"/>
  <c r="ALN575"/>
  <c r="ALM575"/>
  <c r="ALL575"/>
  <c r="ALK575"/>
  <c r="ALG575"/>
  <c r="ALF575"/>
  <c r="ALE575"/>
  <c r="AKU575"/>
  <c r="AKT575"/>
  <c r="AKS575"/>
  <c r="AKR575"/>
  <c r="AKQ575"/>
  <c r="AKP575"/>
  <c r="AKL575"/>
  <c r="AKK575"/>
  <c r="AKJ575"/>
  <c r="AJZ575"/>
  <c r="AJY575"/>
  <c r="AJX575"/>
  <c r="AJW575"/>
  <c r="AJV575"/>
  <c r="AJU575"/>
  <c r="AJQ575"/>
  <c r="AJP575"/>
  <c r="AJO575"/>
  <c r="AJE575"/>
  <c r="AJD575"/>
  <c r="AJC575"/>
  <c r="AJB575"/>
  <c r="AJA575"/>
  <c r="AIZ575"/>
  <c r="AIV575"/>
  <c r="AIU575"/>
  <c r="AIT575"/>
  <c r="AIJ575"/>
  <c r="AII575"/>
  <c r="AIH575"/>
  <c r="AIA575"/>
  <c r="AHZ575"/>
  <c r="AHY575"/>
  <c r="AHO575"/>
  <c r="AHN575"/>
  <c r="AHM575"/>
  <c r="AHL575"/>
  <c r="AHK575"/>
  <c r="AHJ575"/>
  <c r="AHF575"/>
  <c r="AHE575"/>
  <c r="AHD575"/>
  <c r="AGT575"/>
  <c r="AGS575"/>
  <c r="AGR575"/>
  <c r="AGQ575"/>
  <c r="AGP575"/>
  <c r="AGO575"/>
  <c r="AGK575"/>
  <c r="AGJ575"/>
  <c r="AGI575"/>
  <c r="AFY575"/>
  <c r="AFX575"/>
  <c r="AFW575"/>
  <c r="AFV575"/>
  <c r="AFU575"/>
  <c r="AFT575"/>
  <c r="AFP575"/>
  <c r="AFO575"/>
  <c r="AFN575"/>
  <c r="AFD575"/>
  <c r="AFC575"/>
  <c r="AFB575"/>
  <c r="AFA575"/>
  <c r="AEZ575"/>
  <c r="AEY575"/>
  <c r="AEU575"/>
  <c r="AET575"/>
  <c r="AES575"/>
  <c r="AEI575"/>
  <c r="AEH575"/>
  <c r="AEG575"/>
  <c r="AEF575"/>
  <c r="AEE575"/>
  <c r="AED575"/>
  <c r="ADZ575"/>
  <c r="ADY575"/>
  <c r="ADX575"/>
  <c r="ADN575"/>
  <c r="ADM575"/>
  <c r="ADL575"/>
  <c r="ADK575"/>
  <c r="ADJ575"/>
  <c r="ADI575"/>
  <c r="ADE575"/>
  <c r="ADD575"/>
  <c r="ADC575"/>
  <c r="ACS575"/>
  <c r="ACR575"/>
  <c r="ACQ575"/>
  <c r="ACP575"/>
  <c r="ACO575"/>
  <c r="ACN575"/>
  <c r="ACJ575"/>
  <c r="ACI575"/>
  <c r="ACH575"/>
  <c r="ABX575"/>
  <c r="ABW575"/>
  <c r="ABV575"/>
  <c r="ABU575"/>
  <c r="ABT575"/>
  <c r="ABS575"/>
  <c r="ABO575"/>
  <c r="ABN575"/>
  <c r="ABM575"/>
  <c r="ABC575"/>
  <c r="ABB575"/>
  <c r="ABA575"/>
  <c r="AAZ575"/>
  <c r="AAY575"/>
  <c r="AAX575"/>
  <c r="AAT575"/>
  <c r="AAS575"/>
  <c r="AAR575"/>
  <c r="AAH575"/>
  <c r="AAG575"/>
  <c r="AAF575"/>
  <c r="AAE575"/>
  <c r="AAD575"/>
  <c r="AAC575"/>
  <c r="ZY575"/>
  <c r="ZX575"/>
  <c r="ZW575"/>
  <c r="ZM575"/>
  <c r="ZL575"/>
  <c r="ZK575"/>
  <c r="ZJ575"/>
  <c r="ZI575"/>
  <c r="ZH575"/>
  <c r="ZD575"/>
  <c r="ZC575"/>
  <c r="ZB575"/>
  <c r="YR575"/>
  <c r="YQ575"/>
  <c r="YP575"/>
  <c r="YO575"/>
  <c r="YN575"/>
  <c r="YM575"/>
  <c r="YI575"/>
  <c r="YH575"/>
  <c r="YG575"/>
  <c r="XW575"/>
  <c r="XV575"/>
  <c r="XU575"/>
  <c r="XT575"/>
  <c r="XS575"/>
  <c r="XR575"/>
  <c r="XN575"/>
  <c r="XM575"/>
  <c r="XL575"/>
  <c r="XB575"/>
  <c r="XA575"/>
  <c r="WZ575"/>
  <c r="WY575"/>
  <c r="WX575"/>
  <c r="WW575"/>
  <c r="WS575"/>
  <c r="WR575"/>
  <c r="WQ575"/>
  <c r="WG575"/>
  <c r="WF575"/>
  <c r="WE575"/>
  <c r="WD575"/>
  <c r="WC575"/>
  <c r="WB575"/>
  <c r="VX575"/>
  <c r="VW575"/>
  <c r="VV575"/>
  <c r="VL575"/>
  <c r="VK575"/>
  <c r="VJ575"/>
  <c r="VC575"/>
  <c r="VB575"/>
  <c r="VA575"/>
  <c r="UQ575"/>
  <c r="UP575"/>
  <c r="UO575"/>
  <c r="UN575"/>
  <c r="UM575"/>
  <c r="UL575"/>
  <c r="UH575"/>
  <c r="UG575"/>
  <c r="UF575"/>
  <c r="TV575"/>
  <c r="TU575"/>
  <c r="TT575"/>
  <c r="TR575"/>
  <c r="TM575"/>
  <c r="TL575"/>
  <c r="TK575"/>
  <c r="TA575"/>
  <c r="SZ575"/>
  <c r="SY575"/>
  <c r="SX575"/>
  <c r="SV575"/>
  <c r="SR575"/>
  <c r="SQ575"/>
  <c r="SP575"/>
  <c r="SF575"/>
  <c r="SE575"/>
  <c r="SD575"/>
  <c r="SC575"/>
  <c r="SB575"/>
  <c r="SA575"/>
  <c r="RW575"/>
  <c r="RV575"/>
  <c r="RU575"/>
  <c r="RK575"/>
  <c r="RJ575"/>
  <c r="RI575"/>
  <c r="RH575"/>
  <c r="RG575"/>
  <c r="RF575"/>
  <c r="RB575"/>
  <c r="RA575"/>
  <c r="QZ575"/>
  <c r="QP575"/>
  <c r="QO575"/>
  <c r="QN575"/>
  <c r="QM575"/>
  <c r="QL575"/>
  <c r="QK575"/>
  <c r="QG575"/>
  <c r="QF575"/>
  <c r="QE575"/>
  <c r="PU575"/>
  <c r="PT575"/>
  <c r="PS575"/>
  <c r="PR575"/>
  <c r="PQ575"/>
  <c r="PP575"/>
  <c r="PL575"/>
  <c r="PK575"/>
  <c r="PJ575"/>
  <c r="OZ575"/>
  <c r="OY575"/>
  <c r="OX575"/>
  <c r="OW575"/>
  <c r="OV575"/>
  <c r="OU575"/>
  <c r="OQ575"/>
  <c r="OP575"/>
  <c r="OO575"/>
  <c r="OE575"/>
  <c r="OD575"/>
  <c r="OC575"/>
  <c r="OB575"/>
  <c r="OA575"/>
  <c r="NZ575"/>
  <c r="NV575"/>
  <c r="NU575"/>
  <c r="NT575"/>
  <c r="NJ575"/>
  <c r="NI575"/>
  <c r="NH575"/>
  <c r="NG575"/>
  <c r="NF575"/>
  <c r="NE575"/>
  <c r="NA575"/>
  <c r="MZ575"/>
  <c r="MY575"/>
  <c r="MO575"/>
  <c r="MN575"/>
  <c r="MM575"/>
  <c r="ML575"/>
  <c r="MK575"/>
  <c r="MJ575"/>
  <c r="MF575"/>
  <c r="ME575"/>
  <c r="MD575"/>
  <c r="LT575"/>
  <c r="LS575"/>
  <c r="LR575"/>
  <c r="LQ575"/>
  <c r="LP575"/>
  <c r="LO575"/>
  <c r="LK575"/>
  <c r="LJ575"/>
  <c r="LI575"/>
  <c r="KY575"/>
  <c r="KX575"/>
  <c r="KW575"/>
  <c r="KV575"/>
  <c r="KU575"/>
  <c r="KT575"/>
  <c r="KP575"/>
  <c r="KO575"/>
  <c r="KN575"/>
  <c r="KD575"/>
  <c r="KC575"/>
  <c r="KB575"/>
  <c r="KA575"/>
  <c r="JZ575"/>
  <c r="JY575"/>
  <c r="JU575"/>
  <c r="JT575"/>
  <c r="JS575"/>
  <c r="JI575"/>
  <c r="JH575"/>
  <c r="JG575"/>
  <c r="JF575"/>
  <c r="JE575"/>
  <c r="JD575"/>
  <c r="IZ575"/>
  <c r="IY575"/>
  <c r="IX575"/>
  <c r="IN575"/>
  <c r="IM575"/>
  <c r="IL575"/>
  <c r="IK575"/>
  <c r="IJ575"/>
  <c r="II575"/>
  <c r="IE575"/>
  <c r="ID575"/>
  <c r="IC575"/>
  <c r="HS575"/>
  <c r="HR575"/>
  <c r="HQ575"/>
  <c r="HP575"/>
  <c r="HO575"/>
  <c r="HN575"/>
  <c r="HJ575"/>
  <c r="HI575"/>
  <c r="HH575"/>
  <c r="GX575"/>
  <c r="GW575"/>
  <c r="GV575"/>
  <c r="GU575"/>
  <c r="GT575"/>
  <c r="GS575"/>
  <c r="GO575"/>
  <c r="GN575"/>
  <c r="GM575"/>
  <c r="GC575"/>
  <c r="GB575"/>
  <c r="GA575"/>
  <c r="FX575"/>
  <c r="FT575"/>
  <c r="FS575"/>
  <c r="FR575"/>
  <c r="FH575"/>
  <c r="FG575"/>
  <c r="FF575"/>
  <c r="FE575"/>
  <c r="FD575"/>
  <c r="FC575"/>
  <c r="EY575"/>
  <c r="EX575"/>
  <c r="EW575"/>
  <c r="EM575"/>
  <c r="EL575"/>
  <c r="EK575"/>
  <c r="EJ575"/>
  <c r="EI575"/>
  <c r="EH575"/>
  <c r="ED575"/>
  <c r="EC575"/>
  <c r="EB575"/>
  <c r="DR575"/>
  <c r="DQ575"/>
  <c r="DP575"/>
  <c r="DO575"/>
  <c r="DN575"/>
  <c r="DM575"/>
  <c r="DI575"/>
  <c r="DH575"/>
  <c r="DG575"/>
  <c r="CW575"/>
  <c r="CV575"/>
  <c r="CU575"/>
  <c r="CT575"/>
  <c r="CS575"/>
  <c r="CR575"/>
  <c r="CN575"/>
  <c r="CM575"/>
  <c r="CL575"/>
  <c r="CB575"/>
  <c r="CA575"/>
  <c r="BZ575"/>
  <c r="BY575"/>
  <c r="BX575"/>
  <c r="BW575"/>
  <c r="BS575"/>
  <c r="BR575"/>
  <c r="BQ575"/>
  <c r="BG575"/>
  <c r="BF575"/>
  <c r="BE575"/>
  <c r="BD575"/>
  <c r="BC575"/>
  <c r="BB575"/>
  <c r="AX575"/>
  <c r="AW575"/>
  <c r="AV575"/>
  <c r="AL575"/>
  <c r="AK575"/>
  <c r="AJ575"/>
  <c r="AI575"/>
  <c r="AH575"/>
  <c r="AG575"/>
  <c r="AC575"/>
  <c r="AB575"/>
  <c r="AA575"/>
  <c r="Q575"/>
  <c r="P575"/>
  <c r="O575"/>
  <c r="N575"/>
  <c r="M575"/>
  <c r="L575"/>
  <c r="AVE573"/>
  <c r="AVD573"/>
  <c r="AVC573"/>
  <c r="AVE572"/>
  <c r="AVD572"/>
  <c r="AVC572"/>
  <c r="AVE571"/>
  <c r="AVD571"/>
  <c r="AVC571"/>
  <c r="AVE570"/>
  <c r="AVD570"/>
  <c r="AVC570"/>
  <c r="AVE569"/>
  <c r="AVD569"/>
  <c r="AVC569"/>
  <c r="AVE568"/>
  <c r="AVD568"/>
  <c r="AVC568"/>
  <c r="AVE567"/>
  <c r="AVD567"/>
  <c r="AVC567"/>
  <c r="HP566"/>
  <c r="HP559" s="1"/>
  <c r="HO566"/>
  <c r="HN566"/>
  <c r="DB18" i="62" s="1"/>
  <c r="DB115" s="1"/>
  <c r="FZ566" i="100"/>
  <c r="FY566"/>
  <c r="FX566"/>
  <c r="AVE565"/>
  <c r="AVD565"/>
  <c r="AVC565"/>
  <c r="AVE564"/>
  <c r="AVD564"/>
  <c r="AVC564"/>
  <c r="AVE563"/>
  <c r="AVD563"/>
  <c r="AVC563"/>
  <c r="AVE562"/>
  <c r="AVD562"/>
  <c r="AVC562"/>
  <c r="AIG561"/>
  <c r="AIF561"/>
  <c r="AIE561"/>
  <c r="VI561"/>
  <c r="VH561"/>
  <c r="VG561"/>
  <c r="SX561"/>
  <c r="SW561"/>
  <c r="SV561"/>
  <c r="IL13" i="62" s="1"/>
  <c r="IL110" s="1"/>
  <c r="FZ561" i="100"/>
  <c r="FY561"/>
  <c r="AVD561" s="1"/>
  <c r="FX561"/>
  <c r="AIG560"/>
  <c r="AIF560"/>
  <c r="AIE560"/>
  <c r="AIE559" s="1"/>
  <c r="VI560"/>
  <c r="VH560"/>
  <c r="VH559" s="1"/>
  <c r="VG560"/>
  <c r="FZ560"/>
  <c r="FY560"/>
  <c r="FX560"/>
  <c r="AUJ559"/>
  <c r="AUI559"/>
  <c r="AUH559"/>
  <c r="ATO559"/>
  <c r="ATN559"/>
  <c r="ATM559"/>
  <c r="AST559"/>
  <c r="ASS559"/>
  <c r="ASR559"/>
  <c r="ARY559"/>
  <c r="ARX559"/>
  <c r="ARW559"/>
  <c r="ARD559"/>
  <c r="ARC559"/>
  <c r="ARB559"/>
  <c r="AQI559"/>
  <c r="AQH559"/>
  <c r="AQG559"/>
  <c r="APN559"/>
  <c r="APM559"/>
  <c r="APL559"/>
  <c r="AOS559"/>
  <c r="AOR559"/>
  <c r="AOQ559"/>
  <c r="ANX559"/>
  <c r="ANW559"/>
  <c r="ANV559"/>
  <c r="ANC559"/>
  <c r="ANB559"/>
  <c r="ANA559"/>
  <c r="AMH559"/>
  <c r="AMG559"/>
  <c r="AMF559"/>
  <c r="ALM559"/>
  <c r="ALL559"/>
  <c r="ALK559"/>
  <c r="AKR559"/>
  <c r="AKQ559"/>
  <c r="AKP559"/>
  <c r="AJW559"/>
  <c r="AJV559"/>
  <c r="AJU559"/>
  <c r="AJB559"/>
  <c r="AJA559"/>
  <c r="AIZ559"/>
  <c r="AIG559"/>
  <c r="AHL559"/>
  <c r="AHK559"/>
  <c r="AHJ559"/>
  <c r="AGQ559"/>
  <c r="AGP559"/>
  <c r="AGO559"/>
  <c r="AFV559"/>
  <c r="AFU559"/>
  <c r="AFT559"/>
  <c r="AFA559"/>
  <c r="AEZ559"/>
  <c r="AEY559"/>
  <c r="AEF559"/>
  <c r="AEE559"/>
  <c r="AED559"/>
  <c r="ADK559"/>
  <c r="ADJ559"/>
  <c r="ADI559"/>
  <c r="ACP559"/>
  <c r="ACO559"/>
  <c r="ACN559"/>
  <c r="ABU559"/>
  <c r="ABT559"/>
  <c r="ABS559"/>
  <c r="AAZ559"/>
  <c r="AAY559"/>
  <c r="AAX559"/>
  <c r="AAE559"/>
  <c r="AAD559"/>
  <c r="AAC559"/>
  <c r="ZJ559"/>
  <c r="ZI559"/>
  <c r="ZH559"/>
  <c r="YO559"/>
  <c r="YN559"/>
  <c r="YM559"/>
  <c r="XT559"/>
  <c r="XS559"/>
  <c r="XR559"/>
  <c r="WY559"/>
  <c r="WX559"/>
  <c r="WW559"/>
  <c r="WD559"/>
  <c r="WC559"/>
  <c r="WB559"/>
  <c r="UN559"/>
  <c r="UM559"/>
  <c r="UL559"/>
  <c r="TS559"/>
  <c r="TR559"/>
  <c r="TQ559"/>
  <c r="SX559"/>
  <c r="SC559"/>
  <c r="SB559"/>
  <c r="SA559"/>
  <c r="RH559"/>
  <c r="RG559"/>
  <c r="RF559"/>
  <c r="QM559"/>
  <c r="QL559"/>
  <c r="QK559"/>
  <c r="PR559"/>
  <c r="PQ559"/>
  <c r="PP559"/>
  <c r="OW559"/>
  <c r="OV559"/>
  <c r="OU559"/>
  <c r="OB559"/>
  <c r="OA559"/>
  <c r="NZ559"/>
  <c r="NG559"/>
  <c r="NF559"/>
  <c r="NE559"/>
  <c r="ML559"/>
  <c r="MK559"/>
  <c r="MJ559"/>
  <c r="LQ559"/>
  <c r="LP559"/>
  <c r="LO559"/>
  <c r="KV559"/>
  <c r="KU559"/>
  <c r="KT559"/>
  <c r="KA559"/>
  <c r="JZ559"/>
  <c r="JY559"/>
  <c r="JF559"/>
  <c r="JE559"/>
  <c r="JD559"/>
  <c r="IK559"/>
  <c r="IJ559"/>
  <c r="II559"/>
  <c r="HN559"/>
  <c r="GU559"/>
  <c r="GT559"/>
  <c r="GS559"/>
  <c r="FX559"/>
  <c r="FE559"/>
  <c r="FD559"/>
  <c r="FC559"/>
  <c r="EJ559"/>
  <c r="EI559"/>
  <c r="EH559"/>
  <c r="DO559"/>
  <c r="DN559"/>
  <c r="DM559"/>
  <c r="CT559"/>
  <c r="CS559"/>
  <c r="CR559"/>
  <c r="BY559"/>
  <c r="BX559"/>
  <c r="BW559"/>
  <c r="BD559"/>
  <c r="BC559"/>
  <c r="BB559"/>
  <c r="AI559"/>
  <c r="AH559"/>
  <c r="AG559"/>
  <c r="N559"/>
  <c r="M559"/>
  <c r="L559"/>
  <c r="H173"/>
  <c r="G173"/>
  <c r="F173"/>
  <c r="H172"/>
  <c r="G172"/>
  <c r="F172"/>
  <c r="H171"/>
  <c r="G171"/>
  <c r="F171"/>
  <c r="H170"/>
  <c r="G170"/>
  <c r="F170"/>
  <c r="H169"/>
  <c r="G169"/>
  <c r="F169"/>
  <c r="H168"/>
  <c r="G168"/>
  <c r="F168"/>
  <c r="H167"/>
  <c r="G167"/>
  <c r="F167"/>
  <c r="H166"/>
  <c r="G166"/>
  <c r="F166"/>
  <c r="H165"/>
  <c r="G165"/>
  <c r="F165"/>
  <c r="H164"/>
  <c r="G164"/>
  <c r="F164"/>
  <c r="H162"/>
  <c r="K573" s="1"/>
  <c r="G162"/>
  <c r="J573" s="1"/>
  <c r="F162"/>
  <c r="I573" s="1"/>
  <c r="H161"/>
  <c r="K572" s="1"/>
  <c r="H160"/>
  <c r="K571" s="1"/>
  <c r="H159"/>
  <c r="K570" s="1"/>
  <c r="H158"/>
  <c r="K569" s="1"/>
  <c r="H157"/>
  <c r="K568" s="1"/>
  <c r="H156"/>
  <c r="K567" s="1"/>
  <c r="H155"/>
  <c r="K566" s="1"/>
  <c r="H154"/>
  <c r="K565" s="1"/>
  <c r="H153"/>
  <c r="K564" s="1"/>
  <c r="H152"/>
  <c r="K563" s="1"/>
  <c r="H151"/>
  <c r="K562" s="1"/>
  <c r="H150"/>
  <c r="K561" s="1"/>
  <c r="SI561" s="1"/>
  <c r="H149"/>
  <c r="K560" s="1"/>
  <c r="H92"/>
  <c r="G92"/>
  <c r="F92"/>
  <c r="F38" s="1"/>
  <c r="F551" s="1"/>
  <c r="I585" s="1"/>
  <c r="H91"/>
  <c r="H37" s="1"/>
  <c r="H550" s="1"/>
  <c r="K584" s="1"/>
  <c r="G91"/>
  <c r="F91"/>
  <c r="F37" s="1"/>
  <c r="F550" s="1"/>
  <c r="I584" s="1"/>
  <c r="H90"/>
  <c r="G90"/>
  <c r="G36" s="1"/>
  <c r="G549" s="1"/>
  <c r="J583" s="1"/>
  <c r="F90"/>
  <c r="F36" s="1"/>
  <c r="F549" s="1"/>
  <c r="I583" s="1"/>
  <c r="H89"/>
  <c r="H35" s="1"/>
  <c r="H548" s="1"/>
  <c r="K582" s="1"/>
  <c r="G89"/>
  <c r="F89"/>
  <c r="F35" s="1"/>
  <c r="F548" s="1"/>
  <c r="I582" s="1"/>
  <c r="H88"/>
  <c r="G88"/>
  <c r="G34" s="1"/>
  <c r="G547" s="1"/>
  <c r="J581" s="1"/>
  <c r="F88"/>
  <c r="H87"/>
  <c r="H33" s="1"/>
  <c r="H546" s="1"/>
  <c r="K580" s="1"/>
  <c r="G87"/>
  <c r="F87"/>
  <c r="F33" s="1"/>
  <c r="F546" s="1"/>
  <c r="I580" s="1"/>
  <c r="H86"/>
  <c r="G86"/>
  <c r="G32" s="1"/>
  <c r="G545" s="1"/>
  <c r="J579" s="1"/>
  <c r="F86"/>
  <c r="F32" s="1"/>
  <c r="F545" s="1"/>
  <c r="I579" s="1"/>
  <c r="H85"/>
  <c r="H31" s="1"/>
  <c r="H544" s="1"/>
  <c r="K578" s="1"/>
  <c r="G85"/>
  <c r="F85"/>
  <c r="F31" s="1"/>
  <c r="F544" s="1"/>
  <c r="I578" s="1"/>
  <c r="H84"/>
  <c r="G84"/>
  <c r="G30" s="1"/>
  <c r="G543" s="1"/>
  <c r="J577" s="1"/>
  <c r="F84"/>
  <c r="F30" s="1"/>
  <c r="F543" s="1"/>
  <c r="I577" s="1"/>
  <c r="AFZ577" s="1"/>
  <c r="H83"/>
  <c r="G83"/>
  <c r="F83"/>
  <c r="H81"/>
  <c r="G81"/>
  <c r="F81"/>
  <c r="H80"/>
  <c r="G80"/>
  <c r="F80"/>
  <c r="H79"/>
  <c r="G79"/>
  <c r="F79"/>
  <c r="H78"/>
  <c r="G78"/>
  <c r="F78"/>
  <c r="H77"/>
  <c r="G77"/>
  <c r="F77"/>
  <c r="H76"/>
  <c r="G76"/>
  <c r="F76"/>
  <c r="H75"/>
  <c r="G75"/>
  <c r="F75"/>
  <c r="H74"/>
  <c r="G74"/>
  <c r="F74"/>
  <c r="H73"/>
  <c r="G73"/>
  <c r="F73"/>
  <c r="H72"/>
  <c r="G72"/>
  <c r="F72"/>
  <c r="H71"/>
  <c r="G71"/>
  <c r="F71"/>
  <c r="H70"/>
  <c r="G70"/>
  <c r="F70"/>
  <c r="H69"/>
  <c r="G69"/>
  <c r="F69"/>
  <c r="H68"/>
  <c r="G68"/>
  <c r="F68"/>
  <c r="H38"/>
  <c r="H551" s="1"/>
  <c r="K585" s="1"/>
  <c r="G38"/>
  <c r="G551" s="1"/>
  <c r="J585" s="1"/>
  <c r="G37"/>
  <c r="G550" s="1"/>
  <c r="J584" s="1"/>
  <c r="H36"/>
  <c r="H549" s="1"/>
  <c r="K583" s="1"/>
  <c r="G35"/>
  <c r="G548" s="1"/>
  <c r="J582" s="1"/>
  <c r="H34"/>
  <c r="H547" s="1"/>
  <c r="K581" s="1"/>
  <c r="F34"/>
  <c r="F547" s="1"/>
  <c r="I581" s="1"/>
  <c r="G33"/>
  <c r="G546" s="1"/>
  <c r="J580" s="1"/>
  <c r="H32"/>
  <c r="H545" s="1"/>
  <c r="K579" s="1"/>
  <c r="G31"/>
  <c r="G544" s="1"/>
  <c r="J578" s="1"/>
  <c r="H30"/>
  <c r="H543" s="1"/>
  <c r="K577" s="1"/>
  <c r="AEL577" s="1"/>
  <c r="H29"/>
  <c r="H542" s="1"/>
  <c r="K576" s="1"/>
  <c r="G29"/>
  <c r="G542" s="1"/>
  <c r="J576" s="1"/>
  <c r="ALR576" s="1"/>
  <c r="F29"/>
  <c r="F542" s="1"/>
  <c r="I576" s="1"/>
  <c r="H27"/>
  <c r="H573" s="1"/>
  <c r="APQ573" s="1"/>
  <c r="G27"/>
  <c r="G573" s="1"/>
  <c r="F27"/>
  <c r="F540" s="1"/>
  <c r="H26"/>
  <c r="H572" s="1"/>
  <c r="G26"/>
  <c r="G572" s="1"/>
  <c r="F26"/>
  <c r="F572" s="1"/>
  <c r="H25"/>
  <c r="H571" s="1"/>
  <c r="APQ571" s="1"/>
  <c r="G25"/>
  <c r="G571" s="1"/>
  <c r="F25"/>
  <c r="H24"/>
  <c r="H570" s="1"/>
  <c r="G24"/>
  <c r="G570" s="1"/>
  <c r="F24"/>
  <c r="H23"/>
  <c r="H536" s="1"/>
  <c r="G23"/>
  <c r="G569" s="1"/>
  <c r="F23"/>
  <c r="H22"/>
  <c r="G22"/>
  <c r="G568" s="1"/>
  <c r="F22"/>
  <c r="F568" s="1"/>
  <c r="H21"/>
  <c r="H534" s="1"/>
  <c r="G21"/>
  <c r="G567" s="1"/>
  <c r="F21"/>
  <c r="H20"/>
  <c r="H566" s="1"/>
  <c r="G20"/>
  <c r="G566" s="1"/>
  <c r="F20"/>
  <c r="H19"/>
  <c r="H532" s="1"/>
  <c r="G19"/>
  <c r="G565" s="1"/>
  <c r="F19"/>
  <c r="H18"/>
  <c r="H564" s="1"/>
  <c r="G18"/>
  <c r="G564" s="1"/>
  <c r="F18"/>
  <c r="F564" s="1"/>
  <c r="H17"/>
  <c r="H530" s="1"/>
  <c r="G17"/>
  <c r="G563" s="1"/>
  <c r="F17"/>
  <c r="H16"/>
  <c r="H562" s="1"/>
  <c r="G16"/>
  <c r="G562" s="1"/>
  <c r="F16"/>
  <c r="H15"/>
  <c r="H528" s="1"/>
  <c r="G15"/>
  <c r="G561" s="1"/>
  <c r="F15"/>
  <c r="H14"/>
  <c r="H560" s="1"/>
  <c r="G14"/>
  <c r="F14"/>
  <c r="F560" s="1"/>
  <c r="VI575" l="1"/>
  <c r="AIF575"/>
  <c r="GB566"/>
  <c r="SV559"/>
  <c r="AVC566"/>
  <c r="FZ575"/>
  <c r="AVD579"/>
  <c r="AVC584"/>
  <c r="AVE584"/>
  <c r="AVD566"/>
  <c r="H535"/>
  <c r="H561"/>
  <c r="H563"/>
  <c r="AL563" s="1"/>
  <c r="F565"/>
  <c r="AUK565" s="1"/>
  <c r="F567"/>
  <c r="AJ567" s="1"/>
  <c r="F569"/>
  <c r="Q571"/>
  <c r="GC571"/>
  <c r="MO571"/>
  <c r="TA571"/>
  <c r="ZM571"/>
  <c r="AFY571"/>
  <c r="AMK571"/>
  <c r="ASW571"/>
  <c r="Q573"/>
  <c r="GC573"/>
  <c r="MO573"/>
  <c r="TA573"/>
  <c r="ZM573"/>
  <c r="AFY573"/>
  <c r="AMK573"/>
  <c r="ASW573"/>
  <c r="AVS575"/>
  <c r="G560"/>
  <c r="F561"/>
  <c r="AGR561" s="1"/>
  <c r="F563"/>
  <c r="AUK563" s="1"/>
  <c r="H565"/>
  <c r="AL565" s="1"/>
  <c r="H567"/>
  <c r="AUM567" s="1"/>
  <c r="H569"/>
  <c r="ASB569" s="1"/>
  <c r="F571"/>
  <c r="CW571"/>
  <c r="JI571"/>
  <c r="PU571"/>
  <c r="WG571"/>
  <c r="ACS571"/>
  <c r="AJE571"/>
  <c r="F573"/>
  <c r="ASU573" s="1"/>
  <c r="CW573"/>
  <c r="JI573"/>
  <c r="PU573"/>
  <c r="WG573"/>
  <c r="ACS573"/>
  <c r="AJE573"/>
  <c r="AVT575"/>
  <c r="AVF575"/>
  <c r="FJ576"/>
  <c r="SH576"/>
  <c r="AFF576"/>
  <c r="ASD576"/>
  <c r="R577"/>
  <c r="GD577"/>
  <c r="MP577"/>
  <c r="TB577"/>
  <c r="ZN577"/>
  <c r="LV576"/>
  <c r="YT576"/>
  <c r="EP577"/>
  <c r="LB577"/>
  <c r="RN577"/>
  <c r="XZ577"/>
  <c r="VO561"/>
  <c r="XE561"/>
  <c r="YU561"/>
  <c r="AAK561"/>
  <c r="ACA561"/>
  <c r="ADQ561"/>
  <c r="AFG561"/>
  <c r="AGW561"/>
  <c r="HA561"/>
  <c r="IQ561"/>
  <c r="KG561"/>
  <c r="LW561"/>
  <c r="NM561"/>
  <c r="PC561"/>
  <c r="QS561"/>
  <c r="ATR562"/>
  <c r="ASB562"/>
  <c r="AQL562"/>
  <c r="AOV562"/>
  <c r="ANF562"/>
  <c r="ALP562"/>
  <c r="AJZ562"/>
  <c r="AIJ562"/>
  <c r="AGT562"/>
  <c r="AFD562"/>
  <c r="ADN562"/>
  <c r="ABX562"/>
  <c r="AAH562"/>
  <c r="YR562"/>
  <c r="XB562"/>
  <c r="VL562"/>
  <c r="TV562"/>
  <c r="SF562"/>
  <c r="QP562"/>
  <c r="OZ562"/>
  <c r="NJ562"/>
  <c r="LT562"/>
  <c r="KD562"/>
  <c r="IN562"/>
  <c r="GX562"/>
  <c r="FH562"/>
  <c r="DR562"/>
  <c r="CB562"/>
  <c r="AL562"/>
  <c r="AUM562"/>
  <c r="ASW562"/>
  <c r="ARG562"/>
  <c r="APQ562"/>
  <c r="AOA562"/>
  <c r="AMK562"/>
  <c r="AKU562"/>
  <c r="AJE562"/>
  <c r="AHO562"/>
  <c r="AFY562"/>
  <c r="AEI562"/>
  <c r="ACS562"/>
  <c r="ABC562"/>
  <c r="ZM562"/>
  <c r="XW562"/>
  <c r="WG562"/>
  <c r="UQ562"/>
  <c r="TA562"/>
  <c r="RK562"/>
  <c r="PU562"/>
  <c r="OE562"/>
  <c r="MO562"/>
  <c r="KY562"/>
  <c r="JI562"/>
  <c r="HS562"/>
  <c r="GC562"/>
  <c r="EM562"/>
  <c r="CW562"/>
  <c r="BG562"/>
  <c r="Q562"/>
  <c r="AUK564"/>
  <c r="ASU564"/>
  <c r="ARE564"/>
  <c r="APO564"/>
  <c r="ANY564"/>
  <c r="AMI564"/>
  <c r="AKS564"/>
  <c r="AJC564"/>
  <c r="AHM564"/>
  <c r="AFW564"/>
  <c r="AEG564"/>
  <c r="ACQ564"/>
  <c r="ABA564"/>
  <c r="ZK564"/>
  <c r="XU564"/>
  <c r="WE564"/>
  <c r="UO564"/>
  <c r="SY564"/>
  <c r="RI564"/>
  <c r="PS564"/>
  <c r="OC564"/>
  <c r="MM564"/>
  <c r="KW564"/>
  <c r="JG564"/>
  <c r="HQ564"/>
  <c r="GA564"/>
  <c r="EK564"/>
  <c r="CU564"/>
  <c r="BE564"/>
  <c r="O564"/>
  <c r="ATP564"/>
  <c r="ARZ564"/>
  <c r="AQJ564"/>
  <c r="AOT564"/>
  <c r="AND564"/>
  <c r="ALN564"/>
  <c r="AJX564"/>
  <c r="AIH564"/>
  <c r="AGR564"/>
  <c r="AFB564"/>
  <c r="ADL564"/>
  <c r="ABV564"/>
  <c r="AAF564"/>
  <c r="YP564"/>
  <c r="WZ564"/>
  <c r="VJ564"/>
  <c r="TT564"/>
  <c r="SD564"/>
  <c r="QN564"/>
  <c r="OX564"/>
  <c r="NH564"/>
  <c r="LR564"/>
  <c r="KB564"/>
  <c r="IL564"/>
  <c r="GV564"/>
  <c r="FF564"/>
  <c r="DP564"/>
  <c r="BZ564"/>
  <c r="AJ564"/>
  <c r="ATR564"/>
  <c r="ASB564"/>
  <c r="AQL564"/>
  <c r="AOV564"/>
  <c r="ANF564"/>
  <c r="ALP564"/>
  <c r="AJZ564"/>
  <c r="AIJ564"/>
  <c r="AGT564"/>
  <c r="AFD564"/>
  <c r="ADN564"/>
  <c r="ABX564"/>
  <c r="AAH564"/>
  <c r="YR564"/>
  <c r="XB564"/>
  <c r="VL564"/>
  <c r="TV564"/>
  <c r="SF564"/>
  <c r="QP564"/>
  <c r="OZ564"/>
  <c r="NJ564"/>
  <c r="LT564"/>
  <c r="KD564"/>
  <c r="IN564"/>
  <c r="GX564"/>
  <c r="FH564"/>
  <c r="DR564"/>
  <c r="CB564"/>
  <c r="AL564"/>
  <c r="AUM564"/>
  <c r="ASW564"/>
  <c r="ARG564"/>
  <c r="APQ564"/>
  <c r="AOA564"/>
  <c r="AMK564"/>
  <c r="AKU564"/>
  <c r="AJE564"/>
  <c r="AHO564"/>
  <c r="AFY564"/>
  <c r="AEI564"/>
  <c r="ACS564"/>
  <c r="ABC564"/>
  <c r="ZM564"/>
  <c r="XW564"/>
  <c r="WG564"/>
  <c r="UQ564"/>
  <c r="TA564"/>
  <c r="RK564"/>
  <c r="PU564"/>
  <c r="OE564"/>
  <c r="MO564"/>
  <c r="KY564"/>
  <c r="JI564"/>
  <c r="HS564"/>
  <c r="GC564"/>
  <c r="EM564"/>
  <c r="CW564"/>
  <c r="BG564"/>
  <c r="Q564"/>
  <c r="GX566"/>
  <c r="GC566"/>
  <c r="ATR566"/>
  <c r="ASB566"/>
  <c r="AQL566"/>
  <c r="AOV566"/>
  <c r="ANF566"/>
  <c r="ALP566"/>
  <c r="AJZ566"/>
  <c r="AIJ566"/>
  <c r="AGT566"/>
  <c r="AFD566"/>
  <c r="ADN566"/>
  <c r="ABX566"/>
  <c r="AAH566"/>
  <c r="YR566"/>
  <c r="XB566"/>
  <c r="VL566"/>
  <c r="TV566"/>
  <c r="SF566"/>
  <c r="QP566"/>
  <c r="OZ566"/>
  <c r="NJ566"/>
  <c r="LT566"/>
  <c r="KD566"/>
  <c r="IN566"/>
  <c r="FH566"/>
  <c r="DR566"/>
  <c r="CB566"/>
  <c r="AL566"/>
  <c r="AUM566"/>
  <c r="ASW566"/>
  <c r="ARG566"/>
  <c r="APQ566"/>
  <c r="AOA566"/>
  <c r="AMK566"/>
  <c r="AKU566"/>
  <c r="AJE566"/>
  <c r="AHO566"/>
  <c r="AFY566"/>
  <c r="AEI566"/>
  <c r="ACS566"/>
  <c r="ABC566"/>
  <c r="ZM566"/>
  <c r="XW566"/>
  <c r="WG566"/>
  <c r="UQ566"/>
  <c r="TA566"/>
  <c r="RK566"/>
  <c r="PU566"/>
  <c r="OE566"/>
  <c r="MO566"/>
  <c r="KY566"/>
  <c r="JI566"/>
  <c r="HS566"/>
  <c r="EM566"/>
  <c r="CW566"/>
  <c r="BG566"/>
  <c r="Q566"/>
  <c r="AVH566" s="1"/>
  <c r="ATP568"/>
  <c r="ARZ568"/>
  <c r="AQJ568"/>
  <c r="AOT568"/>
  <c r="AND568"/>
  <c r="ALN568"/>
  <c r="AJX568"/>
  <c r="AIH568"/>
  <c r="AGR568"/>
  <c r="AFB568"/>
  <c r="ADL568"/>
  <c r="ABV568"/>
  <c r="AAF568"/>
  <c r="YP568"/>
  <c r="WZ568"/>
  <c r="VJ568"/>
  <c r="TT568"/>
  <c r="SD568"/>
  <c r="QN568"/>
  <c r="OX568"/>
  <c r="NH568"/>
  <c r="LR568"/>
  <c r="KB568"/>
  <c r="IL568"/>
  <c r="GV568"/>
  <c r="FF568"/>
  <c r="DP568"/>
  <c r="BZ568"/>
  <c r="AJ568"/>
  <c r="AUK568"/>
  <c r="ASU568"/>
  <c r="ARE568"/>
  <c r="APO568"/>
  <c r="ANY568"/>
  <c r="AMI568"/>
  <c r="AKS568"/>
  <c r="AJC568"/>
  <c r="AHM568"/>
  <c r="AFW568"/>
  <c r="AEG568"/>
  <c r="ACQ568"/>
  <c r="ABA568"/>
  <c r="ZK568"/>
  <c r="XU568"/>
  <c r="WE568"/>
  <c r="UO568"/>
  <c r="SY568"/>
  <c r="RI568"/>
  <c r="PS568"/>
  <c r="OC568"/>
  <c r="MM568"/>
  <c r="KW568"/>
  <c r="JG568"/>
  <c r="HQ568"/>
  <c r="GA568"/>
  <c r="EK568"/>
  <c r="CU568"/>
  <c r="BE568"/>
  <c r="O568"/>
  <c r="AUK572"/>
  <c r="ASU572"/>
  <c r="ARE572"/>
  <c r="APO572"/>
  <c r="ANY572"/>
  <c r="AMI572"/>
  <c r="AKS572"/>
  <c r="AJC572"/>
  <c r="AHM572"/>
  <c r="AFW572"/>
  <c r="AEG572"/>
  <c r="ACQ572"/>
  <c r="ABA572"/>
  <c r="ZK572"/>
  <c r="XU572"/>
  <c r="WE572"/>
  <c r="UO572"/>
  <c r="SY572"/>
  <c r="RI572"/>
  <c r="PS572"/>
  <c r="OC572"/>
  <c r="MM572"/>
  <c r="KW572"/>
  <c r="JG572"/>
  <c r="HQ572"/>
  <c r="GA572"/>
  <c r="EK572"/>
  <c r="CU572"/>
  <c r="BE572"/>
  <c r="O572"/>
  <c r="ARZ572"/>
  <c r="AOT572"/>
  <c r="ALN572"/>
  <c r="AIH572"/>
  <c r="AFB572"/>
  <c r="ABV572"/>
  <c r="YP572"/>
  <c r="VJ572"/>
  <c r="SD572"/>
  <c r="OX572"/>
  <c r="LR572"/>
  <c r="IL572"/>
  <c r="FF572"/>
  <c r="BZ572"/>
  <c r="ATP572"/>
  <c r="AQJ572"/>
  <c r="AND572"/>
  <c r="AJX572"/>
  <c r="AGR572"/>
  <c r="ADL572"/>
  <c r="AAF572"/>
  <c r="WZ572"/>
  <c r="TT572"/>
  <c r="QN572"/>
  <c r="NH572"/>
  <c r="KB572"/>
  <c r="GV572"/>
  <c r="DP572"/>
  <c r="AJ572"/>
  <c r="ATS576"/>
  <c r="ASC576"/>
  <c r="AQM576"/>
  <c r="AOW576"/>
  <c r="ANG576"/>
  <c r="ALQ576"/>
  <c r="AKA576"/>
  <c r="AIK576"/>
  <c r="AGU576"/>
  <c r="AFE576"/>
  <c r="ADO576"/>
  <c r="ABY576"/>
  <c r="AAI576"/>
  <c r="YS576"/>
  <c r="XC576"/>
  <c r="VM576"/>
  <c r="TW576"/>
  <c r="SG576"/>
  <c r="QQ576"/>
  <c r="PA576"/>
  <c r="NK576"/>
  <c r="LU576"/>
  <c r="KE576"/>
  <c r="IO576"/>
  <c r="GY576"/>
  <c r="FI576"/>
  <c r="DS576"/>
  <c r="CC576"/>
  <c r="AM576"/>
  <c r="AUN576"/>
  <c r="ARH576"/>
  <c r="AOB576"/>
  <c r="AKV576"/>
  <c r="AHP576"/>
  <c r="AEJ576"/>
  <c r="ABD576"/>
  <c r="XX576"/>
  <c r="UR576"/>
  <c r="RL576"/>
  <c r="OF576"/>
  <c r="KZ576"/>
  <c r="HT576"/>
  <c r="EN576"/>
  <c r="BH576"/>
  <c r="APR576"/>
  <c r="AJF576"/>
  <c r="ACT576"/>
  <c r="WH576"/>
  <c r="PV576"/>
  <c r="JJ576"/>
  <c r="CX576"/>
  <c r="ASX576"/>
  <c r="AML576"/>
  <c r="AFZ576"/>
  <c r="ZN576"/>
  <c r="TB576"/>
  <c r="MP576"/>
  <c r="GD576"/>
  <c r="R576"/>
  <c r="ATU576"/>
  <c r="ASE576"/>
  <c r="AQO576"/>
  <c r="AOY576"/>
  <c r="ANI576"/>
  <c r="ALS576"/>
  <c r="AKC576"/>
  <c r="AIM576"/>
  <c r="AGW576"/>
  <c r="AFG576"/>
  <c r="ADQ576"/>
  <c r="ACA576"/>
  <c r="AAK576"/>
  <c r="YU576"/>
  <c r="XE576"/>
  <c r="VO576"/>
  <c r="TY576"/>
  <c r="SI576"/>
  <c r="QS576"/>
  <c r="PC576"/>
  <c r="NM576"/>
  <c r="LW576"/>
  <c r="KG576"/>
  <c r="IQ576"/>
  <c r="HA576"/>
  <c r="FK576"/>
  <c r="DU576"/>
  <c r="CE576"/>
  <c r="AO576"/>
  <c r="ASZ576"/>
  <c r="APT576"/>
  <c r="AMN576"/>
  <c r="AJH576"/>
  <c r="AGB576"/>
  <c r="ACV576"/>
  <c r="ZP576"/>
  <c r="WJ576"/>
  <c r="TD576"/>
  <c r="PX576"/>
  <c r="MR576"/>
  <c r="JL576"/>
  <c r="GF576"/>
  <c r="CZ576"/>
  <c r="T576"/>
  <c r="AUP576"/>
  <c r="AOD576"/>
  <c r="AHR576"/>
  <c r="ABF576"/>
  <c r="UT576"/>
  <c r="OH576"/>
  <c r="HV576"/>
  <c r="BJ576"/>
  <c r="ARJ576"/>
  <c r="AKX576"/>
  <c r="AEL576"/>
  <c r="XZ576"/>
  <c r="RN576"/>
  <c r="LB576"/>
  <c r="EP576"/>
  <c r="AUO577"/>
  <c r="ASY577"/>
  <c r="ARI577"/>
  <c r="APS577"/>
  <c r="AOC577"/>
  <c r="AMM577"/>
  <c r="AKW577"/>
  <c r="AJG577"/>
  <c r="AHQ577"/>
  <c r="AGA577"/>
  <c r="AEK577"/>
  <c r="ACU577"/>
  <c r="ABE577"/>
  <c r="ZO577"/>
  <c r="XY577"/>
  <c r="WI577"/>
  <c r="US577"/>
  <c r="TC577"/>
  <c r="RM577"/>
  <c r="PW577"/>
  <c r="OG577"/>
  <c r="MQ577"/>
  <c r="LA577"/>
  <c r="JK577"/>
  <c r="HU577"/>
  <c r="GE577"/>
  <c r="EO577"/>
  <c r="CY577"/>
  <c r="BI577"/>
  <c r="S577"/>
  <c r="ATT577"/>
  <c r="AQN577"/>
  <c r="ANH577"/>
  <c r="AKB577"/>
  <c r="AGV577"/>
  <c r="ADP577"/>
  <c r="AAJ577"/>
  <c r="XD577"/>
  <c r="TX577"/>
  <c r="QR577"/>
  <c r="NL577"/>
  <c r="KF577"/>
  <c r="GZ577"/>
  <c r="DT577"/>
  <c r="AN577"/>
  <c r="ASD577"/>
  <c r="AOX577"/>
  <c r="ALR577"/>
  <c r="AIL577"/>
  <c r="ABZ577"/>
  <c r="VN577"/>
  <c r="PB577"/>
  <c r="IP577"/>
  <c r="CD577"/>
  <c r="AFF577"/>
  <c r="YT577"/>
  <c r="SH577"/>
  <c r="LV577"/>
  <c r="FJ577"/>
  <c r="ATS578"/>
  <c r="ASC578"/>
  <c r="AQM578"/>
  <c r="AOW578"/>
  <c r="ANG578"/>
  <c r="ALQ578"/>
  <c r="AKA578"/>
  <c r="AIK578"/>
  <c r="AGU578"/>
  <c r="AFE578"/>
  <c r="ADO578"/>
  <c r="ABY578"/>
  <c r="AAI578"/>
  <c r="YS578"/>
  <c r="XC578"/>
  <c r="VM578"/>
  <c r="TW578"/>
  <c r="SG578"/>
  <c r="QQ578"/>
  <c r="PA578"/>
  <c r="NK578"/>
  <c r="LU578"/>
  <c r="KE578"/>
  <c r="IO578"/>
  <c r="GY578"/>
  <c r="FI578"/>
  <c r="DS578"/>
  <c r="CC578"/>
  <c r="AM578"/>
  <c r="ASX578"/>
  <c r="APR578"/>
  <c r="AML578"/>
  <c r="AJF578"/>
  <c r="AFZ578"/>
  <c r="ACT578"/>
  <c r="ZN578"/>
  <c r="WH578"/>
  <c r="TB578"/>
  <c r="PV578"/>
  <c r="MP578"/>
  <c r="JJ578"/>
  <c r="GD578"/>
  <c r="CX578"/>
  <c r="R578"/>
  <c r="ARH578"/>
  <c r="AKV578"/>
  <c r="AEJ578"/>
  <c r="XX578"/>
  <c r="RL578"/>
  <c r="KZ578"/>
  <c r="EN578"/>
  <c r="AUN578"/>
  <c r="AOB578"/>
  <c r="AHP578"/>
  <c r="ABD578"/>
  <c r="UR578"/>
  <c r="OF578"/>
  <c r="HT578"/>
  <c r="BH578"/>
  <c r="ATU578"/>
  <c r="ASE578"/>
  <c r="AQO578"/>
  <c r="AOY578"/>
  <c r="ANI578"/>
  <c r="ALS578"/>
  <c r="AKC578"/>
  <c r="AIM578"/>
  <c r="AGW578"/>
  <c r="AFG578"/>
  <c r="ADQ578"/>
  <c r="ACA578"/>
  <c r="AAK578"/>
  <c r="YU578"/>
  <c r="XE578"/>
  <c r="VO578"/>
  <c r="TY578"/>
  <c r="SI578"/>
  <c r="QS578"/>
  <c r="PC578"/>
  <c r="NM578"/>
  <c r="LW578"/>
  <c r="KG578"/>
  <c r="IQ578"/>
  <c r="HA578"/>
  <c r="FK578"/>
  <c r="DU578"/>
  <c r="CE578"/>
  <c r="AO578"/>
  <c r="AUP578"/>
  <c r="ARJ578"/>
  <c r="AOD578"/>
  <c r="AKX578"/>
  <c r="AHR578"/>
  <c r="AEL578"/>
  <c r="ABF578"/>
  <c r="XZ578"/>
  <c r="UT578"/>
  <c r="RN578"/>
  <c r="OH578"/>
  <c r="LB578"/>
  <c r="HV578"/>
  <c r="EP578"/>
  <c r="BJ578"/>
  <c r="APT578"/>
  <c r="AJH578"/>
  <c r="ACV578"/>
  <c r="WJ578"/>
  <c r="PX578"/>
  <c r="JL578"/>
  <c r="CZ578"/>
  <c r="ASZ578"/>
  <c r="AMN578"/>
  <c r="AGB578"/>
  <c r="ZP578"/>
  <c r="TD578"/>
  <c r="MR578"/>
  <c r="GF578"/>
  <c r="T578"/>
  <c r="ATT579"/>
  <c r="ASD579"/>
  <c r="AQN579"/>
  <c r="AOX579"/>
  <c r="ANH579"/>
  <c r="ALR579"/>
  <c r="AKB579"/>
  <c r="AIL579"/>
  <c r="AHQ579"/>
  <c r="AGA579"/>
  <c r="AEK579"/>
  <c r="ACU579"/>
  <c r="ABE579"/>
  <c r="ZO579"/>
  <c r="XY579"/>
  <c r="WI579"/>
  <c r="TX579"/>
  <c r="SH579"/>
  <c r="QR579"/>
  <c r="PB579"/>
  <c r="NL579"/>
  <c r="LV579"/>
  <c r="KF579"/>
  <c r="IP579"/>
  <c r="GZ579"/>
  <c r="EO579"/>
  <c r="CY579"/>
  <c r="BI579"/>
  <c r="S579"/>
  <c r="AUO579"/>
  <c r="ARI579"/>
  <c r="AOC579"/>
  <c r="AKW579"/>
  <c r="AGV579"/>
  <c r="ADP579"/>
  <c r="AAJ579"/>
  <c r="XD579"/>
  <c r="US579"/>
  <c r="RM579"/>
  <c r="OG579"/>
  <c r="LA579"/>
  <c r="HU579"/>
  <c r="FJ579"/>
  <c r="CD579"/>
  <c r="APS579"/>
  <c r="AJG579"/>
  <c r="AFF579"/>
  <c r="YT579"/>
  <c r="PW579"/>
  <c r="JK579"/>
  <c r="AN579"/>
  <c r="ASY579"/>
  <c r="AMM579"/>
  <c r="ABZ579"/>
  <c r="VN579"/>
  <c r="TC579"/>
  <c r="MQ579"/>
  <c r="GE579"/>
  <c r="DT579"/>
  <c r="ATS580"/>
  <c r="ASC580"/>
  <c r="AQM580"/>
  <c r="AOW580"/>
  <c r="ANG580"/>
  <c r="ALQ580"/>
  <c r="AKA580"/>
  <c r="AIK580"/>
  <c r="AHP580"/>
  <c r="AFZ580"/>
  <c r="AEJ580"/>
  <c r="ACT580"/>
  <c r="ABD580"/>
  <c r="ZN580"/>
  <c r="XX580"/>
  <c r="WH580"/>
  <c r="TW580"/>
  <c r="SG580"/>
  <c r="QQ580"/>
  <c r="PA580"/>
  <c r="NK580"/>
  <c r="LU580"/>
  <c r="KE580"/>
  <c r="IO580"/>
  <c r="GY580"/>
  <c r="EN580"/>
  <c r="CX580"/>
  <c r="BH580"/>
  <c r="R580"/>
  <c r="ASX580"/>
  <c r="APR580"/>
  <c r="AML580"/>
  <c r="AJF580"/>
  <c r="AGU580"/>
  <c r="ADO580"/>
  <c r="AAI580"/>
  <c r="XC580"/>
  <c r="TB580"/>
  <c r="PV580"/>
  <c r="MP580"/>
  <c r="JJ580"/>
  <c r="GD580"/>
  <c r="FI580"/>
  <c r="CC580"/>
  <c r="ARH580"/>
  <c r="AKV580"/>
  <c r="AFE580"/>
  <c r="YS580"/>
  <c r="RL580"/>
  <c r="KZ580"/>
  <c r="AM580"/>
  <c r="AUN580"/>
  <c r="AOB580"/>
  <c r="ABY580"/>
  <c r="VM580"/>
  <c r="UR580"/>
  <c r="OF580"/>
  <c r="HT580"/>
  <c r="DS580"/>
  <c r="ATU580"/>
  <c r="ASE580"/>
  <c r="AQO580"/>
  <c r="AOY580"/>
  <c r="ANI580"/>
  <c r="ALS580"/>
  <c r="AKC580"/>
  <c r="AIM580"/>
  <c r="AHR580"/>
  <c r="AGB580"/>
  <c r="AEL580"/>
  <c r="ACV580"/>
  <c r="ABF580"/>
  <c r="ZP580"/>
  <c r="XZ580"/>
  <c r="WJ580"/>
  <c r="TY580"/>
  <c r="SI580"/>
  <c r="QS580"/>
  <c r="PC580"/>
  <c r="NM580"/>
  <c r="LW580"/>
  <c r="KG580"/>
  <c r="IQ580"/>
  <c r="HA580"/>
  <c r="EP580"/>
  <c r="CZ580"/>
  <c r="BJ580"/>
  <c r="T580"/>
  <c r="AUP580"/>
  <c r="ARJ580"/>
  <c r="AOD580"/>
  <c r="AKX580"/>
  <c r="AFG580"/>
  <c r="ACA580"/>
  <c r="YU580"/>
  <c r="VO580"/>
  <c r="UT580"/>
  <c r="RN580"/>
  <c r="OH580"/>
  <c r="LB580"/>
  <c r="HV580"/>
  <c r="DU580"/>
  <c r="AO580"/>
  <c r="APT580"/>
  <c r="AJH580"/>
  <c r="ADQ580"/>
  <c r="XE580"/>
  <c r="PX580"/>
  <c r="JL580"/>
  <c r="FK580"/>
  <c r="ASZ580"/>
  <c r="AMN580"/>
  <c r="AGW580"/>
  <c r="AAK580"/>
  <c r="TD580"/>
  <c r="MR580"/>
  <c r="GF580"/>
  <c r="CE580"/>
  <c r="AUO581"/>
  <c r="ASY581"/>
  <c r="ARI581"/>
  <c r="APS581"/>
  <c r="AOC581"/>
  <c r="AMM581"/>
  <c r="AKW581"/>
  <c r="AJG581"/>
  <c r="AHQ581"/>
  <c r="AGA581"/>
  <c r="AEK581"/>
  <c r="ACU581"/>
  <c r="ABE581"/>
  <c r="ZO581"/>
  <c r="XY581"/>
  <c r="WI581"/>
  <c r="US581"/>
  <c r="TC581"/>
  <c r="RM581"/>
  <c r="PW581"/>
  <c r="OG581"/>
  <c r="MQ581"/>
  <c r="LA581"/>
  <c r="JK581"/>
  <c r="HU581"/>
  <c r="GE581"/>
  <c r="EO581"/>
  <c r="CY581"/>
  <c r="BI581"/>
  <c r="S581"/>
  <c r="ASD581"/>
  <c r="AOX581"/>
  <c r="ALR581"/>
  <c r="AIL581"/>
  <c r="AFF581"/>
  <c r="ABZ581"/>
  <c r="YT581"/>
  <c r="VN581"/>
  <c r="SH581"/>
  <c r="PB581"/>
  <c r="LV581"/>
  <c r="IP581"/>
  <c r="FJ581"/>
  <c r="CD581"/>
  <c r="ATT581"/>
  <c r="ANH581"/>
  <c r="AGV581"/>
  <c r="AAJ581"/>
  <c r="TX581"/>
  <c r="NL581"/>
  <c r="GZ581"/>
  <c r="AN581"/>
  <c r="AQN581"/>
  <c r="AKB581"/>
  <c r="ADP581"/>
  <c r="XD581"/>
  <c r="QR581"/>
  <c r="KF581"/>
  <c r="DT581"/>
  <c r="ATS582"/>
  <c r="ASC582"/>
  <c r="AQM582"/>
  <c r="AOW582"/>
  <c r="ANG582"/>
  <c r="ALQ582"/>
  <c r="AKA582"/>
  <c r="AIK582"/>
  <c r="AGU582"/>
  <c r="AFE582"/>
  <c r="ADO582"/>
  <c r="ABY582"/>
  <c r="AAI582"/>
  <c r="YS582"/>
  <c r="XC582"/>
  <c r="VM582"/>
  <c r="TW582"/>
  <c r="SG582"/>
  <c r="QQ582"/>
  <c r="PA582"/>
  <c r="NK582"/>
  <c r="LU582"/>
  <c r="KE582"/>
  <c r="IO582"/>
  <c r="GY582"/>
  <c r="FI582"/>
  <c r="DS582"/>
  <c r="CC582"/>
  <c r="AM582"/>
  <c r="ASX582"/>
  <c r="APR582"/>
  <c r="AML582"/>
  <c r="AJF582"/>
  <c r="AFZ582"/>
  <c r="ACT582"/>
  <c r="ZN582"/>
  <c r="WH582"/>
  <c r="TB582"/>
  <c r="PV582"/>
  <c r="MP582"/>
  <c r="JJ582"/>
  <c r="GD582"/>
  <c r="CX582"/>
  <c r="R582"/>
  <c r="ARH582"/>
  <c r="AKV582"/>
  <c r="AEJ582"/>
  <c r="XX582"/>
  <c r="RL582"/>
  <c r="KZ582"/>
  <c r="EN582"/>
  <c r="AUN582"/>
  <c r="AOB582"/>
  <c r="AHP582"/>
  <c r="ABD582"/>
  <c r="UR582"/>
  <c r="OF582"/>
  <c r="HT582"/>
  <c r="BH582"/>
  <c r="ATU582"/>
  <c r="ASE582"/>
  <c r="AQO582"/>
  <c r="AOY582"/>
  <c r="ANI582"/>
  <c r="ALS582"/>
  <c r="AKC582"/>
  <c r="AIM582"/>
  <c r="AGW582"/>
  <c r="AFG582"/>
  <c r="ADQ582"/>
  <c r="ACA582"/>
  <c r="AAK582"/>
  <c r="YU582"/>
  <c r="XE582"/>
  <c r="VO582"/>
  <c r="TY582"/>
  <c r="SI582"/>
  <c r="QS582"/>
  <c r="PC582"/>
  <c r="NM582"/>
  <c r="LW582"/>
  <c r="KG582"/>
  <c r="IQ582"/>
  <c r="HA582"/>
  <c r="FK582"/>
  <c r="DU582"/>
  <c r="CE582"/>
  <c r="AO582"/>
  <c r="AUP582"/>
  <c r="ARJ582"/>
  <c r="AOD582"/>
  <c r="AKX582"/>
  <c r="AHR582"/>
  <c r="AEL582"/>
  <c r="ABF582"/>
  <c r="XZ582"/>
  <c r="UT582"/>
  <c r="RN582"/>
  <c r="OH582"/>
  <c r="LB582"/>
  <c r="HV582"/>
  <c r="EP582"/>
  <c r="BJ582"/>
  <c r="APT582"/>
  <c r="AJH582"/>
  <c r="ACV582"/>
  <c r="WJ582"/>
  <c r="PX582"/>
  <c r="JL582"/>
  <c r="CZ582"/>
  <c r="ASZ582"/>
  <c r="AMN582"/>
  <c r="AGB582"/>
  <c r="ZP582"/>
  <c r="TD582"/>
  <c r="MR582"/>
  <c r="GF582"/>
  <c r="T582"/>
  <c r="ATT583"/>
  <c r="ASD583"/>
  <c r="AQN583"/>
  <c r="AOX583"/>
  <c r="ANH583"/>
  <c r="ALR583"/>
  <c r="AKB583"/>
  <c r="AIL583"/>
  <c r="AGV583"/>
  <c r="AFF583"/>
  <c r="ADP583"/>
  <c r="ASY583"/>
  <c r="APS583"/>
  <c r="AMM583"/>
  <c r="AJG583"/>
  <c r="AGA583"/>
  <c r="ABZ583"/>
  <c r="AAJ583"/>
  <c r="YT583"/>
  <c r="XD583"/>
  <c r="VN583"/>
  <c r="TX583"/>
  <c r="SH583"/>
  <c r="QR583"/>
  <c r="PB583"/>
  <c r="NL583"/>
  <c r="LV583"/>
  <c r="KF583"/>
  <c r="IP583"/>
  <c r="GZ583"/>
  <c r="EO583"/>
  <c r="CY583"/>
  <c r="BI583"/>
  <c r="S583"/>
  <c r="ARI583"/>
  <c r="AKW583"/>
  <c r="AEK583"/>
  <c r="ABE583"/>
  <c r="XY583"/>
  <c r="US583"/>
  <c r="RM583"/>
  <c r="OG583"/>
  <c r="LA583"/>
  <c r="HU583"/>
  <c r="FJ583"/>
  <c r="CD583"/>
  <c r="AOC583"/>
  <c r="ACU583"/>
  <c r="WI583"/>
  <c r="PW583"/>
  <c r="JK583"/>
  <c r="AN583"/>
  <c r="AUO583"/>
  <c r="AHQ583"/>
  <c r="ZO583"/>
  <c r="TC583"/>
  <c r="MQ583"/>
  <c r="GE583"/>
  <c r="DT583"/>
  <c r="ATS584"/>
  <c r="ASC584"/>
  <c r="AQM584"/>
  <c r="AOW584"/>
  <c r="ANG584"/>
  <c r="ALQ584"/>
  <c r="AKA584"/>
  <c r="AIK584"/>
  <c r="AHP584"/>
  <c r="AFZ584"/>
  <c r="AEJ584"/>
  <c r="ACT584"/>
  <c r="ABD584"/>
  <c r="ZN584"/>
  <c r="XX584"/>
  <c r="WH584"/>
  <c r="TW584"/>
  <c r="SG584"/>
  <c r="QQ584"/>
  <c r="PA584"/>
  <c r="NK584"/>
  <c r="LU584"/>
  <c r="KE584"/>
  <c r="IO584"/>
  <c r="GY584"/>
  <c r="EN584"/>
  <c r="CX584"/>
  <c r="BH584"/>
  <c r="R584"/>
  <c r="AUN584"/>
  <c r="ARH584"/>
  <c r="AOB584"/>
  <c r="AKV584"/>
  <c r="AFE584"/>
  <c r="ABY584"/>
  <c r="YS584"/>
  <c r="VM584"/>
  <c r="UR584"/>
  <c r="RL584"/>
  <c r="OF584"/>
  <c r="KZ584"/>
  <c r="HT584"/>
  <c r="DS584"/>
  <c r="AM584"/>
  <c r="APR584"/>
  <c r="AJF584"/>
  <c r="AGU584"/>
  <c r="AAI584"/>
  <c r="PV584"/>
  <c r="JJ584"/>
  <c r="CC584"/>
  <c r="AML584"/>
  <c r="XC584"/>
  <c r="MP584"/>
  <c r="FI584"/>
  <c r="ASX584"/>
  <c r="ADO584"/>
  <c r="TB584"/>
  <c r="GD584"/>
  <c r="ATU584"/>
  <c r="ASE584"/>
  <c r="AQO584"/>
  <c r="AOY584"/>
  <c r="ANI584"/>
  <c r="ALS584"/>
  <c r="AKC584"/>
  <c r="AIM584"/>
  <c r="AHR584"/>
  <c r="AGB584"/>
  <c r="AEL584"/>
  <c r="ACV584"/>
  <c r="ABF584"/>
  <c r="ZP584"/>
  <c r="XZ584"/>
  <c r="WJ584"/>
  <c r="TY584"/>
  <c r="SI584"/>
  <c r="QS584"/>
  <c r="PC584"/>
  <c r="NM584"/>
  <c r="LW584"/>
  <c r="KG584"/>
  <c r="IQ584"/>
  <c r="HA584"/>
  <c r="EP584"/>
  <c r="CZ584"/>
  <c r="BJ584"/>
  <c r="T584"/>
  <c r="ASZ584"/>
  <c r="APT584"/>
  <c r="AMN584"/>
  <c r="AJH584"/>
  <c r="AGW584"/>
  <c r="ADQ584"/>
  <c r="AAK584"/>
  <c r="XE584"/>
  <c r="TD584"/>
  <c r="PX584"/>
  <c r="MR584"/>
  <c r="JL584"/>
  <c r="GF584"/>
  <c r="FK584"/>
  <c r="CE584"/>
  <c r="AUP584"/>
  <c r="AOD584"/>
  <c r="AFG584"/>
  <c r="YU584"/>
  <c r="UT584"/>
  <c r="OH584"/>
  <c r="HV584"/>
  <c r="AO584"/>
  <c r="AKX584"/>
  <c r="VO584"/>
  <c r="LB584"/>
  <c r="DU584"/>
  <c r="ARJ584"/>
  <c r="ACA584"/>
  <c r="RN584"/>
  <c r="ATT585"/>
  <c r="ASD585"/>
  <c r="AQN585"/>
  <c r="AOX585"/>
  <c r="ANH585"/>
  <c r="ALR585"/>
  <c r="AKB585"/>
  <c r="AIL585"/>
  <c r="AHQ585"/>
  <c r="AGA585"/>
  <c r="AEK585"/>
  <c r="ACU585"/>
  <c r="ABE585"/>
  <c r="ZO585"/>
  <c r="XY585"/>
  <c r="WI585"/>
  <c r="TX585"/>
  <c r="TC585"/>
  <c r="SH585"/>
  <c r="QR585"/>
  <c r="PB585"/>
  <c r="NL585"/>
  <c r="LV585"/>
  <c r="KF585"/>
  <c r="IP585"/>
  <c r="GZ585"/>
  <c r="EO585"/>
  <c r="CY585"/>
  <c r="BI585"/>
  <c r="S585"/>
  <c r="AUO585"/>
  <c r="ARI585"/>
  <c r="AOC585"/>
  <c r="AKW585"/>
  <c r="AGV585"/>
  <c r="ADP585"/>
  <c r="AAJ585"/>
  <c r="XD585"/>
  <c r="US585"/>
  <c r="PW585"/>
  <c r="MQ585"/>
  <c r="JK585"/>
  <c r="GE585"/>
  <c r="DT585"/>
  <c r="AN585"/>
  <c r="ASY585"/>
  <c r="AMM585"/>
  <c r="ABZ585"/>
  <c r="VN585"/>
  <c r="RM585"/>
  <c r="LA585"/>
  <c r="FJ585"/>
  <c r="AJG585"/>
  <c r="YT585"/>
  <c r="HU585"/>
  <c r="APS585"/>
  <c r="AFF585"/>
  <c r="OG585"/>
  <c r="CD585"/>
  <c r="AUP560"/>
  <c r="ATU560"/>
  <c r="ASZ560"/>
  <c r="ASE560"/>
  <c r="ARJ560"/>
  <c r="AQO560"/>
  <c r="APT560"/>
  <c r="AOY560"/>
  <c r="AOD560"/>
  <c r="ANI560"/>
  <c r="AMN560"/>
  <c r="ALS560"/>
  <c r="AKX560"/>
  <c r="AKC560"/>
  <c r="AJH560"/>
  <c r="AIM560"/>
  <c r="UT560"/>
  <c r="TY560"/>
  <c r="TD560"/>
  <c r="SI560"/>
  <c r="RN560"/>
  <c r="QS560"/>
  <c r="PX560"/>
  <c r="PC560"/>
  <c r="OH560"/>
  <c r="NM560"/>
  <c r="MR560"/>
  <c r="LW560"/>
  <c r="LB560"/>
  <c r="KG560"/>
  <c r="JL560"/>
  <c r="IQ560"/>
  <c r="HV560"/>
  <c r="HA560"/>
  <c r="GF560"/>
  <c r="AGW560"/>
  <c r="AFG560"/>
  <c r="ADQ560"/>
  <c r="ACA560"/>
  <c r="AAK560"/>
  <c r="YU560"/>
  <c r="XE560"/>
  <c r="VO560"/>
  <c r="FK560"/>
  <c r="DU560"/>
  <c r="CE560"/>
  <c r="AO560"/>
  <c r="AHR560"/>
  <c r="AGB560"/>
  <c r="AEL560"/>
  <c r="ACV560"/>
  <c r="ABF560"/>
  <c r="ZP560"/>
  <c r="XZ560"/>
  <c r="WJ560"/>
  <c r="EP560"/>
  <c r="CZ560"/>
  <c r="BJ560"/>
  <c r="T560"/>
  <c r="AUO573"/>
  <c r="ASY573"/>
  <c r="ARI573"/>
  <c r="APS573"/>
  <c r="AOC573"/>
  <c r="AMM573"/>
  <c r="AKW573"/>
  <c r="AJG573"/>
  <c r="AHQ573"/>
  <c r="AGA573"/>
  <c r="AEK573"/>
  <c r="ACU573"/>
  <c r="ABE573"/>
  <c r="ZO573"/>
  <c r="XY573"/>
  <c r="WI573"/>
  <c r="US573"/>
  <c r="TC573"/>
  <c r="RM573"/>
  <c r="PW573"/>
  <c r="OG573"/>
  <c r="MQ573"/>
  <c r="LA573"/>
  <c r="JK573"/>
  <c r="HU573"/>
  <c r="GE573"/>
  <c r="EO573"/>
  <c r="CY573"/>
  <c r="BI573"/>
  <c r="S573"/>
  <c r="ATT573"/>
  <c r="AQN573"/>
  <c r="ANH573"/>
  <c r="AKB573"/>
  <c r="AGV573"/>
  <c r="ADP573"/>
  <c r="AAJ573"/>
  <c r="XD573"/>
  <c r="TX573"/>
  <c r="QR573"/>
  <c r="NL573"/>
  <c r="KF573"/>
  <c r="GZ573"/>
  <c r="DT573"/>
  <c r="AN573"/>
  <c r="ASD573"/>
  <c r="AOX573"/>
  <c r="ALR573"/>
  <c r="AIL573"/>
  <c r="AFF573"/>
  <c r="ABZ573"/>
  <c r="YT573"/>
  <c r="VN573"/>
  <c r="SH573"/>
  <c r="PB573"/>
  <c r="LV573"/>
  <c r="IP573"/>
  <c r="FJ573"/>
  <c r="CD573"/>
  <c r="AHM560"/>
  <c r="AGR560"/>
  <c r="AFW560"/>
  <c r="AFB560"/>
  <c r="AEG560"/>
  <c r="ADL560"/>
  <c r="ACQ560"/>
  <c r="ABV560"/>
  <c r="ABA560"/>
  <c r="AAF560"/>
  <c r="ZK560"/>
  <c r="YP560"/>
  <c r="XU560"/>
  <c r="WZ560"/>
  <c r="WE560"/>
  <c r="VJ560"/>
  <c r="FF560"/>
  <c r="EK560"/>
  <c r="DP560"/>
  <c r="CU560"/>
  <c r="BZ560"/>
  <c r="BE560"/>
  <c r="AJ560"/>
  <c r="O560"/>
  <c r="AHO560"/>
  <c r="AGT560"/>
  <c r="AFY560"/>
  <c r="AFD560"/>
  <c r="AEI560"/>
  <c r="ADN560"/>
  <c r="ACS560"/>
  <c r="ABX560"/>
  <c r="ABC560"/>
  <c r="AAH560"/>
  <c r="ZM560"/>
  <c r="YR560"/>
  <c r="XW560"/>
  <c r="XB560"/>
  <c r="WG560"/>
  <c r="VL560"/>
  <c r="FH560"/>
  <c r="EM560"/>
  <c r="DR560"/>
  <c r="CW560"/>
  <c r="CB560"/>
  <c r="BG560"/>
  <c r="AL560"/>
  <c r="Q560"/>
  <c r="AUL561"/>
  <c r="ATQ561"/>
  <c r="ASV561"/>
  <c r="ASA561"/>
  <c r="ARF561"/>
  <c r="AQK561"/>
  <c r="APP561"/>
  <c r="AOU561"/>
  <c r="ANZ561"/>
  <c r="ANE561"/>
  <c r="AMJ561"/>
  <c r="ALO561"/>
  <c r="AKT561"/>
  <c r="AJY561"/>
  <c r="AJD561"/>
  <c r="AII561"/>
  <c r="UP561"/>
  <c r="TU561"/>
  <c r="SZ561"/>
  <c r="FG561"/>
  <c r="EL561"/>
  <c r="DQ561"/>
  <c r="CV561"/>
  <c r="CA561"/>
  <c r="BF561"/>
  <c r="AK561"/>
  <c r="P561"/>
  <c r="AUL563"/>
  <c r="ATQ563"/>
  <c r="ASV563"/>
  <c r="ASA563"/>
  <c r="ARF563"/>
  <c r="AQK563"/>
  <c r="APP563"/>
  <c r="AOU563"/>
  <c r="ANZ563"/>
  <c r="ANE563"/>
  <c r="AMJ563"/>
  <c r="ALO563"/>
  <c r="AKT563"/>
  <c r="AJY563"/>
  <c r="AJD563"/>
  <c r="AII563"/>
  <c r="AHN563"/>
  <c r="AGS563"/>
  <c r="AFX563"/>
  <c r="AFC563"/>
  <c r="AEH563"/>
  <c r="ADM563"/>
  <c r="ACR563"/>
  <c r="ABW563"/>
  <c r="ABB563"/>
  <c r="AAG563"/>
  <c r="ZL563"/>
  <c r="YQ563"/>
  <c r="XV563"/>
  <c r="XA563"/>
  <c r="WF563"/>
  <c r="VK563"/>
  <c r="UP563"/>
  <c r="TU563"/>
  <c r="SZ563"/>
  <c r="SE563"/>
  <c r="RJ563"/>
  <c r="QO563"/>
  <c r="PT563"/>
  <c r="OY563"/>
  <c r="OD563"/>
  <c r="NI563"/>
  <c r="MN563"/>
  <c r="LS563"/>
  <c r="KX563"/>
  <c r="KC563"/>
  <c r="JH563"/>
  <c r="IM563"/>
  <c r="HR563"/>
  <c r="GW563"/>
  <c r="GB563"/>
  <c r="FG563"/>
  <c r="EL563"/>
  <c r="DQ563"/>
  <c r="CV563"/>
  <c r="CA563"/>
  <c r="BF563"/>
  <c r="AK563"/>
  <c r="P563"/>
  <c r="AUL565"/>
  <c r="ATQ565"/>
  <c r="ASV565"/>
  <c r="ASA565"/>
  <c r="ARF565"/>
  <c r="AQK565"/>
  <c r="APP565"/>
  <c r="AOU565"/>
  <c r="ANZ565"/>
  <c r="ANE565"/>
  <c r="AMJ565"/>
  <c r="ALO565"/>
  <c r="AKT565"/>
  <c r="AJY565"/>
  <c r="AJD565"/>
  <c r="AII565"/>
  <c r="AHN565"/>
  <c r="AGS565"/>
  <c r="AFX565"/>
  <c r="AFC565"/>
  <c r="AEH565"/>
  <c r="ADM565"/>
  <c r="ACR565"/>
  <c r="ABW565"/>
  <c r="ABB565"/>
  <c r="AAG565"/>
  <c r="ZL565"/>
  <c r="YQ565"/>
  <c r="XV565"/>
  <c r="XA565"/>
  <c r="WF565"/>
  <c r="VK565"/>
  <c r="UP565"/>
  <c r="TU565"/>
  <c r="SZ565"/>
  <c r="SE565"/>
  <c r="RJ565"/>
  <c r="QO565"/>
  <c r="PT565"/>
  <c r="OY565"/>
  <c r="OD565"/>
  <c r="NI565"/>
  <c r="MN565"/>
  <c r="LS565"/>
  <c r="KX565"/>
  <c r="KC565"/>
  <c r="JH565"/>
  <c r="IM565"/>
  <c r="HR565"/>
  <c r="GW565"/>
  <c r="GB565"/>
  <c r="FG565"/>
  <c r="EL565"/>
  <c r="DQ565"/>
  <c r="CV565"/>
  <c r="CA565"/>
  <c r="BF565"/>
  <c r="AK565"/>
  <c r="P565"/>
  <c r="AVG565" s="1"/>
  <c r="AUL567"/>
  <c r="ATQ567"/>
  <c r="ASV567"/>
  <c r="ASA567"/>
  <c r="ARF567"/>
  <c r="AQK567"/>
  <c r="APP567"/>
  <c r="AOU567"/>
  <c r="ANZ567"/>
  <c r="ANE567"/>
  <c r="AMJ567"/>
  <c r="ALO567"/>
  <c r="AKT567"/>
  <c r="AJY567"/>
  <c r="AJD567"/>
  <c r="AII567"/>
  <c r="AHN567"/>
  <c r="AGS567"/>
  <c r="AFX567"/>
  <c r="AFC567"/>
  <c r="AEH567"/>
  <c r="ADM567"/>
  <c r="ACR567"/>
  <c r="ABW567"/>
  <c r="ABB567"/>
  <c r="AAG567"/>
  <c r="ZL567"/>
  <c r="YQ567"/>
  <c r="XV567"/>
  <c r="XA567"/>
  <c r="WF567"/>
  <c r="VK567"/>
  <c r="UP567"/>
  <c r="TU567"/>
  <c r="SZ567"/>
  <c r="SE567"/>
  <c r="RJ567"/>
  <c r="QO567"/>
  <c r="PT567"/>
  <c r="OY567"/>
  <c r="OD567"/>
  <c r="NI567"/>
  <c r="MN567"/>
  <c r="LS567"/>
  <c r="KX567"/>
  <c r="KC567"/>
  <c r="JH567"/>
  <c r="IM567"/>
  <c r="HR567"/>
  <c r="GW567"/>
  <c r="GB567"/>
  <c r="FG567"/>
  <c r="EL567"/>
  <c r="DQ567"/>
  <c r="CV567"/>
  <c r="CA567"/>
  <c r="BF567"/>
  <c r="AK567"/>
  <c r="P567"/>
  <c r="AUL569"/>
  <c r="ATQ569"/>
  <c r="ASV569"/>
  <c r="ASA569"/>
  <c r="ARF569"/>
  <c r="AQK569"/>
  <c r="APP569"/>
  <c r="AOU569"/>
  <c r="ANZ569"/>
  <c r="ANE569"/>
  <c r="AMJ569"/>
  <c r="ALO569"/>
  <c r="AKT569"/>
  <c r="AJY569"/>
  <c r="AJD569"/>
  <c r="AII569"/>
  <c r="AHN569"/>
  <c r="AGS569"/>
  <c r="AFX569"/>
  <c r="AFC569"/>
  <c r="AEH569"/>
  <c r="ADM569"/>
  <c r="ACR569"/>
  <c r="ABW569"/>
  <c r="ABB569"/>
  <c r="AAG569"/>
  <c r="ZL569"/>
  <c r="YQ569"/>
  <c r="XV569"/>
  <c r="XA569"/>
  <c r="WF569"/>
  <c r="VK569"/>
  <c r="UP569"/>
  <c r="TU569"/>
  <c r="SZ569"/>
  <c r="SE569"/>
  <c r="RJ569"/>
  <c r="QO569"/>
  <c r="PT569"/>
  <c r="OY569"/>
  <c r="OD569"/>
  <c r="NI569"/>
  <c r="MN569"/>
  <c r="LS569"/>
  <c r="KX569"/>
  <c r="KC569"/>
  <c r="JH569"/>
  <c r="IM569"/>
  <c r="HR569"/>
  <c r="GW569"/>
  <c r="GB569"/>
  <c r="FG569"/>
  <c r="EL569"/>
  <c r="DQ569"/>
  <c r="CV569"/>
  <c r="CA569"/>
  <c r="BF569"/>
  <c r="AK569"/>
  <c r="P569"/>
  <c r="AVG569" s="1"/>
  <c r="ATR570"/>
  <c r="ASB570"/>
  <c r="AQL570"/>
  <c r="AOV570"/>
  <c r="ANF570"/>
  <c r="ALP570"/>
  <c r="AJZ570"/>
  <c r="AIJ570"/>
  <c r="AGT570"/>
  <c r="AFD570"/>
  <c r="ADN570"/>
  <c r="ABX570"/>
  <c r="AAH570"/>
  <c r="YR570"/>
  <c r="XB570"/>
  <c r="VL570"/>
  <c r="TV570"/>
  <c r="SF570"/>
  <c r="QP570"/>
  <c r="OZ570"/>
  <c r="NJ570"/>
  <c r="LT570"/>
  <c r="KD570"/>
  <c r="IN570"/>
  <c r="GX570"/>
  <c r="FH570"/>
  <c r="DR570"/>
  <c r="CB570"/>
  <c r="AL570"/>
  <c r="AUL571"/>
  <c r="ATQ571"/>
  <c r="ASV571"/>
  <c r="ASA571"/>
  <c r="ARF571"/>
  <c r="AQK571"/>
  <c r="APP571"/>
  <c r="AOU571"/>
  <c r="ANZ571"/>
  <c r="ANE571"/>
  <c r="AMJ571"/>
  <c r="ALO571"/>
  <c r="AKT571"/>
  <c r="AJY571"/>
  <c r="AJD571"/>
  <c r="AII571"/>
  <c r="AHN571"/>
  <c r="AGS571"/>
  <c r="AFX571"/>
  <c r="AFC571"/>
  <c r="AEH571"/>
  <c r="ADM571"/>
  <c r="ACR571"/>
  <c r="ABW571"/>
  <c r="ABB571"/>
  <c r="AAG571"/>
  <c r="ZL571"/>
  <c r="YQ571"/>
  <c r="XV571"/>
  <c r="XA571"/>
  <c r="WF571"/>
  <c r="VK571"/>
  <c r="UP571"/>
  <c r="TU571"/>
  <c r="SZ571"/>
  <c r="SE571"/>
  <c r="RJ571"/>
  <c r="QO571"/>
  <c r="PT571"/>
  <c r="OY571"/>
  <c r="OD571"/>
  <c r="NI571"/>
  <c r="MN571"/>
  <c r="LS571"/>
  <c r="KX571"/>
  <c r="KC571"/>
  <c r="JH571"/>
  <c r="IM571"/>
  <c r="HR571"/>
  <c r="GW571"/>
  <c r="GB571"/>
  <c r="FG571"/>
  <c r="EL571"/>
  <c r="DQ571"/>
  <c r="CV571"/>
  <c r="CA571"/>
  <c r="BF571"/>
  <c r="AK571"/>
  <c r="P571"/>
  <c r="AVG571" s="1"/>
  <c r="ATR572"/>
  <c r="ASB572"/>
  <c r="AQL572"/>
  <c r="AOV572"/>
  <c r="ANF572"/>
  <c r="ALP572"/>
  <c r="AJZ572"/>
  <c r="AIJ572"/>
  <c r="AGT572"/>
  <c r="AFD572"/>
  <c r="ADN572"/>
  <c r="ABX572"/>
  <c r="AAH572"/>
  <c r="YR572"/>
  <c r="XB572"/>
  <c r="VL572"/>
  <c r="TV572"/>
  <c r="SF572"/>
  <c r="QP572"/>
  <c r="OZ572"/>
  <c r="NJ572"/>
  <c r="LT572"/>
  <c r="KD572"/>
  <c r="IN572"/>
  <c r="GX572"/>
  <c r="FH572"/>
  <c r="DR572"/>
  <c r="CB572"/>
  <c r="AL572"/>
  <c r="AUL573"/>
  <c r="ATQ573"/>
  <c r="ASV573"/>
  <c r="ASA573"/>
  <c r="ARF573"/>
  <c r="AQK573"/>
  <c r="APP573"/>
  <c r="AOU573"/>
  <c r="ANZ573"/>
  <c r="ANE573"/>
  <c r="AMJ573"/>
  <c r="ALO573"/>
  <c r="AKT573"/>
  <c r="AJY573"/>
  <c r="AJD573"/>
  <c r="AII573"/>
  <c r="AHN573"/>
  <c r="AGS573"/>
  <c r="AFX573"/>
  <c r="AFC573"/>
  <c r="AEH573"/>
  <c r="ADM573"/>
  <c r="ACR573"/>
  <c r="ABW573"/>
  <c r="ABB573"/>
  <c r="AAG573"/>
  <c r="ZL573"/>
  <c r="YQ573"/>
  <c r="XV573"/>
  <c r="XA573"/>
  <c r="WF573"/>
  <c r="VK573"/>
  <c r="UP573"/>
  <c r="TU573"/>
  <c r="SZ573"/>
  <c r="SE573"/>
  <c r="RJ573"/>
  <c r="QO573"/>
  <c r="PT573"/>
  <c r="OY573"/>
  <c r="OD573"/>
  <c r="NI573"/>
  <c r="MN573"/>
  <c r="LS573"/>
  <c r="KX573"/>
  <c r="KC573"/>
  <c r="JH573"/>
  <c r="IM573"/>
  <c r="HR573"/>
  <c r="GW573"/>
  <c r="GB573"/>
  <c r="FG573"/>
  <c r="EL573"/>
  <c r="DQ573"/>
  <c r="CV573"/>
  <c r="CA573"/>
  <c r="BF573"/>
  <c r="AK573"/>
  <c r="P573"/>
  <c r="AVG573" s="1"/>
  <c r="AUP562"/>
  <c r="ATU562"/>
  <c r="ASZ562"/>
  <c r="ASE562"/>
  <c r="ARJ562"/>
  <c r="AQO562"/>
  <c r="APT562"/>
  <c r="AOY562"/>
  <c r="AOD562"/>
  <c r="ANI562"/>
  <c r="AMN562"/>
  <c r="ALS562"/>
  <c r="AKX562"/>
  <c r="AKC562"/>
  <c r="AJH562"/>
  <c r="AIM562"/>
  <c r="AHR562"/>
  <c r="AGW562"/>
  <c r="AGB562"/>
  <c r="AFG562"/>
  <c r="AEL562"/>
  <c r="ADQ562"/>
  <c r="ACV562"/>
  <c r="ACA562"/>
  <c r="ABF562"/>
  <c r="AAK562"/>
  <c r="ZP562"/>
  <c r="YU562"/>
  <c r="XZ562"/>
  <c r="XE562"/>
  <c r="WJ562"/>
  <c r="VO562"/>
  <c r="UT562"/>
  <c r="TY562"/>
  <c r="TD562"/>
  <c r="SI562"/>
  <c r="RN562"/>
  <c r="QS562"/>
  <c r="PX562"/>
  <c r="PC562"/>
  <c r="OH562"/>
  <c r="NM562"/>
  <c r="MR562"/>
  <c r="LW562"/>
  <c r="LB562"/>
  <c r="KG562"/>
  <c r="JL562"/>
  <c r="IQ562"/>
  <c r="HV562"/>
  <c r="HA562"/>
  <c r="GF562"/>
  <c r="FK562"/>
  <c r="EP562"/>
  <c r="DU562"/>
  <c r="CZ562"/>
  <c r="CE562"/>
  <c r="BJ562"/>
  <c r="AO562"/>
  <c r="T562"/>
  <c r="AUP564"/>
  <c r="ATU564"/>
  <c r="ASZ564"/>
  <c r="ASE564"/>
  <c r="ARJ564"/>
  <c r="AQO564"/>
  <c r="APT564"/>
  <c r="AOY564"/>
  <c r="AOD564"/>
  <c r="ANI564"/>
  <c r="AMN564"/>
  <c r="ALS564"/>
  <c r="AKX564"/>
  <c r="AKC564"/>
  <c r="AJH564"/>
  <c r="AIM564"/>
  <c r="AHR564"/>
  <c r="AGW564"/>
  <c r="AGB564"/>
  <c r="AFG564"/>
  <c r="AEL564"/>
  <c r="ADQ564"/>
  <c r="ACV564"/>
  <c r="ACA564"/>
  <c r="ABF564"/>
  <c r="AAK564"/>
  <c r="ZP564"/>
  <c r="YU564"/>
  <c r="XZ564"/>
  <c r="XE564"/>
  <c r="WJ564"/>
  <c r="VO564"/>
  <c r="UT564"/>
  <c r="TY564"/>
  <c r="TD564"/>
  <c r="SI564"/>
  <c r="RN564"/>
  <c r="QS564"/>
  <c r="PX564"/>
  <c r="PC564"/>
  <c r="OH564"/>
  <c r="NM564"/>
  <c r="MR564"/>
  <c r="LW564"/>
  <c r="LB564"/>
  <c r="KG564"/>
  <c r="JL564"/>
  <c r="IQ564"/>
  <c r="HV564"/>
  <c r="HA564"/>
  <c r="GF564"/>
  <c r="FK564"/>
  <c r="EP564"/>
  <c r="DU564"/>
  <c r="CZ564"/>
  <c r="CE564"/>
  <c r="BJ564"/>
  <c r="AO564"/>
  <c r="T564"/>
  <c r="AUP566"/>
  <c r="ATU566"/>
  <c r="ASZ566"/>
  <c r="ASE566"/>
  <c r="ARJ566"/>
  <c r="AQO566"/>
  <c r="APT566"/>
  <c r="AOY566"/>
  <c r="AOD566"/>
  <c r="ANI566"/>
  <c r="AMN566"/>
  <c r="ALS566"/>
  <c r="AKX566"/>
  <c r="AKC566"/>
  <c r="AJH566"/>
  <c r="AIM566"/>
  <c r="AHR566"/>
  <c r="AGW566"/>
  <c r="AGB566"/>
  <c r="AFG566"/>
  <c r="AEL566"/>
  <c r="ADQ566"/>
  <c r="ACV566"/>
  <c r="ACA566"/>
  <c r="ABF566"/>
  <c r="AAK566"/>
  <c r="ZP566"/>
  <c r="YU566"/>
  <c r="XZ566"/>
  <c r="XE566"/>
  <c r="WJ566"/>
  <c r="VO566"/>
  <c r="UT566"/>
  <c r="TY566"/>
  <c r="TD566"/>
  <c r="SI566"/>
  <c r="RN566"/>
  <c r="QS566"/>
  <c r="PX566"/>
  <c r="PC566"/>
  <c r="OH566"/>
  <c r="NM566"/>
  <c r="MR566"/>
  <c r="LW566"/>
  <c r="LB566"/>
  <c r="KG566"/>
  <c r="JL566"/>
  <c r="IQ566"/>
  <c r="HV566"/>
  <c r="FK566"/>
  <c r="EP566"/>
  <c r="DU566"/>
  <c r="CZ566"/>
  <c r="CE566"/>
  <c r="BJ566"/>
  <c r="AO566"/>
  <c r="T566"/>
  <c r="AUP568"/>
  <c r="ATU568"/>
  <c r="ASZ568"/>
  <c r="ASE568"/>
  <c r="ARJ568"/>
  <c r="AQO568"/>
  <c r="APT568"/>
  <c r="AOY568"/>
  <c r="AOD568"/>
  <c r="ANI568"/>
  <c r="AMN568"/>
  <c r="ALS568"/>
  <c r="AKX568"/>
  <c r="AKC568"/>
  <c r="AJH568"/>
  <c r="AIM568"/>
  <c r="AHR568"/>
  <c r="AGW568"/>
  <c r="AGB568"/>
  <c r="AFG568"/>
  <c r="AEL568"/>
  <c r="ADQ568"/>
  <c r="ACV568"/>
  <c r="ACA568"/>
  <c r="ABF568"/>
  <c r="AAK568"/>
  <c r="ZP568"/>
  <c r="YU568"/>
  <c r="XZ568"/>
  <c r="XE568"/>
  <c r="WJ568"/>
  <c r="VO568"/>
  <c r="UT568"/>
  <c r="TY568"/>
  <c r="TD568"/>
  <c r="SI568"/>
  <c r="RN568"/>
  <c r="QS568"/>
  <c r="PX568"/>
  <c r="PC568"/>
  <c r="OH568"/>
  <c r="NM568"/>
  <c r="MR568"/>
  <c r="LW568"/>
  <c r="LB568"/>
  <c r="KG568"/>
  <c r="JL568"/>
  <c r="IQ568"/>
  <c r="HV568"/>
  <c r="HA568"/>
  <c r="GF568"/>
  <c r="FK568"/>
  <c r="EP568"/>
  <c r="DU568"/>
  <c r="CZ568"/>
  <c r="CE568"/>
  <c r="BJ568"/>
  <c r="AO568"/>
  <c r="T568"/>
  <c r="AUP570"/>
  <c r="ATU570"/>
  <c r="ASZ570"/>
  <c r="ASE570"/>
  <c r="ARJ570"/>
  <c r="AQO570"/>
  <c r="APT570"/>
  <c r="AOY570"/>
  <c r="AOD570"/>
  <c r="ANI570"/>
  <c r="AMN570"/>
  <c r="ALS570"/>
  <c r="AKX570"/>
  <c r="AKC570"/>
  <c r="AJH570"/>
  <c r="AIM570"/>
  <c r="AHR570"/>
  <c r="AGW570"/>
  <c r="AGB570"/>
  <c r="AFG570"/>
  <c r="AEL570"/>
  <c r="ADQ570"/>
  <c r="ACV570"/>
  <c r="ACA570"/>
  <c r="ABF570"/>
  <c r="AAK570"/>
  <c r="ZP570"/>
  <c r="YU570"/>
  <c r="XZ570"/>
  <c r="XE570"/>
  <c r="WJ570"/>
  <c r="VO570"/>
  <c r="UT570"/>
  <c r="TY570"/>
  <c r="TD570"/>
  <c r="SI570"/>
  <c r="RN570"/>
  <c r="QS570"/>
  <c r="PX570"/>
  <c r="PC570"/>
  <c r="OH570"/>
  <c r="NM570"/>
  <c r="MR570"/>
  <c r="LW570"/>
  <c r="LB570"/>
  <c r="KG570"/>
  <c r="JL570"/>
  <c r="IQ570"/>
  <c r="HV570"/>
  <c r="HA570"/>
  <c r="GF570"/>
  <c r="FK570"/>
  <c r="EP570"/>
  <c r="DU570"/>
  <c r="CZ570"/>
  <c r="CE570"/>
  <c r="BJ570"/>
  <c r="AO570"/>
  <c r="T570"/>
  <c r="AUP572"/>
  <c r="ATU572"/>
  <c r="ASZ572"/>
  <c r="ASE572"/>
  <c r="ARJ572"/>
  <c r="AQO572"/>
  <c r="APT572"/>
  <c r="AOY572"/>
  <c r="AOD572"/>
  <c r="ANI572"/>
  <c r="AMN572"/>
  <c r="ALS572"/>
  <c r="AKX572"/>
  <c r="AKC572"/>
  <c r="AJH572"/>
  <c r="AIM572"/>
  <c r="AHR572"/>
  <c r="AGW572"/>
  <c r="AGB572"/>
  <c r="AFG572"/>
  <c r="AEL572"/>
  <c r="ADQ572"/>
  <c r="ACV572"/>
  <c r="ACA572"/>
  <c r="ABF572"/>
  <c r="AAK572"/>
  <c r="ZP572"/>
  <c r="YU572"/>
  <c r="XZ572"/>
  <c r="XE572"/>
  <c r="WJ572"/>
  <c r="VO572"/>
  <c r="UT572"/>
  <c r="TY572"/>
  <c r="TD572"/>
  <c r="SI572"/>
  <c r="RN572"/>
  <c r="QS572"/>
  <c r="PX572"/>
  <c r="PC572"/>
  <c r="OH572"/>
  <c r="NM572"/>
  <c r="MR572"/>
  <c r="LW572"/>
  <c r="LB572"/>
  <c r="KG572"/>
  <c r="JL572"/>
  <c r="IQ572"/>
  <c r="HV572"/>
  <c r="HA572"/>
  <c r="GF572"/>
  <c r="FK572"/>
  <c r="EP572"/>
  <c r="DU572"/>
  <c r="CZ572"/>
  <c r="CE572"/>
  <c r="BJ572"/>
  <c r="AO572"/>
  <c r="T572"/>
  <c r="VG559"/>
  <c r="VI559"/>
  <c r="AHO561"/>
  <c r="AGT561"/>
  <c r="AFY561"/>
  <c r="AFD561"/>
  <c r="AEI561"/>
  <c r="ADN561"/>
  <c r="ACS561"/>
  <c r="ABX561"/>
  <c r="ABC561"/>
  <c r="AAH561"/>
  <c r="ZM561"/>
  <c r="YR561"/>
  <c r="XW561"/>
  <c r="XB561"/>
  <c r="WG561"/>
  <c r="VL561"/>
  <c r="SF561"/>
  <c r="RK561"/>
  <c r="QP561"/>
  <c r="PU561"/>
  <c r="OZ561"/>
  <c r="OE561"/>
  <c r="NJ561"/>
  <c r="MO561"/>
  <c r="LT561"/>
  <c r="KY561"/>
  <c r="KD561"/>
  <c r="JI561"/>
  <c r="IN561"/>
  <c r="HS561"/>
  <c r="GX561"/>
  <c r="GC561"/>
  <c r="SW559"/>
  <c r="ATR569"/>
  <c r="AUK571"/>
  <c r="ASU571"/>
  <c r="ARE571"/>
  <c r="APO571"/>
  <c r="ANY571"/>
  <c r="AMI571"/>
  <c r="AKS571"/>
  <c r="AJC571"/>
  <c r="AHM571"/>
  <c r="AFW571"/>
  <c r="AEG571"/>
  <c r="ACQ571"/>
  <c r="ABA571"/>
  <c r="ZK571"/>
  <c r="XU571"/>
  <c r="WE571"/>
  <c r="UO571"/>
  <c r="SY571"/>
  <c r="RI571"/>
  <c r="PS571"/>
  <c r="OC571"/>
  <c r="MM571"/>
  <c r="KW571"/>
  <c r="JG571"/>
  <c r="HQ571"/>
  <c r="GA571"/>
  <c r="EK571"/>
  <c r="CU571"/>
  <c r="BE571"/>
  <c r="O571"/>
  <c r="AUK573"/>
  <c r="ARE573"/>
  <c r="ANY573"/>
  <c r="AKS573"/>
  <c r="AHM573"/>
  <c r="AEG573"/>
  <c r="ABA573"/>
  <c r="XU573"/>
  <c r="UO573"/>
  <c r="RI573"/>
  <c r="OC573"/>
  <c r="KW573"/>
  <c r="HQ573"/>
  <c r="EK573"/>
  <c r="BE573"/>
  <c r="AUL562"/>
  <c r="ATQ562"/>
  <c r="ASV562"/>
  <c r="ASA562"/>
  <c r="ARF562"/>
  <c r="AQK562"/>
  <c r="APP562"/>
  <c r="AOU562"/>
  <c r="ANZ562"/>
  <c r="ANE562"/>
  <c r="AMJ562"/>
  <c r="ALO562"/>
  <c r="AKT562"/>
  <c r="AJY562"/>
  <c r="AJD562"/>
  <c r="AII562"/>
  <c r="AHN562"/>
  <c r="AGS562"/>
  <c r="AFX562"/>
  <c r="AFC562"/>
  <c r="AEH562"/>
  <c r="ADM562"/>
  <c r="ACR562"/>
  <c r="ABW562"/>
  <c r="ABB562"/>
  <c r="AAG562"/>
  <c r="ZL562"/>
  <c r="YQ562"/>
  <c r="XV562"/>
  <c r="XA562"/>
  <c r="WF562"/>
  <c r="VK562"/>
  <c r="UP562"/>
  <c r="TU562"/>
  <c r="SZ562"/>
  <c r="SE562"/>
  <c r="RJ562"/>
  <c r="QO562"/>
  <c r="PT562"/>
  <c r="OY562"/>
  <c r="OD562"/>
  <c r="NI562"/>
  <c r="MN562"/>
  <c r="LS562"/>
  <c r="KX562"/>
  <c r="KC562"/>
  <c r="JH562"/>
  <c r="IM562"/>
  <c r="HR562"/>
  <c r="GW562"/>
  <c r="GB562"/>
  <c r="FG562"/>
  <c r="EL562"/>
  <c r="DQ562"/>
  <c r="CV562"/>
  <c r="CA562"/>
  <c r="BF562"/>
  <c r="AK562"/>
  <c r="P562"/>
  <c r="AUL564"/>
  <c r="ATQ564"/>
  <c r="ASV564"/>
  <c r="ASA564"/>
  <c r="ARF564"/>
  <c r="AQK564"/>
  <c r="APP564"/>
  <c r="AOU564"/>
  <c r="ANZ564"/>
  <c r="ANE564"/>
  <c r="AMJ564"/>
  <c r="ALO564"/>
  <c r="AKT564"/>
  <c r="AJY564"/>
  <c r="AJD564"/>
  <c r="AII564"/>
  <c r="AHN564"/>
  <c r="AGS564"/>
  <c r="AFX564"/>
  <c r="AFC564"/>
  <c r="AEH564"/>
  <c r="ADM564"/>
  <c r="ACR564"/>
  <c r="ABW564"/>
  <c r="ABB564"/>
  <c r="AAG564"/>
  <c r="ZL564"/>
  <c r="YQ564"/>
  <c r="XV564"/>
  <c r="XA564"/>
  <c r="WF564"/>
  <c r="VK564"/>
  <c r="UP564"/>
  <c r="TU564"/>
  <c r="SZ564"/>
  <c r="SE564"/>
  <c r="RJ564"/>
  <c r="QO564"/>
  <c r="PT564"/>
  <c r="OY564"/>
  <c r="OD564"/>
  <c r="NI564"/>
  <c r="MN564"/>
  <c r="LS564"/>
  <c r="KX564"/>
  <c r="KC564"/>
  <c r="JH564"/>
  <c r="IM564"/>
  <c r="HR564"/>
  <c r="GW564"/>
  <c r="GB564"/>
  <c r="FG564"/>
  <c r="EL564"/>
  <c r="DQ564"/>
  <c r="CV564"/>
  <c r="CA564"/>
  <c r="BF564"/>
  <c r="AK564"/>
  <c r="P564"/>
  <c r="AUL566"/>
  <c r="ATQ566"/>
  <c r="ASV566"/>
  <c r="ASA566"/>
  <c r="ARF566"/>
  <c r="AQK566"/>
  <c r="APP566"/>
  <c r="AOU566"/>
  <c r="ANZ566"/>
  <c r="ANE566"/>
  <c r="AMJ566"/>
  <c r="ALO566"/>
  <c r="AKT566"/>
  <c r="AJY566"/>
  <c r="AJD566"/>
  <c r="AII566"/>
  <c r="AHN566"/>
  <c r="AGS566"/>
  <c r="AFX566"/>
  <c r="AFC566"/>
  <c r="AEH566"/>
  <c r="ADM566"/>
  <c r="ACR566"/>
  <c r="ABW566"/>
  <c r="ABB566"/>
  <c r="AAG566"/>
  <c r="ZL566"/>
  <c r="YQ566"/>
  <c r="XV566"/>
  <c r="XA566"/>
  <c r="WF566"/>
  <c r="VK566"/>
  <c r="UP566"/>
  <c r="TU566"/>
  <c r="SZ566"/>
  <c r="SE566"/>
  <c r="RJ566"/>
  <c r="QO566"/>
  <c r="PT566"/>
  <c r="OY566"/>
  <c r="OD566"/>
  <c r="NI566"/>
  <c r="MN566"/>
  <c r="LS566"/>
  <c r="KX566"/>
  <c r="KC566"/>
  <c r="JH566"/>
  <c r="IM566"/>
  <c r="HR566"/>
  <c r="FG566"/>
  <c r="EL566"/>
  <c r="DQ566"/>
  <c r="CV566"/>
  <c r="CA566"/>
  <c r="BF566"/>
  <c r="AK566"/>
  <c r="P566"/>
  <c r="AUL568"/>
  <c r="ATQ568"/>
  <c r="ASV568"/>
  <c r="ASA568"/>
  <c r="ARF568"/>
  <c r="AQK568"/>
  <c r="APP568"/>
  <c r="AOU568"/>
  <c r="ANZ568"/>
  <c r="ANE568"/>
  <c r="AMJ568"/>
  <c r="ALO568"/>
  <c r="AKT568"/>
  <c r="AJY568"/>
  <c r="AJD568"/>
  <c r="AII568"/>
  <c r="AHN568"/>
  <c r="AGS568"/>
  <c r="AFX568"/>
  <c r="AFC568"/>
  <c r="AEH568"/>
  <c r="ADM568"/>
  <c r="ACR568"/>
  <c r="ABW568"/>
  <c r="ABB568"/>
  <c r="AAG568"/>
  <c r="ZL568"/>
  <c r="YQ568"/>
  <c r="XV568"/>
  <c r="XA568"/>
  <c r="WF568"/>
  <c r="VK568"/>
  <c r="UP568"/>
  <c r="TU568"/>
  <c r="SZ568"/>
  <c r="SE568"/>
  <c r="RJ568"/>
  <c r="QO568"/>
  <c r="PT568"/>
  <c r="OY568"/>
  <c r="OD568"/>
  <c r="NI568"/>
  <c r="MN568"/>
  <c r="LS568"/>
  <c r="KX568"/>
  <c r="KC568"/>
  <c r="JH568"/>
  <c r="IM568"/>
  <c r="HR568"/>
  <c r="GW568"/>
  <c r="GB568"/>
  <c r="FG568"/>
  <c r="EL568"/>
  <c r="DQ568"/>
  <c r="CV568"/>
  <c r="CA568"/>
  <c r="BF568"/>
  <c r="AK568"/>
  <c r="P568"/>
  <c r="ATR571"/>
  <c r="ASB571"/>
  <c r="AQL571"/>
  <c r="AOV571"/>
  <c r="ANF571"/>
  <c r="ALP571"/>
  <c r="AJZ571"/>
  <c r="AIJ571"/>
  <c r="AGT571"/>
  <c r="AFD571"/>
  <c r="ADN571"/>
  <c r="ABX571"/>
  <c r="AAH571"/>
  <c r="YR571"/>
  <c r="XB571"/>
  <c r="VL571"/>
  <c r="TV571"/>
  <c r="SF571"/>
  <c r="QP571"/>
  <c r="OZ571"/>
  <c r="NJ571"/>
  <c r="LT571"/>
  <c r="KD571"/>
  <c r="IN571"/>
  <c r="GX571"/>
  <c r="FH571"/>
  <c r="DR571"/>
  <c r="CB571"/>
  <c r="AL571"/>
  <c r="ATR573"/>
  <c r="ASB573"/>
  <c r="AQL573"/>
  <c r="AOV573"/>
  <c r="ANF573"/>
  <c r="ALP573"/>
  <c r="AJZ573"/>
  <c r="AIJ573"/>
  <c r="AGT573"/>
  <c r="AFD573"/>
  <c r="ADN573"/>
  <c r="ABX573"/>
  <c r="AAH573"/>
  <c r="YR573"/>
  <c r="XB573"/>
  <c r="VL573"/>
  <c r="TV573"/>
  <c r="SF573"/>
  <c r="QP573"/>
  <c r="OZ573"/>
  <c r="NJ573"/>
  <c r="LT573"/>
  <c r="KD573"/>
  <c r="IN573"/>
  <c r="GX573"/>
  <c r="FH573"/>
  <c r="DR573"/>
  <c r="CB573"/>
  <c r="AL573"/>
  <c r="AUO576"/>
  <c r="ASY576"/>
  <c r="ARI576"/>
  <c r="APS576"/>
  <c r="AOC576"/>
  <c r="AMM576"/>
  <c r="AKW576"/>
  <c r="AJG576"/>
  <c r="AHQ576"/>
  <c r="AGA576"/>
  <c r="AEK576"/>
  <c r="ACU576"/>
  <c r="ABE576"/>
  <c r="ZO576"/>
  <c r="XY576"/>
  <c r="WI576"/>
  <c r="US576"/>
  <c r="TC576"/>
  <c r="RM576"/>
  <c r="PW576"/>
  <c r="OG576"/>
  <c r="MQ576"/>
  <c r="LA576"/>
  <c r="JK576"/>
  <c r="HU576"/>
  <c r="GE576"/>
  <c r="EO576"/>
  <c r="CY576"/>
  <c r="BI576"/>
  <c r="S576"/>
  <c r="ATT576"/>
  <c r="AQN576"/>
  <c r="ANH576"/>
  <c r="AKB576"/>
  <c r="AGV576"/>
  <c r="ADP576"/>
  <c r="AAJ576"/>
  <c r="XD576"/>
  <c r="TX576"/>
  <c r="QR576"/>
  <c r="NL576"/>
  <c r="KF576"/>
  <c r="GZ576"/>
  <c r="DT576"/>
  <c r="AN576"/>
  <c r="ATS577"/>
  <c r="ASC577"/>
  <c r="AQM577"/>
  <c r="AOW577"/>
  <c r="ANG577"/>
  <c r="ALQ577"/>
  <c r="AKA577"/>
  <c r="AIK577"/>
  <c r="AGU577"/>
  <c r="AFE577"/>
  <c r="ADO577"/>
  <c r="ABY577"/>
  <c r="AAI577"/>
  <c r="YS577"/>
  <c r="XC577"/>
  <c r="VM577"/>
  <c r="TW577"/>
  <c r="SG577"/>
  <c r="QQ577"/>
  <c r="PA577"/>
  <c r="NK577"/>
  <c r="LU577"/>
  <c r="KE577"/>
  <c r="IO577"/>
  <c r="GY577"/>
  <c r="FI577"/>
  <c r="DS577"/>
  <c r="CC577"/>
  <c r="AM577"/>
  <c r="AUN577"/>
  <c r="ARH577"/>
  <c r="AOB577"/>
  <c r="AKV577"/>
  <c r="AHP577"/>
  <c r="AEJ577"/>
  <c r="ABD577"/>
  <c r="XX577"/>
  <c r="UR577"/>
  <c r="RL577"/>
  <c r="OF577"/>
  <c r="KZ577"/>
  <c r="HT577"/>
  <c r="EN577"/>
  <c r="BH577"/>
  <c r="ASX577"/>
  <c r="APR577"/>
  <c r="AML577"/>
  <c r="ATU577"/>
  <c r="AUP577"/>
  <c r="ASE577"/>
  <c r="AQO577"/>
  <c r="AOY577"/>
  <c r="ANI577"/>
  <c r="ALS577"/>
  <c r="AKC577"/>
  <c r="AIM577"/>
  <c r="AGW577"/>
  <c r="AFG577"/>
  <c r="ADQ577"/>
  <c r="ACA577"/>
  <c r="AAK577"/>
  <c r="YU577"/>
  <c r="XE577"/>
  <c r="VO577"/>
  <c r="TY577"/>
  <c r="SI577"/>
  <c r="QS577"/>
  <c r="PC577"/>
  <c r="NM577"/>
  <c r="LW577"/>
  <c r="KG577"/>
  <c r="IQ577"/>
  <c r="HA577"/>
  <c r="FK577"/>
  <c r="DU577"/>
  <c r="CE577"/>
  <c r="AO577"/>
  <c r="ASZ577"/>
  <c r="APT577"/>
  <c r="AMN577"/>
  <c r="AJH577"/>
  <c r="AGB577"/>
  <c r="ACV577"/>
  <c r="ZP577"/>
  <c r="WJ577"/>
  <c r="TD577"/>
  <c r="PX577"/>
  <c r="MR577"/>
  <c r="JL577"/>
  <c r="GF577"/>
  <c r="CZ577"/>
  <c r="T577"/>
  <c r="ARJ577"/>
  <c r="AOD577"/>
  <c r="AKX577"/>
  <c r="AUO578"/>
  <c r="ASY578"/>
  <c r="ARI578"/>
  <c r="APS578"/>
  <c r="AOC578"/>
  <c r="AMM578"/>
  <c r="AKW578"/>
  <c r="AJG578"/>
  <c r="AHQ578"/>
  <c r="AGA578"/>
  <c r="AEK578"/>
  <c r="ACU578"/>
  <c r="ABE578"/>
  <c r="ZO578"/>
  <c r="XY578"/>
  <c r="WI578"/>
  <c r="US578"/>
  <c r="TC578"/>
  <c r="RM578"/>
  <c r="PW578"/>
  <c r="OG578"/>
  <c r="MQ578"/>
  <c r="LA578"/>
  <c r="JK578"/>
  <c r="HU578"/>
  <c r="GE578"/>
  <c r="EO578"/>
  <c r="CY578"/>
  <c r="BI578"/>
  <c r="S578"/>
  <c r="ASD578"/>
  <c r="AOX578"/>
  <c r="ALR578"/>
  <c r="AIL578"/>
  <c r="AFF578"/>
  <c r="ABZ578"/>
  <c r="YT578"/>
  <c r="VN578"/>
  <c r="SH578"/>
  <c r="PB578"/>
  <c r="LV578"/>
  <c r="IP578"/>
  <c r="FJ578"/>
  <c r="CD578"/>
  <c r="AQN578"/>
  <c r="AKB578"/>
  <c r="ADP578"/>
  <c r="XD578"/>
  <c r="QR578"/>
  <c r="KF578"/>
  <c r="DT578"/>
  <c r="ATT578"/>
  <c r="ANH578"/>
  <c r="AGV578"/>
  <c r="AAJ578"/>
  <c r="TX578"/>
  <c r="NL578"/>
  <c r="GZ578"/>
  <c r="AN578"/>
  <c r="AUN579"/>
  <c r="ASX579"/>
  <c r="ARH579"/>
  <c r="APR579"/>
  <c r="AOB579"/>
  <c r="AML579"/>
  <c r="AKV579"/>
  <c r="AJF579"/>
  <c r="AGU579"/>
  <c r="AFE579"/>
  <c r="ADO579"/>
  <c r="ABY579"/>
  <c r="AAI579"/>
  <c r="YS579"/>
  <c r="XC579"/>
  <c r="VM579"/>
  <c r="UR579"/>
  <c r="TB579"/>
  <c r="RL579"/>
  <c r="PV579"/>
  <c r="OF579"/>
  <c r="MP579"/>
  <c r="KZ579"/>
  <c r="JJ579"/>
  <c r="HT579"/>
  <c r="GD579"/>
  <c r="FI579"/>
  <c r="DS579"/>
  <c r="CC579"/>
  <c r="AM579"/>
  <c r="ASC579"/>
  <c r="AOW579"/>
  <c r="ALQ579"/>
  <c r="AIK579"/>
  <c r="AHP579"/>
  <c r="AEJ579"/>
  <c r="ABD579"/>
  <c r="XX579"/>
  <c r="SG579"/>
  <c r="PA579"/>
  <c r="LU579"/>
  <c r="IO579"/>
  <c r="CX579"/>
  <c r="R579"/>
  <c r="AQM579"/>
  <c r="AKA579"/>
  <c r="AFZ579"/>
  <c r="ZN579"/>
  <c r="QQ579"/>
  <c r="KE579"/>
  <c r="BH579"/>
  <c r="ATS579"/>
  <c r="ANG579"/>
  <c r="ACT579"/>
  <c r="WH579"/>
  <c r="TW579"/>
  <c r="NK579"/>
  <c r="GY579"/>
  <c r="EN579"/>
  <c r="AUP579"/>
  <c r="ASZ579"/>
  <c r="ARJ579"/>
  <c r="APT579"/>
  <c r="AOD579"/>
  <c r="AMN579"/>
  <c r="AKX579"/>
  <c r="AJH579"/>
  <c r="AGW579"/>
  <c r="AFG579"/>
  <c r="ADQ579"/>
  <c r="ACA579"/>
  <c r="AAK579"/>
  <c r="YU579"/>
  <c r="XE579"/>
  <c r="VO579"/>
  <c r="UT579"/>
  <c r="TD579"/>
  <c r="RN579"/>
  <c r="PX579"/>
  <c r="OH579"/>
  <c r="MR579"/>
  <c r="LB579"/>
  <c r="JL579"/>
  <c r="HV579"/>
  <c r="GF579"/>
  <c r="FK579"/>
  <c r="DU579"/>
  <c r="CE579"/>
  <c r="AO579"/>
  <c r="ATU579"/>
  <c r="AQO579"/>
  <c r="ANI579"/>
  <c r="AKC579"/>
  <c r="AGB579"/>
  <c r="ACV579"/>
  <c r="ZP579"/>
  <c r="WJ579"/>
  <c r="TY579"/>
  <c r="QS579"/>
  <c r="NM579"/>
  <c r="KG579"/>
  <c r="HA579"/>
  <c r="EP579"/>
  <c r="BJ579"/>
  <c r="AOY579"/>
  <c r="AIM579"/>
  <c r="AEL579"/>
  <c r="XZ579"/>
  <c r="PC579"/>
  <c r="IQ579"/>
  <c r="T579"/>
  <c r="ASE579"/>
  <c r="ALS579"/>
  <c r="AHR579"/>
  <c r="ABF579"/>
  <c r="SI579"/>
  <c r="LW579"/>
  <c r="CZ579"/>
  <c r="AUO580"/>
  <c r="ASY580"/>
  <c r="ARI580"/>
  <c r="APS580"/>
  <c r="AOC580"/>
  <c r="AMM580"/>
  <c r="AKW580"/>
  <c r="AJG580"/>
  <c r="AGV580"/>
  <c r="AFF580"/>
  <c r="ADP580"/>
  <c r="ABZ580"/>
  <c r="AAJ580"/>
  <c r="YT580"/>
  <c r="XD580"/>
  <c r="VN580"/>
  <c r="US580"/>
  <c r="TC580"/>
  <c r="RM580"/>
  <c r="PW580"/>
  <c r="OG580"/>
  <c r="MQ580"/>
  <c r="LA580"/>
  <c r="JK580"/>
  <c r="HU580"/>
  <c r="GE580"/>
  <c r="FJ580"/>
  <c r="DT580"/>
  <c r="CD580"/>
  <c r="AN580"/>
  <c r="ASD580"/>
  <c r="AOX580"/>
  <c r="ALR580"/>
  <c r="AIL580"/>
  <c r="AGA580"/>
  <c r="ACU580"/>
  <c r="ZO580"/>
  <c r="WI580"/>
  <c r="SH580"/>
  <c r="PB580"/>
  <c r="LV580"/>
  <c r="IP580"/>
  <c r="EO580"/>
  <c r="BI580"/>
  <c r="AQN580"/>
  <c r="AKB580"/>
  <c r="AEK580"/>
  <c r="XY580"/>
  <c r="QR580"/>
  <c r="KF580"/>
  <c r="S580"/>
  <c r="ATT580"/>
  <c r="ANH580"/>
  <c r="AHQ580"/>
  <c r="ABE580"/>
  <c r="TX580"/>
  <c r="NL580"/>
  <c r="GZ580"/>
  <c r="CY580"/>
  <c r="ATS581"/>
  <c r="ASC581"/>
  <c r="AQM581"/>
  <c r="AOW581"/>
  <c r="ANG581"/>
  <c r="ALQ581"/>
  <c r="AKA581"/>
  <c r="AIK581"/>
  <c r="AGU581"/>
  <c r="AFE581"/>
  <c r="ADO581"/>
  <c r="ABY581"/>
  <c r="AAI581"/>
  <c r="YS581"/>
  <c r="XC581"/>
  <c r="VM581"/>
  <c r="TW581"/>
  <c r="SG581"/>
  <c r="QQ581"/>
  <c r="PA581"/>
  <c r="NK581"/>
  <c r="LU581"/>
  <c r="KE581"/>
  <c r="IO581"/>
  <c r="GY581"/>
  <c r="FI581"/>
  <c r="DS581"/>
  <c r="CC581"/>
  <c r="AM581"/>
  <c r="ASX581"/>
  <c r="APR581"/>
  <c r="AML581"/>
  <c r="AJF581"/>
  <c r="AFZ581"/>
  <c r="ACT581"/>
  <c r="ZN581"/>
  <c r="WH581"/>
  <c r="TB581"/>
  <c r="PV581"/>
  <c r="MP581"/>
  <c r="JJ581"/>
  <c r="GD581"/>
  <c r="CX581"/>
  <c r="R581"/>
  <c r="AUN581"/>
  <c r="AOB581"/>
  <c r="AHP581"/>
  <c r="ABD581"/>
  <c r="UR581"/>
  <c r="OF581"/>
  <c r="HT581"/>
  <c r="BH581"/>
  <c r="ARH581"/>
  <c r="AKV581"/>
  <c r="AEJ581"/>
  <c r="XX581"/>
  <c r="RL581"/>
  <c r="KZ581"/>
  <c r="EN581"/>
  <c r="ATU581"/>
  <c r="ASE581"/>
  <c r="AQO581"/>
  <c r="AOY581"/>
  <c r="ANI581"/>
  <c r="ALS581"/>
  <c r="AKC581"/>
  <c r="AIM581"/>
  <c r="AGW581"/>
  <c r="AFG581"/>
  <c r="ADQ581"/>
  <c r="ACA581"/>
  <c r="AAK581"/>
  <c r="YU581"/>
  <c r="XE581"/>
  <c r="VO581"/>
  <c r="TY581"/>
  <c r="SI581"/>
  <c r="QS581"/>
  <c r="PC581"/>
  <c r="NM581"/>
  <c r="LW581"/>
  <c r="KG581"/>
  <c r="IQ581"/>
  <c r="HA581"/>
  <c r="FK581"/>
  <c r="DU581"/>
  <c r="CE581"/>
  <c r="AO581"/>
  <c r="AUP581"/>
  <c r="ARJ581"/>
  <c r="AOD581"/>
  <c r="AKX581"/>
  <c r="AHR581"/>
  <c r="AEL581"/>
  <c r="ABF581"/>
  <c r="XZ581"/>
  <c r="UT581"/>
  <c r="RN581"/>
  <c r="OH581"/>
  <c r="LB581"/>
  <c r="HV581"/>
  <c r="EP581"/>
  <c r="BJ581"/>
  <c r="ASZ581"/>
  <c r="AMN581"/>
  <c r="AGB581"/>
  <c r="ZP581"/>
  <c r="TD581"/>
  <c r="MR581"/>
  <c r="GF581"/>
  <c r="T581"/>
  <c r="APT581"/>
  <c r="AJH581"/>
  <c r="ACV581"/>
  <c r="WJ581"/>
  <c r="PX581"/>
  <c r="JL581"/>
  <c r="CZ581"/>
  <c r="AUO582"/>
  <c r="ASY582"/>
  <c r="ARI582"/>
  <c r="APS582"/>
  <c r="AOC582"/>
  <c r="AMM582"/>
  <c r="AKW582"/>
  <c r="AJG582"/>
  <c r="AHQ582"/>
  <c r="AGA582"/>
  <c r="AEK582"/>
  <c r="ACU582"/>
  <c r="ABE582"/>
  <c r="ZO582"/>
  <c r="XY582"/>
  <c r="WI582"/>
  <c r="US582"/>
  <c r="TC582"/>
  <c r="RM582"/>
  <c r="PW582"/>
  <c r="OG582"/>
  <c r="MQ582"/>
  <c r="LA582"/>
  <c r="JK582"/>
  <c r="HU582"/>
  <c r="GE582"/>
  <c r="EO582"/>
  <c r="CY582"/>
  <c r="BI582"/>
  <c r="S582"/>
  <c r="ASD582"/>
  <c r="AOX582"/>
  <c r="ALR582"/>
  <c r="AIL582"/>
  <c r="AFF582"/>
  <c r="ABZ582"/>
  <c r="YT582"/>
  <c r="VN582"/>
  <c r="SH582"/>
  <c r="PB582"/>
  <c r="LV582"/>
  <c r="IP582"/>
  <c r="FJ582"/>
  <c r="CD582"/>
  <c r="AQN582"/>
  <c r="AKB582"/>
  <c r="ADP582"/>
  <c r="XD582"/>
  <c r="QR582"/>
  <c r="KF582"/>
  <c r="DT582"/>
  <c r="ATT582"/>
  <c r="ANH582"/>
  <c r="AGV582"/>
  <c r="AAJ582"/>
  <c r="TX582"/>
  <c r="NL582"/>
  <c r="GZ582"/>
  <c r="AN582"/>
  <c r="AUN583"/>
  <c r="ASX583"/>
  <c r="ARH583"/>
  <c r="APR583"/>
  <c r="AOB583"/>
  <c r="AML583"/>
  <c r="AKV583"/>
  <c r="AJF583"/>
  <c r="AHP583"/>
  <c r="AFZ583"/>
  <c r="AEJ583"/>
  <c r="ATS583"/>
  <c r="AQM583"/>
  <c r="ANG583"/>
  <c r="AKA583"/>
  <c r="AGU583"/>
  <c r="ADO583"/>
  <c r="ACT583"/>
  <c r="ABD583"/>
  <c r="ZN583"/>
  <c r="XX583"/>
  <c r="WH583"/>
  <c r="UR583"/>
  <c r="TB583"/>
  <c r="RL583"/>
  <c r="PV583"/>
  <c r="OF583"/>
  <c r="MP583"/>
  <c r="KZ583"/>
  <c r="JJ583"/>
  <c r="HT583"/>
  <c r="GD583"/>
  <c r="FI583"/>
  <c r="DS583"/>
  <c r="CC583"/>
  <c r="AM583"/>
  <c r="ASC583"/>
  <c r="ALQ583"/>
  <c r="AFE583"/>
  <c r="ABY583"/>
  <c r="YS583"/>
  <c r="VM583"/>
  <c r="SG583"/>
  <c r="PA583"/>
  <c r="LU583"/>
  <c r="IO583"/>
  <c r="CX583"/>
  <c r="R583"/>
  <c r="AIK583"/>
  <c r="XC583"/>
  <c r="QQ583"/>
  <c r="KE583"/>
  <c r="BH583"/>
  <c r="AOW583"/>
  <c r="AAI583"/>
  <c r="TW583"/>
  <c r="NK583"/>
  <c r="GY583"/>
  <c r="EN583"/>
  <c r="AUP583"/>
  <c r="ASZ583"/>
  <c r="ARJ583"/>
  <c r="APT583"/>
  <c r="AOD583"/>
  <c r="AMN583"/>
  <c r="AKX583"/>
  <c r="AJH583"/>
  <c r="AHR583"/>
  <c r="AGB583"/>
  <c r="AEL583"/>
  <c r="ASE583"/>
  <c r="AOY583"/>
  <c r="ALS583"/>
  <c r="AIM583"/>
  <c r="AFG583"/>
  <c r="ACV583"/>
  <c r="ABF583"/>
  <c r="ZP583"/>
  <c r="XZ583"/>
  <c r="WJ583"/>
  <c r="UT583"/>
  <c r="TD583"/>
  <c r="RN583"/>
  <c r="PX583"/>
  <c r="OH583"/>
  <c r="MR583"/>
  <c r="LB583"/>
  <c r="JL583"/>
  <c r="HV583"/>
  <c r="GF583"/>
  <c r="FK583"/>
  <c r="DU583"/>
  <c r="CE583"/>
  <c r="AO583"/>
  <c r="AQO583"/>
  <c r="AKC583"/>
  <c r="ADQ583"/>
  <c r="AAK583"/>
  <c r="XE583"/>
  <c r="TY583"/>
  <c r="QS583"/>
  <c r="NM583"/>
  <c r="KG583"/>
  <c r="HA583"/>
  <c r="EP583"/>
  <c r="BJ583"/>
  <c r="ATU583"/>
  <c r="AGW583"/>
  <c r="ACA583"/>
  <c r="VO583"/>
  <c r="PC583"/>
  <c r="IQ583"/>
  <c r="T583"/>
  <c r="ANI583"/>
  <c r="YU583"/>
  <c r="SI583"/>
  <c r="LW583"/>
  <c r="CZ583"/>
  <c r="AUO584"/>
  <c r="ASY584"/>
  <c r="ARI584"/>
  <c r="APS584"/>
  <c r="AOC584"/>
  <c r="AMM584"/>
  <c r="AKW584"/>
  <c r="AJG584"/>
  <c r="AGV584"/>
  <c r="AFF584"/>
  <c r="ADP584"/>
  <c r="ABZ584"/>
  <c r="AAJ584"/>
  <c r="YT584"/>
  <c r="XD584"/>
  <c r="VN584"/>
  <c r="US584"/>
  <c r="TC584"/>
  <c r="RM584"/>
  <c r="PW584"/>
  <c r="OG584"/>
  <c r="MQ584"/>
  <c r="LA584"/>
  <c r="JK584"/>
  <c r="HU584"/>
  <c r="GE584"/>
  <c r="FJ584"/>
  <c r="DT584"/>
  <c r="CD584"/>
  <c r="AN584"/>
  <c r="ATT584"/>
  <c r="AQN584"/>
  <c r="ANH584"/>
  <c r="AKB584"/>
  <c r="AHQ584"/>
  <c r="AEK584"/>
  <c r="ABE584"/>
  <c r="XY584"/>
  <c r="TX584"/>
  <c r="QR584"/>
  <c r="NL584"/>
  <c r="KF584"/>
  <c r="GZ584"/>
  <c r="CY584"/>
  <c r="S584"/>
  <c r="AOX584"/>
  <c r="AIL584"/>
  <c r="AGA584"/>
  <c r="ZO584"/>
  <c r="PB584"/>
  <c r="IP584"/>
  <c r="BI584"/>
  <c r="ASD584"/>
  <c r="ACU584"/>
  <c r="SH584"/>
  <c r="ALR584"/>
  <c r="WI584"/>
  <c r="LV584"/>
  <c r="EO584"/>
  <c r="AUN585"/>
  <c r="ASX585"/>
  <c r="ARH585"/>
  <c r="APR585"/>
  <c r="AOB585"/>
  <c r="AML585"/>
  <c r="AKV585"/>
  <c r="AJF585"/>
  <c r="AGU585"/>
  <c r="AFE585"/>
  <c r="ADO585"/>
  <c r="ABY585"/>
  <c r="AAI585"/>
  <c r="YS585"/>
  <c r="XC585"/>
  <c r="VM585"/>
  <c r="UR585"/>
  <c r="RL585"/>
  <c r="PV585"/>
  <c r="OF585"/>
  <c r="MP585"/>
  <c r="KZ585"/>
  <c r="JJ585"/>
  <c r="HT585"/>
  <c r="GD585"/>
  <c r="FI585"/>
  <c r="DS585"/>
  <c r="CC585"/>
  <c r="AM585"/>
  <c r="ASC585"/>
  <c r="AOW585"/>
  <c r="ALQ585"/>
  <c r="AIK585"/>
  <c r="AHP585"/>
  <c r="AEJ585"/>
  <c r="ABD585"/>
  <c r="XX585"/>
  <c r="QQ585"/>
  <c r="NK585"/>
  <c r="KE585"/>
  <c r="GY585"/>
  <c r="EN585"/>
  <c r="BH585"/>
  <c r="ATS585"/>
  <c r="ANG585"/>
  <c r="ACT585"/>
  <c r="WH585"/>
  <c r="TW585"/>
  <c r="TB585"/>
  <c r="SG585"/>
  <c r="LU585"/>
  <c r="R585"/>
  <c r="AQM585"/>
  <c r="AFZ585"/>
  <c r="PA585"/>
  <c r="CX585"/>
  <c r="AKA585"/>
  <c r="ZN585"/>
  <c r="IO585"/>
  <c r="AUP585"/>
  <c r="ASZ585"/>
  <c r="ARJ585"/>
  <c r="APT585"/>
  <c r="AOD585"/>
  <c r="AMN585"/>
  <c r="AKX585"/>
  <c r="AJH585"/>
  <c r="AGW585"/>
  <c r="AFG585"/>
  <c r="ADQ585"/>
  <c r="ACA585"/>
  <c r="AAK585"/>
  <c r="YU585"/>
  <c r="XE585"/>
  <c r="VO585"/>
  <c r="UT585"/>
  <c r="RN585"/>
  <c r="PX585"/>
  <c r="OH585"/>
  <c r="MR585"/>
  <c r="LB585"/>
  <c r="JL585"/>
  <c r="HV585"/>
  <c r="GF585"/>
  <c r="FK585"/>
  <c r="DU585"/>
  <c r="CE585"/>
  <c r="AO585"/>
  <c r="ATU585"/>
  <c r="AQO585"/>
  <c r="ANI585"/>
  <c r="AKC585"/>
  <c r="AGB585"/>
  <c r="ACV585"/>
  <c r="ZP585"/>
  <c r="WJ585"/>
  <c r="TY585"/>
  <c r="TD585"/>
  <c r="SI585"/>
  <c r="PC585"/>
  <c r="LW585"/>
  <c r="IQ585"/>
  <c r="CZ585"/>
  <c r="T585"/>
  <c r="ASE585"/>
  <c r="ALS585"/>
  <c r="AHR585"/>
  <c r="ABF585"/>
  <c r="QS585"/>
  <c r="KG585"/>
  <c r="EP585"/>
  <c r="AOY585"/>
  <c r="AEL585"/>
  <c r="NM585"/>
  <c r="BJ585"/>
  <c r="AIM585"/>
  <c r="XZ585"/>
  <c r="HA585"/>
  <c r="AUP561"/>
  <c r="ATU561"/>
  <c r="ASZ561"/>
  <c r="ASE561"/>
  <c r="ARJ561"/>
  <c r="AQO561"/>
  <c r="APT561"/>
  <c r="AOY561"/>
  <c r="AOD561"/>
  <c r="ANI561"/>
  <c r="AMN561"/>
  <c r="ALS561"/>
  <c r="AKX561"/>
  <c r="AKC561"/>
  <c r="AJH561"/>
  <c r="AIM561"/>
  <c r="UT561"/>
  <c r="TY561"/>
  <c r="TD561"/>
  <c r="FK561"/>
  <c r="EP561"/>
  <c r="DU561"/>
  <c r="CZ561"/>
  <c r="CE561"/>
  <c r="BJ561"/>
  <c r="AO561"/>
  <c r="T561"/>
  <c r="AUP563"/>
  <c r="ATU563"/>
  <c r="ASZ563"/>
  <c r="ASE563"/>
  <c r="ARJ563"/>
  <c r="AQO563"/>
  <c r="APT563"/>
  <c r="AOY563"/>
  <c r="AOD563"/>
  <c r="ANI563"/>
  <c r="AMN563"/>
  <c r="ALS563"/>
  <c r="AKX563"/>
  <c r="AKC563"/>
  <c r="AJH563"/>
  <c r="AIM563"/>
  <c r="AHR563"/>
  <c r="AGW563"/>
  <c r="AGB563"/>
  <c r="AFG563"/>
  <c r="AEL563"/>
  <c r="ADQ563"/>
  <c r="ACV563"/>
  <c r="ACA563"/>
  <c r="ABF563"/>
  <c r="AAK563"/>
  <c r="ZP563"/>
  <c r="YU563"/>
  <c r="XZ563"/>
  <c r="XE563"/>
  <c r="WJ563"/>
  <c r="VO563"/>
  <c r="UT563"/>
  <c r="TY563"/>
  <c r="TD563"/>
  <c r="SI563"/>
  <c r="RN563"/>
  <c r="QS563"/>
  <c r="PX563"/>
  <c r="PC563"/>
  <c r="OH563"/>
  <c r="NM563"/>
  <c r="MR563"/>
  <c r="LW563"/>
  <c r="LB563"/>
  <c r="KG563"/>
  <c r="JL563"/>
  <c r="IQ563"/>
  <c r="HV563"/>
  <c r="HA563"/>
  <c r="GF563"/>
  <c r="FK563"/>
  <c r="EP563"/>
  <c r="DU563"/>
  <c r="CZ563"/>
  <c r="CE563"/>
  <c r="BJ563"/>
  <c r="AO563"/>
  <c r="T563"/>
  <c r="AUP565"/>
  <c r="ATU565"/>
  <c r="ASZ565"/>
  <c r="ASE565"/>
  <c r="ARJ565"/>
  <c r="AQO565"/>
  <c r="APT565"/>
  <c r="AOY565"/>
  <c r="AOD565"/>
  <c r="ANI565"/>
  <c r="AMN565"/>
  <c r="ALS565"/>
  <c r="AKX565"/>
  <c r="AKC565"/>
  <c r="AJH565"/>
  <c r="AIM565"/>
  <c r="AHR565"/>
  <c r="AGW565"/>
  <c r="AGB565"/>
  <c r="AFG565"/>
  <c r="AEL565"/>
  <c r="ADQ565"/>
  <c r="ACV565"/>
  <c r="ACA565"/>
  <c r="ABF565"/>
  <c r="AAK565"/>
  <c r="ZP565"/>
  <c r="YU565"/>
  <c r="XZ565"/>
  <c r="XE565"/>
  <c r="WJ565"/>
  <c r="VO565"/>
  <c r="UT565"/>
  <c r="TY565"/>
  <c r="TD565"/>
  <c r="SI565"/>
  <c r="RN565"/>
  <c r="QS565"/>
  <c r="PX565"/>
  <c r="PC565"/>
  <c r="OH565"/>
  <c r="NM565"/>
  <c r="MR565"/>
  <c r="LW565"/>
  <c r="LB565"/>
  <c r="KG565"/>
  <c r="JL565"/>
  <c r="IQ565"/>
  <c r="HV565"/>
  <c r="HA565"/>
  <c r="GF565"/>
  <c r="FK565"/>
  <c r="EP565"/>
  <c r="DU565"/>
  <c r="CZ565"/>
  <c r="CE565"/>
  <c r="BJ565"/>
  <c r="AO565"/>
  <c r="T565"/>
  <c r="AUP567"/>
  <c r="ATU567"/>
  <c r="ASZ567"/>
  <c r="ASE567"/>
  <c r="ARJ567"/>
  <c r="AQO567"/>
  <c r="APT567"/>
  <c r="AOY567"/>
  <c r="AOD567"/>
  <c r="ANI567"/>
  <c r="AMN567"/>
  <c r="ALS567"/>
  <c r="AKX567"/>
  <c r="AKC567"/>
  <c r="AJH567"/>
  <c r="AIM567"/>
  <c r="AHR567"/>
  <c r="AGW567"/>
  <c r="AGB567"/>
  <c r="AFG567"/>
  <c r="AEL567"/>
  <c r="ADQ567"/>
  <c r="ACV567"/>
  <c r="ACA567"/>
  <c r="ABF567"/>
  <c r="AAK567"/>
  <c r="ZP567"/>
  <c r="YU567"/>
  <c r="XZ567"/>
  <c r="XE567"/>
  <c r="WJ567"/>
  <c r="VO567"/>
  <c r="UT567"/>
  <c r="TY567"/>
  <c r="TD567"/>
  <c r="SI567"/>
  <c r="RN567"/>
  <c r="QS567"/>
  <c r="PX567"/>
  <c r="PC567"/>
  <c r="OH567"/>
  <c r="NM567"/>
  <c r="MR567"/>
  <c r="LW567"/>
  <c r="LB567"/>
  <c r="KG567"/>
  <c r="JL567"/>
  <c r="IQ567"/>
  <c r="HV567"/>
  <c r="HA567"/>
  <c r="GF567"/>
  <c r="FK567"/>
  <c r="EP567"/>
  <c r="DU567"/>
  <c r="CZ567"/>
  <c r="CE567"/>
  <c r="BJ567"/>
  <c r="AO567"/>
  <c r="T567"/>
  <c r="AUP569"/>
  <c r="ATU569"/>
  <c r="ASZ569"/>
  <c r="ASE569"/>
  <c r="ARJ569"/>
  <c r="AQO569"/>
  <c r="APT569"/>
  <c r="AOY569"/>
  <c r="AOD569"/>
  <c r="ANI569"/>
  <c r="AMN569"/>
  <c r="ALS569"/>
  <c r="AKX569"/>
  <c r="AKC569"/>
  <c r="AJH569"/>
  <c r="AIM569"/>
  <c r="AHR569"/>
  <c r="AGW569"/>
  <c r="AGB569"/>
  <c r="AFG569"/>
  <c r="AEL569"/>
  <c r="ADQ569"/>
  <c r="ACV569"/>
  <c r="ACA569"/>
  <c r="ABF569"/>
  <c r="AAK569"/>
  <c r="ZP569"/>
  <c r="YU569"/>
  <c r="XZ569"/>
  <c r="XE569"/>
  <c r="WJ569"/>
  <c r="VO569"/>
  <c r="UT569"/>
  <c r="TY569"/>
  <c r="TD569"/>
  <c r="SI569"/>
  <c r="RN569"/>
  <c r="QS569"/>
  <c r="PX569"/>
  <c r="PC569"/>
  <c r="OH569"/>
  <c r="NM569"/>
  <c r="MR569"/>
  <c r="LW569"/>
  <c r="LB569"/>
  <c r="KG569"/>
  <c r="JL569"/>
  <c r="IQ569"/>
  <c r="HV569"/>
  <c r="HA569"/>
  <c r="GF569"/>
  <c r="FK569"/>
  <c r="EP569"/>
  <c r="DU569"/>
  <c r="CZ569"/>
  <c r="CE569"/>
  <c r="BJ569"/>
  <c r="AO569"/>
  <c r="T569"/>
  <c r="AUL560"/>
  <c r="ATQ560"/>
  <c r="ASV560"/>
  <c r="ASA560"/>
  <c r="ARF560"/>
  <c r="AQK560"/>
  <c r="APP560"/>
  <c r="AOU560"/>
  <c r="ANZ560"/>
  <c r="ANE560"/>
  <c r="AMJ560"/>
  <c r="ALO560"/>
  <c r="AKT560"/>
  <c r="AJY560"/>
  <c r="AJD560"/>
  <c r="AII560"/>
  <c r="UP560"/>
  <c r="TU560"/>
  <c r="SZ560"/>
  <c r="SE560"/>
  <c r="RJ560"/>
  <c r="QO560"/>
  <c r="PT560"/>
  <c r="OY560"/>
  <c r="OD560"/>
  <c r="NI560"/>
  <c r="MN560"/>
  <c r="LS560"/>
  <c r="KX560"/>
  <c r="KC560"/>
  <c r="JH560"/>
  <c r="IM560"/>
  <c r="HR560"/>
  <c r="GW560"/>
  <c r="GB560"/>
  <c r="AVD560"/>
  <c r="FY559"/>
  <c r="AHM561"/>
  <c r="AFW561"/>
  <c r="AEG561"/>
  <c r="ACQ561"/>
  <c r="ABA561"/>
  <c r="ZK561"/>
  <c r="XU561"/>
  <c r="WE561"/>
  <c r="SD561"/>
  <c r="QN561"/>
  <c r="OX561"/>
  <c r="NH561"/>
  <c r="LR561"/>
  <c r="KB561"/>
  <c r="IL561"/>
  <c r="GV561"/>
  <c r="HO559"/>
  <c r="AUK569"/>
  <c r="ASU569"/>
  <c r="ARE569"/>
  <c r="APO569"/>
  <c r="ANY569"/>
  <c r="AMI569"/>
  <c r="AKS569"/>
  <c r="AJC569"/>
  <c r="AHM569"/>
  <c r="AFW569"/>
  <c r="H529"/>
  <c r="H533"/>
  <c r="H537"/>
  <c r="G540"/>
  <c r="GC560"/>
  <c r="GV560"/>
  <c r="HS560"/>
  <c r="IL560"/>
  <c r="JI560"/>
  <c r="KB560"/>
  <c r="KY560"/>
  <c r="LR560"/>
  <c r="MO560"/>
  <c r="NH560"/>
  <c r="OE560"/>
  <c r="OX560"/>
  <c r="PU560"/>
  <c r="QN560"/>
  <c r="RK560"/>
  <c r="SD560"/>
  <c r="TA560"/>
  <c r="TT560"/>
  <c r="UQ560"/>
  <c r="AIH560"/>
  <c r="AJE560"/>
  <c r="AJX560"/>
  <c r="AKU560"/>
  <c r="ALN560"/>
  <c r="AMK560"/>
  <c r="AND560"/>
  <c r="AOA560"/>
  <c r="AOT560"/>
  <c r="APQ560"/>
  <c r="AQJ560"/>
  <c r="ARG560"/>
  <c r="ARZ560"/>
  <c r="ASW560"/>
  <c r="ATP560"/>
  <c r="AUM560"/>
  <c r="AVC560"/>
  <c r="AL561"/>
  <c r="CB561"/>
  <c r="DR561"/>
  <c r="FH561"/>
  <c r="GW561"/>
  <c r="IM561"/>
  <c r="KC561"/>
  <c r="LS561"/>
  <c r="NI561"/>
  <c r="OY561"/>
  <c r="QO561"/>
  <c r="SE561"/>
  <c r="TV561"/>
  <c r="VK561"/>
  <c r="XA561"/>
  <c r="YQ561"/>
  <c r="AAG561"/>
  <c r="ABW561"/>
  <c r="ADM561"/>
  <c r="AFC561"/>
  <c r="AGS561"/>
  <c r="AIJ561"/>
  <c r="AJZ561"/>
  <c r="ALP561"/>
  <c r="ANF561"/>
  <c r="AOV561"/>
  <c r="AQL561"/>
  <c r="ASB561"/>
  <c r="ATR561"/>
  <c r="AVE561"/>
  <c r="F562"/>
  <c r="AJ563"/>
  <c r="BZ563"/>
  <c r="DP563"/>
  <c r="FF563"/>
  <c r="GV563"/>
  <c r="IL563"/>
  <c r="KB563"/>
  <c r="LR563"/>
  <c r="NH563"/>
  <c r="OX563"/>
  <c r="QN563"/>
  <c r="SD563"/>
  <c r="TT563"/>
  <c r="VJ563"/>
  <c r="WZ563"/>
  <c r="YP563"/>
  <c r="AAF563"/>
  <c r="ABV563"/>
  <c r="ADL563"/>
  <c r="AFB563"/>
  <c r="AGR563"/>
  <c r="AIH563"/>
  <c r="AJX563"/>
  <c r="ALN563"/>
  <c r="AND563"/>
  <c r="AOT563"/>
  <c r="AQJ563"/>
  <c r="ARZ563"/>
  <c r="ATP563"/>
  <c r="AJ565"/>
  <c r="BZ565"/>
  <c r="DP565"/>
  <c r="FF565"/>
  <c r="GV565"/>
  <c r="IL565"/>
  <c r="KB565"/>
  <c r="LR565"/>
  <c r="NH565"/>
  <c r="OX565"/>
  <c r="QN565"/>
  <c r="SD565"/>
  <c r="TT565"/>
  <c r="VJ565"/>
  <c r="WZ565"/>
  <c r="YP565"/>
  <c r="AAF565"/>
  <c r="ABV565"/>
  <c r="ADL565"/>
  <c r="AFB565"/>
  <c r="AGR565"/>
  <c r="AIH565"/>
  <c r="AJX565"/>
  <c r="ALN565"/>
  <c r="AND565"/>
  <c r="AOT565"/>
  <c r="AQJ565"/>
  <c r="ARZ565"/>
  <c r="ATP565"/>
  <c r="F566"/>
  <c r="GF566"/>
  <c r="AL567"/>
  <c r="CB567"/>
  <c r="DR567"/>
  <c r="FH567"/>
  <c r="GX567"/>
  <c r="IN567"/>
  <c r="KD567"/>
  <c r="LT567"/>
  <c r="NJ567"/>
  <c r="OZ567"/>
  <c r="QP567"/>
  <c r="SF567"/>
  <c r="TV567"/>
  <c r="VL567"/>
  <c r="XB567"/>
  <c r="YR567"/>
  <c r="AAH567"/>
  <c r="ABX567"/>
  <c r="ADN567"/>
  <c r="AFD567"/>
  <c r="AGT567"/>
  <c r="AIJ567"/>
  <c r="AJZ567"/>
  <c r="ALP567"/>
  <c r="ANF567"/>
  <c r="AOV567"/>
  <c r="AQL567"/>
  <c r="ASB567"/>
  <c r="ATR567"/>
  <c r="H568"/>
  <c r="LT569"/>
  <c r="APQ569"/>
  <c r="F570"/>
  <c r="Q570"/>
  <c r="CW570"/>
  <c r="GC570"/>
  <c r="JI570"/>
  <c r="MO570"/>
  <c r="PU570"/>
  <c r="TA570"/>
  <c r="WG570"/>
  <c r="ZM570"/>
  <c r="ACS570"/>
  <c r="AFY570"/>
  <c r="AJE570"/>
  <c r="AMK570"/>
  <c r="APQ570"/>
  <c r="ASW570"/>
  <c r="AJ571"/>
  <c r="DP571"/>
  <c r="GV571"/>
  <c r="KB571"/>
  <c r="NH571"/>
  <c r="QN571"/>
  <c r="TT571"/>
  <c r="WZ571"/>
  <c r="AAF571"/>
  <c r="ADL571"/>
  <c r="AGR571"/>
  <c r="AJX571"/>
  <c r="AND571"/>
  <c r="AQJ571"/>
  <c r="ATP571"/>
  <c r="Q572"/>
  <c r="CW572"/>
  <c r="GC572"/>
  <c r="JI572"/>
  <c r="MO572"/>
  <c r="PU572"/>
  <c r="TA572"/>
  <c r="WG572"/>
  <c r="ZM572"/>
  <c r="ACS572"/>
  <c r="AFY572"/>
  <c r="AJE572"/>
  <c r="AMK572"/>
  <c r="APQ572"/>
  <c r="ASW572"/>
  <c r="DP573"/>
  <c r="KB573"/>
  <c r="QN573"/>
  <c r="WZ573"/>
  <c r="ADL573"/>
  <c r="AJX573"/>
  <c r="AQJ573"/>
  <c r="H527"/>
  <c r="H531"/>
  <c r="H539"/>
  <c r="FZ559"/>
  <c r="AIF559"/>
  <c r="AK560"/>
  <c r="CA560"/>
  <c r="DQ560"/>
  <c r="FG560"/>
  <c r="GA560"/>
  <c r="GX560"/>
  <c r="HQ560"/>
  <c r="IN560"/>
  <c r="JG560"/>
  <c r="KD560"/>
  <c r="KW560"/>
  <c r="LT560"/>
  <c r="MM560"/>
  <c r="NJ560"/>
  <c r="OC560"/>
  <c r="OZ560"/>
  <c r="PS560"/>
  <c r="QP560"/>
  <c r="RI560"/>
  <c r="SF560"/>
  <c r="SY560"/>
  <c r="TV560"/>
  <c r="UO560"/>
  <c r="VK560"/>
  <c r="XA560"/>
  <c r="YQ560"/>
  <c r="AAG560"/>
  <c r="ABW560"/>
  <c r="ADM560"/>
  <c r="AFC560"/>
  <c r="AGS560"/>
  <c r="AIJ560"/>
  <c r="AJC560"/>
  <c r="AJZ560"/>
  <c r="AKS560"/>
  <c r="ALP560"/>
  <c r="AMI560"/>
  <c r="ANF560"/>
  <c r="ANY560"/>
  <c r="AOV560"/>
  <c r="APO560"/>
  <c r="AQL560"/>
  <c r="ARE560"/>
  <c r="ASB560"/>
  <c r="ASU560"/>
  <c r="ATR560"/>
  <c r="AUK560"/>
  <c r="AVE560"/>
  <c r="Q561"/>
  <c r="AJ561"/>
  <c r="BG561"/>
  <c r="BZ561"/>
  <c r="CW561"/>
  <c r="DP561"/>
  <c r="EM561"/>
  <c r="FF561"/>
  <c r="GB561"/>
  <c r="GF561"/>
  <c r="HR561"/>
  <c r="HV561"/>
  <c r="JH561"/>
  <c r="JL561"/>
  <c r="KX561"/>
  <c r="LB561"/>
  <c r="MN561"/>
  <c r="MR561"/>
  <c r="OD561"/>
  <c r="OH561"/>
  <c r="PT561"/>
  <c r="PX561"/>
  <c r="RJ561"/>
  <c r="RN561"/>
  <c r="TA561"/>
  <c r="TT561"/>
  <c r="UQ561"/>
  <c r="WF561"/>
  <c r="WJ561"/>
  <c r="XV561"/>
  <c r="XZ561"/>
  <c r="ZL561"/>
  <c r="ZP561"/>
  <c r="ABB561"/>
  <c r="ABF561"/>
  <c r="ACR561"/>
  <c r="ACV561"/>
  <c r="AEH561"/>
  <c r="AEL561"/>
  <c r="AFX561"/>
  <c r="AGB561"/>
  <c r="AHN561"/>
  <c r="AHR561"/>
  <c r="AIH561"/>
  <c r="AJE561"/>
  <c r="AJX561"/>
  <c r="AKU561"/>
  <c r="ALN561"/>
  <c r="AMK561"/>
  <c r="AND561"/>
  <c r="AOA561"/>
  <c r="AOT561"/>
  <c r="APQ561"/>
  <c r="AQJ561"/>
  <c r="ARG561"/>
  <c r="ARZ561"/>
  <c r="ASW561"/>
  <c r="ATP561"/>
  <c r="AUM561"/>
  <c r="AVC561"/>
  <c r="O563"/>
  <c r="BE563"/>
  <c r="CU563"/>
  <c r="EK563"/>
  <c r="GA563"/>
  <c r="HQ563"/>
  <c r="JG563"/>
  <c r="KW563"/>
  <c r="MM563"/>
  <c r="OC563"/>
  <c r="PS563"/>
  <c r="RI563"/>
  <c r="SY563"/>
  <c r="UO563"/>
  <c r="WE563"/>
  <c r="XU563"/>
  <c r="ZK563"/>
  <c r="ABA563"/>
  <c r="ACQ563"/>
  <c r="AEG563"/>
  <c r="AFW563"/>
  <c r="AHM563"/>
  <c r="AJC563"/>
  <c r="AKS563"/>
  <c r="AMI563"/>
  <c r="ANY563"/>
  <c r="APO563"/>
  <c r="ARE563"/>
  <c r="ASU563"/>
  <c r="O565"/>
  <c r="BE565"/>
  <c r="CU565"/>
  <c r="EK565"/>
  <c r="GA565"/>
  <c r="HQ565"/>
  <c r="JG565"/>
  <c r="KW565"/>
  <c r="MM565"/>
  <c r="OC565"/>
  <c r="PS565"/>
  <c r="RI565"/>
  <c r="SY565"/>
  <c r="UO565"/>
  <c r="WE565"/>
  <c r="XU565"/>
  <c r="ZK565"/>
  <c r="ABA565"/>
  <c r="ACQ565"/>
  <c r="AEG565"/>
  <c r="AFW565"/>
  <c r="AHM565"/>
  <c r="AJC565"/>
  <c r="AKS565"/>
  <c r="AMI565"/>
  <c r="ANY565"/>
  <c r="APO565"/>
  <c r="ARE565"/>
  <c r="ASU565"/>
  <c r="GW566"/>
  <c r="HA566"/>
  <c r="AVE566"/>
  <c r="Q567"/>
  <c r="BG567"/>
  <c r="CW567"/>
  <c r="EM567"/>
  <c r="GC567"/>
  <c r="HS567"/>
  <c r="JI567"/>
  <c r="KY567"/>
  <c r="MO567"/>
  <c r="OE567"/>
  <c r="PU567"/>
  <c r="RK567"/>
  <c r="TA567"/>
  <c r="UQ567"/>
  <c r="WG567"/>
  <c r="XW567"/>
  <c r="ZM567"/>
  <c r="ABC567"/>
  <c r="ACS567"/>
  <c r="AEI567"/>
  <c r="AFY567"/>
  <c r="AHO567"/>
  <c r="AJE567"/>
  <c r="AKU567"/>
  <c r="AMK567"/>
  <c r="AOA567"/>
  <c r="APQ567"/>
  <c r="ARG567"/>
  <c r="ASW567"/>
  <c r="AJ569"/>
  <c r="BZ569"/>
  <c r="DP569"/>
  <c r="FF569"/>
  <c r="GV569"/>
  <c r="IL569"/>
  <c r="KB569"/>
  <c r="LR569"/>
  <c r="NH569"/>
  <c r="OX569"/>
  <c r="QN569"/>
  <c r="SD569"/>
  <c r="TT569"/>
  <c r="VJ569"/>
  <c r="WZ569"/>
  <c r="YP569"/>
  <c r="AAF569"/>
  <c r="ABV569"/>
  <c r="ADL569"/>
  <c r="AFB569"/>
  <c r="AIH569"/>
  <c r="ALN569"/>
  <c r="AOT569"/>
  <c r="ARZ569"/>
  <c r="BG570"/>
  <c r="EM570"/>
  <c r="HS570"/>
  <c r="KY570"/>
  <c r="OE570"/>
  <c r="RK570"/>
  <c r="UQ570"/>
  <c r="XW570"/>
  <c r="ABC570"/>
  <c r="AEI570"/>
  <c r="AHO570"/>
  <c r="AKU570"/>
  <c r="AOA570"/>
  <c r="ARG570"/>
  <c r="AUM570"/>
  <c r="BG571"/>
  <c r="BZ571"/>
  <c r="EM571"/>
  <c r="FF571"/>
  <c r="HS571"/>
  <c r="IL571"/>
  <c r="KY571"/>
  <c r="LR571"/>
  <c r="OE571"/>
  <c r="OX571"/>
  <c r="RK571"/>
  <c r="SD571"/>
  <c r="UQ571"/>
  <c r="VJ571"/>
  <c r="XW571"/>
  <c r="YP571"/>
  <c r="ABC571"/>
  <c r="ABV571"/>
  <c r="AEI571"/>
  <c r="AFB571"/>
  <c r="AHO571"/>
  <c r="AIH571"/>
  <c r="AKU571"/>
  <c r="ALN571"/>
  <c r="AOA571"/>
  <c r="AOT571"/>
  <c r="ARG571"/>
  <c r="ARZ571"/>
  <c r="AUM571"/>
  <c r="BG572"/>
  <c r="EM572"/>
  <c r="HS572"/>
  <c r="KY572"/>
  <c r="OE572"/>
  <c r="RK572"/>
  <c r="UQ572"/>
  <c r="XW572"/>
  <c r="ABC572"/>
  <c r="AEI572"/>
  <c r="AHO572"/>
  <c r="AKU572"/>
  <c r="AOA572"/>
  <c r="ARG572"/>
  <c r="AUM572"/>
  <c r="BG573"/>
  <c r="BZ573"/>
  <c r="EM573"/>
  <c r="FF573"/>
  <c r="HS573"/>
  <c r="IL573"/>
  <c r="KY573"/>
  <c r="LR573"/>
  <c r="OE573"/>
  <c r="OX573"/>
  <c r="RK573"/>
  <c r="SD573"/>
  <c r="UQ573"/>
  <c r="VJ573"/>
  <c r="XW573"/>
  <c r="YP573"/>
  <c r="ABC573"/>
  <c r="ABV573"/>
  <c r="AEI573"/>
  <c r="AFB573"/>
  <c r="AHO573"/>
  <c r="AIH573"/>
  <c r="AKU573"/>
  <c r="ALN573"/>
  <c r="AOA573"/>
  <c r="AOT573"/>
  <c r="ARG573"/>
  <c r="ARZ573"/>
  <c r="AUM573"/>
  <c r="CD576"/>
  <c r="IP576"/>
  <c r="PB576"/>
  <c r="VN576"/>
  <c r="ABZ576"/>
  <c r="AIL576"/>
  <c r="AOX576"/>
  <c r="BJ577"/>
  <c r="CX577"/>
  <c r="HV577"/>
  <c r="JJ577"/>
  <c r="OH577"/>
  <c r="PV577"/>
  <c r="UT577"/>
  <c r="WH577"/>
  <c r="ABF577"/>
  <c r="ACT577"/>
  <c r="AHR577"/>
  <c r="AJF577"/>
  <c r="AIE575"/>
  <c r="AIG575"/>
  <c r="AVD584"/>
  <c r="FY575"/>
  <c r="AUL570"/>
  <c r="ATQ570"/>
  <c r="ASV570"/>
  <c r="ASA570"/>
  <c r="ARF570"/>
  <c r="AQK570"/>
  <c r="APP570"/>
  <c r="AOU570"/>
  <c r="ANZ570"/>
  <c r="ANE570"/>
  <c r="AMJ570"/>
  <c r="ALO570"/>
  <c r="AKT570"/>
  <c r="AJY570"/>
  <c r="AJD570"/>
  <c r="AII570"/>
  <c r="AHN570"/>
  <c r="AGS570"/>
  <c r="AFX570"/>
  <c r="AFC570"/>
  <c r="AEH570"/>
  <c r="ADM570"/>
  <c r="ACR570"/>
  <c r="ABW570"/>
  <c r="ABB570"/>
  <c r="AAG570"/>
  <c r="ZL570"/>
  <c r="YQ570"/>
  <c r="XV570"/>
  <c r="XA570"/>
  <c r="WF570"/>
  <c r="VK570"/>
  <c r="UP570"/>
  <c r="TU570"/>
  <c r="SZ570"/>
  <c r="SE570"/>
  <c r="RJ570"/>
  <c r="QO570"/>
  <c r="PT570"/>
  <c r="OY570"/>
  <c r="OD570"/>
  <c r="NI570"/>
  <c r="MN570"/>
  <c r="LS570"/>
  <c r="KX570"/>
  <c r="KC570"/>
  <c r="JH570"/>
  <c r="IM570"/>
  <c r="HR570"/>
  <c r="GW570"/>
  <c r="GB570"/>
  <c r="FG570"/>
  <c r="EL570"/>
  <c r="DQ570"/>
  <c r="CV570"/>
  <c r="CA570"/>
  <c r="BF570"/>
  <c r="AK570"/>
  <c r="P570"/>
  <c r="AUL572"/>
  <c r="ATQ572"/>
  <c r="ASV572"/>
  <c r="ASA572"/>
  <c r="ARF572"/>
  <c r="AQK572"/>
  <c r="APP572"/>
  <c r="AOU572"/>
  <c r="ANZ572"/>
  <c r="ANE572"/>
  <c r="AMJ572"/>
  <c r="ALO572"/>
  <c r="AKT572"/>
  <c r="AJY572"/>
  <c r="AJD572"/>
  <c r="AII572"/>
  <c r="AHN572"/>
  <c r="AGS572"/>
  <c r="AFX572"/>
  <c r="AFC572"/>
  <c r="AEH572"/>
  <c r="ADM572"/>
  <c r="ACR572"/>
  <c r="ABW572"/>
  <c r="ABB572"/>
  <c r="AAG572"/>
  <c r="ZL572"/>
  <c r="YQ572"/>
  <c r="XV572"/>
  <c r="XA572"/>
  <c r="WF572"/>
  <c r="VK572"/>
  <c r="UP572"/>
  <c r="TU572"/>
  <c r="SZ572"/>
  <c r="SE572"/>
  <c r="RJ572"/>
  <c r="QO572"/>
  <c r="PT572"/>
  <c r="OY572"/>
  <c r="OD572"/>
  <c r="NI572"/>
  <c r="MN572"/>
  <c r="LS572"/>
  <c r="KX572"/>
  <c r="KC572"/>
  <c r="JH572"/>
  <c r="IM572"/>
  <c r="HR572"/>
  <c r="GW572"/>
  <c r="GB572"/>
  <c r="FG572"/>
  <c r="EL572"/>
  <c r="DQ572"/>
  <c r="CV572"/>
  <c r="CA572"/>
  <c r="BF572"/>
  <c r="AK572"/>
  <c r="P572"/>
  <c r="AUP571"/>
  <c r="ATU571"/>
  <c r="ASZ571"/>
  <c r="ASE571"/>
  <c r="ARJ571"/>
  <c r="AQO571"/>
  <c r="APT571"/>
  <c r="AOY571"/>
  <c r="AOD571"/>
  <c r="ANI571"/>
  <c r="AMN571"/>
  <c r="ALS571"/>
  <c r="AKX571"/>
  <c r="AKC571"/>
  <c r="AJH571"/>
  <c r="AIM571"/>
  <c r="AHR571"/>
  <c r="AGW571"/>
  <c r="AGB571"/>
  <c r="AFG571"/>
  <c r="AEL571"/>
  <c r="ADQ571"/>
  <c r="ACV571"/>
  <c r="ACA571"/>
  <c r="ABF571"/>
  <c r="AAK571"/>
  <c r="ZP571"/>
  <c r="YU571"/>
  <c r="XZ571"/>
  <c r="XE571"/>
  <c r="WJ571"/>
  <c r="VO571"/>
  <c r="UT571"/>
  <c r="TY571"/>
  <c r="TD571"/>
  <c r="SI571"/>
  <c r="RN571"/>
  <c r="QS571"/>
  <c r="PX571"/>
  <c r="PC571"/>
  <c r="OH571"/>
  <c r="NM571"/>
  <c r="MR571"/>
  <c r="LW571"/>
  <c r="LB571"/>
  <c r="KG571"/>
  <c r="JL571"/>
  <c r="IQ571"/>
  <c r="HV571"/>
  <c r="HA571"/>
  <c r="GF571"/>
  <c r="FK571"/>
  <c r="EP571"/>
  <c r="DU571"/>
  <c r="CZ571"/>
  <c r="CE571"/>
  <c r="BJ571"/>
  <c r="AO571"/>
  <c r="T571"/>
  <c r="AUN573"/>
  <c r="ATS573"/>
  <c r="ASX573"/>
  <c r="ASC573"/>
  <c r="ARH573"/>
  <c r="AQM573"/>
  <c r="APR573"/>
  <c r="AOW573"/>
  <c r="AOB573"/>
  <c r="ANG573"/>
  <c r="AML573"/>
  <c r="ALQ573"/>
  <c r="AKV573"/>
  <c r="AKA573"/>
  <c r="AJF573"/>
  <c r="AIK573"/>
  <c r="AHP573"/>
  <c r="AGU573"/>
  <c r="AFZ573"/>
  <c r="AFE573"/>
  <c r="AEJ573"/>
  <c r="ADO573"/>
  <c r="ACT573"/>
  <c r="ABY573"/>
  <c r="ABD573"/>
  <c r="AAI573"/>
  <c r="ZN573"/>
  <c r="YS573"/>
  <c r="XX573"/>
  <c r="XC573"/>
  <c r="WH573"/>
  <c r="VM573"/>
  <c r="UR573"/>
  <c r="TW573"/>
  <c r="TB573"/>
  <c r="SG573"/>
  <c r="RL573"/>
  <c r="QQ573"/>
  <c r="PV573"/>
  <c r="PA573"/>
  <c r="OF573"/>
  <c r="NK573"/>
  <c r="MP573"/>
  <c r="LU573"/>
  <c r="KZ573"/>
  <c r="KE573"/>
  <c r="JJ573"/>
  <c r="IO573"/>
  <c r="HT573"/>
  <c r="GY573"/>
  <c r="GD573"/>
  <c r="FI573"/>
  <c r="EN573"/>
  <c r="DS573"/>
  <c r="CX573"/>
  <c r="CC573"/>
  <c r="BH573"/>
  <c r="AM573"/>
  <c r="R573"/>
  <c r="AUP573"/>
  <c r="ATU573"/>
  <c r="ASZ573"/>
  <c r="ASE573"/>
  <c r="ARJ573"/>
  <c r="AQO573"/>
  <c r="APT573"/>
  <c r="AOY573"/>
  <c r="AOD573"/>
  <c r="ANI573"/>
  <c r="AMN573"/>
  <c r="ALS573"/>
  <c r="AKX573"/>
  <c r="AKC573"/>
  <c r="AJH573"/>
  <c r="AIM573"/>
  <c r="AHR573"/>
  <c r="AGW573"/>
  <c r="AGB573"/>
  <c r="AFG573"/>
  <c r="AEL573"/>
  <c r="ADQ573"/>
  <c r="ACV573"/>
  <c r="ACA573"/>
  <c r="ABF573"/>
  <c r="AAK573"/>
  <c r="ZP573"/>
  <c r="YU573"/>
  <c r="XZ573"/>
  <c r="XE573"/>
  <c r="WJ573"/>
  <c r="VO573"/>
  <c r="UT573"/>
  <c r="TY573"/>
  <c r="TD573"/>
  <c r="SI573"/>
  <c r="RN573"/>
  <c r="QS573"/>
  <c r="PX573"/>
  <c r="PC573"/>
  <c r="OH573"/>
  <c r="NM573"/>
  <c r="MR573"/>
  <c r="LW573"/>
  <c r="LB573"/>
  <c r="KG573"/>
  <c r="JL573"/>
  <c r="IQ573"/>
  <c r="HV573"/>
  <c r="HA573"/>
  <c r="GF573"/>
  <c r="FK573"/>
  <c r="EP573"/>
  <c r="DU573"/>
  <c r="CZ573"/>
  <c r="CE573"/>
  <c r="BJ573"/>
  <c r="AO573"/>
  <c r="T573"/>
  <c r="H538"/>
  <c r="H540"/>
  <c r="VH575"/>
  <c r="AVG575"/>
  <c r="AVC580"/>
  <c r="AVE580"/>
  <c r="AVE583"/>
  <c r="AVC585"/>
  <c r="AVC579"/>
  <c r="AVD580"/>
  <c r="AVU591"/>
  <c r="AVW591"/>
  <c r="AVD585"/>
  <c r="AVU592"/>
  <c r="AVT592"/>
  <c r="AVS592"/>
  <c r="AVW592"/>
  <c r="ATP567" l="1"/>
  <c r="ARZ567"/>
  <c r="AQJ567"/>
  <c r="AOT567"/>
  <c r="AND567"/>
  <c r="ALN567"/>
  <c r="AJX567"/>
  <c r="AIH567"/>
  <c r="AGR567"/>
  <c r="AFB567"/>
  <c r="ADL567"/>
  <c r="ABV567"/>
  <c r="AAF567"/>
  <c r="YP567"/>
  <c r="WZ567"/>
  <c r="VJ567"/>
  <c r="TT567"/>
  <c r="SD567"/>
  <c r="QN567"/>
  <c r="OX567"/>
  <c r="NH567"/>
  <c r="LR567"/>
  <c r="KB567"/>
  <c r="IL567"/>
  <c r="GV567"/>
  <c r="FF567"/>
  <c r="DP567"/>
  <c r="BZ567"/>
  <c r="ATP573"/>
  <c r="AND573"/>
  <c r="AGR573"/>
  <c r="AAF573"/>
  <c r="TT573"/>
  <c r="NH573"/>
  <c r="GV573"/>
  <c r="AJ573"/>
  <c r="YR569"/>
  <c r="GA561"/>
  <c r="HQ561"/>
  <c r="JG561"/>
  <c r="KW561"/>
  <c r="MM561"/>
  <c r="OC561"/>
  <c r="PS561"/>
  <c r="RI561"/>
  <c r="VJ561"/>
  <c r="WZ561"/>
  <c r="YP561"/>
  <c r="AAF561"/>
  <c r="ABV561"/>
  <c r="ADL561"/>
  <c r="AFB561"/>
  <c r="O573"/>
  <c r="CU573"/>
  <c r="GA573"/>
  <c r="JG573"/>
  <c r="MM573"/>
  <c r="PS573"/>
  <c r="SY573"/>
  <c r="WE573"/>
  <c r="ZK573"/>
  <c r="ACQ573"/>
  <c r="AFW573"/>
  <c r="AJC573"/>
  <c r="AMI573"/>
  <c r="APO573"/>
  <c r="AGT569"/>
  <c r="AVK582"/>
  <c r="AVK578"/>
  <c r="AVH573"/>
  <c r="AFD569"/>
  <c r="SF569"/>
  <c r="FH569"/>
  <c r="ANF569"/>
  <c r="AJE569"/>
  <c r="ABX569"/>
  <c r="VL569"/>
  <c r="OZ569"/>
  <c r="IN569"/>
  <c r="CB569"/>
  <c r="AJZ569"/>
  <c r="AQL569"/>
  <c r="AUM569"/>
  <c r="ARG569"/>
  <c r="AOA569"/>
  <c r="AKU569"/>
  <c r="AHO569"/>
  <c r="AEI569"/>
  <c r="ACS569"/>
  <c r="ABC569"/>
  <c r="ZM569"/>
  <c r="XW569"/>
  <c r="WG569"/>
  <c r="UQ569"/>
  <c r="TA569"/>
  <c r="RK569"/>
  <c r="PU569"/>
  <c r="OE569"/>
  <c r="MO569"/>
  <c r="KY569"/>
  <c r="JI569"/>
  <c r="HS569"/>
  <c r="GC569"/>
  <c r="EM569"/>
  <c r="CW569"/>
  <c r="BG569"/>
  <c r="Q569"/>
  <c r="ATR565"/>
  <c r="ASB565"/>
  <c r="AQL565"/>
  <c r="AOV565"/>
  <c r="ANF565"/>
  <c r="ALP565"/>
  <c r="AJZ565"/>
  <c r="AIJ565"/>
  <c r="AGT565"/>
  <c r="AFD565"/>
  <c r="ADN565"/>
  <c r="ABX565"/>
  <c r="AAH565"/>
  <c r="YR565"/>
  <c r="XB565"/>
  <c r="VL565"/>
  <c r="TV565"/>
  <c r="SF565"/>
  <c r="QP565"/>
  <c r="OZ565"/>
  <c r="NJ565"/>
  <c r="LT565"/>
  <c r="KD565"/>
  <c r="IN565"/>
  <c r="GX565"/>
  <c r="FH565"/>
  <c r="DR565"/>
  <c r="CB565"/>
  <c r="ATR563"/>
  <c r="ASB563"/>
  <c r="AQL563"/>
  <c r="AOV563"/>
  <c r="ANF563"/>
  <c r="ALP563"/>
  <c r="AJZ563"/>
  <c r="AIJ563"/>
  <c r="AGT563"/>
  <c r="AFD563"/>
  <c r="ADN563"/>
  <c r="ABX563"/>
  <c r="AAH563"/>
  <c r="YR563"/>
  <c r="XB563"/>
  <c r="VL563"/>
  <c r="TV563"/>
  <c r="SF563"/>
  <c r="QP563"/>
  <c r="OZ563"/>
  <c r="NJ563"/>
  <c r="LT563"/>
  <c r="KD563"/>
  <c r="IN563"/>
  <c r="GX563"/>
  <c r="FH563"/>
  <c r="DR563"/>
  <c r="CB563"/>
  <c r="ASW569"/>
  <c r="AMK569"/>
  <c r="AFY569"/>
  <c r="ADN569"/>
  <c r="AAH569"/>
  <c r="XB569"/>
  <c r="TV569"/>
  <c r="QP569"/>
  <c r="NJ569"/>
  <c r="KD569"/>
  <c r="GX569"/>
  <c r="DR569"/>
  <c r="AL569"/>
  <c r="AIJ569"/>
  <c r="ALP569"/>
  <c r="AOV569"/>
  <c r="AVH562"/>
  <c r="AVG570"/>
  <c r="AVG564"/>
  <c r="AHN560"/>
  <c r="AHN559" s="1"/>
  <c r="AHN587" s="1"/>
  <c r="AHT588" s="1"/>
  <c r="AEH560"/>
  <c r="AEH559" s="1"/>
  <c r="AEH587" s="1"/>
  <c r="AEN588" s="1"/>
  <c r="ABB560"/>
  <c r="ABB559" s="1"/>
  <c r="ABB587" s="1"/>
  <c r="ABH588" s="1"/>
  <c r="XV560"/>
  <c r="EL560"/>
  <c r="BF560"/>
  <c r="BF559" s="1"/>
  <c r="BF587" s="1"/>
  <c r="BL588" s="1"/>
  <c r="BL561" s="1"/>
  <c r="BR561" s="1"/>
  <c r="AFX560"/>
  <c r="ACR560"/>
  <c r="ZL560"/>
  <c r="WF560"/>
  <c r="WF559" s="1"/>
  <c r="WF587" s="1"/>
  <c r="WL588" s="1"/>
  <c r="CV560"/>
  <c r="CV559" s="1"/>
  <c r="CV587" s="1"/>
  <c r="DB588" s="1"/>
  <c r="P560"/>
  <c r="P559" s="1"/>
  <c r="P587" s="1"/>
  <c r="V588" s="1"/>
  <c r="AQJ569"/>
  <c r="AJX569"/>
  <c r="AEG569"/>
  <c r="ABA569"/>
  <c r="XU569"/>
  <c r="UO569"/>
  <c r="RI569"/>
  <c r="OC569"/>
  <c r="KW569"/>
  <c r="HQ569"/>
  <c r="EK569"/>
  <c r="BE569"/>
  <c r="ATP569"/>
  <c r="AND569"/>
  <c r="AGR569"/>
  <c r="ACQ569"/>
  <c r="ZK569"/>
  <c r="WE569"/>
  <c r="SY569"/>
  <c r="PS569"/>
  <c r="MM569"/>
  <c r="JG569"/>
  <c r="GA569"/>
  <c r="CU569"/>
  <c r="O569"/>
  <c r="AVG562"/>
  <c r="AVG567"/>
  <c r="AVG563"/>
  <c r="AUM565"/>
  <c r="ARG565"/>
  <c r="AOA565"/>
  <c r="AKU565"/>
  <c r="AHO565"/>
  <c r="AEI565"/>
  <c r="ABC565"/>
  <c r="XW565"/>
  <c r="UQ565"/>
  <c r="RK565"/>
  <c r="OE565"/>
  <c r="KY565"/>
  <c r="HS565"/>
  <c r="EM565"/>
  <c r="BG565"/>
  <c r="ASW565"/>
  <c r="APQ565"/>
  <c r="AMK565"/>
  <c r="AJE565"/>
  <c r="AFY565"/>
  <c r="ACS565"/>
  <c r="ZM565"/>
  <c r="WG565"/>
  <c r="TA565"/>
  <c r="PU565"/>
  <c r="MO565"/>
  <c r="JI565"/>
  <c r="GC565"/>
  <c r="CW565"/>
  <c r="Q565"/>
  <c r="ASU561"/>
  <c r="APO561"/>
  <c r="AMI561"/>
  <c r="AJC561"/>
  <c r="SY561"/>
  <c r="CU561"/>
  <c r="O561"/>
  <c r="AUK561"/>
  <c r="ARE561"/>
  <c r="ANY561"/>
  <c r="AKS561"/>
  <c r="UO561"/>
  <c r="EK561"/>
  <c r="BE561"/>
  <c r="AUK567"/>
  <c r="ARE567"/>
  <c r="ANY567"/>
  <c r="AKS567"/>
  <c r="AHM567"/>
  <c r="AEG567"/>
  <c r="ABA567"/>
  <c r="XU567"/>
  <c r="UO567"/>
  <c r="RI567"/>
  <c r="OC567"/>
  <c r="KW567"/>
  <c r="HQ567"/>
  <c r="EK567"/>
  <c r="BE567"/>
  <c r="ASU567"/>
  <c r="APO567"/>
  <c r="AMI567"/>
  <c r="AJC567"/>
  <c r="AFW567"/>
  <c r="ACQ567"/>
  <c r="ZK567"/>
  <c r="WE567"/>
  <c r="SY567"/>
  <c r="PS567"/>
  <c r="MM567"/>
  <c r="JG567"/>
  <c r="GA567"/>
  <c r="CU567"/>
  <c r="O567"/>
  <c r="AVF567" s="1"/>
  <c r="ASW563"/>
  <c r="APQ563"/>
  <c r="AMK563"/>
  <c r="AJE563"/>
  <c r="AFY563"/>
  <c r="ACS563"/>
  <c r="ZM563"/>
  <c r="WG563"/>
  <c r="TA563"/>
  <c r="PU563"/>
  <c r="MO563"/>
  <c r="JI563"/>
  <c r="GC563"/>
  <c r="CW563"/>
  <c r="Q563"/>
  <c r="AUM563"/>
  <c r="ARG563"/>
  <c r="AOA563"/>
  <c r="AKU563"/>
  <c r="AHO563"/>
  <c r="AEI563"/>
  <c r="ABC563"/>
  <c r="XW563"/>
  <c r="UQ563"/>
  <c r="RK563"/>
  <c r="OE563"/>
  <c r="KY563"/>
  <c r="HS563"/>
  <c r="EM563"/>
  <c r="BG563"/>
  <c r="AVG572"/>
  <c r="AVI577"/>
  <c r="AVH571"/>
  <c r="AVG568"/>
  <c r="EL559"/>
  <c r="EL587" s="1"/>
  <c r="ER588" s="1"/>
  <c r="ER561" s="1"/>
  <c r="EX561" s="1"/>
  <c r="AVF568"/>
  <c r="AVH564"/>
  <c r="ALR575"/>
  <c r="ASD575"/>
  <c r="AN575"/>
  <c r="AAJ575"/>
  <c r="AGV575"/>
  <c r="YT575"/>
  <c r="DT575"/>
  <c r="XD575"/>
  <c r="ADP575"/>
  <c r="AVI582"/>
  <c r="FJ575"/>
  <c r="AFF575"/>
  <c r="AVI573"/>
  <c r="AVK573"/>
  <c r="AVK571"/>
  <c r="AVK569"/>
  <c r="AVK567"/>
  <c r="AVK565"/>
  <c r="AVK572"/>
  <c r="AVK570"/>
  <c r="AVK568"/>
  <c r="AVK564"/>
  <c r="AVK562"/>
  <c r="AVI578"/>
  <c r="AVK563"/>
  <c r="ER563"/>
  <c r="EX563" s="1"/>
  <c r="ER571"/>
  <c r="EX571" s="1"/>
  <c r="AVD575"/>
  <c r="AVC575"/>
  <c r="AUK570"/>
  <c r="ASU570"/>
  <c r="ARE570"/>
  <c r="APO570"/>
  <c r="ANY570"/>
  <c r="AMI570"/>
  <c r="AKS570"/>
  <c r="AJC570"/>
  <c r="AHM570"/>
  <c r="AFW570"/>
  <c r="AEG570"/>
  <c r="ACQ570"/>
  <c r="ABA570"/>
  <c r="ZK570"/>
  <c r="XU570"/>
  <c r="WE570"/>
  <c r="UO570"/>
  <c r="SY570"/>
  <c r="RI570"/>
  <c r="PS570"/>
  <c r="OC570"/>
  <c r="MM570"/>
  <c r="KW570"/>
  <c r="JG570"/>
  <c r="HQ570"/>
  <c r="GA570"/>
  <c r="EK570"/>
  <c r="CU570"/>
  <c r="BE570"/>
  <c r="O570"/>
  <c r="ARZ570"/>
  <c r="AOT570"/>
  <c r="ALN570"/>
  <c r="AIH570"/>
  <c r="AFB570"/>
  <c r="ABV570"/>
  <c r="YP570"/>
  <c r="VJ570"/>
  <c r="SD570"/>
  <c r="OX570"/>
  <c r="LR570"/>
  <c r="IL570"/>
  <c r="FF570"/>
  <c r="BZ570"/>
  <c r="ATP570"/>
  <c r="AQJ570"/>
  <c r="AND570"/>
  <c r="AJX570"/>
  <c r="AGR570"/>
  <c r="ADL570"/>
  <c r="AAF570"/>
  <c r="WZ570"/>
  <c r="TT570"/>
  <c r="QN570"/>
  <c r="NH570"/>
  <c r="KB570"/>
  <c r="GV570"/>
  <c r="DP570"/>
  <c r="AJ570"/>
  <c r="AUK562"/>
  <c r="ASU562"/>
  <c r="ARE562"/>
  <c r="APO562"/>
  <c r="ANY562"/>
  <c r="AMI562"/>
  <c r="AKS562"/>
  <c r="AJC562"/>
  <c r="AHM562"/>
  <c r="AFW562"/>
  <c r="AEG562"/>
  <c r="ACQ562"/>
  <c r="ABA562"/>
  <c r="ZK562"/>
  <c r="XU562"/>
  <c r="WE562"/>
  <c r="UO562"/>
  <c r="SY562"/>
  <c r="RI562"/>
  <c r="PS562"/>
  <c r="OC562"/>
  <c r="MM562"/>
  <c r="KW562"/>
  <c r="JG562"/>
  <c r="HQ562"/>
  <c r="GA562"/>
  <c r="EK562"/>
  <c r="CU562"/>
  <c r="BE562"/>
  <c r="O562"/>
  <c r="ATP562"/>
  <c r="ARZ562"/>
  <c r="AQJ562"/>
  <c r="AOT562"/>
  <c r="AND562"/>
  <c r="ALN562"/>
  <c r="AJX562"/>
  <c r="AIH562"/>
  <c r="AGR562"/>
  <c r="AFB562"/>
  <c r="ADL562"/>
  <c r="ABV562"/>
  <c r="AAF562"/>
  <c r="YP562"/>
  <c r="WZ562"/>
  <c r="VJ562"/>
  <c r="TT562"/>
  <c r="SD562"/>
  <c r="QN562"/>
  <c r="OX562"/>
  <c r="NH562"/>
  <c r="LR562"/>
  <c r="KB562"/>
  <c r="IL562"/>
  <c r="GV562"/>
  <c r="FF562"/>
  <c r="FF559" s="1"/>
  <c r="FF587" s="1"/>
  <c r="FL588" s="1"/>
  <c r="DP562"/>
  <c r="BZ562"/>
  <c r="AJ562"/>
  <c r="S575"/>
  <c r="AVJ576"/>
  <c r="AVH560"/>
  <c r="AVF560"/>
  <c r="AVK576"/>
  <c r="T575"/>
  <c r="AVE559"/>
  <c r="AUM568"/>
  <c r="ASW568"/>
  <c r="ARG568"/>
  <c r="APQ568"/>
  <c r="AOA568"/>
  <c r="AMK568"/>
  <c r="AKU568"/>
  <c r="AJE568"/>
  <c r="AHO568"/>
  <c r="AFY568"/>
  <c r="AEI568"/>
  <c r="ACS568"/>
  <c r="ABC568"/>
  <c r="ZM568"/>
  <c r="XW568"/>
  <c r="WG568"/>
  <c r="UQ568"/>
  <c r="TA568"/>
  <c r="RK568"/>
  <c r="PU568"/>
  <c r="OE568"/>
  <c r="MO568"/>
  <c r="KY568"/>
  <c r="JI568"/>
  <c r="HS568"/>
  <c r="GC568"/>
  <c r="EM568"/>
  <c r="CW568"/>
  <c r="BG568"/>
  <c r="Q568"/>
  <c r="ATR568"/>
  <c r="ASB568"/>
  <c r="AQL568"/>
  <c r="AOV568"/>
  <c r="ANF568"/>
  <c r="ALP568"/>
  <c r="AJZ568"/>
  <c r="AIJ568"/>
  <c r="AGT568"/>
  <c r="AFD568"/>
  <c r="ADN568"/>
  <c r="ABX568"/>
  <c r="AAH568"/>
  <c r="YR568"/>
  <c r="YR559" s="1"/>
  <c r="YR587" s="1"/>
  <c r="YX588" s="1"/>
  <c r="XB568"/>
  <c r="VL568"/>
  <c r="TV568"/>
  <c r="SF568"/>
  <c r="SF559" s="1"/>
  <c r="SF587" s="1"/>
  <c r="SL588" s="1"/>
  <c r="QP568"/>
  <c r="OZ568"/>
  <c r="NJ568"/>
  <c r="LT568"/>
  <c r="KD568"/>
  <c r="IN568"/>
  <c r="GX568"/>
  <c r="FH568"/>
  <c r="DR568"/>
  <c r="CB568"/>
  <c r="AL568"/>
  <c r="GV566"/>
  <c r="GA566"/>
  <c r="AUK566"/>
  <c r="ASU566"/>
  <c r="ARE566"/>
  <c r="APO566"/>
  <c r="ANY566"/>
  <c r="AMI566"/>
  <c r="AKS566"/>
  <c r="AJC566"/>
  <c r="AHM566"/>
  <c r="AFW566"/>
  <c r="AEG566"/>
  <c r="ACQ566"/>
  <c r="ABA566"/>
  <c r="ZK566"/>
  <c r="XU566"/>
  <c r="WE566"/>
  <c r="UO566"/>
  <c r="SY566"/>
  <c r="RI566"/>
  <c r="PS566"/>
  <c r="OC566"/>
  <c r="MM566"/>
  <c r="KW566"/>
  <c r="JG566"/>
  <c r="HQ566"/>
  <c r="EK566"/>
  <c r="CU566"/>
  <c r="BE566"/>
  <c r="O566"/>
  <c r="ATP566"/>
  <c r="ARZ566"/>
  <c r="AQJ566"/>
  <c r="AOT566"/>
  <c r="AND566"/>
  <c r="ALN566"/>
  <c r="AJX566"/>
  <c r="AIH566"/>
  <c r="AGR566"/>
  <c r="AFB566"/>
  <c r="ADL566"/>
  <c r="ABV566"/>
  <c r="AAF566"/>
  <c r="YP566"/>
  <c r="WZ566"/>
  <c r="VJ566"/>
  <c r="TT566"/>
  <c r="SD566"/>
  <c r="QN566"/>
  <c r="OX566"/>
  <c r="NH566"/>
  <c r="LR566"/>
  <c r="KB566"/>
  <c r="IL566"/>
  <c r="FF566"/>
  <c r="DP566"/>
  <c r="BZ566"/>
  <c r="AJ566"/>
  <c r="AVC559"/>
  <c r="T559"/>
  <c r="AVK560"/>
  <c r="AVI576"/>
  <c r="R575"/>
  <c r="AVE575"/>
  <c r="AVH567"/>
  <c r="AVF565"/>
  <c r="AVF563"/>
  <c r="AFX559"/>
  <c r="AFX587" s="1"/>
  <c r="AGD588" s="1"/>
  <c r="ACR559"/>
  <c r="ACR587" s="1"/>
  <c r="ACX588" s="1"/>
  <c r="ZL559"/>
  <c r="ZL587" s="1"/>
  <c r="ZR588" s="1"/>
  <c r="XV559"/>
  <c r="XV587" s="1"/>
  <c r="YB588" s="1"/>
  <c r="AVH561"/>
  <c r="AKS559"/>
  <c r="AKS587" s="1"/>
  <c r="AKY588" s="1"/>
  <c r="VK559"/>
  <c r="VK587" s="1"/>
  <c r="VQ588" s="1"/>
  <c r="SY559"/>
  <c r="SY587" s="1"/>
  <c r="TE588" s="1"/>
  <c r="FG559"/>
  <c r="FG587" s="1"/>
  <c r="FM588" s="1"/>
  <c r="DQ559"/>
  <c r="DQ587" s="1"/>
  <c r="DW588" s="1"/>
  <c r="CA559"/>
  <c r="CA587" s="1"/>
  <c r="CG588" s="1"/>
  <c r="AK559"/>
  <c r="AK587" s="1"/>
  <c r="AQ588" s="1"/>
  <c r="AVH572"/>
  <c r="AVG560"/>
  <c r="AVI585"/>
  <c r="AVJ584"/>
  <c r="AVK583"/>
  <c r="AVI583"/>
  <c r="AVJ582"/>
  <c r="AVK581"/>
  <c r="AVI581"/>
  <c r="AVJ580"/>
  <c r="AVJ578"/>
  <c r="AVK577"/>
  <c r="GZ575"/>
  <c r="KF575"/>
  <c r="NL575"/>
  <c r="QR575"/>
  <c r="TX575"/>
  <c r="AKB575"/>
  <c r="ANH575"/>
  <c r="AQN575"/>
  <c r="ATT575"/>
  <c r="BI575"/>
  <c r="CY575"/>
  <c r="EO575"/>
  <c r="GE575"/>
  <c r="HU575"/>
  <c r="JK575"/>
  <c r="LA575"/>
  <c r="MQ575"/>
  <c r="OG575"/>
  <c r="PW575"/>
  <c r="RM575"/>
  <c r="TC575"/>
  <c r="US575"/>
  <c r="WI575"/>
  <c r="XY575"/>
  <c r="ZO575"/>
  <c r="ABE575"/>
  <c r="ACU575"/>
  <c r="AEK575"/>
  <c r="AGA575"/>
  <c r="AHQ575"/>
  <c r="AJG575"/>
  <c r="AKW575"/>
  <c r="AMM575"/>
  <c r="AOC575"/>
  <c r="APS575"/>
  <c r="ARI575"/>
  <c r="ASY575"/>
  <c r="AUO575"/>
  <c r="AVF571"/>
  <c r="AVK566"/>
  <c r="AVG561"/>
  <c r="CW559"/>
  <c r="CW587" s="1"/>
  <c r="DC588" s="1"/>
  <c r="AFD559"/>
  <c r="AFD587" s="1"/>
  <c r="AFJ588" s="1"/>
  <c r="BZ559"/>
  <c r="BZ587" s="1"/>
  <c r="CF588" s="1"/>
  <c r="XU559"/>
  <c r="XU587" s="1"/>
  <c r="YA588" s="1"/>
  <c r="ABA559"/>
  <c r="ABA587" s="1"/>
  <c r="ABG588" s="1"/>
  <c r="AEG559"/>
  <c r="AEG587" s="1"/>
  <c r="AEM588" s="1"/>
  <c r="AHM559"/>
  <c r="AHM587" s="1"/>
  <c r="AHS588" s="1"/>
  <c r="AVJ573"/>
  <c r="WJ559"/>
  <c r="XZ559"/>
  <c r="ZP559"/>
  <c r="ABF559"/>
  <c r="ACV559"/>
  <c r="AEL559"/>
  <c r="AGB559"/>
  <c r="AHR559"/>
  <c r="AO559"/>
  <c r="CE559"/>
  <c r="DU559"/>
  <c r="FK559"/>
  <c r="AVJ585"/>
  <c r="AVK584"/>
  <c r="AVI584"/>
  <c r="AVJ581"/>
  <c r="AVK580"/>
  <c r="AVI580"/>
  <c r="AVJ579"/>
  <c r="LV575"/>
  <c r="SH575"/>
  <c r="AVJ577"/>
  <c r="EP575"/>
  <c r="LB575"/>
  <c r="RN575"/>
  <c r="XZ575"/>
  <c r="AEL575"/>
  <c r="AKX575"/>
  <c r="ARJ575"/>
  <c r="CZ575"/>
  <c r="GF575"/>
  <c r="JL575"/>
  <c r="MR575"/>
  <c r="PX575"/>
  <c r="TD575"/>
  <c r="WJ575"/>
  <c r="ZP575"/>
  <c r="ACV575"/>
  <c r="AGB575"/>
  <c r="AJH575"/>
  <c r="AMN575"/>
  <c r="APT575"/>
  <c r="ASZ575"/>
  <c r="AVF572"/>
  <c r="AVF564"/>
  <c r="AOX575"/>
  <c r="AIL575"/>
  <c r="ABZ575"/>
  <c r="VN575"/>
  <c r="PB575"/>
  <c r="IP575"/>
  <c r="CD575"/>
  <c r="AGS559"/>
  <c r="AGS587" s="1"/>
  <c r="AGY588" s="1"/>
  <c r="AFC559"/>
  <c r="AFC587" s="1"/>
  <c r="AFI588" s="1"/>
  <c r="ADM559"/>
  <c r="ADM587" s="1"/>
  <c r="ADS588" s="1"/>
  <c r="ABW559"/>
  <c r="ABW587" s="1"/>
  <c r="ACC588" s="1"/>
  <c r="AAG559"/>
  <c r="AAG587" s="1"/>
  <c r="AAM588" s="1"/>
  <c r="YQ559"/>
  <c r="YQ587" s="1"/>
  <c r="YW588" s="1"/>
  <c r="XA559"/>
  <c r="XA587" s="1"/>
  <c r="XG588" s="1"/>
  <c r="IN559"/>
  <c r="IN587" s="1"/>
  <c r="IT588" s="1"/>
  <c r="AVH570"/>
  <c r="ATP559"/>
  <c r="ATP587" s="1"/>
  <c r="ATV588" s="1"/>
  <c r="AQJ559"/>
  <c r="AQJ587" s="1"/>
  <c r="AQP588" s="1"/>
  <c r="AND559"/>
  <c r="AND587" s="1"/>
  <c r="ANJ588" s="1"/>
  <c r="AJX559"/>
  <c r="AJX587" s="1"/>
  <c r="AKD588" s="1"/>
  <c r="TT559"/>
  <c r="TT587" s="1"/>
  <c r="TZ588" s="1"/>
  <c r="QN559"/>
  <c r="QN587" s="1"/>
  <c r="QT588" s="1"/>
  <c r="NH559"/>
  <c r="NH587" s="1"/>
  <c r="NN588" s="1"/>
  <c r="KB559"/>
  <c r="KB587" s="1"/>
  <c r="KH588" s="1"/>
  <c r="GV559"/>
  <c r="GV587" s="1"/>
  <c r="HB588" s="1"/>
  <c r="GB559"/>
  <c r="GB587" s="1"/>
  <c r="GH588" s="1"/>
  <c r="GW559"/>
  <c r="GW587" s="1"/>
  <c r="HC588" s="1"/>
  <c r="HR559"/>
  <c r="HR587" s="1"/>
  <c r="HX588" s="1"/>
  <c r="IM559"/>
  <c r="IM587" s="1"/>
  <c r="IS588" s="1"/>
  <c r="JH559"/>
  <c r="JH587" s="1"/>
  <c r="JN588" s="1"/>
  <c r="KC559"/>
  <c r="KC587" s="1"/>
  <c r="KI588" s="1"/>
  <c r="KX559"/>
  <c r="KX587" s="1"/>
  <c r="LD588" s="1"/>
  <c r="LS559"/>
  <c r="LS587" s="1"/>
  <c r="LY588" s="1"/>
  <c r="MN559"/>
  <c r="MN587" s="1"/>
  <c r="MT588" s="1"/>
  <c r="NI559"/>
  <c r="NI587" s="1"/>
  <c r="NO588" s="1"/>
  <c r="OD559"/>
  <c r="OD587" s="1"/>
  <c r="OJ588" s="1"/>
  <c r="OY559"/>
  <c r="OY587" s="1"/>
  <c r="PE588" s="1"/>
  <c r="PT559"/>
  <c r="PT587" s="1"/>
  <c r="PZ588" s="1"/>
  <c r="QO559"/>
  <c r="QO587" s="1"/>
  <c r="QU588" s="1"/>
  <c r="RJ559"/>
  <c r="RJ587" s="1"/>
  <c r="RP588" s="1"/>
  <c r="SE559"/>
  <c r="SE587" s="1"/>
  <c r="SK588" s="1"/>
  <c r="SZ559"/>
  <c r="SZ587" s="1"/>
  <c r="TF588" s="1"/>
  <c r="TU559"/>
  <c r="TU587" s="1"/>
  <c r="UA588" s="1"/>
  <c r="UP559"/>
  <c r="UP587" s="1"/>
  <c r="UV588" s="1"/>
  <c r="AII559"/>
  <c r="AII587" s="1"/>
  <c r="AIO588" s="1"/>
  <c r="AJD559"/>
  <c r="AJD587" s="1"/>
  <c r="AJJ588" s="1"/>
  <c r="AJY559"/>
  <c r="AJY587" s="1"/>
  <c r="AKE588" s="1"/>
  <c r="AKT559"/>
  <c r="AKT587" s="1"/>
  <c r="AKZ588" s="1"/>
  <c r="ALO559"/>
  <c r="ALO587" s="1"/>
  <c r="ALU588" s="1"/>
  <c r="AMJ559"/>
  <c r="AMJ587" s="1"/>
  <c r="AMP588" s="1"/>
  <c r="ANE559"/>
  <c r="ANE587" s="1"/>
  <c r="ANK588" s="1"/>
  <c r="ANZ559"/>
  <c r="ANZ587" s="1"/>
  <c r="AOF588" s="1"/>
  <c r="AOU559"/>
  <c r="AOU587" s="1"/>
  <c r="APA588" s="1"/>
  <c r="APP559"/>
  <c r="APP587" s="1"/>
  <c r="APV588" s="1"/>
  <c r="AQK559"/>
  <c r="AQK587" s="1"/>
  <c r="AQQ588" s="1"/>
  <c r="ARF559"/>
  <c r="ARF587" s="1"/>
  <c r="ARL588" s="1"/>
  <c r="ASA559"/>
  <c r="ASA587" s="1"/>
  <c r="ASG588" s="1"/>
  <c r="ASV559"/>
  <c r="ASV587" s="1"/>
  <c r="ATB588" s="1"/>
  <c r="ATQ559"/>
  <c r="ATQ587" s="1"/>
  <c r="ATW588" s="1"/>
  <c r="AUL559"/>
  <c r="AUL587" s="1"/>
  <c r="AUR588" s="1"/>
  <c r="AVK561"/>
  <c r="AVK585"/>
  <c r="AVK579"/>
  <c r="AVI579"/>
  <c r="AVG566"/>
  <c r="AVF573"/>
  <c r="BJ559"/>
  <c r="CZ559"/>
  <c r="EP559"/>
  <c r="EP587" s="1"/>
  <c r="EV588" s="1"/>
  <c r="VO559"/>
  <c r="XE559"/>
  <c r="YU559"/>
  <c r="AAK559"/>
  <c r="ACA559"/>
  <c r="ADQ559"/>
  <c r="AFG559"/>
  <c r="AGW559"/>
  <c r="GF559"/>
  <c r="HA559"/>
  <c r="HV559"/>
  <c r="IQ559"/>
  <c r="JL559"/>
  <c r="KG559"/>
  <c r="LB559"/>
  <c r="LW559"/>
  <c r="MR559"/>
  <c r="NM559"/>
  <c r="OH559"/>
  <c r="PC559"/>
  <c r="PX559"/>
  <c r="QS559"/>
  <c r="RN559"/>
  <c r="SI559"/>
  <c r="TD559"/>
  <c r="TY559"/>
  <c r="UT559"/>
  <c r="AIM559"/>
  <c r="AJH559"/>
  <c r="AKC559"/>
  <c r="AKX559"/>
  <c r="ALS559"/>
  <c r="AMN559"/>
  <c r="ANI559"/>
  <c r="AOD559"/>
  <c r="AOY559"/>
  <c r="APT559"/>
  <c r="AQO559"/>
  <c r="ARJ559"/>
  <c r="ASE559"/>
  <c r="ASZ559"/>
  <c r="ATU559"/>
  <c r="AUP559"/>
  <c r="AVJ583"/>
  <c r="BJ575"/>
  <c r="HV575"/>
  <c r="OH575"/>
  <c r="UT575"/>
  <c r="ABF575"/>
  <c r="AHR575"/>
  <c r="AOD575"/>
  <c r="AUP575"/>
  <c r="AO575"/>
  <c r="CE575"/>
  <c r="DU575"/>
  <c r="FK575"/>
  <c r="HA575"/>
  <c r="IQ575"/>
  <c r="KG575"/>
  <c r="LW575"/>
  <c r="NM575"/>
  <c r="PC575"/>
  <c r="QS575"/>
  <c r="SI575"/>
  <c r="TY575"/>
  <c r="VO575"/>
  <c r="XE575"/>
  <c r="YU575"/>
  <c r="AAK575"/>
  <c r="ACA575"/>
  <c r="ADQ575"/>
  <c r="AFG575"/>
  <c r="AGW575"/>
  <c r="AIM575"/>
  <c r="AKC575"/>
  <c r="ALS575"/>
  <c r="ANI575"/>
  <c r="AOY575"/>
  <c r="AQO575"/>
  <c r="ASE575"/>
  <c r="ATU575"/>
  <c r="GD575"/>
  <c r="MP575"/>
  <c r="TB575"/>
  <c r="ZN575"/>
  <c r="AFZ575"/>
  <c r="AML575"/>
  <c r="ASX575"/>
  <c r="CX575"/>
  <c r="JJ575"/>
  <c r="PV575"/>
  <c r="WH575"/>
  <c r="ACT575"/>
  <c r="AJF575"/>
  <c r="APR575"/>
  <c r="BH575"/>
  <c r="EN575"/>
  <c r="HT575"/>
  <c r="KZ575"/>
  <c r="OF575"/>
  <c r="RL575"/>
  <c r="UR575"/>
  <c r="XX575"/>
  <c r="ABD575"/>
  <c r="AEJ575"/>
  <c r="AHP575"/>
  <c r="AKV575"/>
  <c r="AOB575"/>
  <c r="ARH575"/>
  <c r="AUN575"/>
  <c r="AM575"/>
  <c r="CC575"/>
  <c r="DS575"/>
  <c r="FI575"/>
  <c r="GY575"/>
  <c r="IO575"/>
  <c r="KE575"/>
  <c r="LU575"/>
  <c r="NK575"/>
  <c r="PA575"/>
  <c r="QQ575"/>
  <c r="SG575"/>
  <c r="TW575"/>
  <c r="VM575"/>
  <c r="XC575"/>
  <c r="YS575"/>
  <c r="AAI575"/>
  <c r="ABY575"/>
  <c r="ADO575"/>
  <c r="AFE575"/>
  <c r="AGU575"/>
  <c r="AIK575"/>
  <c r="AKA575"/>
  <c r="ALQ575"/>
  <c r="ANG575"/>
  <c r="AOW575"/>
  <c r="AQM575"/>
  <c r="ASC575"/>
  <c r="ATS575"/>
  <c r="IL559" l="1"/>
  <c r="IL587" s="1"/>
  <c r="IR588" s="1"/>
  <c r="LR559"/>
  <c r="LR587" s="1"/>
  <c r="LX588" s="1"/>
  <c r="OX559"/>
  <c r="OX587" s="1"/>
  <c r="PD588" s="1"/>
  <c r="SD559"/>
  <c r="SD587" s="1"/>
  <c r="SJ588" s="1"/>
  <c r="AIH559"/>
  <c r="AIH587" s="1"/>
  <c r="AIN588" s="1"/>
  <c r="ALN559"/>
  <c r="ALN587" s="1"/>
  <c r="ALT588" s="1"/>
  <c r="AOT559"/>
  <c r="AOT587" s="1"/>
  <c r="AOZ588" s="1"/>
  <c r="ARZ559"/>
  <c r="ARZ587" s="1"/>
  <c r="ASF588" s="1"/>
  <c r="ANY559"/>
  <c r="ANY587" s="1"/>
  <c r="AOE588" s="1"/>
  <c r="AUK559"/>
  <c r="AUK587" s="1"/>
  <c r="AUQ588" s="1"/>
  <c r="AJ559"/>
  <c r="AJ587" s="1"/>
  <c r="AP588" s="1"/>
  <c r="DP559"/>
  <c r="DP587" s="1"/>
  <c r="DV588" s="1"/>
  <c r="ARE559"/>
  <c r="ARE587" s="1"/>
  <c r="ARK588" s="1"/>
  <c r="ZK559"/>
  <c r="ZK587" s="1"/>
  <c r="ZQ588" s="1"/>
  <c r="AFW559"/>
  <c r="AFW587" s="1"/>
  <c r="AGC588" s="1"/>
  <c r="WE559"/>
  <c r="WE587" s="1"/>
  <c r="WK588" s="1"/>
  <c r="ACQ559"/>
  <c r="ACQ587" s="1"/>
  <c r="ACW588" s="1"/>
  <c r="AVF569"/>
  <c r="ANF559"/>
  <c r="ANF587" s="1"/>
  <c r="ANL588" s="1"/>
  <c r="ANL568" s="1"/>
  <c r="ANR568" s="1"/>
  <c r="APT587"/>
  <c r="APZ588" s="1"/>
  <c r="AKX587"/>
  <c r="ALD588" s="1"/>
  <c r="AJH587"/>
  <c r="AJN588" s="1"/>
  <c r="PX587"/>
  <c r="QD588" s="1"/>
  <c r="LB587"/>
  <c r="LH588" s="1"/>
  <c r="JL587"/>
  <c r="JR588" s="1"/>
  <c r="CZ587"/>
  <c r="DF588" s="1"/>
  <c r="JG559"/>
  <c r="JG587" s="1"/>
  <c r="JM588" s="1"/>
  <c r="MM559"/>
  <c r="MM587" s="1"/>
  <c r="MS588" s="1"/>
  <c r="PS559"/>
  <c r="PS587" s="1"/>
  <c r="PY588" s="1"/>
  <c r="AL559"/>
  <c r="AL587" s="1"/>
  <c r="AR588" s="1"/>
  <c r="AR568" s="1"/>
  <c r="AX568" s="1"/>
  <c r="GX559"/>
  <c r="GX587" s="1"/>
  <c r="HD588" s="1"/>
  <c r="NJ559"/>
  <c r="NJ587" s="1"/>
  <c r="NP588" s="1"/>
  <c r="TV559"/>
  <c r="TV587" s="1"/>
  <c r="UB588" s="1"/>
  <c r="XB559"/>
  <c r="XB587" s="1"/>
  <c r="XH588" s="1"/>
  <c r="AAH559"/>
  <c r="AAH587" s="1"/>
  <c r="AAN588" s="1"/>
  <c r="ADN559"/>
  <c r="ADN587" s="1"/>
  <c r="ADT588" s="1"/>
  <c r="AGT559"/>
  <c r="AGT587" s="1"/>
  <c r="AGZ588" s="1"/>
  <c r="AJZ559"/>
  <c r="AJZ587" s="1"/>
  <c r="AKF588" s="1"/>
  <c r="AKF568" s="1"/>
  <c r="AKL568" s="1"/>
  <c r="AQL559"/>
  <c r="AQL587" s="1"/>
  <c r="AQR588" s="1"/>
  <c r="AQR568" s="1"/>
  <c r="AQX568" s="1"/>
  <c r="ATR559"/>
  <c r="ATR587" s="1"/>
  <c r="ATX588" s="1"/>
  <c r="ATX568" s="1"/>
  <c r="AUD568" s="1"/>
  <c r="ER568"/>
  <c r="EX568" s="1"/>
  <c r="ER573"/>
  <c r="EX573" s="1"/>
  <c r="ER564"/>
  <c r="EX564" s="1"/>
  <c r="ER570"/>
  <c r="EX570" s="1"/>
  <c r="ER567"/>
  <c r="EX567" s="1"/>
  <c r="BL570"/>
  <c r="BR570" s="1"/>
  <c r="GC559"/>
  <c r="GC587" s="1"/>
  <c r="GI588" s="1"/>
  <c r="GI568" s="1"/>
  <c r="GO568" s="1"/>
  <c r="MO559"/>
  <c r="MO587" s="1"/>
  <c r="MU588" s="1"/>
  <c r="MU568" s="1"/>
  <c r="NA568" s="1"/>
  <c r="TA559"/>
  <c r="TA587" s="1"/>
  <c r="TG588" s="1"/>
  <c r="TG568" s="1"/>
  <c r="TM568" s="1"/>
  <c r="ZM559"/>
  <c r="ZM587" s="1"/>
  <c r="ZS588" s="1"/>
  <c r="ZS568" s="1"/>
  <c r="ZY568" s="1"/>
  <c r="AFY559"/>
  <c r="AFY587" s="1"/>
  <c r="AGE588" s="1"/>
  <c r="AGE568" s="1"/>
  <c r="AGK568" s="1"/>
  <c r="AMK559"/>
  <c r="AMK587" s="1"/>
  <c r="AMQ588" s="1"/>
  <c r="AMQ568" s="1"/>
  <c r="AMW568" s="1"/>
  <c r="ASW559"/>
  <c r="ASW587" s="1"/>
  <c r="ATC588" s="1"/>
  <c r="ATC568" s="1"/>
  <c r="ATI568" s="1"/>
  <c r="AVF561"/>
  <c r="JI559"/>
  <c r="JI587" s="1"/>
  <c r="JO588" s="1"/>
  <c r="JO568" s="1"/>
  <c r="JU568" s="1"/>
  <c r="PU559"/>
  <c r="PU587" s="1"/>
  <c r="QA588" s="1"/>
  <c r="QA568" s="1"/>
  <c r="QG568" s="1"/>
  <c r="WG559"/>
  <c r="WG587" s="1"/>
  <c r="WM588" s="1"/>
  <c r="WM568" s="1"/>
  <c r="WS568" s="1"/>
  <c r="ACS559"/>
  <c r="ACS587" s="1"/>
  <c r="ACY588" s="1"/>
  <c r="ACY568" s="1"/>
  <c r="ADE568" s="1"/>
  <c r="AJE559"/>
  <c r="AJE587" s="1"/>
  <c r="AJK588" s="1"/>
  <c r="AJK568" s="1"/>
  <c r="AJQ568" s="1"/>
  <c r="APQ559"/>
  <c r="APQ587" s="1"/>
  <c r="APW588" s="1"/>
  <c r="APW568" s="1"/>
  <c r="AQC568" s="1"/>
  <c r="CB559"/>
  <c r="CB587" s="1"/>
  <c r="CH588" s="1"/>
  <c r="CH568" s="1"/>
  <c r="CN568" s="1"/>
  <c r="FH559"/>
  <c r="FH587" s="1"/>
  <c r="FN588" s="1"/>
  <c r="FN568" s="1"/>
  <c r="FT568" s="1"/>
  <c r="LT559"/>
  <c r="LT587" s="1"/>
  <c r="LZ588" s="1"/>
  <c r="OZ559"/>
  <c r="OZ587" s="1"/>
  <c r="PF588" s="1"/>
  <c r="VL559"/>
  <c r="VL587" s="1"/>
  <c r="VR588" s="1"/>
  <c r="ABX559"/>
  <c r="ABX587" s="1"/>
  <c r="ACD588" s="1"/>
  <c r="ALP559"/>
  <c r="ALP587" s="1"/>
  <c r="ALV588" s="1"/>
  <c r="ALV568" s="1"/>
  <c r="AMB568" s="1"/>
  <c r="ASB559"/>
  <c r="ASB587" s="1"/>
  <c r="ASH588" s="1"/>
  <c r="ASH568" s="1"/>
  <c r="ASN568" s="1"/>
  <c r="BL564"/>
  <c r="BR564" s="1"/>
  <c r="BL567"/>
  <c r="BR567" s="1"/>
  <c r="EM559"/>
  <c r="EM587" s="1"/>
  <c r="ES588" s="1"/>
  <c r="ES560" s="1"/>
  <c r="EY560" s="1"/>
  <c r="AVH569"/>
  <c r="KY559"/>
  <c r="KY587" s="1"/>
  <c r="LE588" s="1"/>
  <c r="LE568" s="1"/>
  <c r="LK568" s="1"/>
  <c r="RK559"/>
  <c r="RK587" s="1"/>
  <c r="RQ588" s="1"/>
  <c r="RQ568" s="1"/>
  <c r="RW568" s="1"/>
  <c r="XW559"/>
  <c r="XW587" s="1"/>
  <c r="YC588" s="1"/>
  <c r="YC568" s="1"/>
  <c r="YI568" s="1"/>
  <c r="AEI559"/>
  <c r="AEI587" s="1"/>
  <c r="AEO588" s="1"/>
  <c r="AEO568" s="1"/>
  <c r="AEU568" s="1"/>
  <c r="AKU559"/>
  <c r="AKU587" s="1"/>
  <c r="ALA588" s="1"/>
  <c r="ALA568" s="1"/>
  <c r="ALG568" s="1"/>
  <c r="ARG559"/>
  <c r="ARG587" s="1"/>
  <c r="ARM588" s="1"/>
  <c r="ARM568" s="1"/>
  <c r="ARS568" s="1"/>
  <c r="AVH563"/>
  <c r="AVH565"/>
  <c r="HS559"/>
  <c r="HS587" s="1"/>
  <c r="HY588" s="1"/>
  <c r="HY568" s="1"/>
  <c r="IE568" s="1"/>
  <c r="OE559"/>
  <c r="OE587" s="1"/>
  <c r="OK588" s="1"/>
  <c r="OK568" s="1"/>
  <c r="OQ568" s="1"/>
  <c r="UQ559"/>
  <c r="UQ587" s="1"/>
  <c r="UW588" s="1"/>
  <c r="UW568" s="1"/>
  <c r="VC568" s="1"/>
  <c r="ABC559"/>
  <c r="ABC587" s="1"/>
  <c r="ABI588" s="1"/>
  <c r="ABI568" s="1"/>
  <c r="ABO568" s="1"/>
  <c r="AHO559"/>
  <c r="AHO587" s="1"/>
  <c r="AHU588" s="1"/>
  <c r="AHU568" s="1"/>
  <c r="AIA568" s="1"/>
  <c r="AOA559"/>
  <c r="AOA587" s="1"/>
  <c r="AOG588" s="1"/>
  <c r="AOG568" s="1"/>
  <c r="AOM568" s="1"/>
  <c r="AUM559"/>
  <c r="AUM587" s="1"/>
  <c r="AUS588" s="1"/>
  <c r="AUS568" s="1"/>
  <c r="AUY568" s="1"/>
  <c r="DR559"/>
  <c r="DR587" s="1"/>
  <c r="DX588" s="1"/>
  <c r="DX568" s="1"/>
  <c r="ED568" s="1"/>
  <c r="KD559"/>
  <c r="KD587" s="1"/>
  <c r="KJ588" s="1"/>
  <c r="KJ571" s="1"/>
  <c r="KP571" s="1"/>
  <c r="QP559"/>
  <c r="QP587" s="1"/>
  <c r="QV588" s="1"/>
  <c r="AIJ559"/>
  <c r="AIJ587" s="1"/>
  <c r="AIP588" s="1"/>
  <c r="AIP568" s="1"/>
  <c r="AIV568" s="1"/>
  <c r="AOV559"/>
  <c r="AOV587" s="1"/>
  <c r="APB588" s="1"/>
  <c r="APB568" s="1"/>
  <c r="APH568" s="1"/>
  <c r="BG559"/>
  <c r="BG587" s="1"/>
  <c r="BM588" s="1"/>
  <c r="BM560" s="1"/>
  <c r="BS560" s="1"/>
  <c r="BL568"/>
  <c r="BR568" s="1"/>
  <c r="BL571"/>
  <c r="BR571" s="1"/>
  <c r="BL573"/>
  <c r="BR573" s="1"/>
  <c r="BL563"/>
  <c r="BR563" s="1"/>
  <c r="DB561"/>
  <c r="DH561" s="1"/>
  <c r="DB565"/>
  <c r="DH565" s="1"/>
  <c r="DB569"/>
  <c r="DH569" s="1"/>
  <c r="DB560"/>
  <c r="DH560" s="1"/>
  <c r="DB572"/>
  <c r="DH572" s="1"/>
  <c r="DB562"/>
  <c r="DH562" s="1"/>
  <c r="DB566"/>
  <c r="DH566" s="1"/>
  <c r="DB563"/>
  <c r="DH563" s="1"/>
  <c r="DB567"/>
  <c r="DH567" s="1"/>
  <c r="DB573"/>
  <c r="DH573" s="1"/>
  <c r="DB570"/>
  <c r="DH570" s="1"/>
  <c r="DB571"/>
  <c r="DH571" s="1"/>
  <c r="DB564"/>
  <c r="DH564" s="1"/>
  <c r="DB568"/>
  <c r="DH568" s="1"/>
  <c r="ER566"/>
  <c r="EX566" s="1"/>
  <c r="ER562"/>
  <c r="EX562" s="1"/>
  <c r="ER572"/>
  <c r="EX572" s="1"/>
  <c r="ER560"/>
  <c r="EX560" s="1"/>
  <c r="ER569"/>
  <c r="EX569" s="1"/>
  <c r="ER565"/>
  <c r="EX565" s="1"/>
  <c r="BL566"/>
  <c r="BR566" s="1"/>
  <c r="BL562"/>
  <c r="BR562" s="1"/>
  <c r="BL572"/>
  <c r="BR572" s="1"/>
  <c r="BL560"/>
  <c r="BR560" s="1"/>
  <c r="BL569"/>
  <c r="BR569" s="1"/>
  <c r="BL565"/>
  <c r="BR565" s="1"/>
  <c r="VJ559"/>
  <c r="VJ587" s="1"/>
  <c r="VP588" s="1"/>
  <c r="VP567" s="1"/>
  <c r="VV567" s="1"/>
  <c r="YP559"/>
  <c r="YP587" s="1"/>
  <c r="YV588" s="1"/>
  <c r="ABV559"/>
  <c r="ABV587" s="1"/>
  <c r="ACB588" s="1"/>
  <c r="AFB559"/>
  <c r="AFB587" s="1"/>
  <c r="AFH588" s="1"/>
  <c r="CU559"/>
  <c r="CU587" s="1"/>
  <c r="DA588" s="1"/>
  <c r="GA559"/>
  <c r="GA587" s="1"/>
  <c r="GG588" s="1"/>
  <c r="AJC559"/>
  <c r="AJC587" s="1"/>
  <c r="AJI588" s="1"/>
  <c r="AMI559"/>
  <c r="AMI587" s="1"/>
  <c r="AMO588" s="1"/>
  <c r="APO559"/>
  <c r="APO587" s="1"/>
  <c r="APU588" s="1"/>
  <c r="ASU559"/>
  <c r="ASU587" s="1"/>
  <c r="ATA588" s="1"/>
  <c r="WZ559"/>
  <c r="WZ587" s="1"/>
  <c r="XF588" s="1"/>
  <c r="AAF559"/>
  <c r="AAF587" s="1"/>
  <c r="AAL588" s="1"/>
  <c r="ADL559"/>
  <c r="ADL587" s="1"/>
  <c r="ADR588" s="1"/>
  <c r="AGR559"/>
  <c r="AGR587" s="1"/>
  <c r="AGX588" s="1"/>
  <c r="BE559"/>
  <c r="BE587" s="1"/>
  <c r="BK588" s="1"/>
  <c r="EK559"/>
  <c r="EK587" s="1"/>
  <c r="EQ588" s="1"/>
  <c r="EQ560" s="1"/>
  <c r="EW560" s="1"/>
  <c r="HQ559"/>
  <c r="HQ587" s="1"/>
  <c r="HW588" s="1"/>
  <c r="HW564" s="1"/>
  <c r="IC564" s="1"/>
  <c r="KW559"/>
  <c r="KW587" s="1"/>
  <c r="LC588" s="1"/>
  <c r="OC559"/>
  <c r="OC587" s="1"/>
  <c r="OI588" s="1"/>
  <c r="OI564" s="1"/>
  <c r="OO564" s="1"/>
  <c r="RI559"/>
  <c r="RI587" s="1"/>
  <c r="RO588" s="1"/>
  <c r="UO559"/>
  <c r="UO587" s="1"/>
  <c r="UU588" s="1"/>
  <c r="UU564" s="1"/>
  <c r="VA564" s="1"/>
  <c r="ATU587"/>
  <c r="AUA588" s="1"/>
  <c r="AUA576" s="1"/>
  <c r="AUG576" s="1"/>
  <c r="AQO587"/>
  <c r="AQU588" s="1"/>
  <c r="AQU576" s="1"/>
  <c r="ARA576" s="1"/>
  <c r="AKC587"/>
  <c r="AKI588" s="1"/>
  <c r="TY587"/>
  <c r="UE588" s="1"/>
  <c r="UE576" s="1"/>
  <c r="UK576" s="1"/>
  <c r="QS587"/>
  <c r="QY588" s="1"/>
  <c r="NM587"/>
  <c r="NS588" s="1"/>
  <c r="NS576" s="1"/>
  <c r="NY576" s="1"/>
  <c r="KG587"/>
  <c r="KM588" s="1"/>
  <c r="HA587"/>
  <c r="HG588" s="1"/>
  <c r="HG576" s="1"/>
  <c r="HM576" s="1"/>
  <c r="AGW587"/>
  <c r="AHC588" s="1"/>
  <c r="AHC576" s="1"/>
  <c r="AHI576" s="1"/>
  <c r="ADQ587"/>
  <c r="ADW588" s="1"/>
  <c r="ADW576" s="1"/>
  <c r="AEC576" s="1"/>
  <c r="AAK587"/>
  <c r="AAQ588" s="1"/>
  <c r="AAQ580" s="1"/>
  <c r="AAW580" s="1"/>
  <c r="XE587"/>
  <c r="XK588" s="1"/>
  <c r="XK576" s="1"/>
  <c r="XQ576" s="1"/>
  <c r="BJ587"/>
  <c r="BP588" s="1"/>
  <c r="DU587"/>
  <c r="EA588" s="1"/>
  <c r="EA576" s="1"/>
  <c r="EG576" s="1"/>
  <c r="AO587"/>
  <c r="AU588" s="1"/>
  <c r="AU580" s="1"/>
  <c r="BA580" s="1"/>
  <c r="ACV587"/>
  <c r="ADB588" s="1"/>
  <c r="WJ587"/>
  <c r="WP588" s="1"/>
  <c r="ANI587"/>
  <c r="ANO588" s="1"/>
  <c r="ANO584" s="1"/>
  <c r="ANU584" s="1"/>
  <c r="T587"/>
  <c r="Z588" s="1"/>
  <c r="Z560" s="1"/>
  <c r="AF560" s="1"/>
  <c r="VP569"/>
  <c r="VV569" s="1"/>
  <c r="VP564"/>
  <c r="VV564" s="1"/>
  <c r="VP572"/>
  <c r="VV572" s="1"/>
  <c r="VP560"/>
  <c r="VV560" s="1"/>
  <c r="VP571"/>
  <c r="VV571" s="1"/>
  <c r="VP561"/>
  <c r="VV561" s="1"/>
  <c r="VP563"/>
  <c r="VV563" s="1"/>
  <c r="VP565"/>
  <c r="VV565" s="1"/>
  <c r="VP568"/>
  <c r="VV568" s="1"/>
  <c r="VP573"/>
  <c r="VV573" s="1"/>
  <c r="VP570"/>
  <c r="VV570" s="1"/>
  <c r="VP562"/>
  <c r="VV562" s="1"/>
  <c r="VP566"/>
  <c r="VV566" s="1"/>
  <c r="YV569"/>
  <c r="ZB569" s="1"/>
  <c r="YV567"/>
  <c r="ZB567" s="1"/>
  <c r="YV564"/>
  <c r="ZB564" s="1"/>
  <c r="YV572"/>
  <c r="ZB572" s="1"/>
  <c r="YV560"/>
  <c r="ZB560" s="1"/>
  <c r="YV571"/>
  <c r="ZB571" s="1"/>
  <c r="YV561"/>
  <c r="ZB561" s="1"/>
  <c r="YV563"/>
  <c r="ZB563" s="1"/>
  <c r="YV565"/>
  <c r="ZB565" s="1"/>
  <c r="YV568"/>
  <c r="ZB568" s="1"/>
  <c r="YV573"/>
  <c r="ZB573" s="1"/>
  <c r="YV570"/>
  <c r="ZB570" s="1"/>
  <c r="YV562"/>
  <c r="ZB562" s="1"/>
  <c r="YV566"/>
  <c r="ZB566" s="1"/>
  <c r="ACB569"/>
  <c r="ACH569" s="1"/>
  <c r="ACB567"/>
  <c r="ACH567" s="1"/>
  <c r="ACB564"/>
  <c r="ACH564" s="1"/>
  <c r="ACB572"/>
  <c r="ACH572" s="1"/>
  <c r="ACB560"/>
  <c r="ACH560" s="1"/>
  <c r="ACB571"/>
  <c r="ACH571" s="1"/>
  <c r="ACB561"/>
  <c r="ACH561" s="1"/>
  <c r="ACB563"/>
  <c r="ACH563" s="1"/>
  <c r="ACB565"/>
  <c r="ACH565" s="1"/>
  <c r="ACB568"/>
  <c r="ACH568" s="1"/>
  <c r="ACB573"/>
  <c r="ACH573" s="1"/>
  <c r="ACB570"/>
  <c r="ACH570" s="1"/>
  <c r="ACB562"/>
  <c r="ACH562" s="1"/>
  <c r="ACB566"/>
  <c r="ACH566" s="1"/>
  <c r="AFH569"/>
  <c r="AFN569" s="1"/>
  <c r="AFH567"/>
  <c r="AFN567" s="1"/>
  <c r="AFH564"/>
  <c r="AFN564" s="1"/>
  <c r="AFH572"/>
  <c r="AFN572" s="1"/>
  <c r="AFH560"/>
  <c r="AFN560" s="1"/>
  <c r="AFH571"/>
  <c r="AFN571" s="1"/>
  <c r="AFH561"/>
  <c r="AFN561" s="1"/>
  <c r="AFH563"/>
  <c r="AFN563" s="1"/>
  <c r="AFH565"/>
  <c r="AFN565" s="1"/>
  <c r="AFH568"/>
  <c r="AFN568" s="1"/>
  <c r="AFH573"/>
  <c r="AFN573" s="1"/>
  <c r="AFH570"/>
  <c r="AFN570" s="1"/>
  <c r="AFH562"/>
  <c r="AFN562" s="1"/>
  <c r="AFH566"/>
  <c r="AFN566" s="1"/>
  <c r="DA564"/>
  <c r="DG564" s="1"/>
  <c r="DA572"/>
  <c r="DG572" s="1"/>
  <c r="DA560"/>
  <c r="DG560" s="1"/>
  <c r="DA563"/>
  <c r="DG563" s="1"/>
  <c r="DA561"/>
  <c r="DG561" s="1"/>
  <c r="DA567"/>
  <c r="DG567" s="1"/>
  <c r="DA569"/>
  <c r="DG569" s="1"/>
  <c r="DA571"/>
  <c r="DG571" s="1"/>
  <c r="DA568"/>
  <c r="DG568" s="1"/>
  <c r="DA565"/>
  <c r="DG565" s="1"/>
  <c r="DA573"/>
  <c r="DG573" s="1"/>
  <c r="DA570"/>
  <c r="DG570" s="1"/>
  <c r="DA562"/>
  <c r="DG562" s="1"/>
  <c r="DA566"/>
  <c r="DG566" s="1"/>
  <c r="GG564"/>
  <c r="GM564" s="1"/>
  <c r="GG572"/>
  <c r="GM572" s="1"/>
  <c r="GG561"/>
  <c r="GM561" s="1"/>
  <c r="GG563"/>
  <c r="GM563" s="1"/>
  <c r="GG567"/>
  <c r="GM567" s="1"/>
  <c r="GG569"/>
  <c r="GM569" s="1"/>
  <c r="GG571"/>
  <c r="GM571" s="1"/>
  <c r="GG568"/>
  <c r="GM568" s="1"/>
  <c r="GG560"/>
  <c r="GM560" s="1"/>
  <c r="GG565"/>
  <c r="GM565" s="1"/>
  <c r="GG573"/>
  <c r="GM573" s="1"/>
  <c r="GG570"/>
  <c r="GM570" s="1"/>
  <c r="GG562"/>
  <c r="GM562" s="1"/>
  <c r="GG566"/>
  <c r="GM566" s="1"/>
  <c r="AJI564"/>
  <c r="AJO564" s="1"/>
  <c r="AJI572"/>
  <c r="AJO572" s="1"/>
  <c r="AJI563"/>
  <c r="AJO563" s="1"/>
  <c r="AJI567"/>
  <c r="AJO567" s="1"/>
  <c r="AJI571"/>
  <c r="AJO571" s="1"/>
  <c r="AJI568"/>
  <c r="AJO568" s="1"/>
  <c r="AJI560"/>
  <c r="AJO560" s="1"/>
  <c r="AJI565"/>
  <c r="AJO565" s="1"/>
  <c r="AJI561"/>
  <c r="AJO561" s="1"/>
  <c r="AJI569"/>
  <c r="AJO569" s="1"/>
  <c r="AJI573"/>
  <c r="AJO573" s="1"/>
  <c r="AJI570"/>
  <c r="AJO570" s="1"/>
  <c r="AJI562"/>
  <c r="AJO562" s="1"/>
  <c r="AJI566"/>
  <c r="AJO566" s="1"/>
  <c r="AMO564"/>
  <c r="AMU564" s="1"/>
  <c r="AMO572"/>
  <c r="AMU572" s="1"/>
  <c r="AMO563"/>
  <c r="AMU563" s="1"/>
  <c r="AMO567"/>
  <c r="AMU567" s="1"/>
  <c r="AMO571"/>
  <c r="AMU571" s="1"/>
  <c r="AMO568"/>
  <c r="AMU568" s="1"/>
  <c r="AMO560"/>
  <c r="AMU560" s="1"/>
  <c r="AMO565"/>
  <c r="AMU565" s="1"/>
  <c r="AMO561"/>
  <c r="AMU561" s="1"/>
  <c r="AMO569"/>
  <c r="AMU569" s="1"/>
  <c r="AMO573"/>
  <c r="AMU573" s="1"/>
  <c r="AMO570"/>
  <c r="AMU570" s="1"/>
  <c r="AMO562"/>
  <c r="AMU562" s="1"/>
  <c r="AMO566"/>
  <c r="AMU566" s="1"/>
  <c r="APU564"/>
  <c r="AQA564" s="1"/>
  <c r="APU572"/>
  <c r="AQA572" s="1"/>
  <c r="APU563"/>
  <c r="AQA563" s="1"/>
  <c r="APU567"/>
  <c r="AQA567" s="1"/>
  <c r="APU571"/>
  <c r="AQA571" s="1"/>
  <c r="APU568"/>
  <c r="AQA568" s="1"/>
  <c r="APU560"/>
  <c r="AQA560" s="1"/>
  <c r="APU565"/>
  <c r="AQA565" s="1"/>
  <c r="APU561"/>
  <c r="AQA561" s="1"/>
  <c r="APU569"/>
  <c r="AQA569" s="1"/>
  <c r="APU573"/>
  <c r="AQA573" s="1"/>
  <c r="APU570"/>
  <c r="AQA570" s="1"/>
  <c r="APU562"/>
  <c r="AQA562" s="1"/>
  <c r="APU566"/>
  <c r="AQA566" s="1"/>
  <c r="ATA564"/>
  <c r="ATG564" s="1"/>
  <c r="ATA572"/>
  <c r="ATG572" s="1"/>
  <c r="ATA563"/>
  <c r="ATG563" s="1"/>
  <c r="ATA567"/>
  <c r="ATG567" s="1"/>
  <c r="ATA571"/>
  <c r="ATG571" s="1"/>
  <c r="ATA568"/>
  <c r="ATG568" s="1"/>
  <c r="ATA560"/>
  <c r="ATG560" s="1"/>
  <c r="ATA565"/>
  <c r="ATG565" s="1"/>
  <c r="ATA561"/>
  <c r="ATG561" s="1"/>
  <c r="ATA569"/>
  <c r="ATG569" s="1"/>
  <c r="ATA573"/>
  <c r="ATG573" s="1"/>
  <c r="ATA570"/>
  <c r="ATG570" s="1"/>
  <c r="ATA562"/>
  <c r="ATG562" s="1"/>
  <c r="ATA566"/>
  <c r="ATG566" s="1"/>
  <c r="XF569"/>
  <c r="XL569" s="1"/>
  <c r="XF567"/>
  <c r="XL567" s="1"/>
  <c r="XF564"/>
  <c r="XL564" s="1"/>
  <c r="XF572"/>
  <c r="XL572" s="1"/>
  <c r="XF560"/>
  <c r="XL560" s="1"/>
  <c r="XF571"/>
  <c r="XL571" s="1"/>
  <c r="XF561"/>
  <c r="XL561" s="1"/>
  <c r="XF563"/>
  <c r="XL563" s="1"/>
  <c r="XF565"/>
  <c r="XL565" s="1"/>
  <c r="XF568"/>
  <c r="XL568" s="1"/>
  <c r="XF573"/>
  <c r="XL573" s="1"/>
  <c r="XF570"/>
  <c r="XL570" s="1"/>
  <c r="XF562"/>
  <c r="XL562" s="1"/>
  <c r="XF566"/>
  <c r="XL566" s="1"/>
  <c r="AAL569"/>
  <c r="AAR569" s="1"/>
  <c r="AAL567"/>
  <c r="AAR567" s="1"/>
  <c r="AAL564"/>
  <c r="AAR564" s="1"/>
  <c r="AAL572"/>
  <c r="AAR572" s="1"/>
  <c r="AAL560"/>
  <c r="AAR560" s="1"/>
  <c r="AAL571"/>
  <c r="AAR571" s="1"/>
  <c r="AAL561"/>
  <c r="AAR561" s="1"/>
  <c r="AAL563"/>
  <c r="AAR563" s="1"/>
  <c r="AAL565"/>
  <c r="AAR565" s="1"/>
  <c r="AAL568"/>
  <c r="AAR568" s="1"/>
  <c r="AAL573"/>
  <c r="AAR573" s="1"/>
  <c r="AAL570"/>
  <c r="AAR570" s="1"/>
  <c r="AAL562"/>
  <c r="AAR562" s="1"/>
  <c r="AAL566"/>
  <c r="AAR566" s="1"/>
  <c r="ADR569"/>
  <c r="ADX569" s="1"/>
  <c r="ADR567"/>
  <c r="ADX567" s="1"/>
  <c r="ADR564"/>
  <c r="ADX564" s="1"/>
  <c r="ADR572"/>
  <c r="ADX572" s="1"/>
  <c r="ADR560"/>
  <c r="ADX560" s="1"/>
  <c r="ADR571"/>
  <c r="ADX571" s="1"/>
  <c r="ADR561"/>
  <c r="ADX561" s="1"/>
  <c r="ADR563"/>
  <c r="ADX563" s="1"/>
  <c r="ADR565"/>
  <c r="ADX565" s="1"/>
  <c r="ADR568"/>
  <c r="ADX568" s="1"/>
  <c r="ADR573"/>
  <c r="ADX573" s="1"/>
  <c r="ADR570"/>
  <c r="ADX570" s="1"/>
  <c r="ADR562"/>
  <c r="ADX562" s="1"/>
  <c r="ADR566"/>
  <c r="ADX566" s="1"/>
  <c r="AGX567"/>
  <c r="AHD567" s="1"/>
  <c r="AGX564"/>
  <c r="AHD564" s="1"/>
  <c r="AGX572"/>
  <c r="AHD572" s="1"/>
  <c r="AGX560"/>
  <c r="AHD560" s="1"/>
  <c r="AGX571"/>
  <c r="AHD571" s="1"/>
  <c r="AGX561"/>
  <c r="AHD561" s="1"/>
  <c r="AGX563"/>
  <c r="AHD563" s="1"/>
  <c r="AGX565"/>
  <c r="AHD565" s="1"/>
  <c r="AGX568"/>
  <c r="AHD568" s="1"/>
  <c r="AGX573"/>
  <c r="AHD573" s="1"/>
  <c r="AGX569"/>
  <c r="AHD569" s="1"/>
  <c r="AGX570"/>
  <c r="AHD570" s="1"/>
  <c r="AGX562"/>
  <c r="AHD562" s="1"/>
  <c r="AGX566"/>
  <c r="AHD566" s="1"/>
  <c r="BK564"/>
  <c r="BQ564" s="1"/>
  <c r="BK560"/>
  <c r="BQ560" s="1"/>
  <c r="BK563"/>
  <c r="BQ563" s="1"/>
  <c r="BK571"/>
  <c r="BQ571" s="1"/>
  <c r="BK561"/>
  <c r="BQ561" s="1"/>
  <c r="BK567"/>
  <c r="BQ567" s="1"/>
  <c r="BK569"/>
  <c r="BQ569" s="1"/>
  <c r="BK568"/>
  <c r="BQ568" s="1"/>
  <c r="BK572"/>
  <c r="BQ572" s="1"/>
  <c r="BK565"/>
  <c r="BQ565" s="1"/>
  <c r="BK573"/>
  <c r="BQ573" s="1"/>
  <c r="BK562"/>
  <c r="BQ562" s="1"/>
  <c r="BK570"/>
  <c r="BQ570" s="1"/>
  <c r="BK566"/>
  <c r="BQ566" s="1"/>
  <c r="EQ564"/>
  <c r="EW564" s="1"/>
  <c r="EQ563"/>
  <c r="EW563" s="1"/>
  <c r="EQ561"/>
  <c r="EW561" s="1"/>
  <c r="EQ569"/>
  <c r="EW569" s="1"/>
  <c r="EQ572"/>
  <c r="EW572" s="1"/>
  <c r="EQ573"/>
  <c r="EW573" s="1"/>
  <c r="EQ570"/>
  <c r="EW570" s="1"/>
  <c r="HW561"/>
  <c r="IC561" s="1"/>
  <c r="HW571"/>
  <c r="IC571" s="1"/>
  <c r="HW569"/>
  <c r="IC569" s="1"/>
  <c r="HW572"/>
  <c r="IC572" s="1"/>
  <c r="HW565"/>
  <c r="IC565" s="1"/>
  <c r="HW562"/>
  <c r="IC562" s="1"/>
  <c r="HW566"/>
  <c r="IC566" s="1"/>
  <c r="LC564"/>
  <c r="LI564" s="1"/>
  <c r="LC561"/>
  <c r="LI561" s="1"/>
  <c r="LC563"/>
  <c r="LI563" s="1"/>
  <c r="LC571"/>
  <c r="LI571" s="1"/>
  <c r="LC567"/>
  <c r="LI567" s="1"/>
  <c r="LC569"/>
  <c r="LI569" s="1"/>
  <c r="LC568"/>
  <c r="LI568" s="1"/>
  <c r="LC572"/>
  <c r="LI572" s="1"/>
  <c r="LC560"/>
  <c r="LI560" s="1"/>
  <c r="LC565"/>
  <c r="LI565" s="1"/>
  <c r="LC573"/>
  <c r="LI573" s="1"/>
  <c r="LC562"/>
  <c r="LI562" s="1"/>
  <c r="LC570"/>
  <c r="LI570" s="1"/>
  <c r="LC566"/>
  <c r="LI566" s="1"/>
  <c r="OI561"/>
  <c r="OO561" s="1"/>
  <c r="OI571"/>
  <c r="OO571" s="1"/>
  <c r="OI569"/>
  <c r="OO569" s="1"/>
  <c r="OI572"/>
  <c r="OO572" s="1"/>
  <c r="OI565"/>
  <c r="OO565" s="1"/>
  <c r="OI562"/>
  <c r="OO562" s="1"/>
  <c r="OI566"/>
  <c r="OO566" s="1"/>
  <c r="RO564"/>
  <c r="RU564" s="1"/>
  <c r="RO561"/>
  <c r="RU561" s="1"/>
  <c r="RO563"/>
  <c r="RU563" s="1"/>
  <c r="RO571"/>
  <c r="RU571" s="1"/>
  <c r="RO567"/>
  <c r="RU567" s="1"/>
  <c r="RO569"/>
  <c r="RU569" s="1"/>
  <c r="RO568"/>
  <c r="RU568" s="1"/>
  <c r="RO572"/>
  <c r="RU572" s="1"/>
  <c r="RO560"/>
  <c r="RU560" s="1"/>
  <c r="RO565"/>
  <c r="RU565" s="1"/>
  <c r="RO573"/>
  <c r="RU573" s="1"/>
  <c r="RO562"/>
  <c r="RU562" s="1"/>
  <c r="RO570"/>
  <c r="RU570" s="1"/>
  <c r="RO566"/>
  <c r="RU566" s="1"/>
  <c r="UU563"/>
  <c r="VA563" s="1"/>
  <c r="UU561"/>
  <c r="VA561" s="1"/>
  <c r="UU569"/>
  <c r="VA569" s="1"/>
  <c r="UU572"/>
  <c r="VA572" s="1"/>
  <c r="UU565"/>
  <c r="VA565" s="1"/>
  <c r="UU562"/>
  <c r="VA562" s="1"/>
  <c r="UU566"/>
  <c r="VA566" s="1"/>
  <c r="AUA584"/>
  <c r="AUG584" s="1"/>
  <c r="AUA564"/>
  <c r="AUG564" s="1"/>
  <c r="AUA568"/>
  <c r="AUG568" s="1"/>
  <c r="AUA572"/>
  <c r="AUG572" s="1"/>
  <c r="AUA579"/>
  <c r="AUG579" s="1"/>
  <c r="AUA583"/>
  <c r="AUG583" s="1"/>
  <c r="AUA571"/>
  <c r="AUG571" s="1"/>
  <c r="AUA578"/>
  <c r="AUG578" s="1"/>
  <c r="AUA582"/>
  <c r="AUG582" s="1"/>
  <c r="AUA561"/>
  <c r="AUG561" s="1"/>
  <c r="AUA565"/>
  <c r="AUG565" s="1"/>
  <c r="AUA569"/>
  <c r="AUG569" s="1"/>
  <c r="AQU584"/>
  <c r="ARA584" s="1"/>
  <c r="AQU564"/>
  <c r="ARA564" s="1"/>
  <c r="AQU568"/>
  <c r="ARA568" s="1"/>
  <c r="AQU572"/>
  <c r="ARA572" s="1"/>
  <c r="AQU579"/>
  <c r="ARA579" s="1"/>
  <c r="AQU583"/>
  <c r="ARA583" s="1"/>
  <c r="AQU571"/>
  <c r="ARA571" s="1"/>
  <c r="AQU578"/>
  <c r="ARA578" s="1"/>
  <c r="AQU582"/>
  <c r="ARA582" s="1"/>
  <c r="AQU561"/>
  <c r="ARA561" s="1"/>
  <c r="AQU565"/>
  <c r="ARA565" s="1"/>
  <c r="AQU569"/>
  <c r="ARA569" s="1"/>
  <c r="ANO562"/>
  <c r="ANU562" s="1"/>
  <c r="ANO570"/>
  <c r="ANU570" s="1"/>
  <c r="ANO581"/>
  <c r="ANU581" s="1"/>
  <c r="ANO573"/>
  <c r="ANU573" s="1"/>
  <c r="ANO560"/>
  <c r="ANU560" s="1"/>
  <c r="ANO567"/>
  <c r="ANU567" s="1"/>
  <c r="AKI576"/>
  <c r="AKO576" s="1"/>
  <c r="AKI584"/>
  <c r="AKO584" s="1"/>
  <c r="AKI562"/>
  <c r="AKO562" s="1"/>
  <c r="AKI564"/>
  <c r="AKO564" s="1"/>
  <c r="AKI566"/>
  <c r="AKO566" s="1"/>
  <c r="AKI568"/>
  <c r="AKO568" s="1"/>
  <c r="AKI570"/>
  <c r="AKO570" s="1"/>
  <c r="AKI572"/>
  <c r="AKO572" s="1"/>
  <c r="AKI577"/>
  <c r="AKO577" s="1"/>
  <c r="AKI579"/>
  <c r="AKO579" s="1"/>
  <c r="AKI581"/>
  <c r="AKO581" s="1"/>
  <c r="AKI583"/>
  <c r="AKO583" s="1"/>
  <c r="AKI585"/>
  <c r="AKO585" s="1"/>
  <c r="AKI571"/>
  <c r="AKO571" s="1"/>
  <c r="AKI573"/>
  <c r="AKO573" s="1"/>
  <c r="AKI578"/>
  <c r="AKO578" s="1"/>
  <c r="AKI580"/>
  <c r="AKO580" s="1"/>
  <c r="AKI582"/>
  <c r="AKO582" s="1"/>
  <c r="AKI560"/>
  <c r="AKO560" s="1"/>
  <c r="AKI561"/>
  <c r="AKO561" s="1"/>
  <c r="AKI563"/>
  <c r="AKO563" s="1"/>
  <c r="AKI565"/>
  <c r="AKO565" s="1"/>
  <c r="AKI567"/>
  <c r="AKO567" s="1"/>
  <c r="AKI569"/>
  <c r="AKO569" s="1"/>
  <c r="UE584"/>
  <c r="UK584" s="1"/>
  <c r="UE564"/>
  <c r="UK564" s="1"/>
  <c r="UE568"/>
  <c r="UK568" s="1"/>
  <c r="UE572"/>
  <c r="UK572" s="1"/>
  <c r="UE579"/>
  <c r="UK579" s="1"/>
  <c r="UE585"/>
  <c r="UK585" s="1"/>
  <c r="UE573"/>
  <c r="UK573" s="1"/>
  <c r="UE580"/>
  <c r="UK580" s="1"/>
  <c r="UE560"/>
  <c r="UK560" s="1"/>
  <c r="UE561"/>
  <c r="UK561" s="1"/>
  <c r="UE565"/>
  <c r="UK565" s="1"/>
  <c r="UE569"/>
  <c r="UK569" s="1"/>
  <c r="QY576"/>
  <c r="RE576" s="1"/>
  <c r="QY584"/>
  <c r="RE584" s="1"/>
  <c r="QY562"/>
  <c r="RE562" s="1"/>
  <c r="QY564"/>
  <c r="RE564" s="1"/>
  <c r="QY566"/>
  <c r="RE566" s="1"/>
  <c r="QY568"/>
  <c r="RE568" s="1"/>
  <c r="QY570"/>
  <c r="RE570" s="1"/>
  <c r="QY572"/>
  <c r="RE572" s="1"/>
  <c r="QY577"/>
  <c r="RE577" s="1"/>
  <c r="QY579"/>
  <c r="RE579" s="1"/>
  <c r="QY581"/>
  <c r="RE581" s="1"/>
  <c r="QY585"/>
  <c r="RE585" s="1"/>
  <c r="QY561"/>
  <c r="RE561" s="1"/>
  <c r="QY571"/>
  <c r="RE571" s="1"/>
  <c r="QY573"/>
  <c r="RE573" s="1"/>
  <c r="QY578"/>
  <c r="RE578" s="1"/>
  <c r="QY580"/>
  <c r="RE580" s="1"/>
  <c r="QY582"/>
  <c r="RE582" s="1"/>
  <c r="QY560"/>
  <c r="RE560" s="1"/>
  <c r="QY583"/>
  <c r="RE583" s="1"/>
  <c r="QY563"/>
  <c r="RE563" s="1"/>
  <c r="QY565"/>
  <c r="RE565" s="1"/>
  <c r="QY567"/>
  <c r="RE567" s="1"/>
  <c r="QY569"/>
  <c r="RE569" s="1"/>
  <c r="NS584"/>
  <c r="NY584" s="1"/>
  <c r="NS564"/>
  <c r="NY564" s="1"/>
  <c r="NS568"/>
  <c r="NY568" s="1"/>
  <c r="NS572"/>
  <c r="NY572" s="1"/>
  <c r="NS579"/>
  <c r="NY579" s="1"/>
  <c r="NS585"/>
  <c r="NY585" s="1"/>
  <c r="NS571"/>
  <c r="NY571" s="1"/>
  <c r="NS578"/>
  <c r="NY578" s="1"/>
  <c r="NS582"/>
  <c r="NY582" s="1"/>
  <c r="NS583"/>
  <c r="NY583" s="1"/>
  <c r="NS565"/>
  <c r="NY565" s="1"/>
  <c r="NS569"/>
  <c r="NY569" s="1"/>
  <c r="KM576"/>
  <c r="KS576" s="1"/>
  <c r="KM584"/>
  <c r="KS584" s="1"/>
  <c r="KM562"/>
  <c r="KS562" s="1"/>
  <c r="KM564"/>
  <c r="KS564" s="1"/>
  <c r="KM566"/>
  <c r="KS566" s="1"/>
  <c r="KM568"/>
  <c r="KS568" s="1"/>
  <c r="KM570"/>
  <c r="KS570" s="1"/>
  <c r="KM572"/>
  <c r="KS572" s="1"/>
  <c r="KM577"/>
  <c r="KS577" s="1"/>
  <c r="KM579"/>
  <c r="KS579" s="1"/>
  <c r="KM581"/>
  <c r="KS581" s="1"/>
  <c r="KM585"/>
  <c r="KS585" s="1"/>
  <c r="KM561"/>
  <c r="KS561" s="1"/>
  <c r="KM571"/>
  <c r="KS571" s="1"/>
  <c r="KM573"/>
  <c r="KS573" s="1"/>
  <c r="KM578"/>
  <c r="KS578" s="1"/>
  <c r="KM580"/>
  <c r="KS580" s="1"/>
  <c r="KM582"/>
  <c r="KS582" s="1"/>
  <c r="KM560"/>
  <c r="KS560" s="1"/>
  <c r="KM583"/>
  <c r="KS583" s="1"/>
  <c r="KM563"/>
  <c r="KS563" s="1"/>
  <c r="KM565"/>
  <c r="KS565" s="1"/>
  <c r="KM567"/>
  <c r="KS567" s="1"/>
  <c r="KM569"/>
  <c r="KS569" s="1"/>
  <c r="HG584"/>
  <c r="HM584" s="1"/>
  <c r="HG564"/>
  <c r="HM564" s="1"/>
  <c r="HG570"/>
  <c r="HM570" s="1"/>
  <c r="HG577"/>
  <c r="HM577" s="1"/>
  <c r="HG581"/>
  <c r="HM581" s="1"/>
  <c r="HG566"/>
  <c r="HM566" s="1"/>
  <c r="HG571"/>
  <c r="HM571" s="1"/>
  <c r="HG578"/>
  <c r="HM578" s="1"/>
  <c r="HG582"/>
  <c r="HM582" s="1"/>
  <c r="HG583"/>
  <c r="HM583" s="1"/>
  <c r="HG565"/>
  <c r="HM565" s="1"/>
  <c r="HG569"/>
  <c r="HM569" s="1"/>
  <c r="AHC580"/>
  <c r="AHI580" s="1"/>
  <c r="AHC560"/>
  <c r="AHI560" s="1"/>
  <c r="AHC564"/>
  <c r="AHI564" s="1"/>
  <c r="AHC568"/>
  <c r="AHI568" s="1"/>
  <c r="AHC572"/>
  <c r="AHI572" s="1"/>
  <c r="AHC579"/>
  <c r="AHI579" s="1"/>
  <c r="AHC583"/>
  <c r="AHI583" s="1"/>
  <c r="AHC561"/>
  <c r="AHI561" s="1"/>
  <c r="AHC573"/>
  <c r="AHI573" s="1"/>
  <c r="AHC582"/>
  <c r="AHI582" s="1"/>
  <c r="AHC565"/>
  <c r="AHI565" s="1"/>
  <c r="AHC569"/>
  <c r="AHI569" s="1"/>
  <c r="ADW580"/>
  <c r="AEC580" s="1"/>
  <c r="ADW560"/>
  <c r="AEC560" s="1"/>
  <c r="ADW564"/>
  <c r="AEC564" s="1"/>
  <c r="ADW568"/>
  <c r="AEC568" s="1"/>
  <c r="ADW572"/>
  <c r="AEC572" s="1"/>
  <c r="ADW579"/>
  <c r="AEC579" s="1"/>
  <c r="ADW583"/>
  <c r="AEC583" s="1"/>
  <c r="ADW561"/>
  <c r="AEC561" s="1"/>
  <c r="ADW573"/>
  <c r="AEC573" s="1"/>
  <c r="ADW582"/>
  <c r="AEC582" s="1"/>
  <c r="ADW565"/>
  <c r="AEC565" s="1"/>
  <c r="ADW569"/>
  <c r="AEC569" s="1"/>
  <c r="AAQ576"/>
  <c r="AAW576" s="1"/>
  <c r="AAQ584"/>
  <c r="AAW584" s="1"/>
  <c r="AAQ562"/>
  <c r="AAW562" s="1"/>
  <c r="AAQ566"/>
  <c r="AAW566" s="1"/>
  <c r="AAQ570"/>
  <c r="AAW570" s="1"/>
  <c r="AAQ577"/>
  <c r="AAW577" s="1"/>
  <c r="AAQ581"/>
  <c r="AAW581" s="1"/>
  <c r="AAQ561"/>
  <c r="AAW561" s="1"/>
  <c r="AAQ573"/>
  <c r="AAW573" s="1"/>
  <c r="AAQ582"/>
  <c r="AAW582" s="1"/>
  <c r="AAQ563"/>
  <c r="AAW563" s="1"/>
  <c r="AAQ567"/>
  <c r="AAW567" s="1"/>
  <c r="XK580"/>
  <c r="XQ580" s="1"/>
  <c r="XK560"/>
  <c r="XQ560" s="1"/>
  <c r="XK564"/>
  <c r="XQ564" s="1"/>
  <c r="XK568"/>
  <c r="XQ568" s="1"/>
  <c r="XK572"/>
  <c r="XQ572" s="1"/>
  <c r="XK579"/>
  <c r="XQ579" s="1"/>
  <c r="XK585"/>
  <c r="XQ585" s="1"/>
  <c r="XK571"/>
  <c r="XQ571" s="1"/>
  <c r="XK578"/>
  <c r="XQ578" s="1"/>
  <c r="XK583"/>
  <c r="XQ583" s="1"/>
  <c r="XK565"/>
  <c r="XQ565" s="1"/>
  <c r="XK569"/>
  <c r="XQ569" s="1"/>
  <c r="EV560"/>
  <c r="FB560" s="1"/>
  <c r="EV562"/>
  <c r="FB562" s="1"/>
  <c r="EV564"/>
  <c r="FB564" s="1"/>
  <c r="EV566"/>
  <c r="FB566" s="1"/>
  <c r="EV568"/>
  <c r="FB568" s="1"/>
  <c r="EV570"/>
  <c r="FB570" s="1"/>
  <c r="EV572"/>
  <c r="FB572" s="1"/>
  <c r="EV577"/>
  <c r="FB577" s="1"/>
  <c r="EV583"/>
  <c r="FB583" s="1"/>
  <c r="EV571"/>
  <c r="FB571" s="1"/>
  <c r="EV573"/>
  <c r="FB573" s="1"/>
  <c r="EV576"/>
  <c r="FB576" s="1"/>
  <c r="EV578"/>
  <c r="FB578" s="1"/>
  <c r="EV580"/>
  <c r="FB580" s="1"/>
  <c r="EV582"/>
  <c r="FB582" s="1"/>
  <c r="EV584"/>
  <c r="FB584" s="1"/>
  <c r="EV579"/>
  <c r="FB579" s="1"/>
  <c r="EV581"/>
  <c r="FB581" s="1"/>
  <c r="EV585"/>
  <c r="FB585" s="1"/>
  <c r="EV561"/>
  <c r="FB561" s="1"/>
  <c r="EV563"/>
  <c r="FB563" s="1"/>
  <c r="EV565"/>
  <c r="FB565" s="1"/>
  <c r="EV567"/>
  <c r="FB567" s="1"/>
  <c r="EV569"/>
  <c r="FB569" s="1"/>
  <c r="BP584"/>
  <c r="BV584" s="1"/>
  <c r="BP560"/>
  <c r="BV560" s="1"/>
  <c r="BP562"/>
  <c r="BV562" s="1"/>
  <c r="BP564"/>
  <c r="BV564" s="1"/>
  <c r="BP566"/>
  <c r="BV566" s="1"/>
  <c r="BP568"/>
  <c r="BV568" s="1"/>
  <c r="BP570"/>
  <c r="BV570" s="1"/>
  <c r="BP572"/>
  <c r="BV572" s="1"/>
  <c r="BP577"/>
  <c r="BV577" s="1"/>
  <c r="BP583"/>
  <c r="BV583" s="1"/>
  <c r="BP571"/>
  <c r="BV571" s="1"/>
  <c r="BP573"/>
  <c r="BV573" s="1"/>
  <c r="BP576"/>
  <c r="BV576" s="1"/>
  <c r="BP578"/>
  <c r="BV578" s="1"/>
  <c r="BP580"/>
  <c r="BV580" s="1"/>
  <c r="BP582"/>
  <c r="BV582" s="1"/>
  <c r="BP579"/>
  <c r="BV579" s="1"/>
  <c r="BP581"/>
  <c r="BV581" s="1"/>
  <c r="BP585"/>
  <c r="BV585" s="1"/>
  <c r="BP561"/>
  <c r="BV561" s="1"/>
  <c r="BP563"/>
  <c r="BV563" s="1"/>
  <c r="BP565"/>
  <c r="BV565" s="1"/>
  <c r="BP567"/>
  <c r="BV567" s="1"/>
  <c r="BP569"/>
  <c r="BV569" s="1"/>
  <c r="ATW561"/>
  <c r="AUC561" s="1"/>
  <c r="ATW563"/>
  <c r="AUC563" s="1"/>
  <c r="ATW565"/>
  <c r="AUC565" s="1"/>
  <c r="ATW567"/>
  <c r="AUC567" s="1"/>
  <c r="ATW569"/>
  <c r="AUC569" s="1"/>
  <c r="ATW573"/>
  <c r="AUC573" s="1"/>
  <c r="ATW570"/>
  <c r="AUC570" s="1"/>
  <c r="ATW572"/>
  <c r="AUC572" s="1"/>
  <c r="ATW571"/>
  <c r="AUC571" s="1"/>
  <c r="ATW562"/>
  <c r="AUC562" s="1"/>
  <c r="ATW564"/>
  <c r="AUC564" s="1"/>
  <c r="ATW566"/>
  <c r="AUC566" s="1"/>
  <c r="ATW568"/>
  <c r="AUC568" s="1"/>
  <c r="ATW560"/>
  <c r="AUC560" s="1"/>
  <c r="ASG561"/>
  <c r="ASM561" s="1"/>
  <c r="ASG563"/>
  <c r="ASM563" s="1"/>
  <c r="ASG565"/>
  <c r="ASM565" s="1"/>
  <c r="ASG567"/>
  <c r="ASM567" s="1"/>
  <c r="ASG569"/>
  <c r="ASM569" s="1"/>
  <c r="ASG573"/>
  <c r="ASM573" s="1"/>
  <c r="ASG570"/>
  <c r="ASM570" s="1"/>
  <c r="ASG572"/>
  <c r="ASM572" s="1"/>
  <c r="ASG571"/>
  <c r="ASM571" s="1"/>
  <c r="ASG562"/>
  <c r="ASM562" s="1"/>
  <c r="ASG564"/>
  <c r="ASM564" s="1"/>
  <c r="ASG566"/>
  <c r="ASM566" s="1"/>
  <c r="ASG568"/>
  <c r="ASM568" s="1"/>
  <c r="ASG560"/>
  <c r="ASM560" s="1"/>
  <c r="AQQ561"/>
  <c r="AQW561" s="1"/>
  <c r="AQQ563"/>
  <c r="AQW563" s="1"/>
  <c r="AQQ565"/>
  <c r="AQW565" s="1"/>
  <c r="AQQ567"/>
  <c r="AQW567" s="1"/>
  <c r="AQQ569"/>
  <c r="AQW569" s="1"/>
  <c r="AQQ573"/>
  <c r="AQW573" s="1"/>
  <c r="AQQ570"/>
  <c r="AQW570" s="1"/>
  <c r="AQQ572"/>
  <c r="AQW572" s="1"/>
  <c r="AQQ571"/>
  <c r="AQW571" s="1"/>
  <c r="AQQ562"/>
  <c r="AQW562" s="1"/>
  <c r="AQQ564"/>
  <c r="AQW564" s="1"/>
  <c r="AQQ566"/>
  <c r="AQW566" s="1"/>
  <c r="AQQ568"/>
  <c r="AQW568" s="1"/>
  <c r="AQQ560"/>
  <c r="AQW560" s="1"/>
  <c r="APA561"/>
  <c r="APG561" s="1"/>
  <c r="APA563"/>
  <c r="APG563" s="1"/>
  <c r="APA565"/>
  <c r="APG565" s="1"/>
  <c r="APA567"/>
  <c r="APG567" s="1"/>
  <c r="APA569"/>
  <c r="APG569" s="1"/>
  <c r="APA573"/>
  <c r="APG573" s="1"/>
  <c r="APA570"/>
  <c r="APG570" s="1"/>
  <c r="APA572"/>
  <c r="APG572" s="1"/>
  <c r="APA571"/>
  <c r="APG571" s="1"/>
  <c r="APA562"/>
  <c r="APG562" s="1"/>
  <c r="APA564"/>
  <c r="APG564" s="1"/>
  <c r="APA566"/>
  <c r="APG566" s="1"/>
  <c r="APA568"/>
  <c r="APG568" s="1"/>
  <c r="APA560"/>
  <c r="APG560" s="1"/>
  <c r="ANK561"/>
  <c r="ANQ561" s="1"/>
  <c r="ANK563"/>
  <c r="ANQ563" s="1"/>
  <c r="ANK565"/>
  <c r="ANQ565" s="1"/>
  <c r="ANK567"/>
  <c r="ANQ567" s="1"/>
  <c r="ANK569"/>
  <c r="ANQ569" s="1"/>
  <c r="ANK573"/>
  <c r="ANQ573" s="1"/>
  <c r="ANK570"/>
  <c r="ANQ570" s="1"/>
  <c r="ANK572"/>
  <c r="ANQ572" s="1"/>
  <c r="ANK571"/>
  <c r="ANQ571" s="1"/>
  <c r="ANK562"/>
  <c r="ANQ562" s="1"/>
  <c r="ANK564"/>
  <c r="ANQ564" s="1"/>
  <c r="ANK566"/>
  <c r="ANQ566" s="1"/>
  <c r="ANK568"/>
  <c r="ANQ568" s="1"/>
  <c r="ANK560"/>
  <c r="ANQ560" s="1"/>
  <c r="ALU561"/>
  <c r="AMA561" s="1"/>
  <c r="ALU563"/>
  <c r="AMA563" s="1"/>
  <c r="ALU565"/>
  <c r="AMA565" s="1"/>
  <c r="ALU567"/>
  <c r="AMA567" s="1"/>
  <c r="ALU569"/>
  <c r="AMA569" s="1"/>
  <c r="ALU573"/>
  <c r="AMA573" s="1"/>
  <c r="ALU570"/>
  <c r="AMA570" s="1"/>
  <c r="ALU572"/>
  <c r="AMA572" s="1"/>
  <c r="ALU571"/>
  <c r="AMA571" s="1"/>
  <c r="ALU562"/>
  <c r="AMA562" s="1"/>
  <c r="ALU564"/>
  <c r="AMA564" s="1"/>
  <c r="ALU566"/>
  <c r="AMA566" s="1"/>
  <c r="ALU568"/>
  <c r="AMA568" s="1"/>
  <c r="ALU560"/>
  <c r="AMA560" s="1"/>
  <c r="AKE561"/>
  <c r="AKK561" s="1"/>
  <c r="AKE563"/>
  <c r="AKK563" s="1"/>
  <c r="AKE565"/>
  <c r="AKK565" s="1"/>
  <c r="AKE567"/>
  <c r="AKK567" s="1"/>
  <c r="AKE569"/>
  <c r="AKK569" s="1"/>
  <c r="AKE573"/>
  <c r="AKK573" s="1"/>
  <c r="AKE570"/>
  <c r="AKK570" s="1"/>
  <c r="AKE572"/>
  <c r="AKK572" s="1"/>
  <c r="AKE571"/>
  <c r="AKK571" s="1"/>
  <c r="AKE562"/>
  <c r="AKK562" s="1"/>
  <c r="AKE564"/>
  <c r="AKK564" s="1"/>
  <c r="AKE566"/>
  <c r="AKK566" s="1"/>
  <c r="AKE568"/>
  <c r="AKK568" s="1"/>
  <c r="AKE560"/>
  <c r="AKK560" s="1"/>
  <c r="AIO561"/>
  <c r="AIU561" s="1"/>
  <c r="AIO563"/>
  <c r="AIU563" s="1"/>
  <c r="AIO565"/>
  <c r="AIU565" s="1"/>
  <c r="AIO567"/>
  <c r="AIU567" s="1"/>
  <c r="AIO569"/>
  <c r="AIU569" s="1"/>
  <c r="AIO573"/>
  <c r="AIU573" s="1"/>
  <c r="AIO570"/>
  <c r="AIU570" s="1"/>
  <c r="AIO572"/>
  <c r="AIU572" s="1"/>
  <c r="AIO571"/>
  <c r="AIU571" s="1"/>
  <c r="AIO562"/>
  <c r="AIU562" s="1"/>
  <c r="AIO564"/>
  <c r="AIU564" s="1"/>
  <c r="AIO566"/>
  <c r="AIU566" s="1"/>
  <c r="AIO568"/>
  <c r="AIU568" s="1"/>
  <c r="AIO560"/>
  <c r="AIU560" s="1"/>
  <c r="UA561"/>
  <c r="UG561" s="1"/>
  <c r="UA563"/>
  <c r="UG563" s="1"/>
  <c r="UA565"/>
  <c r="UG565" s="1"/>
  <c r="UA567"/>
  <c r="UG567" s="1"/>
  <c r="UA569"/>
  <c r="UG569" s="1"/>
  <c r="UA573"/>
  <c r="UG573" s="1"/>
  <c r="UA570"/>
  <c r="UG570" s="1"/>
  <c r="UA572"/>
  <c r="UG572" s="1"/>
  <c r="UA571"/>
  <c r="UG571" s="1"/>
  <c r="UA562"/>
  <c r="UG562" s="1"/>
  <c r="UA564"/>
  <c r="UG564" s="1"/>
  <c r="UA566"/>
  <c r="UG566" s="1"/>
  <c r="UA568"/>
  <c r="UG568" s="1"/>
  <c r="UA560"/>
  <c r="UG560" s="1"/>
  <c r="SK563"/>
  <c r="SQ563" s="1"/>
  <c r="SK565"/>
  <c r="SQ565" s="1"/>
  <c r="SK567"/>
  <c r="SQ567" s="1"/>
  <c r="SK569"/>
  <c r="SQ569" s="1"/>
  <c r="SK573"/>
  <c r="SQ573" s="1"/>
  <c r="SK570"/>
  <c r="SQ570" s="1"/>
  <c r="SK572"/>
  <c r="SQ572" s="1"/>
  <c r="SK571"/>
  <c r="SQ571" s="1"/>
  <c r="SK562"/>
  <c r="SQ562" s="1"/>
  <c r="SK564"/>
  <c r="SQ564" s="1"/>
  <c r="SK566"/>
  <c r="SQ566" s="1"/>
  <c r="SK568"/>
  <c r="SQ568" s="1"/>
  <c r="SK560"/>
  <c r="SQ560" s="1"/>
  <c r="SK561"/>
  <c r="SQ561" s="1"/>
  <c r="QU563"/>
  <c r="RA563" s="1"/>
  <c r="QU565"/>
  <c r="RA565" s="1"/>
  <c r="QU567"/>
  <c r="RA567" s="1"/>
  <c r="QU569"/>
  <c r="RA569" s="1"/>
  <c r="QU573"/>
  <c r="RA573" s="1"/>
  <c r="QU570"/>
  <c r="RA570" s="1"/>
  <c r="QU572"/>
  <c r="RA572" s="1"/>
  <c r="QU571"/>
  <c r="RA571" s="1"/>
  <c r="QU562"/>
  <c r="RA562" s="1"/>
  <c r="QU564"/>
  <c r="RA564" s="1"/>
  <c r="QU566"/>
  <c r="RA566" s="1"/>
  <c r="QU568"/>
  <c r="RA568" s="1"/>
  <c r="QU560"/>
  <c r="RA560" s="1"/>
  <c r="QU561"/>
  <c r="RA561" s="1"/>
  <c r="PE563"/>
  <c r="PK563" s="1"/>
  <c r="PE565"/>
  <c r="PK565" s="1"/>
  <c r="PE567"/>
  <c r="PK567" s="1"/>
  <c r="PE569"/>
  <c r="PK569" s="1"/>
  <c r="PE573"/>
  <c r="PK573" s="1"/>
  <c r="PE570"/>
  <c r="PK570" s="1"/>
  <c r="PE572"/>
  <c r="PK572" s="1"/>
  <c r="PE571"/>
  <c r="PK571" s="1"/>
  <c r="PE562"/>
  <c r="PK562" s="1"/>
  <c r="PE564"/>
  <c r="PK564" s="1"/>
  <c r="PE566"/>
  <c r="PK566" s="1"/>
  <c r="PE568"/>
  <c r="PK568" s="1"/>
  <c r="PE560"/>
  <c r="PK560" s="1"/>
  <c r="PE561"/>
  <c r="PK561" s="1"/>
  <c r="NO563"/>
  <c r="NU563" s="1"/>
  <c r="NO565"/>
  <c r="NU565" s="1"/>
  <c r="NO567"/>
  <c r="NU567" s="1"/>
  <c r="NO569"/>
  <c r="NU569" s="1"/>
  <c r="NO573"/>
  <c r="NU573" s="1"/>
  <c r="NO570"/>
  <c r="NU570" s="1"/>
  <c r="NO572"/>
  <c r="NU572" s="1"/>
  <c r="NO571"/>
  <c r="NU571" s="1"/>
  <c r="NO562"/>
  <c r="NU562" s="1"/>
  <c r="NO564"/>
  <c r="NU564" s="1"/>
  <c r="NO566"/>
  <c r="NU566" s="1"/>
  <c r="NO568"/>
  <c r="NU568" s="1"/>
  <c r="NO560"/>
  <c r="NU560" s="1"/>
  <c r="NO561"/>
  <c r="NU561" s="1"/>
  <c r="LY563"/>
  <c r="ME563" s="1"/>
  <c r="LY565"/>
  <c r="ME565" s="1"/>
  <c r="LY567"/>
  <c r="ME567" s="1"/>
  <c r="LY569"/>
  <c r="ME569" s="1"/>
  <c r="LY573"/>
  <c r="ME573" s="1"/>
  <c r="LY570"/>
  <c r="ME570" s="1"/>
  <c r="LY572"/>
  <c r="ME572" s="1"/>
  <c r="LY571"/>
  <c r="ME571" s="1"/>
  <c r="LY562"/>
  <c r="ME562" s="1"/>
  <c r="LY564"/>
  <c r="ME564" s="1"/>
  <c r="LY566"/>
  <c r="ME566" s="1"/>
  <c r="LY568"/>
  <c r="ME568" s="1"/>
  <c r="LY560"/>
  <c r="ME560" s="1"/>
  <c r="LY561"/>
  <c r="ME561" s="1"/>
  <c r="KI563"/>
  <c r="KO563" s="1"/>
  <c r="KI565"/>
  <c r="KO565" s="1"/>
  <c r="KI567"/>
  <c r="KO567" s="1"/>
  <c r="KI569"/>
  <c r="KO569" s="1"/>
  <c r="KI573"/>
  <c r="KO573" s="1"/>
  <c r="KI570"/>
  <c r="KO570" s="1"/>
  <c r="KI572"/>
  <c r="KO572" s="1"/>
  <c r="KI571"/>
  <c r="KO571" s="1"/>
  <c r="KI562"/>
  <c r="KO562" s="1"/>
  <c r="KI564"/>
  <c r="KO564" s="1"/>
  <c r="KI566"/>
  <c r="KO566" s="1"/>
  <c r="KI568"/>
  <c r="KO568" s="1"/>
  <c r="KI560"/>
  <c r="KO560" s="1"/>
  <c r="KI561"/>
  <c r="KO561" s="1"/>
  <c r="IS563"/>
  <c r="IY563" s="1"/>
  <c r="IS565"/>
  <c r="IY565" s="1"/>
  <c r="IS567"/>
  <c r="IY567" s="1"/>
  <c r="IS569"/>
  <c r="IY569" s="1"/>
  <c r="IS573"/>
  <c r="IY573" s="1"/>
  <c r="IS570"/>
  <c r="IY570" s="1"/>
  <c r="IS572"/>
  <c r="IY572" s="1"/>
  <c r="IS571"/>
  <c r="IY571" s="1"/>
  <c r="IS562"/>
  <c r="IY562" s="1"/>
  <c r="IS564"/>
  <c r="IY564" s="1"/>
  <c r="IS566"/>
  <c r="IY566" s="1"/>
  <c r="IS568"/>
  <c r="IY568" s="1"/>
  <c r="IS560"/>
  <c r="IY560" s="1"/>
  <c r="IS561"/>
  <c r="IY561" s="1"/>
  <c r="HC566"/>
  <c r="HI566" s="1"/>
  <c r="HC563"/>
  <c r="HI563" s="1"/>
  <c r="HC565"/>
  <c r="HI565" s="1"/>
  <c r="HC567"/>
  <c r="HI567" s="1"/>
  <c r="HC569"/>
  <c r="HI569" s="1"/>
  <c r="HC573"/>
  <c r="HI573" s="1"/>
  <c r="HC570"/>
  <c r="HI570" s="1"/>
  <c r="HC572"/>
  <c r="HI572" s="1"/>
  <c r="HC571"/>
  <c r="HI571" s="1"/>
  <c r="HC562"/>
  <c r="HI562" s="1"/>
  <c r="HC564"/>
  <c r="HI564" s="1"/>
  <c r="HC568"/>
  <c r="HI568" s="1"/>
  <c r="HC560"/>
  <c r="HI560" s="1"/>
  <c r="HC561"/>
  <c r="HI561" s="1"/>
  <c r="HB569"/>
  <c r="HH569" s="1"/>
  <c r="HB567"/>
  <c r="HH567" s="1"/>
  <c r="HB564"/>
  <c r="HH564" s="1"/>
  <c r="HB572"/>
  <c r="HH572" s="1"/>
  <c r="HB571"/>
  <c r="HH571" s="1"/>
  <c r="HB561"/>
  <c r="HH561" s="1"/>
  <c r="HB563"/>
  <c r="HH563" s="1"/>
  <c r="HB565"/>
  <c r="HH565" s="1"/>
  <c r="HB568"/>
  <c r="HH568" s="1"/>
  <c r="HB573"/>
  <c r="HH573" s="1"/>
  <c r="HB560"/>
  <c r="HH560" s="1"/>
  <c r="IR569"/>
  <c r="IX569" s="1"/>
  <c r="IR567"/>
  <c r="IX567" s="1"/>
  <c r="IR564"/>
  <c r="IX564" s="1"/>
  <c r="IR572"/>
  <c r="IX572" s="1"/>
  <c r="IR571"/>
  <c r="IX571" s="1"/>
  <c r="IR561"/>
  <c r="IX561" s="1"/>
  <c r="IR563"/>
  <c r="IX563" s="1"/>
  <c r="IR565"/>
  <c r="IX565" s="1"/>
  <c r="IR568"/>
  <c r="IX568" s="1"/>
  <c r="IR573"/>
  <c r="IX573" s="1"/>
  <c r="IR560"/>
  <c r="IX560" s="1"/>
  <c r="KH569"/>
  <c r="KN569" s="1"/>
  <c r="KH567"/>
  <c r="KN567" s="1"/>
  <c r="KH564"/>
  <c r="KN564" s="1"/>
  <c r="KH572"/>
  <c r="KN572" s="1"/>
  <c r="KH571"/>
  <c r="KN571" s="1"/>
  <c r="KH561"/>
  <c r="KN561" s="1"/>
  <c r="KH563"/>
  <c r="KN563" s="1"/>
  <c r="KH565"/>
  <c r="KN565" s="1"/>
  <c r="KH568"/>
  <c r="KN568" s="1"/>
  <c r="KH573"/>
  <c r="KN573" s="1"/>
  <c r="KH560"/>
  <c r="KN560" s="1"/>
  <c r="LX569"/>
  <c r="MD569" s="1"/>
  <c r="LX567"/>
  <c r="MD567" s="1"/>
  <c r="LX564"/>
  <c r="MD564" s="1"/>
  <c r="LX572"/>
  <c r="MD572" s="1"/>
  <c r="LX571"/>
  <c r="MD571" s="1"/>
  <c r="LX561"/>
  <c r="MD561" s="1"/>
  <c r="LX563"/>
  <c r="MD563" s="1"/>
  <c r="LX565"/>
  <c r="MD565" s="1"/>
  <c r="LX568"/>
  <c r="MD568" s="1"/>
  <c r="LX573"/>
  <c r="MD573" s="1"/>
  <c r="LX560"/>
  <c r="MD560" s="1"/>
  <c r="NN569"/>
  <c r="NT569" s="1"/>
  <c r="NN567"/>
  <c r="NT567" s="1"/>
  <c r="NN564"/>
  <c r="NT564" s="1"/>
  <c r="NN572"/>
  <c r="NT572" s="1"/>
  <c r="NN571"/>
  <c r="NT571" s="1"/>
  <c r="NN561"/>
  <c r="NT561" s="1"/>
  <c r="NN563"/>
  <c r="NT563" s="1"/>
  <c r="NN565"/>
  <c r="NT565" s="1"/>
  <c r="NN568"/>
  <c r="NT568" s="1"/>
  <c r="NN573"/>
  <c r="NT573" s="1"/>
  <c r="NN560"/>
  <c r="NT560" s="1"/>
  <c r="PD569"/>
  <c r="PJ569" s="1"/>
  <c r="PD567"/>
  <c r="PJ567" s="1"/>
  <c r="PD564"/>
  <c r="PJ564" s="1"/>
  <c r="PD572"/>
  <c r="PJ572" s="1"/>
  <c r="PD571"/>
  <c r="PJ571" s="1"/>
  <c r="PD561"/>
  <c r="PJ561" s="1"/>
  <c r="PD563"/>
  <c r="PJ563" s="1"/>
  <c r="PD565"/>
  <c r="PJ565" s="1"/>
  <c r="PD568"/>
  <c r="PJ568" s="1"/>
  <c r="PD573"/>
  <c r="PJ573" s="1"/>
  <c r="PD560"/>
  <c r="PJ560" s="1"/>
  <c r="QT569"/>
  <c r="QZ569" s="1"/>
  <c r="QT567"/>
  <c r="QZ567" s="1"/>
  <c r="QT564"/>
  <c r="QZ564" s="1"/>
  <c r="QT572"/>
  <c r="QZ572" s="1"/>
  <c r="QT571"/>
  <c r="QZ571" s="1"/>
  <c r="QT561"/>
  <c r="QZ561" s="1"/>
  <c r="QT563"/>
  <c r="QZ563" s="1"/>
  <c r="QT565"/>
  <c r="QZ565" s="1"/>
  <c r="QT568"/>
  <c r="QZ568" s="1"/>
  <c r="QT573"/>
  <c r="QZ573" s="1"/>
  <c r="QT560"/>
  <c r="QZ560" s="1"/>
  <c r="SJ569"/>
  <c r="SP569" s="1"/>
  <c r="SJ567"/>
  <c r="SP567" s="1"/>
  <c r="SJ564"/>
  <c r="SP564" s="1"/>
  <c r="SJ572"/>
  <c r="SP572" s="1"/>
  <c r="SJ571"/>
  <c r="SP571" s="1"/>
  <c r="SJ561"/>
  <c r="SP561" s="1"/>
  <c r="SJ563"/>
  <c r="SP563" s="1"/>
  <c r="SJ565"/>
  <c r="SP565" s="1"/>
  <c r="SJ568"/>
  <c r="SP568" s="1"/>
  <c r="SJ573"/>
  <c r="SP573" s="1"/>
  <c r="SJ560"/>
  <c r="SP560" s="1"/>
  <c r="TZ569"/>
  <c r="UF569" s="1"/>
  <c r="TZ567"/>
  <c r="UF567" s="1"/>
  <c r="TZ561"/>
  <c r="UF561" s="1"/>
  <c r="TZ564"/>
  <c r="UF564" s="1"/>
  <c r="TZ572"/>
  <c r="UF572" s="1"/>
  <c r="TZ571"/>
  <c r="UF571" s="1"/>
  <c r="TZ563"/>
  <c r="UF563" s="1"/>
  <c r="TZ565"/>
  <c r="UF565" s="1"/>
  <c r="TZ568"/>
  <c r="UF568" s="1"/>
  <c r="TZ573"/>
  <c r="UF573" s="1"/>
  <c r="TZ560"/>
  <c r="UF560" s="1"/>
  <c r="AIN567"/>
  <c r="AIT567" s="1"/>
  <c r="AIN561"/>
  <c r="AIT561" s="1"/>
  <c r="AIN564"/>
  <c r="AIT564" s="1"/>
  <c r="AIN572"/>
  <c r="AIT572" s="1"/>
  <c r="AIN571"/>
  <c r="AIT571" s="1"/>
  <c r="AIN563"/>
  <c r="AIT563" s="1"/>
  <c r="AIN565"/>
  <c r="AIT565" s="1"/>
  <c r="AIN568"/>
  <c r="AIT568" s="1"/>
  <c r="AIN573"/>
  <c r="AIT573" s="1"/>
  <c r="AIN569"/>
  <c r="AIT569" s="1"/>
  <c r="AIN560"/>
  <c r="AIT560" s="1"/>
  <c r="AKD567"/>
  <c r="AKJ567" s="1"/>
  <c r="AKD561"/>
  <c r="AKJ561" s="1"/>
  <c r="AKD564"/>
  <c r="AKJ564" s="1"/>
  <c r="AKD572"/>
  <c r="AKJ572" s="1"/>
  <c r="AKD571"/>
  <c r="AKJ571" s="1"/>
  <c r="AKD563"/>
  <c r="AKJ563" s="1"/>
  <c r="AKD565"/>
  <c r="AKJ565" s="1"/>
  <c r="AKD568"/>
  <c r="AKJ568" s="1"/>
  <c r="AKD573"/>
  <c r="AKJ573" s="1"/>
  <c r="AKD569"/>
  <c r="AKJ569" s="1"/>
  <c r="AKD560"/>
  <c r="AKJ560" s="1"/>
  <c r="ALT567"/>
  <c r="ALZ567" s="1"/>
  <c r="ALT561"/>
  <c r="ALZ561" s="1"/>
  <c r="ALT564"/>
  <c r="ALZ564" s="1"/>
  <c r="ALT572"/>
  <c r="ALZ572" s="1"/>
  <c r="ALT571"/>
  <c r="ALZ571" s="1"/>
  <c r="ALT563"/>
  <c r="ALZ563" s="1"/>
  <c r="ALT565"/>
  <c r="ALZ565" s="1"/>
  <c r="ALT568"/>
  <c r="ALZ568" s="1"/>
  <c r="ALT573"/>
  <c r="ALZ573" s="1"/>
  <c r="ALT569"/>
  <c r="ALZ569" s="1"/>
  <c r="ALT560"/>
  <c r="ALZ560" s="1"/>
  <c r="ANJ567"/>
  <c r="ANP567" s="1"/>
  <c r="ANJ561"/>
  <c r="ANP561" s="1"/>
  <c r="ANJ564"/>
  <c r="ANP564" s="1"/>
  <c r="ANJ572"/>
  <c r="ANP572" s="1"/>
  <c r="ANJ571"/>
  <c r="ANP571" s="1"/>
  <c r="ANJ563"/>
  <c r="ANP563" s="1"/>
  <c r="ANJ565"/>
  <c r="ANP565" s="1"/>
  <c r="ANJ568"/>
  <c r="ANP568" s="1"/>
  <c r="ANJ573"/>
  <c r="ANP573" s="1"/>
  <c r="ANJ569"/>
  <c r="ANP569" s="1"/>
  <c r="ANJ560"/>
  <c r="ANP560" s="1"/>
  <c r="AOZ567"/>
  <c r="APF567" s="1"/>
  <c r="AOZ561"/>
  <c r="APF561" s="1"/>
  <c r="AOZ564"/>
  <c r="APF564" s="1"/>
  <c r="AOZ572"/>
  <c r="APF572" s="1"/>
  <c r="AOZ571"/>
  <c r="APF571" s="1"/>
  <c r="AOZ563"/>
  <c r="APF563" s="1"/>
  <c r="AOZ565"/>
  <c r="APF565" s="1"/>
  <c r="AOZ568"/>
  <c r="APF568" s="1"/>
  <c r="AOZ573"/>
  <c r="APF573" s="1"/>
  <c r="AOZ569"/>
  <c r="APF569" s="1"/>
  <c r="AOZ560"/>
  <c r="APF560" s="1"/>
  <c r="AQP567"/>
  <c r="AQV567" s="1"/>
  <c r="AQP561"/>
  <c r="AQV561" s="1"/>
  <c r="AQP564"/>
  <c r="AQV564" s="1"/>
  <c r="AQP572"/>
  <c r="AQV572" s="1"/>
  <c r="AQP571"/>
  <c r="AQV571" s="1"/>
  <c r="AQP563"/>
  <c r="AQV563" s="1"/>
  <c r="AQP565"/>
  <c r="AQV565" s="1"/>
  <c r="AQP568"/>
  <c r="AQV568" s="1"/>
  <c r="AQP573"/>
  <c r="AQV573" s="1"/>
  <c r="AQP569"/>
  <c r="AQV569" s="1"/>
  <c r="AQP560"/>
  <c r="AQV560" s="1"/>
  <c r="ASF567"/>
  <c r="ASL567" s="1"/>
  <c r="ASF561"/>
  <c r="ASL561" s="1"/>
  <c r="ASF564"/>
  <c r="ASL564" s="1"/>
  <c r="ASF572"/>
  <c r="ASL572" s="1"/>
  <c r="ASF571"/>
  <c r="ASL571" s="1"/>
  <c r="ASF563"/>
  <c r="ASL563" s="1"/>
  <c r="ASF565"/>
  <c r="ASL565" s="1"/>
  <c r="ASF568"/>
  <c r="ASL568" s="1"/>
  <c r="ASF573"/>
  <c r="ASL573" s="1"/>
  <c r="ASF569"/>
  <c r="ASL569" s="1"/>
  <c r="ASF560"/>
  <c r="ASL560" s="1"/>
  <c r="ATV567"/>
  <c r="AUB567" s="1"/>
  <c r="ATV561"/>
  <c r="AUB561" s="1"/>
  <c r="ATV564"/>
  <c r="AUB564" s="1"/>
  <c r="ATV572"/>
  <c r="AUB572" s="1"/>
  <c r="ATV571"/>
  <c r="AUB571" s="1"/>
  <c r="ATV563"/>
  <c r="AUB563" s="1"/>
  <c r="ATV565"/>
  <c r="AUB565" s="1"/>
  <c r="ATV568"/>
  <c r="AUB568" s="1"/>
  <c r="ATV573"/>
  <c r="AUB573" s="1"/>
  <c r="ATV569"/>
  <c r="AUB569" s="1"/>
  <c r="ATV560"/>
  <c r="AUB560" s="1"/>
  <c r="HD573"/>
  <c r="HJ573" s="1"/>
  <c r="HD571"/>
  <c r="HJ571" s="1"/>
  <c r="HD565"/>
  <c r="HJ565" s="1"/>
  <c r="HD563"/>
  <c r="HJ563" s="1"/>
  <c r="HD561"/>
  <c r="HJ561" s="1"/>
  <c r="HD572"/>
  <c r="HJ572" s="1"/>
  <c r="HD567"/>
  <c r="HJ567" s="1"/>
  <c r="HD569"/>
  <c r="HJ569" s="1"/>
  <c r="HD562"/>
  <c r="HJ562" s="1"/>
  <c r="HD564"/>
  <c r="HJ564" s="1"/>
  <c r="HD566"/>
  <c r="HJ566" s="1"/>
  <c r="HD560"/>
  <c r="HJ560" s="1"/>
  <c r="HD570"/>
  <c r="HJ570" s="1"/>
  <c r="IT565"/>
  <c r="IZ565" s="1"/>
  <c r="IT563"/>
  <c r="IZ563" s="1"/>
  <c r="IT561"/>
  <c r="IZ561" s="1"/>
  <c r="IT567"/>
  <c r="IZ567" s="1"/>
  <c r="IT569"/>
  <c r="IZ569" s="1"/>
  <c r="IT570"/>
  <c r="IZ570" s="1"/>
  <c r="IT573"/>
  <c r="IZ573" s="1"/>
  <c r="IT562"/>
  <c r="IZ562" s="1"/>
  <c r="IT564"/>
  <c r="IZ564" s="1"/>
  <c r="IT566"/>
  <c r="IZ566" s="1"/>
  <c r="IT560"/>
  <c r="IZ560" s="1"/>
  <c r="IT571"/>
  <c r="IZ571" s="1"/>
  <c r="IT572"/>
  <c r="IZ572" s="1"/>
  <c r="KJ573"/>
  <c r="KP573" s="1"/>
  <c r="KJ561"/>
  <c r="KP561" s="1"/>
  <c r="KJ562"/>
  <c r="KP562" s="1"/>
  <c r="KJ570"/>
  <c r="KP570" s="1"/>
  <c r="LZ565"/>
  <c r="MF565" s="1"/>
  <c r="LZ563"/>
  <c r="MF563" s="1"/>
  <c r="LZ561"/>
  <c r="MF561" s="1"/>
  <c r="LZ567"/>
  <c r="MF567" s="1"/>
  <c r="LZ569"/>
  <c r="MF569" s="1"/>
  <c r="LZ570"/>
  <c r="MF570" s="1"/>
  <c r="LZ573"/>
  <c r="MF573" s="1"/>
  <c r="LZ562"/>
  <c r="MF562" s="1"/>
  <c r="LZ564"/>
  <c r="MF564" s="1"/>
  <c r="LZ566"/>
  <c r="MF566" s="1"/>
  <c r="LZ560"/>
  <c r="MF560" s="1"/>
  <c r="LZ571"/>
  <c r="MF571" s="1"/>
  <c r="LZ572"/>
  <c r="MF572" s="1"/>
  <c r="NP573"/>
  <c r="NV573" s="1"/>
  <c r="NP571"/>
  <c r="NV571" s="1"/>
  <c r="NP565"/>
  <c r="NV565" s="1"/>
  <c r="NP563"/>
  <c r="NV563" s="1"/>
  <c r="NP561"/>
  <c r="NV561" s="1"/>
  <c r="NP572"/>
  <c r="NV572" s="1"/>
  <c r="NP567"/>
  <c r="NV567" s="1"/>
  <c r="NP569"/>
  <c r="NV569" s="1"/>
  <c r="NP562"/>
  <c r="NV562" s="1"/>
  <c r="NP564"/>
  <c r="NV564" s="1"/>
  <c r="NP566"/>
  <c r="NV566" s="1"/>
  <c r="NP560"/>
  <c r="NV560" s="1"/>
  <c r="NP570"/>
  <c r="NV570" s="1"/>
  <c r="PF565"/>
  <c r="PL565" s="1"/>
  <c r="PF563"/>
  <c r="PL563" s="1"/>
  <c r="PF561"/>
  <c r="PL561" s="1"/>
  <c r="PF567"/>
  <c r="PL567" s="1"/>
  <c r="PF569"/>
  <c r="PL569" s="1"/>
  <c r="PF570"/>
  <c r="PL570" s="1"/>
  <c r="PF573"/>
  <c r="PL573" s="1"/>
  <c r="PF562"/>
  <c r="PL562" s="1"/>
  <c r="PF564"/>
  <c r="PL564" s="1"/>
  <c r="PF566"/>
  <c r="PL566" s="1"/>
  <c r="PF560"/>
  <c r="PL560" s="1"/>
  <c r="PF571"/>
  <c r="PL571" s="1"/>
  <c r="PF572"/>
  <c r="PL572" s="1"/>
  <c r="QV573"/>
  <c r="RB573" s="1"/>
  <c r="QV571"/>
  <c r="RB571" s="1"/>
  <c r="QV565"/>
  <c r="RB565" s="1"/>
  <c r="QV563"/>
  <c r="RB563" s="1"/>
  <c r="QV561"/>
  <c r="RB561" s="1"/>
  <c r="QV572"/>
  <c r="RB572" s="1"/>
  <c r="QV567"/>
  <c r="RB567" s="1"/>
  <c r="QV569"/>
  <c r="RB569" s="1"/>
  <c r="QV562"/>
  <c r="RB562" s="1"/>
  <c r="QV564"/>
  <c r="RB564" s="1"/>
  <c r="QV566"/>
  <c r="RB566" s="1"/>
  <c r="QV560"/>
  <c r="RB560" s="1"/>
  <c r="QV570"/>
  <c r="RB570" s="1"/>
  <c r="SL565"/>
  <c r="SR565" s="1"/>
  <c r="SL563"/>
  <c r="SR563" s="1"/>
  <c r="SL561"/>
  <c r="SR561" s="1"/>
  <c r="SL567"/>
  <c r="SR567" s="1"/>
  <c r="SL569"/>
  <c r="SR569" s="1"/>
  <c r="SL570"/>
  <c r="SR570" s="1"/>
  <c r="SL573"/>
  <c r="SR573" s="1"/>
  <c r="SL562"/>
  <c r="SR562" s="1"/>
  <c r="SL564"/>
  <c r="SR564" s="1"/>
  <c r="SL566"/>
  <c r="SR566" s="1"/>
  <c r="SL560"/>
  <c r="SR560" s="1"/>
  <c r="SL571"/>
  <c r="SR571" s="1"/>
  <c r="SL572"/>
  <c r="SR572" s="1"/>
  <c r="UB573"/>
  <c r="UH573" s="1"/>
  <c r="UB571"/>
  <c r="UH571" s="1"/>
  <c r="UB565"/>
  <c r="UH565" s="1"/>
  <c r="UB563"/>
  <c r="UH563" s="1"/>
  <c r="UB572"/>
  <c r="UH572" s="1"/>
  <c r="UB561"/>
  <c r="UH561" s="1"/>
  <c r="UB567"/>
  <c r="UH567" s="1"/>
  <c r="UB569"/>
  <c r="UH569" s="1"/>
  <c r="UB562"/>
  <c r="UH562" s="1"/>
  <c r="UB564"/>
  <c r="UH564" s="1"/>
  <c r="UB566"/>
  <c r="UH566" s="1"/>
  <c r="UB560"/>
  <c r="UH560" s="1"/>
  <c r="UB570"/>
  <c r="UH570" s="1"/>
  <c r="XG560"/>
  <c r="XM560" s="1"/>
  <c r="XG563"/>
  <c r="XM563" s="1"/>
  <c r="XG565"/>
  <c r="XM565" s="1"/>
  <c r="XG567"/>
  <c r="XM567" s="1"/>
  <c r="XG569"/>
  <c r="XM569" s="1"/>
  <c r="XG573"/>
  <c r="XM573" s="1"/>
  <c r="XG570"/>
  <c r="XM570" s="1"/>
  <c r="XG572"/>
  <c r="XM572" s="1"/>
  <c r="XG571"/>
  <c r="XM571" s="1"/>
  <c r="XG562"/>
  <c r="XM562" s="1"/>
  <c r="XG564"/>
  <c r="XM564" s="1"/>
  <c r="XG566"/>
  <c r="XM566" s="1"/>
  <c r="XG568"/>
  <c r="XM568" s="1"/>
  <c r="XG561"/>
  <c r="XM561" s="1"/>
  <c r="AAM560"/>
  <c r="AAS560" s="1"/>
  <c r="AAM563"/>
  <c r="AAS563" s="1"/>
  <c r="AAM565"/>
  <c r="AAS565" s="1"/>
  <c r="AAM567"/>
  <c r="AAS567" s="1"/>
  <c r="AAM569"/>
  <c r="AAS569" s="1"/>
  <c r="AAM573"/>
  <c r="AAS573" s="1"/>
  <c r="AAM570"/>
  <c r="AAS570" s="1"/>
  <c r="AAM572"/>
  <c r="AAS572" s="1"/>
  <c r="AAM571"/>
  <c r="AAS571" s="1"/>
  <c r="AAM562"/>
  <c r="AAS562" s="1"/>
  <c r="AAM564"/>
  <c r="AAS564" s="1"/>
  <c r="AAM566"/>
  <c r="AAS566" s="1"/>
  <c r="AAM568"/>
  <c r="AAS568" s="1"/>
  <c r="AAM561"/>
  <c r="AAS561" s="1"/>
  <c r="ADS560"/>
  <c r="ADY560" s="1"/>
  <c r="ADS563"/>
  <c r="ADY563" s="1"/>
  <c r="ADS565"/>
  <c r="ADY565" s="1"/>
  <c r="ADS567"/>
  <c r="ADY567" s="1"/>
  <c r="ADS569"/>
  <c r="ADY569" s="1"/>
  <c r="ADS573"/>
  <c r="ADY573" s="1"/>
  <c r="ADS570"/>
  <c r="ADY570" s="1"/>
  <c r="ADS572"/>
  <c r="ADY572" s="1"/>
  <c r="ADS571"/>
  <c r="ADY571" s="1"/>
  <c r="ADS562"/>
  <c r="ADY562" s="1"/>
  <c r="ADS564"/>
  <c r="ADY564" s="1"/>
  <c r="ADS566"/>
  <c r="ADY566" s="1"/>
  <c r="ADS568"/>
  <c r="ADY568" s="1"/>
  <c r="ADS561"/>
  <c r="ADY561" s="1"/>
  <c r="AGY560"/>
  <c r="AHE560" s="1"/>
  <c r="AGY563"/>
  <c r="AHE563" s="1"/>
  <c r="AGY565"/>
  <c r="AHE565" s="1"/>
  <c r="AGY567"/>
  <c r="AHE567" s="1"/>
  <c r="AGY569"/>
  <c r="AHE569" s="1"/>
  <c r="AGY573"/>
  <c r="AHE573" s="1"/>
  <c r="AGY570"/>
  <c r="AHE570" s="1"/>
  <c r="AGY572"/>
  <c r="AHE572" s="1"/>
  <c r="AGY571"/>
  <c r="AHE571" s="1"/>
  <c r="AGY562"/>
  <c r="AHE562" s="1"/>
  <c r="AGY564"/>
  <c r="AHE564" s="1"/>
  <c r="AGY566"/>
  <c r="AHE566" s="1"/>
  <c r="AGY568"/>
  <c r="AHE568" s="1"/>
  <c r="AGY561"/>
  <c r="AHE561" s="1"/>
  <c r="EA580"/>
  <c r="EG580" s="1"/>
  <c r="EA562"/>
  <c r="EG562" s="1"/>
  <c r="EA566"/>
  <c r="EG566" s="1"/>
  <c r="EA570"/>
  <c r="EG570" s="1"/>
  <c r="EA577"/>
  <c r="EG577" s="1"/>
  <c r="EA583"/>
  <c r="EG583" s="1"/>
  <c r="EA573"/>
  <c r="EG573" s="1"/>
  <c r="EA582"/>
  <c r="EG582" s="1"/>
  <c r="EA579"/>
  <c r="EG579" s="1"/>
  <c r="EA561"/>
  <c r="EG561" s="1"/>
  <c r="EA565"/>
  <c r="EG565" s="1"/>
  <c r="EA569"/>
  <c r="EG569" s="1"/>
  <c r="AU576"/>
  <c r="BA576" s="1"/>
  <c r="AU584"/>
  <c r="BA584" s="1"/>
  <c r="AU564"/>
  <c r="BA564" s="1"/>
  <c r="AU568"/>
  <c r="BA568" s="1"/>
  <c r="AU572"/>
  <c r="BA572" s="1"/>
  <c r="AU579"/>
  <c r="BA579" s="1"/>
  <c r="AU583"/>
  <c r="BA583" s="1"/>
  <c r="AU573"/>
  <c r="BA573" s="1"/>
  <c r="AU582"/>
  <c r="BA582" s="1"/>
  <c r="AU585"/>
  <c r="BA585" s="1"/>
  <c r="AU563"/>
  <c r="BA563" s="1"/>
  <c r="AU567"/>
  <c r="BA567" s="1"/>
  <c r="ADB561"/>
  <c r="ADH561" s="1"/>
  <c r="ADB580"/>
  <c r="ADH580" s="1"/>
  <c r="ADB562"/>
  <c r="ADH562" s="1"/>
  <c r="ADB564"/>
  <c r="ADH564" s="1"/>
  <c r="ADB566"/>
  <c r="ADH566" s="1"/>
  <c r="ADB568"/>
  <c r="ADH568" s="1"/>
  <c r="ADB570"/>
  <c r="ADH570" s="1"/>
  <c r="ADB572"/>
  <c r="ADH572" s="1"/>
  <c r="ADB577"/>
  <c r="ADH577" s="1"/>
  <c r="ADB571"/>
  <c r="ADH571" s="1"/>
  <c r="ADB573"/>
  <c r="ADH573" s="1"/>
  <c r="ADB576"/>
  <c r="ADH576" s="1"/>
  <c r="ADB578"/>
  <c r="ADH578" s="1"/>
  <c r="ADB582"/>
  <c r="ADH582" s="1"/>
  <c r="ADB584"/>
  <c r="ADH584" s="1"/>
  <c r="ADB560"/>
  <c r="ADH560" s="1"/>
  <c r="ADB579"/>
  <c r="ADH579" s="1"/>
  <c r="ADB581"/>
  <c r="ADH581" s="1"/>
  <c r="ADB583"/>
  <c r="ADH583" s="1"/>
  <c r="ADB585"/>
  <c r="ADH585" s="1"/>
  <c r="ADB563"/>
  <c r="ADH563" s="1"/>
  <c r="ADB565"/>
  <c r="ADH565" s="1"/>
  <c r="ADB567"/>
  <c r="ADH567" s="1"/>
  <c r="ADB569"/>
  <c r="ADH569" s="1"/>
  <c r="WP561"/>
  <c r="WV561" s="1"/>
  <c r="WP580"/>
  <c r="WV580" s="1"/>
  <c r="WP562"/>
  <c r="WV562" s="1"/>
  <c r="WP564"/>
  <c r="WV564" s="1"/>
  <c r="WP566"/>
  <c r="WV566" s="1"/>
  <c r="WP568"/>
  <c r="WV568" s="1"/>
  <c r="WP570"/>
  <c r="WV570" s="1"/>
  <c r="WP572"/>
  <c r="WV572" s="1"/>
  <c r="WP577"/>
  <c r="WV577" s="1"/>
  <c r="WP583"/>
  <c r="WV583" s="1"/>
  <c r="WP571"/>
  <c r="WV571" s="1"/>
  <c r="WP573"/>
  <c r="WV573" s="1"/>
  <c r="WP576"/>
  <c r="WV576" s="1"/>
  <c r="WP578"/>
  <c r="WV578" s="1"/>
  <c r="WP582"/>
  <c r="WV582" s="1"/>
  <c r="WP584"/>
  <c r="WV584" s="1"/>
  <c r="WP560"/>
  <c r="WV560" s="1"/>
  <c r="WP579"/>
  <c r="WV579" s="1"/>
  <c r="WP581"/>
  <c r="WV581" s="1"/>
  <c r="WP585"/>
  <c r="WV585" s="1"/>
  <c r="WP563"/>
  <c r="WV563" s="1"/>
  <c r="WP565"/>
  <c r="WV565" s="1"/>
  <c r="WP567"/>
  <c r="WV567" s="1"/>
  <c r="WP569"/>
  <c r="WV569" s="1"/>
  <c r="AHS569"/>
  <c r="AHY569" s="1"/>
  <c r="AHS564"/>
  <c r="AHY564" s="1"/>
  <c r="AHS560"/>
  <c r="AHY560" s="1"/>
  <c r="AHS561"/>
  <c r="AHY561" s="1"/>
  <c r="AHS563"/>
  <c r="AHY563" s="1"/>
  <c r="AHS571"/>
  <c r="AHY571" s="1"/>
  <c r="AHS567"/>
  <c r="AHY567" s="1"/>
  <c r="AHS568"/>
  <c r="AHY568" s="1"/>
  <c r="AHS572"/>
  <c r="AHY572" s="1"/>
  <c r="AHS565"/>
  <c r="AHY565" s="1"/>
  <c r="AHS573"/>
  <c r="AHY573" s="1"/>
  <c r="AGC564"/>
  <c r="AGI564" s="1"/>
  <c r="AGC572"/>
  <c r="AGI572" s="1"/>
  <c r="AGC560"/>
  <c r="AGI560" s="1"/>
  <c r="AGC561"/>
  <c r="AGI561" s="1"/>
  <c r="AGC563"/>
  <c r="AGI563" s="1"/>
  <c r="AGC567"/>
  <c r="AGI567" s="1"/>
  <c r="AGC571"/>
  <c r="AGI571" s="1"/>
  <c r="AGC568"/>
  <c r="AGI568" s="1"/>
  <c r="AGC565"/>
  <c r="AGI565" s="1"/>
  <c r="AGC569"/>
  <c r="AGI569" s="1"/>
  <c r="AGC573"/>
  <c r="AGI573" s="1"/>
  <c r="AEM564"/>
  <c r="AES564" s="1"/>
  <c r="AEM560"/>
  <c r="AES560" s="1"/>
  <c r="AEM561"/>
  <c r="AES561" s="1"/>
  <c r="AEM563"/>
  <c r="AES563" s="1"/>
  <c r="AEM571"/>
  <c r="AES571" s="1"/>
  <c r="AEM567"/>
  <c r="AES567" s="1"/>
  <c r="AEM569"/>
  <c r="AES569" s="1"/>
  <c r="AEM568"/>
  <c r="AES568" s="1"/>
  <c r="AEM572"/>
  <c r="AES572" s="1"/>
  <c r="AEM565"/>
  <c r="AES565" s="1"/>
  <c r="AEM573"/>
  <c r="AES573" s="1"/>
  <c r="ACW564"/>
  <c r="ADC564" s="1"/>
  <c r="ACW572"/>
  <c r="ADC572" s="1"/>
  <c r="ACW560"/>
  <c r="ADC560" s="1"/>
  <c r="ACW561"/>
  <c r="ADC561" s="1"/>
  <c r="ACW563"/>
  <c r="ADC563" s="1"/>
  <c r="ACW567"/>
  <c r="ADC567" s="1"/>
  <c r="ACW569"/>
  <c r="ADC569" s="1"/>
  <c r="ACW571"/>
  <c r="ADC571" s="1"/>
  <c r="ACW568"/>
  <c r="ADC568" s="1"/>
  <c r="ACW565"/>
  <c r="ADC565" s="1"/>
  <c r="ACW573"/>
  <c r="ADC573" s="1"/>
  <c r="ABG564"/>
  <c r="ABM564" s="1"/>
  <c r="ABG560"/>
  <c r="ABM560" s="1"/>
  <c r="ABG561"/>
  <c r="ABM561" s="1"/>
  <c r="ABG563"/>
  <c r="ABM563" s="1"/>
  <c r="ABG571"/>
  <c r="ABM571" s="1"/>
  <c r="ABG567"/>
  <c r="ABM567" s="1"/>
  <c r="ABG569"/>
  <c r="ABM569" s="1"/>
  <c r="ABG568"/>
  <c r="ABM568" s="1"/>
  <c r="ABG572"/>
  <c r="ABM572" s="1"/>
  <c r="ABG565"/>
  <c r="ABM565" s="1"/>
  <c r="ABG573"/>
  <c r="ABM573" s="1"/>
  <c r="ZQ564"/>
  <c r="ZW564" s="1"/>
  <c r="ZQ572"/>
  <c r="ZW572" s="1"/>
  <c r="ZQ560"/>
  <c r="ZW560" s="1"/>
  <c r="ZQ561"/>
  <c r="ZW561" s="1"/>
  <c r="ZQ563"/>
  <c r="ZW563" s="1"/>
  <c r="ZQ567"/>
  <c r="ZW567" s="1"/>
  <c r="ZQ569"/>
  <c r="ZW569" s="1"/>
  <c r="ZQ571"/>
  <c r="ZW571" s="1"/>
  <c r="ZQ568"/>
  <c r="ZW568" s="1"/>
  <c r="ZQ565"/>
  <c r="ZW565" s="1"/>
  <c r="ZQ573"/>
  <c r="ZW573" s="1"/>
  <c r="YA564"/>
  <c r="YG564" s="1"/>
  <c r="YA560"/>
  <c r="YG560" s="1"/>
  <c r="YA561"/>
  <c r="YG561" s="1"/>
  <c r="YA563"/>
  <c r="YG563" s="1"/>
  <c r="YA571"/>
  <c r="YG571" s="1"/>
  <c r="YA567"/>
  <c r="YG567" s="1"/>
  <c r="YA569"/>
  <c r="YG569" s="1"/>
  <c r="YA568"/>
  <c r="YG568" s="1"/>
  <c r="YA572"/>
  <c r="YG572" s="1"/>
  <c r="YA565"/>
  <c r="YG565" s="1"/>
  <c r="YA573"/>
  <c r="YG573" s="1"/>
  <c r="WK564"/>
  <c r="WQ564" s="1"/>
  <c r="WK572"/>
  <c r="WQ572" s="1"/>
  <c r="WK560"/>
  <c r="WQ560" s="1"/>
  <c r="WK561"/>
  <c r="WQ561" s="1"/>
  <c r="WK563"/>
  <c r="WQ563" s="1"/>
  <c r="WK567"/>
  <c r="WQ567" s="1"/>
  <c r="WK569"/>
  <c r="WQ569" s="1"/>
  <c r="WK571"/>
  <c r="WQ571" s="1"/>
  <c r="WK568"/>
  <c r="WQ568" s="1"/>
  <c r="WK565"/>
  <c r="WQ565" s="1"/>
  <c r="WK573"/>
  <c r="WQ573" s="1"/>
  <c r="FL569"/>
  <c r="FR569" s="1"/>
  <c r="FL567"/>
  <c r="FR567" s="1"/>
  <c r="FL561"/>
  <c r="FR561" s="1"/>
  <c r="FL564"/>
  <c r="FR564" s="1"/>
  <c r="FL572"/>
  <c r="FR572" s="1"/>
  <c r="FL560"/>
  <c r="FR560" s="1"/>
  <c r="FL571"/>
  <c r="FR571" s="1"/>
  <c r="FL563"/>
  <c r="FR563" s="1"/>
  <c r="FL565"/>
  <c r="FR565" s="1"/>
  <c r="FL568"/>
  <c r="FR568" s="1"/>
  <c r="FL573"/>
  <c r="FR573" s="1"/>
  <c r="DV569"/>
  <c r="EB569" s="1"/>
  <c r="DV567"/>
  <c r="EB567" s="1"/>
  <c r="DV561"/>
  <c r="EB561" s="1"/>
  <c r="DV564"/>
  <c r="EB564" s="1"/>
  <c r="DV572"/>
  <c r="EB572" s="1"/>
  <c r="DV560"/>
  <c r="EB560" s="1"/>
  <c r="DV571"/>
  <c r="EB571" s="1"/>
  <c r="DV563"/>
  <c r="EB563" s="1"/>
  <c r="DV565"/>
  <c r="EB565" s="1"/>
  <c r="DV568"/>
  <c r="EB568" s="1"/>
  <c r="DV573"/>
  <c r="EB573" s="1"/>
  <c r="CF569"/>
  <c r="CL569" s="1"/>
  <c r="CF567"/>
  <c r="CL567" s="1"/>
  <c r="CF561"/>
  <c r="CL561" s="1"/>
  <c r="CF564"/>
  <c r="CL564" s="1"/>
  <c r="CF572"/>
  <c r="CL572" s="1"/>
  <c r="CF560"/>
  <c r="CL560" s="1"/>
  <c r="CF571"/>
  <c r="CL571" s="1"/>
  <c r="CF563"/>
  <c r="CL563" s="1"/>
  <c r="CF565"/>
  <c r="CL565" s="1"/>
  <c r="CF568"/>
  <c r="CL568" s="1"/>
  <c r="CF573"/>
  <c r="CL573" s="1"/>
  <c r="AP569"/>
  <c r="AV569" s="1"/>
  <c r="AP567"/>
  <c r="AV567" s="1"/>
  <c r="AP561"/>
  <c r="AV561" s="1"/>
  <c r="AP564"/>
  <c r="AV564" s="1"/>
  <c r="AP572"/>
  <c r="AV572" s="1"/>
  <c r="AP560"/>
  <c r="AV560" s="1"/>
  <c r="AP571"/>
  <c r="AV571" s="1"/>
  <c r="AP563"/>
  <c r="AV563" s="1"/>
  <c r="AP565"/>
  <c r="AV565" s="1"/>
  <c r="AP568"/>
  <c r="AV568" s="1"/>
  <c r="AP573"/>
  <c r="AV573" s="1"/>
  <c r="AGZ573"/>
  <c r="AHF573" s="1"/>
  <c r="AGZ571"/>
  <c r="AHF571" s="1"/>
  <c r="AGZ565"/>
  <c r="AHF565" s="1"/>
  <c r="AGZ563"/>
  <c r="AHF563" s="1"/>
  <c r="AGZ560"/>
  <c r="AHF560" s="1"/>
  <c r="AGZ561"/>
  <c r="AHF561" s="1"/>
  <c r="AGZ569"/>
  <c r="AHF569" s="1"/>
  <c r="AGZ572"/>
  <c r="AHF572" s="1"/>
  <c r="AGZ567"/>
  <c r="AHF567" s="1"/>
  <c r="AGZ562"/>
  <c r="AHF562" s="1"/>
  <c r="AGZ564"/>
  <c r="AHF564" s="1"/>
  <c r="AGZ566"/>
  <c r="AHF566" s="1"/>
  <c r="AGZ570"/>
  <c r="AHF570" s="1"/>
  <c r="AFJ565"/>
  <c r="AFP565" s="1"/>
  <c r="AFJ563"/>
  <c r="AFP563" s="1"/>
  <c r="AFJ560"/>
  <c r="AFP560" s="1"/>
  <c r="AFJ561"/>
  <c r="AFP561" s="1"/>
  <c r="AFJ567"/>
  <c r="AFP567" s="1"/>
  <c r="AFJ569"/>
  <c r="AFP569" s="1"/>
  <c r="AFJ570"/>
  <c r="AFP570" s="1"/>
  <c r="AFJ573"/>
  <c r="AFP573" s="1"/>
  <c r="AFJ562"/>
  <c r="AFP562" s="1"/>
  <c r="AFJ564"/>
  <c r="AFP564" s="1"/>
  <c r="AFJ566"/>
  <c r="AFP566" s="1"/>
  <c r="AFJ571"/>
  <c r="AFP571" s="1"/>
  <c r="AFJ572"/>
  <c r="AFP572" s="1"/>
  <c r="ADT573"/>
  <c r="ADZ573" s="1"/>
  <c r="ADT571"/>
  <c r="ADZ571" s="1"/>
  <c r="ADT565"/>
  <c r="ADZ565" s="1"/>
  <c r="ADT563"/>
  <c r="ADZ563" s="1"/>
  <c r="ADT560"/>
  <c r="ADZ560" s="1"/>
  <c r="ADT561"/>
  <c r="ADZ561" s="1"/>
  <c r="ADT572"/>
  <c r="ADZ572" s="1"/>
  <c r="ADT567"/>
  <c r="ADZ567" s="1"/>
  <c r="ADT569"/>
  <c r="ADZ569" s="1"/>
  <c r="ADT562"/>
  <c r="ADZ562" s="1"/>
  <c r="ADT564"/>
  <c r="ADZ564" s="1"/>
  <c r="ADT566"/>
  <c r="ADZ566" s="1"/>
  <c r="ADT570"/>
  <c r="ADZ570" s="1"/>
  <c r="ACD565"/>
  <c r="ACJ565" s="1"/>
  <c r="ACD563"/>
  <c r="ACJ563" s="1"/>
  <c r="ACD560"/>
  <c r="ACJ560" s="1"/>
  <c r="ACD561"/>
  <c r="ACJ561" s="1"/>
  <c r="ACD567"/>
  <c r="ACJ567" s="1"/>
  <c r="ACD569"/>
  <c r="ACJ569" s="1"/>
  <c r="ACD570"/>
  <c r="ACJ570" s="1"/>
  <c r="ACD573"/>
  <c r="ACJ573" s="1"/>
  <c r="ACD562"/>
  <c r="ACJ562" s="1"/>
  <c r="ACD564"/>
  <c r="ACJ564" s="1"/>
  <c r="ACD566"/>
  <c r="ACJ566" s="1"/>
  <c r="ACD571"/>
  <c r="ACJ571" s="1"/>
  <c r="ACD572"/>
  <c r="ACJ572" s="1"/>
  <c r="AAN573"/>
  <c r="AAT573" s="1"/>
  <c r="AAN571"/>
  <c r="AAT571" s="1"/>
  <c r="AAN565"/>
  <c r="AAT565" s="1"/>
  <c r="AAN563"/>
  <c r="AAT563" s="1"/>
  <c r="AAN560"/>
  <c r="AAT560" s="1"/>
  <c r="AAN561"/>
  <c r="AAT561" s="1"/>
  <c r="AAN572"/>
  <c r="AAT572" s="1"/>
  <c r="AAN567"/>
  <c r="AAT567" s="1"/>
  <c r="AAN569"/>
  <c r="AAT569" s="1"/>
  <c r="AAN562"/>
  <c r="AAT562" s="1"/>
  <c r="AAN564"/>
  <c r="AAT564" s="1"/>
  <c r="AAN566"/>
  <c r="AAT566" s="1"/>
  <c r="AAN570"/>
  <c r="AAT570" s="1"/>
  <c r="YX565"/>
  <c r="ZD565" s="1"/>
  <c r="YX563"/>
  <c r="ZD563" s="1"/>
  <c r="YX560"/>
  <c r="ZD560" s="1"/>
  <c r="YX561"/>
  <c r="ZD561" s="1"/>
  <c r="YX567"/>
  <c r="ZD567" s="1"/>
  <c r="YX569"/>
  <c r="ZD569" s="1"/>
  <c r="YX570"/>
  <c r="ZD570" s="1"/>
  <c r="YX573"/>
  <c r="ZD573" s="1"/>
  <c r="YX562"/>
  <c r="ZD562" s="1"/>
  <c r="YX564"/>
  <c r="ZD564" s="1"/>
  <c r="YX566"/>
  <c r="ZD566" s="1"/>
  <c r="YX571"/>
  <c r="ZD571" s="1"/>
  <c r="YX572"/>
  <c r="ZD572" s="1"/>
  <c r="XH573"/>
  <c r="XN573" s="1"/>
  <c r="XH571"/>
  <c r="XN571" s="1"/>
  <c r="XH565"/>
  <c r="XN565" s="1"/>
  <c r="XH563"/>
  <c r="XN563" s="1"/>
  <c r="XH560"/>
  <c r="XN560" s="1"/>
  <c r="XH561"/>
  <c r="XN561" s="1"/>
  <c r="XH572"/>
  <c r="XN572" s="1"/>
  <c r="XH567"/>
  <c r="XN567" s="1"/>
  <c r="XH569"/>
  <c r="XN569" s="1"/>
  <c r="XH562"/>
  <c r="XN562" s="1"/>
  <c r="XH564"/>
  <c r="XN564" s="1"/>
  <c r="XH566"/>
  <c r="XN566" s="1"/>
  <c r="XH570"/>
  <c r="XN570" s="1"/>
  <c r="VR565"/>
  <c r="VX565" s="1"/>
  <c r="VR563"/>
  <c r="VX563" s="1"/>
  <c r="VR560"/>
  <c r="VX560" s="1"/>
  <c r="VR561"/>
  <c r="VX561" s="1"/>
  <c r="VR567"/>
  <c r="VX567" s="1"/>
  <c r="VR569"/>
  <c r="VX569" s="1"/>
  <c r="VR570"/>
  <c r="VX570" s="1"/>
  <c r="VR573"/>
  <c r="VX573" s="1"/>
  <c r="VR562"/>
  <c r="VX562" s="1"/>
  <c r="VR564"/>
  <c r="VX564" s="1"/>
  <c r="VR566"/>
  <c r="VX566" s="1"/>
  <c r="VR571"/>
  <c r="VX571" s="1"/>
  <c r="VR572"/>
  <c r="VX572" s="1"/>
  <c r="ES570"/>
  <c r="EY570" s="1"/>
  <c r="ES563"/>
  <c r="EY563" s="1"/>
  <c r="ES562"/>
  <c r="EY562" s="1"/>
  <c r="ES566"/>
  <c r="EY566" s="1"/>
  <c r="ES571"/>
  <c r="EY571" s="1"/>
  <c r="ES567"/>
  <c r="EY567" s="1"/>
  <c r="DC560"/>
  <c r="DI560" s="1"/>
  <c r="DC570"/>
  <c r="DI570" s="1"/>
  <c r="DC573"/>
  <c r="DI573" s="1"/>
  <c r="DC563"/>
  <c r="DI563" s="1"/>
  <c r="DC565"/>
  <c r="DI565" s="1"/>
  <c r="DC562"/>
  <c r="DI562" s="1"/>
  <c r="DC564"/>
  <c r="DI564" s="1"/>
  <c r="DC566"/>
  <c r="DI566" s="1"/>
  <c r="DC572"/>
  <c r="DI572" s="1"/>
  <c r="DC571"/>
  <c r="DI571" s="1"/>
  <c r="DC561"/>
  <c r="DI561" s="1"/>
  <c r="DC567"/>
  <c r="DI567" s="1"/>
  <c r="DC569"/>
  <c r="DI569" s="1"/>
  <c r="BM563"/>
  <c r="BS563" s="1"/>
  <c r="BM566"/>
  <c r="BS566" s="1"/>
  <c r="BM567"/>
  <c r="BS567" s="1"/>
  <c r="AQ560"/>
  <c r="AW560" s="1"/>
  <c r="AQ561"/>
  <c r="AW561" s="1"/>
  <c r="AQ563"/>
  <c r="AW563" s="1"/>
  <c r="AQ565"/>
  <c r="AW565" s="1"/>
  <c r="AQ567"/>
  <c r="AW567" s="1"/>
  <c r="AQ569"/>
  <c r="AW569" s="1"/>
  <c r="AQ573"/>
  <c r="AW573" s="1"/>
  <c r="AQ570"/>
  <c r="AW570" s="1"/>
  <c r="AQ572"/>
  <c r="AW572" s="1"/>
  <c r="AQ571"/>
  <c r="AW571" s="1"/>
  <c r="AQ562"/>
  <c r="AW562" s="1"/>
  <c r="AQ564"/>
  <c r="AW564" s="1"/>
  <c r="AQ566"/>
  <c r="AW566" s="1"/>
  <c r="AQ568"/>
  <c r="AW568" s="1"/>
  <c r="DW560"/>
  <c r="EC560" s="1"/>
  <c r="DW561"/>
  <c r="EC561" s="1"/>
  <c r="DW563"/>
  <c r="EC563" s="1"/>
  <c r="DW565"/>
  <c r="EC565" s="1"/>
  <c r="DW567"/>
  <c r="EC567" s="1"/>
  <c r="DW569"/>
  <c r="EC569" s="1"/>
  <c r="DW573"/>
  <c r="EC573" s="1"/>
  <c r="DW570"/>
  <c r="EC570" s="1"/>
  <c r="DW572"/>
  <c r="EC572" s="1"/>
  <c r="DW571"/>
  <c r="EC571" s="1"/>
  <c r="DW562"/>
  <c r="EC562" s="1"/>
  <c r="DW564"/>
  <c r="EC564" s="1"/>
  <c r="DW566"/>
  <c r="EC566" s="1"/>
  <c r="DW568"/>
  <c r="EC568" s="1"/>
  <c r="JM564"/>
  <c r="JS564" s="1"/>
  <c r="JM572"/>
  <c r="JS572" s="1"/>
  <c r="JM561"/>
  <c r="JS561" s="1"/>
  <c r="JM563"/>
  <c r="JS563" s="1"/>
  <c r="JM567"/>
  <c r="JS567" s="1"/>
  <c r="JM569"/>
  <c r="JS569" s="1"/>
  <c r="JM571"/>
  <c r="JS571" s="1"/>
  <c r="JM568"/>
  <c r="JS568" s="1"/>
  <c r="JM560"/>
  <c r="JS560" s="1"/>
  <c r="JM565"/>
  <c r="JS565" s="1"/>
  <c r="JM573"/>
  <c r="JS573" s="1"/>
  <c r="MS564"/>
  <c r="MY564" s="1"/>
  <c r="MS572"/>
  <c r="MY572" s="1"/>
  <c r="MS561"/>
  <c r="MY561" s="1"/>
  <c r="MS563"/>
  <c r="MY563" s="1"/>
  <c r="MS567"/>
  <c r="MY567" s="1"/>
  <c r="MS569"/>
  <c r="MY569" s="1"/>
  <c r="MS571"/>
  <c r="MY571" s="1"/>
  <c r="MS568"/>
  <c r="MY568" s="1"/>
  <c r="MS560"/>
  <c r="MY560" s="1"/>
  <c r="MS565"/>
  <c r="MY565" s="1"/>
  <c r="MS573"/>
  <c r="MY573" s="1"/>
  <c r="PY564"/>
  <c r="QE564" s="1"/>
  <c r="PY572"/>
  <c r="QE572" s="1"/>
  <c r="PY561"/>
  <c r="QE561" s="1"/>
  <c r="PY563"/>
  <c r="QE563" s="1"/>
  <c r="PY567"/>
  <c r="QE567" s="1"/>
  <c r="PY569"/>
  <c r="QE569" s="1"/>
  <c r="PY571"/>
  <c r="QE571" s="1"/>
  <c r="PY568"/>
  <c r="QE568" s="1"/>
  <c r="PY560"/>
  <c r="QE560" s="1"/>
  <c r="PY565"/>
  <c r="QE565" s="1"/>
  <c r="PY573"/>
  <c r="QE573" s="1"/>
  <c r="TE564"/>
  <c r="TK564" s="1"/>
  <c r="TE572"/>
  <c r="TK572" s="1"/>
  <c r="TE563"/>
  <c r="TK563" s="1"/>
  <c r="TE561"/>
  <c r="TK561" s="1"/>
  <c r="TE567"/>
  <c r="TK567" s="1"/>
  <c r="TE569"/>
  <c r="TK569" s="1"/>
  <c r="TE571"/>
  <c r="TK571" s="1"/>
  <c r="TE568"/>
  <c r="TK568" s="1"/>
  <c r="TE560"/>
  <c r="TK560" s="1"/>
  <c r="TE565"/>
  <c r="TK565" s="1"/>
  <c r="TE573"/>
  <c r="TK573" s="1"/>
  <c r="VQ560"/>
  <c r="VW560" s="1"/>
  <c r="VQ563"/>
  <c r="VW563" s="1"/>
  <c r="VQ565"/>
  <c r="VW565" s="1"/>
  <c r="VQ567"/>
  <c r="VW567" s="1"/>
  <c r="VQ569"/>
  <c r="VW569" s="1"/>
  <c r="VQ573"/>
  <c r="VW573" s="1"/>
  <c r="VQ561"/>
  <c r="VW561" s="1"/>
  <c r="VQ570"/>
  <c r="VW570" s="1"/>
  <c r="VQ572"/>
  <c r="VW572" s="1"/>
  <c r="VQ571"/>
  <c r="VW571" s="1"/>
  <c r="VQ562"/>
  <c r="VW562" s="1"/>
  <c r="VQ564"/>
  <c r="VW564" s="1"/>
  <c r="VQ566"/>
  <c r="VW566" s="1"/>
  <c r="VQ568"/>
  <c r="VW568" s="1"/>
  <c r="AKY569"/>
  <c r="ALE569" s="1"/>
  <c r="AKY564"/>
  <c r="ALE564" s="1"/>
  <c r="AKY563"/>
  <c r="ALE563" s="1"/>
  <c r="AKY571"/>
  <c r="ALE571" s="1"/>
  <c r="AKY567"/>
  <c r="ALE567" s="1"/>
  <c r="AKY568"/>
  <c r="ALE568" s="1"/>
  <c r="AKY572"/>
  <c r="ALE572" s="1"/>
  <c r="AKY560"/>
  <c r="ALE560" s="1"/>
  <c r="AKY565"/>
  <c r="ALE565" s="1"/>
  <c r="AKY573"/>
  <c r="ALE573" s="1"/>
  <c r="AKY561"/>
  <c r="ALE561" s="1"/>
  <c r="AOE569"/>
  <c r="AOK569" s="1"/>
  <c r="AOE564"/>
  <c r="AOK564" s="1"/>
  <c r="AOE563"/>
  <c r="AOK563" s="1"/>
  <c r="AOE571"/>
  <c r="AOK571" s="1"/>
  <c r="AOE567"/>
  <c r="AOK567" s="1"/>
  <c r="AOE568"/>
  <c r="AOK568" s="1"/>
  <c r="AOE572"/>
  <c r="AOK572" s="1"/>
  <c r="AOE560"/>
  <c r="AOK560" s="1"/>
  <c r="AOE565"/>
  <c r="AOK565" s="1"/>
  <c r="AOE573"/>
  <c r="AOK573" s="1"/>
  <c r="AOE561"/>
  <c r="AOK561" s="1"/>
  <c r="ARK569"/>
  <c r="ARQ569" s="1"/>
  <c r="ARK564"/>
  <c r="ARQ564" s="1"/>
  <c r="ARK563"/>
  <c r="ARQ563" s="1"/>
  <c r="ARK571"/>
  <c r="ARQ571" s="1"/>
  <c r="ARK567"/>
  <c r="ARQ567" s="1"/>
  <c r="ARK568"/>
  <c r="ARQ568" s="1"/>
  <c r="ARK572"/>
  <c r="ARQ572" s="1"/>
  <c r="ARK560"/>
  <c r="ARQ560" s="1"/>
  <c r="ARK565"/>
  <c r="ARQ565" s="1"/>
  <c r="ARK573"/>
  <c r="ARQ573" s="1"/>
  <c r="ARK561"/>
  <c r="ARQ561" s="1"/>
  <c r="AUQ569"/>
  <c r="AUW569" s="1"/>
  <c r="AUQ564"/>
  <c r="AUW564" s="1"/>
  <c r="AUQ567"/>
  <c r="AUW567" s="1"/>
  <c r="AUQ563"/>
  <c r="AUW563" s="1"/>
  <c r="AUQ571"/>
  <c r="AUW571" s="1"/>
  <c r="AUQ568"/>
  <c r="AUW568" s="1"/>
  <c r="AUQ572"/>
  <c r="AUW572" s="1"/>
  <c r="AUQ560"/>
  <c r="AUW560" s="1"/>
  <c r="AUQ565"/>
  <c r="AUW565" s="1"/>
  <c r="AUQ573"/>
  <c r="AUW573" s="1"/>
  <c r="AUQ561"/>
  <c r="AUW561" s="1"/>
  <c r="WL563"/>
  <c r="WR563" s="1"/>
  <c r="WL565"/>
  <c r="WR565" s="1"/>
  <c r="WL567"/>
  <c r="WR567" s="1"/>
  <c r="WL569"/>
  <c r="WR569" s="1"/>
  <c r="WL573"/>
  <c r="WR573" s="1"/>
  <c r="WL570"/>
  <c r="WR570" s="1"/>
  <c r="WL572"/>
  <c r="WR572" s="1"/>
  <c r="WL571"/>
  <c r="WR571" s="1"/>
  <c r="WL562"/>
  <c r="WR562" s="1"/>
  <c r="WL564"/>
  <c r="WR564" s="1"/>
  <c r="WL566"/>
  <c r="WR566" s="1"/>
  <c r="WL568"/>
  <c r="WR568" s="1"/>
  <c r="WL561"/>
  <c r="WR561" s="1"/>
  <c r="WL560"/>
  <c r="WR560" s="1"/>
  <c r="ZR563"/>
  <c r="ZX563" s="1"/>
  <c r="ZR565"/>
  <c r="ZX565" s="1"/>
  <c r="ZR567"/>
  <c r="ZX567" s="1"/>
  <c r="ZR569"/>
  <c r="ZX569" s="1"/>
  <c r="ZR573"/>
  <c r="ZX573" s="1"/>
  <c r="ZR570"/>
  <c r="ZX570" s="1"/>
  <c r="ZR572"/>
  <c r="ZX572" s="1"/>
  <c r="ZR571"/>
  <c r="ZX571" s="1"/>
  <c r="ZR562"/>
  <c r="ZX562" s="1"/>
  <c r="ZR564"/>
  <c r="ZX564" s="1"/>
  <c r="ZR566"/>
  <c r="ZX566" s="1"/>
  <c r="ZR568"/>
  <c r="ZX568" s="1"/>
  <c r="ZR561"/>
  <c r="ZX561" s="1"/>
  <c r="ZR560"/>
  <c r="ZX560" s="1"/>
  <c r="ACX563"/>
  <c r="ADD563" s="1"/>
  <c r="ACX565"/>
  <c r="ADD565" s="1"/>
  <c r="ACX567"/>
  <c r="ADD567" s="1"/>
  <c r="ACX569"/>
  <c r="ADD569" s="1"/>
  <c r="ACX573"/>
  <c r="ADD573" s="1"/>
  <c r="ACX570"/>
  <c r="ADD570" s="1"/>
  <c r="ACX572"/>
  <c r="ADD572" s="1"/>
  <c r="ACX571"/>
  <c r="ADD571" s="1"/>
  <c r="ACX562"/>
  <c r="ADD562" s="1"/>
  <c r="ACX564"/>
  <c r="ADD564" s="1"/>
  <c r="ACX566"/>
  <c r="ADD566" s="1"/>
  <c r="ACX568"/>
  <c r="ADD568" s="1"/>
  <c r="ACX561"/>
  <c r="ADD561" s="1"/>
  <c r="ACX560"/>
  <c r="ADD560" s="1"/>
  <c r="AGD563"/>
  <c r="AGJ563" s="1"/>
  <c r="AGD565"/>
  <c r="AGJ565" s="1"/>
  <c r="AGD567"/>
  <c r="AGJ567" s="1"/>
  <c r="AGD569"/>
  <c r="AGJ569" s="1"/>
  <c r="AGD573"/>
  <c r="AGJ573" s="1"/>
  <c r="AGD570"/>
  <c r="AGJ570" s="1"/>
  <c r="AGD572"/>
  <c r="AGJ572" s="1"/>
  <c r="AGD571"/>
  <c r="AGJ571" s="1"/>
  <c r="AGD562"/>
  <c r="AGJ562" s="1"/>
  <c r="AGD564"/>
  <c r="AGJ564" s="1"/>
  <c r="AGD566"/>
  <c r="AGJ566" s="1"/>
  <c r="AGD568"/>
  <c r="AGJ568" s="1"/>
  <c r="AGD561"/>
  <c r="AGJ561" s="1"/>
  <c r="AGD560"/>
  <c r="AGJ560" s="1"/>
  <c r="APZ562"/>
  <c r="AQF562" s="1"/>
  <c r="APZ564"/>
  <c r="AQF564" s="1"/>
  <c r="APZ566"/>
  <c r="AQF566" s="1"/>
  <c r="APZ568"/>
  <c r="AQF568" s="1"/>
  <c r="APZ570"/>
  <c r="AQF570" s="1"/>
  <c r="APZ572"/>
  <c r="AQF572" s="1"/>
  <c r="APZ577"/>
  <c r="AQF577" s="1"/>
  <c r="APZ579"/>
  <c r="AQF579" s="1"/>
  <c r="APZ585"/>
  <c r="AQF585" s="1"/>
  <c r="APZ571"/>
  <c r="AQF571" s="1"/>
  <c r="APZ573"/>
  <c r="AQF573" s="1"/>
  <c r="APZ576"/>
  <c r="AQF576" s="1"/>
  <c r="APZ578"/>
  <c r="AQF578" s="1"/>
  <c r="APZ580"/>
  <c r="AQF580" s="1"/>
  <c r="APZ582"/>
  <c r="AQF582" s="1"/>
  <c r="APZ584"/>
  <c r="AQF584" s="1"/>
  <c r="APZ560"/>
  <c r="AQF560" s="1"/>
  <c r="APZ581"/>
  <c r="AQF581" s="1"/>
  <c r="APZ583"/>
  <c r="AQF583" s="1"/>
  <c r="APZ561"/>
  <c r="AQF561" s="1"/>
  <c r="APZ563"/>
  <c r="AQF563" s="1"/>
  <c r="APZ565"/>
  <c r="AQF565" s="1"/>
  <c r="APZ567"/>
  <c r="AQF567" s="1"/>
  <c r="APZ569"/>
  <c r="AQF569" s="1"/>
  <c r="ALD562"/>
  <c r="ALJ562" s="1"/>
  <c r="ALD564"/>
  <c r="ALJ564" s="1"/>
  <c r="ALD566"/>
  <c r="ALJ566" s="1"/>
  <c r="ALD568"/>
  <c r="ALJ568" s="1"/>
  <c r="ALD570"/>
  <c r="ALJ570" s="1"/>
  <c r="ALD572"/>
  <c r="ALJ572" s="1"/>
  <c r="ALD577"/>
  <c r="ALJ577" s="1"/>
  <c r="ALD579"/>
  <c r="ALJ579" s="1"/>
  <c r="ALD583"/>
  <c r="ALJ583" s="1"/>
  <c r="ALD585"/>
  <c r="ALJ585" s="1"/>
  <c r="ALD571"/>
  <c r="ALJ571" s="1"/>
  <c r="ALD573"/>
  <c r="ALJ573" s="1"/>
  <c r="ALD576"/>
  <c r="ALJ576" s="1"/>
  <c r="ALD578"/>
  <c r="ALJ578" s="1"/>
  <c r="ALD580"/>
  <c r="ALJ580" s="1"/>
  <c r="ALD582"/>
  <c r="ALJ582" s="1"/>
  <c r="ALD584"/>
  <c r="ALJ584" s="1"/>
  <c r="ALD560"/>
  <c r="ALJ560" s="1"/>
  <c r="ALD581"/>
  <c r="ALJ581" s="1"/>
  <c r="ALD561"/>
  <c r="ALJ561" s="1"/>
  <c r="ALD563"/>
  <c r="ALJ563" s="1"/>
  <c r="ALD565"/>
  <c r="ALJ565" s="1"/>
  <c r="ALD567"/>
  <c r="ALJ567" s="1"/>
  <c r="ALD569"/>
  <c r="ALJ569" s="1"/>
  <c r="AJN562"/>
  <c r="AJT562" s="1"/>
  <c r="AJN564"/>
  <c r="AJT564" s="1"/>
  <c r="AJN566"/>
  <c r="AJT566" s="1"/>
  <c r="AJN568"/>
  <c r="AJT568" s="1"/>
  <c r="AJN570"/>
  <c r="AJT570" s="1"/>
  <c r="AJN572"/>
  <c r="AJT572" s="1"/>
  <c r="AJN577"/>
  <c r="AJT577" s="1"/>
  <c r="AJN579"/>
  <c r="AJT579" s="1"/>
  <c r="AJN585"/>
  <c r="AJT585" s="1"/>
  <c r="AJN571"/>
  <c r="AJT571" s="1"/>
  <c r="AJN573"/>
  <c r="AJT573" s="1"/>
  <c r="AJN576"/>
  <c r="AJT576" s="1"/>
  <c r="AJN578"/>
  <c r="AJT578" s="1"/>
  <c r="AJN580"/>
  <c r="AJT580" s="1"/>
  <c r="AJN582"/>
  <c r="AJT582" s="1"/>
  <c r="AJN584"/>
  <c r="AJT584" s="1"/>
  <c r="AJN560"/>
  <c r="AJT560" s="1"/>
  <c r="AJN581"/>
  <c r="AJT581" s="1"/>
  <c r="AJN583"/>
  <c r="AJT583" s="1"/>
  <c r="AJN561"/>
  <c r="AJT561" s="1"/>
  <c r="AJN563"/>
  <c r="AJT563" s="1"/>
  <c r="AJN565"/>
  <c r="AJT565" s="1"/>
  <c r="AJN567"/>
  <c r="AJT567" s="1"/>
  <c r="AJN569"/>
  <c r="AJT569" s="1"/>
  <c r="QD561"/>
  <c r="QJ561" s="1"/>
  <c r="QD562"/>
  <c r="QJ562" s="1"/>
  <c r="QD564"/>
  <c r="QJ564" s="1"/>
  <c r="QD566"/>
  <c r="QJ566" s="1"/>
  <c r="QD568"/>
  <c r="QJ568" s="1"/>
  <c r="QD570"/>
  <c r="QJ570" s="1"/>
  <c r="QD572"/>
  <c r="QJ572" s="1"/>
  <c r="QD577"/>
  <c r="QJ577" s="1"/>
  <c r="QD579"/>
  <c r="QJ579" s="1"/>
  <c r="QD583"/>
  <c r="QJ583" s="1"/>
  <c r="QD585"/>
  <c r="QJ585" s="1"/>
  <c r="QD571"/>
  <c r="QJ571" s="1"/>
  <c r="QD573"/>
  <c r="QJ573" s="1"/>
  <c r="QD576"/>
  <c r="QJ576" s="1"/>
  <c r="QD578"/>
  <c r="QJ578" s="1"/>
  <c r="QD580"/>
  <c r="QJ580" s="1"/>
  <c r="QD582"/>
  <c r="QJ582" s="1"/>
  <c r="QD584"/>
  <c r="QJ584" s="1"/>
  <c r="QD560"/>
  <c r="QJ560" s="1"/>
  <c r="QD581"/>
  <c r="QJ581" s="1"/>
  <c r="QD563"/>
  <c r="QJ563" s="1"/>
  <c r="QD565"/>
  <c r="QJ565" s="1"/>
  <c r="QD567"/>
  <c r="QJ567" s="1"/>
  <c r="QD569"/>
  <c r="QJ569" s="1"/>
  <c r="LH561"/>
  <c r="LN561" s="1"/>
  <c r="LH562"/>
  <c r="LN562" s="1"/>
  <c r="LH564"/>
  <c r="LN564" s="1"/>
  <c r="LH566"/>
  <c r="LN566" s="1"/>
  <c r="LH568"/>
  <c r="LN568" s="1"/>
  <c r="LH570"/>
  <c r="LN570" s="1"/>
  <c r="LH572"/>
  <c r="LN572" s="1"/>
  <c r="LH577"/>
  <c r="LN577" s="1"/>
  <c r="LH579"/>
  <c r="LN579" s="1"/>
  <c r="LH571"/>
  <c r="LN571" s="1"/>
  <c r="LH573"/>
  <c r="LN573" s="1"/>
  <c r="LH576"/>
  <c r="LN576" s="1"/>
  <c r="LH578"/>
  <c r="LN578" s="1"/>
  <c r="LH580"/>
  <c r="LN580" s="1"/>
  <c r="LH582"/>
  <c r="LN582" s="1"/>
  <c r="LH584"/>
  <c r="LN584" s="1"/>
  <c r="LH560"/>
  <c r="LN560" s="1"/>
  <c r="LH581"/>
  <c r="LN581" s="1"/>
  <c r="LH583"/>
  <c r="LN583" s="1"/>
  <c r="LH585"/>
  <c r="LN585" s="1"/>
  <c r="LH563"/>
  <c r="LN563" s="1"/>
  <c r="LH565"/>
  <c r="LN565" s="1"/>
  <c r="LH567"/>
  <c r="LN567" s="1"/>
  <c r="LH569"/>
  <c r="LN569" s="1"/>
  <c r="JR561"/>
  <c r="JX561" s="1"/>
  <c r="JR562"/>
  <c r="JX562" s="1"/>
  <c r="JR564"/>
  <c r="JX564" s="1"/>
  <c r="JR566"/>
  <c r="JX566" s="1"/>
  <c r="JR568"/>
  <c r="JX568" s="1"/>
  <c r="JR570"/>
  <c r="JX570" s="1"/>
  <c r="JR572"/>
  <c r="JX572" s="1"/>
  <c r="JR577"/>
  <c r="JX577" s="1"/>
  <c r="JR579"/>
  <c r="JX579" s="1"/>
  <c r="JR583"/>
  <c r="JX583" s="1"/>
  <c r="JR585"/>
  <c r="JX585" s="1"/>
  <c r="JR571"/>
  <c r="JX571" s="1"/>
  <c r="JR573"/>
  <c r="JX573" s="1"/>
  <c r="JR576"/>
  <c r="JX576" s="1"/>
  <c r="JR578"/>
  <c r="JX578" s="1"/>
  <c r="JR580"/>
  <c r="JX580" s="1"/>
  <c r="JR582"/>
  <c r="JX582" s="1"/>
  <c r="JR584"/>
  <c r="JX584" s="1"/>
  <c r="JR560"/>
  <c r="JX560" s="1"/>
  <c r="JR581"/>
  <c r="JX581" s="1"/>
  <c r="JR563"/>
  <c r="JX563" s="1"/>
  <c r="JR565"/>
  <c r="JX565" s="1"/>
  <c r="JR567"/>
  <c r="JX567" s="1"/>
  <c r="JR569"/>
  <c r="JX569" s="1"/>
  <c r="DF560"/>
  <c r="DL560" s="1"/>
  <c r="DF562"/>
  <c r="DL562" s="1"/>
  <c r="DF564"/>
  <c r="DL564" s="1"/>
  <c r="DF566"/>
  <c r="DL566" s="1"/>
  <c r="DF568"/>
  <c r="DL568" s="1"/>
  <c r="DF570"/>
  <c r="DL570" s="1"/>
  <c r="DF572"/>
  <c r="DL572" s="1"/>
  <c r="DF577"/>
  <c r="DL577" s="1"/>
  <c r="DF583"/>
  <c r="DL583" s="1"/>
  <c r="DF571"/>
  <c r="DL571" s="1"/>
  <c r="DF573"/>
  <c r="DL573" s="1"/>
  <c r="DF576"/>
  <c r="DL576" s="1"/>
  <c r="DF578"/>
  <c r="DL578" s="1"/>
  <c r="DF580"/>
  <c r="DL580" s="1"/>
  <c r="DF582"/>
  <c r="DL582" s="1"/>
  <c r="DF584"/>
  <c r="DL584" s="1"/>
  <c r="DF579"/>
  <c r="DL579" s="1"/>
  <c r="DF581"/>
  <c r="DL581" s="1"/>
  <c r="DF585"/>
  <c r="DL585" s="1"/>
  <c r="DF561"/>
  <c r="DL561" s="1"/>
  <c r="DF563"/>
  <c r="DL563" s="1"/>
  <c r="DF565"/>
  <c r="DL565" s="1"/>
  <c r="DF567"/>
  <c r="DL567" s="1"/>
  <c r="DF569"/>
  <c r="DL569" s="1"/>
  <c r="AUR561"/>
  <c r="AUX561" s="1"/>
  <c r="AUR563"/>
  <c r="AUX563" s="1"/>
  <c r="AUR565"/>
  <c r="AUX565" s="1"/>
  <c r="AUR567"/>
  <c r="AUX567" s="1"/>
  <c r="AUR569"/>
  <c r="AUX569" s="1"/>
  <c r="AUR573"/>
  <c r="AUX573" s="1"/>
  <c r="AUR570"/>
  <c r="AUX570" s="1"/>
  <c r="AUR572"/>
  <c r="AUX572" s="1"/>
  <c r="AUR571"/>
  <c r="AUX571" s="1"/>
  <c r="AUR562"/>
  <c r="AUX562" s="1"/>
  <c r="AUR564"/>
  <c r="AUX564" s="1"/>
  <c r="AUR566"/>
  <c r="AUX566" s="1"/>
  <c r="AUR568"/>
  <c r="AUX568" s="1"/>
  <c r="AUR560"/>
  <c r="AUX560" s="1"/>
  <c r="ATB561"/>
  <c r="ATH561" s="1"/>
  <c r="ATB563"/>
  <c r="ATH563" s="1"/>
  <c r="ATB565"/>
  <c r="ATH565" s="1"/>
  <c r="ATB567"/>
  <c r="ATH567" s="1"/>
  <c r="ATB569"/>
  <c r="ATH569" s="1"/>
  <c r="ATB573"/>
  <c r="ATH573" s="1"/>
  <c r="ATB570"/>
  <c r="ATH570" s="1"/>
  <c r="ATB572"/>
  <c r="ATH572" s="1"/>
  <c r="ATB571"/>
  <c r="ATH571" s="1"/>
  <c r="ATB562"/>
  <c r="ATH562" s="1"/>
  <c r="ATB564"/>
  <c r="ATH564" s="1"/>
  <c r="ATB566"/>
  <c r="ATH566" s="1"/>
  <c r="ATB568"/>
  <c r="ATH568" s="1"/>
  <c r="ATB560"/>
  <c r="ATH560" s="1"/>
  <c r="ARL561"/>
  <c r="ARR561" s="1"/>
  <c r="ARL563"/>
  <c r="ARR563" s="1"/>
  <c r="ARL565"/>
  <c r="ARR565" s="1"/>
  <c r="ARL567"/>
  <c r="ARR567" s="1"/>
  <c r="ARL569"/>
  <c r="ARR569" s="1"/>
  <c r="ARL573"/>
  <c r="ARR573" s="1"/>
  <c r="ARL570"/>
  <c r="ARR570" s="1"/>
  <c r="ARL572"/>
  <c r="ARR572" s="1"/>
  <c r="ARL571"/>
  <c r="ARR571" s="1"/>
  <c r="ARL562"/>
  <c r="ARR562" s="1"/>
  <c r="ARL564"/>
  <c r="ARR564" s="1"/>
  <c r="ARL566"/>
  <c r="ARR566" s="1"/>
  <c r="ARL568"/>
  <c r="ARR568" s="1"/>
  <c r="ARL560"/>
  <c r="ARR560" s="1"/>
  <c r="APV561"/>
  <c r="AQB561" s="1"/>
  <c r="APV563"/>
  <c r="AQB563" s="1"/>
  <c r="APV565"/>
  <c r="AQB565" s="1"/>
  <c r="APV567"/>
  <c r="AQB567" s="1"/>
  <c r="APV569"/>
  <c r="AQB569" s="1"/>
  <c r="APV573"/>
  <c r="AQB573" s="1"/>
  <c r="APV570"/>
  <c r="AQB570" s="1"/>
  <c r="APV572"/>
  <c r="AQB572" s="1"/>
  <c r="APV571"/>
  <c r="AQB571" s="1"/>
  <c r="APV562"/>
  <c r="AQB562" s="1"/>
  <c r="APV564"/>
  <c r="AQB564" s="1"/>
  <c r="APV566"/>
  <c r="AQB566" s="1"/>
  <c r="APV568"/>
  <c r="AQB568" s="1"/>
  <c r="APV560"/>
  <c r="AQB560" s="1"/>
  <c r="AOF561"/>
  <c r="AOL561" s="1"/>
  <c r="AOF563"/>
  <c r="AOL563" s="1"/>
  <c r="AOF565"/>
  <c r="AOL565" s="1"/>
  <c r="AOF567"/>
  <c r="AOL567" s="1"/>
  <c r="AOF569"/>
  <c r="AOL569" s="1"/>
  <c r="AOF573"/>
  <c r="AOL573" s="1"/>
  <c r="AOF570"/>
  <c r="AOL570" s="1"/>
  <c r="AOF572"/>
  <c r="AOL572" s="1"/>
  <c r="AOF571"/>
  <c r="AOL571" s="1"/>
  <c r="AOF562"/>
  <c r="AOL562" s="1"/>
  <c r="AOF564"/>
  <c r="AOL564" s="1"/>
  <c r="AOF566"/>
  <c r="AOL566" s="1"/>
  <c r="AOF568"/>
  <c r="AOL568" s="1"/>
  <c r="AOF560"/>
  <c r="AOL560" s="1"/>
  <c r="AMP561"/>
  <c r="AMV561" s="1"/>
  <c r="AMP563"/>
  <c r="AMV563" s="1"/>
  <c r="AMP565"/>
  <c r="AMV565" s="1"/>
  <c r="AMP567"/>
  <c r="AMV567" s="1"/>
  <c r="AMP569"/>
  <c r="AMV569" s="1"/>
  <c r="AMP573"/>
  <c r="AMV573" s="1"/>
  <c r="AMP570"/>
  <c r="AMV570" s="1"/>
  <c r="AMP572"/>
  <c r="AMV572" s="1"/>
  <c r="AMP571"/>
  <c r="AMV571" s="1"/>
  <c r="AMP562"/>
  <c r="AMV562" s="1"/>
  <c r="AMP564"/>
  <c r="AMV564" s="1"/>
  <c r="AMP566"/>
  <c r="AMV566" s="1"/>
  <c r="AMP568"/>
  <c r="AMV568" s="1"/>
  <c r="AMP560"/>
  <c r="AMV560" s="1"/>
  <c r="AKZ561"/>
  <c r="ALF561" s="1"/>
  <c r="AKZ563"/>
  <c r="ALF563" s="1"/>
  <c r="AKZ565"/>
  <c r="ALF565" s="1"/>
  <c r="AKZ567"/>
  <c r="ALF567" s="1"/>
  <c r="AKZ569"/>
  <c r="ALF569" s="1"/>
  <c r="AKZ573"/>
  <c r="ALF573" s="1"/>
  <c r="AKZ570"/>
  <c r="ALF570" s="1"/>
  <c r="AKZ572"/>
  <c r="ALF572" s="1"/>
  <c r="AKZ571"/>
  <c r="ALF571" s="1"/>
  <c r="AKZ562"/>
  <c r="ALF562" s="1"/>
  <c r="AKZ564"/>
  <c r="ALF564" s="1"/>
  <c r="AKZ566"/>
  <c r="ALF566" s="1"/>
  <c r="AKZ568"/>
  <c r="ALF568" s="1"/>
  <c r="AKZ560"/>
  <c r="ALF560" s="1"/>
  <c r="AJJ561"/>
  <c r="AJP561" s="1"/>
  <c r="AJJ563"/>
  <c r="AJP563" s="1"/>
  <c r="AJJ565"/>
  <c r="AJP565" s="1"/>
  <c r="AJJ567"/>
  <c r="AJP567" s="1"/>
  <c r="AJJ569"/>
  <c r="AJP569" s="1"/>
  <c r="AJJ573"/>
  <c r="AJP573" s="1"/>
  <c r="AJJ570"/>
  <c r="AJP570" s="1"/>
  <c r="AJJ572"/>
  <c r="AJP572" s="1"/>
  <c r="AJJ571"/>
  <c r="AJP571" s="1"/>
  <c r="AJJ562"/>
  <c r="AJP562" s="1"/>
  <c r="AJJ564"/>
  <c r="AJP564" s="1"/>
  <c r="AJJ566"/>
  <c r="AJP566" s="1"/>
  <c r="AJJ568"/>
  <c r="AJP568" s="1"/>
  <c r="AJJ560"/>
  <c r="AJP560" s="1"/>
  <c r="UV561"/>
  <c r="VB561" s="1"/>
  <c r="UV563"/>
  <c r="VB563" s="1"/>
  <c r="UV565"/>
  <c r="VB565" s="1"/>
  <c r="UV567"/>
  <c r="VB567" s="1"/>
  <c r="UV569"/>
  <c r="VB569" s="1"/>
  <c r="UV573"/>
  <c r="VB573" s="1"/>
  <c r="UV570"/>
  <c r="VB570" s="1"/>
  <c r="UV572"/>
  <c r="VB572" s="1"/>
  <c r="UV571"/>
  <c r="VB571" s="1"/>
  <c r="UV562"/>
  <c r="VB562" s="1"/>
  <c r="UV564"/>
  <c r="VB564" s="1"/>
  <c r="UV566"/>
  <c r="VB566" s="1"/>
  <c r="UV568"/>
  <c r="VB568" s="1"/>
  <c r="UV560"/>
  <c r="VB560" s="1"/>
  <c r="TF561"/>
  <c r="TL561" s="1"/>
  <c r="TF563"/>
  <c r="TL563" s="1"/>
  <c r="TF565"/>
  <c r="TL565" s="1"/>
  <c r="TF567"/>
  <c r="TL567" s="1"/>
  <c r="TF569"/>
  <c r="TL569" s="1"/>
  <c r="TF573"/>
  <c r="TL573" s="1"/>
  <c r="TF570"/>
  <c r="TL570" s="1"/>
  <c r="TF572"/>
  <c r="TL572" s="1"/>
  <c r="TF571"/>
  <c r="TL571" s="1"/>
  <c r="TF562"/>
  <c r="TL562" s="1"/>
  <c r="TF564"/>
  <c r="TL564" s="1"/>
  <c r="TF566"/>
  <c r="TL566" s="1"/>
  <c r="TF568"/>
  <c r="TL568" s="1"/>
  <c r="TF560"/>
  <c r="TL560" s="1"/>
  <c r="RP563"/>
  <c r="RV563" s="1"/>
  <c r="RP565"/>
  <c r="RV565" s="1"/>
  <c r="RP567"/>
  <c r="RV567" s="1"/>
  <c r="RP569"/>
  <c r="RV569" s="1"/>
  <c r="RP573"/>
  <c r="RV573" s="1"/>
  <c r="RP570"/>
  <c r="RV570" s="1"/>
  <c r="RP572"/>
  <c r="RV572" s="1"/>
  <c r="RP571"/>
  <c r="RV571" s="1"/>
  <c r="RP562"/>
  <c r="RV562" s="1"/>
  <c r="RP564"/>
  <c r="RV564" s="1"/>
  <c r="RP566"/>
  <c r="RV566" s="1"/>
  <c r="RP568"/>
  <c r="RV568" s="1"/>
  <c r="RP560"/>
  <c r="RV560" s="1"/>
  <c r="RP561"/>
  <c r="RV561" s="1"/>
  <c r="PZ563"/>
  <c r="QF563" s="1"/>
  <c r="PZ565"/>
  <c r="QF565" s="1"/>
  <c r="PZ567"/>
  <c r="QF567" s="1"/>
  <c r="PZ569"/>
  <c r="QF569" s="1"/>
  <c r="PZ573"/>
  <c r="QF573" s="1"/>
  <c r="PZ570"/>
  <c r="QF570" s="1"/>
  <c r="PZ572"/>
  <c r="QF572" s="1"/>
  <c r="PZ571"/>
  <c r="QF571" s="1"/>
  <c r="PZ562"/>
  <c r="QF562" s="1"/>
  <c r="PZ564"/>
  <c r="QF564" s="1"/>
  <c r="PZ566"/>
  <c r="QF566" s="1"/>
  <c r="PZ568"/>
  <c r="QF568" s="1"/>
  <c r="PZ560"/>
  <c r="QF560" s="1"/>
  <c r="PZ561"/>
  <c r="QF561" s="1"/>
  <c r="OJ563"/>
  <c r="OP563" s="1"/>
  <c r="OJ565"/>
  <c r="OP565" s="1"/>
  <c r="OJ567"/>
  <c r="OP567" s="1"/>
  <c r="OJ569"/>
  <c r="OP569" s="1"/>
  <c r="OJ573"/>
  <c r="OP573" s="1"/>
  <c r="OJ570"/>
  <c r="OP570" s="1"/>
  <c r="OJ572"/>
  <c r="OP572" s="1"/>
  <c r="OJ571"/>
  <c r="OP571" s="1"/>
  <c r="OJ562"/>
  <c r="OP562" s="1"/>
  <c r="OJ564"/>
  <c r="OP564" s="1"/>
  <c r="OJ566"/>
  <c r="OP566" s="1"/>
  <c r="OJ568"/>
  <c r="OP568" s="1"/>
  <c r="OJ560"/>
  <c r="OP560" s="1"/>
  <c r="OJ561"/>
  <c r="OP561" s="1"/>
  <c r="MT563"/>
  <c r="MZ563" s="1"/>
  <c r="MT565"/>
  <c r="MZ565" s="1"/>
  <c r="MT567"/>
  <c r="MZ567" s="1"/>
  <c r="MT569"/>
  <c r="MZ569" s="1"/>
  <c r="MT573"/>
  <c r="MZ573" s="1"/>
  <c r="MT570"/>
  <c r="MZ570" s="1"/>
  <c r="MT572"/>
  <c r="MZ572" s="1"/>
  <c r="MT571"/>
  <c r="MZ571" s="1"/>
  <c r="MT562"/>
  <c r="MZ562" s="1"/>
  <c r="MT564"/>
  <c r="MZ564" s="1"/>
  <c r="MT566"/>
  <c r="MZ566" s="1"/>
  <c r="MT568"/>
  <c r="MZ568" s="1"/>
  <c r="MT560"/>
  <c r="MZ560" s="1"/>
  <c r="MT561"/>
  <c r="MZ561" s="1"/>
  <c r="LD563"/>
  <c r="LJ563" s="1"/>
  <c r="LD565"/>
  <c r="LJ565" s="1"/>
  <c r="LD567"/>
  <c r="LJ567" s="1"/>
  <c r="LD569"/>
  <c r="LJ569" s="1"/>
  <c r="LD573"/>
  <c r="LJ573" s="1"/>
  <c r="LD570"/>
  <c r="LJ570" s="1"/>
  <c r="LD572"/>
  <c r="LJ572" s="1"/>
  <c r="LD571"/>
  <c r="LJ571" s="1"/>
  <c r="LD562"/>
  <c r="LJ562" s="1"/>
  <c r="LD564"/>
  <c r="LJ564" s="1"/>
  <c r="LD566"/>
  <c r="LJ566" s="1"/>
  <c r="LD568"/>
  <c r="LJ568" s="1"/>
  <c r="LD560"/>
  <c r="LJ560" s="1"/>
  <c r="LD561"/>
  <c r="LJ561" s="1"/>
  <c r="JN563"/>
  <c r="JT563" s="1"/>
  <c r="JN565"/>
  <c r="JT565" s="1"/>
  <c r="JN567"/>
  <c r="JT567" s="1"/>
  <c r="JN569"/>
  <c r="JT569" s="1"/>
  <c r="JN573"/>
  <c r="JT573" s="1"/>
  <c r="JN570"/>
  <c r="JT570" s="1"/>
  <c r="JN572"/>
  <c r="JT572" s="1"/>
  <c r="JN571"/>
  <c r="JT571" s="1"/>
  <c r="JN562"/>
  <c r="JT562" s="1"/>
  <c r="JN564"/>
  <c r="JT564" s="1"/>
  <c r="JN566"/>
  <c r="JT566" s="1"/>
  <c r="JN568"/>
  <c r="JT568" s="1"/>
  <c r="JN560"/>
  <c r="JT560" s="1"/>
  <c r="JN561"/>
  <c r="JT561" s="1"/>
  <c r="HX563"/>
  <c r="ID563" s="1"/>
  <c r="HX565"/>
  <c r="ID565" s="1"/>
  <c r="HX567"/>
  <c r="ID567" s="1"/>
  <c r="HX569"/>
  <c r="ID569" s="1"/>
  <c r="HX573"/>
  <c r="ID573" s="1"/>
  <c r="HX570"/>
  <c r="ID570" s="1"/>
  <c r="HX572"/>
  <c r="ID572" s="1"/>
  <c r="HX571"/>
  <c r="ID571" s="1"/>
  <c r="HX562"/>
  <c r="ID562" s="1"/>
  <c r="HX564"/>
  <c r="ID564" s="1"/>
  <c r="HX566"/>
  <c r="ID566" s="1"/>
  <c r="HX568"/>
  <c r="ID568" s="1"/>
  <c r="HX560"/>
  <c r="ID560" s="1"/>
  <c r="HX561"/>
  <c r="ID561" s="1"/>
  <c r="GH563"/>
  <c r="GN563" s="1"/>
  <c r="GH565"/>
  <c r="GN565" s="1"/>
  <c r="GH567"/>
  <c r="GN567" s="1"/>
  <c r="GH569"/>
  <c r="GN569" s="1"/>
  <c r="GH573"/>
  <c r="GN573" s="1"/>
  <c r="GH561"/>
  <c r="GN561" s="1"/>
  <c r="GH566"/>
  <c r="GN566" s="1"/>
  <c r="GH570"/>
  <c r="GN570" s="1"/>
  <c r="GH572"/>
  <c r="GN572" s="1"/>
  <c r="GH571"/>
  <c r="GN571" s="1"/>
  <c r="GH562"/>
  <c r="GN562" s="1"/>
  <c r="GH564"/>
  <c r="GN564" s="1"/>
  <c r="GH568"/>
  <c r="GN568" s="1"/>
  <c r="GH560"/>
  <c r="GN560" s="1"/>
  <c r="GI570"/>
  <c r="GO570" s="1"/>
  <c r="GI561"/>
  <c r="GO561" s="1"/>
  <c r="GI573"/>
  <c r="GO573" s="1"/>
  <c r="GI560"/>
  <c r="GO560" s="1"/>
  <c r="GI563"/>
  <c r="GO563" s="1"/>
  <c r="GI565"/>
  <c r="GO565" s="1"/>
  <c r="GI562"/>
  <c r="GO562" s="1"/>
  <c r="GI564"/>
  <c r="GO564" s="1"/>
  <c r="GI566"/>
  <c r="GO566" s="1"/>
  <c r="GI572"/>
  <c r="GO572" s="1"/>
  <c r="GI571"/>
  <c r="GO571" s="1"/>
  <c r="GI567"/>
  <c r="GO567" s="1"/>
  <c r="GI569"/>
  <c r="GO569" s="1"/>
  <c r="HY561"/>
  <c r="IE561" s="1"/>
  <c r="HY562"/>
  <c r="IE562" s="1"/>
  <c r="HY571"/>
  <c r="IE571" s="1"/>
  <c r="JO570"/>
  <c r="JU570" s="1"/>
  <c r="JO561"/>
  <c r="JU561" s="1"/>
  <c r="JO573"/>
  <c r="JU573" s="1"/>
  <c r="JO563"/>
  <c r="JU563" s="1"/>
  <c r="JO565"/>
  <c r="JU565" s="1"/>
  <c r="JO562"/>
  <c r="JU562" s="1"/>
  <c r="JO564"/>
  <c r="JU564" s="1"/>
  <c r="JO566"/>
  <c r="JU566" s="1"/>
  <c r="JO572"/>
  <c r="JU572" s="1"/>
  <c r="JO571"/>
  <c r="JU571" s="1"/>
  <c r="JO567"/>
  <c r="JU567" s="1"/>
  <c r="JO569"/>
  <c r="JU569" s="1"/>
  <c r="JO560"/>
  <c r="JU560" s="1"/>
  <c r="LE563"/>
  <c r="LK563" s="1"/>
  <c r="LE566"/>
  <c r="LK566" s="1"/>
  <c r="LE569"/>
  <c r="LK569" s="1"/>
  <c r="MU570"/>
  <c r="NA570" s="1"/>
  <c r="MU561"/>
  <c r="NA561" s="1"/>
  <c r="MU573"/>
  <c r="NA573" s="1"/>
  <c r="MU563"/>
  <c r="NA563" s="1"/>
  <c r="MU565"/>
  <c r="NA565" s="1"/>
  <c r="MU562"/>
  <c r="NA562" s="1"/>
  <c r="MU564"/>
  <c r="NA564" s="1"/>
  <c r="MU566"/>
  <c r="NA566" s="1"/>
  <c r="MU572"/>
  <c r="NA572" s="1"/>
  <c r="MU571"/>
  <c r="NA571" s="1"/>
  <c r="MU567"/>
  <c r="NA567" s="1"/>
  <c r="MU569"/>
  <c r="NA569" s="1"/>
  <c r="MU560"/>
  <c r="NA560" s="1"/>
  <c r="OK570"/>
  <c r="OQ570" s="1"/>
  <c r="OK561"/>
  <c r="OQ561" s="1"/>
  <c r="OK573"/>
  <c r="OQ573" s="1"/>
  <c r="OK563"/>
  <c r="OQ563" s="1"/>
  <c r="OK565"/>
  <c r="OQ565" s="1"/>
  <c r="OK562"/>
  <c r="OQ562" s="1"/>
  <c r="OK564"/>
  <c r="OQ564" s="1"/>
  <c r="OK566"/>
  <c r="OQ566" s="1"/>
  <c r="OK572"/>
  <c r="OQ572" s="1"/>
  <c r="OK571"/>
  <c r="OQ571" s="1"/>
  <c r="OK567"/>
  <c r="OQ567" s="1"/>
  <c r="OK569"/>
  <c r="OQ569" s="1"/>
  <c r="OK560"/>
  <c r="OQ560" s="1"/>
  <c r="QA570"/>
  <c r="QG570" s="1"/>
  <c r="QA561"/>
  <c r="QG561" s="1"/>
  <c r="QA573"/>
  <c r="QG573" s="1"/>
  <c r="QA563"/>
  <c r="QG563" s="1"/>
  <c r="QA565"/>
  <c r="QG565" s="1"/>
  <c r="QA562"/>
  <c r="QG562" s="1"/>
  <c r="QA564"/>
  <c r="QG564" s="1"/>
  <c r="QA566"/>
  <c r="QG566" s="1"/>
  <c r="QA572"/>
  <c r="QG572" s="1"/>
  <c r="QA571"/>
  <c r="QG571" s="1"/>
  <c r="QA567"/>
  <c r="QG567" s="1"/>
  <c r="QA569"/>
  <c r="QG569" s="1"/>
  <c r="QA560"/>
  <c r="QG560" s="1"/>
  <c r="RQ561"/>
  <c r="RW561" s="1"/>
  <c r="RQ563"/>
  <c r="RW563" s="1"/>
  <c r="RQ562"/>
  <c r="RW562" s="1"/>
  <c r="RQ566"/>
  <c r="RW566" s="1"/>
  <c r="RQ571"/>
  <c r="RW571" s="1"/>
  <c r="RQ569"/>
  <c r="RW569" s="1"/>
  <c r="TG570"/>
  <c r="TM570" s="1"/>
  <c r="TG573"/>
  <c r="TM573" s="1"/>
  <c r="TG563"/>
  <c r="TM563" s="1"/>
  <c r="TG565"/>
  <c r="TM565" s="1"/>
  <c r="TG562"/>
  <c r="TM562" s="1"/>
  <c r="TG564"/>
  <c r="TM564" s="1"/>
  <c r="TG566"/>
  <c r="TM566" s="1"/>
  <c r="TG572"/>
  <c r="TM572" s="1"/>
  <c r="TG571"/>
  <c r="TM571" s="1"/>
  <c r="TG561"/>
  <c r="TM561" s="1"/>
  <c r="TG567"/>
  <c r="TM567" s="1"/>
  <c r="TG569"/>
  <c r="TM569" s="1"/>
  <c r="TG560"/>
  <c r="TM560" s="1"/>
  <c r="UW573"/>
  <c r="VC573" s="1"/>
  <c r="UW562"/>
  <c r="VC562" s="1"/>
  <c r="UW571"/>
  <c r="VC571" s="1"/>
  <c r="AJK570"/>
  <c r="AJQ570" s="1"/>
  <c r="AJK569"/>
  <c r="AJQ569" s="1"/>
  <c r="AJK573"/>
  <c r="AJQ573" s="1"/>
  <c r="AJK563"/>
  <c r="AJQ563" s="1"/>
  <c r="AJK565"/>
  <c r="AJQ565" s="1"/>
  <c r="AJK562"/>
  <c r="AJQ562" s="1"/>
  <c r="AJK564"/>
  <c r="AJQ564" s="1"/>
  <c r="AJK566"/>
  <c r="AJQ566" s="1"/>
  <c r="AJK572"/>
  <c r="AJQ572" s="1"/>
  <c r="AJK571"/>
  <c r="AJQ571" s="1"/>
  <c r="AJK561"/>
  <c r="AJQ561" s="1"/>
  <c r="AJK567"/>
  <c r="AJQ567" s="1"/>
  <c r="AJK560"/>
  <c r="AJQ560" s="1"/>
  <c r="ALA563"/>
  <c r="ALG563" s="1"/>
  <c r="ALA566"/>
  <c r="ALG566" s="1"/>
  <c r="ALA567"/>
  <c r="ALG567" s="1"/>
  <c r="AMQ570"/>
  <c r="AMW570" s="1"/>
  <c r="AMQ569"/>
  <c r="AMW569" s="1"/>
  <c r="AMQ573"/>
  <c r="AMW573" s="1"/>
  <c r="AMQ563"/>
  <c r="AMW563" s="1"/>
  <c r="AMQ565"/>
  <c r="AMW565" s="1"/>
  <c r="AMQ562"/>
  <c r="AMW562" s="1"/>
  <c r="AMQ564"/>
  <c r="AMW564" s="1"/>
  <c r="AMQ566"/>
  <c r="AMW566" s="1"/>
  <c r="AMQ572"/>
  <c r="AMW572" s="1"/>
  <c r="AMQ571"/>
  <c r="AMW571" s="1"/>
  <c r="AMQ561"/>
  <c r="AMW561" s="1"/>
  <c r="AMQ567"/>
  <c r="AMW567" s="1"/>
  <c r="AMQ560"/>
  <c r="AMW560" s="1"/>
  <c r="AOG570"/>
  <c r="AOM570" s="1"/>
  <c r="AOG569"/>
  <c r="AOM569" s="1"/>
  <c r="AOG573"/>
  <c r="AOM573" s="1"/>
  <c r="AOG563"/>
  <c r="AOM563" s="1"/>
  <c r="AOG565"/>
  <c r="AOM565" s="1"/>
  <c r="AOG562"/>
  <c r="AOM562" s="1"/>
  <c r="AOG564"/>
  <c r="AOM564" s="1"/>
  <c r="AOG566"/>
  <c r="AOM566" s="1"/>
  <c r="AOG572"/>
  <c r="AOM572" s="1"/>
  <c r="AOG571"/>
  <c r="AOM571" s="1"/>
  <c r="AOG561"/>
  <c r="AOM561" s="1"/>
  <c r="AOG567"/>
  <c r="AOM567" s="1"/>
  <c r="AOG560"/>
  <c r="AOM560" s="1"/>
  <c r="APW570"/>
  <c r="AQC570" s="1"/>
  <c r="APW569"/>
  <c r="AQC569" s="1"/>
  <c r="APW573"/>
  <c r="AQC573" s="1"/>
  <c r="APW563"/>
  <c r="AQC563" s="1"/>
  <c r="APW565"/>
  <c r="AQC565" s="1"/>
  <c r="APW562"/>
  <c r="AQC562" s="1"/>
  <c r="APW564"/>
  <c r="AQC564" s="1"/>
  <c r="APW566"/>
  <c r="AQC566" s="1"/>
  <c r="APW572"/>
  <c r="AQC572" s="1"/>
  <c r="APW571"/>
  <c r="AQC571" s="1"/>
  <c r="APW561"/>
  <c r="AQC561" s="1"/>
  <c r="APW567"/>
  <c r="AQC567" s="1"/>
  <c r="APW560"/>
  <c r="AQC560" s="1"/>
  <c r="ARM570"/>
  <c r="ARS570" s="1"/>
  <c r="ARM569"/>
  <c r="ARS569" s="1"/>
  <c r="ARM573"/>
  <c r="ARS573" s="1"/>
  <c r="ARM563"/>
  <c r="ARS563" s="1"/>
  <c r="ARM565"/>
  <c r="ARS565" s="1"/>
  <c r="ARM562"/>
  <c r="ARS562" s="1"/>
  <c r="ARM564"/>
  <c r="ARS564" s="1"/>
  <c r="ARM566"/>
  <c r="ARS566" s="1"/>
  <c r="ARM572"/>
  <c r="ARS572" s="1"/>
  <c r="ARM571"/>
  <c r="ARS571" s="1"/>
  <c r="ARM561"/>
  <c r="ARS561" s="1"/>
  <c r="ARM567"/>
  <c r="ARS567" s="1"/>
  <c r="ARM560"/>
  <c r="ARS560" s="1"/>
  <c r="ATC570"/>
  <c r="ATI570" s="1"/>
  <c r="ATC569"/>
  <c r="ATI569" s="1"/>
  <c r="ATC573"/>
  <c r="ATI573" s="1"/>
  <c r="ATC563"/>
  <c r="ATI563" s="1"/>
  <c r="ATC565"/>
  <c r="ATI565" s="1"/>
  <c r="ATC562"/>
  <c r="ATI562" s="1"/>
  <c r="ATC564"/>
  <c r="ATI564" s="1"/>
  <c r="ATC566"/>
  <c r="ATI566" s="1"/>
  <c r="ATC572"/>
  <c r="ATI572" s="1"/>
  <c r="ATC571"/>
  <c r="ATI571" s="1"/>
  <c r="ATC561"/>
  <c r="ATI561" s="1"/>
  <c r="ATC567"/>
  <c r="ATI567" s="1"/>
  <c r="ATC560"/>
  <c r="ATI560" s="1"/>
  <c r="AUS566"/>
  <c r="AUY566" s="1"/>
  <c r="YW560"/>
  <c r="ZC560" s="1"/>
  <c r="YW563"/>
  <c r="ZC563" s="1"/>
  <c r="YW565"/>
  <c r="ZC565" s="1"/>
  <c r="YW567"/>
  <c r="ZC567" s="1"/>
  <c r="YW569"/>
  <c r="ZC569" s="1"/>
  <c r="YW573"/>
  <c r="ZC573" s="1"/>
  <c r="YW570"/>
  <c r="ZC570" s="1"/>
  <c r="YW572"/>
  <c r="ZC572" s="1"/>
  <c r="YW571"/>
  <c r="ZC571" s="1"/>
  <c r="YW562"/>
  <c r="ZC562" s="1"/>
  <c r="YW564"/>
  <c r="ZC564" s="1"/>
  <c r="YW566"/>
  <c r="ZC566" s="1"/>
  <c r="YW568"/>
  <c r="ZC568" s="1"/>
  <c r="YW561"/>
  <c r="ZC561" s="1"/>
  <c r="ACC560"/>
  <c r="ACI560" s="1"/>
  <c r="ACC563"/>
  <c r="ACI563" s="1"/>
  <c r="ACC565"/>
  <c r="ACI565" s="1"/>
  <c r="ACC567"/>
  <c r="ACI567" s="1"/>
  <c r="ACC569"/>
  <c r="ACI569" s="1"/>
  <c r="ACC573"/>
  <c r="ACI573" s="1"/>
  <c r="ACC570"/>
  <c r="ACI570" s="1"/>
  <c r="ACC572"/>
  <c r="ACI572" s="1"/>
  <c r="ACC571"/>
  <c r="ACI571" s="1"/>
  <c r="ACC562"/>
  <c r="ACI562" s="1"/>
  <c r="ACC564"/>
  <c r="ACI564" s="1"/>
  <c r="ACC566"/>
  <c r="ACI566" s="1"/>
  <c r="ACC568"/>
  <c r="ACI568" s="1"/>
  <c r="ACC561"/>
  <c r="ACI561" s="1"/>
  <c r="AFI560"/>
  <c r="AFO560" s="1"/>
  <c r="AFI563"/>
  <c r="AFO563" s="1"/>
  <c r="AFI565"/>
  <c r="AFO565" s="1"/>
  <c r="AFI567"/>
  <c r="AFO567" s="1"/>
  <c r="AFI569"/>
  <c r="AFO569" s="1"/>
  <c r="AFI573"/>
  <c r="AFO573" s="1"/>
  <c r="AFI570"/>
  <c r="AFO570" s="1"/>
  <c r="AFI572"/>
  <c r="AFO572" s="1"/>
  <c r="AFI571"/>
  <c r="AFO571" s="1"/>
  <c r="AFI562"/>
  <c r="AFO562" s="1"/>
  <c r="AFI564"/>
  <c r="AFO564" s="1"/>
  <c r="AFI566"/>
  <c r="AFO566" s="1"/>
  <c r="AFI568"/>
  <c r="AFO568" s="1"/>
  <c r="AFI561"/>
  <c r="AFO561" s="1"/>
  <c r="AIP565"/>
  <c r="AIV565" s="1"/>
  <c r="AIP567"/>
  <c r="AIV567" s="1"/>
  <c r="AIP562"/>
  <c r="AIV562" s="1"/>
  <c r="AIP572"/>
  <c r="AIV572" s="1"/>
  <c r="AKF573"/>
  <c r="AKL573" s="1"/>
  <c r="AKF571"/>
  <c r="AKL571" s="1"/>
  <c r="AKF565"/>
  <c r="AKL565" s="1"/>
  <c r="AKF563"/>
  <c r="AKL563" s="1"/>
  <c r="AKF569"/>
  <c r="AKL569" s="1"/>
  <c r="AKF572"/>
  <c r="AKL572" s="1"/>
  <c r="AKF567"/>
  <c r="AKL567" s="1"/>
  <c r="AKF562"/>
  <c r="AKL562" s="1"/>
  <c r="AKF564"/>
  <c r="AKL564" s="1"/>
  <c r="AKF566"/>
  <c r="AKL566" s="1"/>
  <c r="AKF560"/>
  <c r="AKL560" s="1"/>
  <c r="AKF570"/>
  <c r="AKL570" s="1"/>
  <c r="AKF561"/>
  <c r="AKL561" s="1"/>
  <c r="ALV563"/>
  <c r="AMB563" s="1"/>
  <c r="ALV569"/>
  <c r="AMB569" s="1"/>
  <c r="ALV573"/>
  <c r="AMB573" s="1"/>
  <c r="ALV564"/>
  <c r="AMB564" s="1"/>
  <c r="ALV560"/>
  <c r="AMB560" s="1"/>
  <c r="ALV571"/>
  <c r="AMB571" s="1"/>
  <c r="ANL573"/>
  <c r="ANR573" s="1"/>
  <c r="ANL571"/>
  <c r="ANR571" s="1"/>
  <c r="ANL565"/>
  <c r="ANR565" s="1"/>
  <c r="ANL563"/>
  <c r="ANR563" s="1"/>
  <c r="ANL569"/>
  <c r="ANR569" s="1"/>
  <c r="ANL572"/>
  <c r="ANR572" s="1"/>
  <c r="ANL567"/>
  <c r="ANR567" s="1"/>
  <c r="ANL562"/>
  <c r="ANR562" s="1"/>
  <c r="ANL564"/>
  <c r="ANR564" s="1"/>
  <c r="ANL566"/>
  <c r="ANR566" s="1"/>
  <c r="ANL560"/>
  <c r="ANR560" s="1"/>
  <c r="ANL570"/>
  <c r="ANR570" s="1"/>
  <c r="ANL561"/>
  <c r="ANR561" s="1"/>
  <c r="APB565"/>
  <c r="APH565" s="1"/>
  <c r="APB563"/>
  <c r="APH563" s="1"/>
  <c r="APB567"/>
  <c r="APH567" s="1"/>
  <c r="APB569"/>
  <c r="APH569" s="1"/>
  <c r="APB570"/>
  <c r="APH570" s="1"/>
  <c r="APB573"/>
  <c r="APH573" s="1"/>
  <c r="APB562"/>
  <c r="APH562" s="1"/>
  <c r="APB564"/>
  <c r="APH564" s="1"/>
  <c r="APB566"/>
  <c r="APH566" s="1"/>
  <c r="APB560"/>
  <c r="APH560" s="1"/>
  <c r="APB561"/>
  <c r="APH561" s="1"/>
  <c r="APB571"/>
  <c r="APH571" s="1"/>
  <c r="APB572"/>
  <c r="APH572" s="1"/>
  <c r="AQR573"/>
  <c r="AQX573" s="1"/>
  <c r="AQR571"/>
  <c r="AQX571" s="1"/>
  <c r="AQR565"/>
  <c r="AQX565" s="1"/>
  <c r="AQR563"/>
  <c r="AQX563" s="1"/>
  <c r="AQR569"/>
  <c r="AQX569" s="1"/>
  <c r="AQR572"/>
  <c r="AQX572" s="1"/>
  <c r="AQR567"/>
  <c r="AQX567" s="1"/>
  <c r="AQR562"/>
  <c r="AQX562" s="1"/>
  <c r="AQR564"/>
  <c r="AQX564" s="1"/>
  <c r="AQR566"/>
  <c r="AQX566" s="1"/>
  <c r="AQR560"/>
  <c r="AQX560" s="1"/>
  <c r="AQR570"/>
  <c r="AQX570" s="1"/>
  <c r="AQR561"/>
  <c r="AQX561" s="1"/>
  <c r="ASH565"/>
  <c r="ASN565" s="1"/>
  <c r="ASH563"/>
  <c r="ASN563" s="1"/>
  <c r="ASH567"/>
  <c r="ASN567" s="1"/>
  <c r="ASH569"/>
  <c r="ASN569" s="1"/>
  <c r="ASH570"/>
  <c r="ASN570" s="1"/>
  <c r="ASH573"/>
  <c r="ASN573" s="1"/>
  <c r="ASH562"/>
  <c r="ASN562" s="1"/>
  <c r="ASH564"/>
  <c r="ASN564" s="1"/>
  <c r="ASH566"/>
  <c r="ASN566" s="1"/>
  <c r="ASH560"/>
  <c r="ASN560" s="1"/>
  <c r="ASH561"/>
  <c r="ASN561" s="1"/>
  <c r="ASH571"/>
  <c r="ASN571" s="1"/>
  <c r="ASH572"/>
  <c r="ASN572" s="1"/>
  <c r="ATX573"/>
  <c r="AUD573" s="1"/>
  <c r="ATX571"/>
  <c r="AUD571" s="1"/>
  <c r="ATX565"/>
  <c r="AUD565" s="1"/>
  <c r="ATX563"/>
  <c r="AUD563" s="1"/>
  <c r="ATX569"/>
  <c r="AUD569" s="1"/>
  <c r="ATX572"/>
  <c r="AUD572" s="1"/>
  <c r="ATX567"/>
  <c r="AUD567" s="1"/>
  <c r="ATX562"/>
  <c r="AUD562" s="1"/>
  <c r="ATX564"/>
  <c r="AUD564" s="1"/>
  <c r="ATX566"/>
  <c r="AUD566" s="1"/>
  <c r="ATX560"/>
  <c r="AUD560" s="1"/>
  <c r="ATX570"/>
  <c r="AUD570" s="1"/>
  <c r="ATX561"/>
  <c r="AUD561" s="1"/>
  <c r="V561"/>
  <c r="AB561" s="1"/>
  <c r="V563"/>
  <c r="AB563" s="1"/>
  <c r="V565"/>
  <c r="AB565" s="1"/>
  <c r="V567"/>
  <c r="AB567" s="1"/>
  <c r="V569"/>
  <c r="AB569" s="1"/>
  <c r="V573"/>
  <c r="AB573" s="1"/>
  <c r="V560"/>
  <c r="AB560" s="1"/>
  <c r="V570"/>
  <c r="AB570" s="1"/>
  <c r="V572"/>
  <c r="AB572" s="1"/>
  <c r="V571"/>
  <c r="AB571" s="1"/>
  <c r="V562"/>
  <c r="AB562" s="1"/>
  <c r="V564"/>
  <c r="AB564" s="1"/>
  <c r="V566"/>
  <c r="AB566" s="1"/>
  <c r="V568"/>
  <c r="AB568" s="1"/>
  <c r="AHU560"/>
  <c r="AIA560" s="1"/>
  <c r="AHU573"/>
  <c r="AIA573" s="1"/>
  <c r="AHU564"/>
  <c r="AIA564" s="1"/>
  <c r="AHU567"/>
  <c r="AIA567" s="1"/>
  <c r="AGE570"/>
  <c r="AGK570" s="1"/>
  <c r="AGE569"/>
  <c r="AGK569" s="1"/>
  <c r="AGE563"/>
  <c r="AGK563" s="1"/>
  <c r="AGE562"/>
  <c r="AGK562" s="1"/>
  <c r="AGE566"/>
  <c r="AGK566" s="1"/>
  <c r="AGE571"/>
  <c r="AGK571" s="1"/>
  <c r="AEO560"/>
  <c r="AEU560" s="1"/>
  <c r="AEO570"/>
  <c r="AEU570" s="1"/>
  <c r="AEO561"/>
  <c r="AEU561" s="1"/>
  <c r="AEO573"/>
  <c r="AEU573" s="1"/>
  <c r="AEO563"/>
  <c r="AEU563" s="1"/>
  <c r="AEO565"/>
  <c r="AEU565" s="1"/>
  <c r="AEO562"/>
  <c r="AEU562" s="1"/>
  <c r="AEO564"/>
  <c r="AEU564" s="1"/>
  <c r="AEO566"/>
  <c r="AEU566" s="1"/>
  <c r="AEO572"/>
  <c r="AEU572" s="1"/>
  <c r="AEO571"/>
  <c r="AEU571" s="1"/>
  <c r="AEO567"/>
  <c r="AEU567" s="1"/>
  <c r="AEO569"/>
  <c r="AEU569" s="1"/>
  <c r="ACY560"/>
  <c r="ADE560" s="1"/>
  <c r="ACY570"/>
  <c r="ADE570" s="1"/>
  <c r="ACY561"/>
  <c r="ADE561" s="1"/>
  <c r="ACY573"/>
  <c r="ADE573" s="1"/>
  <c r="ACY563"/>
  <c r="ADE563" s="1"/>
  <c r="ACY565"/>
  <c r="ADE565" s="1"/>
  <c r="ACY562"/>
  <c r="ADE562" s="1"/>
  <c r="ACY564"/>
  <c r="ADE564" s="1"/>
  <c r="ACY566"/>
  <c r="ADE566" s="1"/>
  <c r="ACY572"/>
  <c r="ADE572" s="1"/>
  <c r="ACY571"/>
  <c r="ADE571" s="1"/>
  <c r="ACY567"/>
  <c r="ADE567" s="1"/>
  <c r="ACY569"/>
  <c r="ADE569" s="1"/>
  <c r="ABI560"/>
  <c r="ABO560" s="1"/>
  <c r="ABI570"/>
  <c r="ABO570" s="1"/>
  <c r="ABI561"/>
  <c r="ABO561" s="1"/>
  <c r="ABI573"/>
  <c r="ABO573" s="1"/>
  <c r="ABI563"/>
  <c r="ABO563" s="1"/>
  <c r="ABI565"/>
  <c r="ABO565" s="1"/>
  <c r="ABI562"/>
  <c r="ABO562" s="1"/>
  <c r="ABI564"/>
  <c r="ABO564" s="1"/>
  <c r="ABI566"/>
  <c r="ABO566" s="1"/>
  <c r="ABI572"/>
  <c r="ABO572" s="1"/>
  <c r="ABI571"/>
  <c r="ABO571" s="1"/>
  <c r="ABI567"/>
  <c r="ABO567" s="1"/>
  <c r="ABI569"/>
  <c r="ABO569" s="1"/>
  <c r="ZS560"/>
  <c r="ZY560" s="1"/>
  <c r="ZS570"/>
  <c r="ZY570" s="1"/>
  <c r="ZS561"/>
  <c r="ZY561" s="1"/>
  <c r="ZS573"/>
  <c r="ZY573" s="1"/>
  <c r="ZS563"/>
  <c r="ZY563" s="1"/>
  <c r="ZS565"/>
  <c r="ZY565" s="1"/>
  <c r="ZS562"/>
  <c r="ZY562" s="1"/>
  <c r="ZS564"/>
  <c r="ZY564" s="1"/>
  <c r="ZS566"/>
  <c r="ZY566" s="1"/>
  <c r="ZS572"/>
  <c r="ZY572" s="1"/>
  <c r="ZS571"/>
  <c r="ZY571" s="1"/>
  <c r="ZS567"/>
  <c r="ZY567" s="1"/>
  <c r="ZS569"/>
  <c r="ZY569" s="1"/>
  <c r="YC560"/>
  <c r="YI560" s="1"/>
  <c r="YC563"/>
  <c r="YI563" s="1"/>
  <c r="YC566"/>
  <c r="YI566" s="1"/>
  <c r="YC569"/>
  <c r="YI569" s="1"/>
  <c r="WM560"/>
  <c r="WS560" s="1"/>
  <c r="WM570"/>
  <c r="WS570" s="1"/>
  <c r="WM561"/>
  <c r="WS561" s="1"/>
  <c r="WM573"/>
  <c r="WS573" s="1"/>
  <c r="WM563"/>
  <c r="WS563" s="1"/>
  <c r="WM565"/>
  <c r="WS565" s="1"/>
  <c r="WM562"/>
  <c r="WS562" s="1"/>
  <c r="WM564"/>
  <c r="WS564" s="1"/>
  <c r="WM566"/>
  <c r="WS566" s="1"/>
  <c r="WM572"/>
  <c r="WS572" s="1"/>
  <c r="WM571"/>
  <c r="WS571" s="1"/>
  <c r="WM567"/>
  <c r="WS567" s="1"/>
  <c r="WM569"/>
  <c r="WS569" s="1"/>
  <c r="FN565"/>
  <c r="FT565" s="1"/>
  <c r="FN563"/>
  <c r="FT563" s="1"/>
  <c r="FN560"/>
  <c r="FT560" s="1"/>
  <c r="FN561"/>
  <c r="FT561" s="1"/>
  <c r="FN567"/>
  <c r="FT567" s="1"/>
  <c r="FN569"/>
  <c r="FT569" s="1"/>
  <c r="FN570"/>
  <c r="FT570" s="1"/>
  <c r="FN573"/>
  <c r="FT573" s="1"/>
  <c r="FN562"/>
  <c r="FT562" s="1"/>
  <c r="FN564"/>
  <c r="FT564" s="1"/>
  <c r="FN566"/>
  <c r="FT566" s="1"/>
  <c r="FN571"/>
  <c r="FT571" s="1"/>
  <c r="FN572"/>
  <c r="FT572" s="1"/>
  <c r="DX571"/>
  <c r="ED571" s="1"/>
  <c r="DX563"/>
  <c r="ED563" s="1"/>
  <c r="DX572"/>
  <c r="ED572" s="1"/>
  <c r="DX567"/>
  <c r="ED567" s="1"/>
  <c r="DX562"/>
  <c r="ED562" s="1"/>
  <c r="DX566"/>
  <c r="ED566" s="1"/>
  <c r="CH565"/>
  <c r="CN565" s="1"/>
  <c r="CH563"/>
  <c r="CN563" s="1"/>
  <c r="CH560"/>
  <c r="CN560" s="1"/>
  <c r="CH561"/>
  <c r="CN561" s="1"/>
  <c r="CH567"/>
  <c r="CN567" s="1"/>
  <c r="CH569"/>
  <c r="CN569" s="1"/>
  <c r="CH570"/>
  <c r="CN570" s="1"/>
  <c r="CH573"/>
  <c r="CN573" s="1"/>
  <c r="CH562"/>
  <c r="CN562" s="1"/>
  <c r="CH564"/>
  <c r="CN564" s="1"/>
  <c r="CH566"/>
  <c r="CN566" s="1"/>
  <c r="CH571"/>
  <c r="CN571" s="1"/>
  <c r="CH572"/>
  <c r="CN572" s="1"/>
  <c r="AR573"/>
  <c r="AX573" s="1"/>
  <c r="AR571"/>
  <c r="AX571" s="1"/>
  <c r="AR565"/>
  <c r="AX565" s="1"/>
  <c r="AR563"/>
  <c r="AX563" s="1"/>
  <c r="AR560"/>
  <c r="AX560" s="1"/>
  <c r="AR572"/>
  <c r="AX572" s="1"/>
  <c r="AR561"/>
  <c r="AX561" s="1"/>
  <c r="AR567"/>
  <c r="AX567" s="1"/>
  <c r="AR569"/>
  <c r="AX569" s="1"/>
  <c r="AR562"/>
  <c r="AX562" s="1"/>
  <c r="AR564"/>
  <c r="AX564" s="1"/>
  <c r="AR566"/>
  <c r="AX566" s="1"/>
  <c r="AR570"/>
  <c r="AX570" s="1"/>
  <c r="CG560"/>
  <c r="CM560" s="1"/>
  <c r="CG561"/>
  <c r="CM561" s="1"/>
  <c r="CG563"/>
  <c r="CM563" s="1"/>
  <c r="CG565"/>
  <c r="CM565" s="1"/>
  <c r="CG567"/>
  <c r="CM567" s="1"/>
  <c r="CG569"/>
  <c r="CM569" s="1"/>
  <c r="CG573"/>
  <c r="CM573" s="1"/>
  <c r="CG570"/>
  <c r="CM570" s="1"/>
  <c r="CG572"/>
  <c r="CM572" s="1"/>
  <c r="CG571"/>
  <c r="CM571" s="1"/>
  <c r="CG562"/>
  <c r="CM562" s="1"/>
  <c r="CG564"/>
  <c r="CM564" s="1"/>
  <c r="CG566"/>
  <c r="CM566" s="1"/>
  <c r="CG568"/>
  <c r="CM568" s="1"/>
  <c r="FM560"/>
  <c r="FS560" s="1"/>
  <c r="FM561"/>
  <c r="FS561" s="1"/>
  <c r="FM563"/>
  <c r="FS563" s="1"/>
  <c r="FM565"/>
  <c r="FS565" s="1"/>
  <c r="FM567"/>
  <c r="FS567" s="1"/>
  <c r="FM569"/>
  <c r="FS569" s="1"/>
  <c r="FM573"/>
  <c r="FS573" s="1"/>
  <c r="FM570"/>
  <c r="FS570" s="1"/>
  <c r="FM572"/>
  <c r="FS572" s="1"/>
  <c r="FM571"/>
  <c r="FS571" s="1"/>
  <c r="FM562"/>
  <c r="FS562" s="1"/>
  <c r="FM564"/>
  <c r="FS564" s="1"/>
  <c r="FM566"/>
  <c r="FS566" s="1"/>
  <c r="FM568"/>
  <c r="FS568" s="1"/>
  <c r="YB563"/>
  <c r="YH563" s="1"/>
  <c r="YB565"/>
  <c r="YH565" s="1"/>
  <c r="YB567"/>
  <c r="YH567" s="1"/>
  <c r="YB569"/>
  <c r="YH569" s="1"/>
  <c r="YB573"/>
  <c r="YH573" s="1"/>
  <c r="YB570"/>
  <c r="YH570" s="1"/>
  <c r="YB572"/>
  <c r="YH572" s="1"/>
  <c r="YB571"/>
  <c r="YH571" s="1"/>
  <c r="YB562"/>
  <c r="YH562" s="1"/>
  <c r="YB564"/>
  <c r="YH564" s="1"/>
  <c r="YB566"/>
  <c r="YH566" s="1"/>
  <c r="YB568"/>
  <c r="YH568" s="1"/>
  <c r="YB561"/>
  <c r="YH561" s="1"/>
  <c r="YB560"/>
  <c r="YH560" s="1"/>
  <c r="ABH563"/>
  <c r="ABN563" s="1"/>
  <c r="ABH565"/>
  <c r="ABN565" s="1"/>
  <c r="ABH567"/>
  <c r="ABN567" s="1"/>
  <c r="ABH569"/>
  <c r="ABN569" s="1"/>
  <c r="ABH573"/>
  <c r="ABN573" s="1"/>
  <c r="ABH570"/>
  <c r="ABN570" s="1"/>
  <c r="ABH572"/>
  <c r="ABN572" s="1"/>
  <c r="ABH571"/>
  <c r="ABN571" s="1"/>
  <c r="ABH562"/>
  <c r="ABN562" s="1"/>
  <c r="ABH564"/>
  <c r="ABN564" s="1"/>
  <c r="ABH566"/>
  <c r="ABN566" s="1"/>
  <c r="ABH568"/>
  <c r="ABN568" s="1"/>
  <c r="ABH561"/>
  <c r="ABN561" s="1"/>
  <c r="ABH560"/>
  <c r="ABN560" s="1"/>
  <c r="AEN563"/>
  <c r="AET563" s="1"/>
  <c r="AEN565"/>
  <c r="AET565" s="1"/>
  <c r="AEN567"/>
  <c r="AET567" s="1"/>
  <c r="AEN569"/>
  <c r="AET569" s="1"/>
  <c r="AEN573"/>
  <c r="AET573" s="1"/>
  <c r="AEN570"/>
  <c r="AET570" s="1"/>
  <c r="AEN572"/>
  <c r="AET572" s="1"/>
  <c r="AEN571"/>
  <c r="AET571" s="1"/>
  <c r="AEN562"/>
  <c r="AET562" s="1"/>
  <c r="AEN564"/>
  <c r="AET564" s="1"/>
  <c r="AEN566"/>
  <c r="AET566" s="1"/>
  <c r="AEN568"/>
  <c r="AET568" s="1"/>
  <c r="AEN561"/>
  <c r="AET561" s="1"/>
  <c r="AEN560"/>
  <c r="AET560" s="1"/>
  <c r="AHT563"/>
  <c r="AHZ563" s="1"/>
  <c r="AHT565"/>
  <c r="AHZ565" s="1"/>
  <c r="AHT567"/>
  <c r="AHZ567" s="1"/>
  <c r="AHT569"/>
  <c r="AHZ569" s="1"/>
  <c r="AHT573"/>
  <c r="AHZ573" s="1"/>
  <c r="AHT570"/>
  <c r="AHZ570" s="1"/>
  <c r="AHT572"/>
  <c r="AHZ572" s="1"/>
  <c r="AHT571"/>
  <c r="AHZ571" s="1"/>
  <c r="AHT562"/>
  <c r="AHZ562" s="1"/>
  <c r="AHT564"/>
  <c r="AHZ564" s="1"/>
  <c r="AHT566"/>
  <c r="AHZ566" s="1"/>
  <c r="AHT568"/>
  <c r="AHZ568" s="1"/>
  <c r="AHT561"/>
  <c r="AHZ561" s="1"/>
  <c r="AHT560"/>
  <c r="AHZ560" s="1"/>
  <c r="Z580"/>
  <c r="AF580" s="1"/>
  <c r="Z577"/>
  <c r="AF577" s="1"/>
  <c r="Z579"/>
  <c r="AF579" s="1"/>
  <c r="ASE587"/>
  <c r="ASK588" s="1"/>
  <c r="AOY587"/>
  <c r="APE588" s="1"/>
  <c r="ALS587"/>
  <c r="ALY588" s="1"/>
  <c r="AIM587"/>
  <c r="AIS588" s="1"/>
  <c r="SI587"/>
  <c r="SO588" s="1"/>
  <c r="PC587"/>
  <c r="PI588" s="1"/>
  <c r="LW587"/>
  <c r="MC588" s="1"/>
  <c r="IQ587"/>
  <c r="IW588" s="1"/>
  <c r="AGB587"/>
  <c r="AGH588" s="1"/>
  <c r="ZP587"/>
  <c r="ZV588" s="1"/>
  <c r="AVG559"/>
  <c r="AVG587" s="1"/>
  <c r="AVK559"/>
  <c r="JM566"/>
  <c r="JS566" s="1"/>
  <c r="MS566"/>
  <c r="MY566" s="1"/>
  <c r="PY566"/>
  <c r="QE566" s="1"/>
  <c r="TE566"/>
  <c r="TK566" s="1"/>
  <c r="WK566"/>
  <c r="WQ566" s="1"/>
  <c r="YA566"/>
  <c r="YG566" s="1"/>
  <c r="ZQ566"/>
  <c r="ZW566" s="1"/>
  <c r="ABG566"/>
  <c r="ABM566" s="1"/>
  <c r="ACW566"/>
  <c r="ADC566" s="1"/>
  <c r="AEM566"/>
  <c r="AES566" s="1"/>
  <c r="AGC566"/>
  <c r="AGI566" s="1"/>
  <c r="AHS566"/>
  <c r="AHY566" s="1"/>
  <c r="AKY566"/>
  <c r="ALE566" s="1"/>
  <c r="AOE566"/>
  <c r="AOK566" s="1"/>
  <c r="ARK566"/>
  <c r="ARQ566" s="1"/>
  <c r="AUQ566"/>
  <c r="AUW566" s="1"/>
  <c r="AP566"/>
  <c r="AV566" s="1"/>
  <c r="CF566"/>
  <c r="CL566" s="1"/>
  <c r="DV566"/>
  <c r="EB566" s="1"/>
  <c r="FL566"/>
  <c r="FR566" s="1"/>
  <c r="IR566"/>
  <c r="IX566" s="1"/>
  <c r="KH566"/>
  <c r="KN566" s="1"/>
  <c r="LX566"/>
  <c r="MD566" s="1"/>
  <c r="NN566"/>
  <c r="NT566" s="1"/>
  <c r="PD566"/>
  <c r="PJ566" s="1"/>
  <c r="QT566"/>
  <c r="QZ566" s="1"/>
  <c r="SJ566"/>
  <c r="SP566" s="1"/>
  <c r="TZ566"/>
  <c r="UF566" s="1"/>
  <c r="AIN566"/>
  <c r="AIT566" s="1"/>
  <c r="AKD566"/>
  <c r="AKJ566" s="1"/>
  <c r="ALT566"/>
  <c r="ALZ566" s="1"/>
  <c r="ANJ566"/>
  <c r="ANP566" s="1"/>
  <c r="AOZ566"/>
  <c r="APF566" s="1"/>
  <c r="AQP566"/>
  <c r="AQV566" s="1"/>
  <c r="ASF566"/>
  <c r="ASL566" s="1"/>
  <c r="ATV566"/>
  <c r="AUB566" s="1"/>
  <c r="DC568"/>
  <c r="DI568" s="1"/>
  <c r="ES568"/>
  <c r="EY568" s="1"/>
  <c r="HD568"/>
  <c r="HJ568" s="1"/>
  <c r="IT568"/>
  <c r="IZ568" s="1"/>
  <c r="LZ568"/>
  <c r="MF568" s="1"/>
  <c r="NP568"/>
  <c r="NV568" s="1"/>
  <c r="PF568"/>
  <c r="PL568" s="1"/>
  <c r="QV568"/>
  <c r="RB568" s="1"/>
  <c r="SL568"/>
  <c r="SR568" s="1"/>
  <c r="UB568"/>
  <c r="UH568" s="1"/>
  <c r="VR568"/>
  <c r="VX568" s="1"/>
  <c r="XH568"/>
  <c r="XN568" s="1"/>
  <c r="YX568"/>
  <c r="ZD568" s="1"/>
  <c r="AAN568"/>
  <c r="AAT568" s="1"/>
  <c r="ACD568"/>
  <c r="ACJ568" s="1"/>
  <c r="ADT568"/>
  <c r="ADZ568" s="1"/>
  <c r="AFJ568"/>
  <c r="AFP568" s="1"/>
  <c r="AGZ568"/>
  <c r="AHF568" s="1"/>
  <c r="AVK575"/>
  <c r="AVF562"/>
  <c r="YA570"/>
  <c r="YG570" s="1"/>
  <c r="ABG570"/>
  <c r="ABM570" s="1"/>
  <c r="AEM570"/>
  <c r="AES570" s="1"/>
  <c r="AHS570"/>
  <c r="AHY570" s="1"/>
  <c r="AKY570"/>
  <c r="ALE570" s="1"/>
  <c r="AOE570"/>
  <c r="AOK570" s="1"/>
  <c r="ARK570"/>
  <c r="ARQ570" s="1"/>
  <c r="AUQ570"/>
  <c r="AUW570" s="1"/>
  <c r="AVF570"/>
  <c r="EX559"/>
  <c r="EX589" s="1"/>
  <c r="EX590" s="1"/>
  <c r="DH559"/>
  <c r="DH589" s="1"/>
  <c r="DH590" s="1"/>
  <c r="BR559"/>
  <c r="BR589" s="1"/>
  <c r="BR590" s="1"/>
  <c r="AUP587"/>
  <c r="AUV588" s="1"/>
  <c r="ASZ587"/>
  <c r="ATF588" s="1"/>
  <c r="ARJ587"/>
  <c r="ARP588" s="1"/>
  <c r="AOD587"/>
  <c r="AOJ588" s="1"/>
  <c r="AMN587"/>
  <c r="AMT588" s="1"/>
  <c r="UT587"/>
  <c r="UZ588" s="1"/>
  <c r="TD587"/>
  <c r="TJ588" s="1"/>
  <c r="RN587"/>
  <c r="RT588" s="1"/>
  <c r="OH587"/>
  <c r="ON588" s="1"/>
  <c r="MR587"/>
  <c r="MX588" s="1"/>
  <c r="HV587"/>
  <c r="IB588" s="1"/>
  <c r="GF587"/>
  <c r="GL588" s="1"/>
  <c r="AFG587"/>
  <c r="AFM588" s="1"/>
  <c r="ACA587"/>
  <c r="ACG588" s="1"/>
  <c r="YU587"/>
  <c r="ZA588" s="1"/>
  <c r="VO587"/>
  <c r="VU588" s="1"/>
  <c r="FK587"/>
  <c r="FQ588" s="1"/>
  <c r="CE587"/>
  <c r="CK588" s="1"/>
  <c r="AHR587"/>
  <c r="AHX588" s="1"/>
  <c r="AEL587"/>
  <c r="AER588" s="1"/>
  <c r="ABF587"/>
  <c r="ABL588" s="1"/>
  <c r="XZ587"/>
  <c r="YF588" s="1"/>
  <c r="AVI575"/>
  <c r="AVF566"/>
  <c r="HB566"/>
  <c r="HH566" s="1"/>
  <c r="AVH568"/>
  <c r="O559"/>
  <c r="O587" s="1"/>
  <c r="U588" s="1"/>
  <c r="Q559"/>
  <c r="Q587" s="1"/>
  <c r="W588" s="1"/>
  <c r="AVJ575"/>
  <c r="AVD559"/>
  <c r="JM562"/>
  <c r="JS562" s="1"/>
  <c r="MS562"/>
  <c r="MY562" s="1"/>
  <c r="PY562"/>
  <c r="QE562" s="1"/>
  <c r="TE562"/>
  <c r="TK562" s="1"/>
  <c r="WK562"/>
  <c r="WQ562" s="1"/>
  <c r="YA562"/>
  <c r="YG562" s="1"/>
  <c r="ZQ562"/>
  <c r="ZW562" s="1"/>
  <c r="ABG562"/>
  <c r="ABM562" s="1"/>
  <c r="ACW562"/>
  <c r="ADC562" s="1"/>
  <c r="AEM562"/>
  <c r="AES562" s="1"/>
  <c r="AGC562"/>
  <c r="AGI562" s="1"/>
  <c r="AHS562"/>
  <c r="AHY562" s="1"/>
  <c r="AKY562"/>
  <c r="ALE562" s="1"/>
  <c r="AOE562"/>
  <c r="AOK562" s="1"/>
  <c r="ARK562"/>
  <c r="ARQ562" s="1"/>
  <c r="AUQ562"/>
  <c r="AUW562" s="1"/>
  <c r="AP562"/>
  <c r="AV562" s="1"/>
  <c r="CF562"/>
  <c r="CL562" s="1"/>
  <c r="DV562"/>
  <c r="EB562" s="1"/>
  <c r="FL562"/>
  <c r="FR562" s="1"/>
  <c r="HB562"/>
  <c r="HH562" s="1"/>
  <c r="IR562"/>
  <c r="IX562" s="1"/>
  <c r="KH562"/>
  <c r="KN562" s="1"/>
  <c r="LX562"/>
  <c r="MD562" s="1"/>
  <c r="NN562"/>
  <c r="NT562" s="1"/>
  <c r="PD562"/>
  <c r="PJ562" s="1"/>
  <c r="QT562"/>
  <c r="QZ562" s="1"/>
  <c r="SJ562"/>
  <c r="SP562" s="1"/>
  <c r="TZ562"/>
  <c r="UF562" s="1"/>
  <c r="AIN562"/>
  <c r="AIT562" s="1"/>
  <c r="AKD562"/>
  <c r="AKJ562" s="1"/>
  <c r="ALT562"/>
  <c r="ALZ562" s="1"/>
  <c r="ANJ562"/>
  <c r="ANP562" s="1"/>
  <c r="AOZ562"/>
  <c r="APF562" s="1"/>
  <c r="AQP562"/>
  <c r="AQV562" s="1"/>
  <c r="ASF562"/>
  <c r="ASL562" s="1"/>
  <c r="ATV562"/>
  <c r="AUB562" s="1"/>
  <c r="JM570"/>
  <c r="JS570" s="1"/>
  <c r="MS570"/>
  <c r="MY570" s="1"/>
  <c r="PY570"/>
  <c r="QE570" s="1"/>
  <c r="TE570"/>
  <c r="TK570" s="1"/>
  <c r="WK570"/>
  <c r="WQ570" s="1"/>
  <c r="ZQ570"/>
  <c r="ZW570" s="1"/>
  <c r="ACW570"/>
  <c r="ADC570" s="1"/>
  <c r="AGC570"/>
  <c r="AGI570" s="1"/>
  <c r="AP570"/>
  <c r="AV570" s="1"/>
  <c r="CF570"/>
  <c r="CL570" s="1"/>
  <c r="DV570"/>
  <c r="EB570" s="1"/>
  <c r="FL570"/>
  <c r="FR570" s="1"/>
  <c r="HB570"/>
  <c r="HH570" s="1"/>
  <c r="IR570"/>
  <c r="IX570" s="1"/>
  <c r="KH570"/>
  <c r="KN570" s="1"/>
  <c r="LX570"/>
  <c r="MD570" s="1"/>
  <c r="NN570"/>
  <c r="NT570" s="1"/>
  <c r="PD570"/>
  <c r="PJ570" s="1"/>
  <c r="QT570"/>
  <c r="QZ570" s="1"/>
  <c r="SJ570"/>
  <c r="SP570" s="1"/>
  <c r="TZ570"/>
  <c r="UF570" s="1"/>
  <c r="AIN570"/>
  <c r="AIT570" s="1"/>
  <c r="AKD570"/>
  <c r="AKJ570" s="1"/>
  <c r="ALT570"/>
  <c r="ALZ570" s="1"/>
  <c r="ANJ570"/>
  <c r="ANP570" s="1"/>
  <c r="AOZ570"/>
  <c r="APF570" s="1"/>
  <c r="AQP570"/>
  <c r="AQV570" s="1"/>
  <c r="ASF570"/>
  <c r="ASL570" s="1"/>
  <c r="ATV570"/>
  <c r="AUB570" s="1"/>
  <c r="AUS571" l="1"/>
  <c r="AUY571" s="1"/>
  <c r="AUS569"/>
  <c r="AUY569" s="1"/>
  <c r="ALV572"/>
  <c r="AMB572" s="1"/>
  <c r="ALV561"/>
  <c r="AMB561" s="1"/>
  <c r="ALV566"/>
  <c r="AMB566" s="1"/>
  <c r="ALV562"/>
  <c r="AMB562" s="1"/>
  <c r="ALV570"/>
  <c r="AMB570" s="1"/>
  <c r="ALV567"/>
  <c r="AMB567" s="1"/>
  <c r="ALV565"/>
  <c r="AMB565" s="1"/>
  <c r="AMB559" s="1"/>
  <c r="AMB589" s="1"/>
  <c r="AMB590" s="1"/>
  <c r="AGE567"/>
  <c r="AGK567" s="1"/>
  <c r="AGE572"/>
  <c r="AGK572" s="1"/>
  <c r="AGE564"/>
  <c r="AGK564" s="1"/>
  <c r="AGE565"/>
  <c r="AGK565" s="1"/>
  <c r="AGE573"/>
  <c r="AGK573" s="1"/>
  <c r="AGE561"/>
  <c r="AGK561" s="1"/>
  <c r="AGE560"/>
  <c r="AGK560" s="1"/>
  <c r="AAQ569"/>
  <c r="AAW569" s="1"/>
  <c r="AAQ565"/>
  <c r="AAW565" s="1"/>
  <c r="AAQ583"/>
  <c r="AAW583" s="1"/>
  <c r="AAQ578"/>
  <c r="AAW578" s="1"/>
  <c r="AAQ571"/>
  <c r="AAW571" s="1"/>
  <c r="AAQ585"/>
  <c r="AAW585" s="1"/>
  <c r="AAQ579"/>
  <c r="AAW579" s="1"/>
  <c r="AAW575" s="1"/>
  <c r="AAQ572"/>
  <c r="AAW572" s="1"/>
  <c r="AAQ568"/>
  <c r="AAW568" s="1"/>
  <c r="AAQ564"/>
  <c r="AAW564" s="1"/>
  <c r="AAQ560"/>
  <c r="AAW560" s="1"/>
  <c r="RQ560"/>
  <c r="RW560" s="1"/>
  <c r="RQ567"/>
  <c r="RW567" s="1"/>
  <c r="RQ572"/>
  <c r="RW572" s="1"/>
  <c r="RQ564"/>
  <c r="RW564" s="1"/>
  <c r="RQ565"/>
  <c r="RW565" s="1"/>
  <c r="RQ573"/>
  <c r="RW573" s="1"/>
  <c r="RQ570"/>
  <c r="RW570" s="1"/>
  <c r="EQ566"/>
  <c r="EW566" s="1"/>
  <c r="EQ562"/>
  <c r="EW562" s="1"/>
  <c r="EQ565"/>
  <c r="EW565" s="1"/>
  <c r="EQ568"/>
  <c r="EW568" s="1"/>
  <c r="EQ567"/>
  <c r="EW567" s="1"/>
  <c r="EQ571"/>
  <c r="EW571" s="1"/>
  <c r="EA567"/>
  <c r="EG567" s="1"/>
  <c r="EA563"/>
  <c r="EG563" s="1"/>
  <c r="EA585"/>
  <c r="EG585" s="1"/>
  <c r="EA560"/>
  <c r="EG560" s="1"/>
  <c r="EA578"/>
  <c r="EG578" s="1"/>
  <c r="EA571"/>
  <c r="EG571" s="1"/>
  <c r="EA581"/>
  <c r="EG581" s="1"/>
  <c r="EA572"/>
  <c r="EG572" s="1"/>
  <c r="EA568"/>
  <c r="EG568" s="1"/>
  <c r="EA564"/>
  <c r="EG564" s="1"/>
  <c r="EA584"/>
  <c r="EG584" s="1"/>
  <c r="DX570"/>
  <c r="ED570" s="1"/>
  <c r="DX564"/>
  <c r="ED564" s="1"/>
  <c r="DX569"/>
  <c r="ED569" s="1"/>
  <c r="DX561"/>
  <c r="ED561" s="1"/>
  <c r="DX560"/>
  <c r="ED560" s="1"/>
  <c r="DX565"/>
  <c r="ED565" s="1"/>
  <c r="DX573"/>
  <c r="ED573" s="1"/>
  <c r="AU569"/>
  <c r="BA569" s="1"/>
  <c r="AU565"/>
  <c r="BA565" s="1"/>
  <c r="AU561"/>
  <c r="BA561" s="1"/>
  <c r="AU560"/>
  <c r="BA560" s="1"/>
  <c r="AU578"/>
  <c r="BA578" s="1"/>
  <c r="AU571"/>
  <c r="BA571" s="1"/>
  <c r="AU581"/>
  <c r="BA581" s="1"/>
  <c r="AU577"/>
  <c r="BA577" s="1"/>
  <c r="AU570"/>
  <c r="BA570" s="1"/>
  <c r="AU566"/>
  <c r="BA566" s="1"/>
  <c r="AU562"/>
  <c r="BA562" s="1"/>
  <c r="AUA567"/>
  <c r="AUG567" s="1"/>
  <c r="AUA563"/>
  <c r="AUG563" s="1"/>
  <c r="AUA560"/>
  <c r="AUG560" s="1"/>
  <c r="AUA580"/>
  <c r="AUG580" s="1"/>
  <c r="AUA573"/>
  <c r="AUG573" s="1"/>
  <c r="AUA585"/>
  <c r="AUG585" s="1"/>
  <c r="AUA581"/>
  <c r="AUG581" s="1"/>
  <c r="AUA577"/>
  <c r="AUG577" s="1"/>
  <c r="AUA570"/>
  <c r="AUG570" s="1"/>
  <c r="AUA566"/>
  <c r="AUG566" s="1"/>
  <c r="AUA562"/>
  <c r="AUG562" s="1"/>
  <c r="AHC567"/>
  <c r="AHI567" s="1"/>
  <c r="AHC563"/>
  <c r="AHI563" s="1"/>
  <c r="AHC578"/>
  <c r="AHI578" s="1"/>
  <c r="AHC571"/>
  <c r="AHI571" s="1"/>
  <c r="AHC585"/>
  <c r="AHI585" s="1"/>
  <c r="AHC581"/>
  <c r="AHI581" s="1"/>
  <c r="AHC577"/>
  <c r="AHI577" s="1"/>
  <c r="AHC570"/>
  <c r="AHI570" s="1"/>
  <c r="AHC566"/>
  <c r="AHI566" s="1"/>
  <c r="AHC562"/>
  <c r="AHI562" s="1"/>
  <c r="AHC584"/>
  <c r="AHI584" s="1"/>
  <c r="HI559"/>
  <c r="HI589" s="1"/>
  <c r="HI590" s="1"/>
  <c r="IY559"/>
  <c r="IY589" s="1"/>
  <c r="IY590" s="1"/>
  <c r="KO559"/>
  <c r="KO589" s="1"/>
  <c r="KO590" s="1"/>
  <c r="ME559"/>
  <c r="ME589" s="1"/>
  <c r="ME590" s="1"/>
  <c r="NU559"/>
  <c r="NU589" s="1"/>
  <c r="NU590" s="1"/>
  <c r="PK559"/>
  <c r="PK589" s="1"/>
  <c r="PK590" s="1"/>
  <c r="RA559"/>
  <c r="RA589" s="1"/>
  <c r="RA590" s="1"/>
  <c r="XK567"/>
  <c r="XQ567" s="1"/>
  <c r="XK563"/>
  <c r="XQ563" s="1"/>
  <c r="XK582"/>
  <c r="XQ582" s="1"/>
  <c r="XK573"/>
  <c r="XQ573" s="1"/>
  <c r="XK561"/>
  <c r="XQ561" s="1"/>
  <c r="XK581"/>
  <c r="XQ581" s="1"/>
  <c r="XK577"/>
  <c r="XQ577" s="1"/>
  <c r="XK570"/>
  <c r="XQ570" s="1"/>
  <c r="XK566"/>
  <c r="XQ566" s="1"/>
  <c r="XK562"/>
  <c r="XQ562" s="1"/>
  <c r="XK584"/>
  <c r="XQ584" s="1"/>
  <c r="ADW567"/>
  <c r="AEC567" s="1"/>
  <c r="ADW563"/>
  <c r="AEC563" s="1"/>
  <c r="ADW578"/>
  <c r="AEC578" s="1"/>
  <c r="ADW571"/>
  <c r="AEC571" s="1"/>
  <c r="ADW585"/>
  <c r="AEC585" s="1"/>
  <c r="ADW581"/>
  <c r="AEC581" s="1"/>
  <c r="ADW577"/>
  <c r="AEC577" s="1"/>
  <c r="ADW570"/>
  <c r="AEC570" s="1"/>
  <c r="ADW566"/>
  <c r="AEC566" s="1"/>
  <c r="ADW562"/>
  <c r="AEC562" s="1"/>
  <c r="ADW584"/>
  <c r="AEC584" s="1"/>
  <c r="HG567"/>
  <c r="HM567" s="1"/>
  <c r="HG563"/>
  <c r="HM563" s="1"/>
  <c r="HG560"/>
  <c r="HM560" s="1"/>
  <c r="HG580"/>
  <c r="HM580" s="1"/>
  <c r="HG573"/>
  <c r="HM573" s="1"/>
  <c r="HG561"/>
  <c r="HM561" s="1"/>
  <c r="HG585"/>
  <c r="HM585" s="1"/>
  <c r="HG579"/>
  <c r="HM579" s="1"/>
  <c r="HG572"/>
  <c r="HM572" s="1"/>
  <c r="HG568"/>
  <c r="HM568" s="1"/>
  <c r="HG562"/>
  <c r="HM562" s="1"/>
  <c r="NS567"/>
  <c r="NY567" s="1"/>
  <c r="NS563"/>
  <c r="NY563" s="1"/>
  <c r="NS560"/>
  <c r="NY560" s="1"/>
  <c r="NS580"/>
  <c r="NY580" s="1"/>
  <c r="NS573"/>
  <c r="NY573" s="1"/>
  <c r="NS561"/>
  <c r="NY561" s="1"/>
  <c r="NS581"/>
  <c r="NY581" s="1"/>
  <c r="NS577"/>
  <c r="NY577" s="1"/>
  <c r="NS570"/>
  <c r="NY570" s="1"/>
  <c r="NS566"/>
  <c r="NY566" s="1"/>
  <c r="NS562"/>
  <c r="NY562" s="1"/>
  <c r="UE567"/>
  <c r="UK567" s="1"/>
  <c r="UE563"/>
  <c r="UK563" s="1"/>
  <c r="UE583"/>
  <c r="UK583" s="1"/>
  <c r="UE582"/>
  <c r="UK582" s="1"/>
  <c r="UE578"/>
  <c r="UK578" s="1"/>
  <c r="UE571"/>
  <c r="UK571" s="1"/>
  <c r="UE581"/>
  <c r="UK581" s="1"/>
  <c r="UE577"/>
  <c r="UK577" s="1"/>
  <c r="UE570"/>
  <c r="UK570" s="1"/>
  <c r="UE566"/>
  <c r="UK566" s="1"/>
  <c r="UE562"/>
  <c r="UK562" s="1"/>
  <c r="ANO563"/>
  <c r="ANU563" s="1"/>
  <c r="ANO580"/>
  <c r="ANU580" s="1"/>
  <c r="ANO585"/>
  <c r="ANU585" s="1"/>
  <c r="ANO577"/>
  <c r="ANU577" s="1"/>
  <c r="ANO566"/>
  <c r="ANU566" s="1"/>
  <c r="ANO576"/>
  <c r="ANU576" s="1"/>
  <c r="AQU567"/>
  <c r="ARA567" s="1"/>
  <c r="AQU563"/>
  <c r="ARA563" s="1"/>
  <c r="AQU560"/>
  <c r="ARA560" s="1"/>
  <c r="AQU580"/>
  <c r="ARA580" s="1"/>
  <c r="AQU573"/>
  <c r="ARA573" s="1"/>
  <c r="AQU585"/>
  <c r="ARA585" s="1"/>
  <c r="AQU581"/>
  <c r="ARA581" s="1"/>
  <c r="AQU577"/>
  <c r="ARA577" s="1"/>
  <c r="AQU570"/>
  <c r="ARA570" s="1"/>
  <c r="AQU566"/>
  <c r="ARA566" s="1"/>
  <c r="AQU562"/>
  <c r="ARA562" s="1"/>
  <c r="UU570"/>
  <c r="VA570" s="1"/>
  <c r="UU573"/>
  <c r="VA573" s="1"/>
  <c r="UU560"/>
  <c r="VA560" s="1"/>
  <c r="UU568"/>
  <c r="VA568" s="1"/>
  <c r="UU567"/>
  <c r="VA567" s="1"/>
  <c r="UU571"/>
  <c r="VA571" s="1"/>
  <c r="OI570"/>
  <c r="OO570" s="1"/>
  <c r="OI573"/>
  <c r="OO573" s="1"/>
  <c r="OI560"/>
  <c r="OO560" s="1"/>
  <c r="OI568"/>
  <c r="OO568" s="1"/>
  <c r="OI567"/>
  <c r="OO567" s="1"/>
  <c r="OI563"/>
  <c r="OO563" s="1"/>
  <c r="HW570"/>
  <c r="IC570" s="1"/>
  <c r="HW573"/>
  <c r="IC573" s="1"/>
  <c r="HW560"/>
  <c r="IC560" s="1"/>
  <c r="HW568"/>
  <c r="IC568" s="1"/>
  <c r="HW567"/>
  <c r="IC567" s="1"/>
  <c r="HW563"/>
  <c r="IC563" s="1"/>
  <c r="AVH559"/>
  <c r="AVH587" s="1"/>
  <c r="KJ568"/>
  <c r="KP568" s="1"/>
  <c r="YC571"/>
  <c r="YI571" s="1"/>
  <c r="YC562"/>
  <c r="YI562" s="1"/>
  <c r="YC561"/>
  <c r="YI561" s="1"/>
  <c r="AHU572"/>
  <c r="AIA572" s="1"/>
  <c r="AHU565"/>
  <c r="AIA565" s="1"/>
  <c r="AHU561"/>
  <c r="AIA561" s="1"/>
  <c r="AIP566"/>
  <c r="AIV566" s="1"/>
  <c r="AIP570"/>
  <c r="AIV570" s="1"/>
  <c r="AIP560"/>
  <c r="AIV560" s="1"/>
  <c r="AUS567"/>
  <c r="AUY567" s="1"/>
  <c r="AUS565"/>
  <c r="AUY565" s="1"/>
  <c r="AUS562"/>
  <c r="AUY562" s="1"/>
  <c r="ALA571"/>
  <c r="ALG571" s="1"/>
  <c r="ALA562"/>
  <c r="ALG562" s="1"/>
  <c r="ALA569"/>
  <c r="ALG569" s="1"/>
  <c r="UW569"/>
  <c r="VC569" s="1"/>
  <c r="UW566"/>
  <c r="VC566" s="1"/>
  <c r="UW563"/>
  <c r="VC563" s="1"/>
  <c r="LE571"/>
  <c r="LK571" s="1"/>
  <c r="LE562"/>
  <c r="LK562" s="1"/>
  <c r="LE561"/>
  <c r="LK561" s="1"/>
  <c r="HY569"/>
  <c r="IE569" s="1"/>
  <c r="HY566"/>
  <c r="IE566" s="1"/>
  <c r="HY563"/>
  <c r="IE563" s="1"/>
  <c r="BM571"/>
  <c r="BS571" s="1"/>
  <c r="BM562"/>
  <c r="BS562" s="1"/>
  <c r="BM570"/>
  <c r="BS570" s="1"/>
  <c r="ES569"/>
  <c r="EY569" s="1"/>
  <c r="ES561"/>
  <c r="EY561" s="1"/>
  <c r="ES572"/>
  <c r="EY572" s="1"/>
  <c r="ES564"/>
  <c r="EY564" s="1"/>
  <c r="ES565"/>
  <c r="EY565" s="1"/>
  <c r="ES573"/>
  <c r="EY573" s="1"/>
  <c r="KJ566"/>
  <c r="KP566" s="1"/>
  <c r="KJ567"/>
  <c r="KP567" s="1"/>
  <c r="KJ565"/>
  <c r="KP565" s="1"/>
  <c r="BM568"/>
  <c r="BS568" s="1"/>
  <c r="YC567"/>
  <c r="YI567" s="1"/>
  <c r="YC572"/>
  <c r="YI572" s="1"/>
  <c r="YC564"/>
  <c r="YI564" s="1"/>
  <c r="YC565"/>
  <c r="YI565" s="1"/>
  <c r="YC573"/>
  <c r="YI573" s="1"/>
  <c r="YC570"/>
  <c r="YI570" s="1"/>
  <c r="AHU571"/>
  <c r="AIA571" s="1"/>
  <c r="AHU566"/>
  <c r="AIA566" s="1"/>
  <c r="AHU562"/>
  <c r="AIA562" s="1"/>
  <c r="AHU563"/>
  <c r="AIA563" s="1"/>
  <c r="AHU569"/>
  <c r="AIA569" s="1"/>
  <c r="AHU570"/>
  <c r="AIA570" s="1"/>
  <c r="AIP571"/>
  <c r="AIV571" s="1"/>
  <c r="AIP564"/>
  <c r="AIV564" s="1"/>
  <c r="AIP573"/>
  <c r="AIV573" s="1"/>
  <c r="AIP569"/>
  <c r="AIV569" s="1"/>
  <c r="AIP561"/>
  <c r="AIV561" s="1"/>
  <c r="AIP563"/>
  <c r="AIV563" s="1"/>
  <c r="AIV559" s="1"/>
  <c r="AIV589" s="1"/>
  <c r="AIV590" s="1"/>
  <c r="AUS560"/>
  <c r="AUY560" s="1"/>
  <c r="AUS561"/>
  <c r="AUY561" s="1"/>
  <c r="AUS572"/>
  <c r="AUY572" s="1"/>
  <c r="AUS563"/>
  <c r="AUY563" s="1"/>
  <c r="AUS564"/>
  <c r="AUY564" s="1"/>
  <c r="AUS573"/>
  <c r="AUY573" s="1"/>
  <c r="AUS570"/>
  <c r="AUY570" s="1"/>
  <c r="ALA560"/>
  <c r="ALG560" s="1"/>
  <c r="ALA561"/>
  <c r="ALG561" s="1"/>
  <c r="ALA572"/>
  <c r="ALG572" s="1"/>
  <c r="ALA564"/>
  <c r="ALG564" s="1"/>
  <c r="ALA565"/>
  <c r="ALG565" s="1"/>
  <c r="ALA573"/>
  <c r="ALG573" s="1"/>
  <c r="ALA570"/>
  <c r="ALG570" s="1"/>
  <c r="UW560"/>
  <c r="VC560" s="1"/>
  <c r="UW567"/>
  <c r="VC567" s="1"/>
  <c r="UW572"/>
  <c r="VC572" s="1"/>
  <c r="UW564"/>
  <c r="VC564" s="1"/>
  <c r="UW565"/>
  <c r="VC565" s="1"/>
  <c r="UW561"/>
  <c r="VC561" s="1"/>
  <c r="VC559" s="1"/>
  <c r="VC589" s="1"/>
  <c r="VC590" s="1"/>
  <c r="UW570"/>
  <c r="VC570" s="1"/>
  <c r="LE560"/>
  <c r="LK560" s="1"/>
  <c r="LE567"/>
  <c r="LK567" s="1"/>
  <c r="LE572"/>
  <c r="LK572" s="1"/>
  <c r="LE564"/>
  <c r="LK564" s="1"/>
  <c r="LE565"/>
  <c r="LK565" s="1"/>
  <c r="LE573"/>
  <c r="LK573" s="1"/>
  <c r="LE570"/>
  <c r="LK570" s="1"/>
  <c r="HY560"/>
  <c r="IE560" s="1"/>
  <c r="HY567"/>
  <c r="IE567" s="1"/>
  <c r="HY572"/>
  <c r="IE572" s="1"/>
  <c r="HY564"/>
  <c r="IE564" s="1"/>
  <c r="HY565"/>
  <c r="IE565" s="1"/>
  <c r="HY573"/>
  <c r="IE573" s="1"/>
  <c r="HY570"/>
  <c r="IE570" s="1"/>
  <c r="BM569"/>
  <c r="BS569" s="1"/>
  <c r="BM561"/>
  <c r="BS561" s="1"/>
  <c r="BM572"/>
  <c r="BS572" s="1"/>
  <c r="BM564"/>
  <c r="BS564" s="1"/>
  <c r="BM565"/>
  <c r="BS565" s="1"/>
  <c r="BM573"/>
  <c r="BS573" s="1"/>
  <c r="KJ560"/>
  <c r="KP560" s="1"/>
  <c r="KJ564"/>
  <c r="KP564" s="1"/>
  <c r="KJ569"/>
  <c r="KP569" s="1"/>
  <c r="KJ572"/>
  <c r="KP572" s="1"/>
  <c r="KJ563"/>
  <c r="KP563" s="1"/>
  <c r="SQ559"/>
  <c r="SQ589" s="1"/>
  <c r="SQ590" s="1"/>
  <c r="AVF559"/>
  <c r="AVF587" s="1"/>
  <c r="AHZ559"/>
  <c r="AHZ589" s="1"/>
  <c r="AHZ590" s="1"/>
  <c r="AET559"/>
  <c r="AET589" s="1"/>
  <c r="AET590" s="1"/>
  <c r="ABN559"/>
  <c r="ABN589" s="1"/>
  <c r="ABN590" s="1"/>
  <c r="YH559"/>
  <c r="YH589" s="1"/>
  <c r="YH590" s="1"/>
  <c r="AVS573"/>
  <c r="AVS567"/>
  <c r="AVS563"/>
  <c r="AUY559"/>
  <c r="AUY589" s="1"/>
  <c r="AUY590" s="1"/>
  <c r="ARS559"/>
  <c r="ARS589" s="1"/>
  <c r="ARS590" s="1"/>
  <c r="AOM559"/>
  <c r="AOM589" s="1"/>
  <c r="AOM590" s="1"/>
  <c r="RW559"/>
  <c r="RW589" s="1"/>
  <c r="RW590" s="1"/>
  <c r="OQ559"/>
  <c r="OQ589" s="1"/>
  <c r="OQ590" s="1"/>
  <c r="GN559"/>
  <c r="GN589" s="1"/>
  <c r="GN590" s="1"/>
  <c r="TL559"/>
  <c r="TL589" s="1"/>
  <c r="TL590" s="1"/>
  <c r="VB559"/>
  <c r="VB589" s="1"/>
  <c r="VB590" s="1"/>
  <c r="AJP559"/>
  <c r="AJP589" s="1"/>
  <c r="AJP590" s="1"/>
  <c r="ALF559"/>
  <c r="ALF589" s="1"/>
  <c r="ALF590" s="1"/>
  <c r="AMV559"/>
  <c r="AMV589" s="1"/>
  <c r="AMV590" s="1"/>
  <c r="AOL559"/>
  <c r="AOL589" s="1"/>
  <c r="AOL590" s="1"/>
  <c r="AQB559"/>
  <c r="AQB589" s="1"/>
  <c r="AQB590" s="1"/>
  <c r="ARR559"/>
  <c r="ARR589" s="1"/>
  <c r="ARR590" s="1"/>
  <c r="ATH559"/>
  <c r="ATH589" s="1"/>
  <c r="ATH590" s="1"/>
  <c r="AUX559"/>
  <c r="AUX589" s="1"/>
  <c r="AUX590" s="1"/>
  <c r="AGJ559"/>
  <c r="AGJ589" s="1"/>
  <c r="AGJ590" s="1"/>
  <c r="ADD559"/>
  <c r="ADD589" s="1"/>
  <c r="ADD590" s="1"/>
  <c r="ZX559"/>
  <c r="ZX589" s="1"/>
  <c r="ZX590" s="1"/>
  <c r="WR559"/>
  <c r="WR589" s="1"/>
  <c r="WR590" s="1"/>
  <c r="ANO569"/>
  <c r="ANU569" s="1"/>
  <c r="ANO565"/>
  <c r="ANU565" s="1"/>
  <c r="ANO561"/>
  <c r="ANU561" s="1"/>
  <c r="ANO582"/>
  <c r="ANU582" s="1"/>
  <c r="ANO578"/>
  <c r="ANU578" s="1"/>
  <c r="ANO571"/>
  <c r="ANU571" s="1"/>
  <c r="ANO583"/>
  <c r="ANU583" s="1"/>
  <c r="ANO579"/>
  <c r="ANU579" s="1"/>
  <c r="ANO572"/>
  <c r="ANU572" s="1"/>
  <c r="ANO568"/>
  <c r="ANU568" s="1"/>
  <c r="ANO564"/>
  <c r="ANU564" s="1"/>
  <c r="Z563"/>
  <c r="AF563" s="1"/>
  <c r="Z576"/>
  <c r="AF576" s="1"/>
  <c r="Z566"/>
  <c r="AF566" s="1"/>
  <c r="Z567"/>
  <c r="AF567" s="1"/>
  <c r="Z585"/>
  <c r="AF585" s="1"/>
  <c r="Z582"/>
  <c r="AF582" s="1"/>
  <c r="Z571"/>
  <c r="AF571" s="1"/>
  <c r="Z570"/>
  <c r="AF570" s="1"/>
  <c r="Z562"/>
  <c r="AF562" s="1"/>
  <c r="Z569"/>
  <c r="AF569" s="1"/>
  <c r="Z565"/>
  <c r="AF565" s="1"/>
  <c r="Z561"/>
  <c r="AF561" s="1"/>
  <c r="Z581"/>
  <c r="AF581" s="1"/>
  <c r="Z584"/>
  <c r="AF584" s="1"/>
  <c r="Z578"/>
  <c r="AF578" s="1"/>
  <c r="Z573"/>
  <c r="AF573" s="1"/>
  <c r="Z583"/>
  <c r="AF583" s="1"/>
  <c r="Z572"/>
  <c r="AF572" s="1"/>
  <c r="Z568"/>
  <c r="AF568" s="1"/>
  <c r="Z564"/>
  <c r="AF564" s="1"/>
  <c r="AVK587"/>
  <c r="W560"/>
  <c r="AC560" s="1"/>
  <c r="W570"/>
  <c r="AC570" s="1"/>
  <c r="W573"/>
  <c r="AC573" s="1"/>
  <c r="W563"/>
  <c r="AC563" s="1"/>
  <c r="W565"/>
  <c r="AC565" s="1"/>
  <c r="W562"/>
  <c r="AC562" s="1"/>
  <c r="AVT562" s="1"/>
  <c r="W564"/>
  <c r="AC564" s="1"/>
  <c r="W566"/>
  <c r="AC566" s="1"/>
  <c r="W572"/>
  <c r="AC572" s="1"/>
  <c r="W571"/>
  <c r="AC571" s="1"/>
  <c r="W561"/>
  <c r="AC561" s="1"/>
  <c r="AVT561" s="1"/>
  <c r="W567"/>
  <c r="AC567" s="1"/>
  <c r="W569"/>
  <c r="AC569" s="1"/>
  <c r="AVT569" s="1"/>
  <c r="W568"/>
  <c r="AC568" s="1"/>
  <c r="ABL561"/>
  <c r="ABR561" s="1"/>
  <c r="ABL584"/>
  <c r="ABR584" s="1"/>
  <c r="ABL562"/>
  <c r="ABR562" s="1"/>
  <c r="ABL564"/>
  <c r="ABR564" s="1"/>
  <c r="ABL566"/>
  <c r="ABR566" s="1"/>
  <c r="ABL568"/>
  <c r="ABR568" s="1"/>
  <c r="ABL570"/>
  <c r="ABR570" s="1"/>
  <c r="ABL572"/>
  <c r="ABR572" s="1"/>
  <c r="ABL577"/>
  <c r="ABR577" s="1"/>
  <c r="ABL571"/>
  <c r="ABR571" s="1"/>
  <c r="ABL573"/>
  <c r="ABR573" s="1"/>
  <c r="ABL576"/>
  <c r="ABR576" s="1"/>
  <c r="ABL578"/>
  <c r="ABR578" s="1"/>
  <c r="ABL580"/>
  <c r="ABR580" s="1"/>
  <c r="ABL582"/>
  <c r="ABR582" s="1"/>
  <c r="ABL560"/>
  <c r="ABR560" s="1"/>
  <c r="ABL579"/>
  <c r="ABR579" s="1"/>
  <c r="ABL581"/>
  <c r="ABR581" s="1"/>
  <c r="ABL583"/>
  <c r="ABR583" s="1"/>
  <c r="ABL585"/>
  <c r="ABR585" s="1"/>
  <c r="ABL563"/>
  <c r="ABR563" s="1"/>
  <c r="ABL565"/>
  <c r="ABR565" s="1"/>
  <c r="ABL567"/>
  <c r="ABR567" s="1"/>
  <c r="ABL569"/>
  <c r="ABR569" s="1"/>
  <c r="AHX561"/>
  <c r="AID561" s="1"/>
  <c r="AHX584"/>
  <c r="AID584" s="1"/>
  <c r="AHX562"/>
  <c r="AID562" s="1"/>
  <c r="AHX564"/>
  <c r="AID564" s="1"/>
  <c r="AHX566"/>
  <c r="AID566" s="1"/>
  <c r="AHX568"/>
  <c r="AID568" s="1"/>
  <c r="AHX570"/>
  <c r="AID570" s="1"/>
  <c r="AHX572"/>
  <c r="AID572" s="1"/>
  <c r="AHX577"/>
  <c r="AID577" s="1"/>
  <c r="AHX571"/>
  <c r="AID571" s="1"/>
  <c r="AHX573"/>
  <c r="AID573" s="1"/>
  <c r="AHX576"/>
  <c r="AID576" s="1"/>
  <c r="AHX578"/>
  <c r="AID578" s="1"/>
  <c r="AHX580"/>
  <c r="AID580" s="1"/>
  <c r="AHX582"/>
  <c r="AID582" s="1"/>
  <c r="AHX560"/>
  <c r="AID560" s="1"/>
  <c r="AHX579"/>
  <c r="AID579" s="1"/>
  <c r="AHX581"/>
  <c r="AID581" s="1"/>
  <c r="AHX583"/>
  <c r="AID583" s="1"/>
  <c r="AHX585"/>
  <c r="AID585" s="1"/>
  <c r="AHX563"/>
  <c r="AID563" s="1"/>
  <c r="AHX565"/>
  <c r="AID565" s="1"/>
  <c r="AHX567"/>
  <c r="AID567" s="1"/>
  <c r="AHX569"/>
  <c r="AID569" s="1"/>
  <c r="FQ580"/>
  <c r="FW580" s="1"/>
  <c r="FQ584"/>
  <c r="FW584" s="1"/>
  <c r="FQ562"/>
  <c r="FW562" s="1"/>
  <c r="FQ564"/>
  <c r="FW564" s="1"/>
  <c r="FQ566"/>
  <c r="FW566" s="1"/>
  <c r="FQ568"/>
  <c r="FW568" s="1"/>
  <c r="FQ570"/>
  <c r="FW570" s="1"/>
  <c r="FQ572"/>
  <c r="FW572" s="1"/>
  <c r="FQ579"/>
  <c r="FW579" s="1"/>
  <c r="FQ571"/>
  <c r="FW571" s="1"/>
  <c r="FQ573"/>
  <c r="FW573" s="1"/>
  <c r="FQ576"/>
  <c r="FW576" s="1"/>
  <c r="FQ578"/>
  <c r="FW578" s="1"/>
  <c r="FQ582"/>
  <c r="FW582" s="1"/>
  <c r="FQ560"/>
  <c r="FW560" s="1"/>
  <c r="FQ581"/>
  <c r="FW581" s="1"/>
  <c r="FQ583"/>
  <c r="FW583" s="1"/>
  <c r="FQ585"/>
  <c r="FW585" s="1"/>
  <c r="FQ561"/>
  <c r="FW561" s="1"/>
  <c r="FQ563"/>
  <c r="FW563" s="1"/>
  <c r="FQ565"/>
  <c r="FW565" s="1"/>
  <c r="FQ567"/>
  <c r="FW567" s="1"/>
  <c r="FQ569"/>
  <c r="FW569" s="1"/>
  <c r="FQ577"/>
  <c r="FW577" s="1"/>
  <c r="ZA580"/>
  <c r="ZG580" s="1"/>
  <c r="ZA584"/>
  <c r="ZG584" s="1"/>
  <c r="ZA560"/>
  <c r="ZG560" s="1"/>
  <c r="ZA562"/>
  <c r="ZG562" s="1"/>
  <c r="ZA564"/>
  <c r="ZG564" s="1"/>
  <c r="ZA566"/>
  <c r="ZG566" s="1"/>
  <c r="ZA568"/>
  <c r="ZG568" s="1"/>
  <c r="ZA570"/>
  <c r="ZG570" s="1"/>
  <c r="ZA572"/>
  <c r="ZG572" s="1"/>
  <c r="ZA579"/>
  <c r="ZG579" s="1"/>
  <c r="ZA585"/>
  <c r="ZG585" s="1"/>
  <c r="ZA561"/>
  <c r="ZG561" s="1"/>
  <c r="ZA571"/>
  <c r="ZG571" s="1"/>
  <c r="ZA573"/>
  <c r="ZG573" s="1"/>
  <c r="ZA576"/>
  <c r="ZG576" s="1"/>
  <c r="ZA578"/>
  <c r="ZG578" s="1"/>
  <c r="ZA582"/>
  <c r="ZG582" s="1"/>
  <c r="ZA581"/>
  <c r="ZG581" s="1"/>
  <c r="ZA583"/>
  <c r="ZG583" s="1"/>
  <c r="ZA563"/>
  <c r="ZG563" s="1"/>
  <c r="ZA565"/>
  <c r="ZG565" s="1"/>
  <c r="ZA567"/>
  <c r="ZG567" s="1"/>
  <c r="ZA569"/>
  <c r="ZG569" s="1"/>
  <c r="ZA577"/>
  <c r="ZG577" s="1"/>
  <c r="AFM580"/>
  <c r="AFS580" s="1"/>
  <c r="AFM584"/>
  <c r="AFS584" s="1"/>
  <c r="AFM560"/>
  <c r="AFS560" s="1"/>
  <c r="AFM562"/>
  <c r="AFS562" s="1"/>
  <c r="AFM564"/>
  <c r="AFS564" s="1"/>
  <c r="AFM566"/>
  <c r="AFS566" s="1"/>
  <c r="AFM568"/>
  <c r="AFS568" s="1"/>
  <c r="AFM570"/>
  <c r="AFS570" s="1"/>
  <c r="AFM572"/>
  <c r="AFS572" s="1"/>
  <c r="AFM579"/>
  <c r="AFS579" s="1"/>
  <c r="AFM583"/>
  <c r="AFS583" s="1"/>
  <c r="AFM585"/>
  <c r="AFS585" s="1"/>
  <c r="AFM561"/>
  <c r="AFS561" s="1"/>
  <c r="AFM571"/>
  <c r="AFS571" s="1"/>
  <c r="AFM573"/>
  <c r="AFS573" s="1"/>
  <c r="AFM576"/>
  <c r="AFS576" s="1"/>
  <c r="AFM578"/>
  <c r="AFS578" s="1"/>
  <c r="AFM582"/>
  <c r="AFS582" s="1"/>
  <c r="AFM581"/>
  <c r="AFS581" s="1"/>
  <c r="AFM563"/>
  <c r="AFS563" s="1"/>
  <c r="AFM565"/>
  <c r="AFS565" s="1"/>
  <c r="AFM567"/>
  <c r="AFS567" s="1"/>
  <c r="AFM569"/>
  <c r="AFS569" s="1"/>
  <c r="AFM577"/>
  <c r="AFS577" s="1"/>
  <c r="IB561"/>
  <c r="IH561" s="1"/>
  <c r="IB562"/>
  <c r="IH562" s="1"/>
  <c r="IB564"/>
  <c r="IH564" s="1"/>
  <c r="IB566"/>
  <c r="IH566" s="1"/>
  <c r="IB568"/>
  <c r="IH568" s="1"/>
  <c r="IB570"/>
  <c r="IH570" s="1"/>
  <c r="IB572"/>
  <c r="IH572" s="1"/>
  <c r="IB577"/>
  <c r="IH577" s="1"/>
  <c r="IB579"/>
  <c r="IH579" s="1"/>
  <c r="IB585"/>
  <c r="IH585" s="1"/>
  <c r="IB571"/>
  <c r="IH571" s="1"/>
  <c r="IB573"/>
  <c r="IH573" s="1"/>
  <c r="IB576"/>
  <c r="IH576" s="1"/>
  <c r="IB578"/>
  <c r="IH578" s="1"/>
  <c r="IB580"/>
  <c r="IH580" s="1"/>
  <c r="IB582"/>
  <c r="IH582" s="1"/>
  <c r="IB584"/>
  <c r="IH584" s="1"/>
  <c r="IB560"/>
  <c r="IH560" s="1"/>
  <c r="IB581"/>
  <c r="IH581" s="1"/>
  <c r="IB583"/>
  <c r="IH583" s="1"/>
  <c r="IB563"/>
  <c r="IH563" s="1"/>
  <c r="IB565"/>
  <c r="IH565" s="1"/>
  <c r="IB567"/>
  <c r="IH567" s="1"/>
  <c r="IB569"/>
  <c r="IH569" s="1"/>
  <c r="ON561"/>
  <c r="OT561" s="1"/>
  <c r="ON562"/>
  <c r="OT562" s="1"/>
  <c r="ON564"/>
  <c r="OT564" s="1"/>
  <c r="ON566"/>
  <c r="OT566" s="1"/>
  <c r="ON568"/>
  <c r="OT568" s="1"/>
  <c r="ON570"/>
  <c r="OT570" s="1"/>
  <c r="ON572"/>
  <c r="OT572" s="1"/>
  <c r="ON577"/>
  <c r="OT577" s="1"/>
  <c r="ON579"/>
  <c r="OT579" s="1"/>
  <c r="ON585"/>
  <c r="OT585" s="1"/>
  <c r="ON571"/>
  <c r="OT571" s="1"/>
  <c r="ON573"/>
  <c r="OT573" s="1"/>
  <c r="ON576"/>
  <c r="OT576" s="1"/>
  <c r="ON578"/>
  <c r="OT578" s="1"/>
  <c r="ON580"/>
  <c r="OT580" s="1"/>
  <c r="ON582"/>
  <c r="OT582" s="1"/>
  <c r="ON584"/>
  <c r="OT584" s="1"/>
  <c r="ON560"/>
  <c r="OT560" s="1"/>
  <c r="ON581"/>
  <c r="OT581" s="1"/>
  <c r="ON583"/>
  <c r="OT583" s="1"/>
  <c r="ON563"/>
  <c r="OT563" s="1"/>
  <c r="ON565"/>
  <c r="OT565" s="1"/>
  <c r="ON567"/>
  <c r="OT567" s="1"/>
  <c r="ON569"/>
  <c r="OT569" s="1"/>
  <c r="TJ562"/>
  <c r="TP562" s="1"/>
  <c r="TJ564"/>
  <c r="TP564" s="1"/>
  <c r="TJ566"/>
  <c r="TP566" s="1"/>
  <c r="TJ568"/>
  <c r="TP568" s="1"/>
  <c r="TJ570"/>
  <c r="TP570" s="1"/>
  <c r="TJ572"/>
  <c r="TP572" s="1"/>
  <c r="TJ577"/>
  <c r="TP577" s="1"/>
  <c r="TJ579"/>
  <c r="TP579" s="1"/>
  <c r="TJ571"/>
  <c r="TP571" s="1"/>
  <c r="TJ573"/>
  <c r="TP573" s="1"/>
  <c r="TJ576"/>
  <c r="TP576" s="1"/>
  <c r="TJ578"/>
  <c r="TP578" s="1"/>
  <c r="TJ580"/>
  <c r="TP580" s="1"/>
  <c r="TJ582"/>
  <c r="TP582" s="1"/>
  <c r="TJ584"/>
  <c r="TP584" s="1"/>
  <c r="TJ560"/>
  <c r="TP560" s="1"/>
  <c r="TJ581"/>
  <c r="TP581" s="1"/>
  <c r="TJ583"/>
  <c r="TP583" s="1"/>
  <c r="TJ585"/>
  <c r="TP585" s="1"/>
  <c r="TJ561"/>
  <c r="TP561" s="1"/>
  <c r="TJ563"/>
  <c r="TP563" s="1"/>
  <c r="TJ565"/>
  <c r="TP565" s="1"/>
  <c r="TJ567"/>
  <c r="TP567" s="1"/>
  <c r="TJ569"/>
  <c r="TP569" s="1"/>
  <c r="AMT562"/>
  <c r="AMZ562" s="1"/>
  <c r="AMT564"/>
  <c r="AMZ564" s="1"/>
  <c r="AMT566"/>
  <c r="AMZ566" s="1"/>
  <c r="AMT568"/>
  <c r="AMZ568" s="1"/>
  <c r="AMT570"/>
  <c r="AMZ570" s="1"/>
  <c r="AMT572"/>
  <c r="AMZ572" s="1"/>
  <c r="AMT577"/>
  <c r="AMZ577" s="1"/>
  <c r="AMT579"/>
  <c r="AMZ579" s="1"/>
  <c r="AMT571"/>
  <c r="AMZ571" s="1"/>
  <c r="AMT573"/>
  <c r="AMZ573" s="1"/>
  <c r="AMT576"/>
  <c r="AMZ576" s="1"/>
  <c r="AMT578"/>
  <c r="AMZ578" s="1"/>
  <c r="AMT580"/>
  <c r="AMZ580" s="1"/>
  <c r="AMT582"/>
  <c r="AMZ582" s="1"/>
  <c r="AMT584"/>
  <c r="AMZ584" s="1"/>
  <c r="AMT560"/>
  <c r="AMZ560" s="1"/>
  <c r="AMT581"/>
  <c r="AMZ581" s="1"/>
  <c r="AMT583"/>
  <c r="AMZ583" s="1"/>
  <c r="AMT585"/>
  <c r="AMZ585" s="1"/>
  <c r="AMT561"/>
  <c r="AMZ561" s="1"/>
  <c r="AMT563"/>
  <c r="AMZ563" s="1"/>
  <c r="AMT565"/>
  <c r="AMZ565" s="1"/>
  <c r="AMT567"/>
  <c r="AMZ567" s="1"/>
  <c r="AMT569"/>
  <c r="AMZ569" s="1"/>
  <c r="ARP562"/>
  <c r="ARV562" s="1"/>
  <c r="ARP564"/>
  <c r="ARV564" s="1"/>
  <c r="ARP566"/>
  <c r="ARV566" s="1"/>
  <c r="ARP568"/>
  <c r="ARV568" s="1"/>
  <c r="ARP570"/>
  <c r="ARV570" s="1"/>
  <c r="ARP572"/>
  <c r="ARV572" s="1"/>
  <c r="ARP577"/>
  <c r="ARV577" s="1"/>
  <c r="ARP579"/>
  <c r="ARV579" s="1"/>
  <c r="ARP583"/>
  <c r="ARV583" s="1"/>
  <c r="ARP585"/>
  <c r="ARV585" s="1"/>
  <c r="ARP571"/>
  <c r="ARV571" s="1"/>
  <c r="ARP573"/>
  <c r="ARV573" s="1"/>
  <c r="ARP576"/>
  <c r="ARV576" s="1"/>
  <c r="ARP578"/>
  <c r="ARV578" s="1"/>
  <c r="ARP580"/>
  <c r="ARV580" s="1"/>
  <c r="ARP582"/>
  <c r="ARV582" s="1"/>
  <c r="ARP584"/>
  <c r="ARV584" s="1"/>
  <c r="ARP560"/>
  <c r="ARV560" s="1"/>
  <c r="ARP581"/>
  <c r="ARV581" s="1"/>
  <c r="ARP561"/>
  <c r="ARV561" s="1"/>
  <c r="ARP563"/>
  <c r="ARV563" s="1"/>
  <c r="ARP565"/>
  <c r="ARV565" s="1"/>
  <c r="ARP567"/>
  <c r="ARV567" s="1"/>
  <c r="ARP569"/>
  <c r="ARV569" s="1"/>
  <c r="AUV562"/>
  <c r="AVB562" s="1"/>
  <c r="AUV564"/>
  <c r="AVB564" s="1"/>
  <c r="AUV566"/>
  <c r="AVB566" s="1"/>
  <c r="AUV568"/>
  <c r="AVB568" s="1"/>
  <c r="AUV570"/>
  <c r="AVB570" s="1"/>
  <c r="AUV572"/>
  <c r="AVB572" s="1"/>
  <c r="AUV579"/>
  <c r="AVB579" s="1"/>
  <c r="AUV585"/>
  <c r="AVB585" s="1"/>
  <c r="AUV571"/>
  <c r="AVB571" s="1"/>
  <c r="AUV573"/>
  <c r="AVB573" s="1"/>
  <c r="AUV576"/>
  <c r="AVB576" s="1"/>
  <c r="AUV578"/>
  <c r="AVB578" s="1"/>
  <c r="AUV580"/>
  <c r="AVB580" s="1"/>
  <c r="AUV582"/>
  <c r="AVB582" s="1"/>
  <c r="AUV584"/>
  <c r="AVB584" s="1"/>
  <c r="AUV560"/>
  <c r="AVB560" s="1"/>
  <c r="AUV577"/>
  <c r="AVB577" s="1"/>
  <c r="AUV581"/>
  <c r="AVB581" s="1"/>
  <c r="AUV583"/>
  <c r="AVB583" s="1"/>
  <c r="AUV561"/>
  <c r="AVB561" s="1"/>
  <c r="AUV563"/>
  <c r="AVB563" s="1"/>
  <c r="AUV565"/>
  <c r="AVB565" s="1"/>
  <c r="AUV567"/>
  <c r="AVB567" s="1"/>
  <c r="AUV569"/>
  <c r="AVB569" s="1"/>
  <c r="AGH561"/>
  <c r="AGN561" s="1"/>
  <c r="AGH580"/>
  <c r="AGN580" s="1"/>
  <c r="AGH584"/>
  <c r="AGN584" s="1"/>
  <c r="AGH562"/>
  <c r="AGN562" s="1"/>
  <c r="AGH564"/>
  <c r="AGN564" s="1"/>
  <c r="AGH566"/>
  <c r="AGN566" s="1"/>
  <c r="AGH568"/>
  <c r="AGN568" s="1"/>
  <c r="AGH570"/>
  <c r="AGN570" s="1"/>
  <c r="AGH572"/>
  <c r="AGN572" s="1"/>
  <c r="AGH577"/>
  <c r="AGN577" s="1"/>
  <c r="AGH571"/>
  <c r="AGN571" s="1"/>
  <c r="AGH573"/>
  <c r="AGN573" s="1"/>
  <c r="AGH576"/>
  <c r="AGN576" s="1"/>
  <c r="AGH578"/>
  <c r="AGN578" s="1"/>
  <c r="AGH582"/>
  <c r="AGN582" s="1"/>
  <c r="AGH560"/>
  <c r="AGN560" s="1"/>
  <c r="AGH579"/>
  <c r="AGN579" s="1"/>
  <c r="AGH581"/>
  <c r="AGN581" s="1"/>
  <c r="AGH583"/>
  <c r="AGN583" s="1"/>
  <c r="AGH585"/>
  <c r="AGN585" s="1"/>
  <c r="AGH563"/>
  <c r="AGN563" s="1"/>
  <c r="AGH565"/>
  <c r="AGN565" s="1"/>
  <c r="AGH567"/>
  <c r="AGN567" s="1"/>
  <c r="AGH569"/>
  <c r="AGN569" s="1"/>
  <c r="MC562"/>
  <c r="MI562" s="1"/>
  <c r="MC564"/>
  <c r="MI564" s="1"/>
  <c r="MC566"/>
  <c r="MI566" s="1"/>
  <c r="MC568"/>
  <c r="MI568" s="1"/>
  <c r="MC570"/>
  <c r="MI570" s="1"/>
  <c r="MC572"/>
  <c r="MI572" s="1"/>
  <c r="MC579"/>
  <c r="MI579" s="1"/>
  <c r="MC585"/>
  <c r="MI585" s="1"/>
  <c r="MC561"/>
  <c r="MI561" s="1"/>
  <c r="MC571"/>
  <c r="MI571" s="1"/>
  <c r="MC573"/>
  <c r="MI573" s="1"/>
  <c r="MC576"/>
  <c r="MI576" s="1"/>
  <c r="MC578"/>
  <c r="MI578" s="1"/>
  <c r="MC580"/>
  <c r="MI580" s="1"/>
  <c r="MC582"/>
  <c r="MI582" s="1"/>
  <c r="MC584"/>
  <c r="MI584" s="1"/>
  <c r="MC560"/>
  <c r="MI560" s="1"/>
  <c r="MC581"/>
  <c r="MI581" s="1"/>
  <c r="MC583"/>
  <c r="MI583" s="1"/>
  <c r="MC563"/>
  <c r="MI563" s="1"/>
  <c r="MC565"/>
  <c r="MI565" s="1"/>
  <c r="MC567"/>
  <c r="MI567" s="1"/>
  <c r="MC569"/>
  <c r="MI569" s="1"/>
  <c r="MC577"/>
  <c r="MI577" s="1"/>
  <c r="SO562"/>
  <c r="SU562" s="1"/>
  <c r="SO564"/>
  <c r="SU564" s="1"/>
  <c r="SO566"/>
  <c r="SU566" s="1"/>
  <c r="SO568"/>
  <c r="SU568" s="1"/>
  <c r="SO570"/>
  <c r="SU570" s="1"/>
  <c r="SO572"/>
  <c r="SU572" s="1"/>
  <c r="SO579"/>
  <c r="SU579" s="1"/>
  <c r="SO585"/>
  <c r="SU585" s="1"/>
  <c r="SO561"/>
  <c r="SU561" s="1"/>
  <c r="SO571"/>
  <c r="SU571" s="1"/>
  <c r="SO573"/>
  <c r="SU573" s="1"/>
  <c r="SO576"/>
  <c r="SU576" s="1"/>
  <c r="SO578"/>
  <c r="SU578" s="1"/>
  <c r="SO580"/>
  <c r="SU580" s="1"/>
  <c r="SO582"/>
  <c r="SU582" s="1"/>
  <c r="SO584"/>
  <c r="SU584" s="1"/>
  <c r="SO560"/>
  <c r="SU560" s="1"/>
  <c r="SO581"/>
  <c r="SU581" s="1"/>
  <c r="SO583"/>
  <c r="SU583" s="1"/>
  <c r="SO563"/>
  <c r="SU563" s="1"/>
  <c r="SO565"/>
  <c r="SU565" s="1"/>
  <c r="SO567"/>
  <c r="SU567" s="1"/>
  <c r="SO569"/>
  <c r="SU569" s="1"/>
  <c r="SO577"/>
  <c r="SU577" s="1"/>
  <c r="ALY562"/>
  <c r="AME562" s="1"/>
  <c r="ALY564"/>
  <c r="AME564" s="1"/>
  <c r="ALY566"/>
  <c r="AME566" s="1"/>
  <c r="ALY568"/>
  <c r="AME568" s="1"/>
  <c r="ALY570"/>
  <c r="AME570" s="1"/>
  <c r="ALY572"/>
  <c r="AME572" s="1"/>
  <c r="ALY579"/>
  <c r="AME579" s="1"/>
  <c r="ALY583"/>
  <c r="AME583" s="1"/>
  <c r="ALY585"/>
  <c r="AME585" s="1"/>
  <c r="ALY571"/>
  <c r="AME571" s="1"/>
  <c r="ALY573"/>
  <c r="AME573" s="1"/>
  <c r="ALY576"/>
  <c r="AME576" s="1"/>
  <c r="ALY578"/>
  <c r="AME578" s="1"/>
  <c r="ALY580"/>
  <c r="AME580" s="1"/>
  <c r="ALY582"/>
  <c r="AME582" s="1"/>
  <c r="ALY584"/>
  <c r="AME584" s="1"/>
  <c r="ALY560"/>
  <c r="AME560" s="1"/>
  <c r="ALY577"/>
  <c r="AME577" s="1"/>
  <c r="ALY581"/>
  <c r="AME581" s="1"/>
  <c r="ALY561"/>
  <c r="AME561" s="1"/>
  <c r="ALY563"/>
  <c r="AME563" s="1"/>
  <c r="ALY565"/>
  <c r="AME565" s="1"/>
  <c r="ALY567"/>
  <c r="AME567" s="1"/>
  <c r="ALY569"/>
  <c r="AME569" s="1"/>
  <c r="ASK562"/>
  <c r="ASQ562" s="1"/>
  <c r="ASK564"/>
  <c r="ASQ564" s="1"/>
  <c r="ASK566"/>
  <c r="ASQ566" s="1"/>
  <c r="ASK568"/>
  <c r="ASQ568" s="1"/>
  <c r="ASK570"/>
  <c r="ASQ570" s="1"/>
  <c r="ASK572"/>
  <c r="ASQ572" s="1"/>
  <c r="ASK579"/>
  <c r="ASQ579" s="1"/>
  <c r="ASK583"/>
  <c r="ASQ583" s="1"/>
  <c r="ASK585"/>
  <c r="ASQ585" s="1"/>
  <c r="ASK571"/>
  <c r="ASQ571" s="1"/>
  <c r="ASK573"/>
  <c r="ASQ573" s="1"/>
  <c r="ASK576"/>
  <c r="ASQ576" s="1"/>
  <c r="ASK578"/>
  <c r="ASQ578" s="1"/>
  <c r="ASK580"/>
  <c r="ASQ580" s="1"/>
  <c r="ASK582"/>
  <c r="ASQ582" s="1"/>
  <c r="ASK584"/>
  <c r="ASQ584" s="1"/>
  <c r="ASK560"/>
  <c r="ASQ560" s="1"/>
  <c r="ASK577"/>
  <c r="ASQ577" s="1"/>
  <c r="ASK581"/>
  <c r="ASQ581" s="1"/>
  <c r="ASK561"/>
  <c r="ASQ561" s="1"/>
  <c r="ASK563"/>
  <c r="ASQ563" s="1"/>
  <c r="ASK565"/>
  <c r="ASQ565" s="1"/>
  <c r="ASK567"/>
  <c r="ASQ567" s="1"/>
  <c r="ASK569"/>
  <c r="ASQ569" s="1"/>
  <c r="U564"/>
  <c r="AA564" s="1"/>
  <c r="AVR564" s="1"/>
  <c r="U572"/>
  <c r="AA572" s="1"/>
  <c r="AVR572" s="1"/>
  <c r="U560"/>
  <c r="AA560" s="1"/>
  <c r="U563"/>
  <c r="AA563" s="1"/>
  <c r="AVR563" s="1"/>
  <c r="U561"/>
  <c r="AA561" s="1"/>
  <c r="AVR561" s="1"/>
  <c r="U567"/>
  <c r="AA567" s="1"/>
  <c r="AVR567" s="1"/>
  <c r="U569"/>
  <c r="AA569" s="1"/>
  <c r="AVR569" s="1"/>
  <c r="U571"/>
  <c r="AA571" s="1"/>
  <c r="AVR571" s="1"/>
  <c r="U568"/>
  <c r="AA568" s="1"/>
  <c r="AVR568" s="1"/>
  <c r="U565"/>
  <c r="AA565" s="1"/>
  <c r="AVR565" s="1"/>
  <c r="U573"/>
  <c r="AA573" s="1"/>
  <c r="AVR573" s="1"/>
  <c r="U570"/>
  <c r="AA570" s="1"/>
  <c r="AVR570" s="1"/>
  <c r="U562"/>
  <c r="AA562" s="1"/>
  <c r="AVR562" s="1"/>
  <c r="U566"/>
  <c r="AA566" s="1"/>
  <c r="AVR566" s="1"/>
  <c r="YF561"/>
  <c r="YL561" s="1"/>
  <c r="YF584"/>
  <c r="YL584" s="1"/>
  <c r="YF562"/>
  <c r="YL562" s="1"/>
  <c r="YF564"/>
  <c r="YL564" s="1"/>
  <c r="YF566"/>
  <c r="YL566" s="1"/>
  <c r="YF568"/>
  <c r="YL568" s="1"/>
  <c r="YF570"/>
  <c r="YL570" s="1"/>
  <c r="YF572"/>
  <c r="YL572" s="1"/>
  <c r="YF577"/>
  <c r="YL577" s="1"/>
  <c r="YF571"/>
  <c r="YL571" s="1"/>
  <c r="YF573"/>
  <c r="YL573" s="1"/>
  <c r="YF576"/>
  <c r="YL576" s="1"/>
  <c r="YF578"/>
  <c r="YL578" s="1"/>
  <c r="YF580"/>
  <c r="YL580" s="1"/>
  <c r="YF582"/>
  <c r="YL582" s="1"/>
  <c r="YF560"/>
  <c r="YL560" s="1"/>
  <c r="YF579"/>
  <c r="YL579" s="1"/>
  <c r="YF581"/>
  <c r="YL581" s="1"/>
  <c r="YF583"/>
  <c r="YL583" s="1"/>
  <c r="YF585"/>
  <c r="YL585" s="1"/>
  <c r="YF563"/>
  <c r="YL563" s="1"/>
  <c r="YF565"/>
  <c r="YL565" s="1"/>
  <c r="YF567"/>
  <c r="YL567" s="1"/>
  <c r="YF569"/>
  <c r="YL569" s="1"/>
  <c r="AER561"/>
  <c r="AEX561" s="1"/>
  <c r="AER584"/>
  <c r="AEX584" s="1"/>
  <c r="AER562"/>
  <c r="AEX562" s="1"/>
  <c r="AER564"/>
  <c r="AEX564" s="1"/>
  <c r="AER566"/>
  <c r="AEX566" s="1"/>
  <c r="AER568"/>
  <c r="AEX568" s="1"/>
  <c r="AER570"/>
  <c r="AEX570" s="1"/>
  <c r="AER572"/>
  <c r="AEX572" s="1"/>
  <c r="AER577"/>
  <c r="AEX577" s="1"/>
  <c r="AER583"/>
  <c r="AEX583" s="1"/>
  <c r="AER571"/>
  <c r="AEX571" s="1"/>
  <c r="AER573"/>
  <c r="AEX573" s="1"/>
  <c r="AER576"/>
  <c r="AEX576" s="1"/>
  <c r="AER578"/>
  <c r="AEX578" s="1"/>
  <c r="AER580"/>
  <c r="AEX580" s="1"/>
  <c r="AER582"/>
  <c r="AEX582" s="1"/>
  <c r="AER560"/>
  <c r="AEX560" s="1"/>
  <c r="AER579"/>
  <c r="AEX579" s="1"/>
  <c r="AER581"/>
  <c r="AEX581" s="1"/>
  <c r="AER585"/>
  <c r="AEX585" s="1"/>
  <c r="AER563"/>
  <c r="AEX563" s="1"/>
  <c r="AER565"/>
  <c r="AEX565" s="1"/>
  <c r="AER567"/>
  <c r="AEX567" s="1"/>
  <c r="AER569"/>
  <c r="AEX569" s="1"/>
  <c r="CK577"/>
  <c r="CQ577" s="1"/>
  <c r="CK576"/>
  <c r="CQ576" s="1"/>
  <c r="CK580"/>
  <c r="CQ580" s="1"/>
  <c r="CK584"/>
  <c r="CQ584" s="1"/>
  <c r="CK562"/>
  <c r="CQ562" s="1"/>
  <c r="CK564"/>
  <c r="CQ564" s="1"/>
  <c r="CK566"/>
  <c r="CQ566" s="1"/>
  <c r="CK568"/>
  <c r="CQ568" s="1"/>
  <c r="CK570"/>
  <c r="CQ570" s="1"/>
  <c r="CK572"/>
  <c r="CQ572" s="1"/>
  <c r="CK579"/>
  <c r="CQ579" s="1"/>
  <c r="CK585"/>
  <c r="CQ585" s="1"/>
  <c r="CK571"/>
  <c r="CQ571" s="1"/>
  <c r="CK573"/>
  <c r="CQ573" s="1"/>
  <c r="CK578"/>
  <c r="CQ578" s="1"/>
  <c r="CK582"/>
  <c r="CQ582" s="1"/>
  <c r="CK560"/>
  <c r="CQ560" s="1"/>
  <c r="CK581"/>
  <c r="CQ581" s="1"/>
  <c r="CK583"/>
  <c r="CQ583" s="1"/>
  <c r="CK561"/>
  <c r="CQ561" s="1"/>
  <c r="CK563"/>
  <c r="CQ563" s="1"/>
  <c r="CK565"/>
  <c r="CQ565" s="1"/>
  <c r="CK567"/>
  <c r="CQ567" s="1"/>
  <c r="CK569"/>
  <c r="CQ569" s="1"/>
  <c r="VU577"/>
  <c r="WA577" s="1"/>
  <c r="VU576"/>
  <c r="WA576" s="1"/>
  <c r="VU580"/>
  <c r="WA580" s="1"/>
  <c r="VU584"/>
  <c r="WA584" s="1"/>
  <c r="VU560"/>
  <c r="WA560" s="1"/>
  <c r="VU562"/>
  <c r="WA562" s="1"/>
  <c r="VU564"/>
  <c r="WA564" s="1"/>
  <c r="VU566"/>
  <c r="WA566" s="1"/>
  <c r="VU568"/>
  <c r="WA568" s="1"/>
  <c r="VU570"/>
  <c r="WA570" s="1"/>
  <c r="VU572"/>
  <c r="WA572" s="1"/>
  <c r="VU585"/>
  <c r="WA585" s="1"/>
  <c r="VU571"/>
  <c r="WA571" s="1"/>
  <c r="VU573"/>
  <c r="WA573" s="1"/>
  <c r="VU578"/>
  <c r="WA578" s="1"/>
  <c r="VU582"/>
  <c r="WA582" s="1"/>
  <c r="VU579"/>
  <c r="WA579" s="1"/>
  <c r="VU581"/>
  <c r="WA581" s="1"/>
  <c r="VU583"/>
  <c r="WA583" s="1"/>
  <c r="VU563"/>
  <c r="WA563" s="1"/>
  <c r="VU565"/>
  <c r="WA565" s="1"/>
  <c r="VU567"/>
  <c r="WA567" s="1"/>
  <c r="VU569"/>
  <c r="WA569" s="1"/>
  <c r="VU561"/>
  <c r="WA561" s="1"/>
  <c r="ACG577"/>
  <c r="ACM577" s="1"/>
  <c r="ACG576"/>
  <c r="ACM576" s="1"/>
  <c r="ACG580"/>
  <c r="ACM580" s="1"/>
  <c r="ACG584"/>
  <c r="ACM584" s="1"/>
  <c r="ACG560"/>
  <c r="ACM560" s="1"/>
  <c r="ACG562"/>
  <c r="ACM562" s="1"/>
  <c r="ACG564"/>
  <c r="ACM564" s="1"/>
  <c r="ACG566"/>
  <c r="ACM566" s="1"/>
  <c r="ACG568"/>
  <c r="ACM568" s="1"/>
  <c r="ACG570"/>
  <c r="ACM570" s="1"/>
  <c r="ACG572"/>
  <c r="ACM572" s="1"/>
  <c r="ACG561"/>
  <c r="ACM561" s="1"/>
  <c r="ACG571"/>
  <c r="ACM571" s="1"/>
  <c r="ACG573"/>
  <c r="ACM573" s="1"/>
  <c r="ACG578"/>
  <c r="ACM578" s="1"/>
  <c r="ACG582"/>
  <c r="ACM582" s="1"/>
  <c r="ACG579"/>
  <c r="ACM579" s="1"/>
  <c r="ACG581"/>
  <c r="ACM581" s="1"/>
  <c r="ACG583"/>
  <c r="ACM583" s="1"/>
  <c r="ACG585"/>
  <c r="ACM585" s="1"/>
  <c r="ACG563"/>
  <c r="ACM563" s="1"/>
  <c r="ACG565"/>
  <c r="ACM565" s="1"/>
  <c r="ACG567"/>
  <c r="ACM567" s="1"/>
  <c r="ACG569"/>
  <c r="ACM569" s="1"/>
  <c r="GL561"/>
  <c r="GR561" s="1"/>
  <c r="GL562"/>
  <c r="GR562" s="1"/>
  <c r="GL564"/>
  <c r="GR564" s="1"/>
  <c r="GL568"/>
  <c r="GR568" s="1"/>
  <c r="GL570"/>
  <c r="GR570" s="1"/>
  <c r="GL572"/>
  <c r="GR572" s="1"/>
  <c r="GL577"/>
  <c r="GR577" s="1"/>
  <c r="GL579"/>
  <c r="GR579" s="1"/>
  <c r="GL585"/>
  <c r="GR585" s="1"/>
  <c r="GL571"/>
  <c r="GR571" s="1"/>
  <c r="GL573"/>
  <c r="GR573" s="1"/>
  <c r="GL576"/>
  <c r="GR576" s="1"/>
  <c r="GL578"/>
  <c r="GR578" s="1"/>
  <c r="GL580"/>
  <c r="GR580" s="1"/>
  <c r="GL582"/>
  <c r="GR582" s="1"/>
  <c r="GL584"/>
  <c r="GR584" s="1"/>
  <c r="GL560"/>
  <c r="GR560" s="1"/>
  <c r="GL581"/>
  <c r="GR581" s="1"/>
  <c r="GL583"/>
  <c r="GR583" s="1"/>
  <c r="GL563"/>
  <c r="GR563" s="1"/>
  <c r="GL565"/>
  <c r="GR565" s="1"/>
  <c r="GL567"/>
  <c r="GR567" s="1"/>
  <c r="GL569"/>
  <c r="GR569" s="1"/>
  <c r="GL566"/>
  <c r="GR566" s="1"/>
  <c r="MX561"/>
  <c r="ND561" s="1"/>
  <c r="MX562"/>
  <c r="ND562" s="1"/>
  <c r="MX564"/>
  <c r="ND564" s="1"/>
  <c r="MX566"/>
  <c r="ND566" s="1"/>
  <c r="MX568"/>
  <c r="ND568" s="1"/>
  <c r="MX570"/>
  <c r="ND570" s="1"/>
  <c r="MX572"/>
  <c r="ND572" s="1"/>
  <c r="MX577"/>
  <c r="ND577" s="1"/>
  <c r="MX579"/>
  <c r="ND579" s="1"/>
  <c r="MX585"/>
  <c r="ND585" s="1"/>
  <c r="MX571"/>
  <c r="ND571" s="1"/>
  <c r="MX573"/>
  <c r="ND573" s="1"/>
  <c r="MX576"/>
  <c r="ND576" s="1"/>
  <c r="MX578"/>
  <c r="ND578" s="1"/>
  <c r="MX580"/>
  <c r="ND580" s="1"/>
  <c r="MX582"/>
  <c r="ND582" s="1"/>
  <c r="MX584"/>
  <c r="ND584" s="1"/>
  <c r="MX560"/>
  <c r="ND560" s="1"/>
  <c r="MX581"/>
  <c r="ND581" s="1"/>
  <c r="MX583"/>
  <c r="ND583" s="1"/>
  <c r="MX563"/>
  <c r="ND563" s="1"/>
  <c r="MX565"/>
  <c r="ND565" s="1"/>
  <c r="MX567"/>
  <c r="ND567" s="1"/>
  <c r="MX569"/>
  <c r="ND569" s="1"/>
  <c r="RT561"/>
  <c r="RZ561" s="1"/>
  <c r="RT562"/>
  <c r="RZ562" s="1"/>
  <c r="RT564"/>
  <c r="RZ564" s="1"/>
  <c r="RT566"/>
  <c r="RZ566" s="1"/>
  <c r="RT568"/>
  <c r="RZ568" s="1"/>
  <c r="RT570"/>
  <c r="RZ570" s="1"/>
  <c r="RT572"/>
  <c r="RZ572" s="1"/>
  <c r="RT577"/>
  <c r="RZ577" s="1"/>
  <c r="RT579"/>
  <c r="RZ579" s="1"/>
  <c r="RT571"/>
  <c r="RZ571" s="1"/>
  <c r="RT573"/>
  <c r="RZ573" s="1"/>
  <c r="RT576"/>
  <c r="RZ576" s="1"/>
  <c r="RT578"/>
  <c r="RZ578" s="1"/>
  <c r="RT580"/>
  <c r="RZ580" s="1"/>
  <c r="RT582"/>
  <c r="RZ582" s="1"/>
  <c r="RT584"/>
  <c r="RZ584" s="1"/>
  <c r="RT560"/>
  <c r="RZ560" s="1"/>
  <c r="RT581"/>
  <c r="RZ581" s="1"/>
  <c r="RT583"/>
  <c r="RZ583" s="1"/>
  <c r="RT585"/>
  <c r="RZ585" s="1"/>
  <c r="RT563"/>
  <c r="RZ563" s="1"/>
  <c r="RT565"/>
  <c r="RZ565" s="1"/>
  <c r="RT567"/>
  <c r="RZ567" s="1"/>
  <c r="RT569"/>
  <c r="RZ569" s="1"/>
  <c r="UZ562"/>
  <c r="VF562" s="1"/>
  <c r="UZ564"/>
  <c r="VF564" s="1"/>
  <c r="UZ566"/>
  <c r="VF566" s="1"/>
  <c r="UZ568"/>
  <c r="VF568" s="1"/>
  <c r="UZ570"/>
  <c r="VF570" s="1"/>
  <c r="UZ572"/>
  <c r="VF572" s="1"/>
  <c r="UZ577"/>
  <c r="VF577" s="1"/>
  <c r="UZ579"/>
  <c r="VF579" s="1"/>
  <c r="UZ585"/>
  <c r="VF585" s="1"/>
  <c r="UZ571"/>
  <c r="VF571" s="1"/>
  <c r="UZ573"/>
  <c r="VF573" s="1"/>
  <c r="UZ576"/>
  <c r="VF576" s="1"/>
  <c r="UZ578"/>
  <c r="VF578" s="1"/>
  <c r="UZ580"/>
  <c r="VF580" s="1"/>
  <c r="UZ582"/>
  <c r="VF582" s="1"/>
  <c r="UZ584"/>
  <c r="VF584" s="1"/>
  <c r="UZ560"/>
  <c r="VF560" s="1"/>
  <c r="UZ581"/>
  <c r="VF581" s="1"/>
  <c r="UZ583"/>
  <c r="VF583" s="1"/>
  <c r="UZ561"/>
  <c r="VF561" s="1"/>
  <c r="UZ563"/>
  <c r="VF563" s="1"/>
  <c r="UZ565"/>
  <c r="VF565" s="1"/>
  <c r="UZ567"/>
  <c r="VF567" s="1"/>
  <c r="UZ569"/>
  <c r="VF569" s="1"/>
  <c r="AOJ562"/>
  <c r="AOP562" s="1"/>
  <c r="AOJ564"/>
  <c r="AOP564" s="1"/>
  <c r="AOJ566"/>
  <c r="AOP566" s="1"/>
  <c r="AOJ568"/>
  <c r="AOP568" s="1"/>
  <c r="AOJ570"/>
  <c r="AOP570" s="1"/>
  <c r="AOJ572"/>
  <c r="AOP572" s="1"/>
  <c r="AOJ577"/>
  <c r="AOP577" s="1"/>
  <c r="AOJ579"/>
  <c r="AOP579" s="1"/>
  <c r="AOJ585"/>
  <c r="AOP585" s="1"/>
  <c r="AOJ571"/>
  <c r="AOP571" s="1"/>
  <c r="AOJ573"/>
  <c r="AOP573" s="1"/>
  <c r="AOJ576"/>
  <c r="AOP576" s="1"/>
  <c r="AOJ578"/>
  <c r="AOP578" s="1"/>
  <c r="AOJ580"/>
  <c r="AOP580" s="1"/>
  <c r="AOJ582"/>
  <c r="AOP582" s="1"/>
  <c r="AOJ584"/>
  <c r="AOP584" s="1"/>
  <c r="AOJ560"/>
  <c r="AOP560" s="1"/>
  <c r="AOJ581"/>
  <c r="AOP581" s="1"/>
  <c r="AOJ583"/>
  <c r="AOP583" s="1"/>
  <c r="AOJ561"/>
  <c r="AOP561" s="1"/>
  <c r="AOJ563"/>
  <c r="AOP563" s="1"/>
  <c r="AOJ565"/>
  <c r="AOP565" s="1"/>
  <c r="AOJ567"/>
  <c r="AOP567" s="1"/>
  <c r="AOJ569"/>
  <c r="AOP569" s="1"/>
  <c r="ATF562"/>
  <c r="ATL562" s="1"/>
  <c r="ATF564"/>
  <c r="ATL564" s="1"/>
  <c r="ATF566"/>
  <c r="ATL566" s="1"/>
  <c r="ATF568"/>
  <c r="ATL568" s="1"/>
  <c r="ATF570"/>
  <c r="ATL570" s="1"/>
  <c r="ATF572"/>
  <c r="ATL572" s="1"/>
  <c r="ATF577"/>
  <c r="ATL577" s="1"/>
  <c r="ATF579"/>
  <c r="ATL579" s="1"/>
  <c r="ATF571"/>
  <c r="ATL571" s="1"/>
  <c r="ATF573"/>
  <c r="ATL573" s="1"/>
  <c r="ATF576"/>
  <c r="ATL576" s="1"/>
  <c r="ATF578"/>
  <c r="ATL578" s="1"/>
  <c r="ATF580"/>
  <c r="ATL580" s="1"/>
  <c r="ATF582"/>
  <c r="ATL582" s="1"/>
  <c r="ATF584"/>
  <c r="ATL584" s="1"/>
  <c r="ATF560"/>
  <c r="ATL560" s="1"/>
  <c r="ATF581"/>
  <c r="ATL581" s="1"/>
  <c r="ATF583"/>
  <c r="ATL583" s="1"/>
  <c r="ATF585"/>
  <c r="ATL585" s="1"/>
  <c r="ATF561"/>
  <c r="ATL561" s="1"/>
  <c r="ATF563"/>
  <c r="ATL563" s="1"/>
  <c r="ATF565"/>
  <c r="ATL565" s="1"/>
  <c r="ATF567"/>
  <c r="ATL567" s="1"/>
  <c r="ATF569"/>
  <c r="ATL569" s="1"/>
  <c r="ZV561"/>
  <c r="AAB561" s="1"/>
  <c r="ZV580"/>
  <c r="AAB580" s="1"/>
  <c r="ZV562"/>
  <c r="AAB562" s="1"/>
  <c r="ZV564"/>
  <c r="AAB564" s="1"/>
  <c r="ZV566"/>
  <c r="AAB566" s="1"/>
  <c r="ZV568"/>
  <c r="AAB568" s="1"/>
  <c r="ZV570"/>
  <c r="AAB570" s="1"/>
  <c r="ZV572"/>
  <c r="AAB572" s="1"/>
  <c r="ZV577"/>
  <c r="AAB577" s="1"/>
  <c r="ZV571"/>
  <c r="AAB571" s="1"/>
  <c r="ZV573"/>
  <c r="AAB573" s="1"/>
  <c r="ZV576"/>
  <c r="AAB576" s="1"/>
  <c r="ZV578"/>
  <c r="AAB578" s="1"/>
  <c r="ZV582"/>
  <c r="AAB582" s="1"/>
  <c r="ZV584"/>
  <c r="AAB584" s="1"/>
  <c r="ZV560"/>
  <c r="AAB560" s="1"/>
  <c r="ZV579"/>
  <c r="AAB579" s="1"/>
  <c r="ZV581"/>
  <c r="AAB581" s="1"/>
  <c r="ZV583"/>
  <c r="AAB583" s="1"/>
  <c r="ZV585"/>
  <c r="AAB585" s="1"/>
  <c r="ZV563"/>
  <c r="AAB563" s="1"/>
  <c r="ZV565"/>
  <c r="AAB565" s="1"/>
  <c r="ZV567"/>
  <c r="AAB567" s="1"/>
  <c r="ZV569"/>
  <c r="AAB569" s="1"/>
  <c r="IW577"/>
  <c r="JC577" s="1"/>
  <c r="IW576"/>
  <c r="JC576" s="1"/>
  <c r="IW562"/>
  <c r="JC562" s="1"/>
  <c r="IW564"/>
  <c r="JC564" s="1"/>
  <c r="IW566"/>
  <c r="JC566" s="1"/>
  <c r="IW568"/>
  <c r="JC568" s="1"/>
  <c r="IW570"/>
  <c r="JC570" s="1"/>
  <c r="IW572"/>
  <c r="JC572" s="1"/>
  <c r="IW579"/>
  <c r="JC579" s="1"/>
  <c r="IW585"/>
  <c r="JC585" s="1"/>
  <c r="IW561"/>
  <c r="JC561" s="1"/>
  <c r="IW571"/>
  <c r="JC571" s="1"/>
  <c r="IW573"/>
  <c r="JC573" s="1"/>
  <c r="IW578"/>
  <c r="JC578" s="1"/>
  <c r="IW580"/>
  <c r="JC580" s="1"/>
  <c r="IW582"/>
  <c r="JC582" s="1"/>
  <c r="IW584"/>
  <c r="JC584" s="1"/>
  <c r="IW560"/>
  <c r="JC560" s="1"/>
  <c r="IW581"/>
  <c r="JC581" s="1"/>
  <c r="IW583"/>
  <c r="JC583" s="1"/>
  <c r="IW563"/>
  <c r="JC563" s="1"/>
  <c r="IW565"/>
  <c r="JC565" s="1"/>
  <c r="IW567"/>
  <c r="JC567" s="1"/>
  <c r="IW569"/>
  <c r="JC569" s="1"/>
  <c r="PI577"/>
  <c r="PO577" s="1"/>
  <c r="PI576"/>
  <c r="PO576" s="1"/>
  <c r="PI562"/>
  <c r="PO562" s="1"/>
  <c r="PI564"/>
  <c r="PO564" s="1"/>
  <c r="PI566"/>
  <c r="PO566" s="1"/>
  <c r="PI568"/>
  <c r="PO568" s="1"/>
  <c r="PI570"/>
  <c r="PO570" s="1"/>
  <c r="PI572"/>
  <c r="PO572" s="1"/>
  <c r="PI579"/>
  <c r="PO579" s="1"/>
  <c r="PI585"/>
  <c r="PO585" s="1"/>
  <c r="PI561"/>
  <c r="PO561" s="1"/>
  <c r="PI571"/>
  <c r="PO571" s="1"/>
  <c r="PI573"/>
  <c r="PO573" s="1"/>
  <c r="PI578"/>
  <c r="PO578" s="1"/>
  <c r="PI580"/>
  <c r="PO580" s="1"/>
  <c r="PI582"/>
  <c r="PO582" s="1"/>
  <c r="PI584"/>
  <c r="PO584" s="1"/>
  <c r="PI560"/>
  <c r="PO560" s="1"/>
  <c r="PI581"/>
  <c r="PO581" s="1"/>
  <c r="PI583"/>
  <c r="PO583" s="1"/>
  <c r="PI563"/>
  <c r="PO563" s="1"/>
  <c r="PI565"/>
  <c r="PO565" s="1"/>
  <c r="PI567"/>
  <c r="PO567" s="1"/>
  <c r="PI569"/>
  <c r="PO569" s="1"/>
  <c r="AIS577"/>
  <c r="AIY577" s="1"/>
  <c r="AIS576"/>
  <c r="AIY576" s="1"/>
  <c r="AIS562"/>
  <c r="AIY562" s="1"/>
  <c r="AIS564"/>
  <c r="AIY564" s="1"/>
  <c r="AIS566"/>
  <c r="AIY566" s="1"/>
  <c r="AIS568"/>
  <c r="AIY568" s="1"/>
  <c r="AIS570"/>
  <c r="AIY570" s="1"/>
  <c r="AIS572"/>
  <c r="AIY572" s="1"/>
  <c r="AIS579"/>
  <c r="AIY579" s="1"/>
  <c r="AIS583"/>
  <c r="AIY583" s="1"/>
  <c r="AIS585"/>
  <c r="AIY585" s="1"/>
  <c r="AIS571"/>
  <c r="AIY571" s="1"/>
  <c r="AIS573"/>
  <c r="AIY573" s="1"/>
  <c r="AIS578"/>
  <c r="AIY578" s="1"/>
  <c r="AIS580"/>
  <c r="AIY580" s="1"/>
  <c r="AIS582"/>
  <c r="AIY582" s="1"/>
  <c r="AIS584"/>
  <c r="AIY584" s="1"/>
  <c r="AIS560"/>
  <c r="AIY560" s="1"/>
  <c r="AIS581"/>
  <c r="AIY581" s="1"/>
  <c r="AIS561"/>
  <c r="AIY561" s="1"/>
  <c r="AIS563"/>
  <c r="AIY563" s="1"/>
  <c r="AIS565"/>
  <c r="AIY565" s="1"/>
  <c r="AIS567"/>
  <c r="AIY567" s="1"/>
  <c r="AIS569"/>
  <c r="AIY569" s="1"/>
  <c r="APE576"/>
  <c r="APK576" s="1"/>
  <c r="APE562"/>
  <c r="APK562" s="1"/>
  <c r="APE564"/>
  <c r="APK564" s="1"/>
  <c r="APE566"/>
  <c r="APK566" s="1"/>
  <c r="APE568"/>
  <c r="APK568" s="1"/>
  <c r="APE570"/>
  <c r="APK570" s="1"/>
  <c r="APE572"/>
  <c r="APK572" s="1"/>
  <c r="APE579"/>
  <c r="APK579" s="1"/>
  <c r="APE583"/>
  <c r="APK583" s="1"/>
  <c r="APE585"/>
  <c r="APK585" s="1"/>
  <c r="APE571"/>
  <c r="APK571" s="1"/>
  <c r="APE573"/>
  <c r="APK573" s="1"/>
  <c r="APE578"/>
  <c r="APK578" s="1"/>
  <c r="APE580"/>
  <c r="APK580" s="1"/>
  <c r="APE582"/>
  <c r="APK582" s="1"/>
  <c r="APE584"/>
  <c r="APK584" s="1"/>
  <c r="APE560"/>
  <c r="APK560" s="1"/>
  <c r="APE577"/>
  <c r="APK577" s="1"/>
  <c r="APE581"/>
  <c r="APK581" s="1"/>
  <c r="APE561"/>
  <c r="APK561" s="1"/>
  <c r="APE563"/>
  <c r="APK563" s="1"/>
  <c r="APE565"/>
  <c r="APK565" s="1"/>
  <c r="APE567"/>
  <c r="APK567" s="1"/>
  <c r="APE569"/>
  <c r="APK569" s="1"/>
  <c r="AVS560"/>
  <c r="AB559"/>
  <c r="AB589" s="1"/>
  <c r="AB590" s="1"/>
  <c r="AX559"/>
  <c r="AX589" s="1"/>
  <c r="AX590" s="1"/>
  <c r="WS559"/>
  <c r="WS589" s="1"/>
  <c r="WS590" s="1"/>
  <c r="ZY559"/>
  <c r="ZY589" s="1"/>
  <c r="ZY590" s="1"/>
  <c r="ADE559"/>
  <c r="ADE589" s="1"/>
  <c r="ADE590" s="1"/>
  <c r="AVS568"/>
  <c r="AVS564"/>
  <c r="AVS571"/>
  <c r="AVS570"/>
  <c r="AUD559"/>
  <c r="AUD589" s="1"/>
  <c r="AUD590" s="1"/>
  <c r="ASN559"/>
  <c r="ASN589" s="1"/>
  <c r="ASN590" s="1"/>
  <c r="AQX559"/>
  <c r="AQX589" s="1"/>
  <c r="AQX590" s="1"/>
  <c r="APH559"/>
  <c r="APH589" s="1"/>
  <c r="APH590" s="1"/>
  <c r="ANR559"/>
  <c r="ANR589" s="1"/>
  <c r="ANR590" s="1"/>
  <c r="AKL559"/>
  <c r="AKL589" s="1"/>
  <c r="AKL590" s="1"/>
  <c r="GO559"/>
  <c r="GO589" s="1"/>
  <c r="GO590" s="1"/>
  <c r="DL575"/>
  <c r="JX575"/>
  <c r="LN575"/>
  <c r="QJ575"/>
  <c r="AJT575"/>
  <c r="ALJ559"/>
  <c r="AQF575"/>
  <c r="ARQ559"/>
  <c r="ARQ589" s="1"/>
  <c r="ARQ590" s="1"/>
  <c r="ALE559"/>
  <c r="ALE589" s="1"/>
  <c r="ALE590" s="1"/>
  <c r="TK559"/>
  <c r="TK589" s="1"/>
  <c r="TK590" s="1"/>
  <c r="MY559"/>
  <c r="MY589" s="1"/>
  <c r="MY590" s="1"/>
  <c r="BS559"/>
  <c r="BS589" s="1"/>
  <c r="BS590" s="1"/>
  <c r="XN559"/>
  <c r="XN589" s="1"/>
  <c r="XN590" s="1"/>
  <c r="AAT559"/>
  <c r="AAT589" s="1"/>
  <c r="AAT590" s="1"/>
  <c r="ADZ559"/>
  <c r="ADZ589" s="1"/>
  <c r="ADZ590" s="1"/>
  <c r="AHF559"/>
  <c r="AHF589" s="1"/>
  <c r="AHF590" s="1"/>
  <c r="AV559"/>
  <c r="AV589" s="1"/>
  <c r="AV590" s="1"/>
  <c r="EB559"/>
  <c r="EB589" s="1"/>
  <c r="EB590" s="1"/>
  <c r="AHY559"/>
  <c r="AHY589" s="1"/>
  <c r="AHY590" s="1"/>
  <c r="WV559"/>
  <c r="WV575"/>
  <c r="BA575"/>
  <c r="EG559"/>
  <c r="AHE559"/>
  <c r="AHE589" s="1"/>
  <c r="AHE590" s="1"/>
  <c r="ADY559"/>
  <c r="ADY589" s="1"/>
  <c r="ADY590" s="1"/>
  <c r="AAS559"/>
  <c r="AAS589" s="1"/>
  <c r="AAS590" s="1"/>
  <c r="XM559"/>
  <c r="XM589" s="1"/>
  <c r="XM590" s="1"/>
  <c r="UH559"/>
  <c r="UH589" s="1"/>
  <c r="UH590" s="1"/>
  <c r="SR559"/>
  <c r="SR589" s="1"/>
  <c r="SR590" s="1"/>
  <c r="RB559"/>
  <c r="RB589" s="1"/>
  <c r="RB590" s="1"/>
  <c r="PL559"/>
  <c r="PL589" s="1"/>
  <c r="PL590" s="1"/>
  <c r="NV559"/>
  <c r="NV589" s="1"/>
  <c r="NV590" s="1"/>
  <c r="MF559"/>
  <c r="MF589" s="1"/>
  <c r="MF590" s="1"/>
  <c r="KP559"/>
  <c r="KP589" s="1"/>
  <c r="KP590" s="1"/>
  <c r="IZ559"/>
  <c r="IZ589" s="1"/>
  <c r="IZ590" s="1"/>
  <c r="HJ559"/>
  <c r="HJ589" s="1"/>
  <c r="HJ590" s="1"/>
  <c r="AUB559"/>
  <c r="AUB589" s="1"/>
  <c r="AUB590" s="1"/>
  <c r="AQV559"/>
  <c r="AQV589" s="1"/>
  <c r="AQV590" s="1"/>
  <c r="ANP559"/>
  <c r="ANP589" s="1"/>
  <c r="ANP590" s="1"/>
  <c r="AKJ559"/>
  <c r="AKJ589" s="1"/>
  <c r="AKJ590" s="1"/>
  <c r="UF559"/>
  <c r="UF589" s="1"/>
  <c r="UF590" s="1"/>
  <c r="QZ559"/>
  <c r="QZ589" s="1"/>
  <c r="QZ590" s="1"/>
  <c r="NT559"/>
  <c r="NT589" s="1"/>
  <c r="NT590" s="1"/>
  <c r="KN559"/>
  <c r="KN589" s="1"/>
  <c r="KN590" s="1"/>
  <c r="HH559"/>
  <c r="HH589" s="1"/>
  <c r="HH590" s="1"/>
  <c r="BV575"/>
  <c r="FB559"/>
  <c r="XQ575"/>
  <c r="AEC575"/>
  <c r="AHI575"/>
  <c r="HM559"/>
  <c r="HM575"/>
  <c r="KS559"/>
  <c r="KS575"/>
  <c r="NY559"/>
  <c r="NY575"/>
  <c r="RE559"/>
  <c r="RE575"/>
  <c r="UK575"/>
  <c r="AKO559"/>
  <c r="AKO575"/>
  <c r="ANU575"/>
  <c r="ARA575"/>
  <c r="AUG559"/>
  <c r="VA559"/>
  <c r="VA589" s="1"/>
  <c r="VA590" s="1"/>
  <c r="RU559"/>
  <c r="RU589" s="1"/>
  <c r="RU590" s="1"/>
  <c r="OO559"/>
  <c r="OO589" s="1"/>
  <c r="OO590" s="1"/>
  <c r="LI559"/>
  <c r="LI589" s="1"/>
  <c r="LI590" s="1"/>
  <c r="IC559"/>
  <c r="IC589" s="1"/>
  <c r="IC590" s="1"/>
  <c r="ADX559"/>
  <c r="ADX589" s="1"/>
  <c r="ADX590" s="1"/>
  <c r="AAR559"/>
  <c r="AAR589" s="1"/>
  <c r="AAR590" s="1"/>
  <c r="XL559"/>
  <c r="XL589" s="1"/>
  <c r="XL590" s="1"/>
  <c r="ATG559"/>
  <c r="ATG589" s="1"/>
  <c r="ATG590" s="1"/>
  <c r="AQA559"/>
  <c r="AQA589" s="1"/>
  <c r="AQA590" s="1"/>
  <c r="AMU559"/>
  <c r="AMU589" s="1"/>
  <c r="AMU590" s="1"/>
  <c r="AJO559"/>
  <c r="AJO589" s="1"/>
  <c r="AJO590" s="1"/>
  <c r="GM559"/>
  <c r="GM589" s="1"/>
  <c r="GM590" s="1"/>
  <c r="DG559"/>
  <c r="DG589" s="1"/>
  <c r="DG590" s="1"/>
  <c r="AFN559"/>
  <c r="AFN589" s="1"/>
  <c r="AFN590" s="1"/>
  <c r="ACH559"/>
  <c r="ACH589" s="1"/>
  <c r="ACH590" s="1"/>
  <c r="ZB559"/>
  <c r="ZB589" s="1"/>
  <c r="ZB590" s="1"/>
  <c r="VV559"/>
  <c r="VV589" s="1"/>
  <c r="VV590" s="1"/>
  <c r="FS559"/>
  <c r="FS589" s="1"/>
  <c r="FS590" s="1"/>
  <c r="CM559"/>
  <c r="CM589" s="1"/>
  <c r="CM590" s="1"/>
  <c r="CN559"/>
  <c r="CN589" s="1"/>
  <c r="CN590" s="1"/>
  <c r="FT559"/>
  <c r="FT589" s="1"/>
  <c r="FT590" s="1"/>
  <c r="ABO559"/>
  <c r="ABO589" s="1"/>
  <c r="ABO590" s="1"/>
  <c r="AEU559"/>
  <c r="AEU589" s="1"/>
  <c r="AEU590" s="1"/>
  <c r="AVS566"/>
  <c r="AVS562"/>
  <c r="AVS572"/>
  <c r="AVS569"/>
  <c r="AVS565"/>
  <c r="AVS561"/>
  <c r="AFO559"/>
  <c r="AFO589" s="1"/>
  <c r="AFO590" s="1"/>
  <c r="ACI559"/>
  <c r="ACI589" s="1"/>
  <c r="ACI590" s="1"/>
  <c r="ZC559"/>
  <c r="ZC589" s="1"/>
  <c r="ZC590" s="1"/>
  <c r="ATI559"/>
  <c r="ATI589" s="1"/>
  <c r="ATI590" s="1"/>
  <c r="AQC559"/>
  <c r="AQC589" s="1"/>
  <c r="AQC590" s="1"/>
  <c r="AMW559"/>
  <c r="AMW589" s="1"/>
  <c r="AMW590" s="1"/>
  <c r="AJQ559"/>
  <c r="AJQ589" s="1"/>
  <c r="AJQ590" s="1"/>
  <c r="TM559"/>
  <c r="TM589" s="1"/>
  <c r="TM590" s="1"/>
  <c r="QG559"/>
  <c r="QG589" s="1"/>
  <c r="QG590" s="1"/>
  <c r="NA559"/>
  <c r="NA589" s="1"/>
  <c r="NA590" s="1"/>
  <c r="JU559"/>
  <c r="JU589" s="1"/>
  <c r="JU590" s="1"/>
  <c r="ID559"/>
  <c r="ID589" s="1"/>
  <c r="ID590" s="1"/>
  <c r="JT559"/>
  <c r="JT589" s="1"/>
  <c r="JT590" s="1"/>
  <c r="LJ559"/>
  <c r="LJ589" s="1"/>
  <c r="LJ590" s="1"/>
  <c r="MZ559"/>
  <c r="MZ589" s="1"/>
  <c r="MZ590" s="1"/>
  <c r="OP559"/>
  <c r="OP589" s="1"/>
  <c r="OP590" s="1"/>
  <c r="QF559"/>
  <c r="QF589" s="1"/>
  <c r="QF590" s="1"/>
  <c r="RV559"/>
  <c r="RV589" s="1"/>
  <c r="RV590" s="1"/>
  <c r="DL559"/>
  <c r="DL589" s="1"/>
  <c r="DL590" s="1"/>
  <c r="JX559"/>
  <c r="LN559"/>
  <c r="LN589" s="1"/>
  <c r="LN590" s="1"/>
  <c r="QJ559"/>
  <c r="QJ589" s="1"/>
  <c r="QJ590" s="1"/>
  <c r="AJT559"/>
  <c r="AJT589" s="1"/>
  <c r="AJT590" s="1"/>
  <c r="ALJ575"/>
  <c r="AQF559"/>
  <c r="AQF589" s="1"/>
  <c r="AQF590" s="1"/>
  <c r="AUW559"/>
  <c r="AUW589" s="1"/>
  <c r="AUW590" s="1"/>
  <c r="AOK559"/>
  <c r="AOK589" s="1"/>
  <c r="AOK590" s="1"/>
  <c r="VW559"/>
  <c r="VW589" s="1"/>
  <c r="VW590" s="1"/>
  <c r="QE559"/>
  <c r="QE589" s="1"/>
  <c r="QE590" s="1"/>
  <c r="JS559"/>
  <c r="JS589" s="1"/>
  <c r="JS590" s="1"/>
  <c r="EC559"/>
  <c r="EC589" s="1"/>
  <c r="EC590" s="1"/>
  <c r="AW559"/>
  <c r="AW589" s="1"/>
  <c r="AW590" s="1"/>
  <c r="DI559"/>
  <c r="DI589" s="1"/>
  <c r="DI590" s="1"/>
  <c r="VX559"/>
  <c r="VX589" s="1"/>
  <c r="VX590" s="1"/>
  <c r="ZD559"/>
  <c r="ZD589" s="1"/>
  <c r="ZD590" s="1"/>
  <c r="ACJ559"/>
  <c r="ACJ589" s="1"/>
  <c r="ACJ590" s="1"/>
  <c r="AFP559"/>
  <c r="AFP589" s="1"/>
  <c r="AFP590" s="1"/>
  <c r="CL559"/>
  <c r="CL589" s="1"/>
  <c r="CL590" s="1"/>
  <c r="FR559"/>
  <c r="FR589" s="1"/>
  <c r="FR590" s="1"/>
  <c r="WQ559"/>
  <c r="WQ589" s="1"/>
  <c r="WQ590" s="1"/>
  <c r="YG559"/>
  <c r="YG589" s="1"/>
  <c r="YG590" s="1"/>
  <c r="ZW559"/>
  <c r="ZW589" s="1"/>
  <c r="ZW590" s="1"/>
  <c r="ABM559"/>
  <c r="ABM589" s="1"/>
  <c r="ABM590" s="1"/>
  <c r="ADC559"/>
  <c r="ADC589" s="1"/>
  <c r="ADC590" s="1"/>
  <c r="AES559"/>
  <c r="AES589" s="1"/>
  <c r="AES590" s="1"/>
  <c r="AGI559"/>
  <c r="AGI589" s="1"/>
  <c r="AGI590" s="1"/>
  <c r="ADH559"/>
  <c r="ADH575"/>
  <c r="BA559"/>
  <c r="ASL559"/>
  <c r="ASL589" s="1"/>
  <c r="ASL590" s="1"/>
  <c r="APF559"/>
  <c r="APF589" s="1"/>
  <c r="APF590" s="1"/>
  <c r="ALZ559"/>
  <c r="ALZ589" s="1"/>
  <c r="ALZ590" s="1"/>
  <c r="AIT559"/>
  <c r="AIT589" s="1"/>
  <c r="AIT590" s="1"/>
  <c r="SP559"/>
  <c r="SP589" s="1"/>
  <c r="SP590" s="1"/>
  <c r="PJ559"/>
  <c r="PJ589" s="1"/>
  <c r="PJ590" s="1"/>
  <c r="MD559"/>
  <c r="MD589" s="1"/>
  <c r="MD590" s="1"/>
  <c r="IX559"/>
  <c r="IX589" s="1"/>
  <c r="IX590" s="1"/>
  <c r="UG559"/>
  <c r="UG589" s="1"/>
  <c r="UG590" s="1"/>
  <c r="AIU559"/>
  <c r="AIU589" s="1"/>
  <c r="AIU590" s="1"/>
  <c r="AKK559"/>
  <c r="AKK589" s="1"/>
  <c r="AKK590" s="1"/>
  <c r="AMA559"/>
  <c r="AMA589" s="1"/>
  <c r="AMA590" s="1"/>
  <c r="ANQ559"/>
  <c r="ANQ589" s="1"/>
  <c r="ANQ590" s="1"/>
  <c r="APG559"/>
  <c r="APG589" s="1"/>
  <c r="APG590" s="1"/>
  <c r="AQW559"/>
  <c r="AQW589" s="1"/>
  <c r="AQW590" s="1"/>
  <c r="ASM559"/>
  <c r="ASM589" s="1"/>
  <c r="ASM590" s="1"/>
  <c r="AUC559"/>
  <c r="AUC589" s="1"/>
  <c r="AUC590" s="1"/>
  <c r="BV559"/>
  <c r="FB575"/>
  <c r="XQ559"/>
  <c r="AAW559"/>
  <c r="AEC559"/>
  <c r="AHI559"/>
  <c r="UK559"/>
  <c r="BQ559"/>
  <c r="BQ589" s="1"/>
  <c r="BQ590" s="1"/>
  <c r="AHD559"/>
  <c r="AHD589" s="1"/>
  <c r="AHD590" s="1"/>
  <c r="IE559" l="1"/>
  <c r="IE589" s="1"/>
  <c r="IE590" s="1"/>
  <c r="ARA559"/>
  <c r="EG575"/>
  <c r="EW559"/>
  <c r="EW589" s="1"/>
  <c r="EW590" s="1"/>
  <c r="ED559"/>
  <c r="ED589" s="1"/>
  <c r="ED590" s="1"/>
  <c r="AGK559"/>
  <c r="AGK589" s="1"/>
  <c r="AGK590" s="1"/>
  <c r="AUG575"/>
  <c r="AVT572"/>
  <c r="AVT565"/>
  <c r="AVT564"/>
  <c r="AVT573"/>
  <c r="AIA559"/>
  <c r="AIA589" s="1"/>
  <c r="AIA590" s="1"/>
  <c r="EY559"/>
  <c r="EY589" s="1"/>
  <c r="EY590" s="1"/>
  <c r="AVW579"/>
  <c r="AVW573"/>
  <c r="JX589"/>
  <c r="JX590" s="1"/>
  <c r="LK559"/>
  <c r="LK589" s="1"/>
  <c r="LK590" s="1"/>
  <c r="ALG559"/>
  <c r="ALG589" s="1"/>
  <c r="ALG590" s="1"/>
  <c r="YI559"/>
  <c r="YI589" s="1"/>
  <c r="YI590" s="1"/>
  <c r="AVT571"/>
  <c r="AVT568"/>
  <c r="AVT567"/>
  <c r="AVT566"/>
  <c r="AVT563"/>
  <c r="AVT570"/>
  <c r="AVW562"/>
  <c r="AVW576"/>
  <c r="UK589"/>
  <c r="UK590" s="1"/>
  <c r="AEC589"/>
  <c r="AEC590" s="1"/>
  <c r="XQ589"/>
  <c r="XQ590" s="1"/>
  <c r="BV589"/>
  <c r="BV590" s="1"/>
  <c r="AVW563"/>
  <c r="AVW570"/>
  <c r="AVW564"/>
  <c r="AVW561"/>
  <c r="AHI589"/>
  <c r="AHI590" s="1"/>
  <c r="AAW589"/>
  <c r="AAW590" s="1"/>
  <c r="AKO589"/>
  <c r="AKO590" s="1"/>
  <c r="WV589"/>
  <c r="WV590" s="1"/>
  <c r="AVW585"/>
  <c r="AVW566"/>
  <c r="AVW580"/>
  <c r="AVW577"/>
  <c r="AUG589"/>
  <c r="AUG590" s="1"/>
  <c r="ARA589"/>
  <c r="ARA590" s="1"/>
  <c r="ANU559"/>
  <c r="ANU589" s="1"/>
  <c r="ANU590" s="1"/>
  <c r="AVW572"/>
  <c r="AVW584"/>
  <c r="AVW569"/>
  <c r="AVW571"/>
  <c r="AF575"/>
  <c r="AF559"/>
  <c r="AVW582"/>
  <c r="AVW567"/>
  <c r="AVW583"/>
  <c r="AVW578"/>
  <c r="AVW581"/>
  <c r="AVW568"/>
  <c r="AVW565"/>
  <c r="AVR560"/>
  <c r="AVR559" s="1"/>
  <c r="AVR589" s="1"/>
  <c r="AVR590" s="1"/>
  <c r="AA559"/>
  <c r="AA589" s="1"/>
  <c r="AA590" s="1"/>
  <c r="AVT560"/>
  <c r="AVT559" s="1"/>
  <c r="AVT589" s="1"/>
  <c r="AVT590" s="1"/>
  <c r="AC559"/>
  <c r="AC589" s="1"/>
  <c r="AC590" s="1"/>
  <c r="FB589"/>
  <c r="FB590" s="1"/>
  <c r="AVS559"/>
  <c r="AVS589" s="1"/>
  <c r="AVS590" s="1"/>
  <c r="APK559"/>
  <c r="APK575"/>
  <c r="ATL575"/>
  <c r="AOP559"/>
  <c r="VF559"/>
  <c r="RZ559"/>
  <c r="ND575"/>
  <c r="GR559"/>
  <c r="ACM559"/>
  <c r="WA559"/>
  <c r="CQ559"/>
  <c r="AEX559"/>
  <c r="AEX575"/>
  <c r="AVW560"/>
  <c r="ASQ559"/>
  <c r="AME559"/>
  <c r="SU559"/>
  <c r="MI559"/>
  <c r="AGN575"/>
  <c r="AVB575"/>
  <c r="ARV575"/>
  <c r="AMZ575"/>
  <c r="TP575"/>
  <c r="OT575"/>
  <c r="IH575"/>
  <c r="AFS559"/>
  <c r="ZG575"/>
  <c r="ZG559"/>
  <c r="FW559"/>
  <c r="BA589"/>
  <c r="BA590" s="1"/>
  <c r="ADH589"/>
  <c r="ADH590" s="1"/>
  <c r="RE589"/>
  <c r="RE590" s="1"/>
  <c r="NY589"/>
  <c r="NY590" s="1"/>
  <c r="KS589"/>
  <c r="KS590" s="1"/>
  <c r="HM589"/>
  <c r="HM590" s="1"/>
  <c r="EG589"/>
  <c r="EG590" s="1"/>
  <c r="ALJ589"/>
  <c r="ALJ590" s="1"/>
  <c r="AIY559"/>
  <c r="AIY575"/>
  <c r="PO559"/>
  <c r="PO575"/>
  <c r="JC559"/>
  <c r="JC575"/>
  <c r="AAB559"/>
  <c r="AAB575"/>
  <c r="ATL559"/>
  <c r="ATL589" s="1"/>
  <c r="ATL590" s="1"/>
  <c r="AOP575"/>
  <c r="VF575"/>
  <c r="RZ575"/>
  <c r="ND559"/>
  <c r="ND589" s="1"/>
  <c r="ND590" s="1"/>
  <c r="GR575"/>
  <c r="ACM575"/>
  <c r="WA575"/>
  <c r="CQ575"/>
  <c r="YL559"/>
  <c r="YL575"/>
  <c r="ASQ575"/>
  <c r="AME575"/>
  <c r="SU575"/>
  <c r="MI575"/>
  <c r="AGN559"/>
  <c r="AGN589" s="1"/>
  <c r="AGN590" s="1"/>
  <c r="AVB559"/>
  <c r="AVB589" s="1"/>
  <c r="AVB590" s="1"/>
  <c r="ARV559"/>
  <c r="ARV589" s="1"/>
  <c r="ARV590" s="1"/>
  <c r="AMZ559"/>
  <c r="AMZ589" s="1"/>
  <c r="AMZ590" s="1"/>
  <c r="TP559"/>
  <c r="TP589" s="1"/>
  <c r="TP590" s="1"/>
  <c r="OT559"/>
  <c r="OT589" s="1"/>
  <c r="OT590" s="1"/>
  <c r="IH559"/>
  <c r="IH589" s="1"/>
  <c r="IH590" s="1"/>
  <c r="AFS575"/>
  <c r="FW575"/>
  <c r="AID559"/>
  <c r="AID575"/>
  <c r="ABR559"/>
  <c r="ABR575"/>
  <c r="ZG589" l="1"/>
  <c r="ZG590" s="1"/>
  <c r="YL589"/>
  <c r="YL590" s="1"/>
  <c r="AAB589"/>
  <c r="AAB590" s="1"/>
  <c r="JC589"/>
  <c r="JC590" s="1"/>
  <c r="PO589"/>
  <c r="PO590" s="1"/>
  <c r="AIY589"/>
  <c r="AIY590" s="1"/>
  <c r="CQ589"/>
  <c r="CQ590" s="1"/>
  <c r="WA589"/>
  <c r="WA590" s="1"/>
  <c r="GR589"/>
  <c r="GR590" s="1"/>
  <c r="RZ589"/>
  <c r="RZ590" s="1"/>
  <c r="AOP589"/>
  <c r="AOP590" s="1"/>
  <c r="APK589"/>
  <c r="APK590" s="1"/>
  <c r="AVW575"/>
  <c r="AF589"/>
  <c r="AF590" s="1"/>
  <c r="AVW559"/>
  <c r="FW589"/>
  <c r="FW590" s="1"/>
  <c r="AFS589"/>
  <c r="AFS590" s="1"/>
  <c r="MI589"/>
  <c r="MI590" s="1"/>
  <c r="AME589"/>
  <c r="AME590" s="1"/>
  <c r="ABR589"/>
  <c r="ABR590" s="1"/>
  <c r="AID589"/>
  <c r="AID590" s="1"/>
  <c r="SU589"/>
  <c r="SU590" s="1"/>
  <c r="ASQ589"/>
  <c r="ASQ590" s="1"/>
  <c r="AEX589"/>
  <c r="AEX590" s="1"/>
  <c r="ACM589"/>
  <c r="ACM590" s="1"/>
  <c r="VF589"/>
  <c r="VF590" s="1"/>
  <c r="AVW589" l="1"/>
  <c r="AVW590" s="1"/>
  <c r="CV20" i="99"/>
  <c r="CV16" s="1"/>
  <c r="CV18" s="1"/>
  <c r="CQ20"/>
  <c r="CQ16" s="1"/>
  <c r="CQ18" s="1"/>
  <c r="CL20"/>
  <c r="CL16" s="1"/>
  <c r="CL18" s="1"/>
  <c r="CG20"/>
  <c r="CG16" s="1"/>
  <c r="CG18" s="1"/>
  <c r="CB20"/>
  <c r="CB16" s="1"/>
  <c r="CB18" s="1"/>
  <c r="BW20"/>
  <c r="BW16" s="1"/>
  <c r="BW18" s="1"/>
  <c r="BR20"/>
  <c r="BR16" s="1"/>
  <c r="BR18" s="1"/>
  <c r="BM20"/>
  <c r="BM16" s="1"/>
  <c r="BM18" s="1"/>
  <c r="BH20"/>
  <c r="BH16" s="1"/>
  <c r="BH18" s="1"/>
  <c r="BC20"/>
  <c r="BC16" s="1"/>
  <c r="BC18" s="1"/>
  <c r="AX20"/>
  <c r="AX16" s="1"/>
  <c r="AX18" s="1"/>
  <c r="AS20"/>
  <c r="AN20"/>
  <c r="AI20"/>
  <c r="AI16" s="1"/>
  <c r="AI18" s="1"/>
  <c r="AD20"/>
  <c r="AD16" s="1"/>
  <c r="AD18" s="1"/>
  <c r="Y20"/>
  <c r="Y16" s="1"/>
  <c r="Y18" s="1"/>
  <c r="T20"/>
  <c r="T16" s="1"/>
  <c r="T18" s="1"/>
  <c r="O20"/>
  <c r="O16" s="1"/>
  <c r="O18" s="1"/>
  <c r="J20"/>
  <c r="J16" s="1"/>
  <c r="J18" s="1"/>
  <c r="E20"/>
  <c r="E16" s="1"/>
  <c r="E18" s="1"/>
  <c r="AS16"/>
  <c r="AS18" s="1"/>
  <c r="AN16"/>
  <c r="AN18" s="1"/>
  <c r="J17" l="1"/>
  <c r="J19" s="1"/>
  <c r="T17"/>
  <c r="T19" s="1"/>
  <c r="AD17"/>
  <c r="AD19" s="1"/>
  <c r="AN17"/>
  <c r="AN19" s="1"/>
  <c r="AX17"/>
  <c r="AX19" s="1"/>
  <c r="BH17"/>
  <c r="BH19" s="1"/>
  <c r="BR17"/>
  <c r="BR19" s="1"/>
  <c r="CB17"/>
  <c r="CB19" s="1"/>
  <c r="CL17"/>
  <c r="CL19" s="1"/>
  <c r="CV17"/>
  <c r="CV19" s="1"/>
  <c r="E17"/>
  <c r="E19" s="1"/>
  <c r="O17"/>
  <c r="O19" s="1"/>
  <c r="Y17"/>
  <c r="Y19" s="1"/>
  <c r="AI17"/>
  <c r="AI19" s="1"/>
  <c r="AS17"/>
  <c r="AS19" s="1"/>
  <c r="BC17"/>
  <c r="BC19" s="1"/>
  <c r="BM17"/>
  <c r="BM19" s="1"/>
  <c r="BW17"/>
  <c r="BW19" s="1"/>
  <c r="CG17"/>
  <c r="CG19" s="1"/>
  <c r="CQ17"/>
  <c r="CQ19" s="1"/>
  <c r="CV20" i="98"/>
  <c r="CQ20"/>
  <c r="CL20"/>
  <c r="CG20"/>
  <c r="CB20"/>
  <c r="BW20"/>
  <c r="BR20"/>
  <c r="BM20"/>
  <c r="BM16" s="1"/>
  <c r="BM18" s="1"/>
  <c r="BH20"/>
  <c r="BC20"/>
  <c r="AX20"/>
  <c r="AS20"/>
  <c r="AN20"/>
  <c r="AI20"/>
  <c r="AD20"/>
  <c r="Y20"/>
  <c r="T20"/>
  <c r="O20"/>
  <c r="J20"/>
  <c r="E20"/>
  <c r="CV16"/>
  <c r="CV18" s="1"/>
  <c r="CQ16"/>
  <c r="CQ18" s="1"/>
  <c r="CL16"/>
  <c r="CL18" s="1"/>
  <c r="CG16"/>
  <c r="CG18" s="1"/>
  <c r="CB16"/>
  <c r="CB18" s="1"/>
  <c r="BW16"/>
  <c r="BW18" s="1"/>
  <c r="BR16"/>
  <c r="BR18" s="1"/>
  <c r="BH16"/>
  <c r="BH18" s="1"/>
  <c r="BC16"/>
  <c r="BC18" s="1"/>
  <c r="AX16"/>
  <c r="AX18" s="1"/>
  <c r="AS16"/>
  <c r="AS18" s="1"/>
  <c r="AN16"/>
  <c r="AN18" s="1"/>
  <c r="AI16"/>
  <c r="AI18" s="1"/>
  <c r="AD16"/>
  <c r="AD18" s="1"/>
  <c r="Y16"/>
  <c r="Y18" s="1"/>
  <c r="T16"/>
  <c r="T18" s="1"/>
  <c r="O16"/>
  <c r="O18" s="1"/>
  <c r="J16"/>
  <c r="J18" s="1"/>
  <c r="E16"/>
  <c r="E18" s="1"/>
  <c r="CV20" i="97"/>
  <c r="CV16" s="1"/>
  <c r="CV18" s="1"/>
  <c r="O37" s="1"/>
  <c r="CQ20"/>
  <c r="CQ16" s="1"/>
  <c r="CQ18" s="1"/>
  <c r="O36" s="1"/>
  <c r="CL20"/>
  <c r="CL16" s="1"/>
  <c r="CL18" s="1"/>
  <c r="O35" s="1"/>
  <c r="CG20"/>
  <c r="CB20"/>
  <c r="BW20"/>
  <c r="BR20"/>
  <c r="BM20"/>
  <c r="BH20"/>
  <c r="BC20"/>
  <c r="AX20"/>
  <c r="AS20"/>
  <c r="AN20"/>
  <c r="AI20"/>
  <c r="AD20"/>
  <c r="Y20"/>
  <c r="T20"/>
  <c r="O20"/>
  <c r="J20"/>
  <c r="E20"/>
  <c r="CG16"/>
  <c r="CG18" s="1"/>
  <c r="O34" s="1"/>
  <c r="CB16"/>
  <c r="CB18" s="1"/>
  <c r="O33" s="1"/>
  <c r="BW16"/>
  <c r="BW18" s="1"/>
  <c r="O32" s="1"/>
  <c r="BR16"/>
  <c r="BR18" s="1"/>
  <c r="BM16"/>
  <c r="BM18" s="1"/>
  <c r="BH16"/>
  <c r="BH18" s="1"/>
  <c r="O31" s="1"/>
  <c r="BC16"/>
  <c r="BC18" s="1"/>
  <c r="AX16"/>
  <c r="AX18" s="1"/>
  <c r="O30" s="1"/>
  <c r="AS16"/>
  <c r="AS18" s="1"/>
  <c r="AN16"/>
  <c r="AN18" s="1"/>
  <c r="AI16"/>
  <c r="AI18" s="1"/>
  <c r="O29" s="1"/>
  <c r="AD16"/>
  <c r="AD18" s="1"/>
  <c r="O28" s="1"/>
  <c r="Y16"/>
  <c r="Y18" s="1"/>
  <c r="O27" s="1"/>
  <c r="T16"/>
  <c r="T18" s="1"/>
  <c r="O16"/>
  <c r="O18" s="1"/>
  <c r="O26" s="1"/>
  <c r="J16"/>
  <c r="J18" s="1"/>
  <c r="O25" s="1"/>
  <c r="E16"/>
  <c r="E18" s="1"/>
  <c r="CX11" i="99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X11" i="98"/>
  <c r="CW11"/>
  <c r="CV11"/>
  <c r="CU1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X10"/>
  <c r="CW10"/>
  <c r="CV10"/>
  <c r="CU10"/>
  <c r="CT10"/>
  <c r="CS10"/>
  <c r="CR10"/>
  <c r="CQ10"/>
  <c r="CP10"/>
  <c r="CO10"/>
  <c r="CN10"/>
  <c r="CM10"/>
  <c r="CL10"/>
  <c r="CK10"/>
  <c r="CJ10"/>
  <c r="CI10"/>
  <c r="CH10"/>
  <c r="CG10"/>
  <c r="CF10"/>
  <c r="CE10"/>
  <c r="CD10"/>
  <c r="CC10"/>
  <c r="CB10"/>
  <c r="CA10"/>
  <c r="BZ10"/>
  <c r="BY10"/>
  <c r="BX10"/>
  <c r="BW10"/>
  <c r="BV10"/>
  <c r="BU10"/>
  <c r="BT10"/>
  <c r="BS10"/>
  <c r="BR10"/>
  <c r="BQ10"/>
  <c r="BP10"/>
  <c r="BO10"/>
  <c r="BN10"/>
  <c r="BM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X11" i="97"/>
  <c r="CX10" s="1"/>
  <c r="CW11"/>
  <c r="CW10" s="1"/>
  <c r="CV11"/>
  <c r="E37" s="1"/>
  <c r="CU11"/>
  <c r="CU10" s="1"/>
  <c r="CT11"/>
  <c r="CS11"/>
  <c r="CS10" s="1"/>
  <c r="CR11"/>
  <c r="CQ11"/>
  <c r="E36" s="1"/>
  <c r="CP11"/>
  <c r="CO11"/>
  <c r="CO10" s="1"/>
  <c r="CN11"/>
  <c r="CM11"/>
  <c r="CM10" s="1"/>
  <c r="CL11"/>
  <c r="E35" s="1"/>
  <c r="CK11"/>
  <c r="CK10" s="1"/>
  <c r="CJ11"/>
  <c r="CI11"/>
  <c r="CI10" s="1"/>
  <c r="CH11"/>
  <c r="CG11"/>
  <c r="E34" s="1"/>
  <c r="CF11"/>
  <c r="CE11"/>
  <c r="CE10" s="1"/>
  <c r="CD11"/>
  <c r="CC11"/>
  <c r="CC10" s="1"/>
  <c r="CB11"/>
  <c r="E33" s="1"/>
  <c r="CA11"/>
  <c r="CA10" s="1"/>
  <c r="BZ11"/>
  <c r="BY11"/>
  <c r="BY10" s="1"/>
  <c r="BX11"/>
  <c r="BW11"/>
  <c r="E32" s="1"/>
  <c r="BV11"/>
  <c r="BU11"/>
  <c r="BU10" s="1"/>
  <c r="BT11"/>
  <c r="BS11"/>
  <c r="BS10" s="1"/>
  <c r="BR11"/>
  <c r="BQ11"/>
  <c r="BQ10" s="1"/>
  <c r="BP11"/>
  <c r="BO11"/>
  <c r="BO10" s="1"/>
  <c r="BN11"/>
  <c r="BM11"/>
  <c r="BM10" s="1"/>
  <c r="BL11"/>
  <c r="BK11"/>
  <c r="BK10" s="1"/>
  <c r="BJ11"/>
  <c r="BI11"/>
  <c r="BI10" s="1"/>
  <c r="BH11"/>
  <c r="E31" s="1"/>
  <c r="BG11"/>
  <c r="BG10" s="1"/>
  <c r="BF11"/>
  <c r="BE11"/>
  <c r="BE10" s="1"/>
  <c r="BD11"/>
  <c r="BC11"/>
  <c r="BC10" s="1"/>
  <c r="BB11"/>
  <c r="BA11"/>
  <c r="BA10" s="1"/>
  <c r="AZ11"/>
  <c r="AY11"/>
  <c r="AY10" s="1"/>
  <c r="AX11"/>
  <c r="E30" s="1"/>
  <c r="AW11"/>
  <c r="AW10" s="1"/>
  <c r="AV11"/>
  <c r="AU11"/>
  <c r="AU10" s="1"/>
  <c r="AT11"/>
  <c r="AS11"/>
  <c r="AS10" s="1"/>
  <c r="AR11"/>
  <c r="AQ11"/>
  <c r="AQ10" s="1"/>
  <c r="AP11"/>
  <c r="AO11"/>
  <c r="AO10" s="1"/>
  <c r="AN11"/>
  <c r="AM11"/>
  <c r="AM10" s="1"/>
  <c r="AL11"/>
  <c r="AK11"/>
  <c r="AK10" s="1"/>
  <c r="AJ11"/>
  <c r="AI11"/>
  <c r="E29" s="1"/>
  <c r="AH11"/>
  <c r="AG11"/>
  <c r="AG10" s="1"/>
  <c r="AF11"/>
  <c r="AE11"/>
  <c r="AE10" s="1"/>
  <c r="AD11"/>
  <c r="E28" s="1"/>
  <c r="AC11"/>
  <c r="AC10" s="1"/>
  <c r="AB11"/>
  <c r="AA11"/>
  <c r="AA10" s="1"/>
  <c r="Z11"/>
  <c r="Y11"/>
  <c r="E27" s="1"/>
  <c r="X11"/>
  <c r="W11"/>
  <c r="W10" s="1"/>
  <c r="V11"/>
  <c r="U11"/>
  <c r="U10" s="1"/>
  <c r="T11"/>
  <c r="S11"/>
  <c r="S10" s="1"/>
  <c r="R11"/>
  <c r="Q11"/>
  <c r="Q10" s="1"/>
  <c r="P11"/>
  <c r="O11"/>
  <c r="E26" s="1"/>
  <c r="N11"/>
  <c r="M11"/>
  <c r="M10" s="1"/>
  <c r="L11"/>
  <c r="K11"/>
  <c r="K10" s="1"/>
  <c r="J11"/>
  <c r="I11"/>
  <c r="I10" s="1"/>
  <c r="H11"/>
  <c r="G11"/>
  <c r="G10" s="1"/>
  <c r="F11"/>
  <c r="E11"/>
  <c r="E25" s="1"/>
  <c r="D11"/>
  <c r="C11"/>
  <c r="C10" s="1"/>
  <c r="CV10"/>
  <c r="CT10"/>
  <c r="CR10"/>
  <c r="CP10"/>
  <c r="CN10"/>
  <c r="CL10"/>
  <c r="CJ10"/>
  <c r="CH10"/>
  <c r="CF10"/>
  <c r="CD10"/>
  <c r="CB10"/>
  <c r="BZ10"/>
  <c r="BX10"/>
  <c r="BV10"/>
  <c r="BT10"/>
  <c r="BR10"/>
  <c r="BP10"/>
  <c r="BN10"/>
  <c r="BL10"/>
  <c r="BJ10"/>
  <c r="BH10"/>
  <c r="BF10"/>
  <c r="BD10"/>
  <c r="BB10"/>
  <c r="AZ10"/>
  <c r="AX10"/>
  <c r="AV10"/>
  <c r="AT10"/>
  <c r="AR10"/>
  <c r="AP10"/>
  <c r="AN10"/>
  <c r="AL10"/>
  <c r="AJ10"/>
  <c r="AH10"/>
  <c r="AF10"/>
  <c r="AD10"/>
  <c r="AB10"/>
  <c r="Z10"/>
  <c r="X10"/>
  <c r="V10"/>
  <c r="T10"/>
  <c r="R10"/>
  <c r="P10"/>
  <c r="N10"/>
  <c r="L10"/>
  <c r="J10"/>
  <c r="H10"/>
  <c r="F10"/>
  <c r="D10"/>
  <c r="E10" l="1"/>
  <c r="O10"/>
  <c r="Y10"/>
  <c r="AI10"/>
  <c r="BW10"/>
  <c r="CG10"/>
  <c r="CQ10"/>
  <c r="J17" i="98"/>
  <c r="J19" s="1"/>
  <c r="T17"/>
  <c r="T19" s="1"/>
  <c r="AD17"/>
  <c r="AD19" s="1"/>
  <c r="AN17"/>
  <c r="AN19" s="1"/>
  <c r="AX17"/>
  <c r="AX19" s="1"/>
  <c r="BH17"/>
  <c r="BH19" s="1"/>
  <c r="BR17"/>
  <c r="BR19" s="1"/>
  <c r="CB17"/>
  <c r="CB19" s="1"/>
  <c r="CL17"/>
  <c r="CL19" s="1"/>
  <c r="CV17"/>
  <c r="CV19" s="1"/>
  <c r="E17"/>
  <c r="E19" s="1"/>
  <c r="O17"/>
  <c r="O19" s="1"/>
  <c r="Y17"/>
  <c r="Y19" s="1"/>
  <c r="AI17"/>
  <c r="AI19" s="1"/>
  <c r="AS17"/>
  <c r="AS19" s="1"/>
  <c r="BC17"/>
  <c r="BC19" s="1"/>
  <c r="BM17"/>
  <c r="BM19" s="1"/>
  <c r="BW17"/>
  <c r="BW19" s="1"/>
  <c r="CG17"/>
  <c r="CG19" s="1"/>
  <c r="CQ17"/>
  <c r="CQ19" s="1"/>
  <c r="J17" i="97"/>
  <c r="T17"/>
  <c r="T19" s="1"/>
  <c r="AD17"/>
  <c r="AN17"/>
  <c r="AN19" s="1"/>
  <c r="AX17"/>
  <c r="BH17"/>
  <c r="BR17"/>
  <c r="BR19" s="1"/>
  <c r="CB17"/>
  <c r="CL17"/>
  <c r="CV17"/>
  <c r="E17"/>
  <c r="E19" s="1"/>
  <c r="O17"/>
  <c r="Y17"/>
  <c r="AI17"/>
  <c r="AS17"/>
  <c r="AS19" s="1"/>
  <c r="BC17"/>
  <c r="BC19" s="1"/>
  <c r="BM17"/>
  <c r="BM19" s="1"/>
  <c r="BW17"/>
  <c r="CG17"/>
  <c r="CQ17"/>
  <c r="CG19" l="1"/>
  <c r="J34"/>
  <c r="Y19"/>
  <c r="J27"/>
  <c r="CL19"/>
  <c r="J35"/>
  <c r="AX19"/>
  <c r="J30"/>
  <c r="AD19"/>
  <c r="J28"/>
  <c r="CQ19"/>
  <c r="J36"/>
  <c r="BW19"/>
  <c r="J32"/>
  <c r="AI19"/>
  <c r="J29"/>
  <c r="CV19"/>
  <c r="J37"/>
  <c r="CB19"/>
  <c r="J33"/>
  <c r="BH19"/>
  <c r="J31"/>
  <c r="J19"/>
  <c r="J25"/>
  <c r="O19"/>
  <c r="J26"/>
  <c r="HH70" i="96"/>
  <c r="HB69"/>
  <c r="HG66"/>
  <c r="BU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HG65"/>
  <c r="BU65"/>
  <c r="AI65"/>
  <c r="AE65"/>
  <c r="AA65"/>
  <c r="W65"/>
  <c r="S65"/>
  <c r="O65"/>
  <c r="K65"/>
  <c r="G65"/>
  <c r="C65"/>
  <c r="HG64"/>
  <c r="BU64"/>
  <c r="AI64"/>
  <c r="AH64"/>
  <c r="AH65" s="1"/>
  <c r="AG64"/>
  <c r="AG65" s="1"/>
  <c r="AF64"/>
  <c r="AF65" s="1"/>
  <c r="AE64"/>
  <c r="AD64"/>
  <c r="AD65" s="1"/>
  <c r="AC64"/>
  <c r="AC65" s="1"/>
  <c r="AB64"/>
  <c r="AB65" s="1"/>
  <c r="AA64"/>
  <c r="Z64"/>
  <c r="Z65" s="1"/>
  <c r="Y64"/>
  <c r="Y65" s="1"/>
  <c r="X64"/>
  <c r="X65" s="1"/>
  <c r="W64"/>
  <c r="V64"/>
  <c r="V65" s="1"/>
  <c r="U64"/>
  <c r="U65" s="1"/>
  <c r="T64"/>
  <c r="T65" s="1"/>
  <c r="S64"/>
  <c r="R64"/>
  <c r="R65" s="1"/>
  <c r="Q64"/>
  <c r="Q65" s="1"/>
  <c r="P64"/>
  <c r="P65" s="1"/>
  <c r="O64"/>
  <c r="N64"/>
  <c r="N65" s="1"/>
  <c r="M64"/>
  <c r="M65" s="1"/>
  <c r="L64"/>
  <c r="L65" s="1"/>
  <c r="K64"/>
  <c r="J64"/>
  <c r="J65" s="1"/>
  <c r="I64"/>
  <c r="I65" s="1"/>
  <c r="H64"/>
  <c r="H65" s="1"/>
  <c r="G64"/>
  <c r="F64"/>
  <c r="F65" s="1"/>
  <c r="E64"/>
  <c r="E65" s="1"/>
  <c r="D64"/>
  <c r="D65" s="1"/>
  <c r="C64"/>
  <c r="B64"/>
  <c r="B65" s="1"/>
  <c r="HA63"/>
  <c r="GW63"/>
  <c r="HC63" s="1"/>
  <c r="GS63"/>
  <c r="GR63"/>
  <c r="GQ63"/>
  <c r="GU63" s="1"/>
  <c r="GN63"/>
  <c r="GM63"/>
  <c r="GO63" s="1"/>
  <c r="GL63"/>
  <c r="GP63" s="1"/>
  <c r="GI63"/>
  <c r="GH63"/>
  <c r="GG63"/>
  <c r="GK63" s="1"/>
  <c r="GD63"/>
  <c r="GC63"/>
  <c r="GE63" s="1"/>
  <c r="GB63"/>
  <c r="GF63" s="1"/>
  <c r="FY63"/>
  <c r="FX63"/>
  <c r="FW63"/>
  <c r="GA63" s="1"/>
  <c r="FT63"/>
  <c r="FS63"/>
  <c r="FU63" s="1"/>
  <c r="FR63"/>
  <c r="FV63" s="1"/>
  <c r="FO63"/>
  <c r="FN63"/>
  <c r="FM63"/>
  <c r="FQ63" s="1"/>
  <c r="FJ63"/>
  <c r="FI63"/>
  <c r="FK63" s="1"/>
  <c r="FH63"/>
  <c r="FL63" s="1"/>
  <c r="FE63"/>
  <c r="FD63"/>
  <c r="FC63"/>
  <c r="FG63" s="1"/>
  <c r="EZ63"/>
  <c r="EY63"/>
  <c r="FA63" s="1"/>
  <c r="EX63"/>
  <c r="FB63" s="1"/>
  <c r="EU63"/>
  <c r="ET63"/>
  <c r="ES63"/>
  <c r="EW63" s="1"/>
  <c r="EP63"/>
  <c r="EO63"/>
  <c r="EQ63" s="1"/>
  <c r="EN63"/>
  <c r="ER63" s="1"/>
  <c r="EK63"/>
  <c r="EJ63"/>
  <c r="EI63"/>
  <c r="EM63" s="1"/>
  <c r="EF63"/>
  <c r="EE63"/>
  <c r="EG63" s="1"/>
  <c r="ED63"/>
  <c r="EH63" s="1"/>
  <c r="EA63"/>
  <c r="DZ63"/>
  <c r="DY63"/>
  <c r="EC63" s="1"/>
  <c r="DV63"/>
  <c r="DU63"/>
  <c r="DW63" s="1"/>
  <c r="DT63"/>
  <c r="DX63" s="1"/>
  <c r="DQ63"/>
  <c r="DP63"/>
  <c r="DO63"/>
  <c r="DS63" s="1"/>
  <c r="DL63"/>
  <c r="DK63"/>
  <c r="DM63" s="1"/>
  <c r="DJ63"/>
  <c r="DN63" s="1"/>
  <c r="DG63"/>
  <c r="DF63"/>
  <c r="DE63"/>
  <c r="DI63" s="1"/>
  <c r="DB63"/>
  <c r="DA63"/>
  <c r="DC63" s="1"/>
  <c r="CZ63"/>
  <c r="DD63" s="1"/>
  <c r="CW63"/>
  <c r="CV63"/>
  <c r="CU63"/>
  <c r="CY63" s="1"/>
  <c r="CR63"/>
  <c r="CQ63"/>
  <c r="CS63" s="1"/>
  <c r="CP63"/>
  <c r="CT63" s="1"/>
  <c r="CM63"/>
  <c r="CL63"/>
  <c r="CK63"/>
  <c r="CO63" s="1"/>
  <c r="CH63"/>
  <c r="CG63"/>
  <c r="CI63" s="1"/>
  <c r="CF63"/>
  <c r="CJ63" s="1"/>
  <c r="CC63"/>
  <c r="CB63"/>
  <c r="CA63"/>
  <c r="CE63" s="1"/>
  <c r="BX63"/>
  <c r="BW63"/>
  <c r="BV63"/>
  <c r="BR63"/>
  <c r="BQ63"/>
  <c r="BP63"/>
  <c r="BT63" s="1"/>
  <c r="BM63"/>
  <c r="BL63"/>
  <c r="BN63" s="1"/>
  <c r="BK63"/>
  <c r="BO63" s="1"/>
  <c r="BH63"/>
  <c r="BG63"/>
  <c r="BF63"/>
  <c r="BJ63" s="1"/>
  <c r="BC63"/>
  <c r="BB63"/>
  <c r="BD63" s="1"/>
  <c r="BA63"/>
  <c r="BE63" s="1"/>
  <c r="AX63"/>
  <c r="AW63"/>
  <c r="AV63"/>
  <c r="AZ63" s="1"/>
  <c r="AS63"/>
  <c r="AR63"/>
  <c r="AT63" s="1"/>
  <c r="AQ63"/>
  <c r="AU63" s="1"/>
  <c r="AN63"/>
  <c r="GX63" s="1"/>
  <c r="HD63" s="1"/>
  <c r="AM63"/>
  <c r="AL63"/>
  <c r="AK63"/>
  <c r="AJ63"/>
  <c r="HH62"/>
  <c r="HA62"/>
  <c r="GU62"/>
  <c r="GS62"/>
  <c r="GR62"/>
  <c r="GT62" s="1"/>
  <c r="GQ62"/>
  <c r="GN62"/>
  <c r="GM62"/>
  <c r="GO62" s="1"/>
  <c r="GL62"/>
  <c r="GK62"/>
  <c r="GI62"/>
  <c r="GH62"/>
  <c r="GJ62" s="1"/>
  <c r="GG62"/>
  <c r="GD62"/>
  <c r="GC62"/>
  <c r="GE62" s="1"/>
  <c r="GB62"/>
  <c r="GA62"/>
  <c r="FY62"/>
  <c r="FX62"/>
  <c r="FZ62" s="1"/>
  <c r="FW62"/>
  <c r="FT62"/>
  <c r="FS62"/>
  <c r="FU62" s="1"/>
  <c r="FR62"/>
  <c r="FQ62"/>
  <c r="FO62"/>
  <c r="FN62"/>
  <c r="FP62" s="1"/>
  <c r="FM62"/>
  <c r="FJ62"/>
  <c r="FI62"/>
  <c r="FK62" s="1"/>
  <c r="FH62"/>
  <c r="FG62"/>
  <c r="FE62"/>
  <c r="FD62"/>
  <c r="FF62" s="1"/>
  <c r="FC62"/>
  <c r="EZ62"/>
  <c r="EY62"/>
  <c r="FA62" s="1"/>
  <c r="EX62"/>
  <c r="EW62"/>
  <c r="EU62"/>
  <c r="ET62"/>
  <c r="EV62" s="1"/>
  <c r="ES62"/>
  <c r="EP62"/>
  <c r="EO62"/>
  <c r="EQ62" s="1"/>
  <c r="EN62"/>
  <c r="EM62"/>
  <c r="EK62"/>
  <c r="EJ62"/>
  <c r="EL62" s="1"/>
  <c r="EI62"/>
  <c r="EF62"/>
  <c r="EE62"/>
  <c r="EG62" s="1"/>
  <c r="ED62"/>
  <c r="EC62"/>
  <c r="EA62"/>
  <c r="DZ62"/>
  <c r="EB62" s="1"/>
  <c r="DY62"/>
  <c r="DV62"/>
  <c r="DU62"/>
  <c r="DW62" s="1"/>
  <c r="DT62"/>
  <c r="DS62"/>
  <c r="DQ62"/>
  <c r="DP62"/>
  <c r="DR62" s="1"/>
  <c r="DO62"/>
  <c r="DL62"/>
  <c r="DK62"/>
  <c r="DM62" s="1"/>
  <c r="DJ62"/>
  <c r="DI62"/>
  <c r="DG62"/>
  <c r="DF62"/>
  <c r="DH62" s="1"/>
  <c r="DE62"/>
  <c r="DB62"/>
  <c r="DA62"/>
  <c r="DC62" s="1"/>
  <c r="CZ62"/>
  <c r="CY62"/>
  <c r="CW62"/>
  <c r="CV62"/>
  <c r="CX62" s="1"/>
  <c r="CU62"/>
  <c r="CR62"/>
  <c r="CQ62"/>
  <c r="CS62" s="1"/>
  <c r="CP62"/>
  <c r="CO62"/>
  <c r="CM62"/>
  <c r="CL62"/>
  <c r="CN62" s="1"/>
  <c r="CK62"/>
  <c r="CH62"/>
  <c r="CG62"/>
  <c r="CI62" s="1"/>
  <c r="CF62"/>
  <c r="CE62"/>
  <c r="CC62"/>
  <c r="CB62"/>
  <c r="CD62" s="1"/>
  <c r="CA62"/>
  <c r="BX62"/>
  <c r="BW62"/>
  <c r="BV62"/>
  <c r="BT62"/>
  <c r="BR62"/>
  <c r="BQ62"/>
  <c r="BS62" s="1"/>
  <c r="BP62"/>
  <c r="BM62"/>
  <c r="BL62"/>
  <c r="BN62" s="1"/>
  <c r="BK62"/>
  <c r="BJ62"/>
  <c r="BH62"/>
  <c r="BG62"/>
  <c r="BI62" s="1"/>
  <c r="BF62"/>
  <c r="BC62"/>
  <c r="BB62"/>
  <c r="BD62" s="1"/>
  <c r="BA62"/>
  <c r="AZ62"/>
  <c r="AX62"/>
  <c r="AW62"/>
  <c r="AY62" s="1"/>
  <c r="AV62"/>
  <c r="AS62"/>
  <c r="AR62"/>
  <c r="GW62" s="1"/>
  <c r="HC62" s="1"/>
  <c r="AQ62"/>
  <c r="AP62"/>
  <c r="AN62"/>
  <c r="GX62" s="1"/>
  <c r="HD62" s="1"/>
  <c r="AM62"/>
  <c r="AO62" s="1"/>
  <c r="AL62"/>
  <c r="GV62" s="1"/>
  <c r="HB62" s="1"/>
  <c r="AK62"/>
  <c r="AJ62"/>
  <c r="HA61"/>
  <c r="GW61"/>
  <c r="HC61" s="1"/>
  <c r="GS61"/>
  <c r="GR61"/>
  <c r="GQ61"/>
  <c r="GU61" s="1"/>
  <c r="GN61"/>
  <c r="GM61"/>
  <c r="GO61" s="1"/>
  <c r="GL61"/>
  <c r="GP61" s="1"/>
  <c r="GI61"/>
  <c r="GH61"/>
  <c r="GG61"/>
  <c r="GK61" s="1"/>
  <c r="GD61"/>
  <c r="GC61"/>
  <c r="GE61" s="1"/>
  <c r="GB61"/>
  <c r="GF61" s="1"/>
  <c r="FY61"/>
  <c r="FX61"/>
  <c r="FW61"/>
  <c r="GA61" s="1"/>
  <c r="FT61"/>
  <c r="FS61"/>
  <c r="FU61" s="1"/>
  <c r="FR61"/>
  <c r="FV61" s="1"/>
  <c r="FO61"/>
  <c r="FN61"/>
  <c r="FM61"/>
  <c r="FQ61" s="1"/>
  <c r="FJ61"/>
  <c r="FI61"/>
  <c r="FK61" s="1"/>
  <c r="FH61"/>
  <c r="FL61" s="1"/>
  <c r="FE61"/>
  <c r="FD61"/>
  <c r="FC61"/>
  <c r="FG61" s="1"/>
  <c r="EZ61"/>
  <c r="EY61"/>
  <c r="FA61" s="1"/>
  <c r="EX61"/>
  <c r="FB61" s="1"/>
  <c r="EU61"/>
  <c r="ET61"/>
  <c r="ES61"/>
  <c r="EW61" s="1"/>
  <c r="EP61"/>
  <c r="EO61"/>
  <c r="EQ61" s="1"/>
  <c r="EN61"/>
  <c r="ER61" s="1"/>
  <c r="EK61"/>
  <c r="EJ61"/>
  <c r="EI61"/>
  <c r="EM61" s="1"/>
  <c r="EF61"/>
  <c r="EE61"/>
  <c r="EG61" s="1"/>
  <c r="ED61"/>
  <c r="EH61" s="1"/>
  <c r="EA61"/>
  <c r="DZ61"/>
  <c r="DY61"/>
  <c r="EC61" s="1"/>
  <c r="DV61"/>
  <c r="DU61"/>
  <c r="DW61" s="1"/>
  <c r="DT61"/>
  <c r="DX61" s="1"/>
  <c r="DQ61"/>
  <c r="DP61"/>
  <c r="DO61"/>
  <c r="DS61" s="1"/>
  <c r="DL61"/>
  <c r="DK61"/>
  <c r="DM61" s="1"/>
  <c r="DJ61"/>
  <c r="DN61" s="1"/>
  <c r="DG61"/>
  <c r="DF61"/>
  <c r="DE61"/>
  <c r="DI61" s="1"/>
  <c r="DB61"/>
  <c r="DA61"/>
  <c r="DC61" s="1"/>
  <c r="CZ61"/>
  <c r="DD61" s="1"/>
  <c r="CW61"/>
  <c r="CV61"/>
  <c r="CU61"/>
  <c r="CY61" s="1"/>
  <c r="CR61"/>
  <c r="CQ61"/>
  <c r="CS61" s="1"/>
  <c r="CP61"/>
  <c r="CT61" s="1"/>
  <c r="CM61"/>
  <c r="CL61"/>
  <c r="CK61"/>
  <c r="CO61" s="1"/>
  <c r="CH61"/>
  <c r="CG61"/>
  <c r="CI61" s="1"/>
  <c r="CF61"/>
  <c r="CJ61" s="1"/>
  <c r="CC61"/>
  <c r="CB61"/>
  <c r="CA61"/>
  <c r="CE61" s="1"/>
  <c r="BX61"/>
  <c r="BW61"/>
  <c r="BV61"/>
  <c r="BR61"/>
  <c r="BQ61"/>
  <c r="BP61"/>
  <c r="BT61" s="1"/>
  <c r="BM61"/>
  <c r="BL61"/>
  <c r="BN61" s="1"/>
  <c r="BK61"/>
  <c r="BO61" s="1"/>
  <c r="BH61"/>
  <c r="BG61"/>
  <c r="BF61"/>
  <c r="BJ61" s="1"/>
  <c r="BC61"/>
  <c r="BB61"/>
  <c r="BD61" s="1"/>
  <c r="BA61"/>
  <c r="BE61" s="1"/>
  <c r="AX61"/>
  <c r="AW61"/>
  <c r="AV61"/>
  <c r="AZ61" s="1"/>
  <c r="AS61"/>
  <c r="AR61"/>
  <c r="AT61" s="1"/>
  <c r="AQ61"/>
  <c r="AU61" s="1"/>
  <c r="AN61"/>
  <c r="GX61" s="1"/>
  <c r="HD61" s="1"/>
  <c r="AM61"/>
  <c r="AL61"/>
  <c r="AK61"/>
  <c r="AJ61"/>
  <c r="HC60"/>
  <c r="HA60"/>
  <c r="GU60"/>
  <c r="GS60"/>
  <c r="GR60"/>
  <c r="GT60" s="1"/>
  <c r="GQ60"/>
  <c r="GN60"/>
  <c r="GM60"/>
  <c r="GO60" s="1"/>
  <c r="GL60"/>
  <c r="GK60"/>
  <c r="GI60"/>
  <c r="GH60"/>
  <c r="GJ60" s="1"/>
  <c r="GG60"/>
  <c r="GD60"/>
  <c r="GC60"/>
  <c r="GE60" s="1"/>
  <c r="GB60"/>
  <c r="GA60"/>
  <c r="FY60"/>
  <c r="FX60"/>
  <c r="FZ60" s="1"/>
  <c r="FW60"/>
  <c r="FT60"/>
  <c r="FS60"/>
  <c r="FU60" s="1"/>
  <c r="FR60"/>
  <c r="FQ60"/>
  <c r="FO60"/>
  <c r="FN60"/>
  <c r="FP60" s="1"/>
  <c r="FM60"/>
  <c r="FJ60"/>
  <c r="FI60"/>
  <c r="FK60" s="1"/>
  <c r="FH60"/>
  <c r="FG60"/>
  <c r="FE60"/>
  <c r="FD60"/>
  <c r="FF60" s="1"/>
  <c r="FC60"/>
  <c r="EZ60"/>
  <c r="EY60"/>
  <c r="FA60" s="1"/>
  <c r="EX60"/>
  <c r="EW60"/>
  <c r="EU60"/>
  <c r="ET60"/>
  <c r="EV60" s="1"/>
  <c r="ES60"/>
  <c r="EP60"/>
  <c r="EO60"/>
  <c r="EQ60" s="1"/>
  <c r="EN60"/>
  <c r="EM60"/>
  <c r="EK60"/>
  <c r="EJ60"/>
  <c r="EL60" s="1"/>
  <c r="EI60"/>
  <c r="EF60"/>
  <c r="EE60"/>
  <c r="EG60" s="1"/>
  <c r="ED60"/>
  <c r="EC60"/>
  <c r="EA60"/>
  <c r="DZ60"/>
  <c r="EB60" s="1"/>
  <c r="DY60"/>
  <c r="DV60"/>
  <c r="DU60"/>
  <c r="DW60" s="1"/>
  <c r="DT60"/>
  <c r="DS60"/>
  <c r="DQ60"/>
  <c r="DP60"/>
  <c r="DR60" s="1"/>
  <c r="DO60"/>
  <c r="DL60"/>
  <c r="DK60"/>
  <c r="DM60" s="1"/>
  <c r="DJ60"/>
  <c r="DI60"/>
  <c r="DG60"/>
  <c r="DF60"/>
  <c r="DH60" s="1"/>
  <c r="DE60"/>
  <c r="DB60"/>
  <c r="DA60"/>
  <c r="DC60" s="1"/>
  <c r="CZ60"/>
  <c r="CY60"/>
  <c r="CW60"/>
  <c r="CV60"/>
  <c r="CX60" s="1"/>
  <c r="CU60"/>
  <c r="CR60"/>
  <c r="CQ60"/>
  <c r="CS60" s="1"/>
  <c r="CP60"/>
  <c r="CO60"/>
  <c r="CM60"/>
  <c r="CL60"/>
  <c r="CN60" s="1"/>
  <c r="CK60"/>
  <c r="CH60"/>
  <c r="CG60"/>
  <c r="CI60" s="1"/>
  <c r="CF60"/>
  <c r="CE60"/>
  <c r="CC60"/>
  <c r="CB60"/>
  <c r="CD60" s="1"/>
  <c r="CA60"/>
  <c r="BX60"/>
  <c r="BW60"/>
  <c r="BV60"/>
  <c r="BT60"/>
  <c r="BR60"/>
  <c r="BQ60"/>
  <c r="BS60" s="1"/>
  <c r="BP60"/>
  <c r="BM60"/>
  <c r="BL60"/>
  <c r="BN60" s="1"/>
  <c r="BK60"/>
  <c r="BJ60"/>
  <c r="BH60"/>
  <c r="BG60"/>
  <c r="BI60" s="1"/>
  <c r="BF60"/>
  <c r="BC60"/>
  <c r="BB60"/>
  <c r="BD60" s="1"/>
  <c r="BA60"/>
  <c r="AZ60"/>
  <c r="AX60"/>
  <c r="AW60"/>
  <c r="AY60" s="1"/>
  <c r="AV60"/>
  <c r="AS60"/>
  <c r="AR60"/>
  <c r="GW60" s="1"/>
  <c r="AQ60"/>
  <c r="AP60"/>
  <c r="AN60"/>
  <c r="GX60" s="1"/>
  <c r="HD60" s="1"/>
  <c r="AM60"/>
  <c r="AO60" s="1"/>
  <c r="AL60"/>
  <c r="GV60" s="1"/>
  <c r="HB60" s="1"/>
  <c r="AK60"/>
  <c r="AJ60"/>
  <c r="HA59"/>
  <c r="GW59"/>
  <c r="HC59" s="1"/>
  <c r="GS59"/>
  <c r="GR59"/>
  <c r="GQ59"/>
  <c r="GU59" s="1"/>
  <c r="GN59"/>
  <c r="GM59"/>
  <c r="GO59" s="1"/>
  <c r="GL59"/>
  <c r="GP59" s="1"/>
  <c r="GI59"/>
  <c r="GH59"/>
  <c r="GG59"/>
  <c r="GK59" s="1"/>
  <c r="GD59"/>
  <c r="GC59"/>
  <c r="GE59" s="1"/>
  <c r="GB59"/>
  <c r="GF59" s="1"/>
  <c r="FY59"/>
  <c r="FX59"/>
  <c r="FW59"/>
  <c r="GA59" s="1"/>
  <c r="FT59"/>
  <c r="FS59"/>
  <c r="FU59" s="1"/>
  <c r="FR59"/>
  <c r="FV59" s="1"/>
  <c r="FO59"/>
  <c r="FN59"/>
  <c r="FM59"/>
  <c r="FQ59" s="1"/>
  <c r="FJ59"/>
  <c r="FI59"/>
  <c r="FK59" s="1"/>
  <c r="FH59"/>
  <c r="FL59" s="1"/>
  <c r="FE59"/>
  <c r="FD59"/>
  <c r="FC59"/>
  <c r="FG59" s="1"/>
  <c r="EZ59"/>
  <c r="EY59"/>
  <c r="FA59" s="1"/>
  <c r="EX59"/>
  <c r="FB59" s="1"/>
  <c r="EU59"/>
  <c r="ET59"/>
  <c r="ES59"/>
  <c r="EW59" s="1"/>
  <c r="EP59"/>
  <c r="EO59"/>
  <c r="EQ59" s="1"/>
  <c r="EN59"/>
  <c r="ER59" s="1"/>
  <c r="EK59"/>
  <c r="EJ59"/>
  <c r="EI59"/>
  <c r="EM59" s="1"/>
  <c r="EF59"/>
  <c r="EE59"/>
  <c r="EG59" s="1"/>
  <c r="ED59"/>
  <c r="EH59" s="1"/>
  <c r="EA59"/>
  <c r="DZ59"/>
  <c r="DY59"/>
  <c r="EC59" s="1"/>
  <c r="DV59"/>
  <c r="DU59"/>
  <c r="DW59" s="1"/>
  <c r="DT59"/>
  <c r="DX59" s="1"/>
  <c r="DQ59"/>
  <c r="DP59"/>
  <c r="DO59"/>
  <c r="DS59" s="1"/>
  <c r="DL59"/>
  <c r="DK59"/>
  <c r="DM59" s="1"/>
  <c r="DJ59"/>
  <c r="DN59" s="1"/>
  <c r="DG59"/>
  <c r="DF59"/>
  <c r="DE59"/>
  <c r="DI59" s="1"/>
  <c r="DB59"/>
  <c r="DA59"/>
  <c r="DC59" s="1"/>
  <c r="CZ59"/>
  <c r="DD59" s="1"/>
  <c r="CW59"/>
  <c r="CV59"/>
  <c r="CU59"/>
  <c r="CY59" s="1"/>
  <c r="CR59"/>
  <c r="CQ59"/>
  <c r="CS59" s="1"/>
  <c r="CP59"/>
  <c r="CT59" s="1"/>
  <c r="CM59"/>
  <c r="CL59"/>
  <c r="CK59"/>
  <c r="CO59" s="1"/>
  <c r="CH59"/>
  <c r="CG59"/>
  <c r="CI59" s="1"/>
  <c r="CF59"/>
  <c r="CJ59" s="1"/>
  <c r="CC59"/>
  <c r="CB59"/>
  <c r="CA59"/>
  <c r="CE59" s="1"/>
  <c r="BX59"/>
  <c r="BW59"/>
  <c r="BV59"/>
  <c r="BR59"/>
  <c r="BQ59"/>
  <c r="BP59"/>
  <c r="BT59" s="1"/>
  <c r="BM59"/>
  <c r="BL59"/>
  <c r="BN59" s="1"/>
  <c r="BK59"/>
  <c r="BO59" s="1"/>
  <c r="BH59"/>
  <c r="BG59"/>
  <c r="BF59"/>
  <c r="BJ59" s="1"/>
  <c r="BC59"/>
  <c r="BB59"/>
  <c r="BD59" s="1"/>
  <c r="BA59"/>
  <c r="BE59" s="1"/>
  <c r="AX59"/>
  <c r="AW59"/>
  <c r="AV59"/>
  <c r="AZ59" s="1"/>
  <c r="AS59"/>
  <c r="AR59"/>
  <c r="AT59" s="1"/>
  <c r="AQ59"/>
  <c r="AU59" s="1"/>
  <c r="AN59"/>
  <c r="GX59" s="1"/>
  <c r="HD59" s="1"/>
  <c r="AM59"/>
  <c r="AL59"/>
  <c r="AK59"/>
  <c r="AJ59"/>
  <c r="HH58"/>
  <c r="HA58"/>
  <c r="GU58"/>
  <c r="GS58"/>
  <c r="GR58"/>
  <c r="GT58" s="1"/>
  <c r="GQ58"/>
  <c r="GN58"/>
  <c r="GM58"/>
  <c r="GO58" s="1"/>
  <c r="GL58"/>
  <c r="GK58"/>
  <c r="GI58"/>
  <c r="GH58"/>
  <c r="GJ58" s="1"/>
  <c r="GG58"/>
  <c r="GD58"/>
  <c r="GC58"/>
  <c r="GE58" s="1"/>
  <c r="GB58"/>
  <c r="GA58"/>
  <c r="FY58"/>
  <c r="FX58"/>
  <c r="FZ58" s="1"/>
  <c r="FW58"/>
  <c r="FT58"/>
  <c r="FS58"/>
  <c r="FU58" s="1"/>
  <c r="FR58"/>
  <c r="FQ58"/>
  <c r="FO58"/>
  <c r="FN58"/>
  <c r="FP58" s="1"/>
  <c r="FM58"/>
  <c r="FJ58"/>
  <c r="FI58"/>
  <c r="FK58" s="1"/>
  <c r="FH58"/>
  <c r="FG58"/>
  <c r="FE58"/>
  <c r="FD58"/>
  <c r="FF58" s="1"/>
  <c r="FC58"/>
  <c r="EZ58"/>
  <c r="EY58"/>
  <c r="FA58" s="1"/>
  <c r="EX58"/>
  <c r="EW58"/>
  <c r="EU58"/>
  <c r="ET58"/>
  <c r="EV58" s="1"/>
  <c r="ES58"/>
  <c r="EP58"/>
  <c r="EO58"/>
  <c r="EQ58" s="1"/>
  <c r="EN58"/>
  <c r="EM58"/>
  <c r="EK58"/>
  <c r="EJ58"/>
  <c r="EL58" s="1"/>
  <c r="EI58"/>
  <c r="EF58"/>
  <c r="EE58"/>
  <c r="EG58" s="1"/>
  <c r="ED58"/>
  <c r="EC58"/>
  <c r="EA58"/>
  <c r="DZ58"/>
  <c r="EB58" s="1"/>
  <c r="DY58"/>
  <c r="DV58"/>
  <c r="DU58"/>
  <c r="DW58" s="1"/>
  <c r="DT58"/>
  <c r="DS58"/>
  <c r="DQ58"/>
  <c r="DP58"/>
  <c r="DR58" s="1"/>
  <c r="DO58"/>
  <c r="DL58"/>
  <c r="DK58"/>
  <c r="DM58" s="1"/>
  <c r="DJ58"/>
  <c r="DI58"/>
  <c r="DG58"/>
  <c r="DF58"/>
  <c r="DH58" s="1"/>
  <c r="DE58"/>
  <c r="DB58"/>
  <c r="DA58"/>
  <c r="DC58" s="1"/>
  <c r="CZ58"/>
  <c r="CY58"/>
  <c r="CW58"/>
  <c r="CV58"/>
  <c r="CX58" s="1"/>
  <c r="CU58"/>
  <c r="CR58"/>
  <c r="CQ58"/>
  <c r="CS58" s="1"/>
  <c r="CP58"/>
  <c r="CO58"/>
  <c r="CM58"/>
  <c r="CL58"/>
  <c r="CN58" s="1"/>
  <c r="CK58"/>
  <c r="CH58"/>
  <c r="CG58"/>
  <c r="CI58" s="1"/>
  <c r="CF58"/>
  <c r="CE58"/>
  <c r="CC58"/>
  <c r="CB58"/>
  <c r="CD58" s="1"/>
  <c r="CA58"/>
  <c r="BX58"/>
  <c r="BW58"/>
  <c r="BV58"/>
  <c r="BT58"/>
  <c r="BR58"/>
  <c r="BQ58"/>
  <c r="BS58" s="1"/>
  <c r="BP58"/>
  <c r="BM58"/>
  <c r="BL58"/>
  <c r="BN58" s="1"/>
  <c r="BK58"/>
  <c r="BJ58"/>
  <c r="BH58"/>
  <c r="BG58"/>
  <c r="BI58" s="1"/>
  <c r="BF58"/>
  <c r="BC58"/>
  <c r="BB58"/>
  <c r="BD58" s="1"/>
  <c r="BA58"/>
  <c r="AZ58"/>
  <c r="AX58"/>
  <c r="AW58"/>
  <c r="AY58" s="1"/>
  <c r="AV58"/>
  <c r="AS58"/>
  <c r="AR58"/>
  <c r="GW58" s="1"/>
  <c r="HC58" s="1"/>
  <c r="AQ58"/>
  <c r="AP58"/>
  <c r="AN58"/>
  <c r="GX58" s="1"/>
  <c r="HD58" s="1"/>
  <c r="AM58"/>
  <c r="AO58" s="1"/>
  <c r="AL58"/>
  <c r="GV58" s="1"/>
  <c r="HB58" s="1"/>
  <c r="AK58"/>
  <c r="AJ58"/>
  <c r="HA57"/>
  <c r="GW57"/>
  <c r="HC57" s="1"/>
  <c r="GS57"/>
  <c r="GR57"/>
  <c r="GQ57"/>
  <c r="GU57" s="1"/>
  <c r="GN57"/>
  <c r="GM57"/>
  <c r="GO57" s="1"/>
  <c r="GL57"/>
  <c r="GP57" s="1"/>
  <c r="GI57"/>
  <c r="GH57"/>
  <c r="GG57"/>
  <c r="GK57" s="1"/>
  <c r="GD57"/>
  <c r="GC57"/>
  <c r="GE57" s="1"/>
  <c r="GB57"/>
  <c r="GF57" s="1"/>
  <c r="FY57"/>
  <c r="FX57"/>
  <c r="FW57"/>
  <c r="GA57" s="1"/>
  <c r="FT57"/>
  <c r="FS57"/>
  <c r="FU57" s="1"/>
  <c r="FR57"/>
  <c r="FV57" s="1"/>
  <c r="FO57"/>
  <c r="FN57"/>
  <c r="FM57"/>
  <c r="FQ57" s="1"/>
  <c r="FJ57"/>
  <c r="FI57"/>
  <c r="FK57" s="1"/>
  <c r="FH57"/>
  <c r="FL57" s="1"/>
  <c r="FE57"/>
  <c r="FD57"/>
  <c r="FC57"/>
  <c r="FG57" s="1"/>
  <c r="EZ57"/>
  <c r="EY57"/>
  <c r="FA57" s="1"/>
  <c r="EX57"/>
  <c r="FB57" s="1"/>
  <c r="EU57"/>
  <c r="ET57"/>
  <c r="ES57"/>
  <c r="EW57" s="1"/>
  <c r="EP57"/>
  <c r="EO57"/>
  <c r="EQ57" s="1"/>
  <c r="EN57"/>
  <c r="ER57" s="1"/>
  <c r="EK57"/>
  <c r="EJ57"/>
  <c r="EI57"/>
  <c r="EM57" s="1"/>
  <c r="EF57"/>
  <c r="EE57"/>
  <c r="EG57" s="1"/>
  <c r="ED57"/>
  <c r="EH57" s="1"/>
  <c r="EA57"/>
  <c r="DZ57"/>
  <c r="DY57"/>
  <c r="EC57" s="1"/>
  <c r="DV57"/>
  <c r="DU57"/>
  <c r="DW57" s="1"/>
  <c r="DT57"/>
  <c r="DX57" s="1"/>
  <c r="DQ57"/>
  <c r="DP57"/>
  <c r="DO57"/>
  <c r="DS57" s="1"/>
  <c r="DL57"/>
  <c r="DK57"/>
  <c r="DM57" s="1"/>
  <c r="DJ57"/>
  <c r="DN57" s="1"/>
  <c r="DG57"/>
  <c r="DF57"/>
  <c r="DE57"/>
  <c r="DI57" s="1"/>
  <c r="DB57"/>
  <c r="DA57"/>
  <c r="DC57" s="1"/>
  <c r="CZ57"/>
  <c r="DD57" s="1"/>
  <c r="CW57"/>
  <c r="CV57"/>
  <c r="CU57"/>
  <c r="CY57" s="1"/>
  <c r="CR57"/>
  <c r="CQ57"/>
  <c r="CS57" s="1"/>
  <c r="CP57"/>
  <c r="CT57" s="1"/>
  <c r="CM57"/>
  <c r="CL57"/>
  <c r="CK57"/>
  <c r="CO57" s="1"/>
  <c r="CH57"/>
  <c r="CG57"/>
  <c r="CI57" s="1"/>
  <c r="CF57"/>
  <c r="CJ57" s="1"/>
  <c r="CC57"/>
  <c r="CB57"/>
  <c r="CA57"/>
  <c r="CE57" s="1"/>
  <c r="BX57"/>
  <c r="BW57"/>
  <c r="BV57"/>
  <c r="BR57"/>
  <c r="BQ57"/>
  <c r="BP57"/>
  <c r="BT57" s="1"/>
  <c r="BM57"/>
  <c r="BL57"/>
  <c r="BN57" s="1"/>
  <c r="BK57"/>
  <c r="BO57" s="1"/>
  <c r="BH57"/>
  <c r="BG57"/>
  <c r="BF57"/>
  <c r="BJ57" s="1"/>
  <c r="BC57"/>
  <c r="BB57"/>
  <c r="BD57" s="1"/>
  <c r="BA57"/>
  <c r="BE57" s="1"/>
  <c r="AX57"/>
  <c r="AW57"/>
  <c r="AV57"/>
  <c r="AZ57" s="1"/>
  <c r="AS57"/>
  <c r="AR57"/>
  <c r="AT57" s="1"/>
  <c r="AQ57"/>
  <c r="AU57" s="1"/>
  <c r="AN57"/>
  <c r="GX57" s="1"/>
  <c r="HD57" s="1"/>
  <c r="AM57"/>
  <c r="AL57"/>
  <c r="AK57"/>
  <c r="AJ57"/>
  <c r="HC56"/>
  <c r="HA56"/>
  <c r="GU56"/>
  <c r="GS56"/>
  <c r="GR56"/>
  <c r="GT56" s="1"/>
  <c r="GQ56"/>
  <c r="GN56"/>
  <c r="GM56"/>
  <c r="GO56" s="1"/>
  <c r="GL56"/>
  <c r="GK56"/>
  <c r="GI56"/>
  <c r="GH56"/>
  <c r="GJ56" s="1"/>
  <c r="GG56"/>
  <c r="GD56"/>
  <c r="GC56"/>
  <c r="GE56" s="1"/>
  <c r="GB56"/>
  <c r="GA56"/>
  <c r="FY56"/>
  <c r="FX56"/>
  <c r="FZ56" s="1"/>
  <c r="FW56"/>
  <c r="FT56"/>
  <c r="FS56"/>
  <c r="FU56" s="1"/>
  <c r="FR56"/>
  <c r="FQ56"/>
  <c r="FO56"/>
  <c r="FN56"/>
  <c r="FP56" s="1"/>
  <c r="FM56"/>
  <c r="FJ56"/>
  <c r="FI56"/>
  <c r="FK56" s="1"/>
  <c r="FH56"/>
  <c r="FG56"/>
  <c r="FE56"/>
  <c r="FD56"/>
  <c r="FF56" s="1"/>
  <c r="FC56"/>
  <c r="EZ56"/>
  <c r="EY56"/>
  <c r="FA56" s="1"/>
  <c r="EX56"/>
  <c r="EW56"/>
  <c r="EU56"/>
  <c r="ET56"/>
  <c r="EV56" s="1"/>
  <c r="ES56"/>
  <c r="EP56"/>
  <c r="EO56"/>
  <c r="EQ56" s="1"/>
  <c r="EN56"/>
  <c r="EM56"/>
  <c r="EK56"/>
  <c r="EJ56"/>
  <c r="EL56" s="1"/>
  <c r="EI56"/>
  <c r="EF56"/>
  <c r="EE56"/>
  <c r="EG56" s="1"/>
  <c r="ED56"/>
  <c r="EC56"/>
  <c r="EA56"/>
  <c r="DZ56"/>
  <c r="EB56" s="1"/>
  <c r="DY56"/>
  <c r="DV56"/>
  <c r="DU56"/>
  <c r="DW56" s="1"/>
  <c r="DT56"/>
  <c r="DS56"/>
  <c r="DQ56"/>
  <c r="DP56"/>
  <c r="DR56" s="1"/>
  <c r="DO56"/>
  <c r="DL56"/>
  <c r="DK56"/>
  <c r="DM56" s="1"/>
  <c r="DJ56"/>
  <c r="DI56"/>
  <c r="DG56"/>
  <c r="DF56"/>
  <c r="DH56" s="1"/>
  <c r="DE56"/>
  <c r="DB56"/>
  <c r="DA56"/>
  <c r="DC56" s="1"/>
  <c r="CZ56"/>
  <c r="CY56"/>
  <c r="CW56"/>
  <c r="CV56"/>
  <c r="CX56" s="1"/>
  <c r="CU56"/>
  <c r="CR56"/>
  <c r="CQ56"/>
  <c r="CS56" s="1"/>
  <c r="CP56"/>
  <c r="CO56"/>
  <c r="CM56"/>
  <c r="CL56"/>
  <c r="CN56" s="1"/>
  <c r="CK56"/>
  <c r="CH56"/>
  <c r="CG56"/>
  <c r="CI56" s="1"/>
  <c r="CF56"/>
  <c r="CE56"/>
  <c r="CC56"/>
  <c r="CB56"/>
  <c r="CD56" s="1"/>
  <c r="CA56"/>
  <c r="BX56"/>
  <c r="BW56"/>
  <c r="BV56"/>
  <c r="BT56"/>
  <c r="BR56"/>
  <c r="BQ56"/>
  <c r="BS56" s="1"/>
  <c r="BP56"/>
  <c r="BM56"/>
  <c r="BL56"/>
  <c r="BN56" s="1"/>
  <c r="BK56"/>
  <c r="BJ56"/>
  <c r="BH56"/>
  <c r="BG56"/>
  <c r="BI56" s="1"/>
  <c r="BF56"/>
  <c r="BC56"/>
  <c r="BB56"/>
  <c r="BD56" s="1"/>
  <c r="BA56"/>
  <c r="AZ56"/>
  <c r="AX56"/>
  <c r="AW56"/>
  <c r="AY56" s="1"/>
  <c r="AV56"/>
  <c r="AS56"/>
  <c r="AR56"/>
  <c r="GW56" s="1"/>
  <c r="AQ56"/>
  <c r="AP56"/>
  <c r="AN56"/>
  <c r="GX56" s="1"/>
  <c r="HD56" s="1"/>
  <c r="AM56"/>
  <c r="AO56" s="1"/>
  <c r="AL56"/>
  <c r="GV56" s="1"/>
  <c r="HB56" s="1"/>
  <c r="AK56"/>
  <c r="AJ56"/>
  <c r="HA55"/>
  <c r="GS55"/>
  <c r="GR55"/>
  <c r="GQ55"/>
  <c r="GU55" s="1"/>
  <c r="GN55"/>
  <c r="GM55"/>
  <c r="GO55" s="1"/>
  <c r="GL55"/>
  <c r="GP55" s="1"/>
  <c r="GI55"/>
  <c r="GH55"/>
  <c r="GG55"/>
  <c r="GK55" s="1"/>
  <c r="GD55"/>
  <c r="GC55"/>
  <c r="GE55" s="1"/>
  <c r="GB55"/>
  <c r="GF55" s="1"/>
  <c r="FY55"/>
  <c r="FX55"/>
  <c r="FW55"/>
  <c r="GA55" s="1"/>
  <c r="FT55"/>
  <c r="FS55"/>
  <c r="FU55" s="1"/>
  <c r="FR55"/>
  <c r="FV55" s="1"/>
  <c r="FO55"/>
  <c r="FN55"/>
  <c r="FM55"/>
  <c r="FQ55" s="1"/>
  <c r="FJ55"/>
  <c r="FI55"/>
  <c r="FK55" s="1"/>
  <c r="FH55"/>
  <c r="FL55" s="1"/>
  <c r="FE55"/>
  <c r="FD55"/>
  <c r="FC55"/>
  <c r="FG55" s="1"/>
  <c r="EZ55"/>
  <c r="EY55"/>
  <c r="FA55" s="1"/>
  <c r="EX55"/>
  <c r="FB55" s="1"/>
  <c r="EU55"/>
  <c r="ET55"/>
  <c r="ES55"/>
  <c r="EW55" s="1"/>
  <c r="EP55"/>
  <c r="EO55"/>
  <c r="EQ55" s="1"/>
  <c r="EN55"/>
  <c r="ER55" s="1"/>
  <c r="EK55"/>
  <c r="EJ55"/>
  <c r="EI55"/>
  <c r="EM55" s="1"/>
  <c r="EF55"/>
  <c r="EE55"/>
  <c r="EG55" s="1"/>
  <c r="ED55"/>
  <c r="EH55" s="1"/>
  <c r="EA55"/>
  <c r="DZ55"/>
  <c r="DY55"/>
  <c r="EC55" s="1"/>
  <c r="DV55"/>
  <c r="DU55"/>
  <c r="DW55" s="1"/>
  <c r="DT55"/>
  <c r="DX55" s="1"/>
  <c r="DQ55"/>
  <c r="DP55"/>
  <c r="DO55"/>
  <c r="DS55" s="1"/>
  <c r="DL55"/>
  <c r="DK55"/>
  <c r="DM55" s="1"/>
  <c r="DJ55"/>
  <c r="DI55"/>
  <c r="DG55"/>
  <c r="DF55"/>
  <c r="DH55" s="1"/>
  <c r="DE55"/>
  <c r="DB55"/>
  <c r="DA55"/>
  <c r="DC55" s="1"/>
  <c r="CZ55"/>
  <c r="CY55"/>
  <c r="CW55"/>
  <c r="CV55"/>
  <c r="CX55" s="1"/>
  <c r="CU55"/>
  <c r="CR55"/>
  <c r="CQ55"/>
  <c r="CS55" s="1"/>
  <c r="CP55"/>
  <c r="CO55"/>
  <c r="CM55"/>
  <c r="CL55"/>
  <c r="CN55" s="1"/>
  <c r="CK55"/>
  <c r="CH55"/>
  <c r="CG55"/>
  <c r="CI55" s="1"/>
  <c r="CF55"/>
  <c r="CE55"/>
  <c r="CC55"/>
  <c r="CB55"/>
  <c r="CD55" s="1"/>
  <c r="CA55"/>
  <c r="BX55"/>
  <c r="BW55"/>
  <c r="BV55"/>
  <c r="BT55"/>
  <c r="BR55"/>
  <c r="BQ55"/>
  <c r="BS55" s="1"/>
  <c r="BP55"/>
  <c r="BM55"/>
  <c r="BL55"/>
  <c r="BN55" s="1"/>
  <c r="BK55"/>
  <c r="BJ55"/>
  <c r="BH55"/>
  <c r="BG55"/>
  <c r="BI55" s="1"/>
  <c r="BF55"/>
  <c r="BC55"/>
  <c r="BB55"/>
  <c r="BD55" s="1"/>
  <c r="BA55"/>
  <c r="AZ55"/>
  <c r="AX55"/>
  <c r="AW55"/>
  <c r="AY55" s="1"/>
  <c r="AV55"/>
  <c r="AS55"/>
  <c r="AR55"/>
  <c r="GW55" s="1"/>
  <c r="HC55" s="1"/>
  <c r="AQ55"/>
  <c r="AP55"/>
  <c r="AN55"/>
  <c r="GX55" s="1"/>
  <c r="HD55" s="1"/>
  <c r="AM55"/>
  <c r="AO55" s="1"/>
  <c r="AL55"/>
  <c r="GV55" s="1"/>
  <c r="HB55" s="1"/>
  <c r="AK55"/>
  <c r="AJ55"/>
  <c r="HA54"/>
  <c r="GW54"/>
  <c r="HC54" s="1"/>
  <c r="GS54"/>
  <c r="GR54"/>
  <c r="GQ54"/>
  <c r="GU54" s="1"/>
  <c r="GN54"/>
  <c r="GM54"/>
  <c r="GO54" s="1"/>
  <c r="GL54"/>
  <c r="GP54" s="1"/>
  <c r="GI54"/>
  <c r="GH54"/>
  <c r="GG54"/>
  <c r="GK54" s="1"/>
  <c r="GD54"/>
  <c r="GC54"/>
  <c r="GE54" s="1"/>
  <c r="GB54"/>
  <c r="GF54" s="1"/>
  <c r="FY54"/>
  <c r="FX54"/>
  <c r="FW54"/>
  <c r="GA54" s="1"/>
  <c r="FT54"/>
  <c r="FS54"/>
  <c r="FU54" s="1"/>
  <c r="FR54"/>
  <c r="FV54" s="1"/>
  <c r="FO54"/>
  <c r="FN54"/>
  <c r="FM54"/>
  <c r="FQ54" s="1"/>
  <c r="FJ54"/>
  <c r="FI54"/>
  <c r="FK54" s="1"/>
  <c r="FH54"/>
  <c r="FL54" s="1"/>
  <c r="FE54"/>
  <c r="FD54"/>
  <c r="FC54"/>
  <c r="FG54" s="1"/>
  <c r="EZ54"/>
  <c r="EY54"/>
  <c r="FA54" s="1"/>
  <c r="EX54"/>
  <c r="FB54" s="1"/>
  <c r="EU54"/>
  <c r="ET54"/>
  <c r="ES54"/>
  <c r="EW54" s="1"/>
  <c r="EP54"/>
  <c r="EO54"/>
  <c r="EQ54" s="1"/>
  <c r="EN54"/>
  <c r="ER54" s="1"/>
  <c r="EK54"/>
  <c r="EJ54"/>
  <c r="EI54"/>
  <c r="EM54" s="1"/>
  <c r="EF54"/>
  <c r="EE54"/>
  <c r="EG54" s="1"/>
  <c r="ED54"/>
  <c r="EH54" s="1"/>
  <c r="EA54"/>
  <c r="DZ54"/>
  <c r="DY54"/>
  <c r="EC54" s="1"/>
  <c r="DV54"/>
  <c r="DU54"/>
  <c r="DW54" s="1"/>
  <c r="DT54"/>
  <c r="DX54" s="1"/>
  <c r="DQ54"/>
  <c r="DP54"/>
  <c r="DO54"/>
  <c r="DS54" s="1"/>
  <c r="DL54"/>
  <c r="DK54"/>
  <c r="DM54" s="1"/>
  <c r="DJ54"/>
  <c r="DN54" s="1"/>
  <c r="DG54"/>
  <c r="DF54"/>
  <c r="DE54"/>
  <c r="DI54" s="1"/>
  <c r="DB54"/>
  <c r="DA54"/>
  <c r="DC54" s="1"/>
  <c r="CZ54"/>
  <c r="DD54" s="1"/>
  <c r="CW54"/>
  <c r="CV54"/>
  <c r="CU54"/>
  <c r="CY54" s="1"/>
  <c r="CR54"/>
  <c r="CQ54"/>
  <c r="CS54" s="1"/>
  <c r="CP54"/>
  <c r="CT54" s="1"/>
  <c r="CM54"/>
  <c r="CL54"/>
  <c r="CK54"/>
  <c r="CO54" s="1"/>
  <c r="CH54"/>
  <c r="CG54"/>
  <c r="CI54" s="1"/>
  <c r="CF54"/>
  <c r="CJ54" s="1"/>
  <c r="CC54"/>
  <c r="CB54"/>
  <c r="CA54"/>
  <c r="CE54" s="1"/>
  <c r="BX54"/>
  <c r="BW54"/>
  <c r="BV54"/>
  <c r="BR54"/>
  <c r="BQ54"/>
  <c r="BP54"/>
  <c r="BT54" s="1"/>
  <c r="BM54"/>
  <c r="BL54"/>
  <c r="BN54" s="1"/>
  <c r="BK54"/>
  <c r="BO54" s="1"/>
  <c r="BH54"/>
  <c r="BG54"/>
  <c r="BF54"/>
  <c r="BJ54" s="1"/>
  <c r="BC54"/>
  <c r="BB54"/>
  <c r="BD54" s="1"/>
  <c r="BA54"/>
  <c r="BE54" s="1"/>
  <c r="AX54"/>
  <c r="AW54"/>
  <c r="AV54"/>
  <c r="AZ54" s="1"/>
  <c r="AS54"/>
  <c r="AR54"/>
  <c r="AT54" s="1"/>
  <c r="AQ54"/>
  <c r="AU54" s="1"/>
  <c r="AN54"/>
  <c r="GX54" s="1"/>
  <c r="HD54" s="1"/>
  <c r="AM54"/>
  <c r="AL54"/>
  <c r="GV54" s="1"/>
  <c r="HB54" s="1"/>
  <c r="AK54"/>
  <c r="AJ54"/>
  <c r="HH53"/>
  <c r="HA53"/>
  <c r="GU53"/>
  <c r="GS53"/>
  <c r="GR53"/>
  <c r="GT53" s="1"/>
  <c r="GQ53"/>
  <c r="GN53"/>
  <c r="GM53"/>
  <c r="GO53" s="1"/>
  <c r="GL53"/>
  <c r="GK53"/>
  <c r="GI53"/>
  <c r="GH53"/>
  <c r="GJ53" s="1"/>
  <c r="GG53"/>
  <c r="GD53"/>
  <c r="GC53"/>
  <c r="GE53" s="1"/>
  <c r="GB53"/>
  <c r="GA53"/>
  <c r="FY53"/>
  <c r="FX53"/>
  <c r="FZ53" s="1"/>
  <c r="FW53"/>
  <c r="FT53"/>
  <c r="FS53"/>
  <c r="FU53" s="1"/>
  <c r="FR53"/>
  <c r="FQ53"/>
  <c r="FO53"/>
  <c r="FN53"/>
  <c r="FP53" s="1"/>
  <c r="FM53"/>
  <c r="FJ53"/>
  <c r="FI53"/>
  <c r="FK53" s="1"/>
  <c r="FH53"/>
  <c r="FG53"/>
  <c r="FE53"/>
  <c r="FD53"/>
  <c r="FF53" s="1"/>
  <c r="FC53"/>
  <c r="EZ53"/>
  <c r="EY53"/>
  <c r="FA53" s="1"/>
  <c r="EX53"/>
  <c r="EW53"/>
  <c r="EU53"/>
  <c r="ET53"/>
  <c r="EV53" s="1"/>
  <c r="ES53"/>
  <c r="EP53"/>
  <c r="EO53"/>
  <c r="EQ53" s="1"/>
  <c r="EN53"/>
  <c r="EM53"/>
  <c r="EK53"/>
  <c r="EJ53"/>
  <c r="EL53" s="1"/>
  <c r="EI53"/>
  <c r="EF53"/>
  <c r="EE53"/>
  <c r="EG53" s="1"/>
  <c r="ED53"/>
  <c r="EC53"/>
  <c r="EA53"/>
  <c r="DZ53"/>
  <c r="EB53" s="1"/>
  <c r="DY53"/>
  <c r="DV53"/>
  <c r="DU53"/>
  <c r="DW53" s="1"/>
  <c r="DT53"/>
  <c r="DS53"/>
  <c r="DQ53"/>
  <c r="DP53"/>
  <c r="DR53" s="1"/>
  <c r="DO53"/>
  <c r="DL53"/>
  <c r="DK53"/>
  <c r="DM53" s="1"/>
  <c r="DJ53"/>
  <c r="DI53"/>
  <c r="DG53"/>
  <c r="DF53"/>
  <c r="DH53" s="1"/>
  <c r="DE53"/>
  <c r="DB53"/>
  <c r="DA53"/>
  <c r="DC53" s="1"/>
  <c r="CZ53"/>
  <c r="CY53"/>
  <c r="CW53"/>
  <c r="CV53"/>
  <c r="CX53" s="1"/>
  <c r="CU53"/>
  <c r="CR53"/>
  <c r="CQ53"/>
  <c r="CS53" s="1"/>
  <c r="CP53"/>
  <c r="CO53"/>
  <c r="CM53"/>
  <c r="CL53"/>
  <c r="CN53" s="1"/>
  <c r="CK53"/>
  <c r="CH53"/>
  <c r="CG53"/>
  <c r="CI53" s="1"/>
  <c r="CF53"/>
  <c r="CE53"/>
  <c r="CC53"/>
  <c r="CB53"/>
  <c r="CD53" s="1"/>
  <c r="CA53"/>
  <c r="BX53"/>
  <c r="BW53"/>
  <c r="BV53"/>
  <c r="BT53"/>
  <c r="BR53"/>
  <c r="BQ53"/>
  <c r="BS53" s="1"/>
  <c r="BP53"/>
  <c r="BM53"/>
  <c r="BL53"/>
  <c r="BN53" s="1"/>
  <c r="BK53"/>
  <c r="BJ53"/>
  <c r="BH53"/>
  <c r="BG53"/>
  <c r="BI53" s="1"/>
  <c r="BF53"/>
  <c r="BC53"/>
  <c r="BB53"/>
  <c r="BD53" s="1"/>
  <c r="BA53"/>
  <c r="AZ53"/>
  <c r="AX53"/>
  <c r="AW53"/>
  <c r="AY53" s="1"/>
  <c r="AV53"/>
  <c r="AS53"/>
  <c r="AR53"/>
  <c r="GW53" s="1"/>
  <c r="HC53" s="1"/>
  <c r="AQ53"/>
  <c r="AP53"/>
  <c r="AN53"/>
  <c r="GX53" s="1"/>
  <c r="HD53" s="1"/>
  <c r="HJ53" s="1"/>
  <c r="AM53"/>
  <c r="AO53" s="1"/>
  <c r="AL53"/>
  <c r="GV53" s="1"/>
  <c r="HB53" s="1"/>
  <c r="AK53"/>
  <c r="AJ53"/>
  <c r="HA52"/>
  <c r="GW52"/>
  <c r="HC52" s="1"/>
  <c r="GS52"/>
  <c r="GR52"/>
  <c r="GQ52"/>
  <c r="GU52" s="1"/>
  <c r="GN52"/>
  <c r="GM52"/>
  <c r="GO52" s="1"/>
  <c r="GL52"/>
  <c r="GP52" s="1"/>
  <c r="GI52"/>
  <c r="GH52"/>
  <c r="GG52"/>
  <c r="GK52" s="1"/>
  <c r="GD52"/>
  <c r="GC52"/>
  <c r="GE52" s="1"/>
  <c r="GB52"/>
  <c r="GF52" s="1"/>
  <c r="FY52"/>
  <c r="FX52"/>
  <c r="FW52"/>
  <c r="GA52" s="1"/>
  <c r="FT52"/>
  <c r="FS52"/>
  <c r="FU52" s="1"/>
  <c r="FR52"/>
  <c r="FV52" s="1"/>
  <c r="FO52"/>
  <c r="FN52"/>
  <c r="FM52"/>
  <c r="FQ52" s="1"/>
  <c r="FJ52"/>
  <c r="FI52"/>
  <c r="FK52" s="1"/>
  <c r="FH52"/>
  <c r="FL52" s="1"/>
  <c r="FE52"/>
  <c r="FD52"/>
  <c r="FC52"/>
  <c r="FG52" s="1"/>
  <c r="EZ52"/>
  <c r="EY52"/>
  <c r="FA52" s="1"/>
  <c r="EX52"/>
  <c r="FB52" s="1"/>
  <c r="EU52"/>
  <c r="ET52"/>
  <c r="ES52"/>
  <c r="EW52" s="1"/>
  <c r="EP52"/>
  <c r="EO52"/>
  <c r="EQ52" s="1"/>
  <c r="EN52"/>
  <c r="ER52" s="1"/>
  <c r="EK52"/>
  <c r="EJ52"/>
  <c r="EI52"/>
  <c r="EM52" s="1"/>
  <c r="EF52"/>
  <c r="EE52"/>
  <c r="EG52" s="1"/>
  <c r="ED52"/>
  <c r="EH52" s="1"/>
  <c r="EA52"/>
  <c r="DZ52"/>
  <c r="DY52"/>
  <c r="EC52" s="1"/>
  <c r="DV52"/>
  <c r="DU52"/>
  <c r="DW52" s="1"/>
  <c r="DT52"/>
  <c r="DX52" s="1"/>
  <c r="DQ52"/>
  <c r="DP52"/>
  <c r="DO52"/>
  <c r="DS52" s="1"/>
  <c r="DL52"/>
  <c r="DK52"/>
  <c r="DM52" s="1"/>
  <c r="DJ52"/>
  <c r="DN52" s="1"/>
  <c r="DG52"/>
  <c r="DF52"/>
  <c r="DE52"/>
  <c r="DI52" s="1"/>
  <c r="DB52"/>
  <c r="DA52"/>
  <c r="DC52" s="1"/>
  <c r="CZ52"/>
  <c r="DD52" s="1"/>
  <c r="CW52"/>
  <c r="CV52"/>
  <c r="CU52"/>
  <c r="CY52" s="1"/>
  <c r="CR52"/>
  <c r="CQ52"/>
  <c r="CS52" s="1"/>
  <c r="CP52"/>
  <c r="CT52" s="1"/>
  <c r="CM52"/>
  <c r="CL52"/>
  <c r="CK52"/>
  <c r="CO52" s="1"/>
  <c r="CH52"/>
  <c r="CG52"/>
  <c r="CI52" s="1"/>
  <c r="CF52"/>
  <c r="CJ52" s="1"/>
  <c r="CC52"/>
  <c r="CB52"/>
  <c r="CA52"/>
  <c r="CE52" s="1"/>
  <c r="BX52"/>
  <c r="BW52"/>
  <c r="BV52"/>
  <c r="BR52"/>
  <c r="BQ52"/>
  <c r="BP52"/>
  <c r="BT52" s="1"/>
  <c r="BM52"/>
  <c r="BL52"/>
  <c r="BN52" s="1"/>
  <c r="BK52"/>
  <c r="BO52" s="1"/>
  <c r="BH52"/>
  <c r="BG52"/>
  <c r="BF52"/>
  <c r="BJ52" s="1"/>
  <c r="BC52"/>
  <c r="BB52"/>
  <c r="BD52" s="1"/>
  <c r="BA52"/>
  <c r="BE52" s="1"/>
  <c r="AX52"/>
  <c r="AW52"/>
  <c r="AV52"/>
  <c r="AZ52" s="1"/>
  <c r="AS52"/>
  <c r="AR52"/>
  <c r="AT52" s="1"/>
  <c r="AQ52"/>
  <c r="AU52" s="1"/>
  <c r="AN52"/>
  <c r="GX52" s="1"/>
  <c r="HD52" s="1"/>
  <c r="AM52"/>
  <c r="AL52"/>
  <c r="GV52" s="1"/>
  <c r="HB52" s="1"/>
  <c r="AK52"/>
  <c r="AJ52"/>
  <c r="HH51"/>
  <c r="HA51"/>
  <c r="GU51"/>
  <c r="GS51"/>
  <c r="GR51"/>
  <c r="GT51" s="1"/>
  <c r="GQ51"/>
  <c r="GN51"/>
  <c r="GM51"/>
  <c r="GO51" s="1"/>
  <c r="GL51"/>
  <c r="GK51"/>
  <c r="GI51"/>
  <c r="GH51"/>
  <c r="GJ51" s="1"/>
  <c r="GG51"/>
  <c r="GD51"/>
  <c r="GC51"/>
  <c r="GE51" s="1"/>
  <c r="GB51"/>
  <c r="GA51"/>
  <c r="FY51"/>
  <c r="FX51"/>
  <c r="FZ51" s="1"/>
  <c r="FW51"/>
  <c r="FT51"/>
  <c r="FS51"/>
  <c r="FU51" s="1"/>
  <c r="FR51"/>
  <c r="FQ51"/>
  <c r="FO51"/>
  <c r="FN51"/>
  <c r="FP51" s="1"/>
  <c r="FM51"/>
  <c r="FJ51"/>
  <c r="FI51"/>
  <c r="FK51" s="1"/>
  <c r="FH51"/>
  <c r="FG51"/>
  <c r="FE51"/>
  <c r="FD51"/>
  <c r="FF51" s="1"/>
  <c r="FC51"/>
  <c r="EZ51"/>
  <c r="EY51"/>
  <c r="FA51" s="1"/>
  <c r="EX51"/>
  <c r="EW51"/>
  <c r="EU51"/>
  <c r="ET51"/>
  <c r="EV51" s="1"/>
  <c r="ES51"/>
  <c r="EP51"/>
  <c r="EO51"/>
  <c r="EQ51" s="1"/>
  <c r="EN51"/>
  <c r="EM51"/>
  <c r="EK51"/>
  <c r="EJ51"/>
  <c r="EL51" s="1"/>
  <c r="EI51"/>
  <c r="EF51"/>
  <c r="EE51"/>
  <c r="EG51" s="1"/>
  <c r="ED51"/>
  <c r="EC51"/>
  <c r="EA51"/>
  <c r="DZ51"/>
  <c r="EB51" s="1"/>
  <c r="DY51"/>
  <c r="DV51"/>
  <c r="DU51"/>
  <c r="DW51" s="1"/>
  <c r="DT51"/>
  <c r="DS51"/>
  <c r="DQ51"/>
  <c r="DP51"/>
  <c r="DR51" s="1"/>
  <c r="DO51"/>
  <c r="DL51"/>
  <c r="DK51"/>
  <c r="DM51" s="1"/>
  <c r="DJ51"/>
  <c r="DI51"/>
  <c r="DG51"/>
  <c r="DF51"/>
  <c r="DH51" s="1"/>
  <c r="DE51"/>
  <c r="DB51"/>
  <c r="DA51"/>
  <c r="DC51" s="1"/>
  <c r="CZ51"/>
  <c r="CY51"/>
  <c r="CW51"/>
  <c r="CV51"/>
  <c r="CX51" s="1"/>
  <c r="CU51"/>
  <c r="CR51"/>
  <c r="CQ51"/>
  <c r="CS51" s="1"/>
  <c r="CP51"/>
  <c r="CO51"/>
  <c r="CM51"/>
  <c r="CL51"/>
  <c r="CN51" s="1"/>
  <c r="CK51"/>
  <c r="CH51"/>
  <c r="CG51"/>
  <c r="CI51" s="1"/>
  <c r="CF51"/>
  <c r="CE51"/>
  <c r="CC51"/>
  <c r="CB51"/>
  <c r="CD51" s="1"/>
  <c r="CA51"/>
  <c r="BX51"/>
  <c r="BW51"/>
  <c r="BV51"/>
  <c r="BT51"/>
  <c r="BR51"/>
  <c r="BQ51"/>
  <c r="BS51" s="1"/>
  <c r="BP51"/>
  <c r="BM51"/>
  <c r="BL51"/>
  <c r="BN51" s="1"/>
  <c r="BK51"/>
  <c r="BJ51"/>
  <c r="BH51"/>
  <c r="BG51"/>
  <c r="BI51" s="1"/>
  <c r="BF51"/>
  <c r="BC51"/>
  <c r="BB51"/>
  <c r="BD51" s="1"/>
  <c r="BA51"/>
  <c r="AZ51"/>
  <c r="AX51"/>
  <c r="AW51"/>
  <c r="AY51" s="1"/>
  <c r="AV51"/>
  <c r="AS51"/>
  <c r="AR51"/>
  <c r="GW51" s="1"/>
  <c r="HC51" s="1"/>
  <c r="AQ51"/>
  <c r="AP51"/>
  <c r="AN51"/>
  <c r="GX51" s="1"/>
  <c r="HD51" s="1"/>
  <c r="HJ51" s="1"/>
  <c r="AM51"/>
  <c r="AO51" s="1"/>
  <c r="AL51"/>
  <c r="GV51" s="1"/>
  <c r="HB51" s="1"/>
  <c r="AK51"/>
  <c r="AJ51"/>
  <c r="HA50"/>
  <c r="GW50"/>
  <c r="HC50" s="1"/>
  <c r="GS50"/>
  <c r="GR50"/>
  <c r="GQ50"/>
  <c r="GU50" s="1"/>
  <c r="GN50"/>
  <c r="GM50"/>
  <c r="GO50" s="1"/>
  <c r="GL50"/>
  <c r="GP50" s="1"/>
  <c r="GI50"/>
  <c r="GH50"/>
  <c r="GG50"/>
  <c r="GK50" s="1"/>
  <c r="GD50"/>
  <c r="GC50"/>
  <c r="GE50" s="1"/>
  <c r="GB50"/>
  <c r="GF50" s="1"/>
  <c r="FY50"/>
  <c r="FX50"/>
  <c r="FW50"/>
  <c r="GA50" s="1"/>
  <c r="FT50"/>
  <c r="FS50"/>
  <c r="FU50" s="1"/>
  <c r="FR50"/>
  <c r="FV50" s="1"/>
  <c r="FO50"/>
  <c r="FN50"/>
  <c r="FM50"/>
  <c r="FQ50" s="1"/>
  <c r="FJ50"/>
  <c r="FI50"/>
  <c r="FK50" s="1"/>
  <c r="FH50"/>
  <c r="FL50" s="1"/>
  <c r="FE50"/>
  <c r="FD50"/>
  <c r="FC50"/>
  <c r="FG50" s="1"/>
  <c r="EZ50"/>
  <c r="EY50"/>
  <c r="FA50" s="1"/>
  <c r="EX50"/>
  <c r="FB50" s="1"/>
  <c r="EU50"/>
  <c r="ET50"/>
  <c r="ES50"/>
  <c r="EW50" s="1"/>
  <c r="EP50"/>
  <c r="EO50"/>
  <c r="EQ50" s="1"/>
  <c r="EN50"/>
  <c r="ER50" s="1"/>
  <c r="EK50"/>
  <c r="EJ50"/>
  <c r="EI50"/>
  <c r="EM50" s="1"/>
  <c r="EF50"/>
  <c r="EE50"/>
  <c r="EG50" s="1"/>
  <c r="ED50"/>
  <c r="EH50" s="1"/>
  <c r="EA50"/>
  <c r="DZ50"/>
  <c r="DY50"/>
  <c r="EC50" s="1"/>
  <c r="DV50"/>
  <c r="DU50"/>
  <c r="DW50" s="1"/>
  <c r="DT50"/>
  <c r="DX50" s="1"/>
  <c r="DQ50"/>
  <c r="DP50"/>
  <c r="DO50"/>
  <c r="DS50" s="1"/>
  <c r="DL50"/>
  <c r="DK50"/>
  <c r="DM50" s="1"/>
  <c r="DJ50"/>
  <c r="DN50" s="1"/>
  <c r="DG50"/>
  <c r="DF50"/>
  <c r="DE50"/>
  <c r="DI50" s="1"/>
  <c r="DB50"/>
  <c r="DA50"/>
  <c r="DC50" s="1"/>
  <c r="CZ50"/>
  <c r="DD50" s="1"/>
  <c r="CW50"/>
  <c r="CV50"/>
  <c r="CU50"/>
  <c r="CY50" s="1"/>
  <c r="CR50"/>
  <c r="CQ50"/>
  <c r="CS50" s="1"/>
  <c r="CP50"/>
  <c r="CT50" s="1"/>
  <c r="CM50"/>
  <c r="CL50"/>
  <c r="CK50"/>
  <c r="CO50" s="1"/>
  <c r="CH50"/>
  <c r="CG50"/>
  <c r="CI50" s="1"/>
  <c r="CF50"/>
  <c r="CJ50" s="1"/>
  <c r="CC50"/>
  <c r="CB50"/>
  <c r="CA50"/>
  <c r="CE50" s="1"/>
  <c r="BX50"/>
  <c r="BW50"/>
  <c r="BV50"/>
  <c r="BR50"/>
  <c r="BQ50"/>
  <c r="BP50"/>
  <c r="BT50" s="1"/>
  <c r="BM50"/>
  <c r="BL50"/>
  <c r="BN50" s="1"/>
  <c r="BK50"/>
  <c r="BO50" s="1"/>
  <c r="BH50"/>
  <c r="BG50"/>
  <c r="BF50"/>
  <c r="BJ50" s="1"/>
  <c r="BC50"/>
  <c r="BB50"/>
  <c r="BD50" s="1"/>
  <c r="BA50"/>
  <c r="BE50" s="1"/>
  <c r="AX50"/>
  <c r="AW50"/>
  <c r="AV50"/>
  <c r="AZ50" s="1"/>
  <c r="AS50"/>
  <c r="AR50"/>
  <c r="AT50" s="1"/>
  <c r="AQ50"/>
  <c r="AU50" s="1"/>
  <c r="AN50"/>
  <c r="GX50" s="1"/>
  <c r="HD50" s="1"/>
  <c r="AM50"/>
  <c r="AL50"/>
  <c r="GV50" s="1"/>
  <c r="HB50" s="1"/>
  <c r="AK50"/>
  <c r="AJ50"/>
  <c r="HH49"/>
  <c r="HA49"/>
  <c r="GU49"/>
  <c r="GS49"/>
  <c r="GR49"/>
  <c r="GT49" s="1"/>
  <c r="GQ49"/>
  <c r="GN49"/>
  <c r="GM49"/>
  <c r="GO49" s="1"/>
  <c r="GL49"/>
  <c r="GK49"/>
  <c r="GI49"/>
  <c r="GH49"/>
  <c r="GJ49" s="1"/>
  <c r="GG49"/>
  <c r="GD49"/>
  <c r="GC49"/>
  <c r="GE49" s="1"/>
  <c r="GB49"/>
  <c r="GA49"/>
  <c r="FY49"/>
  <c r="FX49"/>
  <c r="FZ49" s="1"/>
  <c r="FW49"/>
  <c r="FT49"/>
  <c r="FS49"/>
  <c r="FU49" s="1"/>
  <c r="FR49"/>
  <c r="FQ49"/>
  <c r="FO49"/>
  <c r="FN49"/>
  <c r="FP49" s="1"/>
  <c r="FM49"/>
  <c r="FJ49"/>
  <c r="FI49"/>
  <c r="FK49" s="1"/>
  <c r="FH49"/>
  <c r="FG49"/>
  <c r="FE49"/>
  <c r="FD49"/>
  <c r="FF49" s="1"/>
  <c r="FC49"/>
  <c r="EZ49"/>
  <c r="EY49"/>
  <c r="FA49" s="1"/>
  <c r="EX49"/>
  <c r="EW49"/>
  <c r="EU49"/>
  <c r="ET49"/>
  <c r="EV49" s="1"/>
  <c r="ES49"/>
  <c r="EP49"/>
  <c r="EO49"/>
  <c r="EQ49" s="1"/>
  <c r="EN49"/>
  <c r="EM49"/>
  <c r="EK49"/>
  <c r="EJ49"/>
  <c r="EL49" s="1"/>
  <c r="EI49"/>
  <c r="EF49"/>
  <c r="EE49"/>
  <c r="EG49" s="1"/>
  <c r="ED49"/>
  <c r="EC49"/>
  <c r="EA49"/>
  <c r="DZ49"/>
  <c r="EB49" s="1"/>
  <c r="DY49"/>
  <c r="DV49"/>
  <c r="DU49"/>
  <c r="DW49" s="1"/>
  <c r="DT49"/>
  <c r="DS49"/>
  <c r="DQ49"/>
  <c r="DP49"/>
  <c r="DR49" s="1"/>
  <c r="DO49"/>
  <c r="DL49"/>
  <c r="DK49"/>
  <c r="DM49" s="1"/>
  <c r="DJ49"/>
  <c r="DI49"/>
  <c r="DG49"/>
  <c r="DF49"/>
  <c r="DH49" s="1"/>
  <c r="DE49"/>
  <c r="DB49"/>
  <c r="DA49"/>
  <c r="DC49" s="1"/>
  <c r="CZ49"/>
  <c r="CY49"/>
  <c r="CW49"/>
  <c r="CV49"/>
  <c r="CX49" s="1"/>
  <c r="CU49"/>
  <c r="CR49"/>
  <c r="CQ49"/>
  <c r="CS49" s="1"/>
  <c r="CP49"/>
  <c r="CO49"/>
  <c r="CM49"/>
  <c r="CL49"/>
  <c r="CN49" s="1"/>
  <c r="CK49"/>
  <c r="CH49"/>
  <c r="CG49"/>
  <c r="CI49" s="1"/>
  <c r="CF49"/>
  <c r="CE49"/>
  <c r="CC49"/>
  <c r="CB49"/>
  <c r="CD49" s="1"/>
  <c r="CA49"/>
  <c r="BX49"/>
  <c r="BW49"/>
  <c r="BV49"/>
  <c r="BT49"/>
  <c r="BR49"/>
  <c r="BQ49"/>
  <c r="BS49" s="1"/>
  <c r="BP49"/>
  <c r="BM49"/>
  <c r="BL49"/>
  <c r="BN49" s="1"/>
  <c r="BK49"/>
  <c r="BJ49"/>
  <c r="BH49"/>
  <c r="BG49"/>
  <c r="BI49" s="1"/>
  <c r="BF49"/>
  <c r="BC49"/>
  <c r="BB49"/>
  <c r="BD49" s="1"/>
  <c r="BA49"/>
  <c r="AZ49"/>
  <c r="AX49"/>
  <c r="AW49"/>
  <c r="AY49" s="1"/>
  <c r="AV49"/>
  <c r="AS49"/>
  <c r="AR49"/>
  <c r="GW49" s="1"/>
  <c r="HC49" s="1"/>
  <c r="AQ49"/>
  <c r="AP49"/>
  <c r="AN49"/>
  <c r="GX49" s="1"/>
  <c r="HD49" s="1"/>
  <c r="HJ49" s="1"/>
  <c r="AM49"/>
  <c r="AO49" s="1"/>
  <c r="AL49"/>
  <c r="GV49" s="1"/>
  <c r="HB49" s="1"/>
  <c r="AK49"/>
  <c r="AJ49"/>
  <c r="HA48"/>
  <c r="GW48"/>
  <c r="HC48" s="1"/>
  <c r="GS48"/>
  <c r="GR48"/>
  <c r="GQ48"/>
  <c r="GU48" s="1"/>
  <c r="GN48"/>
  <c r="GM48"/>
  <c r="GO48" s="1"/>
  <c r="GL48"/>
  <c r="GP48" s="1"/>
  <c r="GI48"/>
  <c r="GH48"/>
  <c r="GG48"/>
  <c r="GK48" s="1"/>
  <c r="GD48"/>
  <c r="GC48"/>
  <c r="GE48" s="1"/>
  <c r="GB48"/>
  <c r="GF48" s="1"/>
  <c r="FY48"/>
  <c r="FX48"/>
  <c r="FW48"/>
  <c r="GA48" s="1"/>
  <c r="FT48"/>
  <c r="FS48"/>
  <c r="FU48" s="1"/>
  <c r="FR48"/>
  <c r="FV48" s="1"/>
  <c r="FO48"/>
  <c r="FN48"/>
  <c r="FM48"/>
  <c r="FQ48" s="1"/>
  <c r="FJ48"/>
  <c r="FI48"/>
  <c r="FK48" s="1"/>
  <c r="FH48"/>
  <c r="FL48" s="1"/>
  <c r="FE48"/>
  <c r="FD48"/>
  <c r="FC48"/>
  <c r="FG48" s="1"/>
  <c r="EZ48"/>
  <c r="EY48"/>
  <c r="FA48" s="1"/>
  <c r="EX48"/>
  <c r="FB48" s="1"/>
  <c r="EU48"/>
  <c r="ET48"/>
  <c r="ES48"/>
  <c r="EW48" s="1"/>
  <c r="EP48"/>
  <c r="EO48"/>
  <c r="EQ48" s="1"/>
  <c r="EN48"/>
  <c r="ER48" s="1"/>
  <c r="EK48"/>
  <c r="EJ48"/>
  <c r="EI48"/>
  <c r="EM48" s="1"/>
  <c r="EF48"/>
  <c r="EE48"/>
  <c r="EG48" s="1"/>
  <c r="ED48"/>
  <c r="EH48" s="1"/>
  <c r="EA48"/>
  <c r="DZ48"/>
  <c r="DY48"/>
  <c r="EC48" s="1"/>
  <c r="DV48"/>
  <c r="DU48"/>
  <c r="DW48" s="1"/>
  <c r="DT48"/>
  <c r="DX48" s="1"/>
  <c r="DQ48"/>
  <c r="DP48"/>
  <c r="DO48"/>
  <c r="DS48" s="1"/>
  <c r="DL48"/>
  <c r="DK48"/>
  <c r="DM48" s="1"/>
  <c r="DJ48"/>
  <c r="DN48" s="1"/>
  <c r="DG48"/>
  <c r="DF48"/>
  <c r="DE48"/>
  <c r="DI48" s="1"/>
  <c r="DB48"/>
  <c r="DA48"/>
  <c r="DC48" s="1"/>
  <c r="CZ48"/>
  <c r="DD48" s="1"/>
  <c r="CW48"/>
  <c r="CV48"/>
  <c r="CU48"/>
  <c r="CY48" s="1"/>
  <c r="CR48"/>
  <c r="CQ48"/>
  <c r="CS48" s="1"/>
  <c r="CP48"/>
  <c r="CT48" s="1"/>
  <c r="CM48"/>
  <c r="CL48"/>
  <c r="CK48"/>
  <c r="CO48" s="1"/>
  <c r="CH48"/>
  <c r="CG48"/>
  <c r="CI48" s="1"/>
  <c r="CF48"/>
  <c r="CJ48" s="1"/>
  <c r="CC48"/>
  <c r="CB48"/>
  <c r="CA48"/>
  <c r="CE48" s="1"/>
  <c r="BX48"/>
  <c r="BW48"/>
  <c r="BV48"/>
  <c r="BR48"/>
  <c r="BQ48"/>
  <c r="BP48"/>
  <c r="BT48" s="1"/>
  <c r="BM48"/>
  <c r="BL48"/>
  <c r="BN48" s="1"/>
  <c r="BK48"/>
  <c r="BO48" s="1"/>
  <c r="BH48"/>
  <c r="BG48"/>
  <c r="BF48"/>
  <c r="BJ48" s="1"/>
  <c r="BC48"/>
  <c r="BB48"/>
  <c r="BD48" s="1"/>
  <c r="BA48"/>
  <c r="BE48" s="1"/>
  <c r="AX48"/>
  <c r="AW48"/>
  <c r="AV48"/>
  <c r="AZ48" s="1"/>
  <c r="AS48"/>
  <c r="AR48"/>
  <c r="AT48" s="1"/>
  <c r="AQ48"/>
  <c r="AU48" s="1"/>
  <c r="AN48"/>
  <c r="GX48" s="1"/>
  <c r="HD48" s="1"/>
  <c r="AM48"/>
  <c r="AL48"/>
  <c r="GV48" s="1"/>
  <c r="HB48" s="1"/>
  <c r="AK48"/>
  <c r="AJ48"/>
  <c r="HH47"/>
  <c r="HA47"/>
  <c r="GU47"/>
  <c r="GS47"/>
  <c r="GR47"/>
  <c r="GT47" s="1"/>
  <c r="GQ47"/>
  <c r="GN47"/>
  <c r="GM47"/>
  <c r="GO47" s="1"/>
  <c r="GL47"/>
  <c r="GK47"/>
  <c r="GI47"/>
  <c r="GH47"/>
  <c r="GJ47" s="1"/>
  <c r="GG47"/>
  <c r="GD47"/>
  <c r="GC47"/>
  <c r="GE47" s="1"/>
  <c r="GB47"/>
  <c r="GA47"/>
  <c r="FY47"/>
  <c r="FX47"/>
  <c r="FZ47" s="1"/>
  <c r="FW47"/>
  <c r="FT47"/>
  <c r="FS47"/>
  <c r="FU47" s="1"/>
  <c r="FR47"/>
  <c r="FQ47"/>
  <c r="FO47"/>
  <c r="FN47"/>
  <c r="FP47" s="1"/>
  <c r="FM47"/>
  <c r="FJ47"/>
  <c r="FI47"/>
  <c r="FK47" s="1"/>
  <c r="FH47"/>
  <c r="FG47"/>
  <c r="FE47"/>
  <c r="FD47"/>
  <c r="FF47" s="1"/>
  <c r="FC47"/>
  <c r="EZ47"/>
  <c r="EY47"/>
  <c r="FA47" s="1"/>
  <c r="EX47"/>
  <c r="EW47"/>
  <c r="EU47"/>
  <c r="ET47"/>
  <c r="EV47" s="1"/>
  <c r="ES47"/>
  <c r="EP47"/>
  <c r="EO47"/>
  <c r="EQ47" s="1"/>
  <c r="EN47"/>
  <c r="EM47"/>
  <c r="EK47"/>
  <c r="EJ47"/>
  <c r="EL47" s="1"/>
  <c r="EI47"/>
  <c r="EF47"/>
  <c r="EE47"/>
  <c r="EG47" s="1"/>
  <c r="ED47"/>
  <c r="EC47"/>
  <c r="EA47"/>
  <c r="DZ47"/>
  <c r="EB47" s="1"/>
  <c r="DY47"/>
  <c r="DV47"/>
  <c r="DU47"/>
  <c r="DW47" s="1"/>
  <c r="DT47"/>
  <c r="DS47"/>
  <c r="DQ47"/>
  <c r="DP47"/>
  <c r="DR47" s="1"/>
  <c r="DO47"/>
  <c r="DL47"/>
  <c r="DK47"/>
  <c r="DM47" s="1"/>
  <c r="DJ47"/>
  <c r="DI47"/>
  <c r="DG47"/>
  <c r="DF47"/>
  <c r="DH47" s="1"/>
  <c r="DE47"/>
  <c r="DB47"/>
  <c r="DA47"/>
  <c r="DC47" s="1"/>
  <c r="CZ47"/>
  <c r="CY47"/>
  <c r="CW47"/>
  <c r="CV47"/>
  <c r="CX47" s="1"/>
  <c r="CU47"/>
  <c r="CR47"/>
  <c r="CQ47"/>
  <c r="CS47" s="1"/>
  <c r="CP47"/>
  <c r="CO47"/>
  <c r="CM47"/>
  <c r="CL47"/>
  <c r="CN47" s="1"/>
  <c r="CK47"/>
  <c r="CH47"/>
  <c r="CG47"/>
  <c r="CI47" s="1"/>
  <c r="CF47"/>
  <c r="CE47"/>
  <c r="CC47"/>
  <c r="CB47"/>
  <c r="CD47" s="1"/>
  <c r="CA47"/>
  <c r="BX47"/>
  <c r="BW47"/>
  <c r="BV47"/>
  <c r="BT47"/>
  <c r="BR47"/>
  <c r="BQ47"/>
  <c r="BS47" s="1"/>
  <c r="BP47"/>
  <c r="BM47"/>
  <c r="BL47"/>
  <c r="BN47" s="1"/>
  <c r="BK47"/>
  <c r="BJ47"/>
  <c r="BH47"/>
  <c r="BG47"/>
  <c r="BI47" s="1"/>
  <c r="BF47"/>
  <c r="BC47"/>
  <c r="BB47"/>
  <c r="BD47" s="1"/>
  <c r="BA47"/>
  <c r="AZ47"/>
  <c r="AX47"/>
  <c r="AW47"/>
  <c r="AY47" s="1"/>
  <c r="AV47"/>
  <c r="AS47"/>
  <c r="AR47"/>
  <c r="GW47" s="1"/>
  <c r="HC47" s="1"/>
  <c r="AQ47"/>
  <c r="AP47"/>
  <c r="AN47"/>
  <c r="GX47" s="1"/>
  <c r="HD47" s="1"/>
  <c r="HJ47" s="1"/>
  <c r="AM47"/>
  <c r="AO47" s="1"/>
  <c r="AL47"/>
  <c r="GV47" s="1"/>
  <c r="HB47" s="1"/>
  <c r="AK47"/>
  <c r="AJ47"/>
  <c r="HA46"/>
  <c r="GW46"/>
  <c r="HC46" s="1"/>
  <c r="GS46"/>
  <c r="GR46"/>
  <c r="GQ46"/>
  <c r="GU46" s="1"/>
  <c r="GN46"/>
  <c r="GM46"/>
  <c r="GO46" s="1"/>
  <c r="GL46"/>
  <c r="GP46" s="1"/>
  <c r="GI46"/>
  <c r="GH46"/>
  <c r="GG46"/>
  <c r="GK46" s="1"/>
  <c r="GD46"/>
  <c r="GC46"/>
  <c r="GE46" s="1"/>
  <c r="GB46"/>
  <c r="GF46" s="1"/>
  <c r="FY46"/>
  <c r="FX46"/>
  <c r="FW46"/>
  <c r="GA46" s="1"/>
  <c r="FT46"/>
  <c r="FS46"/>
  <c r="FU46" s="1"/>
  <c r="FR46"/>
  <c r="FV46" s="1"/>
  <c r="FO46"/>
  <c r="FN46"/>
  <c r="FM46"/>
  <c r="FQ46" s="1"/>
  <c r="FJ46"/>
  <c r="FI46"/>
  <c r="FK46" s="1"/>
  <c r="FH46"/>
  <c r="FL46" s="1"/>
  <c r="FE46"/>
  <c r="FD46"/>
  <c r="FC46"/>
  <c r="FG46" s="1"/>
  <c r="EZ46"/>
  <c r="EY46"/>
  <c r="FA46" s="1"/>
  <c r="EX46"/>
  <c r="FB46" s="1"/>
  <c r="EU46"/>
  <c r="ET46"/>
  <c r="ES46"/>
  <c r="EW46" s="1"/>
  <c r="EP46"/>
  <c r="EO46"/>
  <c r="EQ46" s="1"/>
  <c r="EN46"/>
  <c r="ER46" s="1"/>
  <c r="EK46"/>
  <c r="EJ46"/>
  <c r="EI46"/>
  <c r="EM46" s="1"/>
  <c r="EF46"/>
  <c r="EE46"/>
  <c r="EG46" s="1"/>
  <c r="ED46"/>
  <c r="EH46" s="1"/>
  <c r="EA46"/>
  <c r="DZ46"/>
  <c r="DY46"/>
  <c r="EC46" s="1"/>
  <c r="DV46"/>
  <c r="DU46"/>
  <c r="DW46" s="1"/>
  <c r="DT46"/>
  <c r="DX46" s="1"/>
  <c r="DQ46"/>
  <c r="DP46"/>
  <c r="DO46"/>
  <c r="DS46" s="1"/>
  <c r="DL46"/>
  <c r="DK46"/>
  <c r="DM46" s="1"/>
  <c r="DJ46"/>
  <c r="DN46" s="1"/>
  <c r="DG46"/>
  <c r="DF46"/>
  <c r="DE46"/>
  <c r="DI46" s="1"/>
  <c r="DB46"/>
  <c r="DA46"/>
  <c r="DC46" s="1"/>
  <c r="CZ46"/>
  <c r="DD46" s="1"/>
  <c r="CW46"/>
  <c r="CV46"/>
  <c r="CU46"/>
  <c r="CY46" s="1"/>
  <c r="CR46"/>
  <c r="CQ46"/>
  <c r="CS46" s="1"/>
  <c r="CP46"/>
  <c r="CT46" s="1"/>
  <c r="CM46"/>
  <c r="CL46"/>
  <c r="CK46"/>
  <c r="CO46" s="1"/>
  <c r="CH46"/>
  <c r="CG46"/>
  <c r="CI46" s="1"/>
  <c r="CF46"/>
  <c r="CJ46" s="1"/>
  <c r="CC46"/>
  <c r="CB46"/>
  <c r="CA46"/>
  <c r="CE46" s="1"/>
  <c r="BX46"/>
  <c r="BW46"/>
  <c r="BV46"/>
  <c r="BR46"/>
  <c r="BQ46"/>
  <c r="BP46"/>
  <c r="BT46" s="1"/>
  <c r="BM46"/>
  <c r="BL46"/>
  <c r="BN46" s="1"/>
  <c r="BK46"/>
  <c r="BO46" s="1"/>
  <c r="BH46"/>
  <c r="BG46"/>
  <c r="BF46"/>
  <c r="BJ46" s="1"/>
  <c r="BC46"/>
  <c r="BB46"/>
  <c r="BD46" s="1"/>
  <c r="BA46"/>
  <c r="BE46" s="1"/>
  <c r="AX46"/>
  <c r="AW46"/>
  <c r="AV46"/>
  <c r="AZ46" s="1"/>
  <c r="AS46"/>
  <c r="AR46"/>
  <c r="AT46" s="1"/>
  <c r="AQ46"/>
  <c r="AU46" s="1"/>
  <c r="AN46"/>
  <c r="GX46" s="1"/>
  <c r="HD46" s="1"/>
  <c r="AM46"/>
  <c r="AL46"/>
  <c r="AK46"/>
  <c r="AJ46"/>
  <c r="HH45"/>
  <c r="HA45"/>
  <c r="GU45"/>
  <c r="GS45"/>
  <c r="GR45"/>
  <c r="GT45" s="1"/>
  <c r="GQ45"/>
  <c r="GN45"/>
  <c r="GM45"/>
  <c r="GO45" s="1"/>
  <c r="GL45"/>
  <c r="GK45"/>
  <c r="GI45"/>
  <c r="GH45"/>
  <c r="GJ45" s="1"/>
  <c r="GG45"/>
  <c r="GD45"/>
  <c r="GC45"/>
  <c r="GE45" s="1"/>
  <c r="GB45"/>
  <c r="GA45"/>
  <c r="FY45"/>
  <c r="FX45"/>
  <c r="FZ45" s="1"/>
  <c r="FW45"/>
  <c r="FT45"/>
  <c r="FS45"/>
  <c r="FU45" s="1"/>
  <c r="FR45"/>
  <c r="FQ45"/>
  <c r="FO45"/>
  <c r="FN45"/>
  <c r="FP45" s="1"/>
  <c r="FM45"/>
  <c r="FJ45"/>
  <c r="FI45"/>
  <c r="FK45" s="1"/>
  <c r="FH45"/>
  <c r="FG45"/>
  <c r="FE45"/>
  <c r="FD45"/>
  <c r="FF45" s="1"/>
  <c r="FC45"/>
  <c r="EZ45"/>
  <c r="EY45"/>
  <c r="FA45" s="1"/>
  <c r="EX45"/>
  <c r="EW45"/>
  <c r="EU45"/>
  <c r="ET45"/>
  <c r="EV45" s="1"/>
  <c r="ES45"/>
  <c r="EP45"/>
  <c r="EO45"/>
  <c r="EQ45" s="1"/>
  <c r="EN45"/>
  <c r="EM45"/>
  <c r="EK45"/>
  <c r="EJ45"/>
  <c r="EL45" s="1"/>
  <c r="EI45"/>
  <c r="EF45"/>
  <c r="EE45"/>
  <c r="EG45" s="1"/>
  <c r="ED45"/>
  <c r="EC45"/>
  <c r="EA45"/>
  <c r="DZ45"/>
  <c r="EB45" s="1"/>
  <c r="DY45"/>
  <c r="DV45"/>
  <c r="DU45"/>
  <c r="DW45" s="1"/>
  <c r="DT45"/>
  <c r="DS45"/>
  <c r="DQ45"/>
  <c r="DP45"/>
  <c r="DR45" s="1"/>
  <c r="DO45"/>
  <c r="DL45"/>
  <c r="DK45"/>
  <c r="DM45" s="1"/>
  <c r="DJ45"/>
  <c r="DI45"/>
  <c r="DG45"/>
  <c r="DF45"/>
  <c r="DH45" s="1"/>
  <c r="DE45"/>
  <c r="DB45"/>
  <c r="DA45"/>
  <c r="DC45" s="1"/>
  <c r="CZ45"/>
  <c r="CY45"/>
  <c r="CW45"/>
  <c r="CV45"/>
  <c r="CX45" s="1"/>
  <c r="CU45"/>
  <c r="CR45"/>
  <c r="CQ45"/>
  <c r="CS45" s="1"/>
  <c r="CP45"/>
  <c r="CO45"/>
  <c r="CM45"/>
  <c r="CL45"/>
  <c r="CN45" s="1"/>
  <c r="CK45"/>
  <c r="CH45"/>
  <c r="CG45"/>
  <c r="CI45" s="1"/>
  <c r="CF45"/>
  <c r="CE45"/>
  <c r="CC45"/>
  <c r="CB45"/>
  <c r="CD45" s="1"/>
  <c r="CA45"/>
  <c r="BX45"/>
  <c r="BW45"/>
  <c r="BV45"/>
  <c r="BT45"/>
  <c r="BR45"/>
  <c r="BQ45"/>
  <c r="BS45" s="1"/>
  <c r="BP45"/>
  <c r="BM45"/>
  <c r="BL45"/>
  <c r="BN45" s="1"/>
  <c r="BK45"/>
  <c r="BJ45"/>
  <c r="BH45"/>
  <c r="BG45"/>
  <c r="BI45" s="1"/>
  <c r="BF45"/>
  <c r="BC45"/>
  <c r="BB45"/>
  <c r="BD45" s="1"/>
  <c r="BA45"/>
  <c r="AZ45"/>
  <c r="AX45"/>
  <c r="AW45"/>
  <c r="AY45" s="1"/>
  <c r="AV45"/>
  <c r="AS45"/>
  <c r="AR45"/>
  <c r="GW45" s="1"/>
  <c r="HC45" s="1"/>
  <c r="AQ45"/>
  <c r="AP45"/>
  <c r="AN45"/>
  <c r="GX45" s="1"/>
  <c r="HD45" s="1"/>
  <c r="AM45"/>
  <c r="AO45" s="1"/>
  <c r="AL45"/>
  <c r="GV45" s="1"/>
  <c r="HB45" s="1"/>
  <c r="AK45"/>
  <c r="AJ45"/>
  <c r="HA44"/>
  <c r="GW44"/>
  <c r="HC44" s="1"/>
  <c r="GS44"/>
  <c r="GR44"/>
  <c r="GQ44"/>
  <c r="GU44" s="1"/>
  <c r="GN44"/>
  <c r="GM44"/>
  <c r="GO44" s="1"/>
  <c r="GL44"/>
  <c r="GP44" s="1"/>
  <c r="GI44"/>
  <c r="GH44"/>
  <c r="GG44"/>
  <c r="GK44" s="1"/>
  <c r="GD44"/>
  <c r="GC44"/>
  <c r="GE44" s="1"/>
  <c r="GB44"/>
  <c r="GF44" s="1"/>
  <c r="FY44"/>
  <c r="FX44"/>
  <c r="FW44"/>
  <c r="GA44" s="1"/>
  <c r="FT44"/>
  <c r="FS44"/>
  <c r="FU44" s="1"/>
  <c r="FR44"/>
  <c r="FV44" s="1"/>
  <c r="FO44"/>
  <c r="FN44"/>
  <c r="FM44"/>
  <c r="FQ44" s="1"/>
  <c r="FJ44"/>
  <c r="FI44"/>
  <c r="FK44" s="1"/>
  <c r="FH44"/>
  <c r="FL44" s="1"/>
  <c r="FE44"/>
  <c r="FD44"/>
  <c r="FC44"/>
  <c r="FG44" s="1"/>
  <c r="EZ44"/>
  <c r="EY44"/>
  <c r="FA44" s="1"/>
  <c r="EX44"/>
  <c r="FB44" s="1"/>
  <c r="EU44"/>
  <c r="ET44"/>
  <c r="ES44"/>
  <c r="EW44" s="1"/>
  <c r="EP44"/>
  <c r="EO44"/>
  <c r="EQ44" s="1"/>
  <c r="EN44"/>
  <c r="ER44" s="1"/>
  <c r="EK44"/>
  <c r="EJ44"/>
  <c r="EI44"/>
  <c r="EM44" s="1"/>
  <c r="EF44"/>
  <c r="EE44"/>
  <c r="EG44" s="1"/>
  <c r="ED44"/>
  <c r="EH44" s="1"/>
  <c r="EA44"/>
  <c r="DZ44"/>
  <c r="DY44"/>
  <c r="EC44" s="1"/>
  <c r="DV44"/>
  <c r="DU44"/>
  <c r="DW44" s="1"/>
  <c r="DT44"/>
  <c r="DX44" s="1"/>
  <c r="DQ44"/>
  <c r="DP44"/>
  <c r="DO44"/>
  <c r="DS44" s="1"/>
  <c r="DL44"/>
  <c r="DK44"/>
  <c r="DM44" s="1"/>
  <c r="DJ44"/>
  <c r="DN44" s="1"/>
  <c r="DG44"/>
  <c r="DF44"/>
  <c r="DE44"/>
  <c r="DI44" s="1"/>
  <c r="DB44"/>
  <c r="DA44"/>
  <c r="DC44" s="1"/>
  <c r="CZ44"/>
  <c r="DD44" s="1"/>
  <c r="CW44"/>
  <c r="CV44"/>
  <c r="CU44"/>
  <c r="CY44" s="1"/>
  <c r="CR44"/>
  <c r="CQ44"/>
  <c r="CS44" s="1"/>
  <c r="CP44"/>
  <c r="CT44" s="1"/>
  <c r="CM44"/>
  <c r="CL44"/>
  <c r="CK44"/>
  <c r="CO44" s="1"/>
  <c r="CH44"/>
  <c r="CG44"/>
  <c r="CI44" s="1"/>
  <c r="CF44"/>
  <c r="CJ44" s="1"/>
  <c r="CC44"/>
  <c r="CB44"/>
  <c r="CA44"/>
  <c r="CE44" s="1"/>
  <c r="BX44"/>
  <c r="BW44"/>
  <c r="BV44"/>
  <c r="BR44"/>
  <c r="BQ44"/>
  <c r="BP44"/>
  <c r="BT44" s="1"/>
  <c r="BM44"/>
  <c r="BL44"/>
  <c r="BN44" s="1"/>
  <c r="BK44"/>
  <c r="BO44" s="1"/>
  <c r="BH44"/>
  <c r="BG44"/>
  <c r="BF44"/>
  <c r="BJ44" s="1"/>
  <c r="BC44"/>
  <c r="BB44"/>
  <c r="BD44" s="1"/>
  <c r="BA44"/>
  <c r="BE44" s="1"/>
  <c r="AX44"/>
  <c r="AW44"/>
  <c r="AV44"/>
  <c r="AZ44" s="1"/>
  <c r="AS44"/>
  <c r="AR44"/>
  <c r="AT44" s="1"/>
  <c r="AQ44"/>
  <c r="AU44" s="1"/>
  <c r="AN44"/>
  <c r="GX44" s="1"/>
  <c r="HD44" s="1"/>
  <c r="AM44"/>
  <c r="AL44"/>
  <c r="AK44"/>
  <c r="AJ44"/>
  <c r="HH43"/>
  <c r="HC43"/>
  <c r="HA43"/>
  <c r="GU43"/>
  <c r="GS43"/>
  <c r="GR43"/>
  <c r="GT43" s="1"/>
  <c r="GQ43"/>
  <c r="GN43"/>
  <c r="GM43"/>
  <c r="GO43" s="1"/>
  <c r="GL43"/>
  <c r="GK43"/>
  <c r="GI43"/>
  <c r="GH43"/>
  <c r="GJ43" s="1"/>
  <c r="GG43"/>
  <c r="GD43"/>
  <c r="GC43"/>
  <c r="GE43" s="1"/>
  <c r="GB43"/>
  <c r="GA43"/>
  <c r="FY43"/>
  <c r="FX43"/>
  <c r="FZ43" s="1"/>
  <c r="FW43"/>
  <c r="FT43"/>
  <c r="FS43"/>
  <c r="FU43" s="1"/>
  <c r="FR43"/>
  <c r="FQ43"/>
  <c r="FO43"/>
  <c r="FN43"/>
  <c r="FP43" s="1"/>
  <c r="FM43"/>
  <c r="FJ43"/>
  <c r="FI43"/>
  <c r="FK43" s="1"/>
  <c r="FH43"/>
  <c r="FG43"/>
  <c r="FE43"/>
  <c r="FD43"/>
  <c r="FF43" s="1"/>
  <c r="FC43"/>
  <c r="EZ43"/>
  <c r="EY43"/>
  <c r="FA43" s="1"/>
  <c r="EX43"/>
  <c r="EW43"/>
  <c r="EU43"/>
  <c r="ET43"/>
  <c r="EV43" s="1"/>
  <c r="ES43"/>
  <c r="EP43"/>
  <c r="EO43"/>
  <c r="EQ43" s="1"/>
  <c r="EN43"/>
  <c r="EM43"/>
  <c r="EK43"/>
  <c r="EJ43"/>
  <c r="EL43" s="1"/>
  <c r="EI43"/>
  <c r="EF43"/>
  <c r="EE43"/>
  <c r="EG43" s="1"/>
  <c r="ED43"/>
  <c r="EC43"/>
  <c r="EA43"/>
  <c r="DZ43"/>
  <c r="EB43" s="1"/>
  <c r="DY43"/>
  <c r="DV43"/>
  <c r="DU43"/>
  <c r="DW43" s="1"/>
  <c r="DT43"/>
  <c r="DS43"/>
  <c r="DQ43"/>
  <c r="DP43"/>
  <c r="DR43" s="1"/>
  <c r="DO43"/>
  <c r="DL43"/>
  <c r="DK43"/>
  <c r="DM43" s="1"/>
  <c r="DJ43"/>
  <c r="DI43"/>
  <c r="DG43"/>
  <c r="DF43"/>
  <c r="DH43" s="1"/>
  <c r="DE43"/>
  <c r="DB43"/>
  <c r="DA43"/>
  <c r="DC43" s="1"/>
  <c r="CZ43"/>
  <c r="CY43"/>
  <c r="CW43"/>
  <c r="CV43"/>
  <c r="CX43" s="1"/>
  <c r="CU43"/>
  <c r="CR43"/>
  <c r="CQ43"/>
  <c r="CS43" s="1"/>
  <c r="CP43"/>
  <c r="CO43"/>
  <c r="CM43"/>
  <c r="CL43"/>
  <c r="CN43" s="1"/>
  <c r="CK43"/>
  <c r="CH43"/>
  <c r="CG43"/>
  <c r="CI43" s="1"/>
  <c r="CF43"/>
  <c r="CE43"/>
  <c r="CC43"/>
  <c r="CB43"/>
  <c r="CD43" s="1"/>
  <c r="CA43"/>
  <c r="BX43"/>
  <c r="BW43"/>
  <c r="BV43"/>
  <c r="BT43"/>
  <c r="BR43"/>
  <c r="BQ43"/>
  <c r="BS43" s="1"/>
  <c r="BP43"/>
  <c r="BM43"/>
  <c r="BL43"/>
  <c r="BN43" s="1"/>
  <c r="BK43"/>
  <c r="BJ43"/>
  <c r="BH43"/>
  <c r="BG43"/>
  <c r="BI43" s="1"/>
  <c r="BF43"/>
  <c r="BC43"/>
  <c r="BB43"/>
  <c r="BD43" s="1"/>
  <c r="BA43"/>
  <c r="AZ43"/>
  <c r="AX43"/>
  <c r="AW43"/>
  <c r="AY43" s="1"/>
  <c r="AV43"/>
  <c r="AS43"/>
  <c r="AR43"/>
  <c r="GW43" s="1"/>
  <c r="AQ43"/>
  <c r="AP43"/>
  <c r="AN43"/>
  <c r="GX43" s="1"/>
  <c r="HD43" s="1"/>
  <c r="HJ43" s="1"/>
  <c r="AM43"/>
  <c r="AO43" s="1"/>
  <c r="AL43"/>
  <c r="GV43" s="1"/>
  <c r="HB43" s="1"/>
  <c r="AK43"/>
  <c r="AJ43"/>
  <c r="HA42"/>
  <c r="GW42"/>
  <c r="HC42" s="1"/>
  <c r="GS42"/>
  <c r="GR42"/>
  <c r="GQ42"/>
  <c r="GU42" s="1"/>
  <c r="GN42"/>
  <c r="GM42"/>
  <c r="GO42" s="1"/>
  <c r="GL42"/>
  <c r="GP42" s="1"/>
  <c r="GI42"/>
  <c r="GH42"/>
  <c r="GG42"/>
  <c r="GK42" s="1"/>
  <c r="GD42"/>
  <c r="GC42"/>
  <c r="GE42" s="1"/>
  <c r="GB42"/>
  <c r="GF42" s="1"/>
  <c r="FY42"/>
  <c r="FX42"/>
  <c r="FW42"/>
  <c r="GA42" s="1"/>
  <c r="FT42"/>
  <c r="FS42"/>
  <c r="FU42" s="1"/>
  <c r="FR42"/>
  <c r="FV42" s="1"/>
  <c r="FO42"/>
  <c r="FN42"/>
  <c r="FM42"/>
  <c r="FQ42" s="1"/>
  <c r="FJ42"/>
  <c r="FI42"/>
  <c r="FK42" s="1"/>
  <c r="FH42"/>
  <c r="FL42" s="1"/>
  <c r="FE42"/>
  <c r="FD42"/>
  <c r="FC42"/>
  <c r="FG42" s="1"/>
  <c r="EZ42"/>
  <c r="EY42"/>
  <c r="FA42" s="1"/>
  <c r="EX42"/>
  <c r="FB42" s="1"/>
  <c r="EU42"/>
  <c r="ET42"/>
  <c r="ES42"/>
  <c r="EW42" s="1"/>
  <c r="EP42"/>
  <c r="EO42"/>
  <c r="EQ42" s="1"/>
  <c r="EN42"/>
  <c r="ER42" s="1"/>
  <c r="EK42"/>
  <c r="EJ42"/>
  <c r="EI42"/>
  <c r="EM42" s="1"/>
  <c r="EF42"/>
  <c r="EE42"/>
  <c r="EG42" s="1"/>
  <c r="ED42"/>
  <c r="EH42" s="1"/>
  <c r="EA42"/>
  <c r="DZ42"/>
  <c r="DY42"/>
  <c r="EC42" s="1"/>
  <c r="DV42"/>
  <c r="DU42"/>
  <c r="DW42" s="1"/>
  <c r="DT42"/>
  <c r="DX42" s="1"/>
  <c r="DQ42"/>
  <c r="DP42"/>
  <c r="DO42"/>
  <c r="DS42" s="1"/>
  <c r="DL42"/>
  <c r="DK42"/>
  <c r="DM42" s="1"/>
  <c r="DJ42"/>
  <c r="DN42" s="1"/>
  <c r="DG42"/>
  <c r="DF42"/>
  <c r="DE42"/>
  <c r="DI42" s="1"/>
  <c r="DB42"/>
  <c r="DA42"/>
  <c r="DC42" s="1"/>
  <c r="CZ42"/>
  <c r="DD42" s="1"/>
  <c r="CW42"/>
  <c r="CV42"/>
  <c r="CU42"/>
  <c r="CY42" s="1"/>
  <c r="CR42"/>
  <c r="CQ42"/>
  <c r="CS42" s="1"/>
  <c r="CP42"/>
  <c r="CT42" s="1"/>
  <c r="CM42"/>
  <c r="CL42"/>
  <c r="CK42"/>
  <c r="CO42" s="1"/>
  <c r="CH42"/>
  <c r="CG42"/>
  <c r="CI42" s="1"/>
  <c r="CF42"/>
  <c r="CJ42" s="1"/>
  <c r="CC42"/>
  <c r="CB42"/>
  <c r="CA42"/>
  <c r="CE42" s="1"/>
  <c r="BX42"/>
  <c r="BW42"/>
  <c r="BV42"/>
  <c r="BR42"/>
  <c r="BQ42"/>
  <c r="BP42"/>
  <c r="BT42" s="1"/>
  <c r="BM42"/>
  <c r="BL42"/>
  <c r="BN42" s="1"/>
  <c r="BK42"/>
  <c r="BO42" s="1"/>
  <c r="BH42"/>
  <c r="BG42"/>
  <c r="BF42"/>
  <c r="BJ42" s="1"/>
  <c r="BC42"/>
  <c r="BB42"/>
  <c r="BD42" s="1"/>
  <c r="BA42"/>
  <c r="BE42" s="1"/>
  <c r="AX42"/>
  <c r="AW42"/>
  <c r="AV42"/>
  <c r="AZ42" s="1"/>
  <c r="AS42"/>
  <c r="AR42"/>
  <c r="AT42" s="1"/>
  <c r="AQ42"/>
  <c r="AU42" s="1"/>
  <c r="AN42"/>
  <c r="GX42" s="1"/>
  <c r="HD42" s="1"/>
  <c r="AM42"/>
  <c r="AL42"/>
  <c r="AK42"/>
  <c r="AJ42"/>
  <c r="HH41"/>
  <c r="HA41"/>
  <c r="GU41"/>
  <c r="GS41"/>
  <c r="GR41"/>
  <c r="GT41" s="1"/>
  <c r="GQ41"/>
  <c r="GN41"/>
  <c r="GM41"/>
  <c r="GO41" s="1"/>
  <c r="GL41"/>
  <c r="GK41"/>
  <c r="GI41"/>
  <c r="GH41"/>
  <c r="GJ41" s="1"/>
  <c r="GG41"/>
  <c r="GD41"/>
  <c r="GC41"/>
  <c r="GE41" s="1"/>
  <c r="GB41"/>
  <c r="GA41"/>
  <c r="FY41"/>
  <c r="FX41"/>
  <c r="FZ41" s="1"/>
  <c r="FW41"/>
  <c r="FT41"/>
  <c r="FS41"/>
  <c r="FU41" s="1"/>
  <c r="FR41"/>
  <c r="FQ41"/>
  <c r="FO41"/>
  <c r="FN41"/>
  <c r="FP41" s="1"/>
  <c r="FM41"/>
  <c r="FJ41"/>
  <c r="FI41"/>
  <c r="FK41" s="1"/>
  <c r="FH41"/>
  <c r="FG41"/>
  <c r="FE41"/>
  <c r="FD41"/>
  <c r="FF41" s="1"/>
  <c r="FC41"/>
  <c r="EZ41"/>
  <c r="EY41"/>
  <c r="FA41" s="1"/>
  <c r="EX41"/>
  <c r="EW41"/>
  <c r="EU41"/>
  <c r="ET41"/>
  <c r="EV41" s="1"/>
  <c r="ES41"/>
  <c r="EP41"/>
  <c r="EO41"/>
  <c r="EQ41" s="1"/>
  <c r="EN41"/>
  <c r="EM41"/>
  <c r="EK41"/>
  <c r="EJ41"/>
  <c r="EL41" s="1"/>
  <c r="EI41"/>
  <c r="EF41"/>
  <c r="EE41"/>
  <c r="EG41" s="1"/>
  <c r="ED41"/>
  <c r="EC41"/>
  <c r="EA41"/>
  <c r="DZ41"/>
  <c r="EB41" s="1"/>
  <c r="DY41"/>
  <c r="DV41"/>
  <c r="DU41"/>
  <c r="DW41" s="1"/>
  <c r="DT41"/>
  <c r="DS41"/>
  <c r="DQ41"/>
  <c r="DP41"/>
  <c r="DR41" s="1"/>
  <c r="DO41"/>
  <c r="DL41"/>
  <c r="DK41"/>
  <c r="DM41" s="1"/>
  <c r="DJ41"/>
  <c r="DI41"/>
  <c r="DG41"/>
  <c r="DF41"/>
  <c r="DH41" s="1"/>
  <c r="DE41"/>
  <c r="DB41"/>
  <c r="DA41"/>
  <c r="DC41" s="1"/>
  <c r="CZ41"/>
  <c r="CY41"/>
  <c r="CW41"/>
  <c r="CV41"/>
  <c r="CX41" s="1"/>
  <c r="CU41"/>
  <c r="CR41"/>
  <c r="CQ41"/>
  <c r="CS41" s="1"/>
  <c r="CP41"/>
  <c r="CO41"/>
  <c r="CM41"/>
  <c r="CL41"/>
  <c r="CN41" s="1"/>
  <c r="CK41"/>
  <c r="CH41"/>
  <c r="CG41"/>
  <c r="CI41" s="1"/>
  <c r="CF41"/>
  <c r="CE41"/>
  <c r="CC41"/>
  <c r="CB41"/>
  <c r="CD41" s="1"/>
  <c r="CA41"/>
  <c r="BX41"/>
  <c r="BW41"/>
  <c r="BV41"/>
  <c r="BT41"/>
  <c r="BR41"/>
  <c r="BQ41"/>
  <c r="BS41" s="1"/>
  <c r="BP41"/>
  <c r="BM41"/>
  <c r="BL41"/>
  <c r="BN41" s="1"/>
  <c r="BK41"/>
  <c r="BJ41"/>
  <c r="BH41"/>
  <c r="BG41"/>
  <c r="BI41" s="1"/>
  <c r="BF41"/>
  <c r="BC41"/>
  <c r="BB41"/>
  <c r="BB64" s="1"/>
  <c r="BA41"/>
  <c r="AZ41"/>
  <c r="AX41"/>
  <c r="AW41"/>
  <c r="AY41" s="1"/>
  <c r="AV41"/>
  <c r="AS41"/>
  <c r="AR41"/>
  <c r="GW41" s="1"/>
  <c r="HC41" s="1"/>
  <c r="AQ41"/>
  <c r="AP41"/>
  <c r="AN41"/>
  <c r="GX41" s="1"/>
  <c r="HD41" s="1"/>
  <c r="AM41"/>
  <c r="AO41" s="1"/>
  <c r="AL41"/>
  <c r="GV41" s="1"/>
  <c r="HB41" s="1"/>
  <c r="AK41"/>
  <c r="AJ41"/>
  <c r="HA40"/>
  <c r="GW40"/>
  <c r="HC40" s="1"/>
  <c r="GS40"/>
  <c r="GR40"/>
  <c r="GQ40"/>
  <c r="GU40" s="1"/>
  <c r="GN40"/>
  <c r="GM40"/>
  <c r="GO40" s="1"/>
  <c r="GL40"/>
  <c r="GP40" s="1"/>
  <c r="GI40"/>
  <c r="GH40"/>
  <c r="GG40"/>
  <c r="GK40" s="1"/>
  <c r="GD40"/>
  <c r="GC40"/>
  <c r="GE40" s="1"/>
  <c r="GB40"/>
  <c r="GF40" s="1"/>
  <c r="FY40"/>
  <c r="FX40"/>
  <c r="FW40"/>
  <c r="GA40" s="1"/>
  <c r="FT40"/>
  <c r="FS40"/>
  <c r="FU40" s="1"/>
  <c r="FR40"/>
  <c r="FV40" s="1"/>
  <c r="FO40"/>
  <c r="FN40"/>
  <c r="FM40"/>
  <c r="FQ40" s="1"/>
  <c r="FJ40"/>
  <c r="FI40"/>
  <c r="FK40" s="1"/>
  <c r="FH40"/>
  <c r="FL40" s="1"/>
  <c r="FE40"/>
  <c r="FD40"/>
  <c r="FC40"/>
  <c r="FG40" s="1"/>
  <c r="EZ40"/>
  <c r="EY40"/>
  <c r="FA40" s="1"/>
  <c r="EX40"/>
  <c r="FB40" s="1"/>
  <c r="EU40"/>
  <c r="ET40"/>
  <c r="ES40"/>
  <c r="EW40" s="1"/>
  <c r="EP40"/>
  <c r="EO40"/>
  <c r="EQ40" s="1"/>
  <c r="EN40"/>
  <c r="ER40" s="1"/>
  <c r="EK40"/>
  <c r="EJ40"/>
  <c r="EI40"/>
  <c r="EM40" s="1"/>
  <c r="EF40"/>
  <c r="EE40"/>
  <c r="EG40" s="1"/>
  <c r="ED40"/>
  <c r="EH40" s="1"/>
  <c r="EA40"/>
  <c r="DZ40"/>
  <c r="DY40"/>
  <c r="EC40" s="1"/>
  <c r="DV40"/>
  <c r="DU40"/>
  <c r="DW40" s="1"/>
  <c r="DT40"/>
  <c r="DX40" s="1"/>
  <c r="DQ40"/>
  <c r="DP40"/>
  <c r="DO40"/>
  <c r="DS40" s="1"/>
  <c r="DL40"/>
  <c r="DK40"/>
  <c r="DM40" s="1"/>
  <c r="DJ40"/>
  <c r="DN40" s="1"/>
  <c r="DG40"/>
  <c r="DF40"/>
  <c r="DE40"/>
  <c r="DI40" s="1"/>
  <c r="DB40"/>
  <c r="DA40"/>
  <c r="DC40" s="1"/>
  <c r="CZ40"/>
  <c r="DD40" s="1"/>
  <c r="CW40"/>
  <c r="CV40"/>
  <c r="CU40"/>
  <c r="CY40" s="1"/>
  <c r="CR40"/>
  <c r="CQ40"/>
  <c r="CS40" s="1"/>
  <c r="CP40"/>
  <c r="CT40" s="1"/>
  <c r="CM40"/>
  <c r="CL40"/>
  <c r="CK40"/>
  <c r="CO40" s="1"/>
  <c r="CH40"/>
  <c r="CG40"/>
  <c r="CI40" s="1"/>
  <c r="CF40"/>
  <c r="CJ40" s="1"/>
  <c r="CC40"/>
  <c r="CB40"/>
  <c r="CA40"/>
  <c r="CE40" s="1"/>
  <c r="BX40"/>
  <c r="BW40"/>
  <c r="BV40"/>
  <c r="BR40"/>
  <c r="BR64" s="1"/>
  <c r="BQ40"/>
  <c r="BP40"/>
  <c r="BT40" s="1"/>
  <c r="BM40"/>
  <c r="BL40"/>
  <c r="BN40" s="1"/>
  <c r="BK40"/>
  <c r="BO40" s="1"/>
  <c r="BH40"/>
  <c r="BG40"/>
  <c r="BF40"/>
  <c r="BJ40" s="1"/>
  <c r="BC40"/>
  <c r="BB40"/>
  <c r="BD40" s="1"/>
  <c r="BA40"/>
  <c r="BE40" s="1"/>
  <c r="AX40"/>
  <c r="AW40"/>
  <c r="AV40"/>
  <c r="AZ40" s="1"/>
  <c r="AS40"/>
  <c r="AR40"/>
  <c r="AT40" s="1"/>
  <c r="AQ40"/>
  <c r="AU40" s="1"/>
  <c r="AN40"/>
  <c r="GX40" s="1"/>
  <c r="HD40" s="1"/>
  <c r="AM40"/>
  <c r="AL40"/>
  <c r="AK40"/>
  <c r="AJ40"/>
  <c r="HA39"/>
  <c r="GS39"/>
  <c r="GR39"/>
  <c r="GT39" s="1"/>
  <c r="GQ39"/>
  <c r="GU39" s="1"/>
  <c r="GN39"/>
  <c r="GM39"/>
  <c r="GL39"/>
  <c r="GP39" s="1"/>
  <c r="GI39"/>
  <c r="GH39"/>
  <c r="GJ39" s="1"/>
  <c r="GG39"/>
  <c r="GK39" s="1"/>
  <c r="GD39"/>
  <c r="GC39"/>
  <c r="GB39"/>
  <c r="GF39" s="1"/>
  <c r="FY39"/>
  <c r="FX39"/>
  <c r="FZ39" s="1"/>
  <c r="FW39"/>
  <c r="GA39" s="1"/>
  <c r="FT39"/>
  <c r="FS39"/>
  <c r="FR39"/>
  <c r="FV39" s="1"/>
  <c r="FO39"/>
  <c r="FN39"/>
  <c r="FP39" s="1"/>
  <c r="FM39"/>
  <c r="FQ39" s="1"/>
  <c r="FJ39"/>
  <c r="FI39"/>
  <c r="FH39"/>
  <c r="FL39" s="1"/>
  <c r="FE39"/>
  <c r="FD39"/>
  <c r="FF39" s="1"/>
  <c r="FC39"/>
  <c r="FG39" s="1"/>
  <c r="EZ39"/>
  <c r="EY39"/>
  <c r="EX39"/>
  <c r="FB39" s="1"/>
  <c r="EU39"/>
  <c r="ET39"/>
  <c r="EV39" s="1"/>
  <c r="ES39"/>
  <c r="EW39" s="1"/>
  <c r="EP39"/>
  <c r="EO39"/>
  <c r="EN39"/>
  <c r="ER39" s="1"/>
  <c r="EK39"/>
  <c r="EJ39"/>
  <c r="EL39" s="1"/>
  <c r="EI39"/>
  <c r="EM39" s="1"/>
  <c r="EF39"/>
  <c r="EE39"/>
  <c r="ED39"/>
  <c r="EH39" s="1"/>
  <c r="EA39"/>
  <c r="DZ39"/>
  <c r="EB39" s="1"/>
  <c r="DY39"/>
  <c r="EC39" s="1"/>
  <c r="DV39"/>
  <c r="DU39"/>
  <c r="DT39"/>
  <c r="DX39" s="1"/>
  <c r="DQ39"/>
  <c r="DP39"/>
  <c r="DR39" s="1"/>
  <c r="DO39"/>
  <c r="DS39" s="1"/>
  <c r="DL39"/>
  <c r="DK39"/>
  <c r="DJ39"/>
  <c r="DN39" s="1"/>
  <c r="DG39"/>
  <c r="DF39"/>
  <c r="DH39" s="1"/>
  <c r="DE39"/>
  <c r="DI39" s="1"/>
  <c r="DB39"/>
  <c r="DA39"/>
  <c r="CZ39"/>
  <c r="DD39" s="1"/>
  <c r="CW39"/>
  <c r="CV39"/>
  <c r="CX39" s="1"/>
  <c r="CU39"/>
  <c r="CY39" s="1"/>
  <c r="CR39"/>
  <c r="CQ39"/>
  <c r="CP39"/>
  <c r="CT39" s="1"/>
  <c r="CM39"/>
  <c r="CL39"/>
  <c r="CN39" s="1"/>
  <c r="CK39"/>
  <c r="CO39" s="1"/>
  <c r="CH39"/>
  <c r="CG39"/>
  <c r="CF39"/>
  <c r="CJ39" s="1"/>
  <c r="CC39"/>
  <c r="CB39"/>
  <c r="CD39" s="1"/>
  <c r="CA39"/>
  <c r="CE39" s="1"/>
  <c r="BZ39"/>
  <c r="BX39"/>
  <c r="BW39"/>
  <c r="BV39"/>
  <c r="BR39"/>
  <c r="BQ39"/>
  <c r="BS39" s="1"/>
  <c r="BP39"/>
  <c r="BT39" s="1"/>
  <c r="BM39"/>
  <c r="BL39"/>
  <c r="BK39"/>
  <c r="BO39" s="1"/>
  <c r="BH39"/>
  <c r="BG39"/>
  <c r="BI39" s="1"/>
  <c r="BF39"/>
  <c r="BJ39" s="1"/>
  <c r="BC39"/>
  <c r="BB39"/>
  <c r="BA39"/>
  <c r="BE39" s="1"/>
  <c r="AX39"/>
  <c r="AW39"/>
  <c r="AY39" s="1"/>
  <c r="AV39"/>
  <c r="AZ39" s="1"/>
  <c r="AS39"/>
  <c r="GX39" s="1"/>
  <c r="HD39" s="1"/>
  <c r="AR39"/>
  <c r="AQ39"/>
  <c r="AU39" s="1"/>
  <c r="AN39"/>
  <c r="AM39"/>
  <c r="GW39" s="1"/>
  <c r="HC39" s="1"/>
  <c r="AL39"/>
  <c r="AP39" s="1"/>
  <c r="GZ39" s="1"/>
  <c r="HF39" s="1"/>
  <c r="AK39"/>
  <c r="AJ39"/>
  <c r="HA38"/>
  <c r="GX38"/>
  <c r="HD38" s="1"/>
  <c r="GS38"/>
  <c r="GR38"/>
  <c r="GT38" s="1"/>
  <c r="GQ38"/>
  <c r="GP38"/>
  <c r="GN38"/>
  <c r="GM38"/>
  <c r="GO38" s="1"/>
  <c r="GL38"/>
  <c r="GI38"/>
  <c r="GH38"/>
  <c r="GJ38" s="1"/>
  <c r="GG38"/>
  <c r="GF38"/>
  <c r="GD38"/>
  <c r="GC38"/>
  <c r="GE38" s="1"/>
  <c r="GB38"/>
  <c r="FY38"/>
  <c r="FX38"/>
  <c r="FZ38" s="1"/>
  <c r="FW38"/>
  <c r="FV38"/>
  <c r="FT38"/>
  <c r="FS38"/>
  <c r="FU38" s="1"/>
  <c r="FR38"/>
  <c r="FO38"/>
  <c r="FN38"/>
  <c r="FP38" s="1"/>
  <c r="FM38"/>
  <c r="FL38"/>
  <c r="FJ38"/>
  <c r="FI38"/>
  <c r="FK38" s="1"/>
  <c r="FH38"/>
  <c r="FE38"/>
  <c r="FD38"/>
  <c r="FF38" s="1"/>
  <c r="FC38"/>
  <c r="FB38"/>
  <c r="EZ38"/>
  <c r="EY38"/>
  <c r="FA38" s="1"/>
  <c r="EX38"/>
  <c r="EU38"/>
  <c r="ET38"/>
  <c r="EV38" s="1"/>
  <c r="ES38"/>
  <c r="ER38"/>
  <c r="EP38"/>
  <c r="EO38"/>
  <c r="EQ38" s="1"/>
  <c r="EN38"/>
  <c r="EK38"/>
  <c r="EJ38"/>
  <c r="EL38" s="1"/>
  <c r="EI38"/>
  <c r="EH38"/>
  <c r="EF38"/>
  <c r="EE38"/>
  <c r="EG38" s="1"/>
  <c r="ED38"/>
  <c r="EA38"/>
  <c r="DZ38"/>
  <c r="EB38" s="1"/>
  <c r="DY38"/>
  <c r="DX38"/>
  <c r="DV38"/>
  <c r="DU38"/>
  <c r="DW38" s="1"/>
  <c r="DT38"/>
  <c r="DQ38"/>
  <c r="DP38"/>
  <c r="DR38" s="1"/>
  <c r="DO38"/>
  <c r="DN38"/>
  <c r="DL38"/>
  <c r="DK38"/>
  <c r="DM38" s="1"/>
  <c r="DJ38"/>
  <c r="DG38"/>
  <c r="DF38"/>
  <c r="DH38" s="1"/>
  <c r="DE38"/>
  <c r="DD38"/>
  <c r="DB38"/>
  <c r="DA38"/>
  <c r="DC38" s="1"/>
  <c r="CZ38"/>
  <c r="CW38"/>
  <c r="CV38"/>
  <c r="CX38" s="1"/>
  <c r="CU38"/>
  <c r="CT38"/>
  <c r="CR38"/>
  <c r="CQ38"/>
  <c r="CS38" s="1"/>
  <c r="CP38"/>
  <c r="CM38"/>
  <c r="CL38"/>
  <c r="CN38" s="1"/>
  <c r="CK38"/>
  <c r="CJ38"/>
  <c r="CH38"/>
  <c r="CG38"/>
  <c r="CI38" s="1"/>
  <c r="CF38"/>
  <c r="CC38"/>
  <c r="CB38"/>
  <c r="CD38" s="1"/>
  <c r="CA38"/>
  <c r="BZ38"/>
  <c r="BX38"/>
  <c r="BW38"/>
  <c r="BV38"/>
  <c r="BR38"/>
  <c r="BQ38"/>
  <c r="BS38" s="1"/>
  <c r="BP38"/>
  <c r="BO38"/>
  <c r="BM38"/>
  <c r="BL38"/>
  <c r="BN38" s="1"/>
  <c r="BK38"/>
  <c r="BH38"/>
  <c r="BG38"/>
  <c r="BI38" s="1"/>
  <c r="BF38"/>
  <c r="BE38"/>
  <c r="BC38"/>
  <c r="BB38"/>
  <c r="BD38" s="1"/>
  <c r="BA38"/>
  <c r="AX38"/>
  <c r="AW38"/>
  <c r="AY38" s="1"/>
  <c r="AV38"/>
  <c r="AU38"/>
  <c r="AS38"/>
  <c r="AR38"/>
  <c r="AT38" s="1"/>
  <c r="AQ38"/>
  <c r="GV38" s="1"/>
  <c r="HB38" s="1"/>
  <c r="AN38"/>
  <c r="AM38"/>
  <c r="GW38" s="1"/>
  <c r="HC38" s="1"/>
  <c r="AL38"/>
  <c r="AK38"/>
  <c r="AJ38"/>
  <c r="HA37"/>
  <c r="GS37"/>
  <c r="GR37"/>
  <c r="GT37" s="1"/>
  <c r="GQ37"/>
  <c r="GU37" s="1"/>
  <c r="GN37"/>
  <c r="GM37"/>
  <c r="GL37"/>
  <c r="GP37" s="1"/>
  <c r="GI37"/>
  <c r="GH37"/>
  <c r="GJ37" s="1"/>
  <c r="GG37"/>
  <c r="GK37" s="1"/>
  <c r="GD37"/>
  <c r="GC37"/>
  <c r="GB37"/>
  <c r="GF37" s="1"/>
  <c r="FY37"/>
  <c r="FX37"/>
  <c r="FZ37" s="1"/>
  <c r="FW37"/>
  <c r="GA37" s="1"/>
  <c r="FT37"/>
  <c r="FS37"/>
  <c r="FR37"/>
  <c r="FV37" s="1"/>
  <c r="FO37"/>
  <c r="FN37"/>
  <c r="FP37" s="1"/>
  <c r="FM37"/>
  <c r="FQ37" s="1"/>
  <c r="FJ37"/>
  <c r="FI37"/>
  <c r="FH37"/>
  <c r="FL37" s="1"/>
  <c r="FE37"/>
  <c r="FD37"/>
  <c r="FF37" s="1"/>
  <c r="FC37"/>
  <c r="FG37" s="1"/>
  <c r="EZ37"/>
  <c r="EY37"/>
  <c r="EX37"/>
  <c r="FB37" s="1"/>
  <c r="EU37"/>
  <c r="ET37"/>
  <c r="EV37" s="1"/>
  <c r="ES37"/>
  <c r="EW37" s="1"/>
  <c r="EP37"/>
  <c r="EO37"/>
  <c r="EN37"/>
  <c r="ER37" s="1"/>
  <c r="EK37"/>
  <c r="EJ37"/>
  <c r="EL37" s="1"/>
  <c r="EI37"/>
  <c r="EM37" s="1"/>
  <c r="EF37"/>
  <c r="EE37"/>
  <c r="ED37"/>
  <c r="EH37" s="1"/>
  <c r="EA37"/>
  <c r="DZ37"/>
  <c r="EB37" s="1"/>
  <c r="DY37"/>
  <c r="EC37" s="1"/>
  <c r="DV37"/>
  <c r="DU37"/>
  <c r="DT37"/>
  <c r="DX37" s="1"/>
  <c r="DQ37"/>
  <c r="DP37"/>
  <c r="DR37" s="1"/>
  <c r="DO37"/>
  <c r="DS37" s="1"/>
  <c r="DL37"/>
  <c r="DK37"/>
  <c r="DJ37"/>
  <c r="DN37" s="1"/>
  <c r="DG37"/>
  <c r="DF37"/>
  <c r="DH37" s="1"/>
  <c r="DE37"/>
  <c r="DI37" s="1"/>
  <c r="DB37"/>
  <c r="DA37"/>
  <c r="CZ37"/>
  <c r="DD37" s="1"/>
  <c r="CW37"/>
  <c r="CV37"/>
  <c r="CX37" s="1"/>
  <c r="CU37"/>
  <c r="CY37" s="1"/>
  <c r="CR37"/>
  <c r="CQ37"/>
  <c r="CP37"/>
  <c r="CT37" s="1"/>
  <c r="CM37"/>
  <c r="CL37"/>
  <c r="CN37" s="1"/>
  <c r="CK37"/>
  <c r="CO37" s="1"/>
  <c r="CH37"/>
  <c r="CG37"/>
  <c r="CF37"/>
  <c r="CJ37" s="1"/>
  <c r="CC37"/>
  <c r="CB37"/>
  <c r="CD37" s="1"/>
  <c r="CA37"/>
  <c r="CE37" s="1"/>
  <c r="BZ37"/>
  <c r="BX37"/>
  <c r="BW37"/>
  <c r="BV37"/>
  <c r="BR37"/>
  <c r="BQ37"/>
  <c r="BS37" s="1"/>
  <c r="BP37"/>
  <c r="BT37" s="1"/>
  <c r="BM37"/>
  <c r="BL37"/>
  <c r="BK37"/>
  <c r="BO37" s="1"/>
  <c r="BH37"/>
  <c r="BG37"/>
  <c r="BI37" s="1"/>
  <c r="BF37"/>
  <c r="BJ37" s="1"/>
  <c r="BC37"/>
  <c r="BB37"/>
  <c r="BA37"/>
  <c r="BE37" s="1"/>
  <c r="AX37"/>
  <c r="AW37"/>
  <c r="AY37" s="1"/>
  <c r="AV37"/>
  <c r="AZ37" s="1"/>
  <c r="AS37"/>
  <c r="GX37" s="1"/>
  <c r="HD37" s="1"/>
  <c r="AR37"/>
  <c r="AQ37"/>
  <c r="AU37" s="1"/>
  <c r="AN37"/>
  <c r="AM37"/>
  <c r="GW37" s="1"/>
  <c r="HC37" s="1"/>
  <c r="AL37"/>
  <c r="AP37" s="1"/>
  <c r="GZ37" s="1"/>
  <c r="HF37" s="1"/>
  <c r="AK37"/>
  <c r="AJ37"/>
  <c r="HA36"/>
  <c r="GX36"/>
  <c r="HD36" s="1"/>
  <c r="GS36"/>
  <c r="GR36"/>
  <c r="GT36" s="1"/>
  <c r="GQ36"/>
  <c r="GP36"/>
  <c r="GN36"/>
  <c r="GM36"/>
  <c r="GO36" s="1"/>
  <c r="GL36"/>
  <c r="GI36"/>
  <c r="GH36"/>
  <c r="GJ36" s="1"/>
  <c r="GG36"/>
  <c r="GF36"/>
  <c r="GD36"/>
  <c r="GC36"/>
  <c r="GE36" s="1"/>
  <c r="GB36"/>
  <c r="FY36"/>
  <c r="FX36"/>
  <c r="FZ36" s="1"/>
  <c r="FW36"/>
  <c r="FV36"/>
  <c r="FT36"/>
  <c r="FS36"/>
  <c r="FU36" s="1"/>
  <c r="FR36"/>
  <c r="FO36"/>
  <c r="FN36"/>
  <c r="FP36" s="1"/>
  <c r="FM36"/>
  <c r="FL36"/>
  <c r="FJ36"/>
  <c r="FI36"/>
  <c r="FK36" s="1"/>
  <c r="FH36"/>
  <c r="FE36"/>
  <c r="FD36"/>
  <c r="FF36" s="1"/>
  <c r="FC36"/>
  <c r="FB36"/>
  <c r="EZ36"/>
  <c r="EY36"/>
  <c r="FA36" s="1"/>
  <c r="EX36"/>
  <c r="EU36"/>
  <c r="ET36"/>
  <c r="EV36" s="1"/>
  <c r="ES36"/>
  <c r="ER36"/>
  <c r="EP36"/>
  <c r="EO36"/>
  <c r="EQ36" s="1"/>
  <c r="EN36"/>
  <c r="EK36"/>
  <c r="EJ36"/>
  <c r="EL36" s="1"/>
  <c r="EI36"/>
  <c r="EH36"/>
  <c r="EF36"/>
  <c r="EE36"/>
  <c r="EG36" s="1"/>
  <c r="ED36"/>
  <c r="EA36"/>
  <c r="DZ36"/>
  <c r="EB36" s="1"/>
  <c r="DY36"/>
  <c r="DX36"/>
  <c r="DV36"/>
  <c r="DU36"/>
  <c r="DW36" s="1"/>
  <c r="DT36"/>
  <c r="DQ36"/>
  <c r="DP36"/>
  <c r="DR36" s="1"/>
  <c r="DO36"/>
  <c r="DN36"/>
  <c r="DL36"/>
  <c r="DK36"/>
  <c r="DM36" s="1"/>
  <c r="DJ36"/>
  <c r="DG36"/>
  <c r="DF36"/>
  <c r="DH36" s="1"/>
  <c r="DE36"/>
  <c r="DD36"/>
  <c r="DB36"/>
  <c r="DA36"/>
  <c r="DC36" s="1"/>
  <c r="CZ36"/>
  <c r="CW36"/>
  <c r="CV36"/>
  <c r="CX36" s="1"/>
  <c r="CU36"/>
  <c r="CT36"/>
  <c r="CR36"/>
  <c r="CQ36"/>
  <c r="CS36" s="1"/>
  <c r="CP36"/>
  <c r="CM36"/>
  <c r="CL36"/>
  <c r="CN36" s="1"/>
  <c r="CK36"/>
  <c r="CJ36"/>
  <c r="CH36"/>
  <c r="CG36"/>
  <c r="CI36" s="1"/>
  <c r="CF36"/>
  <c r="CC36"/>
  <c r="CB36"/>
  <c r="CD36" s="1"/>
  <c r="CA36"/>
  <c r="BZ36"/>
  <c r="BX36"/>
  <c r="BW36"/>
  <c r="BV36"/>
  <c r="BR36"/>
  <c r="BQ36"/>
  <c r="BS36" s="1"/>
  <c r="BP36"/>
  <c r="BO36"/>
  <c r="BM36"/>
  <c r="BL36"/>
  <c r="BN36" s="1"/>
  <c r="BK36"/>
  <c r="BH36"/>
  <c r="BG36"/>
  <c r="BI36" s="1"/>
  <c r="BF36"/>
  <c r="BE36"/>
  <c r="BC36"/>
  <c r="BB36"/>
  <c r="BD36" s="1"/>
  <c r="BA36"/>
  <c r="AX36"/>
  <c r="AW36"/>
  <c r="AY36" s="1"/>
  <c r="AV36"/>
  <c r="AU36"/>
  <c r="AS36"/>
  <c r="AR36"/>
  <c r="AT36" s="1"/>
  <c r="AQ36"/>
  <c r="GV36" s="1"/>
  <c r="HB36" s="1"/>
  <c r="AN36"/>
  <c r="AM36"/>
  <c r="GW36" s="1"/>
  <c r="HC36" s="1"/>
  <c r="AL36"/>
  <c r="AK36"/>
  <c r="AJ36"/>
  <c r="HA35"/>
  <c r="GS35"/>
  <c r="GR35"/>
  <c r="GT35" s="1"/>
  <c r="GQ35"/>
  <c r="GU35" s="1"/>
  <c r="GN35"/>
  <c r="GM35"/>
  <c r="GL35"/>
  <c r="GP35" s="1"/>
  <c r="GI35"/>
  <c r="GH35"/>
  <c r="GJ35" s="1"/>
  <c r="GG35"/>
  <c r="GK35" s="1"/>
  <c r="GD35"/>
  <c r="GC35"/>
  <c r="GB35"/>
  <c r="GF35" s="1"/>
  <c r="FY35"/>
  <c r="FX35"/>
  <c r="FZ35" s="1"/>
  <c r="FW35"/>
  <c r="GA35" s="1"/>
  <c r="FT35"/>
  <c r="FS35"/>
  <c r="FR35"/>
  <c r="FV35" s="1"/>
  <c r="FO35"/>
  <c r="FN35"/>
  <c r="FP35" s="1"/>
  <c r="FM35"/>
  <c r="FQ35" s="1"/>
  <c r="FJ35"/>
  <c r="FI35"/>
  <c r="FH35"/>
  <c r="FL35" s="1"/>
  <c r="FE35"/>
  <c r="FD35"/>
  <c r="FF35" s="1"/>
  <c r="FC35"/>
  <c r="FG35" s="1"/>
  <c r="EZ35"/>
  <c r="EY35"/>
  <c r="EX35"/>
  <c r="FB35" s="1"/>
  <c r="EU35"/>
  <c r="ET35"/>
  <c r="EV35" s="1"/>
  <c r="ES35"/>
  <c r="EW35" s="1"/>
  <c r="EP35"/>
  <c r="EO35"/>
  <c r="EN35"/>
  <c r="ER35" s="1"/>
  <c r="EK35"/>
  <c r="EJ35"/>
  <c r="EL35" s="1"/>
  <c r="EI35"/>
  <c r="EM35" s="1"/>
  <c r="EF35"/>
  <c r="EE35"/>
  <c r="ED35"/>
  <c r="EH35" s="1"/>
  <c r="EA35"/>
  <c r="DZ35"/>
  <c r="EB35" s="1"/>
  <c r="DY35"/>
  <c r="EC35" s="1"/>
  <c r="DV35"/>
  <c r="DU35"/>
  <c r="DT35"/>
  <c r="DX35" s="1"/>
  <c r="DQ35"/>
  <c r="DP35"/>
  <c r="DR35" s="1"/>
  <c r="DO35"/>
  <c r="DS35" s="1"/>
  <c r="DL35"/>
  <c r="DK35"/>
  <c r="DJ35"/>
  <c r="DN35" s="1"/>
  <c r="DG35"/>
  <c r="DF35"/>
  <c r="DH35" s="1"/>
  <c r="DE35"/>
  <c r="DI35" s="1"/>
  <c r="DB35"/>
  <c r="DA35"/>
  <c r="CZ35"/>
  <c r="DD35" s="1"/>
  <c r="CW35"/>
  <c r="CV35"/>
  <c r="CX35" s="1"/>
  <c r="CU35"/>
  <c r="CY35" s="1"/>
  <c r="CR35"/>
  <c r="CQ35"/>
  <c r="CP35"/>
  <c r="CT35" s="1"/>
  <c r="CM35"/>
  <c r="CL35"/>
  <c r="CN35" s="1"/>
  <c r="CK35"/>
  <c r="CO35" s="1"/>
  <c r="CH35"/>
  <c r="CG35"/>
  <c r="CF35"/>
  <c r="CJ35" s="1"/>
  <c r="CC35"/>
  <c r="CB35"/>
  <c r="CD35" s="1"/>
  <c r="CA35"/>
  <c r="CE35" s="1"/>
  <c r="BZ35"/>
  <c r="BX35"/>
  <c r="BW35"/>
  <c r="BV35"/>
  <c r="BR35"/>
  <c r="BQ35"/>
  <c r="BS35" s="1"/>
  <c r="BP35"/>
  <c r="BT35" s="1"/>
  <c r="BM35"/>
  <c r="BL35"/>
  <c r="BK35"/>
  <c r="BO35" s="1"/>
  <c r="BH35"/>
  <c r="BG35"/>
  <c r="BI35" s="1"/>
  <c r="BF35"/>
  <c r="BJ35" s="1"/>
  <c r="BC35"/>
  <c r="BB35"/>
  <c r="BA35"/>
  <c r="BE35" s="1"/>
  <c r="AX35"/>
  <c r="AW35"/>
  <c r="AY35" s="1"/>
  <c r="AV35"/>
  <c r="AZ35" s="1"/>
  <c r="AS35"/>
  <c r="GX35" s="1"/>
  <c r="HD35" s="1"/>
  <c r="AR35"/>
  <c r="AQ35"/>
  <c r="AU35" s="1"/>
  <c r="AN35"/>
  <c r="AM35"/>
  <c r="GW35" s="1"/>
  <c r="HC35" s="1"/>
  <c r="AL35"/>
  <c r="AP35" s="1"/>
  <c r="GZ35" s="1"/>
  <c r="HF35" s="1"/>
  <c r="AK35"/>
  <c r="AJ35"/>
  <c r="HA34"/>
  <c r="GX34"/>
  <c r="HD34" s="1"/>
  <c r="GS34"/>
  <c r="GR34"/>
  <c r="GT34" s="1"/>
  <c r="GQ34"/>
  <c r="GP34"/>
  <c r="GN34"/>
  <c r="GM34"/>
  <c r="GO34" s="1"/>
  <c r="GL34"/>
  <c r="GI34"/>
  <c r="GH34"/>
  <c r="GJ34" s="1"/>
  <c r="GG34"/>
  <c r="GF34"/>
  <c r="GD34"/>
  <c r="GC34"/>
  <c r="GE34" s="1"/>
  <c r="GB34"/>
  <c r="FY34"/>
  <c r="FX34"/>
  <c r="FZ34" s="1"/>
  <c r="FW34"/>
  <c r="FV34"/>
  <c r="FT34"/>
  <c r="FS34"/>
  <c r="FU34" s="1"/>
  <c r="FR34"/>
  <c r="FO34"/>
  <c r="FN34"/>
  <c r="FP34" s="1"/>
  <c r="FM34"/>
  <c r="FL34"/>
  <c r="FJ34"/>
  <c r="FI34"/>
  <c r="FK34" s="1"/>
  <c r="FH34"/>
  <c r="FE34"/>
  <c r="FD34"/>
  <c r="FF34" s="1"/>
  <c r="FC34"/>
  <c r="FB34"/>
  <c r="EZ34"/>
  <c r="EY34"/>
  <c r="FA34" s="1"/>
  <c r="EX34"/>
  <c r="EU34"/>
  <c r="ET34"/>
  <c r="EV34" s="1"/>
  <c r="ES34"/>
  <c r="ER34"/>
  <c r="EP34"/>
  <c r="EO34"/>
  <c r="EQ34" s="1"/>
  <c r="EN34"/>
  <c r="EK34"/>
  <c r="EJ34"/>
  <c r="EL34" s="1"/>
  <c r="EI34"/>
  <c r="EH34"/>
  <c r="EF34"/>
  <c r="EE34"/>
  <c r="EG34" s="1"/>
  <c r="ED34"/>
  <c r="EA34"/>
  <c r="DZ34"/>
  <c r="EB34" s="1"/>
  <c r="DY34"/>
  <c r="DX34"/>
  <c r="DV34"/>
  <c r="DU34"/>
  <c r="DW34" s="1"/>
  <c r="DT34"/>
  <c r="DQ34"/>
  <c r="DP34"/>
  <c r="DR34" s="1"/>
  <c r="DO34"/>
  <c r="DN34"/>
  <c r="DL34"/>
  <c r="DK34"/>
  <c r="DM34" s="1"/>
  <c r="DJ34"/>
  <c r="DG34"/>
  <c r="DF34"/>
  <c r="DH34" s="1"/>
  <c r="DE34"/>
  <c r="DD34"/>
  <c r="DB34"/>
  <c r="DA34"/>
  <c r="DC34" s="1"/>
  <c r="CZ34"/>
  <c r="CW34"/>
  <c r="CV34"/>
  <c r="CX34" s="1"/>
  <c r="CU34"/>
  <c r="CT34"/>
  <c r="CR34"/>
  <c r="CQ34"/>
  <c r="CS34" s="1"/>
  <c r="CP34"/>
  <c r="CM34"/>
  <c r="CL34"/>
  <c r="CN34" s="1"/>
  <c r="CK34"/>
  <c r="CJ34"/>
  <c r="CH34"/>
  <c r="CG34"/>
  <c r="CI34" s="1"/>
  <c r="CF34"/>
  <c r="CC34"/>
  <c r="CB34"/>
  <c r="CD34" s="1"/>
  <c r="CA34"/>
  <c r="BZ34"/>
  <c r="BX34"/>
  <c r="BW34"/>
  <c r="BV34"/>
  <c r="BR34"/>
  <c r="BQ34"/>
  <c r="BS34" s="1"/>
  <c r="BP34"/>
  <c r="BO34"/>
  <c r="BM34"/>
  <c r="BL34"/>
  <c r="BN34" s="1"/>
  <c r="BK34"/>
  <c r="BH34"/>
  <c r="BG34"/>
  <c r="BI34" s="1"/>
  <c r="BF34"/>
  <c r="BE34"/>
  <c r="BC34"/>
  <c r="BB34"/>
  <c r="BD34" s="1"/>
  <c r="BA34"/>
  <c r="AX34"/>
  <c r="AW34"/>
  <c r="AY34" s="1"/>
  <c r="AV34"/>
  <c r="AU34"/>
  <c r="AS34"/>
  <c r="AR34"/>
  <c r="AT34" s="1"/>
  <c r="AQ34"/>
  <c r="GV34" s="1"/>
  <c r="HB34" s="1"/>
  <c r="AN34"/>
  <c r="AM34"/>
  <c r="GW34" s="1"/>
  <c r="HC34" s="1"/>
  <c r="AL34"/>
  <c r="AK34"/>
  <c r="AJ34"/>
  <c r="HA33"/>
  <c r="GS33"/>
  <c r="GR33"/>
  <c r="GT33" s="1"/>
  <c r="GQ33"/>
  <c r="GU33" s="1"/>
  <c r="GN33"/>
  <c r="GM33"/>
  <c r="GL33"/>
  <c r="GP33" s="1"/>
  <c r="GI33"/>
  <c r="GH33"/>
  <c r="GJ33" s="1"/>
  <c r="GG33"/>
  <c r="GK33" s="1"/>
  <c r="GD33"/>
  <c r="GC33"/>
  <c r="GB33"/>
  <c r="GF33" s="1"/>
  <c r="FY33"/>
  <c r="FX33"/>
  <c r="FZ33" s="1"/>
  <c r="FW33"/>
  <c r="GA33" s="1"/>
  <c r="FT33"/>
  <c r="FS33"/>
  <c r="FR33"/>
  <c r="FV33" s="1"/>
  <c r="FO33"/>
  <c r="FN33"/>
  <c r="FP33" s="1"/>
  <c r="FM33"/>
  <c r="FQ33" s="1"/>
  <c r="FJ33"/>
  <c r="FI33"/>
  <c r="FH33"/>
  <c r="FL33" s="1"/>
  <c r="FE33"/>
  <c r="FD33"/>
  <c r="FF33" s="1"/>
  <c r="FC33"/>
  <c r="FG33" s="1"/>
  <c r="EZ33"/>
  <c r="EY33"/>
  <c r="EX33"/>
  <c r="FB33" s="1"/>
  <c r="EU33"/>
  <c r="ET33"/>
  <c r="EV33" s="1"/>
  <c r="ES33"/>
  <c r="EW33" s="1"/>
  <c r="EP33"/>
  <c r="EO33"/>
  <c r="EN33"/>
  <c r="ER33" s="1"/>
  <c r="EK33"/>
  <c r="EJ33"/>
  <c r="EL33" s="1"/>
  <c r="EI33"/>
  <c r="EM33" s="1"/>
  <c r="EF33"/>
  <c r="EE33"/>
  <c r="ED33"/>
  <c r="EH33" s="1"/>
  <c r="EA33"/>
  <c r="DZ33"/>
  <c r="EB33" s="1"/>
  <c r="DY33"/>
  <c r="EC33" s="1"/>
  <c r="DV33"/>
  <c r="DU33"/>
  <c r="DT33"/>
  <c r="DX33" s="1"/>
  <c r="DQ33"/>
  <c r="DP33"/>
  <c r="DR33" s="1"/>
  <c r="DO33"/>
  <c r="DS33" s="1"/>
  <c r="DL33"/>
  <c r="DK33"/>
  <c r="DJ33"/>
  <c r="DN33" s="1"/>
  <c r="DG33"/>
  <c r="DF33"/>
  <c r="DH33" s="1"/>
  <c r="DE33"/>
  <c r="DI33" s="1"/>
  <c r="DB33"/>
  <c r="DA33"/>
  <c r="CZ33"/>
  <c r="DD33" s="1"/>
  <c r="CW33"/>
  <c r="CV33"/>
  <c r="CX33" s="1"/>
  <c r="CU33"/>
  <c r="CY33" s="1"/>
  <c r="CR33"/>
  <c r="CQ33"/>
  <c r="CP33"/>
  <c r="CT33" s="1"/>
  <c r="CM33"/>
  <c r="CL33"/>
  <c r="CN33" s="1"/>
  <c r="CK33"/>
  <c r="CO33" s="1"/>
  <c r="CH33"/>
  <c r="CG33"/>
  <c r="CF33"/>
  <c r="CJ33" s="1"/>
  <c r="CC33"/>
  <c r="CB33"/>
  <c r="CD33" s="1"/>
  <c r="CA33"/>
  <c r="CE33" s="1"/>
  <c r="BZ33"/>
  <c r="BX33"/>
  <c r="BW33"/>
  <c r="BV33"/>
  <c r="BR33"/>
  <c r="BQ33"/>
  <c r="BS33" s="1"/>
  <c r="BP33"/>
  <c r="BT33" s="1"/>
  <c r="BM33"/>
  <c r="BL33"/>
  <c r="BK33"/>
  <c r="BO33" s="1"/>
  <c r="BH33"/>
  <c r="BG33"/>
  <c r="BI33" s="1"/>
  <c r="BF33"/>
  <c r="BJ33" s="1"/>
  <c r="BC33"/>
  <c r="BB33"/>
  <c r="BA33"/>
  <c r="BE33" s="1"/>
  <c r="AX33"/>
  <c r="AW33"/>
  <c r="AY33" s="1"/>
  <c r="AV33"/>
  <c r="AZ33" s="1"/>
  <c r="AS33"/>
  <c r="GX33" s="1"/>
  <c r="HD33" s="1"/>
  <c r="AR33"/>
  <c r="AQ33"/>
  <c r="AU33" s="1"/>
  <c r="AN33"/>
  <c r="AM33"/>
  <c r="GW33" s="1"/>
  <c r="HC33" s="1"/>
  <c r="AL33"/>
  <c r="AP33" s="1"/>
  <c r="GZ33" s="1"/>
  <c r="HF33" s="1"/>
  <c r="AK33"/>
  <c r="AJ33"/>
  <c r="HA32"/>
  <c r="GX32"/>
  <c r="HD32" s="1"/>
  <c r="GS32"/>
  <c r="GR32"/>
  <c r="GT32" s="1"/>
  <c r="GQ32"/>
  <c r="GP32"/>
  <c r="GN32"/>
  <c r="GM32"/>
  <c r="GO32" s="1"/>
  <c r="GL32"/>
  <c r="GI32"/>
  <c r="GH32"/>
  <c r="GJ32" s="1"/>
  <c r="GG32"/>
  <c r="GF32"/>
  <c r="GD32"/>
  <c r="GC32"/>
  <c r="GE32" s="1"/>
  <c r="GB32"/>
  <c r="FY32"/>
  <c r="FX32"/>
  <c r="FZ32" s="1"/>
  <c r="FW32"/>
  <c r="FV32"/>
  <c r="FT32"/>
  <c r="FS32"/>
  <c r="FU32" s="1"/>
  <c r="FR32"/>
  <c r="FO32"/>
  <c r="FN32"/>
  <c r="FP32" s="1"/>
  <c r="FM32"/>
  <c r="FL32"/>
  <c r="FJ32"/>
  <c r="FI32"/>
  <c r="FK32" s="1"/>
  <c r="FH32"/>
  <c r="FE32"/>
  <c r="FD32"/>
  <c r="FF32" s="1"/>
  <c r="FC32"/>
  <c r="FB32"/>
  <c r="EZ32"/>
  <c r="EY32"/>
  <c r="FA32" s="1"/>
  <c r="EX32"/>
  <c r="EU32"/>
  <c r="ET32"/>
  <c r="EV32" s="1"/>
  <c r="ES32"/>
  <c r="ER32"/>
  <c r="EP32"/>
  <c r="EO32"/>
  <c r="EQ32" s="1"/>
  <c r="EN32"/>
  <c r="EK32"/>
  <c r="EJ32"/>
  <c r="EL32" s="1"/>
  <c r="EI32"/>
  <c r="EH32"/>
  <c r="EF32"/>
  <c r="EE32"/>
  <c r="EG32" s="1"/>
  <c r="ED32"/>
  <c r="EA32"/>
  <c r="DZ32"/>
  <c r="EB32" s="1"/>
  <c r="DY32"/>
  <c r="DX32"/>
  <c r="DV32"/>
  <c r="DU32"/>
  <c r="DW32" s="1"/>
  <c r="DT32"/>
  <c r="DQ32"/>
  <c r="DP32"/>
  <c r="DR32" s="1"/>
  <c r="DO32"/>
  <c r="DN32"/>
  <c r="DL32"/>
  <c r="DK32"/>
  <c r="DM32" s="1"/>
  <c r="DJ32"/>
  <c r="DG32"/>
  <c r="DF32"/>
  <c r="DH32" s="1"/>
  <c r="DE32"/>
  <c r="DD32"/>
  <c r="DB32"/>
  <c r="DA32"/>
  <c r="DC32" s="1"/>
  <c r="CZ32"/>
  <c r="CW32"/>
  <c r="CV32"/>
  <c r="CX32" s="1"/>
  <c r="CU32"/>
  <c r="CT32"/>
  <c r="CR32"/>
  <c r="CQ32"/>
  <c r="CS32" s="1"/>
  <c r="CP32"/>
  <c r="CM32"/>
  <c r="CL32"/>
  <c r="CN32" s="1"/>
  <c r="CK32"/>
  <c r="CJ32"/>
  <c r="CH32"/>
  <c r="CG32"/>
  <c r="CI32" s="1"/>
  <c r="CF32"/>
  <c r="CC32"/>
  <c r="CB32"/>
  <c r="CD32" s="1"/>
  <c r="CA32"/>
  <c r="BZ32"/>
  <c r="BX32"/>
  <c r="BW32"/>
  <c r="BV32"/>
  <c r="BR32"/>
  <c r="BQ32"/>
  <c r="BS32" s="1"/>
  <c r="BP32"/>
  <c r="BO32"/>
  <c r="BM32"/>
  <c r="BL32"/>
  <c r="BN32" s="1"/>
  <c r="BK32"/>
  <c r="BH32"/>
  <c r="BG32"/>
  <c r="BI32" s="1"/>
  <c r="BF32"/>
  <c r="BE32"/>
  <c r="BC32"/>
  <c r="BB32"/>
  <c r="BD32" s="1"/>
  <c r="BA32"/>
  <c r="AX32"/>
  <c r="AW32"/>
  <c r="AY32" s="1"/>
  <c r="AV32"/>
  <c r="AU32"/>
  <c r="AS32"/>
  <c r="AR32"/>
  <c r="AT32" s="1"/>
  <c r="AQ32"/>
  <c r="GV32" s="1"/>
  <c r="HB32" s="1"/>
  <c r="AN32"/>
  <c r="AM32"/>
  <c r="GW32" s="1"/>
  <c r="HC32" s="1"/>
  <c r="AL32"/>
  <c r="AK32"/>
  <c r="AJ32"/>
  <c r="HA31"/>
  <c r="GS31"/>
  <c r="GR31"/>
  <c r="GT31" s="1"/>
  <c r="GQ31"/>
  <c r="GU31" s="1"/>
  <c r="GN31"/>
  <c r="GM31"/>
  <c r="GL31"/>
  <c r="GP31" s="1"/>
  <c r="GI31"/>
  <c r="GH31"/>
  <c r="GJ31" s="1"/>
  <c r="GG31"/>
  <c r="GK31" s="1"/>
  <c r="GD31"/>
  <c r="GC31"/>
  <c r="GB31"/>
  <c r="GF31" s="1"/>
  <c r="FY31"/>
  <c r="FX31"/>
  <c r="FZ31" s="1"/>
  <c r="FW31"/>
  <c r="GA31" s="1"/>
  <c r="FT31"/>
  <c r="FS31"/>
  <c r="FR31"/>
  <c r="FV31" s="1"/>
  <c r="FO31"/>
  <c r="FN31"/>
  <c r="FP31" s="1"/>
  <c r="FM31"/>
  <c r="FQ31" s="1"/>
  <c r="FJ31"/>
  <c r="FI31"/>
  <c r="FH31"/>
  <c r="FL31" s="1"/>
  <c r="FE31"/>
  <c r="FD31"/>
  <c r="FF31" s="1"/>
  <c r="FC31"/>
  <c r="FG31" s="1"/>
  <c r="EZ31"/>
  <c r="EY31"/>
  <c r="EX31"/>
  <c r="FB31" s="1"/>
  <c r="EU31"/>
  <c r="ET31"/>
  <c r="EV31" s="1"/>
  <c r="ES31"/>
  <c r="EW31" s="1"/>
  <c r="EP31"/>
  <c r="EO31"/>
  <c r="EN31"/>
  <c r="ER31" s="1"/>
  <c r="EK31"/>
  <c r="EJ31"/>
  <c r="EL31" s="1"/>
  <c r="EI31"/>
  <c r="EM31" s="1"/>
  <c r="EF31"/>
  <c r="EE31"/>
  <c r="ED31"/>
  <c r="EH31" s="1"/>
  <c r="EA31"/>
  <c r="DZ31"/>
  <c r="EB31" s="1"/>
  <c r="DY31"/>
  <c r="EC31" s="1"/>
  <c r="DV31"/>
  <c r="DU31"/>
  <c r="DT31"/>
  <c r="DX31" s="1"/>
  <c r="DQ31"/>
  <c r="DP31"/>
  <c r="DR31" s="1"/>
  <c r="DO31"/>
  <c r="DS31" s="1"/>
  <c r="DL31"/>
  <c r="DK31"/>
  <c r="DJ31"/>
  <c r="DN31" s="1"/>
  <c r="DG31"/>
  <c r="DF31"/>
  <c r="DH31" s="1"/>
  <c r="DE31"/>
  <c r="DI31" s="1"/>
  <c r="DB31"/>
  <c r="DA31"/>
  <c r="CZ31"/>
  <c r="DD31" s="1"/>
  <c r="CW31"/>
  <c r="CV31"/>
  <c r="CX31" s="1"/>
  <c r="CU31"/>
  <c r="CY31" s="1"/>
  <c r="CR31"/>
  <c r="CQ31"/>
  <c r="CP31"/>
  <c r="CT31" s="1"/>
  <c r="CM31"/>
  <c r="CL31"/>
  <c r="CN31" s="1"/>
  <c r="CK31"/>
  <c r="CO31" s="1"/>
  <c r="CH31"/>
  <c r="CG31"/>
  <c r="CF31"/>
  <c r="CJ31" s="1"/>
  <c r="CC31"/>
  <c r="CB31"/>
  <c r="CD31" s="1"/>
  <c r="CA31"/>
  <c r="CE31" s="1"/>
  <c r="BZ31"/>
  <c r="BX31"/>
  <c r="BW31"/>
  <c r="BV31"/>
  <c r="BR31"/>
  <c r="BQ31"/>
  <c r="BS31" s="1"/>
  <c r="BP31"/>
  <c r="BT31" s="1"/>
  <c r="BM31"/>
  <c r="BL31"/>
  <c r="BK31"/>
  <c r="BO31" s="1"/>
  <c r="BH31"/>
  <c r="BG31"/>
  <c r="BI31" s="1"/>
  <c r="BF31"/>
  <c r="BJ31" s="1"/>
  <c r="BC31"/>
  <c r="BB31"/>
  <c r="BA31"/>
  <c r="BE31" s="1"/>
  <c r="AX31"/>
  <c r="AW31"/>
  <c r="AY31" s="1"/>
  <c r="AV31"/>
  <c r="AZ31" s="1"/>
  <c r="AS31"/>
  <c r="GX31" s="1"/>
  <c r="HD31" s="1"/>
  <c r="AR31"/>
  <c r="AQ31"/>
  <c r="AU31" s="1"/>
  <c r="AN31"/>
  <c r="AM31"/>
  <c r="GW31" s="1"/>
  <c r="HC31" s="1"/>
  <c r="AL31"/>
  <c r="AP31" s="1"/>
  <c r="GZ31" s="1"/>
  <c r="HF31" s="1"/>
  <c r="AK31"/>
  <c r="AJ31"/>
  <c r="HA30"/>
  <c r="GX30"/>
  <c r="HD30" s="1"/>
  <c r="GS30"/>
  <c r="GR30"/>
  <c r="GT30" s="1"/>
  <c r="GQ30"/>
  <c r="GP30"/>
  <c r="GN30"/>
  <c r="GM30"/>
  <c r="GO30" s="1"/>
  <c r="GL30"/>
  <c r="GI30"/>
  <c r="GH30"/>
  <c r="GJ30" s="1"/>
  <c r="GG30"/>
  <c r="GF30"/>
  <c r="GD30"/>
  <c r="GC30"/>
  <c r="GE30" s="1"/>
  <c r="GB30"/>
  <c r="FY30"/>
  <c r="FX30"/>
  <c r="FZ30" s="1"/>
  <c r="FW30"/>
  <c r="FV30"/>
  <c r="FT30"/>
  <c r="FS30"/>
  <c r="FU30" s="1"/>
  <c r="FR30"/>
  <c r="FO30"/>
  <c r="FN30"/>
  <c r="FP30" s="1"/>
  <c r="FM30"/>
  <c r="FL30"/>
  <c r="FJ30"/>
  <c r="FI30"/>
  <c r="FK30" s="1"/>
  <c r="FH30"/>
  <c r="FE30"/>
  <c r="FD30"/>
  <c r="FF30" s="1"/>
  <c r="FC30"/>
  <c r="FB30"/>
  <c r="EZ30"/>
  <c r="EY30"/>
  <c r="FA30" s="1"/>
  <c r="EX30"/>
  <c r="EU30"/>
  <c r="ET30"/>
  <c r="EV30" s="1"/>
  <c r="ES30"/>
  <c r="ER30"/>
  <c r="EP30"/>
  <c r="EO30"/>
  <c r="EQ30" s="1"/>
  <c r="EN30"/>
  <c r="EK30"/>
  <c r="EJ30"/>
  <c r="EL30" s="1"/>
  <c r="EI30"/>
  <c r="EH30"/>
  <c r="EF30"/>
  <c r="EE30"/>
  <c r="EG30" s="1"/>
  <c r="ED30"/>
  <c r="EA30"/>
  <c r="DZ30"/>
  <c r="EB30" s="1"/>
  <c r="DY30"/>
  <c r="DX30"/>
  <c r="DV30"/>
  <c r="DU30"/>
  <c r="DW30" s="1"/>
  <c r="DT30"/>
  <c r="DQ30"/>
  <c r="DP30"/>
  <c r="DR30" s="1"/>
  <c r="DO30"/>
  <c r="DN30"/>
  <c r="DL30"/>
  <c r="DK30"/>
  <c r="DM30" s="1"/>
  <c r="DJ30"/>
  <c r="DG30"/>
  <c r="DF30"/>
  <c r="DH30" s="1"/>
  <c r="DE30"/>
  <c r="DD30"/>
  <c r="DB30"/>
  <c r="DA30"/>
  <c r="DC30" s="1"/>
  <c r="CZ30"/>
  <c r="CW30"/>
  <c r="CV30"/>
  <c r="CX30" s="1"/>
  <c r="CU30"/>
  <c r="CT30"/>
  <c r="CR30"/>
  <c r="CQ30"/>
  <c r="CS30" s="1"/>
  <c r="CP30"/>
  <c r="CM30"/>
  <c r="CL30"/>
  <c r="CN30" s="1"/>
  <c r="CK30"/>
  <c r="CJ30"/>
  <c r="CH30"/>
  <c r="CG30"/>
  <c r="CI30" s="1"/>
  <c r="CF30"/>
  <c r="CC30"/>
  <c r="CB30"/>
  <c r="CD30" s="1"/>
  <c r="CA30"/>
  <c r="BZ30"/>
  <c r="BX30"/>
  <c r="BW30"/>
  <c r="BV30"/>
  <c r="BR30"/>
  <c r="BQ30"/>
  <c r="BS30" s="1"/>
  <c r="BP30"/>
  <c r="BO30"/>
  <c r="BM30"/>
  <c r="BL30"/>
  <c r="BN30" s="1"/>
  <c r="BK30"/>
  <c r="BH30"/>
  <c r="BG30"/>
  <c r="BI30" s="1"/>
  <c r="BF30"/>
  <c r="BE30"/>
  <c r="BC30"/>
  <c r="BB30"/>
  <c r="BD30" s="1"/>
  <c r="BA30"/>
  <c r="AX30"/>
  <c r="AW30"/>
  <c r="AY30" s="1"/>
  <c r="AV30"/>
  <c r="AU30"/>
  <c r="AS30"/>
  <c r="AR30"/>
  <c r="AT30" s="1"/>
  <c r="AQ30"/>
  <c r="GV30" s="1"/>
  <c r="HB30" s="1"/>
  <c r="AN30"/>
  <c r="AM30"/>
  <c r="GW30" s="1"/>
  <c r="HC30" s="1"/>
  <c r="AL30"/>
  <c r="AK30"/>
  <c r="AJ30"/>
  <c r="HA29"/>
  <c r="GS29"/>
  <c r="GR29"/>
  <c r="GT29" s="1"/>
  <c r="GQ29"/>
  <c r="GU29" s="1"/>
  <c r="GN29"/>
  <c r="GM29"/>
  <c r="GL29"/>
  <c r="GP29" s="1"/>
  <c r="GI29"/>
  <c r="GH29"/>
  <c r="GJ29" s="1"/>
  <c r="GG29"/>
  <c r="GK29" s="1"/>
  <c r="GD29"/>
  <c r="GC29"/>
  <c r="GB29"/>
  <c r="GF29" s="1"/>
  <c r="FY29"/>
  <c r="FX29"/>
  <c r="FZ29" s="1"/>
  <c r="FW29"/>
  <c r="GA29" s="1"/>
  <c r="FT29"/>
  <c r="FS29"/>
  <c r="FR29"/>
  <c r="FV29" s="1"/>
  <c r="FO29"/>
  <c r="FN29"/>
  <c r="FP29" s="1"/>
  <c r="FM29"/>
  <c r="FQ29" s="1"/>
  <c r="FJ29"/>
  <c r="FI29"/>
  <c r="FH29"/>
  <c r="FL29" s="1"/>
  <c r="FE29"/>
  <c r="FD29"/>
  <c r="FF29" s="1"/>
  <c r="FC29"/>
  <c r="FG29" s="1"/>
  <c r="EZ29"/>
  <c r="EY29"/>
  <c r="EX29"/>
  <c r="FB29" s="1"/>
  <c r="EU29"/>
  <c r="ET29"/>
  <c r="EV29" s="1"/>
  <c r="ES29"/>
  <c r="EW29" s="1"/>
  <c r="EP29"/>
  <c r="EO29"/>
  <c r="EN29"/>
  <c r="ER29" s="1"/>
  <c r="EK29"/>
  <c r="EJ29"/>
  <c r="EL29" s="1"/>
  <c r="EI29"/>
  <c r="EM29" s="1"/>
  <c r="EF29"/>
  <c r="EE29"/>
  <c r="ED29"/>
  <c r="EH29" s="1"/>
  <c r="EA29"/>
  <c r="DZ29"/>
  <c r="EB29" s="1"/>
  <c r="DY29"/>
  <c r="EC29" s="1"/>
  <c r="DV29"/>
  <c r="DU29"/>
  <c r="DT29"/>
  <c r="DX29" s="1"/>
  <c r="DQ29"/>
  <c r="DP29"/>
  <c r="DR29" s="1"/>
  <c r="DO29"/>
  <c r="DS29" s="1"/>
  <c r="DL29"/>
  <c r="DK29"/>
  <c r="DJ29"/>
  <c r="DN29" s="1"/>
  <c r="DG29"/>
  <c r="DF29"/>
  <c r="DH29" s="1"/>
  <c r="DE29"/>
  <c r="DI29" s="1"/>
  <c r="DB29"/>
  <c r="DA29"/>
  <c r="CZ29"/>
  <c r="DD29" s="1"/>
  <c r="CW29"/>
  <c r="CV29"/>
  <c r="CX29" s="1"/>
  <c r="CU29"/>
  <c r="CY29" s="1"/>
  <c r="CR29"/>
  <c r="CQ29"/>
  <c r="CP29"/>
  <c r="CT29" s="1"/>
  <c r="CM29"/>
  <c r="CL29"/>
  <c r="CN29" s="1"/>
  <c r="CK29"/>
  <c r="CO29" s="1"/>
  <c r="CH29"/>
  <c r="CG29"/>
  <c r="CF29"/>
  <c r="CJ29" s="1"/>
  <c r="CC29"/>
  <c r="CB29"/>
  <c r="CD29" s="1"/>
  <c r="CA29"/>
  <c r="CE29" s="1"/>
  <c r="BZ29"/>
  <c r="BX29"/>
  <c r="BW29"/>
  <c r="BV29"/>
  <c r="BR29"/>
  <c r="BQ29"/>
  <c r="BS29" s="1"/>
  <c r="BP29"/>
  <c r="BT29" s="1"/>
  <c r="BM29"/>
  <c r="BL29"/>
  <c r="BK29"/>
  <c r="BO29" s="1"/>
  <c r="BH29"/>
  <c r="BG29"/>
  <c r="BI29" s="1"/>
  <c r="BF29"/>
  <c r="BJ29" s="1"/>
  <c r="BC29"/>
  <c r="BB29"/>
  <c r="BA29"/>
  <c r="BE29" s="1"/>
  <c r="AX29"/>
  <c r="AW29"/>
  <c r="AY29" s="1"/>
  <c r="AV29"/>
  <c r="AZ29" s="1"/>
  <c r="AS29"/>
  <c r="GX29" s="1"/>
  <c r="HD29" s="1"/>
  <c r="AR29"/>
  <c r="AQ29"/>
  <c r="AU29" s="1"/>
  <c r="AN29"/>
  <c r="AM29"/>
  <c r="GW29" s="1"/>
  <c r="HC29" s="1"/>
  <c r="AL29"/>
  <c r="AP29" s="1"/>
  <c r="GZ29" s="1"/>
  <c r="HF29" s="1"/>
  <c r="AK29"/>
  <c r="AJ29"/>
  <c r="HA28"/>
  <c r="GX28"/>
  <c r="HD28" s="1"/>
  <c r="GS28"/>
  <c r="GR28"/>
  <c r="GT28" s="1"/>
  <c r="GQ28"/>
  <c r="GP28"/>
  <c r="GN28"/>
  <c r="GM28"/>
  <c r="GO28" s="1"/>
  <c r="GL28"/>
  <c r="GI28"/>
  <c r="GH28"/>
  <c r="GJ28" s="1"/>
  <c r="GG28"/>
  <c r="GF28"/>
  <c r="GD28"/>
  <c r="GC28"/>
  <c r="GE28" s="1"/>
  <c r="GB28"/>
  <c r="FY28"/>
  <c r="FX28"/>
  <c r="FZ28" s="1"/>
  <c r="FW28"/>
  <c r="FV28"/>
  <c r="FT28"/>
  <c r="FS28"/>
  <c r="FU28" s="1"/>
  <c r="FR28"/>
  <c r="FO28"/>
  <c r="FN28"/>
  <c r="FP28" s="1"/>
  <c r="FM28"/>
  <c r="FL28"/>
  <c r="FJ28"/>
  <c r="FI28"/>
  <c r="FK28" s="1"/>
  <c r="FH28"/>
  <c r="FE28"/>
  <c r="FD28"/>
  <c r="FF28" s="1"/>
  <c r="FC28"/>
  <c r="FB28"/>
  <c r="EZ28"/>
  <c r="EY28"/>
  <c r="FA28" s="1"/>
  <c r="EX28"/>
  <c r="EU28"/>
  <c r="ET28"/>
  <c r="EV28" s="1"/>
  <c r="ES28"/>
  <c r="ER28"/>
  <c r="EP28"/>
  <c r="EO28"/>
  <c r="EQ28" s="1"/>
  <c r="EN28"/>
  <c r="EK28"/>
  <c r="EJ28"/>
  <c r="EL28" s="1"/>
  <c r="EI28"/>
  <c r="EH28"/>
  <c r="EF28"/>
  <c r="EE28"/>
  <c r="EG28" s="1"/>
  <c r="ED28"/>
  <c r="EA28"/>
  <c r="DZ28"/>
  <c r="EB28" s="1"/>
  <c r="DY28"/>
  <c r="DX28"/>
  <c r="DV28"/>
  <c r="DU28"/>
  <c r="DW28" s="1"/>
  <c r="DT28"/>
  <c r="DQ28"/>
  <c r="DP28"/>
  <c r="DR28" s="1"/>
  <c r="DO28"/>
  <c r="DN28"/>
  <c r="DL28"/>
  <c r="DK28"/>
  <c r="DM28" s="1"/>
  <c r="DJ28"/>
  <c r="DG28"/>
  <c r="DF28"/>
  <c r="DH28" s="1"/>
  <c r="DE28"/>
  <c r="DD28"/>
  <c r="DB28"/>
  <c r="DA28"/>
  <c r="DC28" s="1"/>
  <c r="CZ28"/>
  <c r="CW28"/>
  <c r="CV28"/>
  <c r="CX28" s="1"/>
  <c r="CU28"/>
  <c r="CT28"/>
  <c r="CR28"/>
  <c r="CQ28"/>
  <c r="CS28" s="1"/>
  <c r="CP28"/>
  <c r="CM28"/>
  <c r="CL28"/>
  <c r="CN28" s="1"/>
  <c r="CK28"/>
  <c r="CJ28"/>
  <c r="CH28"/>
  <c r="CG28"/>
  <c r="CI28" s="1"/>
  <c r="CF28"/>
  <c r="CC28"/>
  <c r="CB28"/>
  <c r="CD28" s="1"/>
  <c r="CA28"/>
  <c r="BZ28"/>
  <c r="BX28"/>
  <c r="BW28"/>
  <c r="BV28"/>
  <c r="BR28"/>
  <c r="BQ28"/>
  <c r="BS28" s="1"/>
  <c r="BP28"/>
  <c r="BO28"/>
  <c r="BM28"/>
  <c r="BL28"/>
  <c r="BN28" s="1"/>
  <c r="BK28"/>
  <c r="BH28"/>
  <c r="BG28"/>
  <c r="BI28" s="1"/>
  <c r="BF28"/>
  <c r="BE28"/>
  <c r="BC28"/>
  <c r="BB28"/>
  <c r="BD28" s="1"/>
  <c r="BA28"/>
  <c r="AX28"/>
  <c r="AW28"/>
  <c r="AY28" s="1"/>
  <c r="AV28"/>
  <c r="AU28"/>
  <c r="AS28"/>
  <c r="AR28"/>
  <c r="AT28" s="1"/>
  <c r="AQ28"/>
  <c r="GV28" s="1"/>
  <c r="HB28" s="1"/>
  <c r="AN28"/>
  <c r="AM28"/>
  <c r="GW28" s="1"/>
  <c r="HC28" s="1"/>
  <c r="AL28"/>
  <c r="AK28"/>
  <c r="AJ28"/>
  <c r="HA27"/>
  <c r="GS27"/>
  <c r="GR27"/>
  <c r="GT27" s="1"/>
  <c r="GQ27"/>
  <c r="GU27" s="1"/>
  <c r="GN27"/>
  <c r="GM27"/>
  <c r="GL27"/>
  <c r="GP27" s="1"/>
  <c r="GI27"/>
  <c r="GH27"/>
  <c r="GJ27" s="1"/>
  <c r="GG27"/>
  <c r="GK27" s="1"/>
  <c r="GD27"/>
  <c r="GC27"/>
  <c r="GB27"/>
  <c r="GF27" s="1"/>
  <c r="FY27"/>
  <c r="FX27"/>
  <c r="FZ27" s="1"/>
  <c r="FW27"/>
  <c r="GA27" s="1"/>
  <c r="FT27"/>
  <c r="FS27"/>
  <c r="FR27"/>
  <c r="FV27" s="1"/>
  <c r="FO27"/>
  <c r="FN27"/>
  <c r="FP27" s="1"/>
  <c r="FM27"/>
  <c r="FQ27" s="1"/>
  <c r="FJ27"/>
  <c r="FI27"/>
  <c r="FH27"/>
  <c r="FL27" s="1"/>
  <c r="FE27"/>
  <c r="FD27"/>
  <c r="FF27" s="1"/>
  <c r="FC27"/>
  <c r="FG27" s="1"/>
  <c r="EZ27"/>
  <c r="EY27"/>
  <c r="EX27"/>
  <c r="FB27" s="1"/>
  <c r="EU27"/>
  <c r="ET27"/>
  <c r="EV27" s="1"/>
  <c r="ES27"/>
  <c r="EW27" s="1"/>
  <c r="EP27"/>
  <c r="EO27"/>
  <c r="EN27"/>
  <c r="ER27" s="1"/>
  <c r="EK27"/>
  <c r="EJ27"/>
  <c r="EL27" s="1"/>
  <c r="EI27"/>
  <c r="EM27" s="1"/>
  <c r="EF27"/>
  <c r="EE27"/>
  <c r="ED27"/>
  <c r="EH27" s="1"/>
  <c r="EA27"/>
  <c r="DZ27"/>
  <c r="EB27" s="1"/>
  <c r="DY27"/>
  <c r="EC27" s="1"/>
  <c r="DV27"/>
  <c r="DU27"/>
  <c r="DT27"/>
  <c r="DX27" s="1"/>
  <c r="DQ27"/>
  <c r="DP27"/>
  <c r="DR27" s="1"/>
  <c r="DO27"/>
  <c r="DS27" s="1"/>
  <c r="DL27"/>
  <c r="DK27"/>
  <c r="DJ27"/>
  <c r="DN27" s="1"/>
  <c r="DG27"/>
  <c r="DF27"/>
  <c r="DH27" s="1"/>
  <c r="DE27"/>
  <c r="DI27" s="1"/>
  <c r="DB27"/>
  <c r="DA27"/>
  <c r="CZ27"/>
  <c r="DD27" s="1"/>
  <c r="CW27"/>
  <c r="CV27"/>
  <c r="CX27" s="1"/>
  <c r="CU27"/>
  <c r="CY27" s="1"/>
  <c r="CR27"/>
  <c r="CQ27"/>
  <c r="CP27"/>
  <c r="CT27" s="1"/>
  <c r="CM27"/>
  <c r="CL27"/>
  <c r="CN27" s="1"/>
  <c r="CK27"/>
  <c r="CO27" s="1"/>
  <c r="CH27"/>
  <c r="CG27"/>
  <c r="CF27"/>
  <c r="CJ27" s="1"/>
  <c r="CC27"/>
  <c r="CB27"/>
  <c r="CD27" s="1"/>
  <c r="CA27"/>
  <c r="CE27" s="1"/>
  <c r="BZ27"/>
  <c r="BX27"/>
  <c r="BW27"/>
  <c r="BV27"/>
  <c r="BR27"/>
  <c r="BQ27"/>
  <c r="BS27" s="1"/>
  <c r="BP27"/>
  <c r="BT27" s="1"/>
  <c r="BM27"/>
  <c r="BL27"/>
  <c r="BK27"/>
  <c r="BO27" s="1"/>
  <c r="BH27"/>
  <c r="BG27"/>
  <c r="BI27" s="1"/>
  <c r="BF27"/>
  <c r="BJ27" s="1"/>
  <c r="BC27"/>
  <c r="BB27"/>
  <c r="BA27"/>
  <c r="BE27" s="1"/>
  <c r="AX27"/>
  <c r="AW27"/>
  <c r="AY27" s="1"/>
  <c r="AV27"/>
  <c r="AZ27" s="1"/>
  <c r="AS27"/>
  <c r="GX27" s="1"/>
  <c r="HD27" s="1"/>
  <c r="AR27"/>
  <c r="AQ27"/>
  <c r="AU27" s="1"/>
  <c r="AN27"/>
  <c r="AM27"/>
  <c r="GW27" s="1"/>
  <c r="HC27" s="1"/>
  <c r="AL27"/>
  <c r="AP27" s="1"/>
  <c r="GZ27" s="1"/>
  <c r="HF27" s="1"/>
  <c r="AK27"/>
  <c r="AJ27"/>
  <c r="HA26"/>
  <c r="GX26"/>
  <c r="HD26" s="1"/>
  <c r="GS26"/>
  <c r="GR26"/>
  <c r="GT26" s="1"/>
  <c r="GQ26"/>
  <c r="GP26"/>
  <c r="GN26"/>
  <c r="GM26"/>
  <c r="GO26" s="1"/>
  <c r="GL26"/>
  <c r="GI26"/>
  <c r="GH26"/>
  <c r="GJ26" s="1"/>
  <c r="GG26"/>
  <c r="GF26"/>
  <c r="GD26"/>
  <c r="GC26"/>
  <c r="GE26" s="1"/>
  <c r="GB26"/>
  <c r="FY26"/>
  <c r="FX26"/>
  <c r="FZ26" s="1"/>
  <c r="FW26"/>
  <c r="FV26"/>
  <c r="FT26"/>
  <c r="FS26"/>
  <c r="FU26" s="1"/>
  <c r="FR26"/>
  <c r="FO26"/>
  <c r="FN26"/>
  <c r="FP26" s="1"/>
  <c r="FM26"/>
  <c r="FL26"/>
  <c r="FJ26"/>
  <c r="FI26"/>
  <c r="FK26" s="1"/>
  <c r="FH26"/>
  <c r="FE26"/>
  <c r="FD26"/>
  <c r="FF26" s="1"/>
  <c r="FC26"/>
  <c r="FB26"/>
  <c r="EZ26"/>
  <c r="EY26"/>
  <c r="FA26" s="1"/>
  <c r="EX26"/>
  <c r="EU26"/>
  <c r="ET26"/>
  <c r="EV26" s="1"/>
  <c r="ES26"/>
  <c r="ER26"/>
  <c r="EP26"/>
  <c r="EO26"/>
  <c r="EQ26" s="1"/>
  <c r="EN26"/>
  <c r="EK26"/>
  <c r="EJ26"/>
  <c r="EL26" s="1"/>
  <c r="EI26"/>
  <c r="EH26"/>
  <c r="EF26"/>
  <c r="EE26"/>
  <c r="EG26" s="1"/>
  <c r="ED26"/>
  <c r="EA26"/>
  <c r="DZ26"/>
  <c r="EB26" s="1"/>
  <c r="DY26"/>
  <c r="DX26"/>
  <c r="DV26"/>
  <c r="DU26"/>
  <c r="DW26" s="1"/>
  <c r="DT26"/>
  <c r="DQ26"/>
  <c r="DP26"/>
  <c r="DR26" s="1"/>
  <c r="DO26"/>
  <c r="DN26"/>
  <c r="DL26"/>
  <c r="DK26"/>
  <c r="DM26" s="1"/>
  <c r="DJ26"/>
  <c r="DG26"/>
  <c r="DF26"/>
  <c r="DH26" s="1"/>
  <c r="DE26"/>
  <c r="DD26"/>
  <c r="DB26"/>
  <c r="DA26"/>
  <c r="DC26" s="1"/>
  <c r="CZ26"/>
  <c r="CW26"/>
  <c r="CV26"/>
  <c r="CX26" s="1"/>
  <c r="CU26"/>
  <c r="CT26"/>
  <c r="CR26"/>
  <c r="CQ26"/>
  <c r="CS26" s="1"/>
  <c r="CP26"/>
  <c r="CM26"/>
  <c r="CL26"/>
  <c r="CN26" s="1"/>
  <c r="CK26"/>
  <c r="CJ26"/>
  <c r="CH26"/>
  <c r="CG26"/>
  <c r="CI26" s="1"/>
  <c r="CF26"/>
  <c r="CC26"/>
  <c r="CB26"/>
  <c r="CD26" s="1"/>
  <c r="CA26"/>
  <c r="BZ26"/>
  <c r="BX26"/>
  <c r="BW26"/>
  <c r="BV26"/>
  <c r="BR26"/>
  <c r="BQ26"/>
  <c r="BS26" s="1"/>
  <c r="BP26"/>
  <c r="BO26"/>
  <c r="BM26"/>
  <c r="BL26"/>
  <c r="BN26" s="1"/>
  <c r="BK26"/>
  <c r="BH26"/>
  <c r="BG26"/>
  <c r="BI26" s="1"/>
  <c r="BF26"/>
  <c r="BE26"/>
  <c r="BC26"/>
  <c r="BB26"/>
  <c r="BD26" s="1"/>
  <c r="BA26"/>
  <c r="AX26"/>
  <c r="AW26"/>
  <c r="AY26" s="1"/>
  <c r="AV26"/>
  <c r="AU26"/>
  <c r="AS26"/>
  <c r="AR26"/>
  <c r="AT26" s="1"/>
  <c r="AQ26"/>
  <c r="GV26" s="1"/>
  <c r="HB26" s="1"/>
  <c r="AN26"/>
  <c r="AM26"/>
  <c r="GW26" s="1"/>
  <c r="HC26" s="1"/>
  <c r="AL26"/>
  <c r="AK26"/>
  <c r="AJ26"/>
  <c r="HA25"/>
  <c r="GS25"/>
  <c r="GR25"/>
  <c r="GT25" s="1"/>
  <c r="GQ25"/>
  <c r="GU25" s="1"/>
  <c r="GN25"/>
  <c r="GM25"/>
  <c r="GL25"/>
  <c r="GP25" s="1"/>
  <c r="GI25"/>
  <c r="GH25"/>
  <c r="GJ25" s="1"/>
  <c r="GG25"/>
  <c r="GK25" s="1"/>
  <c r="GD25"/>
  <c r="GC25"/>
  <c r="GB25"/>
  <c r="GF25" s="1"/>
  <c r="FY25"/>
  <c r="FX25"/>
  <c r="FZ25" s="1"/>
  <c r="FW25"/>
  <c r="GA25" s="1"/>
  <c r="FT25"/>
  <c r="FS25"/>
  <c r="FR25"/>
  <c r="FV25" s="1"/>
  <c r="FO25"/>
  <c r="FN25"/>
  <c r="FP25" s="1"/>
  <c r="FM25"/>
  <c r="FQ25" s="1"/>
  <c r="FJ25"/>
  <c r="FI25"/>
  <c r="FH25"/>
  <c r="FL25" s="1"/>
  <c r="FE25"/>
  <c r="FD25"/>
  <c r="FF25" s="1"/>
  <c r="FC25"/>
  <c r="FG25" s="1"/>
  <c r="EZ25"/>
  <c r="EY25"/>
  <c r="EX25"/>
  <c r="FB25" s="1"/>
  <c r="EU25"/>
  <c r="ET25"/>
  <c r="EV25" s="1"/>
  <c r="ES25"/>
  <c r="EW25" s="1"/>
  <c r="EP25"/>
  <c r="EO25"/>
  <c r="EN25"/>
  <c r="ER25" s="1"/>
  <c r="EK25"/>
  <c r="EJ25"/>
  <c r="EL25" s="1"/>
  <c r="EI25"/>
  <c r="EM25" s="1"/>
  <c r="EF25"/>
  <c r="EE25"/>
  <c r="ED25"/>
  <c r="EH25" s="1"/>
  <c r="EA25"/>
  <c r="DZ25"/>
  <c r="EB25" s="1"/>
  <c r="DY25"/>
  <c r="EC25" s="1"/>
  <c r="DV25"/>
  <c r="DU25"/>
  <c r="DT25"/>
  <c r="DX25" s="1"/>
  <c r="DQ25"/>
  <c r="DP25"/>
  <c r="DR25" s="1"/>
  <c r="DO25"/>
  <c r="DS25" s="1"/>
  <c r="DL25"/>
  <c r="DK25"/>
  <c r="DJ25"/>
  <c r="DN25" s="1"/>
  <c r="DG25"/>
  <c r="DF25"/>
  <c r="DH25" s="1"/>
  <c r="DE25"/>
  <c r="DI25" s="1"/>
  <c r="DB25"/>
  <c r="DA25"/>
  <c r="CZ25"/>
  <c r="DD25" s="1"/>
  <c r="CW25"/>
  <c r="CV25"/>
  <c r="CX25" s="1"/>
  <c r="CU25"/>
  <c r="CY25" s="1"/>
  <c r="CR25"/>
  <c r="CQ25"/>
  <c r="CP25"/>
  <c r="CT25" s="1"/>
  <c r="CM25"/>
  <c r="CL25"/>
  <c r="CN25" s="1"/>
  <c r="CK25"/>
  <c r="CO25" s="1"/>
  <c r="CH25"/>
  <c r="CG25"/>
  <c r="CF25"/>
  <c r="CJ25" s="1"/>
  <c r="CC25"/>
  <c r="CB25"/>
  <c r="CD25" s="1"/>
  <c r="CA25"/>
  <c r="CE25" s="1"/>
  <c r="BZ25"/>
  <c r="BX25"/>
  <c r="BW25"/>
  <c r="BV25"/>
  <c r="BR25"/>
  <c r="BQ25"/>
  <c r="BS25" s="1"/>
  <c r="BP25"/>
  <c r="BT25" s="1"/>
  <c r="BM25"/>
  <c r="BL25"/>
  <c r="BK25"/>
  <c r="BO25" s="1"/>
  <c r="BH25"/>
  <c r="BG25"/>
  <c r="BI25" s="1"/>
  <c r="BF25"/>
  <c r="BJ25" s="1"/>
  <c r="BC25"/>
  <c r="BB25"/>
  <c r="BA25"/>
  <c r="BE25" s="1"/>
  <c r="AX25"/>
  <c r="AW25"/>
  <c r="AY25" s="1"/>
  <c r="AV25"/>
  <c r="AZ25" s="1"/>
  <c r="AS25"/>
  <c r="GX25" s="1"/>
  <c r="HD25" s="1"/>
  <c r="AR25"/>
  <c r="AQ25"/>
  <c r="AU25" s="1"/>
  <c r="AN25"/>
  <c r="AM25"/>
  <c r="GW25" s="1"/>
  <c r="HC25" s="1"/>
  <c r="AL25"/>
  <c r="AP25" s="1"/>
  <c r="GZ25" s="1"/>
  <c r="HF25" s="1"/>
  <c r="AK25"/>
  <c r="AJ25"/>
  <c r="HA24"/>
  <c r="GX24"/>
  <c r="HD24" s="1"/>
  <c r="GS24"/>
  <c r="GR24"/>
  <c r="GT24" s="1"/>
  <c r="GQ24"/>
  <c r="GP24"/>
  <c r="GN24"/>
  <c r="GM24"/>
  <c r="GO24" s="1"/>
  <c r="GL24"/>
  <c r="GI24"/>
  <c r="GH24"/>
  <c r="GJ24" s="1"/>
  <c r="GG24"/>
  <c r="GF24"/>
  <c r="GD24"/>
  <c r="GC24"/>
  <c r="GE24" s="1"/>
  <c r="GB24"/>
  <c r="FY24"/>
  <c r="FX24"/>
  <c r="FZ24" s="1"/>
  <c r="FW24"/>
  <c r="FV24"/>
  <c r="FT24"/>
  <c r="FS24"/>
  <c r="FU24" s="1"/>
  <c r="FR24"/>
  <c r="FO24"/>
  <c r="FN24"/>
  <c r="FP24" s="1"/>
  <c r="FM24"/>
  <c r="FL24"/>
  <c r="FJ24"/>
  <c r="FI24"/>
  <c r="FK24" s="1"/>
  <c r="FH24"/>
  <c r="FE24"/>
  <c r="FD24"/>
  <c r="FF24" s="1"/>
  <c r="FC24"/>
  <c r="FB24"/>
  <c r="EZ24"/>
  <c r="EY24"/>
  <c r="FA24" s="1"/>
  <c r="EX24"/>
  <c r="EU24"/>
  <c r="ET24"/>
  <c r="EV24" s="1"/>
  <c r="ES24"/>
  <c r="ER24"/>
  <c r="EP24"/>
  <c r="EO24"/>
  <c r="EQ24" s="1"/>
  <c r="EN24"/>
  <c r="EK24"/>
  <c r="EJ24"/>
  <c r="EL24" s="1"/>
  <c r="EI24"/>
  <c r="EH24"/>
  <c r="EF24"/>
  <c r="EE24"/>
  <c r="EG24" s="1"/>
  <c r="ED24"/>
  <c r="EA24"/>
  <c r="DZ24"/>
  <c r="EB24" s="1"/>
  <c r="DY24"/>
  <c r="DX24"/>
  <c r="DV24"/>
  <c r="DU24"/>
  <c r="DW24" s="1"/>
  <c r="DT24"/>
  <c r="DQ24"/>
  <c r="DP24"/>
  <c r="DR24" s="1"/>
  <c r="DO24"/>
  <c r="DN24"/>
  <c r="DL24"/>
  <c r="DK24"/>
  <c r="DM24" s="1"/>
  <c r="DJ24"/>
  <c r="DG24"/>
  <c r="DF24"/>
  <c r="DH24" s="1"/>
  <c r="DE24"/>
  <c r="DD24"/>
  <c r="DB24"/>
  <c r="DA24"/>
  <c r="DC24" s="1"/>
  <c r="CZ24"/>
  <c r="CW24"/>
  <c r="CV24"/>
  <c r="CX24" s="1"/>
  <c r="CU24"/>
  <c r="CT24"/>
  <c r="CR24"/>
  <c r="CQ24"/>
  <c r="CS24" s="1"/>
  <c r="CP24"/>
  <c r="CM24"/>
  <c r="CL24"/>
  <c r="CN24" s="1"/>
  <c r="CK24"/>
  <c r="CJ24"/>
  <c r="CH24"/>
  <c r="CG24"/>
  <c r="CI24" s="1"/>
  <c r="CF24"/>
  <c r="CC24"/>
  <c r="CB24"/>
  <c r="CD24" s="1"/>
  <c r="CA24"/>
  <c r="BZ24"/>
  <c r="BX24"/>
  <c r="BW24"/>
  <c r="BV24"/>
  <c r="BR24"/>
  <c r="BQ24"/>
  <c r="BS24" s="1"/>
  <c r="BP24"/>
  <c r="BO24"/>
  <c r="BM24"/>
  <c r="BL24"/>
  <c r="BN24" s="1"/>
  <c r="BK24"/>
  <c r="BH24"/>
  <c r="BG24"/>
  <c r="BI24" s="1"/>
  <c r="BF24"/>
  <c r="BE24"/>
  <c r="BC24"/>
  <c r="BB24"/>
  <c r="BD24" s="1"/>
  <c r="BA24"/>
  <c r="AX24"/>
  <c r="AW24"/>
  <c r="AY24" s="1"/>
  <c r="AV24"/>
  <c r="AU24"/>
  <c r="AS24"/>
  <c r="AR24"/>
  <c r="AT24" s="1"/>
  <c r="AQ24"/>
  <c r="GV24" s="1"/>
  <c r="HB24" s="1"/>
  <c r="AN24"/>
  <c r="AM24"/>
  <c r="GW24" s="1"/>
  <c r="HC24" s="1"/>
  <c r="AL24"/>
  <c r="AK24"/>
  <c r="AJ24"/>
  <c r="HA23"/>
  <c r="GS23"/>
  <c r="GR23"/>
  <c r="GT23" s="1"/>
  <c r="GQ23"/>
  <c r="GU23" s="1"/>
  <c r="GN23"/>
  <c r="GM23"/>
  <c r="GL23"/>
  <c r="GP23" s="1"/>
  <c r="GI23"/>
  <c r="GH23"/>
  <c r="GJ23" s="1"/>
  <c r="GG23"/>
  <c r="GK23" s="1"/>
  <c r="GD23"/>
  <c r="GC23"/>
  <c r="GB23"/>
  <c r="GF23" s="1"/>
  <c r="FY23"/>
  <c r="FX23"/>
  <c r="FZ23" s="1"/>
  <c r="FW23"/>
  <c r="GA23" s="1"/>
  <c r="FT23"/>
  <c r="FS23"/>
  <c r="FR23"/>
  <c r="FV23" s="1"/>
  <c r="FO23"/>
  <c r="FN23"/>
  <c r="FP23" s="1"/>
  <c r="FM23"/>
  <c r="FQ23" s="1"/>
  <c r="FJ23"/>
  <c r="FI23"/>
  <c r="FH23"/>
  <c r="FL23" s="1"/>
  <c r="FE23"/>
  <c r="FD23"/>
  <c r="FF23" s="1"/>
  <c r="FC23"/>
  <c r="FG23" s="1"/>
  <c r="EZ23"/>
  <c r="EY23"/>
  <c r="EX23"/>
  <c r="FB23" s="1"/>
  <c r="EU23"/>
  <c r="ET23"/>
  <c r="EV23" s="1"/>
  <c r="ES23"/>
  <c r="EW23" s="1"/>
  <c r="EP23"/>
  <c r="EO23"/>
  <c r="EN23"/>
  <c r="ER23" s="1"/>
  <c r="EK23"/>
  <c r="EJ23"/>
  <c r="EL23" s="1"/>
  <c r="EI23"/>
  <c r="EM23" s="1"/>
  <c r="EF23"/>
  <c r="EE23"/>
  <c r="ED23"/>
  <c r="EH23" s="1"/>
  <c r="EA23"/>
  <c r="DZ23"/>
  <c r="EB23" s="1"/>
  <c r="DY23"/>
  <c r="EC23" s="1"/>
  <c r="DV23"/>
  <c r="DU23"/>
  <c r="DT23"/>
  <c r="DX23" s="1"/>
  <c r="DQ23"/>
  <c r="DP23"/>
  <c r="DR23" s="1"/>
  <c r="DO23"/>
  <c r="DS23" s="1"/>
  <c r="DL23"/>
  <c r="DK23"/>
  <c r="DJ23"/>
  <c r="DN23" s="1"/>
  <c r="DG23"/>
  <c r="DF23"/>
  <c r="DH23" s="1"/>
  <c r="DE23"/>
  <c r="DI23" s="1"/>
  <c r="DB23"/>
  <c r="DA23"/>
  <c r="CZ23"/>
  <c r="DD23" s="1"/>
  <c r="CW23"/>
  <c r="CV23"/>
  <c r="CX23" s="1"/>
  <c r="CU23"/>
  <c r="CY23" s="1"/>
  <c r="CR23"/>
  <c r="CQ23"/>
  <c r="CP23"/>
  <c r="CT23" s="1"/>
  <c r="CM23"/>
  <c r="CL23"/>
  <c r="CN23" s="1"/>
  <c r="CK23"/>
  <c r="CO23" s="1"/>
  <c r="CH23"/>
  <c r="CG23"/>
  <c r="CF23"/>
  <c r="CJ23" s="1"/>
  <c r="CC23"/>
  <c r="CB23"/>
  <c r="CD23" s="1"/>
  <c r="CA23"/>
  <c r="CE23" s="1"/>
  <c r="BZ23"/>
  <c r="BX23"/>
  <c r="BW23"/>
  <c r="BV23"/>
  <c r="BR23"/>
  <c r="BQ23"/>
  <c r="BS23" s="1"/>
  <c r="BP23"/>
  <c r="BT23" s="1"/>
  <c r="BM23"/>
  <c r="BL23"/>
  <c r="BK23"/>
  <c r="BO23" s="1"/>
  <c r="BH23"/>
  <c r="BG23"/>
  <c r="BI23" s="1"/>
  <c r="BF23"/>
  <c r="BJ23" s="1"/>
  <c r="BC23"/>
  <c r="BB23"/>
  <c r="BA23"/>
  <c r="BE23" s="1"/>
  <c r="AX23"/>
  <c r="AW23"/>
  <c r="AY23" s="1"/>
  <c r="AV23"/>
  <c r="AZ23" s="1"/>
  <c r="AS23"/>
  <c r="GX23" s="1"/>
  <c r="HD23" s="1"/>
  <c r="AR23"/>
  <c r="AQ23"/>
  <c r="AU23" s="1"/>
  <c r="AN23"/>
  <c r="AM23"/>
  <c r="GW23" s="1"/>
  <c r="HC23" s="1"/>
  <c r="AL23"/>
  <c r="AP23" s="1"/>
  <c r="GZ23" s="1"/>
  <c r="HF23" s="1"/>
  <c r="AK23"/>
  <c r="AJ23"/>
  <c r="HA22"/>
  <c r="GX22"/>
  <c r="HD22" s="1"/>
  <c r="GS22"/>
  <c r="GR22"/>
  <c r="GT22" s="1"/>
  <c r="GQ22"/>
  <c r="GP22"/>
  <c r="GN22"/>
  <c r="GM22"/>
  <c r="GO22" s="1"/>
  <c r="GL22"/>
  <c r="GI22"/>
  <c r="GH22"/>
  <c r="GJ22" s="1"/>
  <c r="GG22"/>
  <c r="GF22"/>
  <c r="GD22"/>
  <c r="GC22"/>
  <c r="GE22" s="1"/>
  <c r="GB22"/>
  <c r="FY22"/>
  <c r="FX22"/>
  <c r="FZ22" s="1"/>
  <c r="FW22"/>
  <c r="FV22"/>
  <c r="FT22"/>
  <c r="FS22"/>
  <c r="FU22" s="1"/>
  <c r="FR22"/>
  <c r="FO22"/>
  <c r="FN22"/>
  <c r="FP22" s="1"/>
  <c r="FM22"/>
  <c r="FL22"/>
  <c r="FJ22"/>
  <c r="FI22"/>
  <c r="FK22" s="1"/>
  <c r="FH22"/>
  <c r="FE22"/>
  <c r="FD22"/>
  <c r="FF22" s="1"/>
  <c r="FC22"/>
  <c r="FB22"/>
  <c r="EZ22"/>
  <c r="EY22"/>
  <c r="FA22" s="1"/>
  <c r="EX22"/>
  <c r="EU22"/>
  <c r="ET22"/>
  <c r="EV22" s="1"/>
  <c r="ES22"/>
  <c r="ER22"/>
  <c r="EP22"/>
  <c r="EO22"/>
  <c r="EQ22" s="1"/>
  <c r="EN22"/>
  <c r="EK22"/>
  <c r="EJ22"/>
  <c r="EL22" s="1"/>
  <c r="EI22"/>
  <c r="EH22"/>
  <c r="EF22"/>
  <c r="EE22"/>
  <c r="EG22" s="1"/>
  <c r="ED22"/>
  <c r="EA22"/>
  <c r="DZ22"/>
  <c r="EB22" s="1"/>
  <c r="DY22"/>
  <c r="DX22"/>
  <c r="DV22"/>
  <c r="DU22"/>
  <c r="DW22" s="1"/>
  <c r="DT22"/>
  <c r="DQ22"/>
  <c r="DP22"/>
  <c r="DR22" s="1"/>
  <c r="DO22"/>
  <c r="DN22"/>
  <c r="DL22"/>
  <c r="DK22"/>
  <c r="DM22" s="1"/>
  <c r="DJ22"/>
  <c r="DG22"/>
  <c r="DF22"/>
  <c r="DH22" s="1"/>
  <c r="DE22"/>
  <c r="DD22"/>
  <c r="DB22"/>
  <c r="DA22"/>
  <c r="DC22" s="1"/>
  <c r="CZ22"/>
  <c r="CW22"/>
  <c r="CV22"/>
  <c r="CX22" s="1"/>
  <c r="CU22"/>
  <c r="CT22"/>
  <c r="CR22"/>
  <c r="CQ22"/>
  <c r="CS22" s="1"/>
  <c r="CP22"/>
  <c r="CM22"/>
  <c r="CL22"/>
  <c r="CN22" s="1"/>
  <c r="CK22"/>
  <c r="CJ22"/>
  <c r="CH22"/>
  <c r="CG22"/>
  <c r="CI22" s="1"/>
  <c r="CF22"/>
  <c r="CC22"/>
  <c r="CB22"/>
  <c r="CD22" s="1"/>
  <c r="CA22"/>
  <c r="BZ22"/>
  <c r="BX22"/>
  <c r="BW22"/>
  <c r="BV22"/>
  <c r="BR22"/>
  <c r="BQ22"/>
  <c r="BS22" s="1"/>
  <c r="BP22"/>
  <c r="BO22"/>
  <c r="BM22"/>
  <c r="BL22"/>
  <c r="BN22" s="1"/>
  <c r="BK22"/>
  <c r="BH22"/>
  <c r="BG22"/>
  <c r="BI22" s="1"/>
  <c r="BF22"/>
  <c r="BE22"/>
  <c r="BC22"/>
  <c r="BB22"/>
  <c r="BD22" s="1"/>
  <c r="BA22"/>
  <c r="AX22"/>
  <c r="AW22"/>
  <c r="AY22" s="1"/>
  <c r="AV22"/>
  <c r="AU22"/>
  <c r="AS22"/>
  <c r="AR22"/>
  <c r="AT22" s="1"/>
  <c r="AQ22"/>
  <c r="GV22" s="1"/>
  <c r="HB22" s="1"/>
  <c r="AN22"/>
  <c r="AM22"/>
  <c r="GW22" s="1"/>
  <c r="HC22" s="1"/>
  <c r="AL22"/>
  <c r="AK22"/>
  <c r="AJ22"/>
  <c r="HA21"/>
  <c r="GS21"/>
  <c r="GR21"/>
  <c r="GT21" s="1"/>
  <c r="GQ21"/>
  <c r="GU21" s="1"/>
  <c r="GN21"/>
  <c r="GM21"/>
  <c r="GL21"/>
  <c r="GP21" s="1"/>
  <c r="GI21"/>
  <c r="GH21"/>
  <c r="GJ21" s="1"/>
  <c r="GG21"/>
  <c r="GK21" s="1"/>
  <c r="GD21"/>
  <c r="GC21"/>
  <c r="GB21"/>
  <c r="GF21" s="1"/>
  <c r="FY21"/>
  <c r="FX21"/>
  <c r="FZ21" s="1"/>
  <c r="FW21"/>
  <c r="GA21" s="1"/>
  <c r="FT21"/>
  <c r="FS21"/>
  <c r="FR21"/>
  <c r="FV21" s="1"/>
  <c r="FO21"/>
  <c r="FN21"/>
  <c r="FP21" s="1"/>
  <c r="FM21"/>
  <c r="FQ21" s="1"/>
  <c r="FJ21"/>
  <c r="FI21"/>
  <c r="FH21"/>
  <c r="FL21" s="1"/>
  <c r="FE21"/>
  <c r="FD21"/>
  <c r="FF21" s="1"/>
  <c r="FC21"/>
  <c r="FG21" s="1"/>
  <c r="EZ21"/>
  <c r="EY21"/>
  <c r="EX21"/>
  <c r="FB21" s="1"/>
  <c r="EU21"/>
  <c r="ET21"/>
  <c r="EV21" s="1"/>
  <c r="ES21"/>
  <c r="EW21" s="1"/>
  <c r="EP21"/>
  <c r="EO21"/>
  <c r="EN21"/>
  <c r="ER21" s="1"/>
  <c r="EK21"/>
  <c r="EJ21"/>
  <c r="EL21" s="1"/>
  <c r="EI21"/>
  <c r="EM21" s="1"/>
  <c r="EF21"/>
  <c r="EE21"/>
  <c r="ED21"/>
  <c r="EH21" s="1"/>
  <c r="EA21"/>
  <c r="DZ21"/>
  <c r="EB21" s="1"/>
  <c r="DY21"/>
  <c r="EC21" s="1"/>
  <c r="DV21"/>
  <c r="DU21"/>
  <c r="DT21"/>
  <c r="DX21" s="1"/>
  <c r="DQ21"/>
  <c r="DP21"/>
  <c r="DR21" s="1"/>
  <c r="DO21"/>
  <c r="DS21" s="1"/>
  <c r="DL21"/>
  <c r="DK21"/>
  <c r="DJ21"/>
  <c r="DN21" s="1"/>
  <c r="DG21"/>
  <c r="DF21"/>
  <c r="DH21" s="1"/>
  <c r="DE21"/>
  <c r="DI21" s="1"/>
  <c r="DB21"/>
  <c r="DA21"/>
  <c r="CZ21"/>
  <c r="DD21" s="1"/>
  <c r="CW21"/>
  <c r="CV21"/>
  <c r="CX21" s="1"/>
  <c r="CU21"/>
  <c r="CY21" s="1"/>
  <c r="CR21"/>
  <c r="CQ21"/>
  <c r="CP21"/>
  <c r="CT21" s="1"/>
  <c r="CM21"/>
  <c r="CL21"/>
  <c r="CN21" s="1"/>
  <c r="CK21"/>
  <c r="CO21" s="1"/>
  <c r="CH21"/>
  <c r="CG21"/>
  <c r="CF21"/>
  <c r="CJ21" s="1"/>
  <c r="CC21"/>
  <c r="CB21"/>
  <c r="CD21" s="1"/>
  <c r="CA21"/>
  <c r="CE21" s="1"/>
  <c r="BZ21"/>
  <c r="BX21"/>
  <c r="BW21"/>
  <c r="BV21"/>
  <c r="BR21"/>
  <c r="BQ21"/>
  <c r="BS21" s="1"/>
  <c r="BP21"/>
  <c r="BT21" s="1"/>
  <c r="BM21"/>
  <c r="BL21"/>
  <c r="BK21"/>
  <c r="BO21" s="1"/>
  <c r="BH21"/>
  <c r="BG21"/>
  <c r="BI21" s="1"/>
  <c r="BF21"/>
  <c r="BJ21" s="1"/>
  <c r="BC21"/>
  <c r="BB21"/>
  <c r="BA21"/>
  <c r="BE21" s="1"/>
  <c r="AX21"/>
  <c r="AW21"/>
  <c r="AY21" s="1"/>
  <c r="AV21"/>
  <c r="AZ21" s="1"/>
  <c r="AS21"/>
  <c r="GX21" s="1"/>
  <c r="HD21" s="1"/>
  <c r="AR21"/>
  <c r="AQ21"/>
  <c r="AU21" s="1"/>
  <c r="AN21"/>
  <c r="AM21"/>
  <c r="GW21" s="1"/>
  <c r="HC21" s="1"/>
  <c r="AL21"/>
  <c r="AP21" s="1"/>
  <c r="GZ21" s="1"/>
  <c r="HF21" s="1"/>
  <c r="AK21"/>
  <c r="AJ21"/>
  <c r="HA20"/>
  <c r="GX20"/>
  <c r="HD20" s="1"/>
  <c r="GS20"/>
  <c r="GR20"/>
  <c r="GT20" s="1"/>
  <c r="GQ20"/>
  <c r="GP20"/>
  <c r="GN20"/>
  <c r="GM20"/>
  <c r="GO20" s="1"/>
  <c r="GL20"/>
  <c r="GI20"/>
  <c r="GH20"/>
  <c r="GJ20" s="1"/>
  <c r="GG20"/>
  <c r="GF20"/>
  <c r="GD20"/>
  <c r="GC20"/>
  <c r="GE20" s="1"/>
  <c r="GB20"/>
  <c r="FY20"/>
  <c r="FX20"/>
  <c r="FZ20" s="1"/>
  <c r="FW20"/>
  <c r="FV20"/>
  <c r="FT20"/>
  <c r="FS20"/>
  <c r="FU20" s="1"/>
  <c r="FR20"/>
  <c r="FO20"/>
  <c r="FN20"/>
  <c r="FP20" s="1"/>
  <c r="FM20"/>
  <c r="FL20"/>
  <c r="FJ20"/>
  <c r="FI20"/>
  <c r="FK20" s="1"/>
  <c r="FH20"/>
  <c r="FE20"/>
  <c r="FD20"/>
  <c r="FF20" s="1"/>
  <c r="FC20"/>
  <c r="FB20"/>
  <c r="EZ20"/>
  <c r="EY20"/>
  <c r="FA20" s="1"/>
  <c r="EX20"/>
  <c r="EU20"/>
  <c r="ET20"/>
  <c r="EV20" s="1"/>
  <c r="ES20"/>
  <c r="ER20"/>
  <c r="EP20"/>
  <c r="EO20"/>
  <c r="EQ20" s="1"/>
  <c r="EN20"/>
  <c r="EK20"/>
  <c r="EJ20"/>
  <c r="EL20" s="1"/>
  <c r="EI20"/>
  <c r="EH20"/>
  <c r="EF20"/>
  <c r="EE20"/>
  <c r="EG20" s="1"/>
  <c r="ED20"/>
  <c r="EA20"/>
  <c r="DZ20"/>
  <c r="EB20" s="1"/>
  <c r="DY20"/>
  <c r="DX20"/>
  <c r="DV20"/>
  <c r="DU20"/>
  <c r="DW20" s="1"/>
  <c r="DT20"/>
  <c r="DQ20"/>
  <c r="DP20"/>
  <c r="DR20" s="1"/>
  <c r="DO20"/>
  <c r="DN20"/>
  <c r="DL20"/>
  <c r="DK20"/>
  <c r="DM20" s="1"/>
  <c r="DJ20"/>
  <c r="DG20"/>
  <c r="DF20"/>
  <c r="DH20" s="1"/>
  <c r="DE20"/>
  <c r="DD20"/>
  <c r="DB20"/>
  <c r="DA20"/>
  <c r="DC20" s="1"/>
  <c r="CZ20"/>
  <c r="CW20"/>
  <c r="CV20"/>
  <c r="CX20" s="1"/>
  <c r="CU20"/>
  <c r="CT20"/>
  <c r="CR20"/>
  <c r="CQ20"/>
  <c r="CS20" s="1"/>
  <c r="CP20"/>
  <c r="CM20"/>
  <c r="CL20"/>
  <c r="CN20" s="1"/>
  <c r="CK20"/>
  <c r="CJ20"/>
  <c r="CH20"/>
  <c r="CG20"/>
  <c r="CI20" s="1"/>
  <c r="CF20"/>
  <c r="CC20"/>
  <c r="CB20"/>
  <c r="CD20" s="1"/>
  <c r="CA20"/>
  <c r="BZ20"/>
  <c r="BX20"/>
  <c r="BW20"/>
  <c r="BV20"/>
  <c r="BR20"/>
  <c r="BQ20"/>
  <c r="BS20" s="1"/>
  <c r="BP20"/>
  <c r="BO20"/>
  <c r="BM20"/>
  <c r="BL20"/>
  <c r="BN20" s="1"/>
  <c r="BK20"/>
  <c r="BH20"/>
  <c r="BG20"/>
  <c r="BI20" s="1"/>
  <c r="BF20"/>
  <c r="BE20"/>
  <c r="BC20"/>
  <c r="BB20"/>
  <c r="BD20" s="1"/>
  <c r="BA20"/>
  <c r="AX20"/>
  <c r="AW20"/>
  <c r="AY20" s="1"/>
  <c r="AV20"/>
  <c r="AU20"/>
  <c r="AS20"/>
  <c r="AR20"/>
  <c r="AT20" s="1"/>
  <c r="AQ20"/>
  <c r="GV20" s="1"/>
  <c r="HB20" s="1"/>
  <c r="AN20"/>
  <c r="AM20"/>
  <c r="GW20" s="1"/>
  <c r="HC20" s="1"/>
  <c r="AL20"/>
  <c r="AK20"/>
  <c r="AJ20"/>
  <c r="HA19"/>
  <c r="GS19"/>
  <c r="GR19"/>
  <c r="GT19" s="1"/>
  <c r="GQ19"/>
  <c r="GU19" s="1"/>
  <c r="GN19"/>
  <c r="GM19"/>
  <c r="GL19"/>
  <c r="GP19" s="1"/>
  <c r="GI19"/>
  <c r="GH19"/>
  <c r="GJ19" s="1"/>
  <c r="GG19"/>
  <c r="GK19" s="1"/>
  <c r="GD19"/>
  <c r="GC19"/>
  <c r="GB19"/>
  <c r="GF19" s="1"/>
  <c r="FY19"/>
  <c r="FX19"/>
  <c r="FZ19" s="1"/>
  <c r="FW19"/>
  <c r="GA19" s="1"/>
  <c r="FT19"/>
  <c r="FS19"/>
  <c r="FR19"/>
  <c r="FV19" s="1"/>
  <c r="FO19"/>
  <c r="FN19"/>
  <c r="FP19" s="1"/>
  <c r="FM19"/>
  <c r="FQ19" s="1"/>
  <c r="FJ19"/>
  <c r="FI19"/>
  <c r="FH19"/>
  <c r="FL19" s="1"/>
  <c r="FE19"/>
  <c r="FD19"/>
  <c r="FF19" s="1"/>
  <c r="FC19"/>
  <c r="FG19" s="1"/>
  <c r="EZ19"/>
  <c r="EY19"/>
  <c r="EX19"/>
  <c r="FB19" s="1"/>
  <c r="EU19"/>
  <c r="ET19"/>
  <c r="EV19" s="1"/>
  <c r="ES19"/>
  <c r="EW19" s="1"/>
  <c r="EP19"/>
  <c r="EO19"/>
  <c r="EN19"/>
  <c r="ER19" s="1"/>
  <c r="EK19"/>
  <c r="EJ19"/>
  <c r="EL19" s="1"/>
  <c r="EI19"/>
  <c r="EM19" s="1"/>
  <c r="EF19"/>
  <c r="EE19"/>
  <c r="ED19"/>
  <c r="EH19" s="1"/>
  <c r="EA19"/>
  <c r="DZ19"/>
  <c r="EB19" s="1"/>
  <c r="DY19"/>
  <c r="EC19" s="1"/>
  <c r="DV19"/>
  <c r="DU19"/>
  <c r="DT19"/>
  <c r="DX19" s="1"/>
  <c r="DQ19"/>
  <c r="DP19"/>
  <c r="DR19" s="1"/>
  <c r="DO19"/>
  <c r="DS19" s="1"/>
  <c r="DL19"/>
  <c r="DK19"/>
  <c r="DJ19"/>
  <c r="DN19" s="1"/>
  <c r="DG19"/>
  <c r="DF19"/>
  <c r="DH19" s="1"/>
  <c r="DE19"/>
  <c r="DI19" s="1"/>
  <c r="DB19"/>
  <c r="DA19"/>
  <c r="CZ19"/>
  <c r="DD19" s="1"/>
  <c r="CW19"/>
  <c r="CV19"/>
  <c r="CX19" s="1"/>
  <c r="CU19"/>
  <c r="CY19" s="1"/>
  <c r="CR19"/>
  <c r="CQ19"/>
  <c r="CP19"/>
  <c r="CT19" s="1"/>
  <c r="CM19"/>
  <c r="CL19"/>
  <c r="CN19" s="1"/>
  <c r="CK19"/>
  <c r="CO19" s="1"/>
  <c r="CH19"/>
  <c r="CG19"/>
  <c r="CF19"/>
  <c r="CJ19" s="1"/>
  <c r="CC19"/>
  <c r="CB19"/>
  <c r="CD19" s="1"/>
  <c r="CA19"/>
  <c r="CE19" s="1"/>
  <c r="BZ19"/>
  <c r="BX19"/>
  <c r="BW19"/>
  <c r="BV19"/>
  <c r="BR19"/>
  <c r="BQ19"/>
  <c r="BS19" s="1"/>
  <c r="BP19"/>
  <c r="BT19" s="1"/>
  <c r="BM19"/>
  <c r="BL19"/>
  <c r="BK19"/>
  <c r="BO19" s="1"/>
  <c r="BH19"/>
  <c r="BG19"/>
  <c r="BI19" s="1"/>
  <c r="BF19"/>
  <c r="BJ19" s="1"/>
  <c r="BC19"/>
  <c r="BB19"/>
  <c r="BA19"/>
  <c r="BE19" s="1"/>
  <c r="AX19"/>
  <c r="AW19"/>
  <c r="AY19" s="1"/>
  <c r="AV19"/>
  <c r="AZ19" s="1"/>
  <c r="AS19"/>
  <c r="GX19" s="1"/>
  <c r="HD19" s="1"/>
  <c r="AR19"/>
  <c r="AQ19"/>
  <c r="AU19" s="1"/>
  <c r="AN19"/>
  <c r="AM19"/>
  <c r="GW19" s="1"/>
  <c r="HC19" s="1"/>
  <c r="AL19"/>
  <c r="AP19" s="1"/>
  <c r="GZ19" s="1"/>
  <c r="HF19" s="1"/>
  <c r="AK19"/>
  <c r="AJ19"/>
  <c r="HA18"/>
  <c r="GX18"/>
  <c r="HD18" s="1"/>
  <c r="GS18"/>
  <c r="GR18"/>
  <c r="GT18" s="1"/>
  <c r="GQ18"/>
  <c r="GP18"/>
  <c r="GN18"/>
  <c r="GM18"/>
  <c r="GO18" s="1"/>
  <c r="GL18"/>
  <c r="GI18"/>
  <c r="GH18"/>
  <c r="GJ18" s="1"/>
  <c r="GG18"/>
  <c r="GF18"/>
  <c r="GD18"/>
  <c r="GC18"/>
  <c r="GE18" s="1"/>
  <c r="GB18"/>
  <c r="FY18"/>
  <c r="FX18"/>
  <c r="FZ18" s="1"/>
  <c r="FW18"/>
  <c r="FV18"/>
  <c r="FT18"/>
  <c r="FS18"/>
  <c r="FU18" s="1"/>
  <c r="FR18"/>
  <c r="FO18"/>
  <c r="FN18"/>
  <c r="FP18" s="1"/>
  <c r="FM18"/>
  <c r="FL18"/>
  <c r="FJ18"/>
  <c r="FI18"/>
  <c r="FK18" s="1"/>
  <c r="FH18"/>
  <c r="FE18"/>
  <c r="FD18"/>
  <c r="FF18" s="1"/>
  <c r="FC18"/>
  <c r="FB18"/>
  <c r="EZ18"/>
  <c r="EY18"/>
  <c r="FA18" s="1"/>
  <c r="EX18"/>
  <c r="EU18"/>
  <c r="ET18"/>
  <c r="EV18" s="1"/>
  <c r="ES18"/>
  <c r="ER18"/>
  <c r="EP18"/>
  <c r="EO18"/>
  <c r="EQ18" s="1"/>
  <c r="EN18"/>
  <c r="EK18"/>
  <c r="EJ18"/>
  <c r="EL18" s="1"/>
  <c r="EI18"/>
  <c r="EH18"/>
  <c r="EF18"/>
  <c r="EE18"/>
  <c r="EG18" s="1"/>
  <c r="ED18"/>
  <c r="EA18"/>
  <c r="DZ18"/>
  <c r="EB18" s="1"/>
  <c r="DY18"/>
  <c r="DX18"/>
  <c r="DV18"/>
  <c r="DU18"/>
  <c r="DW18" s="1"/>
  <c r="DT18"/>
  <c r="DQ18"/>
  <c r="DP18"/>
  <c r="DR18" s="1"/>
  <c r="DO18"/>
  <c r="DN18"/>
  <c r="DL18"/>
  <c r="DK18"/>
  <c r="DM18" s="1"/>
  <c r="DJ18"/>
  <c r="DG18"/>
  <c r="DF18"/>
  <c r="DH18" s="1"/>
  <c r="DE18"/>
  <c r="DD18"/>
  <c r="DB18"/>
  <c r="DA18"/>
  <c r="DC18" s="1"/>
  <c r="CZ18"/>
  <c r="CW18"/>
  <c r="CV18"/>
  <c r="CX18" s="1"/>
  <c r="CU18"/>
  <c r="CT18"/>
  <c r="CR18"/>
  <c r="CQ18"/>
  <c r="CS18" s="1"/>
  <c r="CP18"/>
  <c r="CM18"/>
  <c r="CL18"/>
  <c r="CN18" s="1"/>
  <c r="CK18"/>
  <c r="CJ18"/>
  <c r="CH18"/>
  <c r="CG18"/>
  <c r="CI18" s="1"/>
  <c r="CF18"/>
  <c r="CC18"/>
  <c r="CB18"/>
  <c r="CD18" s="1"/>
  <c r="CA18"/>
  <c r="BZ18"/>
  <c r="BX18"/>
  <c r="BW18"/>
  <c r="BV18"/>
  <c r="BR18"/>
  <c r="BQ18"/>
  <c r="BS18" s="1"/>
  <c r="BP18"/>
  <c r="BO18"/>
  <c r="BM18"/>
  <c r="BL18"/>
  <c r="BN18" s="1"/>
  <c r="BK18"/>
  <c r="BH18"/>
  <c r="BG18"/>
  <c r="BI18" s="1"/>
  <c r="BF18"/>
  <c r="BE18"/>
  <c r="BC18"/>
  <c r="BB18"/>
  <c r="BD18" s="1"/>
  <c r="BA18"/>
  <c r="AX18"/>
  <c r="AW18"/>
  <c r="AY18" s="1"/>
  <c r="AV18"/>
  <c r="AU18"/>
  <c r="AS18"/>
  <c r="AR18"/>
  <c r="AT18" s="1"/>
  <c r="AQ18"/>
  <c r="GV18" s="1"/>
  <c r="HB18" s="1"/>
  <c r="AN18"/>
  <c r="AM18"/>
  <c r="GW18" s="1"/>
  <c r="HC18" s="1"/>
  <c r="AL18"/>
  <c r="AK18"/>
  <c r="AJ18"/>
  <c r="HA17"/>
  <c r="GS17"/>
  <c r="GR17"/>
  <c r="GT17" s="1"/>
  <c r="GQ17"/>
  <c r="GU17" s="1"/>
  <c r="GN17"/>
  <c r="GM17"/>
  <c r="GL17"/>
  <c r="GP17" s="1"/>
  <c r="GI17"/>
  <c r="GH17"/>
  <c r="GJ17" s="1"/>
  <c r="GG17"/>
  <c r="GK17" s="1"/>
  <c r="GD17"/>
  <c r="GC17"/>
  <c r="GB17"/>
  <c r="GF17" s="1"/>
  <c r="FY17"/>
  <c r="FX17"/>
  <c r="FZ17" s="1"/>
  <c r="FW17"/>
  <c r="GA17" s="1"/>
  <c r="FT17"/>
  <c r="FS17"/>
  <c r="FR17"/>
  <c r="FV17" s="1"/>
  <c r="FO17"/>
  <c r="FN17"/>
  <c r="FP17" s="1"/>
  <c r="FM17"/>
  <c r="FQ17" s="1"/>
  <c r="FJ17"/>
  <c r="FI17"/>
  <c r="FH17"/>
  <c r="FL17" s="1"/>
  <c r="FE17"/>
  <c r="FD17"/>
  <c r="FF17" s="1"/>
  <c r="FC17"/>
  <c r="FG17" s="1"/>
  <c r="EZ17"/>
  <c r="EY17"/>
  <c r="EX17"/>
  <c r="FB17" s="1"/>
  <c r="EU17"/>
  <c r="ET17"/>
  <c r="EV17" s="1"/>
  <c r="ES17"/>
  <c r="EW17" s="1"/>
  <c r="EP17"/>
  <c r="EO17"/>
  <c r="EN17"/>
  <c r="ER17" s="1"/>
  <c r="EK17"/>
  <c r="EJ17"/>
  <c r="EL17" s="1"/>
  <c r="EI17"/>
  <c r="EM17" s="1"/>
  <c r="EF17"/>
  <c r="EE17"/>
  <c r="ED17"/>
  <c r="EH17" s="1"/>
  <c r="EA17"/>
  <c r="DZ17"/>
  <c r="EB17" s="1"/>
  <c r="DY17"/>
  <c r="EC17" s="1"/>
  <c r="DV17"/>
  <c r="DU17"/>
  <c r="DT17"/>
  <c r="DX17" s="1"/>
  <c r="DQ17"/>
  <c r="DP17"/>
  <c r="DR17" s="1"/>
  <c r="DO17"/>
  <c r="DS17" s="1"/>
  <c r="DL17"/>
  <c r="DK17"/>
  <c r="DJ17"/>
  <c r="DN17" s="1"/>
  <c r="DG17"/>
  <c r="DF17"/>
  <c r="DH17" s="1"/>
  <c r="DE17"/>
  <c r="DI17" s="1"/>
  <c r="DB17"/>
  <c r="DA17"/>
  <c r="CZ17"/>
  <c r="DD17" s="1"/>
  <c r="CW17"/>
  <c r="CV17"/>
  <c r="CX17" s="1"/>
  <c r="CU17"/>
  <c r="CY17" s="1"/>
  <c r="CR17"/>
  <c r="CQ17"/>
  <c r="CP17"/>
  <c r="CT17" s="1"/>
  <c r="CM17"/>
  <c r="CL17"/>
  <c r="CN17" s="1"/>
  <c r="CK17"/>
  <c r="CO17" s="1"/>
  <c r="CH17"/>
  <c r="CG17"/>
  <c r="CF17"/>
  <c r="CJ17" s="1"/>
  <c r="CC17"/>
  <c r="CB17"/>
  <c r="CD17" s="1"/>
  <c r="CA17"/>
  <c r="CE17" s="1"/>
  <c r="BZ17"/>
  <c r="BX17"/>
  <c r="BW17"/>
  <c r="BV17"/>
  <c r="BR17"/>
  <c r="BQ17"/>
  <c r="BS17" s="1"/>
  <c r="BP17"/>
  <c r="BT17" s="1"/>
  <c r="BM17"/>
  <c r="BL17"/>
  <c r="BK17"/>
  <c r="BO17" s="1"/>
  <c r="BH17"/>
  <c r="BG17"/>
  <c r="BI17" s="1"/>
  <c r="BF17"/>
  <c r="BJ17" s="1"/>
  <c r="BC17"/>
  <c r="BB17"/>
  <c r="BA17"/>
  <c r="BE17" s="1"/>
  <c r="AX17"/>
  <c r="AW17"/>
  <c r="AY17" s="1"/>
  <c r="AV17"/>
  <c r="AZ17" s="1"/>
  <c r="AS17"/>
  <c r="GX17" s="1"/>
  <c r="HD17" s="1"/>
  <c r="AR17"/>
  <c r="AQ17"/>
  <c r="AU17" s="1"/>
  <c r="AN17"/>
  <c r="AM17"/>
  <c r="GW17" s="1"/>
  <c r="HC17" s="1"/>
  <c r="AL17"/>
  <c r="AP17" s="1"/>
  <c r="GZ17" s="1"/>
  <c r="HF17" s="1"/>
  <c r="AK17"/>
  <c r="AJ17"/>
  <c r="HA16"/>
  <c r="GX16"/>
  <c r="HD16" s="1"/>
  <c r="GS16"/>
  <c r="GR16"/>
  <c r="GT16" s="1"/>
  <c r="GQ16"/>
  <c r="GP16"/>
  <c r="GN16"/>
  <c r="GM16"/>
  <c r="GO16" s="1"/>
  <c r="GL16"/>
  <c r="GI16"/>
  <c r="GH16"/>
  <c r="GJ16" s="1"/>
  <c r="GG16"/>
  <c r="GF16"/>
  <c r="GD16"/>
  <c r="GC16"/>
  <c r="GE16" s="1"/>
  <c r="GB16"/>
  <c r="FY16"/>
  <c r="FX16"/>
  <c r="FZ16" s="1"/>
  <c r="FW16"/>
  <c r="FV16"/>
  <c r="FT16"/>
  <c r="FS16"/>
  <c r="FU16" s="1"/>
  <c r="FR16"/>
  <c r="FO16"/>
  <c r="FN16"/>
  <c r="FP16" s="1"/>
  <c r="FM16"/>
  <c r="FL16"/>
  <c r="FJ16"/>
  <c r="FI16"/>
  <c r="FK16" s="1"/>
  <c r="FH16"/>
  <c r="FE16"/>
  <c r="FD16"/>
  <c r="FF16" s="1"/>
  <c r="FC16"/>
  <c r="FB16"/>
  <c r="EZ16"/>
  <c r="EY16"/>
  <c r="FA16" s="1"/>
  <c r="EX16"/>
  <c r="EU16"/>
  <c r="ET16"/>
  <c r="EV16" s="1"/>
  <c r="ES16"/>
  <c r="ER16"/>
  <c r="EP16"/>
  <c r="EO16"/>
  <c r="EQ16" s="1"/>
  <c r="EN16"/>
  <c r="EK16"/>
  <c r="EJ16"/>
  <c r="EL16" s="1"/>
  <c r="EI16"/>
  <c r="EH16"/>
  <c r="EF16"/>
  <c r="EE16"/>
  <c r="EG16" s="1"/>
  <c r="ED16"/>
  <c r="EA16"/>
  <c r="DZ16"/>
  <c r="EB16" s="1"/>
  <c r="DY16"/>
  <c r="DX16"/>
  <c r="DV16"/>
  <c r="DU16"/>
  <c r="DW16" s="1"/>
  <c r="DT16"/>
  <c r="DQ16"/>
  <c r="DP16"/>
  <c r="DR16" s="1"/>
  <c r="DO16"/>
  <c r="DN16"/>
  <c r="DL16"/>
  <c r="DK16"/>
  <c r="DM16" s="1"/>
  <c r="DJ16"/>
  <c r="DG16"/>
  <c r="DF16"/>
  <c r="DH16" s="1"/>
  <c r="DE16"/>
  <c r="DD16"/>
  <c r="DB16"/>
  <c r="DA16"/>
  <c r="DC16" s="1"/>
  <c r="CZ16"/>
  <c r="CW16"/>
  <c r="CV16"/>
  <c r="CX16" s="1"/>
  <c r="CU16"/>
  <c r="CT16"/>
  <c r="CR16"/>
  <c r="CQ16"/>
  <c r="CS16" s="1"/>
  <c r="CP16"/>
  <c r="CM16"/>
  <c r="CL16"/>
  <c r="CN16" s="1"/>
  <c r="CK16"/>
  <c r="CJ16"/>
  <c r="CH16"/>
  <c r="CG16"/>
  <c r="CI16" s="1"/>
  <c r="CF16"/>
  <c r="CC16"/>
  <c r="CB16"/>
  <c r="CD16" s="1"/>
  <c r="CA16"/>
  <c r="BZ16"/>
  <c r="BX16"/>
  <c r="BW16"/>
  <c r="BV16"/>
  <c r="BR16"/>
  <c r="BQ16"/>
  <c r="BS16" s="1"/>
  <c r="BP16"/>
  <c r="BO16"/>
  <c r="BM16"/>
  <c r="BL16"/>
  <c r="BN16" s="1"/>
  <c r="BK16"/>
  <c r="BH16"/>
  <c r="BG16"/>
  <c r="BI16" s="1"/>
  <c r="BF16"/>
  <c r="BE16"/>
  <c r="BC16"/>
  <c r="BB16"/>
  <c r="BD16" s="1"/>
  <c r="BA16"/>
  <c r="AX16"/>
  <c r="AW16"/>
  <c r="AY16" s="1"/>
  <c r="AV16"/>
  <c r="AU16"/>
  <c r="AS16"/>
  <c r="AR16"/>
  <c r="AT16" s="1"/>
  <c r="AQ16"/>
  <c r="GV16" s="1"/>
  <c r="HB16" s="1"/>
  <c r="AN16"/>
  <c r="AM16"/>
  <c r="GW16" s="1"/>
  <c r="HC16" s="1"/>
  <c r="AL16"/>
  <c r="AK16"/>
  <c r="AJ16"/>
  <c r="HA15"/>
  <c r="GS15"/>
  <c r="GR15"/>
  <c r="GT15" s="1"/>
  <c r="GQ15"/>
  <c r="GU15" s="1"/>
  <c r="GN15"/>
  <c r="GM15"/>
  <c r="GL15"/>
  <c r="GP15" s="1"/>
  <c r="GI15"/>
  <c r="GH15"/>
  <c r="GJ15" s="1"/>
  <c r="GG15"/>
  <c r="GK15" s="1"/>
  <c r="GD15"/>
  <c r="GC15"/>
  <c r="GB15"/>
  <c r="GF15" s="1"/>
  <c r="FY15"/>
  <c r="FX15"/>
  <c r="FZ15" s="1"/>
  <c r="FW15"/>
  <c r="GA15" s="1"/>
  <c r="FT15"/>
  <c r="FS15"/>
  <c r="FR15"/>
  <c r="FV15" s="1"/>
  <c r="FO15"/>
  <c r="FN15"/>
  <c r="FP15" s="1"/>
  <c r="FM15"/>
  <c r="FQ15" s="1"/>
  <c r="FJ15"/>
  <c r="FI15"/>
  <c r="FH15"/>
  <c r="FL15" s="1"/>
  <c r="FE15"/>
  <c r="FD15"/>
  <c r="FF15" s="1"/>
  <c r="FC15"/>
  <c r="FG15" s="1"/>
  <c r="EZ15"/>
  <c r="EY15"/>
  <c r="EX15"/>
  <c r="FB15" s="1"/>
  <c r="EU15"/>
  <c r="ET15"/>
  <c r="EV15" s="1"/>
  <c r="ES15"/>
  <c r="EW15" s="1"/>
  <c r="EP15"/>
  <c r="EO15"/>
  <c r="EN15"/>
  <c r="ER15" s="1"/>
  <c r="EK15"/>
  <c r="EJ15"/>
  <c r="EL15" s="1"/>
  <c r="EI15"/>
  <c r="EM15" s="1"/>
  <c r="EF15"/>
  <c r="EE15"/>
  <c r="ED15"/>
  <c r="EH15" s="1"/>
  <c r="EA15"/>
  <c r="DZ15"/>
  <c r="EB15" s="1"/>
  <c r="DY15"/>
  <c r="EC15" s="1"/>
  <c r="DV15"/>
  <c r="DU15"/>
  <c r="DT15"/>
  <c r="DX15" s="1"/>
  <c r="DQ15"/>
  <c r="DP15"/>
  <c r="DR15" s="1"/>
  <c r="DO15"/>
  <c r="DS15" s="1"/>
  <c r="DL15"/>
  <c r="DK15"/>
  <c r="DJ15"/>
  <c r="DN15" s="1"/>
  <c r="DG15"/>
  <c r="DF15"/>
  <c r="DH15" s="1"/>
  <c r="DE15"/>
  <c r="DI15" s="1"/>
  <c r="DB15"/>
  <c r="DA15"/>
  <c r="CZ15"/>
  <c r="DD15" s="1"/>
  <c r="CW15"/>
  <c r="CV15"/>
  <c r="CX15" s="1"/>
  <c r="CU15"/>
  <c r="CY15" s="1"/>
  <c r="CR15"/>
  <c r="CQ15"/>
  <c r="CP15"/>
  <c r="CT15" s="1"/>
  <c r="CM15"/>
  <c r="CL15"/>
  <c r="CN15" s="1"/>
  <c r="CK15"/>
  <c r="CO15" s="1"/>
  <c r="CH15"/>
  <c r="CG15"/>
  <c r="CF15"/>
  <c r="CJ15" s="1"/>
  <c r="CC15"/>
  <c r="CB15"/>
  <c r="CD15" s="1"/>
  <c r="CA15"/>
  <c r="CE15" s="1"/>
  <c r="BZ15"/>
  <c r="BX15"/>
  <c r="BW15"/>
  <c r="BV15"/>
  <c r="BR15"/>
  <c r="BQ15"/>
  <c r="BS15" s="1"/>
  <c r="BP15"/>
  <c r="BT15" s="1"/>
  <c r="BM15"/>
  <c r="BL15"/>
  <c r="BK15"/>
  <c r="BO15" s="1"/>
  <c r="BH15"/>
  <c r="BG15"/>
  <c r="BI15" s="1"/>
  <c r="BF15"/>
  <c r="BJ15" s="1"/>
  <c r="BC15"/>
  <c r="BB15"/>
  <c r="BA15"/>
  <c r="BE15" s="1"/>
  <c r="AX15"/>
  <c r="AW15"/>
  <c r="AY15" s="1"/>
  <c r="AV15"/>
  <c r="AZ15" s="1"/>
  <c r="AS15"/>
  <c r="GX15" s="1"/>
  <c r="HD15" s="1"/>
  <c r="AR15"/>
  <c r="AQ15"/>
  <c r="AU15" s="1"/>
  <c r="AN15"/>
  <c r="AM15"/>
  <c r="GW15" s="1"/>
  <c r="HC15" s="1"/>
  <c r="AL15"/>
  <c r="AP15" s="1"/>
  <c r="GZ15" s="1"/>
  <c r="HF15" s="1"/>
  <c r="AK15"/>
  <c r="AJ15"/>
  <c r="HA14"/>
  <c r="GX14"/>
  <c r="HD14" s="1"/>
  <c r="GS14"/>
  <c r="GR14"/>
  <c r="GT14" s="1"/>
  <c r="GQ14"/>
  <c r="GP14"/>
  <c r="GN14"/>
  <c r="GM14"/>
  <c r="GO14" s="1"/>
  <c r="GL14"/>
  <c r="GI14"/>
  <c r="GH14"/>
  <c r="GJ14" s="1"/>
  <c r="GG14"/>
  <c r="GF14"/>
  <c r="GD14"/>
  <c r="GC14"/>
  <c r="GE14" s="1"/>
  <c r="GB14"/>
  <c r="FY14"/>
  <c r="FX14"/>
  <c r="FZ14" s="1"/>
  <c r="FW14"/>
  <c r="FV14"/>
  <c r="FT14"/>
  <c r="FS14"/>
  <c r="FU14" s="1"/>
  <c r="FR14"/>
  <c r="FO14"/>
  <c r="FN14"/>
  <c r="FP14" s="1"/>
  <c r="FM14"/>
  <c r="FL14"/>
  <c r="FJ14"/>
  <c r="FI14"/>
  <c r="FK14" s="1"/>
  <c r="FH14"/>
  <c r="FE14"/>
  <c r="FD14"/>
  <c r="FF14" s="1"/>
  <c r="FC14"/>
  <c r="FB14"/>
  <c r="EZ14"/>
  <c r="EY14"/>
  <c r="FA14" s="1"/>
  <c r="EX14"/>
  <c r="EU14"/>
  <c r="ET14"/>
  <c r="EV14" s="1"/>
  <c r="ES14"/>
  <c r="ER14"/>
  <c r="EP14"/>
  <c r="EO14"/>
  <c r="EQ14" s="1"/>
  <c r="EN14"/>
  <c r="EK14"/>
  <c r="EJ14"/>
  <c r="EL14" s="1"/>
  <c r="EI14"/>
  <c r="EH14"/>
  <c r="EF14"/>
  <c r="EE14"/>
  <c r="EG14" s="1"/>
  <c r="ED14"/>
  <c r="EA14"/>
  <c r="DZ14"/>
  <c r="EB14" s="1"/>
  <c r="DY14"/>
  <c r="DX14"/>
  <c r="DV14"/>
  <c r="DU14"/>
  <c r="DW14" s="1"/>
  <c r="DT14"/>
  <c r="DQ14"/>
  <c r="DP14"/>
  <c r="DR14" s="1"/>
  <c r="DO14"/>
  <c r="DN14"/>
  <c r="DL14"/>
  <c r="DK14"/>
  <c r="DM14" s="1"/>
  <c r="DJ14"/>
  <c r="DG14"/>
  <c r="DF14"/>
  <c r="DH14" s="1"/>
  <c r="DE14"/>
  <c r="DD14"/>
  <c r="DB14"/>
  <c r="DA14"/>
  <c r="DC14" s="1"/>
  <c r="CZ14"/>
  <c r="CW14"/>
  <c r="CV14"/>
  <c r="CX14" s="1"/>
  <c r="CU14"/>
  <c r="CT14"/>
  <c r="CR14"/>
  <c r="CQ14"/>
  <c r="CS14" s="1"/>
  <c r="CP14"/>
  <c r="CM14"/>
  <c r="CL14"/>
  <c r="CN14" s="1"/>
  <c r="CK14"/>
  <c r="CJ14"/>
  <c r="CH14"/>
  <c r="CG14"/>
  <c r="CI14" s="1"/>
  <c r="CF14"/>
  <c r="CC14"/>
  <c r="CB14"/>
  <c r="CD14" s="1"/>
  <c r="CA14"/>
  <c r="BZ14"/>
  <c r="BX14"/>
  <c r="BW14"/>
  <c r="BV14"/>
  <c r="BR14"/>
  <c r="BQ14"/>
  <c r="BS14" s="1"/>
  <c r="BP14"/>
  <c r="BO14"/>
  <c r="BM14"/>
  <c r="BL14"/>
  <c r="BN14" s="1"/>
  <c r="BK14"/>
  <c r="BH14"/>
  <c r="BG14"/>
  <c r="BI14" s="1"/>
  <c r="BF14"/>
  <c r="BE14"/>
  <c r="BC14"/>
  <c r="BB14"/>
  <c r="BD14" s="1"/>
  <c r="BA14"/>
  <c r="AX14"/>
  <c r="AW14"/>
  <c r="AY14" s="1"/>
  <c r="AV14"/>
  <c r="AU14"/>
  <c r="AS14"/>
  <c r="AR14"/>
  <c r="AT14" s="1"/>
  <c r="AQ14"/>
  <c r="GV14" s="1"/>
  <c r="HB14" s="1"/>
  <c r="AN14"/>
  <c r="AM14"/>
  <c r="GW14" s="1"/>
  <c r="HC14" s="1"/>
  <c r="AL14"/>
  <c r="AK14"/>
  <c r="AJ14"/>
  <c r="HA13"/>
  <c r="GS13"/>
  <c r="GR13"/>
  <c r="GT13" s="1"/>
  <c r="GQ13"/>
  <c r="GU13" s="1"/>
  <c r="GN13"/>
  <c r="GM13"/>
  <c r="GL13"/>
  <c r="GP13" s="1"/>
  <c r="GI13"/>
  <c r="GH13"/>
  <c r="GJ13" s="1"/>
  <c r="GG13"/>
  <c r="GK13" s="1"/>
  <c r="GD13"/>
  <c r="GC13"/>
  <c r="GB13"/>
  <c r="GF13" s="1"/>
  <c r="FY13"/>
  <c r="FX13"/>
  <c r="FZ13" s="1"/>
  <c r="FW13"/>
  <c r="GA13" s="1"/>
  <c r="FT13"/>
  <c r="FS13"/>
  <c r="FR13"/>
  <c r="FV13" s="1"/>
  <c r="FO13"/>
  <c r="FN13"/>
  <c r="FP13" s="1"/>
  <c r="FM13"/>
  <c r="FQ13" s="1"/>
  <c r="FJ13"/>
  <c r="FI13"/>
  <c r="FH13"/>
  <c r="FL13" s="1"/>
  <c r="FE13"/>
  <c r="FD13"/>
  <c r="FF13" s="1"/>
  <c r="FC13"/>
  <c r="FG13" s="1"/>
  <c r="EZ13"/>
  <c r="EY13"/>
  <c r="EX13"/>
  <c r="FB13" s="1"/>
  <c r="EU13"/>
  <c r="ET13"/>
  <c r="EV13" s="1"/>
  <c r="ES13"/>
  <c r="EW13" s="1"/>
  <c r="EP13"/>
  <c r="EO13"/>
  <c r="EN13"/>
  <c r="ER13" s="1"/>
  <c r="EK13"/>
  <c r="EJ13"/>
  <c r="EL13" s="1"/>
  <c r="EI13"/>
  <c r="EM13" s="1"/>
  <c r="EF13"/>
  <c r="EE13"/>
  <c r="ED13"/>
  <c r="EH13" s="1"/>
  <c r="EA13"/>
  <c r="DZ13"/>
  <c r="EB13" s="1"/>
  <c r="DY13"/>
  <c r="EC13" s="1"/>
  <c r="DV13"/>
  <c r="DU13"/>
  <c r="DT13"/>
  <c r="DX13" s="1"/>
  <c r="DQ13"/>
  <c r="DP13"/>
  <c r="DR13" s="1"/>
  <c r="DO13"/>
  <c r="DS13" s="1"/>
  <c r="DL13"/>
  <c r="DK13"/>
  <c r="DJ13"/>
  <c r="DN13" s="1"/>
  <c r="DG13"/>
  <c r="DF13"/>
  <c r="DH13" s="1"/>
  <c r="DE13"/>
  <c r="DI13" s="1"/>
  <c r="DB13"/>
  <c r="DA13"/>
  <c r="CZ13"/>
  <c r="DD13" s="1"/>
  <c r="CW13"/>
  <c r="CV13"/>
  <c r="CX13" s="1"/>
  <c r="CU13"/>
  <c r="CY13" s="1"/>
  <c r="CR13"/>
  <c r="CQ13"/>
  <c r="CP13"/>
  <c r="CT13" s="1"/>
  <c r="CM13"/>
  <c r="CL13"/>
  <c r="CN13" s="1"/>
  <c r="CK13"/>
  <c r="CO13" s="1"/>
  <c r="CH13"/>
  <c r="CG13"/>
  <c r="CF13"/>
  <c r="CJ13" s="1"/>
  <c r="CC13"/>
  <c r="CB13"/>
  <c r="CD13" s="1"/>
  <c r="CA13"/>
  <c r="CE13" s="1"/>
  <c r="BZ13"/>
  <c r="BX13"/>
  <c r="BW13"/>
  <c r="BV13"/>
  <c r="BR13"/>
  <c r="BQ13"/>
  <c r="BS13" s="1"/>
  <c r="BP13"/>
  <c r="BT13" s="1"/>
  <c r="BM13"/>
  <c r="BL13"/>
  <c r="BK13"/>
  <c r="BO13" s="1"/>
  <c r="BH13"/>
  <c r="BG13"/>
  <c r="BI13" s="1"/>
  <c r="BF13"/>
  <c r="BJ13" s="1"/>
  <c r="BC13"/>
  <c r="BB13"/>
  <c r="BA13"/>
  <c r="BE13" s="1"/>
  <c r="AX13"/>
  <c r="AW13"/>
  <c r="AY13" s="1"/>
  <c r="AV13"/>
  <c r="AZ13" s="1"/>
  <c r="AS13"/>
  <c r="GX13" s="1"/>
  <c r="HD13" s="1"/>
  <c r="AR13"/>
  <c r="AQ13"/>
  <c r="AU13" s="1"/>
  <c r="AN13"/>
  <c r="AM13"/>
  <c r="GW13" s="1"/>
  <c r="HC13" s="1"/>
  <c r="AL13"/>
  <c r="AP13" s="1"/>
  <c r="GZ13" s="1"/>
  <c r="HF13" s="1"/>
  <c r="AK13"/>
  <c r="AJ13"/>
  <c r="HA12"/>
  <c r="GX12"/>
  <c r="HD12" s="1"/>
  <c r="GS12"/>
  <c r="GR12"/>
  <c r="GT12" s="1"/>
  <c r="GQ12"/>
  <c r="GP12"/>
  <c r="GN12"/>
  <c r="GM12"/>
  <c r="GO12" s="1"/>
  <c r="GL12"/>
  <c r="GI12"/>
  <c r="GH12"/>
  <c r="GJ12" s="1"/>
  <c r="GG12"/>
  <c r="GF12"/>
  <c r="GD12"/>
  <c r="GC12"/>
  <c r="GE12" s="1"/>
  <c r="GB12"/>
  <c r="FY12"/>
  <c r="FX12"/>
  <c r="FZ12" s="1"/>
  <c r="FW12"/>
  <c r="FV12"/>
  <c r="FT12"/>
  <c r="FS12"/>
  <c r="FU12" s="1"/>
  <c r="FR12"/>
  <c r="FO12"/>
  <c r="FN12"/>
  <c r="FP12" s="1"/>
  <c r="FM12"/>
  <c r="FL12"/>
  <c r="FJ12"/>
  <c r="FI12"/>
  <c r="FK12" s="1"/>
  <c r="FH12"/>
  <c r="FE12"/>
  <c r="FD12"/>
  <c r="FF12" s="1"/>
  <c r="FC12"/>
  <c r="FB12"/>
  <c r="EZ12"/>
  <c r="EY12"/>
  <c r="FA12" s="1"/>
  <c r="EX12"/>
  <c r="EU12"/>
  <c r="ET12"/>
  <c r="EV12" s="1"/>
  <c r="ES12"/>
  <c r="ER12"/>
  <c r="EP12"/>
  <c r="EO12"/>
  <c r="EQ12" s="1"/>
  <c r="EN12"/>
  <c r="EK12"/>
  <c r="EJ12"/>
  <c r="EL12" s="1"/>
  <c r="EI12"/>
  <c r="EH12"/>
  <c r="EF12"/>
  <c r="EE12"/>
  <c r="EG12" s="1"/>
  <c r="ED12"/>
  <c r="EA12"/>
  <c r="DZ12"/>
  <c r="EB12" s="1"/>
  <c r="DY12"/>
  <c r="DX12"/>
  <c r="DV12"/>
  <c r="DU12"/>
  <c r="DW12" s="1"/>
  <c r="DT12"/>
  <c r="DQ12"/>
  <c r="DP12"/>
  <c r="DR12" s="1"/>
  <c r="DO12"/>
  <c r="DN12"/>
  <c r="DL12"/>
  <c r="DK12"/>
  <c r="DM12" s="1"/>
  <c r="DJ12"/>
  <c r="DG12"/>
  <c r="DF12"/>
  <c r="DH12" s="1"/>
  <c r="DE12"/>
  <c r="DD12"/>
  <c r="DB12"/>
  <c r="DA12"/>
  <c r="DC12" s="1"/>
  <c r="CZ12"/>
  <c r="CW12"/>
  <c r="CV12"/>
  <c r="CX12" s="1"/>
  <c r="CU12"/>
  <c r="CT12"/>
  <c r="CR12"/>
  <c r="CQ12"/>
  <c r="CS12" s="1"/>
  <c r="CP12"/>
  <c r="CM12"/>
  <c r="CL12"/>
  <c r="CN12" s="1"/>
  <c r="CK12"/>
  <c r="CJ12"/>
  <c r="CH12"/>
  <c r="CG12"/>
  <c r="CI12" s="1"/>
  <c r="CF12"/>
  <c r="CC12"/>
  <c r="CB12"/>
  <c r="CD12" s="1"/>
  <c r="CA12"/>
  <c r="BZ12"/>
  <c r="BX12"/>
  <c r="BW12"/>
  <c r="BV12"/>
  <c r="BR12"/>
  <c r="BQ12"/>
  <c r="BS12" s="1"/>
  <c r="BP12"/>
  <c r="BO12"/>
  <c r="BM12"/>
  <c r="BL12"/>
  <c r="BN12" s="1"/>
  <c r="BK12"/>
  <c r="BH12"/>
  <c r="BG12"/>
  <c r="BI12" s="1"/>
  <c r="BF12"/>
  <c r="BE12"/>
  <c r="BC12"/>
  <c r="BB12"/>
  <c r="BD12" s="1"/>
  <c r="BA12"/>
  <c r="AX12"/>
  <c r="AW12"/>
  <c r="AY12" s="1"/>
  <c r="AV12"/>
  <c r="AU12"/>
  <c r="AS12"/>
  <c r="AR12"/>
  <c r="AT12" s="1"/>
  <c r="AQ12"/>
  <c r="GV12" s="1"/>
  <c r="HB12" s="1"/>
  <c r="AN12"/>
  <c r="AM12"/>
  <c r="GW12" s="1"/>
  <c r="HC12" s="1"/>
  <c r="AL12"/>
  <c r="AK12"/>
  <c r="AJ12"/>
  <c r="HA11"/>
  <c r="GS11"/>
  <c r="GR11"/>
  <c r="GT11" s="1"/>
  <c r="GQ11"/>
  <c r="GU11" s="1"/>
  <c r="GN11"/>
  <c r="GM11"/>
  <c r="GL11"/>
  <c r="GP11" s="1"/>
  <c r="GI11"/>
  <c r="GH11"/>
  <c r="GJ11" s="1"/>
  <c r="GG11"/>
  <c r="GK11" s="1"/>
  <c r="GD11"/>
  <c r="GC11"/>
  <c r="GB11"/>
  <c r="GF11" s="1"/>
  <c r="FY11"/>
  <c r="FX11"/>
  <c r="FZ11" s="1"/>
  <c r="FW11"/>
  <c r="GA11" s="1"/>
  <c r="FT11"/>
  <c r="FS11"/>
  <c r="FR11"/>
  <c r="FV11" s="1"/>
  <c r="FO11"/>
  <c r="FN11"/>
  <c r="FP11" s="1"/>
  <c r="FM11"/>
  <c r="FQ11" s="1"/>
  <c r="FJ11"/>
  <c r="FI11"/>
  <c r="FH11"/>
  <c r="FL11" s="1"/>
  <c r="FE11"/>
  <c r="FD11"/>
  <c r="FF11" s="1"/>
  <c r="FC11"/>
  <c r="FG11" s="1"/>
  <c r="EZ11"/>
  <c r="EY11"/>
  <c r="EX11"/>
  <c r="FB11" s="1"/>
  <c r="EU11"/>
  <c r="ET11"/>
  <c r="EV11" s="1"/>
  <c r="ES11"/>
  <c r="EW11" s="1"/>
  <c r="EP11"/>
  <c r="EO11"/>
  <c r="EN11"/>
  <c r="ER11" s="1"/>
  <c r="EK11"/>
  <c r="EJ11"/>
  <c r="EL11" s="1"/>
  <c r="EI11"/>
  <c r="EM11" s="1"/>
  <c r="EF11"/>
  <c r="EE11"/>
  <c r="ED11"/>
  <c r="EH11" s="1"/>
  <c r="EA11"/>
  <c r="DZ11"/>
  <c r="EB11" s="1"/>
  <c r="DY11"/>
  <c r="EC11" s="1"/>
  <c r="DV11"/>
  <c r="DU11"/>
  <c r="DT11"/>
  <c r="DX11" s="1"/>
  <c r="DQ11"/>
  <c r="DP11"/>
  <c r="DR11" s="1"/>
  <c r="DO11"/>
  <c r="DS11" s="1"/>
  <c r="DL11"/>
  <c r="DK11"/>
  <c r="DJ11"/>
  <c r="DN11" s="1"/>
  <c r="DG11"/>
  <c r="DF11"/>
  <c r="DH11" s="1"/>
  <c r="DE11"/>
  <c r="DI11" s="1"/>
  <c r="DB11"/>
  <c r="DA11"/>
  <c r="CZ11"/>
  <c r="DD11" s="1"/>
  <c r="CW11"/>
  <c r="CV11"/>
  <c r="CX11" s="1"/>
  <c r="CU11"/>
  <c r="CY11" s="1"/>
  <c r="CR11"/>
  <c r="CQ11"/>
  <c r="CP11"/>
  <c r="CT11" s="1"/>
  <c r="CM11"/>
  <c r="CL11"/>
  <c r="CN11" s="1"/>
  <c r="CK11"/>
  <c r="CO11" s="1"/>
  <c r="CH11"/>
  <c r="CG11"/>
  <c r="CF11"/>
  <c r="CJ11" s="1"/>
  <c r="CC11"/>
  <c r="CB11"/>
  <c r="CD11" s="1"/>
  <c r="CA11"/>
  <c r="CE11" s="1"/>
  <c r="BZ11"/>
  <c r="BX11"/>
  <c r="BW11"/>
  <c r="BV11"/>
  <c r="BR11"/>
  <c r="BQ11"/>
  <c r="BS11" s="1"/>
  <c r="BP11"/>
  <c r="BT11" s="1"/>
  <c r="BM11"/>
  <c r="BL11"/>
  <c r="BK11"/>
  <c r="BO11" s="1"/>
  <c r="BH11"/>
  <c r="BG11"/>
  <c r="BI11" s="1"/>
  <c r="BF11"/>
  <c r="BJ11" s="1"/>
  <c r="BC11"/>
  <c r="BB11"/>
  <c r="BA11"/>
  <c r="BE11" s="1"/>
  <c r="AX11"/>
  <c r="AW11"/>
  <c r="AY11" s="1"/>
  <c r="AV11"/>
  <c r="AZ11" s="1"/>
  <c r="AS11"/>
  <c r="GX11" s="1"/>
  <c r="HD11" s="1"/>
  <c r="AR11"/>
  <c r="AQ11"/>
  <c r="AU11" s="1"/>
  <c r="AN11"/>
  <c r="AM11"/>
  <c r="GW11" s="1"/>
  <c r="HC11" s="1"/>
  <c r="AL11"/>
  <c r="AP11" s="1"/>
  <c r="GZ11" s="1"/>
  <c r="HF11" s="1"/>
  <c r="AK11"/>
  <c r="AJ11"/>
  <c r="HA10"/>
  <c r="GX10"/>
  <c r="HD10" s="1"/>
  <c r="GS10"/>
  <c r="GR10"/>
  <c r="GT10" s="1"/>
  <c r="GQ10"/>
  <c r="GP10"/>
  <c r="GN10"/>
  <c r="GM10"/>
  <c r="GO10" s="1"/>
  <c r="GL10"/>
  <c r="GI10"/>
  <c r="GH10"/>
  <c r="GJ10" s="1"/>
  <c r="GG10"/>
  <c r="GF10"/>
  <c r="GD10"/>
  <c r="GC10"/>
  <c r="GE10" s="1"/>
  <c r="GB10"/>
  <c r="FY10"/>
  <c r="FX10"/>
  <c r="FZ10" s="1"/>
  <c r="FW10"/>
  <c r="FV10"/>
  <c r="FT10"/>
  <c r="FS10"/>
  <c r="FU10" s="1"/>
  <c r="FR10"/>
  <c r="FO10"/>
  <c r="FN10"/>
  <c r="FP10" s="1"/>
  <c r="FM10"/>
  <c r="FL10"/>
  <c r="FJ10"/>
  <c r="FI10"/>
  <c r="FK10" s="1"/>
  <c r="FH10"/>
  <c r="FE10"/>
  <c r="FD10"/>
  <c r="FF10" s="1"/>
  <c r="FC10"/>
  <c r="FB10"/>
  <c r="EZ10"/>
  <c r="EY10"/>
  <c r="FA10" s="1"/>
  <c r="EX10"/>
  <c r="EU10"/>
  <c r="ET10"/>
  <c r="EV10" s="1"/>
  <c r="ES10"/>
  <c r="ER10"/>
  <c r="EP10"/>
  <c r="EO10"/>
  <c r="EQ10" s="1"/>
  <c r="EN10"/>
  <c r="EK10"/>
  <c r="EJ10"/>
  <c r="EL10" s="1"/>
  <c r="EI10"/>
  <c r="EH10"/>
  <c r="EF10"/>
  <c r="EE10"/>
  <c r="EG10" s="1"/>
  <c r="ED10"/>
  <c r="EA10"/>
  <c r="DZ10"/>
  <c r="EB10" s="1"/>
  <c r="DY10"/>
  <c r="DX10"/>
  <c r="DV10"/>
  <c r="DU10"/>
  <c r="DW10" s="1"/>
  <c r="DT10"/>
  <c r="DQ10"/>
  <c r="DP10"/>
  <c r="DR10" s="1"/>
  <c r="DO10"/>
  <c r="DN10"/>
  <c r="DL10"/>
  <c r="DK10"/>
  <c r="DM10" s="1"/>
  <c r="DJ10"/>
  <c r="DG10"/>
  <c r="DF10"/>
  <c r="DH10" s="1"/>
  <c r="DE10"/>
  <c r="DD10"/>
  <c r="DB10"/>
  <c r="DA10"/>
  <c r="DC10" s="1"/>
  <c r="CZ10"/>
  <c r="CW10"/>
  <c r="CV10"/>
  <c r="CX10" s="1"/>
  <c r="CU10"/>
  <c r="CT10"/>
  <c r="CR10"/>
  <c r="CQ10"/>
  <c r="CS10" s="1"/>
  <c r="CP10"/>
  <c r="CM10"/>
  <c r="CL10"/>
  <c r="CN10" s="1"/>
  <c r="CK10"/>
  <c r="CJ10"/>
  <c r="CH10"/>
  <c r="CG10"/>
  <c r="CI10" s="1"/>
  <c r="CF10"/>
  <c r="CC10"/>
  <c r="CB10"/>
  <c r="CD10" s="1"/>
  <c r="CA10"/>
  <c r="BZ10"/>
  <c r="BX10"/>
  <c r="BW10"/>
  <c r="BV10"/>
  <c r="BR10"/>
  <c r="BQ10"/>
  <c r="BS10" s="1"/>
  <c r="BP10"/>
  <c r="BO10"/>
  <c r="BM10"/>
  <c r="BL10"/>
  <c r="BN10" s="1"/>
  <c r="BK10"/>
  <c r="BH10"/>
  <c r="BG10"/>
  <c r="BI10" s="1"/>
  <c r="BF10"/>
  <c r="BE10"/>
  <c r="BC10"/>
  <c r="BB10"/>
  <c r="BD10" s="1"/>
  <c r="BA10"/>
  <c r="AX10"/>
  <c r="AW10"/>
  <c r="AY10" s="1"/>
  <c r="AV10"/>
  <c r="AU10"/>
  <c r="AS10"/>
  <c r="AR10"/>
  <c r="AT10" s="1"/>
  <c r="AQ10"/>
  <c r="GV10" s="1"/>
  <c r="HB10" s="1"/>
  <c r="AN10"/>
  <c r="AM10"/>
  <c r="GW10" s="1"/>
  <c r="HC10" s="1"/>
  <c r="AL10"/>
  <c r="AK10"/>
  <c r="AJ10"/>
  <c r="HA9"/>
  <c r="GS9"/>
  <c r="GR9"/>
  <c r="GQ9"/>
  <c r="GN9"/>
  <c r="GM9"/>
  <c r="GL9"/>
  <c r="GI9"/>
  <c r="GH9"/>
  <c r="GG9"/>
  <c r="GD9"/>
  <c r="GC9"/>
  <c r="GB9"/>
  <c r="FY9"/>
  <c r="FX9"/>
  <c r="FW9"/>
  <c r="FT9"/>
  <c r="FS9"/>
  <c r="FR9"/>
  <c r="FO9"/>
  <c r="FN9"/>
  <c r="FM9"/>
  <c r="FJ9"/>
  <c r="FI9"/>
  <c r="FH9"/>
  <c r="FE9"/>
  <c r="FD9"/>
  <c r="FC9"/>
  <c r="EZ9"/>
  <c r="EY9"/>
  <c r="EX9"/>
  <c r="EU9"/>
  <c r="ET9"/>
  <c r="ES9"/>
  <c r="EP9"/>
  <c r="EO9"/>
  <c r="EN9"/>
  <c r="EK9"/>
  <c r="EJ9"/>
  <c r="EI9"/>
  <c r="EF9"/>
  <c r="EE9"/>
  <c r="ED9"/>
  <c r="EA9"/>
  <c r="DZ9"/>
  <c r="DY9"/>
  <c r="DV9"/>
  <c r="DU9"/>
  <c r="DT9"/>
  <c r="DQ9"/>
  <c r="DP9"/>
  <c r="DO9"/>
  <c r="DL9"/>
  <c r="DK9"/>
  <c r="DJ9"/>
  <c r="DG9"/>
  <c r="DF9"/>
  <c r="DE9"/>
  <c r="DB9"/>
  <c r="DA9"/>
  <c r="CZ9"/>
  <c r="CW9"/>
  <c r="CV9"/>
  <c r="CU9"/>
  <c r="CR9"/>
  <c r="CQ9"/>
  <c r="CP9"/>
  <c r="CM9"/>
  <c r="CL9"/>
  <c r="CK9"/>
  <c r="CH9"/>
  <c r="CG9"/>
  <c r="CF9"/>
  <c r="CC9"/>
  <c r="CB9"/>
  <c r="CA9"/>
  <c r="BZ9"/>
  <c r="BX9"/>
  <c r="BW9"/>
  <c r="BV9"/>
  <c r="BR9"/>
  <c r="BR66" s="1"/>
  <c r="BQ9"/>
  <c r="BP9"/>
  <c r="BM9"/>
  <c r="BL9"/>
  <c r="BK9"/>
  <c r="BH9"/>
  <c r="BG9"/>
  <c r="BF9"/>
  <c r="BF66" s="1"/>
  <c r="BC9"/>
  <c r="BB9"/>
  <c r="BA9"/>
  <c r="AX9"/>
  <c r="AX66" s="1"/>
  <c r="AW9"/>
  <c r="AV9"/>
  <c r="AS9"/>
  <c r="AR9"/>
  <c r="AQ9"/>
  <c r="AN9"/>
  <c r="AM9"/>
  <c r="AL9"/>
  <c r="AL66" s="1"/>
  <c r="AK9"/>
  <c r="AJ9"/>
  <c r="GU8"/>
  <c r="GT8"/>
  <c r="GP8"/>
  <c r="GO8"/>
  <c r="GK8"/>
  <c r="GJ8"/>
  <c r="GF8"/>
  <c r="GE8"/>
  <c r="GA8"/>
  <c r="FZ8"/>
  <c r="FV8"/>
  <c r="FU8"/>
  <c r="FQ8"/>
  <c r="FP8"/>
  <c r="FL8"/>
  <c r="FK8"/>
  <c r="FG8"/>
  <c r="FB8"/>
  <c r="FA8"/>
  <c r="EV8"/>
  <c r="EW8" s="1"/>
  <c r="EQ8"/>
  <c r="ER8" s="1"/>
  <c r="EL8"/>
  <c r="EM8" s="1"/>
  <c r="EB8"/>
  <c r="EC8" s="1"/>
  <c r="DW8"/>
  <c r="DX8" s="1"/>
  <c r="DS8"/>
  <c r="DR8"/>
  <c r="DN8"/>
  <c r="DM8"/>
  <c r="DI8"/>
  <c r="DH8"/>
  <c r="DD8"/>
  <c r="CY8"/>
  <c r="CT8"/>
  <c r="CO8"/>
  <c r="CI8"/>
  <c r="CJ8" s="1"/>
  <c r="CD8"/>
  <c r="CE8" s="1"/>
  <c r="BZ8"/>
  <c r="BY8"/>
  <c r="BT8"/>
  <c r="BS8"/>
  <c r="BO8"/>
  <c r="BJ8"/>
  <c r="BE8"/>
  <c r="AZ8"/>
  <c r="AY8"/>
  <c r="AO8"/>
  <c r="HH70" i="95"/>
  <c r="HB69"/>
  <c r="HG66"/>
  <c r="BU66"/>
  <c r="AI66"/>
  <c r="AH66"/>
  <c r="AG66"/>
  <c r="AF66"/>
  <c r="AE66"/>
  <c r="AD66"/>
  <c r="AC66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HG64"/>
  <c r="HG65" s="1"/>
  <c r="BU64"/>
  <c r="BU65" s="1"/>
  <c r="AI64"/>
  <c r="AI65" s="1"/>
  <c r="AH64"/>
  <c r="AH65" s="1"/>
  <c r="AG64"/>
  <c r="AG65" s="1"/>
  <c r="AF64"/>
  <c r="AF65" s="1"/>
  <c r="AE64"/>
  <c r="AE65" s="1"/>
  <c r="AD64"/>
  <c r="AD65" s="1"/>
  <c r="AC64"/>
  <c r="AC65" s="1"/>
  <c r="AB64"/>
  <c r="AB65" s="1"/>
  <c r="AA64"/>
  <c r="AA65" s="1"/>
  <c r="Z64"/>
  <c r="Z65" s="1"/>
  <c r="Y64"/>
  <c r="Y65" s="1"/>
  <c r="X64"/>
  <c r="X65" s="1"/>
  <c r="W64"/>
  <c r="W65" s="1"/>
  <c r="V64"/>
  <c r="V65" s="1"/>
  <c r="U64"/>
  <c r="U65" s="1"/>
  <c r="T64"/>
  <c r="T65" s="1"/>
  <c r="S64"/>
  <c r="S65" s="1"/>
  <c r="R64"/>
  <c r="R65" s="1"/>
  <c r="Q64"/>
  <c r="Q65" s="1"/>
  <c r="P64"/>
  <c r="P65" s="1"/>
  <c r="O64"/>
  <c r="O65" s="1"/>
  <c r="N64"/>
  <c r="N65" s="1"/>
  <c r="M64"/>
  <c r="M65" s="1"/>
  <c r="L64"/>
  <c r="L65" s="1"/>
  <c r="K64"/>
  <c r="K65" s="1"/>
  <c r="J64"/>
  <c r="J65" s="1"/>
  <c r="I64"/>
  <c r="I65" s="1"/>
  <c r="H64"/>
  <c r="H65" s="1"/>
  <c r="G64"/>
  <c r="G65" s="1"/>
  <c r="F64"/>
  <c r="F65" s="1"/>
  <c r="E64"/>
  <c r="E65" s="1"/>
  <c r="D64"/>
  <c r="D65" s="1"/>
  <c r="C64"/>
  <c r="C65" s="1"/>
  <c r="B64"/>
  <c r="B65" s="1"/>
  <c r="HH63"/>
  <c r="HA63"/>
  <c r="GS63"/>
  <c r="GR63"/>
  <c r="GT63" s="1"/>
  <c r="GQ63"/>
  <c r="GU63" s="1"/>
  <c r="GN63"/>
  <c r="GM63"/>
  <c r="GO63" s="1"/>
  <c r="GL63"/>
  <c r="GP63" s="1"/>
  <c r="GI63"/>
  <c r="GH63"/>
  <c r="GJ63" s="1"/>
  <c r="GG63"/>
  <c r="GK63" s="1"/>
  <c r="GD63"/>
  <c r="GC63"/>
  <c r="GE63" s="1"/>
  <c r="GB63"/>
  <c r="GF63" s="1"/>
  <c r="FY63"/>
  <c r="FX63"/>
  <c r="FZ63" s="1"/>
  <c r="FW63"/>
  <c r="GA63" s="1"/>
  <c r="FT63"/>
  <c r="FS63"/>
  <c r="FU63" s="1"/>
  <c r="FR63"/>
  <c r="FV63" s="1"/>
  <c r="FO63"/>
  <c r="FN63"/>
  <c r="FP63" s="1"/>
  <c r="FM63"/>
  <c r="FQ63" s="1"/>
  <c r="FJ63"/>
  <c r="FI63"/>
  <c r="FK63" s="1"/>
  <c r="FH63"/>
  <c r="FL63" s="1"/>
  <c r="FE63"/>
  <c r="FD63"/>
  <c r="FF63" s="1"/>
  <c r="FC63"/>
  <c r="FG63" s="1"/>
  <c r="EZ63"/>
  <c r="EY63"/>
  <c r="FA63" s="1"/>
  <c r="EX63"/>
  <c r="FB63" s="1"/>
  <c r="EU63"/>
  <c r="ET63"/>
  <c r="EV63" s="1"/>
  <c r="ES63"/>
  <c r="EW63" s="1"/>
  <c r="EP63"/>
  <c r="EO63"/>
  <c r="EQ63" s="1"/>
  <c r="EN63"/>
  <c r="ER63" s="1"/>
  <c r="EK63"/>
  <c r="EJ63"/>
  <c r="EL63" s="1"/>
  <c r="EI63"/>
  <c r="EM63" s="1"/>
  <c r="EF63"/>
  <c r="EE63"/>
  <c r="EG63" s="1"/>
  <c r="ED63"/>
  <c r="EH63" s="1"/>
  <c r="EA63"/>
  <c r="DZ63"/>
  <c r="EB63" s="1"/>
  <c r="DY63"/>
  <c r="EC63" s="1"/>
  <c r="DV63"/>
  <c r="DU63"/>
  <c r="DW63" s="1"/>
  <c r="DT63"/>
  <c r="DX63" s="1"/>
  <c r="DQ63"/>
  <c r="DP63"/>
  <c r="DR63" s="1"/>
  <c r="DO63"/>
  <c r="DS63" s="1"/>
  <c r="DL63"/>
  <c r="DK63"/>
  <c r="DM63" s="1"/>
  <c r="DJ63"/>
  <c r="DN63" s="1"/>
  <c r="DG63"/>
  <c r="DF63"/>
  <c r="DH63" s="1"/>
  <c r="DE63"/>
  <c r="DI63" s="1"/>
  <c r="DB63"/>
  <c r="DA63"/>
  <c r="DC63" s="1"/>
  <c r="CZ63"/>
  <c r="DD63" s="1"/>
  <c r="CW63"/>
  <c r="CV63"/>
  <c r="CX63" s="1"/>
  <c r="CU63"/>
  <c r="CY63" s="1"/>
  <c r="CR63"/>
  <c r="CQ63"/>
  <c r="CS63" s="1"/>
  <c r="CP63"/>
  <c r="CT63" s="1"/>
  <c r="CM63"/>
  <c r="CL63"/>
  <c r="CN63" s="1"/>
  <c r="CK63"/>
  <c r="CO63" s="1"/>
  <c r="CH63"/>
  <c r="CG63"/>
  <c r="CI63" s="1"/>
  <c r="CF63"/>
  <c r="CJ63" s="1"/>
  <c r="CC63"/>
  <c r="CB63"/>
  <c r="CD63" s="1"/>
  <c r="CA63"/>
  <c r="CE63" s="1"/>
  <c r="BX63"/>
  <c r="BW63"/>
  <c r="BV63"/>
  <c r="BR63"/>
  <c r="BQ63"/>
  <c r="BS63" s="1"/>
  <c r="BP63"/>
  <c r="BT63" s="1"/>
  <c r="BM63"/>
  <c r="BL63"/>
  <c r="BN63" s="1"/>
  <c r="BK63"/>
  <c r="BO63" s="1"/>
  <c r="BH63"/>
  <c r="BG63"/>
  <c r="BI63" s="1"/>
  <c r="BF63"/>
  <c r="BJ63" s="1"/>
  <c r="BC63"/>
  <c r="BB63"/>
  <c r="BD63" s="1"/>
  <c r="BA63"/>
  <c r="BE63" s="1"/>
  <c r="AX63"/>
  <c r="AW63"/>
  <c r="AY63" s="1"/>
  <c r="AV63"/>
  <c r="AZ63" s="1"/>
  <c r="AS63"/>
  <c r="AR63"/>
  <c r="AT63" s="1"/>
  <c r="AQ63"/>
  <c r="AU63" s="1"/>
  <c r="AN63"/>
  <c r="GX63" s="1"/>
  <c r="HD63" s="1"/>
  <c r="HJ63" s="1"/>
  <c r="AM63"/>
  <c r="GW63" s="1"/>
  <c r="HC63" s="1"/>
  <c r="AL63"/>
  <c r="AP63" s="1"/>
  <c r="AK63"/>
  <c r="AJ63"/>
  <c r="HH62"/>
  <c r="HA62"/>
  <c r="GS62"/>
  <c r="GR62"/>
  <c r="GT62" s="1"/>
  <c r="GQ62"/>
  <c r="GU62" s="1"/>
  <c r="GN62"/>
  <c r="GM62"/>
  <c r="GO62" s="1"/>
  <c r="GL62"/>
  <c r="GP62" s="1"/>
  <c r="GI62"/>
  <c r="GH62"/>
  <c r="GJ62" s="1"/>
  <c r="GG62"/>
  <c r="GK62" s="1"/>
  <c r="GD62"/>
  <c r="GC62"/>
  <c r="GE62" s="1"/>
  <c r="GB62"/>
  <c r="GF62" s="1"/>
  <c r="FY62"/>
  <c r="FX62"/>
  <c r="FZ62" s="1"/>
  <c r="FW62"/>
  <c r="GA62" s="1"/>
  <c r="FT62"/>
  <c r="FS62"/>
  <c r="FU62" s="1"/>
  <c r="FR62"/>
  <c r="FV62" s="1"/>
  <c r="FO62"/>
  <c r="FN62"/>
  <c r="FP62" s="1"/>
  <c r="FM62"/>
  <c r="FQ62" s="1"/>
  <c r="FJ62"/>
  <c r="FI62"/>
  <c r="FK62" s="1"/>
  <c r="FH62"/>
  <c r="FL62" s="1"/>
  <c r="FE62"/>
  <c r="FD62"/>
  <c r="FF62" s="1"/>
  <c r="FC62"/>
  <c r="FG62" s="1"/>
  <c r="EZ62"/>
  <c r="EY62"/>
  <c r="FA62" s="1"/>
  <c r="EX62"/>
  <c r="FB62" s="1"/>
  <c r="EU62"/>
  <c r="ET62"/>
  <c r="EV62" s="1"/>
  <c r="ES62"/>
  <c r="EW62" s="1"/>
  <c r="EP62"/>
  <c r="EO62"/>
  <c r="EQ62" s="1"/>
  <c r="EN62"/>
  <c r="ER62" s="1"/>
  <c r="EK62"/>
  <c r="EJ62"/>
  <c r="EL62" s="1"/>
  <c r="EI62"/>
  <c r="EM62" s="1"/>
  <c r="EF62"/>
  <c r="EE62"/>
  <c r="EG62" s="1"/>
  <c r="ED62"/>
  <c r="EH62" s="1"/>
  <c r="EA62"/>
  <c r="DZ62"/>
  <c r="EB62" s="1"/>
  <c r="DY62"/>
  <c r="EC62" s="1"/>
  <c r="DV62"/>
  <c r="DU62"/>
  <c r="DW62" s="1"/>
  <c r="DT62"/>
  <c r="DX62" s="1"/>
  <c r="DQ62"/>
  <c r="DP62"/>
  <c r="DR62" s="1"/>
  <c r="DO62"/>
  <c r="DS62" s="1"/>
  <c r="DL62"/>
  <c r="DK62"/>
  <c r="DM62" s="1"/>
  <c r="DJ62"/>
  <c r="DN62" s="1"/>
  <c r="DG62"/>
  <c r="DF62"/>
  <c r="DH62" s="1"/>
  <c r="DE62"/>
  <c r="DI62" s="1"/>
  <c r="DB62"/>
  <c r="DA62"/>
  <c r="DC62" s="1"/>
  <c r="CZ62"/>
  <c r="DD62" s="1"/>
  <c r="CW62"/>
  <c r="CV62"/>
  <c r="CX62" s="1"/>
  <c r="CU62"/>
  <c r="CY62" s="1"/>
  <c r="CR62"/>
  <c r="CQ62"/>
  <c r="CS62" s="1"/>
  <c r="CP62"/>
  <c r="CT62" s="1"/>
  <c r="CM62"/>
  <c r="CL62"/>
  <c r="CN62" s="1"/>
  <c r="CK62"/>
  <c r="CO62" s="1"/>
  <c r="CH62"/>
  <c r="CG62"/>
  <c r="CI62" s="1"/>
  <c r="CF62"/>
  <c r="CJ62" s="1"/>
  <c r="CC62"/>
  <c r="CB62"/>
  <c r="CD62" s="1"/>
  <c r="CA62"/>
  <c r="CE62" s="1"/>
  <c r="BX62"/>
  <c r="BW62"/>
  <c r="BV62"/>
  <c r="BR62"/>
  <c r="BQ62"/>
  <c r="BS62" s="1"/>
  <c r="BP62"/>
  <c r="BT62" s="1"/>
  <c r="BM62"/>
  <c r="BL62"/>
  <c r="BN62" s="1"/>
  <c r="BK62"/>
  <c r="BO62" s="1"/>
  <c r="BH62"/>
  <c r="BG62"/>
  <c r="BI62" s="1"/>
  <c r="BF62"/>
  <c r="BJ62" s="1"/>
  <c r="BC62"/>
  <c r="BB62"/>
  <c r="BD62" s="1"/>
  <c r="BA62"/>
  <c r="BE62" s="1"/>
  <c r="AX62"/>
  <c r="AW62"/>
  <c r="AY62" s="1"/>
  <c r="AV62"/>
  <c r="AZ62" s="1"/>
  <c r="AS62"/>
  <c r="AR62"/>
  <c r="AT62" s="1"/>
  <c r="AQ62"/>
  <c r="AU62" s="1"/>
  <c r="AN62"/>
  <c r="GX62" s="1"/>
  <c r="HD62" s="1"/>
  <c r="HJ62" s="1"/>
  <c r="AM62"/>
  <c r="GW62" s="1"/>
  <c r="HC62" s="1"/>
  <c r="AL62"/>
  <c r="AP62" s="1"/>
  <c r="AK62"/>
  <c r="AJ62"/>
  <c r="HH61"/>
  <c r="HA61"/>
  <c r="GS61"/>
  <c r="GR61"/>
  <c r="GT61" s="1"/>
  <c r="GQ61"/>
  <c r="GU61" s="1"/>
  <c r="GN61"/>
  <c r="GM61"/>
  <c r="GO61" s="1"/>
  <c r="GL61"/>
  <c r="GP61" s="1"/>
  <c r="GI61"/>
  <c r="GH61"/>
  <c r="GJ61" s="1"/>
  <c r="GG61"/>
  <c r="GK61" s="1"/>
  <c r="GD61"/>
  <c r="GC61"/>
  <c r="GE61" s="1"/>
  <c r="GB61"/>
  <c r="GF61" s="1"/>
  <c r="FY61"/>
  <c r="FX61"/>
  <c r="FZ61" s="1"/>
  <c r="FW61"/>
  <c r="GA61" s="1"/>
  <c r="FT61"/>
  <c r="FS61"/>
  <c r="FU61" s="1"/>
  <c r="FR61"/>
  <c r="FV61" s="1"/>
  <c r="FO61"/>
  <c r="FN61"/>
  <c r="FP61" s="1"/>
  <c r="FM61"/>
  <c r="FQ61" s="1"/>
  <c r="FJ61"/>
  <c r="FI61"/>
  <c r="FK61" s="1"/>
  <c r="FH61"/>
  <c r="FL61" s="1"/>
  <c r="FE61"/>
  <c r="FD61"/>
  <c r="FF61" s="1"/>
  <c r="FC61"/>
  <c r="FG61" s="1"/>
  <c r="EZ61"/>
  <c r="EY61"/>
  <c r="FA61" s="1"/>
  <c r="EX61"/>
  <c r="FB61" s="1"/>
  <c r="EU61"/>
  <c r="ET61"/>
  <c r="EV61" s="1"/>
  <c r="ES61"/>
  <c r="EW61" s="1"/>
  <c r="EP61"/>
  <c r="EO61"/>
  <c r="EQ61" s="1"/>
  <c r="EN61"/>
  <c r="ER61" s="1"/>
  <c r="EK61"/>
  <c r="EJ61"/>
  <c r="EL61" s="1"/>
  <c r="EI61"/>
  <c r="EM61" s="1"/>
  <c r="EF61"/>
  <c r="EE61"/>
  <c r="EG61" s="1"/>
  <c r="ED61"/>
  <c r="EH61" s="1"/>
  <c r="EA61"/>
  <c r="DZ61"/>
  <c r="EB61" s="1"/>
  <c r="DY61"/>
  <c r="EC61" s="1"/>
  <c r="DV61"/>
  <c r="DU61"/>
  <c r="DW61" s="1"/>
  <c r="DT61"/>
  <c r="DX61" s="1"/>
  <c r="DQ61"/>
  <c r="DP61"/>
  <c r="DR61" s="1"/>
  <c r="DO61"/>
  <c r="DS61" s="1"/>
  <c r="DL61"/>
  <c r="DK61"/>
  <c r="DM61" s="1"/>
  <c r="DJ61"/>
  <c r="DN61" s="1"/>
  <c r="DG61"/>
  <c r="DF61"/>
  <c r="DH61" s="1"/>
  <c r="DE61"/>
  <c r="DI61" s="1"/>
  <c r="DB61"/>
  <c r="DA61"/>
  <c r="DC61" s="1"/>
  <c r="CZ61"/>
  <c r="DD61" s="1"/>
  <c r="CW61"/>
  <c r="CV61"/>
  <c r="CX61" s="1"/>
  <c r="CU61"/>
  <c r="CY61" s="1"/>
  <c r="CR61"/>
  <c r="CQ61"/>
  <c r="CS61" s="1"/>
  <c r="CP61"/>
  <c r="CT61" s="1"/>
  <c r="CM61"/>
  <c r="CL61"/>
  <c r="CN61" s="1"/>
  <c r="CK61"/>
  <c r="CO61" s="1"/>
  <c r="CH61"/>
  <c r="CG61"/>
  <c r="CI61" s="1"/>
  <c r="CF61"/>
  <c r="CJ61" s="1"/>
  <c r="CC61"/>
  <c r="CB61"/>
  <c r="CD61" s="1"/>
  <c r="CA61"/>
  <c r="CE61" s="1"/>
  <c r="BX61"/>
  <c r="BW61"/>
  <c r="BV61"/>
  <c r="BR61"/>
  <c r="BQ61"/>
  <c r="BS61" s="1"/>
  <c r="BP61"/>
  <c r="BT61" s="1"/>
  <c r="BM61"/>
  <c r="BL61"/>
  <c r="BN61" s="1"/>
  <c r="BK61"/>
  <c r="BO61" s="1"/>
  <c r="BH61"/>
  <c r="BG61"/>
  <c r="BI61" s="1"/>
  <c r="BF61"/>
  <c r="BJ61" s="1"/>
  <c r="BC61"/>
  <c r="BB61"/>
  <c r="BD61" s="1"/>
  <c r="BA61"/>
  <c r="BE61" s="1"/>
  <c r="AX61"/>
  <c r="AW61"/>
  <c r="AY61" s="1"/>
  <c r="AV61"/>
  <c r="AZ61" s="1"/>
  <c r="AS61"/>
  <c r="AR61"/>
  <c r="AT61" s="1"/>
  <c r="AQ61"/>
  <c r="AU61" s="1"/>
  <c r="AN61"/>
  <c r="GX61" s="1"/>
  <c r="HD61" s="1"/>
  <c r="HJ61" s="1"/>
  <c r="AM61"/>
  <c r="GW61" s="1"/>
  <c r="HC61" s="1"/>
  <c r="AL61"/>
  <c r="AP61" s="1"/>
  <c r="AK61"/>
  <c r="AJ61"/>
  <c r="HH60"/>
  <c r="HA60"/>
  <c r="GS60"/>
  <c r="GR60"/>
  <c r="GT60" s="1"/>
  <c r="GQ60"/>
  <c r="GU60" s="1"/>
  <c r="GN60"/>
  <c r="GM60"/>
  <c r="GO60" s="1"/>
  <c r="GL60"/>
  <c r="GP60" s="1"/>
  <c r="GI60"/>
  <c r="GH60"/>
  <c r="GJ60" s="1"/>
  <c r="GG60"/>
  <c r="GK60" s="1"/>
  <c r="GD60"/>
  <c r="GC60"/>
  <c r="GE60" s="1"/>
  <c r="GB60"/>
  <c r="GF60" s="1"/>
  <c r="FY60"/>
  <c r="FX60"/>
  <c r="FZ60" s="1"/>
  <c r="FW60"/>
  <c r="GA60" s="1"/>
  <c r="FT60"/>
  <c r="FS60"/>
  <c r="FU60" s="1"/>
  <c r="FR60"/>
  <c r="FV60" s="1"/>
  <c r="FO60"/>
  <c r="FN60"/>
  <c r="FP60" s="1"/>
  <c r="FM60"/>
  <c r="FQ60" s="1"/>
  <c r="FJ60"/>
  <c r="FI60"/>
  <c r="FK60" s="1"/>
  <c r="FH60"/>
  <c r="FL60" s="1"/>
  <c r="FE60"/>
  <c r="FD60"/>
  <c r="FF60" s="1"/>
  <c r="FC60"/>
  <c r="FG60" s="1"/>
  <c r="EZ60"/>
  <c r="EY60"/>
  <c r="FA60" s="1"/>
  <c r="EX60"/>
  <c r="FB60" s="1"/>
  <c r="EU60"/>
  <c r="ET60"/>
  <c r="EV60" s="1"/>
  <c r="ES60"/>
  <c r="EW60" s="1"/>
  <c r="EP60"/>
  <c r="EO60"/>
  <c r="EQ60" s="1"/>
  <c r="EN60"/>
  <c r="ER60" s="1"/>
  <c r="EK60"/>
  <c r="EJ60"/>
  <c r="EL60" s="1"/>
  <c r="EI60"/>
  <c r="EM60" s="1"/>
  <c r="EF60"/>
  <c r="EE60"/>
  <c r="EG60" s="1"/>
  <c r="ED60"/>
  <c r="EH60" s="1"/>
  <c r="EA60"/>
  <c r="DZ60"/>
  <c r="EB60" s="1"/>
  <c r="DY60"/>
  <c r="EC60" s="1"/>
  <c r="DV60"/>
  <c r="DU60"/>
  <c r="DW60" s="1"/>
  <c r="DT60"/>
  <c r="DX60" s="1"/>
  <c r="DQ60"/>
  <c r="DP60"/>
  <c r="DR60" s="1"/>
  <c r="DO60"/>
  <c r="DS60" s="1"/>
  <c r="DL60"/>
  <c r="DK60"/>
  <c r="DM60" s="1"/>
  <c r="DJ60"/>
  <c r="DN60" s="1"/>
  <c r="DG60"/>
  <c r="DF60"/>
  <c r="DH60" s="1"/>
  <c r="DE60"/>
  <c r="DI60" s="1"/>
  <c r="DB60"/>
  <c r="DA60"/>
  <c r="DC60" s="1"/>
  <c r="CZ60"/>
  <c r="DD60" s="1"/>
  <c r="CW60"/>
  <c r="CV60"/>
  <c r="CX60" s="1"/>
  <c r="CU60"/>
  <c r="CY60" s="1"/>
  <c r="CR60"/>
  <c r="CQ60"/>
  <c r="CS60" s="1"/>
  <c r="CP60"/>
  <c r="CT60" s="1"/>
  <c r="CM60"/>
  <c r="CL60"/>
  <c r="CN60" s="1"/>
  <c r="CK60"/>
  <c r="CO60" s="1"/>
  <c r="CH60"/>
  <c r="CG60"/>
  <c r="CI60" s="1"/>
  <c r="CF60"/>
  <c r="CJ60" s="1"/>
  <c r="CC60"/>
  <c r="CB60"/>
  <c r="CD60" s="1"/>
  <c r="CA60"/>
  <c r="CE60" s="1"/>
  <c r="BX60"/>
  <c r="BW60"/>
  <c r="BV60"/>
  <c r="BR60"/>
  <c r="BQ60"/>
  <c r="BS60" s="1"/>
  <c r="BP60"/>
  <c r="BT60" s="1"/>
  <c r="BM60"/>
  <c r="BL60"/>
  <c r="BN60" s="1"/>
  <c r="BK60"/>
  <c r="BO60" s="1"/>
  <c r="BH60"/>
  <c r="BG60"/>
  <c r="BI60" s="1"/>
  <c r="BF60"/>
  <c r="BJ60" s="1"/>
  <c r="BC60"/>
  <c r="BB60"/>
  <c r="BD60" s="1"/>
  <c r="BA60"/>
  <c r="BE60" s="1"/>
  <c r="AX60"/>
  <c r="AW60"/>
  <c r="AY60" s="1"/>
  <c r="AV60"/>
  <c r="AZ60" s="1"/>
  <c r="AS60"/>
  <c r="AR60"/>
  <c r="AT60" s="1"/>
  <c r="AQ60"/>
  <c r="AU60" s="1"/>
  <c r="AN60"/>
  <c r="GX60" s="1"/>
  <c r="HD60" s="1"/>
  <c r="HJ60" s="1"/>
  <c r="AM60"/>
  <c r="GW60" s="1"/>
  <c r="HC60" s="1"/>
  <c r="AL60"/>
  <c r="AP60" s="1"/>
  <c r="AK60"/>
  <c r="AJ60"/>
  <c r="HH59"/>
  <c r="HA59"/>
  <c r="GS59"/>
  <c r="GR59"/>
  <c r="GT59" s="1"/>
  <c r="GQ59"/>
  <c r="GU59" s="1"/>
  <c r="GN59"/>
  <c r="GM59"/>
  <c r="GO59" s="1"/>
  <c r="GL59"/>
  <c r="GP59" s="1"/>
  <c r="GI59"/>
  <c r="GH59"/>
  <c r="GJ59" s="1"/>
  <c r="GG59"/>
  <c r="GK59" s="1"/>
  <c r="GD59"/>
  <c r="GC59"/>
  <c r="GE59" s="1"/>
  <c r="GB59"/>
  <c r="GF59" s="1"/>
  <c r="FY59"/>
  <c r="FX59"/>
  <c r="FZ59" s="1"/>
  <c r="FW59"/>
  <c r="GA59" s="1"/>
  <c r="FT59"/>
  <c r="FS59"/>
  <c r="FU59" s="1"/>
  <c r="FR59"/>
  <c r="FV59" s="1"/>
  <c r="FO59"/>
  <c r="FN59"/>
  <c r="FP59" s="1"/>
  <c r="FM59"/>
  <c r="FQ59" s="1"/>
  <c r="FJ59"/>
  <c r="FI59"/>
  <c r="FK59" s="1"/>
  <c r="FH59"/>
  <c r="FL59" s="1"/>
  <c r="FE59"/>
  <c r="FD59"/>
  <c r="FF59" s="1"/>
  <c r="FC59"/>
  <c r="FG59" s="1"/>
  <c r="EZ59"/>
  <c r="EY59"/>
  <c r="FA59" s="1"/>
  <c r="EX59"/>
  <c r="FB59" s="1"/>
  <c r="EU59"/>
  <c r="ET59"/>
  <c r="EV59" s="1"/>
  <c r="ES59"/>
  <c r="EW59" s="1"/>
  <c r="EP59"/>
  <c r="EO59"/>
  <c r="EQ59" s="1"/>
  <c r="EN59"/>
  <c r="ER59" s="1"/>
  <c r="EK59"/>
  <c r="EJ59"/>
  <c r="EL59" s="1"/>
  <c r="EI59"/>
  <c r="EM59" s="1"/>
  <c r="EF59"/>
  <c r="EE59"/>
  <c r="EG59" s="1"/>
  <c r="ED59"/>
  <c r="EH59" s="1"/>
  <c r="EA59"/>
  <c r="DZ59"/>
  <c r="EB59" s="1"/>
  <c r="DY59"/>
  <c r="EC59" s="1"/>
  <c r="DV59"/>
  <c r="DU59"/>
  <c r="DW59" s="1"/>
  <c r="DT59"/>
  <c r="DX59" s="1"/>
  <c r="DQ59"/>
  <c r="DP59"/>
  <c r="DR59" s="1"/>
  <c r="DO59"/>
  <c r="DS59" s="1"/>
  <c r="DL59"/>
  <c r="DK59"/>
  <c r="DM59" s="1"/>
  <c r="DJ59"/>
  <c r="DN59" s="1"/>
  <c r="DG59"/>
  <c r="DF59"/>
  <c r="DH59" s="1"/>
  <c r="DE59"/>
  <c r="DI59" s="1"/>
  <c r="DB59"/>
  <c r="DA59"/>
  <c r="DC59" s="1"/>
  <c r="CZ59"/>
  <c r="DD59" s="1"/>
  <c r="CW59"/>
  <c r="CV59"/>
  <c r="CX59" s="1"/>
  <c r="CU59"/>
  <c r="CY59" s="1"/>
  <c r="CR59"/>
  <c r="CQ59"/>
  <c r="CS59" s="1"/>
  <c r="CP59"/>
  <c r="CT59" s="1"/>
  <c r="CM59"/>
  <c r="CL59"/>
  <c r="CN59" s="1"/>
  <c r="CK59"/>
  <c r="CO59" s="1"/>
  <c r="CH59"/>
  <c r="CG59"/>
  <c r="CI59" s="1"/>
  <c r="CF59"/>
  <c r="CJ59" s="1"/>
  <c r="CC59"/>
  <c r="CB59"/>
  <c r="CD59" s="1"/>
  <c r="CA59"/>
  <c r="CE59" s="1"/>
  <c r="BX59"/>
  <c r="BW59"/>
  <c r="BV59"/>
  <c r="BT59"/>
  <c r="BR59"/>
  <c r="BQ59"/>
  <c r="BS59" s="1"/>
  <c r="BP59"/>
  <c r="BM59"/>
  <c r="BL59"/>
  <c r="BN59" s="1"/>
  <c r="BK59"/>
  <c r="BJ59"/>
  <c r="BH59"/>
  <c r="BG59"/>
  <c r="BI59" s="1"/>
  <c r="BF59"/>
  <c r="BC59"/>
  <c r="BB59"/>
  <c r="BD59" s="1"/>
  <c r="BA59"/>
  <c r="AZ59"/>
  <c r="AX59"/>
  <c r="AW59"/>
  <c r="AY59" s="1"/>
  <c r="AV59"/>
  <c r="AS59"/>
  <c r="AR59"/>
  <c r="AT59" s="1"/>
  <c r="AQ59"/>
  <c r="AP59"/>
  <c r="AN59"/>
  <c r="GX59" s="1"/>
  <c r="HD59" s="1"/>
  <c r="HJ59" s="1"/>
  <c r="AM59"/>
  <c r="GW59" s="1"/>
  <c r="HC59" s="1"/>
  <c r="AL59"/>
  <c r="GV59" s="1"/>
  <c r="HB59" s="1"/>
  <c r="HI59" s="1"/>
  <c r="HK59" s="1"/>
  <c r="AK59"/>
  <c r="AJ59"/>
  <c r="HH58"/>
  <c r="HA58"/>
  <c r="GX58"/>
  <c r="HD58" s="1"/>
  <c r="HJ58" s="1"/>
  <c r="GS58"/>
  <c r="GR58"/>
  <c r="GT58" s="1"/>
  <c r="GQ58"/>
  <c r="GP58"/>
  <c r="GN58"/>
  <c r="GM58"/>
  <c r="GO58" s="1"/>
  <c r="GL58"/>
  <c r="GI58"/>
  <c r="GH58"/>
  <c r="GJ58" s="1"/>
  <c r="GG58"/>
  <c r="GF58"/>
  <c r="GD58"/>
  <c r="GC58"/>
  <c r="GE58" s="1"/>
  <c r="GB58"/>
  <c r="FY58"/>
  <c r="FX58"/>
  <c r="FZ58" s="1"/>
  <c r="FW58"/>
  <c r="FV58"/>
  <c r="FT58"/>
  <c r="FS58"/>
  <c r="FU58" s="1"/>
  <c r="FR58"/>
  <c r="FO58"/>
  <c r="FN58"/>
  <c r="FP58" s="1"/>
  <c r="FM58"/>
  <c r="FL58"/>
  <c r="FJ58"/>
  <c r="FI58"/>
  <c r="FK58" s="1"/>
  <c r="FH58"/>
  <c r="FE58"/>
  <c r="FD58"/>
  <c r="FF58" s="1"/>
  <c r="FC58"/>
  <c r="FB58"/>
  <c r="EZ58"/>
  <c r="EY58"/>
  <c r="FA58" s="1"/>
  <c r="EX58"/>
  <c r="EU58"/>
  <c r="ET58"/>
  <c r="EV58" s="1"/>
  <c r="ES58"/>
  <c r="ER58"/>
  <c r="EP58"/>
  <c r="EO58"/>
  <c r="EQ58" s="1"/>
  <c r="EN58"/>
  <c r="EK58"/>
  <c r="EJ58"/>
  <c r="EL58" s="1"/>
  <c r="EI58"/>
  <c r="EH58"/>
  <c r="EF58"/>
  <c r="EE58"/>
  <c r="EG58" s="1"/>
  <c r="ED58"/>
  <c r="EA58"/>
  <c r="DZ58"/>
  <c r="EB58" s="1"/>
  <c r="DY58"/>
  <c r="DX58"/>
  <c r="DV58"/>
  <c r="DU58"/>
  <c r="DW58" s="1"/>
  <c r="DT58"/>
  <c r="DQ58"/>
  <c r="DP58"/>
  <c r="DR58" s="1"/>
  <c r="DO58"/>
  <c r="DN58"/>
  <c r="DL58"/>
  <c r="DK58"/>
  <c r="DM58" s="1"/>
  <c r="DJ58"/>
  <c r="DG58"/>
  <c r="DF58"/>
  <c r="DH58" s="1"/>
  <c r="DE58"/>
  <c r="DD58"/>
  <c r="DB58"/>
  <c r="DA58"/>
  <c r="DC58" s="1"/>
  <c r="CZ58"/>
  <c r="CW58"/>
  <c r="CV58"/>
  <c r="CX58" s="1"/>
  <c r="CU58"/>
  <c r="CT58"/>
  <c r="CR58"/>
  <c r="CQ58"/>
  <c r="CS58" s="1"/>
  <c r="CP58"/>
  <c r="CM58"/>
  <c r="CL58"/>
  <c r="CN58" s="1"/>
  <c r="CK58"/>
  <c r="CJ58"/>
  <c r="CH58"/>
  <c r="CG58"/>
  <c r="CI58" s="1"/>
  <c r="CF58"/>
  <c r="CC58"/>
  <c r="CB58"/>
  <c r="CD58" s="1"/>
  <c r="CA58"/>
  <c r="BX58"/>
  <c r="BW58"/>
  <c r="BV58"/>
  <c r="BR58"/>
  <c r="BQ58"/>
  <c r="BS58" s="1"/>
  <c r="BP58"/>
  <c r="BO58"/>
  <c r="BM58"/>
  <c r="BL58"/>
  <c r="BN58" s="1"/>
  <c r="BK58"/>
  <c r="BH58"/>
  <c r="BG58"/>
  <c r="BI58" s="1"/>
  <c r="BF58"/>
  <c r="BE58"/>
  <c r="BC58"/>
  <c r="BB58"/>
  <c r="BD58" s="1"/>
  <c r="BA58"/>
  <c r="AX58"/>
  <c r="AW58"/>
  <c r="AY58" s="1"/>
  <c r="AV58"/>
  <c r="AU58"/>
  <c r="AS58"/>
  <c r="AR58"/>
  <c r="AT58" s="1"/>
  <c r="AQ58"/>
  <c r="GV58" s="1"/>
  <c r="HB58" s="1"/>
  <c r="HI58" s="1"/>
  <c r="HK58" s="1"/>
  <c r="AN58"/>
  <c r="AM58"/>
  <c r="GW58" s="1"/>
  <c r="HC58" s="1"/>
  <c r="AL58"/>
  <c r="AK58"/>
  <c r="AJ58"/>
  <c r="HH57"/>
  <c r="HA57"/>
  <c r="GX57"/>
  <c r="HD57" s="1"/>
  <c r="HJ57" s="1"/>
  <c r="GS57"/>
  <c r="GR57"/>
  <c r="GT57" s="1"/>
  <c r="GQ57"/>
  <c r="GP57"/>
  <c r="GN57"/>
  <c r="GM57"/>
  <c r="GO57" s="1"/>
  <c r="GL57"/>
  <c r="GI57"/>
  <c r="GH57"/>
  <c r="GJ57" s="1"/>
  <c r="GG57"/>
  <c r="GF57"/>
  <c r="GD57"/>
  <c r="GC57"/>
  <c r="GE57" s="1"/>
  <c r="GB57"/>
  <c r="FY57"/>
  <c r="FX57"/>
  <c r="FZ57" s="1"/>
  <c r="FW57"/>
  <c r="FV57"/>
  <c r="FT57"/>
  <c r="FS57"/>
  <c r="FU57" s="1"/>
  <c r="FR57"/>
  <c r="FO57"/>
  <c r="FN57"/>
  <c r="FP57" s="1"/>
  <c r="FM57"/>
  <c r="FL57"/>
  <c r="FJ57"/>
  <c r="FI57"/>
  <c r="FK57" s="1"/>
  <c r="FH57"/>
  <c r="FE57"/>
  <c r="FD57"/>
  <c r="FF57" s="1"/>
  <c r="FC57"/>
  <c r="FB57"/>
  <c r="EZ57"/>
  <c r="EY57"/>
  <c r="FA57" s="1"/>
  <c r="EX57"/>
  <c r="EU57"/>
  <c r="ET57"/>
  <c r="EV57" s="1"/>
  <c r="ES57"/>
  <c r="ER57"/>
  <c r="EP57"/>
  <c r="EO57"/>
  <c r="EQ57" s="1"/>
  <c r="EN57"/>
  <c r="EK57"/>
  <c r="EJ57"/>
  <c r="EL57" s="1"/>
  <c r="EI57"/>
  <c r="EH57"/>
  <c r="EF57"/>
  <c r="EE57"/>
  <c r="EG57" s="1"/>
  <c r="ED57"/>
  <c r="EA57"/>
  <c r="DZ57"/>
  <c r="EB57" s="1"/>
  <c r="DY57"/>
  <c r="DX57"/>
  <c r="DV57"/>
  <c r="DU57"/>
  <c r="DW57" s="1"/>
  <c r="DT57"/>
  <c r="DQ57"/>
  <c r="DP57"/>
  <c r="DR57" s="1"/>
  <c r="DO57"/>
  <c r="DN57"/>
  <c r="DL57"/>
  <c r="DK57"/>
  <c r="DM57" s="1"/>
  <c r="DJ57"/>
  <c r="DG57"/>
  <c r="DF57"/>
  <c r="DH57" s="1"/>
  <c r="DE57"/>
  <c r="DD57"/>
  <c r="DB57"/>
  <c r="DA57"/>
  <c r="DC57" s="1"/>
  <c r="CZ57"/>
  <c r="CW57"/>
  <c r="CV57"/>
  <c r="CX57" s="1"/>
  <c r="CU57"/>
  <c r="CT57"/>
  <c r="CR57"/>
  <c r="CQ57"/>
  <c r="CS57" s="1"/>
  <c r="CP57"/>
  <c r="CM57"/>
  <c r="CL57"/>
  <c r="CN57" s="1"/>
  <c r="CK57"/>
  <c r="CJ57"/>
  <c r="CH57"/>
  <c r="CG57"/>
  <c r="CI57" s="1"/>
  <c r="CF57"/>
  <c r="CC57"/>
  <c r="CB57"/>
  <c r="CD57" s="1"/>
  <c r="CA57"/>
  <c r="BZ57"/>
  <c r="BX57"/>
  <c r="BW57"/>
  <c r="BV57"/>
  <c r="BR57"/>
  <c r="BQ57"/>
  <c r="BS57" s="1"/>
  <c r="BP57"/>
  <c r="BO57"/>
  <c r="BM57"/>
  <c r="BL57"/>
  <c r="BN57" s="1"/>
  <c r="BK57"/>
  <c r="BH57"/>
  <c r="BG57"/>
  <c r="BI57" s="1"/>
  <c r="BF57"/>
  <c r="BE57"/>
  <c r="BC57"/>
  <c r="BB57"/>
  <c r="BD57" s="1"/>
  <c r="BA57"/>
  <c r="AX57"/>
  <c r="AW57"/>
  <c r="AY57" s="1"/>
  <c r="AV57"/>
  <c r="AU57"/>
  <c r="AS57"/>
  <c r="AR57"/>
  <c r="AT57" s="1"/>
  <c r="AQ57"/>
  <c r="GV57" s="1"/>
  <c r="HB57" s="1"/>
  <c r="HI57" s="1"/>
  <c r="HK57" s="1"/>
  <c r="AN57"/>
  <c r="AM57"/>
  <c r="GW57" s="1"/>
  <c r="HC57" s="1"/>
  <c r="AL57"/>
  <c r="AK57"/>
  <c r="AJ57"/>
  <c r="HH56"/>
  <c r="HA56"/>
  <c r="GX56"/>
  <c r="HD56" s="1"/>
  <c r="HJ56" s="1"/>
  <c r="GS56"/>
  <c r="GR56"/>
  <c r="GT56" s="1"/>
  <c r="GQ56"/>
  <c r="GP56"/>
  <c r="GN56"/>
  <c r="GM56"/>
  <c r="GO56" s="1"/>
  <c r="GL56"/>
  <c r="GI56"/>
  <c r="GH56"/>
  <c r="GJ56" s="1"/>
  <c r="GG56"/>
  <c r="GF56"/>
  <c r="GD56"/>
  <c r="GC56"/>
  <c r="GE56" s="1"/>
  <c r="GB56"/>
  <c r="FY56"/>
  <c r="FX56"/>
  <c r="FZ56" s="1"/>
  <c r="FW56"/>
  <c r="FV56"/>
  <c r="FT56"/>
  <c r="FS56"/>
  <c r="FU56" s="1"/>
  <c r="FR56"/>
  <c r="FO56"/>
  <c r="FN56"/>
  <c r="FP56" s="1"/>
  <c r="FM56"/>
  <c r="FL56"/>
  <c r="FJ56"/>
  <c r="FI56"/>
  <c r="FK56" s="1"/>
  <c r="FH56"/>
  <c r="FE56"/>
  <c r="FD56"/>
  <c r="FF56" s="1"/>
  <c r="FC56"/>
  <c r="FB56"/>
  <c r="EZ56"/>
  <c r="EY56"/>
  <c r="FA56" s="1"/>
  <c r="EX56"/>
  <c r="EU56"/>
  <c r="ET56"/>
  <c r="EV56" s="1"/>
  <c r="ES56"/>
  <c r="ER56"/>
  <c r="EP56"/>
  <c r="EO56"/>
  <c r="EQ56" s="1"/>
  <c r="EN56"/>
  <c r="EK56"/>
  <c r="EJ56"/>
  <c r="EL56" s="1"/>
  <c r="EI56"/>
  <c r="EH56"/>
  <c r="EF56"/>
  <c r="EE56"/>
  <c r="EG56" s="1"/>
  <c r="ED56"/>
  <c r="EA56"/>
  <c r="DZ56"/>
  <c r="EB56" s="1"/>
  <c r="DY56"/>
  <c r="DX56"/>
  <c r="DV56"/>
  <c r="DU56"/>
  <c r="DW56" s="1"/>
  <c r="DT56"/>
  <c r="DQ56"/>
  <c r="DP56"/>
  <c r="DR56" s="1"/>
  <c r="DO56"/>
  <c r="DN56"/>
  <c r="DL56"/>
  <c r="DK56"/>
  <c r="DM56" s="1"/>
  <c r="DJ56"/>
  <c r="DG56"/>
  <c r="DF56"/>
  <c r="DH56" s="1"/>
  <c r="DE56"/>
  <c r="DD56"/>
  <c r="DB56"/>
  <c r="DA56"/>
  <c r="DC56" s="1"/>
  <c r="CZ56"/>
  <c r="CW56"/>
  <c r="CV56"/>
  <c r="CX56" s="1"/>
  <c r="CU56"/>
  <c r="CT56"/>
  <c r="CR56"/>
  <c r="CQ56"/>
  <c r="CS56" s="1"/>
  <c r="CP56"/>
  <c r="CM56"/>
  <c r="CL56"/>
  <c r="CN56" s="1"/>
  <c r="CK56"/>
  <c r="CJ56"/>
  <c r="CH56"/>
  <c r="CG56"/>
  <c r="CI56" s="1"/>
  <c r="CF56"/>
  <c r="CC56"/>
  <c r="CB56"/>
  <c r="CD56" s="1"/>
  <c r="CA56"/>
  <c r="BX56"/>
  <c r="BW56"/>
  <c r="BV56"/>
  <c r="BR56"/>
  <c r="BQ56"/>
  <c r="BS56" s="1"/>
  <c r="BP56"/>
  <c r="BO56"/>
  <c r="BM56"/>
  <c r="BL56"/>
  <c r="BN56" s="1"/>
  <c r="BK56"/>
  <c r="BH56"/>
  <c r="BG56"/>
  <c r="BI56" s="1"/>
  <c r="BF56"/>
  <c r="BE56"/>
  <c r="BC56"/>
  <c r="BB56"/>
  <c r="BD56" s="1"/>
  <c r="BA56"/>
  <c r="AX56"/>
  <c r="AW56"/>
  <c r="AY56" s="1"/>
  <c r="AV56"/>
  <c r="AU56"/>
  <c r="AS56"/>
  <c r="AR56"/>
  <c r="AT56" s="1"/>
  <c r="AQ56"/>
  <c r="GV56" s="1"/>
  <c r="HB56" s="1"/>
  <c r="AN56"/>
  <c r="AM56"/>
  <c r="GW56" s="1"/>
  <c r="HC56" s="1"/>
  <c r="AL56"/>
  <c r="AK56"/>
  <c r="AJ56"/>
  <c r="HH55"/>
  <c r="HA55"/>
  <c r="GX55"/>
  <c r="HD55" s="1"/>
  <c r="HJ55" s="1"/>
  <c r="GS55"/>
  <c r="GR55"/>
  <c r="GT55" s="1"/>
  <c r="GQ55"/>
  <c r="GP55"/>
  <c r="GN55"/>
  <c r="GM55"/>
  <c r="GO55" s="1"/>
  <c r="GL55"/>
  <c r="GI55"/>
  <c r="GH55"/>
  <c r="GJ55" s="1"/>
  <c r="GG55"/>
  <c r="GF55"/>
  <c r="GD55"/>
  <c r="GC55"/>
  <c r="GE55" s="1"/>
  <c r="GB55"/>
  <c r="FY55"/>
  <c r="FX55"/>
  <c r="FZ55" s="1"/>
  <c r="FW55"/>
  <c r="FV55"/>
  <c r="FT55"/>
  <c r="FS55"/>
  <c r="FU55" s="1"/>
  <c r="FR55"/>
  <c r="FO55"/>
  <c r="FN55"/>
  <c r="FP55" s="1"/>
  <c r="FM55"/>
  <c r="FL55"/>
  <c r="FJ55"/>
  <c r="FI55"/>
  <c r="FK55" s="1"/>
  <c r="FH55"/>
  <c r="FE55"/>
  <c r="FD55"/>
  <c r="FF55" s="1"/>
  <c r="FC55"/>
  <c r="FB55"/>
  <c r="EZ55"/>
  <c r="EY55"/>
  <c r="FA55" s="1"/>
  <c r="EX55"/>
  <c r="EU55"/>
  <c r="ET55"/>
  <c r="EV55" s="1"/>
  <c r="ES55"/>
  <c r="ER55"/>
  <c r="EP55"/>
  <c r="EO55"/>
  <c r="EQ55" s="1"/>
  <c r="EN55"/>
  <c r="EK55"/>
  <c r="EJ55"/>
  <c r="EL55" s="1"/>
  <c r="EI55"/>
  <c r="EH55"/>
  <c r="EF55"/>
  <c r="EE55"/>
  <c r="EG55" s="1"/>
  <c r="ED55"/>
  <c r="EA55"/>
  <c r="DZ55"/>
  <c r="EB55" s="1"/>
  <c r="DY55"/>
  <c r="DX55"/>
  <c r="DV55"/>
  <c r="DU55"/>
  <c r="DW55" s="1"/>
  <c r="DT55"/>
  <c r="DQ55"/>
  <c r="DP55"/>
  <c r="DR55" s="1"/>
  <c r="DO55"/>
  <c r="DN55"/>
  <c r="DL55"/>
  <c r="DK55"/>
  <c r="DM55" s="1"/>
  <c r="DJ55"/>
  <c r="DG55"/>
  <c r="DF55"/>
  <c r="DH55" s="1"/>
  <c r="DE55"/>
  <c r="DD55"/>
  <c r="DB55"/>
  <c r="DA55"/>
  <c r="DC55" s="1"/>
  <c r="CZ55"/>
  <c r="CW55"/>
  <c r="CV55"/>
  <c r="CX55" s="1"/>
  <c r="CU55"/>
  <c r="CT55"/>
  <c r="CR55"/>
  <c r="CQ55"/>
  <c r="CS55" s="1"/>
  <c r="CP55"/>
  <c r="CM55"/>
  <c r="CL55"/>
  <c r="CN55" s="1"/>
  <c r="CK55"/>
  <c r="CJ55"/>
  <c r="CH55"/>
  <c r="CG55"/>
  <c r="CI55" s="1"/>
  <c r="CF55"/>
  <c r="CC55"/>
  <c r="CB55"/>
  <c r="CD55" s="1"/>
  <c r="CA55"/>
  <c r="BZ55"/>
  <c r="BX55"/>
  <c r="BW55"/>
  <c r="BV55"/>
  <c r="BR55"/>
  <c r="BQ55"/>
  <c r="BS55" s="1"/>
  <c r="BP55"/>
  <c r="BO55"/>
  <c r="BM55"/>
  <c r="BL55"/>
  <c r="BN55" s="1"/>
  <c r="BK55"/>
  <c r="BH55"/>
  <c r="BG55"/>
  <c r="BI55" s="1"/>
  <c r="BF55"/>
  <c r="BE55"/>
  <c r="BC55"/>
  <c r="BB55"/>
  <c r="BD55" s="1"/>
  <c r="BA55"/>
  <c r="AX55"/>
  <c r="AW55"/>
  <c r="AY55" s="1"/>
  <c r="AV55"/>
  <c r="AU55"/>
  <c r="AS55"/>
  <c r="AR55"/>
  <c r="AT55" s="1"/>
  <c r="AQ55"/>
  <c r="GV55" s="1"/>
  <c r="HB55" s="1"/>
  <c r="HI55" s="1"/>
  <c r="HK55" s="1"/>
  <c r="AN55"/>
  <c r="AM55"/>
  <c r="GW55" s="1"/>
  <c r="HC55" s="1"/>
  <c r="AL55"/>
  <c r="AK55"/>
  <c r="AJ55"/>
  <c r="HH54"/>
  <c r="HA54"/>
  <c r="GX54"/>
  <c r="HD54" s="1"/>
  <c r="HJ54" s="1"/>
  <c r="GS54"/>
  <c r="GR54"/>
  <c r="GT54" s="1"/>
  <c r="GQ54"/>
  <c r="GP54"/>
  <c r="GN54"/>
  <c r="GM54"/>
  <c r="GO54" s="1"/>
  <c r="GL54"/>
  <c r="GI54"/>
  <c r="GH54"/>
  <c r="GJ54" s="1"/>
  <c r="GG54"/>
  <c r="GF54"/>
  <c r="GD54"/>
  <c r="GC54"/>
  <c r="GE54" s="1"/>
  <c r="GB54"/>
  <c r="FY54"/>
  <c r="FX54"/>
  <c r="FZ54" s="1"/>
  <c r="FW54"/>
  <c r="FV54"/>
  <c r="FT54"/>
  <c r="FS54"/>
  <c r="FU54" s="1"/>
  <c r="FR54"/>
  <c r="FO54"/>
  <c r="FN54"/>
  <c r="FP54" s="1"/>
  <c r="FM54"/>
  <c r="FL54"/>
  <c r="FJ54"/>
  <c r="FI54"/>
  <c r="FK54" s="1"/>
  <c r="FH54"/>
  <c r="FE54"/>
  <c r="FD54"/>
  <c r="FF54" s="1"/>
  <c r="FC54"/>
  <c r="FB54"/>
  <c r="EZ54"/>
  <c r="EY54"/>
  <c r="FA54" s="1"/>
  <c r="EX54"/>
  <c r="EU54"/>
  <c r="ET54"/>
  <c r="EV54" s="1"/>
  <c r="ES54"/>
  <c r="ER54"/>
  <c r="EP54"/>
  <c r="EO54"/>
  <c r="EQ54" s="1"/>
  <c r="EN54"/>
  <c r="EK54"/>
  <c r="EJ54"/>
  <c r="EL54" s="1"/>
  <c r="EI54"/>
  <c r="EH54"/>
  <c r="EF54"/>
  <c r="EE54"/>
  <c r="EG54" s="1"/>
  <c r="ED54"/>
  <c r="EA54"/>
  <c r="DZ54"/>
  <c r="EB54" s="1"/>
  <c r="DY54"/>
  <c r="DX54"/>
  <c r="DV54"/>
  <c r="DU54"/>
  <c r="DW54" s="1"/>
  <c r="DT54"/>
  <c r="DQ54"/>
  <c r="DP54"/>
  <c r="DR54" s="1"/>
  <c r="DO54"/>
  <c r="DN54"/>
  <c r="DL54"/>
  <c r="DK54"/>
  <c r="DM54" s="1"/>
  <c r="DJ54"/>
  <c r="DG54"/>
  <c r="DF54"/>
  <c r="DH54" s="1"/>
  <c r="DE54"/>
  <c r="DD54"/>
  <c r="DB54"/>
  <c r="DA54"/>
  <c r="DC54" s="1"/>
  <c r="CZ54"/>
  <c r="CW54"/>
  <c r="CV54"/>
  <c r="CX54" s="1"/>
  <c r="CU54"/>
  <c r="CT54"/>
  <c r="CR54"/>
  <c r="CQ54"/>
  <c r="CS54" s="1"/>
  <c r="CP54"/>
  <c r="CM54"/>
  <c r="CL54"/>
  <c r="CN54" s="1"/>
  <c r="CK54"/>
  <c r="CJ54"/>
  <c r="CH54"/>
  <c r="CG54"/>
  <c r="CI54" s="1"/>
  <c r="CF54"/>
  <c r="CC54"/>
  <c r="CB54"/>
  <c r="CD54" s="1"/>
  <c r="CA54"/>
  <c r="BX54"/>
  <c r="BW54"/>
  <c r="BV54"/>
  <c r="BR54"/>
  <c r="BQ54"/>
  <c r="BS54" s="1"/>
  <c r="BP54"/>
  <c r="BO54"/>
  <c r="BM54"/>
  <c r="BL54"/>
  <c r="BN54" s="1"/>
  <c r="BK54"/>
  <c r="BH54"/>
  <c r="BG54"/>
  <c r="BI54" s="1"/>
  <c r="BF54"/>
  <c r="BE54"/>
  <c r="BC54"/>
  <c r="BB54"/>
  <c r="BD54" s="1"/>
  <c r="BA54"/>
  <c r="AX54"/>
  <c r="AW54"/>
  <c r="AY54" s="1"/>
  <c r="AV54"/>
  <c r="AU54"/>
  <c r="AS54"/>
  <c r="AR54"/>
  <c r="AT54" s="1"/>
  <c r="AQ54"/>
  <c r="GV54" s="1"/>
  <c r="HB54" s="1"/>
  <c r="HI54" s="1"/>
  <c r="HK54" s="1"/>
  <c r="AN54"/>
  <c r="AM54"/>
  <c r="GW54" s="1"/>
  <c r="HC54" s="1"/>
  <c r="AL54"/>
  <c r="AK54"/>
  <c r="AJ54"/>
  <c r="HH53"/>
  <c r="HA53"/>
  <c r="GX53"/>
  <c r="HD53" s="1"/>
  <c r="HJ53" s="1"/>
  <c r="GS53"/>
  <c r="GR53"/>
  <c r="GT53" s="1"/>
  <c r="GQ53"/>
  <c r="GP53"/>
  <c r="GN53"/>
  <c r="GM53"/>
  <c r="GO53" s="1"/>
  <c r="GL53"/>
  <c r="GI53"/>
  <c r="GH53"/>
  <c r="GJ53" s="1"/>
  <c r="GG53"/>
  <c r="GF53"/>
  <c r="GD53"/>
  <c r="GC53"/>
  <c r="GE53" s="1"/>
  <c r="GB53"/>
  <c r="FY53"/>
  <c r="FX53"/>
  <c r="FZ53" s="1"/>
  <c r="FW53"/>
  <c r="FV53"/>
  <c r="FT53"/>
  <c r="FS53"/>
  <c r="FU53" s="1"/>
  <c r="FR53"/>
  <c r="FO53"/>
  <c r="FN53"/>
  <c r="FP53" s="1"/>
  <c r="FM53"/>
  <c r="FL53"/>
  <c r="FJ53"/>
  <c r="FI53"/>
  <c r="FK53" s="1"/>
  <c r="FH53"/>
  <c r="FE53"/>
  <c r="FD53"/>
  <c r="FF53" s="1"/>
  <c r="FC53"/>
  <c r="FB53"/>
  <c r="EZ53"/>
  <c r="EY53"/>
  <c r="FA53" s="1"/>
  <c r="EX53"/>
  <c r="EU53"/>
  <c r="ET53"/>
  <c r="EV53" s="1"/>
  <c r="ES53"/>
  <c r="ER53"/>
  <c r="EP53"/>
  <c r="EO53"/>
  <c r="EQ53" s="1"/>
  <c r="EN53"/>
  <c r="EK53"/>
  <c r="EJ53"/>
  <c r="EL53" s="1"/>
  <c r="EI53"/>
  <c r="EH53"/>
  <c r="EF53"/>
  <c r="EE53"/>
  <c r="EG53" s="1"/>
  <c r="ED53"/>
  <c r="EA53"/>
  <c r="DZ53"/>
  <c r="EB53" s="1"/>
  <c r="DY53"/>
  <c r="DX53"/>
  <c r="DV53"/>
  <c r="DU53"/>
  <c r="DW53" s="1"/>
  <c r="DT53"/>
  <c r="DQ53"/>
  <c r="DP53"/>
  <c r="DR53" s="1"/>
  <c r="DO53"/>
  <c r="DN53"/>
  <c r="DL53"/>
  <c r="DK53"/>
  <c r="DM53" s="1"/>
  <c r="DJ53"/>
  <c r="DG53"/>
  <c r="DF53"/>
  <c r="DH53" s="1"/>
  <c r="DE53"/>
  <c r="DD53"/>
  <c r="DB53"/>
  <c r="DA53"/>
  <c r="DC53" s="1"/>
  <c r="CZ53"/>
  <c r="CW53"/>
  <c r="CV53"/>
  <c r="CX53" s="1"/>
  <c r="CU53"/>
  <c r="CT53"/>
  <c r="CR53"/>
  <c r="CQ53"/>
  <c r="CS53" s="1"/>
  <c r="CP53"/>
  <c r="CM53"/>
  <c r="CL53"/>
  <c r="CN53" s="1"/>
  <c r="CK53"/>
  <c r="CJ53"/>
  <c r="CH53"/>
  <c r="CG53"/>
  <c r="CI53" s="1"/>
  <c r="CF53"/>
  <c r="CC53"/>
  <c r="CB53"/>
  <c r="CD53" s="1"/>
  <c r="CA53"/>
  <c r="BZ53"/>
  <c r="BX53"/>
  <c r="BW53"/>
  <c r="BV53"/>
  <c r="BR53"/>
  <c r="BQ53"/>
  <c r="BS53" s="1"/>
  <c r="BP53"/>
  <c r="BO53"/>
  <c r="BM53"/>
  <c r="BL53"/>
  <c r="BN53" s="1"/>
  <c r="BK53"/>
  <c r="BH53"/>
  <c r="BG53"/>
  <c r="BI53" s="1"/>
  <c r="BF53"/>
  <c r="BE53"/>
  <c r="BC53"/>
  <c r="BB53"/>
  <c r="BD53" s="1"/>
  <c r="BA53"/>
  <c r="AX53"/>
  <c r="AW53"/>
  <c r="AY53" s="1"/>
  <c r="AV53"/>
  <c r="AU53"/>
  <c r="AS53"/>
  <c r="AR53"/>
  <c r="AT53" s="1"/>
  <c r="AQ53"/>
  <c r="GV53" s="1"/>
  <c r="HB53" s="1"/>
  <c r="HI53" s="1"/>
  <c r="HK53" s="1"/>
  <c r="AN53"/>
  <c r="AM53"/>
  <c r="GW53" s="1"/>
  <c r="HC53" s="1"/>
  <c r="AL53"/>
  <c r="AK53"/>
  <c r="AJ53"/>
  <c r="HH52"/>
  <c r="HA52"/>
  <c r="GX52"/>
  <c r="HD52" s="1"/>
  <c r="HJ52" s="1"/>
  <c r="GS52"/>
  <c r="GR52"/>
  <c r="GT52" s="1"/>
  <c r="GQ52"/>
  <c r="GP52"/>
  <c r="GN52"/>
  <c r="GM52"/>
  <c r="GO52" s="1"/>
  <c r="GL52"/>
  <c r="GI52"/>
  <c r="GH52"/>
  <c r="GJ52" s="1"/>
  <c r="GG52"/>
  <c r="GF52"/>
  <c r="GD52"/>
  <c r="GC52"/>
  <c r="GE52" s="1"/>
  <c r="GB52"/>
  <c r="FY52"/>
  <c r="FX52"/>
  <c r="FZ52" s="1"/>
  <c r="FW52"/>
  <c r="FV52"/>
  <c r="FT52"/>
  <c r="FS52"/>
  <c r="FU52" s="1"/>
  <c r="FR52"/>
  <c r="FO52"/>
  <c r="FN52"/>
  <c r="FP52" s="1"/>
  <c r="FM52"/>
  <c r="FL52"/>
  <c r="FJ52"/>
  <c r="FI52"/>
  <c r="FK52" s="1"/>
  <c r="FH52"/>
  <c r="FE52"/>
  <c r="FD52"/>
  <c r="FF52" s="1"/>
  <c r="FC52"/>
  <c r="FB52"/>
  <c r="EZ52"/>
  <c r="EY52"/>
  <c r="FA52" s="1"/>
  <c r="EX52"/>
  <c r="EU52"/>
  <c r="ET52"/>
  <c r="EV52" s="1"/>
  <c r="ES52"/>
  <c r="ER52"/>
  <c r="EP52"/>
  <c r="EO52"/>
  <c r="EQ52" s="1"/>
  <c r="EN52"/>
  <c r="EK52"/>
  <c r="EJ52"/>
  <c r="EL52" s="1"/>
  <c r="EI52"/>
  <c r="EH52"/>
  <c r="EF52"/>
  <c r="EE52"/>
  <c r="EG52" s="1"/>
  <c r="ED52"/>
  <c r="EA52"/>
  <c r="DZ52"/>
  <c r="EB52" s="1"/>
  <c r="DY52"/>
  <c r="DX52"/>
  <c r="DV52"/>
  <c r="DU52"/>
  <c r="DW52" s="1"/>
  <c r="DT52"/>
  <c r="DQ52"/>
  <c r="DP52"/>
  <c r="DR52" s="1"/>
  <c r="DO52"/>
  <c r="DN52"/>
  <c r="DL52"/>
  <c r="DK52"/>
  <c r="DM52" s="1"/>
  <c r="DJ52"/>
  <c r="DG52"/>
  <c r="DF52"/>
  <c r="DH52" s="1"/>
  <c r="DE52"/>
  <c r="DD52"/>
  <c r="DB52"/>
  <c r="DA52"/>
  <c r="DC52" s="1"/>
  <c r="CZ52"/>
  <c r="CW52"/>
  <c r="CV52"/>
  <c r="CX52" s="1"/>
  <c r="CU52"/>
  <c r="CT52"/>
  <c r="CR52"/>
  <c r="CQ52"/>
  <c r="CS52" s="1"/>
  <c r="CP52"/>
  <c r="CM52"/>
  <c r="CL52"/>
  <c r="CN52" s="1"/>
  <c r="CK52"/>
  <c r="CJ52"/>
  <c r="CH52"/>
  <c r="CG52"/>
  <c r="CI52" s="1"/>
  <c r="CF52"/>
  <c r="CC52"/>
  <c r="CB52"/>
  <c r="CD52" s="1"/>
  <c r="CA52"/>
  <c r="BX52"/>
  <c r="BW52"/>
  <c r="BV52"/>
  <c r="BR52"/>
  <c r="BQ52"/>
  <c r="BS52" s="1"/>
  <c r="BP52"/>
  <c r="BO52"/>
  <c r="BM52"/>
  <c r="BL52"/>
  <c r="BN52" s="1"/>
  <c r="BK52"/>
  <c r="BH52"/>
  <c r="BG52"/>
  <c r="BI52" s="1"/>
  <c r="BF52"/>
  <c r="BE52"/>
  <c r="BC52"/>
  <c r="BB52"/>
  <c r="BD52" s="1"/>
  <c r="BA52"/>
  <c r="AX52"/>
  <c r="AW52"/>
  <c r="AY52" s="1"/>
  <c r="AV52"/>
  <c r="AU52"/>
  <c r="AS52"/>
  <c r="AR52"/>
  <c r="AT52" s="1"/>
  <c r="AQ52"/>
  <c r="GV52" s="1"/>
  <c r="HB52" s="1"/>
  <c r="HI52" s="1"/>
  <c r="HK52" s="1"/>
  <c r="AN52"/>
  <c r="AM52"/>
  <c r="GW52" s="1"/>
  <c r="HC52" s="1"/>
  <c r="AL52"/>
  <c r="AK52"/>
  <c r="AJ52"/>
  <c r="HH51"/>
  <c r="HA51"/>
  <c r="GX51"/>
  <c r="HD51" s="1"/>
  <c r="HJ51" s="1"/>
  <c r="GS51"/>
  <c r="GR51"/>
  <c r="GT51" s="1"/>
  <c r="GQ51"/>
  <c r="GP51"/>
  <c r="GN51"/>
  <c r="GM51"/>
  <c r="GO51" s="1"/>
  <c r="GL51"/>
  <c r="GI51"/>
  <c r="GH51"/>
  <c r="GJ51" s="1"/>
  <c r="GG51"/>
  <c r="GF51"/>
  <c r="GD51"/>
  <c r="GC51"/>
  <c r="GE51" s="1"/>
  <c r="GB51"/>
  <c r="FY51"/>
  <c r="FX51"/>
  <c r="FZ51" s="1"/>
  <c r="FW51"/>
  <c r="FV51"/>
  <c r="FT51"/>
  <c r="FS51"/>
  <c r="FU51" s="1"/>
  <c r="FR51"/>
  <c r="FO51"/>
  <c r="FN51"/>
  <c r="FP51" s="1"/>
  <c r="FM51"/>
  <c r="FL51"/>
  <c r="FJ51"/>
  <c r="FI51"/>
  <c r="FK51" s="1"/>
  <c r="FH51"/>
  <c r="FE51"/>
  <c r="FD51"/>
  <c r="FF51" s="1"/>
  <c r="FC51"/>
  <c r="FB51"/>
  <c r="EZ51"/>
  <c r="EY51"/>
  <c r="FA51" s="1"/>
  <c r="EX51"/>
  <c r="EU51"/>
  <c r="ET51"/>
  <c r="EV51" s="1"/>
  <c r="ES51"/>
  <c r="ER51"/>
  <c r="EP51"/>
  <c r="EO51"/>
  <c r="EQ51" s="1"/>
  <c r="EN51"/>
  <c r="EK51"/>
  <c r="EJ51"/>
  <c r="EL51" s="1"/>
  <c r="EI51"/>
  <c r="EH51"/>
  <c r="EF51"/>
  <c r="EE51"/>
  <c r="EG51" s="1"/>
  <c r="ED51"/>
  <c r="EA51"/>
  <c r="DZ51"/>
  <c r="EB51" s="1"/>
  <c r="DY51"/>
  <c r="DX51"/>
  <c r="DV51"/>
  <c r="DU51"/>
  <c r="DW51" s="1"/>
  <c r="DT51"/>
  <c r="DQ51"/>
  <c r="DP51"/>
  <c r="DR51" s="1"/>
  <c r="DO51"/>
  <c r="DN51"/>
  <c r="DL51"/>
  <c r="DK51"/>
  <c r="DM51" s="1"/>
  <c r="DJ51"/>
  <c r="DG51"/>
  <c r="DF51"/>
  <c r="DH51" s="1"/>
  <c r="DE51"/>
  <c r="DD51"/>
  <c r="DB51"/>
  <c r="DA51"/>
  <c r="DC51" s="1"/>
  <c r="CZ51"/>
  <c r="CW51"/>
  <c r="CV51"/>
  <c r="CX51" s="1"/>
  <c r="CU51"/>
  <c r="CT51"/>
  <c r="CR51"/>
  <c r="CQ51"/>
  <c r="CS51" s="1"/>
  <c r="CP51"/>
  <c r="CM51"/>
  <c r="CL51"/>
  <c r="CN51" s="1"/>
  <c r="CK51"/>
  <c r="CJ51"/>
  <c r="CH51"/>
  <c r="CG51"/>
  <c r="CI51" s="1"/>
  <c r="CF51"/>
  <c r="CC51"/>
  <c r="CB51"/>
  <c r="CD51" s="1"/>
  <c r="CA51"/>
  <c r="BZ51"/>
  <c r="BX51"/>
  <c r="BW51"/>
  <c r="BV51"/>
  <c r="BR51"/>
  <c r="BQ51"/>
  <c r="BS51" s="1"/>
  <c r="BP51"/>
  <c r="BO51"/>
  <c r="BM51"/>
  <c r="BL51"/>
  <c r="BN51" s="1"/>
  <c r="BK51"/>
  <c r="BH51"/>
  <c r="BG51"/>
  <c r="BI51" s="1"/>
  <c r="BF51"/>
  <c r="BE51"/>
  <c r="BC51"/>
  <c r="BB51"/>
  <c r="BD51" s="1"/>
  <c r="BA51"/>
  <c r="AX51"/>
  <c r="AW51"/>
  <c r="AY51" s="1"/>
  <c r="AV51"/>
  <c r="AU51"/>
  <c r="AS51"/>
  <c r="AR51"/>
  <c r="AT51" s="1"/>
  <c r="AQ51"/>
  <c r="GV51" s="1"/>
  <c r="HB51" s="1"/>
  <c r="HI51" s="1"/>
  <c r="HK51" s="1"/>
  <c r="AN51"/>
  <c r="AM51"/>
  <c r="GW51" s="1"/>
  <c r="HC51" s="1"/>
  <c r="AL51"/>
  <c r="AK51"/>
  <c r="AJ51"/>
  <c r="HH50"/>
  <c r="HA50"/>
  <c r="GX50"/>
  <c r="HD50" s="1"/>
  <c r="HJ50" s="1"/>
  <c r="GS50"/>
  <c r="GR50"/>
  <c r="GT50" s="1"/>
  <c r="GQ50"/>
  <c r="GP50"/>
  <c r="GN50"/>
  <c r="GM50"/>
  <c r="GO50" s="1"/>
  <c r="GL50"/>
  <c r="GI50"/>
  <c r="GH50"/>
  <c r="GJ50" s="1"/>
  <c r="GG50"/>
  <c r="GF50"/>
  <c r="GD50"/>
  <c r="GC50"/>
  <c r="GE50" s="1"/>
  <c r="GB50"/>
  <c r="FY50"/>
  <c r="FX50"/>
  <c r="FZ50" s="1"/>
  <c r="FW50"/>
  <c r="FV50"/>
  <c r="FT50"/>
  <c r="FS50"/>
  <c r="FU50" s="1"/>
  <c r="FR50"/>
  <c r="FO50"/>
  <c r="FN50"/>
  <c r="FP50" s="1"/>
  <c r="FM50"/>
  <c r="FL50"/>
  <c r="FJ50"/>
  <c r="FI50"/>
  <c r="FK50" s="1"/>
  <c r="FH50"/>
  <c r="FE50"/>
  <c r="FD50"/>
  <c r="FF50" s="1"/>
  <c r="FC50"/>
  <c r="FB50"/>
  <c r="EZ50"/>
  <c r="EY50"/>
  <c r="FA50" s="1"/>
  <c r="EX50"/>
  <c r="EU50"/>
  <c r="ET50"/>
  <c r="EV50" s="1"/>
  <c r="ES50"/>
  <c r="ER50"/>
  <c r="EP50"/>
  <c r="EO50"/>
  <c r="EQ50" s="1"/>
  <c r="EN50"/>
  <c r="EK50"/>
  <c r="EJ50"/>
  <c r="EL50" s="1"/>
  <c r="EI50"/>
  <c r="EH50"/>
  <c r="EF50"/>
  <c r="EE50"/>
  <c r="EG50" s="1"/>
  <c r="ED50"/>
  <c r="EA50"/>
  <c r="DZ50"/>
  <c r="EB50" s="1"/>
  <c r="DY50"/>
  <c r="DX50"/>
  <c r="DV50"/>
  <c r="DU50"/>
  <c r="DW50" s="1"/>
  <c r="DT50"/>
  <c r="DQ50"/>
  <c r="DP50"/>
  <c r="DR50" s="1"/>
  <c r="DO50"/>
  <c r="DN50"/>
  <c r="DL50"/>
  <c r="DK50"/>
  <c r="DM50" s="1"/>
  <c r="DJ50"/>
  <c r="DG50"/>
  <c r="DF50"/>
  <c r="DH50" s="1"/>
  <c r="DE50"/>
  <c r="DD50"/>
  <c r="DB50"/>
  <c r="DA50"/>
  <c r="DC50" s="1"/>
  <c r="CZ50"/>
  <c r="CW50"/>
  <c r="CV50"/>
  <c r="CX50" s="1"/>
  <c r="CU50"/>
  <c r="CT50"/>
  <c r="CR50"/>
  <c r="CQ50"/>
  <c r="CS50" s="1"/>
  <c r="CP50"/>
  <c r="CM50"/>
  <c r="CL50"/>
  <c r="CN50" s="1"/>
  <c r="CK50"/>
  <c r="CJ50"/>
  <c r="CH50"/>
  <c r="CG50"/>
  <c r="CI50" s="1"/>
  <c r="CF50"/>
  <c r="CC50"/>
  <c r="CB50"/>
  <c r="CD50" s="1"/>
  <c r="CA50"/>
  <c r="BX50"/>
  <c r="BW50"/>
  <c r="BV50"/>
  <c r="BR50"/>
  <c r="BQ50"/>
  <c r="BS50" s="1"/>
  <c r="BP50"/>
  <c r="BO50"/>
  <c r="BM50"/>
  <c r="BL50"/>
  <c r="BN50" s="1"/>
  <c r="BK50"/>
  <c r="BH50"/>
  <c r="BG50"/>
  <c r="BI50" s="1"/>
  <c r="BF50"/>
  <c r="BE50"/>
  <c r="BC50"/>
  <c r="BB50"/>
  <c r="BD50" s="1"/>
  <c r="BA50"/>
  <c r="AX50"/>
  <c r="AW50"/>
  <c r="AY50" s="1"/>
  <c r="AV50"/>
  <c r="AU50"/>
  <c r="AS50"/>
  <c r="AR50"/>
  <c r="AT50" s="1"/>
  <c r="AQ50"/>
  <c r="GV50" s="1"/>
  <c r="HB50" s="1"/>
  <c r="HI50" s="1"/>
  <c r="HK50" s="1"/>
  <c r="AN50"/>
  <c r="AM50"/>
  <c r="GW50" s="1"/>
  <c r="HC50" s="1"/>
  <c r="AL50"/>
  <c r="AK50"/>
  <c r="AJ50"/>
  <c r="HH49"/>
  <c r="HA49"/>
  <c r="GX49"/>
  <c r="HD49" s="1"/>
  <c r="HJ49" s="1"/>
  <c r="GS49"/>
  <c r="GR49"/>
  <c r="GT49" s="1"/>
  <c r="GQ49"/>
  <c r="GP49"/>
  <c r="GN49"/>
  <c r="GM49"/>
  <c r="GO49" s="1"/>
  <c r="GL49"/>
  <c r="GI49"/>
  <c r="GH49"/>
  <c r="GJ49" s="1"/>
  <c r="GG49"/>
  <c r="GF49"/>
  <c r="GD49"/>
  <c r="GC49"/>
  <c r="GE49" s="1"/>
  <c r="GB49"/>
  <c r="FY49"/>
  <c r="FX49"/>
  <c r="FZ49" s="1"/>
  <c r="FW49"/>
  <c r="FV49"/>
  <c r="FT49"/>
  <c r="FS49"/>
  <c r="FU49" s="1"/>
  <c r="FR49"/>
  <c r="FO49"/>
  <c r="FN49"/>
  <c r="FP49" s="1"/>
  <c r="FM49"/>
  <c r="FL49"/>
  <c r="FJ49"/>
  <c r="FI49"/>
  <c r="FK49" s="1"/>
  <c r="FH49"/>
  <c r="FE49"/>
  <c r="FD49"/>
  <c r="FF49" s="1"/>
  <c r="FC49"/>
  <c r="FB49"/>
  <c r="EZ49"/>
  <c r="EY49"/>
  <c r="FA49" s="1"/>
  <c r="EX49"/>
  <c r="EU49"/>
  <c r="ET49"/>
  <c r="EV49" s="1"/>
  <c r="ES49"/>
  <c r="ER49"/>
  <c r="EP49"/>
  <c r="EO49"/>
  <c r="EQ49" s="1"/>
  <c r="EN49"/>
  <c r="EK49"/>
  <c r="EJ49"/>
  <c r="EL49" s="1"/>
  <c r="EI49"/>
  <c r="EH49"/>
  <c r="EF49"/>
  <c r="EE49"/>
  <c r="EG49" s="1"/>
  <c r="ED49"/>
  <c r="EA49"/>
  <c r="DZ49"/>
  <c r="EB49" s="1"/>
  <c r="DY49"/>
  <c r="DX49"/>
  <c r="DV49"/>
  <c r="DU49"/>
  <c r="DW49" s="1"/>
  <c r="DT49"/>
  <c r="DQ49"/>
  <c r="DP49"/>
  <c r="DR49" s="1"/>
  <c r="DO49"/>
  <c r="DN49"/>
  <c r="DL49"/>
  <c r="DK49"/>
  <c r="DM49" s="1"/>
  <c r="DJ49"/>
  <c r="DG49"/>
  <c r="DF49"/>
  <c r="DH49" s="1"/>
  <c r="DE49"/>
  <c r="DD49"/>
  <c r="DB49"/>
  <c r="DA49"/>
  <c r="DC49" s="1"/>
  <c r="CZ49"/>
  <c r="CW49"/>
  <c r="CV49"/>
  <c r="CX49" s="1"/>
  <c r="CU49"/>
  <c r="CT49"/>
  <c r="CR49"/>
  <c r="CQ49"/>
  <c r="CS49" s="1"/>
  <c r="CP49"/>
  <c r="CM49"/>
  <c r="CL49"/>
  <c r="CN49" s="1"/>
  <c r="CK49"/>
  <c r="CJ49"/>
  <c r="CH49"/>
  <c r="CG49"/>
  <c r="CI49" s="1"/>
  <c r="CF49"/>
  <c r="CC49"/>
  <c r="CB49"/>
  <c r="CD49" s="1"/>
  <c r="CA49"/>
  <c r="BZ49"/>
  <c r="BX49"/>
  <c r="BW49"/>
  <c r="BV49"/>
  <c r="BR49"/>
  <c r="BQ49"/>
  <c r="BS49" s="1"/>
  <c r="BP49"/>
  <c r="BO49"/>
  <c r="BM49"/>
  <c r="BL49"/>
  <c r="BN49" s="1"/>
  <c r="BK49"/>
  <c r="BH49"/>
  <c r="BG49"/>
  <c r="BI49" s="1"/>
  <c r="BF49"/>
  <c r="BE49"/>
  <c r="BC49"/>
  <c r="BB49"/>
  <c r="BD49" s="1"/>
  <c r="BA49"/>
  <c r="AX49"/>
  <c r="AW49"/>
  <c r="AY49" s="1"/>
  <c r="AV49"/>
  <c r="AU49"/>
  <c r="AS49"/>
  <c r="AR49"/>
  <c r="AT49" s="1"/>
  <c r="AQ49"/>
  <c r="GV49" s="1"/>
  <c r="HB49" s="1"/>
  <c r="HI49" s="1"/>
  <c r="HK49" s="1"/>
  <c r="AN49"/>
  <c r="AM49"/>
  <c r="GW49" s="1"/>
  <c r="HC49" s="1"/>
  <c r="AL49"/>
  <c r="AK49"/>
  <c r="AJ49"/>
  <c r="HH48"/>
  <c r="HA48"/>
  <c r="GX48"/>
  <c r="HD48" s="1"/>
  <c r="HJ48" s="1"/>
  <c r="GS48"/>
  <c r="GR48"/>
  <c r="GT48" s="1"/>
  <c r="GQ48"/>
  <c r="GP48"/>
  <c r="GN48"/>
  <c r="GM48"/>
  <c r="GO48" s="1"/>
  <c r="GL48"/>
  <c r="GI48"/>
  <c r="GH48"/>
  <c r="GJ48" s="1"/>
  <c r="GG48"/>
  <c r="GF48"/>
  <c r="GD48"/>
  <c r="GC48"/>
  <c r="GE48" s="1"/>
  <c r="GB48"/>
  <c r="FY48"/>
  <c r="FX48"/>
  <c r="FZ48" s="1"/>
  <c r="FW48"/>
  <c r="FV48"/>
  <c r="FT48"/>
  <c r="FS48"/>
  <c r="FU48" s="1"/>
  <c r="FR48"/>
  <c r="FO48"/>
  <c r="FN48"/>
  <c r="FP48" s="1"/>
  <c r="FM48"/>
  <c r="FL48"/>
  <c r="FJ48"/>
  <c r="FI48"/>
  <c r="FK48" s="1"/>
  <c r="FH48"/>
  <c r="FE48"/>
  <c r="FD48"/>
  <c r="FF48" s="1"/>
  <c r="FC48"/>
  <c r="FB48"/>
  <c r="EZ48"/>
  <c r="EY48"/>
  <c r="FA48" s="1"/>
  <c r="EX48"/>
  <c r="EU48"/>
  <c r="ET48"/>
  <c r="EV48" s="1"/>
  <c r="ES48"/>
  <c r="ER48"/>
  <c r="EP48"/>
  <c r="EO48"/>
  <c r="EQ48" s="1"/>
  <c r="EN48"/>
  <c r="EK48"/>
  <c r="EJ48"/>
  <c r="EL48" s="1"/>
  <c r="EI48"/>
  <c r="EH48"/>
  <c r="EF48"/>
  <c r="EE48"/>
  <c r="EG48" s="1"/>
  <c r="ED48"/>
  <c r="EA48"/>
  <c r="DZ48"/>
  <c r="EB48" s="1"/>
  <c r="DY48"/>
  <c r="DX48"/>
  <c r="DV48"/>
  <c r="DU48"/>
  <c r="DW48" s="1"/>
  <c r="DT48"/>
  <c r="DQ48"/>
  <c r="DP48"/>
  <c r="DR48" s="1"/>
  <c r="DO48"/>
  <c r="DN48"/>
  <c r="DL48"/>
  <c r="DK48"/>
  <c r="DM48" s="1"/>
  <c r="DJ48"/>
  <c r="DG48"/>
  <c r="DF48"/>
  <c r="DH48" s="1"/>
  <c r="DE48"/>
  <c r="DD48"/>
  <c r="DB48"/>
  <c r="DA48"/>
  <c r="DC48" s="1"/>
  <c r="CZ48"/>
  <c r="CW48"/>
  <c r="CV48"/>
  <c r="CX48" s="1"/>
  <c r="CU48"/>
  <c r="CT48"/>
  <c r="CR48"/>
  <c r="CQ48"/>
  <c r="CS48" s="1"/>
  <c r="CP48"/>
  <c r="CM48"/>
  <c r="CL48"/>
  <c r="CN48" s="1"/>
  <c r="CK48"/>
  <c r="CJ48"/>
  <c r="CH48"/>
  <c r="CG48"/>
  <c r="CI48" s="1"/>
  <c r="CF48"/>
  <c r="CC48"/>
  <c r="CB48"/>
  <c r="CD48" s="1"/>
  <c r="CA48"/>
  <c r="BX48"/>
  <c r="BW48"/>
  <c r="BV48"/>
  <c r="BR48"/>
  <c r="BQ48"/>
  <c r="BS48" s="1"/>
  <c r="BP48"/>
  <c r="BO48"/>
  <c r="BM48"/>
  <c r="BL48"/>
  <c r="BN48" s="1"/>
  <c r="BK48"/>
  <c r="BH48"/>
  <c r="BG48"/>
  <c r="BI48" s="1"/>
  <c r="BF48"/>
  <c r="BE48"/>
  <c r="BC48"/>
  <c r="BB48"/>
  <c r="BD48" s="1"/>
  <c r="BA48"/>
  <c r="AX48"/>
  <c r="AW48"/>
  <c r="AY48" s="1"/>
  <c r="AV48"/>
  <c r="AU48"/>
  <c r="AS48"/>
  <c r="AR48"/>
  <c r="AT48" s="1"/>
  <c r="AQ48"/>
  <c r="GV48" s="1"/>
  <c r="HB48" s="1"/>
  <c r="HI48" s="1"/>
  <c r="HK48" s="1"/>
  <c r="AN48"/>
  <c r="AM48"/>
  <c r="GW48" s="1"/>
  <c r="HC48" s="1"/>
  <c r="AL48"/>
  <c r="AK48"/>
  <c r="AJ48"/>
  <c r="HH47"/>
  <c r="HA47"/>
  <c r="GX47"/>
  <c r="HD47" s="1"/>
  <c r="HJ47" s="1"/>
  <c r="GS47"/>
  <c r="GR47"/>
  <c r="GT47" s="1"/>
  <c r="GQ47"/>
  <c r="GP47"/>
  <c r="GN47"/>
  <c r="GM47"/>
  <c r="GO47" s="1"/>
  <c r="GL47"/>
  <c r="GI47"/>
  <c r="GH47"/>
  <c r="GJ47" s="1"/>
  <c r="GG47"/>
  <c r="GF47"/>
  <c r="GD47"/>
  <c r="GC47"/>
  <c r="GE47" s="1"/>
  <c r="GB47"/>
  <c r="FY47"/>
  <c r="FX47"/>
  <c r="FZ47" s="1"/>
  <c r="FW47"/>
  <c r="FV47"/>
  <c r="FT47"/>
  <c r="FS47"/>
  <c r="FU47" s="1"/>
  <c r="FR47"/>
  <c r="FO47"/>
  <c r="FN47"/>
  <c r="FP47" s="1"/>
  <c r="FM47"/>
  <c r="FL47"/>
  <c r="FJ47"/>
  <c r="FI47"/>
  <c r="FK47" s="1"/>
  <c r="FH47"/>
  <c r="FE47"/>
  <c r="FD47"/>
  <c r="FF47" s="1"/>
  <c r="FC47"/>
  <c r="FB47"/>
  <c r="EZ47"/>
  <c r="EY47"/>
  <c r="FA47" s="1"/>
  <c r="EX47"/>
  <c r="EU47"/>
  <c r="ET47"/>
  <c r="EV47" s="1"/>
  <c r="ES47"/>
  <c r="ER47"/>
  <c r="EP47"/>
  <c r="EO47"/>
  <c r="EQ47" s="1"/>
  <c r="EN47"/>
  <c r="EK47"/>
  <c r="EJ47"/>
  <c r="EL47" s="1"/>
  <c r="EI47"/>
  <c r="EH47"/>
  <c r="EF47"/>
  <c r="EE47"/>
  <c r="EG47" s="1"/>
  <c r="ED47"/>
  <c r="EA47"/>
  <c r="DZ47"/>
  <c r="EB47" s="1"/>
  <c r="DY47"/>
  <c r="DX47"/>
  <c r="DV47"/>
  <c r="DU47"/>
  <c r="DW47" s="1"/>
  <c r="DT47"/>
  <c r="DQ47"/>
  <c r="DP47"/>
  <c r="DR47" s="1"/>
  <c r="DO47"/>
  <c r="DN47"/>
  <c r="DL47"/>
  <c r="DK47"/>
  <c r="DM47" s="1"/>
  <c r="DJ47"/>
  <c r="DG47"/>
  <c r="DF47"/>
  <c r="DH47" s="1"/>
  <c r="DE47"/>
  <c r="DD47"/>
  <c r="DB47"/>
  <c r="DA47"/>
  <c r="DC47" s="1"/>
  <c r="CZ47"/>
  <c r="CW47"/>
  <c r="CV47"/>
  <c r="CX47" s="1"/>
  <c r="CU47"/>
  <c r="CT47"/>
  <c r="CR47"/>
  <c r="CQ47"/>
  <c r="CS47" s="1"/>
  <c r="CP47"/>
  <c r="CM47"/>
  <c r="CL47"/>
  <c r="CN47" s="1"/>
  <c r="CK47"/>
  <c r="CJ47"/>
  <c r="CH47"/>
  <c r="CG47"/>
  <c r="CI47" s="1"/>
  <c r="CF47"/>
  <c r="CC47"/>
  <c r="CB47"/>
  <c r="CD47" s="1"/>
  <c r="CA47"/>
  <c r="BZ47"/>
  <c r="BX47"/>
  <c r="BW47"/>
  <c r="BV47"/>
  <c r="BR47"/>
  <c r="BQ47"/>
  <c r="BS47" s="1"/>
  <c r="BP47"/>
  <c r="BO47"/>
  <c r="BM47"/>
  <c r="BL47"/>
  <c r="BN47" s="1"/>
  <c r="BK47"/>
  <c r="BH47"/>
  <c r="BG47"/>
  <c r="BI47" s="1"/>
  <c r="BF47"/>
  <c r="BE47"/>
  <c r="BC47"/>
  <c r="BB47"/>
  <c r="BD47" s="1"/>
  <c r="BA47"/>
  <c r="AX47"/>
  <c r="AW47"/>
  <c r="AY47" s="1"/>
  <c r="AV47"/>
  <c r="AU47"/>
  <c r="AS47"/>
  <c r="AR47"/>
  <c r="AT47" s="1"/>
  <c r="AQ47"/>
  <c r="GV47" s="1"/>
  <c r="HB47" s="1"/>
  <c r="HI47" s="1"/>
  <c r="HK47" s="1"/>
  <c r="AN47"/>
  <c r="AM47"/>
  <c r="GW47" s="1"/>
  <c r="HC47" s="1"/>
  <c r="AL47"/>
  <c r="AK47"/>
  <c r="AJ47"/>
  <c r="HH46"/>
  <c r="HA46"/>
  <c r="GX46"/>
  <c r="HD46" s="1"/>
  <c r="HJ46" s="1"/>
  <c r="GS46"/>
  <c r="GR46"/>
  <c r="GT46" s="1"/>
  <c r="GQ46"/>
  <c r="GP46"/>
  <c r="GN46"/>
  <c r="GM46"/>
  <c r="GO46" s="1"/>
  <c r="GL46"/>
  <c r="GI46"/>
  <c r="GH46"/>
  <c r="GJ46" s="1"/>
  <c r="GG46"/>
  <c r="GF46"/>
  <c r="GD46"/>
  <c r="GC46"/>
  <c r="GE46" s="1"/>
  <c r="GB46"/>
  <c r="FY46"/>
  <c r="FX46"/>
  <c r="FZ46" s="1"/>
  <c r="FW46"/>
  <c r="FV46"/>
  <c r="FT46"/>
  <c r="FS46"/>
  <c r="FU46" s="1"/>
  <c r="FR46"/>
  <c r="FO46"/>
  <c r="FN46"/>
  <c r="FP46" s="1"/>
  <c r="FM46"/>
  <c r="FL46"/>
  <c r="FJ46"/>
  <c r="FI46"/>
  <c r="FK46" s="1"/>
  <c r="FH46"/>
  <c r="FE46"/>
  <c r="FD46"/>
  <c r="FF46" s="1"/>
  <c r="FC46"/>
  <c r="FB46"/>
  <c r="EZ46"/>
  <c r="EY46"/>
  <c r="FA46" s="1"/>
  <c r="EX46"/>
  <c r="EU46"/>
  <c r="ET46"/>
  <c r="EV46" s="1"/>
  <c r="ES46"/>
  <c r="ER46"/>
  <c r="EP46"/>
  <c r="EO46"/>
  <c r="EQ46" s="1"/>
  <c r="EN46"/>
  <c r="EK46"/>
  <c r="EJ46"/>
  <c r="EL46" s="1"/>
  <c r="EI46"/>
  <c r="EH46"/>
  <c r="EF46"/>
  <c r="EE46"/>
  <c r="EG46" s="1"/>
  <c r="ED46"/>
  <c r="EA46"/>
  <c r="DZ46"/>
  <c r="EB46" s="1"/>
  <c r="DY46"/>
  <c r="DX46"/>
  <c r="DV46"/>
  <c r="DU46"/>
  <c r="DW46" s="1"/>
  <c r="DT46"/>
  <c r="DQ46"/>
  <c r="DP46"/>
  <c r="DR46" s="1"/>
  <c r="DO46"/>
  <c r="DN46"/>
  <c r="DL46"/>
  <c r="DK46"/>
  <c r="DM46" s="1"/>
  <c r="DJ46"/>
  <c r="DG46"/>
  <c r="DF46"/>
  <c r="DH46" s="1"/>
  <c r="DE46"/>
  <c r="DD46"/>
  <c r="DB46"/>
  <c r="DA46"/>
  <c r="DC46" s="1"/>
  <c r="CZ46"/>
  <c r="CW46"/>
  <c r="CV46"/>
  <c r="CX46" s="1"/>
  <c r="CU46"/>
  <c r="CT46"/>
  <c r="CR46"/>
  <c r="CQ46"/>
  <c r="CS46" s="1"/>
  <c r="CP46"/>
  <c r="CM46"/>
  <c r="CL46"/>
  <c r="CN46" s="1"/>
  <c r="CK46"/>
  <c r="CJ46"/>
  <c r="CH46"/>
  <c r="CG46"/>
  <c r="CI46" s="1"/>
  <c r="CF46"/>
  <c r="CC46"/>
  <c r="CB46"/>
  <c r="CD46" s="1"/>
  <c r="CA46"/>
  <c r="BX46"/>
  <c r="BW46"/>
  <c r="BV46"/>
  <c r="BR46"/>
  <c r="BQ46"/>
  <c r="BS46" s="1"/>
  <c r="BP46"/>
  <c r="BO46"/>
  <c r="BM46"/>
  <c r="BL46"/>
  <c r="BN46" s="1"/>
  <c r="BK46"/>
  <c r="BH46"/>
  <c r="BG46"/>
  <c r="BI46" s="1"/>
  <c r="BF46"/>
  <c r="BE46"/>
  <c r="BC46"/>
  <c r="BB46"/>
  <c r="BD46" s="1"/>
  <c r="BA46"/>
  <c r="AX46"/>
  <c r="AW46"/>
  <c r="AY46" s="1"/>
  <c r="AV46"/>
  <c r="AU46"/>
  <c r="AS46"/>
  <c r="AR46"/>
  <c r="AT46" s="1"/>
  <c r="AQ46"/>
  <c r="GV46" s="1"/>
  <c r="HB46" s="1"/>
  <c r="HI46" s="1"/>
  <c r="HK46" s="1"/>
  <c r="AN46"/>
  <c r="AM46"/>
  <c r="GW46" s="1"/>
  <c r="HC46" s="1"/>
  <c r="AL46"/>
  <c r="AK46"/>
  <c r="AJ46"/>
  <c r="HH45"/>
  <c r="HA45"/>
  <c r="GS45"/>
  <c r="GR45"/>
  <c r="GT45" s="1"/>
  <c r="GQ45"/>
  <c r="GP45"/>
  <c r="GN45"/>
  <c r="GM45"/>
  <c r="GO45" s="1"/>
  <c r="GL45"/>
  <c r="GI45"/>
  <c r="GH45"/>
  <c r="GJ45" s="1"/>
  <c r="GG45"/>
  <c r="GF45"/>
  <c r="GD45"/>
  <c r="GC45"/>
  <c r="GE45" s="1"/>
  <c r="GB45"/>
  <c r="FY45"/>
  <c r="FX45"/>
  <c r="FZ45" s="1"/>
  <c r="FW45"/>
  <c r="FV45"/>
  <c r="FT45"/>
  <c r="FS45"/>
  <c r="FU45" s="1"/>
  <c r="FR45"/>
  <c r="FO45"/>
  <c r="FN45"/>
  <c r="FP45" s="1"/>
  <c r="FM45"/>
  <c r="FL45"/>
  <c r="FJ45"/>
  <c r="FI45"/>
  <c r="FK45" s="1"/>
  <c r="FH45"/>
  <c r="FE45"/>
  <c r="FD45"/>
  <c r="FF45" s="1"/>
  <c r="FC45"/>
  <c r="EZ45"/>
  <c r="EY45"/>
  <c r="FA45" s="1"/>
  <c r="EX45"/>
  <c r="EW45"/>
  <c r="EU45"/>
  <c r="ET45"/>
  <c r="EV45" s="1"/>
  <c r="ES45"/>
  <c r="EP45"/>
  <c r="EO45"/>
  <c r="EQ45" s="1"/>
  <c r="EN45"/>
  <c r="EM45"/>
  <c r="EK45"/>
  <c r="EJ45"/>
  <c r="EL45" s="1"/>
  <c r="EI45"/>
  <c r="EF45"/>
  <c r="EE45"/>
  <c r="EG45" s="1"/>
  <c r="ED45"/>
  <c r="EC45"/>
  <c r="EA45"/>
  <c r="DZ45"/>
  <c r="EB45" s="1"/>
  <c r="DY45"/>
  <c r="DV45"/>
  <c r="DU45"/>
  <c r="DW45" s="1"/>
  <c r="DT45"/>
  <c r="DS45"/>
  <c r="DQ45"/>
  <c r="DP45"/>
  <c r="DR45" s="1"/>
  <c r="DO45"/>
  <c r="DL45"/>
  <c r="DK45"/>
  <c r="DM45" s="1"/>
  <c r="DJ45"/>
  <c r="DI45"/>
  <c r="DG45"/>
  <c r="DF45"/>
  <c r="DH45" s="1"/>
  <c r="DE45"/>
  <c r="DB45"/>
  <c r="DA45"/>
  <c r="DC45" s="1"/>
  <c r="CZ45"/>
  <c r="CY45"/>
  <c r="CW45"/>
  <c r="CV45"/>
  <c r="CX45" s="1"/>
  <c r="CU45"/>
  <c r="CR45"/>
  <c r="CQ45"/>
  <c r="CS45" s="1"/>
  <c r="CP45"/>
  <c r="CO45"/>
  <c r="CM45"/>
  <c r="CL45"/>
  <c r="CN45" s="1"/>
  <c r="CK45"/>
  <c r="CH45"/>
  <c r="CG45"/>
  <c r="CI45" s="1"/>
  <c r="CF45"/>
  <c r="CE45"/>
  <c r="CC45"/>
  <c r="CB45"/>
  <c r="CD45" s="1"/>
  <c r="CA45"/>
  <c r="BX45"/>
  <c r="BW45"/>
  <c r="BV45"/>
  <c r="BT45"/>
  <c r="BR45"/>
  <c r="BQ45"/>
  <c r="BS45" s="1"/>
  <c r="BP45"/>
  <c r="BM45"/>
  <c r="BL45"/>
  <c r="BN45" s="1"/>
  <c r="BK45"/>
  <c r="BJ45"/>
  <c r="BH45"/>
  <c r="BG45"/>
  <c r="BI45" s="1"/>
  <c r="BF45"/>
  <c r="BC45"/>
  <c r="BB45"/>
  <c r="BD45" s="1"/>
  <c r="BA45"/>
  <c r="AZ45"/>
  <c r="AX45"/>
  <c r="AW45"/>
  <c r="AY45" s="1"/>
  <c r="AV45"/>
  <c r="AS45"/>
  <c r="AR45"/>
  <c r="AT45" s="1"/>
  <c r="AQ45"/>
  <c r="AP45"/>
  <c r="AN45"/>
  <c r="GX45" s="1"/>
  <c r="HD45" s="1"/>
  <c r="HJ45" s="1"/>
  <c r="AM45"/>
  <c r="AL45"/>
  <c r="GV45" s="1"/>
  <c r="HB45" s="1"/>
  <c r="HI45" s="1"/>
  <c r="HK45" s="1"/>
  <c r="AK45"/>
  <c r="AJ45"/>
  <c r="HH44"/>
  <c r="HA44"/>
  <c r="GW44"/>
  <c r="HC44" s="1"/>
  <c r="GS44"/>
  <c r="GR44"/>
  <c r="GQ44"/>
  <c r="GU44" s="1"/>
  <c r="GN44"/>
  <c r="GM44"/>
  <c r="GO44" s="1"/>
  <c r="GL44"/>
  <c r="GP44" s="1"/>
  <c r="GI44"/>
  <c r="GH44"/>
  <c r="GG44"/>
  <c r="GK44" s="1"/>
  <c r="GD44"/>
  <c r="GC44"/>
  <c r="GE44" s="1"/>
  <c r="GB44"/>
  <c r="GF44" s="1"/>
  <c r="FY44"/>
  <c r="FX44"/>
  <c r="FW44"/>
  <c r="GA44" s="1"/>
  <c r="FT44"/>
  <c r="FS44"/>
  <c r="FU44" s="1"/>
  <c r="FR44"/>
  <c r="FV44" s="1"/>
  <c r="FO44"/>
  <c r="FN44"/>
  <c r="FM44"/>
  <c r="FQ44" s="1"/>
  <c r="FJ44"/>
  <c r="FI44"/>
  <c r="FK44" s="1"/>
  <c r="FH44"/>
  <c r="FL44" s="1"/>
  <c r="FE44"/>
  <c r="FD44"/>
  <c r="FC44"/>
  <c r="FG44" s="1"/>
  <c r="EZ44"/>
  <c r="EY44"/>
  <c r="FA44" s="1"/>
  <c r="EX44"/>
  <c r="FB44" s="1"/>
  <c r="EU44"/>
  <c r="ET44"/>
  <c r="ES44"/>
  <c r="EW44" s="1"/>
  <c r="EP44"/>
  <c r="EO44"/>
  <c r="EQ44" s="1"/>
  <c r="EN44"/>
  <c r="ER44" s="1"/>
  <c r="EK44"/>
  <c r="EJ44"/>
  <c r="EI44"/>
  <c r="EM44" s="1"/>
  <c r="EF44"/>
  <c r="EE44"/>
  <c r="EG44" s="1"/>
  <c r="ED44"/>
  <c r="EH44" s="1"/>
  <c r="EA44"/>
  <c r="DZ44"/>
  <c r="DY44"/>
  <c r="EC44" s="1"/>
  <c r="DV44"/>
  <c r="DU44"/>
  <c r="DW44" s="1"/>
  <c r="DT44"/>
  <c r="DX44" s="1"/>
  <c r="DQ44"/>
  <c r="DP44"/>
  <c r="DO44"/>
  <c r="DS44" s="1"/>
  <c r="DL44"/>
  <c r="DK44"/>
  <c r="DM44" s="1"/>
  <c r="DJ44"/>
  <c r="DN44" s="1"/>
  <c r="DG44"/>
  <c r="DF44"/>
  <c r="DE44"/>
  <c r="DI44" s="1"/>
  <c r="DB44"/>
  <c r="DA44"/>
  <c r="DC44" s="1"/>
  <c r="CZ44"/>
  <c r="DD44" s="1"/>
  <c r="CW44"/>
  <c r="CV44"/>
  <c r="CU44"/>
  <c r="CY44" s="1"/>
  <c r="CR44"/>
  <c r="CQ44"/>
  <c r="CS44" s="1"/>
  <c r="CP44"/>
  <c r="CT44" s="1"/>
  <c r="CM44"/>
  <c r="CL44"/>
  <c r="CK44"/>
  <c r="CO44" s="1"/>
  <c r="CH44"/>
  <c r="CG44"/>
  <c r="CI44" s="1"/>
  <c r="CF44"/>
  <c r="CJ44" s="1"/>
  <c r="CC44"/>
  <c r="CB44"/>
  <c r="CA44"/>
  <c r="CE44" s="1"/>
  <c r="BX44"/>
  <c r="BW44"/>
  <c r="BV44"/>
  <c r="BR44"/>
  <c r="BQ44"/>
  <c r="BP44"/>
  <c r="BT44" s="1"/>
  <c r="BM44"/>
  <c r="BL44"/>
  <c r="BN44" s="1"/>
  <c r="BK44"/>
  <c r="BO44" s="1"/>
  <c r="BH44"/>
  <c r="BG44"/>
  <c r="BF44"/>
  <c r="BJ44" s="1"/>
  <c r="BC44"/>
  <c r="BB44"/>
  <c r="BD44" s="1"/>
  <c r="BA44"/>
  <c r="BE44" s="1"/>
  <c r="AX44"/>
  <c r="AW44"/>
  <c r="AV44"/>
  <c r="AZ44" s="1"/>
  <c r="AS44"/>
  <c r="AR44"/>
  <c r="AT44" s="1"/>
  <c r="AQ44"/>
  <c r="AU44" s="1"/>
  <c r="AN44"/>
  <c r="GX44" s="1"/>
  <c r="HD44" s="1"/>
  <c r="HJ44" s="1"/>
  <c r="AM44"/>
  <c r="AL44"/>
  <c r="GV44" s="1"/>
  <c r="HB44" s="1"/>
  <c r="HI44" s="1"/>
  <c r="HK44" s="1"/>
  <c r="AK44"/>
  <c r="AJ44"/>
  <c r="HH43"/>
  <c r="HA43"/>
  <c r="GU43"/>
  <c r="GS43"/>
  <c r="GR43"/>
  <c r="GT43" s="1"/>
  <c r="GQ43"/>
  <c r="GN43"/>
  <c r="GM43"/>
  <c r="GO43" s="1"/>
  <c r="GL43"/>
  <c r="GK43"/>
  <c r="GI43"/>
  <c r="GH43"/>
  <c r="GJ43" s="1"/>
  <c r="GG43"/>
  <c r="GD43"/>
  <c r="GC43"/>
  <c r="GE43" s="1"/>
  <c r="GB43"/>
  <c r="GA43"/>
  <c r="FY43"/>
  <c r="FX43"/>
  <c r="FZ43" s="1"/>
  <c r="FW43"/>
  <c r="FT43"/>
  <c r="FS43"/>
  <c r="FU43" s="1"/>
  <c r="FR43"/>
  <c r="FQ43"/>
  <c r="FO43"/>
  <c r="FN43"/>
  <c r="FP43" s="1"/>
  <c r="FM43"/>
  <c r="FJ43"/>
  <c r="FI43"/>
  <c r="FK43" s="1"/>
  <c r="FH43"/>
  <c r="FG43"/>
  <c r="FE43"/>
  <c r="FD43"/>
  <c r="FF43" s="1"/>
  <c r="FC43"/>
  <c r="EZ43"/>
  <c r="EY43"/>
  <c r="FA43" s="1"/>
  <c r="EX43"/>
  <c r="EW43"/>
  <c r="EU43"/>
  <c r="ET43"/>
  <c r="EV43" s="1"/>
  <c r="ES43"/>
  <c r="EP43"/>
  <c r="EO43"/>
  <c r="EQ43" s="1"/>
  <c r="EN43"/>
  <c r="EM43"/>
  <c r="EK43"/>
  <c r="EJ43"/>
  <c r="EL43" s="1"/>
  <c r="EI43"/>
  <c r="EF43"/>
  <c r="EE43"/>
  <c r="EG43" s="1"/>
  <c r="ED43"/>
  <c r="EC43"/>
  <c r="EA43"/>
  <c r="DZ43"/>
  <c r="EB43" s="1"/>
  <c r="DY43"/>
  <c r="DV43"/>
  <c r="DU43"/>
  <c r="DW43" s="1"/>
  <c r="DT43"/>
  <c r="DS43"/>
  <c r="DQ43"/>
  <c r="DP43"/>
  <c r="DR43" s="1"/>
  <c r="DO43"/>
  <c r="DL43"/>
  <c r="DK43"/>
  <c r="DM43" s="1"/>
  <c r="DJ43"/>
  <c r="DI43"/>
  <c r="DG43"/>
  <c r="DF43"/>
  <c r="DH43" s="1"/>
  <c r="DE43"/>
  <c r="DB43"/>
  <c r="DA43"/>
  <c r="DC43" s="1"/>
  <c r="CZ43"/>
  <c r="CY43"/>
  <c r="CW43"/>
  <c r="CV43"/>
  <c r="CX43" s="1"/>
  <c r="CU43"/>
  <c r="CR43"/>
  <c r="CQ43"/>
  <c r="CS43" s="1"/>
  <c r="CP43"/>
  <c r="CO43"/>
  <c r="CM43"/>
  <c r="CL43"/>
  <c r="CN43" s="1"/>
  <c r="CK43"/>
  <c r="CH43"/>
  <c r="CG43"/>
  <c r="CI43" s="1"/>
  <c r="CF43"/>
  <c r="CE43"/>
  <c r="CC43"/>
  <c r="CB43"/>
  <c r="CD43" s="1"/>
  <c r="CA43"/>
  <c r="BX43"/>
  <c r="BW43"/>
  <c r="BV43"/>
  <c r="BT43"/>
  <c r="BR43"/>
  <c r="BQ43"/>
  <c r="BS43" s="1"/>
  <c r="BP43"/>
  <c r="BM43"/>
  <c r="BL43"/>
  <c r="BN43" s="1"/>
  <c r="BK43"/>
  <c r="BJ43"/>
  <c r="BH43"/>
  <c r="BG43"/>
  <c r="BI43" s="1"/>
  <c r="BF43"/>
  <c r="BC43"/>
  <c r="BB43"/>
  <c r="BD43" s="1"/>
  <c r="BA43"/>
  <c r="AZ43"/>
  <c r="AX43"/>
  <c r="AW43"/>
  <c r="AY43" s="1"/>
  <c r="AV43"/>
  <c r="AS43"/>
  <c r="AR43"/>
  <c r="GW43" s="1"/>
  <c r="HC43" s="1"/>
  <c r="AQ43"/>
  <c r="AP43"/>
  <c r="AN43"/>
  <c r="GX43" s="1"/>
  <c r="HD43" s="1"/>
  <c r="HJ43" s="1"/>
  <c r="AM43"/>
  <c r="AO43" s="1"/>
  <c r="AL43"/>
  <c r="GV43" s="1"/>
  <c r="HB43" s="1"/>
  <c r="AK43"/>
  <c r="AJ43"/>
  <c r="HH42"/>
  <c r="HA42"/>
  <c r="GW42"/>
  <c r="HC42" s="1"/>
  <c r="GS42"/>
  <c r="GR42"/>
  <c r="GQ42"/>
  <c r="GU42" s="1"/>
  <c r="GN42"/>
  <c r="GM42"/>
  <c r="GO42" s="1"/>
  <c r="GL42"/>
  <c r="GP42" s="1"/>
  <c r="GI42"/>
  <c r="GH42"/>
  <c r="GG42"/>
  <c r="GK42" s="1"/>
  <c r="GD42"/>
  <c r="GC42"/>
  <c r="GE42" s="1"/>
  <c r="GB42"/>
  <c r="GF42" s="1"/>
  <c r="FY42"/>
  <c r="FX42"/>
  <c r="FW42"/>
  <c r="GA42" s="1"/>
  <c r="FT42"/>
  <c r="FS42"/>
  <c r="FU42" s="1"/>
  <c r="FR42"/>
  <c r="FV42" s="1"/>
  <c r="FO42"/>
  <c r="FN42"/>
  <c r="FM42"/>
  <c r="FQ42" s="1"/>
  <c r="FJ42"/>
  <c r="FI42"/>
  <c r="FK42" s="1"/>
  <c r="FH42"/>
  <c r="FL42" s="1"/>
  <c r="FE42"/>
  <c r="FD42"/>
  <c r="FC42"/>
  <c r="FG42" s="1"/>
  <c r="EZ42"/>
  <c r="EY42"/>
  <c r="FA42" s="1"/>
  <c r="EX42"/>
  <c r="FB42" s="1"/>
  <c r="EU42"/>
  <c r="ET42"/>
  <c r="ES42"/>
  <c r="EW42" s="1"/>
  <c r="EP42"/>
  <c r="EO42"/>
  <c r="EQ42" s="1"/>
  <c r="EN42"/>
  <c r="ER42" s="1"/>
  <c r="EK42"/>
  <c r="EJ42"/>
  <c r="EI42"/>
  <c r="EM42" s="1"/>
  <c r="EF42"/>
  <c r="EE42"/>
  <c r="EG42" s="1"/>
  <c r="ED42"/>
  <c r="EH42" s="1"/>
  <c r="EA42"/>
  <c r="DZ42"/>
  <c r="DY42"/>
  <c r="EC42" s="1"/>
  <c r="DV42"/>
  <c r="DU42"/>
  <c r="DW42" s="1"/>
  <c r="DT42"/>
  <c r="DX42" s="1"/>
  <c r="DQ42"/>
  <c r="DP42"/>
  <c r="DO42"/>
  <c r="DS42" s="1"/>
  <c r="DL42"/>
  <c r="DK42"/>
  <c r="DM42" s="1"/>
  <c r="DJ42"/>
  <c r="DN42" s="1"/>
  <c r="DG42"/>
  <c r="DF42"/>
  <c r="DE42"/>
  <c r="DI42" s="1"/>
  <c r="DB42"/>
  <c r="DA42"/>
  <c r="DC42" s="1"/>
  <c r="CZ42"/>
  <c r="DD42" s="1"/>
  <c r="CW42"/>
  <c r="CV42"/>
  <c r="CU42"/>
  <c r="CY42" s="1"/>
  <c r="CR42"/>
  <c r="CQ42"/>
  <c r="CS42" s="1"/>
  <c r="CP42"/>
  <c r="CT42" s="1"/>
  <c r="CM42"/>
  <c r="CL42"/>
  <c r="CK42"/>
  <c r="CO42" s="1"/>
  <c r="CH42"/>
  <c r="CG42"/>
  <c r="CI42" s="1"/>
  <c r="CF42"/>
  <c r="CJ42" s="1"/>
  <c r="CC42"/>
  <c r="CB42"/>
  <c r="CA42"/>
  <c r="CE42" s="1"/>
  <c r="BX42"/>
  <c r="BW42"/>
  <c r="BV42"/>
  <c r="BR42"/>
  <c r="BQ42"/>
  <c r="BP42"/>
  <c r="BT42" s="1"/>
  <c r="BM42"/>
  <c r="BL42"/>
  <c r="BN42" s="1"/>
  <c r="BK42"/>
  <c r="BO42" s="1"/>
  <c r="BH42"/>
  <c r="BG42"/>
  <c r="BF42"/>
  <c r="BJ42" s="1"/>
  <c r="BC42"/>
  <c r="BB42"/>
  <c r="BD42" s="1"/>
  <c r="BA42"/>
  <c r="BE42" s="1"/>
  <c r="AX42"/>
  <c r="AW42"/>
  <c r="AV42"/>
  <c r="AZ42" s="1"/>
  <c r="AS42"/>
  <c r="AR42"/>
  <c r="AT42" s="1"/>
  <c r="AQ42"/>
  <c r="AU42" s="1"/>
  <c r="AN42"/>
  <c r="GX42" s="1"/>
  <c r="HD42" s="1"/>
  <c r="HJ42" s="1"/>
  <c r="AM42"/>
  <c r="AL42"/>
  <c r="GV42" s="1"/>
  <c r="HB42" s="1"/>
  <c r="HI42" s="1"/>
  <c r="HK42" s="1"/>
  <c r="AK42"/>
  <c r="AJ42"/>
  <c r="HH41"/>
  <c r="HA41"/>
  <c r="GU41"/>
  <c r="GS41"/>
  <c r="GR41"/>
  <c r="GT41" s="1"/>
  <c r="GQ41"/>
  <c r="GN41"/>
  <c r="GM41"/>
  <c r="GO41" s="1"/>
  <c r="GL41"/>
  <c r="GK41"/>
  <c r="GI41"/>
  <c r="GH41"/>
  <c r="GJ41" s="1"/>
  <c r="GG41"/>
  <c r="GD41"/>
  <c r="GC41"/>
  <c r="GE41" s="1"/>
  <c r="GB41"/>
  <c r="GA41"/>
  <c r="FY41"/>
  <c r="FX41"/>
  <c r="FZ41" s="1"/>
  <c r="FW41"/>
  <c r="FT41"/>
  <c r="FS41"/>
  <c r="FU41" s="1"/>
  <c r="FR41"/>
  <c r="FQ41"/>
  <c r="FO41"/>
  <c r="FN41"/>
  <c r="FP41" s="1"/>
  <c r="FM41"/>
  <c r="FJ41"/>
  <c r="FI41"/>
  <c r="FK41" s="1"/>
  <c r="FH41"/>
  <c r="FG41"/>
  <c r="FE41"/>
  <c r="FD41"/>
  <c r="FF41" s="1"/>
  <c r="FC41"/>
  <c r="EZ41"/>
  <c r="EY41"/>
  <c r="FA41" s="1"/>
  <c r="EX41"/>
  <c r="EW41"/>
  <c r="EU41"/>
  <c r="ET41"/>
  <c r="EV41" s="1"/>
  <c r="ES41"/>
  <c r="EP41"/>
  <c r="EO41"/>
  <c r="EQ41" s="1"/>
  <c r="EN41"/>
  <c r="EM41"/>
  <c r="EK41"/>
  <c r="EJ41"/>
  <c r="EL41" s="1"/>
  <c r="EI41"/>
  <c r="EF41"/>
  <c r="EE41"/>
  <c r="EG41" s="1"/>
  <c r="ED41"/>
  <c r="EC41"/>
  <c r="EA41"/>
  <c r="DZ41"/>
  <c r="EB41" s="1"/>
  <c r="DY41"/>
  <c r="DV41"/>
  <c r="DU41"/>
  <c r="DW41" s="1"/>
  <c r="DT41"/>
  <c r="DS41"/>
  <c r="DQ41"/>
  <c r="DP41"/>
  <c r="DR41" s="1"/>
  <c r="DO41"/>
  <c r="DL41"/>
  <c r="DK41"/>
  <c r="DM41" s="1"/>
  <c r="DJ41"/>
  <c r="DI41"/>
  <c r="DG41"/>
  <c r="DF41"/>
  <c r="DH41" s="1"/>
  <c r="DE41"/>
  <c r="DB41"/>
  <c r="DA41"/>
  <c r="DC41" s="1"/>
  <c r="CZ41"/>
  <c r="CY41"/>
  <c r="CW41"/>
  <c r="CV41"/>
  <c r="CX41" s="1"/>
  <c r="CU41"/>
  <c r="CR41"/>
  <c r="CQ41"/>
  <c r="CS41" s="1"/>
  <c r="CP41"/>
  <c r="CO41"/>
  <c r="CM41"/>
  <c r="CL41"/>
  <c r="CN41" s="1"/>
  <c r="CK41"/>
  <c r="CH41"/>
  <c r="CG41"/>
  <c r="CI41" s="1"/>
  <c r="CF41"/>
  <c r="CE41"/>
  <c r="CC41"/>
  <c r="CB41"/>
  <c r="CD41" s="1"/>
  <c r="CA41"/>
  <c r="BX41"/>
  <c r="BW41"/>
  <c r="BV41"/>
  <c r="BT41"/>
  <c r="BR41"/>
  <c r="BQ41"/>
  <c r="BS41" s="1"/>
  <c r="BP41"/>
  <c r="BM41"/>
  <c r="BL41"/>
  <c r="BN41" s="1"/>
  <c r="BK41"/>
  <c r="BJ41"/>
  <c r="BH41"/>
  <c r="BG41"/>
  <c r="BI41" s="1"/>
  <c r="BF41"/>
  <c r="BC41"/>
  <c r="BB41"/>
  <c r="BD41" s="1"/>
  <c r="BA41"/>
  <c r="AZ41"/>
  <c r="AX41"/>
  <c r="AW41"/>
  <c r="AY41" s="1"/>
  <c r="AV41"/>
  <c r="AS41"/>
  <c r="AR41"/>
  <c r="GW41" s="1"/>
  <c r="HC41" s="1"/>
  <c r="AQ41"/>
  <c r="AP41"/>
  <c r="AN41"/>
  <c r="GX41" s="1"/>
  <c r="HD41" s="1"/>
  <c r="HJ41" s="1"/>
  <c r="AM41"/>
  <c r="AO41" s="1"/>
  <c r="AL41"/>
  <c r="GV41" s="1"/>
  <c r="HB41" s="1"/>
  <c r="AK41"/>
  <c r="AJ41"/>
  <c r="HH40"/>
  <c r="HA40"/>
  <c r="GW40"/>
  <c r="HC40" s="1"/>
  <c r="GS40"/>
  <c r="GR40"/>
  <c r="GQ40"/>
  <c r="GU40" s="1"/>
  <c r="GN40"/>
  <c r="GM40"/>
  <c r="GO40" s="1"/>
  <c r="GL40"/>
  <c r="GP40" s="1"/>
  <c r="GI40"/>
  <c r="GH40"/>
  <c r="GG40"/>
  <c r="GK40" s="1"/>
  <c r="GD40"/>
  <c r="GC40"/>
  <c r="GE40" s="1"/>
  <c r="GB40"/>
  <c r="GF40" s="1"/>
  <c r="FY40"/>
  <c r="FX40"/>
  <c r="FW40"/>
  <c r="GA40" s="1"/>
  <c r="FT40"/>
  <c r="FS40"/>
  <c r="FU40" s="1"/>
  <c r="FR40"/>
  <c r="FV40" s="1"/>
  <c r="FO40"/>
  <c r="FN40"/>
  <c r="FM40"/>
  <c r="FQ40" s="1"/>
  <c r="FJ40"/>
  <c r="FI40"/>
  <c r="FK40" s="1"/>
  <c r="FH40"/>
  <c r="FL40" s="1"/>
  <c r="FE40"/>
  <c r="FD40"/>
  <c r="FC40"/>
  <c r="FG40" s="1"/>
  <c r="EZ40"/>
  <c r="EY40"/>
  <c r="FA40" s="1"/>
  <c r="EX40"/>
  <c r="FB40" s="1"/>
  <c r="EU40"/>
  <c r="ET40"/>
  <c r="ES40"/>
  <c r="EW40" s="1"/>
  <c r="EP40"/>
  <c r="EO40"/>
  <c r="EQ40" s="1"/>
  <c r="EN40"/>
  <c r="ER40" s="1"/>
  <c r="EK40"/>
  <c r="EJ40"/>
  <c r="EI40"/>
  <c r="EM40" s="1"/>
  <c r="EF40"/>
  <c r="EE40"/>
  <c r="EG40" s="1"/>
  <c r="ED40"/>
  <c r="EH40" s="1"/>
  <c r="EA40"/>
  <c r="DZ40"/>
  <c r="DY40"/>
  <c r="EC40" s="1"/>
  <c r="DV40"/>
  <c r="DU40"/>
  <c r="DW40" s="1"/>
  <c r="DT40"/>
  <c r="DX40" s="1"/>
  <c r="DQ40"/>
  <c r="DP40"/>
  <c r="DO40"/>
  <c r="DS40" s="1"/>
  <c r="DL40"/>
  <c r="DK40"/>
  <c r="DM40" s="1"/>
  <c r="DJ40"/>
  <c r="DN40" s="1"/>
  <c r="DG40"/>
  <c r="DF40"/>
  <c r="DE40"/>
  <c r="DI40" s="1"/>
  <c r="DB40"/>
  <c r="DA40"/>
  <c r="DC40" s="1"/>
  <c r="CZ40"/>
  <c r="DD40" s="1"/>
  <c r="CW40"/>
  <c r="CV40"/>
  <c r="CU40"/>
  <c r="CY40" s="1"/>
  <c r="CR40"/>
  <c r="CQ40"/>
  <c r="CS40" s="1"/>
  <c r="CP40"/>
  <c r="CT40" s="1"/>
  <c r="CM40"/>
  <c r="CL40"/>
  <c r="CK40"/>
  <c r="CO40" s="1"/>
  <c r="CH40"/>
  <c r="CG40"/>
  <c r="CI40" s="1"/>
  <c r="CF40"/>
  <c r="CJ40" s="1"/>
  <c r="CC40"/>
  <c r="CB40"/>
  <c r="CA40"/>
  <c r="CE40" s="1"/>
  <c r="BX40"/>
  <c r="BW40"/>
  <c r="BV40"/>
  <c r="BR40"/>
  <c r="BQ40"/>
  <c r="BP40"/>
  <c r="BT40" s="1"/>
  <c r="BM40"/>
  <c r="BL40"/>
  <c r="BN40" s="1"/>
  <c r="BK40"/>
  <c r="BO40" s="1"/>
  <c r="BH40"/>
  <c r="BG40"/>
  <c r="BF40"/>
  <c r="BJ40" s="1"/>
  <c r="BC40"/>
  <c r="BB40"/>
  <c r="BD40" s="1"/>
  <c r="BA40"/>
  <c r="BE40" s="1"/>
  <c r="AX40"/>
  <c r="AW40"/>
  <c r="AV40"/>
  <c r="AZ40" s="1"/>
  <c r="AS40"/>
  <c r="AR40"/>
  <c r="AT40" s="1"/>
  <c r="AQ40"/>
  <c r="AU40" s="1"/>
  <c r="AN40"/>
  <c r="GX40" s="1"/>
  <c r="HD40" s="1"/>
  <c r="HJ40" s="1"/>
  <c r="AM40"/>
  <c r="AL40"/>
  <c r="GV40" s="1"/>
  <c r="HB40" s="1"/>
  <c r="HI40" s="1"/>
  <c r="HK40" s="1"/>
  <c r="AK40"/>
  <c r="AJ40"/>
  <c r="HH39"/>
  <c r="HA39"/>
  <c r="GU39"/>
  <c r="GS39"/>
  <c r="GR39"/>
  <c r="GT39" s="1"/>
  <c r="GQ39"/>
  <c r="GN39"/>
  <c r="GM39"/>
  <c r="GO39" s="1"/>
  <c r="GL39"/>
  <c r="GK39"/>
  <c r="GI39"/>
  <c r="GH39"/>
  <c r="GJ39" s="1"/>
  <c r="GG39"/>
  <c r="GD39"/>
  <c r="GC39"/>
  <c r="GE39" s="1"/>
  <c r="GB39"/>
  <c r="GA39"/>
  <c r="FY39"/>
  <c r="FX39"/>
  <c r="FZ39" s="1"/>
  <c r="FW39"/>
  <c r="FT39"/>
  <c r="FS39"/>
  <c r="FU39" s="1"/>
  <c r="FR39"/>
  <c r="FQ39"/>
  <c r="FO39"/>
  <c r="FN39"/>
  <c r="FP39" s="1"/>
  <c r="FM39"/>
  <c r="FJ39"/>
  <c r="FI39"/>
  <c r="FK39" s="1"/>
  <c r="FH39"/>
  <c r="FG39"/>
  <c r="FE39"/>
  <c r="FD39"/>
  <c r="FF39" s="1"/>
  <c r="FC39"/>
  <c r="EZ39"/>
  <c r="EY39"/>
  <c r="FA39" s="1"/>
  <c r="EX39"/>
  <c r="EW39"/>
  <c r="EU39"/>
  <c r="ET39"/>
  <c r="EV39" s="1"/>
  <c r="ES39"/>
  <c r="EP39"/>
  <c r="EO39"/>
  <c r="EQ39" s="1"/>
  <c r="EN39"/>
  <c r="EM39"/>
  <c r="EK39"/>
  <c r="EJ39"/>
  <c r="EL39" s="1"/>
  <c r="EI39"/>
  <c r="EF39"/>
  <c r="EE39"/>
  <c r="EG39" s="1"/>
  <c r="ED39"/>
  <c r="EC39"/>
  <c r="EA39"/>
  <c r="DZ39"/>
  <c r="EB39" s="1"/>
  <c r="DY39"/>
  <c r="DV39"/>
  <c r="DU39"/>
  <c r="DW39" s="1"/>
  <c r="DT39"/>
  <c r="DS39"/>
  <c r="DQ39"/>
  <c r="DP39"/>
  <c r="DR39" s="1"/>
  <c r="DO39"/>
  <c r="DL39"/>
  <c r="DK39"/>
  <c r="DM39" s="1"/>
  <c r="DJ39"/>
  <c r="DI39"/>
  <c r="DG39"/>
  <c r="DF39"/>
  <c r="DH39" s="1"/>
  <c r="DE39"/>
  <c r="DB39"/>
  <c r="DA39"/>
  <c r="DC39" s="1"/>
  <c r="CZ39"/>
  <c r="CY39"/>
  <c r="CW39"/>
  <c r="CV39"/>
  <c r="CX39" s="1"/>
  <c r="CU39"/>
  <c r="CR39"/>
  <c r="CQ39"/>
  <c r="CS39" s="1"/>
  <c r="CP39"/>
  <c r="CO39"/>
  <c r="CM39"/>
  <c r="CL39"/>
  <c r="CN39" s="1"/>
  <c r="CK39"/>
  <c r="CH39"/>
  <c r="CG39"/>
  <c r="CI39" s="1"/>
  <c r="CF39"/>
  <c r="CE39"/>
  <c r="CC39"/>
  <c r="CB39"/>
  <c r="CD39" s="1"/>
  <c r="CA39"/>
  <c r="BX39"/>
  <c r="BW39"/>
  <c r="BV39"/>
  <c r="BT39"/>
  <c r="BR39"/>
  <c r="BQ39"/>
  <c r="BS39" s="1"/>
  <c r="BP39"/>
  <c r="BM39"/>
  <c r="BL39"/>
  <c r="BN39" s="1"/>
  <c r="BK39"/>
  <c r="BJ39"/>
  <c r="BH39"/>
  <c r="BG39"/>
  <c r="BI39" s="1"/>
  <c r="BF39"/>
  <c r="BC39"/>
  <c r="BB39"/>
  <c r="BD39" s="1"/>
  <c r="BA39"/>
  <c r="AZ39"/>
  <c r="AX39"/>
  <c r="AW39"/>
  <c r="AY39" s="1"/>
  <c r="AV39"/>
  <c r="AS39"/>
  <c r="AR39"/>
  <c r="GW39" s="1"/>
  <c r="HC39" s="1"/>
  <c r="AQ39"/>
  <c r="AP39"/>
  <c r="AN39"/>
  <c r="GX39" s="1"/>
  <c r="HD39" s="1"/>
  <c r="HJ39" s="1"/>
  <c r="AM39"/>
  <c r="AO39" s="1"/>
  <c r="AL39"/>
  <c r="GV39" s="1"/>
  <c r="HB39" s="1"/>
  <c r="AK39"/>
  <c r="AJ39"/>
  <c r="HH38"/>
  <c r="HA38"/>
  <c r="GW38"/>
  <c r="HC38" s="1"/>
  <c r="GS38"/>
  <c r="GR38"/>
  <c r="GQ38"/>
  <c r="GU38" s="1"/>
  <c r="GN38"/>
  <c r="GM38"/>
  <c r="GO38" s="1"/>
  <c r="GL38"/>
  <c r="GP38" s="1"/>
  <c r="GI38"/>
  <c r="GH38"/>
  <c r="GG38"/>
  <c r="GK38" s="1"/>
  <c r="GD38"/>
  <c r="GC38"/>
  <c r="GE38" s="1"/>
  <c r="GB38"/>
  <c r="GF38" s="1"/>
  <c r="FY38"/>
  <c r="FX38"/>
  <c r="FW38"/>
  <c r="GA38" s="1"/>
  <c r="FT38"/>
  <c r="FS38"/>
  <c r="FU38" s="1"/>
  <c r="FR38"/>
  <c r="FV38" s="1"/>
  <c r="FO38"/>
  <c r="FN38"/>
  <c r="FM38"/>
  <c r="FQ38" s="1"/>
  <c r="FJ38"/>
  <c r="FI38"/>
  <c r="FK38" s="1"/>
  <c r="FH38"/>
  <c r="FL38" s="1"/>
  <c r="FE38"/>
  <c r="FD38"/>
  <c r="FC38"/>
  <c r="FG38" s="1"/>
  <c r="EZ38"/>
  <c r="EY38"/>
  <c r="FA38" s="1"/>
  <c r="EX38"/>
  <c r="FB38" s="1"/>
  <c r="EU38"/>
  <c r="ET38"/>
  <c r="ES38"/>
  <c r="EW38" s="1"/>
  <c r="EP38"/>
  <c r="EO38"/>
  <c r="EQ38" s="1"/>
  <c r="EN38"/>
  <c r="ER38" s="1"/>
  <c r="EK38"/>
  <c r="EJ38"/>
  <c r="EI38"/>
  <c r="EM38" s="1"/>
  <c r="EF38"/>
  <c r="EE38"/>
  <c r="EG38" s="1"/>
  <c r="ED38"/>
  <c r="EH38" s="1"/>
  <c r="EA38"/>
  <c r="DZ38"/>
  <c r="DY38"/>
  <c r="EC38" s="1"/>
  <c r="DV38"/>
  <c r="DU38"/>
  <c r="DW38" s="1"/>
  <c r="DT38"/>
  <c r="DX38" s="1"/>
  <c r="DQ38"/>
  <c r="DP38"/>
  <c r="DO38"/>
  <c r="DS38" s="1"/>
  <c r="DL38"/>
  <c r="DK38"/>
  <c r="DM38" s="1"/>
  <c r="DJ38"/>
  <c r="DN38" s="1"/>
  <c r="DG38"/>
  <c r="DF38"/>
  <c r="DE38"/>
  <c r="DI38" s="1"/>
  <c r="DB38"/>
  <c r="DA38"/>
  <c r="DC38" s="1"/>
  <c r="CZ38"/>
  <c r="DD38" s="1"/>
  <c r="CW38"/>
  <c r="CV38"/>
  <c r="CU38"/>
  <c r="CY38" s="1"/>
  <c r="CR38"/>
  <c r="CQ38"/>
  <c r="CS38" s="1"/>
  <c r="CP38"/>
  <c r="CT38" s="1"/>
  <c r="CM38"/>
  <c r="CL38"/>
  <c r="CK38"/>
  <c r="CO38" s="1"/>
  <c r="CH38"/>
  <c r="CG38"/>
  <c r="CI38" s="1"/>
  <c r="CF38"/>
  <c r="CJ38" s="1"/>
  <c r="CC38"/>
  <c r="CB38"/>
  <c r="CA38"/>
  <c r="CE38" s="1"/>
  <c r="BX38"/>
  <c r="BW38"/>
  <c r="BV38"/>
  <c r="BR38"/>
  <c r="BQ38"/>
  <c r="BP38"/>
  <c r="BT38" s="1"/>
  <c r="BM38"/>
  <c r="BL38"/>
  <c r="BN38" s="1"/>
  <c r="BK38"/>
  <c r="BO38" s="1"/>
  <c r="BH38"/>
  <c r="BG38"/>
  <c r="BF38"/>
  <c r="BJ38" s="1"/>
  <c r="BC38"/>
  <c r="BB38"/>
  <c r="BD38" s="1"/>
  <c r="BA38"/>
  <c r="BE38" s="1"/>
  <c r="AX38"/>
  <c r="AW38"/>
  <c r="AV38"/>
  <c r="AZ38" s="1"/>
  <c r="AS38"/>
  <c r="AR38"/>
  <c r="AT38" s="1"/>
  <c r="AQ38"/>
  <c r="AU38" s="1"/>
  <c r="AN38"/>
  <c r="GX38" s="1"/>
  <c r="HD38" s="1"/>
  <c r="HJ38" s="1"/>
  <c r="AM38"/>
  <c r="AL38"/>
  <c r="GV38" s="1"/>
  <c r="HB38" s="1"/>
  <c r="HI38" s="1"/>
  <c r="HK38" s="1"/>
  <c r="AK38"/>
  <c r="AJ38"/>
  <c r="HH37"/>
  <c r="HA37"/>
  <c r="GU37"/>
  <c r="GS37"/>
  <c r="GR37"/>
  <c r="GT37" s="1"/>
  <c r="GQ37"/>
  <c r="GN37"/>
  <c r="GM37"/>
  <c r="GO37" s="1"/>
  <c r="GL37"/>
  <c r="GK37"/>
  <c r="GI37"/>
  <c r="GH37"/>
  <c r="GJ37" s="1"/>
  <c r="GG37"/>
  <c r="GD37"/>
  <c r="GC37"/>
  <c r="GE37" s="1"/>
  <c r="GB37"/>
  <c r="GA37"/>
  <c r="FY37"/>
  <c r="FX37"/>
  <c r="FZ37" s="1"/>
  <c r="FW37"/>
  <c r="FT37"/>
  <c r="FS37"/>
  <c r="FU37" s="1"/>
  <c r="FR37"/>
  <c r="FQ37"/>
  <c r="FO37"/>
  <c r="FN37"/>
  <c r="FP37" s="1"/>
  <c r="FM37"/>
  <c r="FJ37"/>
  <c r="FI37"/>
  <c r="FK37" s="1"/>
  <c r="FH37"/>
  <c r="FG37"/>
  <c r="FE37"/>
  <c r="FD37"/>
  <c r="FF37" s="1"/>
  <c r="FC37"/>
  <c r="EZ37"/>
  <c r="EY37"/>
  <c r="FA37" s="1"/>
  <c r="EX37"/>
  <c r="EW37"/>
  <c r="EU37"/>
  <c r="ET37"/>
  <c r="EV37" s="1"/>
  <c r="ES37"/>
  <c r="EP37"/>
  <c r="EO37"/>
  <c r="EQ37" s="1"/>
  <c r="EN37"/>
  <c r="EM37"/>
  <c r="EK37"/>
  <c r="EJ37"/>
  <c r="EL37" s="1"/>
  <c r="EI37"/>
  <c r="EF37"/>
  <c r="EE37"/>
  <c r="EG37" s="1"/>
  <c r="ED37"/>
  <c r="EC37"/>
  <c r="EA37"/>
  <c r="DZ37"/>
  <c r="EB37" s="1"/>
  <c r="DY37"/>
  <c r="DV37"/>
  <c r="DU37"/>
  <c r="DW37" s="1"/>
  <c r="DT37"/>
  <c r="DS37"/>
  <c r="DQ37"/>
  <c r="DP37"/>
  <c r="DR37" s="1"/>
  <c r="DO37"/>
  <c r="DL37"/>
  <c r="DK37"/>
  <c r="DM37" s="1"/>
  <c r="DJ37"/>
  <c r="DI37"/>
  <c r="DG37"/>
  <c r="DF37"/>
  <c r="DH37" s="1"/>
  <c r="DE37"/>
  <c r="DB37"/>
  <c r="DA37"/>
  <c r="DC37" s="1"/>
  <c r="CZ37"/>
  <c r="CY37"/>
  <c r="CW37"/>
  <c r="CV37"/>
  <c r="CX37" s="1"/>
  <c r="CU37"/>
  <c r="CR37"/>
  <c r="CQ37"/>
  <c r="CS37" s="1"/>
  <c r="CP37"/>
  <c r="CO37"/>
  <c r="CM37"/>
  <c r="CL37"/>
  <c r="CN37" s="1"/>
  <c r="CK37"/>
  <c r="CH37"/>
  <c r="CG37"/>
  <c r="CI37" s="1"/>
  <c r="CF37"/>
  <c r="CE37"/>
  <c r="CC37"/>
  <c r="CB37"/>
  <c r="CD37" s="1"/>
  <c r="CA37"/>
  <c r="BX37"/>
  <c r="BW37"/>
  <c r="BV37"/>
  <c r="BT37"/>
  <c r="BR37"/>
  <c r="BQ37"/>
  <c r="BS37" s="1"/>
  <c r="BP37"/>
  <c r="BM37"/>
  <c r="BL37"/>
  <c r="BN37" s="1"/>
  <c r="BK37"/>
  <c r="BJ37"/>
  <c r="BH37"/>
  <c r="BG37"/>
  <c r="BI37" s="1"/>
  <c r="BF37"/>
  <c r="BC37"/>
  <c r="BB37"/>
  <c r="BD37" s="1"/>
  <c r="BA37"/>
  <c r="AZ37"/>
  <c r="AX37"/>
  <c r="AW37"/>
  <c r="AY37" s="1"/>
  <c r="AV37"/>
  <c r="AS37"/>
  <c r="AR37"/>
  <c r="GW37" s="1"/>
  <c r="HC37" s="1"/>
  <c r="AQ37"/>
  <c r="AP37"/>
  <c r="AN37"/>
  <c r="GX37" s="1"/>
  <c r="HD37" s="1"/>
  <c r="HJ37" s="1"/>
  <c r="AM37"/>
  <c r="AO37" s="1"/>
  <c r="AL37"/>
  <c r="GV37" s="1"/>
  <c r="HB37" s="1"/>
  <c r="AK37"/>
  <c r="AJ37"/>
  <c r="HH36"/>
  <c r="HA36"/>
  <c r="GW36"/>
  <c r="HC36" s="1"/>
  <c r="GS36"/>
  <c r="GR36"/>
  <c r="GQ36"/>
  <c r="GU36" s="1"/>
  <c r="GN36"/>
  <c r="GM36"/>
  <c r="GO36" s="1"/>
  <c r="GL36"/>
  <c r="GP36" s="1"/>
  <c r="GI36"/>
  <c r="GH36"/>
  <c r="GG36"/>
  <c r="GK36" s="1"/>
  <c r="GD36"/>
  <c r="GC36"/>
  <c r="GE36" s="1"/>
  <c r="GB36"/>
  <c r="GF36" s="1"/>
  <c r="FY36"/>
  <c r="FX36"/>
  <c r="FW36"/>
  <c r="GA36" s="1"/>
  <c r="FT36"/>
  <c r="FS36"/>
  <c r="FU36" s="1"/>
  <c r="FR36"/>
  <c r="FV36" s="1"/>
  <c r="FO36"/>
  <c r="FN36"/>
  <c r="FM36"/>
  <c r="FQ36" s="1"/>
  <c r="FJ36"/>
  <c r="FI36"/>
  <c r="FK36" s="1"/>
  <c r="FH36"/>
  <c r="FL36" s="1"/>
  <c r="FE36"/>
  <c r="FD36"/>
  <c r="FC36"/>
  <c r="FG36" s="1"/>
  <c r="EZ36"/>
  <c r="EY36"/>
  <c r="FA36" s="1"/>
  <c r="EX36"/>
  <c r="FB36" s="1"/>
  <c r="EU36"/>
  <c r="ET36"/>
  <c r="ES36"/>
  <c r="EW36" s="1"/>
  <c r="EP36"/>
  <c r="EO36"/>
  <c r="EQ36" s="1"/>
  <c r="EN36"/>
  <c r="ER36" s="1"/>
  <c r="EK36"/>
  <c r="EJ36"/>
  <c r="EI36"/>
  <c r="EM36" s="1"/>
  <c r="EF36"/>
  <c r="EE36"/>
  <c r="EG36" s="1"/>
  <c r="ED36"/>
  <c r="EH36" s="1"/>
  <c r="EA36"/>
  <c r="DZ36"/>
  <c r="DY36"/>
  <c r="EC36" s="1"/>
  <c r="DV36"/>
  <c r="DU36"/>
  <c r="DW36" s="1"/>
  <c r="DT36"/>
  <c r="DX36" s="1"/>
  <c r="DQ36"/>
  <c r="DP36"/>
  <c r="DO36"/>
  <c r="DS36" s="1"/>
  <c r="DL36"/>
  <c r="DK36"/>
  <c r="DM36" s="1"/>
  <c r="DJ36"/>
  <c r="DN36" s="1"/>
  <c r="DG36"/>
  <c r="DF36"/>
  <c r="DE36"/>
  <c r="DI36" s="1"/>
  <c r="DB36"/>
  <c r="DA36"/>
  <c r="DC36" s="1"/>
  <c r="CZ36"/>
  <c r="DD36" s="1"/>
  <c r="CW36"/>
  <c r="CV36"/>
  <c r="CU36"/>
  <c r="CY36" s="1"/>
  <c r="CR36"/>
  <c r="CQ36"/>
  <c r="CS36" s="1"/>
  <c r="CP36"/>
  <c r="CT36" s="1"/>
  <c r="CM36"/>
  <c r="CL36"/>
  <c r="CK36"/>
  <c r="CO36" s="1"/>
  <c r="CH36"/>
  <c r="CG36"/>
  <c r="CI36" s="1"/>
  <c r="CF36"/>
  <c r="CJ36" s="1"/>
  <c r="CC36"/>
  <c r="CB36"/>
  <c r="CA36"/>
  <c r="CE36" s="1"/>
  <c r="BX36"/>
  <c r="BW36"/>
  <c r="BV36"/>
  <c r="BR36"/>
  <c r="BQ36"/>
  <c r="BP36"/>
  <c r="BT36" s="1"/>
  <c r="BM36"/>
  <c r="BL36"/>
  <c r="BN36" s="1"/>
  <c r="BK36"/>
  <c r="BO36" s="1"/>
  <c r="BH36"/>
  <c r="BG36"/>
  <c r="BF36"/>
  <c r="BJ36" s="1"/>
  <c r="BC36"/>
  <c r="BB36"/>
  <c r="BD36" s="1"/>
  <c r="BA36"/>
  <c r="BE36" s="1"/>
  <c r="AX36"/>
  <c r="AW36"/>
  <c r="AV36"/>
  <c r="AZ36" s="1"/>
  <c r="AS36"/>
  <c r="AR36"/>
  <c r="AT36" s="1"/>
  <c r="AQ36"/>
  <c r="AU36" s="1"/>
  <c r="AN36"/>
  <c r="GX36" s="1"/>
  <c r="HD36" s="1"/>
  <c r="HJ36" s="1"/>
  <c r="AM36"/>
  <c r="AL36"/>
  <c r="GV36" s="1"/>
  <c r="HB36" s="1"/>
  <c r="HI36" s="1"/>
  <c r="HK36" s="1"/>
  <c r="AK36"/>
  <c r="AJ36"/>
  <c r="HH35"/>
  <c r="HA35"/>
  <c r="GU35"/>
  <c r="GS35"/>
  <c r="GR35"/>
  <c r="GT35" s="1"/>
  <c r="GQ35"/>
  <c r="GN35"/>
  <c r="GM35"/>
  <c r="GO35" s="1"/>
  <c r="GL35"/>
  <c r="GK35"/>
  <c r="GI35"/>
  <c r="GH35"/>
  <c r="GJ35" s="1"/>
  <c r="GG35"/>
  <c r="GD35"/>
  <c r="GC35"/>
  <c r="GE35" s="1"/>
  <c r="GB35"/>
  <c r="GA35"/>
  <c r="FY35"/>
  <c r="FX35"/>
  <c r="FZ35" s="1"/>
  <c r="FW35"/>
  <c r="FT35"/>
  <c r="FS35"/>
  <c r="FU35" s="1"/>
  <c r="FR35"/>
  <c r="FQ35"/>
  <c r="FO35"/>
  <c r="FN35"/>
  <c r="FP35" s="1"/>
  <c r="FM35"/>
  <c r="FJ35"/>
  <c r="FI35"/>
  <c r="FK35" s="1"/>
  <c r="FH35"/>
  <c r="FG35"/>
  <c r="FE35"/>
  <c r="FD35"/>
  <c r="FF35" s="1"/>
  <c r="FC35"/>
  <c r="EZ35"/>
  <c r="EY35"/>
  <c r="FA35" s="1"/>
  <c r="EX35"/>
  <c r="EW35"/>
  <c r="EU35"/>
  <c r="ET35"/>
  <c r="EV35" s="1"/>
  <c r="ES35"/>
  <c r="EP35"/>
  <c r="EO35"/>
  <c r="EQ35" s="1"/>
  <c r="EN35"/>
  <c r="EM35"/>
  <c r="EK35"/>
  <c r="EJ35"/>
  <c r="EL35" s="1"/>
  <c r="EI35"/>
  <c r="EF35"/>
  <c r="EE35"/>
  <c r="EG35" s="1"/>
  <c r="ED35"/>
  <c r="EC35"/>
  <c r="EA35"/>
  <c r="DZ35"/>
  <c r="EB35" s="1"/>
  <c r="DY35"/>
  <c r="DV35"/>
  <c r="DU35"/>
  <c r="DW35" s="1"/>
  <c r="DT35"/>
  <c r="DS35"/>
  <c r="DQ35"/>
  <c r="DP35"/>
  <c r="DR35" s="1"/>
  <c r="DO35"/>
  <c r="DL35"/>
  <c r="DK35"/>
  <c r="DM35" s="1"/>
  <c r="DJ35"/>
  <c r="DI35"/>
  <c r="DG35"/>
  <c r="DF35"/>
  <c r="DH35" s="1"/>
  <c r="DE35"/>
  <c r="DB35"/>
  <c r="DA35"/>
  <c r="DC35" s="1"/>
  <c r="CZ35"/>
  <c r="CY35"/>
  <c r="CW35"/>
  <c r="CV35"/>
  <c r="CX35" s="1"/>
  <c r="CU35"/>
  <c r="CR35"/>
  <c r="CQ35"/>
  <c r="CS35" s="1"/>
  <c r="CP35"/>
  <c r="CO35"/>
  <c r="CM35"/>
  <c r="CL35"/>
  <c r="CN35" s="1"/>
  <c r="CK35"/>
  <c r="CH35"/>
  <c r="CG35"/>
  <c r="CI35" s="1"/>
  <c r="CF35"/>
  <c r="CE35"/>
  <c r="CC35"/>
  <c r="CB35"/>
  <c r="CD35" s="1"/>
  <c r="CA35"/>
  <c r="BX35"/>
  <c r="BW35"/>
  <c r="BV35"/>
  <c r="BT35"/>
  <c r="BR35"/>
  <c r="BQ35"/>
  <c r="BS35" s="1"/>
  <c r="BP35"/>
  <c r="BM35"/>
  <c r="BL35"/>
  <c r="BN35" s="1"/>
  <c r="BK35"/>
  <c r="BJ35"/>
  <c r="BH35"/>
  <c r="BG35"/>
  <c r="BI35" s="1"/>
  <c r="BF35"/>
  <c r="BC35"/>
  <c r="BB35"/>
  <c r="BD35" s="1"/>
  <c r="BA35"/>
  <c r="AZ35"/>
  <c r="AX35"/>
  <c r="AW35"/>
  <c r="AY35" s="1"/>
  <c r="AV35"/>
  <c r="AS35"/>
  <c r="AR35"/>
  <c r="GW35" s="1"/>
  <c r="HC35" s="1"/>
  <c r="AQ35"/>
  <c r="AP35"/>
  <c r="AN35"/>
  <c r="GX35" s="1"/>
  <c r="HD35" s="1"/>
  <c r="HJ35" s="1"/>
  <c r="AM35"/>
  <c r="AO35" s="1"/>
  <c r="AL35"/>
  <c r="GV35" s="1"/>
  <c r="HB35" s="1"/>
  <c r="AK35"/>
  <c r="AJ35"/>
  <c r="HH34"/>
  <c r="HA34"/>
  <c r="GW34"/>
  <c r="HC34" s="1"/>
  <c r="GS34"/>
  <c r="GR34"/>
  <c r="GQ34"/>
  <c r="GU34" s="1"/>
  <c r="GN34"/>
  <c r="GM34"/>
  <c r="GO34" s="1"/>
  <c r="GL34"/>
  <c r="GP34" s="1"/>
  <c r="GI34"/>
  <c r="GH34"/>
  <c r="GG34"/>
  <c r="GK34" s="1"/>
  <c r="GD34"/>
  <c r="GC34"/>
  <c r="GE34" s="1"/>
  <c r="GB34"/>
  <c r="GF34" s="1"/>
  <c r="FY34"/>
  <c r="FX34"/>
  <c r="FW34"/>
  <c r="GA34" s="1"/>
  <c r="FT34"/>
  <c r="FS34"/>
  <c r="FU34" s="1"/>
  <c r="FR34"/>
  <c r="FV34" s="1"/>
  <c r="FO34"/>
  <c r="FN34"/>
  <c r="FM34"/>
  <c r="FQ34" s="1"/>
  <c r="FJ34"/>
  <c r="FI34"/>
  <c r="FK34" s="1"/>
  <c r="FH34"/>
  <c r="FL34" s="1"/>
  <c r="FE34"/>
  <c r="FD34"/>
  <c r="FC34"/>
  <c r="FG34" s="1"/>
  <c r="EZ34"/>
  <c r="EY34"/>
  <c r="FA34" s="1"/>
  <c r="EX34"/>
  <c r="FB34" s="1"/>
  <c r="EU34"/>
  <c r="ET34"/>
  <c r="ES34"/>
  <c r="EW34" s="1"/>
  <c r="EP34"/>
  <c r="EO34"/>
  <c r="EQ34" s="1"/>
  <c r="EN34"/>
  <c r="ER34" s="1"/>
  <c r="EK34"/>
  <c r="EJ34"/>
  <c r="EI34"/>
  <c r="EM34" s="1"/>
  <c r="EF34"/>
  <c r="EE34"/>
  <c r="EG34" s="1"/>
  <c r="ED34"/>
  <c r="EH34" s="1"/>
  <c r="EA34"/>
  <c r="DZ34"/>
  <c r="DY34"/>
  <c r="EC34" s="1"/>
  <c r="DV34"/>
  <c r="DU34"/>
  <c r="DW34" s="1"/>
  <c r="DT34"/>
  <c r="DX34" s="1"/>
  <c r="DQ34"/>
  <c r="DP34"/>
  <c r="DO34"/>
  <c r="DS34" s="1"/>
  <c r="DL34"/>
  <c r="DK34"/>
  <c r="DM34" s="1"/>
  <c r="DJ34"/>
  <c r="DN34" s="1"/>
  <c r="DG34"/>
  <c r="DF34"/>
  <c r="DE34"/>
  <c r="DI34" s="1"/>
  <c r="DB34"/>
  <c r="DA34"/>
  <c r="DC34" s="1"/>
  <c r="CZ34"/>
  <c r="DD34" s="1"/>
  <c r="CW34"/>
  <c r="CV34"/>
  <c r="CU34"/>
  <c r="CY34" s="1"/>
  <c r="CR34"/>
  <c r="CQ34"/>
  <c r="CS34" s="1"/>
  <c r="CP34"/>
  <c r="CT34" s="1"/>
  <c r="CM34"/>
  <c r="CL34"/>
  <c r="CK34"/>
  <c r="CO34" s="1"/>
  <c r="CH34"/>
  <c r="CG34"/>
  <c r="CI34" s="1"/>
  <c r="CF34"/>
  <c r="CJ34" s="1"/>
  <c r="CC34"/>
  <c r="CB34"/>
  <c r="CA34"/>
  <c r="CE34" s="1"/>
  <c r="BX34"/>
  <c r="BW34"/>
  <c r="BV34"/>
  <c r="BR34"/>
  <c r="BQ34"/>
  <c r="BP34"/>
  <c r="BT34" s="1"/>
  <c r="BM34"/>
  <c r="BL34"/>
  <c r="BN34" s="1"/>
  <c r="BK34"/>
  <c r="BO34" s="1"/>
  <c r="BH34"/>
  <c r="BG34"/>
  <c r="BF34"/>
  <c r="BJ34" s="1"/>
  <c r="BC34"/>
  <c r="BB34"/>
  <c r="BD34" s="1"/>
  <c r="BA34"/>
  <c r="BE34" s="1"/>
  <c r="AX34"/>
  <c r="AW34"/>
  <c r="AV34"/>
  <c r="AZ34" s="1"/>
  <c r="AS34"/>
  <c r="AR34"/>
  <c r="AT34" s="1"/>
  <c r="AQ34"/>
  <c r="AU34" s="1"/>
  <c r="AN34"/>
  <c r="GX34" s="1"/>
  <c r="HD34" s="1"/>
  <c r="HJ34" s="1"/>
  <c r="AM34"/>
  <c r="AL34"/>
  <c r="GV34" s="1"/>
  <c r="HB34" s="1"/>
  <c r="HI34" s="1"/>
  <c r="HK34" s="1"/>
  <c r="AK34"/>
  <c r="AJ34"/>
  <c r="HH33"/>
  <c r="HA33"/>
  <c r="GU33"/>
  <c r="GS33"/>
  <c r="GR33"/>
  <c r="GT33" s="1"/>
  <c r="GQ33"/>
  <c r="GN33"/>
  <c r="GM33"/>
  <c r="GO33" s="1"/>
  <c r="GL33"/>
  <c r="GK33"/>
  <c r="GI33"/>
  <c r="GH33"/>
  <c r="GJ33" s="1"/>
  <c r="GG33"/>
  <c r="GD33"/>
  <c r="GC33"/>
  <c r="GE33" s="1"/>
  <c r="GB33"/>
  <c r="GA33"/>
  <c r="FY33"/>
  <c r="FX33"/>
  <c r="FZ33" s="1"/>
  <c r="FW33"/>
  <c r="FT33"/>
  <c r="FS33"/>
  <c r="FU33" s="1"/>
  <c r="FR33"/>
  <c r="FQ33"/>
  <c r="FO33"/>
  <c r="FN33"/>
  <c r="FP33" s="1"/>
  <c r="FM33"/>
  <c r="FJ33"/>
  <c r="FI33"/>
  <c r="FK33" s="1"/>
  <c r="FH33"/>
  <c r="FG33"/>
  <c r="FE33"/>
  <c r="FD33"/>
  <c r="FF33" s="1"/>
  <c r="FC33"/>
  <c r="EZ33"/>
  <c r="EY33"/>
  <c r="FA33" s="1"/>
  <c r="EX33"/>
  <c r="EW33"/>
  <c r="EU33"/>
  <c r="ET33"/>
  <c r="EV33" s="1"/>
  <c r="ES33"/>
  <c r="EP33"/>
  <c r="EO33"/>
  <c r="EQ33" s="1"/>
  <c r="EN33"/>
  <c r="EM33"/>
  <c r="EK33"/>
  <c r="EJ33"/>
  <c r="EL33" s="1"/>
  <c r="EI33"/>
  <c r="EF33"/>
  <c r="EE33"/>
  <c r="EG33" s="1"/>
  <c r="ED33"/>
  <c r="EC33"/>
  <c r="EA33"/>
  <c r="DZ33"/>
  <c r="EB33" s="1"/>
  <c r="DY33"/>
  <c r="DV33"/>
  <c r="DU33"/>
  <c r="DW33" s="1"/>
  <c r="DT33"/>
  <c r="DS33"/>
  <c r="DQ33"/>
  <c r="DP33"/>
  <c r="DR33" s="1"/>
  <c r="DO33"/>
  <c r="DL33"/>
  <c r="DK33"/>
  <c r="DM33" s="1"/>
  <c r="DJ33"/>
  <c r="DI33"/>
  <c r="DG33"/>
  <c r="DF33"/>
  <c r="DH33" s="1"/>
  <c r="DE33"/>
  <c r="DB33"/>
  <c r="DA33"/>
  <c r="DC33" s="1"/>
  <c r="CZ33"/>
  <c r="CY33"/>
  <c r="CW33"/>
  <c r="CV33"/>
  <c r="CX33" s="1"/>
  <c r="CU33"/>
  <c r="CR33"/>
  <c r="CQ33"/>
  <c r="CS33" s="1"/>
  <c r="CP33"/>
  <c r="CO33"/>
  <c r="CM33"/>
  <c r="CL33"/>
  <c r="CN33" s="1"/>
  <c r="CK33"/>
  <c r="CH33"/>
  <c r="CG33"/>
  <c r="CI33" s="1"/>
  <c r="CF33"/>
  <c r="CE33"/>
  <c r="CC33"/>
  <c r="CB33"/>
  <c r="CD33" s="1"/>
  <c r="CA33"/>
  <c r="BX33"/>
  <c r="BW33"/>
  <c r="BV33"/>
  <c r="BT33"/>
  <c r="BR33"/>
  <c r="BQ33"/>
  <c r="BS33" s="1"/>
  <c r="BP33"/>
  <c r="BM33"/>
  <c r="BL33"/>
  <c r="BN33" s="1"/>
  <c r="BK33"/>
  <c r="BJ33"/>
  <c r="BH33"/>
  <c r="BG33"/>
  <c r="BI33" s="1"/>
  <c r="BF33"/>
  <c r="BC33"/>
  <c r="BB33"/>
  <c r="BD33" s="1"/>
  <c r="BA33"/>
  <c r="AZ33"/>
  <c r="AX33"/>
  <c r="AW33"/>
  <c r="AY33" s="1"/>
  <c r="AV33"/>
  <c r="AS33"/>
  <c r="AR33"/>
  <c r="GW33" s="1"/>
  <c r="HC33" s="1"/>
  <c r="AQ33"/>
  <c r="AP33"/>
  <c r="AN33"/>
  <c r="GX33" s="1"/>
  <c r="HD33" s="1"/>
  <c r="HJ33" s="1"/>
  <c r="AM33"/>
  <c r="AO33" s="1"/>
  <c r="AL33"/>
  <c r="GV33" s="1"/>
  <c r="HB33" s="1"/>
  <c r="AK33"/>
  <c r="AJ33"/>
  <c r="HH32"/>
  <c r="HA32"/>
  <c r="GW32"/>
  <c r="HC32" s="1"/>
  <c r="GS32"/>
  <c r="GR32"/>
  <c r="GQ32"/>
  <c r="GU32" s="1"/>
  <c r="GN32"/>
  <c r="GM32"/>
  <c r="GO32" s="1"/>
  <c r="GL32"/>
  <c r="GP32" s="1"/>
  <c r="GI32"/>
  <c r="GH32"/>
  <c r="GG32"/>
  <c r="GK32" s="1"/>
  <c r="GD32"/>
  <c r="GC32"/>
  <c r="GE32" s="1"/>
  <c r="GB32"/>
  <c r="GF32" s="1"/>
  <c r="FY32"/>
  <c r="FX32"/>
  <c r="FW32"/>
  <c r="GA32" s="1"/>
  <c r="FT32"/>
  <c r="FS32"/>
  <c r="FU32" s="1"/>
  <c r="FR32"/>
  <c r="FV32" s="1"/>
  <c r="FO32"/>
  <c r="FN32"/>
  <c r="FM32"/>
  <c r="FQ32" s="1"/>
  <c r="FJ32"/>
  <c r="FI32"/>
  <c r="FK32" s="1"/>
  <c r="FH32"/>
  <c r="FL32" s="1"/>
  <c r="FE32"/>
  <c r="FD32"/>
  <c r="FC32"/>
  <c r="FG32" s="1"/>
  <c r="EZ32"/>
  <c r="EY32"/>
  <c r="FA32" s="1"/>
  <c r="EX32"/>
  <c r="FB32" s="1"/>
  <c r="EU32"/>
  <c r="ET32"/>
  <c r="ES32"/>
  <c r="EW32" s="1"/>
  <c r="EP32"/>
  <c r="EO32"/>
  <c r="EQ32" s="1"/>
  <c r="EN32"/>
  <c r="ER32" s="1"/>
  <c r="EK32"/>
  <c r="EJ32"/>
  <c r="EI32"/>
  <c r="EM32" s="1"/>
  <c r="EF32"/>
  <c r="EE32"/>
  <c r="EG32" s="1"/>
  <c r="ED32"/>
  <c r="EH32" s="1"/>
  <c r="EA32"/>
  <c r="DZ32"/>
  <c r="DY32"/>
  <c r="EC32" s="1"/>
  <c r="DV32"/>
  <c r="DU32"/>
  <c r="DW32" s="1"/>
  <c r="DT32"/>
  <c r="DX32" s="1"/>
  <c r="DQ32"/>
  <c r="DP32"/>
  <c r="DO32"/>
  <c r="DS32" s="1"/>
  <c r="DL32"/>
  <c r="DK32"/>
  <c r="DM32" s="1"/>
  <c r="DJ32"/>
  <c r="DN32" s="1"/>
  <c r="DG32"/>
  <c r="DF32"/>
  <c r="DE32"/>
  <c r="DI32" s="1"/>
  <c r="DB32"/>
  <c r="DA32"/>
  <c r="DC32" s="1"/>
  <c r="CZ32"/>
  <c r="DD32" s="1"/>
  <c r="CW32"/>
  <c r="CV32"/>
  <c r="CU32"/>
  <c r="CY32" s="1"/>
  <c r="CR32"/>
  <c r="CQ32"/>
  <c r="CS32" s="1"/>
  <c r="CP32"/>
  <c r="CT32" s="1"/>
  <c r="CM32"/>
  <c r="CL32"/>
  <c r="CK32"/>
  <c r="CO32" s="1"/>
  <c r="CH32"/>
  <c r="CG32"/>
  <c r="CI32" s="1"/>
  <c r="CF32"/>
  <c r="CJ32" s="1"/>
  <c r="CC32"/>
  <c r="CB32"/>
  <c r="CA32"/>
  <c r="CE32" s="1"/>
  <c r="BX32"/>
  <c r="BW32"/>
  <c r="BV32"/>
  <c r="BR32"/>
  <c r="BQ32"/>
  <c r="BP32"/>
  <c r="BT32" s="1"/>
  <c r="BM32"/>
  <c r="BL32"/>
  <c r="BN32" s="1"/>
  <c r="BK32"/>
  <c r="BO32" s="1"/>
  <c r="BH32"/>
  <c r="BG32"/>
  <c r="BF32"/>
  <c r="BJ32" s="1"/>
  <c r="BC32"/>
  <c r="BB32"/>
  <c r="BD32" s="1"/>
  <c r="BA32"/>
  <c r="BE32" s="1"/>
  <c r="AX32"/>
  <c r="AW32"/>
  <c r="AV32"/>
  <c r="AZ32" s="1"/>
  <c r="AS32"/>
  <c r="AR32"/>
  <c r="AT32" s="1"/>
  <c r="AQ32"/>
  <c r="AU32" s="1"/>
  <c r="AN32"/>
  <c r="GX32" s="1"/>
  <c r="HD32" s="1"/>
  <c r="HJ32" s="1"/>
  <c r="AM32"/>
  <c r="AL32"/>
  <c r="GV32" s="1"/>
  <c r="HB32" s="1"/>
  <c r="HI32" s="1"/>
  <c r="HK32" s="1"/>
  <c r="AK32"/>
  <c r="AJ32"/>
  <c r="HH31"/>
  <c r="HA31"/>
  <c r="GU31"/>
  <c r="GS31"/>
  <c r="GR31"/>
  <c r="GT31" s="1"/>
  <c r="GQ31"/>
  <c r="GN31"/>
  <c r="GM31"/>
  <c r="GO31" s="1"/>
  <c r="GL31"/>
  <c r="GK31"/>
  <c r="GI31"/>
  <c r="GH31"/>
  <c r="GJ31" s="1"/>
  <c r="GG31"/>
  <c r="GD31"/>
  <c r="GC31"/>
  <c r="GE31" s="1"/>
  <c r="GB31"/>
  <c r="GA31"/>
  <c r="FY31"/>
  <c r="FX31"/>
  <c r="FZ31" s="1"/>
  <c r="FW31"/>
  <c r="FT31"/>
  <c r="FS31"/>
  <c r="FU31" s="1"/>
  <c r="FR31"/>
  <c r="FQ31"/>
  <c r="FO31"/>
  <c r="FN31"/>
  <c r="FP31" s="1"/>
  <c r="FM31"/>
  <c r="FJ31"/>
  <c r="FI31"/>
  <c r="FK31" s="1"/>
  <c r="FH31"/>
  <c r="FG31"/>
  <c r="FE31"/>
  <c r="FD31"/>
  <c r="FF31" s="1"/>
  <c r="FC31"/>
  <c r="EZ31"/>
  <c r="EY31"/>
  <c r="FA31" s="1"/>
  <c r="EX31"/>
  <c r="EW31"/>
  <c r="EU31"/>
  <c r="ET31"/>
  <c r="EV31" s="1"/>
  <c r="ES31"/>
  <c r="EP31"/>
  <c r="EO31"/>
  <c r="EQ31" s="1"/>
  <c r="EN31"/>
  <c r="EM31"/>
  <c r="EK31"/>
  <c r="EJ31"/>
  <c r="EL31" s="1"/>
  <c r="EI31"/>
  <c r="EF31"/>
  <c r="EE31"/>
  <c r="EG31" s="1"/>
  <c r="ED31"/>
  <c r="EC31"/>
  <c r="EA31"/>
  <c r="DZ31"/>
  <c r="EB31" s="1"/>
  <c r="DY31"/>
  <c r="DV31"/>
  <c r="DU31"/>
  <c r="DW31" s="1"/>
  <c r="DT31"/>
  <c r="DS31"/>
  <c r="DQ31"/>
  <c r="DP31"/>
  <c r="DR31" s="1"/>
  <c r="DO31"/>
  <c r="DL31"/>
  <c r="DK31"/>
  <c r="DM31" s="1"/>
  <c r="DJ31"/>
  <c r="DI31"/>
  <c r="DG31"/>
  <c r="DF31"/>
  <c r="DH31" s="1"/>
  <c r="DE31"/>
  <c r="DB31"/>
  <c r="DA31"/>
  <c r="DC31" s="1"/>
  <c r="CZ31"/>
  <c r="CY31"/>
  <c r="CW31"/>
  <c r="CV31"/>
  <c r="CX31" s="1"/>
  <c r="CU31"/>
  <c r="CR31"/>
  <c r="CQ31"/>
  <c r="CS31" s="1"/>
  <c r="CP31"/>
  <c r="CO31"/>
  <c r="CM31"/>
  <c r="CL31"/>
  <c r="CN31" s="1"/>
  <c r="CK31"/>
  <c r="CH31"/>
  <c r="CG31"/>
  <c r="CI31" s="1"/>
  <c r="CF31"/>
  <c r="CE31"/>
  <c r="CC31"/>
  <c r="CB31"/>
  <c r="CD31" s="1"/>
  <c r="CA31"/>
  <c r="BX31"/>
  <c r="BW31"/>
  <c r="BV31"/>
  <c r="BT31"/>
  <c r="BR31"/>
  <c r="BQ31"/>
  <c r="BS31" s="1"/>
  <c r="BP31"/>
  <c r="BM31"/>
  <c r="BL31"/>
  <c r="BN31" s="1"/>
  <c r="BK31"/>
  <c r="BJ31"/>
  <c r="BH31"/>
  <c r="BG31"/>
  <c r="BI31" s="1"/>
  <c r="BF31"/>
  <c r="BC31"/>
  <c r="BB31"/>
  <c r="BD31" s="1"/>
  <c r="BA31"/>
  <c r="AZ31"/>
  <c r="AX31"/>
  <c r="AW31"/>
  <c r="AY31" s="1"/>
  <c r="AV31"/>
  <c r="AS31"/>
  <c r="AR31"/>
  <c r="GW31" s="1"/>
  <c r="HC31" s="1"/>
  <c r="AQ31"/>
  <c r="AP31"/>
  <c r="AN31"/>
  <c r="GX31" s="1"/>
  <c r="HD31" s="1"/>
  <c r="HJ31" s="1"/>
  <c r="AM31"/>
  <c r="AO31" s="1"/>
  <c r="AL31"/>
  <c r="GV31" s="1"/>
  <c r="HB31" s="1"/>
  <c r="AK31"/>
  <c r="AJ31"/>
  <c r="HH30"/>
  <c r="HA30"/>
  <c r="GW30"/>
  <c r="HC30" s="1"/>
  <c r="GS30"/>
  <c r="GR30"/>
  <c r="GQ30"/>
  <c r="GU30" s="1"/>
  <c r="GN30"/>
  <c r="GM30"/>
  <c r="GO30" s="1"/>
  <c r="GL30"/>
  <c r="GP30" s="1"/>
  <c r="GI30"/>
  <c r="GH30"/>
  <c r="GG30"/>
  <c r="GK30" s="1"/>
  <c r="GD30"/>
  <c r="GC30"/>
  <c r="GE30" s="1"/>
  <c r="GB30"/>
  <c r="GF30" s="1"/>
  <c r="FY30"/>
  <c r="FX30"/>
  <c r="FW30"/>
  <c r="GA30" s="1"/>
  <c r="FT30"/>
  <c r="FS30"/>
  <c r="FU30" s="1"/>
  <c r="FR30"/>
  <c r="FV30" s="1"/>
  <c r="FO30"/>
  <c r="FN30"/>
  <c r="FM30"/>
  <c r="FQ30" s="1"/>
  <c r="FJ30"/>
  <c r="FI30"/>
  <c r="FK30" s="1"/>
  <c r="FH30"/>
  <c r="FL30" s="1"/>
  <c r="FE30"/>
  <c r="FD30"/>
  <c r="FC30"/>
  <c r="FG30" s="1"/>
  <c r="EZ30"/>
  <c r="EY30"/>
  <c r="FA30" s="1"/>
  <c r="EX30"/>
  <c r="FB30" s="1"/>
  <c r="EU30"/>
  <c r="ET30"/>
  <c r="ES30"/>
  <c r="EW30" s="1"/>
  <c r="EP30"/>
  <c r="EO30"/>
  <c r="EQ30" s="1"/>
  <c r="EN30"/>
  <c r="ER30" s="1"/>
  <c r="EK30"/>
  <c r="EJ30"/>
  <c r="EI30"/>
  <c r="EM30" s="1"/>
  <c r="EF30"/>
  <c r="EE30"/>
  <c r="EG30" s="1"/>
  <c r="ED30"/>
  <c r="EH30" s="1"/>
  <c r="EA30"/>
  <c r="DZ30"/>
  <c r="DY30"/>
  <c r="EC30" s="1"/>
  <c r="DV30"/>
  <c r="DU30"/>
  <c r="DW30" s="1"/>
  <c r="DT30"/>
  <c r="DX30" s="1"/>
  <c r="DQ30"/>
  <c r="DP30"/>
  <c r="DO30"/>
  <c r="DS30" s="1"/>
  <c r="DL30"/>
  <c r="DK30"/>
  <c r="DM30" s="1"/>
  <c r="DJ30"/>
  <c r="DN30" s="1"/>
  <c r="DG30"/>
  <c r="DF30"/>
  <c r="DE30"/>
  <c r="DI30" s="1"/>
  <c r="DB30"/>
  <c r="DA30"/>
  <c r="DC30" s="1"/>
  <c r="CZ30"/>
  <c r="DD30" s="1"/>
  <c r="CW30"/>
  <c r="CV30"/>
  <c r="CU30"/>
  <c r="CY30" s="1"/>
  <c r="CR30"/>
  <c r="CQ30"/>
  <c r="CS30" s="1"/>
  <c r="CP30"/>
  <c r="CT30" s="1"/>
  <c r="CM30"/>
  <c r="CL30"/>
  <c r="CK30"/>
  <c r="CO30" s="1"/>
  <c r="CH30"/>
  <c r="CG30"/>
  <c r="CI30" s="1"/>
  <c r="CF30"/>
  <c r="CJ30" s="1"/>
  <c r="CC30"/>
  <c r="CB30"/>
  <c r="CA30"/>
  <c r="CE30" s="1"/>
  <c r="BX30"/>
  <c r="BW30"/>
  <c r="BV30"/>
  <c r="BR30"/>
  <c r="BQ30"/>
  <c r="BP30"/>
  <c r="BT30" s="1"/>
  <c r="BM30"/>
  <c r="BL30"/>
  <c r="BN30" s="1"/>
  <c r="BK30"/>
  <c r="BO30" s="1"/>
  <c r="BH30"/>
  <c r="BG30"/>
  <c r="BF30"/>
  <c r="BJ30" s="1"/>
  <c r="BC30"/>
  <c r="BB30"/>
  <c r="BD30" s="1"/>
  <c r="BA30"/>
  <c r="BE30" s="1"/>
  <c r="AX30"/>
  <c r="AW30"/>
  <c r="AV30"/>
  <c r="AZ30" s="1"/>
  <c r="AS30"/>
  <c r="AR30"/>
  <c r="AT30" s="1"/>
  <c r="AQ30"/>
  <c r="AU30" s="1"/>
  <c r="AN30"/>
  <c r="GX30" s="1"/>
  <c r="HD30" s="1"/>
  <c r="HJ30" s="1"/>
  <c r="AM30"/>
  <c r="AL30"/>
  <c r="GV30" s="1"/>
  <c r="HB30" s="1"/>
  <c r="HI30" s="1"/>
  <c r="HK30" s="1"/>
  <c r="AK30"/>
  <c r="AJ30"/>
  <c r="HH29"/>
  <c r="HA29"/>
  <c r="GU29"/>
  <c r="GS29"/>
  <c r="GR29"/>
  <c r="GT29" s="1"/>
  <c r="GQ29"/>
  <c r="GN29"/>
  <c r="GM29"/>
  <c r="GO29" s="1"/>
  <c r="GL29"/>
  <c r="GK29"/>
  <c r="GI29"/>
  <c r="GH29"/>
  <c r="GJ29" s="1"/>
  <c r="GG29"/>
  <c r="GD29"/>
  <c r="GC29"/>
  <c r="GE29" s="1"/>
  <c r="GB29"/>
  <c r="GA29"/>
  <c r="FY29"/>
  <c r="FX29"/>
  <c r="FZ29" s="1"/>
  <c r="FW29"/>
  <c r="FT29"/>
  <c r="FS29"/>
  <c r="FU29" s="1"/>
  <c r="FR29"/>
  <c r="FQ29"/>
  <c r="FO29"/>
  <c r="FN29"/>
  <c r="FP29" s="1"/>
  <c r="FM29"/>
  <c r="FJ29"/>
  <c r="FI29"/>
  <c r="FK29" s="1"/>
  <c r="FH29"/>
  <c r="FG29"/>
  <c r="FE29"/>
  <c r="FD29"/>
  <c r="FF29" s="1"/>
  <c r="FC29"/>
  <c r="EZ29"/>
  <c r="EY29"/>
  <c r="FA29" s="1"/>
  <c r="EX29"/>
  <c r="EW29"/>
  <c r="EU29"/>
  <c r="ET29"/>
  <c r="EV29" s="1"/>
  <c r="ES29"/>
  <c r="EP29"/>
  <c r="EO29"/>
  <c r="EQ29" s="1"/>
  <c r="EN29"/>
  <c r="EM29"/>
  <c r="EK29"/>
  <c r="EJ29"/>
  <c r="EL29" s="1"/>
  <c r="EI29"/>
  <c r="EF29"/>
  <c r="EE29"/>
  <c r="EG29" s="1"/>
  <c r="ED29"/>
  <c r="EC29"/>
  <c r="EA29"/>
  <c r="DZ29"/>
  <c r="EB29" s="1"/>
  <c r="DY29"/>
  <c r="DV29"/>
  <c r="DU29"/>
  <c r="DW29" s="1"/>
  <c r="DT29"/>
  <c r="DS29"/>
  <c r="DQ29"/>
  <c r="DP29"/>
  <c r="DR29" s="1"/>
  <c r="DO29"/>
  <c r="DL29"/>
  <c r="DK29"/>
  <c r="DM29" s="1"/>
  <c r="DJ29"/>
  <c r="DI29"/>
  <c r="DG29"/>
  <c r="DF29"/>
  <c r="DH29" s="1"/>
  <c r="DE29"/>
  <c r="DB29"/>
  <c r="DA29"/>
  <c r="DC29" s="1"/>
  <c r="CZ29"/>
  <c r="CY29"/>
  <c r="CW29"/>
  <c r="CV29"/>
  <c r="CX29" s="1"/>
  <c r="CU29"/>
  <c r="CR29"/>
  <c r="CQ29"/>
  <c r="CS29" s="1"/>
  <c r="CP29"/>
  <c r="CO29"/>
  <c r="CM29"/>
  <c r="CL29"/>
  <c r="CN29" s="1"/>
  <c r="CK29"/>
  <c r="CH29"/>
  <c r="CG29"/>
  <c r="CI29" s="1"/>
  <c r="CF29"/>
  <c r="CE29"/>
  <c r="CC29"/>
  <c r="CB29"/>
  <c r="CD29" s="1"/>
  <c r="CA29"/>
  <c r="BX29"/>
  <c r="BW29"/>
  <c r="BV29"/>
  <c r="BT29"/>
  <c r="BR29"/>
  <c r="BQ29"/>
  <c r="BS29" s="1"/>
  <c r="BP29"/>
  <c r="BM29"/>
  <c r="BL29"/>
  <c r="BN29" s="1"/>
  <c r="BK29"/>
  <c r="BJ29"/>
  <c r="BH29"/>
  <c r="BG29"/>
  <c r="BI29" s="1"/>
  <c r="BF29"/>
  <c r="BC29"/>
  <c r="BB29"/>
  <c r="BD29" s="1"/>
  <c r="BA29"/>
  <c r="AZ29"/>
  <c r="AX29"/>
  <c r="AW29"/>
  <c r="AY29" s="1"/>
  <c r="AV29"/>
  <c r="AS29"/>
  <c r="AR29"/>
  <c r="GW29" s="1"/>
  <c r="HC29" s="1"/>
  <c r="AQ29"/>
  <c r="AP29"/>
  <c r="AN29"/>
  <c r="GX29" s="1"/>
  <c r="HD29" s="1"/>
  <c r="HJ29" s="1"/>
  <c r="AM29"/>
  <c r="AO29" s="1"/>
  <c r="AL29"/>
  <c r="GV29" s="1"/>
  <c r="HB29" s="1"/>
  <c r="AK29"/>
  <c r="AJ29"/>
  <c r="HH28"/>
  <c r="HA28"/>
  <c r="GW28"/>
  <c r="HC28" s="1"/>
  <c r="GS28"/>
  <c r="GR28"/>
  <c r="GQ28"/>
  <c r="GU28" s="1"/>
  <c r="GN28"/>
  <c r="GM28"/>
  <c r="GO28" s="1"/>
  <c r="GL28"/>
  <c r="GP28" s="1"/>
  <c r="GI28"/>
  <c r="GH28"/>
  <c r="GG28"/>
  <c r="GK28" s="1"/>
  <c r="GD28"/>
  <c r="GC28"/>
  <c r="GE28" s="1"/>
  <c r="GB28"/>
  <c r="GF28" s="1"/>
  <c r="FY28"/>
  <c r="FX28"/>
  <c r="FW28"/>
  <c r="GA28" s="1"/>
  <c r="FT28"/>
  <c r="FS28"/>
  <c r="FU28" s="1"/>
  <c r="FR28"/>
  <c r="FV28" s="1"/>
  <c r="FO28"/>
  <c r="FN28"/>
  <c r="FM28"/>
  <c r="FQ28" s="1"/>
  <c r="FJ28"/>
  <c r="FI28"/>
  <c r="FK28" s="1"/>
  <c r="FH28"/>
  <c r="FL28" s="1"/>
  <c r="FE28"/>
  <c r="FD28"/>
  <c r="FC28"/>
  <c r="FG28" s="1"/>
  <c r="EZ28"/>
  <c r="EY28"/>
  <c r="FA28" s="1"/>
  <c r="EX28"/>
  <c r="FB28" s="1"/>
  <c r="EU28"/>
  <c r="ET28"/>
  <c r="ES28"/>
  <c r="EW28" s="1"/>
  <c r="EP28"/>
  <c r="EO28"/>
  <c r="EQ28" s="1"/>
  <c r="EN28"/>
  <c r="ER28" s="1"/>
  <c r="EK28"/>
  <c r="EJ28"/>
  <c r="EI28"/>
  <c r="EM28" s="1"/>
  <c r="EF28"/>
  <c r="EE28"/>
  <c r="EG28" s="1"/>
  <c r="ED28"/>
  <c r="EH28" s="1"/>
  <c r="EA28"/>
  <c r="DZ28"/>
  <c r="DY28"/>
  <c r="EC28" s="1"/>
  <c r="DV28"/>
  <c r="DU28"/>
  <c r="DW28" s="1"/>
  <c r="DT28"/>
  <c r="DX28" s="1"/>
  <c r="DQ28"/>
  <c r="DP28"/>
  <c r="DO28"/>
  <c r="DS28" s="1"/>
  <c r="DL28"/>
  <c r="DK28"/>
  <c r="DM28" s="1"/>
  <c r="DJ28"/>
  <c r="DN28" s="1"/>
  <c r="DG28"/>
  <c r="DF28"/>
  <c r="DE28"/>
  <c r="DI28" s="1"/>
  <c r="DB28"/>
  <c r="DA28"/>
  <c r="DC28" s="1"/>
  <c r="CZ28"/>
  <c r="DD28" s="1"/>
  <c r="CW28"/>
  <c r="CV28"/>
  <c r="CU28"/>
  <c r="CY28" s="1"/>
  <c r="CR28"/>
  <c r="CQ28"/>
  <c r="CS28" s="1"/>
  <c r="CP28"/>
  <c r="CT28" s="1"/>
  <c r="CM28"/>
  <c r="CL28"/>
  <c r="CK28"/>
  <c r="CO28" s="1"/>
  <c r="CH28"/>
  <c r="CG28"/>
  <c r="CI28" s="1"/>
  <c r="CF28"/>
  <c r="CJ28" s="1"/>
  <c r="CC28"/>
  <c r="CB28"/>
  <c r="CA28"/>
  <c r="CE28" s="1"/>
  <c r="BX28"/>
  <c r="BW28"/>
  <c r="BV28"/>
  <c r="BR28"/>
  <c r="BQ28"/>
  <c r="BP28"/>
  <c r="BT28" s="1"/>
  <c r="BM28"/>
  <c r="BL28"/>
  <c r="BN28" s="1"/>
  <c r="BK28"/>
  <c r="BO28" s="1"/>
  <c r="BH28"/>
  <c r="BG28"/>
  <c r="BF28"/>
  <c r="BJ28" s="1"/>
  <c r="BC28"/>
  <c r="BB28"/>
  <c r="BD28" s="1"/>
  <c r="BA28"/>
  <c r="BE28" s="1"/>
  <c r="AX28"/>
  <c r="AW28"/>
  <c r="AV28"/>
  <c r="AZ28" s="1"/>
  <c r="AS28"/>
  <c r="AR28"/>
  <c r="AT28" s="1"/>
  <c r="AQ28"/>
  <c r="AU28" s="1"/>
  <c r="AN28"/>
  <c r="GX28" s="1"/>
  <c r="HD28" s="1"/>
  <c r="HJ28" s="1"/>
  <c r="AM28"/>
  <c r="AL28"/>
  <c r="GV28" s="1"/>
  <c r="HB28" s="1"/>
  <c r="HI28" s="1"/>
  <c r="HK28" s="1"/>
  <c r="AK28"/>
  <c r="AJ28"/>
  <c r="HH27"/>
  <c r="HA27"/>
  <c r="GU27"/>
  <c r="GS27"/>
  <c r="GR27"/>
  <c r="GT27" s="1"/>
  <c r="GQ27"/>
  <c r="GN27"/>
  <c r="GM27"/>
  <c r="GO27" s="1"/>
  <c r="GL27"/>
  <c r="GI27"/>
  <c r="GH27"/>
  <c r="GJ27" s="1"/>
  <c r="GG27"/>
  <c r="GD27"/>
  <c r="GC27"/>
  <c r="GE27" s="1"/>
  <c r="GB27"/>
  <c r="GF27" s="1"/>
  <c r="FY27"/>
  <c r="FX27"/>
  <c r="FZ27" s="1"/>
  <c r="FW27"/>
  <c r="GA27" s="1"/>
  <c r="FT27"/>
  <c r="FS27"/>
  <c r="FU27" s="1"/>
  <c r="FR27"/>
  <c r="FV27" s="1"/>
  <c r="FO27"/>
  <c r="FN27"/>
  <c r="FP27" s="1"/>
  <c r="FM27"/>
  <c r="FQ27" s="1"/>
  <c r="FJ27"/>
  <c r="FI27"/>
  <c r="FK27" s="1"/>
  <c r="FH27"/>
  <c r="FL27" s="1"/>
  <c r="FE27"/>
  <c r="FD27"/>
  <c r="FF27" s="1"/>
  <c r="FC27"/>
  <c r="FG27" s="1"/>
  <c r="EZ27"/>
  <c r="EY27"/>
  <c r="FA27" s="1"/>
  <c r="EX27"/>
  <c r="FB27" s="1"/>
  <c r="EU27"/>
  <c r="ET27"/>
  <c r="EV27" s="1"/>
  <c r="ES27"/>
  <c r="EW27" s="1"/>
  <c r="EP27"/>
  <c r="EO27"/>
  <c r="EQ27" s="1"/>
  <c r="EN27"/>
  <c r="ER27" s="1"/>
  <c r="EK27"/>
  <c r="EJ27"/>
  <c r="EL27" s="1"/>
  <c r="EI27"/>
  <c r="EM27" s="1"/>
  <c r="EF27"/>
  <c r="EE27"/>
  <c r="EG27" s="1"/>
  <c r="ED27"/>
  <c r="EH27" s="1"/>
  <c r="EA27"/>
  <c r="DZ27"/>
  <c r="EB27" s="1"/>
  <c r="DY27"/>
  <c r="EC27" s="1"/>
  <c r="DV27"/>
  <c r="DU27"/>
  <c r="DW27" s="1"/>
  <c r="DT27"/>
  <c r="DX27" s="1"/>
  <c r="DQ27"/>
  <c r="DP27"/>
  <c r="DR27" s="1"/>
  <c r="DO27"/>
  <c r="DS27" s="1"/>
  <c r="DL27"/>
  <c r="DK27"/>
  <c r="DM27" s="1"/>
  <c r="DJ27"/>
  <c r="DN27" s="1"/>
  <c r="DG27"/>
  <c r="DF27"/>
  <c r="DH27" s="1"/>
  <c r="DE27"/>
  <c r="DI27" s="1"/>
  <c r="DB27"/>
  <c r="DA27"/>
  <c r="DC27" s="1"/>
  <c r="CZ27"/>
  <c r="DD27" s="1"/>
  <c r="CW27"/>
  <c r="CV27"/>
  <c r="CX27" s="1"/>
  <c r="CU27"/>
  <c r="CY27" s="1"/>
  <c r="CR27"/>
  <c r="CQ27"/>
  <c r="CS27" s="1"/>
  <c r="CP27"/>
  <c r="CT27" s="1"/>
  <c r="CM27"/>
  <c r="CL27"/>
  <c r="CN27" s="1"/>
  <c r="CK27"/>
  <c r="CO27" s="1"/>
  <c r="CH27"/>
  <c r="CG27"/>
  <c r="CI27" s="1"/>
  <c r="CF27"/>
  <c r="CJ27" s="1"/>
  <c r="CC27"/>
  <c r="CB27"/>
  <c r="CD27" s="1"/>
  <c r="CA27"/>
  <c r="CE27" s="1"/>
  <c r="BZ27"/>
  <c r="BX27"/>
  <c r="BW27"/>
  <c r="BV27"/>
  <c r="BR27"/>
  <c r="BQ27"/>
  <c r="BS27" s="1"/>
  <c r="BP27"/>
  <c r="BT27" s="1"/>
  <c r="BM27"/>
  <c r="BL27"/>
  <c r="BN27" s="1"/>
  <c r="BK27"/>
  <c r="BO27" s="1"/>
  <c r="BH27"/>
  <c r="BG27"/>
  <c r="BI27" s="1"/>
  <c r="BF27"/>
  <c r="BJ27" s="1"/>
  <c r="BC27"/>
  <c r="BB27"/>
  <c r="BD27" s="1"/>
  <c r="BA27"/>
  <c r="BE27" s="1"/>
  <c r="AX27"/>
  <c r="AW27"/>
  <c r="AY27" s="1"/>
  <c r="AV27"/>
  <c r="AZ27" s="1"/>
  <c r="AS27"/>
  <c r="AR27"/>
  <c r="AT27" s="1"/>
  <c r="AQ27"/>
  <c r="AU27" s="1"/>
  <c r="AN27"/>
  <c r="AM27"/>
  <c r="GW27" s="1"/>
  <c r="HC27" s="1"/>
  <c r="AL27"/>
  <c r="AK27"/>
  <c r="AJ27"/>
  <c r="HH26"/>
  <c r="HA26"/>
  <c r="GS26"/>
  <c r="GR26"/>
  <c r="GT26" s="1"/>
  <c r="GQ26"/>
  <c r="GU26" s="1"/>
  <c r="GN26"/>
  <c r="GM26"/>
  <c r="GO26" s="1"/>
  <c r="GL26"/>
  <c r="GP26" s="1"/>
  <c r="GI26"/>
  <c r="GH26"/>
  <c r="GJ26" s="1"/>
  <c r="GG26"/>
  <c r="GK26" s="1"/>
  <c r="GD26"/>
  <c r="GC26"/>
  <c r="GE26" s="1"/>
  <c r="GB26"/>
  <c r="GF26" s="1"/>
  <c r="FY26"/>
  <c r="FX26"/>
  <c r="FZ26" s="1"/>
  <c r="FW26"/>
  <c r="GA26" s="1"/>
  <c r="FT26"/>
  <c r="FS26"/>
  <c r="FU26" s="1"/>
  <c r="FR26"/>
  <c r="FV26" s="1"/>
  <c r="FO26"/>
  <c r="FN26"/>
  <c r="FP26" s="1"/>
  <c r="FM26"/>
  <c r="FQ26" s="1"/>
  <c r="FJ26"/>
  <c r="FI26"/>
  <c r="FK26" s="1"/>
  <c r="FH26"/>
  <c r="FL26" s="1"/>
  <c r="FE26"/>
  <c r="FD26"/>
  <c r="FF26" s="1"/>
  <c r="FC26"/>
  <c r="FG26" s="1"/>
  <c r="EZ26"/>
  <c r="EY26"/>
  <c r="FA26" s="1"/>
  <c r="EX26"/>
  <c r="FB26" s="1"/>
  <c r="EU26"/>
  <c r="ET26"/>
  <c r="EV26" s="1"/>
  <c r="ES26"/>
  <c r="EW26" s="1"/>
  <c r="EP26"/>
  <c r="EO26"/>
  <c r="EQ26" s="1"/>
  <c r="EN26"/>
  <c r="ER26" s="1"/>
  <c r="EK26"/>
  <c r="EJ26"/>
  <c r="EL26" s="1"/>
  <c r="EI26"/>
  <c r="EM26" s="1"/>
  <c r="EF26"/>
  <c r="EE26"/>
  <c r="EG26" s="1"/>
  <c r="ED26"/>
  <c r="EH26" s="1"/>
  <c r="EA26"/>
  <c r="DZ26"/>
  <c r="EB26" s="1"/>
  <c r="DY26"/>
  <c r="EC26" s="1"/>
  <c r="DV26"/>
  <c r="DU26"/>
  <c r="DW26" s="1"/>
  <c r="DT26"/>
  <c r="DX26" s="1"/>
  <c r="DQ26"/>
  <c r="DP26"/>
  <c r="DR26" s="1"/>
  <c r="DO26"/>
  <c r="DS26" s="1"/>
  <c r="DL26"/>
  <c r="DK26"/>
  <c r="DM26" s="1"/>
  <c r="DJ26"/>
  <c r="DN26" s="1"/>
  <c r="DG26"/>
  <c r="DF26"/>
  <c r="DH26" s="1"/>
  <c r="DE26"/>
  <c r="DI26" s="1"/>
  <c r="DB26"/>
  <c r="DA26"/>
  <c r="DC26" s="1"/>
  <c r="CZ26"/>
  <c r="DD26" s="1"/>
  <c r="CW26"/>
  <c r="CV26"/>
  <c r="CX26" s="1"/>
  <c r="CU26"/>
  <c r="CY26" s="1"/>
  <c r="CR26"/>
  <c r="CQ26"/>
  <c r="CS26" s="1"/>
  <c r="CP26"/>
  <c r="CT26" s="1"/>
  <c r="CM26"/>
  <c r="CL26"/>
  <c r="CN26" s="1"/>
  <c r="CK26"/>
  <c r="CO26" s="1"/>
  <c r="CH26"/>
  <c r="CG26"/>
  <c r="CI26" s="1"/>
  <c r="CF26"/>
  <c r="CJ26" s="1"/>
  <c r="CC26"/>
  <c r="CB26"/>
  <c r="CD26" s="1"/>
  <c r="CA26"/>
  <c r="CE26" s="1"/>
  <c r="BZ26"/>
  <c r="BX26"/>
  <c r="BW26"/>
  <c r="BV26"/>
  <c r="BR26"/>
  <c r="BQ26"/>
  <c r="BS26" s="1"/>
  <c r="BP26"/>
  <c r="BT26" s="1"/>
  <c r="BM26"/>
  <c r="BL26"/>
  <c r="BN26" s="1"/>
  <c r="BK26"/>
  <c r="BO26" s="1"/>
  <c r="BH26"/>
  <c r="BG26"/>
  <c r="BI26" s="1"/>
  <c r="BF26"/>
  <c r="BJ26" s="1"/>
  <c r="BC26"/>
  <c r="BB26"/>
  <c r="BD26" s="1"/>
  <c r="BA26"/>
  <c r="BE26" s="1"/>
  <c r="AX26"/>
  <c r="AW26"/>
  <c r="AY26" s="1"/>
  <c r="AV26"/>
  <c r="AZ26" s="1"/>
  <c r="AS26"/>
  <c r="GX26" s="1"/>
  <c r="HD26" s="1"/>
  <c r="HJ26" s="1"/>
  <c r="AR26"/>
  <c r="AT26" s="1"/>
  <c r="AQ26"/>
  <c r="GV26" s="1"/>
  <c r="HB26" s="1"/>
  <c r="HI26" s="1"/>
  <c r="HK26" s="1"/>
  <c r="AN26"/>
  <c r="AM26"/>
  <c r="GW26" s="1"/>
  <c r="HC26" s="1"/>
  <c r="AL26"/>
  <c r="AP26" s="1"/>
  <c r="AK26"/>
  <c r="AJ26"/>
  <c r="HH25"/>
  <c r="HA25"/>
  <c r="GS25"/>
  <c r="GR25"/>
  <c r="GT25" s="1"/>
  <c r="GQ25"/>
  <c r="GU25" s="1"/>
  <c r="GN25"/>
  <c r="GM25"/>
  <c r="GO25" s="1"/>
  <c r="GL25"/>
  <c r="GP25" s="1"/>
  <c r="GI25"/>
  <c r="GH25"/>
  <c r="GJ25" s="1"/>
  <c r="GG25"/>
  <c r="GK25" s="1"/>
  <c r="GD25"/>
  <c r="GC25"/>
  <c r="GE25" s="1"/>
  <c r="GB25"/>
  <c r="GF25" s="1"/>
  <c r="FY25"/>
  <c r="FX25"/>
  <c r="FZ25" s="1"/>
  <c r="FW25"/>
  <c r="GA25" s="1"/>
  <c r="FT25"/>
  <c r="FS25"/>
  <c r="FU25" s="1"/>
  <c r="FR25"/>
  <c r="FV25" s="1"/>
  <c r="FO25"/>
  <c r="FN25"/>
  <c r="FP25" s="1"/>
  <c r="FM25"/>
  <c r="FQ25" s="1"/>
  <c r="FJ25"/>
  <c r="FI25"/>
  <c r="FK25" s="1"/>
  <c r="FH25"/>
  <c r="FL25" s="1"/>
  <c r="FE25"/>
  <c r="FD25"/>
  <c r="FF25" s="1"/>
  <c r="FC25"/>
  <c r="FG25" s="1"/>
  <c r="EZ25"/>
  <c r="EY25"/>
  <c r="FA25" s="1"/>
  <c r="EX25"/>
  <c r="FB25" s="1"/>
  <c r="EU25"/>
  <c r="ET25"/>
  <c r="EV25" s="1"/>
  <c r="ES25"/>
  <c r="EW25" s="1"/>
  <c r="EP25"/>
  <c r="EO25"/>
  <c r="EQ25" s="1"/>
  <c r="EN25"/>
  <c r="ER25" s="1"/>
  <c r="EK25"/>
  <c r="EJ25"/>
  <c r="EL25" s="1"/>
  <c r="EI25"/>
  <c r="EM25" s="1"/>
  <c r="EF25"/>
  <c r="EE25"/>
  <c r="EG25" s="1"/>
  <c r="ED25"/>
  <c r="EH25" s="1"/>
  <c r="EA25"/>
  <c r="DZ25"/>
  <c r="EB25" s="1"/>
  <c r="DY25"/>
  <c r="EC25" s="1"/>
  <c r="DV25"/>
  <c r="DU25"/>
  <c r="DW25" s="1"/>
  <c r="DT25"/>
  <c r="DX25" s="1"/>
  <c r="DQ25"/>
  <c r="DP25"/>
  <c r="DR25" s="1"/>
  <c r="DO25"/>
  <c r="DS25" s="1"/>
  <c r="DL25"/>
  <c r="DK25"/>
  <c r="DM25" s="1"/>
  <c r="DJ25"/>
  <c r="DN25" s="1"/>
  <c r="DG25"/>
  <c r="DF25"/>
  <c r="DH25" s="1"/>
  <c r="DE25"/>
  <c r="DI25" s="1"/>
  <c r="DB25"/>
  <c r="DA25"/>
  <c r="DC25" s="1"/>
  <c r="CZ25"/>
  <c r="DD25" s="1"/>
  <c r="CW25"/>
  <c r="CV25"/>
  <c r="CX25" s="1"/>
  <c r="CU25"/>
  <c r="CY25" s="1"/>
  <c r="CR25"/>
  <c r="CQ25"/>
  <c r="CS25" s="1"/>
  <c r="CP25"/>
  <c r="CT25" s="1"/>
  <c r="CM25"/>
  <c r="CL25"/>
  <c r="CN25" s="1"/>
  <c r="CK25"/>
  <c r="CO25" s="1"/>
  <c r="CH25"/>
  <c r="CG25"/>
  <c r="CI25" s="1"/>
  <c r="CF25"/>
  <c r="CJ25" s="1"/>
  <c r="CC25"/>
  <c r="CB25"/>
  <c r="CD25" s="1"/>
  <c r="CA25"/>
  <c r="CE25" s="1"/>
  <c r="BZ25"/>
  <c r="BX25"/>
  <c r="BW25"/>
  <c r="BV25"/>
  <c r="BR25"/>
  <c r="BQ25"/>
  <c r="BS25" s="1"/>
  <c r="BP25"/>
  <c r="BT25" s="1"/>
  <c r="BM25"/>
  <c r="BL25"/>
  <c r="BN25" s="1"/>
  <c r="BK25"/>
  <c r="BO25" s="1"/>
  <c r="BH25"/>
  <c r="BG25"/>
  <c r="BI25" s="1"/>
  <c r="BF25"/>
  <c r="BJ25" s="1"/>
  <c r="BC25"/>
  <c r="BB25"/>
  <c r="BD25" s="1"/>
  <c r="BA25"/>
  <c r="BE25" s="1"/>
  <c r="AX25"/>
  <c r="AW25"/>
  <c r="AY25" s="1"/>
  <c r="AV25"/>
  <c r="AZ25" s="1"/>
  <c r="AS25"/>
  <c r="GX25" s="1"/>
  <c r="HD25" s="1"/>
  <c r="HJ25" s="1"/>
  <c r="AR25"/>
  <c r="AT25" s="1"/>
  <c r="AQ25"/>
  <c r="GV25" s="1"/>
  <c r="HB25" s="1"/>
  <c r="HI25" s="1"/>
  <c r="HK25" s="1"/>
  <c r="AN25"/>
  <c r="AM25"/>
  <c r="GW25" s="1"/>
  <c r="HC25" s="1"/>
  <c r="AL25"/>
  <c r="AP25" s="1"/>
  <c r="AK25"/>
  <c r="AJ25"/>
  <c r="HH24"/>
  <c r="HA24"/>
  <c r="GS24"/>
  <c r="GR24"/>
  <c r="GT24" s="1"/>
  <c r="GQ24"/>
  <c r="GU24" s="1"/>
  <c r="GN24"/>
  <c r="GM24"/>
  <c r="GO24" s="1"/>
  <c r="GL24"/>
  <c r="GP24" s="1"/>
  <c r="GI24"/>
  <c r="GH24"/>
  <c r="GJ24" s="1"/>
  <c r="GG24"/>
  <c r="GK24" s="1"/>
  <c r="GD24"/>
  <c r="GC24"/>
  <c r="GE24" s="1"/>
  <c r="GB24"/>
  <c r="GF24" s="1"/>
  <c r="FY24"/>
  <c r="FX24"/>
  <c r="FZ24" s="1"/>
  <c r="FW24"/>
  <c r="GA24" s="1"/>
  <c r="FT24"/>
  <c r="FS24"/>
  <c r="FU24" s="1"/>
  <c r="FR24"/>
  <c r="FV24" s="1"/>
  <c r="FO24"/>
  <c r="FN24"/>
  <c r="FP24" s="1"/>
  <c r="FM24"/>
  <c r="FQ24" s="1"/>
  <c r="FJ24"/>
  <c r="FI24"/>
  <c r="FK24" s="1"/>
  <c r="FH24"/>
  <c r="FL24" s="1"/>
  <c r="FE24"/>
  <c r="FD24"/>
  <c r="FF24" s="1"/>
  <c r="FC24"/>
  <c r="FG24" s="1"/>
  <c r="EZ24"/>
  <c r="EY24"/>
  <c r="FA24" s="1"/>
  <c r="EX24"/>
  <c r="FB24" s="1"/>
  <c r="EU24"/>
  <c r="ET24"/>
  <c r="EV24" s="1"/>
  <c r="ES24"/>
  <c r="EW24" s="1"/>
  <c r="EP24"/>
  <c r="EO24"/>
  <c r="EQ24" s="1"/>
  <c r="EN24"/>
  <c r="ER24" s="1"/>
  <c r="EK24"/>
  <c r="EJ24"/>
  <c r="EL24" s="1"/>
  <c r="EI24"/>
  <c r="EM24" s="1"/>
  <c r="EF24"/>
  <c r="EE24"/>
  <c r="EG24" s="1"/>
  <c r="ED24"/>
  <c r="EH24" s="1"/>
  <c r="EA24"/>
  <c r="DZ24"/>
  <c r="EB24" s="1"/>
  <c r="DY24"/>
  <c r="EC24" s="1"/>
  <c r="DV24"/>
  <c r="DU24"/>
  <c r="DW24" s="1"/>
  <c r="DT24"/>
  <c r="DX24" s="1"/>
  <c r="DQ24"/>
  <c r="DP24"/>
  <c r="DR24" s="1"/>
  <c r="DO24"/>
  <c r="DS24" s="1"/>
  <c r="DL24"/>
  <c r="DK24"/>
  <c r="DM24" s="1"/>
  <c r="DJ24"/>
  <c r="DN24" s="1"/>
  <c r="DG24"/>
  <c r="DF24"/>
  <c r="DH24" s="1"/>
  <c r="DE24"/>
  <c r="DI24" s="1"/>
  <c r="DB24"/>
  <c r="DA24"/>
  <c r="DC24" s="1"/>
  <c r="CZ24"/>
  <c r="DD24" s="1"/>
  <c r="CW24"/>
  <c r="CV24"/>
  <c r="CX24" s="1"/>
  <c r="CU24"/>
  <c r="CY24" s="1"/>
  <c r="CR24"/>
  <c r="CQ24"/>
  <c r="CS24" s="1"/>
  <c r="CP24"/>
  <c r="CT24" s="1"/>
  <c r="CM24"/>
  <c r="CL24"/>
  <c r="CN24" s="1"/>
  <c r="CK24"/>
  <c r="CO24" s="1"/>
  <c r="CH24"/>
  <c r="CG24"/>
  <c r="CI24" s="1"/>
  <c r="CF24"/>
  <c r="CJ24" s="1"/>
  <c r="CC24"/>
  <c r="CB24"/>
  <c r="CD24" s="1"/>
  <c r="CA24"/>
  <c r="CE24" s="1"/>
  <c r="BZ24"/>
  <c r="BX24"/>
  <c r="BW24"/>
  <c r="BV24"/>
  <c r="BR24"/>
  <c r="BQ24"/>
  <c r="BS24" s="1"/>
  <c r="BP24"/>
  <c r="BT24" s="1"/>
  <c r="BM24"/>
  <c r="BL24"/>
  <c r="BN24" s="1"/>
  <c r="BK24"/>
  <c r="BO24" s="1"/>
  <c r="BH24"/>
  <c r="BG24"/>
  <c r="BI24" s="1"/>
  <c r="BF24"/>
  <c r="BJ24" s="1"/>
  <c r="BC24"/>
  <c r="BB24"/>
  <c r="BD24" s="1"/>
  <c r="BA24"/>
  <c r="BE24" s="1"/>
  <c r="AX24"/>
  <c r="AW24"/>
  <c r="AY24" s="1"/>
  <c r="AV24"/>
  <c r="AZ24" s="1"/>
  <c r="AS24"/>
  <c r="GX24" s="1"/>
  <c r="HD24" s="1"/>
  <c r="HJ24" s="1"/>
  <c r="AR24"/>
  <c r="AT24" s="1"/>
  <c r="AQ24"/>
  <c r="GV24" s="1"/>
  <c r="HB24" s="1"/>
  <c r="HI24" s="1"/>
  <c r="HK24" s="1"/>
  <c r="AN24"/>
  <c r="AM24"/>
  <c r="GW24" s="1"/>
  <c r="HC24" s="1"/>
  <c r="AL24"/>
  <c r="AP24" s="1"/>
  <c r="AK24"/>
  <c r="AJ24"/>
  <c r="HH23"/>
  <c r="HA23"/>
  <c r="GS23"/>
  <c r="GR23"/>
  <c r="GT23" s="1"/>
  <c r="GQ23"/>
  <c r="GU23" s="1"/>
  <c r="GN23"/>
  <c r="GM23"/>
  <c r="GO23" s="1"/>
  <c r="GL23"/>
  <c r="GP23" s="1"/>
  <c r="GI23"/>
  <c r="GH23"/>
  <c r="GJ23" s="1"/>
  <c r="GG23"/>
  <c r="GK23" s="1"/>
  <c r="GD23"/>
  <c r="GC23"/>
  <c r="GE23" s="1"/>
  <c r="GB23"/>
  <c r="GF23" s="1"/>
  <c r="FY23"/>
  <c r="FX23"/>
  <c r="FZ23" s="1"/>
  <c r="FW23"/>
  <c r="GA23" s="1"/>
  <c r="FT23"/>
  <c r="FS23"/>
  <c r="FU23" s="1"/>
  <c r="FR23"/>
  <c r="FV23" s="1"/>
  <c r="FO23"/>
  <c r="FN23"/>
  <c r="FP23" s="1"/>
  <c r="FM23"/>
  <c r="FQ23" s="1"/>
  <c r="FJ23"/>
  <c r="FI23"/>
  <c r="FK23" s="1"/>
  <c r="FH23"/>
  <c r="FL23" s="1"/>
  <c r="FE23"/>
  <c r="FD23"/>
  <c r="FF23" s="1"/>
  <c r="FC23"/>
  <c r="FG23" s="1"/>
  <c r="EZ23"/>
  <c r="EY23"/>
  <c r="FA23" s="1"/>
  <c r="EX23"/>
  <c r="FB23" s="1"/>
  <c r="EU23"/>
  <c r="ET23"/>
  <c r="EV23" s="1"/>
  <c r="ES23"/>
  <c r="EW23" s="1"/>
  <c r="EP23"/>
  <c r="EO23"/>
  <c r="EQ23" s="1"/>
  <c r="EN23"/>
  <c r="ER23" s="1"/>
  <c r="EK23"/>
  <c r="EJ23"/>
  <c r="EL23" s="1"/>
  <c r="EI23"/>
  <c r="EM23" s="1"/>
  <c r="EF23"/>
  <c r="EE23"/>
  <c r="EG23" s="1"/>
  <c r="ED23"/>
  <c r="EH23" s="1"/>
  <c r="EA23"/>
  <c r="DZ23"/>
  <c r="EB23" s="1"/>
  <c r="DY23"/>
  <c r="EC23" s="1"/>
  <c r="DV23"/>
  <c r="DU23"/>
  <c r="DW23" s="1"/>
  <c r="DT23"/>
  <c r="DX23" s="1"/>
  <c r="DQ23"/>
  <c r="DP23"/>
  <c r="DR23" s="1"/>
  <c r="DO23"/>
  <c r="DS23" s="1"/>
  <c r="DL23"/>
  <c r="DK23"/>
  <c r="DM23" s="1"/>
  <c r="DJ23"/>
  <c r="DN23" s="1"/>
  <c r="DG23"/>
  <c r="DF23"/>
  <c r="DH23" s="1"/>
  <c r="DE23"/>
  <c r="DI23" s="1"/>
  <c r="DB23"/>
  <c r="DA23"/>
  <c r="DC23" s="1"/>
  <c r="CZ23"/>
  <c r="DD23" s="1"/>
  <c r="CW23"/>
  <c r="CV23"/>
  <c r="CX23" s="1"/>
  <c r="CU23"/>
  <c r="CY23" s="1"/>
  <c r="CR23"/>
  <c r="CQ23"/>
  <c r="CS23" s="1"/>
  <c r="CP23"/>
  <c r="CT23" s="1"/>
  <c r="CM23"/>
  <c r="CL23"/>
  <c r="CN23" s="1"/>
  <c r="CK23"/>
  <c r="CO23" s="1"/>
  <c r="CH23"/>
  <c r="CG23"/>
  <c r="CI23" s="1"/>
  <c r="CF23"/>
  <c r="CJ23" s="1"/>
  <c r="CC23"/>
  <c r="CB23"/>
  <c r="CD23" s="1"/>
  <c r="CA23"/>
  <c r="CE23" s="1"/>
  <c r="BZ23"/>
  <c r="BX23"/>
  <c r="BW23"/>
  <c r="BV23"/>
  <c r="BR23"/>
  <c r="BQ23"/>
  <c r="BS23" s="1"/>
  <c r="BP23"/>
  <c r="BT23" s="1"/>
  <c r="BM23"/>
  <c r="BL23"/>
  <c r="BN23" s="1"/>
  <c r="BK23"/>
  <c r="BO23" s="1"/>
  <c r="BH23"/>
  <c r="BG23"/>
  <c r="BI23" s="1"/>
  <c r="BF23"/>
  <c r="BJ23" s="1"/>
  <c r="BC23"/>
  <c r="BB23"/>
  <c r="BD23" s="1"/>
  <c r="BA23"/>
  <c r="BE23" s="1"/>
  <c r="AX23"/>
  <c r="AW23"/>
  <c r="AY23" s="1"/>
  <c r="AV23"/>
  <c r="AZ23" s="1"/>
  <c r="AS23"/>
  <c r="GX23" s="1"/>
  <c r="HD23" s="1"/>
  <c r="HJ23" s="1"/>
  <c r="AR23"/>
  <c r="AT23" s="1"/>
  <c r="AQ23"/>
  <c r="GV23" s="1"/>
  <c r="HB23" s="1"/>
  <c r="HI23" s="1"/>
  <c r="HK23" s="1"/>
  <c r="AN23"/>
  <c r="AM23"/>
  <c r="GW23" s="1"/>
  <c r="HC23" s="1"/>
  <c r="AL23"/>
  <c r="AP23" s="1"/>
  <c r="AK23"/>
  <c r="AJ23"/>
  <c r="HH22"/>
  <c r="HA22"/>
  <c r="GS22"/>
  <c r="GR22"/>
  <c r="GT22" s="1"/>
  <c r="GQ22"/>
  <c r="GU22" s="1"/>
  <c r="GN22"/>
  <c r="GM22"/>
  <c r="GO22" s="1"/>
  <c r="GL22"/>
  <c r="GP22" s="1"/>
  <c r="GI22"/>
  <c r="GH22"/>
  <c r="GJ22" s="1"/>
  <c r="GG22"/>
  <c r="GK22" s="1"/>
  <c r="GD22"/>
  <c r="GC22"/>
  <c r="GE22" s="1"/>
  <c r="GB22"/>
  <c r="GF22" s="1"/>
  <c r="FY22"/>
  <c r="FX22"/>
  <c r="FZ22" s="1"/>
  <c r="FW22"/>
  <c r="GA22" s="1"/>
  <c r="FT22"/>
  <c r="FS22"/>
  <c r="FU22" s="1"/>
  <c r="FR22"/>
  <c r="FV22" s="1"/>
  <c r="FO22"/>
  <c r="FN22"/>
  <c r="FP22" s="1"/>
  <c r="FM22"/>
  <c r="FQ22" s="1"/>
  <c r="FJ22"/>
  <c r="FI22"/>
  <c r="FK22" s="1"/>
  <c r="FH22"/>
  <c r="FL22" s="1"/>
  <c r="FE22"/>
  <c r="FD22"/>
  <c r="FF22" s="1"/>
  <c r="FC22"/>
  <c r="FG22" s="1"/>
  <c r="EZ22"/>
  <c r="EY22"/>
  <c r="FA22" s="1"/>
  <c r="EX22"/>
  <c r="FB22" s="1"/>
  <c r="EU22"/>
  <c r="ET22"/>
  <c r="EV22" s="1"/>
  <c r="ES22"/>
  <c r="EW22" s="1"/>
  <c r="EP22"/>
  <c r="EO22"/>
  <c r="EQ22" s="1"/>
  <c r="EN22"/>
  <c r="ER22" s="1"/>
  <c r="EK22"/>
  <c r="EJ22"/>
  <c r="EL22" s="1"/>
  <c r="EI22"/>
  <c r="EM22" s="1"/>
  <c r="EF22"/>
  <c r="EE22"/>
  <c r="EG22" s="1"/>
  <c r="ED22"/>
  <c r="EH22" s="1"/>
  <c r="EA22"/>
  <c r="DZ22"/>
  <c r="EB22" s="1"/>
  <c r="DY22"/>
  <c r="EC22" s="1"/>
  <c r="DV22"/>
  <c r="DU22"/>
  <c r="DW22" s="1"/>
  <c r="DT22"/>
  <c r="DX22" s="1"/>
  <c r="DQ22"/>
  <c r="DP22"/>
  <c r="DR22" s="1"/>
  <c r="DO22"/>
  <c r="DS22" s="1"/>
  <c r="DL22"/>
  <c r="DK22"/>
  <c r="DM22" s="1"/>
  <c r="DJ22"/>
  <c r="DN22" s="1"/>
  <c r="DG22"/>
  <c r="DF22"/>
  <c r="DH22" s="1"/>
  <c r="DE22"/>
  <c r="DI22" s="1"/>
  <c r="DB22"/>
  <c r="DA22"/>
  <c r="DC22" s="1"/>
  <c r="CZ22"/>
  <c r="DD22" s="1"/>
  <c r="CW22"/>
  <c r="CV22"/>
  <c r="CX22" s="1"/>
  <c r="CU22"/>
  <c r="CY22" s="1"/>
  <c r="CR22"/>
  <c r="CQ22"/>
  <c r="CS22" s="1"/>
  <c r="CP22"/>
  <c r="CT22" s="1"/>
  <c r="CM22"/>
  <c r="CL22"/>
  <c r="CN22" s="1"/>
  <c r="CK22"/>
  <c r="CO22" s="1"/>
  <c r="CH22"/>
  <c r="CG22"/>
  <c r="CI22" s="1"/>
  <c r="CF22"/>
  <c r="CJ22" s="1"/>
  <c r="CC22"/>
  <c r="CB22"/>
  <c r="CD22" s="1"/>
  <c r="CA22"/>
  <c r="CE22" s="1"/>
  <c r="BZ22"/>
  <c r="BX22"/>
  <c r="BW22"/>
  <c r="BV22"/>
  <c r="BR22"/>
  <c r="BQ22"/>
  <c r="BS22" s="1"/>
  <c r="BP22"/>
  <c r="BT22" s="1"/>
  <c r="BM22"/>
  <c r="BL22"/>
  <c r="BN22" s="1"/>
  <c r="BK22"/>
  <c r="BO22" s="1"/>
  <c r="BH22"/>
  <c r="BG22"/>
  <c r="BI22" s="1"/>
  <c r="BF22"/>
  <c r="BJ22" s="1"/>
  <c r="BC22"/>
  <c r="BB22"/>
  <c r="BD22" s="1"/>
  <c r="BA22"/>
  <c r="BE22" s="1"/>
  <c r="AX22"/>
  <c r="AW22"/>
  <c r="AY22" s="1"/>
  <c r="AV22"/>
  <c r="AZ22" s="1"/>
  <c r="AS22"/>
  <c r="GX22" s="1"/>
  <c r="HD22" s="1"/>
  <c r="HJ22" s="1"/>
  <c r="AR22"/>
  <c r="AT22" s="1"/>
  <c r="AQ22"/>
  <c r="GV22" s="1"/>
  <c r="HB22" s="1"/>
  <c r="HI22" s="1"/>
  <c r="HK22" s="1"/>
  <c r="AN22"/>
  <c r="AM22"/>
  <c r="GW22" s="1"/>
  <c r="HC22" s="1"/>
  <c r="AL22"/>
  <c r="AP22" s="1"/>
  <c r="AK22"/>
  <c r="AJ22"/>
  <c r="HH21"/>
  <c r="HA21"/>
  <c r="GS21"/>
  <c r="GR21"/>
  <c r="GT21" s="1"/>
  <c r="GQ21"/>
  <c r="GU21" s="1"/>
  <c r="GN21"/>
  <c r="GM21"/>
  <c r="GL21"/>
  <c r="GP21" s="1"/>
  <c r="GI21"/>
  <c r="GH21"/>
  <c r="GJ21" s="1"/>
  <c r="GG21"/>
  <c r="GK21" s="1"/>
  <c r="GD21"/>
  <c r="GC21"/>
  <c r="GB21"/>
  <c r="GF21" s="1"/>
  <c r="FY21"/>
  <c r="FX21"/>
  <c r="FZ21" s="1"/>
  <c r="FW21"/>
  <c r="GA21" s="1"/>
  <c r="FT21"/>
  <c r="FS21"/>
  <c r="FR21"/>
  <c r="FV21" s="1"/>
  <c r="FO21"/>
  <c r="FN21"/>
  <c r="FP21" s="1"/>
  <c r="FM21"/>
  <c r="FQ21" s="1"/>
  <c r="FJ21"/>
  <c r="FI21"/>
  <c r="FH21"/>
  <c r="FL21" s="1"/>
  <c r="FE21"/>
  <c r="FD21"/>
  <c r="FF21" s="1"/>
  <c r="FC21"/>
  <c r="FG21" s="1"/>
  <c r="EZ21"/>
  <c r="EY21"/>
  <c r="EX21"/>
  <c r="FB21" s="1"/>
  <c r="EU21"/>
  <c r="ET21"/>
  <c r="EV21" s="1"/>
  <c r="ES21"/>
  <c r="EW21" s="1"/>
  <c r="EP21"/>
  <c r="EO21"/>
  <c r="EN21"/>
  <c r="ER21" s="1"/>
  <c r="EK21"/>
  <c r="EJ21"/>
  <c r="EL21" s="1"/>
  <c r="EI21"/>
  <c r="EM21" s="1"/>
  <c r="EF21"/>
  <c r="EE21"/>
  <c r="ED21"/>
  <c r="EH21" s="1"/>
  <c r="EA21"/>
  <c r="DZ21"/>
  <c r="EB21" s="1"/>
  <c r="DY21"/>
  <c r="EC21" s="1"/>
  <c r="DV21"/>
  <c r="DU21"/>
  <c r="DT21"/>
  <c r="DX21" s="1"/>
  <c r="DQ21"/>
  <c r="DP21"/>
  <c r="DR21" s="1"/>
  <c r="DO21"/>
  <c r="DS21" s="1"/>
  <c r="DL21"/>
  <c r="DK21"/>
  <c r="DJ21"/>
  <c r="DN21" s="1"/>
  <c r="DG21"/>
  <c r="DF21"/>
  <c r="DH21" s="1"/>
  <c r="DE21"/>
  <c r="DI21" s="1"/>
  <c r="DB21"/>
  <c r="DA21"/>
  <c r="CZ21"/>
  <c r="DD21" s="1"/>
  <c r="CW21"/>
  <c r="CV21"/>
  <c r="CX21" s="1"/>
  <c r="CU21"/>
  <c r="CY21" s="1"/>
  <c r="CR21"/>
  <c r="CQ21"/>
  <c r="CP21"/>
  <c r="CT21" s="1"/>
  <c r="CM21"/>
  <c r="CL21"/>
  <c r="CN21" s="1"/>
  <c r="CK21"/>
  <c r="CO21" s="1"/>
  <c r="CH21"/>
  <c r="CG21"/>
  <c r="CF21"/>
  <c r="CJ21" s="1"/>
  <c r="CC21"/>
  <c r="CB21"/>
  <c r="CD21" s="1"/>
  <c r="CA21"/>
  <c r="CE21" s="1"/>
  <c r="BZ21"/>
  <c r="BX21"/>
  <c r="BW21"/>
  <c r="BV21"/>
  <c r="BR21"/>
  <c r="BQ21"/>
  <c r="BS21" s="1"/>
  <c r="BP21"/>
  <c r="BT21" s="1"/>
  <c r="BM21"/>
  <c r="BL21"/>
  <c r="BK21"/>
  <c r="BO21" s="1"/>
  <c r="BH21"/>
  <c r="BG21"/>
  <c r="BI21" s="1"/>
  <c r="BF21"/>
  <c r="BJ21" s="1"/>
  <c r="BC21"/>
  <c r="BB21"/>
  <c r="BA21"/>
  <c r="BE21" s="1"/>
  <c r="AX21"/>
  <c r="AW21"/>
  <c r="AY21" s="1"/>
  <c r="AV21"/>
  <c r="AZ21" s="1"/>
  <c r="AS21"/>
  <c r="GX21" s="1"/>
  <c r="HD21" s="1"/>
  <c r="HJ21" s="1"/>
  <c r="AR21"/>
  <c r="AQ21"/>
  <c r="AU21" s="1"/>
  <c r="AN21"/>
  <c r="AM21"/>
  <c r="GW21" s="1"/>
  <c r="HC21" s="1"/>
  <c r="AL21"/>
  <c r="AP21" s="1"/>
  <c r="AK21"/>
  <c r="AJ21"/>
  <c r="HH20"/>
  <c r="HA20"/>
  <c r="GS20"/>
  <c r="GR20"/>
  <c r="GT20" s="1"/>
  <c r="GQ20"/>
  <c r="GU20" s="1"/>
  <c r="GN20"/>
  <c r="GM20"/>
  <c r="GL20"/>
  <c r="GP20" s="1"/>
  <c r="GI20"/>
  <c r="GH20"/>
  <c r="GJ20" s="1"/>
  <c r="GG20"/>
  <c r="GK20" s="1"/>
  <c r="GD20"/>
  <c r="GC20"/>
  <c r="GB20"/>
  <c r="GF20" s="1"/>
  <c r="FY20"/>
  <c r="FX20"/>
  <c r="FZ20" s="1"/>
  <c r="FW20"/>
  <c r="GA20" s="1"/>
  <c r="FT20"/>
  <c r="FS20"/>
  <c r="FR20"/>
  <c r="FV20" s="1"/>
  <c r="FO20"/>
  <c r="FN20"/>
  <c r="FP20" s="1"/>
  <c r="FM20"/>
  <c r="FQ20" s="1"/>
  <c r="FJ20"/>
  <c r="FI20"/>
  <c r="FH20"/>
  <c r="FL20" s="1"/>
  <c r="FE20"/>
  <c r="FD20"/>
  <c r="FF20" s="1"/>
  <c r="FC20"/>
  <c r="FG20" s="1"/>
  <c r="EZ20"/>
  <c r="EY20"/>
  <c r="EX20"/>
  <c r="FB20" s="1"/>
  <c r="EU20"/>
  <c r="ET20"/>
  <c r="EV20" s="1"/>
  <c r="ES20"/>
  <c r="EW20" s="1"/>
  <c r="EP20"/>
  <c r="EO20"/>
  <c r="EN20"/>
  <c r="ER20" s="1"/>
  <c r="EK20"/>
  <c r="EJ20"/>
  <c r="EL20" s="1"/>
  <c r="EI20"/>
  <c r="EM20" s="1"/>
  <c r="EF20"/>
  <c r="EE20"/>
  <c r="ED20"/>
  <c r="EH20" s="1"/>
  <c r="EA20"/>
  <c r="DZ20"/>
  <c r="EB20" s="1"/>
  <c r="DY20"/>
  <c r="EC20" s="1"/>
  <c r="DV20"/>
  <c r="DU20"/>
  <c r="DT20"/>
  <c r="DX20" s="1"/>
  <c r="DQ20"/>
  <c r="DP20"/>
  <c r="DR20" s="1"/>
  <c r="DO20"/>
  <c r="DS20" s="1"/>
  <c r="DL20"/>
  <c r="DK20"/>
  <c r="DJ20"/>
  <c r="DN20" s="1"/>
  <c r="DG20"/>
  <c r="DF20"/>
  <c r="DH20" s="1"/>
  <c r="DE20"/>
  <c r="DI20" s="1"/>
  <c r="DB20"/>
  <c r="DA20"/>
  <c r="CZ20"/>
  <c r="DD20" s="1"/>
  <c r="CW20"/>
  <c r="CV20"/>
  <c r="CX20" s="1"/>
  <c r="CU20"/>
  <c r="CY20" s="1"/>
  <c r="CR20"/>
  <c r="CQ20"/>
  <c r="CP20"/>
  <c r="CT20" s="1"/>
  <c r="CM20"/>
  <c r="CL20"/>
  <c r="CN20" s="1"/>
  <c r="CK20"/>
  <c r="CO20" s="1"/>
  <c r="CH20"/>
  <c r="CG20"/>
  <c r="CF20"/>
  <c r="CJ20" s="1"/>
  <c r="CC20"/>
  <c r="CB20"/>
  <c r="CD20" s="1"/>
  <c r="CA20"/>
  <c r="CE20" s="1"/>
  <c r="BZ20"/>
  <c r="BX20"/>
  <c r="BW20"/>
  <c r="BV20"/>
  <c r="BR20"/>
  <c r="BQ20"/>
  <c r="BS20" s="1"/>
  <c r="BP20"/>
  <c r="BT20" s="1"/>
  <c r="BM20"/>
  <c r="BL20"/>
  <c r="BK20"/>
  <c r="BO20" s="1"/>
  <c r="BH20"/>
  <c r="BG20"/>
  <c r="BI20" s="1"/>
  <c r="BF20"/>
  <c r="BJ20" s="1"/>
  <c r="BC20"/>
  <c r="BB20"/>
  <c r="BA20"/>
  <c r="BE20" s="1"/>
  <c r="AX20"/>
  <c r="AW20"/>
  <c r="AY20" s="1"/>
  <c r="AV20"/>
  <c r="AZ20" s="1"/>
  <c r="AS20"/>
  <c r="GX20" s="1"/>
  <c r="HD20" s="1"/>
  <c r="HJ20" s="1"/>
  <c r="AR20"/>
  <c r="AQ20"/>
  <c r="AU20" s="1"/>
  <c r="AN20"/>
  <c r="AM20"/>
  <c r="GW20" s="1"/>
  <c r="HC20" s="1"/>
  <c r="AL20"/>
  <c r="AP20" s="1"/>
  <c r="AK20"/>
  <c r="AJ20"/>
  <c r="HH19"/>
  <c r="HA19"/>
  <c r="GS19"/>
  <c r="GR19"/>
  <c r="GT19" s="1"/>
  <c r="GQ19"/>
  <c r="GU19" s="1"/>
  <c r="GN19"/>
  <c r="GM19"/>
  <c r="GL19"/>
  <c r="GP19" s="1"/>
  <c r="GI19"/>
  <c r="GH19"/>
  <c r="GJ19" s="1"/>
  <c r="GG19"/>
  <c r="GK19" s="1"/>
  <c r="GD19"/>
  <c r="GC19"/>
  <c r="GB19"/>
  <c r="GF19" s="1"/>
  <c r="FY19"/>
  <c r="FX19"/>
  <c r="FZ19" s="1"/>
  <c r="FW19"/>
  <c r="GA19" s="1"/>
  <c r="FT19"/>
  <c r="FS19"/>
  <c r="FR19"/>
  <c r="FV19" s="1"/>
  <c r="FO19"/>
  <c r="FN19"/>
  <c r="FP19" s="1"/>
  <c r="FM19"/>
  <c r="FQ19" s="1"/>
  <c r="FJ19"/>
  <c r="FI19"/>
  <c r="FH19"/>
  <c r="FL19" s="1"/>
  <c r="FE19"/>
  <c r="FD19"/>
  <c r="FF19" s="1"/>
  <c r="FC19"/>
  <c r="FG19" s="1"/>
  <c r="EZ19"/>
  <c r="EY19"/>
  <c r="EX19"/>
  <c r="FB19" s="1"/>
  <c r="EU19"/>
  <c r="ET19"/>
  <c r="EV19" s="1"/>
  <c r="ES19"/>
  <c r="EW19" s="1"/>
  <c r="EP19"/>
  <c r="EO19"/>
  <c r="EN19"/>
  <c r="ER19" s="1"/>
  <c r="EK19"/>
  <c r="EJ19"/>
  <c r="EL19" s="1"/>
  <c r="EI19"/>
  <c r="EM19" s="1"/>
  <c r="EF19"/>
  <c r="EE19"/>
  <c r="ED19"/>
  <c r="EH19" s="1"/>
  <c r="EA19"/>
  <c r="DZ19"/>
  <c r="EB19" s="1"/>
  <c r="DY19"/>
  <c r="EC19" s="1"/>
  <c r="DV19"/>
  <c r="DU19"/>
  <c r="DT19"/>
  <c r="DX19" s="1"/>
  <c r="DQ19"/>
  <c r="DP19"/>
  <c r="DR19" s="1"/>
  <c r="DO19"/>
  <c r="DS19" s="1"/>
  <c r="DL19"/>
  <c r="DK19"/>
  <c r="DJ19"/>
  <c r="DN19" s="1"/>
  <c r="DG19"/>
  <c r="DF19"/>
  <c r="DH19" s="1"/>
  <c r="DE19"/>
  <c r="DI19" s="1"/>
  <c r="DB19"/>
  <c r="DA19"/>
  <c r="CZ19"/>
  <c r="DD19" s="1"/>
  <c r="CW19"/>
  <c r="CV19"/>
  <c r="CX19" s="1"/>
  <c r="CU19"/>
  <c r="CY19" s="1"/>
  <c r="CR19"/>
  <c r="CQ19"/>
  <c r="CP19"/>
  <c r="CT19" s="1"/>
  <c r="CM19"/>
  <c r="CL19"/>
  <c r="CN19" s="1"/>
  <c r="CK19"/>
  <c r="CO19" s="1"/>
  <c r="CH19"/>
  <c r="CG19"/>
  <c r="CF19"/>
  <c r="CJ19" s="1"/>
  <c r="CC19"/>
  <c r="CB19"/>
  <c r="CD19" s="1"/>
  <c r="CA19"/>
  <c r="CE19" s="1"/>
  <c r="BZ19"/>
  <c r="BX19"/>
  <c r="BW19"/>
  <c r="BV19"/>
  <c r="BR19"/>
  <c r="BQ19"/>
  <c r="BS19" s="1"/>
  <c r="BP19"/>
  <c r="BT19" s="1"/>
  <c r="BM19"/>
  <c r="BL19"/>
  <c r="BK19"/>
  <c r="BO19" s="1"/>
  <c r="BH19"/>
  <c r="BG19"/>
  <c r="BI19" s="1"/>
  <c r="BF19"/>
  <c r="BJ19" s="1"/>
  <c r="BC19"/>
  <c r="BB19"/>
  <c r="BA19"/>
  <c r="BE19" s="1"/>
  <c r="AX19"/>
  <c r="AW19"/>
  <c r="AY19" s="1"/>
  <c r="AV19"/>
  <c r="AZ19" s="1"/>
  <c r="AS19"/>
  <c r="GX19" s="1"/>
  <c r="HD19" s="1"/>
  <c r="HJ19" s="1"/>
  <c r="AR19"/>
  <c r="AQ19"/>
  <c r="AU19" s="1"/>
  <c r="AN19"/>
  <c r="AM19"/>
  <c r="GW19" s="1"/>
  <c r="HC19" s="1"/>
  <c r="AL19"/>
  <c r="AP19" s="1"/>
  <c r="AK19"/>
  <c r="AJ19"/>
  <c r="HH18"/>
  <c r="HA18"/>
  <c r="GS18"/>
  <c r="GR18"/>
  <c r="GT18" s="1"/>
  <c r="GQ18"/>
  <c r="GU18" s="1"/>
  <c r="GN18"/>
  <c r="GM18"/>
  <c r="GL18"/>
  <c r="GP18" s="1"/>
  <c r="GI18"/>
  <c r="GH18"/>
  <c r="GJ18" s="1"/>
  <c r="GG18"/>
  <c r="GK18" s="1"/>
  <c r="GD18"/>
  <c r="GC18"/>
  <c r="GB18"/>
  <c r="GF18" s="1"/>
  <c r="FY18"/>
  <c r="FX18"/>
  <c r="FZ18" s="1"/>
  <c r="FW18"/>
  <c r="GA18" s="1"/>
  <c r="FT18"/>
  <c r="FS18"/>
  <c r="FR18"/>
  <c r="FV18" s="1"/>
  <c r="FO18"/>
  <c r="FN18"/>
  <c r="FP18" s="1"/>
  <c r="FM18"/>
  <c r="FQ18" s="1"/>
  <c r="FJ18"/>
  <c r="FI18"/>
  <c r="FH18"/>
  <c r="FL18" s="1"/>
  <c r="FE18"/>
  <c r="FD18"/>
  <c r="FF18" s="1"/>
  <c r="FC18"/>
  <c r="FG18" s="1"/>
  <c r="EZ18"/>
  <c r="EY18"/>
  <c r="EX18"/>
  <c r="FB18" s="1"/>
  <c r="EU18"/>
  <c r="ET18"/>
  <c r="EV18" s="1"/>
  <c r="ES18"/>
  <c r="EW18" s="1"/>
  <c r="EP18"/>
  <c r="EO18"/>
  <c r="EN18"/>
  <c r="ER18" s="1"/>
  <c r="EK18"/>
  <c r="EJ18"/>
  <c r="EL18" s="1"/>
  <c r="EI18"/>
  <c r="EM18" s="1"/>
  <c r="EF18"/>
  <c r="EE18"/>
  <c r="ED18"/>
  <c r="EH18" s="1"/>
  <c r="EA18"/>
  <c r="DZ18"/>
  <c r="EB18" s="1"/>
  <c r="DY18"/>
  <c r="EC18" s="1"/>
  <c r="DV18"/>
  <c r="DU18"/>
  <c r="DT18"/>
  <c r="DX18" s="1"/>
  <c r="DQ18"/>
  <c r="DP18"/>
  <c r="DR18" s="1"/>
  <c r="DO18"/>
  <c r="DS18" s="1"/>
  <c r="DL18"/>
  <c r="DK18"/>
  <c r="DJ18"/>
  <c r="DN18" s="1"/>
  <c r="DG18"/>
  <c r="DF18"/>
  <c r="DH18" s="1"/>
  <c r="DE18"/>
  <c r="DI18" s="1"/>
  <c r="DB18"/>
  <c r="DA18"/>
  <c r="CZ18"/>
  <c r="DD18" s="1"/>
  <c r="CW18"/>
  <c r="CV18"/>
  <c r="CX18" s="1"/>
  <c r="CU18"/>
  <c r="CY18" s="1"/>
  <c r="CR18"/>
  <c r="CQ18"/>
  <c r="CP18"/>
  <c r="CT18" s="1"/>
  <c r="CM18"/>
  <c r="CL18"/>
  <c r="CN18" s="1"/>
  <c r="CK18"/>
  <c r="CO18" s="1"/>
  <c r="CH18"/>
  <c r="CG18"/>
  <c r="CF18"/>
  <c r="CJ18" s="1"/>
  <c r="CC18"/>
  <c r="CB18"/>
  <c r="CD18" s="1"/>
  <c r="CA18"/>
  <c r="CE18" s="1"/>
  <c r="BZ18"/>
  <c r="BX18"/>
  <c r="BW18"/>
  <c r="BV18"/>
  <c r="BR18"/>
  <c r="BQ18"/>
  <c r="BS18" s="1"/>
  <c r="BP18"/>
  <c r="BT18" s="1"/>
  <c r="BM18"/>
  <c r="BL18"/>
  <c r="BK18"/>
  <c r="BO18" s="1"/>
  <c r="BH18"/>
  <c r="BG18"/>
  <c r="BI18" s="1"/>
  <c r="BF18"/>
  <c r="BJ18" s="1"/>
  <c r="BC18"/>
  <c r="BB18"/>
  <c r="BA18"/>
  <c r="BE18" s="1"/>
  <c r="AX18"/>
  <c r="AW18"/>
  <c r="AY18" s="1"/>
  <c r="AV18"/>
  <c r="AZ18" s="1"/>
  <c r="AS18"/>
  <c r="GX18" s="1"/>
  <c r="HD18" s="1"/>
  <c r="HJ18" s="1"/>
  <c r="AR18"/>
  <c r="AQ18"/>
  <c r="AU18" s="1"/>
  <c r="AN18"/>
  <c r="AM18"/>
  <c r="GW18" s="1"/>
  <c r="HC18" s="1"/>
  <c r="AL18"/>
  <c r="AP18" s="1"/>
  <c r="AK18"/>
  <c r="AJ18"/>
  <c r="HH17"/>
  <c r="HA17"/>
  <c r="GS17"/>
  <c r="GR17"/>
  <c r="GT17" s="1"/>
  <c r="GQ17"/>
  <c r="GU17" s="1"/>
  <c r="GN17"/>
  <c r="GM17"/>
  <c r="GL17"/>
  <c r="GP17" s="1"/>
  <c r="GI17"/>
  <c r="GH17"/>
  <c r="GJ17" s="1"/>
  <c r="GG17"/>
  <c r="GK17" s="1"/>
  <c r="GD17"/>
  <c r="GC17"/>
  <c r="GB17"/>
  <c r="GF17" s="1"/>
  <c r="FY17"/>
  <c r="FX17"/>
  <c r="FZ17" s="1"/>
  <c r="FW17"/>
  <c r="GA17" s="1"/>
  <c r="FT17"/>
  <c r="FS17"/>
  <c r="FR17"/>
  <c r="FV17" s="1"/>
  <c r="FO17"/>
  <c r="FN17"/>
  <c r="FP17" s="1"/>
  <c r="FM17"/>
  <c r="FQ17" s="1"/>
  <c r="FJ17"/>
  <c r="FI17"/>
  <c r="FH17"/>
  <c r="FL17" s="1"/>
  <c r="FE17"/>
  <c r="FD17"/>
  <c r="FF17" s="1"/>
  <c r="FC17"/>
  <c r="FG17" s="1"/>
  <c r="EZ17"/>
  <c r="EY17"/>
  <c r="EX17"/>
  <c r="FB17" s="1"/>
  <c r="EU17"/>
  <c r="ET17"/>
  <c r="EV17" s="1"/>
  <c r="ES17"/>
  <c r="EW17" s="1"/>
  <c r="EP17"/>
  <c r="EO17"/>
  <c r="EN17"/>
  <c r="ER17" s="1"/>
  <c r="EK17"/>
  <c r="EJ17"/>
  <c r="EL17" s="1"/>
  <c r="EI17"/>
  <c r="EM17" s="1"/>
  <c r="EF17"/>
  <c r="EE17"/>
  <c r="ED17"/>
  <c r="EH17" s="1"/>
  <c r="EA17"/>
  <c r="DZ17"/>
  <c r="EB17" s="1"/>
  <c r="DY17"/>
  <c r="EC17" s="1"/>
  <c r="DV17"/>
  <c r="DU17"/>
  <c r="DT17"/>
  <c r="DX17" s="1"/>
  <c r="DQ17"/>
  <c r="DP17"/>
  <c r="DR17" s="1"/>
  <c r="DO17"/>
  <c r="DS17" s="1"/>
  <c r="DL17"/>
  <c r="DK17"/>
  <c r="DJ17"/>
  <c r="DN17" s="1"/>
  <c r="DG17"/>
  <c r="DF17"/>
  <c r="DH17" s="1"/>
  <c r="DE17"/>
  <c r="DI17" s="1"/>
  <c r="DB17"/>
  <c r="DA17"/>
  <c r="CZ17"/>
  <c r="DD17" s="1"/>
  <c r="CW17"/>
  <c r="CV17"/>
  <c r="CX17" s="1"/>
  <c r="CU17"/>
  <c r="CY17" s="1"/>
  <c r="CR17"/>
  <c r="CQ17"/>
  <c r="CP17"/>
  <c r="CT17" s="1"/>
  <c r="CM17"/>
  <c r="CL17"/>
  <c r="CN17" s="1"/>
  <c r="CK17"/>
  <c r="CO17" s="1"/>
  <c r="CH17"/>
  <c r="CG17"/>
  <c r="CF17"/>
  <c r="CJ17" s="1"/>
  <c r="CC17"/>
  <c r="CB17"/>
  <c r="CD17" s="1"/>
  <c r="CA17"/>
  <c r="CE17" s="1"/>
  <c r="BZ17"/>
  <c r="BX17"/>
  <c r="BW17"/>
  <c r="BV17"/>
  <c r="BR17"/>
  <c r="BQ17"/>
  <c r="BS17" s="1"/>
  <c r="BP17"/>
  <c r="BT17" s="1"/>
  <c r="BM17"/>
  <c r="BL17"/>
  <c r="BK17"/>
  <c r="BO17" s="1"/>
  <c r="BH17"/>
  <c r="BG17"/>
  <c r="BI17" s="1"/>
  <c r="BF17"/>
  <c r="BJ17" s="1"/>
  <c r="BC17"/>
  <c r="BB17"/>
  <c r="BA17"/>
  <c r="BE17" s="1"/>
  <c r="AX17"/>
  <c r="AW17"/>
  <c r="AY17" s="1"/>
  <c r="AV17"/>
  <c r="AZ17" s="1"/>
  <c r="AS17"/>
  <c r="GX17" s="1"/>
  <c r="HD17" s="1"/>
  <c r="HJ17" s="1"/>
  <c r="AR17"/>
  <c r="AQ17"/>
  <c r="AU17" s="1"/>
  <c r="AN17"/>
  <c r="AM17"/>
  <c r="GW17" s="1"/>
  <c r="HC17" s="1"/>
  <c r="AL17"/>
  <c r="AP17" s="1"/>
  <c r="AK17"/>
  <c r="AJ17"/>
  <c r="HH16"/>
  <c r="HA16"/>
  <c r="GS16"/>
  <c r="GR16"/>
  <c r="GT16" s="1"/>
  <c r="GQ16"/>
  <c r="GU16" s="1"/>
  <c r="GN16"/>
  <c r="GM16"/>
  <c r="GL16"/>
  <c r="GP16" s="1"/>
  <c r="GI16"/>
  <c r="GH16"/>
  <c r="GJ16" s="1"/>
  <c r="GG16"/>
  <c r="GK16" s="1"/>
  <c r="GD16"/>
  <c r="GC16"/>
  <c r="GB16"/>
  <c r="GF16" s="1"/>
  <c r="FY16"/>
  <c r="FX16"/>
  <c r="FZ16" s="1"/>
  <c r="FW16"/>
  <c r="GA16" s="1"/>
  <c r="FT16"/>
  <c r="FS16"/>
  <c r="FR16"/>
  <c r="FV16" s="1"/>
  <c r="FO16"/>
  <c r="FN16"/>
  <c r="FP16" s="1"/>
  <c r="FM16"/>
  <c r="FQ16" s="1"/>
  <c r="FJ16"/>
  <c r="FI16"/>
  <c r="FH16"/>
  <c r="FL16" s="1"/>
  <c r="FE16"/>
  <c r="FD16"/>
  <c r="FF16" s="1"/>
  <c r="FC16"/>
  <c r="FG16" s="1"/>
  <c r="EZ16"/>
  <c r="EY16"/>
  <c r="EX16"/>
  <c r="FB16" s="1"/>
  <c r="EU16"/>
  <c r="ET16"/>
  <c r="EV16" s="1"/>
  <c r="ES16"/>
  <c r="EW16" s="1"/>
  <c r="EP16"/>
  <c r="EO16"/>
  <c r="EN16"/>
  <c r="ER16" s="1"/>
  <c r="EK16"/>
  <c r="EJ16"/>
  <c r="EL16" s="1"/>
  <c r="EI16"/>
  <c r="EM16" s="1"/>
  <c r="EF16"/>
  <c r="EE16"/>
  <c r="ED16"/>
  <c r="EH16" s="1"/>
  <c r="EA16"/>
  <c r="DZ16"/>
  <c r="EB16" s="1"/>
  <c r="DY16"/>
  <c r="EC16" s="1"/>
  <c r="DV16"/>
  <c r="DU16"/>
  <c r="DT16"/>
  <c r="DX16" s="1"/>
  <c r="DQ16"/>
  <c r="DP16"/>
  <c r="DR16" s="1"/>
  <c r="DO16"/>
  <c r="DS16" s="1"/>
  <c r="DL16"/>
  <c r="DK16"/>
  <c r="DJ16"/>
  <c r="DN16" s="1"/>
  <c r="DG16"/>
  <c r="DF16"/>
  <c r="DH16" s="1"/>
  <c r="DE16"/>
  <c r="DI16" s="1"/>
  <c r="DB16"/>
  <c r="DA16"/>
  <c r="CZ16"/>
  <c r="DD16" s="1"/>
  <c r="CW16"/>
  <c r="CV16"/>
  <c r="CX16" s="1"/>
  <c r="CU16"/>
  <c r="CY16" s="1"/>
  <c r="CR16"/>
  <c r="CQ16"/>
  <c r="CP16"/>
  <c r="CT16" s="1"/>
  <c r="CM16"/>
  <c r="CL16"/>
  <c r="CN16" s="1"/>
  <c r="CK16"/>
  <c r="CO16" s="1"/>
  <c r="CH16"/>
  <c r="CG16"/>
  <c r="CF16"/>
  <c r="CJ16" s="1"/>
  <c r="CC16"/>
  <c r="CB16"/>
  <c r="CD16" s="1"/>
  <c r="CA16"/>
  <c r="CE16" s="1"/>
  <c r="BZ16"/>
  <c r="BX16"/>
  <c r="BW16"/>
  <c r="BV16"/>
  <c r="BR16"/>
  <c r="BQ16"/>
  <c r="BS16" s="1"/>
  <c r="BP16"/>
  <c r="BT16" s="1"/>
  <c r="BM16"/>
  <c r="BL16"/>
  <c r="BK16"/>
  <c r="BO16" s="1"/>
  <c r="BH16"/>
  <c r="BG16"/>
  <c r="BI16" s="1"/>
  <c r="BF16"/>
  <c r="BJ16" s="1"/>
  <c r="BC16"/>
  <c r="BB16"/>
  <c r="BA16"/>
  <c r="BE16" s="1"/>
  <c r="AX16"/>
  <c r="AW16"/>
  <c r="AY16" s="1"/>
  <c r="AV16"/>
  <c r="AZ16" s="1"/>
  <c r="AS16"/>
  <c r="GX16" s="1"/>
  <c r="HD16" s="1"/>
  <c r="HJ16" s="1"/>
  <c r="AR16"/>
  <c r="AQ16"/>
  <c r="AU16" s="1"/>
  <c r="AN16"/>
  <c r="AM16"/>
  <c r="GW16" s="1"/>
  <c r="HC16" s="1"/>
  <c r="AL16"/>
  <c r="AP16" s="1"/>
  <c r="AK16"/>
  <c r="AJ16"/>
  <c r="HH15"/>
  <c r="HA15"/>
  <c r="GS15"/>
  <c r="GR15"/>
  <c r="GT15" s="1"/>
  <c r="GQ15"/>
  <c r="GU15" s="1"/>
  <c r="GN15"/>
  <c r="GM15"/>
  <c r="GL15"/>
  <c r="GP15" s="1"/>
  <c r="GI15"/>
  <c r="GH15"/>
  <c r="GJ15" s="1"/>
  <c r="GG15"/>
  <c r="GK15" s="1"/>
  <c r="GD15"/>
  <c r="GC15"/>
  <c r="GB15"/>
  <c r="GF15" s="1"/>
  <c r="FY15"/>
  <c r="FX15"/>
  <c r="FZ15" s="1"/>
  <c r="FW15"/>
  <c r="GA15" s="1"/>
  <c r="FT15"/>
  <c r="FS15"/>
  <c r="FR15"/>
  <c r="FV15" s="1"/>
  <c r="FO15"/>
  <c r="FN15"/>
  <c r="FP15" s="1"/>
  <c r="FM15"/>
  <c r="FQ15" s="1"/>
  <c r="FJ15"/>
  <c r="FI15"/>
  <c r="FH15"/>
  <c r="FL15" s="1"/>
  <c r="FE15"/>
  <c r="FD15"/>
  <c r="FF15" s="1"/>
  <c r="FC15"/>
  <c r="FG15" s="1"/>
  <c r="EZ15"/>
  <c r="EY15"/>
  <c r="EX15"/>
  <c r="FB15" s="1"/>
  <c r="EU15"/>
  <c r="ET15"/>
  <c r="EV15" s="1"/>
  <c r="ES15"/>
  <c r="EW15" s="1"/>
  <c r="EP15"/>
  <c r="EO15"/>
  <c r="EN15"/>
  <c r="ER15" s="1"/>
  <c r="EK15"/>
  <c r="EJ15"/>
  <c r="EL15" s="1"/>
  <c r="EI15"/>
  <c r="EM15" s="1"/>
  <c r="EF15"/>
  <c r="EE15"/>
  <c r="ED15"/>
  <c r="EH15" s="1"/>
  <c r="EA15"/>
  <c r="DZ15"/>
  <c r="EB15" s="1"/>
  <c r="DY15"/>
  <c r="EC15" s="1"/>
  <c r="DV15"/>
  <c r="DU15"/>
  <c r="DT15"/>
  <c r="DX15" s="1"/>
  <c r="DQ15"/>
  <c r="DP15"/>
  <c r="DR15" s="1"/>
  <c r="DO15"/>
  <c r="DS15" s="1"/>
  <c r="DL15"/>
  <c r="DK15"/>
  <c r="DJ15"/>
  <c r="DN15" s="1"/>
  <c r="DG15"/>
  <c r="DF15"/>
  <c r="DH15" s="1"/>
  <c r="DE15"/>
  <c r="DI15" s="1"/>
  <c r="DB15"/>
  <c r="DA15"/>
  <c r="CZ15"/>
  <c r="DD15" s="1"/>
  <c r="CW15"/>
  <c r="CV15"/>
  <c r="CX15" s="1"/>
  <c r="CU15"/>
  <c r="CY15" s="1"/>
  <c r="CR15"/>
  <c r="CQ15"/>
  <c r="CP15"/>
  <c r="CT15" s="1"/>
  <c r="CM15"/>
  <c r="CL15"/>
  <c r="CN15" s="1"/>
  <c r="CK15"/>
  <c r="CO15" s="1"/>
  <c r="CH15"/>
  <c r="CG15"/>
  <c r="CF15"/>
  <c r="CJ15" s="1"/>
  <c r="CC15"/>
  <c r="CB15"/>
  <c r="CD15" s="1"/>
  <c r="CA15"/>
  <c r="CE15" s="1"/>
  <c r="BZ15"/>
  <c r="BX15"/>
  <c r="BW15"/>
  <c r="BV15"/>
  <c r="BR15"/>
  <c r="BQ15"/>
  <c r="BS15" s="1"/>
  <c r="BP15"/>
  <c r="BT15" s="1"/>
  <c r="BM15"/>
  <c r="BL15"/>
  <c r="BK15"/>
  <c r="BO15" s="1"/>
  <c r="BH15"/>
  <c r="BG15"/>
  <c r="BI15" s="1"/>
  <c r="BF15"/>
  <c r="BJ15" s="1"/>
  <c r="BC15"/>
  <c r="BB15"/>
  <c r="BA15"/>
  <c r="BE15" s="1"/>
  <c r="AX15"/>
  <c r="AW15"/>
  <c r="AY15" s="1"/>
  <c r="AV15"/>
  <c r="AZ15" s="1"/>
  <c r="AS15"/>
  <c r="GX15" s="1"/>
  <c r="HD15" s="1"/>
  <c r="HJ15" s="1"/>
  <c r="AR15"/>
  <c r="AQ15"/>
  <c r="AU15" s="1"/>
  <c r="AN15"/>
  <c r="AM15"/>
  <c r="GW15" s="1"/>
  <c r="HC15" s="1"/>
  <c r="AL15"/>
  <c r="AP15" s="1"/>
  <c r="AK15"/>
  <c r="AJ15"/>
  <c r="HH14"/>
  <c r="HA14"/>
  <c r="GS14"/>
  <c r="GR14"/>
  <c r="GT14" s="1"/>
  <c r="GQ14"/>
  <c r="GU14" s="1"/>
  <c r="GN14"/>
  <c r="GM14"/>
  <c r="GL14"/>
  <c r="GP14" s="1"/>
  <c r="GI14"/>
  <c r="GH14"/>
  <c r="GJ14" s="1"/>
  <c r="GG14"/>
  <c r="GK14" s="1"/>
  <c r="GD14"/>
  <c r="GC14"/>
  <c r="GB14"/>
  <c r="GF14" s="1"/>
  <c r="FY14"/>
  <c r="FX14"/>
  <c r="FZ14" s="1"/>
  <c r="FW14"/>
  <c r="GA14" s="1"/>
  <c r="FT14"/>
  <c r="FS14"/>
  <c r="FR14"/>
  <c r="FV14" s="1"/>
  <c r="FO14"/>
  <c r="FN14"/>
  <c r="FP14" s="1"/>
  <c r="FM14"/>
  <c r="FQ14" s="1"/>
  <c r="FJ14"/>
  <c r="FI14"/>
  <c r="FH14"/>
  <c r="FL14" s="1"/>
  <c r="FE14"/>
  <c r="FD14"/>
  <c r="FF14" s="1"/>
  <c r="FC14"/>
  <c r="FG14" s="1"/>
  <c r="EZ14"/>
  <c r="EY14"/>
  <c r="EX14"/>
  <c r="FB14" s="1"/>
  <c r="EU14"/>
  <c r="ET14"/>
  <c r="EV14" s="1"/>
  <c r="ES14"/>
  <c r="EW14" s="1"/>
  <c r="EP14"/>
  <c r="EO14"/>
  <c r="EN14"/>
  <c r="ER14" s="1"/>
  <c r="EK14"/>
  <c r="EJ14"/>
  <c r="EL14" s="1"/>
  <c r="EI14"/>
  <c r="EM14" s="1"/>
  <c r="EF14"/>
  <c r="EE14"/>
  <c r="ED14"/>
  <c r="EH14" s="1"/>
  <c r="EA14"/>
  <c r="DZ14"/>
  <c r="EB14" s="1"/>
  <c r="DY14"/>
  <c r="EC14" s="1"/>
  <c r="DV14"/>
  <c r="DU14"/>
  <c r="DT14"/>
  <c r="DX14" s="1"/>
  <c r="DQ14"/>
  <c r="DP14"/>
  <c r="DR14" s="1"/>
  <c r="DO14"/>
  <c r="DS14" s="1"/>
  <c r="DL14"/>
  <c r="DK14"/>
  <c r="DJ14"/>
  <c r="DN14" s="1"/>
  <c r="DG14"/>
  <c r="DF14"/>
  <c r="DH14" s="1"/>
  <c r="DE14"/>
  <c r="DI14" s="1"/>
  <c r="DB14"/>
  <c r="DA14"/>
  <c r="CZ14"/>
  <c r="DD14" s="1"/>
  <c r="CW14"/>
  <c r="CV14"/>
  <c r="CX14" s="1"/>
  <c r="CU14"/>
  <c r="CY14" s="1"/>
  <c r="CR14"/>
  <c r="CQ14"/>
  <c r="CP14"/>
  <c r="CT14" s="1"/>
  <c r="CM14"/>
  <c r="CL14"/>
  <c r="CN14" s="1"/>
  <c r="CK14"/>
  <c r="CO14" s="1"/>
  <c r="CH14"/>
  <c r="CG14"/>
  <c r="CF14"/>
  <c r="CJ14" s="1"/>
  <c r="CC14"/>
  <c r="CB14"/>
  <c r="CD14" s="1"/>
  <c r="CA14"/>
  <c r="CE14" s="1"/>
  <c r="BZ14"/>
  <c r="BX14"/>
  <c r="BW14"/>
  <c r="BV14"/>
  <c r="BR14"/>
  <c r="BQ14"/>
  <c r="BS14" s="1"/>
  <c r="BP14"/>
  <c r="BT14" s="1"/>
  <c r="BM14"/>
  <c r="BL14"/>
  <c r="BK14"/>
  <c r="BO14" s="1"/>
  <c r="BH14"/>
  <c r="BG14"/>
  <c r="BI14" s="1"/>
  <c r="BF14"/>
  <c r="BJ14" s="1"/>
  <c r="BC14"/>
  <c r="BB14"/>
  <c r="BA14"/>
  <c r="BE14" s="1"/>
  <c r="AX14"/>
  <c r="AW14"/>
  <c r="AY14" s="1"/>
  <c r="AV14"/>
  <c r="AZ14" s="1"/>
  <c r="AS14"/>
  <c r="GX14" s="1"/>
  <c r="HD14" s="1"/>
  <c r="HJ14" s="1"/>
  <c r="AR14"/>
  <c r="AQ14"/>
  <c r="AU14" s="1"/>
  <c r="AN14"/>
  <c r="AM14"/>
  <c r="GW14" s="1"/>
  <c r="HC14" s="1"/>
  <c r="AL14"/>
  <c r="AP14" s="1"/>
  <c r="AK14"/>
  <c r="AJ14"/>
  <c r="HH13"/>
  <c r="HA13"/>
  <c r="GS13"/>
  <c r="GR13"/>
  <c r="GT13" s="1"/>
  <c r="GQ13"/>
  <c r="GU13" s="1"/>
  <c r="GN13"/>
  <c r="GM13"/>
  <c r="GL13"/>
  <c r="GP13" s="1"/>
  <c r="GI13"/>
  <c r="GH13"/>
  <c r="GJ13" s="1"/>
  <c r="GG13"/>
  <c r="GK13" s="1"/>
  <c r="GD13"/>
  <c r="GC13"/>
  <c r="GB13"/>
  <c r="GF13" s="1"/>
  <c r="FY13"/>
  <c r="FX13"/>
  <c r="FZ13" s="1"/>
  <c r="FW13"/>
  <c r="GA13" s="1"/>
  <c r="FT13"/>
  <c r="FS13"/>
  <c r="FR13"/>
  <c r="FV13" s="1"/>
  <c r="FO13"/>
  <c r="FN13"/>
  <c r="FP13" s="1"/>
  <c r="FM13"/>
  <c r="FQ13" s="1"/>
  <c r="FJ13"/>
  <c r="FI13"/>
  <c r="FH13"/>
  <c r="FL13" s="1"/>
  <c r="FE13"/>
  <c r="FD13"/>
  <c r="FF13" s="1"/>
  <c r="FC13"/>
  <c r="FG13" s="1"/>
  <c r="EZ13"/>
  <c r="EY13"/>
  <c r="EX13"/>
  <c r="FB13" s="1"/>
  <c r="EU13"/>
  <c r="ET13"/>
  <c r="EV13" s="1"/>
  <c r="ES13"/>
  <c r="EW13" s="1"/>
  <c r="EP13"/>
  <c r="EO13"/>
  <c r="EN13"/>
  <c r="ER13" s="1"/>
  <c r="EK13"/>
  <c r="EJ13"/>
  <c r="EL13" s="1"/>
  <c r="EI13"/>
  <c r="EM13" s="1"/>
  <c r="EF13"/>
  <c r="EE13"/>
  <c r="ED13"/>
  <c r="EH13" s="1"/>
  <c r="EA13"/>
  <c r="DZ13"/>
  <c r="EB13" s="1"/>
  <c r="DY13"/>
  <c r="EC13" s="1"/>
  <c r="DV13"/>
  <c r="DU13"/>
  <c r="DT13"/>
  <c r="DX13" s="1"/>
  <c r="DQ13"/>
  <c r="DP13"/>
  <c r="DR13" s="1"/>
  <c r="DO13"/>
  <c r="DS13" s="1"/>
  <c r="DL13"/>
  <c r="DK13"/>
  <c r="DJ13"/>
  <c r="DN13" s="1"/>
  <c r="DG13"/>
  <c r="DF13"/>
  <c r="DH13" s="1"/>
  <c r="DE13"/>
  <c r="DI13" s="1"/>
  <c r="DB13"/>
  <c r="DA13"/>
  <c r="CZ13"/>
  <c r="DD13" s="1"/>
  <c r="CW13"/>
  <c r="CV13"/>
  <c r="CX13" s="1"/>
  <c r="CU13"/>
  <c r="CY13" s="1"/>
  <c r="CR13"/>
  <c r="CQ13"/>
  <c r="CP13"/>
  <c r="CT13" s="1"/>
  <c r="CM13"/>
  <c r="CL13"/>
  <c r="CN13" s="1"/>
  <c r="CK13"/>
  <c r="CO13" s="1"/>
  <c r="CH13"/>
  <c r="CG13"/>
  <c r="CF13"/>
  <c r="CJ13" s="1"/>
  <c r="CC13"/>
  <c r="CB13"/>
  <c r="CD13" s="1"/>
  <c r="CA13"/>
  <c r="CE13" s="1"/>
  <c r="BZ13"/>
  <c r="BX13"/>
  <c r="BW13"/>
  <c r="BV13"/>
  <c r="BR13"/>
  <c r="BQ13"/>
  <c r="BS13" s="1"/>
  <c r="BP13"/>
  <c r="BT13" s="1"/>
  <c r="BM13"/>
  <c r="BL13"/>
  <c r="BK13"/>
  <c r="BO13" s="1"/>
  <c r="BH13"/>
  <c r="BG13"/>
  <c r="BI13" s="1"/>
  <c r="BF13"/>
  <c r="BJ13" s="1"/>
  <c r="BC13"/>
  <c r="BB13"/>
  <c r="BA13"/>
  <c r="BE13" s="1"/>
  <c r="AX13"/>
  <c r="AW13"/>
  <c r="AY13" s="1"/>
  <c r="AV13"/>
  <c r="AZ13" s="1"/>
  <c r="AS13"/>
  <c r="GX13" s="1"/>
  <c r="HD13" s="1"/>
  <c r="HJ13" s="1"/>
  <c r="AR13"/>
  <c r="AQ13"/>
  <c r="AU13" s="1"/>
  <c r="AN13"/>
  <c r="AM13"/>
  <c r="GW13" s="1"/>
  <c r="HC13" s="1"/>
  <c r="AL13"/>
  <c r="AP13" s="1"/>
  <c r="AK13"/>
  <c r="AJ13"/>
  <c r="HH12"/>
  <c r="HA12"/>
  <c r="GS12"/>
  <c r="GR12"/>
  <c r="GT12" s="1"/>
  <c r="GQ12"/>
  <c r="GU12" s="1"/>
  <c r="GN12"/>
  <c r="GM12"/>
  <c r="GL12"/>
  <c r="GP12" s="1"/>
  <c r="GI12"/>
  <c r="GH12"/>
  <c r="GJ12" s="1"/>
  <c r="GG12"/>
  <c r="GK12" s="1"/>
  <c r="GD12"/>
  <c r="GC12"/>
  <c r="GB12"/>
  <c r="GF12" s="1"/>
  <c r="FY12"/>
  <c r="FX12"/>
  <c r="FZ12" s="1"/>
  <c r="FW12"/>
  <c r="GA12" s="1"/>
  <c r="FT12"/>
  <c r="FS12"/>
  <c r="FR12"/>
  <c r="FV12" s="1"/>
  <c r="FO12"/>
  <c r="FN12"/>
  <c r="FP12" s="1"/>
  <c r="FM12"/>
  <c r="FQ12" s="1"/>
  <c r="FJ12"/>
  <c r="FI12"/>
  <c r="FH12"/>
  <c r="FL12" s="1"/>
  <c r="FE12"/>
  <c r="FD12"/>
  <c r="FF12" s="1"/>
  <c r="FC12"/>
  <c r="FG12" s="1"/>
  <c r="EZ12"/>
  <c r="EY12"/>
  <c r="EX12"/>
  <c r="FB12" s="1"/>
  <c r="EU12"/>
  <c r="ET12"/>
  <c r="EV12" s="1"/>
  <c r="ES12"/>
  <c r="EW12" s="1"/>
  <c r="EP12"/>
  <c r="EO12"/>
  <c r="EN12"/>
  <c r="ER12" s="1"/>
  <c r="EK12"/>
  <c r="EJ12"/>
  <c r="EL12" s="1"/>
  <c r="EI12"/>
  <c r="EM12" s="1"/>
  <c r="EF12"/>
  <c r="EE12"/>
  <c r="ED12"/>
  <c r="EH12" s="1"/>
  <c r="EA12"/>
  <c r="DZ12"/>
  <c r="EB12" s="1"/>
  <c r="DY12"/>
  <c r="EC12" s="1"/>
  <c r="DV12"/>
  <c r="DU12"/>
  <c r="DT12"/>
  <c r="DX12" s="1"/>
  <c r="DQ12"/>
  <c r="DP12"/>
  <c r="DR12" s="1"/>
  <c r="DO12"/>
  <c r="DS12" s="1"/>
  <c r="DL12"/>
  <c r="DK12"/>
  <c r="DJ12"/>
  <c r="DN12" s="1"/>
  <c r="DG12"/>
  <c r="DF12"/>
  <c r="DH12" s="1"/>
  <c r="DE12"/>
  <c r="DI12" s="1"/>
  <c r="DB12"/>
  <c r="DA12"/>
  <c r="CZ12"/>
  <c r="DD12" s="1"/>
  <c r="CW12"/>
  <c r="CV12"/>
  <c r="CX12" s="1"/>
  <c r="CU12"/>
  <c r="CY12" s="1"/>
  <c r="CR12"/>
  <c r="CQ12"/>
  <c r="CP12"/>
  <c r="CT12" s="1"/>
  <c r="CM12"/>
  <c r="CL12"/>
  <c r="CN12" s="1"/>
  <c r="CK12"/>
  <c r="CO12" s="1"/>
  <c r="CH12"/>
  <c r="CG12"/>
  <c r="CF12"/>
  <c r="CJ12" s="1"/>
  <c r="CC12"/>
  <c r="CB12"/>
  <c r="CD12" s="1"/>
  <c r="CA12"/>
  <c r="CE12" s="1"/>
  <c r="BZ12"/>
  <c r="BX12"/>
  <c r="BW12"/>
  <c r="BV12"/>
  <c r="BR12"/>
  <c r="BQ12"/>
  <c r="BS12" s="1"/>
  <c r="BP12"/>
  <c r="BT12" s="1"/>
  <c r="BM12"/>
  <c r="BL12"/>
  <c r="BK12"/>
  <c r="BO12" s="1"/>
  <c r="BH12"/>
  <c r="BG12"/>
  <c r="BI12" s="1"/>
  <c r="BF12"/>
  <c r="BJ12" s="1"/>
  <c r="BC12"/>
  <c r="BB12"/>
  <c r="BA12"/>
  <c r="BE12" s="1"/>
  <c r="AX12"/>
  <c r="AW12"/>
  <c r="AY12" s="1"/>
  <c r="AV12"/>
  <c r="AZ12" s="1"/>
  <c r="AS12"/>
  <c r="GX12" s="1"/>
  <c r="HD12" s="1"/>
  <c r="HJ12" s="1"/>
  <c r="AR12"/>
  <c r="AQ12"/>
  <c r="AU12" s="1"/>
  <c r="AN12"/>
  <c r="AM12"/>
  <c r="GW12" s="1"/>
  <c r="HC12" s="1"/>
  <c r="AL12"/>
  <c r="AP12" s="1"/>
  <c r="AK12"/>
  <c r="AJ12"/>
  <c r="HH11"/>
  <c r="HA11"/>
  <c r="GS11"/>
  <c r="GR11"/>
  <c r="GT11" s="1"/>
  <c r="GQ11"/>
  <c r="GU11" s="1"/>
  <c r="GN11"/>
  <c r="GM11"/>
  <c r="GL11"/>
  <c r="GP11" s="1"/>
  <c r="GI11"/>
  <c r="GH11"/>
  <c r="GJ11" s="1"/>
  <c r="GG11"/>
  <c r="GK11" s="1"/>
  <c r="GD11"/>
  <c r="GC11"/>
  <c r="GB11"/>
  <c r="GF11" s="1"/>
  <c r="FY11"/>
  <c r="FX11"/>
  <c r="FZ11" s="1"/>
  <c r="FW11"/>
  <c r="GA11" s="1"/>
  <c r="FT11"/>
  <c r="FS11"/>
  <c r="FR11"/>
  <c r="FV11" s="1"/>
  <c r="FO11"/>
  <c r="FN11"/>
  <c r="FP11" s="1"/>
  <c r="FM11"/>
  <c r="FQ11" s="1"/>
  <c r="FJ11"/>
  <c r="FI11"/>
  <c r="FH11"/>
  <c r="FL11" s="1"/>
  <c r="FE11"/>
  <c r="FD11"/>
  <c r="FF11" s="1"/>
  <c r="FC11"/>
  <c r="FG11" s="1"/>
  <c r="EZ11"/>
  <c r="EY11"/>
  <c r="EX11"/>
  <c r="FB11" s="1"/>
  <c r="EU11"/>
  <c r="ET11"/>
  <c r="EV11" s="1"/>
  <c r="ES11"/>
  <c r="EW11" s="1"/>
  <c r="EP11"/>
  <c r="EO11"/>
  <c r="EN11"/>
  <c r="ER11" s="1"/>
  <c r="EK11"/>
  <c r="EJ11"/>
  <c r="EL11" s="1"/>
  <c r="EI11"/>
  <c r="EM11" s="1"/>
  <c r="EF11"/>
  <c r="EE11"/>
  <c r="ED11"/>
  <c r="EH11" s="1"/>
  <c r="EA11"/>
  <c r="DZ11"/>
  <c r="EB11" s="1"/>
  <c r="DY11"/>
  <c r="EC11" s="1"/>
  <c r="DV11"/>
  <c r="DU11"/>
  <c r="DT11"/>
  <c r="DX11" s="1"/>
  <c r="DQ11"/>
  <c r="DP11"/>
  <c r="DR11" s="1"/>
  <c r="DO11"/>
  <c r="DS11" s="1"/>
  <c r="DL11"/>
  <c r="DK11"/>
  <c r="DJ11"/>
  <c r="DN11" s="1"/>
  <c r="DG11"/>
  <c r="DF11"/>
  <c r="DH11" s="1"/>
  <c r="DE11"/>
  <c r="DI11" s="1"/>
  <c r="DB11"/>
  <c r="DA11"/>
  <c r="CZ11"/>
  <c r="DD11" s="1"/>
  <c r="CW11"/>
  <c r="CV11"/>
  <c r="CX11" s="1"/>
  <c r="CU11"/>
  <c r="CY11" s="1"/>
  <c r="CR11"/>
  <c r="CQ11"/>
  <c r="CP11"/>
  <c r="CT11" s="1"/>
  <c r="CM11"/>
  <c r="CL11"/>
  <c r="CN11" s="1"/>
  <c r="CK11"/>
  <c r="CO11" s="1"/>
  <c r="CH11"/>
  <c r="CG11"/>
  <c r="CF11"/>
  <c r="CJ11" s="1"/>
  <c r="CC11"/>
  <c r="CB11"/>
  <c r="CD11" s="1"/>
  <c r="CA11"/>
  <c r="CE11" s="1"/>
  <c r="BZ11"/>
  <c r="BX11"/>
  <c r="BW11"/>
  <c r="BV11"/>
  <c r="BR11"/>
  <c r="BQ11"/>
  <c r="BS11" s="1"/>
  <c r="BP11"/>
  <c r="BT11" s="1"/>
  <c r="BM11"/>
  <c r="BL11"/>
  <c r="BK11"/>
  <c r="BO11" s="1"/>
  <c r="BH11"/>
  <c r="BG11"/>
  <c r="BI11" s="1"/>
  <c r="BF11"/>
  <c r="BJ11" s="1"/>
  <c r="BC11"/>
  <c r="BB11"/>
  <c r="BA11"/>
  <c r="BE11" s="1"/>
  <c r="AX11"/>
  <c r="AW11"/>
  <c r="AY11" s="1"/>
  <c r="AV11"/>
  <c r="AZ11" s="1"/>
  <c r="AS11"/>
  <c r="GX11" s="1"/>
  <c r="HD11" s="1"/>
  <c r="HJ11" s="1"/>
  <c r="AR11"/>
  <c r="AQ11"/>
  <c r="AU11" s="1"/>
  <c r="AN11"/>
  <c r="AM11"/>
  <c r="GW11" s="1"/>
  <c r="HC11" s="1"/>
  <c r="AL11"/>
  <c r="AP11" s="1"/>
  <c r="AK11"/>
  <c r="AJ11"/>
  <c r="HH10"/>
  <c r="HA10"/>
  <c r="GS10"/>
  <c r="GR10"/>
  <c r="GT10" s="1"/>
  <c r="GQ10"/>
  <c r="GU10" s="1"/>
  <c r="GN10"/>
  <c r="GM10"/>
  <c r="GL10"/>
  <c r="GP10" s="1"/>
  <c r="GI10"/>
  <c r="GH10"/>
  <c r="GJ10" s="1"/>
  <c r="GG10"/>
  <c r="GK10" s="1"/>
  <c r="GD10"/>
  <c r="GC10"/>
  <c r="GB10"/>
  <c r="GF10" s="1"/>
  <c r="FY10"/>
  <c r="FX10"/>
  <c r="FZ10" s="1"/>
  <c r="FW10"/>
  <c r="GA10" s="1"/>
  <c r="FT10"/>
  <c r="FS10"/>
  <c r="FR10"/>
  <c r="FV10" s="1"/>
  <c r="FO10"/>
  <c r="FN10"/>
  <c r="FP10" s="1"/>
  <c r="FM10"/>
  <c r="FQ10" s="1"/>
  <c r="FJ10"/>
  <c r="FI10"/>
  <c r="FH10"/>
  <c r="FL10" s="1"/>
  <c r="FE10"/>
  <c r="FD10"/>
  <c r="FF10" s="1"/>
  <c r="FC10"/>
  <c r="FG10" s="1"/>
  <c r="EZ10"/>
  <c r="EY10"/>
  <c r="EX10"/>
  <c r="FB10" s="1"/>
  <c r="EU10"/>
  <c r="ET10"/>
  <c r="EV10" s="1"/>
  <c r="ES10"/>
  <c r="EW10" s="1"/>
  <c r="EP10"/>
  <c r="EO10"/>
  <c r="EN10"/>
  <c r="ER10" s="1"/>
  <c r="EK10"/>
  <c r="EJ10"/>
  <c r="EL10" s="1"/>
  <c r="EI10"/>
  <c r="EM10" s="1"/>
  <c r="EF10"/>
  <c r="EE10"/>
  <c r="ED10"/>
  <c r="EH10" s="1"/>
  <c r="EA10"/>
  <c r="DZ10"/>
  <c r="EB10" s="1"/>
  <c r="DY10"/>
  <c r="EC10" s="1"/>
  <c r="DV10"/>
  <c r="DU10"/>
  <c r="DT10"/>
  <c r="DX10" s="1"/>
  <c r="DQ10"/>
  <c r="DP10"/>
  <c r="DR10" s="1"/>
  <c r="DO10"/>
  <c r="DS10" s="1"/>
  <c r="DL10"/>
  <c r="DK10"/>
  <c r="DJ10"/>
  <c r="DN10" s="1"/>
  <c r="DG10"/>
  <c r="DF10"/>
  <c r="DH10" s="1"/>
  <c r="DE10"/>
  <c r="DI10" s="1"/>
  <c r="DB10"/>
  <c r="DA10"/>
  <c r="CZ10"/>
  <c r="DD10" s="1"/>
  <c r="CW10"/>
  <c r="CV10"/>
  <c r="CX10" s="1"/>
  <c r="CU10"/>
  <c r="CY10" s="1"/>
  <c r="CR10"/>
  <c r="CQ10"/>
  <c r="CP10"/>
  <c r="CT10" s="1"/>
  <c r="CM10"/>
  <c r="CL10"/>
  <c r="CN10" s="1"/>
  <c r="CK10"/>
  <c r="CO10" s="1"/>
  <c r="CH10"/>
  <c r="CG10"/>
  <c r="CF10"/>
  <c r="CJ10" s="1"/>
  <c r="CC10"/>
  <c r="CB10"/>
  <c r="CD10" s="1"/>
  <c r="CA10"/>
  <c r="CE10" s="1"/>
  <c r="BZ10"/>
  <c r="BX10"/>
  <c r="BW10"/>
  <c r="BV10"/>
  <c r="BR10"/>
  <c r="BQ10"/>
  <c r="BS10" s="1"/>
  <c r="BP10"/>
  <c r="BT10" s="1"/>
  <c r="BM10"/>
  <c r="BL10"/>
  <c r="BK10"/>
  <c r="BO10" s="1"/>
  <c r="BH10"/>
  <c r="BG10"/>
  <c r="BI10" s="1"/>
  <c r="BF10"/>
  <c r="BJ10" s="1"/>
  <c r="BC10"/>
  <c r="BB10"/>
  <c r="BA10"/>
  <c r="BE10" s="1"/>
  <c r="AX10"/>
  <c r="AW10"/>
  <c r="AY10" s="1"/>
  <c r="AV10"/>
  <c r="AZ10" s="1"/>
  <c r="AS10"/>
  <c r="GX10" s="1"/>
  <c r="HD10" s="1"/>
  <c r="HJ10" s="1"/>
  <c r="AR10"/>
  <c r="AQ10"/>
  <c r="AU10" s="1"/>
  <c r="AN10"/>
  <c r="AM10"/>
  <c r="GW10" s="1"/>
  <c r="HC10" s="1"/>
  <c r="AL10"/>
  <c r="AP10" s="1"/>
  <c r="AK10"/>
  <c r="AJ10"/>
  <c r="HH9"/>
  <c r="HA9"/>
  <c r="GS9"/>
  <c r="GR9"/>
  <c r="GQ9"/>
  <c r="GN9"/>
  <c r="GM9"/>
  <c r="GL9"/>
  <c r="GI9"/>
  <c r="GH9"/>
  <c r="GG9"/>
  <c r="GD9"/>
  <c r="GC9"/>
  <c r="GB9"/>
  <c r="FY9"/>
  <c r="FX9"/>
  <c r="FW9"/>
  <c r="FT9"/>
  <c r="FS9"/>
  <c r="FR9"/>
  <c r="FO9"/>
  <c r="FN9"/>
  <c r="FM9"/>
  <c r="FJ9"/>
  <c r="FI9"/>
  <c r="FH9"/>
  <c r="FE9"/>
  <c r="FD9"/>
  <c r="FC9"/>
  <c r="EZ9"/>
  <c r="EY9"/>
  <c r="EX9"/>
  <c r="EU9"/>
  <c r="ET9"/>
  <c r="ES9"/>
  <c r="EP9"/>
  <c r="EO9"/>
  <c r="EN9"/>
  <c r="EK9"/>
  <c r="EJ9"/>
  <c r="EI9"/>
  <c r="EF9"/>
  <c r="EE9"/>
  <c r="ED9"/>
  <c r="EA9"/>
  <c r="DZ9"/>
  <c r="DY9"/>
  <c r="DV9"/>
  <c r="DU9"/>
  <c r="DT9"/>
  <c r="DQ9"/>
  <c r="DP9"/>
  <c r="DO9"/>
  <c r="DL9"/>
  <c r="DK9"/>
  <c r="DJ9"/>
  <c r="DG9"/>
  <c r="DF9"/>
  <c r="DE9"/>
  <c r="DB9"/>
  <c r="DA9"/>
  <c r="CZ9"/>
  <c r="CW9"/>
  <c r="CV9"/>
  <c r="CU9"/>
  <c r="CR9"/>
  <c r="CQ9"/>
  <c r="CP9"/>
  <c r="CM9"/>
  <c r="CL9"/>
  <c r="CK9"/>
  <c r="CH9"/>
  <c r="CG9"/>
  <c r="CF9"/>
  <c r="CC9"/>
  <c r="CB9"/>
  <c r="CA9"/>
  <c r="BZ9"/>
  <c r="BX9"/>
  <c r="BW9"/>
  <c r="BV9"/>
  <c r="BR9"/>
  <c r="BQ9"/>
  <c r="BP9"/>
  <c r="BM9"/>
  <c r="BL9"/>
  <c r="BK9"/>
  <c r="BH9"/>
  <c r="BG9"/>
  <c r="BF9"/>
  <c r="BC9"/>
  <c r="BB9"/>
  <c r="BA9"/>
  <c r="AX9"/>
  <c r="AW9"/>
  <c r="AV9"/>
  <c r="AS9"/>
  <c r="AR9"/>
  <c r="AQ9"/>
  <c r="AN9"/>
  <c r="AM9"/>
  <c r="AL9"/>
  <c r="AK9"/>
  <c r="AJ9"/>
  <c r="GU8"/>
  <c r="GT8"/>
  <c r="GP8"/>
  <c r="GO8"/>
  <c r="GK8"/>
  <c r="GJ8"/>
  <c r="GF8"/>
  <c r="GE8"/>
  <c r="GA8"/>
  <c r="FZ8"/>
  <c r="FV8"/>
  <c r="FU8"/>
  <c r="FQ8"/>
  <c r="FP8"/>
  <c r="FL8"/>
  <c r="FK8"/>
  <c r="FG8"/>
  <c r="FB8"/>
  <c r="FA8"/>
  <c r="EV8"/>
  <c r="EW8" s="1"/>
  <c r="EQ8"/>
  <c r="ER8" s="1"/>
  <c r="EL8"/>
  <c r="EM8" s="1"/>
  <c r="EB8"/>
  <c r="EC8" s="1"/>
  <c r="DW8"/>
  <c r="DX8" s="1"/>
  <c r="DS8"/>
  <c r="DR8"/>
  <c r="DN8"/>
  <c r="DM8"/>
  <c r="DI8"/>
  <c r="DH8"/>
  <c r="DD8"/>
  <c r="CY8"/>
  <c r="CT8"/>
  <c r="CO8"/>
  <c r="CI8"/>
  <c r="CJ8" s="1"/>
  <c r="CD8"/>
  <c r="CE8" s="1"/>
  <c r="BZ8"/>
  <c r="BY8"/>
  <c r="BT8"/>
  <c r="BS8"/>
  <c r="BO8"/>
  <c r="BJ8"/>
  <c r="BE8"/>
  <c r="AZ8"/>
  <c r="AY8"/>
  <c r="AO8"/>
  <c r="HI70" i="94"/>
  <c r="HC69"/>
  <c r="HB68"/>
  <c r="HH66"/>
  <c r="HB66"/>
  <c r="BU66"/>
  <c r="AI66"/>
  <c r="AH66"/>
  <c r="AG66"/>
  <c r="AF66"/>
  <c r="AE66"/>
  <c r="AD66"/>
  <c r="AC66"/>
  <c r="AC65" s="1"/>
  <c r="AB66"/>
  <c r="AA66"/>
  <c r="Z66"/>
  <c r="Y66"/>
  <c r="X66"/>
  <c r="W66"/>
  <c r="V66"/>
  <c r="U66"/>
  <c r="U65" s="1"/>
  <c r="T66"/>
  <c r="S66"/>
  <c r="R66"/>
  <c r="Q66"/>
  <c r="P66"/>
  <c r="O66"/>
  <c r="N66"/>
  <c r="M66"/>
  <c r="M65" s="1"/>
  <c r="L66"/>
  <c r="K66"/>
  <c r="J66"/>
  <c r="I66"/>
  <c r="H66"/>
  <c r="G66"/>
  <c r="F66"/>
  <c r="E66"/>
  <c r="D66"/>
  <c r="C66"/>
  <c r="B66"/>
  <c r="E65"/>
  <c r="HL64"/>
  <c r="HH64"/>
  <c r="HH65" s="1"/>
  <c r="HB64"/>
  <c r="BU64"/>
  <c r="BU65" s="1"/>
  <c r="AI64"/>
  <c r="AH64"/>
  <c r="AH65" s="1"/>
  <c r="AG64"/>
  <c r="AF64"/>
  <c r="AF65" s="1"/>
  <c r="AE64"/>
  <c r="AD64"/>
  <c r="AD65" s="1"/>
  <c r="AC64"/>
  <c r="AB64"/>
  <c r="AB65" s="1"/>
  <c r="AA64"/>
  <c r="Z64"/>
  <c r="Z65" s="1"/>
  <c r="Y64"/>
  <c r="X64"/>
  <c r="X65" s="1"/>
  <c r="W64"/>
  <c r="V64"/>
  <c r="V65" s="1"/>
  <c r="U64"/>
  <c r="T64"/>
  <c r="T65" s="1"/>
  <c r="S64"/>
  <c r="R64"/>
  <c r="R65" s="1"/>
  <c r="Q64"/>
  <c r="P64"/>
  <c r="P65" s="1"/>
  <c r="O64"/>
  <c r="N64"/>
  <c r="N65" s="1"/>
  <c r="M64"/>
  <c r="L64"/>
  <c r="L65" s="1"/>
  <c r="K64"/>
  <c r="J64"/>
  <c r="J65" s="1"/>
  <c r="I64"/>
  <c r="H64"/>
  <c r="H65" s="1"/>
  <c r="G64"/>
  <c r="F64"/>
  <c r="F65" s="1"/>
  <c r="E64"/>
  <c r="D64"/>
  <c r="D65" s="1"/>
  <c r="C64"/>
  <c r="B64"/>
  <c r="B65" s="1"/>
  <c r="HA63"/>
  <c r="GS63"/>
  <c r="GR63"/>
  <c r="GQ63"/>
  <c r="GU63" s="1"/>
  <c r="GN63"/>
  <c r="GM63"/>
  <c r="GL63"/>
  <c r="GI63"/>
  <c r="GH63"/>
  <c r="GG63"/>
  <c r="GK63" s="1"/>
  <c r="GD63"/>
  <c r="GC63"/>
  <c r="GB63"/>
  <c r="FY63"/>
  <c r="FX63"/>
  <c r="FW63"/>
  <c r="GA63" s="1"/>
  <c r="FT63"/>
  <c r="FS63"/>
  <c r="FR63"/>
  <c r="FO63"/>
  <c r="FN63"/>
  <c r="FM63"/>
  <c r="FQ63" s="1"/>
  <c r="FJ63"/>
  <c r="FI63"/>
  <c r="FH63"/>
  <c r="FE63"/>
  <c r="FD63"/>
  <c r="FC63"/>
  <c r="FG63" s="1"/>
  <c r="EZ63"/>
  <c r="EY63"/>
  <c r="EX63"/>
  <c r="EU63"/>
  <c r="ET63"/>
  <c r="ES63"/>
  <c r="EW63" s="1"/>
  <c r="EP63"/>
  <c r="EO63"/>
  <c r="EN63"/>
  <c r="EK63"/>
  <c r="EJ63"/>
  <c r="EI63"/>
  <c r="EM63" s="1"/>
  <c r="EF63"/>
  <c r="EE63"/>
  <c r="ED63"/>
  <c r="EA63"/>
  <c r="DZ63"/>
  <c r="DY63"/>
  <c r="EC63" s="1"/>
  <c r="DV63"/>
  <c r="DU63"/>
  <c r="DT63"/>
  <c r="DQ63"/>
  <c r="DP63"/>
  <c r="DO63"/>
  <c r="DS63" s="1"/>
  <c r="DL63"/>
  <c r="DK63"/>
  <c r="DJ63"/>
  <c r="DG63"/>
  <c r="DF63"/>
  <c r="DE63"/>
  <c r="DI63" s="1"/>
  <c r="DB63"/>
  <c r="DA63"/>
  <c r="CZ63"/>
  <c r="CW63"/>
  <c r="CV63"/>
  <c r="CU63"/>
  <c r="CY63" s="1"/>
  <c r="CR63"/>
  <c r="CQ63"/>
  <c r="CP63"/>
  <c r="CM63"/>
  <c r="CL63"/>
  <c r="CK63"/>
  <c r="CO63" s="1"/>
  <c r="CH63"/>
  <c r="CG63"/>
  <c r="CF63"/>
  <c r="CC63"/>
  <c r="CB63"/>
  <c r="CA63"/>
  <c r="CE63" s="1"/>
  <c r="BX63"/>
  <c r="BW63"/>
  <c r="BV63"/>
  <c r="BR63"/>
  <c r="BQ63"/>
  <c r="BP63"/>
  <c r="BT63" s="1"/>
  <c r="BM63"/>
  <c r="BL63"/>
  <c r="BK63"/>
  <c r="BH63"/>
  <c r="BG63"/>
  <c r="BF63"/>
  <c r="BJ63" s="1"/>
  <c r="BC63"/>
  <c r="BB63"/>
  <c r="BA63"/>
  <c r="AX63"/>
  <c r="AW63"/>
  <c r="AV63"/>
  <c r="AZ63" s="1"/>
  <c r="AS63"/>
  <c r="AR63"/>
  <c r="AQ63"/>
  <c r="AN63"/>
  <c r="AM63"/>
  <c r="AL63"/>
  <c r="AP63" s="1"/>
  <c r="AK63"/>
  <c r="AJ63"/>
  <c r="HI62"/>
  <c r="HA62"/>
  <c r="GS62"/>
  <c r="GR62"/>
  <c r="GQ62"/>
  <c r="GU62" s="1"/>
  <c r="GN62"/>
  <c r="GM62"/>
  <c r="GO62" s="1"/>
  <c r="GL62"/>
  <c r="GI62"/>
  <c r="GH62"/>
  <c r="GJ62" s="1"/>
  <c r="GG62"/>
  <c r="GD62"/>
  <c r="GC62"/>
  <c r="GB62"/>
  <c r="FY62"/>
  <c r="FX62"/>
  <c r="FW62"/>
  <c r="GA62" s="1"/>
  <c r="FT62"/>
  <c r="FS62"/>
  <c r="FU62" s="1"/>
  <c r="FR62"/>
  <c r="FO62"/>
  <c r="FN62"/>
  <c r="FP62" s="1"/>
  <c r="FM62"/>
  <c r="FJ62"/>
  <c r="FI62"/>
  <c r="FH62"/>
  <c r="FE62"/>
  <c r="FD62"/>
  <c r="FC62"/>
  <c r="FG62" s="1"/>
  <c r="EZ62"/>
  <c r="EY62"/>
  <c r="FA62" s="1"/>
  <c r="EX62"/>
  <c r="EU62"/>
  <c r="ET62"/>
  <c r="EV62" s="1"/>
  <c r="ES62"/>
  <c r="EP62"/>
  <c r="EO62"/>
  <c r="EN62"/>
  <c r="EK62"/>
  <c r="EJ62"/>
  <c r="EI62"/>
  <c r="EM62" s="1"/>
  <c r="EF62"/>
  <c r="EE62"/>
  <c r="EG62" s="1"/>
  <c r="ED62"/>
  <c r="EA62"/>
  <c r="DZ62"/>
  <c r="EB62" s="1"/>
  <c r="DY62"/>
  <c r="DV62"/>
  <c r="DU62"/>
  <c r="DT62"/>
  <c r="DQ62"/>
  <c r="DP62"/>
  <c r="DO62"/>
  <c r="DS62" s="1"/>
  <c r="DL62"/>
  <c r="DK62"/>
  <c r="DM62" s="1"/>
  <c r="DJ62"/>
  <c r="DG62"/>
  <c r="DF62"/>
  <c r="DH62" s="1"/>
  <c r="DE62"/>
  <c r="DB62"/>
  <c r="DA62"/>
  <c r="CZ62"/>
  <c r="CW62"/>
  <c r="CV62"/>
  <c r="CU62"/>
  <c r="CY62" s="1"/>
  <c r="CR62"/>
  <c r="CQ62"/>
  <c r="CS62" s="1"/>
  <c r="CP62"/>
  <c r="CM62"/>
  <c r="CL62"/>
  <c r="CN62" s="1"/>
  <c r="CK62"/>
  <c r="CH62"/>
  <c r="CG62"/>
  <c r="CF62"/>
  <c r="CC62"/>
  <c r="CB62"/>
  <c r="CA62"/>
  <c r="CE62" s="1"/>
  <c r="BY62"/>
  <c r="BX62"/>
  <c r="BW62"/>
  <c r="BV62"/>
  <c r="BR62"/>
  <c r="BQ62"/>
  <c r="BP62"/>
  <c r="BT62" s="1"/>
  <c r="BM62"/>
  <c r="BL62"/>
  <c r="BN62" s="1"/>
  <c r="BK62"/>
  <c r="BH62"/>
  <c r="BG62"/>
  <c r="BI62" s="1"/>
  <c r="BF62"/>
  <c r="BC62"/>
  <c r="BB62"/>
  <c r="BA62"/>
  <c r="AX62"/>
  <c r="AW62"/>
  <c r="AV62"/>
  <c r="AZ62" s="1"/>
  <c r="AS62"/>
  <c r="AR62"/>
  <c r="AQ62"/>
  <c r="AN62"/>
  <c r="AM62"/>
  <c r="AO62" s="1"/>
  <c r="AL62"/>
  <c r="AK62"/>
  <c r="AJ62"/>
  <c r="HA61"/>
  <c r="GS61"/>
  <c r="GR61"/>
  <c r="GQ61"/>
  <c r="GN61"/>
  <c r="GM61"/>
  <c r="GL61"/>
  <c r="GP61" s="1"/>
  <c r="GI61"/>
  <c r="GH61"/>
  <c r="GJ61" s="1"/>
  <c r="GG61"/>
  <c r="GD61"/>
  <c r="GC61"/>
  <c r="GE61" s="1"/>
  <c r="GB61"/>
  <c r="FY61"/>
  <c r="FX61"/>
  <c r="FW61"/>
  <c r="FT61"/>
  <c r="FS61"/>
  <c r="FR61"/>
  <c r="FV61" s="1"/>
  <c r="FO61"/>
  <c r="FN61"/>
  <c r="FP61" s="1"/>
  <c r="FM61"/>
  <c r="FJ61"/>
  <c r="FI61"/>
  <c r="FK61" s="1"/>
  <c r="FH61"/>
  <c r="FE61"/>
  <c r="FD61"/>
  <c r="FC61"/>
  <c r="EZ61"/>
  <c r="EY61"/>
  <c r="EX61"/>
  <c r="FB61" s="1"/>
  <c r="EU61"/>
  <c r="ET61"/>
  <c r="EV61" s="1"/>
  <c r="ES61"/>
  <c r="EP61"/>
  <c r="EO61"/>
  <c r="EQ61" s="1"/>
  <c r="EN61"/>
  <c r="EK61"/>
  <c r="EJ61"/>
  <c r="EI61"/>
  <c r="EF61"/>
  <c r="EE61"/>
  <c r="ED61"/>
  <c r="EH61" s="1"/>
  <c r="EA61"/>
  <c r="DZ61"/>
  <c r="EB61" s="1"/>
  <c r="DY61"/>
  <c r="DV61"/>
  <c r="DU61"/>
  <c r="DW61" s="1"/>
  <c r="DT61"/>
  <c r="DQ61"/>
  <c r="DP61"/>
  <c r="DO61"/>
  <c r="DL61"/>
  <c r="DK61"/>
  <c r="DJ61"/>
  <c r="DN61" s="1"/>
  <c r="DG61"/>
  <c r="DF61"/>
  <c r="DH61" s="1"/>
  <c r="DE61"/>
  <c r="DB61"/>
  <c r="DA61"/>
  <c r="DC61" s="1"/>
  <c r="CZ61"/>
  <c r="CW61"/>
  <c r="CV61"/>
  <c r="CU61"/>
  <c r="CR61"/>
  <c r="CQ61"/>
  <c r="CP61"/>
  <c r="CT61" s="1"/>
  <c r="CM61"/>
  <c r="CL61"/>
  <c r="CN61" s="1"/>
  <c r="CK61"/>
  <c r="CH61"/>
  <c r="CG61"/>
  <c r="CI61" s="1"/>
  <c r="CF61"/>
  <c r="CC61"/>
  <c r="CB61"/>
  <c r="CA61"/>
  <c r="BX61"/>
  <c r="BW61"/>
  <c r="BV61"/>
  <c r="BR61"/>
  <c r="BQ61"/>
  <c r="BP61"/>
  <c r="BM61"/>
  <c r="BL61"/>
  <c r="BK61"/>
  <c r="BO61" s="1"/>
  <c r="BH61"/>
  <c r="BG61"/>
  <c r="BI61" s="1"/>
  <c r="BF61"/>
  <c r="BC61"/>
  <c r="BB61"/>
  <c r="BD61" s="1"/>
  <c r="BA61"/>
  <c r="AX61"/>
  <c r="AW61"/>
  <c r="AV61"/>
  <c r="AS61"/>
  <c r="AR61"/>
  <c r="AQ61"/>
  <c r="AN61"/>
  <c r="AM61"/>
  <c r="GW61" s="1"/>
  <c r="HD61" s="1"/>
  <c r="AL61"/>
  <c r="AK61"/>
  <c r="AJ61"/>
  <c r="HA60"/>
  <c r="GS60"/>
  <c r="GR60"/>
  <c r="GQ60"/>
  <c r="GU60" s="1"/>
  <c r="GN60"/>
  <c r="GM60"/>
  <c r="GO60" s="1"/>
  <c r="GL60"/>
  <c r="GI60"/>
  <c r="GH60"/>
  <c r="GG60"/>
  <c r="GK60" s="1"/>
  <c r="GD60"/>
  <c r="GC60"/>
  <c r="GE60" s="1"/>
  <c r="GB60"/>
  <c r="FY60"/>
  <c r="FX60"/>
  <c r="FW60"/>
  <c r="GA60" s="1"/>
  <c r="FT60"/>
  <c r="FS60"/>
  <c r="FU60" s="1"/>
  <c r="FR60"/>
  <c r="FO60"/>
  <c r="FN60"/>
  <c r="FM60"/>
  <c r="FQ60" s="1"/>
  <c r="FJ60"/>
  <c r="FI60"/>
  <c r="FK60" s="1"/>
  <c r="FH60"/>
  <c r="FE60"/>
  <c r="FD60"/>
  <c r="FC60"/>
  <c r="FG60" s="1"/>
  <c r="EZ60"/>
  <c r="EY60"/>
  <c r="FA60" s="1"/>
  <c r="EX60"/>
  <c r="EU60"/>
  <c r="ET60"/>
  <c r="ES60"/>
  <c r="EW60" s="1"/>
  <c r="EP60"/>
  <c r="EO60"/>
  <c r="EQ60" s="1"/>
  <c r="EN60"/>
  <c r="EK60"/>
  <c r="EJ60"/>
  <c r="EI60"/>
  <c r="EM60" s="1"/>
  <c r="EF60"/>
  <c r="EE60"/>
  <c r="EG60" s="1"/>
  <c r="ED60"/>
  <c r="EA60"/>
  <c r="DZ60"/>
  <c r="DY60"/>
  <c r="EC60" s="1"/>
  <c r="DV60"/>
  <c r="DU60"/>
  <c r="DW60" s="1"/>
  <c r="DT60"/>
  <c r="DQ60"/>
  <c r="DP60"/>
  <c r="DO60"/>
  <c r="DS60" s="1"/>
  <c r="DL60"/>
  <c r="DK60"/>
  <c r="DM60" s="1"/>
  <c r="DJ60"/>
  <c r="DG60"/>
  <c r="DF60"/>
  <c r="DE60"/>
  <c r="DI60" s="1"/>
  <c r="DB60"/>
  <c r="DA60"/>
  <c r="DC60" s="1"/>
  <c r="CZ60"/>
  <c r="CW60"/>
  <c r="CV60"/>
  <c r="CU60"/>
  <c r="CY60" s="1"/>
  <c r="CR60"/>
  <c r="CQ60"/>
  <c r="CS60" s="1"/>
  <c r="CP60"/>
  <c r="CM60"/>
  <c r="CL60"/>
  <c r="CK60"/>
  <c r="CO60" s="1"/>
  <c r="CH60"/>
  <c r="CG60"/>
  <c r="CI60" s="1"/>
  <c r="CF60"/>
  <c r="CC60"/>
  <c r="CB60"/>
  <c r="CA60"/>
  <c r="CE60" s="1"/>
  <c r="BX60"/>
  <c r="BW60"/>
  <c r="BV60"/>
  <c r="BR60"/>
  <c r="BQ60"/>
  <c r="BP60"/>
  <c r="BT60" s="1"/>
  <c r="BM60"/>
  <c r="BL60"/>
  <c r="BN60" s="1"/>
  <c r="BK60"/>
  <c r="BH60"/>
  <c r="BG60"/>
  <c r="BF60"/>
  <c r="BJ60" s="1"/>
  <c r="BC60"/>
  <c r="BB60"/>
  <c r="BD60" s="1"/>
  <c r="BA60"/>
  <c r="AX60"/>
  <c r="AW60"/>
  <c r="AV60"/>
  <c r="AZ60" s="1"/>
  <c r="AS60"/>
  <c r="AR60"/>
  <c r="AT60" s="1"/>
  <c r="AQ60"/>
  <c r="AN60"/>
  <c r="GX60" s="1"/>
  <c r="HE60" s="1"/>
  <c r="AM60"/>
  <c r="GW60" s="1"/>
  <c r="HD60" s="1"/>
  <c r="AL60"/>
  <c r="AK60"/>
  <c r="AJ60"/>
  <c r="HA59"/>
  <c r="GS59"/>
  <c r="GR59"/>
  <c r="GQ59"/>
  <c r="GU59" s="1"/>
  <c r="GN59"/>
  <c r="GM59"/>
  <c r="GL59"/>
  <c r="GI59"/>
  <c r="GH59"/>
  <c r="GG59"/>
  <c r="GK59" s="1"/>
  <c r="GD59"/>
  <c r="GC59"/>
  <c r="GB59"/>
  <c r="FY59"/>
  <c r="FX59"/>
  <c r="FW59"/>
  <c r="GA59" s="1"/>
  <c r="FT59"/>
  <c r="FS59"/>
  <c r="FR59"/>
  <c r="FO59"/>
  <c r="FN59"/>
  <c r="FM59"/>
  <c r="FQ59" s="1"/>
  <c r="FJ59"/>
  <c r="FI59"/>
  <c r="FH59"/>
  <c r="FE59"/>
  <c r="FD59"/>
  <c r="FC59"/>
  <c r="FG59" s="1"/>
  <c r="EZ59"/>
  <c r="EY59"/>
  <c r="EX59"/>
  <c r="EU59"/>
  <c r="ET59"/>
  <c r="ES59"/>
  <c r="EW59" s="1"/>
  <c r="EP59"/>
  <c r="EO59"/>
  <c r="EN59"/>
  <c r="EK59"/>
  <c r="EJ59"/>
  <c r="EI59"/>
  <c r="EM59" s="1"/>
  <c r="EF59"/>
  <c r="EE59"/>
  <c r="ED59"/>
  <c r="EA59"/>
  <c r="DZ59"/>
  <c r="DY59"/>
  <c r="EC59" s="1"/>
  <c r="DV59"/>
  <c r="DU59"/>
  <c r="DT59"/>
  <c r="DQ59"/>
  <c r="DP59"/>
  <c r="DO59"/>
  <c r="DS59" s="1"/>
  <c r="DL59"/>
  <c r="DK59"/>
  <c r="DJ59"/>
  <c r="DG59"/>
  <c r="DF59"/>
  <c r="DE59"/>
  <c r="DI59" s="1"/>
  <c r="DB59"/>
  <c r="DA59"/>
  <c r="CZ59"/>
  <c r="CW59"/>
  <c r="CV59"/>
  <c r="CU59"/>
  <c r="CY59" s="1"/>
  <c r="CR59"/>
  <c r="CQ59"/>
  <c r="CP59"/>
  <c r="CM59"/>
  <c r="CL59"/>
  <c r="CK59"/>
  <c r="CO59" s="1"/>
  <c r="CH59"/>
  <c r="CG59"/>
  <c r="CF59"/>
  <c r="CC59"/>
  <c r="CB59"/>
  <c r="CA59"/>
  <c r="CE59" s="1"/>
  <c r="BX59"/>
  <c r="BW59"/>
  <c r="BV59"/>
  <c r="BR59"/>
  <c r="BQ59"/>
  <c r="BP59"/>
  <c r="BT59" s="1"/>
  <c r="BM59"/>
  <c r="BL59"/>
  <c r="BK59"/>
  <c r="BH59"/>
  <c r="BG59"/>
  <c r="BF59"/>
  <c r="BJ59" s="1"/>
  <c r="BC59"/>
  <c r="BB59"/>
  <c r="BA59"/>
  <c r="AX59"/>
  <c r="AW59"/>
  <c r="AV59"/>
  <c r="AZ59" s="1"/>
  <c r="AS59"/>
  <c r="AR59"/>
  <c r="AQ59"/>
  <c r="AN59"/>
  <c r="AM59"/>
  <c r="AL59"/>
  <c r="AP59" s="1"/>
  <c r="AK59"/>
  <c r="AJ59"/>
  <c r="HA58"/>
  <c r="GS58"/>
  <c r="GR58"/>
  <c r="GQ58"/>
  <c r="GU58" s="1"/>
  <c r="GN58"/>
  <c r="GM58"/>
  <c r="GO58" s="1"/>
  <c r="GL58"/>
  <c r="GI58"/>
  <c r="GH58"/>
  <c r="GJ58" s="1"/>
  <c r="GG58"/>
  <c r="GD58"/>
  <c r="GC58"/>
  <c r="GB58"/>
  <c r="FY58"/>
  <c r="FX58"/>
  <c r="FW58"/>
  <c r="GA58" s="1"/>
  <c r="FT58"/>
  <c r="FS58"/>
  <c r="FU58" s="1"/>
  <c r="FR58"/>
  <c r="FO58"/>
  <c r="FN58"/>
  <c r="FP58" s="1"/>
  <c r="FM58"/>
  <c r="FJ58"/>
  <c r="FI58"/>
  <c r="FH58"/>
  <c r="FE58"/>
  <c r="FD58"/>
  <c r="FC58"/>
  <c r="FG58" s="1"/>
  <c r="EZ58"/>
  <c r="EY58"/>
  <c r="FA58" s="1"/>
  <c r="EX58"/>
  <c r="EU58"/>
  <c r="ET58"/>
  <c r="EV58" s="1"/>
  <c r="ES58"/>
  <c r="EP58"/>
  <c r="EO58"/>
  <c r="EN58"/>
  <c r="EK58"/>
  <c r="EJ58"/>
  <c r="EI58"/>
  <c r="EM58" s="1"/>
  <c r="EF58"/>
  <c r="EE58"/>
  <c r="EG58" s="1"/>
  <c r="ED58"/>
  <c r="EA58"/>
  <c r="DZ58"/>
  <c r="EB58" s="1"/>
  <c r="DY58"/>
  <c r="DV58"/>
  <c r="DU58"/>
  <c r="DT58"/>
  <c r="DQ58"/>
  <c r="DP58"/>
  <c r="DO58"/>
  <c r="DS58" s="1"/>
  <c r="DL58"/>
  <c r="DK58"/>
  <c r="DM58" s="1"/>
  <c r="DJ58"/>
  <c r="DG58"/>
  <c r="DF58"/>
  <c r="DH58" s="1"/>
  <c r="DE58"/>
  <c r="DB58"/>
  <c r="DA58"/>
  <c r="CZ58"/>
  <c r="CW58"/>
  <c r="CV58"/>
  <c r="CU58"/>
  <c r="CY58" s="1"/>
  <c r="CR58"/>
  <c r="CQ58"/>
  <c r="CS58" s="1"/>
  <c r="CP58"/>
  <c r="CM58"/>
  <c r="CL58"/>
  <c r="CN58" s="1"/>
  <c r="CK58"/>
  <c r="CH58"/>
  <c r="CG58"/>
  <c r="CF58"/>
  <c r="CC58"/>
  <c r="CB58"/>
  <c r="CA58"/>
  <c r="CE58" s="1"/>
  <c r="BX58"/>
  <c r="BW58"/>
  <c r="BV58"/>
  <c r="BR58"/>
  <c r="BQ58"/>
  <c r="BS58" s="1"/>
  <c r="BP58"/>
  <c r="BM58"/>
  <c r="BL58"/>
  <c r="BK58"/>
  <c r="BH58"/>
  <c r="BG58"/>
  <c r="BF58"/>
  <c r="BJ58" s="1"/>
  <c r="BC58"/>
  <c r="BB58"/>
  <c r="BD58" s="1"/>
  <c r="BA58"/>
  <c r="AX58"/>
  <c r="AW58"/>
  <c r="AY58" s="1"/>
  <c r="AV58"/>
  <c r="AS58"/>
  <c r="AR58"/>
  <c r="AQ58"/>
  <c r="AN58"/>
  <c r="AM58"/>
  <c r="AL58"/>
  <c r="AK58"/>
  <c r="AJ58"/>
  <c r="HA57"/>
  <c r="GS57"/>
  <c r="GR57"/>
  <c r="GT57" s="1"/>
  <c r="GQ57"/>
  <c r="GN57"/>
  <c r="GM57"/>
  <c r="GO57" s="1"/>
  <c r="GL57"/>
  <c r="GI57"/>
  <c r="GH57"/>
  <c r="GG57"/>
  <c r="GD57"/>
  <c r="GC57"/>
  <c r="GB57"/>
  <c r="GF57" s="1"/>
  <c r="FY57"/>
  <c r="FX57"/>
  <c r="FZ57" s="1"/>
  <c r="FW57"/>
  <c r="FT57"/>
  <c r="FS57"/>
  <c r="FU57" s="1"/>
  <c r="FR57"/>
  <c r="FO57"/>
  <c r="FN57"/>
  <c r="FM57"/>
  <c r="FJ57"/>
  <c r="FI57"/>
  <c r="FH57"/>
  <c r="FL57" s="1"/>
  <c r="FE57"/>
  <c r="FD57"/>
  <c r="FF57" s="1"/>
  <c r="FC57"/>
  <c r="EZ57"/>
  <c r="EY57"/>
  <c r="FA57" s="1"/>
  <c r="EX57"/>
  <c r="EU57"/>
  <c r="ET57"/>
  <c r="ES57"/>
  <c r="EP57"/>
  <c r="EO57"/>
  <c r="EN57"/>
  <c r="ER57" s="1"/>
  <c r="EK57"/>
  <c r="EJ57"/>
  <c r="EL57" s="1"/>
  <c r="EI57"/>
  <c r="EF57"/>
  <c r="EE57"/>
  <c r="EG57" s="1"/>
  <c r="ED57"/>
  <c r="EA57"/>
  <c r="DZ57"/>
  <c r="DY57"/>
  <c r="DV57"/>
  <c r="DU57"/>
  <c r="DT57"/>
  <c r="DX57" s="1"/>
  <c r="DQ57"/>
  <c r="DP57"/>
  <c r="DR57" s="1"/>
  <c r="DO57"/>
  <c r="DL57"/>
  <c r="DK57"/>
  <c r="DM57" s="1"/>
  <c r="DJ57"/>
  <c r="DG57"/>
  <c r="DF57"/>
  <c r="DE57"/>
  <c r="DB57"/>
  <c r="DA57"/>
  <c r="CZ57"/>
  <c r="DD57" s="1"/>
  <c r="CW57"/>
  <c r="CV57"/>
  <c r="CX57" s="1"/>
  <c r="CU57"/>
  <c r="CR57"/>
  <c r="CQ57"/>
  <c r="CS57" s="1"/>
  <c r="CP57"/>
  <c r="CM57"/>
  <c r="CL57"/>
  <c r="CK57"/>
  <c r="CH57"/>
  <c r="CG57"/>
  <c r="CF57"/>
  <c r="CJ57" s="1"/>
  <c r="CC57"/>
  <c r="CB57"/>
  <c r="CD57" s="1"/>
  <c r="CA57"/>
  <c r="BX57"/>
  <c r="BW57"/>
  <c r="BV57"/>
  <c r="BR57"/>
  <c r="BQ57"/>
  <c r="BS57" s="1"/>
  <c r="BP57"/>
  <c r="BM57"/>
  <c r="BL57"/>
  <c r="BN57" s="1"/>
  <c r="BK57"/>
  <c r="BH57"/>
  <c r="BG57"/>
  <c r="BF57"/>
  <c r="BC57"/>
  <c r="BB57"/>
  <c r="BA57"/>
  <c r="BE57" s="1"/>
  <c r="AX57"/>
  <c r="AW57"/>
  <c r="AY57" s="1"/>
  <c r="AV57"/>
  <c r="AS57"/>
  <c r="AR57"/>
  <c r="AT57" s="1"/>
  <c r="AQ57"/>
  <c r="AN57"/>
  <c r="AM57"/>
  <c r="AL57"/>
  <c r="AK57"/>
  <c r="AJ57"/>
  <c r="HA56"/>
  <c r="GS56"/>
  <c r="GR56"/>
  <c r="GQ56"/>
  <c r="GN56"/>
  <c r="GM56"/>
  <c r="GL56"/>
  <c r="GP56" s="1"/>
  <c r="GI56"/>
  <c r="GH56"/>
  <c r="GG56"/>
  <c r="GD56"/>
  <c r="GC56"/>
  <c r="GB56"/>
  <c r="GF56" s="1"/>
  <c r="FY56"/>
  <c r="FX56"/>
  <c r="FW56"/>
  <c r="FT56"/>
  <c r="FS56"/>
  <c r="FR56"/>
  <c r="FV56" s="1"/>
  <c r="FO56"/>
  <c r="FN56"/>
  <c r="FM56"/>
  <c r="FJ56"/>
  <c r="FI56"/>
  <c r="FH56"/>
  <c r="FL56" s="1"/>
  <c r="FE56"/>
  <c r="FD56"/>
  <c r="FC56"/>
  <c r="EZ56"/>
  <c r="EY56"/>
  <c r="EX56"/>
  <c r="FB56" s="1"/>
  <c r="EU56"/>
  <c r="ET56"/>
  <c r="ES56"/>
  <c r="EP56"/>
  <c r="EO56"/>
  <c r="EN56"/>
  <c r="ER56" s="1"/>
  <c r="EK56"/>
  <c r="EJ56"/>
  <c r="EI56"/>
  <c r="EF56"/>
  <c r="EE56"/>
  <c r="ED56"/>
  <c r="EH56" s="1"/>
  <c r="EA56"/>
  <c r="DZ56"/>
  <c r="DY56"/>
  <c r="DV56"/>
  <c r="DU56"/>
  <c r="DT56"/>
  <c r="DX56" s="1"/>
  <c r="DQ56"/>
  <c r="DP56"/>
  <c r="DO56"/>
  <c r="DL56"/>
  <c r="DK56"/>
  <c r="DJ56"/>
  <c r="DN56" s="1"/>
  <c r="DG56"/>
  <c r="DF56"/>
  <c r="DE56"/>
  <c r="DB56"/>
  <c r="DA56"/>
  <c r="CZ56"/>
  <c r="DD56" s="1"/>
  <c r="CW56"/>
  <c r="CV56"/>
  <c r="CU56"/>
  <c r="CR56"/>
  <c r="CQ56"/>
  <c r="CP56"/>
  <c r="CT56" s="1"/>
  <c r="CM56"/>
  <c r="CL56"/>
  <c r="CK56"/>
  <c r="CH56"/>
  <c r="CG56"/>
  <c r="CF56"/>
  <c r="CJ56" s="1"/>
  <c r="CC56"/>
  <c r="CB56"/>
  <c r="CA56"/>
  <c r="BX56"/>
  <c r="BW56"/>
  <c r="BV56"/>
  <c r="BR56"/>
  <c r="BQ56"/>
  <c r="BP56"/>
  <c r="BM56"/>
  <c r="BL56"/>
  <c r="BK56"/>
  <c r="BO56" s="1"/>
  <c r="BH56"/>
  <c r="BG56"/>
  <c r="BF56"/>
  <c r="BC56"/>
  <c r="BB56"/>
  <c r="BA56"/>
  <c r="BE56" s="1"/>
  <c r="AX56"/>
  <c r="AW56"/>
  <c r="AV56"/>
  <c r="AS56"/>
  <c r="AR56"/>
  <c r="AQ56"/>
  <c r="AU56" s="1"/>
  <c r="AN56"/>
  <c r="AM56"/>
  <c r="GW56" s="1"/>
  <c r="HD56" s="1"/>
  <c r="AL56"/>
  <c r="AK56"/>
  <c r="AJ56"/>
  <c r="HA55"/>
  <c r="GS55"/>
  <c r="GR55"/>
  <c r="GT55" s="1"/>
  <c r="GQ55"/>
  <c r="GN55"/>
  <c r="GM55"/>
  <c r="GL55"/>
  <c r="GP55" s="1"/>
  <c r="GI55"/>
  <c r="GH55"/>
  <c r="GJ55" s="1"/>
  <c r="GG55"/>
  <c r="GD55"/>
  <c r="GC55"/>
  <c r="GB55"/>
  <c r="GF55" s="1"/>
  <c r="FY55"/>
  <c r="FX55"/>
  <c r="FZ55" s="1"/>
  <c r="FW55"/>
  <c r="FT55"/>
  <c r="FS55"/>
  <c r="FR55"/>
  <c r="FV55" s="1"/>
  <c r="FO55"/>
  <c r="FN55"/>
  <c r="FP55" s="1"/>
  <c r="FM55"/>
  <c r="FJ55"/>
  <c r="FI55"/>
  <c r="FH55"/>
  <c r="FL55" s="1"/>
  <c r="FE55"/>
  <c r="FD55"/>
  <c r="FF55" s="1"/>
  <c r="FC55"/>
  <c r="EZ55"/>
  <c r="EY55"/>
  <c r="EX55"/>
  <c r="FB55" s="1"/>
  <c r="EU55"/>
  <c r="ET55"/>
  <c r="EV55" s="1"/>
  <c r="ES55"/>
  <c r="EP55"/>
  <c r="EO55"/>
  <c r="EN55"/>
  <c r="ER55" s="1"/>
  <c r="EK55"/>
  <c r="EJ55"/>
  <c r="EL55" s="1"/>
  <c r="EI55"/>
  <c r="EF55"/>
  <c r="EE55"/>
  <c r="ED55"/>
  <c r="EH55" s="1"/>
  <c r="EA55"/>
  <c r="DZ55"/>
  <c r="EB55" s="1"/>
  <c r="DY55"/>
  <c r="DV55"/>
  <c r="DU55"/>
  <c r="DT55"/>
  <c r="DX55" s="1"/>
  <c r="DQ55"/>
  <c r="DP55"/>
  <c r="DR55" s="1"/>
  <c r="DO55"/>
  <c r="DL55"/>
  <c r="DK55"/>
  <c r="DJ55"/>
  <c r="DN55" s="1"/>
  <c r="DG55"/>
  <c r="DF55"/>
  <c r="DH55" s="1"/>
  <c r="DE55"/>
  <c r="DB55"/>
  <c r="DA55"/>
  <c r="CZ55"/>
  <c r="DD55" s="1"/>
  <c r="CW55"/>
  <c r="CV55"/>
  <c r="CX55" s="1"/>
  <c r="CU55"/>
  <c r="CR55"/>
  <c r="CQ55"/>
  <c r="CP55"/>
  <c r="CT55" s="1"/>
  <c r="CM55"/>
  <c r="CL55"/>
  <c r="CN55" s="1"/>
  <c r="CK55"/>
  <c r="CH55"/>
  <c r="CG55"/>
  <c r="CF55"/>
  <c r="CJ55" s="1"/>
  <c r="CC55"/>
  <c r="CB55"/>
  <c r="CD55" s="1"/>
  <c r="CA55"/>
  <c r="BX55"/>
  <c r="BW55"/>
  <c r="BV55"/>
  <c r="BR55"/>
  <c r="BQ55"/>
  <c r="BS55" s="1"/>
  <c r="BP55"/>
  <c r="BM55"/>
  <c r="BL55"/>
  <c r="BK55"/>
  <c r="BO55" s="1"/>
  <c r="BH55"/>
  <c r="BG55"/>
  <c r="BI55" s="1"/>
  <c r="BF55"/>
  <c r="BC55"/>
  <c r="BB55"/>
  <c r="BA55"/>
  <c r="BE55" s="1"/>
  <c r="AX55"/>
  <c r="AW55"/>
  <c r="AY55" s="1"/>
  <c r="AV55"/>
  <c r="AS55"/>
  <c r="AR55"/>
  <c r="AQ55"/>
  <c r="AU55" s="1"/>
  <c r="AN55"/>
  <c r="AM55"/>
  <c r="GW55" s="1"/>
  <c r="HD55" s="1"/>
  <c r="AL55"/>
  <c r="AK55"/>
  <c r="AJ55"/>
  <c r="HI54"/>
  <c r="HA54"/>
  <c r="GS54"/>
  <c r="GR54"/>
  <c r="GT54" s="1"/>
  <c r="GQ54"/>
  <c r="GN54"/>
  <c r="GM54"/>
  <c r="GL54"/>
  <c r="GI54"/>
  <c r="GH54"/>
  <c r="GG54"/>
  <c r="GK54" s="1"/>
  <c r="GD54"/>
  <c r="GC54"/>
  <c r="GE54" s="1"/>
  <c r="GB54"/>
  <c r="FY54"/>
  <c r="FX54"/>
  <c r="FZ54" s="1"/>
  <c r="FW54"/>
  <c r="FT54"/>
  <c r="FS54"/>
  <c r="FR54"/>
  <c r="FO54"/>
  <c r="FN54"/>
  <c r="FM54"/>
  <c r="FQ54" s="1"/>
  <c r="FJ54"/>
  <c r="FI54"/>
  <c r="FK54" s="1"/>
  <c r="FH54"/>
  <c r="FE54"/>
  <c r="FD54"/>
  <c r="FF54" s="1"/>
  <c r="FC54"/>
  <c r="EZ54"/>
  <c r="EY54"/>
  <c r="EX54"/>
  <c r="EU54"/>
  <c r="ET54"/>
  <c r="ES54"/>
  <c r="EW54" s="1"/>
  <c r="EP54"/>
  <c r="EO54"/>
  <c r="EQ54" s="1"/>
  <c r="EN54"/>
  <c r="EK54"/>
  <c r="EJ54"/>
  <c r="EL54" s="1"/>
  <c r="EI54"/>
  <c r="EF54"/>
  <c r="EE54"/>
  <c r="ED54"/>
  <c r="EA54"/>
  <c r="DZ54"/>
  <c r="DY54"/>
  <c r="EC54" s="1"/>
  <c r="DV54"/>
  <c r="DU54"/>
  <c r="DW54" s="1"/>
  <c r="DT54"/>
  <c r="DQ54"/>
  <c r="DP54"/>
  <c r="DR54" s="1"/>
  <c r="DO54"/>
  <c r="DL54"/>
  <c r="DK54"/>
  <c r="DJ54"/>
  <c r="DG54"/>
  <c r="DF54"/>
  <c r="DE54"/>
  <c r="DI54" s="1"/>
  <c r="DB54"/>
  <c r="DA54"/>
  <c r="DC54" s="1"/>
  <c r="CZ54"/>
  <c r="CW54"/>
  <c r="CV54"/>
  <c r="CX54" s="1"/>
  <c r="CU54"/>
  <c r="CR54"/>
  <c r="CQ54"/>
  <c r="CP54"/>
  <c r="CM54"/>
  <c r="CL54"/>
  <c r="CK54"/>
  <c r="CO54" s="1"/>
  <c r="CH54"/>
  <c r="CG54"/>
  <c r="CI54" s="1"/>
  <c r="CF54"/>
  <c r="CC54"/>
  <c r="CB54"/>
  <c r="CD54" s="1"/>
  <c r="CA54"/>
  <c r="BY54"/>
  <c r="BX54"/>
  <c r="BW54"/>
  <c r="BV54"/>
  <c r="BR54"/>
  <c r="BQ54"/>
  <c r="BS54" s="1"/>
  <c r="BP54"/>
  <c r="BM54"/>
  <c r="BL54"/>
  <c r="BK54"/>
  <c r="BH54"/>
  <c r="BG54"/>
  <c r="BF54"/>
  <c r="BJ54" s="1"/>
  <c r="BC54"/>
  <c r="BB54"/>
  <c r="BD54" s="1"/>
  <c r="BA54"/>
  <c r="AX54"/>
  <c r="AW54"/>
  <c r="AY54" s="1"/>
  <c r="AV54"/>
  <c r="AS54"/>
  <c r="AR54"/>
  <c r="AQ54"/>
  <c r="AN54"/>
  <c r="GX54" s="1"/>
  <c r="HE54" s="1"/>
  <c r="HK54" s="1"/>
  <c r="AM54"/>
  <c r="AL54"/>
  <c r="AK54"/>
  <c r="AJ54"/>
  <c r="HA53"/>
  <c r="GS53"/>
  <c r="GR53"/>
  <c r="GT53" s="1"/>
  <c r="GQ53"/>
  <c r="GN53"/>
  <c r="GM53"/>
  <c r="GO53" s="1"/>
  <c r="GL53"/>
  <c r="GI53"/>
  <c r="GH53"/>
  <c r="GG53"/>
  <c r="GD53"/>
  <c r="GC53"/>
  <c r="GB53"/>
  <c r="GF53" s="1"/>
  <c r="FY53"/>
  <c r="FX53"/>
  <c r="FZ53" s="1"/>
  <c r="FW53"/>
  <c r="FT53"/>
  <c r="FS53"/>
  <c r="FU53" s="1"/>
  <c r="FR53"/>
  <c r="FO53"/>
  <c r="FN53"/>
  <c r="FM53"/>
  <c r="FJ53"/>
  <c r="FI53"/>
  <c r="FH53"/>
  <c r="FL53" s="1"/>
  <c r="FE53"/>
  <c r="FD53"/>
  <c r="FF53" s="1"/>
  <c r="FC53"/>
  <c r="EZ53"/>
  <c r="EY53"/>
  <c r="FA53" s="1"/>
  <c r="EX53"/>
  <c r="EU53"/>
  <c r="ET53"/>
  <c r="ES53"/>
  <c r="EP53"/>
  <c r="EO53"/>
  <c r="EN53"/>
  <c r="ER53" s="1"/>
  <c r="EK53"/>
  <c r="EJ53"/>
  <c r="EL53" s="1"/>
  <c r="EI53"/>
  <c r="EF53"/>
  <c r="EE53"/>
  <c r="EG53" s="1"/>
  <c r="ED53"/>
  <c r="EA53"/>
  <c r="DZ53"/>
  <c r="DY53"/>
  <c r="DV53"/>
  <c r="DU53"/>
  <c r="DT53"/>
  <c r="DX53" s="1"/>
  <c r="DQ53"/>
  <c r="DP53"/>
  <c r="DR53" s="1"/>
  <c r="DO53"/>
  <c r="DL53"/>
  <c r="DK53"/>
  <c r="DM53" s="1"/>
  <c r="DJ53"/>
  <c r="DG53"/>
  <c r="DF53"/>
  <c r="DE53"/>
  <c r="DB53"/>
  <c r="DA53"/>
  <c r="CZ53"/>
  <c r="DD53" s="1"/>
  <c r="CW53"/>
  <c r="CV53"/>
  <c r="CX53" s="1"/>
  <c r="CU53"/>
  <c r="CR53"/>
  <c r="CQ53"/>
  <c r="CS53" s="1"/>
  <c r="CP53"/>
  <c r="CM53"/>
  <c r="CL53"/>
  <c r="CK53"/>
  <c r="CH53"/>
  <c r="CG53"/>
  <c r="CF53"/>
  <c r="CJ53" s="1"/>
  <c r="CC53"/>
  <c r="CB53"/>
  <c r="CD53" s="1"/>
  <c r="CA53"/>
  <c r="BX53"/>
  <c r="BW53"/>
  <c r="BV53"/>
  <c r="BR53"/>
  <c r="BQ53"/>
  <c r="BS53" s="1"/>
  <c r="BP53"/>
  <c r="BM53"/>
  <c r="BL53"/>
  <c r="BN53" s="1"/>
  <c r="BK53"/>
  <c r="BH53"/>
  <c r="GX53" s="1"/>
  <c r="HE53" s="1"/>
  <c r="BG53"/>
  <c r="BF53"/>
  <c r="BC53"/>
  <c r="BB53"/>
  <c r="BA53"/>
  <c r="BE53" s="1"/>
  <c r="AX53"/>
  <c r="AW53"/>
  <c r="AY53" s="1"/>
  <c r="AV53"/>
  <c r="AS53"/>
  <c r="AR53"/>
  <c r="AT53" s="1"/>
  <c r="AQ53"/>
  <c r="AN53"/>
  <c r="AM53"/>
  <c r="AL53"/>
  <c r="AK53"/>
  <c r="AJ53"/>
  <c r="HA52"/>
  <c r="GS52"/>
  <c r="GR52"/>
  <c r="GQ52"/>
  <c r="GN52"/>
  <c r="GM52"/>
  <c r="GL52"/>
  <c r="GP52" s="1"/>
  <c r="GI52"/>
  <c r="GH52"/>
  <c r="GG52"/>
  <c r="GD52"/>
  <c r="GC52"/>
  <c r="GB52"/>
  <c r="GF52" s="1"/>
  <c r="FY52"/>
  <c r="FX52"/>
  <c r="FW52"/>
  <c r="FT52"/>
  <c r="FS52"/>
  <c r="FR52"/>
  <c r="FV52" s="1"/>
  <c r="FO52"/>
  <c r="FN52"/>
  <c r="FM52"/>
  <c r="FJ52"/>
  <c r="FI52"/>
  <c r="FH52"/>
  <c r="FL52" s="1"/>
  <c r="FE52"/>
  <c r="FD52"/>
  <c r="FC52"/>
  <c r="EZ52"/>
  <c r="EY52"/>
  <c r="EX52"/>
  <c r="FB52" s="1"/>
  <c r="EU52"/>
  <c r="ET52"/>
  <c r="ES52"/>
  <c r="EP52"/>
  <c r="EO52"/>
  <c r="EN52"/>
  <c r="ER52" s="1"/>
  <c r="EK52"/>
  <c r="EJ52"/>
  <c r="EI52"/>
  <c r="EF52"/>
  <c r="EE52"/>
  <c r="ED52"/>
  <c r="EH52" s="1"/>
  <c r="EA52"/>
  <c r="DZ52"/>
  <c r="DY52"/>
  <c r="DV52"/>
  <c r="DU52"/>
  <c r="DT52"/>
  <c r="DX52" s="1"/>
  <c r="DQ52"/>
  <c r="DP52"/>
  <c r="DO52"/>
  <c r="DL52"/>
  <c r="DK52"/>
  <c r="DJ52"/>
  <c r="DN52" s="1"/>
  <c r="DG52"/>
  <c r="DF52"/>
  <c r="DE52"/>
  <c r="DB52"/>
  <c r="DA52"/>
  <c r="CZ52"/>
  <c r="DD52" s="1"/>
  <c r="CW52"/>
  <c r="CV52"/>
  <c r="CU52"/>
  <c r="CR52"/>
  <c r="CQ52"/>
  <c r="CP52"/>
  <c r="CT52" s="1"/>
  <c r="CM52"/>
  <c r="CL52"/>
  <c r="CK52"/>
  <c r="CH52"/>
  <c r="CG52"/>
  <c r="CF52"/>
  <c r="CJ52" s="1"/>
  <c r="CC52"/>
  <c r="CB52"/>
  <c r="CA52"/>
  <c r="BX52"/>
  <c r="BW52"/>
  <c r="BV52"/>
  <c r="BR52"/>
  <c r="BQ52"/>
  <c r="BP52"/>
  <c r="BM52"/>
  <c r="BL52"/>
  <c r="BK52"/>
  <c r="BO52" s="1"/>
  <c r="BH52"/>
  <c r="BG52"/>
  <c r="BF52"/>
  <c r="BC52"/>
  <c r="BB52"/>
  <c r="BA52"/>
  <c r="BE52" s="1"/>
  <c r="AX52"/>
  <c r="AW52"/>
  <c r="AV52"/>
  <c r="AS52"/>
  <c r="AR52"/>
  <c r="AQ52"/>
  <c r="AU52" s="1"/>
  <c r="AN52"/>
  <c r="AM52"/>
  <c r="GW52" s="1"/>
  <c r="HD52" s="1"/>
  <c r="AL52"/>
  <c r="AK52"/>
  <c r="AJ52"/>
  <c r="HA51"/>
  <c r="GS51"/>
  <c r="GR51"/>
  <c r="GT51" s="1"/>
  <c r="GQ51"/>
  <c r="GN51"/>
  <c r="GM51"/>
  <c r="GL51"/>
  <c r="GP51" s="1"/>
  <c r="GI51"/>
  <c r="GH51"/>
  <c r="GJ51" s="1"/>
  <c r="GG51"/>
  <c r="GD51"/>
  <c r="GC51"/>
  <c r="GB51"/>
  <c r="GF51" s="1"/>
  <c r="FY51"/>
  <c r="FX51"/>
  <c r="FZ51" s="1"/>
  <c r="FW51"/>
  <c r="FT51"/>
  <c r="FS51"/>
  <c r="FR51"/>
  <c r="FV51" s="1"/>
  <c r="FO51"/>
  <c r="FN51"/>
  <c r="FP51" s="1"/>
  <c r="FM51"/>
  <c r="FJ51"/>
  <c r="FI51"/>
  <c r="FH51"/>
  <c r="FL51" s="1"/>
  <c r="FE51"/>
  <c r="FD51"/>
  <c r="FF51" s="1"/>
  <c r="FC51"/>
  <c r="EZ51"/>
  <c r="EY51"/>
  <c r="EX51"/>
  <c r="FB51" s="1"/>
  <c r="EU51"/>
  <c r="ET51"/>
  <c r="EV51" s="1"/>
  <c r="ES51"/>
  <c r="EP51"/>
  <c r="EO51"/>
  <c r="EN51"/>
  <c r="ER51" s="1"/>
  <c r="EK51"/>
  <c r="EJ51"/>
  <c r="EL51" s="1"/>
  <c r="EI51"/>
  <c r="EF51"/>
  <c r="EE51"/>
  <c r="ED51"/>
  <c r="EH51" s="1"/>
  <c r="EA51"/>
  <c r="DZ51"/>
  <c r="EB51" s="1"/>
  <c r="DY51"/>
  <c r="DV51"/>
  <c r="DU51"/>
  <c r="DT51"/>
  <c r="DX51" s="1"/>
  <c r="DQ51"/>
  <c r="DP51"/>
  <c r="DR51" s="1"/>
  <c r="DO51"/>
  <c r="DL51"/>
  <c r="DK51"/>
  <c r="DJ51"/>
  <c r="DN51" s="1"/>
  <c r="DG51"/>
  <c r="DF51"/>
  <c r="DH51" s="1"/>
  <c r="DE51"/>
  <c r="DB51"/>
  <c r="DA51"/>
  <c r="CZ51"/>
  <c r="DD51" s="1"/>
  <c r="CW51"/>
  <c r="CV51"/>
  <c r="CX51" s="1"/>
  <c r="CU51"/>
  <c r="CR51"/>
  <c r="CQ51"/>
  <c r="CP51"/>
  <c r="CT51" s="1"/>
  <c r="CM51"/>
  <c r="CL51"/>
  <c r="CN51" s="1"/>
  <c r="CK51"/>
  <c r="CH51"/>
  <c r="CG51"/>
  <c r="CF51"/>
  <c r="CJ51" s="1"/>
  <c r="CC51"/>
  <c r="CB51"/>
  <c r="CD51" s="1"/>
  <c r="CA51"/>
  <c r="BX51"/>
  <c r="BW51"/>
  <c r="BV51"/>
  <c r="BR51"/>
  <c r="BQ51"/>
  <c r="BS51" s="1"/>
  <c r="BP51"/>
  <c r="BM51"/>
  <c r="BL51"/>
  <c r="BK51"/>
  <c r="BO51" s="1"/>
  <c r="BH51"/>
  <c r="BG51"/>
  <c r="BI51" s="1"/>
  <c r="BF51"/>
  <c r="BC51"/>
  <c r="BB51"/>
  <c r="BA51"/>
  <c r="BE51" s="1"/>
  <c r="AX51"/>
  <c r="AW51"/>
  <c r="AY51" s="1"/>
  <c r="AV51"/>
  <c r="AS51"/>
  <c r="GX51" s="1"/>
  <c r="HE51" s="1"/>
  <c r="AR51"/>
  <c r="AQ51"/>
  <c r="AU51" s="1"/>
  <c r="AN51"/>
  <c r="AM51"/>
  <c r="GW51" s="1"/>
  <c r="HD51" s="1"/>
  <c r="AL51"/>
  <c r="AK51"/>
  <c r="AJ51"/>
  <c r="HI50"/>
  <c r="HA50"/>
  <c r="GS50"/>
  <c r="GR50"/>
  <c r="GT50" s="1"/>
  <c r="GQ50"/>
  <c r="GN50"/>
  <c r="GM50"/>
  <c r="GL50"/>
  <c r="GI50"/>
  <c r="GH50"/>
  <c r="GG50"/>
  <c r="GK50" s="1"/>
  <c r="GD50"/>
  <c r="GC50"/>
  <c r="GE50" s="1"/>
  <c r="GB50"/>
  <c r="FY50"/>
  <c r="FX50"/>
  <c r="FZ50" s="1"/>
  <c r="FW50"/>
  <c r="FT50"/>
  <c r="FS50"/>
  <c r="FR50"/>
  <c r="FO50"/>
  <c r="FN50"/>
  <c r="FM50"/>
  <c r="FQ50" s="1"/>
  <c r="FJ50"/>
  <c r="FI50"/>
  <c r="FK50" s="1"/>
  <c r="FH50"/>
  <c r="FE50"/>
  <c r="FD50"/>
  <c r="FF50" s="1"/>
  <c r="FC50"/>
  <c r="EZ50"/>
  <c r="EY50"/>
  <c r="EX50"/>
  <c r="EU50"/>
  <c r="ET50"/>
  <c r="ES50"/>
  <c r="EW50" s="1"/>
  <c r="EP50"/>
  <c r="EO50"/>
  <c r="EQ50" s="1"/>
  <c r="EN50"/>
  <c r="EK50"/>
  <c r="EJ50"/>
  <c r="EL50" s="1"/>
  <c r="EI50"/>
  <c r="EF50"/>
  <c r="EE50"/>
  <c r="ED50"/>
  <c r="EA50"/>
  <c r="DZ50"/>
  <c r="DY50"/>
  <c r="EC50" s="1"/>
  <c r="DV50"/>
  <c r="DU50"/>
  <c r="DW50" s="1"/>
  <c r="DT50"/>
  <c r="DQ50"/>
  <c r="DP50"/>
  <c r="DR50" s="1"/>
  <c r="DO50"/>
  <c r="DL50"/>
  <c r="DK50"/>
  <c r="DJ50"/>
  <c r="DG50"/>
  <c r="DF50"/>
  <c r="DE50"/>
  <c r="DI50" s="1"/>
  <c r="DB50"/>
  <c r="DA50"/>
  <c r="DC50" s="1"/>
  <c r="CZ50"/>
  <c r="CW50"/>
  <c r="CV50"/>
  <c r="CX50" s="1"/>
  <c r="CU50"/>
  <c r="CR50"/>
  <c r="CQ50"/>
  <c r="CP50"/>
  <c r="CM50"/>
  <c r="CL50"/>
  <c r="CK50"/>
  <c r="CO50" s="1"/>
  <c r="CH50"/>
  <c r="CG50"/>
  <c r="CI50" s="1"/>
  <c r="CF50"/>
  <c r="CC50"/>
  <c r="CB50"/>
  <c r="CD50" s="1"/>
  <c r="CA50"/>
  <c r="BY50"/>
  <c r="BX50"/>
  <c r="BW50"/>
  <c r="BV50"/>
  <c r="BR50"/>
  <c r="BQ50"/>
  <c r="BS50" s="1"/>
  <c r="BP50"/>
  <c r="BM50"/>
  <c r="BL50"/>
  <c r="BK50"/>
  <c r="BH50"/>
  <c r="BG50"/>
  <c r="BF50"/>
  <c r="BJ50" s="1"/>
  <c r="BC50"/>
  <c r="BB50"/>
  <c r="BD50" s="1"/>
  <c r="BA50"/>
  <c r="AX50"/>
  <c r="AW50"/>
  <c r="AY50" s="1"/>
  <c r="AV50"/>
  <c r="AS50"/>
  <c r="AR50"/>
  <c r="AQ50"/>
  <c r="AN50"/>
  <c r="AM50"/>
  <c r="AL50"/>
  <c r="AK50"/>
  <c r="AJ50"/>
  <c r="HA49"/>
  <c r="GS49"/>
  <c r="GR49"/>
  <c r="GT49" s="1"/>
  <c r="GQ49"/>
  <c r="GN49"/>
  <c r="GM49"/>
  <c r="GO49" s="1"/>
  <c r="GL49"/>
  <c r="GI49"/>
  <c r="GH49"/>
  <c r="GG49"/>
  <c r="GD49"/>
  <c r="GC49"/>
  <c r="GB49"/>
  <c r="GF49" s="1"/>
  <c r="FY49"/>
  <c r="FX49"/>
  <c r="FZ49" s="1"/>
  <c r="FW49"/>
  <c r="FT49"/>
  <c r="FS49"/>
  <c r="FU49" s="1"/>
  <c r="FR49"/>
  <c r="FO49"/>
  <c r="FN49"/>
  <c r="FM49"/>
  <c r="FJ49"/>
  <c r="FI49"/>
  <c r="FH49"/>
  <c r="FL49" s="1"/>
  <c r="FE49"/>
  <c r="FD49"/>
  <c r="FF49" s="1"/>
  <c r="FC49"/>
  <c r="EZ49"/>
  <c r="EY49"/>
  <c r="FA49" s="1"/>
  <c r="EX49"/>
  <c r="EU49"/>
  <c r="ET49"/>
  <c r="ES49"/>
  <c r="EP49"/>
  <c r="EO49"/>
  <c r="EN49"/>
  <c r="ER49" s="1"/>
  <c r="EK49"/>
  <c r="EJ49"/>
  <c r="EL49" s="1"/>
  <c r="EI49"/>
  <c r="EF49"/>
  <c r="EE49"/>
  <c r="EG49" s="1"/>
  <c r="ED49"/>
  <c r="EA49"/>
  <c r="DZ49"/>
  <c r="DY49"/>
  <c r="DV49"/>
  <c r="DU49"/>
  <c r="DT49"/>
  <c r="DX49" s="1"/>
  <c r="DQ49"/>
  <c r="DP49"/>
  <c r="DR49" s="1"/>
  <c r="DO49"/>
  <c r="DL49"/>
  <c r="DK49"/>
  <c r="DM49" s="1"/>
  <c r="DJ49"/>
  <c r="DG49"/>
  <c r="DF49"/>
  <c r="DE49"/>
  <c r="DB49"/>
  <c r="DA49"/>
  <c r="CZ49"/>
  <c r="DD49" s="1"/>
  <c r="CW49"/>
  <c r="CV49"/>
  <c r="CX49" s="1"/>
  <c r="CU49"/>
  <c r="CR49"/>
  <c r="CQ49"/>
  <c r="CS49" s="1"/>
  <c r="CP49"/>
  <c r="CM49"/>
  <c r="CL49"/>
  <c r="CK49"/>
  <c r="CH49"/>
  <c r="CG49"/>
  <c r="CF49"/>
  <c r="CJ49" s="1"/>
  <c r="CC49"/>
  <c r="CB49"/>
  <c r="CD49" s="1"/>
  <c r="CA49"/>
  <c r="BX49"/>
  <c r="BW49"/>
  <c r="BV49"/>
  <c r="BR49"/>
  <c r="BQ49"/>
  <c r="BS49" s="1"/>
  <c r="BP49"/>
  <c r="BM49"/>
  <c r="BL49"/>
  <c r="BN49" s="1"/>
  <c r="BK49"/>
  <c r="BH49"/>
  <c r="BG49"/>
  <c r="BF49"/>
  <c r="BC49"/>
  <c r="BB49"/>
  <c r="BA49"/>
  <c r="BE49" s="1"/>
  <c r="AX49"/>
  <c r="AW49"/>
  <c r="AY49" s="1"/>
  <c r="AV49"/>
  <c r="AS49"/>
  <c r="AR49"/>
  <c r="AT49" s="1"/>
  <c r="AQ49"/>
  <c r="AN49"/>
  <c r="GX49" s="1"/>
  <c r="HE49" s="1"/>
  <c r="AM49"/>
  <c r="AL49"/>
  <c r="AK49"/>
  <c r="AJ49"/>
  <c r="HA48"/>
  <c r="GS48"/>
  <c r="GR48"/>
  <c r="GQ48"/>
  <c r="GN48"/>
  <c r="GM48"/>
  <c r="GL48"/>
  <c r="GP48" s="1"/>
  <c r="GI48"/>
  <c r="GH48"/>
  <c r="GG48"/>
  <c r="GD48"/>
  <c r="GC48"/>
  <c r="GB48"/>
  <c r="GF48" s="1"/>
  <c r="FY48"/>
  <c r="FX48"/>
  <c r="FW48"/>
  <c r="FT48"/>
  <c r="FS48"/>
  <c r="FR48"/>
  <c r="FV48" s="1"/>
  <c r="FO48"/>
  <c r="FN48"/>
  <c r="FM48"/>
  <c r="FJ48"/>
  <c r="FI48"/>
  <c r="FH48"/>
  <c r="FL48" s="1"/>
  <c r="FE48"/>
  <c r="FD48"/>
  <c r="FC48"/>
  <c r="EZ48"/>
  <c r="EY48"/>
  <c r="EX48"/>
  <c r="FB48" s="1"/>
  <c r="EU48"/>
  <c r="ET48"/>
  <c r="ES48"/>
  <c r="EP48"/>
  <c r="EO48"/>
  <c r="EN48"/>
  <c r="ER48" s="1"/>
  <c r="EK48"/>
  <c r="EJ48"/>
  <c r="EI48"/>
  <c r="EF48"/>
  <c r="EE48"/>
  <c r="ED48"/>
  <c r="EH48" s="1"/>
  <c r="EA48"/>
  <c r="DZ48"/>
  <c r="DY48"/>
  <c r="DV48"/>
  <c r="DU48"/>
  <c r="DT48"/>
  <c r="DX48" s="1"/>
  <c r="DQ48"/>
  <c r="DP48"/>
  <c r="DO48"/>
  <c r="DL48"/>
  <c r="DK48"/>
  <c r="DJ48"/>
  <c r="DN48" s="1"/>
  <c r="DG48"/>
  <c r="DF48"/>
  <c r="DE48"/>
  <c r="DB48"/>
  <c r="DA48"/>
  <c r="CZ48"/>
  <c r="DD48" s="1"/>
  <c r="CW48"/>
  <c r="CV48"/>
  <c r="CU48"/>
  <c r="CR48"/>
  <c r="CQ48"/>
  <c r="CP48"/>
  <c r="CT48" s="1"/>
  <c r="CM48"/>
  <c r="CL48"/>
  <c r="CK48"/>
  <c r="CH48"/>
  <c r="CG48"/>
  <c r="CF48"/>
  <c r="CJ48" s="1"/>
  <c r="CC48"/>
  <c r="CB48"/>
  <c r="CA48"/>
  <c r="BX48"/>
  <c r="BW48"/>
  <c r="BV48"/>
  <c r="BR48"/>
  <c r="BQ48"/>
  <c r="BP48"/>
  <c r="BM48"/>
  <c r="BL48"/>
  <c r="BK48"/>
  <c r="BO48" s="1"/>
  <c r="BH48"/>
  <c r="BG48"/>
  <c r="BF48"/>
  <c r="BC48"/>
  <c r="BB48"/>
  <c r="BA48"/>
  <c r="BE48" s="1"/>
  <c r="AX48"/>
  <c r="AW48"/>
  <c r="AV48"/>
  <c r="AS48"/>
  <c r="AR48"/>
  <c r="AQ48"/>
  <c r="AU48" s="1"/>
  <c r="AN48"/>
  <c r="AM48"/>
  <c r="GW48" s="1"/>
  <c r="HD48" s="1"/>
  <c r="AL48"/>
  <c r="AK48"/>
  <c r="AJ48"/>
  <c r="HA47"/>
  <c r="GS47"/>
  <c r="GR47"/>
  <c r="GT47" s="1"/>
  <c r="GQ47"/>
  <c r="GN47"/>
  <c r="GM47"/>
  <c r="GL47"/>
  <c r="GP47" s="1"/>
  <c r="GI47"/>
  <c r="GH47"/>
  <c r="GJ47" s="1"/>
  <c r="GG47"/>
  <c r="GD47"/>
  <c r="GC47"/>
  <c r="GB47"/>
  <c r="GF47" s="1"/>
  <c r="FY47"/>
  <c r="FX47"/>
  <c r="FZ47" s="1"/>
  <c r="FW47"/>
  <c r="FT47"/>
  <c r="FS47"/>
  <c r="FR47"/>
  <c r="FV47" s="1"/>
  <c r="FO47"/>
  <c r="FN47"/>
  <c r="FP47" s="1"/>
  <c r="FM47"/>
  <c r="FJ47"/>
  <c r="FI47"/>
  <c r="FH47"/>
  <c r="FL47" s="1"/>
  <c r="FE47"/>
  <c r="FD47"/>
  <c r="FF47" s="1"/>
  <c r="FC47"/>
  <c r="EZ47"/>
  <c r="EY47"/>
  <c r="EX47"/>
  <c r="FB47" s="1"/>
  <c r="EU47"/>
  <c r="ET47"/>
  <c r="EV47" s="1"/>
  <c r="ES47"/>
  <c r="EP47"/>
  <c r="EO47"/>
  <c r="EN47"/>
  <c r="ER47" s="1"/>
  <c r="EK47"/>
  <c r="EJ47"/>
  <c r="EL47" s="1"/>
  <c r="EI47"/>
  <c r="EF47"/>
  <c r="EE47"/>
  <c r="ED47"/>
  <c r="EH47" s="1"/>
  <c r="EA47"/>
  <c r="DZ47"/>
  <c r="EB47" s="1"/>
  <c r="DY47"/>
  <c r="DV47"/>
  <c r="DU47"/>
  <c r="DT47"/>
  <c r="DX47" s="1"/>
  <c r="DQ47"/>
  <c r="DP47"/>
  <c r="DR47" s="1"/>
  <c r="DO47"/>
  <c r="DL47"/>
  <c r="DK47"/>
  <c r="DJ47"/>
  <c r="DN47" s="1"/>
  <c r="DG47"/>
  <c r="DF47"/>
  <c r="DH47" s="1"/>
  <c r="DE47"/>
  <c r="DB47"/>
  <c r="DA47"/>
  <c r="CZ47"/>
  <c r="DD47" s="1"/>
  <c r="CW47"/>
  <c r="CV47"/>
  <c r="CX47" s="1"/>
  <c r="CU47"/>
  <c r="CR47"/>
  <c r="CQ47"/>
  <c r="CP47"/>
  <c r="CT47" s="1"/>
  <c r="CM47"/>
  <c r="CL47"/>
  <c r="CN47" s="1"/>
  <c r="CK47"/>
  <c r="CH47"/>
  <c r="CG47"/>
  <c r="CF47"/>
  <c r="CJ47" s="1"/>
  <c r="CC47"/>
  <c r="CB47"/>
  <c r="CD47" s="1"/>
  <c r="CA47"/>
  <c r="BX47"/>
  <c r="BW47"/>
  <c r="BV47"/>
  <c r="BR47"/>
  <c r="BQ47"/>
  <c r="BS47" s="1"/>
  <c r="BP47"/>
  <c r="BM47"/>
  <c r="BL47"/>
  <c r="BK47"/>
  <c r="BO47" s="1"/>
  <c r="BH47"/>
  <c r="BG47"/>
  <c r="BI47" s="1"/>
  <c r="BF47"/>
  <c r="BC47"/>
  <c r="BB47"/>
  <c r="BA47"/>
  <c r="BE47" s="1"/>
  <c r="AX47"/>
  <c r="AW47"/>
  <c r="AY47" s="1"/>
  <c r="AV47"/>
  <c r="AS47"/>
  <c r="GX47" s="1"/>
  <c r="HE47" s="1"/>
  <c r="AR47"/>
  <c r="AQ47"/>
  <c r="AU47" s="1"/>
  <c r="AN47"/>
  <c r="AM47"/>
  <c r="GW47" s="1"/>
  <c r="HD47" s="1"/>
  <c r="AL47"/>
  <c r="AK47"/>
  <c r="AJ47"/>
  <c r="HI46"/>
  <c r="HA46"/>
  <c r="GS46"/>
  <c r="GR46"/>
  <c r="GT46" s="1"/>
  <c r="GQ46"/>
  <c r="GN46"/>
  <c r="GM46"/>
  <c r="GL46"/>
  <c r="GI46"/>
  <c r="GH46"/>
  <c r="GG46"/>
  <c r="GK46" s="1"/>
  <c r="GD46"/>
  <c r="GC46"/>
  <c r="GE46" s="1"/>
  <c r="GB46"/>
  <c r="FY46"/>
  <c r="FX46"/>
  <c r="FZ46" s="1"/>
  <c r="FW46"/>
  <c r="FT46"/>
  <c r="FS46"/>
  <c r="FR46"/>
  <c r="FO46"/>
  <c r="FN46"/>
  <c r="FM46"/>
  <c r="FQ46" s="1"/>
  <c r="FJ46"/>
  <c r="FI46"/>
  <c r="FK46" s="1"/>
  <c r="FH46"/>
  <c r="FE46"/>
  <c r="FD46"/>
  <c r="FF46" s="1"/>
  <c r="FC46"/>
  <c r="EZ46"/>
  <c r="EY46"/>
  <c r="EX46"/>
  <c r="EU46"/>
  <c r="ET46"/>
  <c r="ES46"/>
  <c r="EW46" s="1"/>
  <c r="EP46"/>
  <c r="EO46"/>
  <c r="EQ46" s="1"/>
  <c r="EN46"/>
  <c r="EK46"/>
  <c r="EJ46"/>
  <c r="EL46" s="1"/>
  <c r="EI46"/>
  <c r="EF46"/>
  <c r="EE46"/>
  <c r="ED46"/>
  <c r="EA46"/>
  <c r="DZ46"/>
  <c r="DY46"/>
  <c r="EC46" s="1"/>
  <c r="DV46"/>
  <c r="DU46"/>
  <c r="DW46" s="1"/>
  <c r="DT46"/>
  <c r="DQ46"/>
  <c r="DP46"/>
  <c r="DR46" s="1"/>
  <c r="DO46"/>
  <c r="DL46"/>
  <c r="DK46"/>
  <c r="DJ46"/>
  <c r="DG46"/>
  <c r="DF46"/>
  <c r="DE46"/>
  <c r="DI46" s="1"/>
  <c r="DB46"/>
  <c r="DA46"/>
  <c r="DC46" s="1"/>
  <c r="CZ46"/>
  <c r="CW46"/>
  <c r="CV46"/>
  <c r="CX46" s="1"/>
  <c r="CU46"/>
  <c r="CR46"/>
  <c r="CQ46"/>
  <c r="CP46"/>
  <c r="CM46"/>
  <c r="CL46"/>
  <c r="CK46"/>
  <c r="CO46" s="1"/>
  <c r="CH46"/>
  <c r="CG46"/>
  <c r="CI46" s="1"/>
  <c r="CF46"/>
  <c r="CC46"/>
  <c r="CB46"/>
  <c r="CD46" s="1"/>
  <c r="CA46"/>
  <c r="BY46"/>
  <c r="BX46"/>
  <c r="BW46"/>
  <c r="BV46"/>
  <c r="BR46"/>
  <c r="BQ46"/>
  <c r="BS46" s="1"/>
  <c r="BP46"/>
  <c r="BM46"/>
  <c r="BL46"/>
  <c r="BK46"/>
  <c r="BH46"/>
  <c r="BG46"/>
  <c r="BF46"/>
  <c r="BJ46" s="1"/>
  <c r="BC46"/>
  <c r="BB46"/>
  <c r="BD46" s="1"/>
  <c r="BA46"/>
  <c r="AX46"/>
  <c r="AW46"/>
  <c r="AY46" s="1"/>
  <c r="AV46"/>
  <c r="AS46"/>
  <c r="AR46"/>
  <c r="AQ46"/>
  <c r="AN46"/>
  <c r="GX46" s="1"/>
  <c r="HE46" s="1"/>
  <c r="HK46" s="1"/>
  <c r="AM46"/>
  <c r="AL46"/>
  <c r="AK46"/>
  <c r="AJ46"/>
  <c r="HA45"/>
  <c r="GS45"/>
  <c r="GR45"/>
  <c r="GT45" s="1"/>
  <c r="GQ45"/>
  <c r="GN45"/>
  <c r="GM45"/>
  <c r="GO45" s="1"/>
  <c r="GL45"/>
  <c r="GI45"/>
  <c r="GH45"/>
  <c r="GG45"/>
  <c r="GD45"/>
  <c r="GC45"/>
  <c r="GB45"/>
  <c r="GF45" s="1"/>
  <c r="FY45"/>
  <c r="FX45"/>
  <c r="FZ45" s="1"/>
  <c r="FW45"/>
  <c r="FT45"/>
  <c r="FS45"/>
  <c r="FU45" s="1"/>
  <c r="FR45"/>
  <c r="FO45"/>
  <c r="FN45"/>
  <c r="FM45"/>
  <c r="FJ45"/>
  <c r="FI45"/>
  <c r="FH45"/>
  <c r="FL45" s="1"/>
  <c r="FE45"/>
  <c r="FD45"/>
  <c r="FF45" s="1"/>
  <c r="FC45"/>
  <c r="EZ45"/>
  <c r="EY45"/>
  <c r="FA45" s="1"/>
  <c r="EX45"/>
  <c r="EU45"/>
  <c r="ET45"/>
  <c r="ES45"/>
  <c r="EP45"/>
  <c r="EO45"/>
  <c r="EN45"/>
  <c r="ER45" s="1"/>
  <c r="EK45"/>
  <c r="EJ45"/>
  <c r="EL45" s="1"/>
  <c r="EI45"/>
  <c r="EF45"/>
  <c r="EE45"/>
  <c r="EG45" s="1"/>
  <c r="ED45"/>
  <c r="EA45"/>
  <c r="DZ45"/>
  <c r="DY45"/>
  <c r="DV45"/>
  <c r="DU45"/>
  <c r="DT45"/>
  <c r="DX45" s="1"/>
  <c r="DQ45"/>
  <c r="DP45"/>
  <c r="DR45" s="1"/>
  <c r="DO45"/>
  <c r="DL45"/>
  <c r="DK45"/>
  <c r="DM45" s="1"/>
  <c r="DJ45"/>
  <c r="DG45"/>
  <c r="DF45"/>
  <c r="DE45"/>
  <c r="DB45"/>
  <c r="DA45"/>
  <c r="CZ45"/>
  <c r="DD45" s="1"/>
  <c r="CW45"/>
  <c r="CV45"/>
  <c r="CX45" s="1"/>
  <c r="CU45"/>
  <c r="CR45"/>
  <c r="CQ45"/>
  <c r="CS45" s="1"/>
  <c r="CP45"/>
  <c r="CM45"/>
  <c r="CL45"/>
  <c r="CK45"/>
  <c r="CH45"/>
  <c r="CG45"/>
  <c r="CF45"/>
  <c r="CJ45" s="1"/>
  <c r="CC45"/>
  <c r="CB45"/>
  <c r="CD45" s="1"/>
  <c r="CA45"/>
  <c r="BX45"/>
  <c r="BW45"/>
  <c r="BV45"/>
  <c r="BR45"/>
  <c r="BQ45"/>
  <c r="BS45" s="1"/>
  <c r="BP45"/>
  <c r="BM45"/>
  <c r="BL45"/>
  <c r="BN45" s="1"/>
  <c r="BK45"/>
  <c r="BH45"/>
  <c r="GX45" s="1"/>
  <c r="HE45" s="1"/>
  <c r="BG45"/>
  <c r="BF45"/>
  <c r="BC45"/>
  <c r="BB45"/>
  <c r="BA45"/>
  <c r="BE45" s="1"/>
  <c r="AX45"/>
  <c r="AW45"/>
  <c r="AV45"/>
  <c r="AS45"/>
  <c r="AR45"/>
  <c r="AT45" s="1"/>
  <c r="AQ45"/>
  <c r="AN45"/>
  <c r="AM45"/>
  <c r="AL45"/>
  <c r="AK45"/>
  <c r="AJ45"/>
  <c r="HA44"/>
  <c r="GS44"/>
  <c r="GR44"/>
  <c r="GQ44"/>
  <c r="GN44"/>
  <c r="GM44"/>
  <c r="GL44"/>
  <c r="GP44" s="1"/>
  <c r="GI44"/>
  <c r="GH44"/>
  <c r="GG44"/>
  <c r="GD44"/>
  <c r="GC44"/>
  <c r="GB44"/>
  <c r="GF44" s="1"/>
  <c r="FY44"/>
  <c r="FX44"/>
  <c r="FW44"/>
  <c r="FT44"/>
  <c r="FS44"/>
  <c r="FR44"/>
  <c r="FV44" s="1"/>
  <c r="FO44"/>
  <c r="FN44"/>
  <c r="FM44"/>
  <c r="FJ44"/>
  <c r="FI44"/>
  <c r="FH44"/>
  <c r="FL44" s="1"/>
  <c r="FE44"/>
  <c r="FD44"/>
  <c r="FC44"/>
  <c r="EZ44"/>
  <c r="EY44"/>
  <c r="EX44"/>
  <c r="FB44" s="1"/>
  <c r="EU44"/>
  <c r="ET44"/>
  <c r="ES44"/>
  <c r="EP44"/>
  <c r="EO44"/>
  <c r="EN44"/>
  <c r="ER44" s="1"/>
  <c r="EK44"/>
  <c r="EJ44"/>
  <c r="EI44"/>
  <c r="EF44"/>
  <c r="EE44"/>
  <c r="ED44"/>
  <c r="EH44" s="1"/>
  <c r="EA44"/>
  <c r="DZ44"/>
  <c r="DY44"/>
  <c r="DV44"/>
  <c r="DU44"/>
  <c r="DT44"/>
  <c r="DX44" s="1"/>
  <c r="DQ44"/>
  <c r="DP44"/>
  <c r="DO44"/>
  <c r="DL44"/>
  <c r="DK44"/>
  <c r="DJ44"/>
  <c r="DN44" s="1"/>
  <c r="DG44"/>
  <c r="DF44"/>
  <c r="DE44"/>
  <c r="DB44"/>
  <c r="DA44"/>
  <c r="CZ44"/>
  <c r="DD44" s="1"/>
  <c r="CW44"/>
  <c r="CV44"/>
  <c r="CU44"/>
  <c r="CR44"/>
  <c r="CQ44"/>
  <c r="CP44"/>
  <c r="CT44" s="1"/>
  <c r="CM44"/>
  <c r="CL44"/>
  <c r="CK44"/>
  <c r="CH44"/>
  <c r="CG44"/>
  <c r="CF44"/>
  <c r="CJ44" s="1"/>
  <c r="CC44"/>
  <c r="CB44"/>
  <c r="CA44"/>
  <c r="BX44"/>
  <c r="BW44"/>
  <c r="BV44"/>
  <c r="BR44"/>
  <c r="BQ44"/>
  <c r="BP44"/>
  <c r="BM44"/>
  <c r="BL44"/>
  <c r="BK44"/>
  <c r="BO44" s="1"/>
  <c r="BH44"/>
  <c r="BG44"/>
  <c r="BF44"/>
  <c r="BC44"/>
  <c r="BB44"/>
  <c r="BA44"/>
  <c r="BE44" s="1"/>
  <c r="AX44"/>
  <c r="AW44"/>
  <c r="AV44"/>
  <c r="AS44"/>
  <c r="AR44"/>
  <c r="AQ44"/>
  <c r="AU44" s="1"/>
  <c r="AN44"/>
  <c r="AM44"/>
  <c r="GW44" s="1"/>
  <c r="HD44" s="1"/>
  <c r="AL44"/>
  <c r="AK44"/>
  <c r="AJ44"/>
  <c r="HA43"/>
  <c r="GS43"/>
  <c r="GR43"/>
  <c r="GT43" s="1"/>
  <c r="GQ43"/>
  <c r="GN43"/>
  <c r="GM43"/>
  <c r="GL43"/>
  <c r="GP43" s="1"/>
  <c r="GI43"/>
  <c r="GH43"/>
  <c r="GJ43" s="1"/>
  <c r="GG43"/>
  <c r="GD43"/>
  <c r="GC43"/>
  <c r="GB43"/>
  <c r="GF43" s="1"/>
  <c r="FY43"/>
  <c r="FX43"/>
  <c r="FZ43" s="1"/>
  <c r="FW43"/>
  <c r="FT43"/>
  <c r="FS43"/>
  <c r="FR43"/>
  <c r="FV43" s="1"/>
  <c r="FO43"/>
  <c r="FN43"/>
  <c r="FP43" s="1"/>
  <c r="FM43"/>
  <c r="FJ43"/>
  <c r="FI43"/>
  <c r="FH43"/>
  <c r="FL43" s="1"/>
  <c r="FE43"/>
  <c r="FD43"/>
  <c r="FF43" s="1"/>
  <c r="FC43"/>
  <c r="EZ43"/>
  <c r="EY43"/>
  <c r="EX43"/>
  <c r="FB43" s="1"/>
  <c r="EU43"/>
  <c r="ET43"/>
  <c r="EV43" s="1"/>
  <c r="ES43"/>
  <c r="EP43"/>
  <c r="EO43"/>
  <c r="EN43"/>
  <c r="ER43" s="1"/>
  <c r="EK43"/>
  <c r="EJ43"/>
  <c r="EL43" s="1"/>
  <c r="EI43"/>
  <c r="EF43"/>
  <c r="EE43"/>
  <c r="ED43"/>
  <c r="EH43" s="1"/>
  <c r="EA43"/>
  <c r="DZ43"/>
  <c r="EB43" s="1"/>
  <c r="DY43"/>
  <c r="DV43"/>
  <c r="DU43"/>
  <c r="DT43"/>
  <c r="DX43" s="1"/>
  <c r="DQ43"/>
  <c r="DP43"/>
  <c r="DR43" s="1"/>
  <c r="DO43"/>
  <c r="DL43"/>
  <c r="DK43"/>
  <c r="DJ43"/>
  <c r="DN43" s="1"/>
  <c r="DG43"/>
  <c r="DF43"/>
  <c r="DH43" s="1"/>
  <c r="DE43"/>
  <c r="DB43"/>
  <c r="DA43"/>
  <c r="CZ43"/>
  <c r="DD43" s="1"/>
  <c r="CW43"/>
  <c r="CV43"/>
  <c r="CX43" s="1"/>
  <c r="CU43"/>
  <c r="CR43"/>
  <c r="CQ43"/>
  <c r="CP43"/>
  <c r="CT43" s="1"/>
  <c r="CM43"/>
  <c r="CL43"/>
  <c r="CN43" s="1"/>
  <c r="CK43"/>
  <c r="CH43"/>
  <c r="CG43"/>
  <c r="CF43"/>
  <c r="CJ43" s="1"/>
  <c r="CC43"/>
  <c r="CB43"/>
  <c r="CD43" s="1"/>
  <c r="CA43"/>
  <c r="BX43"/>
  <c r="BW43"/>
  <c r="BV43"/>
  <c r="BR43"/>
  <c r="BQ43"/>
  <c r="BS43" s="1"/>
  <c r="BP43"/>
  <c r="BM43"/>
  <c r="BL43"/>
  <c r="BK43"/>
  <c r="BO43" s="1"/>
  <c r="BH43"/>
  <c r="BG43"/>
  <c r="BI43" s="1"/>
  <c r="BF43"/>
  <c r="BC43"/>
  <c r="BB43"/>
  <c r="BA43"/>
  <c r="BE43" s="1"/>
  <c r="AX43"/>
  <c r="AW43"/>
  <c r="AY43" s="1"/>
  <c r="AV43"/>
  <c r="AS43"/>
  <c r="GX43" s="1"/>
  <c r="HE43" s="1"/>
  <c r="AR43"/>
  <c r="AQ43"/>
  <c r="AU43" s="1"/>
  <c r="AN43"/>
  <c r="AM43"/>
  <c r="GW43" s="1"/>
  <c r="HD43" s="1"/>
  <c r="AL43"/>
  <c r="AK43"/>
  <c r="AJ43"/>
  <c r="HI42"/>
  <c r="HA42"/>
  <c r="GS42"/>
  <c r="GR42"/>
  <c r="GT42" s="1"/>
  <c r="GQ42"/>
  <c r="GN42"/>
  <c r="GM42"/>
  <c r="GL42"/>
  <c r="GI42"/>
  <c r="GH42"/>
  <c r="GG42"/>
  <c r="GK42" s="1"/>
  <c r="GD42"/>
  <c r="GC42"/>
  <c r="GE42" s="1"/>
  <c r="GB42"/>
  <c r="FY42"/>
  <c r="FX42"/>
  <c r="FZ42" s="1"/>
  <c r="FW42"/>
  <c r="FT42"/>
  <c r="FS42"/>
  <c r="FR42"/>
  <c r="FO42"/>
  <c r="FN42"/>
  <c r="FM42"/>
  <c r="FQ42" s="1"/>
  <c r="FJ42"/>
  <c r="FI42"/>
  <c r="FK42" s="1"/>
  <c r="FH42"/>
  <c r="FE42"/>
  <c r="FD42"/>
  <c r="FF42" s="1"/>
  <c r="FC42"/>
  <c r="EZ42"/>
  <c r="EY42"/>
  <c r="EX42"/>
  <c r="EU42"/>
  <c r="ET42"/>
  <c r="ES42"/>
  <c r="EW42" s="1"/>
  <c r="EP42"/>
  <c r="EO42"/>
  <c r="EQ42" s="1"/>
  <c r="EN42"/>
  <c r="EK42"/>
  <c r="EJ42"/>
  <c r="EL42" s="1"/>
  <c r="EI42"/>
  <c r="EF42"/>
  <c r="EE42"/>
  <c r="ED42"/>
  <c r="EA42"/>
  <c r="DZ42"/>
  <c r="DY42"/>
  <c r="EC42" s="1"/>
  <c r="DV42"/>
  <c r="DU42"/>
  <c r="DW42" s="1"/>
  <c r="DT42"/>
  <c r="DQ42"/>
  <c r="DP42"/>
  <c r="DR42" s="1"/>
  <c r="DO42"/>
  <c r="DL42"/>
  <c r="DK42"/>
  <c r="DJ42"/>
  <c r="DG42"/>
  <c r="DF42"/>
  <c r="DE42"/>
  <c r="DI42" s="1"/>
  <c r="DB42"/>
  <c r="DA42"/>
  <c r="DC42" s="1"/>
  <c r="CZ42"/>
  <c r="CW42"/>
  <c r="CV42"/>
  <c r="CX42" s="1"/>
  <c r="CU42"/>
  <c r="CR42"/>
  <c r="CQ42"/>
  <c r="CP42"/>
  <c r="CM42"/>
  <c r="CL42"/>
  <c r="CK42"/>
  <c r="CO42" s="1"/>
  <c r="CH42"/>
  <c r="CG42"/>
  <c r="CI42" s="1"/>
  <c r="CF42"/>
  <c r="CC42"/>
  <c r="CB42"/>
  <c r="CD42" s="1"/>
  <c r="CA42"/>
  <c r="BY42"/>
  <c r="BX42"/>
  <c r="BW42"/>
  <c r="BV42"/>
  <c r="BR42"/>
  <c r="BQ42"/>
  <c r="BS42" s="1"/>
  <c r="BP42"/>
  <c r="BM42"/>
  <c r="BL42"/>
  <c r="BK42"/>
  <c r="BH42"/>
  <c r="BG42"/>
  <c r="BF42"/>
  <c r="BJ42" s="1"/>
  <c r="BC42"/>
  <c r="BB42"/>
  <c r="BD42" s="1"/>
  <c r="BA42"/>
  <c r="AX42"/>
  <c r="AW42"/>
  <c r="AY42" s="1"/>
  <c r="AV42"/>
  <c r="AS42"/>
  <c r="AR42"/>
  <c r="AQ42"/>
  <c r="AN42"/>
  <c r="AM42"/>
  <c r="AL42"/>
  <c r="AK42"/>
  <c r="AJ42"/>
  <c r="HA41"/>
  <c r="GS41"/>
  <c r="GR41"/>
  <c r="GT41" s="1"/>
  <c r="GQ41"/>
  <c r="GN41"/>
  <c r="GM41"/>
  <c r="GO41" s="1"/>
  <c r="GL41"/>
  <c r="GI41"/>
  <c r="GH41"/>
  <c r="GG41"/>
  <c r="GD41"/>
  <c r="GC41"/>
  <c r="GB41"/>
  <c r="GF41" s="1"/>
  <c r="FY41"/>
  <c r="FX41"/>
  <c r="FZ41" s="1"/>
  <c r="FW41"/>
  <c r="FT41"/>
  <c r="FS41"/>
  <c r="FU41" s="1"/>
  <c r="FR41"/>
  <c r="FO41"/>
  <c r="FN41"/>
  <c r="FM41"/>
  <c r="FJ41"/>
  <c r="FI41"/>
  <c r="FH41"/>
  <c r="FL41" s="1"/>
  <c r="FE41"/>
  <c r="FD41"/>
  <c r="FF41" s="1"/>
  <c r="FC41"/>
  <c r="EZ41"/>
  <c r="EY41"/>
  <c r="FA41" s="1"/>
  <c r="EX41"/>
  <c r="EU41"/>
  <c r="ET41"/>
  <c r="ES41"/>
  <c r="EP41"/>
  <c r="EO41"/>
  <c r="EN41"/>
  <c r="ER41" s="1"/>
  <c r="EK41"/>
  <c r="EJ41"/>
  <c r="EL41" s="1"/>
  <c r="EI41"/>
  <c r="EF41"/>
  <c r="EE41"/>
  <c r="EG41" s="1"/>
  <c r="ED41"/>
  <c r="EA41"/>
  <c r="DZ41"/>
  <c r="DY41"/>
  <c r="DV41"/>
  <c r="DU41"/>
  <c r="DT41"/>
  <c r="DX41" s="1"/>
  <c r="DQ41"/>
  <c r="DP41"/>
  <c r="DR41" s="1"/>
  <c r="DO41"/>
  <c r="DL41"/>
  <c r="DK41"/>
  <c r="DM41" s="1"/>
  <c r="DJ41"/>
  <c r="DG41"/>
  <c r="DF41"/>
  <c r="DE41"/>
  <c r="DB41"/>
  <c r="DA41"/>
  <c r="CZ41"/>
  <c r="DD41" s="1"/>
  <c r="CW41"/>
  <c r="CV41"/>
  <c r="CX41" s="1"/>
  <c r="CU41"/>
  <c r="CR41"/>
  <c r="CQ41"/>
  <c r="CS41" s="1"/>
  <c r="CP41"/>
  <c r="CM41"/>
  <c r="CL41"/>
  <c r="CK41"/>
  <c r="CH41"/>
  <c r="CG41"/>
  <c r="CF41"/>
  <c r="CJ41" s="1"/>
  <c r="CC41"/>
  <c r="CB41"/>
  <c r="CD41" s="1"/>
  <c r="CA41"/>
  <c r="BX41"/>
  <c r="BW41"/>
  <c r="BV41"/>
  <c r="BR41"/>
  <c r="BQ41"/>
  <c r="BS41" s="1"/>
  <c r="BP41"/>
  <c r="BM41"/>
  <c r="BL41"/>
  <c r="BN41" s="1"/>
  <c r="BK41"/>
  <c r="BH41"/>
  <c r="BG41"/>
  <c r="BF41"/>
  <c r="BC41"/>
  <c r="BB41"/>
  <c r="BA41"/>
  <c r="BE41" s="1"/>
  <c r="AX41"/>
  <c r="AW41"/>
  <c r="AY41" s="1"/>
  <c r="AV41"/>
  <c r="AS41"/>
  <c r="AR41"/>
  <c r="AT41" s="1"/>
  <c r="AQ41"/>
  <c r="AN41"/>
  <c r="GX41" s="1"/>
  <c r="HE41" s="1"/>
  <c r="AM41"/>
  <c r="AL41"/>
  <c r="AK41"/>
  <c r="AJ41"/>
  <c r="HA40"/>
  <c r="GS40"/>
  <c r="GR40"/>
  <c r="GQ40"/>
  <c r="GN40"/>
  <c r="GM40"/>
  <c r="GL40"/>
  <c r="GP40" s="1"/>
  <c r="GI40"/>
  <c r="GH40"/>
  <c r="GG40"/>
  <c r="GD40"/>
  <c r="GC40"/>
  <c r="GB40"/>
  <c r="GF40" s="1"/>
  <c r="FY40"/>
  <c r="FX40"/>
  <c r="FW40"/>
  <c r="FT40"/>
  <c r="FS40"/>
  <c r="FR40"/>
  <c r="FV40" s="1"/>
  <c r="FO40"/>
  <c r="FN40"/>
  <c r="FM40"/>
  <c r="FJ40"/>
  <c r="FI40"/>
  <c r="FH40"/>
  <c r="FL40" s="1"/>
  <c r="FE40"/>
  <c r="FD40"/>
  <c r="FC40"/>
  <c r="EZ40"/>
  <c r="EY40"/>
  <c r="EX40"/>
  <c r="FB40" s="1"/>
  <c r="EU40"/>
  <c r="ET40"/>
  <c r="ES40"/>
  <c r="EP40"/>
  <c r="EO40"/>
  <c r="EN40"/>
  <c r="ER40" s="1"/>
  <c r="EK40"/>
  <c r="EJ40"/>
  <c r="EI40"/>
  <c r="EF40"/>
  <c r="EE40"/>
  <c r="ED40"/>
  <c r="EH40" s="1"/>
  <c r="EA40"/>
  <c r="DZ40"/>
  <c r="DY40"/>
  <c r="DV40"/>
  <c r="DU40"/>
  <c r="DT40"/>
  <c r="DX40" s="1"/>
  <c r="DQ40"/>
  <c r="DP40"/>
  <c r="DO40"/>
  <c r="DL40"/>
  <c r="DK40"/>
  <c r="DJ40"/>
  <c r="DN40" s="1"/>
  <c r="DG40"/>
  <c r="DF40"/>
  <c r="DE40"/>
  <c r="DB40"/>
  <c r="DA40"/>
  <c r="CZ40"/>
  <c r="DD40" s="1"/>
  <c r="CW40"/>
  <c r="CV40"/>
  <c r="CU40"/>
  <c r="CR40"/>
  <c r="CQ40"/>
  <c r="CP40"/>
  <c r="CT40" s="1"/>
  <c r="CM40"/>
  <c r="CL40"/>
  <c r="CK40"/>
  <c r="CH40"/>
  <c r="CG40"/>
  <c r="CF40"/>
  <c r="CJ40" s="1"/>
  <c r="CC40"/>
  <c r="CB40"/>
  <c r="CA40"/>
  <c r="BX40"/>
  <c r="BW40"/>
  <c r="BV40"/>
  <c r="BR40"/>
  <c r="BQ40"/>
  <c r="BP40"/>
  <c r="BM40"/>
  <c r="BL40"/>
  <c r="BK40"/>
  <c r="BO40" s="1"/>
  <c r="BH40"/>
  <c r="BG40"/>
  <c r="BF40"/>
  <c r="BC40"/>
  <c r="BB40"/>
  <c r="BA40"/>
  <c r="BE40" s="1"/>
  <c r="AX40"/>
  <c r="AW40"/>
  <c r="AV40"/>
  <c r="AS40"/>
  <c r="AR40"/>
  <c r="AQ40"/>
  <c r="AU40" s="1"/>
  <c r="AN40"/>
  <c r="AM40"/>
  <c r="GW40" s="1"/>
  <c r="HD40" s="1"/>
  <c r="AL40"/>
  <c r="AK40"/>
  <c r="AJ40"/>
  <c r="HA39"/>
  <c r="GS39"/>
  <c r="GR39"/>
  <c r="GT39" s="1"/>
  <c r="GQ39"/>
  <c r="GN39"/>
  <c r="GM39"/>
  <c r="GL39"/>
  <c r="GP39" s="1"/>
  <c r="GI39"/>
  <c r="GH39"/>
  <c r="GJ39" s="1"/>
  <c r="GG39"/>
  <c r="GD39"/>
  <c r="GC39"/>
  <c r="GB39"/>
  <c r="GF39" s="1"/>
  <c r="FY39"/>
  <c r="FX39"/>
  <c r="FZ39" s="1"/>
  <c r="FW39"/>
  <c r="FT39"/>
  <c r="FS39"/>
  <c r="FR39"/>
  <c r="FV39" s="1"/>
  <c r="FO39"/>
  <c r="FN39"/>
  <c r="FP39" s="1"/>
  <c r="FM39"/>
  <c r="FJ39"/>
  <c r="FI39"/>
  <c r="FH39"/>
  <c r="FL39" s="1"/>
  <c r="FE39"/>
  <c r="FD39"/>
  <c r="FF39" s="1"/>
  <c r="FC39"/>
  <c r="EZ39"/>
  <c r="EY39"/>
  <c r="EX39"/>
  <c r="FB39" s="1"/>
  <c r="EU39"/>
  <c r="ET39"/>
  <c r="ES39"/>
  <c r="EP39"/>
  <c r="EO39"/>
  <c r="EN39"/>
  <c r="ER39" s="1"/>
  <c r="EK39"/>
  <c r="EJ39"/>
  <c r="EI39"/>
  <c r="EF39"/>
  <c r="EE39"/>
  <c r="ED39"/>
  <c r="EH39" s="1"/>
  <c r="EA39"/>
  <c r="DZ39"/>
  <c r="DY39"/>
  <c r="DV39"/>
  <c r="DU39"/>
  <c r="DT39"/>
  <c r="DX39" s="1"/>
  <c r="DQ39"/>
  <c r="DP39"/>
  <c r="DO39"/>
  <c r="DL39"/>
  <c r="DK39"/>
  <c r="DJ39"/>
  <c r="DN39" s="1"/>
  <c r="DG39"/>
  <c r="DF39"/>
  <c r="DE39"/>
  <c r="DB39"/>
  <c r="DA39"/>
  <c r="CZ39"/>
  <c r="DD39" s="1"/>
  <c r="CW39"/>
  <c r="CV39"/>
  <c r="CU39"/>
  <c r="CR39"/>
  <c r="CQ39"/>
  <c r="CP39"/>
  <c r="CT39" s="1"/>
  <c r="CM39"/>
  <c r="CL39"/>
  <c r="CK39"/>
  <c r="CH39"/>
  <c r="CG39"/>
  <c r="CF39"/>
  <c r="CJ39" s="1"/>
  <c r="CC39"/>
  <c r="CB39"/>
  <c r="CA39"/>
  <c r="BY39"/>
  <c r="BX39"/>
  <c r="BW39"/>
  <c r="BV39"/>
  <c r="BR39"/>
  <c r="BQ39"/>
  <c r="BP39"/>
  <c r="BT39" s="1"/>
  <c r="BM39"/>
  <c r="BL39"/>
  <c r="BN39" s="1"/>
  <c r="BK39"/>
  <c r="BH39"/>
  <c r="BG39"/>
  <c r="BF39"/>
  <c r="BJ39" s="1"/>
  <c r="BC39"/>
  <c r="BB39"/>
  <c r="BD39" s="1"/>
  <c r="BA39"/>
  <c r="AX39"/>
  <c r="AW39"/>
  <c r="AV39"/>
  <c r="AZ39" s="1"/>
  <c r="AS39"/>
  <c r="AR39"/>
  <c r="AT39" s="1"/>
  <c r="AQ39"/>
  <c r="AN39"/>
  <c r="GX39" s="1"/>
  <c r="HE39" s="1"/>
  <c r="AM39"/>
  <c r="AL39"/>
  <c r="GV39" s="1"/>
  <c r="HC39" s="1"/>
  <c r="AK39"/>
  <c r="AJ39"/>
  <c r="HA38"/>
  <c r="GS38"/>
  <c r="GR38"/>
  <c r="GQ38"/>
  <c r="GU38" s="1"/>
  <c r="GN38"/>
  <c r="GM38"/>
  <c r="GL38"/>
  <c r="GI38"/>
  <c r="GH38"/>
  <c r="GG38"/>
  <c r="GK38" s="1"/>
  <c r="GD38"/>
  <c r="GC38"/>
  <c r="GB38"/>
  <c r="FY38"/>
  <c r="FX38"/>
  <c r="FW38"/>
  <c r="GA38" s="1"/>
  <c r="FT38"/>
  <c r="FS38"/>
  <c r="FR38"/>
  <c r="FO38"/>
  <c r="FN38"/>
  <c r="FM38"/>
  <c r="FQ38" s="1"/>
  <c r="FJ38"/>
  <c r="FI38"/>
  <c r="FH38"/>
  <c r="FE38"/>
  <c r="FD38"/>
  <c r="FC38"/>
  <c r="FG38" s="1"/>
  <c r="EZ38"/>
  <c r="EY38"/>
  <c r="EX38"/>
  <c r="EU38"/>
  <c r="ET38"/>
  <c r="ES38"/>
  <c r="EW38" s="1"/>
  <c r="EP38"/>
  <c r="EO38"/>
  <c r="EN38"/>
  <c r="EK38"/>
  <c r="EJ38"/>
  <c r="EI38"/>
  <c r="EM38" s="1"/>
  <c r="EF38"/>
  <c r="EE38"/>
  <c r="ED38"/>
  <c r="EA38"/>
  <c r="DZ38"/>
  <c r="DY38"/>
  <c r="EC38" s="1"/>
  <c r="DV38"/>
  <c r="DU38"/>
  <c r="DT38"/>
  <c r="DQ38"/>
  <c r="DP38"/>
  <c r="DO38"/>
  <c r="DS38" s="1"/>
  <c r="DL38"/>
  <c r="DK38"/>
  <c r="DJ38"/>
  <c r="DG38"/>
  <c r="DF38"/>
  <c r="DE38"/>
  <c r="DI38" s="1"/>
  <c r="DB38"/>
  <c r="DA38"/>
  <c r="CZ38"/>
  <c r="CW38"/>
  <c r="CV38"/>
  <c r="CU38"/>
  <c r="CY38" s="1"/>
  <c r="CR38"/>
  <c r="CQ38"/>
  <c r="CP38"/>
  <c r="CM38"/>
  <c r="CL38"/>
  <c r="CK38"/>
  <c r="CO38" s="1"/>
  <c r="CH38"/>
  <c r="CG38"/>
  <c r="CF38"/>
  <c r="CC38"/>
  <c r="CB38"/>
  <c r="CA38"/>
  <c r="CE38" s="1"/>
  <c r="BX38"/>
  <c r="BW38"/>
  <c r="BV38"/>
  <c r="BR38"/>
  <c r="BQ38"/>
  <c r="BP38"/>
  <c r="BT38" s="1"/>
  <c r="BM38"/>
  <c r="BL38"/>
  <c r="BK38"/>
  <c r="BH38"/>
  <c r="BG38"/>
  <c r="BF38"/>
  <c r="BJ38" s="1"/>
  <c r="BC38"/>
  <c r="BB38"/>
  <c r="BA38"/>
  <c r="AX38"/>
  <c r="AW38"/>
  <c r="AV38"/>
  <c r="AZ38" s="1"/>
  <c r="AS38"/>
  <c r="AR38"/>
  <c r="AQ38"/>
  <c r="AN38"/>
  <c r="AM38"/>
  <c r="AL38"/>
  <c r="AP38" s="1"/>
  <c r="AK38"/>
  <c r="AJ38"/>
  <c r="HI37"/>
  <c r="HA37"/>
  <c r="GS37"/>
  <c r="GR37"/>
  <c r="GQ37"/>
  <c r="GU37" s="1"/>
  <c r="GN37"/>
  <c r="GM37"/>
  <c r="GO37" s="1"/>
  <c r="GL37"/>
  <c r="GI37"/>
  <c r="GH37"/>
  <c r="GJ37" s="1"/>
  <c r="GG37"/>
  <c r="GD37"/>
  <c r="GC37"/>
  <c r="GB37"/>
  <c r="FY37"/>
  <c r="FX37"/>
  <c r="FW37"/>
  <c r="GA37" s="1"/>
  <c r="FT37"/>
  <c r="FS37"/>
  <c r="FU37" s="1"/>
  <c r="FR37"/>
  <c r="FO37"/>
  <c r="FN37"/>
  <c r="FP37" s="1"/>
  <c r="FM37"/>
  <c r="FJ37"/>
  <c r="FI37"/>
  <c r="FH37"/>
  <c r="FE37"/>
  <c r="FD37"/>
  <c r="FC37"/>
  <c r="FG37" s="1"/>
  <c r="EZ37"/>
  <c r="EY37"/>
  <c r="FA37" s="1"/>
  <c r="EX37"/>
  <c r="EU37"/>
  <c r="ET37"/>
  <c r="EV37" s="1"/>
  <c r="ES37"/>
  <c r="EP37"/>
  <c r="EO37"/>
  <c r="EN37"/>
  <c r="EK37"/>
  <c r="EJ37"/>
  <c r="EI37"/>
  <c r="EM37" s="1"/>
  <c r="EF37"/>
  <c r="EE37"/>
  <c r="EG37" s="1"/>
  <c r="ED37"/>
  <c r="EA37"/>
  <c r="DZ37"/>
  <c r="EB37" s="1"/>
  <c r="DY37"/>
  <c r="DV37"/>
  <c r="DU37"/>
  <c r="DT37"/>
  <c r="DQ37"/>
  <c r="DP37"/>
  <c r="DO37"/>
  <c r="DS37" s="1"/>
  <c r="DL37"/>
  <c r="DK37"/>
  <c r="DM37" s="1"/>
  <c r="DJ37"/>
  <c r="DG37"/>
  <c r="DF37"/>
  <c r="DH37" s="1"/>
  <c r="DE37"/>
  <c r="DB37"/>
  <c r="DA37"/>
  <c r="CZ37"/>
  <c r="CW37"/>
  <c r="CV37"/>
  <c r="CU37"/>
  <c r="CY37" s="1"/>
  <c r="CR37"/>
  <c r="CQ37"/>
  <c r="CS37" s="1"/>
  <c r="CP37"/>
  <c r="CM37"/>
  <c r="CL37"/>
  <c r="CN37" s="1"/>
  <c r="CK37"/>
  <c r="CH37"/>
  <c r="CG37"/>
  <c r="CF37"/>
  <c r="CC37"/>
  <c r="CB37"/>
  <c r="CA37"/>
  <c r="CE37" s="1"/>
  <c r="BY37"/>
  <c r="BX37"/>
  <c r="BW37"/>
  <c r="BV37"/>
  <c r="BR37"/>
  <c r="BQ37"/>
  <c r="BP37"/>
  <c r="BT37" s="1"/>
  <c r="BM37"/>
  <c r="BL37"/>
  <c r="BN37" s="1"/>
  <c r="BK37"/>
  <c r="BH37"/>
  <c r="BG37"/>
  <c r="BI37" s="1"/>
  <c r="BF37"/>
  <c r="BC37"/>
  <c r="BB37"/>
  <c r="BA37"/>
  <c r="AX37"/>
  <c r="AW37"/>
  <c r="AV37"/>
  <c r="AZ37" s="1"/>
  <c r="AS37"/>
  <c r="AR37"/>
  <c r="AQ37"/>
  <c r="AN37"/>
  <c r="AM37"/>
  <c r="AO37" s="1"/>
  <c r="AL37"/>
  <c r="AK37"/>
  <c r="AJ37"/>
  <c r="HA36"/>
  <c r="GS36"/>
  <c r="GR36"/>
  <c r="GQ36"/>
  <c r="GN36"/>
  <c r="GM36"/>
  <c r="GL36"/>
  <c r="GP36" s="1"/>
  <c r="GI36"/>
  <c r="GH36"/>
  <c r="GJ36" s="1"/>
  <c r="GG36"/>
  <c r="GD36"/>
  <c r="GC36"/>
  <c r="GE36" s="1"/>
  <c r="GB36"/>
  <c r="FY36"/>
  <c r="FX36"/>
  <c r="FW36"/>
  <c r="FT36"/>
  <c r="FS36"/>
  <c r="FR36"/>
  <c r="FV36" s="1"/>
  <c r="FO36"/>
  <c r="FN36"/>
  <c r="FP36" s="1"/>
  <c r="FM36"/>
  <c r="FJ36"/>
  <c r="FI36"/>
  <c r="FK36" s="1"/>
  <c r="FH36"/>
  <c r="FE36"/>
  <c r="FD36"/>
  <c r="FC36"/>
  <c r="EZ36"/>
  <c r="EY36"/>
  <c r="EX36"/>
  <c r="FB36" s="1"/>
  <c r="EU36"/>
  <c r="ET36"/>
  <c r="EV36" s="1"/>
  <c r="ES36"/>
  <c r="EP36"/>
  <c r="EO36"/>
  <c r="EQ36" s="1"/>
  <c r="EN36"/>
  <c r="EK36"/>
  <c r="EJ36"/>
  <c r="EI36"/>
  <c r="EF36"/>
  <c r="EE36"/>
  <c r="ED36"/>
  <c r="EH36" s="1"/>
  <c r="EA36"/>
  <c r="DZ36"/>
  <c r="EB36" s="1"/>
  <c r="DY36"/>
  <c r="DV36"/>
  <c r="DU36"/>
  <c r="DW36" s="1"/>
  <c r="DT36"/>
  <c r="DQ36"/>
  <c r="DP36"/>
  <c r="DO36"/>
  <c r="DL36"/>
  <c r="DK36"/>
  <c r="DJ36"/>
  <c r="DN36" s="1"/>
  <c r="DG36"/>
  <c r="DF36"/>
  <c r="DH36" s="1"/>
  <c r="DE36"/>
  <c r="DB36"/>
  <c r="DA36"/>
  <c r="DC36" s="1"/>
  <c r="CZ36"/>
  <c r="CW36"/>
  <c r="CV36"/>
  <c r="CU36"/>
  <c r="CR36"/>
  <c r="CQ36"/>
  <c r="CP36"/>
  <c r="CT36" s="1"/>
  <c r="CM36"/>
  <c r="CL36"/>
  <c r="CN36" s="1"/>
  <c r="CK36"/>
  <c r="CH36"/>
  <c r="CG36"/>
  <c r="CI36" s="1"/>
  <c r="CF36"/>
  <c r="CC36"/>
  <c r="CB36"/>
  <c r="CA36"/>
  <c r="BX36"/>
  <c r="BW36"/>
  <c r="BV36"/>
  <c r="BR36"/>
  <c r="BQ36"/>
  <c r="BP36"/>
  <c r="BM36"/>
  <c r="BL36"/>
  <c r="BK36"/>
  <c r="BO36" s="1"/>
  <c r="BH36"/>
  <c r="BG36"/>
  <c r="BI36" s="1"/>
  <c r="BF36"/>
  <c r="BC36"/>
  <c r="BB36"/>
  <c r="BD36" s="1"/>
  <c r="BA36"/>
  <c r="AX36"/>
  <c r="AW36"/>
  <c r="AV36"/>
  <c r="AS36"/>
  <c r="AR36"/>
  <c r="AQ36"/>
  <c r="AN36"/>
  <c r="AM36"/>
  <c r="GW36" s="1"/>
  <c r="HD36" s="1"/>
  <c r="AL36"/>
  <c r="AK36"/>
  <c r="AJ36"/>
  <c r="HI35"/>
  <c r="HA35"/>
  <c r="GS35"/>
  <c r="GR35"/>
  <c r="GQ35"/>
  <c r="GN35"/>
  <c r="GM35"/>
  <c r="GL35"/>
  <c r="GP35" s="1"/>
  <c r="GI35"/>
  <c r="GH35"/>
  <c r="GG35"/>
  <c r="GD35"/>
  <c r="GC35"/>
  <c r="GB35"/>
  <c r="GF35" s="1"/>
  <c r="FY35"/>
  <c r="FX35"/>
  <c r="FW35"/>
  <c r="FT35"/>
  <c r="FS35"/>
  <c r="FR35"/>
  <c r="FV35" s="1"/>
  <c r="FO35"/>
  <c r="FN35"/>
  <c r="FM35"/>
  <c r="FJ35"/>
  <c r="FI35"/>
  <c r="FH35"/>
  <c r="FL35" s="1"/>
  <c r="FE35"/>
  <c r="FD35"/>
  <c r="FC35"/>
  <c r="EZ35"/>
  <c r="EY35"/>
  <c r="EX35"/>
  <c r="FB35" s="1"/>
  <c r="EU35"/>
  <c r="ET35"/>
  <c r="ES35"/>
  <c r="EP35"/>
  <c r="EO35"/>
  <c r="EN35"/>
  <c r="ER35" s="1"/>
  <c r="EK35"/>
  <c r="EJ35"/>
  <c r="EI35"/>
  <c r="EF35"/>
  <c r="EE35"/>
  <c r="ED35"/>
  <c r="EH35" s="1"/>
  <c r="EA35"/>
  <c r="DZ35"/>
  <c r="DY35"/>
  <c r="DV35"/>
  <c r="DU35"/>
  <c r="DT35"/>
  <c r="DX35" s="1"/>
  <c r="DQ35"/>
  <c r="DP35"/>
  <c r="DO35"/>
  <c r="DL35"/>
  <c r="DK35"/>
  <c r="DJ35"/>
  <c r="DN35" s="1"/>
  <c r="DG35"/>
  <c r="DF35"/>
  <c r="DE35"/>
  <c r="DB35"/>
  <c r="DA35"/>
  <c r="CZ35"/>
  <c r="DD35" s="1"/>
  <c r="CW35"/>
  <c r="CV35"/>
  <c r="CU35"/>
  <c r="CR35"/>
  <c r="CQ35"/>
  <c r="CP35"/>
  <c r="CT35" s="1"/>
  <c r="CM35"/>
  <c r="CL35"/>
  <c r="CK35"/>
  <c r="CH35"/>
  <c r="CG35"/>
  <c r="CF35"/>
  <c r="CJ35" s="1"/>
  <c r="CC35"/>
  <c r="CB35"/>
  <c r="CA35"/>
  <c r="BY35"/>
  <c r="BX35"/>
  <c r="BW35"/>
  <c r="BV35"/>
  <c r="BR35"/>
  <c r="BQ35"/>
  <c r="BP35"/>
  <c r="BT35" s="1"/>
  <c r="BM35"/>
  <c r="BL35"/>
  <c r="BN35" s="1"/>
  <c r="BK35"/>
  <c r="BH35"/>
  <c r="BG35"/>
  <c r="BF35"/>
  <c r="BJ35" s="1"/>
  <c r="BC35"/>
  <c r="BB35"/>
  <c r="BD35" s="1"/>
  <c r="BA35"/>
  <c r="AX35"/>
  <c r="AW35"/>
  <c r="AV35"/>
  <c r="AZ35" s="1"/>
  <c r="AS35"/>
  <c r="AR35"/>
  <c r="AT35" s="1"/>
  <c r="AQ35"/>
  <c r="AN35"/>
  <c r="GX35" s="1"/>
  <c r="HE35" s="1"/>
  <c r="HK35" s="1"/>
  <c r="AM35"/>
  <c r="AL35"/>
  <c r="GV35" s="1"/>
  <c r="HC35" s="1"/>
  <c r="HJ35" s="1"/>
  <c r="AK35"/>
  <c r="AJ35"/>
  <c r="HA34"/>
  <c r="GS34"/>
  <c r="GR34"/>
  <c r="GQ34"/>
  <c r="GU34" s="1"/>
  <c r="GN34"/>
  <c r="GM34"/>
  <c r="GL34"/>
  <c r="GI34"/>
  <c r="GH34"/>
  <c r="GG34"/>
  <c r="GK34" s="1"/>
  <c r="GD34"/>
  <c r="GC34"/>
  <c r="GB34"/>
  <c r="FY34"/>
  <c r="FX34"/>
  <c r="FW34"/>
  <c r="GA34" s="1"/>
  <c r="FT34"/>
  <c r="FS34"/>
  <c r="FR34"/>
  <c r="FO34"/>
  <c r="FN34"/>
  <c r="FM34"/>
  <c r="FQ34" s="1"/>
  <c r="FJ34"/>
  <c r="FI34"/>
  <c r="FH34"/>
  <c r="FE34"/>
  <c r="FD34"/>
  <c r="FC34"/>
  <c r="FG34" s="1"/>
  <c r="EZ34"/>
  <c r="EY34"/>
  <c r="EX34"/>
  <c r="EU34"/>
  <c r="ET34"/>
  <c r="ES34"/>
  <c r="EW34" s="1"/>
  <c r="EP34"/>
  <c r="EO34"/>
  <c r="EN34"/>
  <c r="EK34"/>
  <c r="EJ34"/>
  <c r="EI34"/>
  <c r="EM34" s="1"/>
  <c r="EF34"/>
  <c r="EE34"/>
  <c r="ED34"/>
  <c r="EA34"/>
  <c r="DZ34"/>
  <c r="DY34"/>
  <c r="EC34" s="1"/>
  <c r="DV34"/>
  <c r="DU34"/>
  <c r="DT34"/>
  <c r="DQ34"/>
  <c r="DP34"/>
  <c r="DO34"/>
  <c r="DS34" s="1"/>
  <c r="DL34"/>
  <c r="DK34"/>
  <c r="DJ34"/>
  <c r="DG34"/>
  <c r="DF34"/>
  <c r="DE34"/>
  <c r="DI34" s="1"/>
  <c r="DB34"/>
  <c r="DA34"/>
  <c r="CZ34"/>
  <c r="CW34"/>
  <c r="CV34"/>
  <c r="CU34"/>
  <c r="CY34" s="1"/>
  <c r="CR34"/>
  <c r="CQ34"/>
  <c r="CP34"/>
  <c r="CM34"/>
  <c r="CL34"/>
  <c r="CK34"/>
  <c r="CO34" s="1"/>
  <c r="CH34"/>
  <c r="CG34"/>
  <c r="CF34"/>
  <c r="CC34"/>
  <c r="CB34"/>
  <c r="CA34"/>
  <c r="CE34" s="1"/>
  <c r="BX34"/>
  <c r="BW34"/>
  <c r="BV34"/>
  <c r="BR34"/>
  <c r="BQ34"/>
  <c r="BP34"/>
  <c r="BT34" s="1"/>
  <c r="BM34"/>
  <c r="BL34"/>
  <c r="BK34"/>
  <c r="BH34"/>
  <c r="BG34"/>
  <c r="BF34"/>
  <c r="BJ34" s="1"/>
  <c r="BC34"/>
  <c r="BB34"/>
  <c r="BA34"/>
  <c r="AX34"/>
  <c r="AW34"/>
  <c r="AV34"/>
  <c r="AZ34" s="1"/>
  <c r="AS34"/>
  <c r="AR34"/>
  <c r="AQ34"/>
  <c r="AN34"/>
  <c r="AM34"/>
  <c r="AL34"/>
  <c r="AP34" s="1"/>
  <c r="AK34"/>
  <c r="AJ34"/>
  <c r="HI33"/>
  <c r="HA33"/>
  <c r="GS33"/>
  <c r="GR33"/>
  <c r="GQ33"/>
  <c r="GU33" s="1"/>
  <c r="GN33"/>
  <c r="GM33"/>
  <c r="GO33" s="1"/>
  <c r="GL33"/>
  <c r="GI33"/>
  <c r="GH33"/>
  <c r="GJ33" s="1"/>
  <c r="GG33"/>
  <c r="GD33"/>
  <c r="GC33"/>
  <c r="GB33"/>
  <c r="FY33"/>
  <c r="FX33"/>
  <c r="FW33"/>
  <c r="GA33" s="1"/>
  <c r="FT33"/>
  <c r="FS33"/>
  <c r="FU33" s="1"/>
  <c r="FR33"/>
  <c r="FO33"/>
  <c r="FN33"/>
  <c r="FP33" s="1"/>
  <c r="FM33"/>
  <c r="FJ33"/>
  <c r="FI33"/>
  <c r="FH33"/>
  <c r="FE33"/>
  <c r="FD33"/>
  <c r="FC33"/>
  <c r="FG33" s="1"/>
  <c r="EZ33"/>
  <c r="EY33"/>
  <c r="FA33" s="1"/>
  <c r="EX33"/>
  <c r="EU33"/>
  <c r="ET33"/>
  <c r="EV33" s="1"/>
  <c r="ES33"/>
  <c r="EP33"/>
  <c r="EO33"/>
  <c r="EN33"/>
  <c r="EK33"/>
  <c r="EJ33"/>
  <c r="EI33"/>
  <c r="EM33" s="1"/>
  <c r="EF33"/>
  <c r="EE33"/>
  <c r="EG33" s="1"/>
  <c r="ED33"/>
  <c r="EA33"/>
  <c r="DZ33"/>
  <c r="EB33" s="1"/>
  <c r="DY33"/>
  <c r="DV33"/>
  <c r="DU33"/>
  <c r="DT33"/>
  <c r="DQ33"/>
  <c r="DP33"/>
  <c r="DO33"/>
  <c r="DS33" s="1"/>
  <c r="DL33"/>
  <c r="DK33"/>
  <c r="DM33" s="1"/>
  <c r="DJ33"/>
  <c r="DG33"/>
  <c r="DF33"/>
  <c r="DH33" s="1"/>
  <c r="DE33"/>
  <c r="DB33"/>
  <c r="DA33"/>
  <c r="CZ33"/>
  <c r="CW33"/>
  <c r="CV33"/>
  <c r="CU33"/>
  <c r="CY33" s="1"/>
  <c r="CR33"/>
  <c r="CQ33"/>
  <c r="CS33" s="1"/>
  <c r="CP33"/>
  <c r="CM33"/>
  <c r="CL33"/>
  <c r="CN33" s="1"/>
  <c r="CK33"/>
  <c r="CH33"/>
  <c r="CG33"/>
  <c r="CF33"/>
  <c r="CC33"/>
  <c r="CB33"/>
  <c r="CA33"/>
  <c r="CE33" s="1"/>
  <c r="BY33"/>
  <c r="BX33"/>
  <c r="BW33"/>
  <c r="BV33"/>
  <c r="BR33"/>
  <c r="BQ33"/>
  <c r="BP33"/>
  <c r="BT33" s="1"/>
  <c r="BM33"/>
  <c r="BL33"/>
  <c r="BN33" s="1"/>
  <c r="BK33"/>
  <c r="BH33"/>
  <c r="BG33"/>
  <c r="BI33" s="1"/>
  <c r="BF33"/>
  <c r="BC33"/>
  <c r="BB33"/>
  <c r="BA33"/>
  <c r="AX33"/>
  <c r="AW33"/>
  <c r="AV33"/>
  <c r="AZ33" s="1"/>
  <c r="AS33"/>
  <c r="AR33"/>
  <c r="AQ33"/>
  <c r="AN33"/>
  <c r="AM33"/>
  <c r="AO33" s="1"/>
  <c r="AL33"/>
  <c r="AK33"/>
  <c r="AJ33"/>
  <c r="HA32"/>
  <c r="GS32"/>
  <c r="GR32"/>
  <c r="GQ32"/>
  <c r="GN32"/>
  <c r="GM32"/>
  <c r="GL32"/>
  <c r="GP32" s="1"/>
  <c r="GI32"/>
  <c r="GH32"/>
  <c r="GJ32" s="1"/>
  <c r="GG32"/>
  <c r="GD32"/>
  <c r="GC32"/>
  <c r="GE32" s="1"/>
  <c r="GB32"/>
  <c r="FY32"/>
  <c r="FX32"/>
  <c r="FW32"/>
  <c r="FT32"/>
  <c r="FS32"/>
  <c r="FR32"/>
  <c r="FV32" s="1"/>
  <c r="FO32"/>
  <c r="FN32"/>
  <c r="FP32" s="1"/>
  <c r="FM32"/>
  <c r="FJ32"/>
  <c r="FI32"/>
  <c r="FK32" s="1"/>
  <c r="FH32"/>
  <c r="FE32"/>
  <c r="FD32"/>
  <c r="FC32"/>
  <c r="EZ32"/>
  <c r="EY32"/>
  <c r="EX32"/>
  <c r="FB32" s="1"/>
  <c r="EU32"/>
  <c r="ET32"/>
  <c r="EV32" s="1"/>
  <c r="ES32"/>
  <c r="EP32"/>
  <c r="EO32"/>
  <c r="EQ32" s="1"/>
  <c r="EN32"/>
  <c r="EK32"/>
  <c r="EJ32"/>
  <c r="EI32"/>
  <c r="EF32"/>
  <c r="EE32"/>
  <c r="ED32"/>
  <c r="EH32" s="1"/>
  <c r="EA32"/>
  <c r="DZ32"/>
  <c r="EB32" s="1"/>
  <c r="DY32"/>
  <c r="DV32"/>
  <c r="DU32"/>
  <c r="DW32" s="1"/>
  <c r="DT32"/>
  <c r="DQ32"/>
  <c r="DP32"/>
  <c r="DO32"/>
  <c r="DL32"/>
  <c r="DK32"/>
  <c r="DJ32"/>
  <c r="DN32" s="1"/>
  <c r="DG32"/>
  <c r="DF32"/>
  <c r="DH32" s="1"/>
  <c r="DE32"/>
  <c r="DB32"/>
  <c r="DA32"/>
  <c r="DC32" s="1"/>
  <c r="CZ32"/>
  <c r="CW32"/>
  <c r="CV32"/>
  <c r="CU32"/>
  <c r="CR32"/>
  <c r="CQ32"/>
  <c r="CP32"/>
  <c r="CT32" s="1"/>
  <c r="CM32"/>
  <c r="CL32"/>
  <c r="CN32" s="1"/>
  <c r="CK32"/>
  <c r="CH32"/>
  <c r="CG32"/>
  <c r="CI32" s="1"/>
  <c r="CF32"/>
  <c r="CC32"/>
  <c r="CB32"/>
  <c r="CA32"/>
  <c r="BX32"/>
  <c r="BW32"/>
  <c r="BV32"/>
  <c r="BR32"/>
  <c r="BQ32"/>
  <c r="BP32"/>
  <c r="BM32"/>
  <c r="BL32"/>
  <c r="BK32"/>
  <c r="BO32" s="1"/>
  <c r="BH32"/>
  <c r="BG32"/>
  <c r="BI32" s="1"/>
  <c r="BF32"/>
  <c r="BC32"/>
  <c r="BB32"/>
  <c r="BD32" s="1"/>
  <c r="BA32"/>
  <c r="AX32"/>
  <c r="AW32"/>
  <c r="AV32"/>
  <c r="AS32"/>
  <c r="AR32"/>
  <c r="AQ32"/>
  <c r="GV32" s="1"/>
  <c r="HC32" s="1"/>
  <c r="AN32"/>
  <c r="GX32" s="1"/>
  <c r="HE32" s="1"/>
  <c r="AM32"/>
  <c r="GW32" s="1"/>
  <c r="HD32" s="1"/>
  <c r="AL32"/>
  <c r="AK32"/>
  <c r="AJ32"/>
  <c r="HI31"/>
  <c r="HA31"/>
  <c r="GS31"/>
  <c r="GR31"/>
  <c r="GQ31"/>
  <c r="GN31"/>
  <c r="GM31"/>
  <c r="GL31"/>
  <c r="GP31" s="1"/>
  <c r="GI31"/>
  <c r="GH31"/>
  <c r="GG31"/>
  <c r="GD31"/>
  <c r="GC31"/>
  <c r="GB31"/>
  <c r="GF31" s="1"/>
  <c r="FY31"/>
  <c r="FX31"/>
  <c r="FW31"/>
  <c r="FT31"/>
  <c r="FS31"/>
  <c r="FR31"/>
  <c r="FV31" s="1"/>
  <c r="FO31"/>
  <c r="FN31"/>
  <c r="FM31"/>
  <c r="FJ31"/>
  <c r="FI31"/>
  <c r="FH31"/>
  <c r="FL31" s="1"/>
  <c r="FE31"/>
  <c r="FD31"/>
  <c r="FC31"/>
  <c r="EZ31"/>
  <c r="EY31"/>
  <c r="EX31"/>
  <c r="FB31" s="1"/>
  <c r="EU31"/>
  <c r="ET31"/>
  <c r="ES31"/>
  <c r="EP31"/>
  <c r="EO31"/>
  <c r="EN31"/>
  <c r="ER31" s="1"/>
  <c r="EK31"/>
  <c r="EJ31"/>
  <c r="EI31"/>
  <c r="EF31"/>
  <c r="EE31"/>
  <c r="ED31"/>
  <c r="EH31" s="1"/>
  <c r="EA31"/>
  <c r="DZ31"/>
  <c r="DY31"/>
  <c r="DV31"/>
  <c r="DU31"/>
  <c r="DT31"/>
  <c r="DX31" s="1"/>
  <c r="DQ31"/>
  <c r="DP31"/>
  <c r="DO31"/>
  <c r="DL31"/>
  <c r="DK31"/>
  <c r="DJ31"/>
  <c r="DN31" s="1"/>
  <c r="DG31"/>
  <c r="DF31"/>
  <c r="DE31"/>
  <c r="DB31"/>
  <c r="DA31"/>
  <c r="CZ31"/>
  <c r="DD31" s="1"/>
  <c r="CW31"/>
  <c r="CV31"/>
  <c r="CU31"/>
  <c r="CR31"/>
  <c r="CQ31"/>
  <c r="CP31"/>
  <c r="CT31" s="1"/>
  <c r="CM31"/>
  <c r="CL31"/>
  <c r="CK31"/>
  <c r="CH31"/>
  <c r="CG31"/>
  <c r="CF31"/>
  <c r="CJ31" s="1"/>
  <c r="CC31"/>
  <c r="CB31"/>
  <c r="CA31"/>
  <c r="BY31"/>
  <c r="BX31"/>
  <c r="BW31"/>
  <c r="BV31"/>
  <c r="BR31"/>
  <c r="BQ31"/>
  <c r="BP31"/>
  <c r="BT31" s="1"/>
  <c r="BM31"/>
  <c r="BL31"/>
  <c r="BN31" s="1"/>
  <c r="BK31"/>
  <c r="BH31"/>
  <c r="BG31"/>
  <c r="BF31"/>
  <c r="BJ31" s="1"/>
  <c r="BC31"/>
  <c r="BB31"/>
  <c r="BD31" s="1"/>
  <c r="BA31"/>
  <c r="AX31"/>
  <c r="AW31"/>
  <c r="AV31"/>
  <c r="AZ31" s="1"/>
  <c r="AS31"/>
  <c r="AR31"/>
  <c r="AT31" s="1"/>
  <c r="AQ31"/>
  <c r="AN31"/>
  <c r="GX31" s="1"/>
  <c r="HE31" s="1"/>
  <c r="HK31" s="1"/>
  <c r="AM31"/>
  <c r="AL31"/>
  <c r="GV31" s="1"/>
  <c r="HC31" s="1"/>
  <c r="HJ31" s="1"/>
  <c r="AK31"/>
  <c r="AJ31"/>
  <c r="HA30"/>
  <c r="GS30"/>
  <c r="GR30"/>
  <c r="GQ30"/>
  <c r="GU30" s="1"/>
  <c r="GN30"/>
  <c r="GM30"/>
  <c r="GL30"/>
  <c r="GI30"/>
  <c r="GH30"/>
  <c r="GG30"/>
  <c r="GK30" s="1"/>
  <c r="GD30"/>
  <c r="GC30"/>
  <c r="GB30"/>
  <c r="FY30"/>
  <c r="FX30"/>
  <c r="FW30"/>
  <c r="GA30" s="1"/>
  <c r="FT30"/>
  <c r="FS30"/>
  <c r="FR30"/>
  <c r="FO30"/>
  <c r="FN30"/>
  <c r="FM30"/>
  <c r="FQ30" s="1"/>
  <c r="FJ30"/>
  <c r="FI30"/>
  <c r="FH30"/>
  <c r="FE30"/>
  <c r="FD30"/>
  <c r="FC30"/>
  <c r="FG30" s="1"/>
  <c r="EZ30"/>
  <c r="EY30"/>
  <c r="EX30"/>
  <c r="EU30"/>
  <c r="ET30"/>
  <c r="ES30"/>
  <c r="EW30" s="1"/>
  <c r="EP30"/>
  <c r="EO30"/>
  <c r="EN30"/>
  <c r="EK30"/>
  <c r="EJ30"/>
  <c r="EI30"/>
  <c r="EM30" s="1"/>
  <c r="EF30"/>
  <c r="EE30"/>
  <c r="ED30"/>
  <c r="EA30"/>
  <c r="DZ30"/>
  <c r="DY30"/>
  <c r="EC30" s="1"/>
  <c r="DV30"/>
  <c r="DU30"/>
  <c r="DT30"/>
  <c r="DQ30"/>
  <c r="DP30"/>
  <c r="DO30"/>
  <c r="DS30" s="1"/>
  <c r="DL30"/>
  <c r="DK30"/>
  <c r="DJ30"/>
  <c r="DG30"/>
  <c r="DF30"/>
  <c r="DE30"/>
  <c r="DI30" s="1"/>
  <c r="DB30"/>
  <c r="DA30"/>
  <c r="CZ30"/>
  <c r="CW30"/>
  <c r="CV30"/>
  <c r="CU30"/>
  <c r="CY30" s="1"/>
  <c r="CR30"/>
  <c r="CQ30"/>
  <c r="CP30"/>
  <c r="CM30"/>
  <c r="CL30"/>
  <c r="CK30"/>
  <c r="CO30" s="1"/>
  <c r="CH30"/>
  <c r="CG30"/>
  <c r="CF30"/>
  <c r="CC30"/>
  <c r="CB30"/>
  <c r="CA30"/>
  <c r="CE30" s="1"/>
  <c r="BX30"/>
  <c r="BW30"/>
  <c r="BV30"/>
  <c r="BR30"/>
  <c r="BQ30"/>
  <c r="BP30"/>
  <c r="BT30" s="1"/>
  <c r="BM30"/>
  <c r="BL30"/>
  <c r="BK30"/>
  <c r="BH30"/>
  <c r="BG30"/>
  <c r="BF30"/>
  <c r="BJ30" s="1"/>
  <c r="BC30"/>
  <c r="BB30"/>
  <c r="BA30"/>
  <c r="AX30"/>
  <c r="AW30"/>
  <c r="AV30"/>
  <c r="AZ30" s="1"/>
  <c r="AS30"/>
  <c r="AR30"/>
  <c r="AQ30"/>
  <c r="AN30"/>
  <c r="AM30"/>
  <c r="AL30"/>
  <c r="AP30" s="1"/>
  <c r="AK30"/>
  <c r="AJ30"/>
  <c r="HI29"/>
  <c r="HA29"/>
  <c r="GS29"/>
  <c r="GR29"/>
  <c r="GQ29"/>
  <c r="GU29" s="1"/>
  <c r="GN29"/>
  <c r="GM29"/>
  <c r="GO29" s="1"/>
  <c r="GL29"/>
  <c r="GI29"/>
  <c r="GH29"/>
  <c r="GJ29" s="1"/>
  <c r="GG29"/>
  <c r="GD29"/>
  <c r="GC29"/>
  <c r="GB29"/>
  <c r="FY29"/>
  <c r="FX29"/>
  <c r="FW29"/>
  <c r="GA29" s="1"/>
  <c r="FT29"/>
  <c r="FS29"/>
  <c r="FU29" s="1"/>
  <c r="FR29"/>
  <c r="FO29"/>
  <c r="FN29"/>
  <c r="FP29" s="1"/>
  <c r="FM29"/>
  <c r="FJ29"/>
  <c r="FI29"/>
  <c r="FH29"/>
  <c r="FE29"/>
  <c r="FD29"/>
  <c r="FC29"/>
  <c r="FG29" s="1"/>
  <c r="EZ29"/>
  <c r="EY29"/>
  <c r="FA29" s="1"/>
  <c r="EX29"/>
  <c r="EU29"/>
  <c r="ET29"/>
  <c r="EV29" s="1"/>
  <c r="ES29"/>
  <c r="EP29"/>
  <c r="EO29"/>
  <c r="EN29"/>
  <c r="EK29"/>
  <c r="EJ29"/>
  <c r="EI29"/>
  <c r="EM29" s="1"/>
  <c r="EF29"/>
  <c r="EE29"/>
  <c r="EG29" s="1"/>
  <c r="ED29"/>
  <c r="EA29"/>
  <c r="DZ29"/>
  <c r="EB29" s="1"/>
  <c r="DY29"/>
  <c r="DV29"/>
  <c r="DU29"/>
  <c r="DT29"/>
  <c r="DQ29"/>
  <c r="DP29"/>
  <c r="DO29"/>
  <c r="DS29" s="1"/>
  <c r="DL29"/>
  <c r="DK29"/>
  <c r="DM29" s="1"/>
  <c r="DJ29"/>
  <c r="DG29"/>
  <c r="DF29"/>
  <c r="DH29" s="1"/>
  <c r="DE29"/>
  <c r="DB29"/>
  <c r="DA29"/>
  <c r="CZ29"/>
  <c r="CW29"/>
  <c r="CV29"/>
  <c r="CU29"/>
  <c r="CY29" s="1"/>
  <c r="CR29"/>
  <c r="CQ29"/>
  <c r="CS29" s="1"/>
  <c r="CP29"/>
  <c r="CM29"/>
  <c r="CL29"/>
  <c r="CN29" s="1"/>
  <c r="CK29"/>
  <c r="CH29"/>
  <c r="CG29"/>
  <c r="CF29"/>
  <c r="CC29"/>
  <c r="CB29"/>
  <c r="CA29"/>
  <c r="CE29" s="1"/>
  <c r="BY29"/>
  <c r="BX29"/>
  <c r="BW29"/>
  <c r="BV29"/>
  <c r="BR29"/>
  <c r="BQ29"/>
  <c r="BP29"/>
  <c r="BT29" s="1"/>
  <c r="BM29"/>
  <c r="BL29"/>
  <c r="BN29" s="1"/>
  <c r="BK29"/>
  <c r="BH29"/>
  <c r="BG29"/>
  <c r="BI29" s="1"/>
  <c r="BF29"/>
  <c r="BC29"/>
  <c r="BB29"/>
  <c r="BA29"/>
  <c r="AX29"/>
  <c r="AW29"/>
  <c r="AV29"/>
  <c r="AZ29" s="1"/>
  <c r="AS29"/>
  <c r="AR29"/>
  <c r="AQ29"/>
  <c r="AN29"/>
  <c r="AM29"/>
  <c r="AO29" s="1"/>
  <c r="AL29"/>
  <c r="AK29"/>
  <c r="AJ29"/>
  <c r="HA28"/>
  <c r="GS28"/>
  <c r="GR28"/>
  <c r="GQ28"/>
  <c r="GN28"/>
  <c r="GM28"/>
  <c r="GL28"/>
  <c r="GP28" s="1"/>
  <c r="GI28"/>
  <c r="GH28"/>
  <c r="GJ28" s="1"/>
  <c r="GG28"/>
  <c r="GD28"/>
  <c r="GC28"/>
  <c r="GE28" s="1"/>
  <c r="GB28"/>
  <c r="FY28"/>
  <c r="FX28"/>
  <c r="FW28"/>
  <c r="FT28"/>
  <c r="FS28"/>
  <c r="FR28"/>
  <c r="FV28" s="1"/>
  <c r="FO28"/>
  <c r="FN28"/>
  <c r="FP28" s="1"/>
  <c r="FM28"/>
  <c r="FJ28"/>
  <c r="FI28"/>
  <c r="FK28" s="1"/>
  <c r="FH28"/>
  <c r="FE28"/>
  <c r="FD28"/>
  <c r="FC28"/>
  <c r="EZ28"/>
  <c r="EY28"/>
  <c r="EX28"/>
  <c r="FB28" s="1"/>
  <c r="EU28"/>
  <c r="ET28"/>
  <c r="EV28" s="1"/>
  <c r="ES28"/>
  <c r="EP28"/>
  <c r="EO28"/>
  <c r="EQ28" s="1"/>
  <c r="EN28"/>
  <c r="EK28"/>
  <c r="EJ28"/>
  <c r="EI28"/>
  <c r="EF28"/>
  <c r="EE28"/>
  <c r="ED28"/>
  <c r="EH28" s="1"/>
  <c r="EA28"/>
  <c r="DZ28"/>
  <c r="EB28" s="1"/>
  <c r="DY28"/>
  <c r="DV28"/>
  <c r="DU28"/>
  <c r="DW28" s="1"/>
  <c r="DT28"/>
  <c r="DQ28"/>
  <c r="DP28"/>
  <c r="DO28"/>
  <c r="DL28"/>
  <c r="DK28"/>
  <c r="DJ28"/>
  <c r="DN28" s="1"/>
  <c r="DG28"/>
  <c r="DF28"/>
  <c r="DH28" s="1"/>
  <c r="DE28"/>
  <c r="DB28"/>
  <c r="DA28"/>
  <c r="DC28" s="1"/>
  <c r="CZ28"/>
  <c r="CW28"/>
  <c r="CV28"/>
  <c r="CU28"/>
  <c r="CR28"/>
  <c r="CQ28"/>
  <c r="CP28"/>
  <c r="CT28" s="1"/>
  <c r="CM28"/>
  <c r="CL28"/>
  <c r="CN28" s="1"/>
  <c r="CK28"/>
  <c r="CH28"/>
  <c r="CG28"/>
  <c r="CI28" s="1"/>
  <c r="CF28"/>
  <c r="CC28"/>
  <c r="CB28"/>
  <c r="CA28"/>
  <c r="BX28"/>
  <c r="BW28"/>
  <c r="BV28"/>
  <c r="BR28"/>
  <c r="BQ28"/>
  <c r="BP28"/>
  <c r="BM28"/>
  <c r="BL28"/>
  <c r="BK28"/>
  <c r="BO28" s="1"/>
  <c r="BH28"/>
  <c r="BG28"/>
  <c r="BI28" s="1"/>
  <c r="BF28"/>
  <c r="BC28"/>
  <c r="BB28"/>
  <c r="BD28" s="1"/>
  <c r="BA28"/>
  <c r="AX28"/>
  <c r="AW28"/>
  <c r="AV28"/>
  <c r="AS28"/>
  <c r="AR28"/>
  <c r="AQ28"/>
  <c r="GV28" s="1"/>
  <c r="HC28" s="1"/>
  <c r="AN28"/>
  <c r="GX28" s="1"/>
  <c r="HE28" s="1"/>
  <c r="AM28"/>
  <c r="GW28" s="1"/>
  <c r="HD28" s="1"/>
  <c r="AL28"/>
  <c r="AK28"/>
  <c r="AJ28"/>
  <c r="HI27"/>
  <c r="HA27"/>
  <c r="GS27"/>
  <c r="GR27"/>
  <c r="GQ27"/>
  <c r="GN27"/>
  <c r="GM27"/>
  <c r="GL27"/>
  <c r="GP27" s="1"/>
  <c r="GI27"/>
  <c r="GH27"/>
  <c r="GG27"/>
  <c r="GD27"/>
  <c r="GC27"/>
  <c r="GB27"/>
  <c r="GF27" s="1"/>
  <c r="FY27"/>
  <c r="FX27"/>
  <c r="FW27"/>
  <c r="FT27"/>
  <c r="FS27"/>
  <c r="FR27"/>
  <c r="FV27" s="1"/>
  <c r="FO27"/>
  <c r="FN27"/>
  <c r="FM27"/>
  <c r="FJ27"/>
  <c r="FI27"/>
  <c r="FH27"/>
  <c r="FL27" s="1"/>
  <c r="FE27"/>
  <c r="FD27"/>
  <c r="FC27"/>
  <c r="EZ27"/>
  <c r="EY27"/>
  <c r="EX27"/>
  <c r="FB27" s="1"/>
  <c r="EU27"/>
  <c r="ET27"/>
  <c r="ES27"/>
  <c r="EP27"/>
  <c r="EO27"/>
  <c r="EN27"/>
  <c r="ER27" s="1"/>
  <c r="EK27"/>
  <c r="EJ27"/>
  <c r="EI27"/>
  <c r="EF27"/>
  <c r="EE27"/>
  <c r="ED27"/>
  <c r="EH27" s="1"/>
  <c r="EA27"/>
  <c r="DZ27"/>
  <c r="DY27"/>
  <c r="DV27"/>
  <c r="DU27"/>
  <c r="DT27"/>
  <c r="DX27" s="1"/>
  <c r="DQ27"/>
  <c r="DP27"/>
  <c r="DO27"/>
  <c r="DL27"/>
  <c r="DK27"/>
  <c r="DJ27"/>
  <c r="DN27" s="1"/>
  <c r="DG27"/>
  <c r="DF27"/>
  <c r="DE27"/>
  <c r="DB27"/>
  <c r="DA27"/>
  <c r="CZ27"/>
  <c r="DD27" s="1"/>
  <c r="CW27"/>
  <c r="CV27"/>
  <c r="CU27"/>
  <c r="CR27"/>
  <c r="CQ27"/>
  <c r="CP27"/>
  <c r="CT27" s="1"/>
  <c r="CM27"/>
  <c r="CL27"/>
  <c r="CK27"/>
  <c r="CH27"/>
  <c r="CG27"/>
  <c r="CF27"/>
  <c r="CJ27" s="1"/>
  <c r="CC27"/>
  <c r="CB27"/>
  <c r="CA27"/>
  <c r="BY27"/>
  <c r="BX27"/>
  <c r="BW27"/>
  <c r="BV27"/>
  <c r="BR27"/>
  <c r="BQ27"/>
  <c r="BP27"/>
  <c r="BT27" s="1"/>
  <c r="BM27"/>
  <c r="BL27"/>
  <c r="BN27" s="1"/>
  <c r="BK27"/>
  <c r="BH27"/>
  <c r="BG27"/>
  <c r="BF27"/>
  <c r="BJ27" s="1"/>
  <c r="BC27"/>
  <c r="BB27"/>
  <c r="BD27" s="1"/>
  <c r="BA27"/>
  <c r="AX27"/>
  <c r="AW27"/>
  <c r="AV27"/>
  <c r="AZ27" s="1"/>
  <c r="AS27"/>
  <c r="AR27"/>
  <c r="AT27" s="1"/>
  <c r="AQ27"/>
  <c r="AN27"/>
  <c r="GX27" s="1"/>
  <c r="HE27" s="1"/>
  <c r="HK27" s="1"/>
  <c r="AM27"/>
  <c r="AL27"/>
  <c r="GV27" s="1"/>
  <c r="HC27" s="1"/>
  <c r="HJ27" s="1"/>
  <c r="AK27"/>
  <c r="AJ27"/>
  <c r="HA26"/>
  <c r="GS26"/>
  <c r="GR26"/>
  <c r="GQ26"/>
  <c r="GU26" s="1"/>
  <c r="GN26"/>
  <c r="GM26"/>
  <c r="GL26"/>
  <c r="GI26"/>
  <c r="GH26"/>
  <c r="GG26"/>
  <c r="GK26" s="1"/>
  <c r="GD26"/>
  <c r="GC26"/>
  <c r="GB26"/>
  <c r="FY26"/>
  <c r="FX26"/>
  <c r="FW26"/>
  <c r="GA26" s="1"/>
  <c r="FT26"/>
  <c r="FS26"/>
  <c r="FR26"/>
  <c r="FO26"/>
  <c r="FN26"/>
  <c r="FM26"/>
  <c r="FQ26" s="1"/>
  <c r="FJ26"/>
  <c r="FI26"/>
  <c r="FH26"/>
  <c r="FE26"/>
  <c r="FD26"/>
  <c r="FC26"/>
  <c r="FG26" s="1"/>
  <c r="EZ26"/>
  <c r="EY26"/>
  <c r="EX26"/>
  <c r="EU26"/>
  <c r="ET26"/>
  <c r="ES26"/>
  <c r="EW26" s="1"/>
  <c r="EP26"/>
  <c r="EO26"/>
  <c r="EN26"/>
  <c r="EK26"/>
  <c r="EJ26"/>
  <c r="EI26"/>
  <c r="EM26" s="1"/>
  <c r="EF26"/>
  <c r="EE26"/>
  <c r="ED26"/>
  <c r="EA26"/>
  <c r="DZ26"/>
  <c r="DY26"/>
  <c r="EC26" s="1"/>
  <c r="DV26"/>
  <c r="DU26"/>
  <c r="DT26"/>
  <c r="DQ26"/>
  <c r="DP26"/>
  <c r="DO26"/>
  <c r="DS26" s="1"/>
  <c r="DL26"/>
  <c r="DK26"/>
  <c r="DJ26"/>
  <c r="DG26"/>
  <c r="DF26"/>
  <c r="DE26"/>
  <c r="DI26" s="1"/>
  <c r="DB26"/>
  <c r="DA26"/>
  <c r="CZ26"/>
  <c r="CW26"/>
  <c r="CV26"/>
  <c r="CU26"/>
  <c r="CY26" s="1"/>
  <c r="CR26"/>
  <c r="CQ26"/>
  <c r="CP26"/>
  <c r="CM26"/>
  <c r="CL26"/>
  <c r="CK26"/>
  <c r="CO26" s="1"/>
  <c r="CH26"/>
  <c r="CG26"/>
  <c r="CF26"/>
  <c r="CC26"/>
  <c r="CB26"/>
  <c r="CA26"/>
  <c r="CE26" s="1"/>
  <c r="BX26"/>
  <c r="BW26"/>
  <c r="BV26"/>
  <c r="BR26"/>
  <c r="BQ26"/>
  <c r="BP26"/>
  <c r="BT26" s="1"/>
  <c r="BM26"/>
  <c r="BL26"/>
  <c r="BK26"/>
  <c r="BH26"/>
  <c r="BG26"/>
  <c r="BF26"/>
  <c r="BJ26" s="1"/>
  <c r="BC26"/>
  <c r="BB26"/>
  <c r="BA26"/>
  <c r="AX26"/>
  <c r="AW26"/>
  <c r="AV26"/>
  <c r="AZ26" s="1"/>
  <c r="AS26"/>
  <c r="AR26"/>
  <c r="AQ26"/>
  <c r="AN26"/>
  <c r="AM26"/>
  <c r="AL26"/>
  <c r="AP26" s="1"/>
  <c r="AK26"/>
  <c r="AJ26"/>
  <c r="HI25"/>
  <c r="HA25"/>
  <c r="GS25"/>
  <c r="GR25"/>
  <c r="GQ25"/>
  <c r="GU25" s="1"/>
  <c r="GN25"/>
  <c r="GM25"/>
  <c r="GO25" s="1"/>
  <c r="GL25"/>
  <c r="GI25"/>
  <c r="GH25"/>
  <c r="GJ25" s="1"/>
  <c r="GG25"/>
  <c r="GD25"/>
  <c r="GC25"/>
  <c r="GB25"/>
  <c r="FY25"/>
  <c r="FX25"/>
  <c r="FW25"/>
  <c r="GA25" s="1"/>
  <c r="FT25"/>
  <c r="FS25"/>
  <c r="FU25" s="1"/>
  <c r="FR25"/>
  <c r="FO25"/>
  <c r="FN25"/>
  <c r="FP25" s="1"/>
  <c r="FM25"/>
  <c r="FJ25"/>
  <c r="FI25"/>
  <c r="FH25"/>
  <c r="FE25"/>
  <c r="FD25"/>
  <c r="FC25"/>
  <c r="FG25" s="1"/>
  <c r="EZ25"/>
  <c r="EY25"/>
  <c r="FA25" s="1"/>
  <c r="EX25"/>
  <c r="EU25"/>
  <c r="ET25"/>
  <c r="EV25" s="1"/>
  <c r="ES25"/>
  <c r="EP25"/>
  <c r="EO25"/>
  <c r="EN25"/>
  <c r="EK25"/>
  <c r="EJ25"/>
  <c r="EI25"/>
  <c r="EM25" s="1"/>
  <c r="EF25"/>
  <c r="EE25"/>
  <c r="EG25" s="1"/>
  <c r="ED25"/>
  <c r="EA25"/>
  <c r="DZ25"/>
  <c r="EB25" s="1"/>
  <c r="DY25"/>
  <c r="DV25"/>
  <c r="DU25"/>
  <c r="DT25"/>
  <c r="DQ25"/>
  <c r="DP25"/>
  <c r="DO25"/>
  <c r="DS25" s="1"/>
  <c r="DL25"/>
  <c r="DK25"/>
  <c r="DM25" s="1"/>
  <c r="DJ25"/>
  <c r="DG25"/>
  <c r="DF25"/>
  <c r="DH25" s="1"/>
  <c r="DE25"/>
  <c r="DB25"/>
  <c r="DA25"/>
  <c r="CZ25"/>
  <c r="CW25"/>
  <c r="CV25"/>
  <c r="CU25"/>
  <c r="CY25" s="1"/>
  <c r="CR25"/>
  <c r="CQ25"/>
  <c r="CS25" s="1"/>
  <c r="CP25"/>
  <c r="CM25"/>
  <c r="CL25"/>
  <c r="CN25" s="1"/>
  <c r="CK25"/>
  <c r="CH25"/>
  <c r="CG25"/>
  <c r="CF25"/>
  <c r="CC25"/>
  <c r="CB25"/>
  <c r="CA25"/>
  <c r="CE25" s="1"/>
  <c r="BY25"/>
  <c r="BX25"/>
  <c r="BW25"/>
  <c r="BV25"/>
  <c r="BR25"/>
  <c r="BQ25"/>
  <c r="BP25"/>
  <c r="BT25" s="1"/>
  <c r="BM25"/>
  <c r="BL25"/>
  <c r="BN25" s="1"/>
  <c r="BK25"/>
  <c r="BH25"/>
  <c r="BG25"/>
  <c r="BI25" s="1"/>
  <c r="BF25"/>
  <c r="BC25"/>
  <c r="BB25"/>
  <c r="BA25"/>
  <c r="AX25"/>
  <c r="AW25"/>
  <c r="AV25"/>
  <c r="AZ25" s="1"/>
  <c r="AS25"/>
  <c r="AR25"/>
  <c r="AQ25"/>
  <c r="AN25"/>
  <c r="AM25"/>
  <c r="AO25" s="1"/>
  <c r="AL25"/>
  <c r="AK25"/>
  <c r="AJ25"/>
  <c r="HA24"/>
  <c r="GS24"/>
  <c r="GR24"/>
  <c r="GQ24"/>
  <c r="GN24"/>
  <c r="GM24"/>
  <c r="GL24"/>
  <c r="GP24" s="1"/>
  <c r="GI24"/>
  <c r="GH24"/>
  <c r="GJ24" s="1"/>
  <c r="GG24"/>
  <c r="GD24"/>
  <c r="GC24"/>
  <c r="GE24" s="1"/>
  <c r="GB24"/>
  <c r="FY24"/>
  <c r="FX24"/>
  <c r="FW24"/>
  <c r="FT24"/>
  <c r="FS24"/>
  <c r="FR24"/>
  <c r="FV24" s="1"/>
  <c r="FO24"/>
  <c r="FN24"/>
  <c r="FP24" s="1"/>
  <c r="FM24"/>
  <c r="FJ24"/>
  <c r="FI24"/>
  <c r="FK24" s="1"/>
  <c r="FH24"/>
  <c r="FE24"/>
  <c r="FD24"/>
  <c r="FC24"/>
  <c r="EZ24"/>
  <c r="EY24"/>
  <c r="EX24"/>
  <c r="FB24" s="1"/>
  <c r="EU24"/>
  <c r="ET24"/>
  <c r="EV24" s="1"/>
  <c r="ES24"/>
  <c r="EP24"/>
  <c r="EO24"/>
  <c r="EQ24" s="1"/>
  <c r="EN24"/>
  <c r="EK24"/>
  <c r="EJ24"/>
  <c r="EI24"/>
  <c r="EF24"/>
  <c r="EE24"/>
  <c r="ED24"/>
  <c r="EH24" s="1"/>
  <c r="EA24"/>
  <c r="DZ24"/>
  <c r="EB24" s="1"/>
  <c r="DY24"/>
  <c r="DV24"/>
  <c r="DU24"/>
  <c r="DW24" s="1"/>
  <c r="DT24"/>
  <c r="DQ24"/>
  <c r="DP24"/>
  <c r="DO24"/>
  <c r="DL24"/>
  <c r="DK24"/>
  <c r="DJ24"/>
  <c r="DN24" s="1"/>
  <c r="DG24"/>
  <c r="DF24"/>
  <c r="DH24" s="1"/>
  <c r="DE24"/>
  <c r="DB24"/>
  <c r="DA24"/>
  <c r="DC24" s="1"/>
  <c r="CZ24"/>
  <c r="CW24"/>
  <c r="CV24"/>
  <c r="CU24"/>
  <c r="CR24"/>
  <c r="CQ24"/>
  <c r="CP24"/>
  <c r="CT24" s="1"/>
  <c r="CM24"/>
  <c r="CL24"/>
  <c r="CN24" s="1"/>
  <c r="CK24"/>
  <c r="CH24"/>
  <c r="CG24"/>
  <c r="CI24" s="1"/>
  <c r="CF24"/>
  <c r="CC24"/>
  <c r="CB24"/>
  <c r="CA24"/>
  <c r="BX24"/>
  <c r="BW24"/>
  <c r="BV24"/>
  <c r="BR24"/>
  <c r="BQ24"/>
  <c r="BP24"/>
  <c r="BM24"/>
  <c r="BL24"/>
  <c r="BK24"/>
  <c r="BO24" s="1"/>
  <c r="BH24"/>
  <c r="BG24"/>
  <c r="BI24" s="1"/>
  <c r="BF24"/>
  <c r="BC24"/>
  <c r="BB24"/>
  <c r="BD24" s="1"/>
  <c r="BA24"/>
  <c r="AX24"/>
  <c r="AW24"/>
  <c r="AV24"/>
  <c r="AS24"/>
  <c r="AR24"/>
  <c r="AQ24"/>
  <c r="GV24" s="1"/>
  <c r="HC24" s="1"/>
  <c r="AN24"/>
  <c r="GX24" s="1"/>
  <c r="HE24" s="1"/>
  <c r="AM24"/>
  <c r="GW24" s="1"/>
  <c r="HD24" s="1"/>
  <c r="AL24"/>
  <c r="AK24"/>
  <c r="AJ24"/>
  <c r="HI23"/>
  <c r="HA23"/>
  <c r="GS23"/>
  <c r="GR23"/>
  <c r="GQ23"/>
  <c r="GN23"/>
  <c r="GM23"/>
  <c r="GL23"/>
  <c r="GP23" s="1"/>
  <c r="GI23"/>
  <c r="GH23"/>
  <c r="GG23"/>
  <c r="GD23"/>
  <c r="GC23"/>
  <c r="GB23"/>
  <c r="GF23" s="1"/>
  <c r="FY23"/>
  <c r="FX23"/>
  <c r="FW23"/>
  <c r="FT23"/>
  <c r="FS23"/>
  <c r="FR23"/>
  <c r="FV23" s="1"/>
  <c r="FO23"/>
  <c r="FN23"/>
  <c r="FM23"/>
  <c r="FJ23"/>
  <c r="FI23"/>
  <c r="FH23"/>
  <c r="FL23" s="1"/>
  <c r="FE23"/>
  <c r="FD23"/>
  <c r="FC23"/>
  <c r="EZ23"/>
  <c r="EY23"/>
  <c r="EX23"/>
  <c r="FB23" s="1"/>
  <c r="EU23"/>
  <c r="ET23"/>
  <c r="ES23"/>
  <c r="EP23"/>
  <c r="EO23"/>
  <c r="EN23"/>
  <c r="ER23" s="1"/>
  <c r="EK23"/>
  <c r="EJ23"/>
  <c r="EI23"/>
  <c r="EF23"/>
  <c r="EE23"/>
  <c r="ED23"/>
  <c r="EH23" s="1"/>
  <c r="EA23"/>
  <c r="DZ23"/>
  <c r="DY23"/>
  <c r="DV23"/>
  <c r="DU23"/>
  <c r="DT23"/>
  <c r="DX23" s="1"/>
  <c r="DQ23"/>
  <c r="DP23"/>
  <c r="DO23"/>
  <c r="DL23"/>
  <c r="DK23"/>
  <c r="DJ23"/>
  <c r="DN23" s="1"/>
  <c r="DG23"/>
  <c r="DF23"/>
  <c r="DE23"/>
  <c r="DB23"/>
  <c r="DA23"/>
  <c r="CZ23"/>
  <c r="DD23" s="1"/>
  <c r="CW23"/>
  <c r="CV23"/>
  <c r="CU23"/>
  <c r="CR23"/>
  <c r="CQ23"/>
  <c r="CP23"/>
  <c r="CT23" s="1"/>
  <c r="CM23"/>
  <c r="CL23"/>
  <c r="CK23"/>
  <c r="CH23"/>
  <c r="CG23"/>
  <c r="CF23"/>
  <c r="CJ23" s="1"/>
  <c r="CC23"/>
  <c r="CB23"/>
  <c r="CA23"/>
  <c r="BY23"/>
  <c r="BX23"/>
  <c r="BW23"/>
  <c r="BV23"/>
  <c r="BR23"/>
  <c r="BQ23"/>
  <c r="BP23"/>
  <c r="BT23" s="1"/>
  <c r="BM23"/>
  <c r="BL23"/>
  <c r="BN23" s="1"/>
  <c r="BK23"/>
  <c r="BH23"/>
  <c r="BG23"/>
  <c r="BF23"/>
  <c r="BJ23" s="1"/>
  <c r="BC23"/>
  <c r="BB23"/>
  <c r="BD23" s="1"/>
  <c r="BA23"/>
  <c r="AX23"/>
  <c r="AW23"/>
  <c r="AV23"/>
  <c r="AZ23" s="1"/>
  <c r="AS23"/>
  <c r="AR23"/>
  <c r="AT23" s="1"/>
  <c r="AQ23"/>
  <c r="AN23"/>
  <c r="GX23" s="1"/>
  <c r="HE23" s="1"/>
  <c r="HK23" s="1"/>
  <c r="AM23"/>
  <c r="AL23"/>
  <c r="GV23" s="1"/>
  <c r="HC23" s="1"/>
  <c r="HJ23" s="1"/>
  <c r="AK23"/>
  <c r="AJ23"/>
  <c r="HA22"/>
  <c r="GS22"/>
  <c r="GR22"/>
  <c r="GQ22"/>
  <c r="GU22" s="1"/>
  <c r="GN22"/>
  <c r="GM22"/>
  <c r="GL22"/>
  <c r="GI22"/>
  <c r="GH22"/>
  <c r="GG22"/>
  <c r="GK22" s="1"/>
  <c r="GD22"/>
  <c r="GC22"/>
  <c r="GB22"/>
  <c r="FY22"/>
  <c r="FX22"/>
  <c r="FW22"/>
  <c r="GA22" s="1"/>
  <c r="FT22"/>
  <c r="FS22"/>
  <c r="FR22"/>
  <c r="FO22"/>
  <c r="FN22"/>
  <c r="FM22"/>
  <c r="FQ22" s="1"/>
  <c r="FJ22"/>
  <c r="FI22"/>
  <c r="FH22"/>
  <c r="FE22"/>
  <c r="FD22"/>
  <c r="FC22"/>
  <c r="FG22" s="1"/>
  <c r="EZ22"/>
  <c r="EY22"/>
  <c r="EX22"/>
  <c r="EU22"/>
  <c r="ET22"/>
  <c r="ES22"/>
  <c r="EW22" s="1"/>
  <c r="EP22"/>
  <c r="EO22"/>
  <c r="EN22"/>
  <c r="EK22"/>
  <c r="EJ22"/>
  <c r="EI22"/>
  <c r="EM22" s="1"/>
  <c r="EF22"/>
  <c r="EE22"/>
  <c r="ED22"/>
  <c r="EA22"/>
  <c r="DZ22"/>
  <c r="DY22"/>
  <c r="EC22" s="1"/>
  <c r="DV22"/>
  <c r="DU22"/>
  <c r="DT22"/>
  <c r="DQ22"/>
  <c r="DP22"/>
  <c r="DO22"/>
  <c r="DS22" s="1"/>
  <c r="DL22"/>
  <c r="DK22"/>
  <c r="DJ22"/>
  <c r="DG22"/>
  <c r="DF22"/>
  <c r="DE22"/>
  <c r="DI22" s="1"/>
  <c r="DB22"/>
  <c r="DA22"/>
  <c r="CZ22"/>
  <c r="CW22"/>
  <c r="CV22"/>
  <c r="CU22"/>
  <c r="CY22" s="1"/>
  <c r="CR22"/>
  <c r="CQ22"/>
  <c r="CP22"/>
  <c r="CM22"/>
  <c r="CL22"/>
  <c r="CK22"/>
  <c r="CO22" s="1"/>
  <c r="CH22"/>
  <c r="CG22"/>
  <c r="CF22"/>
  <c r="CC22"/>
  <c r="CB22"/>
  <c r="CA22"/>
  <c r="CE22" s="1"/>
  <c r="BX22"/>
  <c r="BW22"/>
  <c r="BV22"/>
  <c r="BR22"/>
  <c r="BQ22"/>
  <c r="BP22"/>
  <c r="BT22" s="1"/>
  <c r="BM22"/>
  <c r="BL22"/>
  <c r="BK22"/>
  <c r="BH22"/>
  <c r="BG22"/>
  <c r="BF22"/>
  <c r="BJ22" s="1"/>
  <c r="BC22"/>
  <c r="BB22"/>
  <c r="BA22"/>
  <c r="AX22"/>
  <c r="AW22"/>
  <c r="AV22"/>
  <c r="AZ22" s="1"/>
  <c r="AS22"/>
  <c r="AR22"/>
  <c r="AQ22"/>
  <c r="AN22"/>
  <c r="AM22"/>
  <c r="AL22"/>
  <c r="AP22" s="1"/>
  <c r="AK22"/>
  <c r="AJ22"/>
  <c r="HI21"/>
  <c r="HA21"/>
  <c r="GS21"/>
  <c r="GR21"/>
  <c r="GQ21"/>
  <c r="GU21" s="1"/>
  <c r="GN21"/>
  <c r="GM21"/>
  <c r="GO21" s="1"/>
  <c r="GL21"/>
  <c r="GI21"/>
  <c r="GH21"/>
  <c r="GJ21" s="1"/>
  <c r="GG21"/>
  <c r="GD21"/>
  <c r="GC21"/>
  <c r="GB21"/>
  <c r="FY21"/>
  <c r="FX21"/>
  <c r="FW21"/>
  <c r="GA21" s="1"/>
  <c r="FT21"/>
  <c r="FS21"/>
  <c r="FU21" s="1"/>
  <c r="FR21"/>
  <c r="FO21"/>
  <c r="FN21"/>
  <c r="FP21" s="1"/>
  <c r="FM21"/>
  <c r="FJ21"/>
  <c r="FI21"/>
  <c r="FH21"/>
  <c r="FE21"/>
  <c r="FD21"/>
  <c r="FC21"/>
  <c r="FG21" s="1"/>
  <c r="EZ21"/>
  <c r="EY21"/>
  <c r="FA21" s="1"/>
  <c r="EX21"/>
  <c r="EU21"/>
  <c r="ET21"/>
  <c r="EV21" s="1"/>
  <c r="ES21"/>
  <c r="EP21"/>
  <c r="EO21"/>
  <c r="EN21"/>
  <c r="EK21"/>
  <c r="EJ21"/>
  <c r="EI21"/>
  <c r="EM21" s="1"/>
  <c r="EF21"/>
  <c r="EE21"/>
  <c r="EG21" s="1"/>
  <c r="ED21"/>
  <c r="EA21"/>
  <c r="DZ21"/>
  <c r="EB21" s="1"/>
  <c r="DY21"/>
  <c r="DV21"/>
  <c r="DU21"/>
  <c r="DT21"/>
  <c r="DQ21"/>
  <c r="DP21"/>
  <c r="DO21"/>
  <c r="DS21" s="1"/>
  <c r="DL21"/>
  <c r="DK21"/>
  <c r="DM21" s="1"/>
  <c r="DJ21"/>
  <c r="DG21"/>
  <c r="DF21"/>
  <c r="DH21" s="1"/>
  <c r="DE21"/>
  <c r="DB21"/>
  <c r="DA21"/>
  <c r="CZ21"/>
  <c r="CW21"/>
  <c r="CV21"/>
  <c r="CU21"/>
  <c r="CY21" s="1"/>
  <c r="CR21"/>
  <c r="CQ21"/>
  <c r="CS21" s="1"/>
  <c r="CP21"/>
  <c r="CM21"/>
  <c r="CL21"/>
  <c r="CN21" s="1"/>
  <c r="CK21"/>
  <c r="CH21"/>
  <c r="CG21"/>
  <c r="CF21"/>
  <c r="CC21"/>
  <c r="CB21"/>
  <c r="CA21"/>
  <c r="CE21" s="1"/>
  <c r="BY21"/>
  <c r="BX21"/>
  <c r="BW21"/>
  <c r="BV21"/>
  <c r="BR21"/>
  <c r="BQ21"/>
  <c r="BP21"/>
  <c r="BT21" s="1"/>
  <c r="BM21"/>
  <c r="BL21"/>
  <c r="BN21" s="1"/>
  <c r="BK21"/>
  <c r="BH21"/>
  <c r="BG21"/>
  <c r="BI21" s="1"/>
  <c r="BF21"/>
  <c r="BC21"/>
  <c r="BB21"/>
  <c r="BA21"/>
  <c r="AX21"/>
  <c r="AW21"/>
  <c r="AV21"/>
  <c r="AZ21" s="1"/>
  <c r="AS21"/>
  <c r="AR21"/>
  <c r="AQ21"/>
  <c r="AN21"/>
  <c r="AM21"/>
  <c r="AO21" s="1"/>
  <c r="AL21"/>
  <c r="AK21"/>
  <c r="AJ21"/>
  <c r="HA20"/>
  <c r="GS20"/>
  <c r="GR20"/>
  <c r="GQ20"/>
  <c r="GN20"/>
  <c r="GM20"/>
  <c r="GL20"/>
  <c r="GP20" s="1"/>
  <c r="GI20"/>
  <c r="GH20"/>
  <c r="GJ20" s="1"/>
  <c r="GG20"/>
  <c r="GD20"/>
  <c r="GC20"/>
  <c r="GE20" s="1"/>
  <c r="GB20"/>
  <c r="FY20"/>
  <c r="FX20"/>
  <c r="FW20"/>
  <c r="FT20"/>
  <c r="FS20"/>
  <c r="FR20"/>
  <c r="FV20" s="1"/>
  <c r="FO20"/>
  <c r="FN20"/>
  <c r="FP20" s="1"/>
  <c r="FM20"/>
  <c r="FJ20"/>
  <c r="FI20"/>
  <c r="FK20" s="1"/>
  <c r="FH20"/>
  <c r="FE20"/>
  <c r="FD20"/>
  <c r="FC20"/>
  <c r="EZ20"/>
  <c r="EY20"/>
  <c r="EX20"/>
  <c r="FB20" s="1"/>
  <c r="EU20"/>
  <c r="ET20"/>
  <c r="EV20" s="1"/>
  <c r="ES20"/>
  <c r="EP20"/>
  <c r="EO20"/>
  <c r="EQ20" s="1"/>
  <c r="EN20"/>
  <c r="EK20"/>
  <c r="EJ20"/>
  <c r="EI20"/>
  <c r="EF20"/>
  <c r="EE20"/>
  <c r="ED20"/>
  <c r="EH20" s="1"/>
  <c r="EA20"/>
  <c r="DZ20"/>
  <c r="EB20" s="1"/>
  <c r="DY20"/>
  <c r="DV20"/>
  <c r="DU20"/>
  <c r="DW20" s="1"/>
  <c r="DT20"/>
  <c r="DQ20"/>
  <c r="DP20"/>
  <c r="DO20"/>
  <c r="DL20"/>
  <c r="DK20"/>
  <c r="DJ20"/>
  <c r="DN20" s="1"/>
  <c r="DG20"/>
  <c r="DF20"/>
  <c r="DH20" s="1"/>
  <c r="DE20"/>
  <c r="DB20"/>
  <c r="DA20"/>
  <c r="DC20" s="1"/>
  <c r="CZ20"/>
  <c r="CW20"/>
  <c r="CV20"/>
  <c r="CU20"/>
  <c r="CR20"/>
  <c r="CQ20"/>
  <c r="CP20"/>
  <c r="CT20" s="1"/>
  <c r="CM20"/>
  <c r="CL20"/>
  <c r="CN20" s="1"/>
  <c r="CK20"/>
  <c r="CH20"/>
  <c r="CG20"/>
  <c r="CI20" s="1"/>
  <c r="CF20"/>
  <c r="CC20"/>
  <c r="CB20"/>
  <c r="CA20"/>
  <c r="BX20"/>
  <c r="BW20"/>
  <c r="BV20"/>
  <c r="BR20"/>
  <c r="BQ20"/>
  <c r="BP20"/>
  <c r="BM20"/>
  <c r="BL20"/>
  <c r="BK20"/>
  <c r="BO20" s="1"/>
  <c r="BH20"/>
  <c r="BG20"/>
  <c r="BI20" s="1"/>
  <c r="BF20"/>
  <c r="BC20"/>
  <c r="BB20"/>
  <c r="BD20" s="1"/>
  <c r="BA20"/>
  <c r="AX20"/>
  <c r="AW20"/>
  <c r="AV20"/>
  <c r="AS20"/>
  <c r="AR20"/>
  <c r="AQ20"/>
  <c r="GV20" s="1"/>
  <c r="HC20" s="1"/>
  <c r="AN20"/>
  <c r="GX20" s="1"/>
  <c r="HE20" s="1"/>
  <c r="AM20"/>
  <c r="GW20" s="1"/>
  <c r="HD20" s="1"/>
  <c r="AL20"/>
  <c r="AK20"/>
  <c r="AJ20"/>
  <c r="HI19"/>
  <c r="HA19"/>
  <c r="GS19"/>
  <c r="GR19"/>
  <c r="GQ19"/>
  <c r="GN19"/>
  <c r="GM19"/>
  <c r="GL19"/>
  <c r="GP19" s="1"/>
  <c r="GI19"/>
  <c r="GH19"/>
  <c r="GG19"/>
  <c r="GD19"/>
  <c r="GC19"/>
  <c r="GB19"/>
  <c r="GF19" s="1"/>
  <c r="FY19"/>
  <c r="FX19"/>
  <c r="FW19"/>
  <c r="FT19"/>
  <c r="FS19"/>
  <c r="FR19"/>
  <c r="FV19" s="1"/>
  <c r="FO19"/>
  <c r="FN19"/>
  <c r="FM19"/>
  <c r="FJ19"/>
  <c r="FI19"/>
  <c r="FH19"/>
  <c r="FL19" s="1"/>
  <c r="FE19"/>
  <c r="FD19"/>
  <c r="FC19"/>
  <c r="EZ19"/>
  <c r="EY19"/>
  <c r="EX19"/>
  <c r="FB19" s="1"/>
  <c r="EU19"/>
  <c r="ET19"/>
  <c r="ES19"/>
  <c r="EP19"/>
  <c r="EO19"/>
  <c r="EN19"/>
  <c r="ER19" s="1"/>
  <c r="EK19"/>
  <c r="EJ19"/>
  <c r="EI19"/>
  <c r="EF19"/>
  <c r="EE19"/>
  <c r="ED19"/>
  <c r="EH19" s="1"/>
  <c r="EA19"/>
  <c r="DZ19"/>
  <c r="DY19"/>
  <c r="DV19"/>
  <c r="DU19"/>
  <c r="DT19"/>
  <c r="DX19" s="1"/>
  <c r="DQ19"/>
  <c r="DP19"/>
  <c r="DO19"/>
  <c r="DL19"/>
  <c r="DK19"/>
  <c r="DJ19"/>
  <c r="DN19" s="1"/>
  <c r="DG19"/>
  <c r="DF19"/>
  <c r="DE19"/>
  <c r="DB19"/>
  <c r="DA19"/>
  <c r="CZ19"/>
  <c r="DD19" s="1"/>
  <c r="CW19"/>
  <c r="CV19"/>
  <c r="CU19"/>
  <c r="CR19"/>
  <c r="CQ19"/>
  <c r="CP19"/>
  <c r="CT19" s="1"/>
  <c r="CM19"/>
  <c r="CL19"/>
  <c r="CK19"/>
  <c r="CH19"/>
  <c r="CG19"/>
  <c r="CF19"/>
  <c r="CJ19" s="1"/>
  <c r="CC19"/>
  <c r="CB19"/>
  <c r="CA19"/>
  <c r="BY19"/>
  <c r="BX19"/>
  <c r="BW19"/>
  <c r="BV19"/>
  <c r="BR19"/>
  <c r="BQ19"/>
  <c r="BP19"/>
  <c r="BT19" s="1"/>
  <c r="BM19"/>
  <c r="BL19"/>
  <c r="BN19" s="1"/>
  <c r="BK19"/>
  <c r="BH19"/>
  <c r="BG19"/>
  <c r="BF19"/>
  <c r="BJ19" s="1"/>
  <c r="BC19"/>
  <c r="BB19"/>
  <c r="BD19" s="1"/>
  <c r="BA19"/>
  <c r="AX19"/>
  <c r="AW19"/>
  <c r="AV19"/>
  <c r="AZ19" s="1"/>
  <c r="AS19"/>
  <c r="AR19"/>
  <c r="AT19" s="1"/>
  <c r="AQ19"/>
  <c r="AN19"/>
  <c r="GX19" s="1"/>
  <c r="HE19" s="1"/>
  <c r="HK19" s="1"/>
  <c r="AM19"/>
  <c r="AL19"/>
  <c r="GV19" s="1"/>
  <c r="HC19" s="1"/>
  <c r="HJ19" s="1"/>
  <c r="AK19"/>
  <c r="AJ19"/>
  <c r="HA18"/>
  <c r="GS18"/>
  <c r="GR18"/>
  <c r="GQ18"/>
  <c r="GU18" s="1"/>
  <c r="GN18"/>
  <c r="GM18"/>
  <c r="GL18"/>
  <c r="GI18"/>
  <c r="GH18"/>
  <c r="GG18"/>
  <c r="GK18" s="1"/>
  <c r="GD18"/>
  <c r="GC18"/>
  <c r="GB18"/>
  <c r="FY18"/>
  <c r="FX18"/>
  <c r="FW18"/>
  <c r="GA18" s="1"/>
  <c r="FT18"/>
  <c r="FS18"/>
  <c r="FR18"/>
  <c r="FO18"/>
  <c r="FN18"/>
  <c r="FM18"/>
  <c r="FQ18" s="1"/>
  <c r="FJ18"/>
  <c r="FI18"/>
  <c r="FH18"/>
  <c r="FE18"/>
  <c r="FD18"/>
  <c r="FC18"/>
  <c r="FG18" s="1"/>
  <c r="EZ18"/>
  <c r="EY18"/>
  <c r="EX18"/>
  <c r="EU18"/>
  <c r="ET18"/>
  <c r="ES18"/>
  <c r="EW18" s="1"/>
  <c r="EP18"/>
  <c r="EO18"/>
  <c r="EN18"/>
  <c r="EK18"/>
  <c r="EJ18"/>
  <c r="EI18"/>
  <c r="EM18" s="1"/>
  <c r="EF18"/>
  <c r="EE18"/>
  <c r="ED18"/>
  <c r="EA18"/>
  <c r="DZ18"/>
  <c r="DY18"/>
  <c r="EC18" s="1"/>
  <c r="DV18"/>
  <c r="DU18"/>
  <c r="DT18"/>
  <c r="DQ18"/>
  <c r="DP18"/>
  <c r="DO18"/>
  <c r="DS18" s="1"/>
  <c r="DL18"/>
  <c r="DK18"/>
  <c r="DJ18"/>
  <c r="DG18"/>
  <c r="DF18"/>
  <c r="DE18"/>
  <c r="DI18" s="1"/>
  <c r="DB18"/>
  <c r="DA18"/>
  <c r="CZ18"/>
  <c r="CW18"/>
  <c r="CV18"/>
  <c r="CU18"/>
  <c r="CY18" s="1"/>
  <c r="CR18"/>
  <c r="CQ18"/>
  <c r="CP18"/>
  <c r="CM18"/>
  <c r="CL18"/>
  <c r="CK18"/>
  <c r="CO18" s="1"/>
  <c r="CH18"/>
  <c r="CG18"/>
  <c r="CF18"/>
  <c r="CC18"/>
  <c r="CB18"/>
  <c r="CA18"/>
  <c r="CE18" s="1"/>
  <c r="BX18"/>
  <c r="BW18"/>
  <c r="BV18"/>
  <c r="BR18"/>
  <c r="BQ18"/>
  <c r="BP18"/>
  <c r="BT18" s="1"/>
  <c r="BM18"/>
  <c r="BL18"/>
  <c r="BK18"/>
  <c r="BH18"/>
  <c r="BG18"/>
  <c r="BF18"/>
  <c r="BJ18" s="1"/>
  <c r="BC18"/>
  <c r="BB18"/>
  <c r="BA18"/>
  <c r="AX18"/>
  <c r="AW18"/>
  <c r="AV18"/>
  <c r="AZ18" s="1"/>
  <c r="AS18"/>
  <c r="AR18"/>
  <c r="AQ18"/>
  <c r="AN18"/>
  <c r="AM18"/>
  <c r="AL18"/>
  <c r="AP18" s="1"/>
  <c r="AK18"/>
  <c r="AJ18"/>
  <c r="HI17"/>
  <c r="HA17"/>
  <c r="GS17"/>
  <c r="GR17"/>
  <c r="GQ17"/>
  <c r="GU17" s="1"/>
  <c r="GN17"/>
  <c r="GM17"/>
  <c r="GO17" s="1"/>
  <c r="GL17"/>
  <c r="GI17"/>
  <c r="GH17"/>
  <c r="GJ17" s="1"/>
  <c r="GG17"/>
  <c r="GD17"/>
  <c r="GC17"/>
  <c r="GB17"/>
  <c r="FY17"/>
  <c r="FX17"/>
  <c r="FW17"/>
  <c r="GA17" s="1"/>
  <c r="FT17"/>
  <c r="FS17"/>
  <c r="FU17" s="1"/>
  <c r="FR17"/>
  <c r="FO17"/>
  <c r="FN17"/>
  <c r="FP17" s="1"/>
  <c r="FM17"/>
  <c r="FJ17"/>
  <c r="FI17"/>
  <c r="FH17"/>
  <c r="FE17"/>
  <c r="FD17"/>
  <c r="FC17"/>
  <c r="FG17" s="1"/>
  <c r="EZ17"/>
  <c r="EY17"/>
  <c r="FA17" s="1"/>
  <c r="EX17"/>
  <c r="EU17"/>
  <c r="ET17"/>
  <c r="EV17" s="1"/>
  <c r="ES17"/>
  <c r="EP17"/>
  <c r="EO17"/>
  <c r="EN17"/>
  <c r="EK17"/>
  <c r="EJ17"/>
  <c r="EI17"/>
  <c r="EM17" s="1"/>
  <c r="EF17"/>
  <c r="EE17"/>
  <c r="EG17" s="1"/>
  <c r="ED17"/>
  <c r="EA17"/>
  <c r="DZ17"/>
  <c r="EB17" s="1"/>
  <c r="DY17"/>
  <c r="DV17"/>
  <c r="DU17"/>
  <c r="DT17"/>
  <c r="DQ17"/>
  <c r="DP17"/>
  <c r="DO17"/>
  <c r="DS17" s="1"/>
  <c r="DL17"/>
  <c r="DK17"/>
  <c r="DM17" s="1"/>
  <c r="DJ17"/>
  <c r="DG17"/>
  <c r="DF17"/>
  <c r="DH17" s="1"/>
  <c r="DE17"/>
  <c r="DB17"/>
  <c r="DA17"/>
  <c r="CZ17"/>
  <c r="CW17"/>
  <c r="CV17"/>
  <c r="CU17"/>
  <c r="CY17" s="1"/>
  <c r="CR17"/>
  <c r="CQ17"/>
  <c r="CS17" s="1"/>
  <c r="CP17"/>
  <c r="CM17"/>
  <c r="CL17"/>
  <c r="CN17" s="1"/>
  <c r="CK17"/>
  <c r="CH17"/>
  <c r="CG17"/>
  <c r="CF17"/>
  <c r="CC17"/>
  <c r="CB17"/>
  <c r="CA17"/>
  <c r="CE17" s="1"/>
  <c r="BY17"/>
  <c r="BX17"/>
  <c r="BW17"/>
  <c r="BV17"/>
  <c r="BR17"/>
  <c r="BQ17"/>
  <c r="BP17"/>
  <c r="BT17" s="1"/>
  <c r="BM17"/>
  <c r="BL17"/>
  <c r="BN17" s="1"/>
  <c r="BK17"/>
  <c r="BH17"/>
  <c r="BG17"/>
  <c r="BI17" s="1"/>
  <c r="BF17"/>
  <c r="BC17"/>
  <c r="BB17"/>
  <c r="BA17"/>
  <c r="AX17"/>
  <c r="AW17"/>
  <c r="AV17"/>
  <c r="AZ17" s="1"/>
  <c r="AS17"/>
  <c r="AR17"/>
  <c r="AQ17"/>
  <c r="AN17"/>
  <c r="AM17"/>
  <c r="AO17" s="1"/>
  <c r="AL17"/>
  <c r="AK17"/>
  <c r="AJ17"/>
  <c r="HA16"/>
  <c r="GS16"/>
  <c r="GR16"/>
  <c r="GQ16"/>
  <c r="GN16"/>
  <c r="GM16"/>
  <c r="GL16"/>
  <c r="GP16" s="1"/>
  <c r="GI16"/>
  <c r="GH16"/>
  <c r="GJ16" s="1"/>
  <c r="GG16"/>
  <c r="GD16"/>
  <c r="GC16"/>
  <c r="GE16" s="1"/>
  <c r="GB16"/>
  <c r="FY16"/>
  <c r="FX16"/>
  <c r="FW16"/>
  <c r="FT16"/>
  <c r="FS16"/>
  <c r="FR16"/>
  <c r="FV16" s="1"/>
  <c r="FO16"/>
  <c r="FN16"/>
  <c r="FP16" s="1"/>
  <c r="FM16"/>
  <c r="FJ16"/>
  <c r="FI16"/>
  <c r="FK16" s="1"/>
  <c r="FH16"/>
  <c r="FE16"/>
  <c r="FD16"/>
  <c r="FC16"/>
  <c r="EZ16"/>
  <c r="EY16"/>
  <c r="EX16"/>
  <c r="FB16" s="1"/>
  <c r="EU16"/>
  <c r="ET16"/>
  <c r="EV16" s="1"/>
  <c r="ES16"/>
  <c r="EP16"/>
  <c r="EO16"/>
  <c r="EQ16" s="1"/>
  <c r="EN16"/>
  <c r="EK16"/>
  <c r="EJ16"/>
  <c r="EI16"/>
  <c r="EF16"/>
  <c r="EE16"/>
  <c r="ED16"/>
  <c r="EH16" s="1"/>
  <c r="EA16"/>
  <c r="DZ16"/>
  <c r="EB16" s="1"/>
  <c r="DY16"/>
  <c r="DV16"/>
  <c r="DU16"/>
  <c r="DW16" s="1"/>
  <c r="DT16"/>
  <c r="DQ16"/>
  <c r="DP16"/>
  <c r="DO16"/>
  <c r="DL16"/>
  <c r="DK16"/>
  <c r="DJ16"/>
  <c r="DN16" s="1"/>
  <c r="DG16"/>
  <c r="DF16"/>
  <c r="DH16" s="1"/>
  <c r="DE16"/>
  <c r="DB16"/>
  <c r="DA16"/>
  <c r="DC16" s="1"/>
  <c r="CZ16"/>
  <c r="CW16"/>
  <c r="CV16"/>
  <c r="CU16"/>
  <c r="CR16"/>
  <c r="CQ16"/>
  <c r="CP16"/>
  <c r="CT16" s="1"/>
  <c r="CM16"/>
  <c r="CL16"/>
  <c r="CN16" s="1"/>
  <c r="CK16"/>
  <c r="CH16"/>
  <c r="CG16"/>
  <c r="CI16" s="1"/>
  <c r="CF16"/>
  <c r="CC16"/>
  <c r="CB16"/>
  <c r="CA16"/>
  <c r="BX16"/>
  <c r="BW16"/>
  <c r="BV16"/>
  <c r="BR16"/>
  <c r="BQ16"/>
  <c r="BP16"/>
  <c r="BM16"/>
  <c r="BL16"/>
  <c r="BK16"/>
  <c r="BO16" s="1"/>
  <c r="BH16"/>
  <c r="BG16"/>
  <c r="BI16" s="1"/>
  <c r="BF16"/>
  <c r="BC16"/>
  <c r="BB16"/>
  <c r="BD16" s="1"/>
  <c r="BA16"/>
  <c r="AX16"/>
  <c r="AW16"/>
  <c r="AV16"/>
  <c r="AS16"/>
  <c r="AR16"/>
  <c r="AQ16"/>
  <c r="GV16" s="1"/>
  <c r="HC16" s="1"/>
  <c r="AN16"/>
  <c r="GX16" s="1"/>
  <c r="HE16" s="1"/>
  <c r="AM16"/>
  <c r="GW16" s="1"/>
  <c r="HD16" s="1"/>
  <c r="AL16"/>
  <c r="AK16"/>
  <c r="AJ16"/>
  <c r="HI15"/>
  <c r="HA15"/>
  <c r="GS15"/>
  <c r="GR15"/>
  <c r="GQ15"/>
  <c r="GN15"/>
  <c r="GM15"/>
  <c r="GL15"/>
  <c r="GP15" s="1"/>
  <c r="GI15"/>
  <c r="GH15"/>
  <c r="GG15"/>
  <c r="GD15"/>
  <c r="GC15"/>
  <c r="GB15"/>
  <c r="GF15" s="1"/>
  <c r="FY15"/>
  <c r="FX15"/>
  <c r="FW15"/>
  <c r="FT15"/>
  <c r="FS15"/>
  <c r="FR15"/>
  <c r="FV15" s="1"/>
  <c r="FO15"/>
  <c r="FN15"/>
  <c r="FM15"/>
  <c r="FJ15"/>
  <c r="FI15"/>
  <c r="FH15"/>
  <c r="FL15" s="1"/>
  <c r="FE15"/>
  <c r="FD15"/>
  <c r="FC15"/>
  <c r="EZ15"/>
  <c r="EY15"/>
  <c r="EX15"/>
  <c r="FB15" s="1"/>
  <c r="EU15"/>
  <c r="ET15"/>
  <c r="ES15"/>
  <c r="EP15"/>
  <c r="EO15"/>
  <c r="EN15"/>
  <c r="ER15" s="1"/>
  <c r="EK15"/>
  <c r="EJ15"/>
  <c r="EI15"/>
  <c r="EF15"/>
  <c r="EE15"/>
  <c r="ED15"/>
  <c r="EH15" s="1"/>
  <c r="EA15"/>
  <c r="DZ15"/>
  <c r="DY15"/>
  <c r="DV15"/>
  <c r="DU15"/>
  <c r="DT15"/>
  <c r="DX15" s="1"/>
  <c r="DQ15"/>
  <c r="DP15"/>
  <c r="DO15"/>
  <c r="DL15"/>
  <c r="DK15"/>
  <c r="DJ15"/>
  <c r="DN15" s="1"/>
  <c r="DG15"/>
  <c r="DF15"/>
  <c r="DE15"/>
  <c r="DB15"/>
  <c r="DA15"/>
  <c r="CZ15"/>
  <c r="DD15" s="1"/>
  <c r="CW15"/>
  <c r="CV15"/>
  <c r="CU15"/>
  <c r="CR15"/>
  <c r="CQ15"/>
  <c r="CP15"/>
  <c r="CT15" s="1"/>
  <c r="CM15"/>
  <c r="CL15"/>
  <c r="CK15"/>
  <c r="CH15"/>
  <c r="CG15"/>
  <c r="CF15"/>
  <c r="CJ15" s="1"/>
  <c r="CC15"/>
  <c r="CB15"/>
  <c r="CA15"/>
  <c r="BY15"/>
  <c r="BX15"/>
  <c r="BW15"/>
  <c r="BV15"/>
  <c r="BR15"/>
  <c r="BQ15"/>
  <c r="BP15"/>
  <c r="BT15" s="1"/>
  <c r="BM15"/>
  <c r="BL15"/>
  <c r="BN15" s="1"/>
  <c r="BK15"/>
  <c r="BH15"/>
  <c r="BG15"/>
  <c r="BF15"/>
  <c r="BJ15" s="1"/>
  <c r="BC15"/>
  <c r="BB15"/>
  <c r="BD15" s="1"/>
  <c r="BA15"/>
  <c r="AX15"/>
  <c r="AW15"/>
  <c r="AV15"/>
  <c r="AZ15" s="1"/>
  <c r="AS15"/>
  <c r="AR15"/>
  <c r="AT15" s="1"/>
  <c r="AQ15"/>
  <c r="AN15"/>
  <c r="GX15" s="1"/>
  <c r="HE15" s="1"/>
  <c r="HK15" s="1"/>
  <c r="AM15"/>
  <c r="AL15"/>
  <c r="GV15" s="1"/>
  <c r="HC15" s="1"/>
  <c r="HJ15" s="1"/>
  <c r="AK15"/>
  <c r="AJ15"/>
  <c r="HA14"/>
  <c r="GS14"/>
  <c r="GR14"/>
  <c r="GQ14"/>
  <c r="GU14" s="1"/>
  <c r="GN14"/>
  <c r="GM14"/>
  <c r="GL14"/>
  <c r="GI14"/>
  <c r="GH14"/>
  <c r="GG14"/>
  <c r="GK14" s="1"/>
  <c r="GD14"/>
  <c r="GC14"/>
  <c r="GB14"/>
  <c r="FY14"/>
  <c r="FX14"/>
  <c r="FW14"/>
  <c r="GA14" s="1"/>
  <c r="FT14"/>
  <c r="FS14"/>
  <c r="FR14"/>
  <c r="FO14"/>
  <c r="FN14"/>
  <c r="FM14"/>
  <c r="FQ14" s="1"/>
  <c r="FJ14"/>
  <c r="FI14"/>
  <c r="FH14"/>
  <c r="FE14"/>
  <c r="FD14"/>
  <c r="FC14"/>
  <c r="FG14" s="1"/>
  <c r="EZ14"/>
  <c r="EY14"/>
  <c r="EX14"/>
  <c r="EU14"/>
  <c r="ET14"/>
  <c r="ES14"/>
  <c r="EW14" s="1"/>
  <c r="EP14"/>
  <c r="EO14"/>
  <c r="EN14"/>
  <c r="EK14"/>
  <c r="EJ14"/>
  <c r="EI14"/>
  <c r="EM14" s="1"/>
  <c r="EF14"/>
  <c r="EE14"/>
  <c r="ED14"/>
  <c r="EA14"/>
  <c r="DZ14"/>
  <c r="DY14"/>
  <c r="EC14" s="1"/>
  <c r="DV14"/>
  <c r="DU14"/>
  <c r="DT14"/>
  <c r="DQ14"/>
  <c r="DP14"/>
  <c r="DO14"/>
  <c r="DS14" s="1"/>
  <c r="DL14"/>
  <c r="DK14"/>
  <c r="DJ14"/>
  <c r="DG14"/>
  <c r="DF14"/>
  <c r="DE14"/>
  <c r="DI14" s="1"/>
  <c r="DB14"/>
  <c r="DA14"/>
  <c r="CZ14"/>
  <c r="CW14"/>
  <c r="CV14"/>
  <c r="CU14"/>
  <c r="CY14" s="1"/>
  <c r="CR14"/>
  <c r="CQ14"/>
  <c r="CP14"/>
  <c r="CM14"/>
  <c r="CL14"/>
  <c r="CK14"/>
  <c r="CO14" s="1"/>
  <c r="CH14"/>
  <c r="CG14"/>
  <c r="CF14"/>
  <c r="CC14"/>
  <c r="CB14"/>
  <c r="CA14"/>
  <c r="CE14" s="1"/>
  <c r="BX14"/>
  <c r="BW14"/>
  <c r="BV14"/>
  <c r="BR14"/>
  <c r="BQ14"/>
  <c r="BP14"/>
  <c r="BT14" s="1"/>
  <c r="BM14"/>
  <c r="BL14"/>
  <c r="BK14"/>
  <c r="BH14"/>
  <c r="BG14"/>
  <c r="BF14"/>
  <c r="BJ14" s="1"/>
  <c r="BC14"/>
  <c r="BB14"/>
  <c r="BA14"/>
  <c r="AX14"/>
  <c r="AW14"/>
  <c r="AV14"/>
  <c r="AZ14" s="1"/>
  <c r="AS14"/>
  <c r="AR14"/>
  <c r="AQ14"/>
  <c r="AN14"/>
  <c r="AM14"/>
  <c r="AL14"/>
  <c r="AP14" s="1"/>
  <c r="AK14"/>
  <c r="AJ14"/>
  <c r="HI13"/>
  <c r="HA13"/>
  <c r="GS13"/>
  <c r="GR13"/>
  <c r="GQ13"/>
  <c r="GU13" s="1"/>
  <c r="GN13"/>
  <c r="GM13"/>
  <c r="GO13" s="1"/>
  <c r="GL13"/>
  <c r="GI13"/>
  <c r="GH13"/>
  <c r="GJ13" s="1"/>
  <c r="GG13"/>
  <c r="GD13"/>
  <c r="GC13"/>
  <c r="GB13"/>
  <c r="FY13"/>
  <c r="FX13"/>
  <c r="FW13"/>
  <c r="GA13" s="1"/>
  <c r="FT13"/>
  <c r="FS13"/>
  <c r="FU13" s="1"/>
  <c r="FR13"/>
  <c r="FO13"/>
  <c r="FN13"/>
  <c r="FP13" s="1"/>
  <c r="FM13"/>
  <c r="FJ13"/>
  <c r="FI13"/>
  <c r="FH13"/>
  <c r="FE13"/>
  <c r="FD13"/>
  <c r="FC13"/>
  <c r="FG13" s="1"/>
  <c r="EZ13"/>
  <c r="EY13"/>
  <c r="FA13" s="1"/>
  <c r="EX13"/>
  <c r="EU13"/>
  <c r="ET13"/>
  <c r="EV13" s="1"/>
  <c r="ES13"/>
  <c r="EP13"/>
  <c r="EO13"/>
  <c r="EN13"/>
  <c r="EK13"/>
  <c r="EJ13"/>
  <c r="EI13"/>
  <c r="EM13" s="1"/>
  <c r="EF13"/>
  <c r="EE13"/>
  <c r="EG13" s="1"/>
  <c r="ED13"/>
  <c r="EA13"/>
  <c r="DZ13"/>
  <c r="EB13" s="1"/>
  <c r="DY13"/>
  <c r="DV13"/>
  <c r="DU13"/>
  <c r="DT13"/>
  <c r="DQ13"/>
  <c r="DP13"/>
  <c r="DO13"/>
  <c r="DS13" s="1"/>
  <c r="DL13"/>
  <c r="DK13"/>
  <c r="DM13" s="1"/>
  <c r="DJ13"/>
  <c r="DG13"/>
  <c r="DF13"/>
  <c r="DH13" s="1"/>
  <c r="DE13"/>
  <c r="DB13"/>
  <c r="DA13"/>
  <c r="CZ13"/>
  <c r="CW13"/>
  <c r="CV13"/>
  <c r="CU13"/>
  <c r="CY13" s="1"/>
  <c r="CR13"/>
  <c r="CQ13"/>
  <c r="CS13" s="1"/>
  <c r="CP13"/>
  <c r="CM13"/>
  <c r="CL13"/>
  <c r="CN13" s="1"/>
  <c r="CK13"/>
  <c r="CH13"/>
  <c r="CG13"/>
  <c r="CF13"/>
  <c r="CC13"/>
  <c r="CB13"/>
  <c r="CA13"/>
  <c r="CE13" s="1"/>
  <c r="BY13"/>
  <c r="BX13"/>
  <c r="BW13"/>
  <c r="BV13"/>
  <c r="BR13"/>
  <c r="BQ13"/>
  <c r="BP13"/>
  <c r="BT13" s="1"/>
  <c r="BM13"/>
  <c r="BL13"/>
  <c r="BN13" s="1"/>
  <c r="BK13"/>
  <c r="BH13"/>
  <c r="BG13"/>
  <c r="BI13" s="1"/>
  <c r="BF13"/>
  <c r="BC13"/>
  <c r="BB13"/>
  <c r="BA13"/>
  <c r="AX13"/>
  <c r="AW13"/>
  <c r="AV13"/>
  <c r="AZ13" s="1"/>
  <c r="AS13"/>
  <c r="AR13"/>
  <c r="AQ13"/>
  <c r="AN13"/>
  <c r="AM13"/>
  <c r="AO13" s="1"/>
  <c r="AL13"/>
  <c r="AK13"/>
  <c r="AJ13"/>
  <c r="HA12"/>
  <c r="GS12"/>
  <c r="GR12"/>
  <c r="GQ12"/>
  <c r="GN12"/>
  <c r="GM12"/>
  <c r="GL12"/>
  <c r="GP12" s="1"/>
  <c r="GI12"/>
  <c r="GH12"/>
  <c r="GJ12" s="1"/>
  <c r="GG12"/>
  <c r="GD12"/>
  <c r="GC12"/>
  <c r="GE12" s="1"/>
  <c r="GB12"/>
  <c r="FY12"/>
  <c r="FX12"/>
  <c r="FW12"/>
  <c r="FT12"/>
  <c r="FS12"/>
  <c r="FR12"/>
  <c r="FV12" s="1"/>
  <c r="FO12"/>
  <c r="FN12"/>
  <c r="FP12" s="1"/>
  <c r="FM12"/>
  <c r="FJ12"/>
  <c r="FI12"/>
  <c r="FK12" s="1"/>
  <c r="FH12"/>
  <c r="FE12"/>
  <c r="FD12"/>
  <c r="FC12"/>
  <c r="EZ12"/>
  <c r="EY12"/>
  <c r="EX12"/>
  <c r="FB12" s="1"/>
  <c r="EU12"/>
  <c r="ET12"/>
  <c r="EV12" s="1"/>
  <c r="ES12"/>
  <c r="EP12"/>
  <c r="EO12"/>
  <c r="EQ12" s="1"/>
  <c r="EN12"/>
  <c r="EK12"/>
  <c r="EJ12"/>
  <c r="EI12"/>
  <c r="EF12"/>
  <c r="EE12"/>
  <c r="ED12"/>
  <c r="EH12" s="1"/>
  <c r="EA12"/>
  <c r="DZ12"/>
  <c r="EB12" s="1"/>
  <c r="DY12"/>
  <c r="DV12"/>
  <c r="DU12"/>
  <c r="DW12" s="1"/>
  <c r="DT12"/>
  <c r="DQ12"/>
  <c r="DP12"/>
  <c r="DO12"/>
  <c r="DL12"/>
  <c r="DK12"/>
  <c r="DJ12"/>
  <c r="DN12" s="1"/>
  <c r="DG12"/>
  <c r="DF12"/>
  <c r="DH12" s="1"/>
  <c r="DE12"/>
  <c r="DB12"/>
  <c r="DA12"/>
  <c r="DC12" s="1"/>
  <c r="CZ12"/>
  <c r="CW12"/>
  <c r="CV12"/>
  <c r="CU12"/>
  <c r="CR12"/>
  <c r="CQ12"/>
  <c r="CP12"/>
  <c r="CT12" s="1"/>
  <c r="CM12"/>
  <c r="CL12"/>
  <c r="CN12" s="1"/>
  <c r="CK12"/>
  <c r="CH12"/>
  <c r="CG12"/>
  <c r="CI12" s="1"/>
  <c r="CF12"/>
  <c r="CC12"/>
  <c r="CB12"/>
  <c r="CA12"/>
  <c r="BX12"/>
  <c r="BW12"/>
  <c r="BV12"/>
  <c r="BR12"/>
  <c r="BQ12"/>
  <c r="BP12"/>
  <c r="BM12"/>
  <c r="BL12"/>
  <c r="BK12"/>
  <c r="BO12" s="1"/>
  <c r="BH12"/>
  <c r="BG12"/>
  <c r="BI12" s="1"/>
  <c r="BF12"/>
  <c r="BC12"/>
  <c r="BB12"/>
  <c r="BD12" s="1"/>
  <c r="BA12"/>
  <c r="AX12"/>
  <c r="AW12"/>
  <c r="AV12"/>
  <c r="AS12"/>
  <c r="AR12"/>
  <c r="AQ12"/>
  <c r="GV12" s="1"/>
  <c r="HC12" s="1"/>
  <c r="AN12"/>
  <c r="GX12" s="1"/>
  <c r="HE12" s="1"/>
  <c r="AM12"/>
  <c r="GW12" s="1"/>
  <c r="HD12" s="1"/>
  <c r="AL12"/>
  <c r="AK12"/>
  <c r="AJ12"/>
  <c r="HI11"/>
  <c r="HA11"/>
  <c r="GS11"/>
  <c r="GR11"/>
  <c r="GQ11"/>
  <c r="GN11"/>
  <c r="GM11"/>
  <c r="GL11"/>
  <c r="GP11" s="1"/>
  <c r="GI11"/>
  <c r="GH11"/>
  <c r="GG11"/>
  <c r="GD11"/>
  <c r="GC11"/>
  <c r="GB11"/>
  <c r="GF11" s="1"/>
  <c r="FY11"/>
  <c r="FX11"/>
  <c r="FW11"/>
  <c r="FT11"/>
  <c r="FS11"/>
  <c r="FR11"/>
  <c r="FV11" s="1"/>
  <c r="FO11"/>
  <c r="FN11"/>
  <c r="FM11"/>
  <c r="FJ11"/>
  <c r="FI11"/>
  <c r="FH11"/>
  <c r="FL11" s="1"/>
  <c r="FE11"/>
  <c r="FD11"/>
  <c r="FC11"/>
  <c r="EZ11"/>
  <c r="EY11"/>
  <c r="EX11"/>
  <c r="FB11" s="1"/>
  <c r="EU11"/>
  <c r="ET11"/>
  <c r="ES11"/>
  <c r="EP11"/>
  <c r="EO11"/>
  <c r="EN11"/>
  <c r="ER11" s="1"/>
  <c r="EK11"/>
  <c r="EJ11"/>
  <c r="EI11"/>
  <c r="EF11"/>
  <c r="EE11"/>
  <c r="ED11"/>
  <c r="EH11" s="1"/>
  <c r="EA11"/>
  <c r="DZ11"/>
  <c r="DY11"/>
  <c r="DV11"/>
  <c r="DU11"/>
  <c r="DT11"/>
  <c r="DX11" s="1"/>
  <c r="DQ11"/>
  <c r="DP11"/>
  <c r="DO11"/>
  <c r="DL11"/>
  <c r="DK11"/>
  <c r="DJ11"/>
  <c r="DN11" s="1"/>
  <c r="DG11"/>
  <c r="DF11"/>
  <c r="DE11"/>
  <c r="DB11"/>
  <c r="DA11"/>
  <c r="CZ11"/>
  <c r="DD11" s="1"/>
  <c r="CW11"/>
  <c r="CV11"/>
  <c r="CU11"/>
  <c r="CR11"/>
  <c r="CQ11"/>
  <c r="CP11"/>
  <c r="CT11" s="1"/>
  <c r="CM11"/>
  <c r="CL11"/>
  <c r="CK11"/>
  <c r="CH11"/>
  <c r="CG11"/>
  <c r="CF11"/>
  <c r="CJ11" s="1"/>
  <c r="CC11"/>
  <c r="CB11"/>
  <c r="CA11"/>
  <c r="BY11"/>
  <c r="BX11"/>
  <c r="BW11"/>
  <c r="BV11"/>
  <c r="BR11"/>
  <c r="BQ11"/>
  <c r="BP11"/>
  <c r="BT11" s="1"/>
  <c r="BM11"/>
  <c r="BL11"/>
  <c r="BN11" s="1"/>
  <c r="BK11"/>
  <c r="BH11"/>
  <c r="BG11"/>
  <c r="BF11"/>
  <c r="BJ11" s="1"/>
  <c r="BC11"/>
  <c r="BB11"/>
  <c r="BD11" s="1"/>
  <c r="BA11"/>
  <c r="AX11"/>
  <c r="AW11"/>
  <c r="AV11"/>
  <c r="AZ11" s="1"/>
  <c r="AS11"/>
  <c r="AR11"/>
  <c r="AT11" s="1"/>
  <c r="AQ11"/>
  <c r="AN11"/>
  <c r="GX11" s="1"/>
  <c r="HE11" s="1"/>
  <c r="HK11" s="1"/>
  <c r="AM11"/>
  <c r="AL11"/>
  <c r="GV11" s="1"/>
  <c r="HC11" s="1"/>
  <c r="HJ11" s="1"/>
  <c r="AK11"/>
  <c r="AJ11"/>
  <c r="HA10"/>
  <c r="GS10"/>
  <c r="GR10"/>
  <c r="GQ10"/>
  <c r="GU10" s="1"/>
  <c r="GN10"/>
  <c r="GM10"/>
  <c r="GL10"/>
  <c r="GI10"/>
  <c r="GH10"/>
  <c r="GG10"/>
  <c r="GK10" s="1"/>
  <c r="GD10"/>
  <c r="GC10"/>
  <c r="GB10"/>
  <c r="FY10"/>
  <c r="FX10"/>
  <c r="FW10"/>
  <c r="GA10" s="1"/>
  <c r="FT10"/>
  <c r="FS10"/>
  <c r="FR10"/>
  <c r="FO10"/>
  <c r="FN10"/>
  <c r="FM10"/>
  <c r="FQ10" s="1"/>
  <c r="FJ10"/>
  <c r="FI10"/>
  <c r="FH10"/>
  <c r="FE10"/>
  <c r="FD10"/>
  <c r="FC10"/>
  <c r="FG10" s="1"/>
  <c r="EZ10"/>
  <c r="EY10"/>
  <c r="EX10"/>
  <c r="EU10"/>
  <c r="ET10"/>
  <c r="ES10"/>
  <c r="EW10" s="1"/>
  <c r="EP10"/>
  <c r="EO10"/>
  <c r="EN10"/>
  <c r="EK10"/>
  <c r="EJ10"/>
  <c r="EI10"/>
  <c r="EM10" s="1"/>
  <c r="EF10"/>
  <c r="EE10"/>
  <c r="ED10"/>
  <c r="EA10"/>
  <c r="DZ10"/>
  <c r="DY10"/>
  <c r="EC10" s="1"/>
  <c r="DV10"/>
  <c r="DU10"/>
  <c r="DT10"/>
  <c r="DQ10"/>
  <c r="DP10"/>
  <c r="DO10"/>
  <c r="DS10" s="1"/>
  <c r="DL10"/>
  <c r="DK10"/>
  <c r="DJ10"/>
  <c r="DG10"/>
  <c r="DF10"/>
  <c r="DE10"/>
  <c r="DI10" s="1"/>
  <c r="DB10"/>
  <c r="DA10"/>
  <c r="CZ10"/>
  <c r="CW10"/>
  <c r="CV10"/>
  <c r="CU10"/>
  <c r="CY10" s="1"/>
  <c r="CR10"/>
  <c r="CQ10"/>
  <c r="CP10"/>
  <c r="CM10"/>
  <c r="CL10"/>
  <c r="CK10"/>
  <c r="CO10" s="1"/>
  <c r="CH10"/>
  <c r="CG10"/>
  <c r="CF10"/>
  <c r="CC10"/>
  <c r="CB10"/>
  <c r="CA10"/>
  <c r="CE10" s="1"/>
  <c r="BX10"/>
  <c r="BW10"/>
  <c r="BV10"/>
  <c r="BR10"/>
  <c r="BQ10"/>
  <c r="BP10"/>
  <c r="BT10" s="1"/>
  <c r="BM10"/>
  <c r="BL10"/>
  <c r="BK10"/>
  <c r="BH10"/>
  <c r="BG10"/>
  <c r="BF10"/>
  <c r="BJ10" s="1"/>
  <c r="BC10"/>
  <c r="BB10"/>
  <c r="BA10"/>
  <c r="AX10"/>
  <c r="AW10"/>
  <c r="AV10"/>
  <c r="AZ10" s="1"/>
  <c r="AS10"/>
  <c r="AR10"/>
  <c r="AQ10"/>
  <c r="AN10"/>
  <c r="AM10"/>
  <c r="AL10"/>
  <c r="AP10" s="1"/>
  <c r="AK10"/>
  <c r="AJ10"/>
  <c r="HI9"/>
  <c r="HA9"/>
  <c r="GS9"/>
  <c r="GR9"/>
  <c r="GQ9"/>
  <c r="GU9" s="1"/>
  <c r="GN9"/>
  <c r="GM9"/>
  <c r="GL9"/>
  <c r="GI9"/>
  <c r="GH9"/>
  <c r="GK9" s="1"/>
  <c r="GG9"/>
  <c r="GD9"/>
  <c r="GC9"/>
  <c r="GB9"/>
  <c r="FY9"/>
  <c r="FX9"/>
  <c r="FW9"/>
  <c r="GA9" s="1"/>
  <c r="FT9"/>
  <c r="FS9"/>
  <c r="FR9"/>
  <c r="FO9"/>
  <c r="FN9"/>
  <c r="FQ9" s="1"/>
  <c r="FM9"/>
  <c r="FJ9"/>
  <c r="FI9"/>
  <c r="FH9"/>
  <c r="FE9"/>
  <c r="FD9"/>
  <c r="FC9"/>
  <c r="FG9" s="1"/>
  <c r="EZ9"/>
  <c r="EY9"/>
  <c r="EX9"/>
  <c r="EU9"/>
  <c r="ET9"/>
  <c r="EW9" s="1"/>
  <c r="ES9"/>
  <c r="EP9"/>
  <c r="EO9"/>
  <c r="EN9"/>
  <c r="EK9"/>
  <c r="EJ9"/>
  <c r="EI9"/>
  <c r="EM9" s="1"/>
  <c r="EF9"/>
  <c r="EE9"/>
  <c r="ED9"/>
  <c r="EA9"/>
  <c r="DZ9"/>
  <c r="EC9" s="1"/>
  <c r="DY9"/>
  <c r="DV9"/>
  <c r="DU9"/>
  <c r="DT9"/>
  <c r="DQ9"/>
  <c r="DP9"/>
  <c r="DO9"/>
  <c r="DS9" s="1"/>
  <c r="DL9"/>
  <c r="DK9"/>
  <c r="DJ9"/>
  <c r="DG9"/>
  <c r="DF9"/>
  <c r="DI9" s="1"/>
  <c r="DE9"/>
  <c r="DB9"/>
  <c r="DA9"/>
  <c r="CZ9"/>
  <c r="CW9"/>
  <c r="CV9"/>
  <c r="CU9"/>
  <c r="CY9" s="1"/>
  <c r="CR9"/>
  <c r="CQ9"/>
  <c r="CP9"/>
  <c r="CM9"/>
  <c r="CL9"/>
  <c r="CO9" s="1"/>
  <c r="CK9"/>
  <c r="CH9"/>
  <c r="CG9"/>
  <c r="CF9"/>
  <c r="CC9"/>
  <c r="CB9"/>
  <c r="CA9"/>
  <c r="CE9" s="1"/>
  <c r="BY9"/>
  <c r="BX9"/>
  <c r="BW9"/>
  <c r="BV9"/>
  <c r="BR9"/>
  <c r="BQ9"/>
  <c r="BP9"/>
  <c r="BT9" s="1"/>
  <c r="BM9"/>
  <c r="BL9"/>
  <c r="BK9"/>
  <c r="BH9"/>
  <c r="BG9"/>
  <c r="BJ9" s="1"/>
  <c r="BF9"/>
  <c r="BC9"/>
  <c r="BB9"/>
  <c r="BA9"/>
  <c r="AX9"/>
  <c r="AW9"/>
  <c r="AV9"/>
  <c r="AZ9" s="1"/>
  <c r="AS9"/>
  <c r="AR9"/>
  <c r="AQ9"/>
  <c r="AN9"/>
  <c r="AM9"/>
  <c r="AP9" s="1"/>
  <c r="AL9"/>
  <c r="AK9"/>
  <c r="AJ9"/>
  <c r="GT8"/>
  <c r="GU8" s="1"/>
  <c r="GP8"/>
  <c r="GO8"/>
  <c r="GJ8"/>
  <c r="GK8" s="1"/>
  <c r="GE8"/>
  <c r="GF8" s="1"/>
  <c r="FZ8"/>
  <c r="GA8" s="1"/>
  <c r="FU8"/>
  <c r="FV8" s="1"/>
  <c r="FP8"/>
  <c r="FQ8" s="1"/>
  <c r="FK8"/>
  <c r="FL8" s="1"/>
  <c r="FG8"/>
  <c r="FB8"/>
  <c r="FA8"/>
  <c r="EW8"/>
  <c r="EV8"/>
  <c r="ER8"/>
  <c r="EQ8"/>
  <c r="EM8"/>
  <c r="EL8"/>
  <c r="EC8"/>
  <c r="EB8"/>
  <c r="DX8"/>
  <c r="DW8"/>
  <c r="DS8"/>
  <c r="DR8"/>
  <c r="DN8"/>
  <c r="DM8"/>
  <c r="DI8"/>
  <c r="DH8"/>
  <c r="DD8"/>
  <c r="CY8"/>
  <c r="CT8"/>
  <c r="CO8"/>
  <c r="CJ8"/>
  <c r="CI8"/>
  <c r="CE8"/>
  <c r="CD8"/>
  <c r="BZ8"/>
  <c r="BY8"/>
  <c r="BT8"/>
  <c r="BS8"/>
  <c r="BO8"/>
  <c r="BJ8"/>
  <c r="BE8"/>
  <c r="AZ8"/>
  <c r="AY8"/>
  <c r="AO8"/>
  <c r="HI56" i="95" l="1"/>
  <c r="HK56" s="1"/>
  <c r="GV36" i="94"/>
  <c r="HC36" s="1"/>
  <c r="AU36"/>
  <c r="GV46"/>
  <c r="HC46" s="1"/>
  <c r="HJ46" s="1"/>
  <c r="AP46"/>
  <c r="GV54"/>
  <c r="HC54" s="1"/>
  <c r="HJ54" s="1"/>
  <c r="AP54"/>
  <c r="GV61"/>
  <c r="HC61" s="1"/>
  <c r="AU61"/>
  <c r="GV42"/>
  <c r="HC42" s="1"/>
  <c r="HJ42" s="1"/>
  <c r="AP42"/>
  <c r="GV50"/>
  <c r="HC50" s="1"/>
  <c r="AP50"/>
  <c r="GW11"/>
  <c r="HD11" s="1"/>
  <c r="BE12"/>
  <c r="CJ12"/>
  <c r="DD12"/>
  <c r="DX12"/>
  <c r="ER12"/>
  <c r="FL12"/>
  <c r="GF12"/>
  <c r="AP13"/>
  <c r="GW13"/>
  <c r="HD13" s="1"/>
  <c r="BJ13"/>
  <c r="CO13"/>
  <c r="DI13"/>
  <c r="EC13"/>
  <c r="EW13"/>
  <c r="FQ13"/>
  <c r="GK13"/>
  <c r="GW15"/>
  <c r="HD15" s="1"/>
  <c r="BE16"/>
  <c r="CJ16"/>
  <c r="DD16"/>
  <c r="DX16"/>
  <c r="ER16"/>
  <c r="FL16"/>
  <c r="GF16"/>
  <c r="AP17"/>
  <c r="GW17"/>
  <c r="HD17" s="1"/>
  <c r="BJ17"/>
  <c r="CO17"/>
  <c r="DI17"/>
  <c r="EC17"/>
  <c r="EW17"/>
  <c r="FQ17"/>
  <c r="GK17"/>
  <c r="GW19"/>
  <c r="HD19" s="1"/>
  <c r="BE20"/>
  <c r="CJ20"/>
  <c r="DD20"/>
  <c r="DX20"/>
  <c r="ER20"/>
  <c r="FL20"/>
  <c r="GF20"/>
  <c r="AP21"/>
  <c r="GW21"/>
  <c r="HD21" s="1"/>
  <c r="BJ21"/>
  <c r="CO21"/>
  <c r="DI21"/>
  <c r="EC21"/>
  <c r="EW21"/>
  <c r="FQ21"/>
  <c r="GK21"/>
  <c r="GW23"/>
  <c r="HD23" s="1"/>
  <c r="BE24"/>
  <c r="CJ24"/>
  <c r="DD24"/>
  <c r="DX24"/>
  <c r="ER24"/>
  <c r="FL24"/>
  <c r="GF24"/>
  <c r="AP25"/>
  <c r="GW25"/>
  <c r="HD25" s="1"/>
  <c r="BJ25"/>
  <c r="CO25"/>
  <c r="DI25"/>
  <c r="EC25"/>
  <c r="EW25"/>
  <c r="FQ25"/>
  <c r="GK25"/>
  <c r="GW27"/>
  <c r="HD27" s="1"/>
  <c r="BE28"/>
  <c r="CJ28"/>
  <c r="DD28"/>
  <c r="DX28"/>
  <c r="ER28"/>
  <c r="FL28"/>
  <c r="GF28"/>
  <c r="AP29"/>
  <c r="GW29"/>
  <c r="HD29" s="1"/>
  <c r="BJ29"/>
  <c r="CO29"/>
  <c r="DI29"/>
  <c r="EC29"/>
  <c r="EW29"/>
  <c r="FQ29"/>
  <c r="GK29"/>
  <c r="GW31"/>
  <c r="HD31" s="1"/>
  <c r="BE32"/>
  <c r="CJ32"/>
  <c r="DD32"/>
  <c r="DX32"/>
  <c r="ER32"/>
  <c r="FL32"/>
  <c r="GF32"/>
  <c r="AP33"/>
  <c r="GW33"/>
  <c r="HD33" s="1"/>
  <c r="BJ33"/>
  <c r="CO33"/>
  <c r="DI33"/>
  <c r="EC33"/>
  <c r="EW33"/>
  <c r="FQ33"/>
  <c r="GK33"/>
  <c r="GW35"/>
  <c r="HD35" s="1"/>
  <c r="CJ36"/>
  <c r="DX36"/>
  <c r="FL36"/>
  <c r="BJ37"/>
  <c r="CO37"/>
  <c r="EC37"/>
  <c r="FQ37"/>
  <c r="AU41"/>
  <c r="CT41"/>
  <c r="EH41"/>
  <c r="FV41"/>
  <c r="AZ42"/>
  <c r="CY42"/>
  <c r="EM42"/>
  <c r="GA42"/>
  <c r="BO45"/>
  <c r="DN45"/>
  <c r="FB45"/>
  <c r="GP45"/>
  <c r="BT46"/>
  <c r="CE46"/>
  <c r="DS46"/>
  <c r="FG46"/>
  <c r="GU46"/>
  <c r="AU49"/>
  <c r="CT49"/>
  <c r="EH49"/>
  <c r="FV49"/>
  <c r="AZ50"/>
  <c r="CY50"/>
  <c r="EM50"/>
  <c r="GA50"/>
  <c r="BO53"/>
  <c r="DN53"/>
  <c r="FB53"/>
  <c r="GP53"/>
  <c r="BT54"/>
  <c r="CE54"/>
  <c r="DS54"/>
  <c r="FG54"/>
  <c r="CT57"/>
  <c r="FV57"/>
  <c r="AZ58"/>
  <c r="EC58"/>
  <c r="DX61"/>
  <c r="EC62"/>
  <c r="GW10"/>
  <c r="HD10" s="1"/>
  <c r="AU10"/>
  <c r="GX10"/>
  <c r="HE10" s="1"/>
  <c r="AY10"/>
  <c r="BE10"/>
  <c r="BI10"/>
  <c r="BO10"/>
  <c r="BS10"/>
  <c r="BV64"/>
  <c r="CD10"/>
  <c r="CJ10"/>
  <c r="CT10"/>
  <c r="CX10"/>
  <c r="DD10"/>
  <c r="DB64"/>
  <c r="DH10"/>
  <c r="DN10"/>
  <c r="DX10"/>
  <c r="EB10"/>
  <c r="EH10"/>
  <c r="EF64"/>
  <c r="EL10"/>
  <c r="ER10"/>
  <c r="EV10"/>
  <c r="FB10"/>
  <c r="FF10"/>
  <c r="FL10"/>
  <c r="FP10"/>
  <c r="FV10"/>
  <c r="FZ10"/>
  <c r="GB64"/>
  <c r="GJ10"/>
  <c r="GP10"/>
  <c r="AU11"/>
  <c r="BE11"/>
  <c r="BO11"/>
  <c r="CE11"/>
  <c r="CI11"/>
  <c r="CO11"/>
  <c r="CS11"/>
  <c r="CY11"/>
  <c r="DC11"/>
  <c r="DI11"/>
  <c r="DM11"/>
  <c r="DS11"/>
  <c r="DW11"/>
  <c r="EC11"/>
  <c r="EG11"/>
  <c r="EM11"/>
  <c r="EQ11"/>
  <c r="EW11"/>
  <c r="FA11"/>
  <c r="FG11"/>
  <c r="FK11"/>
  <c r="FQ11"/>
  <c r="FU11"/>
  <c r="GA11"/>
  <c r="GE11"/>
  <c r="GK11"/>
  <c r="GO11"/>
  <c r="GU11"/>
  <c r="AT12"/>
  <c r="AU12"/>
  <c r="AY12"/>
  <c r="BN12"/>
  <c r="BS12"/>
  <c r="CD12"/>
  <c r="CS12"/>
  <c r="CX12"/>
  <c r="DM12"/>
  <c r="DR12"/>
  <c r="EG12"/>
  <c r="EL12"/>
  <c r="FA12"/>
  <c r="FF12"/>
  <c r="FU12"/>
  <c r="FZ12"/>
  <c r="GO12"/>
  <c r="GT12"/>
  <c r="GV13"/>
  <c r="HC13" s="1"/>
  <c r="HJ13" s="1"/>
  <c r="GX13"/>
  <c r="HE13" s="1"/>
  <c r="HK13" s="1"/>
  <c r="AY13"/>
  <c r="BD13"/>
  <c r="BS13"/>
  <c r="CD13"/>
  <c r="CI13"/>
  <c r="CX13"/>
  <c r="DC13"/>
  <c r="DR13"/>
  <c r="DW13"/>
  <c r="EL13"/>
  <c r="EQ13"/>
  <c r="FF13"/>
  <c r="FK13"/>
  <c r="FZ13"/>
  <c r="GE13"/>
  <c r="GT13"/>
  <c r="GW14"/>
  <c r="HD14" s="1"/>
  <c r="AU14"/>
  <c r="GX14"/>
  <c r="HE14" s="1"/>
  <c r="AY14"/>
  <c r="BE14"/>
  <c r="BI14"/>
  <c r="BO14"/>
  <c r="BS14"/>
  <c r="CD14"/>
  <c r="CJ14"/>
  <c r="CN14"/>
  <c r="CT14"/>
  <c r="CX14"/>
  <c r="DD14"/>
  <c r="DH14"/>
  <c r="DN14"/>
  <c r="DR14"/>
  <c r="DX14"/>
  <c r="EB14"/>
  <c r="EH14"/>
  <c r="EL14"/>
  <c r="ER14"/>
  <c r="EV14"/>
  <c r="FB14"/>
  <c r="FF14"/>
  <c r="FL14"/>
  <c r="FP14"/>
  <c r="FV14"/>
  <c r="FZ14"/>
  <c r="GF14"/>
  <c r="GJ14"/>
  <c r="GP14"/>
  <c r="GT14"/>
  <c r="AU15"/>
  <c r="BE15"/>
  <c r="BO15"/>
  <c r="CE15"/>
  <c r="CI15"/>
  <c r="CO15"/>
  <c r="CS15"/>
  <c r="CY15"/>
  <c r="DC15"/>
  <c r="DI15"/>
  <c r="DM15"/>
  <c r="DS15"/>
  <c r="DW15"/>
  <c r="EC15"/>
  <c r="EG15"/>
  <c r="EM15"/>
  <c r="EQ15"/>
  <c r="EW15"/>
  <c r="FA15"/>
  <c r="FG15"/>
  <c r="FK15"/>
  <c r="FQ15"/>
  <c r="FU15"/>
  <c r="GA15"/>
  <c r="GE15"/>
  <c r="GK15"/>
  <c r="GO15"/>
  <c r="GU15"/>
  <c r="AT16"/>
  <c r="AU16"/>
  <c r="AY16"/>
  <c r="BN16"/>
  <c r="BS16"/>
  <c r="CD16"/>
  <c r="CS16"/>
  <c r="CX16"/>
  <c r="DM16"/>
  <c r="DR16"/>
  <c r="EG16"/>
  <c r="EL16"/>
  <c r="FA16"/>
  <c r="FF16"/>
  <c r="FU16"/>
  <c r="FZ16"/>
  <c r="GO16"/>
  <c r="GT16"/>
  <c r="GV17"/>
  <c r="HC17" s="1"/>
  <c r="GX17"/>
  <c r="HE17" s="1"/>
  <c r="HK17" s="1"/>
  <c r="AY17"/>
  <c r="BD17"/>
  <c r="BS17"/>
  <c r="CD17"/>
  <c r="CI17"/>
  <c r="CX17"/>
  <c r="DC17"/>
  <c r="DR17"/>
  <c r="DW17"/>
  <c r="EL17"/>
  <c r="EQ17"/>
  <c r="FF17"/>
  <c r="FK17"/>
  <c r="FZ17"/>
  <c r="GE17"/>
  <c r="GT17"/>
  <c r="GW18"/>
  <c r="HD18" s="1"/>
  <c r="AU18"/>
  <c r="GZ18" s="1"/>
  <c r="HG18" s="1"/>
  <c r="GX18"/>
  <c r="HE18" s="1"/>
  <c r="AY18"/>
  <c r="BE18"/>
  <c r="BI18"/>
  <c r="BO18"/>
  <c r="BS18"/>
  <c r="CD18"/>
  <c r="CJ18"/>
  <c r="CN18"/>
  <c r="CT18"/>
  <c r="CX18"/>
  <c r="DD18"/>
  <c r="DH18"/>
  <c r="DN18"/>
  <c r="DR18"/>
  <c r="DX18"/>
  <c r="EB18"/>
  <c r="EH18"/>
  <c r="EL18"/>
  <c r="ER18"/>
  <c r="EV18"/>
  <c r="FB18"/>
  <c r="FF18"/>
  <c r="FL18"/>
  <c r="FP18"/>
  <c r="FV18"/>
  <c r="FZ18"/>
  <c r="GF18"/>
  <c r="GJ18"/>
  <c r="GP18"/>
  <c r="GT18"/>
  <c r="AU19"/>
  <c r="BE19"/>
  <c r="BO19"/>
  <c r="CE19"/>
  <c r="CI19"/>
  <c r="CO19"/>
  <c r="CS19"/>
  <c r="CY19"/>
  <c r="DC19"/>
  <c r="DI19"/>
  <c r="DM19"/>
  <c r="DS19"/>
  <c r="DW19"/>
  <c r="EC19"/>
  <c r="EG19"/>
  <c r="EM19"/>
  <c r="EQ19"/>
  <c r="EW19"/>
  <c r="FA19"/>
  <c r="FG19"/>
  <c r="FK19"/>
  <c r="FQ19"/>
  <c r="FU19"/>
  <c r="GA19"/>
  <c r="GE19"/>
  <c r="GK19"/>
  <c r="GO19"/>
  <c r="GU19"/>
  <c r="AT20"/>
  <c r="AU20"/>
  <c r="AY20"/>
  <c r="BN20"/>
  <c r="BS20"/>
  <c r="CD20"/>
  <c r="CS20"/>
  <c r="CX20"/>
  <c r="DM20"/>
  <c r="DR20"/>
  <c r="EG20"/>
  <c r="EL20"/>
  <c r="FA20"/>
  <c r="FF20"/>
  <c r="FU20"/>
  <c r="FZ20"/>
  <c r="GO20"/>
  <c r="GT20"/>
  <c r="GV21"/>
  <c r="HC21" s="1"/>
  <c r="HJ21" s="1"/>
  <c r="GX21"/>
  <c r="HE21" s="1"/>
  <c r="HK21" s="1"/>
  <c r="AY21"/>
  <c r="BD21"/>
  <c r="BS21"/>
  <c r="CD21"/>
  <c r="CI21"/>
  <c r="CX21"/>
  <c r="DC21"/>
  <c r="DR21"/>
  <c r="DW21"/>
  <c r="EL21"/>
  <c r="EQ21"/>
  <c r="FF21"/>
  <c r="FK21"/>
  <c r="FZ21"/>
  <c r="GE21"/>
  <c r="GT21"/>
  <c r="GW22"/>
  <c r="HD22" s="1"/>
  <c r="AU22"/>
  <c r="GX22"/>
  <c r="HE22" s="1"/>
  <c r="AY22"/>
  <c r="BE22"/>
  <c r="BI22"/>
  <c r="BO22"/>
  <c r="BS22"/>
  <c r="CD22"/>
  <c r="CJ22"/>
  <c r="CN22"/>
  <c r="CT22"/>
  <c r="CX22"/>
  <c r="DD22"/>
  <c r="DH22"/>
  <c r="DN22"/>
  <c r="DR22"/>
  <c r="DX22"/>
  <c r="EB22"/>
  <c r="EH22"/>
  <c r="EL22"/>
  <c r="ER22"/>
  <c r="EV22"/>
  <c r="FB22"/>
  <c r="FF22"/>
  <c r="FL22"/>
  <c r="FP22"/>
  <c r="FV22"/>
  <c r="FZ22"/>
  <c r="GF22"/>
  <c r="GJ22"/>
  <c r="GP22"/>
  <c r="GT22"/>
  <c r="AU23"/>
  <c r="BE23"/>
  <c r="BO23"/>
  <c r="CE23"/>
  <c r="CI23"/>
  <c r="CO23"/>
  <c r="CS23"/>
  <c r="CY23"/>
  <c r="DC23"/>
  <c r="DI23"/>
  <c r="DM23"/>
  <c r="DS23"/>
  <c r="DW23"/>
  <c r="EC23"/>
  <c r="EG23"/>
  <c r="EM23"/>
  <c r="EQ23"/>
  <c r="EW23"/>
  <c r="FA23"/>
  <c r="FG23"/>
  <c r="FK23"/>
  <c r="FQ23"/>
  <c r="FU23"/>
  <c r="GA23"/>
  <c r="GE23"/>
  <c r="GK23"/>
  <c r="GO23"/>
  <c r="GU23"/>
  <c r="AT24"/>
  <c r="AU24"/>
  <c r="AY24"/>
  <c r="BN24"/>
  <c r="BS24"/>
  <c r="CD24"/>
  <c r="CS24"/>
  <c r="CX24"/>
  <c r="DM24"/>
  <c r="DR24"/>
  <c r="EG24"/>
  <c r="EL24"/>
  <c r="FA24"/>
  <c r="FF24"/>
  <c r="FU24"/>
  <c r="FZ24"/>
  <c r="GO24"/>
  <c r="GT24"/>
  <c r="GV25"/>
  <c r="HC25" s="1"/>
  <c r="GX25"/>
  <c r="HE25" s="1"/>
  <c r="HK25" s="1"/>
  <c r="AY25"/>
  <c r="BD25"/>
  <c r="BS25"/>
  <c r="CD25"/>
  <c r="CI25"/>
  <c r="CX25"/>
  <c r="DC25"/>
  <c r="DR25"/>
  <c r="DW25"/>
  <c r="EL25"/>
  <c r="EQ25"/>
  <c r="FF25"/>
  <c r="FK25"/>
  <c r="FZ25"/>
  <c r="GE25"/>
  <c r="GT25"/>
  <c r="GW26"/>
  <c r="HD26" s="1"/>
  <c r="AU26"/>
  <c r="GX26"/>
  <c r="HE26" s="1"/>
  <c r="AY26"/>
  <c r="BE26"/>
  <c r="BI26"/>
  <c r="BO26"/>
  <c r="BS26"/>
  <c r="CD26"/>
  <c r="CJ26"/>
  <c r="CN26"/>
  <c r="CT26"/>
  <c r="CX26"/>
  <c r="DD26"/>
  <c r="DH26"/>
  <c r="DN26"/>
  <c r="DR26"/>
  <c r="DX26"/>
  <c r="EB26"/>
  <c r="EH26"/>
  <c r="EL26"/>
  <c r="ER26"/>
  <c r="EV26"/>
  <c r="FB26"/>
  <c r="FF26"/>
  <c r="FL26"/>
  <c r="FP26"/>
  <c r="FV26"/>
  <c r="FZ26"/>
  <c r="GF26"/>
  <c r="GJ26"/>
  <c r="GP26"/>
  <c r="GT26"/>
  <c r="AU27"/>
  <c r="BE27"/>
  <c r="BO27"/>
  <c r="CE27"/>
  <c r="CI27"/>
  <c r="CO27"/>
  <c r="CS27"/>
  <c r="CY27"/>
  <c r="DC27"/>
  <c r="DI27"/>
  <c r="DM27"/>
  <c r="DS27"/>
  <c r="DW27"/>
  <c r="EC27"/>
  <c r="EG27"/>
  <c r="EM27"/>
  <c r="EQ27"/>
  <c r="EW27"/>
  <c r="FA27"/>
  <c r="FG27"/>
  <c r="FK27"/>
  <c r="FQ27"/>
  <c r="FU27"/>
  <c r="GA27"/>
  <c r="GE27"/>
  <c r="GK27"/>
  <c r="GO27"/>
  <c r="GU27"/>
  <c r="AT28"/>
  <c r="AU28"/>
  <c r="AY28"/>
  <c r="BN28"/>
  <c r="BS28"/>
  <c r="CD28"/>
  <c r="CS28"/>
  <c r="CX28"/>
  <c r="DM28"/>
  <c r="DR28"/>
  <c r="EG28"/>
  <c r="EL28"/>
  <c r="FA28"/>
  <c r="FF28"/>
  <c r="FU28"/>
  <c r="FZ28"/>
  <c r="GO28"/>
  <c r="GT28"/>
  <c r="GV29"/>
  <c r="HC29" s="1"/>
  <c r="HJ29" s="1"/>
  <c r="GX29"/>
  <c r="HE29" s="1"/>
  <c r="HK29" s="1"/>
  <c r="AY29"/>
  <c r="BD29"/>
  <c r="BS29"/>
  <c r="CD29"/>
  <c r="CI29"/>
  <c r="CX29"/>
  <c r="DC29"/>
  <c r="DR29"/>
  <c r="DW29"/>
  <c r="EL29"/>
  <c r="EQ29"/>
  <c r="FF29"/>
  <c r="FK29"/>
  <c r="FZ29"/>
  <c r="GE29"/>
  <c r="GT29"/>
  <c r="GW30"/>
  <c r="HD30" s="1"/>
  <c r="AU30"/>
  <c r="GX30"/>
  <c r="HE30" s="1"/>
  <c r="AY30"/>
  <c r="BE30"/>
  <c r="BI30"/>
  <c r="BO30"/>
  <c r="BS30"/>
  <c r="CD30"/>
  <c r="CJ30"/>
  <c r="CN30"/>
  <c r="CT30"/>
  <c r="CX30"/>
  <c r="DD30"/>
  <c r="DH30"/>
  <c r="DN30"/>
  <c r="DR30"/>
  <c r="DX30"/>
  <c r="EB30"/>
  <c r="EH30"/>
  <c r="EL30"/>
  <c r="ER30"/>
  <c r="EV30"/>
  <c r="FB30"/>
  <c r="FF30"/>
  <c r="FL30"/>
  <c r="FP30"/>
  <c r="FV30"/>
  <c r="FZ30"/>
  <c r="GF30"/>
  <c r="GJ30"/>
  <c r="GP30"/>
  <c r="GT30"/>
  <c r="AU31"/>
  <c r="BE31"/>
  <c r="BO31"/>
  <c r="CE31"/>
  <c r="CI31"/>
  <c r="CO31"/>
  <c r="CS31"/>
  <c r="CY31"/>
  <c r="DC31"/>
  <c r="DI31"/>
  <c r="DM31"/>
  <c r="DS31"/>
  <c r="DW31"/>
  <c r="EC31"/>
  <c r="EG31"/>
  <c r="EM31"/>
  <c r="EQ31"/>
  <c r="EW31"/>
  <c r="FA31"/>
  <c r="FG31"/>
  <c r="FK31"/>
  <c r="FQ31"/>
  <c r="FU31"/>
  <c r="GA31"/>
  <c r="GE31"/>
  <c r="GK31"/>
  <c r="GO31"/>
  <c r="GU31"/>
  <c r="AT32"/>
  <c r="AU32"/>
  <c r="AY32"/>
  <c r="BN32"/>
  <c r="BS32"/>
  <c r="CD32"/>
  <c r="CS32"/>
  <c r="CX32"/>
  <c r="DM32"/>
  <c r="DR32"/>
  <c r="EG32"/>
  <c r="EL32"/>
  <c r="FA32"/>
  <c r="FF32"/>
  <c r="FU32"/>
  <c r="FZ32"/>
  <c r="GO32"/>
  <c r="GT32"/>
  <c r="GV33"/>
  <c r="HC33" s="1"/>
  <c r="GX33"/>
  <c r="HE33" s="1"/>
  <c r="HK33" s="1"/>
  <c r="AY33"/>
  <c r="BD33"/>
  <c r="BS33"/>
  <c r="CD33"/>
  <c r="CI33"/>
  <c r="CX33"/>
  <c r="DC33"/>
  <c r="DR33"/>
  <c r="DW33"/>
  <c r="EL33"/>
  <c r="EQ33"/>
  <c r="FF33"/>
  <c r="FK33"/>
  <c r="FZ33"/>
  <c r="GE33"/>
  <c r="GT33"/>
  <c r="GW34"/>
  <c r="HD34" s="1"/>
  <c r="AU34"/>
  <c r="GZ34" s="1"/>
  <c r="HG34" s="1"/>
  <c r="GX34"/>
  <c r="HE34" s="1"/>
  <c r="AY34"/>
  <c r="BE34"/>
  <c r="BI34"/>
  <c r="BO34"/>
  <c r="BS34"/>
  <c r="CD34"/>
  <c r="CJ34"/>
  <c r="CN34"/>
  <c r="CT34"/>
  <c r="CX34"/>
  <c r="DD34"/>
  <c r="DH34"/>
  <c r="DN34"/>
  <c r="DR34"/>
  <c r="DX34"/>
  <c r="EB34"/>
  <c r="EH34"/>
  <c r="EL34"/>
  <c r="ER34"/>
  <c r="EV34"/>
  <c r="FB34"/>
  <c r="FF34"/>
  <c r="FL34"/>
  <c r="FP34"/>
  <c r="FV34"/>
  <c r="FZ34"/>
  <c r="GF34"/>
  <c r="GJ34"/>
  <c r="GP34"/>
  <c r="GT34"/>
  <c r="AU35"/>
  <c r="BE35"/>
  <c r="BO35"/>
  <c r="CE35"/>
  <c r="CI35"/>
  <c r="CO35"/>
  <c r="CS35"/>
  <c r="CY35"/>
  <c r="DC35"/>
  <c r="DI35"/>
  <c r="DM35"/>
  <c r="DS35"/>
  <c r="DW35"/>
  <c r="EC35"/>
  <c r="GX36"/>
  <c r="HE36" s="1"/>
  <c r="BE36"/>
  <c r="DD36"/>
  <c r="ER36"/>
  <c r="GF36"/>
  <c r="AP37"/>
  <c r="GW37"/>
  <c r="HD37" s="1"/>
  <c r="DI37"/>
  <c r="EW37"/>
  <c r="GK37"/>
  <c r="BO41"/>
  <c r="DN41"/>
  <c r="FB41"/>
  <c r="GP41"/>
  <c r="GX42"/>
  <c r="HE42" s="1"/>
  <c r="BT42"/>
  <c r="CE42"/>
  <c r="DS42"/>
  <c r="FG42"/>
  <c r="GU42"/>
  <c r="BM66"/>
  <c r="AU45"/>
  <c r="AW66"/>
  <c r="CT45"/>
  <c r="EH45"/>
  <c r="FV45"/>
  <c r="AZ46"/>
  <c r="CY46"/>
  <c r="EM46"/>
  <c r="GA46"/>
  <c r="BO49"/>
  <c r="DN49"/>
  <c r="FB49"/>
  <c r="GP49"/>
  <c r="GX50"/>
  <c r="HE50" s="1"/>
  <c r="HK50" s="1"/>
  <c r="BT50"/>
  <c r="CE50"/>
  <c r="DS50"/>
  <c r="FG50"/>
  <c r="GU50"/>
  <c r="AU53"/>
  <c r="CT53"/>
  <c r="EH53"/>
  <c r="FV53"/>
  <c r="AZ54"/>
  <c r="CY54"/>
  <c r="EM54"/>
  <c r="GU54"/>
  <c r="GX57"/>
  <c r="HE57" s="1"/>
  <c r="AU57"/>
  <c r="EH57"/>
  <c r="CO58"/>
  <c r="FQ58"/>
  <c r="CJ61"/>
  <c r="FL61"/>
  <c r="BJ62"/>
  <c r="CO62"/>
  <c r="FQ62"/>
  <c r="GV58"/>
  <c r="HC58" s="1"/>
  <c r="AP58"/>
  <c r="EG35"/>
  <c r="EM35"/>
  <c r="EQ35"/>
  <c r="EW35"/>
  <c r="FA35"/>
  <c r="FG35"/>
  <c r="FK35"/>
  <c r="FQ35"/>
  <c r="FU35"/>
  <c r="GA35"/>
  <c r="GE35"/>
  <c r="GK35"/>
  <c r="GO35"/>
  <c r="GU35"/>
  <c r="AT36"/>
  <c r="AY36"/>
  <c r="BN36"/>
  <c r="BS36"/>
  <c r="CD36"/>
  <c r="CS36"/>
  <c r="CX36"/>
  <c r="DM36"/>
  <c r="DR36"/>
  <c r="EG36"/>
  <c r="EL36"/>
  <c r="FA36"/>
  <c r="FF36"/>
  <c r="FU36"/>
  <c r="FZ36"/>
  <c r="GO36"/>
  <c r="GT36"/>
  <c r="GV37"/>
  <c r="HC37" s="1"/>
  <c r="GX37"/>
  <c r="HE37" s="1"/>
  <c r="HK37" s="1"/>
  <c r="AY37"/>
  <c r="BD37"/>
  <c r="BS37"/>
  <c r="CD37"/>
  <c r="CI37"/>
  <c r="CX37"/>
  <c r="DC37"/>
  <c r="DR37"/>
  <c r="DW37"/>
  <c r="EL37"/>
  <c r="EQ37"/>
  <c r="FF37"/>
  <c r="FK37"/>
  <c r="FZ37"/>
  <c r="GE37"/>
  <c r="GT37"/>
  <c r="GW38"/>
  <c r="HD38" s="1"/>
  <c r="AU38"/>
  <c r="GX38"/>
  <c r="HE38" s="1"/>
  <c r="AY38"/>
  <c r="BE38"/>
  <c r="BI38"/>
  <c r="BO38"/>
  <c r="BS38"/>
  <c r="CD38"/>
  <c r="CJ38"/>
  <c r="CN38"/>
  <c r="CT38"/>
  <c r="CX38"/>
  <c r="DD38"/>
  <c r="DH38"/>
  <c r="DN38"/>
  <c r="DR38"/>
  <c r="DX38"/>
  <c r="EB38"/>
  <c r="EH38"/>
  <c r="EL38"/>
  <c r="ER38"/>
  <c r="EV38"/>
  <c r="FB38"/>
  <c r="FF38"/>
  <c r="FL38"/>
  <c r="FP38"/>
  <c r="FV38"/>
  <c r="FZ38"/>
  <c r="GF38"/>
  <c r="GJ38"/>
  <c r="GP38"/>
  <c r="GT38"/>
  <c r="AU39"/>
  <c r="BE39"/>
  <c r="BO39"/>
  <c r="CE39"/>
  <c r="CI39"/>
  <c r="CO39"/>
  <c r="CS39"/>
  <c r="CY39"/>
  <c r="DC39"/>
  <c r="DI39"/>
  <c r="DM39"/>
  <c r="DS39"/>
  <c r="DW39"/>
  <c r="EC39"/>
  <c r="EG39"/>
  <c r="EM39"/>
  <c r="EQ39"/>
  <c r="EW39"/>
  <c r="FG39"/>
  <c r="FQ39"/>
  <c r="GA39"/>
  <c r="GK39"/>
  <c r="GU39"/>
  <c r="GX40"/>
  <c r="HE40" s="1"/>
  <c r="AT40"/>
  <c r="AZ40"/>
  <c r="BD40"/>
  <c r="BJ40"/>
  <c r="BN40"/>
  <c r="BT40"/>
  <c r="CE40"/>
  <c r="CI40"/>
  <c r="CO40"/>
  <c r="CS40"/>
  <c r="CY40"/>
  <c r="DC40"/>
  <c r="DI40"/>
  <c r="DM40"/>
  <c r="DS40"/>
  <c r="DW40"/>
  <c r="EC40"/>
  <c r="EG40"/>
  <c r="EM40"/>
  <c r="EQ40"/>
  <c r="EW40"/>
  <c r="FA40"/>
  <c r="FG40"/>
  <c r="FK40"/>
  <c r="FQ40"/>
  <c r="FU40"/>
  <c r="GA40"/>
  <c r="GE40"/>
  <c r="GK40"/>
  <c r="GO40"/>
  <c r="GU40"/>
  <c r="GW41"/>
  <c r="HD41" s="1"/>
  <c r="GV41"/>
  <c r="HC41" s="1"/>
  <c r="BD41"/>
  <c r="BI41"/>
  <c r="CI41"/>
  <c r="CN41"/>
  <c r="DC41"/>
  <c r="DH41"/>
  <c r="DW41"/>
  <c r="EB41"/>
  <c r="EQ41"/>
  <c r="EV41"/>
  <c r="FK41"/>
  <c r="FP41"/>
  <c r="GE41"/>
  <c r="GJ41"/>
  <c r="AO42"/>
  <c r="GW42"/>
  <c r="HD42" s="1"/>
  <c r="BI42"/>
  <c r="BN42"/>
  <c r="CN42"/>
  <c r="CS42"/>
  <c r="DH42"/>
  <c r="DM42"/>
  <c r="EB42"/>
  <c r="EG42"/>
  <c r="EV42"/>
  <c r="FA42"/>
  <c r="FP42"/>
  <c r="FU42"/>
  <c r="GJ42"/>
  <c r="GO42"/>
  <c r="AP43"/>
  <c r="AZ43"/>
  <c r="AZ66" s="1"/>
  <c r="BJ43"/>
  <c r="BT43"/>
  <c r="CE43"/>
  <c r="CO43"/>
  <c r="CY43"/>
  <c r="DI43"/>
  <c r="DS43"/>
  <c r="EC43"/>
  <c r="EM43"/>
  <c r="EW43"/>
  <c r="FG43"/>
  <c r="FQ43"/>
  <c r="GA43"/>
  <c r="GK43"/>
  <c r="GU43"/>
  <c r="GX44"/>
  <c r="HE44" s="1"/>
  <c r="AT44"/>
  <c r="AZ44"/>
  <c r="BD44"/>
  <c r="BJ44"/>
  <c r="BN44"/>
  <c r="BT44"/>
  <c r="CE44"/>
  <c r="CI44"/>
  <c r="CO44"/>
  <c r="CS44"/>
  <c r="CY44"/>
  <c r="DC44"/>
  <c r="DI44"/>
  <c r="DM44"/>
  <c r="DS44"/>
  <c r="DW44"/>
  <c r="EC44"/>
  <c r="EG44"/>
  <c r="EM44"/>
  <c r="EQ44"/>
  <c r="EW44"/>
  <c r="FA44"/>
  <c r="FG44"/>
  <c r="FK44"/>
  <c r="FQ44"/>
  <c r="FU44"/>
  <c r="GA44"/>
  <c r="GE44"/>
  <c r="GK44"/>
  <c r="GO44"/>
  <c r="GU44"/>
  <c r="GW45"/>
  <c r="HD45" s="1"/>
  <c r="GV45"/>
  <c r="HC45" s="1"/>
  <c r="BD45"/>
  <c r="BI45"/>
  <c r="CI45"/>
  <c r="CN45"/>
  <c r="DC45"/>
  <c r="DH45"/>
  <c r="DW45"/>
  <c r="EB45"/>
  <c r="EQ45"/>
  <c r="EV45"/>
  <c r="FK45"/>
  <c r="FP45"/>
  <c r="GE45"/>
  <c r="GJ45"/>
  <c r="AO46"/>
  <c r="GW46"/>
  <c r="HD46" s="1"/>
  <c r="BI46"/>
  <c r="BN46"/>
  <c r="CN46"/>
  <c r="CS46"/>
  <c r="DH46"/>
  <c r="DM46"/>
  <c r="EB46"/>
  <c r="EG46"/>
  <c r="EV46"/>
  <c r="FA46"/>
  <c r="FP46"/>
  <c r="FU46"/>
  <c r="GJ46"/>
  <c r="GO46"/>
  <c r="AP47"/>
  <c r="AZ47"/>
  <c r="BJ47"/>
  <c r="BT47"/>
  <c r="CE47"/>
  <c r="CO47"/>
  <c r="CY47"/>
  <c r="DI47"/>
  <c r="DS47"/>
  <c r="EC47"/>
  <c r="EM47"/>
  <c r="EW47"/>
  <c r="FG47"/>
  <c r="FQ47"/>
  <c r="GA47"/>
  <c r="GK47"/>
  <c r="GU47"/>
  <c r="GV48"/>
  <c r="HC48" s="1"/>
  <c r="GX48"/>
  <c r="HE48" s="1"/>
  <c r="AT48"/>
  <c r="AZ48"/>
  <c r="BD48"/>
  <c r="BJ48"/>
  <c r="BN48"/>
  <c r="BT48"/>
  <c r="CE48"/>
  <c r="CI48"/>
  <c r="CO48"/>
  <c r="CS48"/>
  <c r="CY48"/>
  <c r="DC48"/>
  <c r="DI48"/>
  <c r="DM48"/>
  <c r="DS48"/>
  <c r="DW48"/>
  <c r="EC48"/>
  <c r="EG48"/>
  <c r="EM48"/>
  <c r="EQ48"/>
  <c r="EW48"/>
  <c r="FA48"/>
  <c r="FG48"/>
  <c r="FK48"/>
  <c r="FQ48"/>
  <c r="FU48"/>
  <c r="GA48"/>
  <c r="GE48"/>
  <c r="GK48"/>
  <c r="GO48"/>
  <c r="GU48"/>
  <c r="GW49"/>
  <c r="HD49" s="1"/>
  <c r="GV49"/>
  <c r="HC49" s="1"/>
  <c r="BD49"/>
  <c r="BI49"/>
  <c r="CI49"/>
  <c r="CN49"/>
  <c r="DC49"/>
  <c r="DH49"/>
  <c r="DW49"/>
  <c r="EB49"/>
  <c r="EQ49"/>
  <c r="EV49"/>
  <c r="FK49"/>
  <c r="FP49"/>
  <c r="GE49"/>
  <c r="GJ49"/>
  <c r="AO50"/>
  <c r="GW50"/>
  <c r="HD50" s="1"/>
  <c r="BI50"/>
  <c r="BN50"/>
  <c r="CN50"/>
  <c r="CS50"/>
  <c r="DH50"/>
  <c r="DM50"/>
  <c r="EB50"/>
  <c r="EG50"/>
  <c r="EV50"/>
  <c r="FA50"/>
  <c r="FP50"/>
  <c r="FU50"/>
  <c r="GJ50"/>
  <c r="GO50"/>
  <c r="AP51"/>
  <c r="GZ51" s="1"/>
  <c r="HG51" s="1"/>
  <c r="AZ51"/>
  <c r="BJ51"/>
  <c r="BT51"/>
  <c r="CE51"/>
  <c r="CO51"/>
  <c r="CY51"/>
  <c r="DI51"/>
  <c r="DS51"/>
  <c r="EC51"/>
  <c r="EM51"/>
  <c r="EW51"/>
  <c r="FG51"/>
  <c r="FQ51"/>
  <c r="GA51"/>
  <c r="GK51"/>
  <c r="GU51"/>
  <c r="GV52"/>
  <c r="HC52" s="1"/>
  <c r="GX52"/>
  <c r="HE52" s="1"/>
  <c r="AT52"/>
  <c r="AZ52"/>
  <c r="BD52"/>
  <c r="BJ52"/>
  <c r="BN52"/>
  <c r="BT52"/>
  <c r="CE52"/>
  <c r="CI52"/>
  <c r="CO52"/>
  <c r="CS52"/>
  <c r="CY52"/>
  <c r="DC52"/>
  <c r="DI52"/>
  <c r="DM52"/>
  <c r="DS52"/>
  <c r="DW52"/>
  <c r="EC52"/>
  <c r="EG52"/>
  <c r="EM52"/>
  <c r="EQ52"/>
  <c r="EW52"/>
  <c r="FA52"/>
  <c r="FG52"/>
  <c r="FK52"/>
  <c r="FQ52"/>
  <c r="FU52"/>
  <c r="GA52"/>
  <c r="GE52"/>
  <c r="GK52"/>
  <c r="GO52"/>
  <c r="GU52"/>
  <c r="GW53"/>
  <c r="HD53" s="1"/>
  <c r="GV53"/>
  <c r="HC53" s="1"/>
  <c r="BD53"/>
  <c r="BI53"/>
  <c r="CI53"/>
  <c r="CN53"/>
  <c r="DC53"/>
  <c r="DH53"/>
  <c r="DW53"/>
  <c r="EB53"/>
  <c r="EQ53"/>
  <c r="EV53"/>
  <c r="FK53"/>
  <c r="FP53"/>
  <c r="GE53"/>
  <c r="GJ53"/>
  <c r="AO54"/>
  <c r="GY54" s="1"/>
  <c r="HF54" s="1"/>
  <c r="GW54"/>
  <c r="HD54" s="1"/>
  <c r="BI54"/>
  <c r="BN54"/>
  <c r="CN54"/>
  <c r="CS54"/>
  <c r="DH54"/>
  <c r="DM54"/>
  <c r="EB54"/>
  <c r="EG54"/>
  <c r="EV54"/>
  <c r="GA54"/>
  <c r="BO57"/>
  <c r="DN57"/>
  <c r="FB57"/>
  <c r="GP57"/>
  <c r="GX58"/>
  <c r="HE58" s="1"/>
  <c r="BT58"/>
  <c r="DI58"/>
  <c r="EW58"/>
  <c r="GK58"/>
  <c r="GX61"/>
  <c r="HE61" s="1"/>
  <c r="BE61"/>
  <c r="DD61"/>
  <c r="ER61"/>
  <c r="GF61"/>
  <c r="AP62"/>
  <c r="GW62"/>
  <c r="HD62" s="1"/>
  <c r="DI62"/>
  <c r="EW62"/>
  <c r="GK62"/>
  <c r="I65"/>
  <c r="Q65"/>
  <c r="Y65"/>
  <c r="AG65"/>
  <c r="FA54"/>
  <c r="FP54"/>
  <c r="FU54"/>
  <c r="GJ54"/>
  <c r="GO54"/>
  <c r="AP55"/>
  <c r="GX55"/>
  <c r="HE55" s="1"/>
  <c r="AZ55"/>
  <c r="BJ55"/>
  <c r="BT55"/>
  <c r="CE55"/>
  <c r="CO55"/>
  <c r="CY55"/>
  <c r="DI55"/>
  <c r="DS55"/>
  <c r="EC55"/>
  <c r="EM55"/>
  <c r="EW55"/>
  <c r="FG55"/>
  <c r="FQ55"/>
  <c r="GA55"/>
  <c r="GK55"/>
  <c r="GU55"/>
  <c r="GX56"/>
  <c r="HE56" s="1"/>
  <c r="AT56"/>
  <c r="AZ56"/>
  <c r="BD56"/>
  <c r="BJ56"/>
  <c r="BN56"/>
  <c r="BT56"/>
  <c r="CE56"/>
  <c r="CI56"/>
  <c r="CO56"/>
  <c r="CS56"/>
  <c r="CY56"/>
  <c r="DC56"/>
  <c r="DI56"/>
  <c r="DM56"/>
  <c r="DS56"/>
  <c r="DW56"/>
  <c r="EC56"/>
  <c r="EG56"/>
  <c r="EM56"/>
  <c r="EQ56"/>
  <c r="EW56"/>
  <c r="FA56"/>
  <c r="FG56"/>
  <c r="FK56"/>
  <c r="FQ56"/>
  <c r="FU56"/>
  <c r="GA56"/>
  <c r="GE56"/>
  <c r="GK56"/>
  <c r="GO56"/>
  <c r="GU56"/>
  <c r="GW57"/>
  <c r="HD57" s="1"/>
  <c r="GV57"/>
  <c r="HC57" s="1"/>
  <c r="BD57"/>
  <c r="BI57"/>
  <c r="CI57"/>
  <c r="CN57"/>
  <c r="DC57"/>
  <c r="DH57"/>
  <c r="DW57"/>
  <c r="EB57"/>
  <c r="EQ57"/>
  <c r="EV57"/>
  <c r="FK57"/>
  <c r="FP57"/>
  <c r="GE57"/>
  <c r="GJ57"/>
  <c r="AO58"/>
  <c r="GW58"/>
  <c r="HD58" s="1"/>
  <c r="BI58"/>
  <c r="BN58"/>
  <c r="CD58"/>
  <c r="CI58"/>
  <c r="CX58"/>
  <c r="DC58"/>
  <c r="DR58"/>
  <c r="DW58"/>
  <c r="EL58"/>
  <c r="EQ58"/>
  <c r="FF58"/>
  <c r="FK58"/>
  <c r="FZ58"/>
  <c r="GE58"/>
  <c r="GT58"/>
  <c r="GW59"/>
  <c r="HD59" s="1"/>
  <c r="AU59"/>
  <c r="GX59"/>
  <c r="HE59" s="1"/>
  <c r="AY59"/>
  <c r="BE59"/>
  <c r="BI59"/>
  <c r="BO59"/>
  <c r="BS59"/>
  <c r="CD59"/>
  <c r="CJ59"/>
  <c r="CN59"/>
  <c r="CT59"/>
  <c r="CX59"/>
  <c r="DD59"/>
  <c r="DH59"/>
  <c r="DN59"/>
  <c r="DR59"/>
  <c r="DX59"/>
  <c r="EB59"/>
  <c r="EH59"/>
  <c r="EL59"/>
  <c r="ER59"/>
  <c r="EV59"/>
  <c r="FB59"/>
  <c r="FF59"/>
  <c r="FL59"/>
  <c r="FP59"/>
  <c r="FV59"/>
  <c r="FZ59"/>
  <c r="GF59"/>
  <c r="GJ59"/>
  <c r="GP59"/>
  <c r="GT59"/>
  <c r="AU60"/>
  <c r="BE60"/>
  <c r="BO60"/>
  <c r="CJ60"/>
  <c r="CT60"/>
  <c r="DD60"/>
  <c r="DN60"/>
  <c r="DX60"/>
  <c r="EH60"/>
  <c r="ER60"/>
  <c r="FB60"/>
  <c r="FL60"/>
  <c r="FV60"/>
  <c r="GF60"/>
  <c r="GP60"/>
  <c r="AT61"/>
  <c r="AY61"/>
  <c r="BN61"/>
  <c r="BS61"/>
  <c r="CD61"/>
  <c r="CS61"/>
  <c r="CX61"/>
  <c r="DM61"/>
  <c r="DR61"/>
  <c r="EG61"/>
  <c r="EL61"/>
  <c r="FA61"/>
  <c r="FF61"/>
  <c r="FU61"/>
  <c r="FZ61"/>
  <c r="GO61"/>
  <c r="GT61"/>
  <c r="GV62"/>
  <c r="HC62" s="1"/>
  <c r="HJ62" s="1"/>
  <c r="GX62"/>
  <c r="HE62" s="1"/>
  <c r="AY62"/>
  <c r="BD62"/>
  <c r="BS62"/>
  <c r="CD62"/>
  <c r="CI62"/>
  <c r="CX62"/>
  <c r="DC62"/>
  <c r="DR62"/>
  <c r="DW62"/>
  <c r="EL62"/>
  <c r="EQ62"/>
  <c r="FF62"/>
  <c r="FK62"/>
  <c r="FZ62"/>
  <c r="GE62"/>
  <c r="GT62"/>
  <c r="GW63"/>
  <c r="HD63" s="1"/>
  <c r="AU63"/>
  <c r="GX63"/>
  <c r="HE63" s="1"/>
  <c r="AY63"/>
  <c r="BE63"/>
  <c r="BI63"/>
  <c r="BO63"/>
  <c r="BS63"/>
  <c r="CD63"/>
  <c r="CJ63"/>
  <c r="CN63"/>
  <c r="CT63"/>
  <c r="CX63"/>
  <c r="DD63"/>
  <c r="DH63"/>
  <c r="DN63"/>
  <c r="DR63"/>
  <c r="DX63"/>
  <c r="EB63"/>
  <c r="EH63"/>
  <c r="EL63"/>
  <c r="ER63"/>
  <c r="EV63"/>
  <c r="FB63"/>
  <c r="FF63"/>
  <c r="FL63"/>
  <c r="FP63"/>
  <c r="FV63"/>
  <c r="FZ63"/>
  <c r="GF63"/>
  <c r="GJ63"/>
  <c r="GP63"/>
  <c r="GT63"/>
  <c r="C65"/>
  <c r="G65"/>
  <c r="K65"/>
  <c r="O65"/>
  <c r="S65"/>
  <c r="W65"/>
  <c r="AA65"/>
  <c r="AE65"/>
  <c r="AI65"/>
  <c r="HB65"/>
  <c r="BY63" i="96"/>
  <c r="BY61"/>
  <c r="BY59"/>
  <c r="BY57"/>
  <c r="BY60"/>
  <c r="BY56"/>
  <c r="BY54"/>
  <c r="BY52"/>
  <c r="BY50"/>
  <c r="BY48"/>
  <c r="BY46"/>
  <c r="BY44"/>
  <c r="BY42"/>
  <c r="BY40"/>
  <c r="BY39"/>
  <c r="BY38"/>
  <c r="BY37"/>
  <c r="BY36"/>
  <c r="BY35"/>
  <c r="BY34"/>
  <c r="BY33"/>
  <c r="BY32"/>
  <c r="BY31"/>
  <c r="BY30"/>
  <c r="BY29"/>
  <c r="BY28"/>
  <c r="BY27"/>
  <c r="BY26"/>
  <c r="BY25"/>
  <c r="BY24"/>
  <c r="BY23"/>
  <c r="BY22"/>
  <c r="BY21"/>
  <c r="BY20"/>
  <c r="BY19"/>
  <c r="BY18"/>
  <c r="BY17"/>
  <c r="BY16"/>
  <c r="BY15"/>
  <c r="BY14"/>
  <c r="BY13"/>
  <c r="BY12"/>
  <c r="BY11"/>
  <c r="BY10"/>
  <c r="BY9"/>
  <c r="BY62"/>
  <c r="BY58"/>
  <c r="BY55"/>
  <c r="BY53"/>
  <c r="BY51"/>
  <c r="BY49"/>
  <c r="BY47"/>
  <c r="AQ66"/>
  <c r="AQ64"/>
  <c r="AS66"/>
  <c r="AS64"/>
  <c r="BA66"/>
  <c r="BA64"/>
  <c r="BC66"/>
  <c r="BC64"/>
  <c r="BK66"/>
  <c r="BK64"/>
  <c r="BM66"/>
  <c r="BM64"/>
  <c r="BV66"/>
  <c r="BV64"/>
  <c r="BX66"/>
  <c r="BX64"/>
  <c r="CF66"/>
  <c r="CF64"/>
  <c r="CH66"/>
  <c r="CH64"/>
  <c r="CP66"/>
  <c r="CP64"/>
  <c r="CR66"/>
  <c r="CR64"/>
  <c r="CZ64"/>
  <c r="CZ65" s="1"/>
  <c r="CZ66"/>
  <c r="DB66"/>
  <c r="DB64"/>
  <c r="DJ66"/>
  <c r="DJ64"/>
  <c r="DL64"/>
  <c r="DL65" s="1"/>
  <c r="DL66"/>
  <c r="DT64"/>
  <c r="DT65" s="1"/>
  <c r="DT66"/>
  <c r="DV66"/>
  <c r="DV64"/>
  <c r="ED66"/>
  <c r="ED64"/>
  <c r="EF64"/>
  <c r="EF65" s="1"/>
  <c r="EF66"/>
  <c r="EN64"/>
  <c r="EN65" s="1"/>
  <c r="EN66"/>
  <c r="EP66"/>
  <c r="EP64"/>
  <c r="EX66"/>
  <c r="EX64"/>
  <c r="EZ64"/>
  <c r="EZ65" s="1"/>
  <c r="EZ66"/>
  <c r="FH64"/>
  <c r="FH65" s="1"/>
  <c r="FH66"/>
  <c r="FJ66"/>
  <c r="FJ64"/>
  <c r="FR66"/>
  <c r="FR64"/>
  <c r="FT64"/>
  <c r="FT65" s="1"/>
  <c r="FT66"/>
  <c r="GB64"/>
  <c r="GB65" s="1"/>
  <c r="GB66"/>
  <c r="GD66"/>
  <c r="GD64"/>
  <c r="GL66"/>
  <c r="GL64"/>
  <c r="GN64"/>
  <c r="GN65" s="1"/>
  <c r="GN66"/>
  <c r="GV40"/>
  <c r="HB40" s="1"/>
  <c r="AP40"/>
  <c r="AL64"/>
  <c r="AL65" s="1"/>
  <c r="GV44"/>
  <c r="HB44" s="1"/>
  <c r="AP44"/>
  <c r="AK66"/>
  <c r="AK64"/>
  <c r="AM66"/>
  <c r="AM64"/>
  <c r="AM65" s="1"/>
  <c r="GW9"/>
  <c r="AW66"/>
  <c r="AW64"/>
  <c r="BG66"/>
  <c r="BG64"/>
  <c r="BQ66"/>
  <c r="BQ64"/>
  <c r="BZ66"/>
  <c r="CB66"/>
  <c r="CB64"/>
  <c r="CL66"/>
  <c r="CL64"/>
  <c r="CV64"/>
  <c r="CV65" s="1"/>
  <c r="CV66"/>
  <c r="DF66"/>
  <c r="DF64"/>
  <c r="DP64"/>
  <c r="DP65" s="1"/>
  <c r="DP66"/>
  <c r="DZ66"/>
  <c r="DZ64"/>
  <c r="EJ64"/>
  <c r="EJ65" s="1"/>
  <c r="EJ66"/>
  <c r="ET66"/>
  <c r="ET64"/>
  <c r="FD64"/>
  <c r="FD65" s="1"/>
  <c r="FD66"/>
  <c r="FN66"/>
  <c r="FN64"/>
  <c r="FX64"/>
  <c r="FX65" s="1"/>
  <c r="FX66"/>
  <c r="GH66"/>
  <c r="GH64"/>
  <c r="GR64"/>
  <c r="GR65" s="1"/>
  <c r="GR66"/>
  <c r="GV42"/>
  <c r="HB42" s="1"/>
  <c r="AP42"/>
  <c r="GV46"/>
  <c r="HB46" s="1"/>
  <c r="AP46"/>
  <c r="GV9"/>
  <c r="AO10"/>
  <c r="GY10" s="1"/>
  <c r="HE10" s="1"/>
  <c r="GV11"/>
  <c r="HB11" s="1"/>
  <c r="AO12"/>
  <c r="GY12" s="1"/>
  <c r="HE12" s="1"/>
  <c r="GV13"/>
  <c r="HB13" s="1"/>
  <c r="AO14"/>
  <c r="GY14" s="1"/>
  <c r="HE14" s="1"/>
  <c r="GV15"/>
  <c r="HB15" s="1"/>
  <c r="AO16"/>
  <c r="GY16" s="1"/>
  <c r="HE16" s="1"/>
  <c r="GV17"/>
  <c r="HB17" s="1"/>
  <c r="AO18"/>
  <c r="GY18" s="1"/>
  <c r="HE18" s="1"/>
  <c r="GV19"/>
  <c r="HB19" s="1"/>
  <c r="AO20"/>
  <c r="GY20" s="1"/>
  <c r="HE20" s="1"/>
  <c r="GV21"/>
  <c r="HB21" s="1"/>
  <c r="AO22"/>
  <c r="GY22" s="1"/>
  <c r="HE22" s="1"/>
  <c r="GV23"/>
  <c r="HB23" s="1"/>
  <c r="AO24"/>
  <c r="GY24" s="1"/>
  <c r="HE24" s="1"/>
  <c r="GV25"/>
  <c r="HB25" s="1"/>
  <c r="AO26"/>
  <c r="GY26" s="1"/>
  <c r="HE26" s="1"/>
  <c r="GV27"/>
  <c r="HB27" s="1"/>
  <c r="AO28"/>
  <c r="GY28" s="1"/>
  <c r="HE28" s="1"/>
  <c r="GV29"/>
  <c r="HB29" s="1"/>
  <c r="AO30"/>
  <c r="GY30" s="1"/>
  <c r="HE30" s="1"/>
  <c r="GV31"/>
  <c r="HB31" s="1"/>
  <c r="AO32"/>
  <c r="GY32" s="1"/>
  <c r="HE32" s="1"/>
  <c r="GV33"/>
  <c r="HB33" s="1"/>
  <c r="AO34"/>
  <c r="GY34" s="1"/>
  <c r="HE34" s="1"/>
  <c r="GV35"/>
  <c r="HB35" s="1"/>
  <c r="AO36"/>
  <c r="GY36" s="1"/>
  <c r="HE36" s="1"/>
  <c r="GV37"/>
  <c r="HB37" s="1"/>
  <c r="AO38"/>
  <c r="GY38" s="1"/>
  <c r="HE38" s="1"/>
  <c r="GV39"/>
  <c r="HB39" s="1"/>
  <c r="BR65"/>
  <c r="AT41"/>
  <c r="GY41" s="1"/>
  <c r="HE41" s="1"/>
  <c r="BD41"/>
  <c r="BY41"/>
  <c r="AT45"/>
  <c r="GY45" s="1"/>
  <c r="HE45" s="1"/>
  <c r="BY45"/>
  <c r="GY62"/>
  <c r="HE62" s="1"/>
  <c r="AO9"/>
  <c r="AU9"/>
  <c r="AY9"/>
  <c r="BB66"/>
  <c r="BB65" s="1"/>
  <c r="BE9"/>
  <c r="BI9"/>
  <c r="BO9"/>
  <c r="BS9"/>
  <c r="CD9"/>
  <c r="CJ9"/>
  <c r="CN9"/>
  <c r="CT9"/>
  <c r="CX9"/>
  <c r="DD9"/>
  <c r="DH9"/>
  <c r="DN9"/>
  <c r="DR9"/>
  <c r="DX9"/>
  <c r="EB9"/>
  <c r="EH9"/>
  <c r="EL9"/>
  <c r="ER9"/>
  <c r="EV9"/>
  <c r="FB9"/>
  <c r="FF9"/>
  <c r="FL9"/>
  <c r="FP9"/>
  <c r="FV9"/>
  <c r="FZ9"/>
  <c r="GF9"/>
  <c r="GJ9"/>
  <c r="GP9"/>
  <c r="GT9"/>
  <c r="GX9"/>
  <c r="AP10"/>
  <c r="AZ10"/>
  <c r="BJ10"/>
  <c r="BT10"/>
  <c r="CE10"/>
  <c r="CO10"/>
  <c r="CY10"/>
  <c r="DI10"/>
  <c r="DS10"/>
  <c r="EC10"/>
  <c r="EM10"/>
  <c r="EW10"/>
  <c r="FG10"/>
  <c r="FQ10"/>
  <c r="GA10"/>
  <c r="GK10"/>
  <c r="GU10"/>
  <c r="AO11"/>
  <c r="AT11"/>
  <c r="BD11"/>
  <c r="BN11"/>
  <c r="CI11"/>
  <c r="CS11"/>
  <c r="DC11"/>
  <c r="DM11"/>
  <c r="DW11"/>
  <c r="EG11"/>
  <c r="EQ11"/>
  <c r="FA11"/>
  <c r="FK11"/>
  <c r="FU11"/>
  <c r="GE11"/>
  <c r="GO11"/>
  <c r="AP12"/>
  <c r="AZ12"/>
  <c r="BJ12"/>
  <c r="BT12"/>
  <c r="CE12"/>
  <c r="CO12"/>
  <c r="CY12"/>
  <c r="DI12"/>
  <c r="DS12"/>
  <c r="EC12"/>
  <c r="EM12"/>
  <c r="EW12"/>
  <c r="FG12"/>
  <c r="FQ12"/>
  <c r="GA12"/>
  <c r="GK12"/>
  <c r="GU12"/>
  <c r="AO13"/>
  <c r="AT13"/>
  <c r="BD13"/>
  <c r="BN13"/>
  <c r="CI13"/>
  <c r="CS13"/>
  <c r="DC13"/>
  <c r="DM13"/>
  <c r="DW13"/>
  <c r="EG13"/>
  <c r="EQ13"/>
  <c r="FA13"/>
  <c r="FK13"/>
  <c r="FU13"/>
  <c r="GE13"/>
  <c r="GO13"/>
  <c r="AP14"/>
  <c r="AZ14"/>
  <c r="BJ14"/>
  <c r="BT14"/>
  <c r="CE14"/>
  <c r="CO14"/>
  <c r="CY14"/>
  <c r="DI14"/>
  <c r="DS14"/>
  <c r="EC14"/>
  <c r="EM14"/>
  <c r="EW14"/>
  <c r="FG14"/>
  <c r="FQ14"/>
  <c r="GA14"/>
  <c r="GK14"/>
  <c r="GU14"/>
  <c r="AO15"/>
  <c r="AT15"/>
  <c r="BD15"/>
  <c r="BN15"/>
  <c r="CI15"/>
  <c r="CS15"/>
  <c r="DC15"/>
  <c r="DM15"/>
  <c r="DW15"/>
  <c r="EG15"/>
  <c r="EQ15"/>
  <c r="FA15"/>
  <c r="FK15"/>
  <c r="FU15"/>
  <c r="GE15"/>
  <c r="GO15"/>
  <c r="AP16"/>
  <c r="AZ16"/>
  <c r="BJ16"/>
  <c r="BT16"/>
  <c r="CE16"/>
  <c r="CO16"/>
  <c r="CY16"/>
  <c r="DI16"/>
  <c r="DS16"/>
  <c r="EC16"/>
  <c r="EM16"/>
  <c r="EW16"/>
  <c r="FG16"/>
  <c r="FQ16"/>
  <c r="GA16"/>
  <c r="GK16"/>
  <c r="GU16"/>
  <c r="AO17"/>
  <c r="AT17"/>
  <c r="BD17"/>
  <c r="BN17"/>
  <c r="CI17"/>
  <c r="CS17"/>
  <c r="DC17"/>
  <c r="DM17"/>
  <c r="DW17"/>
  <c r="EG17"/>
  <c r="EQ17"/>
  <c r="FA17"/>
  <c r="FK17"/>
  <c r="FU17"/>
  <c r="GE17"/>
  <c r="GO17"/>
  <c r="AP18"/>
  <c r="AZ18"/>
  <c r="BJ18"/>
  <c r="BT18"/>
  <c r="CE18"/>
  <c r="CO18"/>
  <c r="CY18"/>
  <c r="DI18"/>
  <c r="DS18"/>
  <c r="EC18"/>
  <c r="EM18"/>
  <c r="EW18"/>
  <c r="FG18"/>
  <c r="FQ18"/>
  <c r="GA18"/>
  <c r="GK18"/>
  <c r="GU18"/>
  <c r="AO19"/>
  <c r="AT19"/>
  <c r="BD19"/>
  <c r="BN19"/>
  <c r="CI19"/>
  <c r="CS19"/>
  <c r="DC19"/>
  <c r="DM19"/>
  <c r="DW19"/>
  <c r="EG19"/>
  <c r="EQ19"/>
  <c r="FA19"/>
  <c r="FK19"/>
  <c r="FU19"/>
  <c r="GE19"/>
  <c r="GO19"/>
  <c r="AP20"/>
  <c r="AZ20"/>
  <c r="BJ20"/>
  <c r="BT20"/>
  <c r="CE20"/>
  <c r="CO20"/>
  <c r="CY20"/>
  <c r="DI20"/>
  <c r="DS20"/>
  <c r="EC20"/>
  <c r="EM20"/>
  <c r="EW20"/>
  <c r="FG20"/>
  <c r="FQ20"/>
  <c r="GA20"/>
  <c r="GK20"/>
  <c r="GU20"/>
  <c r="AO21"/>
  <c r="AT21"/>
  <c r="BD21"/>
  <c r="BN21"/>
  <c r="CI21"/>
  <c r="CS21"/>
  <c r="DC21"/>
  <c r="DM21"/>
  <c r="DW21"/>
  <c r="EG21"/>
  <c r="EQ21"/>
  <c r="FA21"/>
  <c r="FK21"/>
  <c r="FU21"/>
  <c r="GE21"/>
  <c r="GO21"/>
  <c r="AP22"/>
  <c r="AZ22"/>
  <c r="BJ22"/>
  <c r="BT22"/>
  <c r="CE22"/>
  <c r="CO22"/>
  <c r="CY22"/>
  <c r="DI22"/>
  <c r="DS22"/>
  <c r="EC22"/>
  <c r="EM22"/>
  <c r="EW22"/>
  <c r="FG22"/>
  <c r="FQ22"/>
  <c r="GA22"/>
  <c r="GK22"/>
  <c r="GU22"/>
  <c r="AO23"/>
  <c r="AT23"/>
  <c r="BD23"/>
  <c r="BN23"/>
  <c r="CI23"/>
  <c r="CS23"/>
  <c r="DC23"/>
  <c r="DM23"/>
  <c r="DW23"/>
  <c r="EG23"/>
  <c r="EQ23"/>
  <c r="FA23"/>
  <c r="FK23"/>
  <c r="FU23"/>
  <c r="GE23"/>
  <c r="GO23"/>
  <c r="AP24"/>
  <c r="AZ24"/>
  <c r="BJ24"/>
  <c r="BT24"/>
  <c r="CE24"/>
  <c r="CO24"/>
  <c r="CY24"/>
  <c r="DI24"/>
  <c r="DS24"/>
  <c r="EC24"/>
  <c r="EM24"/>
  <c r="EW24"/>
  <c r="FG24"/>
  <c r="FQ24"/>
  <c r="GA24"/>
  <c r="GK24"/>
  <c r="GU24"/>
  <c r="AO25"/>
  <c r="AT25"/>
  <c r="BD25"/>
  <c r="BN25"/>
  <c r="CI25"/>
  <c r="CS25"/>
  <c r="DC25"/>
  <c r="DM25"/>
  <c r="DW25"/>
  <c r="EG25"/>
  <c r="EQ25"/>
  <c r="FA25"/>
  <c r="FK25"/>
  <c r="FU25"/>
  <c r="GE25"/>
  <c r="GO25"/>
  <c r="AP26"/>
  <c r="AZ26"/>
  <c r="BJ26"/>
  <c r="BT26"/>
  <c r="CE26"/>
  <c r="CO26"/>
  <c r="CY26"/>
  <c r="DI26"/>
  <c r="DS26"/>
  <c r="EC26"/>
  <c r="EM26"/>
  <c r="EW26"/>
  <c r="FG26"/>
  <c r="FQ26"/>
  <c r="GA26"/>
  <c r="GK26"/>
  <c r="GU26"/>
  <c r="AO27"/>
  <c r="AT27"/>
  <c r="BD27"/>
  <c r="BN27"/>
  <c r="CI27"/>
  <c r="CS27"/>
  <c r="DC27"/>
  <c r="DM27"/>
  <c r="DW27"/>
  <c r="EG27"/>
  <c r="EQ27"/>
  <c r="FA27"/>
  <c r="FK27"/>
  <c r="FU27"/>
  <c r="GE27"/>
  <c r="GO27"/>
  <c r="AP28"/>
  <c r="AZ28"/>
  <c r="BJ28"/>
  <c r="BT28"/>
  <c r="CE28"/>
  <c r="CO28"/>
  <c r="CY28"/>
  <c r="DI28"/>
  <c r="DS28"/>
  <c r="EC28"/>
  <c r="EM28"/>
  <c r="EW28"/>
  <c r="FG28"/>
  <c r="FQ28"/>
  <c r="GA28"/>
  <c r="GK28"/>
  <c r="GU28"/>
  <c r="AO29"/>
  <c r="AT29"/>
  <c r="BD29"/>
  <c r="BN29"/>
  <c r="CI29"/>
  <c r="CS29"/>
  <c r="DC29"/>
  <c r="DM29"/>
  <c r="DW29"/>
  <c r="EG29"/>
  <c r="EQ29"/>
  <c r="FA29"/>
  <c r="FK29"/>
  <c r="FU29"/>
  <c r="GE29"/>
  <c r="GO29"/>
  <c r="AP30"/>
  <c r="AZ30"/>
  <c r="BJ30"/>
  <c r="BT30"/>
  <c r="CE30"/>
  <c r="CO30"/>
  <c r="CY30"/>
  <c r="DI30"/>
  <c r="DS30"/>
  <c r="EC30"/>
  <c r="EM30"/>
  <c r="EW30"/>
  <c r="FG30"/>
  <c r="FQ30"/>
  <c r="GA30"/>
  <c r="GK30"/>
  <c r="GU30"/>
  <c r="AO31"/>
  <c r="AT31"/>
  <c r="BD31"/>
  <c r="BN31"/>
  <c r="CI31"/>
  <c r="CS31"/>
  <c r="DC31"/>
  <c r="DM31"/>
  <c r="DW31"/>
  <c r="EG31"/>
  <c r="EQ31"/>
  <c r="FA31"/>
  <c r="FK31"/>
  <c r="FU31"/>
  <c r="GE31"/>
  <c r="GO31"/>
  <c r="AP32"/>
  <c r="AZ32"/>
  <c r="BJ32"/>
  <c r="BT32"/>
  <c r="CE32"/>
  <c r="CO32"/>
  <c r="CY32"/>
  <c r="DI32"/>
  <c r="DS32"/>
  <c r="EC32"/>
  <c r="EM32"/>
  <c r="EW32"/>
  <c r="FG32"/>
  <c r="FQ32"/>
  <c r="GA32"/>
  <c r="GK32"/>
  <c r="GU32"/>
  <c r="AO33"/>
  <c r="AT33"/>
  <c r="BD33"/>
  <c r="BN33"/>
  <c r="CI33"/>
  <c r="CS33"/>
  <c r="DC33"/>
  <c r="DM33"/>
  <c r="DW33"/>
  <c r="EG33"/>
  <c r="EQ33"/>
  <c r="FA33"/>
  <c r="FK33"/>
  <c r="FU33"/>
  <c r="GE33"/>
  <c r="GO33"/>
  <c r="AP34"/>
  <c r="AZ34"/>
  <c r="BJ34"/>
  <c r="BT34"/>
  <c r="CE34"/>
  <c r="CO34"/>
  <c r="CY34"/>
  <c r="DI34"/>
  <c r="DS34"/>
  <c r="EC34"/>
  <c r="EM34"/>
  <c r="EW34"/>
  <c r="FG34"/>
  <c r="FQ34"/>
  <c r="GA34"/>
  <c r="GK34"/>
  <c r="GU34"/>
  <c r="AO35"/>
  <c r="AT35"/>
  <c r="BD35"/>
  <c r="BN35"/>
  <c r="CI35"/>
  <c r="CS35"/>
  <c r="DC35"/>
  <c r="DM35"/>
  <c r="DW35"/>
  <c r="EG35"/>
  <c r="EQ35"/>
  <c r="FA35"/>
  <c r="FK35"/>
  <c r="FU35"/>
  <c r="GE35"/>
  <c r="GO35"/>
  <c r="AP36"/>
  <c r="AZ36"/>
  <c r="BJ36"/>
  <c r="BT36"/>
  <c r="CE36"/>
  <c r="CO36"/>
  <c r="CY36"/>
  <c r="DI36"/>
  <c r="DS36"/>
  <c r="EC36"/>
  <c r="EM36"/>
  <c r="EW36"/>
  <c r="FG36"/>
  <c r="FQ36"/>
  <c r="GA36"/>
  <c r="GK36"/>
  <c r="GU36"/>
  <c r="AO37"/>
  <c r="AT37"/>
  <c r="BD37"/>
  <c r="BN37"/>
  <c r="CI37"/>
  <c r="CS37"/>
  <c r="DC37"/>
  <c r="DM37"/>
  <c r="DW37"/>
  <c r="EG37"/>
  <c r="EQ37"/>
  <c r="FA37"/>
  <c r="FK37"/>
  <c r="FU37"/>
  <c r="GE37"/>
  <c r="GO37"/>
  <c r="AP38"/>
  <c r="AZ38"/>
  <c r="BJ38"/>
  <c r="BT38"/>
  <c r="CE38"/>
  <c r="CO38"/>
  <c r="CY38"/>
  <c r="DI38"/>
  <c r="DS38"/>
  <c r="EC38"/>
  <c r="EM38"/>
  <c r="EW38"/>
  <c r="FG38"/>
  <c r="FQ38"/>
  <c r="GA38"/>
  <c r="GK38"/>
  <c r="GU38"/>
  <c r="AO39"/>
  <c r="AT39"/>
  <c r="BD39"/>
  <c r="BN39"/>
  <c r="CI39"/>
  <c r="CS39"/>
  <c r="DC39"/>
  <c r="DM39"/>
  <c r="DW39"/>
  <c r="EG39"/>
  <c r="EQ39"/>
  <c r="FA39"/>
  <c r="FK39"/>
  <c r="FU39"/>
  <c r="GE39"/>
  <c r="GO39"/>
  <c r="HJ41"/>
  <c r="AT43"/>
  <c r="GY43" s="1"/>
  <c r="HE43" s="1"/>
  <c r="BY43"/>
  <c r="HJ45"/>
  <c r="GV57"/>
  <c r="HB57" s="1"/>
  <c r="AP57"/>
  <c r="GV61"/>
  <c r="HB61" s="1"/>
  <c r="HI61" s="1"/>
  <c r="HK61" s="1"/>
  <c r="AP61"/>
  <c r="HH63"/>
  <c r="HJ63" s="1"/>
  <c r="HH61"/>
  <c r="HJ61" s="1"/>
  <c r="HH59"/>
  <c r="HJ59" s="1"/>
  <c r="HH57"/>
  <c r="HJ57" s="1"/>
  <c r="HH55"/>
  <c r="HI55" s="1"/>
  <c r="HK55" s="1"/>
  <c r="BZ63"/>
  <c r="BZ62"/>
  <c r="BZ61"/>
  <c r="BZ60"/>
  <c r="BZ59"/>
  <c r="BZ58"/>
  <c r="BZ57"/>
  <c r="BZ56"/>
  <c r="BZ55"/>
  <c r="BZ54"/>
  <c r="BZ53"/>
  <c r="BZ52"/>
  <c r="BZ51"/>
  <c r="BZ50"/>
  <c r="BZ49"/>
  <c r="BZ48"/>
  <c r="BZ47"/>
  <c r="BZ46"/>
  <c r="BZ45"/>
  <c r="BZ44"/>
  <c r="BZ43"/>
  <c r="BZ42"/>
  <c r="BZ41"/>
  <c r="BZ40"/>
  <c r="BZ64" s="1"/>
  <c r="BZ65" s="1"/>
  <c r="AJ66"/>
  <c r="AJ64"/>
  <c r="AN66"/>
  <c r="AN64"/>
  <c r="AN65" s="1"/>
  <c r="AR66"/>
  <c r="AR64"/>
  <c r="AR65" s="1"/>
  <c r="AV66"/>
  <c r="AV64"/>
  <c r="AV65" s="1"/>
  <c r="BH66"/>
  <c r="BH64"/>
  <c r="BH65" s="1"/>
  <c r="BL66"/>
  <c r="BL64"/>
  <c r="BL65" s="1"/>
  <c r="BP66"/>
  <c r="BP64"/>
  <c r="BP65" s="1"/>
  <c r="BW66"/>
  <c r="BW64"/>
  <c r="BW65" s="1"/>
  <c r="CA66"/>
  <c r="CA64"/>
  <c r="CA65" s="1"/>
  <c r="CC66"/>
  <c r="CC64"/>
  <c r="CC65" s="1"/>
  <c r="CG66"/>
  <c r="CG64"/>
  <c r="CG65" s="1"/>
  <c r="CK66"/>
  <c r="CK64"/>
  <c r="CK65" s="1"/>
  <c r="CM66"/>
  <c r="CM64"/>
  <c r="CM65" s="1"/>
  <c r="CQ66"/>
  <c r="CQ64"/>
  <c r="CQ65" s="1"/>
  <c r="CU66"/>
  <c r="CU64"/>
  <c r="CU65" s="1"/>
  <c r="CW66"/>
  <c r="CW64"/>
  <c r="CW65" s="1"/>
  <c r="DA66"/>
  <c r="DA64"/>
  <c r="DA65" s="1"/>
  <c r="DE66"/>
  <c r="DE64"/>
  <c r="DE65" s="1"/>
  <c r="DG66"/>
  <c r="DG64"/>
  <c r="DG65" s="1"/>
  <c r="DK66"/>
  <c r="DK64"/>
  <c r="DK65" s="1"/>
  <c r="DO66"/>
  <c r="DO64"/>
  <c r="DO65" s="1"/>
  <c r="DQ66"/>
  <c r="DQ64"/>
  <c r="DQ65" s="1"/>
  <c r="DU66"/>
  <c r="DU64"/>
  <c r="DU65" s="1"/>
  <c r="DY66"/>
  <c r="DY64"/>
  <c r="DY65" s="1"/>
  <c r="EA66"/>
  <c r="EA64"/>
  <c r="EA65" s="1"/>
  <c r="EE66"/>
  <c r="EE64"/>
  <c r="EE65" s="1"/>
  <c r="EI66"/>
  <c r="EI64"/>
  <c r="EI65" s="1"/>
  <c r="EK66"/>
  <c r="EK64"/>
  <c r="EK65" s="1"/>
  <c r="EO66"/>
  <c r="EO64"/>
  <c r="EO65" s="1"/>
  <c r="ES66"/>
  <c r="ES64"/>
  <c r="ES65" s="1"/>
  <c r="EU66"/>
  <c r="EU64"/>
  <c r="EU65" s="1"/>
  <c r="EY66"/>
  <c r="EY64"/>
  <c r="EY65" s="1"/>
  <c r="FC66"/>
  <c r="FC64"/>
  <c r="FC65" s="1"/>
  <c r="FE66"/>
  <c r="FE64"/>
  <c r="FE65" s="1"/>
  <c r="FI66"/>
  <c r="FI64"/>
  <c r="FI65" s="1"/>
  <c r="FM66"/>
  <c r="FM64"/>
  <c r="FM65" s="1"/>
  <c r="FO66"/>
  <c r="FO64"/>
  <c r="FO65" s="1"/>
  <c r="FS66"/>
  <c r="FS64"/>
  <c r="FS65" s="1"/>
  <c r="FW66"/>
  <c r="FW64"/>
  <c r="FW65" s="1"/>
  <c r="FY66"/>
  <c r="FY64"/>
  <c r="FY65" s="1"/>
  <c r="GC66"/>
  <c r="GC64"/>
  <c r="GC65" s="1"/>
  <c r="GG66"/>
  <c r="GG64"/>
  <c r="GG65" s="1"/>
  <c r="GI66"/>
  <c r="GI64"/>
  <c r="GI65" s="1"/>
  <c r="GM66"/>
  <c r="GM64"/>
  <c r="GM65" s="1"/>
  <c r="GQ66"/>
  <c r="GQ64"/>
  <c r="GQ65" s="1"/>
  <c r="GS66"/>
  <c r="GS64"/>
  <c r="GS65" s="1"/>
  <c r="HA66"/>
  <c r="HA64"/>
  <c r="HA65" s="1"/>
  <c r="GV59"/>
  <c r="HB59" s="1"/>
  <c r="AP59"/>
  <c r="GZ59" s="1"/>
  <c r="HF59" s="1"/>
  <c r="GV63"/>
  <c r="HB63" s="1"/>
  <c r="AP63"/>
  <c r="GZ63" s="1"/>
  <c r="HF63" s="1"/>
  <c r="AT47"/>
  <c r="GY47" s="1"/>
  <c r="HE47" s="1"/>
  <c r="AT49"/>
  <c r="GY49" s="1"/>
  <c r="HE49" s="1"/>
  <c r="AT51"/>
  <c r="GY51" s="1"/>
  <c r="HE51" s="1"/>
  <c r="AT53"/>
  <c r="GY53" s="1"/>
  <c r="HE53" s="1"/>
  <c r="AT55"/>
  <c r="GY55" s="1"/>
  <c r="HE55" s="1"/>
  <c r="AT58"/>
  <c r="GY58" s="1"/>
  <c r="HE58" s="1"/>
  <c r="AT62"/>
  <c r="AP9"/>
  <c r="AT9"/>
  <c r="AZ9"/>
  <c r="BD9"/>
  <c r="BJ9"/>
  <c r="BN9"/>
  <c r="BT9"/>
  <c r="CE9"/>
  <c r="CI9"/>
  <c r="CO9"/>
  <c r="CS9"/>
  <c r="CY9"/>
  <c r="DC9"/>
  <c r="DI9"/>
  <c r="DM9"/>
  <c r="DS9"/>
  <c r="DW9"/>
  <c r="EC9"/>
  <c r="EG9"/>
  <c r="EM9"/>
  <c r="EQ9"/>
  <c r="EW9"/>
  <c r="FA9"/>
  <c r="FG9"/>
  <c r="FK9"/>
  <c r="FQ9"/>
  <c r="FU9"/>
  <c r="GA9"/>
  <c r="GE9"/>
  <c r="GK9"/>
  <c r="GO9"/>
  <c r="GU9"/>
  <c r="HH9"/>
  <c r="HH10"/>
  <c r="HJ10" s="1"/>
  <c r="HH11"/>
  <c r="HJ11" s="1"/>
  <c r="HH12"/>
  <c r="HJ12" s="1"/>
  <c r="HH13"/>
  <c r="HJ13" s="1"/>
  <c r="HH14"/>
  <c r="HJ14" s="1"/>
  <c r="HH15"/>
  <c r="HJ15" s="1"/>
  <c r="HH16"/>
  <c r="HJ16" s="1"/>
  <c r="HH17"/>
  <c r="HJ17" s="1"/>
  <c r="HH18"/>
  <c r="HJ18" s="1"/>
  <c r="HH19"/>
  <c r="HJ19" s="1"/>
  <c r="HH20"/>
  <c r="HJ20" s="1"/>
  <c r="HH21"/>
  <c r="HJ21" s="1"/>
  <c r="HH22"/>
  <c r="HJ22" s="1"/>
  <c r="HH23"/>
  <c r="HJ23" s="1"/>
  <c r="HH24"/>
  <c r="HJ24" s="1"/>
  <c r="HH25"/>
  <c r="HJ25" s="1"/>
  <c r="HH26"/>
  <c r="HJ26" s="1"/>
  <c r="HH27"/>
  <c r="HJ27" s="1"/>
  <c r="HH28"/>
  <c r="HJ28" s="1"/>
  <c r="HH29"/>
  <c r="HJ29" s="1"/>
  <c r="HH30"/>
  <c r="HJ30" s="1"/>
  <c r="HH31"/>
  <c r="HJ31" s="1"/>
  <c r="HH32"/>
  <c r="HJ32" s="1"/>
  <c r="HH33"/>
  <c r="HJ33" s="1"/>
  <c r="HH34"/>
  <c r="HJ34" s="1"/>
  <c r="HH35"/>
  <c r="HJ35" s="1"/>
  <c r="HH36"/>
  <c r="HJ36" s="1"/>
  <c r="HH37"/>
  <c r="HJ37" s="1"/>
  <c r="HH38"/>
  <c r="HJ38" s="1"/>
  <c r="HH39"/>
  <c r="HJ39" s="1"/>
  <c r="AO40"/>
  <c r="AY40"/>
  <c r="BI40"/>
  <c r="BS40"/>
  <c r="CD40"/>
  <c r="CN40"/>
  <c r="CX40"/>
  <c r="DH40"/>
  <c r="DR40"/>
  <c r="EB40"/>
  <c r="EL40"/>
  <c r="EV40"/>
  <c r="FF40"/>
  <c r="FP40"/>
  <c r="FZ40"/>
  <c r="GJ40"/>
  <c r="GT40"/>
  <c r="HH40"/>
  <c r="HJ40" s="1"/>
  <c r="HI41"/>
  <c r="HK41" s="1"/>
  <c r="AU41"/>
  <c r="GZ41" s="1"/>
  <c r="HF41" s="1"/>
  <c r="BE41"/>
  <c r="BO41"/>
  <c r="CJ41"/>
  <c r="CT41"/>
  <c r="DD41"/>
  <c r="DN41"/>
  <c r="DX41"/>
  <c r="EH41"/>
  <c r="ER41"/>
  <c r="FB41"/>
  <c r="FL41"/>
  <c r="FV41"/>
  <c r="GF41"/>
  <c r="GP41"/>
  <c r="AO42"/>
  <c r="AY42"/>
  <c r="BI42"/>
  <c r="BS42"/>
  <c r="CD42"/>
  <c r="CN42"/>
  <c r="CX42"/>
  <c r="DH42"/>
  <c r="DR42"/>
  <c r="EB42"/>
  <c r="EL42"/>
  <c r="EV42"/>
  <c r="FF42"/>
  <c r="FP42"/>
  <c r="FZ42"/>
  <c r="GJ42"/>
  <c r="GT42"/>
  <c r="HH42"/>
  <c r="HJ42" s="1"/>
  <c r="HI43"/>
  <c r="HK43" s="1"/>
  <c r="AU43"/>
  <c r="GZ43" s="1"/>
  <c r="HF43" s="1"/>
  <c r="BE43"/>
  <c r="BO43"/>
  <c r="CJ43"/>
  <c r="CT43"/>
  <c r="DD43"/>
  <c r="DN43"/>
  <c r="DX43"/>
  <c r="EH43"/>
  <c r="ER43"/>
  <c r="FB43"/>
  <c r="FL43"/>
  <c r="FV43"/>
  <c r="GF43"/>
  <c r="GP43"/>
  <c r="AO44"/>
  <c r="AY44"/>
  <c r="BI44"/>
  <c r="BS44"/>
  <c r="CD44"/>
  <c r="CN44"/>
  <c r="CX44"/>
  <c r="DH44"/>
  <c r="DR44"/>
  <c r="EB44"/>
  <c r="EL44"/>
  <c r="EV44"/>
  <c r="FF44"/>
  <c r="FP44"/>
  <c r="FZ44"/>
  <c r="GJ44"/>
  <c r="GT44"/>
  <c r="HH44"/>
  <c r="HJ44" s="1"/>
  <c r="HI45"/>
  <c r="HK45" s="1"/>
  <c r="AU45"/>
  <c r="GZ45" s="1"/>
  <c r="HF45" s="1"/>
  <c r="BE45"/>
  <c r="BO45"/>
  <c r="CJ45"/>
  <c r="CT45"/>
  <c r="DD45"/>
  <c r="DN45"/>
  <c r="DX45"/>
  <c r="EH45"/>
  <c r="ER45"/>
  <c r="FB45"/>
  <c r="FL45"/>
  <c r="FV45"/>
  <c r="GF45"/>
  <c r="GP45"/>
  <c r="AO46"/>
  <c r="AY46"/>
  <c r="BI46"/>
  <c r="BS46"/>
  <c r="CD46"/>
  <c r="CN46"/>
  <c r="CX46"/>
  <c r="DH46"/>
  <c r="DR46"/>
  <c r="EB46"/>
  <c r="EL46"/>
  <c r="EV46"/>
  <c r="FF46"/>
  <c r="FP46"/>
  <c r="FZ46"/>
  <c r="GJ46"/>
  <c r="GT46"/>
  <c r="HH46"/>
  <c r="HJ46" s="1"/>
  <c r="HI47"/>
  <c r="HK47" s="1"/>
  <c r="AU47"/>
  <c r="GZ47" s="1"/>
  <c r="HF47" s="1"/>
  <c r="BE47"/>
  <c r="BO47"/>
  <c r="CJ47"/>
  <c r="CT47"/>
  <c r="DD47"/>
  <c r="DN47"/>
  <c r="DX47"/>
  <c r="EH47"/>
  <c r="ER47"/>
  <c r="FB47"/>
  <c r="FL47"/>
  <c r="FV47"/>
  <c r="GF47"/>
  <c r="GP47"/>
  <c r="AO48"/>
  <c r="AP48"/>
  <c r="GZ48" s="1"/>
  <c r="HF48" s="1"/>
  <c r="AY48"/>
  <c r="BI48"/>
  <c r="BS48"/>
  <c r="CD48"/>
  <c r="CN48"/>
  <c r="CX48"/>
  <c r="DH48"/>
  <c r="DR48"/>
  <c r="EB48"/>
  <c r="EL48"/>
  <c r="EV48"/>
  <c r="FF48"/>
  <c r="FP48"/>
  <c r="FZ48"/>
  <c r="GJ48"/>
  <c r="GT48"/>
  <c r="HH48"/>
  <c r="HI48" s="1"/>
  <c r="HK48" s="1"/>
  <c r="HI49"/>
  <c r="HK49" s="1"/>
  <c r="AU49"/>
  <c r="BE49"/>
  <c r="GZ49" s="1"/>
  <c r="HF49" s="1"/>
  <c r="BO49"/>
  <c r="CJ49"/>
  <c r="CT49"/>
  <c r="DD49"/>
  <c r="DN49"/>
  <c r="DX49"/>
  <c r="EH49"/>
  <c r="ER49"/>
  <c r="FB49"/>
  <c r="FL49"/>
  <c r="FV49"/>
  <c r="GF49"/>
  <c r="GP49"/>
  <c r="AO50"/>
  <c r="AP50"/>
  <c r="AY50"/>
  <c r="BI50"/>
  <c r="BS50"/>
  <c r="CD50"/>
  <c r="CN50"/>
  <c r="CX50"/>
  <c r="DH50"/>
  <c r="DR50"/>
  <c r="EB50"/>
  <c r="EL50"/>
  <c r="EV50"/>
  <c r="FF50"/>
  <c r="FP50"/>
  <c r="FZ50"/>
  <c r="GJ50"/>
  <c r="GT50"/>
  <c r="HH50"/>
  <c r="HJ50" s="1"/>
  <c r="HI51"/>
  <c r="HK51" s="1"/>
  <c r="AU51"/>
  <c r="GZ51" s="1"/>
  <c r="HF51" s="1"/>
  <c r="BE51"/>
  <c r="BO51"/>
  <c r="CJ51"/>
  <c r="CT51"/>
  <c r="DD51"/>
  <c r="DN51"/>
  <c r="DX51"/>
  <c r="EH51"/>
  <c r="ER51"/>
  <c r="FB51"/>
  <c r="FL51"/>
  <c r="FV51"/>
  <c r="GF51"/>
  <c r="GP51"/>
  <c r="AO52"/>
  <c r="AP52"/>
  <c r="GZ52" s="1"/>
  <c r="HF52" s="1"/>
  <c r="AY52"/>
  <c r="BI52"/>
  <c r="BS52"/>
  <c r="CD52"/>
  <c r="CN52"/>
  <c r="CX52"/>
  <c r="DH52"/>
  <c r="DR52"/>
  <c r="EB52"/>
  <c r="EL52"/>
  <c r="EV52"/>
  <c r="FF52"/>
  <c r="FP52"/>
  <c r="FZ52"/>
  <c r="GJ52"/>
  <c r="GT52"/>
  <c r="HH52"/>
  <c r="HI52" s="1"/>
  <c r="HK52" s="1"/>
  <c r="HI53"/>
  <c r="HK53" s="1"/>
  <c r="AU53"/>
  <c r="BE53"/>
  <c r="GZ53" s="1"/>
  <c r="HF53" s="1"/>
  <c r="BO53"/>
  <c r="CJ53"/>
  <c r="CT53"/>
  <c r="DD53"/>
  <c r="DN53"/>
  <c r="DX53"/>
  <c r="EH53"/>
  <c r="ER53"/>
  <c r="FB53"/>
  <c r="FL53"/>
  <c r="FV53"/>
  <c r="GF53"/>
  <c r="GP53"/>
  <c r="AO54"/>
  <c r="AP54"/>
  <c r="AY54"/>
  <c r="BI54"/>
  <c r="BS54"/>
  <c r="CD54"/>
  <c r="CN54"/>
  <c r="CX54"/>
  <c r="DH54"/>
  <c r="DR54"/>
  <c r="EB54"/>
  <c r="EL54"/>
  <c r="EV54"/>
  <c r="FF54"/>
  <c r="FP54"/>
  <c r="FZ54"/>
  <c r="GJ54"/>
  <c r="GT54"/>
  <c r="HH54"/>
  <c r="HJ54" s="1"/>
  <c r="AU55"/>
  <c r="GZ55" s="1"/>
  <c r="HF55" s="1"/>
  <c r="BE55"/>
  <c r="BO55"/>
  <c r="CJ55"/>
  <c r="CT55"/>
  <c r="DD55"/>
  <c r="DN55"/>
  <c r="AT56"/>
  <c r="GY56" s="1"/>
  <c r="HE56" s="1"/>
  <c r="HH56"/>
  <c r="HJ56" s="1"/>
  <c r="HJ58"/>
  <c r="AT60"/>
  <c r="GY60" s="1"/>
  <c r="HE60" s="1"/>
  <c r="HH60"/>
  <c r="HJ60" s="1"/>
  <c r="HJ62"/>
  <c r="AX64"/>
  <c r="AX65" s="1"/>
  <c r="BF64"/>
  <c r="BF65" s="1"/>
  <c r="DR55"/>
  <c r="EB55"/>
  <c r="EL55"/>
  <c r="EV55"/>
  <c r="FF55"/>
  <c r="FP55"/>
  <c r="FZ55"/>
  <c r="GJ55"/>
  <c r="GT55"/>
  <c r="HI56"/>
  <c r="HK56" s="1"/>
  <c r="AU56"/>
  <c r="GZ56" s="1"/>
  <c r="HF56" s="1"/>
  <c r="BE56"/>
  <c r="BO56"/>
  <c r="CJ56"/>
  <c r="CT56"/>
  <c r="DD56"/>
  <c r="DN56"/>
  <c r="DX56"/>
  <c r="EH56"/>
  <c r="ER56"/>
  <c r="FB56"/>
  <c r="FL56"/>
  <c r="FV56"/>
  <c r="GF56"/>
  <c r="GP56"/>
  <c r="AO57"/>
  <c r="AY57"/>
  <c r="BI57"/>
  <c r="BS57"/>
  <c r="CD57"/>
  <c r="CN57"/>
  <c r="CX57"/>
  <c r="DH57"/>
  <c r="DR57"/>
  <c r="EB57"/>
  <c r="EL57"/>
  <c r="EV57"/>
  <c r="FF57"/>
  <c r="FP57"/>
  <c r="FZ57"/>
  <c r="GJ57"/>
  <c r="GT57"/>
  <c r="HI58"/>
  <c r="HK58" s="1"/>
  <c r="AU58"/>
  <c r="GZ58" s="1"/>
  <c r="HF58" s="1"/>
  <c r="BE58"/>
  <c r="BO58"/>
  <c r="CJ58"/>
  <c r="CT58"/>
  <c r="DD58"/>
  <c r="DN58"/>
  <c r="DX58"/>
  <c r="EH58"/>
  <c r="ER58"/>
  <c r="FB58"/>
  <c r="FL58"/>
  <c r="FV58"/>
  <c r="GF58"/>
  <c r="GP58"/>
  <c r="AO59"/>
  <c r="AY59"/>
  <c r="BI59"/>
  <c r="BS59"/>
  <c r="CD59"/>
  <c r="CN59"/>
  <c r="CX59"/>
  <c r="DH59"/>
  <c r="DR59"/>
  <c r="EB59"/>
  <c r="EL59"/>
  <c r="EV59"/>
  <c r="FF59"/>
  <c r="FP59"/>
  <c r="FZ59"/>
  <c r="GJ59"/>
  <c r="GT59"/>
  <c r="HI60"/>
  <c r="HK60" s="1"/>
  <c r="AU60"/>
  <c r="GZ60" s="1"/>
  <c r="HF60" s="1"/>
  <c r="BE60"/>
  <c r="BO60"/>
  <c r="CJ60"/>
  <c r="CT60"/>
  <c r="DD60"/>
  <c r="DN60"/>
  <c r="DX60"/>
  <c r="EH60"/>
  <c r="ER60"/>
  <c r="FB60"/>
  <c r="FL60"/>
  <c r="FV60"/>
  <c r="GF60"/>
  <c r="GP60"/>
  <c r="AO61"/>
  <c r="AY61"/>
  <c r="BI61"/>
  <c r="BS61"/>
  <c r="CD61"/>
  <c r="CN61"/>
  <c r="CX61"/>
  <c r="DH61"/>
  <c r="DR61"/>
  <c r="EB61"/>
  <c r="EL61"/>
  <c r="EV61"/>
  <c r="FF61"/>
  <c r="FP61"/>
  <c r="FZ61"/>
  <c r="GJ61"/>
  <c r="GT61"/>
  <c r="HI62"/>
  <c r="HK62" s="1"/>
  <c r="AU62"/>
  <c r="GZ62" s="1"/>
  <c r="HF62" s="1"/>
  <c r="BE62"/>
  <c r="BO62"/>
  <c r="CJ62"/>
  <c r="CT62"/>
  <c r="DD62"/>
  <c r="DN62"/>
  <c r="DX62"/>
  <c r="EH62"/>
  <c r="ER62"/>
  <c r="FB62"/>
  <c r="FL62"/>
  <c r="FV62"/>
  <c r="GF62"/>
  <c r="GP62"/>
  <c r="AO63"/>
  <c r="AY63"/>
  <c r="BI63"/>
  <c r="BS63"/>
  <c r="CD63"/>
  <c r="CN63"/>
  <c r="CX63"/>
  <c r="DH63"/>
  <c r="DR63"/>
  <c r="EB63"/>
  <c r="EL63"/>
  <c r="EV63"/>
  <c r="FF63"/>
  <c r="FP63"/>
  <c r="FZ63"/>
  <c r="GJ63"/>
  <c r="GT63"/>
  <c r="GZ10" i="95"/>
  <c r="HF10" s="1"/>
  <c r="GZ11"/>
  <c r="HF11" s="1"/>
  <c r="GZ12"/>
  <c r="HF12" s="1"/>
  <c r="GZ13"/>
  <c r="HF13" s="1"/>
  <c r="GZ14"/>
  <c r="HF14" s="1"/>
  <c r="GZ15"/>
  <c r="HF15" s="1"/>
  <c r="GZ16"/>
  <c r="HF16" s="1"/>
  <c r="GZ17"/>
  <c r="HF17" s="1"/>
  <c r="GZ18"/>
  <c r="HF18" s="1"/>
  <c r="GZ19"/>
  <c r="HF19" s="1"/>
  <c r="GZ20"/>
  <c r="HF20" s="1"/>
  <c r="BY63"/>
  <c r="BY62"/>
  <c r="BY61"/>
  <c r="BY60"/>
  <c r="BY59"/>
  <c r="BY58"/>
  <c r="BY57"/>
  <c r="BY56"/>
  <c r="BY55"/>
  <c r="BY54"/>
  <c r="BY53"/>
  <c r="BY52"/>
  <c r="BY51"/>
  <c r="BY50"/>
  <c r="BY49"/>
  <c r="BY48"/>
  <c r="BY47"/>
  <c r="BY46"/>
  <c r="BY44"/>
  <c r="BY42"/>
  <c r="BY40"/>
  <c r="BY38"/>
  <c r="BY36"/>
  <c r="BY34"/>
  <c r="BY32"/>
  <c r="BY30"/>
  <c r="BY28"/>
  <c r="BY27"/>
  <c r="BY26"/>
  <c r="BY25"/>
  <c r="BY24"/>
  <c r="BY23"/>
  <c r="BY22"/>
  <c r="BY21"/>
  <c r="BY20"/>
  <c r="BY19"/>
  <c r="BY18"/>
  <c r="BY17"/>
  <c r="BY16"/>
  <c r="BY15"/>
  <c r="BY14"/>
  <c r="BY13"/>
  <c r="BY12"/>
  <c r="BY11"/>
  <c r="BY10"/>
  <c r="BY9"/>
  <c r="BY45"/>
  <c r="BY43"/>
  <c r="BY41"/>
  <c r="BY39"/>
  <c r="BY37"/>
  <c r="BY35"/>
  <c r="BY33"/>
  <c r="BY31"/>
  <c r="BY29"/>
  <c r="AQ66"/>
  <c r="AQ64"/>
  <c r="AS66"/>
  <c r="AS64"/>
  <c r="BA66"/>
  <c r="BA64"/>
  <c r="BC66"/>
  <c r="BC64"/>
  <c r="BK66"/>
  <c r="BK64"/>
  <c r="BM66"/>
  <c r="BM64"/>
  <c r="BV66"/>
  <c r="BV64"/>
  <c r="BX66"/>
  <c r="BX64"/>
  <c r="CF66"/>
  <c r="CF64"/>
  <c r="CH66"/>
  <c r="CH64"/>
  <c r="CP66"/>
  <c r="CP64"/>
  <c r="CR66"/>
  <c r="CR64"/>
  <c r="CZ64"/>
  <c r="CZ65" s="1"/>
  <c r="CZ66"/>
  <c r="DB64"/>
  <c r="DB65" s="1"/>
  <c r="DB66"/>
  <c r="DJ64"/>
  <c r="DJ65" s="1"/>
  <c r="DJ66"/>
  <c r="DL64"/>
  <c r="DL65" s="1"/>
  <c r="DL66"/>
  <c r="DT64"/>
  <c r="DT65" s="1"/>
  <c r="DT66"/>
  <c r="DV64"/>
  <c r="DV65" s="1"/>
  <c r="DV66"/>
  <c r="ED64"/>
  <c r="ED65" s="1"/>
  <c r="ED66"/>
  <c r="EF64"/>
  <c r="EF65" s="1"/>
  <c r="EF66"/>
  <c r="EN64"/>
  <c r="EN65" s="1"/>
  <c r="EN66"/>
  <c r="EP64"/>
  <c r="EP65" s="1"/>
  <c r="EP66"/>
  <c r="EX64"/>
  <c r="EX65" s="1"/>
  <c r="EX66"/>
  <c r="EZ64"/>
  <c r="EZ65" s="1"/>
  <c r="EZ66"/>
  <c r="FH64"/>
  <c r="FH65" s="1"/>
  <c r="FH66"/>
  <c r="FJ64"/>
  <c r="FJ65" s="1"/>
  <c r="FJ66"/>
  <c r="FR64"/>
  <c r="FR65" s="1"/>
  <c r="FR66"/>
  <c r="FT64"/>
  <c r="FT65" s="1"/>
  <c r="FT66"/>
  <c r="GB64"/>
  <c r="GB65" s="1"/>
  <c r="GB66"/>
  <c r="GD64"/>
  <c r="GD65" s="1"/>
  <c r="GD66"/>
  <c r="GL64"/>
  <c r="GL65" s="1"/>
  <c r="GL66"/>
  <c r="GN64"/>
  <c r="GN65" s="1"/>
  <c r="GN66"/>
  <c r="AK66"/>
  <c r="AK64"/>
  <c r="AM66"/>
  <c r="AM64"/>
  <c r="GW9"/>
  <c r="AW66"/>
  <c r="AW64"/>
  <c r="AW65" s="1"/>
  <c r="BG66"/>
  <c r="BG64"/>
  <c r="BG65" s="1"/>
  <c r="BQ66"/>
  <c r="BQ64"/>
  <c r="BQ65" s="1"/>
  <c r="CB66"/>
  <c r="CB64"/>
  <c r="CB65" s="1"/>
  <c r="CL66"/>
  <c r="CL64"/>
  <c r="CL65" s="1"/>
  <c r="CV66"/>
  <c r="CV64"/>
  <c r="CV65" s="1"/>
  <c r="DF64"/>
  <c r="DF66"/>
  <c r="DP64"/>
  <c r="DP66"/>
  <c r="DZ64"/>
  <c r="DZ66"/>
  <c r="EJ64"/>
  <c r="EJ66"/>
  <c r="ET64"/>
  <c r="ET66"/>
  <c r="FD64"/>
  <c r="FD66"/>
  <c r="FN64"/>
  <c r="FN66"/>
  <c r="FX64"/>
  <c r="FX66"/>
  <c r="GH64"/>
  <c r="GH66"/>
  <c r="GR64"/>
  <c r="GR66"/>
  <c r="GV9"/>
  <c r="GV10"/>
  <c r="HB10" s="1"/>
  <c r="HI10" s="1"/>
  <c r="HK10" s="1"/>
  <c r="GV11"/>
  <c r="HB11" s="1"/>
  <c r="HI11" s="1"/>
  <c r="HK11" s="1"/>
  <c r="GV12"/>
  <c r="HB12" s="1"/>
  <c r="HI12" s="1"/>
  <c r="HK12" s="1"/>
  <c r="GV13"/>
  <c r="HB13" s="1"/>
  <c r="HI13" s="1"/>
  <c r="HK13" s="1"/>
  <c r="GV14"/>
  <c r="HB14" s="1"/>
  <c r="HI14" s="1"/>
  <c r="HK14" s="1"/>
  <c r="GV15"/>
  <c r="HB15" s="1"/>
  <c r="HI15" s="1"/>
  <c r="HK15" s="1"/>
  <c r="GV16"/>
  <c r="HB16" s="1"/>
  <c r="HI16" s="1"/>
  <c r="HK16" s="1"/>
  <c r="GV17"/>
  <c r="HB17" s="1"/>
  <c r="HI17" s="1"/>
  <c r="HK17" s="1"/>
  <c r="GV18"/>
  <c r="HB18" s="1"/>
  <c r="HI18" s="1"/>
  <c r="HK18" s="1"/>
  <c r="GV19"/>
  <c r="HB19" s="1"/>
  <c r="HI19" s="1"/>
  <c r="HK19" s="1"/>
  <c r="GV20"/>
  <c r="HB20" s="1"/>
  <c r="HI20" s="1"/>
  <c r="HK20" s="1"/>
  <c r="GZ21"/>
  <c r="HF21" s="1"/>
  <c r="GV21"/>
  <c r="HB21" s="1"/>
  <c r="HI21" s="1"/>
  <c r="HK21" s="1"/>
  <c r="AO9"/>
  <c r="AU9"/>
  <c r="AY9"/>
  <c r="BE9"/>
  <c r="BI9"/>
  <c r="BO9"/>
  <c r="BS9"/>
  <c r="CD9"/>
  <c r="CJ9"/>
  <c r="CN9"/>
  <c r="CT9"/>
  <c r="CX9"/>
  <c r="DD9"/>
  <c r="DH9"/>
  <c r="DN9"/>
  <c r="DR9"/>
  <c r="DX9"/>
  <c r="EB9"/>
  <c r="EH9"/>
  <c r="EL9"/>
  <c r="ER9"/>
  <c r="EV9"/>
  <c r="FB9"/>
  <c r="FF9"/>
  <c r="FL9"/>
  <c r="FP9"/>
  <c r="FV9"/>
  <c r="FZ9"/>
  <c r="GF9"/>
  <c r="GJ9"/>
  <c r="GP9"/>
  <c r="GT9"/>
  <c r="GX9"/>
  <c r="AO10"/>
  <c r="AT10"/>
  <c r="BD10"/>
  <c r="BN10"/>
  <c r="CI10"/>
  <c r="CS10"/>
  <c r="DC10"/>
  <c r="DM10"/>
  <c r="DW10"/>
  <c r="EG10"/>
  <c r="EQ10"/>
  <c r="FA10"/>
  <c r="FK10"/>
  <c r="FU10"/>
  <c r="GE10"/>
  <c r="GO10"/>
  <c r="AO11"/>
  <c r="AT11"/>
  <c r="BD11"/>
  <c r="BN11"/>
  <c r="CI11"/>
  <c r="CS11"/>
  <c r="DC11"/>
  <c r="DM11"/>
  <c r="DW11"/>
  <c r="EG11"/>
  <c r="EQ11"/>
  <c r="FA11"/>
  <c r="FK11"/>
  <c r="FU11"/>
  <c r="GE11"/>
  <c r="GO11"/>
  <c r="AO12"/>
  <c r="AT12"/>
  <c r="BD12"/>
  <c r="BN12"/>
  <c r="CI12"/>
  <c r="CS12"/>
  <c r="DC12"/>
  <c r="DM12"/>
  <c r="DW12"/>
  <c r="EG12"/>
  <c r="EQ12"/>
  <c r="FA12"/>
  <c r="FK12"/>
  <c r="FU12"/>
  <c r="GE12"/>
  <c r="GO12"/>
  <c r="AO13"/>
  <c r="AT13"/>
  <c r="BD13"/>
  <c r="BN13"/>
  <c r="CI13"/>
  <c r="CS13"/>
  <c r="DC13"/>
  <c r="DM13"/>
  <c r="DW13"/>
  <c r="EG13"/>
  <c r="EQ13"/>
  <c r="FA13"/>
  <c r="FK13"/>
  <c r="FU13"/>
  <c r="GE13"/>
  <c r="GO13"/>
  <c r="AO14"/>
  <c r="AT14"/>
  <c r="BD14"/>
  <c r="BN14"/>
  <c r="CI14"/>
  <c r="CS14"/>
  <c r="DC14"/>
  <c r="DM14"/>
  <c r="DW14"/>
  <c r="EG14"/>
  <c r="EQ14"/>
  <c r="FA14"/>
  <c r="FK14"/>
  <c r="FU14"/>
  <c r="GE14"/>
  <c r="GO14"/>
  <c r="AO15"/>
  <c r="AT15"/>
  <c r="BD15"/>
  <c r="BN15"/>
  <c r="CI15"/>
  <c r="CS15"/>
  <c r="DC15"/>
  <c r="DM15"/>
  <c r="DW15"/>
  <c r="EG15"/>
  <c r="EQ15"/>
  <c r="FA15"/>
  <c r="FK15"/>
  <c r="FU15"/>
  <c r="GE15"/>
  <c r="GO15"/>
  <c r="AO16"/>
  <c r="AT16"/>
  <c r="BD16"/>
  <c r="BN16"/>
  <c r="CI16"/>
  <c r="CS16"/>
  <c r="DC16"/>
  <c r="DM16"/>
  <c r="DW16"/>
  <c r="EG16"/>
  <c r="EQ16"/>
  <c r="FA16"/>
  <c r="FK16"/>
  <c r="FU16"/>
  <c r="GE16"/>
  <c r="GO16"/>
  <c r="AO17"/>
  <c r="AT17"/>
  <c r="BD17"/>
  <c r="BN17"/>
  <c r="CI17"/>
  <c r="CS17"/>
  <c r="DC17"/>
  <c r="DM17"/>
  <c r="DW17"/>
  <c r="EG17"/>
  <c r="EQ17"/>
  <c r="FA17"/>
  <c r="FK17"/>
  <c r="FU17"/>
  <c r="GE17"/>
  <c r="GO17"/>
  <c r="AO18"/>
  <c r="AT18"/>
  <c r="BD18"/>
  <c r="BN18"/>
  <c r="CI18"/>
  <c r="CS18"/>
  <c r="DC18"/>
  <c r="DM18"/>
  <c r="DW18"/>
  <c r="EG18"/>
  <c r="EQ18"/>
  <c r="FA18"/>
  <c r="FK18"/>
  <c r="FU18"/>
  <c r="GE18"/>
  <c r="GO18"/>
  <c r="AO19"/>
  <c r="AT19"/>
  <c r="BD19"/>
  <c r="BN19"/>
  <c r="CI19"/>
  <c r="CS19"/>
  <c r="DC19"/>
  <c r="DM19"/>
  <c r="DW19"/>
  <c r="EG19"/>
  <c r="EQ19"/>
  <c r="FA19"/>
  <c r="FK19"/>
  <c r="FU19"/>
  <c r="GE19"/>
  <c r="GO19"/>
  <c r="AO20"/>
  <c r="AT20"/>
  <c r="BD20"/>
  <c r="BN20"/>
  <c r="CI20"/>
  <c r="CS20"/>
  <c r="DC20"/>
  <c r="DM20"/>
  <c r="DW20"/>
  <c r="EG20"/>
  <c r="EQ20"/>
  <c r="FA20"/>
  <c r="FK20"/>
  <c r="FU20"/>
  <c r="GE20"/>
  <c r="GO20"/>
  <c r="AO21"/>
  <c r="AT21"/>
  <c r="BD21"/>
  <c r="BN21"/>
  <c r="CI21"/>
  <c r="CS21"/>
  <c r="DC21"/>
  <c r="DM21"/>
  <c r="DW21"/>
  <c r="EG21"/>
  <c r="EQ21"/>
  <c r="FA21"/>
  <c r="FK21"/>
  <c r="FU21"/>
  <c r="GE21"/>
  <c r="GO21"/>
  <c r="GZ22"/>
  <c r="HF22" s="1"/>
  <c r="GZ24"/>
  <c r="HF24" s="1"/>
  <c r="GZ26"/>
  <c r="HF26" s="1"/>
  <c r="GY31"/>
  <c r="HE31" s="1"/>
  <c r="GY35"/>
  <c r="HE35" s="1"/>
  <c r="GY39"/>
  <c r="HE39" s="1"/>
  <c r="GY43"/>
  <c r="HE43" s="1"/>
  <c r="BZ63"/>
  <c r="BZ62"/>
  <c r="BZ61"/>
  <c r="BZ60"/>
  <c r="BZ59"/>
  <c r="BZ45"/>
  <c r="BZ44"/>
  <c r="BZ43"/>
  <c r="BZ66" s="1"/>
  <c r="BZ42"/>
  <c r="BZ41"/>
  <c r="BZ40"/>
  <c r="BZ39"/>
  <c r="BZ38"/>
  <c r="BZ37"/>
  <c r="BZ36"/>
  <c r="BZ35"/>
  <c r="BZ34"/>
  <c r="BZ33"/>
  <c r="BZ32"/>
  <c r="BZ31"/>
  <c r="BZ30"/>
  <c r="BZ29"/>
  <c r="BZ64" s="1"/>
  <c r="BZ65" s="1"/>
  <c r="BZ28"/>
  <c r="AJ66"/>
  <c r="AJ64"/>
  <c r="AL66"/>
  <c r="AL64"/>
  <c r="AN66"/>
  <c r="AN64"/>
  <c r="AR66"/>
  <c r="AR64"/>
  <c r="AV66"/>
  <c r="AV64"/>
  <c r="AX66"/>
  <c r="AX64"/>
  <c r="BB66"/>
  <c r="BB64"/>
  <c r="BF66"/>
  <c r="BF64"/>
  <c r="BH66"/>
  <c r="BH64"/>
  <c r="BL66"/>
  <c r="BL64"/>
  <c r="BP66"/>
  <c r="BP64"/>
  <c r="BR66"/>
  <c r="BR64"/>
  <c r="BW66"/>
  <c r="BW64"/>
  <c r="CA66"/>
  <c r="CA64"/>
  <c r="CC66"/>
  <c r="CC64"/>
  <c r="CG66"/>
  <c r="CG64"/>
  <c r="CK66"/>
  <c r="CK64"/>
  <c r="CM66"/>
  <c r="CM64"/>
  <c r="CQ66"/>
  <c r="CQ64"/>
  <c r="CU66"/>
  <c r="CU64"/>
  <c r="CW66"/>
  <c r="CW64"/>
  <c r="DA66"/>
  <c r="DA64"/>
  <c r="DE66"/>
  <c r="DE64"/>
  <c r="DG66"/>
  <c r="DG64"/>
  <c r="DK66"/>
  <c r="DK64"/>
  <c r="DO66"/>
  <c r="DO64"/>
  <c r="DQ66"/>
  <c r="DQ64"/>
  <c r="DU66"/>
  <c r="DU64"/>
  <c r="DY66"/>
  <c r="DY64"/>
  <c r="EA66"/>
  <c r="EA64"/>
  <c r="EE66"/>
  <c r="EE64"/>
  <c r="EI66"/>
  <c r="EI64"/>
  <c r="EK66"/>
  <c r="EK64"/>
  <c r="EO66"/>
  <c r="EO64"/>
  <c r="ES66"/>
  <c r="ES64"/>
  <c r="EU66"/>
  <c r="EU64"/>
  <c r="EY66"/>
  <c r="EY64"/>
  <c r="FC66"/>
  <c r="FC64"/>
  <c r="FE66"/>
  <c r="FE64"/>
  <c r="FI66"/>
  <c r="FI64"/>
  <c r="FM66"/>
  <c r="FM64"/>
  <c r="FO66"/>
  <c r="FO64"/>
  <c r="FS66"/>
  <c r="FS64"/>
  <c r="FW66"/>
  <c r="FW64"/>
  <c r="FY66"/>
  <c r="FY64"/>
  <c r="GC66"/>
  <c r="GC64"/>
  <c r="GG66"/>
  <c r="GG64"/>
  <c r="GI66"/>
  <c r="GI64"/>
  <c r="GM66"/>
  <c r="GM64"/>
  <c r="GQ66"/>
  <c r="GQ64"/>
  <c r="GS66"/>
  <c r="GS64"/>
  <c r="HA66"/>
  <c r="HA64"/>
  <c r="HH64"/>
  <c r="HH65" s="1"/>
  <c r="HH66"/>
  <c r="AO22"/>
  <c r="GY22" s="1"/>
  <c r="HE22" s="1"/>
  <c r="AU22"/>
  <c r="AO23"/>
  <c r="GY23" s="1"/>
  <c r="HE23" s="1"/>
  <c r="AU23"/>
  <c r="GZ23" s="1"/>
  <c r="HF23" s="1"/>
  <c r="AO24"/>
  <c r="GY24" s="1"/>
  <c r="HE24" s="1"/>
  <c r="AU24"/>
  <c r="AO25"/>
  <c r="GY25" s="1"/>
  <c r="HE25" s="1"/>
  <c r="AU25"/>
  <c r="GZ25" s="1"/>
  <c r="HF25" s="1"/>
  <c r="AO26"/>
  <c r="GY26" s="1"/>
  <c r="HE26" s="1"/>
  <c r="AU26"/>
  <c r="AO27"/>
  <c r="GY27" s="1"/>
  <c r="HE27" s="1"/>
  <c r="GK27"/>
  <c r="AT29"/>
  <c r="GY29" s="1"/>
  <c r="HE29" s="1"/>
  <c r="AT31"/>
  <c r="AT33"/>
  <c r="GY33" s="1"/>
  <c r="HE33" s="1"/>
  <c r="AT35"/>
  <c r="AT37"/>
  <c r="GY37" s="1"/>
  <c r="HE37" s="1"/>
  <c r="AT39"/>
  <c r="AT41"/>
  <c r="GY41" s="1"/>
  <c r="HE41" s="1"/>
  <c r="AT43"/>
  <c r="FB45"/>
  <c r="AO47"/>
  <c r="GY47" s="1"/>
  <c r="HE47" s="1"/>
  <c r="AO49"/>
  <c r="GY49" s="1"/>
  <c r="HE49" s="1"/>
  <c r="AO51"/>
  <c r="GY51" s="1"/>
  <c r="HE51" s="1"/>
  <c r="AO53"/>
  <c r="GY53" s="1"/>
  <c r="HE53" s="1"/>
  <c r="AO55"/>
  <c r="GY55" s="1"/>
  <c r="HE55" s="1"/>
  <c r="AO57"/>
  <c r="GY57" s="1"/>
  <c r="HE57" s="1"/>
  <c r="GZ61"/>
  <c r="HF61" s="1"/>
  <c r="GZ63"/>
  <c r="HF63" s="1"/>
  <c r="AP9"/>
  <c r="AT9"/>
  <c r="AZ9"/>
  <c r="BD9"/>
  <c r="BJ9"/>
  <c r="BN9"/>
  <c r="BT9"/>
  <c r="CE9"/>
  <c r="CI9"/>
  <c r="CO9"/>
  <c r="CS9"/>
  <c r="CY9"/>
  <c r="DC9"/>
  <c r="DI9"/>
  <c r="DM9"/>
  <c r="DS9"/>
  <c r="DW9"/>
  <c r="EC9"/>
  <c r="EG9"/>
  <c r="EM9"/>
  <c r="EQ9"/>
  <c r="EW9"/>
  <c r="FA9"/>
  <c r="FG9"/>
  <c r="FK9"/>
  <c r="FQ9"/>
  <c r="FU9"/>
  <c r="GA9"/>
  <c r="GE9"/>
  <c r="GK9"/>
  <c r="GO9"/>
  <c r="GU9"/>
  <c r="GV27"/>
  <c r="HB27" s="1"/>
  <c r="HI27" s="1"/>
  <c r="HK27" s="1"/>
  <c r="GX27"/>
  <c r="HD27" s="1"/>
  <c r="HJ27" s="1"/>
  <c r="AP27"/>
  <c r="GP27"/>
  <c r="AO28"/>
  <c r="AP28"/>
  <c r="GZ28" s="1"/>
  <c r="HF28" s="1"/>
  <c r="AY28"/>
  <c r="BI28"/>
  <c r="BS28"/>
  <c r="CD28"/>
  <c r="CN28"/>
  <c r="CX28"/>
  <c r="DH28"/>
  <c r="DR28"/>
  <c r="EB28"/>
  <c r="EL28"/>
  <c r="EV28"/>
  <c r="FF28"/>
  <c r="FP28"/>
  <c r="FZ28"/>
  <c r="GJ28"/>
  <c r="GT28"/>
  <c r="HI29"/>
  <c r="HK29" s="1"/>
  <c r="AU29"/>
  <c r="GZ29" s="1"/>
  <c r="HF29" s="1"/>
  <c r="BE29"/>
  <c r="BO29"/>
  <c r="CJ29"/>
  <c r="CT29"/>
  <c r="DD29"/>
  <c r="DN29"/>
  <c r="DX29"/>
  <c r="EH29"/>
  <c r="ER29"/>
  <c r="FB29"/>
  <c r="FL29"/>
  <c r="FV29"/>
  <c r="GF29"/>
  <c r="GP29"/>
  <c r="AO30"/>
  <c r="AP30"/>
  <c r="GZ30" s="1"/>
  <c r="HF30" s="1"/>
  <c r="AY30"/>
  <c r="BI30"/>
  <c r="BS30"/>
  <c r="CD30"/>
  <c r="CN30"/>
  <c r="CX30"/>
  <c r="DH30"/>
  <c r="DR30"/>
  <c r="EB30"/>
  <c r="EL30"/>
  <c r="EV30"/>
  <c r="FF30"/>
  <c r="FP30"/>
  <c r="FZ30"/>
  <c r="GJ30"/>
  <c r="GT30"/>
  <c r="HI31"/>
  <c r="HK31" s="1"/>
  <c r="AU31"/>
  <c r="GZ31" s="1"/>
  <c r="HF31" s="1"/>
  <c r="BE31"/>
  <c r="BO31"/>
  <c r="CJ31"/>
  <c r="CT31"/>
  <c r="DD31"/>
  <c r="DN31"/>
  <c r="DX31"/>
  <c r="EH31"/>
  <c r="ER31"/>
  <c r="FB31"/>
  <c r="FL31"/>
  <c r="FV31"/>
  <c r="GF31"/>
  <c r="GP31"/>
  <c r="AO32"/>
  <c r="AP32"/>
  <c r="GZ32" s="1"/>
  <c r="HF32" s="1"/>
  <c r="AY32"/>
  <c r="BI32"/>
  <c r="BS32"/>
  <c r="CD32"/>
  <c r="CN32"/>
  <c r="CX32"/>
  <c r="DH32"/>
  <c r="DR32"/>
  <c r="EB32"/>
  <c r="EL32"/>
  <c r="EV32"/>
  <c r="FF32"/>
  <c r="FP32"/>
  <c r="FZ32"/>
  <c r="GJ32"/>
  <c r="GT32"/>
  <c r="HI33"/>
  <c r="HK33" s="1"/>
  <c r="AU33"/>
  <c r="GZ33" s="1"/>
  <c r="HF33" s="1"/>
  <c r="BE33"/>
  <c r="BO33"/>
  <c r="CJ33"/>
  <c r="CT33"/>
  <c r="DD33"/>
  <c r="DN33"/>
  <c r="DX33"/>
  <c r="EH33"/>
  <c r="ER33"/>
  <c r="FB33"/>
  <c r="FL33"/>
  <c r="FV33"/>
  <c r="GF33"/>
  <c r="GP33"/>
  <c r="AO34"/>
  <c r="AP34"/>
  <c r="GZ34" s="1"/>
  <c r="HF34" s="1"/>
  <c r="AY34"/>
  <c r="BI34"/>
  <c r="BS34"/>
  <c r="CD34"/>
  <c r="CN34"/>
  <c r="CX34"/>
  <c r="DH34"/>
  <c r="DR34"/>
  <c r="EB34"/>
  <c r="EL34"/>
  <c r="EV34"/>
  <c r="FF34"/>
  <c r="FP34"/>
  <c r="FZ34"/>
  <c r="GJ34"/>
  <c r="GT34"/>
  <c r="HI35"/>
  <c r="HK35" s="1"/>
  <c r="AU35"/>
  <c r="GZ35" s="1"/>
  <c r="HF35" s="1"/>
  <c r="BE35"/>
  <c r="BO35"/>
  <c r="CJ35"/>
  <c r="CT35"/>
  <c r="DD35"/>
  <c r="DN35"/>
  <c r="DX35"/>
  <c r="EH35"/>
  <c r="ER35"/>
  <c r="FB35"/>
  <c r="FL35"/>
  <c r="FV35"/>
  <c r="GF35"/>
  <c r="GP35"/>
  <c r="AO36"/>
  <c r="AP36"/>
  <c r="GZ36" s="1"/>
  <c r="HF36" s="1"/>
  <c r="AY36"/>
  <c r="BI36"/>
  <c r="BS36"/>
  <c r="CD36"/>
  <c r="CN36"/>
  <c r="CX36"/>
  <c r="DH36"/>
  <c r="DR36"/>
  <c r="EB36"/>
  <c r="EL36"/>
  <c r="EV36"/>
  <c r="FF36"/>
  <c r="FP36"/>
  <c r="FZ36"/>
  <c r="GJ36"/>
  <c r="GT36"/>
  <c r="HI37"/>
  <c r="HK37" s="1"/>
  <c r="AU37"/>
  <c r="GZ37" s="1"/>
  <c r="HF37" s="1"/>
  <c r="BE37"/>
  <c r="BO37"/>
  <c r="CJ37"/>
  <c r="CT37"/>
  <c r="DD37"/>
  <c r="DN37"/>
  <c r="DX37"/>
  <c r="EH37"/>
  <c r="ER37"/>
  <c r="FB37"/>
  <c r="FL37"/>
  <c r="FV37"/>
  <c r="GF37"/>
  <c r="GP37"/>
  <c r="AO38"/>
  <c r="AP38"/>
  <c r="GZ38" s="1"/>
  <c r="HF38" s="1"/>
  <c r="AY38"/>
  <c r="BI38"/>
  <c r="BS38"/>
  <c r="CD38"/>
  <c r="CN38"/>
  <c r="CX38"/>
  <c r="DH38"/>
  <c r="DR38"/>
  <c r="EB38"/>
  <c r="EL38"/>
  <c r="EV38"/>
  <c r="FF38"/>
  <c r="FP38"/>
  <c r="FZ38"/>
  <c r="GJ38"/>
  <c r="GT38"/>
  <c r="HI39"/>
  <c r="HK39" s="1"/>
  <c r="AU39"/>
  <c r="GZ39" s="1"/>
  <c r="HF39" s="1"/>
  <c r="BE39"/>
  <c r="BO39"/>
  <c r="CJ39"/>
  <c r="CT39"/>
  <c r="DD39"/>
  <c r="DN39"/>
  <c r="DX39"/>
  <c r="EH39"/>
  <c r="ER39"/>
  <c r="FB39"/>
  <c r="FL39"/>
  <c r="FV39"/>
  <c r="GF39"/>
  <c r="GP39"/>
  <c r="AO40"/>
  <c r="AP40"/>
  <c r="GZ40" s="1"/>
  <c r="HF40" s="1"/>
  <c r="AY40"/>
  <c r="BI40"/>
  <c r="BS40"/>
  <c r="CD40"/>
  <c r="CN40"/>
  <c r="CX40"/>
  <c r="DH40"/>
  <c r="DR40"/>
  <c r="EB40"/>
  <c r="EL40"/>
  <c r="EV40"/>
  <c r="FF40"/>
  <c r="FP40"/>
  <c r="FZ40"/>
  <c r="GJ40"/>
  <c r="GT40"/>
  <c r="HI41"/>
  <c r="HK41" s="1"/>
  <c r="AU41"/>
  <c r="GZ41" s="1"/>
  <c r="HF41" s="1"/>
  <c r="BE41"/>
  <c r="BO41"/>
  <c r="CJ41"/>
  <c r="CT41"/>
  <c r="DD41"/>
  <c r="DN41"/>
  <c r="DX41"/>
  <c r="EH41"/>
  <c r="ER41"/>
  <c r="FB41"/>
  <c r="FL41"/>
  <c r="FV41"/>
  <c r="GF41"/>
  <c r="GP41"/>
  <c r="AO42"/>
  <c r="AP42"/>
  <c r="GZ42" s="1"/>
  <c r="HF42" s="1"/>
  <c r="AY42"/>
  <c r="BI42"/>
  <c r="BS42"/>
  <c r="CD42"/>
  <c r="CN42"/>
  <c r="CX42"/>
  <c r="DH42"/>
  <c r="DR42"/>
  <c r="EB42"/>
  <c r="EL42"/>
  <c r="EV42"/>
  <c r="FF42"/>
  <c r="FP42"/>
  <c r="FZ42"/>
  <c r="GJ42"/>
  <c r="GT42"/>
  <c r="HI43"/>
  <c r="HK43" s="1"/>
  <c r="AU43"/>
  <c r="GZ43" s="1"/>
  <c r="HF43" s="1"/>
  <c r="BE43"/>
  <c r="BO43"/>
  <c r="CJ43"/>
  <c r="CT43"/>
  <c r="DD43"/>
  <c r="DN43"/>
  <c r="DX43"/>
  <c r="EH43"/>
  <c r="ER43"/>
  <c r="FB43"/>
  <c r="FL43"/>
  <c r="FV43"/>
  <c r="GF43"/>
  <c r="GP43"/>
  <c r="AO44"/>
  <c r="AP44"/>
  <c r="GZ44" s="1"/>
  <c r="HF44" s="1"/>
  <c r="AY44"/>
  <c r="BI44"/>
  <c r="BS44"/>
  <c r="CD44"/>
  <c r="CN44"/>
  <c r="CX44"/>
  <c r="DH44"/>
  <c r="DR44"/>
  <c r="EB44"/>
  <c r="EL44"/>
  <c r="EV44"/>
  <c r="FF44"/>
  <c r="FP44"/>
  <c r="FZ44"/>
  <c r="GJ44"/>
  <c r="GT44"/>
  <c r="AU45"/>
  <c r="BE45"/>
  <c r="GZ45" s="1"/>
  <c r="HF45" s="1"/>
  <c r="BO45"/>
  <c r="CJ45"/>
  <c r="CT45"/>
  <c r="DD45"/>
  <c r="DN45"/>
  <c r="DX45"/>
  <c r="EH45"/>
  <c r="ER45"/>
  <c r="AO46"/>
  <c r="GY46" s="1"/>
  <c r="HE46" s="1"/>
  <c r="BZ46"/>
  <c r="AO48"/>
  <c r="GY48" s="1"/>
  <c r="HE48" s="1"/>
  <c r="BZ48"/>
  <c r="AO50"/>
  <c r="GY50" s="1"/>
  <c r="HE50" s="1"/>
  <c r="BZ50"/>
  <c r="AO52"/>
  <c r="GY52" s="1"/>
  <c r="HE52" s="1"/>
  <c r="BZ52"/>
  <c r="AO54"/>
  <c r="GY54" s="1"/>
  <c r="HE54" s="1"/>
  <c r="BZ54"/>
  <c r="AO56"/>
  <c r="GY56" s="1"/>
  <c r="HE56" s="1"/>
  <c r="BZ56"/>
  <c r="AO58"/>
  <c r="GY58" s="1"/>
  <c r="HE58" s="1"/>
  <c r="BZ58"/>
  <c r="GW45"/>
  <c r="HC45" s="1"/>
  <c r="AO45"/>
  <c r="GY45" s="1"/>
  <c r="HE45" s="1"/>
  <c r="FG45"/>
  <c r="FQ45"/>
  <c r="GA45"/>
  <c r="GK45"/>
  <c r="GU45"/>
  <c r="AP46"/>
  <c r="AZ46"/>
  <c r="BJ46"/>
  <c r="BT46"/>
  <c r="CE46"/>
  <c r="CO46"/>
  <c r="CY46"/>
  <c r="DI46"/>
  <c r="DS46"/>
  <c r="EC46"/>
  <c r="EM46"/>
  <c r="EW46"/>
  <c r="FG46"/>
  <c r="FQ46"/>
  <c r="GA46"/>
  <c r="GK46"/>
  <c r="GU46"/>
  <c r="AP47"/>
  <c r="AZ47"/>
  <c r="BJ47"/>
  <c r="BT47"/>
  <c r="CE47"/>
  <c r="CO47"/>
  <c r="CY47"/>
  <c r="DI47"/>
  <c r="DS47"/>
  <c r="EC47"/>
  <c r="EM47"/>
  <c r="EW47"/>
  <c r="FG47"/>
  <c r="FQ47"/>
  <c r="GA47"/>
  <c r="GK47"/>
  <c r="GU47"/>
  <c r="AP48"/>
  <c r="AZ48"/>
  <c r="BJ48"/>
  <c r="BT48"/>
  <c r="CE48"/>
  <c r="CO48"/>
  <c r="CY48"/>
  <c r="DI48"/>
  <c r="DS48"/>
  <c r="EC48"/>
  <c r="EM48"/>
  <c r="EW48"/>
  <c r="FG48"/>
  <c r="FQ48"/>
  <c r="GA48"/>
  <c r="GK48"/>
  <c r="GU48"/>
  <c r="AP49"/>
  <c r="AZ49"/>
  <c r="BJ49"/>
  <c r="BT49"/>
  <c r="CE49"/>
  <c r="CO49"/>
  <c r="CY49"/>
  <c r="DI49"/>
  <c r="DS49"/>
  <c r="EC49"/>
  <c r="EM49"/>
  <c r="EW49"/>
  <c r="FG49"/>
  <c r="FQ49"/>
  <c r="GA49"/>
  <c r="GK49"/>
  <c r="GU49"/>
  <c r="AP50"/>
  <c r="AZ50"/>
  <c r="BJ50"/>
  <c r="BT50"/>
  <c r="CE50"/>
  <c r="CO50"/>
  <c r="CY50"/>
  <c r="DI50"/>
  <c r="DS50"/>
  <c r="EC50"/>
  <c r="EM50"/>
  <c r="EW50"/>
  <c r="FG50"/>
  <c r="FQ50"/>
  <c r="GA50"/>
  <c r="GK50"/>
  <c r="GU50"/>
  <c r="AP51"/>
  <c r="AZ51"/>
  <c r="BJ51"/>
  <c r="BT51"/>
  <c r="CE51"/>
  <c r="CO51"/>
  <c r="CY51"/>
  <c r="DI51"/>
  <c r="DS51"/>
  <c r="EC51"/>
  <c r="EM51"/>
  <c r="EW51"/>
  <c r="FG51"/>
  <c r="FQ51"/>
  <c r="GA51"/>
  <c r="GK51"/>
  <c r="GU51"/>
  <c r="AP52"/>
  <c r="AZ52"/>
  <c r="BJ52"/>
  <c r="BT52"/>
  <c r="CE52"/>
  <c r="CO52"/>
  <c r="CY52"/>
  <c r="DI52"/>
  <c r="DS52"/>
  <c r="EC52"/>
  <c r="EM52"/>
  <c r="EW52"/>
  <c r="FG52"/>
  <c r="FQ52"/>
  <c r="GA52"/>
  <c r="GK52"/>
  <c r="GU52"/>
  <c r="AP53"/>
  <c r="AZ53"/>
  <c r="BJ53"/>
  <c r="BT53"/>
  <c r="CE53"/>
  <c r="CO53"/>
  <c r="CY53"/>
  <c r="DI53"/>
  <c r="DS53"/>
  <c r="EC53"/>
  <c r="EM53"/>
  <c r="EW53"/>
  <c r="FG53"/>
  <c r="FQ53"/>
  <c r="GA53"/>
  <c r="GK53"/>
  <c r="GU53"/>
  <c r="AP54"/>
  <c r="AZ54"/>
  <c r="BJ54"/>
  <c r="BT54"/>
  <c r="CE54"/>
  <c r="CO54"/>
  <c r="CY54"/>
  <c r="DI54"/>
  <c r="DS54"/>
  <c r="EC54"/>
  <c r="EM54"/>
  <c r="EW54"/>
  <c r="FG54"/>
  <c r="FQ54"/>
  <c r="GA54"/>
  <c r="GK54"/>
  <c r="GU54"/>
  <c r="AP55"/>
  <c r="AZ55"/>
  <c r="BJ55"/>
  <c r="BT55"/>
  <c r="CE55"/>
  <c r="CO55"/>
  <c r="CY55"/>
  <c r="DI55"/>
  <c r="DS55"/>
  <c r="EC55"/>
  <c r="EM55"/>
  <c r="EW55"/>
  <c r="FG55"/>
  <c r="FQ55"/>
  <c r="GA55"/>
  <c r="GK55"/>
  <c r="GU55"/>
  <c r="AP56"/>
  <c r="AZ56"/>
  <c r="BJ56"/>
  <c r="BT56"/>
  <c r="CE56"/>
  <c r="CO56"/>
  <c r="CY56"/>
  <c r="DI56"/>
  <c r="DS56"/>
  <c r="EC56"/>
  <c r="EM56"/>
  <c r="EW56"/>
  <c r="FG56"/>
  <c r="FQ56"/>
  <c r="GA56"/>
  <c r="GK56"/>
  <c r="GU56"/>
  <c r="AP57"/>
  <c r="AZ57"/>
  <c r="BJ57"/>
  <c r="BT57"/>
  <c r="CE57"/>
  <c r="CO57"/>
  <c r="CY57"/>
  <c r="DI57"/>
  <c r="DS57"/>
  <c r="EC57"/>
  <c r="EM57"/>
  <c r="EW57"/>
  <c r="FG57"/>
  <c r="FQ57"/>
  <c r="GA57"/>
  <c r="GK57"/>
  <c r="GU57"/>
  <c r="AP58"/>
  <c r="AZ58"/>
  <c r="BJ58"/>
  <c r="BT58"/>
  <c r="CE58"/>
  <c r="CO58"/>
  <c r="CY58"/>
  <c r="DI58"/>
  <c r="DS58"/>
  <c r="EC58"/>
  <c r="EM58"/>
  <c r="EW58"/>
  <c r="FG58"/>
  <c r="FQ58"/>
  <c r="GA58"/>
  <c r="GK58"/>
  <c r="GU58"/>
  <c r="AU59"/>
  <c r="GZ59" s="1"/>
  <c r="HF59" s="1"/>
  <c r="BE59"/>
  <c r="BO59"/>
  <c r="GZ60"/>
  <c r="HF60" s="1"/>
  <c r="GZ62"/>
  <c r="HF62" s="1"/>
  <c r="AO59"/>
  <c r="GY59" s="1"/>
  <c r="HE59" s="1"/>
  <c r="AO60"/>
  <c r="GY60" s="1"/>
  <c r="HE60" s="1"/>
  <c r="GV60"/>
  <c r="HB60" s="1"/>
  <c r="HI60" s="1"/>
  <c r="HK60" s="1"/>
  <c r="AO61"/>
  <c r="GY61" s="1"/>
  <c r="HE61" s="1"/>
  <c r="GV61"/>
  <c r="HB61" s="1"/>
  <c r="HI61" s="1"/>
  <c r="HK61" s="1"/>
  <c r="AO62"/>
  <c r="GY62" s="1"/>
  <c r="HE62" s="1"/>
  <c r="GV62"/>
  <c r="HB62" s="1"/>
  <c r="HI62" s="1"/>
  <c r="HK62" s="1"/>
  <c r="AO63"/>
  <c r="GY63" s="1"/>
  <c r="HE63" s="1"/>
  <c r="GV63"/>
  <c r="HB63" s="1"/>
  <c r="HI63" s="1"/>
  <c r="HK63" s="1"/>
  <c r="GY21" i="94"/>
  <c r="HF21" s="1"/>
  <c r="GZ26"/>
  <c r="HG26" s="1"/>
  <c r="GY37"/>
  <c r="HF37" s="1"/>
  <c r="GZ43"/>
  <c r="HG43" s="1"/>
  <c r="BZ62"/>
  <c r="BZ60"/>
  <c r="BZ58"/>
  <c r="BZ56"/>
  <c r="BZ63"/>
  <c r="BZ59"/>
  <c r="GZ59" s="1"/>
  <c r="HG59" s="1"/>
  <c r="BZ55"/>
  <c r="BZ54"/>
  <c r="BZ52"/>
  <c r="BZ50"/>
  <c r="BZ48"/>
  <c r="BZ46"/>
  <c r="BZ44"/>
  <c r="BZ42"/>
  <c r="BZ40"/>
  <c r="BZ57"/>
  <c r="BZ51"/>
  <c r="BZ47"/>
  <c r="GZ47" s="1"/>
  <c r="HG47" s="1"/>
  <c r="BZ43"/>
  <c r="BZ39"/>
  <c r="BZ37"/>
  <c r="BZ35"/>
  <c r="BZ33"/>
  <c r="BZ31"/>
  <c r="BZ29"/>
  <c r="BZ27"/>
  <c r="BZ25"/>
  <c r="BZ23"/>
  <c r="BZ21"/>
  <c r="BZ19"/>
  <c r="BZ17"/>
  <c r="BZ15"/>
  <c r="BZ13"/>
  <c r="BZ11"/>
  <c r="BZ9"/>
  <c r="BZ61"/>
  <c r="BZ53"/>
  <c r="BZ49"/>
  <c r="AR66"/>
  <c r="AR64"/>
  <c r="BB66"/>
  <c r="BB64"/>
  <c r="BL66"/>
  <c r="BL64"/>
  <c r="BT66"/>
  <c r="BW66"/>
  <c r="BW64"/>
  <c r="CG64"/>
  <c r="CG66"/>
  <c r="CQ66"/>
  <c r="CQ64"/>
  <c r="DA64"/>
  <c r="DA66"/>
  <c r="DK64"/>
  <c r="DK66"/>
  <c r="DU64"/>
  <c r="DU66"/>
  <c r="EE64"/>
  <c r="EE66"/>
  <c r="EO64"/>
  <c r="EO66"/>
  <c r="EY64"/>
  <c r="EY66"/>
  <c r="FI64"/>
  <c r="FI66"/>
  <c r="FS64"/>
  <c r="FS66"/>
  <c r="GC64"/>
  <c r="GC66"/>
  <c r="GM64"/>
  <c r="GM66"/>
  <c r="GV40"/>
  <c r="HC40" s="1"/>
  <c r="AP40"/>
  <c r="GZ40" s="1"/>
  <c r="HG40" s="1"/>
  <c r="AJ66"/>
  <c r="AJ64"/>
  <c r="AL66"/>
  <c r="AL64"/>
  <c r="GV9"/>
  <c r="AN66"/>
  <c r="GX9"/>
  <c r="AN64"/>
  <c r="AN65" s="1"/>
  <c r="AV66"/>
  <c r="AV64"/>
  <c r="AX66"/>
  <c r="AX64"/>
  <c r="BF66"/>
  <c r="BF64"/>
  <c r="BH66"/>
  <c r="BH64"/>
  <c r="BP66"/>
  <c r="BP64"/>
  <c r="BR66"/>
  <c r="BR64"/>
  <c r="CA66"/>
  <c r="CA64"/>
  <c r="CC64"/>
  <c r="CC66"/>
  <c r="CK64"/>
  <c r="CK66"/>
  <c r="CM66"/>
  <c r="CM64"/>
  <c r="CU66"/>
  <c r="CU64"/>
  <c r="CW64"/>
  <c r="CW66"/>
  <c r="DE64"/>
  <c r="DE66"/>
  <c r="DG64"/>
  <c r="DG66"/>
  <c r="DO64"/>
  <c r="DO66"/>
  <c r="DQ64"/>
  <c r="DQ66"/>
  <c r="DY64"/>
  <c r="DY66"/>
  <c r="EA64"/>
  <c r="EA66"/>
  <c r="EI64"/>
  <c r="EI66"/>
  <c r="EK64"/>
  <c r="EK66"/>
  <c r="ES64"/>
  <c r="ES66"/>
  <c r="EU64"/>
  <c r="EU66"/>
  <c r="FC64"/>
  <c r="FC66"/>
  <c r="FE64"/>
  <c r="FE66"/>
  <c r="FM64"/>
  <c r="FM66"/>
  <c r="FO64"/>
  <c r="FO66"/>
  <c r="FW64"/>
  <c r="FW66"/>
  <c r="FY64"/>
  <c r="FY66"/>
  <c r="GG64"/>
  <c r="GG66"/>
  <c r="GI64"/>
  <c r="GI66"/>
  <c r="GQ64"/>
  <c r="GQ66"/>
  <c r="GS64"/>
  <c r="GS66"/>
  <c r="HA64"/>
  <c r="HA66"/>
  <c r="GV44"/>
  <c r="HC44" s="1"/>
  <c r="AP44"/>
  <c r="GZ44" s="1"/>
  <c r="HG44" s="1"/>
  <c r="AT9"/>
  <c r="BD9"/>
  <c r="BN9"/>
  <c r="CI9"/>
  <c r="CS9"/>
  <c r="DC9"/>
  <c r="DM9"/>
  <c r="DW9"/>
  <c r="EG9"/>
  <c r="EQ9"/>
  <c r="FA9"/>
  <c r="FK9"/>
  <c r="FU9"/>
  <c r="GE9"/>
  <c r="GO9"/>
  <c r="GV10"/>
  <c r="HC10" s="1"/>
  <c r="AO12"/>
  <c r="BZ12"/>
  <c r="AT13"/>
  <c r="GY13" s="1"/>
  <c r="HF13" s="1"/>
  <c r="GV14"/>
  <c r="HC14" s="1"/>
  <c r="AO16"/>
  <c r="BZ16"/>
  <c r="AT17"/>
  <c r="GV18"/>
  <c r="HC18" s="1"/>
  <c r="AO20"/>
  <c r="BZ20"/>
  <c r="AT21"/>
  <c r="GV22"/>
  <c r="HC22" s="1"/>
  <c r="AO24"/>
  <c r="BZ24"/>
  <c r="AT25"/>
  <c r="GV26"/>
  <c r="HC26" s="1"/>
  <c r="AO28"/>
  <c r="BZ28"/>
  <c r="AT29"/>
  <c r="GY29" s="1"/>
  <c r="HF29" s="1"/>
  <c r="GV30"/>
  <c r="HC30" s="1"/>
  <c r="AO32"/>
  <c r="BZ32"/>
  <c r="AT33"/>
  <c r="GV34"/>
  <c r="HC34" s="1"/>
  <c r="AO36"/>
  <c r="BZ36"/>
  <c r="AT37"/>
  <c r="GV38"/>
  <c r="HC38" s="1"/>
  <c r="AO41"/>
  <c r="BZ41"/>
  <c r="AT42"/>
  <c r="GV43"/>
  <c r="HC43" s="1"/>
  <c r="GZ63"/>
  <c r="HG63" s="1"/>
  <c r="GW9"/>
  <c r="AO10"/>
  <c r="AT10"/>
  <c r="BD10"/>
  <c r="BN10"/>
  <c r="BZ10"/>
  <c r="CI10"/>
  <c r="CL64"/>
  <c r="CL65" s="1"/>
  <c r="CN10"/>
  <c r="CS10"/>
  <c r="DC10"/>
  <c r="DM10"/>
  <c r="DP64"/>
  <c r="DR10"/>
  <c r="DW10"/>
  <c r="EG10"/>
  <c r="EQ10"/>
  <c r="FA10"/>
  <c r="FK10"/>
  <c r="FU10"/>
  <c r="GE10"/>
  <c r="GF10"/>
  <c r="GO10"/>
  <c r="GR64"/>
  <c r="GT10"/>
  <c r="AO11"/>
  <c r="AP11"/>
  <c r="AY11"/>
  <c r="BI11"/>
  <c r="BS11"/>
  <c r="CD11"/>
  <c r="CN11"/>
  <c r="CX11"/>
  <c r="DH11"/>
  <c r="DR11"/>
  <c r="EB11"/>
  <c r="EL11"/>
  <c r="EV11"/>
  <c r="FF11"/>
  <c r="FP11"/>
  <c r="FZ11"/>
  <c r="GJ11"/>
  <c r="GT11"/>
  <c r="AP12"/>
  <c r="AZ12"/>
  <c r="BJ12"/>
  <c r="BT12"/>
  <c r="CE12"/>
  <c r="CO12"/>
  <c r="CY12"/>
  <c r="DI12"/>
  <c r="DS12"/>
  <c r="EC12"/>
  <c r="EM12"/>
  <c r="EW12"/>
  <c r="FG12"/>
  <c r="FQ12"/>
  <c r="GA12"/>
  <c r="GK12"/>
  <c r="GU12"/>
  <c r="AU13"/>
  <c r="BE13"/>
  <c r="BO13"/>
  <c r="CJ13"/>
  <c r="CT13"/>
  <c r="DD13"/>
  <c r="DN13"/>
  <c r="DX13"/>
  <c r="EH13"/>
  <c r="ER13"/>
  <c r="FB13"/>
  <c r="FL13"/>
  <c r="FV13"/>
  <c r="GF13"/>
  <c r="GP13"/>
  <c r="AO14"/>
  <c r="AT14"/>
  <c r="BD14"/>
  <c r="BN14"/>
  <c r="BZ14"/>
  <c r="CI14"/>
  <c r="CS14"/>
  <c r="DC14"/>
  <c r="DM14"/>
  <c r="DW14"/>
  <c r="EG14"/>
  <c r="EQ14"/>
  <c r="FA14"/>
  <c r="FK14"/>
  <c r="FU14"/>
  <c r="GE14"/>
  <c r="GO14"/>
  <c r="AO15"/>
  <c r="AP15"/>
  <c r="AY15"/>
  <c r="BI15"/>
  <c r="BS15"/>
  <c r="CD15"/>
  <c r="CN15"/>
  <c r="CX15"/>
  <c r="DH15"/>
  <c r="DR15"/>
  <c r="EB15"/>
  <c r="EL15"/>
  <c r="EV15"/>
  <c r="FF15"/>
  <c r="FP15"/>
  <c r="FZ15"/>
  <c r="GJ15"/>
  <c r="GT15"/>
  <c r="AP16"/>
  <c r="AZ16"/>
  <c r="BJ16"/>
  <c r="BT16"/>
  <c r="CE16"/>
  <c r="CO16"/>
  <c r="CY16"/>
  <c r="DI16"/>
  <c r="DS16"/>
  <c r="EC16"/>
  <c r="EM16"/>
  <c r="EW16"/>
  <c r="FG16"/>
  <c r="FQ16"/>
  <c r="GA16"/>
  <c r="GK16"/>
  <c r="GU16"/>
  <c r="HJ17"/>
  <c r="AU17"/>
  <c r="BE17"/>
  <c r="BO17"/>
  <c r="CJ17"/>
  <c r="CT17"/>
  <c r="DD17"/>
  <c r="DN17"/>
  <c r="DX17"/>
  <c r="EH17"/>
  <c r="ER17"/>
  <c r="FB17"/>
  <c r="FL17"/>
  <c r="FV17"/>
  <c r="GF17"/>
  <c r="GP17"/>
  <c r="AO18"/>
  <c r="AT18"/>
  <c r="BD18"/>
  <c r="BN18"/>
  <c r="BZ18"/>
  <c r="CI18"/>
  <c r="CS18"/>
  <c r="DC18"/>
  <c r="DM18"/>
  <c r="DW18"/>
  <c r="EG18"/>
  <c r="EQ18"/>
  <c r="FA18"/>
  <c r="FK18"/>
  <c r="FU18"/>
  <c r="GE18"/>
  <c r="GO18"/>
  <c r="AO19"/>
  <c r="AP19"/>
  <c r="AY19"/>
  <c r="BI19"/>
  <c r="BS19"/>
  <c r="CD19"/>
  <c r="CN19"/>
  <c r="CX19"/>
  <c r="DH19"/>
  <c r="DR19"/>
  <c r="EB19"/>
  <c r="EL19"/>
  <c r="EV19"/>
  <c r="FF19"/>
  <c r="FP19"/>
  <c r="FZ19"/>
  <c r="GJ19"/>
  <c r="GT19"/>
  <c r="AP20"/>
  <c r="AZ20"/>
  <c r="BJ20"/>
  <c r="BT20"/>
  <c r="CE20"/>
  <c r="CO20"/>
  <c r="CY20"/>
  <c r="DI20"/>
  <c r="DS20"/>
  <c r="EC20"/>
  <c r="EM20"/>
  <c r="EW20"/>
  <c r="FG20"/>
  <c r="FQ20"/>
  <c r="GA20"/>
  <c r="GK20"/>
  <c r="GU20"/>
  <c r="AU21"/>
  <c r="BE21"/>
  <c r="BO21"/>
  <c r="CJ21"/>
  <c r="CT21"/>
  <c r="DD21"/>
  <c r="DN21"/>
  <c r="DX21"/>
  <c r="EH21"/>
  <c r="ER21"/>
  <c r="FB21"/>
  <c r="FL21"/>
  <c r="FV21"/>
  <c r="GF21"/>
  <c r="GP21"/>
  <c r="AO22"/>
  <c r="AT22"/>
  <c r="BD22"/>
  <c r="BN22"/>
  <c r="BZ22"/>
  <c r="CI22"/>
  <c r="CS22"/>
  <c r="DC22"/>
  <c r="DM22"/>
  <c r="DW22"/>
  <c r="EG22"/>
  <c r="EQ22"/>
  <c r="FA22"/>
  <c r="FK22"/>
  <c r="FU22"/>
  <c r="GE22"/>
  <c r="GO22"/>
  <c r="AO23"/>
  <c r="AP23"/>
  <c r="AY23"/>
  <c r="BI23"/>
  <c r="BS23"/>
  <c r="CD23"/>
  <c r="CN23"/>
  <c r="CX23"/>
  <c r="DH23"/>
  <c r="DR23"/>
  <c r="EB23"/>
  <c r="EL23"/>
  <c r="EV23"/>
  <c r="FF23"/>
  <c r="FP23"/>
  <c r="FZ23"/>
  <c r="GJ23"/>
  <c r="GT23"/>
  <c r="AP24"/>
  <c r="AZ24"/>
  <c r="BJ24"/>
  <c r="BT24"/>
  <c r="CE24"/>
  <c r="CO24"/>
  <c r="CY24"/>
  <c r="DI24"/>
  <c r="DS24"/>
  <c r="EC24"/>
  <c r="EM24"/>
  <c r="EW24"/>
  <c r="FG24"/>
  <c r="FQ24"/>
  <c r="GA24"/>
  <c r="GK24"/>
  <c r="GU24"/>
  <c r="HJ25"/>
  <c r="AU25"/>
  <c r="BE25"/>
  <c r="BO25"/>
  <c r="CJ25"/>
  <c r="CT25"/>
  <c r="DD25"/>
  <c r="DN25"/>
  <c r="DX25"/>
  <c r="EH25"/>
  <c r="ER25"/>
  <c r="FB25"/>
  <c r="FL25"/>
  <c r="FV25"/>
  <c r="GF25"/>
  <c r="GP25"/>
  <c r="AO26"/>
  <c r="AT26"/>
  <c r="BD26"/>
  <c r="BN26"/>
  <c r="BZ26"/>
  <c r="CI26"/>
  <c r="CS26"/>
  <c r="DC26"/>
  <c r="DM26"/>
  <c r="DW26"/>
  <c r="EG26"/>
  <c r="EQ26"/>
  <c r="FA26"/>
  <c r="FK26"/>
  <c r="FU26"/>
  <c r="GE26"/>
  <c r="GO26"/>
  <c r="AO27"/>
  <c r="AP27"/>
  <c r="AY27"/>
  <c r="BI27"/>
  <c r="BS27"/>
  <c r="CD27"/>
  <c r="CN27"/>
  <c r="CX27"/>
  <c r="DH27"/>
  <c r="DR27"/>
  <c r="EB27"/>
  <c r="EL27"/>
  <c r="EV27"/>
  <c r="FF27"/>
  <c r="FP27"/>
  <c r="FZ27"/>
  <c r="GJ27"/>
  <c r="GT27"/>
  <c r="AP28"/>
  <c r="AZ28"/>
  <c r="BJ28"/>
  <c r="BT28"/>
  <c r="CE28"/>
  <c r="CO28"/>
  <c r="CY28"/>
  <c r="DI28"/>
  <c r="DS28"/>
  <c r="EC28"/>
  <c r="EM28"/>
  <c r="EW28"/>
  <c r="FG28"/>
  <c r="FQ28"/>
  <c r="GA28"/>
  <c r="GK28"/>
  <c r="GU28"/>
  <c r="AU29"/>
  <c r="BE29"/>
  <c r="BO29"/>
  <c r="CJ29"/>
  <c r="CT29"/>
  <c r="DD29"/>
  <c r="DN29"/>
  <c r="DX29"/>
  <c r="EH29"/>
  <c r="ER29"/>
  <c r="FB29"/>
  <c r="FL29"/>
  <c r="FV29"/>
  <c r="GF29"/>
  <c r="GP29"/>
  <c r="AO30"/>
  <c r="AT30"/>
  <c r="BD30"/>
  <c r="BN30"/>
  <c r="BZ30"/>
  <c r="CI30"/>
  <c r="CS30"/>
  <c r="DC30"/>
  <c r="DM30"/>
  <c r="DW30"/>
  <c r="EG30"/>
  <c r="EQ30"/>
  <c r="FA30"/>
  <c r="FK30"/>
  <c r="FU30"/>
  <c r="GE30"/>
  <c r="GO30"/>
  <c r="AO31"/>
  <c r="AP31"/>
  <c r="AY31"/>
  <c r="BI31"/>
  <c r="BS31"/>
  <c r="CD31"/>
  <c r="CN31"/>
  <c r="CX31"/>
  <c r="DH31"/>
  <c r="DR31"/>
  <c r="EB31"/>
  <c r="EL31"/>
  <c r="EV31"/>
  <c r="FF31"/>
  <c r="FP31"/>
  <c r="FZ31"/>
  <c r="GJ31"/>
  <c r="GT31"/>
  <c r="AP32"/>
  <c r="AZ32"/>
  <c r="BJ32"/>
  <c r="BT32"/>
  <c r="CE32"/>
  <c r="CO32"/>
  <c r="CY32"/>
  <c r="DI32"/>
  <c r="DS32"/>
  <c r="EC32"/>
  <c r="EM32"/>
  <c r="EW32"/>
  <c r="FG32"/>
  <c r="FQ32"/>
  <c r="GA32"/>
  <c r="GK32"/>
  <c r="GU32"/>
  <c r="HJ33"/>
  <c r="AU33"/>
  <c r="BE33"/>
  <c r="BO33"/>
  <c r="CJ33"/>
  <c r="CT33"/>
  <c r="DD33"/>
  <c r="DN33"/>
  <c r="DX33"/>
  <c r="EH33"/>
  <c r="ER33"/>
  <c r="FB33"/>
  <c r="FL33"/>
  <c r="FV33"/>
  <c r="GF33"/>
  <c r="GP33"/>
  <c r="AO34"/>
  <c r="AT34"/>
  <c r="BD34"/>
  <c r="BN34"/>
  <c r="BZ34"/>
  <c r="CI34"/>
  <c r="CS34"/>
  <c r="DC34"/>
  <c r="DM34"/>
  <c r="DW34"/>
  <c r="EG34"/>
  <c r="EQ34"/>
  <c r="FA34"/>
  <c r="FK34"/>
  <c r="FU34"/>
  <c r="GE34"/>
  <c r="GO34"/>
  <c r="AO35"/>
  <c r="AP35"/>
  <c r="AY35"/>
  <c r="BI35"/>
  <c r="BS35"/>
  <c r="CD35"/>
  <c r="CN35"/>
  <c r="CX35"/>
  <c r="DH35"/>
  <c r="DR35"/>
  <c r="EB35"/>
  <c r="EL35"/>
  <c r="EV35"/>
  <c r="FF35"/>
  <c r="FP35"/>
  <c r="FZ35"/>
  <c r="GJ35"/>
  <c r="GT35"/>
  <c r="AP36"/>
  <c r="AZ36"/>
  <c r="BJ36"/>
  <c r="BT36"/>
  <c r="CE36"/>
  <c r="CO36"/>
  <c r="CY36"/>
  <c r="DI36"/>
  <c r="DS36"/>
  <c r="EC36"/>
  <c r="EM36"/>
  <c r="EW36"/>
  <c r="FG36"/>
  <c r="FQ36"/>
  <c r="GA36"/>
  <c r="GK36"/>
  <c r="GU36"/>
  <c r="HJ37"/>
  <c r="AU37"/>
  <c r="BE37"/>
  <c r="BO37"/>
  <c r="CJ37"/>
  <c r="CT37"/>
  <c r="DD37"/>
  <c r="DN37"/>
  <c r="DX37"/>
  <c r="EH37"/>
  <c r="ER37"/>
  <c r="FB37"/>
  <c r="FL37"/>
  <c r="FV37"/>
  <c r="GF37"/>
  <c r="GP37"/>
  <c r="AO38"/>
  <c r="AT38"/>
  <c r="BD38"/>
  <c r="BN38"/>
  <c r="BZ38"/>
  <c r="CI38"/>
  <c r="CS38"/>
  <c r="DC38"/>
  <c r="DM38"/>
  <c r="DW38"/>
  <c r="EG38"/>
  <c r="EQ38"/>
  <c r="FA38"/>
  <c r="FK38"/>
  <c r="FU38"/>
  <c r="GE38"/>
  <c r="GO38"/>
  <c r="AP39"/>
  <c r="GZ39" s="1"/>
  <c r="HG39" s="1"/>
  <c r="AY39"/>
  <c r="BI39"/>
  <c r="BS39"/>
  <c r="CD39"/>
  <c r="CN39"/>
  <c r="CX39"/>
  <c r="DH39"/>
  <c r="DR39"/>
  <c r="EB39"/>
  <c r="EL39"/>
  <c r="EV39"/>
  <c r="HK42"/>
  <c r="AO45"/>
  <c r="AY45"/>
  <c r="BZ45"/>
  <c r="AT46"/>
  <c r="GY46" s="1"/>
  <c r="HF46" s="1"/>
  <c r="GZ55"/>
  <c r="HG55" s="1"/>
  <c r="GV60"/>
  <c r="HC60" s="1"/>
  <c r="AP60"/>
  <c r="HI63"/>
  <c r="HI61"/>
  <c r="HI59"/>
  <c r="HI57"/>
  <c r="HJ57" s="1"/>
  <c r="HI55"/>
  <c r="HI60"/>
  <c r="HK60" s="1"/>
  <c r="HI56"/>
  <c r="HI53"/>
  <c r="HK53" s="1"/>
  <c r="HI51"/>
  <c r="HK51" s="1"/>
  <c r="HI49"/>
  <c r="HK49" s="1"/>
  <c r="HI47"/>
  <c r="HK47" s="1"/>
  <c r="HI45"/>
  <c r="HK45" s="1"/>
  <c r="HI43"/>
  <c r="HI66" s="1"/>
  <c r="HI41"/>
  <c r="HI39"/>
  <c r="HK39" s="1"/>
  <c r="BY63"/>
  <c r="BY61"/>
  <c r="BY59"/>
  <c r="BY57"/>
  <c r="BY55"/>
  <c r="BY60"/>
  <c r="BY56"/>
  <c r="BY53"/>
  <c r="BY51"/>
  <c r="BY49"/>
  <c r="BY47"/>
  <c r="BY45"/>
  <c r="BY43"/>
  <c r="BY41"/>
  <c r="AK64"/>
  <c r="AK66"/>
  <c r="AM66"/>
  <c r="AM64"/>
  <c r="AQ66"/>
  <c r="AQ64"/>
  <c r="AS64"/>
  <c r="AS66"/>
  <c r="BA64"/>
  <c r="BA66"/>
  <c r="BC66"/>
  <c r="BC64"/>
  <c r="BG66"/>
  <c r="BG64"/>
  <c r="BK66"/>
  <c r="BK64"/>
  <c r="BQ64"/>
  <c r="BQ66"/>
  <c r="BX66"/>
  <c r="BX64"/>
  <c r="CB66"/>
  <c r="CB64"/>
  <c r="CF66"/>
  <c r="CF64"/>
  <c r="CR66"/>
  <c r="CR64"/>
  <c r="CV66"/>
  <c r="CV64"/>
  <c r="CZ66"/>
  <c r="CZ64"/>
  <c r="DF66"/>
  <c r="DF64"/>
  <c r="DJ66"/>
  <c r="DJ64"/>
  <c r="DL66"/>
  <c r="DL64"/>
  <c r="DT66"/>
  <c r="DT64"/>
  <c r="DV66"/>
  <c r="DV64"/>
  <c r="DZ66"/>
  <c r="DZ64"/>
  <c r="ED66"/>
  <c r="ED64"/>
  <c r="EJ66"/>
  <c r="EJ64"/>
  <c r="EP66"/>
  <c r="EP64"/>
  <c r="ET66"/>
  <c r="ET64"/>
  <c r="EX66"/>
  <c r="EX64"/>
  <c r="EZ66"/>
  <c r="EZ64"/>
  <c r="FH66"/>
  <c r="FH64"/>
  <c r="FJ66"/>
  <c r="FJ64"/>
  <c r="FN66"/>
  <c r="FN64"/>
  <c r="FR66"/>
  <c r="FR64"/>
  <c r="FX66"/>
  <c r="FX64"/>
  <c r="GD66"/>
  <c r="GD64"/>
  <c r="GH66"/>
  <c r="GH64"/>
  <c r="GL66"/>
  <c r="GL64"/>
  <c r="GN66"/>
  <c r="GN64"/>
  <c r="GV56"/>
  <c r="HC56" s="1"/>
  <c r="AP56"/>
  <c r="GV47"/>
  <c r="HC47" s="1"/>
  <c r="AO49"/>
  <c r="GY49" s="1"/>
  <c r="HF49" s="1"/>
  <c r="AT50"/>
  <c r="GV51"/>
  <c r="HC51" s="1"/>
  <c r="HJ51" s="1"/>
  <c r="AO53"/>
  <c r="GY53" s="1"/>
  <c r="HF53" s="1"/>
  <c r="AT54"/>
  <c r="HK55"/>
  <c r="GV55"/>
  <c r="HC55" s="1"/>
  <c r="AO61"/>
  <c r="GY61" s="1"/>
  <c r="HF61" s="1"/>
  <c r="AT62"/>
  <c r="HK63"/>
  <c r="GV63"/>
  <c r="HC63" s="1"/>
  <c r="HJ63" s="1"/>
  <c r="AO9"/>
  <c r="AU9"/>
  <c r="AW64"/>
  <c r="AW65" s="1"/>
  <c r="AY9"/>
  <c r="BE9"/>
  <c r="BI9"/>
  <c r="BM64"/>
  <c r="BM65" s="1"/>
  <c r="BO9"/>
  <c r="BS9"/>
  <c r="BV66"/>
  <c r="BV65" s="1"/>
  <c r="CD9"/>
  <c r="CH66"/>
  <c r="CJ9"/>
  <c r="CL66"/>
  <c r="CN9"/>
  <c r="CP66"/>
  <c r="CT9"/>
  <c r="CX9"/>
  <c r="DB66"/>
  <c r="DB65" s="1"/>
  <c r="DD9"/>
  <c r="DH9"/>
  <c r="DN9"/>
  <c r="DP66"/>
  <c r="DR9"/>
  <c r="DX9"/>
  <c r="EB9"/>
  <c r="EF66"/>
  <c r="EF65" s="1"/>
  <c r="EH9"/>
  <c r="EL9"/>
  <c r="EN66"/>
  <c r="ER9"/>
  <c r="EV9"/>
  <c r="FB9"/>
  <c r="FD66"/>
  <c r="FF9"/>
  <c r="FL9"/>
  <c r="FP9"/>
  <c r="FT66"/>
  <c r="FV9"/>
  <c r="FZ9"/>
  <c r="GB66"/>
  <c r="GB65" s="1"/>
  <c r="GF9"/>
  <c r="GJ9"/>
  <c r="GP9"/>
  <c r="GR66"/>
  <c r="GT9"/>
  <c r="BY10"/>
  <c r="HI10"/>
  <c r="HK10" s="1"/>
  <c r="BY12"/>
  <c r="HI12"/>
  <c r="HJ12" s="1"/>
  <c r="BY14"/>
  <c r="HI14"/>
  <c r="BY16"/>
  <c r="HI16"/>
  <c r="HJ16" s="1"/>
  <c r="BY18"/>
  <c r="HI18"/>
  <c r="HK18" s="1"/>
  <c r="BY20"/>
  <c r="HI20"/>
  <c r="HJ20" s="1"/>
  <c r="BY22"/>
  <c r="HI22"/>
  <c r="BY24"/>
  <c r="HI24"/>
  <c r="HJ24" s="1"/>
  <c r="BY26"/>
  <c r="HI26"/>
  <c r="HK26" s="1"/>
  <c r="BY28"/>
  <c r="HI28"/>
  <c r="HJ28" s="1"/>
  <c r="BY30"/>
  <c r="HI30"/>
  <c r="BY32"/>
  <c r="HI32"/>
  <c r="HJ32" s="1"/>
  <c r="BY34"/>
  <c r="HI34"/>
  <c r="HK34" s="1"/>
  <c r="BY36"/>
  <c r="HI36"/>
  <c r="HK36" s="1"/>
  <c r="BY38"/>
  <c r="HI38"/>
  <c r="HK38" s="1"/>
  <c r="GW39"/>
  <c r="HD39" s="1"/>
  <c r="AO39"/>
  <c r="FA39"/>
  <c r="FK39"/>
  <c r="FU39"/>
  <c r="GE39"/>
  <c r="GO39"/>
  <c r="AO40"/>
  <c r="AY40"/>
  <c r="BI40"/>
  <c r="BS40"/>
  <c r="BY40"/>
  <c r="CD40"/>
  <c r="CN40"/>
  <c r="CX40"/>
  <c r="DH40"/>
  <c r="DR40"/>
  <c r="EB40"/>
  <c r="EL40"/>
  <c r="EV40"/>
  <c r="FF40"/>
  <c r="FP40"/>
  <c r="FZ40"/>
  <c r="GJ40"/>
  <c r="GT40"/>
  <c r="HI40"/>
  <c r="HK40" s="1"/>
  <c r="AP41"/>
  <c r="AZ41"/>
  <c r="BJ41"/>
  <c r="BT41"/>
  <c r="CE41"/>
  <c r="CO41"/>
  <c r="CY41"/>
  <c r="DI41"/>
  <c r="DS41"/>
  <c r="EC41"/>
  <c r="EM41"/>
  <c r="EW41"/>
  <c r="FG41"/>
  <c r="FQ41"/>
  <c r="GA41"/>
  <c r="GK41"/>
  <c r="GU41"/>
  <c r="AU42"/>
  <c r="BE42"/>
  <c r="BO42"/>
  <c r="CJ42"/>
  <c r="CT42"/>
  <c r="DD42"/>
  <c r="DN42"/>
  <c r="DX42"/>
  <c r="EH42"/>
  <c r="ER42"/>
  <c r="FB42"/>
  <c r="FL42"/>
  <c r="FV42"/>
  <c r="GF42"/>
  <c r="GP42"/>
  <c r="AO43"/>
  <c r="AT43"/>
  <c r="BD43"/>
  <c r="BN43"/>
  <c r="CI43"/>
  <c r="CS43"/>
  <c r="DC43"/>
  <c r="DM43"/>
  <c r="DW43"/>
  <c r="EG43"/>
  <c r="EQ43"/>
  <c r="FA43"/>
  <c r="FK43"/>
  <c r="FU43"/>
  <c r="GE43"/>
  <c r="GO43"/>
  <c r="AO44"/>
  <c r="AY44"/>
  <c r="BI44"/>
  <c r="BS44"/>
  <c r="BY44"/>
  <c r="CD44"/>
  <c r="CN44"/>
  <c r="CX44"/>
  <c r="DH44"/>
  <c r="DR44"/>
  <c r="EB44"/>
  <c r="EL44"/>
  <c r="EV44"/>
  <c r="FF44"/>
  <c r="FP44"/>
  <c r="FZ44"/>
  <c r="GJ44"/>
  <c r="GT44"/>
  <c r="HI44"/>
  <c r="AP45"/>
  <c r="AZ45"/>
  <c r="BJ45"/>
  <c r="BJ66" s="1"/>
  <c r="BT45"/>
  <c r="CE45"/>
  <c r="CE66" s="1"/>
  <c r="CO45"/>
  <c r="CY45"/>
  <c r="CY66" s="1"/>
  <c r="DI45"/>
  <c r="DS45"/>
  <c r="DS66" s="1"/>
  <c r="EC45"/>
  <c r="EM45"/>
  <c r="EM66" s="1"/>
  <c r="EW45"/>
  <c r="FG45"/>
  <c r="FG66" s="1"/>
  <c r="FQ45"/>
  <c r="GA45"/>
  <c r="GA66" s="1"/>
  <c r="GK45"/>
  <c r="GU45"/>
  <c r="GU66" s="1"/>
  <c r="AU46"/>
  <c r="BE46"/>
  <c r="BO46"/>
  <c r="CJ46"/>
  <c r="CT46"/>
  <c r="DD46"/>
  <c r="DN46"/>
  <c r="DX46"/>
  <c r="EH46"/>
  <c r="ER46"/>
  <c r="FB46"/>
  <c r="FL46"/>
  <c r="FV46"/>
  <c r="GF46"/>
  <c r="GP46"/>
  <c r="AO47"/>
  <c r="AT47"/>
  <c r="BD47"/>
  <c r="BN47"/>
  <c r="CI47"/>
  <c r="CS47"/>
  <c r="DC47"/>
  <c r="DM47"/>
  <c r="DW47"/>
  <c r="EG47"/>
  <c r="EQ47"/>
  <c r="FA47"/>
  <c r="FK47"/>
  <c r="FU47"/>
  <c r="GE47"/>
  <c r="GO47"/>
  <c r="AO48"/>
  <c r="AP48"/>
  <c r="GZ48" s="1"/>
  <c r="HG48" s="1"/>
  <c r="AY48"/>
  <c r="BI48"/>
  <c r="BS48"/>
  <c r="BY48"/>
  <c r="CD48"/>
  <c r="CN48"/>
  <c r="CX48"/>
  <c r="DH48"/>
  <c r="DR48"/>
  <c r="EB48"/>
  <c r="EL48"/>
  <c r="EV48"/>
  <c r="FF48"/>
  <c r="FP48"/>
  <c r="FZ48"/>
  <c r="GJ48"/>
  <c r="GT48"/>
  <c r="HI48"/>
  <c r="HJ48" s="1"/>
  <c r="AP49"/>
  <c r="AZ49"/>
  <c r="BJ49"/>
  <c r="BT49"/>
  <c r="CE49"/>
  <c r="CO49"/>
  <c r="CO64" s="1"/>
  <c r="CY49"/>
  <c r="DI49"/>
  <c r="DI64" s="1"/>
  <c r="DS49"/>
  <c r="EC49"/>
  <c r="EC64" s="1"/>
  <c r="EM49"/>
  <c r="EW49"/>
  <c r="EW64" s="1"/>
  <c r="FG49"/>
  <c r="FQ49"/>
  <c r="FQ64" s="1"/>
  <c r="GA49"/>
  <c r="GK49"/>
  <c r="GK64" s="1"/>
  <c r="GU49"/>
  <c r="HJ50"/>
  <c r="AU50"/>
  <c r="BE50"/>
  <c r="BO50"/>
  <c r="CJ50"/>
  <c r="CT50"/>
  <c r="DD50"/>
  <c r="DN50"/>
  <c r="DX50"/>
  <c r="EH50"/>
  <c r="ER50"/>
  <c r="FB50"/>
  <c r="FL50"/>
  <c r="FV50"/>
  <c r="GF50"/>
  <c r="GP50"/>
  <c r="AO51"/>
  <c r="AT51"/>
  <c r="BD51"/>
  <c r="BN51"/>
  <c r="CI51"/>
  <c r="CS51"/>
  <c r="DC51"/>
  <c r="DM51"/>
  <c r="DW51"/>
  <c r="EG51"/>
  <c r="EQ51"/>
  <c r="FA51"/>
  <c r="FK51"/>
  <c r="FU51"/>
  <c r="GE51"/>
  <c r="GO51"/>
  <c r="AO52"/>
  <c r="AP52"/>
  <c r="AY52"/>
  <c r="BI52"/>
  <c r="BS52"/>
  <c r="BY52"/>
  <c r="CD52"/>
  <c r="CN52"/>
  <c r="CX52"/>
  <c r="DH52"/>
  <c r="DR52"/>
  <c r="EB52"/>
  <c r="EL52"/>
  <c r="EV52"/>
  <c r="FF52"/>
  <c r="FP52"/>
  <c r="FZ52"/>
  <c r="GJ52"/>
  <c r="GT52"/>
  <c r="HI52"/>
  <c r="HK52" s="1"/>
  <c r="AP53"/>
  <c r="AZ53"/>
  <c r="BJ53"/>
  <c r="BT53"/>
  <c r="CE53"/>
  <c r="CO53"/>
  <c r="CY53"/>
  <c r="DI53"/>
  <c r="DS53"/>
  <c r="EC53"/>
  <c r="EM53"/>
  <c r="EW53"/>
  <c r="FG53"/>
  <c r="FQ53"/>
  <c r="GA53"/>
  <c r="GK53"/>
  <c r="GU53"/>
  <c r="AU54"/>
  <c r="BE54"/>
  <c r="BO54"/>
  <c r="CJ54"/>
  <c r="CT54"/>
  <c r="DD54"/>
  <c r="DN54"/>
  <c r="DX54"/>
  <c r="EH54"/>
  <c r="ER54"/>
  <c r="FB54"/>
  <c r="FL54"/>
  <c r="FV54"/>
  <c r="GF54"/>
  <c r="GP54"/>
  <c r="AO55"/>
  <c r="AT55"/>
  <c r="BD55"/>
  <c r="AO57"/>
  <c r="GY57" s="1"/>
  <c r="HF57" s="1"/>
  <c r="AT58"/>
  <c r="BY58"/>
  <c r="HI58"/>
  <c r="HK59"/>
  <c r="GV59"/>
  <c r="HC59" s="1"/>
  <c r="HJ59" s="1"/>
  <c r="HK62"/>
  <c r="CH64"/>
  <c r="CH65" s="1"/>
  <c r="CP64"/>
  <c r="CP65" s="1"/>
  <c r="EN64"/>
  <c r="EN65" s="1"/>
  <c r="FD64"/>
  <c r="FD65" s="1"/>
  <c r="FT64"/>
  <c r="FT65" s="1"/>
  <c r="BN55"/>
  <c r="CI55"/>
  <c r="CS55"/>
  <c r="DC55"/>
  <c r="DM55"/>
  <c r="DW55"/>
  <c r="EG55"/>
  <c r="EQ55"/>
  <c r="FA55"/>
  <c r="FK55"/>
  <c r="FU55"/>
  <c r="GE55"/>
  <c r="GO55"/>
  <c r="AO56"/>
  <c r="AY56"/>
  <c r="BI56"/>
  <c r="BS56"/>
  <c r="CD56"/>
  <c r="CN56"/>
  <c r="CX56"/>
  <c r="DH56"/>
  <c r="DR56"/>
  <c r="EB56"/>
  <c r="EL56"/>
  <c r="EV56"/>
  <c r="FF56"/>
  <c r="FP56"/>
  <c r="FZ56"/>
  <c r="GJ56"/>
  <c r="GT56"/>
  <c r="AP57"/>
  <c r="AZ57"/>
  <c r="BJ57"/>
  <c r="BT57"/>
  <c r="CE57"/>
  <c r="CO57"/>
  <c r="CY57"/>
  <c r="DI57"/>
  <c r="DS57"/>
  <c r="EC57"/>
  <c r="EM57"/>
  <c r="EW57"/>
  <c r="FG57"/>
  <c r="FQ57"/>
  <c r="GA57"/>
  <c r="GK57"/>
  <c r="GU57"/>
  <c r="AU58"/>
  <c r="BE58"/>
  <c r="BO58"/>
  <c r="CJ58"/>
  <c r="CT58"/>
  <c r="DD58"/>
  <c r="DN58"/>
  <c r="DX58"/>
  <c r="EH58"/>
  <c r="ER58"/>
  <c r="FB58"/>
  <c r="FL58"/>
  <c r="FV58"/>
  <c r="GF58"/>
  <c r="GP58"/>
  <c r="AO59"/>
  <c r="AT59"/>
  <c r="BD59"/>
  <c r="BN59"/>
  <c r="CI59"/>
  <c r="CS59"/>
  <c r="DC59"/>
  <c r="DM59"/>
  <c r="DW59"/>
  <c r="EG59"/>
  <c r="EQ59"/>
  <c r="FA59"/>
  <c r="FK59"/>
  <c r="FU59"/>
  <c r="GE59"/>
  <c r="GO59"/>
  <c r="AO60"/>
  <c r="AY60"/>
  <c r="BI60"/>
  <c r="BS60"/>
  <c r="CD60"/>
  <c r="CN60"/>
  <c r="CX60"/>
  <c r="DH60"/>
  <c r="DR60"/>
  <c r="EB60"/>
  <c r="EL60"/>
  <c r="EV60"/>
  <c r="FF60"/>
  <c r="FP60"/>
  <c r="FZ60"/>
  <c r="GJ60"/>
  <c r="GT60"/>
  <c r="AP61"/>
  <c r="AZ61"/>
  <c r="BJ61"/>
  <c r="BT61"/>
  <c r="CE61"/>
  <c r="CO61"/>
  <c r="CY61"/>
  <c r="DI61"/>
  <c r="DS61"/>
  <c r="EC61"/>
  <c r="EM61"/>
  <c r="EW61"/>
  <c r="FG61"/>
  <c r="FQ61"/>
  <c r="GA61"/>
  <c r="GK61"/>
  <c r="GU61"/>
  <c r="AU62"/>
  <c r="BE62"/>
  <c r="BO62"/>
  <c r="CJ62"/>
  <c r="CT62"/>
  <c r="DD62"/>
  <c r="DN62"/>
  <c r="DX62"/>
  <c r="EH62"/>
  <c r="ER62"/>
  <c r="FB62"/>
  <c r="FL62"/>
  <c r="FV62"/>
  <c r="GF62"/>
  <c r="GP62"/>
  <c r="AO63"/>
  <c r="AT63"/>
  <c r="BD63"/>
  <c r="BN63"/>
  <c r="CI63"/>
  <c r="CS63"/>
  <c r="DC63"/>
  <c r="DM63"/>
  <c r="DW63"/>
  <c r="EG63"/>
  <c r="EQ63"/>
  <c r="FA63"/>
  <c r="FK63"/>
  <c r="FU63"/>
  <c r="GE63"/>
  <c r="GO63"/>
  <c r="HJ52" i="96" l="1"/>
  <c r="HI38"/>
  <c r="HK38" s="1"/>
  <c r="HI34"/>
  <c r="HK34" s="1"/>
  <c r="HI30"/>
  <c r="HK30" s="1"/>
  <c r="HI26"/>
  <c r="HK26" s="1"/>
  <c r="HI22"/>
  <c r="HK22" s="1"/>
  <c r="HI18"/>
  <c r="HK18" s="1"/>
  <c r="HI14"/>
  <c r="HK14" s="1"/>
  <c r="HI10"/>
  <c r="HK10" s="1"/>
  <c r="HI57"/>
  <c r="HK57" s="1"/>
  <c r="HJ48"/>
  <c r="HI36"/>
  <c r="HK36" s="1"/>
  <c r="HI32"/>
  <c r="HK32" s="1"/>
  <c r="HI28"/>
  <c r="HK28" s="1"/>
  <c r="HI24"/>
  <c r="HK24" s="1"/>
  <c r="HI20"/>
  <c r="HK20" s="1"/>
  <c r="HI16"/>
  <c r="HK16" s="1"/>
  <c r="HI12"/>
  <c r="HK12" s="1"/>
  <c r="HJ55" i="94"/>
  <c r="HJ52"/>
  <c r="HJ47"/>
  <c r="HJ56"/>
  <c r="HJ44"/>
  <c r="HJ40"/>
  <c r="HK28"/>
  <c r="HK20"/>
  <c r="HK12"/>
  <c r="HK56"/>
  <c r="HJ58"/>
  <c r="HK43"/>
  <c r="HJ38"/>
  <c r="HJ30"/>
  <c r="HJ22"/>
  <c r="HJ14"/>
  <c r="HK32"/>
  <c r="HK24"/>
  <c r="HK16"/>
  <c r="HJ39"/>
  <c r="GZ58"/>
  <c r="HG58" s="1"/>
  <c r="GZ54"/>
  <c r="HG54" s="1"/>
  <c r="GZ46"/>
  <c r="HG46" s="1"/>
  <c r="GZ42"/>
  <c r="HG42" s="1"/>
  <c r="BY64"/>
  <c r="BY65" s="1"/>
  <c r="GZ37"/>
  <c r="HG37" s="1"/>
  <c r="GZ33"/>
  <c r="HG33" s="1"/>
  <c r="GZ29"/>
  <c r="HG29" s="1"/>
  <c r="GZ25"/>
  <c r="HG25" s="1"/>
  <c r="GZ21"/>
  <c r="HG21" s="1"/>
  <c r="GZ17"/>
  <c r="HG17" s="1"/>
  <c r="GZ13"/>
  <c r="HG13" s="1"/>
  <c r="GU64"/>
  <c r="GA64"/>
  <c r="FG64"/>
  <c r="EM64"/>
  <c r="DS64"/>
  <c r="CY64"/>
  <c r="CE64"/>
  <c r="BJ64"/>
  <c r="GZ10"/>
  <c r="HG10" s="1"/>
  <c r="GZ62"/>
  <c r="HG62" s="1"/>
  <c r="HK58"/>
  <c r="GY58"/>
  <c r="HF58" s="1"/>
  <c r="GZ52"/>
  <c r="HG52" s="1"/>
  <c r="GZ50"/>
  <c r="HG50" s="1"/>
  <c r="GK66"/>
  <c r="GK65" s="1"/>
  <c r="FQ66"/>
  <c r="EW66"/>
  <c r="EW65" s="1"/>
  <c r="EC66"/>
  <c r="DI66"/>
  <c r="DI65" s="1"/>
  <c r="CO66"/>
  <c r="HK44"/>
  <c r="HJ36"/>
  <c r="HK30"/>
  <c r="HK22"/>
  <c r="HK14"/>
  <c r="GY62"/>
  <c r="HF62" s="1"/>
  <c r="GY50"/>
  <c r="HF50" s="1"/>
  <c r="BQ65"/>
  <c r="BA65"/>
  <c r="AS65"/>
  <c r="AK65"/>
  <c r="BY66"/>
  <c r="HJ41"/>
  <c r="HJ61"/>
  <c r="GZ60"/>
  <c r="HG60" s="1"/>
  <c r="GZ38"/>
  <c r="HG38" s="1"/>
  <c r="GZ30"/>
  <c r="HG30" s="1"/>
  <c r="GZ22"/>
  <c r="HG22" s="1"/>
  <c r="GZ14"/>
  <c r="HG14" s="1"/>
  <c r="BT64"/>
  <c r="BT65" s="1"/>
  <c r="AZ64"/>
  <c r="AZ65" s="1"/>
  <c r="GY42"/>
  <c r="HF42" s="1"/>
  <c r="GY41"/>
  <c r="HF41" s="1"/>
  <c r="GY33"/>
  <c r="HF33" s="1"/>
  <c r="GY25"/>
  <c r="HF25" s="1"/>
  <c r="GY17"/>
  <c r="HF17" s="1"/>
  <c r="GS65"/>
  <c r="GQ65"/>
  <c r="GI65"/>
  <c r="GG65"/>
  <c r="FY65"/>
  <c r="FW65"/>
  <c r="FO65"/>
  <c r="FM65"/>
  <c r="FE65"/>
  <c r="FC65"/>
  <c r="EU65"/>
  <c r="ES65"/>
  <c r="EK65"/>
  <c r="EI65"/>
  <c r="EA65"/>
  <c r="DY65"/>
  <c r="DQ65"/>
  <c r="DO65"/>
  <c r="DG65"/>
  <c r="DE65"/>
  <c r="CW65"/>
  <c r="CK65"/>
  <c r="CC65"/>
  <c r="GM65"/>
  <c r="GC65"/>
  <c r="FS65"/>
  <c r="FI65"/>
  <c r="EY65"/>
  <c r="EO65"/>
  <c r="EE65"/>
  <c r="DU65"/>
  <c r="DK65"/>
  <c r="DA65"/>
  <c r="CG65"/>
  <c r="HH66" i="96"/>
  <c r="HH64"/>
  <c r="GO66"/>
  <c r="GO64"/>
  <c r="GE66"/>
  <c r="GE64"/>
  <c r="FU66"/>
  <c r="FU64"/>
  <c r="FK66"/>
  <c r="FK64"/>
  <c r="FA66"/>
  <c r="FA64"/>
  <c r="EQ66"/>
  <c r="EQ64"/>
  <c r="EG66"/>
  <c r="EG64"/>
  <c r="DW66"/>
  <c r="DW64"/>
  <c r="DM66"/>
  <c r="DM64"/>
  <c r="DC66"/>
  <c r="DC64"/>
  <c r="CS66"/>
  <c r="CS64"/>
  <c r="CI66"/>
  <c r="CI64"/>
  <c r="BT66"/>
  <c r="BT64"/>
  <c r="BJ66"/>
  <c r="BJ64"/>
  <c r="AZ66"/>
  <c r="AZ64"/>
  <c r="AP66"/>
  <c r="AP64"/>
  <c r="GZ9"/>
  <c r="GX66"/>
  <c r="GX64"/>
  <c r="GX65" s="1"/>
  <c r="HD9"/>
  <c r="GP66"/>
  <c r="GP64"/>
  <c r="GF64"/>
  <c r="GF65" s="1"/>
  <c r="GF66"/>
  <c r="FV66"/>
  <c r="FV64"/>
  <c r="FL64"/>
  <c r="FL65" s="1"/>
  <c r="FL66"/>
  <c r="FB66"/>
  <c r="FB64"/>
  <c r="ER64"/>
  <c r="ER65" s="1"/>
  <c r="ER66"/>
  <c r="EH66"/>
  <c r="EH64"/>
  <c r="DX64"/>
  <c r="DX65" s="1"/>
  <c r="DX66"/>
  <c r="DN66"/>
  <c r="DN64"/>
  <c r="DD64"/>
  <c r="DD65" s="1"/>
  <c r="DD66"/>
  <c r="CT66"/>
  <c r="CT64"/>
  <c r="CJ66"/>
  <c r="CJ64"/>
  <c r="BS66"/>
  <c r="BS64"/>
  <c r="BI66"/>
  <c r="BI64"/>
  <c r="AU66"/>
  <c r="AU64"/>
  <c r="GV64"/>
  <c r="GV65" s="1"/>
  <c r="GV66"/>
  <c r="HB9"/>
  <c r="BY66"/>
  <c r="BY64"/>
  <c r="BY65" s="1"/>
  <c r="GU66"/>
  <c r="GU64"/>
  <c r="GU65" s="1"/>
  <c r="GK66"/>
  <c r="GK64"/>
  <c r="GK65" s="1"/>
  <c r="GA66"/>
  <c r="GA64"/>
  <c r="GA65" s="1"/>
  <c r="FQ66"/>
  <c r="FQ64"/>
  <c r="FQ65" s="1"/>
  <c r="FG66"/>
  <c r="FG64"/>
  <c r="FG65" s="1"/>
  <c r="EW66"/>
  <c r="EW64"/>
  <c r="EW65" s="1"/>
  <c r="EM66"/>
  <c r="EM64"/>
  <c r="EM65" s="1"/>
  <c r="EC66"/>
  <c r="EC64"/>
  <c r="EC65" s="1"/>
  <c r="DS66"/>
  <c r="DS64"/>
  <c r="DS65" s="1"/>
  <c r="DI66"/>
  <c r="DI64"/>
  <c r="DI65" s="1"/>
  <c r="CY66"/>
  <c r="CY64"/>
  <c r="CY65" s="1"/>
  <c r="CO66"/>
  <c r="CO64"/>
  <c r="CO65" s="1"/>
  <c r="CE66"/>
  <c r="CE64"/>
  <c r="CE65" s="1"/>
  <c r="BN66"/>
  <c r="BN64"/>
  <c r="BN65" s="1"/>
  <c r="BD66"/>
  <c r="BD64"/>
  <c r="BD65" s="1"/>
  <c r="AT66"/>
  <c r="AT64"/>
  <c r="AT65" s="1"/>
  <c r="GT66"/>
  <c r="GT64"/>
  <c r="GT65" s="1"/>
  <c r="GJ64"/>
  <c r="GJ66"/>
  <c r="FZ66"/>
  <c r="FZ64"/>
  <c r="FZ65" s="1"/>
  <c r="FP64"/>
  <c r="FP66"/>
  <c r="FF66"/>
  <c r="FF64"/>
  <c r="FF65" s="1"/>
  <c r="EV64"/>
  <c r="EV66"/>
  <c r="EL66"/>
  <c r="EL64"/>
  <c r="EL65" s="1"/>
  <c r="EB64"/>
  <c r="EB66"/>
  <c r="DR66"/>
  <c r="DR64"/>
  <c r="DR65" s="1"/>
  <c r="DH64"/>
  <c r="DH66"/>
  <c r="CX66"/>
  <c r="CX64"/>
  <c r="CX65" s="1"/>
  <c r="CN66"/>
  <c r="CN64"/>
  <c r="CN65" s="1"/>
  <c r="CD66"/>
  <c r="CD64"/>
  <c r="CD65" s="1"/>
  <c r="BO66"/>
  <c r="BO64"/>
  <c r="BO65" s="1"/>
  <c r="BE66"/>
  <c r="BE64"/>
  <c r="BE65" s="1"/>
  <c r="AY66"/>
  <c r="AY64"/>
  <c r="AY65" s="1"/>
  <c r="AO66"/>
  <c r="AO64"/>
  <c r="AO65" s="1"/>
  <c r="GY9"/>
  <c r="GW66"/>
  <c r="GW64"/>
  <c r="HC9"/>
  <c r="GY61"/>
  <c r="HE61" s="1"/>
  <c r="GY57"/>
  <c r="HE57" s="1"/>
  <c r="GY54"/>
  <c r="HE54" s="1"/>
  <c r="GY50"/>
  <c r="HE50" s="1"/>
  <c r="HI54"/>
  <c r="HK54" s="1"/>
  <c r="HI50"/>
  <c r="HK50" s="1"/>
  <c r="GY39"/>
  <c r="HE39" s="1"/>
  <c r="GZ36"/>
  <c r="HF36" s="1"/>
  <c r="GY35"/>
  <c r="HE35" s="1"/>
  <c r="GZ32"/>
  <c r="HF32" s="1"/>
  <c r="GY31"/>
  <c r="HE31" s="1"/>
  <c r="GZ28"/>
  <c r="HF28" s="1"/>
  <c r="GY27"/>
  <c r="HE27" s="1"/>
  <c r="GZ24"/>
  <c r="HF24" s="1"/>
  <c r="GY23"/>
  <c r="HE23" s="1"/>
  <c r="GZ20"/>
  <c r="HF20" s="1"/>
  <c r="GY19"/>
  <c r="HE19" s="1"/>
  <c r="GZ16"/>
  <c r="HF16" s="1"/>
  <c r="GY15"/>
  <c r="HE15" s="1"/>
  <c r="GZ12"/>
  <c r="HF12" s="1"/>
  <c r="GY11"/>
  <c r="HE11" s="1"/>
  <c r="HJ55"/>
  <c r="HI39"/>
  <c r="HK39" s="1"/>
  <c r="HI37"/>
  <c r="HK37" s="1"/>
  <c r="HI35"/>
  <c r="HK35" s="1"/>
  <c r="HI33"/>
  <c r="HK33" s="1"/>
  <c r="HI31"/>
  <c r="HK31" s="1"/>
  <c r="HI29"/>
  <c r="HK29" s="1"/>
  <c r="HI27"/>
  <c r="HK27" s="1"/>
  <c r="HI25"/>
  <c r="HK25" s="1"/>
  <c r="HI23"/>
  <c r="HK23" s="1"/>
  <c r="HI21"/>
  <c r="HK21" s="1"/>
  <c r="HI19"/>
  <c r="HK19" s="1"/>
  <c r="HI17"/>
  <c r="HK17" s="1"/>
  <c r="HI15"/>
  <c r="HK15" s="1"/>
  <c r="HI13"/>
  <c r="HK13" s="1"/>
  <c r="HI11"/>
  <c r="HK11" s="1"/>
  <c r="HI46"/>
  <c r="HK46" s="1"/>
  <c r="HI42"/>
  <c r="HK42" s="1"/>
  <c r="GZ44"/>
  <c r="HF44" s="1"/>
  <c r="HI40"/>
  <c r="HK40" s="1"/>
  <c r="GY63"/>
  <c r="HE63" s="1"/>
  <c r="GY59"/>
  <c r="HE59" s="1"/>
  <c r="GZ54"/>
  <c r="HF54" s="1"/>
  <c r="GY52"/>
  <c r="HE52" s="1"/>
  <c r="GZ50"/>
  <c r="HF50" s="1"/>
  <c r="GY48"/>
  <c r="HE48" s="1"/>
  <c r="GY46"/>
  <c r="HE46" s="1"/>
  <c r="GY44"/>
  <c r="HE44" s="1"/>
  <c r="GY42"/>
  <c r="HE42" s="1"/>
  <c r="GY40"/>
  <c r="HE40" s="1"/>
  <c r="HI63"/>
  <c r="HK63" s="1"/>
  <c r="HI59"/>
  <c r="HK59" s="1"/>
  <c r="GZ61"/>
  <c r="HF61" s="1"/>
  <c r="GZ57"/>
  <c r="HF57" s="1"/>
  <c r="GZ38"/>
  <c r="HF38" s="1"/>
  <c r="GY37"/>
  <c r="HE37" s="1"/>
  <c r="GZ34"/>
  <c r="HF34" s="1"/>
  <c r="GY33"/>
  <c r="HE33" s="1"/>
  <c r="GZ30"/>
  <c r="HF30" s="1"/>
  <c r="GY29"/>
  <c r="HE29" s="1"/>
  <c r="GZ26"/>
  <c r="HF26" s="1"/>
  <c r="GY25"/>
  <c r="HE25" s="1"/>
  <c r="GZ22"/>
  <c r="HF22" s="1"/>
  <c r="GY21"/>
  <c r="HE21" s="1"/>
  <c r="GZ18"/>
  <c r="HF18" s="1"/>
  <c r="GY17"/>
  <c r="HE17" s="1"/>
  <c r="GZ14"/>
  <c r="HF14" s="1"/>
  <c r="GY13"/>
  <c r="HE13" s="1"/>
  <c r="GZ10"/>
  <c r="HF10" s="1"/>
  <c r="GZ46"/>
  <c r="HF46" s="1"/>
  <c r="GZ42"/>
  <c r="HF42" s="1"/>
  <c r="GH65"/>
  <c r="FN65"/>
  <c r="ET65"/>
  <c r="DZ65"/>
  <c r="DF65"/>
  <c r="CL65"/>
  <c r="CB65"/>
  <c r="BQ65"/>
  <c r="BG65"/>
  <c r="AW65"/>
  <c r="HI44"/>
  <c r="HK44" s="1"/>
  <c r="GZ40"/>
  <c r="HF40" s="1"/>
  <c r="GL65"/>
  <c r="GD65"/>
  <c r="FR65"/>
  <c r="FJ65"/>
  <c r="EX65"/>
  <c r="EP65"/>
  <c r="ED65"/>
  <c r="DV65"/>
  <c r="DJ65"/>
  <c r="DB65"/>
  <c r="CR65"/>
  <c r="CP65"/>
  <c r="CH65"/>
  <c r="CF65"/>
  <c r="BX65"/>
  <c r="BV65"/>
  <c r="BM65"/>
  <c r="BK65"/>
  <c r="BC65"/>
  <c r="BA65"/>
  <c r="AS65"/>
  <c r="AQ65"/>
  <c r="GU66" i="95"/>
  <c r="GU64"/>
  <c r="GU65" s="1"/>
  <c r="GK66"/>
  <c r="GK64"/>
  <c r="GK65" s="1"/>
  <c r="GA66"/>
  <c r="GA64"/>
  <c r="GA65" s="1"/>
  <c r="FQ66"/>
  <c r="FQ64"/>
  <c r="FQ65" s="1"/>
  <c r="FG66"/>
  <c r="FG64"/>
  <c r="FG65" s="1"/>
  <c r="EW66"/>
  <c r="EW64"/>
  <c r="EW65" s="1"/>
  <c r="EM66"/>
  <c r="EM64"/>
  <c r="EM65" s="1"/>
  <c r="EC66"/>
  <c r="EC64"/>
  <c r="EC65" s="1"/>
  <c r="DS66"/>
  <c r="DS64"/>
  <c r="DS65" s="1"/>
  <c r="DI66"/>
  <c r="DI64"/>
  <c r="DI65" s="1"/>
  <c r="CY66"/>
  <c r="CY64"/>
  <c r="CY65" s="1"/>
  <c r="CO66"/>
  <c r="CO64"/>
  <c r="CO65" s="1"/>
  <c r="CE66"/>
  <c r="CE64"/>
  <c r="CE65" s="1"/>
  <c r="BN66"/>
  <c r="BN64"/>
  <c r="BN65" s="1"/>
  <c r="BD66"/>
  <c r="BD64"/>
  <c r="BD65" s="1"/>
  <c r="AT66"/>
  <c r="AT64"/>
  <c r="AT65" s="1"/>
  <c r="GT64"/>
  <c r="GT66"/>
  <c r="GJ64"/>
  <c r="GJ66"/>
  <c r="FZ64"/>
  <c r="FZ66"/>
  <c r="FP64"/>
  <c r="FP66"/>
  <c r="FF64"/>
  <c r="FF66"/>
  <c r="EV64"/>
  <c r="EV66"/>
  <c r="EL64"/>
  <c r="EL66"/>
  <c r="EB64"/>
  <c r="EB66"/>
  <c r="DR64"/>
  <c r="DR66"/>
  <c r="DH64"/>
  <c r="DH66"/>
  <c r="CX64"/>
  <c r="CX66"/>
  <c r="CN66"/>
  <c r="CN64"/>
  <c r="CN65" s="1"/>
  <c r="CD66"/>
  <c r="CD64"/>
  <c r="CD65" s="1"/>
  <c r="BO66"/>
  <c r="BO64"/>
  <c r="BO65" s="1"/>
  <c r="BE66"/>
  <c r="BE64"/>
  <c r="BE65" s="1"/>
  <c r="AU66"/>
  <c r="AU64"/>
  <c r="AU65" s="1"/>
  <c r="GW66"/>
  <c r="GW64"/>
  <c r="GW65" s="1"/>
  <c r="HC9"/>
  <c r="BY66"/>
  <c r="BY64"/>
  <c r="GZ58"/>
  <c r="HF58" s="1"/>
  <c r="GZ56"/>
  <c r="HF56" s="1"/>
  <c r="GZ54"/>
  <c r="HF54" s="1"/>
  <c r="GZ52"/>
  <c r="HF52" s="1"/>
  <c r="GZ50"/>
  <c r="HF50" s="1"/>
  <c r="GZ48"/>
  <c r="HF48" s="1"/>
  <c r="GZ46"/>
  <c r="HF46" s="1"/>
  <c r="GY21"/>
  <c r="HE21" s="1"/>
  <c r="GY20"/>
  <c r="HE20" s="1"/>
  <c r="GY19"/>
  <c r="HE19" s="1"/>
  <c r="GY18"/>
  <c r="HE18" s="1"/>
  <c r="GY17"/>
  <c r="HE17" s="1"/>
  <c r="GY16"/>
  <c r="HE16" s="1"/>
  <c r="GY15"/>
  <c r="HE15" s="1"/>
  <c r="GY14"/>
  <c r="HE14" s="1"/>
  <c r="GY13"/>
  <c r="HE13" s="1"/>
  <c r="GY12"/>
  <c r="HE12" s="1"/>
  <c r="GY11"/>
  <c r="HE11" s="1"/>
  <c r="GY10"/>
  <c r="HE10" s="1"/>
  <c r="GO66"/>
  <c r="GO64"/>
  <c r="GO65" s="1"/>
  <c r="GE66"/>
  <c r="GE64"/>
  <c r="GE65" s="1"/>
  <c r="FU66"/>
  <c r="FU64"/>
  <c r="FU65" s="1"/>
  <c r="FK66"/>
  <c r="FK64"/>
  <c r="FK65" s="1"/>
  <c r="FA66"/>
  <c r="FA64"/>
  <c r="FA65" s="1"/>
  <c r="EQ66"/>
  <c r="EQ64"/>
  <c r="EQ65" s="1"/>
  <c r="EG66"/>
  <c r="EG64"/>
  <c r="EG65" s="1"/>
  <c r="DW66"/>
  <c r="DW64"/>
  <c r="DW65" s="1"/>
  <c r="DM66"/>
  <c r="DM64"/>
  <c r="DM65" s="1"/>
  <c r="DC66"/>
  <c r="DC64"/>
  <c r="DC65" s="1"/>
  <c r="CS66"/>
  <c r="CS64"/>
  <c r="CS65" s="1"/>
  <c r="CI66"/>
  <c r="CI64"/>
  <c r="CI65" s="1"/>
  <c r="BT66"/>
  <c r="BT64"/>
  <c r="BT65" s="1"/>
  <c r="BJ66"/>
  <c r="BJ64"/>
  <c r="BJ65" s="1"/>
  <c r="AZ66"/>
  <c r="AZ64"/>
  <c r="AZ65" s="1"/>
  <c r="AP66"/>
  <c r="AP64"/>
  <c r="AP65" s="1"/>
  <c r="GZ9"/>
  <c r="GX64"/>
  <c r="GX65" s="1"/>
  <c r="GX66"/>
  <c r="HD9"/>
  <c r="GP64"/>
  <c r="GP66"/>
  <c r="GF64"/>
  <c r="GF66"/>
  <c r="FV64"/>
  <c r="FV66"/>
  <c r="FL64"/>
  <c r="FL66"/>
  <c r="FB64"/>
  <c r="FB66"/>
  <c r="ER64"/>
  <c r="ER66"/>
  <c r="EH64"/>
  <c r="EH66"/>
  <c r="DX64"/>
  <c r="DX66"/>
  <c r="DN64"/>
  <c r="DN66"/>
  <c r="DD64"/>
  <c r="DD66"/>
  <c r="CT66"/>
  <c r="CT64"/>
  <c r="CT65" s="1"/>
  <c r="CJ66"/>
  <c r="CJ64"/>
  <c r="CJ65" s="1"/>
  <c r="BS66"/>
  <c r="BS64"/>
  <c r="BS65" s="1"/>
  <c r="BI66"/>
  <c r="BI64"/>
  <c r="BI65" s="1"/>
  <c r="AY66"/>
  <c r="AY64"/>
  <c r="AY65" s="1"/>
  <c r="AO66"/>
  <c r="AO64"/>
  <c r="AO65" s="1"/>
  <c r="GY9"/>
  <c r="GV64"/>
  <c r="GV65" s="1"/>
  <c r="GV66"/>
  <c r="HB9"/>
  <c r="GZ57"/>
  <c r="HF57" s="1"/>
  <c r="GZ55"/>
  <c r="HF55" s="1"/>
  <c r="GZ53"/>
  <c r="HF53" s="1"/>
  <c r="GZ51"/>
  <c r="HF51" s="1"/>
  <c r="GZ49"/>
  <c r="HF49" s="1"/>
  <c r="GZ47"/>
  <c r="HF47" s="1"/>
  <c r="GY44"/>
  <c r="HE44" s="1"/>
  <c r="GY42"/>
  <c r="HE42" s="1"/>
  <c r="GY40"/>
  <c r="HE40" s="1"/>
  <c r="GY38"/>
  <c r="HE38" s="1"/>
  <c r="GY36"/>
  <c r="HE36" s="1"/>
  <c r="GY34"/>
  <c r="HE34" s="1"/>
  <c r="GY32"/>
  <c r="HE32" s="1"/>
  <c r="GY30"/>
  <c r="HE30" s="1"/>
  <c r="GY28"/>
  <c r="HE28" s="1"/>
  <c r="GZ27"/>
  <c r="HF27" s="1"/>
  <c r="HA65"/>
  <c r="GS65"/>
  <c r="GQ65"/>
  <c r="GM65"/>
  <c r="GI65"/>
  <c r="GG65"/>
  <c r="GC65"/>
  <c r="FY65"/>
  <c r="FW65"/>
  <c r="FS65"/>
  <c r="FO65"/>
  <c r="FM65"/>
  <c r="FI65"/>
  <c r="FE65"/>
  <c r="FC65"/>
  <c r="EY65"/>
  <c r="EU65"/>
  <c r="ES65"/>
  <c r="EO65"/>
  <c r="EK65"/>
  <c r="EI65"/>
  <c r="EE65"/>
  <c r="EA65"/>
  <c r="DY65"/>
  <c r="DU65"/>
  <c r="DQ65"/>
  <c r="DO65"/>
  <c r="DK65"/>
  <c r="DG65"/>
  <c r="DE65"/>
  <c r="DA65"/>
  <c r="CW65"/>
  <c r="CU65"/>
  <c r="CQ65"/>
  <c r="CM65"/>
  <c r="CK65"/>
  <c r="CG65"/>
  <c r="CC65"/>
  <c r="CA65"/>
  <c r="BW65"/>
  <c r="BR65"/>
  <c r="BP65"/>
  <c r="BL65"/>
  <c r="BH65"/>
  <c r="BF65"/>
  <c r="BB65"/>
  <c r="AX65"/>
  <c r="AV65"/>
  <c r="AR65"/>
  <c r="AN65"/>
  <c r="AL65"/>
  <c r="GR65"/>
  <c r="GH65"/>
  <c r="FX65"/>
  <c r="FN65"/>
  <c r="FD65"/>
  <c r="ET65"/>
  <c r="EJ65"/>
  <c r="DZ65"/>
  <c r="DP65"/>
  <c r="DF65"/>
  <c r="AM65"/>
  <c r="CR65"/>
  <c r="CP65"/>
  <c r="CH65"/>
  <c r="CF65"/>
  <c r="BX65"/>
  <c r="BV65"/>
  <c r="BM65"/>
  <c r="BK65"/>
  <c r="BC65"/>
  <c r="BA65"/>
  <c r="AS65"/>
  <c r="AQ65"/>
  <c r="FQ65" i="94"/>
  <c r="EC65"/>
  <c r="CO65"/>
  <c r="GU65"/>
  <c r="GA65"/>
  <c r="FG65"/>
  <c r="EM65"/>
  <c r="DS65"/>
  <c r="CY65"/>
  <c r="CE65"/>
  <c r="BJ65"/>
  <c r="GJ66"/>
  <c r="GJ64"/>
  <c r="FV66"/>
  <c r="FV64"/>
  <c r="FP66"/>
  <c r="FP64"/>
  <c r="FF66"/>
  <c r="FF64"/>
  <c r="FB66"/>
  <c r="FB64"/>
  <c r="ER66"/>
  <c r="ER64"/>
  <c r="EL66"/>
  <c r="EL64"/>
  <c r="DX66"/>
  <c r="DX64"/>
  <c r="DH66"/>
  <c r="DH64"/>
  <c r="CT66"/>
  <c r="CT64"/>
  <c r="CN66"/>
  <c r="CN64"/>
  <c r="CJ66"/>
  <c r="CJ64"/>
  <c r="CD66"/>
  <c r="CD64"/>
  <c r="BS66"/>
  <c r="BS64"/>
  <c r="BE64"/>
  <c r="BE66"/>
  <c r="AO64"/>
  <c r="AO66"/>
  <c r="GY9"/>
  <c r="GO64"/>
  <c r="GO66"/>
  <c r="FU64"/>
  <c r="FU66"/>
  <c r="FA64"/>
  <c r="FA66"/>
  <c r="EG64"/>
  <c r="EG66"/>
  <c r="DM64"/>
  <c r="DM66"/>
  <c r="CS64"/>
  <c r="CS66"/>
  <c r="BN66"/>
  <c r="BN64"/>
  <c r="AT66"/>
  <c r="AT64"/>
  <c r="HA68"/>
  <c r="HA65"/>
  <c r="GX66"/>
  <c r="GX64"/>
  <c r="HE9"/>
  <c r="GV66"/>
  <c r="GV64"/>
  <c r="HC9"/>
  <c r="GT66"/>
  <c r="GT64"/>
  <c r="GP66"/>
  <c r="GP64"/>
  <c r="GF66"/>
  <c r="GF64"/>
  <c r="FZ66"/>
  <c r="FZ64"/>
  <c r="FL66"/>
  <c r="FL64"/>
  <c r="EV66"/>
  <c r="EV64"/>
  <c r="EH66"/>
  <c r="EH64"/>
  <c r="EB66"/>
  <c r="EB64"/>
  <c r="DR66"/>
  <c r="DR64"/>
  <c r="DN66"/>
  <c r="DN64"/>
  <c r="DD66"/>
  <c r="DD64"/>
  <c r="CX66"/>
  <c r="CX64"/>
  <c r="BO66"/>
  <c r="BO64"/>
  <c r="BI64"/>
  <c r="BI66"/>
  <c r="AY66"/>
  <c r="AY64"/>
  <c r="AU66"/>
  <c r="AU64"/>
  <c r="GW64"/>
  <c r="GW66"/>
  <c r="HD9"/>
  <c r="GE64"/>
  <c r="GE66"/>
  <c r="FK64"/>
  <c r="FK66"/>
  <c r="EQ64"/>
  <c r="EQ66"/>
  <c r="DW64"/>
  <c r="DW66"/>
  <c r="DC66"/>
  <c r="DC64"/>
  <c r="CI66"/>
  <c r="CI64"/>
  <c r="BD66"/>
  <c r="BD64"/>
  <c r="BZ66"/>
  <c r="BZ64"/>
  <c r="GY63"/>
  <c r="HF63" s="1"/>
  <c r="GY60"/>
  <c r="HF60" s="1"/>
  <c r="GY59"/>
  <c r="HF59" s="1"/>
  <c r="GY56"/>
  <c r="HF56" s="1"/>
  <c r="GZ53"/>
  <c r="HG53" s="1"/>
  <c r="GY52"/>
  <c r="HF52" s="1"/>
  <c r="GY51"/>
  <c r="HF51" s="1"/>
  <c r="GZ45"/>
  <c r="HG45" s="1"/>
  <c r="GZ41"/>
  <c r="HG41" s="1"/>
  <c r="HK61"/>
  <c r="HK48"/>
  <c r="GZ36"/>
  <c r="HG36" s="1"/>
  <c r="GY35"/>
  <c r="HF35" s="1"/>
  <c r="GZ32"/>
  <c r="HG32" s="1"/>
  <c r="GY31"/>
  <c r="HF31" s="1"/>
  <c r="GZ28"/>
  <c r="HG28" s="1"/>
  <c r="GY27"/>
  <c r="HF27" s="1"/>
  <c r="GZ24"/>
  <c r="HG24" s="1"/>
  <c r="GY23"/>
  <c r="HF23" s="1"/>
  <c r="GZ20"/>
  <c r="HG20" s="1"/>
  <c r="GY19"/>
  <c r="HF19" s="1"/>
  <c r="GZ16"/>
  <c r="HG16" s="1"/>
  <c r="GY15"/>
  <c r="HF15" s="1"/>
  <c r="GZ12"/>
  <c r="HG12" s="1"/>
  <c r="GY11"/>
  <c r="HF11" s="1"/>
  <c r="GR65"/>
  <c r="GY10"/>
  <c r="HF10" s="1"/>
  <c r="HK57"/>
  <c r="GY36"/>
  <c r="HF36" s="1"/>
  <c r="GY28"/>
  <c r="HF28" s="1"/>
  <c r="GY20"/>
  <c r="HF20" s="1"/>
  <c r="GY12"/>
  <c r="HF12" s="1"/>
  <c r="HI64"/>
  <c r="HI65" s="1"/>
  <c r="AP64"/>
  <c r="HJ45"/>
  <c r="GZ61"/>
  <c r="HG61" s="1"/>
  <c r="GZ57"/>
  <c r="HG57" s="1"/>
  <c r="GY55"/>
  <c r="HF55" s="1"/>
  <c r="GZ49"/>
  <c r="HG49" s="1"/>
  <c r="GY48"/>
  <c r="HF48" s="1"/>
  <c r="GY47"/>
  <c r="HF47" s="1"/>
  <c r="GY44"/>
  <c r="HF44" s="1"/>
  <c r="GY43"/>
  <c r="HF43" s="1"/>
  <c r="GY40"/>
  <c r="HF40" s="1"/>
  <c r="GY39"/>
  <c r="HF39" s="1"/>
  <c r="GZ56"/>
  <c r="HG56" s="1"/>
  <c r="GN65"/>
  <c r="GL65"/>
  <c r="GH65"/>
  <c r="GD65"/>
  <c r="FX65"/>
  <c r="FR65"/>
  <c r="FN65"/>
  <c r="FJ65"/>
  <c r="FH65"/>
  <c r="EZ65"/>
  <c r="EX65"/>
  <c r="ET65"/>
  <c r="EP65"/>
  <c r="EJ65"/>
  <c r="ED65"/>
  <c r="DZ65"/>
  <c r="DV65"/>
  <c r="DT65"/>
  <c r="DL65"/>
  <c r="DJ65"/>
  <c r="DF65"/>
  <c r="CZ65"/>
  <c r="CV65"/>
  <c r="CR65"/>
  <c r="CF65"/>
  <c r="CB65"/>
  <c r="BX65"/>
  <c r="BK65"/>
  <c r="BG65"/>
  <c r="BC65"/>
  <c r="AQ65"/>
  <c r="AM65"/>
  <c r="HJ60"/>
  <c r="HJ53"/>
  <c r="HJ49"/>
  <c r="GY45"/>
  <c r="HF45" s="1"/>
  <c r="GY38"/>
  <c r="HF38" s="1"/>
  <c r="GZ35"/>
  <c r="HG35" s="1"/>
  <c r="GY34"/>
  <c r="HF34" s="1"/>
  <c r="GZ31"/>
  <c r="HG31" s="1"/>
  <c r="GY30"/>
  <c r="HF30" s="1"/>
  <c r="GZ27"/>
  <c r="HG27" s="1"/>
  <c r="GY26"/>
  <c r="HF26" s="1"/>
  <c r="GZ23"/>
  <c r="HG23" s="1"/>
  <c r="GY22"/>
  <c r="HF22" s="1"/>
  <c r="GZ19"/>
  <c r="HG19" s="1"/>
  <c r="GY18"/>
  <c r="HF18" s="1"/>
  <c r="GZ15"/>
  <c r="HG15" s="1"/>
  <c r="GY14"/>
  <c r="HF14" s="1"/>
  <c r="GZ11"/>
  <c r="HG11" s="1"/>
  <c r="DP65"/>
  <c r="HJ43"/>
  <c r="HJ34"/>
  <c r="GY32"/>
  <c r="HF32" s="1"/>
  <c r="HJ26"/>
  <c r="GY24"/>
  <c r="HF24" s="1"/>
  <c r="HJ18"/>
  <c r="GY16"/>
  <c r="HF16" s="1"/>
  <c r="HJ10"/>
  <c r="CU65"/>
  <c r="CM65"/>
  <c r="CA65"/>
  <c r="BR65"/>
  <c r="BP65"/>
  <c r="BH65"/>
  <c r="BF65"/>
  <c r="AX65"/>
  <c r="AV65"/>
  <c r="AL65"/>
  <c r="AJ65"/>
  <c r="CQ65"/>
  <c r="BW65"/>
  <c r="BL65"/>
  <c r="BB65"/>
  <c r="AR65"/>
  <c r="GZ9"/>
  <c r="AP66"/>
  <c r="HK41"/>
  <c r="AP65" l="1"/>
  <c r="BZ65"/>
  <c r="BD65"/>
  <c r="CI65"/>
  <c r="DC65"/>
  <c r="GW65"/>
  <c r="BI65"/>
  <c r="GV65"/>
  <c r="CS65"/>
  <c r="DM65"/>
  <c r="EG65"/>
  <c r="FA65"/>
  <c r="FU65"/>
  <c r="GO65"/>
  <c r="BS65"/>
  <c r="CD65"/>
  <c r="CJ65"/>
  <c r="CN65"/>
  <c r="CT65"/>
  <c r="DH65"/>
  <c r="DX65"/>
  <c r="EL65"/>
  <c r="ER65"/>
  <c r="FB65"/>
  <c r="FF65"/>
  <c r="FP65"/>
  <c r="FV65"/>
  <c r="GJ65"/>
  <c r="HC66" i="96"/>
  <c r="HC64"/>
  <c r="HB66"/>
  <c r="HB64"/>
  <c r="HI9"/>
  <c r="GZ64"/>
  <c r="GZ66"/>
  <c r="HF9"/>
  <c r="GY66"/>
  <c r="GY64"/>
  <c r="HE9"/>
  <c r="HD64"/>
  <c r="HJ9"/>
  <c r="HD66"/>
  <c r="GW65"/>
  <c r="DH65"/>
  <c r="EB65"/>
  <c r="EV65"/>
  <c r="FP65"/>
  <c r="GJ65"/>
  <c r="AU65"/>
  <c r="BI65"/>
  <c r="BS65"/>
  <c r="CJ65"/>
  <c r="CT65"/>
  <c r="DN65"/>
  <c r="EH65"/>
  <c r="FB65"/>
  <c r="FV65"/>
  <c r="GP65"/>
  <c r="AP65"/>
  <c r="AZ65"/>
  <c r="BJ65"/>
  <c r="BT65"/>
  <c r="CI65"/>
  <c r="CS65"/>
  <c r="DC65"/>
  <c r="DM65"/>
  <c r="DW65"/>
  <c r="EG65"/>
  <c r="EQ65"/>
  <c r="FA65"/>
  <c r="FK65"/>
  <c r="FU65"/>
  <c r="GE65"/>
  <c r="GO65"/>
  <c r="HH65"/>
  <c r="GY66" i="95"/>
  <c r="GY64"/>
  <c r="GY65" s="1"/>
  <c r="HE9"/>
  <c r="GZ64"/>
  <c r="GZ65" s="1"/>
  <c r="GZ66"/>
  <c r="HF9"/>
  <c r="HC66"/>
  <c r="HC64"/>
  <c r="HC65" s="1"/>
  <c r="DD65"/>
  <c r="DN65"/>
  <c r="DX65"/>
  <c r="EH65"/>
  <c r="ER65"/>
  <c r="FB65"/>
  <c r="FL65"/>
  <c r="FV65"/>
  <c r="GF65"/>
  <c r="GP65"/>
  <c r="BY65"/>
  <c r="CX65"/>
  <c r="DH65"/>
  <c r="DR65"/>
  <c r="EB65"/>
  <c r="EL65"/>
  <c r="EV65"/>
  <c r="FF65"/>
  <c r="FP65"/>
  <c r="FZ65"/>
  <c r="GJ65"/>
  <c r="GT65"/>
  <c r="HB64"/>
  <c r="HB66"/>
  <c r="HI9"/>
  <c r="HD64"/>
  <c r="HD65" s="1"/>
  <c r="HD66"/>
  <c r="HJ9"/>
  <c r="GZ66" i="94"/>
  <c r="GZ64"/>
  <c r="HG9"/>
  <c r="HD66"/>
  <c r="HD64"/>
  <c r="HE64"/>
  <c r="HE66"/>
  <c r="HK9"/>
  <c r="HC64"/>
  <c r="HJ9"/>
  <c r="HC66"/>
  <c r="GY64"/>
  <c r="GY66"/>
  <c r="HF9"/>
  <c r="DW65"/>
  <c r="EQ65"/>
  <c r="FK65"/>
  <c r="GE65"/>
  <c r="AU65"/>
  <c r="AY65"/>
  <c r="BO65"/>
  <c r="CX65"/>
  <c r="DD65"/>
  <c r="DN65"/>
  <c r="DR65"/>
  <c r="EB65"/>
  <c r="EH65"/>
  <c r="EV65"/>
  <c r="FL65"/>
  <c r="FZ65"/>
  <c r="GF65"/>
  <c r="GP65"/>
  <c r="GT65"/>
  <c r="GX65"/>
  <c r="AT65"/>
  <c r="BN65"/>
  <c r="AO65"/>
  <c r="BE65"/>
  <c r="HD65" l="1"/>
  <c r="HJ64" i="96"/>
  <c r="HJ65" s="1"/>
  <c r="HJ66"/>
  <c r="HE66"/>
  <c r="HE64"/>
  <c r="HI66"/>
  <c r="HI64"/>
  <c r="HK9"/>
  <c r="HF66"/>
  <c r="HF64"/>
  <c r="HF65" s="1"/>
  <c r="HD65"/>
  <c r="GY65"/>
  <c r="GZ65"/>
  <c r="HB65"/>
  <c r="HC65"/>
  <c r="HI66" i="95"/>
  <c r="HI64"/>
  <c r="HI65" s="1"/>
  <c r="HK9"/>
  <c r="HK64" s="1"/>
  <c r="HE66"/>
  <c r="HE64"/>
  <c r="HB65"/>
  <c r="HJ64"/>
  <c r="HJ65" s="1"/>
  <c r="HJ66"/>
  <c r="HF64"/>
  <c r="HF65" s="1"/>
  <c r="HF66"/>
  <c r="HG64" i="94"/>
  <c r="HG66"/>
  <c r="HF66"/>
  <c r="HF64"/>
  <c r="HJ66"/>
  <c r="HJ64"/>
  <c r="HK64"/>
  <c r="HK66"/>
  <c r="HC65"/>
  <c r="GY65"/>
  <c r="HE65"/>
  <c r="GZ65"/>
  <c r="HK65" l="1"/>
  <c r="HG65"/>
  <c r="HI65" i="96"/>
  <c r="HE65"/>
  <c r="HE65" i="95"/>
  <c r="HJ65" i="94"/>
  <c r="HF65"/>
  <c r="K91" i="55" l="1"/>
  <c r="K139"/>
  <c r="K163"/>
  <c r="K162"/>
  <c r="VN138" i="62" l="1"/>
  <c r="VN137"/>
  <c r="VN136"/>
  <c r="VN135"/>
  <c r="VN134"/>
  <c r="VN133"/>
  <c r="VN132"/>
  <c r="VN131"/>
  <c r="VN130"/>
  <c r="VN129"/>
  <c r="VN128"/>
  <c r="VN127"/>
  <c r="VN126"/>
  <c r="VN125"/>
  <c r="VU123"/>
  <c r="VD138"/>
  <c r="VD137"/>
  <c r="VD136"/>
  <c r="VD135"/>
  <c r="VD134"/>
  <c r="VD133"/>
  <c r="VD132"/>
  <c r="VD131"/>
  <c r="VD130"/>
  <c r="VD129"/>
  <c r="VD128"/>
  <c r="VD127"/>
  <c r="VD126"/>
  <c r="VD125"/>
  <c r="VK123"/>
  <c r="UT138"/>
  <c r="UT137"/>
  <c r="UT136"/>
  <c r="UT135"/>
  <c r="UT134"/>
  <c r="UT133"/>
  <c r="UT132"/>
  <c r="UT131"/>
  <c r="UT130"/>
  <c r="UT129"/>
  <c r="UT128"/>
  <c r="UT127"/>
  <c r="UT126"/>
  <c r="UT125"/>
  <c r="VA123"/>
  <c r="UJ138"/>
  <c r="UJ137"/>
  <c r="UJ136"/>
  <c r="UJ135"/>
  <c r="UJ134"/>
  <c r="UJ133"/>
  <c r="UJ132"/>
  <c r="UJ131"/>
  <c r="UJ130"/>
  <c r="UJ129"/>
  <c r="UJ128"/>
  <c r="UJ127"/>
  <c r="UJ126"/>
  <c r="UJ125"/>
  <c r="UQ123"/>
  <c r="TZ138"/>
  <c r="TZ137"/>
  <c r="TZ136"/>
  <c r="TZ135"/>
  <c r="TZ134"/>
  <c r="TZ133"/>
  <c r="TZ132"/>
  <c r="TZ131"/>
  <c r="TZ130"/>
  <c r="TZ129"/>
  <c r="TZ128"/>
  <c r="TZ127"/>
  <c r="TZ126"/>
  <c r="TZ125"/>
  <c r="UG123"/>
  <c r="TP138"/>
  <c r="TP137"/>
  <c r="TP136"/>
  <c r="TP135"/>
  <c r="TP134"/>
  <c r="TP133"/>
  <c r="TP132"/>
  <c r="TP131"/>
  <c r="TP130"/>
  <c r="TP129"/>
  <c r="TP128"/>
  <c r="TP127"/>
  <c r="TP126"/>
  <c r="TP125"/>
  <c r="TW123"/>
  <c r="TF138"/>
  <c r="TF137"/>
  <c r="TF136"/>
  <c r="TF135"/>
  <c r="TF134"/>
  <c r="TF133"/>
  <c r="TF132"/>
  <c r="TF131"/>
  <c r="TF130"/>
  <c r="TF129"/>
  <c r="TF128"/>
  <c r="TF127"/>
  <c r="TF126"/>
  <c r="TF125"/>
  <c r="TM123"/>
  <c r="SV138"/>
  <c r="SV137"/>
  <c r="SV136"/>
  <c r="SV135"/>
  <c r="SV134"/>
  <c r="SV133"/>
  <c r="SV132"/>
  <c r="SV131"/>
  <c r="SV130"/>
  <c r="SV129"/>
  <c r="SV128"/>
  <c r="SV127"/>
  <c r="SV126"/>
  <c r="SV125"/>
  <c r="TC123"/>
  <c r="SL138"/>
  <c r="SL137"/>
  <c r="SL136"/>
  <c r="SL135"/>
  <c r="SL134"/>
  <c r="SL133"/>
  <c r="SL132"/>
  <c r="SL131"/>
  <c r="SL130"/>
  <c r="SL129"/>
  <c r="SL128"/>
  <c r="SL127"/>
  <c r="SL126"/>
  <c r="SL125"/>
  <c r="SS123"/>
  <c r="SB138"/>
  <c r="SB137"/>
  <c r="SB136"/>
  <c r="SB135"/>
  <c r="SB134"/>
  <c r="SB133"/>
  <c r="SB132"/>
  <c r="SB131"/>
  <c r="SB130"/>
  <c r="SB129"/>
  <c r="SB128"/>
  <c r="SB127"/>
  <c r="SB126"/>
  <c r="SB125"/>
  <c r="SI123"/>
  <c r="RR138"/>
  <c r="RR137"/>
  <c r="RR136"/>
  <c r="RR135"/>
  <c r="RR134"/>
  <c r="RR133"/>
  <c r="RR132"/>
  <c r="RR131"/>
  <c r="RR130"/>
  <c r="RR129"/>
  <c r="RR128"/>
  <c r="RR127"/>
  <c r="RR126"/>
  <c r="RR125"/>
  <c r="RY123"/>
  <c r="RH138"/>
  <c r="RH137"/>
  <c r="RH136"/>
  <c r="RH135"/>
  <c r="RH134"/>
  <c r="RH133"/>
  <c r="RH132"/>
  <c r="RH131"/>
  <c r="RH130"/>
  <c r="RH129"/>
  <c r="RH128"/>
  <c r="RH127"/>
  <c r="RH126"/>
  <c r="RH123" s="1"/>
  <c r="RH125"/>
  <c r="RO123"/>
  <c r="QX138"/>
  <c r="QX137"/>
  <c r="QX136"/>
  <c r="QX135"/>
  <c r="QX134"/>
  <c r="QX133"/>
  <c r="QX132"/>
  <c r="QX131"/>
  <c r="QX130"/>
  <c r="QX129"/>
  <c r="QX128"/>
  <c r="QX127"/>
  <c r="QX126"/>
  <c r="QX125"/>
  <c r="RE123"/>
  <c r="QN138"/>
  <c r="QN137"/>
  <c r="QN136"/>
  <c r="QN135"/>
  <c r="QN134"/>
  <c r="QN133"/>
  <c r="QN132"/>
  <c r="QN131"/>
  <c r="QN130"/>
  <c r="QN129"/>
  <c r="QN128"/>
  <c r="QN127"/>
  <c r="QN126"/>
  <c r="QN123" s="1"/>
  <c r="QN125"/>
  <c r="QU123"/>
  <c r="QD138"/>
  <c r="QD137"/>
  <c r="QD136"/>
  <c r="QD135"/>
  <c r="QD134"/>
  <c r="QD133"/>
  <c r="QD132"/>
  <c r="QD131"/>
  <c r="QD130"/>
  <c r="QD129"/>
  <c r="QD128"/>
  <c r="QD127"/>
  <c r="QD126"/>
  <c r="QD125"/>
  <c r="QK123"/>
  <c r="PT138"/>
  <c r="PT137"/>
  <c r="PT136"/>
  <c r="PT135"/>
  <c r="PT134"/>
  <c r="PT133"/>
  <c r="PT132"/>
  <c r="PT131"/>
  <c r="PT130"/>
  <c r="PT129"/>
  <c r="PT128"/>
  <c r="PT127"/>
  <c r="PT126"/>
  <c r="PT125"/>
  <c r="QA123"/>
  <c r="PT123"/>
  <c r="PJ138"/>
  <c r="PJ137"/>
  <c r="PJ136"/>
  <c r="PJ135"/>
  <c r="PJ134"/>
  <c r="PJ133"/>
  <c r="PJ132"/>
  <c r="PJ131"/>
  <c r="PJ130"/>
  <c r="PJ129"/>
  <c r="PJ128"/>
  <c r="PJ127"/>
  <c r="PJ126"/>
  <c r="PJ125"/>
  <c r="PQ123"/>
  <c r="OZ138"/>
  <c r="OZ137"/>
  <c r="OZ136"/>
  <c r="OZ135"/>
  <c r="OZ134"/>
  <c r="OZ133"/>
  <c r="OZ132"/>
  <c r="OZ131"/>
  <c r="OZ130"/>
  <c r="OZ129"/>
  <c r="OZ128"/>
  <c r="OZ127"/>
  <c r="OZ126"/>
  <c r="OZ125"/>
  <c r="PG123"/>
  <c r="OP138"/>
  <c r="OP137"/>
  <c r="OP136"/>
  <c r="OP135"/>
  <c r="OP134"/>
  <c r="OP133"/>
  <c r="OP132"/>
  <c r="OP131"/>
  <c r="OP130"/>
  <c r="OP129"/>
  <c r="OP128"/>
  <c r="OP127"/>
  <c r="OP126"/>
  <c r="OP125"/>
  <c r="OW123"/>
  <c r="OF138"/>
  <c r="OF137"/>
  <c r="OF136"/>
  <c r="OF135"/>
  <c r="OF134"/>
  <c r="OF133"/>
  <c r="OF132"/>
  <c r="OF131"/>
  <c r="OF130"/>
  <c r="OF129"/>
  <c r="OF128"/>
  <c r="OF127"/>
  <c r="OF126"/>
  <c r="OF125"/>
  <c r="OM123"/>
  <c r="NV138"/>
  <c r="NV137"/>
  <c r="NV136"/>
  <c r="NV135"/>
  <c r="NV134"/>
  <c r="NV133"/>
  <c r="NV132"/>
  <c r="NV131"/>
  <c r="NV130"/>
  <c r="NV129"/>
  <c r="NV128"/>
  <c r="NV127"/>
  <c r="NV126"/>
  <c r="NV125"/>
  <c r="OC123"/>
  <c r="NL138"/>
  <c r="NL137"/>
  <c r="NL136"/>
  <c r="NL135"/>
  <c r="NL134"/>
  <c r="NL133"/>
  <c r="NL132"/>
  <c r="NL131"/>
  <c r="NL130"/>
  <c r="NL129"/>
  <c r="NL128"/>
  <c r="NL127"/>
  <c r="NL126"/>
  <c r="NL125"/>
  <c r="NS123"/>
  <c r="NB138"/>
  <c r="NB137"/>
  <c r="NB136"/>
  <c r="NB135"/>
  <c r="NB134"/>
  <c r="NB133"/>
  <c r="NB132"/>
  <c r="NB131"/>
  <c r="NB130"/>
  <c r="NB129"/>
  <c r="NB128"/>
  <c r="NB127"/>
  <c r="NB126"/>
  <c r="NB125"/>
  <c r="NI123"/>
  <c r="MR138"/>
  <c r="MR137"/>
  <c r="MR136"/>
  <c r="MR135"/>
  <c r="MR134"/>
  <c r="MR133"/>
  <c r="MR132"/>
  <c r="MR131"/>
  <c r="MR130"/>
  <c r="MR129"/>
  <c r="MR128"/>
  <c r="MR127"/>
  <c r="MR126"/>
  <c r="MR125"/>
  <c r="MY123"/>
  <c r="MH138"/>
  <c r="MH137"/>
  <c r="MH136"/>
  <c r="MH135"/>
  <c r="MH134"/>
  <c r="MH133"/>
  <c r="MH132"/>
  <c r="MH131"/>
  <c r="MH130"/>
  <c r="MH129"/>
  <c r="MH128"/>
  <c r="MH127"/>
  <c r="MH126"/>
  <c r="MH125"/>
  <c r="MO123"/>
  <c r="LX138"/>
  <c r="LX137"/>
  <c r="LX136"/>
  <c r="LX135"/>
  <c r="LX134"/>
  <c r="LX133"/>
  <c r="LX132"/>
  <c r="LX131"/>
  <c r="LX130"/>
  <c r="LX129"/>
  <c r="LX128"/>
  <c r="LX127"/>
  <c r="LX126"/>
  <c r="LX125"/>
  <c r="ME123"/>
  <c r="LN138"/>
  <c r="LN137"/>
  <c r="LN136"/>
  <c r="LN135"/>
  <c r="LN134"/>
  <c r="LN133"/>
  <c r="LN132"/>
  <c r="LN131"/>
  <c r="LN130"/>
  <c r="LN129"/>
  <c r="LN128"/>
  <c r="LN127"/>
  <c r="LN126"/>
  <c r="LN125"/>
  <c r="LU123"/>
  <c r="LD138"/>
  <c r="LD137"/>
  <c r="LD136"/>
  <c r="LD135"/>
  <c r="LD134"/>
  <c r="LD133"/>
  <c r="LD132"/>
  <c r="LD131"/>
  <c r="LD130"/>
  <c r="LD129"/>
  <c r="LD128"/>
  <c r="LD127"/>
  <c r="LD126"/>
  <c r="LD125"/>
  <c r="LK123"/>
  <c r="KT138"/>
  <c r="KT137"/>
  <c r="KT136"/>
  <c r="KT135"/>
  <c r="KT134"/>
  <c r="KT133"/>
  <c r="KT132"/>
  <c r="KT131"/>
  <c r="KT130"/>
  <c r="KT129"/>
  <c r="KT128"/>
  <c r="KT127"/>
  <c r="KT126"/>
  <c r="KT125"/>
  <c r="LA123"/>
  <c r="KJ138"/>
  <c r="KJ137"/>
  <c r="KJ136"/>
  <c r="KJ135"/>
  <c r="KJ134"/>
  <c r="KJ133"/>
  <c r="KJ132"/>
  <c r="KJ131"/>
  <c r="KJ130"/>
  <c r="KJ129"/>
  <c r="KJ128"/>
  <c r="KJ127"/>
  <c r="KJ126"/>
  <c r="KJ125"/>
  <c r="KQ123"/>
  <c r="JZ138"/>
  <c r="JZ137"/>
  <c r="JZ136"/>
  <c r="JZ135"/>
  <c r="JZ134"/>
  <c r="JZ133"/>
  <c r="JZ132"/>
  <c r="JZ131"/>
  <c r="JZ130"/>
  <c r="JZ129"/>
  <c r="JZ128"/>
  <c r="JZ127"/>
  <c r="JZ126"/>
  <c r="JZ125"/>
  <c r="KG123"/>
  <c r="JP138"/>
  <c r="JP137"/>
  <c r="JP136"/>
  <c r="JP135"/>
  <c r="JP134"/>
  <c r="JP133"/>
  <c r="JP132"/>
  <c r="JP131"/>
  <c r="JP130"/>
  <c r="JP129"/>
  <c r="JP128"/>
  <c r="JP127"/>
  <c r="JP126"/>
  <c r="JP123" s="1"/>
  <c r="JP125"/>
  <c r="JW123"/>
  <c r="JF138"/>
  <c r="JF137"/>
  <c r="JF136"/>
  <c r="JF135"/>
  <c r="JF134"/>
  <c r="JF133"/>
  <c r="JF132"/>
  <c r="JF131"/>
  <c r="JF130"/>
  <c r="JF129"/>
  <c r="JF128"/>
  <c r="JF127"/>
  <c r="JF126"/>
  <c r="JF125"/>
  <c r="JM123"/>
  <c r="IV138"/>
  <c r="IV137"/>
  <c r="IV136"/>
  <c r="IV135"/>
  <c r="IV134"/>
  <c r="IV133"/>
  <c r="IV132"/>
  <c r="IV131"/>
  <c r="IV130"/>
  <c r="IV129"/>
  <c r="IV128"/>
  <c r="IV127"/>
  <c r="IV126"/>
  <c r="IV125"/>
  <c r="JC123"/>
  <c r="IL138"/>
  <c r="IL137"/>
  <c r="IL136"/>
  <c r="IL135"/>
  <c r="IL134"/>
  <c r="IL133"/>
  <c r="IL132"/>
  <c r="IL131"/>
  <c r="IL130"/>
  <c r="IL129"/>
  <c r="IL128"/>
  <c r="IL127"/>
  <c r="IL126"/>
  <c r="IL125"/>
  <c r="IS123"/>
  <c r="IB138"/>
  <c r="IB137"/>
  <c r="IB136"/>
  <c r="IB135"/>
  <c r="IB134"/>
  <c r="IB133"/>
  <c r="IB132"/>
  <c r="IB131"/>
  <c r="IB130"/>
  <c r="IB129"/>
  <c r="IB128"/>
  <c r="IB127"/>
  <c r="IB126"/>
  <c r="IB125"/>
  <c r="II123"/>
  <c r="HR138"/>
  <c r="HR137"/>
  <c r="HR136"/>
  <c r="HR135"/>
  <c r="HR134"/>
  <c r="HR133"/>
  <c r="HR132"/>
  <c r="HR131"/>
  <c r="HR130"/>
  <c r="HR129"/>
  <c r="HR128"/>
  <c r="HR127"/>
  <c r="HR126"/>
  <c r="HR125"/>
  <c r="HY123"/>
  <c r="HH138"/>
  <c r="HH137"/>
  <c r="HH136"/>
  <c r="HH135"/>
  <c r="HH134"/>
  <c r="HH133"/>
  <c r="HH132"/>
  <c r="HH131"/>
  <c r="HH130"/>
  <c r="HH129"/>
  <c r="HH128"/>
  <c r="HH127"/>
  <c r="HH126"/>
  <c r="HH125"/>
  <c r="HO123"/>
  <c r="GX138"/>
  <c r="GX137"/>
  <c r="GX136"/>
  <c r="GX135"/>
  <c r="GX134"/>
  <c r="GX133"/>
  <c r="GX132"/>
  <c r="GX131"/>
  <c r="GX130"/>
  <c r="GX129"/>
  <c r="GX128"/>
  <c r="GX127"/>
  <c r="GX126"/>
  <c r="GX125"/>
  <c r="HE123"/>
  <c r="GN138"/>
  <c r="GN137"/>
  <c r="GN136"/>
  <c r="GN135"/>
  <c r="GN134"/>
  <c r="GN133"/>
  <c r="GN132"/>
  <c r="GN131"/>
  <c r="GN130"/>
  <c r="GN129"/>
  <c r="GN128"/>
  <c r="GN127"/>
  <c r="GN126"/>
  <c r="GN125"/>
  <c r="GU123"/>
  <c r="GD138"/>
  <c r="GD137"/>
  <c r="GD136"/>
  <c r="GD135"/>
  <c r="GD134"/>
  <c r="GD133"/>
  <c r="GD132"/>
  <c r="GD131"/>
  <c r="GD130"/>
  <c r="GD129"/>
  <c r="GD128"/>
  <c r="GD127"/>
  <c r="GD126"/>
  <c r="GD125"/>
  <c r="GK123"/>
  <c r="FT138"/>
  <c r="FT137"/>
  <c r="FT136"/>
  <c r="FT135"/>
  <c r="FT134"/>
  <c r="FT133"/>
  <c r="FT132"/>
  <c r="FT131"/>
  <c r="FT130"/>
  <c r="FT129"/>
  <c r="FT128"/>
  <c r="FT127"/>
  <c r="FT126"/>
  <c r="FT125"/>
  <c r="GA123"/>
  <c r="FJ138"/>
  <c r="FJ137"/>
  <c r="FJ136"/>
  <c r="FJ135"/>
  <c r="FJ134"/>
  <c r="FJ133"/>
  <c r="FJ132"/>
  <c r="FJ131"/>
  <c r="FJ130"/>
  <c r="FJ129"/>
  <c r="FJ128"/>
  <c r="FJ127"/>
  <c r="FJ126"/>
  <c r="FJ125"/>
  <c r="FQ123"/>
  <c r="EZ138"/>
  <c r="EZ137"/>
  <c r="EZ136"/>
  <c r="EZ135"/>
  <c r="EZ134"/>
  <c r="EZ133"/>
  <c r="EZ132"/>
  <c r="EZ131"/>
  <c r="EZ130"/>
  <c r="EZ129"/>
  <c r="EZ128"/>
  <c r="EZ127"/>
  <c r="EZ126"/>
  <c r="EZ125"/>
  <c r="FG123"/>
  <c r="EP138"/>
  <c r="EP137"/>
  <c r="EP136"/>
  <c r="EP135"/>
  <c r="EP134"/>
  <c r="EP133"/>
  <c r="EP132"/>
  <c r="EP131"/>
  <c r="EP130"/>
  <c r="EP129"/>
  <c r="EP128"/>
  <c r="EP127"/>
  <c r="EP126"/>
  <c r="EP125"/>
  <c r="EW123"/>
  <c r="EF138"/>
  <c r="EF137"/>
  <c r="EF136"/>
  <c r="EF135"/>
  <c r="EF134"/>
  <c r="EF133"/>
  <c r="EF132"/>
  <c r="EF131"/>
  <c r="EF130"/>
  <c r="EF129"/>
  <c r="EF128"/>
  <c r="EF127"/>
  <c r="EF126"/>
  <c r="EF125"/>
  <c r="EM123"/>
  <c r="DV138"/>
  <c r="DV137"/>
  <c r="DV136"/>
  <c r="DV135"/>
  <c r="DV134"/>
  <c r="DV133"/>
  <c r="DV132"/>
  <c r="DV131"/>
  <c r="DV130"/>
  <c r="DV129"/>
  <c r="DV128"/>
  <c r="DV127"/>
  <c r="DV126"/>
  <c r="DV125"/>
  <c r="EC123"/>
  <c r="DL138"/>
  <c r="DL137"/>
  <c r="DL136"/>
  <c r="DL135"/>
  <c r="DL134"/>
  <c r="DL133"/>
  <c r="DL132"/>
  <c r="DL131"/>
  <c r="DL130"/>
  <c r="DL129"/>
  <c r="DL128"/>
  <c r="DL127"/>
  <c r="DL126"/>
  <c r="DL125"/>
  <c r="DS123"/>
  <c r="DB138"/>
  <c r="DB137"/>
  <c r="DB136"/>
  <c r="DB135"/>
  <c r="DB134"/>
  <c r="DB133"/>
  <c r="DB132"/>
  <c r="DB131"/>
  <c r="DB130"/>
  <c r="DB129"/>
  <c r="DB128"/>
  <c r="DB127"/>
  <c r="DB126"/>
  <c r="DB125"/>
  <c r="DI123"/>
  <c r="CR138"/>
  <c r="CR137"/>
  <c r="CR136"/>
  <c r="CR135"/>
  <c r="CR134"/>
  <c r="CR133"/>
  <c r="CR132"/>
  <c r="CR131"/>
  <c r="CR130"/>
  <c r="CR129"/>
  <c r="CR128"/>
  <c r="CR127"/>
  <c r="CR126"/>
  <c r="CR125"/>
  <c r="CY123"/>
  <c r="CR123"/>
  <c r="CH138"/>
  <c r="CH137"/>
  <c r="CH136"/>
  <c r="CH135"/>
  <c r="CH134"/>
  <c r="CH133"/>
  <c r="CH132"/>
  <c r="CH131"/>
  <c r="CH130"/>
  <c r="CH129"/>
  <c r="CH128"/>
  <c r="CH127"/>
  <c r="CH126"/>
  <c r="CH125"/>
  <c r="CO123"/>
  <c r="CH123"/>
  <c r="BX138"/>
  <c r="BX137"/>
  <c r="BX136"/>
  <c r="BX135"/>
  <c r="BX134"/>
  <c r="BX133"/>
  <c r="BX132"/>
  <c r="BX131"/>
  <c r="BX130"/>
  <c r="BX129"/>
  <c r="BX128"/>
  <c r="BX127"/>
  <c r="BX126"/>
  <c r="BX125"/>
  <c r="CE123"/>
  <c r="BN138"/>
  <c r="BN137"/>
  <c r="BN136"/>
  <c r="BN135"/>
  <c r="BN134"/>
  <c r="BN133"/>
  <c r="BN132"/>
  <c r="BN131"/>
  <c r="BN130"/>
  <c r="BN129"/>
  <c r="BN128"/>
  <c r="BN127"/>
  <c r="BN126"/>
  <c r="BN125"/>
  <c r="BU123"/>
  <c r="BD138"/>
  <c r="BD137"/>
  <c r="BD136"/>
  <c r="BD135"/>
  <c r="BD134"/>
  <c r="BD133"/>
  <c r="BD132"/>
  <c r="BD131"/>
  <c r="BD130"/>
  <c r="BD129"/>
  <c r="BD128"/>
  <c r="BD127"/>
  <c r="BD126"/>
  <c r="BD125"/>
  <c r="BK123"/>
  <c r="AT138"/>
  <c r="AT137"/>
  <c r="AT136"/>
  <c r="AT135"/>
  <c r="AT134"/>
  <c r="AT133"/>
  <c r="AT132"/>
  <c r="AT131"/>
  <c r="AT130"/>
  <c r="AT129"/>
  <c r="AT128"/>
  <c r="AT127"/>
  <c r="AT126"/>
  <c r="AT125"/>
  <c r="BA123"/>
  <c r="AJ138"/>
  <c r="AJ137"/>
  <c r="AJ136"/>
  <c r="AJ135"/>
  <c r="AJ134"/>
  <c r="AJ133"/>
  <c r="AJ132"/>
  <c r="AJ131"/>
  <c r="AJ130"/>
  <c r="AJ129"/>
  <c r="AJ128"/>
  <c r="AJ127"/>
  <c r="AJ126"/>
  <c r="AJ125"/>
  <c r="AQ123"/>
  <c r="Z138"/>
  <c r="Z137"/>
  <c r="Z136"/>
  <c r="Z135"/>
  <c r="Z134"/>
  <c r="Z133"/>
  <c r="Z132"/>
  <c r="Z131"/>
  <c r="Z130"/>
  <c r="Z129"/>
  <c r="Z128"/>
  <c r="Z127"/>
  <c r="Z126"/>
  <c r="Z125"/>
  <c r="AG123"/>
  <c r="P138"/>
  <c r="P137"/>
  <c r="P136"/>
  <c r="P135"/>
  <c r="P134"/>
  <c r="P133"/>
  <c r="P132"/>
  <c r="P131"/>
  <c r="P130"/>
  <c r="P129"/>
  <c r="P128"/>
  <c r="P127"/>
  <c r="P126"/>
  <c r="P125"/>
  <c r="W123"/>
  <c r="M123"/>
  <c r="F137"/>
  <c r="F136"/>
  <c r="F135"/>
  <c r="F134"/>
  <c r="F133"/>
  <c r="F132"/>
  <c r="F131"/>
  <c r="F130"/>
  <c r="F129"/>
  <c r="F128"/>
  <c r="F127"/>
  <c r="F126"/>
  <c r="F125"/>
  <c r="F138"/>
  <c r="PW121"/>
  <c r="PW119"/>
  <c r="PW117"/>
  <c r="PW115"/>
  <c r="PW113"/>
  <c r="PW111"/>
  <c r="UN107"/>
  <c r="UD107"/>
  <c r="TT107"/>
  <c r="TJ107"/>
  <c r="SZ107"/>
  <c r="SP107"/>
  <c r="SF107"/>
  <c r="SF116" s="1"/>
  <c r="PD107"/>
  <c r="MV107"/>
  <c r="IP107"/>
  <c r="IF107"/>
  <c r="HV107"/>
  <c r="HL107"/>
  <c r="HB107"/>
  <c r="GR107"/>
  <c r="GH107"/>
  <c r="FX107"/>
  <c r="FN107"/>
  <c r="FD107"/>
  <c r="ET107"/>
  <c r="EJ107"/>
  <c r="DZ107"/>
  <c r="DP107"/>
  <c r="DF107"/>
  <c r="CV107"/>
  <c r="CL107"/>
  <c r="CB107"/>
  <c r="BR107"/>
  <c r="BH107"/>
  <c r="AN107"/>
  <c r="AD107"/>
  <c r="T107"/>
  <c r="J107"/>
  <c r="QX123" l="1"/>
  <c r="TF123"/>
  <c r="UT123"/>
  <c r="VN123"/>
  <c r="OZ123"/>
  <c r="NL123"/>
  <c r="AJ123"/>
  <c r="MR123"/>
  <c r="BD123"/>
  <c r="AT123"/>
  <c r="LN123"/>
  <c r="F123"/>
  <c r="P123"/>
  <c r="KT123"/>
  <c r="MH123"/>
  <c r="NB123"/>
  <c r="LD123"/>
  <c r="LX123"/>
  <c r="BN123"/>
  <c r="JZ123"/>
  <c r="EF123"/>
  <c r="RR123"/>
  <c r="SV123"/>
  <c r="F107"/>
  <c r="I107" s="1"/>
  <c r="NV123"/>
  <c r="IB123"/>
  <c r="OF123"/>
  <c r="TP123"/>
  <c r="UJ123"/>
  <c r="VD123"/>
  <c r="KJ123"/>
  <c r="DB123"/>
  <c r="DV123"/>
  <c r="HR123"/>
  <c r="IL123"/>
  <c r="DL123"/>
  <c r="IV123"/>
  <c r="GD123"/>
  <c r="GX123"/>
  <c r="JF123"/>
  <c r="Z123"/>
  <c r="EP123"/>
  <c r="FJ123"/>
  <c r="GN123"/>
  <c r="SB123"/>
  <c r="BX123"/>
  <c r="EZ123"/>
  <c r="QD123"/>
  <c r="TZ123"/>
  <c r="VX129"/>
  <c r="VX137"/>
  <c r="FT123"/>
  <c r="VX133"/>
  <c r="VX125"/>
  <c r="OP123"/>
  <c r="HH123"/>
  <c r="PJ123"/>
  <c r="SL123"/>
  <c r="VX127"/>
  <c r="VX131"/>
  <c r="VX135"/>
  <c r="K107"/>
  <c r="L107" s="1"/>
  <c r="VX128"/>
  <c r="VX130"/>
  <c r="VX132"/>
  <c r="VX134"/>
  <c r="VX136"/>
  <c r="VX126"/>
  <c r="VX138"/>
  <c r="G117"/>
  <c r="H117" s="1"/>
  <c r="I117" s="1"/>
  <c r="G113"/>
  <c r="H113" s="1"/>
  <c r="I113" s="1"/>
  <c r="G121"/>
  <c r="H121" s="1"/>
  <c r="I121" s="1"/>
  <c r="J121"/>
  <c r="J119"/>
  <c r="J122"/>
  <c r="J120"/>
  <c r="J118"/>
  <c r="J117"/>
  <c r="J115"/>
  <c r="J113"/>
  <c r="J111"/>
  <c r="J116"/>
  <c r="J114"/>
  <c r="J112"/>
  <c r="J110"/>
  <c r="J109"/>
  <c r="WE107"/>
  <c r="BH121"/>
  <c r="BH119"/>
  <c r="BH122"/>
  <c r="BH120"/>
  <c r="BH118"/>
  <c r="BH117"/>
  <c r="BH115"/>
  <c r="BH113"/>
  <c r="BH111"/>
  <c r="BH109"/>
  <c r="BH116"/>
  <c r="BH114"/>
  <c r="BH112"/>
  <c r="BH110"/>
  <c r="BR121"/>
  <c r="BR119"/>
  <c r="BR122"/>
  <c r="BR120"/>
  <c r="BR118"/>
  <c r="BR117"/>
  <c r="BR115"/>
  <c r="BR113"/>
  <c r="BR111"/>
  <c r="BR109"/>
  <c r="BR116"/>
  <c r="BR114"/>
  <c r="BR112"/>
  <c r="BR110"/>
  <c r="CB121"/>
  <c r="CB119"/>
  <c r="CB122"/>
  <c r="CB120"/>
  <c r="CB118"/>
  <c r="CB117"/>
  <c r="CB115"/>
  <c r="CB113"/>
  <c r="CB111"/>
  <c r="CB109"/>
  <c r="CB116"/>
  <c r="CB114"/>
  <c r="CB112"/>
  <c r="CB110"/>
  <c r="CL121"/>
  <c r="CL119"/>
  <c r="CL122"/>
  <c r="CL120"/>
  <c r="CL118"/>
  <c r="CL117"/>
  <c r="CL115"/>
  <c r="CL113"/>
  <c r="CL111"/>
  <c r="CL109"/>
  <c r="CL116"/>
  <c r="CL114"/>
  <c r="CL112"/>
  <c r="CL110"/>
  <c r="CV121"/>
  <c r="CV119"/>
  <c r="CV122"/>
  <c r="CV120"/>
  <c r="CV118"/>
  <c r="CV117"/>
  <c r="CV115"/>
  <c r="CV113"/>
  <c r="CV111"/>
  <c r="CV109"/>
  <c r="CV116"/>
  <c r="CV114"/>
  <c r="CV112"/>
  <c r="CV110"/>
  <c r="DF121"/>
  <c r="DF119"/>
  <c r="DF122"/>
  <c r="DF120"/>
  <c r="DF118"/>
  <c r="DF117"/>
  <c r="DF115"/>
  <c r="DF113"/>
  <c r="DF111"/>
  <c r="DF109"/>
  <c r="DF116"/>
  <c r="DF114"/>
  <c r="DF112"/>
  <c r="DF110"/>
  <c r="DP122"/>
  <c r="DP121"/>
  <c r="DP119"/>
  <c r="DP120"/>
  <c r="DP118"/>
  <c r="DP117"/>
  <c r="DP115"/>
  <c r="DP113"/>
  <c r="DP111"/>
  <c r="DP109"/>
  <c r="DP116"/>
  <c r="DP114"/>
  <c r="DP112"/>
  <c r="DP110"/>
  <c r="DZ122"/>
  <c r="DZ121"/>
  <c r="DZ119"/>
  <c r="DZ120"/>
  <c r="DZ118"/>
  <c r="DZ117"/>
  <c r="DZ115"/>
  <c r="DZ113"/>
  <c r="DZ111"/>
  <c r="DZ109"/>
  <c r="DZ116"/>
  <c r="DZ114"/>
  <c r="DZ112"/>
  <c r="DZ110"/>
  <c r="EJ122"/>
  <c r="EJ121"/>
  <c r="EJ119"/>
  <c r="EJ120"/>
  <c r="EJ118"/>
  <c r="EJ117"/>
  <c r="EJ115"/>
  <c r="EJ113"/>
  <c r="EJ111"/>
  <c r="EJ109"/>
  <c r="EJ116"/>
  <c r="EJ114"/>
  <c r="EJ112"/>
  <c r="EJ110"/>
  <c r="ET122"/>
  <c r="ET121"/>
  <c r="ET119"/>
  <c r="ET120"/>
  <c r="ET118"/>
  <c r="ET117"/>
  <c r="ET115"/>
  <c r="ET113"/>
  <c r="ET111"/>
  <c r="ET109"/>
  <c r="ET116"/>
  <c r="ET114"/>
  <c r="ET112"/>
  <c r="ET110"/>
  <c r="FD122"/>
  <c r="FD121"/>
  <c r="FD119"/>
  <c r="FD120"/>
  <c r="FD118"/>
  <c r="FD117"/>
  <c r="FD115"/>
  <c r="FD113"/>
  <c r="FD111"/>
  <c r="FD109"/>
  <c r="FD116"/>
  <c r="FD114"/>
  <c r="FD112"/>
  <c r="FD110"/>
  <c r="FN122"/>
  <c r="FN121"/>
  <c r="FN119"/>
  <c r="FN120"/>
  <c r="FN118"/>
  <c r="FN117"/>
  <c r="FN115"/>
  <c r="FN113"/>
  <c r="FN111"/>
  <c r="FN109"/>
  <c r="FN116"/>
  <c r="FN114"/>
  <c r="FN112"/>
  <c r="FN110"/>
  <c r="FX122"/>
  <c r="FX121"/>
  <c r="FX119"/>
  <c r="FX120"/>
  <c r="FX118"/>
  <c r="FX117"/>
  <c r="FX115"/>
  <c r="FX113"/>
  <c r="FX111"/>
  <c r="FX109"/>
  <c r="FX116"/>
  <c r="FX114"/>
  <c r="FX112"/>
  <c r="FX110"/>
  <c r="GR122"/>
  <c r="GR121"/>
  <c r="GR119"/>
  <c r="GR120"/>
  <c r="GR118"/>
  <c r="GR117"/>
  <c r="GR115"/>
  <c r="GR113"/>
  <c r="GR111"/>
  <c r="GR109"/>
  <c r="GR116"/>
  <c r="GR114"/>
  <c r="GR112"/>
  <c r="GR110"/>
  <c r="HL122"/>
  <c r="HL121"/>
  <c r="HL119"/>
  <c r="HL120"/>
  <c r="HL118"/>
  <c r="HL117"/>
  <c r="HL115"/>
  <c r="HL113"/>
  <c r="HL111"/>
  <c r="HL109"/>
  <c r="HL116"/>
  <c r="HL114"/>
  <c r="HL112"/>
  <c r="HL110"/>
  <c r="IF122"/>
  <c r="IF121"/>
  <c r="IF119"/>
  <c r="IF120"/>
  <c r="IF118"/>
  <c r="IF117"/>
  <c r="IF115"/>
  <c r="IF113"/>
  <c r="IF111"/>
  <c r="IF109"/>
  <c r="IF116"/>
  <c r="IF114"/>
  <c r="IF112"/>
  <c r="IF110"/>
  <c r="JJ107"/>
  <c r="KD107"/>
  <c r="KX107"/>
  <c r="LR107"/>
  <c r="MV122"/>
  <c r="MV121"/>
  <c r="MV119"/>
  <c r="MV117"/>
  <c r="MV120"/>
  <c r="MV118"/>
  <c r="MV115"/>
  <c r="MV113"/>
  <c r="MV111"/>
  <c r="MV109"/>
  <c r="MV116"/>
  <c r="MV114"/>
  <c r="MV112"/>
  <c r="MV110"/>
  <c r="NF107"/>
  <c r="NZ107"/>
  <c r="PD122"/>
  <c r="PD121"/>
  <c r="PD119"/>
  <c r="PD117"/>
  <c r="PD120"/>
  <c r="PD118"/>
  <c r="PD115"/>
  <c r="PD113"/>
  <c r="PD111"/>
  <c r="PD109"/>
  <c r="PD116"/>
  <c r="PD114"/>
  <c r="PD112"/>
  <c r="PD110"/>
  <c r="PN107"/>
  <c r="QH107"/>
  <c r="RB107"/>
  <c r="RV107"/>
  <c r="SP122"/>
  <c r="SP121"/>
  <c r="SP119"/>
  <c r="SP117"/>
  <c r="SP120"/>
  <c r="SP118"/>
  <c r="SP115"/>
  <c r="SP113"/>
  <c r="SP111"/>
  <c r="SP109"/>
  <c r="SP116"/>
  <c r="SP114"/>
  <c r="SP112"/>
  <c r="SP110"/>
  <c r="TJ122"/>
  <c r="TJ121"/>
  <c r="TJ119"/>
  <c r="TJ117"/>
  <c r="TJ120"/>
  <c r="TJ118"/>
  <c r="TJ115"/>
  <c r="TJ113"/>
  <c r="TJ111"/>
  <c r="TJ109"/>
  <c r="TJ116"/>
  <c r="TJ114"/>
  <c r="TJ112"/>
  <c r="TJ110"/>
  <c r="AX107"/>
  <c r="T121"/>
  <c r="T119"/>
  <c r="T122"/>
  <c r="T120"/>
  <c r="T118"/>
  <c r="T117"/>
  <c r="T115"/>
  <c r="T113"/>
  <c r="T111"/>
  <c r="T116"/>
  <c r="T114"/>
  <c r="T112"/>
  <c r="T110"/>
  <c r="T109"/>
  <c r="AD121"/>
  <c r="AD119"/>
  <c r="AD122"/>
  <c r="AD120"/>
  <c r="AD118"/>
  <c r="AD117"/>
  <c r="AD115"/>
  <c r="AD113"/>
  <c r="AD111"/>
  <c r="AD116"/>
  <c r="AD114"/>
  <c r="AD112"/>
  <c r="AD110"/>
  <c r="AD109"/>
  <c r="AN121"/>
  <c r="AN119"/>
  <c r="AN122"/>
  <c r="AN120"/>
  <c r="AN118"/>
  <c r="AN117"/>
  <c r="AN115"/>
  <c r="AN113"/>
  <c r="AN111"/>
  <c r="AN116"/>
  <c r="AN114"/>
  <c r="AN112"/>
  <c r="AN110"/>
  <c r="AN109"/>
  <c r="GH122"/>
  <c r="GH121"/>
  <c r="GH119"/>
  <c r="GH120"/>
  <c r="GH118"/>
  <c r="GH117"/>
  <c r="GH115"/>
  <c r="GH113"/>
  <c r="GH111"/>
  <c r="GH109"/>
  <c r="GH116"/>
  <c r="GH114"/>
  <c r="GH112"/>
  <c r="GH110"/>
  <c r="HB122"/>
  <c r="HB121"/>
  <c r="HB119"/>
  <c r="HB120"/>
  <c r="HB118"/>
  <c r="HB117"/>
  <c r="HB115"/>
  <c r="HB113"/>
  <c r="HB111"/>
  <c r="HB109"/>
  <c r="HB116"/>
  <c r="HB114"/>
  <c r="HB112"/>
  <c r="HB110"/>
  <c r="HV122"/>
  <c r="HV121"/>
  <c r="HV119"/>
  <c r="HV120"/>
  <c r="HV118"/>
  <c r="HV117"/>
  <c r="HV115"/>
  <c r="HV113"/>
  <c r="HV111"/>
  <c r="HV109"/>
  <c r="HV116"/>
  <c r="HV114"/>
  <c r="HV112"/>
  <c r="HV110"/>
  <c r="IP122"/>
  <c r="IP121"/>
  <c r="IP119"/>
  <c r="IP120"/>
  <c r="IP118"/>
  <c r="IP117"/>
  <c r="IP115"/>
  <c r="IP113"/>
  <c r="IP111"/>
  <c r="IP109"/>
  <c r="IP116"/>
  <c r="IP114"/>
  <c r="IP112"/>
  <c r="IP110"/>
  <c r="IZ107"/>
  <c r="JT107"/>
  <c r="KN107"/>
  <c r="LH107"/>
  <c r="MB107"/>
  <c r="NP107"/>
  <c r="OJ107"/>
  <c r="PX107"/>
  <c r="QR107"/>
  <c r="RL107"/>
  <c r="SZ122"/>
  <c r="SZ121"/>
  <c r="SZ119"/>
  <c r="SZ117"/>
  <c r="SZ120"/>
  <c r="SZ118"/>
  <c r="SZ115"/>
  <c r="SZ113"/>
  <c r="SZ111"/>
  <c r="SZ109"/>
  <c r="SZ116"/>
  <c r="SZ114"/>
  <c r="SZ112"/>
  <c r="SZ110"/>
  <c r="ML107"/>
  <c r="OT107"/>
  <c r="K113"/>
  <c r="TT122"/>
  <c r="TT121"/>
  <c r="TT119"/>
  <c r="TT117"/>
  <c r="TT120"/>
  <c r="TT118"/>
  <c r="TT115"/>
  <c r="TT113"/>
  <c r="TT111"/>
  <c r="TT109"/>
  <c r="UD122"/>
  <c r="UD121"/>
  <c r="UD119"/>
  <c r="UD117"/>
  <c r="UD120"/>
  <c r="UD118"/>
  <c r="UD115"/>
  <c r="UD113"/>
  <c r="UD111"/>
  <c r="UD109"/>
  <c r="UN122"/>
  <c r="UN121"/>
  <c r="UN119"/>
  <c r="UN117"/>
  <c r="UN120"/>
  <c r="UN118"/>
  <c r="UN115"/>
  <c r="UN113"/>
  <c r="UN111"/>
  <c r="UN109"/>
  <c r="G110"/>
  <c r="H110" s="1"/>
  <c r="I110" s="1"/>
  <c r="K110" s="1"/>
  <c r="PW110"/>
  <c r="G112"/>
  <c r="H112" s="1"/>
  <c r="I112" s="1"/>
  <c r="K112" s="1"/>
  <c r="PW112"/>
  <c r="G114"/>
  <c r="H114" s="1"/>
  <c r="I114" s="1"/>
  <c r="K114" s="1"/>
  <c r="PW114"/>
  <c r="G116"/>
  <c r="H116" s="1"/>
  <c r="I116" s="1"/>
  <c r="K116" s="1"/>
  <c r="PW116"/>
  <c r="VR107"/>
  <c r="SF110"/>
  <c r="TT110"/>
  <c r="UD110"/>
  <c r="UN110"/>
  <c r="SF112"/>
  <c r="TT112"/>
  <c r="UD112"/>
  <c r="UN112"/>
  <c r="SF114"/>
  <c r="TT114"/>
  <c r="UD114"/>
  <c r="UN114"/>
  <c r="TT116"/>
  <c r="UD116"/>
  <c r="UN116"/>
  <c r="SF122"/>
  <c r="SF121"/>
  <c r="SF119"/>
  <c r="SF117"/>
  <c r="SF120"/>
  <c r="SF118"/>
  <c r="SF115"/>
  <c r="SF113"/>
  <c r="SF111"/>
  <c r="SF109"/>
  <c r="UX107"/>
  <c r="VH107"/>
  <c r="VZ107"/>
  <c r="G109"/>
  <c r="H109" s="1"/>
  <c r="G118"/>
  <c r="H118" s="1"/>
  <c r="I118" s="1"/>
  <c r="K118" s="1"/>
  <c r="PW118"/>
  <c r="G120"/>
  <c r="H120" s="1"/>
  <c r="I120" s="1"/>
  <c r="K120" s="1"/>
  <c r="PW120"/>
  <c r="G122"/>
  <c r="H122" s="1"/>
  <c r="I122" s="1"/>
  <c r="K122" s="1"/>
  <c r="WE123"/>
  <c r="K121" l="1"/>
  <c r="K117"/>
  <c r="G119"/>
  <c r="H119" s="1"/>
  <c r="I119" s="1"/>
  <c r="K119" s="1"/>
  <c r="L119" s="1"/>
  <c r="G111"/>
  <c r="H111" s="1"/>
  <c r="I111" s="1"/>
  <c r="G115"/>
  <c r="H115" s="1"/>
  <c r="I115" s="1"/>
  <c r="K111"/>
  <c r="K115"/>
  <c r="I109"/>
  <c r="K109" s="1"/>
  <c r="L109" s="1"/>
  <c r="VX123"/>
  <c r="L122"/>
  <c r="L120"/>
  <c r="L118"/>
  <c r="VH122"/>
  <c r="VH121"/>
  <c r="VH119"/>
  <c r="VH117"/>
  <c r="VH120"/>
  <c r="VH118"/>
  <c r="VH115"/>
  <c r="VH113"/>
  <c r="VH111"/>
  <c r="VH109"/>
  <c r="VH116"/>
  <c r="VH114"/>
  <c r="VH112"/>
  <c r="VH110"/>
  <c r="UX122"/>
  <c r="UX121"/>
  <c r="UX119"/>
  <c r="UX117"/>
  <c r="UX120"/>
  <c r="UX118"/>
  <c r="UX115"/>
  <c r="UX113"/>
  <c r="UX111"/>
  <c r="UX109"/>
  <c r="UX116"/>
  <c r="UX114"/>
  <c r="UX112"/>
  <c r="UX110"/>
  <c r="ML122"/>
  <c r="ML121"/>
  <c r="ML119"/>
  <c r="ML117"/>
  <c r="ML120"/>
  <c r="ML118"/>
  <c r="ML115"/>
  <c r="ML113"/>
  <c r="ML111"/>
  <c r="ML109"/>
  <c r="ML116"/>
  <c r="ML114"/>
  <c r="ML112"/>
  <c r="ML110"/>
  <c r="QR122"/>
  <c r="QR121"/>
  <c r="QR119"/>
  <c r="QR117"/>
  <c r="QR120"/>
  <c r="QR118"/>
  <c r="QR115"/>
  <c r="QR113"/>
  <c r="QR111"/>
  <c r="QR109"/>
  <c r="QR116"/>
  <c r="QR114"/>
  <c r="QR112"/>
  <c r="QR110"/>
  <c r="OJ122"/>
  <c r="OJ121"/>
  <c r="OJ119"/>
  <c r="OJ117"/>
  <c r="OJ120"/>
  <c r="OJ118"/>
  <c r="OJ115"/>
  <c r="OJ113"/>
  <c r="OJ111"/>
  <c r="OJ109"/>
  <c r="OJ116"/>
  <c r="OJ114"/>
  <c r="OJ112"/>
  <c r="OJ110"/>
  <c r="MB122"/>
  <c r="MB121"/>
  <c r="MB119"/>
  <c r="MB117"/>
  <c r="MB120"/>
  <c r="MB118"/>
  <c r="MB115"/>
  <c r="MB113"/>
  <c r="MB111"/>
  <c r="MB109"/>
  <c r="MB116"/>
  <c r="MB114"/>
  <c r="MB112"/>
  <c r="MB110"/>
  <c r="KN122"/>
  <c r="KN121"/>
  <c r="KN119"/>
  <c r="KN117"/>
  <c r="KN120"/>
  <c r="KN118"/>
  <c r="KN115"/>
  <c r="KN113"/>
  <c r="KN111"/>
  <c r="KN109"/>
  <c r="KN116"/>
  <c r="KN114"/>
  <c r="KN112"/>
  <c r="KN110"/>
  <c r="IZ122"/>
  <c r="IZ121"/>
  <c r="IZ119"/>
  <c r="IZ120"/>
  <c r="IZ118"/>
  <c r="IZ117"/>
  <c r="IZ115"/>
  <c r="IZ113"/>
  <c r="IZ111"/>
  <c r="IZ109"/>
  <c r="IZ116"/>
  <c r="IZ114"/>
  <c r="IZ112"/>
  <c r="IZ110"/>
  <c r="L117"/>
  <c r="L115"/>
  <c r="L111"/>
  <c r="RB122"/>
  <c r="RB121"/>
  <c r="RB119"/>
  <c r="RB117"/>
  <c r="RB120"/>
  <c r="RB118"/>
  <c r="RB115"/>
  <c r="RB113"/>
  <c r="RB111"/>
  <c r="RB109"/>
  <c r="RB116"/>
  <c r="RB114"/>
  <c r="RB112"/>
  <c r="RB110"/>
  <c r="PN122"/>
  <c r="PN121"/>
  <c r="PN119"/>
  <c r="PN117"/>
  <c r="PN120"/>
  <c r="PN118"/>
  <c r="PN115"/>
  <c r="PN113"/>
  <c r="PN111"/>
  <c r="PN109"/>
  <c r="PN116"/>
  <c r="PN114"/>
  <c r="PN112"/>
  <c r="PN110"/>
  <c r="NF122"/>
  <c r="NF121"/>
  <c r="NF119"/>
  <c r="NF117"/>
  <c r="NF120"/>
  <c r="NF118"/>
  <c r="NF115"/>
  <c r="NF113"/>
  <c r="NF111"/>
  <c r="NF109"/>
  <c r="NF116"/>
  <c r="NF114"/>
  <c r="NF112"/>
  <c r="NF110"/>
  <c r="KX122"/>
  <c r="KX121"/>
  <c r="KX119"/>
  <c r="KX117"/>
  <c r="KX120"/>
  <c r="KX118"/>
  <c r="KX115"/>
  <c r="KX113"/>
  <c r="KX111"/>
  <c r="KX109"/>
  <c r="KX116"/>
  <c r="KX114"/>
  <c r="KX112"/>
  <c r="KX110"/>
  <c r="JJ122"/>
  <c r="JJ121"/>
  <c r="JJ119"/>
  <c r="JJ120"/>
  <c r="JJ118"/>
  <c r="JJ117"/>
  <c r="JJ115"/>
  <c r="JJ113"/>
  <c r="JJ111"/>
  <c r="JJ109"/>
  <c r="JJ116"/>
  <c r="JJ114"/>
  <c r="JJ112"/>
  <c r="JJ110"/>
  <c r="L121"/>
  <c r="N107"/>
  <c r="VR122"/>
  <c r="VR121"/>
  <c r="VR119"/>
  <c r="VR117"/>
  <c r="VR120"/>
  <c r="VR118"/>
  <c r="VR115"/>
  <c r="VR113"/>
  <c r="VR111"/>
  <c r="VR109"/>
  <c r="VR116"/>
  <c r="VR114"/>
  <c r="VR112"/>
  <c r="VR110"/>
  <c r="L116"/>
  <c r="L114"/>
  <c r="L112"/>
  <c r="L110"/>
  <c r="L113"/>
  <c r="OT122"/>
  <c r="OT121"/>
  <c r="OT119"/>
  <c r="OT117"/>
  <c r="OT120"/>
  <c r="OT118"/>
  <c r="OT115"/>
  <c r="OT113"/>
  <c r="OT111"/>
  <c r="OT109"/>
  <c r="OT116"/>
  <c r="OT114"/>
  <c r="OT112"/>
  <c r="OT110"/>
  <c r="RL122"/>
  <c r="RL121"/>
  <c r="RL119"/>
  <c r="RL117"/>
  <c r="RL120"/>
  <c r="RL118"/>
  <c r="RL115"/>
  <c r="RL113"/>
  <c r="RL111"/>
  <c r="RL109"/>
  <c r="RL116"/>
  <c r="RL114"/>
  <c r="RL112"/>
  <c r="RL110"/>
  <c r="PX122"/>
  <c r="PX121"/>
  <c r="PY121" s="1"/>
  <c r="PX119"/>
  <c r="PY119" s="1"/>
  <c r="PX117"/>
  <c r="PY117" s="1"/>
  <c r="PX120"/>
  <c r="PY120" s="1"/>
  <c r="PX118"/>
  <c r="PY118" s="1"/>
  <c r="PX115"/>
  <c r="PY115" s="1"/>
  <c r="PX113"/>
  <c r="PY113" s="1"/>
  <c r="PX111"/>
  <c r="PY111" s="1"/>
  <c r="PX109"/>
  <c r="PX116"/>
  <c r="PX114"/>
  <c r="PX112"/>
  <c r="PX110"/>
  <c r="NP122"/>
  <c r="NP121"/>
  <c r="NP119"/>
  <c r="NP117"/>
  <c r="NP120"/>
  <c r="NP118"/>
  <c r="NP115"/>
  <c r="NP113"/>
  <c r="NP111"/>
  <c r="NP109"/>
  <c r="NP116"/>
  <c r="NP114"/>
  <c r="NP112"/>
  <c r="NP110"/>
  <c r="LH122"/>
  <c r="LH121"/>
  <c r="LH119"/>
  <c r="LH117"/>
  <c r="LH120"/>
  <c r="LH118"/>
  <c r="LH115"/>
  <c r="LH113"/>
  <c r="LH111"/>
  <c r="LH109"/>
  <c r="LH116"/>
  <c r="LH114"/>
  <c r="LH112"/>
  <c r="LH110"/>
  <c r="JT122"/>
  <c r="JT121"/>
  <c r="JT119"/>
  <c r="JT117"/>
  <c r="JT120"/>
  <c r="JT118"/>
  <c r="JT115"/>
  <c r="JT113"/>
  <c r="JT111"/>
  <c r="JT109"/>
  <c r="JT116"/>
  <c r="JT114"/>
  <c r="JT112"/>
  <c r="JT110"/>
  <c r="AX121"/>
  <c r="AX119"/>
  <c r="AX122"/>
  <c r="AX120"/>
  <c r="AX118"/>
  <c r="AX117"/>
  <c r="AX115"/>
  <c r="AX113"/>
  <c r="AX111"/>
  <c r="AX116"/>
  <c r="AX114"/>
  <c r="AX112"/>
  <c r="AX110"/>
  <c r="AX109"/>
  <c r="RV122"/>
  <c r="RV121"/>
  <c r="RV119"/>
  <c r="RV117"/>
  <c r="RV120"/>
  <c r="RV118"/>
  <c r="RV115"/>
  <c r="RV113"/>
  <c r="RV111"/>
  <c r="RV109"/>
  <c r="RV116"/>
  <c r="RV114"/>
  <c r="RV112"/>
  <c r="RV110"/>
  <c r="QH122"/>
  <c r="QH121"/>
  <c r="QH119"/>
  <c r="QH117"/>
  <c r="QH120"/>
  <c r="QH118"/>
  <c r="QH115"/>
  <c r="QH113"/>
  <c r="QH111"/>
  <c r="QH109"/>
  <c r="QH116"/>
  <c r="QH114"/>
  <c r="QH112"/>
  <c r="QH110"/>
  <c r="NZ122"/>
  <c r="NZ121"/>
  <c r="NZ119"/>
  <c r="NZ117"/>
  <c r="NZ120"/>
  <c r="NZ118"/>
  <c r="NZ115"/>
  <c r="NZ113"/>
  <c r="NZ111"/>
  <c r="NZ109"/>
  <c r="NZ116"/>
  <c r="NZ114"/>
  <c r="NZ112"/>
  <c r="NZ110"/>
  <c r="LR122"/>
  <c r="LR121"/>
  <c r="LR119"/>
  <c r="LR117"/>
  <c r="LR120"/>
  <c r="LR118"/>
  <c r="LR115"/>
  <c r="LR113"/>
  <c r="LR111"/>
  <c r="LR109"/>
  <c r="LR116"/>
  <c r="LR114"/>
  <c r="LR112"/>
  <c r="LR110"/>
  <c r="KD122"/>
  <c r="KD121"/>
  <c r="KD119"/>
  <c r="KD117"/>
  <c r="KD120"/>
  <c r="KD118"/>
  <c r="KD115"/>
  <c r="KD113"/>
  <c r="KD111"/>
  <c r="KD109"/>
  <c r="KD116"/>
  <c r="KD114"/>
  <c r="KD112"/>
  <c r="KD110"/>
  <c r="WB107"/>
  <c r="PY116"/>
  <c r="PY114"/>
  <c r="PY112"/>
  <c r="PY110"/>
  <c r="H108" l="1"/>
  <c r="PZ120"/>
  <c r="PZ118"/>
  <c r="PZ110"/>
  <c r="PZ112"/>
  <c r="PZ116"/>
  <c r="PZ111"/>
  <c r="PZ115"/>
  <c r="PZ119"/>
  <c r="L108"/>
  <c r="PZ114"/>
  <c r="WB122"/>
  <c r="WB121"/>
  <c r="WB119"/>
  <c r="WB117"/>
  <c r="WB120"/>
  <c r="WB118"/>
  <c r="WB115"/>
  <c r="WB113"/>
  <c r="WB111"/>
  <c r="WB109"/>
  <c r="WB116"/>
  <c r="WB114"/>
  <c r="WB112"/>
  <c r="WB110"/>
  <c r="PZ113"/>
  <c r="PZ117"/>
  <c r="PZ121"/>
  <c r="G12" i="91" l="1"/>
  <c r="G13"/>
  <c r="G14"/>
  <c r="C15"/>
  <c r="E15"/>
  <c r="F15"/>
  <c r="G15"/>
  <c r="G16"/>
  <c r="G17"/>
  <c r="G18"/>
  <c r="C19"/>
  <c r="E19"/>
  <c r="F19"/>
  <c r="G20"/>
  <c r="C21"/>
  <c r="E21"/>
  <c r="F21"/>
  <c r="G21"/>
  <c r="G22"/>
  <c r="G23"/>
  <c r="G24"/>
  <c r="C25"/>
  <c r="E25"/>
  <c r="F25"/>
  <c r="G26"/>
  <c r="G27"/>
  <c r="G29" s="1"/>
  <c r="E238" s="1"/>
  <c r="G238" s="1"/>
  <c r="G28"/>
  <c r="C29"/>
  <c r="E29"/>
  <c r="F29"/>
  <c r="G30"/>
  <c r="G31"/>
  <c r="G33" s="1"/>
  <c r="E239" s="1"/>
  <c r="G239" s="1"/>
  <c r="G32"/>
  <c r="C33"/>
  <c r="E33"/>
  <c r="F33"/>
  <c r="G34"/>
  <c r="G35"/>
  <c r="G36"/>
  <c r="C37"/>
  <c r="E37"/>
  <c r="F37"/>
  <c r="G38"/>
  <c r="G39"/>
  <c r="G40"/>
  <c r="C41"/>
  <c r="E41"/>
  <c r="F41"/>
  <c r="G41"/>
  <c r="G42"/>
  <c r="G43"/>
  <c r="G45" s="1"/>
  <c r="E242" s="1"/>
  <c r="G242" s="1"/>
  <c r="G44"/>
  <c r="C45"/>
  <c r="E45"/>
  <c r="F45"/>
  <c r="G46"/>
  <c r="G47"/>
  <c r="G49" s="1"/>
  <c r="E243" s="1"/>
  <c r="G243" s="1"/>
  <c r="G48"/>
  <c r="C49"/>
  <c r="E49"/>
  <c r="F49"/>
  <c r="G50"/>
  <c r="G51"/>
  <c r="G52"/>
  <c r="C53"/>
  <c r="E53"/>
  <c r="F53"/>
  <c r="G54"/>
  <c r="G55"/>
  <c r="G56"/>
  <c r="C57"/>
  <c r="E57"/>
  <c r="F57"/>
  <c r="G57"/>
  <c r="G58"/>
  <c r="G59"/>
  <c r="G61" s="1"/>
  <c r="E246" s="1"/>
  <c r="G246" s="1"/>
  <c r="G60"/>
  <c r="C61"/>
  <c r="E61"/>
  <c r="F61"/>
  <c r="G62"/>
  <c r="G63"/>
  <c r="G65" s="1"/>
  <c r="E247" s="1"/>
  <c r="G247" s="1"/>
  <c r="G64"/>
  <c r="C65"/>
  <c r="E65"/>
  <c r="F65"/>
  <c r="G66"/>
  <c r="G67"/>
  <c r="G68"/>
  <c r="C69"/>
  <c r="E69"/>
  <c r="F69"/>
  <c r="G70"/>
  <c r="G71"/>
  <c r="G72"/>
  <c r="C73"/>
  <c r="E73"/>
  <c r="F73"/>
  <c r="G73"/>
  <c r="G74"/>
  <c r="G75"/>
  <c r="G77" s="1"/>
  <c r="E250" s="1"/>
  <c r="G250" s="1"/>
  <c r="G76"/>
  <c r="C77"/>
  <c r="E77"/>
  <c r="F77"/>
  <c r="G78"/>
  <c r="C79"/>
  <c r="E79"/>
  <c r="F79"/>
  <c r="G79"/>
  <c r="G80"/>
  <c r="C81"/>
  <c r="E81"/>
  <c r="F81"/>
  <c r="G81"/>
  <c r="G82"/>
  <c r="C83"/>
  <c r="E83"/>
  <c r="F83"/>
  <c r="G83"/>
  <c r="G84"/>
  <c r="G85"/>
  <c r="G86"/>
  <c r="C87"/>
  <c r="E87"/>
  <c r="F87"/>
  <c r="G88"/>
  <c r="G89"/>
  <c r="G90"/>
  <c r="C91"/>
  <c r="E91"/>
  <c r="F91"/>
  <c r="G91"/>
  <c r="G92"/>
  <c r="G93"/>
  <c r="G95" s="1"/>
  <c r="E256" s="1"/>
  <c r="G256" s="1"/>
  <c r="G94"/>
  <c r="C95"/>
  <c r="E95"/>
  <c r="F95"/>
  <c r="G96"/>
  <c r="G97"/>
  <c r="G99" s="1"/>
  <c r="E257" s="1"/>
  <c r="G257" s="1"/>
  <c r="G98"/>
  <c r="C99"/>
  <c r="E99"/>
  <c r="F99"/>
  <c r="G100"/>
  <c r="G101"/>
  <c r="G102"/>
  <c r="C103"/>
  <c r="E103"/>
  <c r="F103"/>
  <c r="G104"/>
  <c r="G105"/>
  <c r="G106"/>
  <c r="C107"/>
  <c r="E107"/>
  <c r="F107"/>
  <c r="G107"/>
  <c r="G108"/>
  <c r="G109"/>
  <c r="G111" s="1"/>
  <c r="E260" s="1"/>
  <c r="G260" s="1"/>
  <c r="G110"/>
  <c r="C111"/>
  <c r="E111"/>
  <c r="F111"/>
  <c r="G113"/>
  <c r="G114"/>
  <c r="C115"/>
  <c r="E115"/>
  <c r="F115"/>
  <c r="G116"/>
  <c r="G117"/>
  <c r="G118"/>
  <c r="C119"/>
  <c r="E119"/>
  <c r="F119"/>
  <c r="G119"/>
  <c r="E262" s="1"/>
  <c r="G262" s="1"/>
  <c r="G120"/>
  <c r="G121"/>
  <c r="G123" s="1"/>
  <c r="E263" s="1"/>
  <c r="G263" s="1"/>
  <c r="G122"/>
  <c r="C123"/>
  <c r="E123"/>
  <c r="F123"/>
  <c r="G124"/>
  <c r="G125"/>
  <c r="G127" s="1"/>
  <c r="E264" s="1"/>
  <c r="G264" s="1"/>
  <c r="G126"/>
  <c r="C127"/>
  <c r="E127"/>
  <c r="F127"/>
  <c r="G128"/>
  <c r="G129"/>
  <c r="G130"/>
  <c r="C131"/>
  <c r="E131"/>
  <c r="F131"/>
  <c r="E132"/>
  <c r="E135" s="1"/>
  <c r="G132"/>
  <c r="G133"/>
  <c r="G135" s="1"/>
  <c r="E266" s="1"/>
  <c r="G266" s="1"/>
  <c r="G134"/>
  <c r="C135"/>
  <c r="F135"/>
  <c r="G136"/>
  <c r="G137"/>
  <c r="G138"/>
  <c r="C139"/>
  <c r="E139"/>
  <c r="F139"/>
  <c r="G139"/>
  <c r="F140"/>
  <c r="G140"/>
  <c r="G143" s="1"/>
  <c r="E268" s="1"/>
  <c r="G268" s="1"/>
  <c r="G141"/>
  <c r="F142"/>
  <c r="G142"/>
  <c r="C143"/>
  <c r="E143"/>
  <c r="F143"/>
  <c r="G144"/>
  <c r="G145"/>
  <c r="G147" s="1"/>
  <c r="E269" s="1"/>
  <c r="G269" s="1"/>
  <c r="G146"/>
  <c r="C147"/>
  <c r="E147"/>
  <c r="F147"/>
  <c r="G148"/>
  <c r="G149"/>
  <c r="G150"/>
  <c r="C151"/>
  <c r="E151"/>
  <c r="F151"/>
  <c r="G152"/>
  <c r="G153"/>
  <c r="G154"/>
  <c r="C155"/>
  <c r="E155"/>
  <c r="F155"/>
  <c r="G155"/>
  <c r="G156"/>
  <c r="G157"/>
  <c r="G159" s="1"/>
  <c r="E272" s="1"/>
  <c r="G272" s="1"/>
  <c r="G158"/>
  <c r="C159"/>
  <c r="E159"/>
  <c r="F159"/>
  <c r="G160"/>
  <c r="G161"/>
  <c r="G163" s="1"/>
  <c r="E273" s="1"/>
  <c r="G273" s="1"/>
  <c r="G162"/>
  <c r="C163"/>
  <c r="E163"/>
  <c r="F163"/>
  <c r="G164"/>
  <c r="G165"/>
  <c r="G166"/>
  <c r="C167"/>
  <c r="E167"/>
  <c r="F167"/>
  <c r="G168"/>
  <c r="G169"/>
  <c r="G170"/>
  <c r="C171"/>
  <c r="E171"/>
  <c r="F171"/>
  <c r="G171"/>
  <c r="G172"/>
  <c r="G173"/>
  <c r="G175" s="1"/>
  <c r="E276" s="1"/>
  <c r="G276" s="1"/>
  <c r="G174"/>
  <c r="C175"/>
  <c r="E175"/>
  <c r="F175"/>
  <c r="G176"/>
  <c r="G177"/>
  <c r="G179" s="1"/>
  <c r="E277" s="1"/>
  <c r="G277" s="1"/>
  <c r="G178"/>
  <c r="C179"/>
  <c r="E179"/>
  <c r="F179"/>
  <c r="G180"/>
  <c r="G181"/>
  <c r="G182"/>
  <c r="C183"/>
  <c r="E183"/>
  <c r="F183"/>
  <c r="G184"/>
  <c r="G185"/>
  <c r="G186"/>
  <c r="C187"/>
  <c r="E187"/>
  <c r="F187"/>
  <c r="G187"/>
  <c r="E279" s="1"/>
  <c r="G279" s="1"/>
  <c r="G188"/>
  <c r="G189"/>
  <c r="G191" s="1"/>
  <c r="E280" s="1"/>
  <c r="G280" s="1"/>
  <c r="G190"/>
  <c r="C191"/>
  <c r="E191"/>
  <c r="F191"/>
  <c r="G192"/>
  <c r="G193"/>
  <c r="G195" s="1"/>
  <c r="E281" s="1"/>
  <c r="G281" s="1"/>
  <c r="G194"/>
  <c r="C195"/>
  <c r="E195"/>
  <c r="F195"/>
  <c r="G196"/>
  <c r="G197"/>
  <c r="G198"/>
  <c r="C199"/>
  <c r="E199"/>
  <c r="F199"/>
  <c r="G200"/>
  <c r="G201"/>
  <c r="G202"/>
  <c r="C203"/>
  <c r="E203"/>
  <c r="F203"/>
  <c r="G203"/>
  <c r="E283" s="1"/>
  <c r="G283" s="1"/>
  <c r="G204"/>
  <c r="C205"/>
  <c r="E205"/>
  <c r="F205"/>
  <c r="G205"/>
  <c r="G206"/>
  <c r="G207"/>
  <c r="G208"/>
  <c r="C209"/>
  <c r="E209"/>
  <c r="F209"/>
  <c r="G209"/>
  <c r="G210"/>
  <c r="G211"/>
  <c r="G213" s="1"/>
  <c r="E286" s="1"/>
  <c r="G286" s="1"/>
  <c r="G212"/>
  <c r="C213"/>
  <c r="E213"/>
  <c r="F213"/>
  <c r="G214"/>
  <c r="G215"/>
  <c r="G217" s="1"/>
  <c r="E287" s="1"/>
  <c r="G287" s="1"/>
  <c r="G216"/>
  <c r="C217"/>
  <c r="E217"/>
  <c r="F217"/>
  <c r="G218"/>
  <c r="G219"/>
  <c r="G220"/>
  <c r="C221"/>
  <c r="E221"/>
  <c r="F221"/>
  <c r="G222"/>
  <c r="G223"/>
  <c r="G224"/>
  <c r="C225"/>
  <c r="E225"/>
  <c r="F225"/>
  <c r="G225"/>
  <c r="E234"/>
  <c r="G234" s="1"/>
  <c r="E236"/>
  <c r="G236" s="1"/>
  <c r="G237"/>
  <c r="E241"/>
  <c r="G241" s="1"/>
  <c r="E245"/>
  <c r="G245" s="1"/>
  <c r="E249"/>
  <c r="G249" s="1"/>
  <c r="E251"/>
  <c r="G251" s="1"/>
  <c r="E252"/>
  <c r="G252"/>
  <c r="E253"/>
  <c r="G253" s="1"/>
  <c r="E255"/>
  <c r="G255" s="1"/>
  <c r="E259"/>
  <c r="G259" s="1"/>
  <c r="E267"/>
  <c r="G267" s="1"/>
  <c r="E271"/>
  <c r="G271" s="1"/>
  <c r="E275"/>
  <c r="G275" s="1"/>
  <c r="E284"/>
  <c r="G284" s="1"/>
  <c r="E285"/>
  <c r="G285" s="1"/>
  <c r="E289"/>
  <c r="G289" s="1"/>
  <c r="H118" i="90"/>
  <c r="J118" s="1"/>
  <c r="H111"/>
  <c r="J111" s="1"/>
  <c r="J110"/>
  <c r="H106"/>
  <c r="J106" s="1"/>
  <c r="H82"/>
  <c r="J82" s="1"/>
  <c r="J78"/>
  <c r="J76"/>
  <c r="J65"/>
  <c r="H128" s="1"/>
  <c r="J128" s="1"/>
  <c r="J64"/>
  <c r="H127" s="1"/>
  <c r="J127" s="1"/>
  <c r="J63"/>
  <c r="H126" s="1"/>
  <c r="J126" s="1"/>
  <c r="J62"/>
  <c r="H125" s="1"/>
  <c r="J125" s="1"/>
  <c r="J61"/>
  <c r="H124" s="1"/>
  <c r="J124" s="1"/>
  <c r="J60"/>
  <c r="H123" s="1"/>
  <c r="J123" s="1"/>
  <c r="J59"/>
  <c r="H122" s="1"/>
  <c r="J122" s="1"/>
  <c r="J58"/>
  <c r="H121" s="1"/>
  <c r="J121" s="1"/>
  <c r="J57"/>
  <c r="H120" s="1"/>
  <c r="J120" s="1"/>
  <c r="J56"/>
  <c r="H119" s="1"/>
  <c r="J119" s="1"/>
  <c r="J54"/>
  <c r="H117" s="1"/>
  <c r="J117" s="1"/>
  <c r="J53"/>
  <c r="H116" s="1"/>
  <c r="J116" s="1"/>
  <c r="J52"/>
  <c r="H115" s="1"/>
  <c r="J115" s="1"/>
  <c r="J51"/>
  <c r="H114" s="1"/>
  <c r="J114" s="1"/>
  <c r="J50"/>
  <c r="H113" s="1"/>
  <c r="J113" s="1"/>
  <c r="J49"/>
  <c r="H112" s="1"/>
  <c r="J112" s="1"/>
  <c r="J47"/>
  <c r="H109" s="1"/>
  <c r="J109" s="1"/>
  <c r="J46"/>
  <c r="H108" s="1"/>
  <c r="J108" s="1"/>
  <c r="J45"/>
  <c r="H107" s="1"/>
  <c r="J107" s="1"/>
  <c r="J43"/>
  <c r="H105" s="1"/>
  <c r="J105" s="1"/>
  <c r="H43"/>
  <c r="G43"/>
  <c r="J42"/>
  <c r="H104" s="1"/>
  <c r="J104" s="1"/>
  <c r="J41"/>
  <c r="H103" s="1"/>
  <c r="J103" s="1"/>
  <c r="J40"/>
  <c r="H102" s="1"/>
  <c r="J102" s="1"/>
  <c r="J39"/>
  <c r="H101" s="1"/>
  <c r="J101" s="1"/>
  <c r="J37"/>
  <c r="H99" s="1"/>
  <c r="J99" s="1"/>
  <c r="J36"/>
  <c r="H98" s="1"/>
  <c r="J98" s="1"/>
  <c r="J35"/>
  <c r="H97" s="1"/>
  <c r="J97" s="1"/>
  <c r="J34"/>
  <c r="H96" s="1"/>
  <c r="J96" s="1"/>
  <c r="J33"/>
  <c r="H95" s="1"/>
  <c r="J95" s="1"/>
  <c r="J32"/>
  <c r="H94" s="1"/>
  <c r="J94" s="1"/>
  <c r="E31"/>
  <c r="J31" s="1"/>
  <c r="H93" s="1"/>
  <c r="J93" s="1"/>
  <c r="C31"/>
  <c r="J30"/>
  <c r="H92" s="1"/>
  <c r="J92" s="1"/>
  <c r="J29"/>
  <c r="H91" s="1"/>
  <c r="J91" s="1"/>
  <c r="J28"/>
  <c r="H90" s="1"/>
  <c r="J90" s="1"/>
  <c r="J27"/>
  <c r="H89" s="1"/>
  <c r="J89" s="1"/>
  <c r="J26"/>
  <c r="H88" s="1"/>
  <c r="J88" s="1"/>
  <c r="J25"/>
  <c r="H87" s="1"/>
  <c r="J87" s="1"/>
  <c r="J24"/>
  <c r="H86" s="1"/>
  <c r="J86" s="1"/>
  <c r="J23"/>
  <c r="H85" s="1"/>
  <c r="J85" s="1"/>
  <c r="J22"/>
  <c r="H84" s="1"/>
  <c r="J84" s="1"/>
  <c r="J21"/>
  <c r="H83" s="1"/>
  <c r="J83" s="1"/>
  <c r="H21"/>
  <c r="J19"/>
  <c r="H81" s="1"/>
  <c r="J81" s="1"/>
  <c r="J18"/>
  <c r="H80" s="1"/>
  <c r="J80" s="1"/>
  <c r="J17"/>
  <c r="H79" s="1"/>
  <c r="J79" s="1"/>
  <c r="J16"/>
  <c r="H77" s="1"/>
  <c r="J77" s="1"/>
  <c r="J15"/>
  <c r="H75" s="1"/>
  <c r="J75" s="1"/>
  <c r="J14"/>
  <c r="H74" s="1"/>
  <c r="J74" s="1"/>
  <c r="J13"/>
  <c r="H73" s="1"/>
  <c r="G229" i="91" l="1"/>
  <c r="G221"/>
  <c r="E288" s="1"/>
  <c r="G288" s="1"/>
  <c r="G199"/>
  <c r="E282" s="1"/>
  <c r="G282" s="1"/>
  <c r="G183"/>
  <c r="E278" s="1"/>
  <c r="G278" s="1"/>
  <c r="G167"/>
  <c r="E274" s="1"/>
  <c r="G274" s="1"/>
  <c r="G151"/>
  <c r="E270" s="1"/>
  <c r="G270" s="1"/>
  <c r="G131"/>
  <c r="E265" s="1"/>
  <c r="G265" s="1"/>
  <c r="G115"/>
  <c r="E261" s="1"/>
  <c r="G261" s="1"/>
  <c r="G103"/>
  <c r="E258" s="1"/>
  <c r="G258" s="1"/>
  <c r="G87"/>
  <c r="E254" s="1"/>
  <c r="G254" s="1"/>
  <c r="G69"/>
  <c r="E248" s="1"/>
  <c r="G248" s="1"/>
  <c r="G53"/>
  <c r="E244" s="1"/>
  <c r="G244" s="1"/>
  <c r="G37"/>
  <c r="E240" s="1"/>
  <c r="G240" s="1"/>
  <c r="G19"/>
  <c r="E235" s="1"/>
  <c r="G235" s="1"/>
  <c r="J38" i="90"/>
  <c r="H100" s="1"/>
  <c r="J100" s="1"/>
  <c r="G290" i="91"/>
  <c r="G292"/>
  <c r="E292"/>
  <c r="H131" i="90"/>
  <c r="J73"/>
  <c r="J68"/>
  <c r="E290" i="91" l="1"/>
  <c r="G227"/>
  <c r="G228" s="1"/>
  <c r="H129" i="90"/>
  <c r="J66"/>
  <c r="G298" i="91"/>
  <c r="E291"/>
  <c r="G296"/>
  <c r="G291"/>
  <c r="J131" i="90"/>
  <c r="J129"/>
  <c r="H130"/>
  <c r="J67" l="1"/>
  <c r="J69" s="1"/>
  <c r="G297" i="91"/>
  <c r="J137" i="90"/>
  <c r="J130"/>
  <c r="J135"/>
  <c r="J136" l="1"/>
  <c r="AK70" i="89" l="1"/>
  <c r="C69"/>
  <c r="B69"/>
  <c r="C67"/>
  <c r="C68" s="1"/>
  <c r="B67"/>
  <c r="B68" s="1"/>
  <c r="Z66"/>
  <c r="AA66" s="1"/>
  <c r="W66"/>
  <c r="X66" s="1"/>
  <c r="S66"/>
  <c r="T66" s="1"/>
  <c r="AC66" s="1"/>
  <c r="K66"/>
  <c r="L66" s="1"/>
  <c r="H66"/>
  <c r="I66" s="1"/>
  <c r="D66"/>
  <c r="E66" s="1"/>
  <c r="Z65"/>
  <c r="AA65" s="1"/>
  <c r="W65"/>
  <c r="S65"/>
  <c r="T65" s="1"/>
  <c r="AC65" s="1"/>
  <c r="K65"/>
  <c r="H65"/>
  <c r="I65" s="1"/>
  <c r="D65"/>
  <c r="E65" s="1"/>
  <c r="Z64"/>
  <c r="AA64" s="1"/>
  <c r="W64"/>
  <c r="X64" s="1"/>
  <c r="S64"/>
  <c r="T64" s="1"/>
  <c r="AC64" s="1"/>
  <c r="K64"/>
  <c r="L64" s="1"/>
  <c r="H64"/>
  <c r="I64" s="1"/>
  <c r="D64"/>
  <c r="E64" s="1"/>
  <c r="Z63"/>
  <c r="AA63" s="1"/>
  <c r="W63"/>
  <c r="S63"/>
  <c r="T63" s="1"/>
  <c r="AC63" s="1"/>
  <c r="K63"/>
  <c r="H63"/>
  <c r="I63" s="1"/>
  <c r="D63"/>
  <c r="E63" s="1"/>
  <c r="Z62"/>
  <c r="AA62" s="1"/>
  <c r="W62"/>
  <c r="X62" s="1"/>
  <c r="S62"/>
  <c r="T62" s="1"/>
  <c r="AC62" s="1"/>
  <c r="K62"/>
  <c r="L62" s="1"/>
  <c r="H62"/>
  <c r="I62" s="1"/>
  <c r="D62"/>
  <c r="E62" s="1"/>
  <c r="Z61"/>
  <c r="AA61" s="1"/>
  <c r="W61"/>
  <c r="S61"/>
  <c r="T61" s="1"/>
  <c r="K61"/>
  <c r="H61"/>
  <c r="I61" s="1"/>
  <c r="D61"/>
  <c r="E61" s="1"/>
  <c r="Z60"/>
  <c r="AA60" s="1"/>
  <c r="W60"/>
  <c r="X60" s="1"/>
  <c r="S60"/>
  <c r="T60" s="1"/>
  <c r="AC60" s="1"/>
  <c r="K60"/>
  <c r="L60" s="1"/>
  <c r="H60"/>
  <c r="I60" s="1"/>
  <c r="D60"/>
  <c r="E60" s="1"/>
  <c r="Z59"/>
  <c r="AA59" s="1"/>
  <c r="W59"/>
  <c r="S59"/>
  <c r="T59" s="1"/>
  <c r="AC59" s="1"/>
  <c r="K59"/>
  <c r="H59"/>
  <c r="I59" s="1"/>
  <c r="D59"/>
  <c r="E59" s="1"/>
  <c r="Z58"/>
  <c r="AA58" s="1"/>
  <c r="W58"/>
  <c r="X58" s="1"/>
  <c r="S58"/>
  <c r="T58" s="1"/>
  <c r="AC58" s="1"/>
  <c r="K58"/>
  <c r="L58" s="1"/>
  <c r="H58"/>
  <c r="I58" s="1"/>
  <c r="D58"/>
  <c r="E58" s="1"/>
  <c r="Z57"/>
  <c r="AA57" s="1"/>
  <c r="W57"/>
  <c r="S57"/>
  <c r="T57" s="1"/>
  <c r="AC57" s="1"/>
  <c r="K57"/>
  <c r="H57"/>
  <c r="I57" s="1"/>
  <c r="D57"/>
  <c r="E57" s="1"/>
  <c r="F57" s="1"/>
  <c r="Z56"/>
  <c r="AA56" s="1"/>
  <c r="W56"/>
  <c r="X56" s="1"/>
  <c r="S56"/>
  <c r="T56" s="1"/>
  <c r="K56"/>
  <c r="H56"/>
  <c r="I56" s="1"/>
  <c r="D56"/>
  <c r="E56" s="1"/>
  <c r="F56" s="1"/>
  <c r="Z55"/>
  <c r="W55"/>
  <c r="X55" s="1"/>
  <c r="S55"/>
  <c r="T55" s="1"/>
  <c r="K55"/>
  <c r="L55" s="1"/>
  <c r="H55"/>
  <c r="D55"/>
  <c r="E55" s="1"/>
  <c r="Z54"/>
  <c r="W54"/>
  <c r="S54"/>
  <c r="T54" s="1"/>
  <c r="K54"/>
  <c r="H54"/>
  <c r="D54"/>
  <c r="E54" s="1"/>
  <c r="Z53"/>
  <c r="W53"/>
  <c r="X53" s="1"/>
  <c r="S53"/>
  <c r="T53" s="1"/>
  <c r="K53"/>
  <c r="L53" s="1"/>
  <c r="H53"/>
  <c r="D53"/>
  <c r="E53" s="1"/>
  <c r="Z52"/>
  <c r="W52"/>
  <c r="S52"/>
  <c r="T52" s="1"/>
  <c r="K52"/>
  <c r="H52"/>
  <c r="D52"/>
  <c r="E52" s="1"/>
  <c r="Z51"/>
  <c r="W51"/>
  <c r="X51" s="1"/>
  <c r="S51"/>
  <c r="T51" s="1"/>
  <c r="K51"/>
  <c r="L51" s="1"/>
  <c r="H51"/>
  <c r="D51"/>
  <c r="E51" s="1"/>
  <c r="Z50"/>
  <c r="W50"/>
  <c r="S50"/>
  <c r="T50" s="1"/>
  <c r="K50"/>
  <c r="H50"/>
  <c r="D50"/>
  <c r="E50" s="1"/>
  <c r="Z49"/>
  <c r="X49"/>
  <c r="W49"/>
  <c r="T49"/>
  <c r="S49"/>
  <c r="L49"/>
  <c r="K49"/>
  <c r="H49"/>
  <c r="D49"/>
  <c r="E49" s="1"/>
  <c r="Z48"/>
  <c r="W48"/>
  <c r="S48"/>
  <c r="T48" s="1"/>
  <c r="K48"/>
  <c r="H48"/>
  <c r="D48"/>
  <c r="E48" s="1"/>
  <c r="Z47"/>
  <c r="W47"/>
  <c r="X47" s="1"/>
  <c r="S47"/>
  <c r="T47" s="1"/>
  <c r="K47"/>
  <c r="L47" s="1"/>
  <c r="H47"/>
  <c r="I47" s="1"/>
  <c r="D47"/>
  <c r="E47" s="1"/>
  <c r="F47" s="1"/>
  <c r="O47" s="1"/>
  <c r="Z46"/>
  <c r="W46"/>
  <c r="S46"/>
  <c r="T46" s="1"/>
  <c r="K46"/>
  <c r="L46" s="1"/>
  <c r="H46"/>
  <c r="I46" s="1"/>
  <c r="D46"/>
  <c r="E46" s="1"/>
  <c r="F46" s="1"/>
  <c r="O46" s="1"/>
  <c r="Z45"/>
  <c r="X45"/>
  <c r="W45"/>
  <c r="T45"/>
  <c r="S45"/>
  <c r="L45"/>
  <c r="K45"/>
  <c r="J45"/>
  <c r="H45"/>
  <c r="I45" s="1"/>
  <c r="D45"/>
  <c r="E45" s="1"/>
  <c r="F45" s="1"/>
  <c r="O45" s="1"/>
  <c r="Z44"/>
  <c r="W44"/>
  <c r="S44"/>
  <c r="T44" s="1"/>
  <c r="K44"/>
  <c r="L44" s="1"/>
  <c r="H44"/>
  <c r="I44" s="1"/>
  <c r="D44"/>
  <c r="E44" s="1"/>
  <c r="F44" s="1"/>
  <c r="Z43"/>
  <c r="W43"/>
  <c r="X43" s="1"/>
  <c r="S43"/>
  <c r="T43" s="1"/>
  <c r="K43"/>
  <c r="L43" s="1"/>
  <c r="H43"/>
  <c r="I43" s="1"/>
  <c r="D43"/>
  <c r="E43" s="1"/>
  <c r="F43" s="1"/>
  <c r="O43" s="1"/>
  <c r="Z42"/>
  <c r="W42"/>
  <c r="S42"/>
  <c r="T42" s="1"/>
  <c r="K42"/>
  <c r="L42" s="1"/>
  <c r="H42"/>
  <c r="I42" s="1"/>
  <c r="D42"/>
  <c r="E42" s="1"/>
  <c r="F42" s="1"/>
  <c r="O42" s="1"/>
  <c r="Z41"/>
  <c r="X41"/>
  <c r="W41"/>
  <c r="T41"/>
  <c r="S41"/>
  <c r="L41"/>
  <c r="K41"/>
  <c r="J41"/>
  <c r="H41"/>
  <c r="I41" s="1"/>
  <c r="F41"/>
  <c r="O41" s="1"/>
  <c r="D41"/>
  <c r="E41" s="1"/>
  <c r="AB40"/>
  <c r="Z40"/>
  <c r="AA40" s="1"/>
  <c r="X40"/>
  <c r="W40"/>
  <c r="T40"/>
  <c r="S40"/>
  <c r="L40"/>
  <c r="K40"/>
  <c r="H40"/>
  <c r="I40" s="1"/>
  <c r="D40"/>
  <c r="E40" s="1"/>
  <c r="AB39"/>
  <c r="Z39"/>
  <c r="AA39" s="1"/>
  <c r="X39"/>
  <c r="W39"/>
  <c r="T39"/>
  <c r="S39"/>
  <c r="L39"/>
  <c r="K39"/>
  <c r="H39"/>
  <c r="I39" s="1"/>
  <c r="D39"/>
  <c r="E39" s="1"/>
  <c r="Z38"/>
  <c r="AA38" s="1"/>
  <c r="AB38" s="1"/>
  <c r="W38"/>
  <c r="X38" s="1"/>
  <c r="S38"/>
  <c r="T38" s="1"/>
  <c r="K38"/>
  <c r="L38" s="1"/>
  <c r="H38"/>
  <c r="I38" s="1"/>
  <c r="D38"/>
  <c r="E38" s="1"/>
  <c r="Z37"/>
  <c r="AA37" s="1"/>
  <c r="W37"/>
  <c r="X37" s="1"/>
  <c r="S37"/>
  <c r="T37" s="1"/>
  <c r="K37"/>
  <c r="L37" s="1"/>
  <c r="H37"/>
  <c r="I37" s="1"/>
  <c r="D37"/>
  <c r="E37" s="1"/>
  <c r="Z36"/>
  <c r="AA36" s="1"/>
  <c r="W36"/>
  <c r="X36" s="1"/>
  <c r="S36"/>
  <c r="T36" s="1"/>
  <c r="K36"/>
  <c r="L36" s="1"/>
  <c r="H36"/>
  <c r="I36" s="1"/>
  <c r="D36"/>
  <c r="E36" s="1"/>
  <c r="Z35"/>
  <c r="AA35" s="1"/>
  <c r="W35"/>
  <c r="X35" s="1"/>
  <c r="S35"/>
  <c r="T35" s="1"/>
  <c r="K35"/>
  <c r="L35" s="1"/>
  <c r="H35"/>
  <c r="I35" s="1"/>
  <c r="D35"/>
  <c r="E35" s="1"/>
  <c r="Z34"/>
  <c r="AA34" s="1"/>
  <c r="W34"/>
  <c r="X34" s="1"/>
  <c r="S34"/>
  <c r="T34" s="1"/>
  <c r="K34"/>
  <c r="L34" s="1"/>
  <c r="H34"/>
  <c r="I34" s="1"/>
  <c r="D34"/>
  <c r="E34" s="1"/>
  <c r="Z33"/>
  <c r="AA33" s="1"/>
  <c r="W33"/>
  <c r="X33" s="1"/>
  <c r="S33"/>
  <c r="T33" s="1"/>
  <c r="K33"/>
  <c r="L33" s="1"/>
  <c r="H33"/>
  <c r="I33" s="1"/>
  <c r="D33"/>
  <c r="E33" s="1"/>
  <c r="Z32"/>
  <c r="AA32" s="1"/>
  <c r="W32"/>
  <c r="X32" s="1"/>
  <c r="S32"/>
  <c r="T32" s="1"/>
  <c r="K32"/>
  <c r="L32" s="1"/>
  <c r="H32"/>
  <c r="I32" s="1"/>
  <c r="D32"/>
  <c r="E32" s="1"/>
  <c r="Z31"/>
  <c r="AA31" s="1"/>
  <c r="W31"/>
  <c r="X31" s="1"/>
  <c r="S31"/>
  <c r="T31" s="1"/>
  <c r="K31"/>
  <c r="L31" s="1"/>
  <c r="H31"/>
  <c r="I31" s="1"/>
  <c r="D31"/>
  <c r="E31" s="1"/>
  <c r="Z30"/>
  <c r="AA30" s="1"/>
  <c r="W30"/>
  <c r="X30" s="1"/>
  <c r="S30"/>
  <c r="T30" s="1"/>
  <c r="K30"/>
  <c r="L30" s="1"/>
  <c r="H30"/>
  <c r="I30" s="1"/>
  <c r="D30"/>
  <c r="E30" s="1"/>
  <c r="Z29"/>
  <c r="AA29" s="1"/>
  <c r="W29"/>
  <c r="X29" s="1"/>
  <c r="S29"/>
  <c r="T29" s="1"/>
  <c r="K29"/>
  <c r="L29" s="1"/>
  <c r="H29"/>
  <c r="I29" s="1"/>
  <c r="D29"/>
  <c r="E29" s="1"/>
  <c r="Z28"/>
  <c r="AA28" s="1"/>
  <c r="W28"/>
  <c r="X28" s="1"/>
  <c r="S28"/>
  <c r="T28" s="1"/>
  <c r="K28"/>
  <c r="L28" s="1"/>
  <c r="H28"/>
  <c r="I28" s="1"/>
  <c r="D28"/>
  <c r="E28" s="1"/>
  <c r="Z27"/>
  <c r="AA27" s="1"/>
  <c r="W27"/>
  <c r="X27" s="1"/>
  <c r="S27"/>
  <c r="T27" s="1"/>
  <c r="K27"/>
  <c r="L27" s="1"/>
  <c r="H27"/>
  <c r="I27" s="1"/>
  <c r="D27"/>
  <c r="E27" s="1"/>
  <c r="Z26"/>
  <c r="AA26" s="1"/>
  <c r="W26"/>
  <c r="X26" s="1"/>
  <c r="S26"/>
  <c r="T26" s="1"/>
  <c r="K26"/>
  <c r="L26" s="1"/>
  <c r="H26"/>
  <c r="I26" s="1"/>
  <c r="D26"/>
  <c r="E26" s="1"/>
  <c r="Z25"/>
  <c r="AA25" s="1"/>
  <c r="W25"/>
  <c r="X25" s="1"/>
  <c r="S25"/>
  <c r="T25" s="1"/>
  <c r="K25"/>
  <c r="L25" s="1"/>
  <c r="H25"/>
  <c r="I25" s="1"/>
  <c r="D25"/>
  <c r="E25" s="1"/>
  <c r="Z24"/>
  <c r="AA24" s="1"/>
  <c r="W24"/>
  <c r="X24" s="1"/>
  <c r="S24"/>
  <c r="T24" s="1"/>
  <c r="K24"/>
  <c r="L24" s="1"/>
  <c r="H24"/>
  <c r="I24" s="1"/>
  <c r="D24"/>
  <c r="E24" s="1"/>
  <c r="Z23"/>
  <c r="AA23" s="1"/>
  <c r="W23"/>
  <c r="X23" s="1"/>
  <c r="S23"/>
  <c r="T23" s="1"/>
  <c r="K23"/>
  <c r="L23" s="1"/>
  <c r="H23"/>
  <c r="I23" s="1"/>
  <c r="D23"/>
  <c r="E23" s="1"/>
  <c r="Z22"/>
  <c r="AA22" s="1"/>
  <c r="W22"/>
  <c r="X22" s="1"/>
  <c r="S22"/>
  <c r="T22" s="1"/>
  <c r="K22"/>
  <c r="L22" s="1"/>
  <c r="H22"/>
  <c r="I22" s="1"/>
  <c r="D22"/>
  <c r="E22" s="1"/>
  <c r="Z21"/>
  <c r="AA21" s="1"/>
  <c r="W21"/>
  <c r="X21" s="1"/>
  <c r="S21"/>
  <c r="T21" s="1"/>
  <c r="K21"/>
  <c r="L21" s="1"/>
  <c r="H21"/>
  <c r="I21" s="1"/>
  <c r="D21"/>
  <c r="E21" s="1"/>
  <c r="Z20"/>
  <c r="AA20" s="1"/>
  <c r="W20"/>
  <c r="X20" s="1"/>
  <c r="S20"/>
  <c r="T20" s="1"/>
  <c r="K20"/>
  <c r="L20" s="1"/>
  <c r="H20"/>
  <c r="I20" s="1"/>
  <c r="D20"/>
  <c r="E20" s="1"/>
  <c r="Z19"/>
  <c r="AA19" s="1"/>
  <c r="W19"/>
  <c r="X19" s="1"/>
  <c r="S19"/>
  <c r="T19" s="1"/>
  <c r="K19"/>
  <c r="L19" s="1"/>
  <c r="H19"/>
  <c r="I19" s="1"/>
  <c r="D19"/>
  <c r="E19" s="1"/>
  <c r="Z18"/>
  <c r="AA18" s="1"/>
  <c r="W18"/>
  <c r="X18" s="1"/>
  <c r="S18"/>
  <c r="T18" s="1"/>
  <c r="K18"/>
  <c r="L18" s="1"/>
  <c r="H18"/>
  <c r="I18" s="1"/>
  <c r="D18"/>
  <c r="E18" s="1"/>
  <c r="Z17"/>
  <c r="AA17" s="1"/>
  <c r="W17"/>
  <c r="X17" s="1"/>
  <c r="S17"/>
  <c r="T17" s="1"/>
  <c r="K17"/>
  <c r="L17" s="1"/>
  <c r="H17"/>
  <c r="I17" s="1"/>
  <c r="D17"/>
  <c r="E17" s="1"/>
  <c r="Z16"/>
  <c r="AA16" s="1"/>
  <c r="W16"/>
  <c r="X16" s="1"/>
  <c r="S16"/>
  <c r="T16" s="1"/>
  <c r="K16"/>
  <c r="L16" s="1"/>
  <c r="H16"/>
  <c r="I16" s="1"/>
  <c r="D16"/>
  <c r="E16" s="1"/>
  <c r="Z15"/>
  <c r="AA15" s="1"/>
  <c r="W15"/>
  <c r="X15" s="1"/>
  <c r="S15"/>
  <c r="T15" s="1"/>
  <c r="K15"/>
  <c r="L15" s="1"/>
  <c r="H15"/>
  <c r="I15" s="1"/>
  <c r="D15"/>
  <c r="E15" s="1"/>
  <c r="R14"/>
  <c r="Q14"/>
  <c r="K14"/>
  <c r="L14" s="1"/>
  <c r="H14"/>
  <c r="I14" s="1"/>
  <c r="D14"/>
  <c r="E14" s="1"/>
  <c r="Z13"/>
  <c r="AA13" s="1"/>
  <c r="W13"/>
  <c r="X13" s="1"/>
  <c r="S13"/>
  <c r="T13" s="1"/>
  <c r="K13"/>
  <c r="L13" s="1"/>
  <c r="H13"/>
  <c r="I13" s="1"/>
  <c r="D13"/>
  <c r="E13" s="1"/>
  <c r="Z12"/>
  <c r="AA12" s="1"/>
  <c r="W12"/>
  <c r="X12" s="1"/>
  <c r="S12"/>
  <c r="T12" s="1"/>
  <c r="K12"/>
  <c r="L12" s="1"/>
  <c r="H12"/>
  <c r="D12"/>
  <c r="E12" s="1"/>
  <c r="AI12" s="1"/>
  <c r="Z11"/>
  <c r="AA11" s="1"/>
  <c r="W11"/>
  <c r="S11"/>
  <c r="K11"/>
  <c r="H11"/>
  <c r="I11" s="1"/>
  <c r="D11"/>
  <c r="E11" s="1"/>
  <c r="AB36" l="1"/>
  <c r="AB37"/>
  <c r="AB13"/>
  <c r="AB15"/>
  <c r="AB16"/>
  <c r="AB17"/>
  <c r="AB18"/>
  <c r="AB19"/>
  <c r="AB20"/>
  <c r="AB21"/>
  <c r="AB22"/>
  <c r="AB23"/>
  <c r="AB24"/>
  <c r="AB25"/>
  <c r="AB26"/>
  <c r="AB27"/>
  <c r="AB28"/>
  <c r="AB29"/>
  <c r="AB30"/>
  <c r="AB31"/>
  <c r="AB32"/>
  <c r="AB33"/>
  <c r="AB34"/>
  <c r="AB35"/>
  <c r="AC61"/>
  <c r="J43"/>
  <c r="O44"/>
  <c r="J47"/>
  <c r="I12"/>
  <c r="J12" s="1"/>
  <c r="AB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Y41"/>
  <c r="J42"/>
  <c r="X42"/>
  <c r="Y42" s="1"/>
  <c r="Y43"/>
  <c r="J44"/>
  <c r="X44"/>
  <c r="Y44" s="1"/>
  <c r="Y45"/>
  <c r="J46"/>
  <c r="X46"/>
  <c r="Y46" s="1"/>
  <c r="Y47"/>
  <c r="L48"/>
  <c r="M48" s="1"/>
  <c r="X48"/>
  <c r="Y48" s="1"/>
  <c r="M49"/>
  <c r="Y49"/>
  <c r="L50"/>
  <c r="M50" s="1"/>
  <c r="X50"/>
  <c r="Y50" s="1"/>
  <c r="M51"/>
  <c r="Y51"/>
  <c r="L52"/>
  <c r="M52" s="1"/>
  <c r="X52"/>
  <c r="Y52" s="1"/>
  <c r="M53"/>
  <c r="Y53"/>
  <c r="L54"/>
  <c r="M54" s="1"/>
  <c r="X54"/>
  <c r="Y54" s="1"/>
  <c r="M55"/>
  <c r="Y55"/>
  <c r="L56"/>
  <c r="M56" s="1"/>
  <c r="AB56"/>
  <c r="L57"/>
  <c r="O57" s="1"/>
  <c r="X57"/>
  <c r="Y57" s="1"/>
  <c r="M58"/>
  <c r="Y58"/>
  <c r="L59"/>
  <c r="M59" s="1"/>
  <c r="X59"/>
  <c r="Y59" s="1"/>
  <c r="M60"/>
  <c r="Y60"/>
  <c r="L61"/>
  <c r="M61" s="1"/>
  <c r="X61"/>
  <c r="Y61" s="1"/>
  <c r="M62"/>
  <c r="Y62"/>
  <c r="L63"/>
  <c r="M63" s="1"/>
  <c r="X63"/>
  <c r="Y63" s="1"/>
  <c r="M64"/>
  <c r="Y64"/>
  <c r="L65"/>
  <c r="M65" s="1"/>
  <c r="X65"/>
  <c r="Y65" s="1"/>
  <c r="M66"/>
  <c r="Y66"/>
  <c r="AC12"/>
  <c r="U12"/>
  <c r="AD12" s="1"/>
  <c r="E69"/>
  <c r="E67"/>
  <c r="K69"/>
  <c r="K67"/>
  <c r="AI13"/>
  <c r="AI14"/>
  <c r="AI15"/>
  <c r="AI16"/>
  <c r="AI17"/>
  <c r="AI18"/>
  <c r="AI19"/>
  <c r="AI20"/>
  <c r="AI21"/>
  <c r="AI22"/>
  <c r="AI23"/>
  <c r="AI24"/>
  <c r="AI25"/>
  <c r="AI26"/>
  <c r="AI27"/>
  <c r="AI28"/>
  <c r="AI29"/>
  <c r="AI30"/>
  <c r="AI31"/>
  <c r="AI32"/>
  <c r="AI33"/>
  <c r="AI34"/>
  <c r="AI35"/>
  <c r="AI36"/>
  <c r="AI37"/>
  <c r="AI38"/>
  <c r="AI39"/>
  <c r="AI40"/>
  <c r="AA41"/>
  <c r="AB41" s="1"/>
  <c r="AA42"/>
  <c r="AB42" s="1"/>
  <c r="AA43"/>
  <c r="AB43" s="1"/>
  <c r="AA44"/>
  <c r="AB44" s="1"/>
  <c r="AA45"/>
  <c r="AB45" s="1"/>
  <c r="AA46"/>
  <c r="AB46" s="1"/>
  <c r="AA47"/>
  <c r="AB47" s="1"/>
  <c r="N49"/>
  <c r="F49"/>
  <c r="AI49"/>
  <c r="G49"/>
  <c r="N51"/>
  <c r="F51"/>
  <c r="AI51"/>
  <c r="G51"/>
  <c r="N53"/>
  <c r="F53"/>
  <c r="AI53"/>
  <c r="G53"/>
  <c r="AI55"/>
  <c r="N55"/>
  <c r="F55"/>
  <c r="G55" s="1"/>
  <c r="D69"/>
  <c r="D67"/>
  <c r="H69"/>
  <c r="H67"/>
  <c r="AC13"/>
  <c r="U13"/>
  <c r="R69"/>
  <c r="R67"/>
  <c r="W14"/>
  <c r="W67" s="1"/>
  <c r="AC15"/>
  <c r="U15"/>
  <c r="AC16"/>
  <c r="U16"/>
  <c r="AC17"/>
  <c r="U17"/>
  <c r="AC18"/>
  <c r="U18"/>
  <c r="AC19"/>
  <c r="U19"/>
  <c r="AC20"/>
  <c r="U20"/>
  <c r="AC21"/>
  <c r="U21"/>
  <c r="AC22"/>
  <c r="U22"/>
  <c r="AC23"/>
  <c r="U23"/>
  <c r="AC24"/>
  <c r="U24"/>
  <c r="AC25"/>
  <c r="U25"/>
  <c r="AC26"/>
  <c r="U26"/>
  <c r="AC27"/>
  <c r="U27"/>
  <c r="AC28"/>
  <c r="U28"/>
  <c r="AC29"/>
  <c r="U29"/>
  <c r="AC30"/>
  <c r="U30"/>
  <c r="AC31"/>
  <c r="U31"/>
  <c r="AC32"/>
  <c r="U32"/>
  <c r="AC33"/>
  <c r="U33"/>
  <c r="AC34"/>
  <c r="U34"/>
  <c r="AC35"/>
  <c r="U35"/>
  <c r="AC36"/>
  <c r="U36"/>
  <c r="AC37"/>
  <c r="U37"/>
  <c r="AC38"/>
  <c r="U38"/>
  <c r="AC39"/>
  <c r="U39"/>
  <c r="AC40"/>
  <c r="U40"/>
  <c r="AC41"/>
  <c r="U41"/>
  <c r="AD41" s="1"/>
  <c r="AC42"/>
  <c r="U42"/>
  <c r="AC43"/>
  <c r="U43"/>
  <c r="V43"/>
  <c r="AC44"/>
  <c r="U44"/>
  <c r="AD44" s="1"/>
  <c r="AC45"/>
  <c r="U45"/>
  <c r="AD45" s="1"/>
  <c r="AC46"/>
  <c r="U46"/>
  <c r="AC47"/>
  <c r="U47"/>
  <c r="V47" s="1"/>
  <c r="AI11"/>
  <c r="M12"/>
  <c r="Y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AJ41"/>
  <c r="AJ42"/>
  <c r="AJ43"/>
  <c r="AJ44"/>
  <c r="AJ45"/>
  <c r="AJ46"/>
  <c r="AJ47"/>
  <c r="F11"/>
  <c r="J11"/>
  <c r="L11"/>
  <c r="N11"/>
  <c r="T11"/>
  <c r="X11"/>
  <c r="AB11"/>
  <c r="F12"/>
  <c r="G12" s="1"/>
  <c r="N12"/>
  <c r="F13"/>
  <c r="G13" s="1"/>
  <c r="J13"/>
  <c r="Y13"/>
  <c r="F14"/>
  <c r="J14"/>
  <c r="Z14"/>
  <c r="F15"/>
  <c r="G15" s="1"/>
  <c r="J15"/>
  <c r="Y15"/>
  <c r="F16"/>
  <c r="J16"/>
  <c r="Y16"/>
  <c r="F17"/>
  <c r="G17" s="1"/>
  <c r="J17"/>
  <c r="Y17"/>
  <c r="F18"/>
  <c r="J18"/>
  <c r="Y18"/>
  <c r="F19"/>
  <c r="G19" s="1"/>
  <c r="J19"/>
  <c r="Y19"/>
  <c r="F20"/>
  <c r="J20"/>
  <c r="Y20"/>
  <c r="F21"/>
  <c r="G21" s="1"/>
  <c r="J21"/>
  <c r="Y21"/>
  <c r="F22"/>
  <c r="J22"/>
  <c r="Y22"/>
  <c r="F23"/>
  <c r="G23" s="1"/>
  <c r="J23"/>
  <c r="Y23"/>
  <c r="F24"/>
  <c r="J24"/>
  <c r="Y24"/>
  <c r="F25"/>
  <c r="G25" s="1"/>
  <c r="J25"/>
  <c r="Y25"/>
  <c r="F26"/>
  <c r="J26"/>
  <c r="Y26"/>
  <c r="F27"/>
  <c r="G27" s="1"/>
  <c r="J27"/>
  <c r="Y27"/>
  <c r="F28"/>
  <c r="J28"/>
  <c r="Y28"/>
  <c r="F29"/>
  <c r="G29" s="1"/>
  <c r="J29"/>
  <c r="Y29"/>
  <c r="F30"/>
  <c r="J30"/>
  <c r="Y30"/>
  <c r="F31"/>
  <c r="G31" s="1"/>
  <c r="J31"/>
  <c r="Y31"/>
  <c r="F32"/>
  <c r="J32"/>
  <c r="Y32"/>
  <c r="F33"/>
  <c r="G33" s="1"/>
  <c r="J33"/>
  <c r="Y33"/>
  <c r="F34"/>
  <c r="J34"/>
  <c r="Y34"/>
  <c r="F35"/>
  <c r="G35" s="1"/>
  <c r="J35"/>
  <c r="Y35"/>
  <c r="F36"/>
  <c r="J36"/>
  <c r="Y36"/>
  <c r="F37"/>
  <c r="G37" s="1"/>
  <c r="J37"/>
  <c r="Y37"/>
  <c r="F38"/>
  <c r="J38"/>
  <c r="Y38"/>
  <c r="F39"/>
  <c r="G39" s="1"/>
  <c r="J39"/>
  <c r="Y39"/>
  <c r="F40"/>
  <c r="J40"/>
  <c r="Y40"/>
  <c r="Q69"/>
  <c r="Q67"/>
  <c r="AI41"/>
  <c r="AK41" s="1"/>
  <c r="G41"/>
  <c r="AI42"/>
  <c r="G42"/>
  <c r="AI43"/>
  <c r="AK43" s="1"/>
  <c r="G43"/>
  <c r="AI44"/>
  <c r="G44"/>
  <c r="AI45"/>
  <c r="AK45" s="1"/>
  <c r="G45"/>
  <c r="AI46"/>
  <c r="G46"/>
  <c r="AI47"/>
  <c r="AK47" s="1"/>
  <c r="G47"/>
  <c r="N48"/>
  <c r="F48"/>
  <c r="AI48"/>
  <c r="G48"/>
  <c r="N50"/>
  <c r="F50"/>
  <c r="AI50"/>
  <c r="G50"/>
  <c r="N52"/>
  <c r="F52"/>
  <c r="AI52"/>
  <c r="G52"/>
  <c r="N54"/>
  <c r="F54"/>
  <c r="AI54"/>
  <c r="G54"/>
  <c r="AJ56"/>
  <c r="AJ57"/>
  <c r="S14"/>
  <c r="T14" s="1"/>
  <c r="M41"/>
  <c r="N41"/>
  <c r="P41" s="1"/>
  <c r="M42"/>
  <c r="N42"/>
  <c r="P42" s="1"/>
  <c r="M43"/>
  <c r="N43"/>
  <c r="P43" s="1"/>
  <c r="M44"/>
  <c r="N44"/>
  <c r="P44" s="1"/>
  <c r="M45"/>
  <c r="N45"/>
  <c r="P45" s="1"/>
  <c r="M46"/>
  <c r="N46"/>
  <c r="P46" s="1"/>
  <c r="M47"/>
  <c r="N47"/>
  <c r="P47" s="1"/>
  <c r="AC56"/>
  <c r="U56"/>
  <c r="AI58"/>
  <c r="N58"/>
  <c r="F58"/>
  <c r="AI60"/>
  <c r="N60"/>
  <c r="F60"/>
  <c r="AI62"/>
  <c r="N62"/>
  <c r="F62"/>
  <c r="AI64"/>
  <c r="N64"/>
  <c r="F64"/>
  <c r="AI66"/>
  <c r="N66"/>
  <c r="F66"/>
  <c r="I48"/>
  <c r="I69" s="1"/>
  <c r="U48"/>
  <c r="AA48"/>
  <c r="AB48" s="1"/>
  <c r="AC48"/>
  <c r="I49"/>
  <c r="J49" s="1"/>
  <c r="U49"/>
  <c r="V49" s="1"/>
  <c r="AA49"/>
  <c r="AB49" s="1"/>
  <c r="AC49"/>
  <c r="I50"/>
  <c r="J50" s="1"/>
  <c r="U50"/>
  <c r="V50" s="1"/>
  <c r="AA50"/>
  <c r="AB50" s="1"/>
  <c r="AC50"/>
  <c r="I51"/>
  <c r="J51" s="1"/>
  <c r="U51"/>
  <c r="AA51"/>
  <c r="AB51" s="1"/>
  <c r="AC51"/>
  <c r="I52"/>
  <c r="J52" s="1"/>
  <c r="U52"/>
  <c r="AA52"/>
  <c r="AB52" s="1"/>
  <c r="AC52"/>
  <c r="I53"/>
  <c r="J53" s="1"/>
  <c r="U53"/>
  <c r="V53" s="1"/>
  <c r="AA53"/>
  <c r="AB53" s="1"/>
  <c r="AC53"/>
  <c r="I54"/>
  <c r="J54" s="1"/>
  <c r="U54"/>
  <c r="V54" s="1"/>
  <c r="AA54"/>
  <c r="AB54" s="1"/>
  <c r="AC54"/>
  <c r="I55"/>
  <c r="J55" s="1"/>
  <c r="U55"/>
  <c r="AA55"/>
  <c r="AB55" s="1"/>
  <c r="AC55"/>
  <c r="J56"/>
  <c r="Y56"/>
  <c r="J57"/>
  <c r="AI56"/>
  <c r="G56"/>
  <c r="AI57"/>
  <c r="G57"/>
  <c r="AI59"/>
  <c r="N59"/>
  <c r="F59"/>
  <c r="AI61"/>
  <c r="N61"/>
  <c r="F61"/>
  <c r="AI63"/>
  <c r="N63"/>
  <c r="F63"/>
  <c r="AI65"/>
  <c r="N65"/>
  <c r="F65"/>
  <c r="N56"/>
  <c r="N57"/>
  <c r="AB57"/>
  <c r="J58"/>
  <c r="AB58"/>
  <c r="J59"/>
  <c r="AB59"/>
  <c r="J60"/>
  <c r="AB60"/>
  <c r="J61"/>
  <c r="AB61"/>
  <c r="J62"/>
  <c r="AB62"/>
  <c r="J63"/>
  <c r="AB63"/>
  <c r="J64"/>
  <c r="AB64"/>
  <c r="J65"/>
  <c r="AB65"/>
  <c r="J66"/>
  <c r="AB66"/>
  <c r="U57"/>
  <c r="AD57" s="1"/>
  <c r="AE57" s="1"/>
  <c r="U58"/>
  <c r="AD58" s="1"/>
  <c r="U59"/>
  <c r="AD59" s="1"/>
  <c r="AE59" s="1"/>
  <c r="U60"/>
  <c r="AD60" s="1"/>
  <c r="U61"/>
  <c r="AD61" s="1"/>
  <c r="AE61" s="1"/>
  <c r="U62"/>
  <c r="AD62" s="1"/>
  <c r="U63"/>
  <c r="AD63" s="1"/>
  <c r="AE63" s="1"/>
  <c r="U64"/>
  <c r="AD64" s="1"/>
  <c r="U65"/>
  <c r="AD65" s="1"/>
  <c r="AE65" s="1"/>
  <c r="U66"/>
  <c r="AD66" s="1"/>
  <c r="Q68" l="1"/>
  <c r="V59"/>
  <c r="V63"/>
  <c r="S67"/>
  <c r="P57"/>
  <c r="M57"/>
  <c r="V65"/>
  <c r="V61"/>
  <c r="V57"/>
  <c r="AK57"/>
  <c r="AK56"/>
  <c r="O56"/>
  <c r="P56" s="1"/>
  <c r="AD47"/>
  <c r="AE47" s="1"/>
  <c r="AD46"/>
  <c r="V45"/>
  <c r="AD43"/>
  <c r="AD42"/>
  <c r="AE42" s="1"/>
  <c r="V41"/>
  <c r="R68"/>
  <c r="H68"/>
  <c r="D68"/>
  <c r="K68"/>
  <c r="E68"/>
  <c r="AN57"/>
  <c r="AG57"/>
  <c r="AL56"/>
  <c r="AO56" s="1"/>
  <c r="AJ54"/>
  <c r="AK54" s="1"/>
  <c r="O54"/>
  <c r="AJ52"/>
  <c r="AK52" s="1"/>
  <c r="O52"/>
  <c r="AJ50"/>
  <c r="AK50" s="1"/>
  <c r="O50"/>
  <c r="AJ48"/>
  <c r="AK48" s="1"/>
  <c r="O48"/>
  <c r="O40"/>
  <c r="P40" s="1"/>
  <c r="AJ40"/>
  <c r="O38"/>
  <c r="AJ38"/>
  <c r="O36"/>
  <c r="P36" s="1"/>
  <c r="AJ36"/>
  <c r="O34"/>
  <c r="AJ34"/>
  <c r="O32"/>
  <c r="P32" s="1"/>
  <c r="AJ32"/>
  <c r="O30"/>
  <c r="AJ30"/>
  <c r="O28"/>
  <c r="P28" s="1"/>
  <c r="AJ28"/>
  <c r="O26"/>
  <c r="AJ26"/>
  <c r="O24"/>
  <c r="P24" s="1"/>
  <c r="AJ24"/>
  <c r="O22"/>
  <c r="AJ22"/>
  <c r="O20"/>
  <c r="P20" s="1"/>
  <c r="AJ20"/>
  <c r="O18"/>
  <c r="AJ18"/>
  <c r="O16"/>
  <c r="P16" s="1"/>
  <c r="AJ16"/>
  <c r="AA14"/>
  <c r="O14"/>
  <c r="AJ14"/>
  <c r="AK14" s="1"/>
  <c r="T69"/>
  <c r="T67"/>
  <c r="AC11"/>
  <c r="U11"/>
  <c r="L69"/>
  <c r="L67"/>
  <c r="L68" s="1"/>
  <c r="F69"/>
  <c r="F67"/>
  <c r="F68" s="1"/>
  <c r="AJ11"/>
  <c r="O11"/>
  <c r="AI69"/>
  <c r="AI75" s="1"/>
  <c r="AI67"/>
  <c r="AK11"/>
  <c r="AL47"/>
  <c r="AO47" s="1"/>
  <c r="AE45"/>
  <c r="AL45"/>
  <c r="AO45" s="1"/>
  <c r="AE43"/>
  <c r="AL43"/>
  <c r="AO43" s="1"/>
  <c r="AE41"/>
  <c r="AL41"/>
  <c r="AO41" s="1"/>
  <c r="AL40"/>
  <c r="AO40" s="1"/>
  <c r="AL39"/>
  <c r="AO39" s="1"/>
  <c r="AL38"/>
  <c r="AO38" s="1"/>
  <c r="AL37"/>
  <c r="AO37" s="1"/>
  <c r="AL36"/>
  <c r="AO36" s="1"/>
  <c r="AL35"/>
  <c r="AO35" s="1"/>
  <c r="AL34"/>
  <c r="AO34" s="1"/>
  <c r="AL33"/>
  <c r="AO33" s="1"/>
  <c r="AL32"/>
  <c r="AO32" s="1"/>
  <c r="AL31"/>
  <c r="AO31" s="1"/>
  <c r="AL30"/>
  <c r="AO30" s="1"/>
  <c r="AL29"/>
  <c r="AO29" s="1"/>
  <c r="AL28"/>
  <c r="AO28" s="1"/>
  <c r="AL27"/>
  <c r="AO27" s="1"/>
  <c r="AL26"/>
  <c r="AO26" s="1"/>
  <c r="AL25"/>
  <c r="AO25" s="1"/>
  <c r="AL24"/>
  <c r="AO24" s="1"/>
  <c r="AL23"/>
  <c r="AO23" s="1"/>
  <c r="AL22"/>
  <c r="AO22" s="1"/>
  <c r="AL21"/>
  <c r="AO21" s="1"/>
  <c r="AL20"/>
  <c r="AO20" s="1"/>
  <c r="AL19"/>
  <c r="AO19" s="1"/>
  <c r="AL18"/>
  <c r="AO18" s="1"/>
  <c r="AL17"/>
  <c r="AO17" s="1"/>
  <c r="AL16"/>
  <c r="AO16" s="1"/>
  <c r="AL15"/>
  <c r="AO15" s="1"/>
  <c r="AD13"/>
  <c r="AE13" s="1"/>
  <c r="V13"/>
  <c r="AJ53"/>
  <c r="AK53" s="1"/>
  <c r="O53"/>
  <c r="AJ51"/>
  <c r="AK51" s="1"/>
  <c r="O51"/>
  <c r="AJ49"/>
  <c r="AK49" s="1"/>
  <c r="O49"/>
  <c r="O65"/>
  <c r="P65" s="1"/>
  <c r="AG65" s="1"/>
  <c r="AJ65"/>
  <c r="O63"/>
  <c r="AJ63"/>
  <c r="O61"/>
  <c r="P61" s="1"/>
  <c r="AG61" s="1"/>
  <c r="AJ61"/>
  <c r="O59"/>
  <c r="AJ59"/>
  <c r="AL55"/>
  <c r="AO55" s="1"/>
  <c r="AL54"/>
  <c r="AO54" s="1"/>
  <c r="AL53"/>
  <c r="AO53" s="1"/>
  <c r="AL52"/>
  <c r="AO52" s="1"/>
  <c r="AL51"/>
  <c r="AO51" s="1"/>
  <c r="AL50"/>
  <c r="AO50" s="1"/>
  <c r="AL49"/>
  <c r="AO49" s="1"/>
  <c r="AL48"/>
  <c r="AO48" s="1"/>
  <c r="O66"/>
  <c r="P66" s="1"/>
  <c r="AJ66"/>
  <c r="O64"/>
  <c r="P64" s="1"/>
  <c r="AJ64"/>
  <c r="O62"/>
  <c r="P62" s="1"/>
  <c r="AJ62"/>
  <c r="O60"/>
  <c r="P60" s="1"/>
  <c r="AJ60"/>
  <c r="O58"/>
  <c r="P58" s="1"/>
  <c r="AJ58"/>
  <c r="V56"/>
  <c r="AD56"/>
  <c r="AM56" s="1"/>
  <c r="AP56" s="1"/>
  <c r="AC14"/>
  <c r="U14"/>
  <c r="V14" s="1"/>
  <c r="O39"/>
  <c r="AJ39"/>
  <c r="O37"/>
  <c r="P37" s="1"/>
  <c r="AJ37"/>
  <c r="O35"/>
  <c r="AJ35"/>
  <c r="O33"/>
  <c r="P33" s="1"/>
  <c r="AJ33"/>
  <c r="O31"/>
  <c r="AJ31"/>
  <c r="O29"/>
  <c r="P29" s="1"/>
  <c r="AJ29"/>
  <c r="O27"/>
  <c r="AJ27"/>
  <c r="O25"/>
  <c r="P25" s="1"/>
  <c r="AJ25"/>
  <c r="O23"/>
  <c r="AJ23"/>
  <c r="O21"/>
  <c r="P21" s="1"/>
  <c r="AJ21"/>
  <c r="O19"/>
  <c r="AJ19"/>
  <c r="O17"/>
  <c r="P17" s="1"/>
  <c r="AJ17"/>
  <c r="O15"/>
  <c r="AJ15"/>
  <c r="O13"/>
  <c r="P13" s="1"/>
  <c r="AJ13"/>
  <c r="AJ12"/>
  <c r="AK12" s="1"/>
  <c r="O12"/>
  <c r="N69"/>
  <c r="N67"/>
  <c r="P11"/>
  <c r="AE46"/>
  <c r="AL46"/>
  <c r="AO46" s="1"/>
  <c r="AE44"/>
  <c r="AL44"/>
  <c r="AO44" s="1"/>
  <c r="AL42"/>
  <c r="AO42" s="1"/>
  <c r="AD40"/>
  <c r="AM40" s="1"/>
  <c r="AP40" s="1"/>
  <c r="V40"/>
  <c r="AD39"/>
  <c r="AM39" s="1"/>
  <c r="AP39" s="1"/>
  <c r="V39"/>
  <c r="AD38"/>
  <c r="AM38" s="1"/>
  <c r="AP38" s="1"/>
  <c r="V38"/>
  <c r="AD37"/>
  <c r="AM37" s="1"/>
  <c r="AP37" s="1"/>
  <c r="V37"/>
  <c r="AD36"/>
  <c r="AM36" s="1"/>
  <c r="AP36" s="1"/>
  <c r="V36"/>
  <c r="AD35"/>
  <c r="AM35" s="1"/>
  <c r="AP35" s="1"/>
  <c r="V35"/>
  <c r="AD34"/>
  <c r="AM34" s="1"/>
  <c r="AP34" s="1"/>
  <c r="V34"/>
  <c r="AD33"/>
  <c r="AM33" s="1"/>
  <c r="AP33" s="1"/>
  <c r="V33"/>
  <c r="AD32"/>
  <c r="AM32" s="1"/>
  <c r="AP32" s="1"/>
  <c r="V32"/>
  <c r="AD31"/>
  <c r="AM31" s="1"/>
  <c r="AP31" s="1"/>
  <c r="V31"/>
  <c r="AD30"/>
  <c r="AM30" s="1"/>
  <c r="AP30" s="1"/>
  <c r="V30"/>
  <c r="AD29"/>
  <c r="AM29" s="1"/>
  <c r="AP29" s="1"/>
  <c r="V29"/>
  <c r="AD28"/>
  <c r="AM28" s="1"/>
  <c r="AP28" s="1"/>
  <c r="V28"/>
  <c r="AD27"/>
  <c r="AM27" s="1"/>
  <c r="AP27" s="1"/>
  <c r="V27"/>
  <c r="AD26"/>
  <c r="AM26" s="1"/>
  <c r="AP26" s="1"/>
  <c r="V26"/>
  <c r="AD25"/>
  <c r="AM25" s="1"/>
  <c r="AP25" s="1"/>
  <c r="V25"/>
  <c r="AD24"/>
  <c r="AM24" s="1"/>
  <c r="AP24" s="1"/>
  <c r="V24"/>
  <c r="AD23"/>
  <c r="AM23" s="1"/>
  <c r="AP23" s="1"/>
  <c r="V23"/>
  <c r="AD22"/>
  <c r="AM22" s="1"/>
  <c r="AP22" s="1"/>
  <c r="V22"/>
  <c r="AD21"/>
  <c r="AM21" s="1"/>
  <c r="AP21" s="1"/>
  <c r="V21"/>
  <c r="AD20"/>
  <c r="AM20" s="1"/>
  <c r="AP20" s="1"/>
  <c r="V20"/>
  <c r="AD19"/>
  <c r="AM19" s="1"/>
  <c r="AP19" s="1"/>
  <c r="V19"/>
  <c r="AD18"/>
  <c r="AM18" s="1"/>
  <c r="AP18" s="1"/>
  <c r="V18"/>
  <c r="AD17"/>
  <c r="AM17" s="1"/>
  <c r="AP17" s="1"/>
  <c r="V17"/>
  <c r="AD16"/>
  <c r="AM16" s="1"/>
  <c r="AP16" s="1"/>
  <c r="V16"/>
  <c r="AD15"/>
  <c r="AM15" s="1"/>
  <c r="AP15" s="1"/>
  <c r="V15"/>
  <c r="X14"/>
  <c r="X69" s="1"/>
  <c r="AL13"/>
  <c r="AO13" s="1"/>
  <c r="AJ55"/>
  <c r="O55"/>
  <c r="AE12"/>
  <c r="AL12"/>
  <c r="AO12" s="1"/>
  <c r="AM66"/>
  <c r="AP66" s="1"/>
  <c r="AM64"/>
  <c r="AP64" s="1"/>
  <c r="AM62"/>
  <c r="AP62" s="1"/>
  <c r="AM60"/>
  <c r="AP60" s="1"/>
  <c r="AM58"/>
  <c r="AP58" s="1"/>
  <c r="AE66"/>
  <c r="AK65"/>
  <c r="AN65" s="1"/>
  <c r="AE64"/>
  <c r="P63"/>
  <c r="AG63" s="1"/>
  <c r="AK63"/>
  <c r="AN63" s="1"/>
  <c r="AE62"/>
  <c r="AK61"/>
  <c r="AN61" s="1"/>
  <c r="AE60"/>
  <c r="P59"/>
  <c r="AG59" s="1"/>
  <c r="AK59"/>
  <c r="AN59" s="1"/>
  <c r="AE58"/>
  <c r="AK66"/>
  <c r="AK64"/>
  <c r="AK62"/>
  <c r="AK60"/>
  <c r="AK58"/>
  <c r="P12"/>
  <c r="J48"/>
  <c r="J67" s="1"/>
  <c r="P38"/>
  <c r="P34"/>
  <c r="P30"/>
  <c r="P26"/>
  <c r="P22"/>
  <c r="P18"/>
  <c r="P14"/>
  <c r="M11"/>
  <c r="AM46"/>
  <c r="AP46" s="1"/>
  <c r="AM44"/>
  <c r="AP44" s="1"/>
  <c r="AM42"/>
  <c r="AP42" s="1"/>
  <c r="Z67"/>
  <c r="P55"/>
  <c r="G40"/>
  <c r="G38"/>
  <c r="G36"/>
  <c r="G34"/>
  <c r="G32"/>
  <c r="G30"/>
  <c r="G28"/>
  <c r="G26"/>
  <c r="G24"/>
  <c r="G22"/>
  <c r="G20"/>
  <c r="G18"/>
  <c r="G16"/>
  <c r="G14"/>
  <c r="I67"/>
  <c r="I68" s="1"/>
  <c r="AM12"/>
  <c r="AP12" s="1"/>
  <c r="V12"/>
  <c r="AM65"/>
  <c r="AP65" s="1"/>
  <c r="AM63"/>
  <c r="AP63" s="1"/>
  <c r="AM61"/>
  <c r="AP61" s="1"/>
  <c r="AM59"/>
  <c r="AP59" s="1"/>
  <c r="AM57"/>
  <c r="AP57" s="1"/>
  <c r="V66"/>
  <c r="V64"/>
  <c r="V62"/>
  <c r="V60"/>
  <c r="V58"/>
  <c r="AL66"/>
  <c r="AO66" s="1"/>
  <c r="G65"/>
  <c r="AL64"/>
  <c r="AO64" s="1"/>
  <c r="AQ64" s="1"/>
  <c r="G63"/>
  <c r="AL62"/>
  <c r="AO62" s="1"/>
  <c r="G61"/>
  <c r="AL60"/>
  <c r="AO60" s="1"/>
  <c r="AQ60" s="1"/>
  <c r="G59"/>
  <c r="AL58"/>
  <c r="AO58" s="1"/>
  <c r="AQ58" s="1"/>
  <c r="AD55"/>
  <c r="AM55" s="1"/>
  <c r="AP55" s="1"/>
  <c r="AD54"/>
  <c r="AM54" s="1"/>
  <c r="AP54" s="1"/>
  <c r="AD53"/>
  <c r="AD52"/>
  <c r="AM52" s="1"/>
  <c r="AP52" s="1"/>
  <c r="AD51"/>
  <c r="AD50"/>
  <c r="AM50" s="1"/>
  <c r="AP50" s="1"/>
  <c r="AD49"/>
  <c r="AD48"/>
  <c r="AM48" s="1"/>
  <c r="AP48" s="1"/>
  <c r="G66"/>
  <c r="AL65"/>
  <c r="AO65" s="1"/>
  <c r="AQ65" s="1"/>
  <c r="G64"/>
  <c r="AL63"/>
  <c r="AO63" s="1"/>
  <c r="G62"/>
  <c r="AL61"/>
  <c r="AO61" s="1"/>
  <c r="AQ61" s="1"/>
  <c r="G60"/>
  <c r="AL59"/>
  <c r="AO59" s="1"/>
  <c r="G58"/>
  <c r="AL57"/>
  <c r="AO57" s="1"/>
  <c r="AQ57" s="1"/>
  <c r="V55"/>
  <c r="V51"/>
  <c r="P54"/>
  <c r="P52"/>
  <c r="P50"/>
  <c r="P48"/>
  <c r="AK46"/>
  <c r="AK44"/>
  <c r="AK42"/>
  <c r="V52"/>
  <c r="V48"/>
  <c r="P39"/>
  <c r="P35"/>
  <c r="P31"/>
  <c r="P27"/>
  <c r="P23"/>
  <c r="P19"/>
  <c r="P15"/>
  <c r="Y11"/>
  <c r="G11"/>
  <c r="AM47"/>
  <c r="AP47" s="1"/>
  <c r="V46"/>
  <c r="AM45"/>
  <c r="AP45" s="1"/>
  <c r="V44"/>
  <c r="AM43"/>
  <c r="AP43" s="1"/>
  <c r="V42"/>
  <c r="AM41"/>
  <c r="AP41" s="1"/>
  <c r="Z69"/>
  <c r="AK55"/>
  <c r="P53"/>
  <c r="P51"/>
  <c r="P49"/>
  <c r="AK40"/>
  <c r="AK39"/>
  <c r="AK38"/>
  <c r="AK37"/>
  <c r="AK36"/>
  <c r="AK35"/>
  <c r="AK34"/>
  <c r="AK33"/>
  <c r="AK32"/>
  <c r="AK31"/>
  <c r="AK30"/>
  <c r="AK29"/>
  <c r="AK28"/>
  <c r="AK27"/>
  <c r="AK26"/>
  <c r="AK25"/>
  <c r="AK24"/>
  <c r="AK23"/>
  <c r="AK22"/>
  <c r="AK21"/>
  <c r="AK20"/>
  <c r="AK19"/>
  <c r="AK18"/>
  <c r="AK17"/>
  <c r="AK16"/>
  <c r="AK15"/>
  <c r="AK13"/>
  <c r="W69"/>
  <c r="W68" s="1"/>
  <c r="S69"/>
  <c r="S68" s="1"/>
  <c r="AQ62" l="1"/>
  <c r="AQ59"/>
  <c r="AQ63"/>
  <c r="AQ66"/>
  <c r="AM49"/>
  <c r="AP49" s="1"/>
  <c r="AM51"/>
  <c r="AP51" s="1"/>
  <c r="AM53"/>
  <c r="AP53" s="1"/>
  <c r="Y14"/>
  <c r="Y69" s="1"/>
  <c r="G69"/>
  <c r="G67"/>
  <c r="M69"/>
  <c r="M67"/>
  <c r="M68" s="1"/>
  <c r="AN60"/>
  <c r="AG60"/>
  <c r="AN64"/>
  <c r="AG64"/>
  <c r="AN12"/>
  <c r="AG12"/>
  <c r="AN13"/>
  <c r="AG13"/>
  <c r="AG42"/>
  <c r="AN42"/>
  <c r="AG44"/>
  <c r="AN44"/>
  <c r="AG46"/>
  <c r="AN46"/>
  <c r="AL14"/>
  <c r="AO14" s="1"/>
  <c r="AG41"/>
  <c r="AN41"/>
  <c r="AG43"/>
  <c r="AN43"/>
  <c r="AG45"/>
  <c r="AN45"/>
  <c r="AI73"/>
  <c r="AI68"/>
  <c r="AI74" s="1"/>
  <c r="O69"/>
  <c r="O67"/>
  <c r="U69"/>
  <c r="U67"/>
  <c r="AD11"/>
  <c r="AA69"/>
  <c r="AA67"/>
  <c r="Z68"/>
  <c r="J69"/>
  <c r="J68" s="1"/>
  <c r="N68"/>
  <c r="X67"/>
  <c r="X68" s="1"/>
  <c r="AQ48"/>
  <c r="AQ49"/>
  <c r="AQ50"/>
  <c r="AQ51"/>
  <c r="AQ52"/>
  <c r="AQ53"/>
  <c r="AQ54"/>
  <c r="AQ55"/>
  <c r="AM13"/>
  <c r="AP13" s="1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Q47"/>
  <c r="V11"/>
  <c r="AE56"/>
  <c r="Y67"/>
  <c r="AR57"/>
  <c r="AR59"/>
  <c r="AR61"/>
  <c r="AR63"/>
  <c r="AR65"/>
  <c r="AR58"/>
  <c r="AR60"/>
  <c r="AR62"/>
  <c r="AR64"/>
  <c r="AR66"/>
  <c r="AN58"/>
  <c r="AG58"/>
  <c r="AN62"/>
  <c r="AG62"/>
  <c r="AN66"/>
  <c r="AG66"/>
  <c r="P69"/>
  <c r="P67"/>
  <c r="AN47"/>
  <c r="AG47"/>
  <c r="AK69"/>
  <c r="AK67"/>
  <c r="AK68" s="1"/>
  <c r="AJ69"/>
  <c r="AJ75" s="1"/>
  <c r="AJ67"/>
  <c r="AC69"/>
  <c r="AC67"/>
  <c r="AC68" s="1"/>
  <c r="AL11"/>
  <c r="AE11"/>
  <c r="AQ12"/>
  <c r="AQ13"/>
  <c r="AQ42"/>
  <c r="AQ44"/>
  <c r="AQ46"/>
  <c r="AD14"/>
  <c r="AM14" s="1"/>
  <c r="AP14" s="1"/>
  <c r="AE48"/>
  <c r="AE49"/>
  <c r="AE50"/>
  <c r="AE51"/>
  <c r="AE52"/>
  <c r="AE53"/>
  <c r="AE54"/>
  <c r="AE55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3"/>
  <c r="AQ45"/>
  <c r="T68"/>
  <c r="AB14"/>
  <c r="AQ56"/>
  <c r="G68" l="1"/>
  <c r="U68"/>
  <c r="O68"/>
  <c r="AB67"/>
  <c r="AB69"/>
  <c r="AR45"/>
  <c r="AR41"/>
  <c r="AR39"/>
  <c r="AR37"/>
  <c r="AR35"/>
  <c r="AR33"/>
  <c r="AR31"/>
  <c r="AR29"/>
  <c r="AR27"/>
  <c r="AR25"/>
  <c r="AR23"/>
  <c r="AR21"/>
  <c r="AR19"/>
  <c r="AR17"/>
  <c r="AR15"/>
  <c r="AN54"/>
  <c r="AG54"/>
  <c r="AN52"/>
  <c r="AG52"/>
  <c r="AN50"/>
  <c r="AG50"/>
  <c r="AN48"/>
  <c r="AG48"/>
  <c r="AR46"/>
  <c r="AR42"/>
  <c r="AR12"/>
  <c r="AL69"/>
  <c r="AL67"/>
  <c r="AL68" s="1"/>
  <c r="AO11"/>
  <c r="V69"/>
  <c r="V67"/>
  <c r="AG40"/>
  <c r="AN40"/>
  <c r="AN38"/>
  <c r="AG38"/>
  <c r="AN36"/>
  <c r="AG36"/>
  <c r="AN34"/>
  <c r="AG34"/>
  <c r="AN32"/>
  <c r="AG32"/>
  <c r="AN30"/>
  <c r="AG30"/>
  <c r="AN28"/>
  <c r="AG28"/>
  <c r="AN26"/>
  <c r="AG26"/>
  <c r="AN24"/>
  <c r="AG24"/>
  <c r="AN22"/>
  <c r="AG22"/>
  <c r="AN20"/>
  <c r="AG20"/>
  <c r="AN18"/>
  <c r="AG18"/>
  <c r="AN16"/>
  <c r="AG16"/>
  <c r="AR54"/>
  <c r="AR52"/>
  <c r="AR50"/>
  <c r="AR48"/>
  <c r="AQ14"/>
  <c r="AR56"/>
  <c r="AR43"/>
  <c r="AR40"/>
  <c r="AR38"/>
  <c r="AR36"/>
  <c r="AR34"/>
  <c r="AR32"/>
  <c r="AR30"/>
  <c r="AR28"/>
  <c r="AR26"/>
  <c r="AR24"/>
  <c r="AR22"/>
  <c r="AR20"/>
  <c r="AR18"/>
  <c r="AR16"/>
  <c r="AG55"/>
  <c r="AN55"/>
  <c r="AN53"/>
  <c r="AG53"/>
  <c r="AN51"/>
  <c r="AG51"/>
  <c r="AN49"/>
  <c r="AG49"/>
  <c r="AR44"/>
  <c r="AR13"/>
  <c r="AN11"/>
  <c r="AG11"/>
  <c r="AJ68"/>
  <c r="AJ74" s="1"/>
  <c r="AJ73"/>
  <c r="P68"/>
  <c r="G71"/>
  <c r="AG56"/>
  <c r="AN56"/>
  <c r="AR47"/>
  <c r="AN39"/>
  <c r="AG39"/>
  <c r="AN37"/>
  <c r="AG37"/>
  <c r="AN35"/>
  <c r="AG35"/>
  <c r="AN33"/>
  <c r="AG33"/>
  <c r="AN31"/>
  <c r="AG31"/>
  <c r="AN29"/>
  <c r="AG29"/>
  <c r="AN27"/>
  <c r="AG27"/>
  <c r="AN25"/>
  <c r="AG25"/>
  <c r="AN23"/>
  <c r="AG23"/>
  <c r="AN21"/>
  <c r="AG21"/>
  <c r="AN19"/>
  <c r="AG19"/>
  <c r="AN17"/>
  <c r="AG17"/>
  <c r="AN15"/>
  <c r="AG15"/>
  <c r="AR55"/>
  <c r="AR53"/>
  <c r="AR51"/>
  <c r="AR49"/>
  <c r="AD69"/>
  <c r="AD67"/>
  <c r="AD68" s="1"/>
  <c r="AM11"/>
  <c r="Y68"/>
  <c r="AA68"/>
  <c r="AE14"/>
  <c r="AN14" l="1"/>
  <c r="AG14"/>
  <c r="AG67" s="1"/>
  <c r="AM69"/>
  <c r="AM67"/>
  <c r="AM68" s="1"/>
  <c r="AP11"/>
  <c r="AN69"/>
  <c r="AN67"/>
  <c r="AO69"/>
  <c r="AO75" s="1"/>
  <c r="AO67"/>
  <c r="AQ11"/>
  <c r="AE69"/>
  <c r="V68"/>
  <c r="AB68"/>
  <c r="AG69"/>
  <c r="AR14"/>
  <c r="AE67"/>
  <c r="AE68" s="1"/>
  <c r="AG68" l="1"/>
  <c r="AO73"/>
  <c r="AO68"/>
  <c r="AO74" s="1"/>
  <c r="AP69"/>
  <c r="AP75" s="1"/>
  <c r="AP67"/>
  <c r="AN68"/>
  <c r="AQ69"/>
  <c r="AQ67"/>
  <c r="AR11"/>
  <c r="AQ73" l="1"/>
  <c r="AR70"/>
  <c r="AQ68"/>
  <c r="AR69"/>
  <c r="AR67"/>
  <c r="AQ75"/>
  <c r="AR72"/>
  <c r="AP68"/>
  <c r="AP74" s="1"/>
  <c r="AP73"/>
  <c r="AR75" l="1"/>
  <c r="AR68"/>
  <c r="AQ74"/>
  <c r="AR71"/>
  <c r="AR74" s="1"/>
  <c r="AR73"/>
  <c r="H20" i="19" l="1"/>
  <c r="H19"/>
  <c r="H18"/>
  <c r="H17"/>
  <c r="H16"/>
  <c r="H15"/>
  <c r="H14"/>
  <c r="H13"/>
  <c r="H12"/>
  <c r="H11"/>
  <c r="H10"/>
  <c r="H9"/>
  <c r="H8"/>
  <c r="F20" i="83" l="1"/>
  <c r="F19"/>
  <c r="F18"/>
  <c r="F17"/>
  <c r="F16"/>
  <c r="F15"/>
  <c r="F14"/>
  <c r="F13"/>
  <c r="F12"/>
  <c r="F11"/>
  <c r="F10"/>
  <c r="F9"/>
  <c r="F8"/>
  <c r="R8" l="1"/>
  <c r="S8" s="1"/>
  <c r="R9"/>
  <c r="S9" s="1"/>
  <c r="R10"/>
  <c r="S10" s="1"/>
  <c r="R11"/>
  <c r="S11" s="1"/>
  <c r="R12"/>
  <c r="S12" s="1"/>
  <c r="R13"/>
  <c r="S13" s="1"/>
  <c r="R14"/>
  <c r="S14" s="1"/>
  <c r="R15"/>
  <c r="S15" s="1"/>
  <c r="R16"/>
  <c r="S16" s="1"/>
  <c r="R17"/>
  <c r="S17" s="1"/>
  <c r="R18"/>
  <c r="S18" s="1"/>
  <c r="R19"/>
  <c r="S19" s="1"/>
  <c r="R20"/>
  <c r="S20" s="1"/>
  <c r="G485" i="100" l="1"/>
  <c r="G161" s="1"/>
  <c r="G483"/>
  <c r="G159" s="1"/>
  <c r="G157"/>
  <c r="G481"/>
  <c r="G155"/>
  <c r="G479"/>
  <c r="G153"/>
  <c r="G477"/>
  <c r="G151"/>
  <c r="G529" s="1"/>
  <c r="G475"/>
  <c r="G149"/>
  <c r="G527" s="1"/>
  <c r="G473"/>
  <c r="G160"/>
  <c r="G538" s="1"/>
  <c r="G484"/>
  <c r="G158"/>
  <c r="G536" s="1"/>
  <c r="G482"/>
  <c r="G156"/>
  <c r="G534" s="1"/>
  <c r="G480"/>
  <c r="G154"/>
  <c r="G532" s="1"/>
  <c r="G478"/>
  <c r="G152"/>
  <c r="G530" s="1"/>
  <c r="G476"/>
  <c r="G150"/>
  <c r="G528" s="1"/>
  <c r="G474"/>
  <c r="J568"/>
  <c r="G535"/>
  <c r="J566"/>
  <c r="G533"/>
  <c r="J564"/>
  <c r="G531"/>
  <c r="J562"/>
  <c r="T20" i="83"/>
  <c r="W20"/>
  <c r="T18"/>
  <c r="W18"/>
  <c r="T16"/>
  <c r="W16"/>
  <c r="T14"/>
  <c r="W14"/>
  <c r="T12"/>
  <c r="W12"/>
  <c r="T10"/>
  <c r="W10"/>
  <c r="T8"/>
  <c r="W8"/>
  <c r="T19"/>
  <c r="W19"/>
  <c r="T17"/>
  <c r="W17"/>
  <c r="T15"/>
  <c r="W15"/>
  <c r="T13"/>
  <c r="W13"/>
  <c r="T11"/>
  <c r="W11"/>
  <c r="T9"/>
  <c r="W9"/>
  <c r="J563" i="100" l="1"/>
  <c r="J571"/>
  <c r="G539"/>
  <c r="J572"/>
  <c r="G537"/>
  <c r="J570"/>
  <c r="J567"/>
  <c r="J560"/>
  <c r="J561"/>
  <c r="AHQ561" s="1"/>
  <c r="J565"/>
  <c r="J569"/>
  <c r="AGA561"/>
  <c r="AEK561"/>
  <c r="ACU561"/>
  <c r="ABE561"/>
  <c r="ZO561"/>
  <c r="XY561"/>
  <c r="WI561"/>
  <c r="SH561"/>
  <c r="QR561"/>
  <c r="PB561"/>
  <c r="NL561"/>
  <c r="LV561"/>
  <c r="KF561"/>
  <c r="IP561"/>
  <c r="GZ561"/>
  <c r="ATT561"/>
  <c r="AQN561"/>
  <c r="ANH561"/>
  <c r="AKB561"/>
  <c r="TX561"/>
  <c r="DT561"/>
  <c r="AN561"/>
  <c r="ASY561"/>
  <c r="APS561"/>
  <c r="AMM561"/>
  <c r="AJG561"/>
  <c r="TC561"/>
  <c r="CY561"/>
  <c r="S561"/>
  <c r="AGV561"/>
  <c r="AFF561"/>
  <c r="ADP561"/>
  <c r="ABZ561"/>
  <c r="AAJ561"/>
  <c r="YT561"/>
  <c r="XD561"/>
  <c r="VN561"/>
  <c r="RM561"/>
  <c r="PW561"/>
  <c r="OG561"/>
  <c r="MQ561"/>
  <c r="LA561"/>
  <c r="JK561"/>
  <c r="HU561"/>
  <c r="GE561"/>
  <c r="ASD561"/>
  <c r="AOX561"/>
  <c r="ALR561"/>
  <c r="AIL561"/>
  <c r="FJ561"/>
  <c r="CD561"/>
  <c r="AUO561"/>
  <c r="ARI561"/>
  <c r="AOC561"/>
  <c r="AKW561"/>
  <c r="US561"/>
  <c r="EO561"/>
  <c r="BI561"/>
  <c r="ASY563"/>
  <c r="APS563"/>
  <c r="AMM563"/>
  <c r="AJG563"/>
  <c r="AGA563"/>
  <c r="ACU563"/>
  <c r="ZO563"/>
  <c r="WI563"/>
  <c r="TC563"/>
  <c r="PW563"/>
  <c r="MQ563"/>
  <c r="JK563"/>
  <c r="GE563"/>
  <c r="CY563"/>
  <c r="S563"/>
  <c r="ASD563"/>
  <c r="AOX563"/>
  <c r="ALR563"/>
  <c r="AIL563"/>
  <c r="AFF563"/>
  <c r="ABZ563"/>
  <c r="YT563"/>
  <c r="VN563"/>
  <c r="SH563"/>
  <c r="PB563"/>
  <c r="LV563"/>
  <c r="IP563"/>
  <c r="FJ563"/>
  <c r="CD563"/>
  <c r="AUO563"/>
  <c r="ARI563"/>
  <c r="AOC563"/>
  <c r="AKW563"/>
  <c r="AHQ563"/>
  <c r="AEK563"/>
  <c r="ABE563"/>
  <c r="XY563"/>
  <c r="US563"/>
  <c r="RM563"/>
  <c r="OG563"/>
  <c r="LA563"/>
  <c r="HU563"/>
  <c r="EO563"/>
  <c r="BI563"/>
  <c r="ATT563"/>
  <c r="AQN563"/>
  <c r="ANH563"/>
  <c r="AKB563"/>
  <c r="AGV563"/>
  <c r="ADP563"/>
  <c r="AAJ563"/>
  <c r="XD563"/>
  <c r="TX563"/>
  <c r="QR563"/>
  <c r="NL563"/>
  <c r="KF563"/>
  <c r="GZ563"/>
  <c r="DT563"/>
  <c r="AN563"/>
  <c r="AUO565"/>
  <c r="ARI565"/>
  <c r="AOC565"/>
  <c r="AKW565"/>
  <c r="AHQ565"/>
  <c r="AEK565"/>
  <c r="ABE565"/>
  <c r="XY565"/>
  <c r="US565"/>
  <c r="RM565"/>
  <c r="OG565"/>
  <c r="LA565"/>
  <c r="HU565"/>
  <c r="EO565"/>
  <c r="BI565"/>
  <c r="ATT565"/>
  <c r="AQN565"/>
  <c r="ANH565"/>
  <c r="AKB565"/>
  <c r="AGV565"/>
  <c r="ADP565"/>
  <c r="AAJ565"/>
  <c r="XD565"/>
  <c r="TX565"/>
  <c r="QR565"/>
  <c r="NL565"/>
  <c r="KF565"/>
  <c r="GZ565"/>
  <c r="DT565"/>
  <c r="AN565"/>
  <c r="ASY565"/>
  <c r="APS565"/>
  <c r="AMM565"/>
  <c r="AJG565"/>
  <c r="AGA565"/>
  <c r="ACU565"/>
  <c r="ZO565"/>
  <c r="WI565"/>
  <c r="TC565"/>
  <c r="PW565"/>
  <c r="MQ565"/>
  <c r="JK565"/>
  <c r="GE565"/>
  <c r="CY565"/>
  <c r="S565"/>
  <c r="ASD565"/>
  <c r="AOX565"/>
  <c r="ALR565"/>
  <c r="AIL565"/>
  <c r="AFF565"/>
  <c r="ABZ565"/>
  <c r="YT565"/>
  <c r="VN565"/>
  <c r="SH565"/>
  <c r="PB565"/>
  <c r="LV565"/>
  <c r="IP565"/>
  <c r="FJ565"/>
  <c r="CD565"/>
  <c r="ASD567"/>
  <c r="AOX567"/>
  <c r="ALR567"/>
  <c r="AIL567"/>
  <c r="AFF567"/>
  <c r="ABZ567"/>
  <c r="YT567"/>
  <c r="VN567"/>
  <c r="SH567"/>
  <c r="PB567"/>
  <c r="LV567"/>
  <c r="IP567"/>
  <c r="FJ567"/>
  <c r="CD567"/>
  <c r="AUO567"/>
  <c r="ARI567"/>
  <c r="AOC567"/>
  <c r="AKW567"/>
  <c r="AHQ567"/>
  <c r="AEK567"/>
  <c r="ABE567"/>
  <c r="XY567"/>
  <c r="US567"/>
  <c r="RM567"/>
  <c r="OG567"/>
  <c r="LA567"/>
  <c r="HU567"/>
  <c r="EO567"/>
  <c r="BI567"/>
  <c r="ATT567"/>
  <c r="AQN567"/>
  <c r="ANH567"/>
  <c r="AKB567"/>
  <c r="AGV567"/>
  <c r="ADP567"/>
  <c r="AAJ567"/>
  <c r="XD567"/>
  <c r="TX567"/>
  <c r="QR567"/>
  <c r="NL567"/>
  <c r="KF567"/>
  <c r="GZ567"/>
  <c r="DT567"/>
  <c r="AN567"/>
  <c r="ASY567"/>
  <c r="APS567"/>
  <c r="AMM567"/>
  <c r="AJG567"/>
  <c r="AGA567"/>
  <c r="ACU567"/>
  <c r="ZO567"/>
  <c r="WI567"/>
  <c r="TC567"/>
  <c r="PW567"/>
  <c r="MQ567"/>
  <c r="JK567"/>
  <c r="GE567"/>
  <c r="CY567"/>
  <c r="S567"/>
  <c r="AUO569"/>
  <c r="ARI569"/>
  <c r="AOC569"/>
  <c r="AKW569"/>
  <c r="AHQ569"/>
  <c r="ATT569"/>
  <c r="ANH569"/>
  <c r="AGV569"/>
  <c r="ADP569"/>
  <c r="AAJ569"/>
  <c r="XD569"/>
  <c r="TX569"/>
  <c r="QR569"/>
  <c r="NL569"/>
  <c r="KF569"/>
  <c r="GZ569"/>
  <c r="DT569"/>
  <c r="AN569"/>
  <c r="AOX569"/>
  <c r="AIL569"/>
  <c r="ACU569"/>
  <c r="ZO569"/>
  <c r="WI569"/>
  <c r="TC569"/>
  <c r="PW569"/>
  <c r="MQ569"/>
  <c r="JK569"/>
  <c r="GE569"/>
  <c r="CY569"/>
  <c r="S569"/>
  <c r="ASY569"/>
  <c r="APS569"/>
  <c r="AMM569"/>
  <c r="AJG569"/>
  <c r="AGA569"/>
  <c r="AQN569"/>
  <c r="AKB569"/>
  <c r="AFF569"/>
  <c r="ABZ569"/>
  <c r="YT569"/>
  <c r="VN569"/>
  <c r="SH569"/>
  <c r="PB569"/>
  <c r="LV569"/>
  <c r="IP569"/>
  <c r="FJ569"/>
  <c r="CD569"/>
  <c r="ASD569"/>
  <c r="ALR569"/>
  <c r="AEK569"/>
  <c r="ABE569"/>
  <c r="XY569"/>
  <c r="US569"/>
  <c r="RM569"/>
  <c r="OG569"/>
  <c r="LA569"/>
  <c r="HU569"/>
  <c r="EO569"/>
  <c r="BI569"/>
  <c r="ASY571"/>
  <c r="APS571"/>
  <c r="AMM571"/>
  <c r="AJG571"/>
  <c r="AGA571"/>
  <c r="ACU571"/>
  <c r="ZO571"/>
  <c r="WI571"/>
  <c r="TC571"/>
  <c r="PW571"/>
  <c r="MQ571"/>
  <c r="JK571"/>
  <c r="GE571"/>
  <c r="CY571"/>
  <c r="S571"/>
  <c r="AQN571"/>
  <c r="AKB571"/>
  <c r="ADP571"/>
  <c r="XD571"/>
  <c r="QR571"/>
  <c r="KF571"/>
  <c r="DT571"/>
  <c r="ASD571"/>
  <c r="ALR571"/>
  <c r="AFF571"/>
  <c r="YT571"/>
  <c r="SH571"/>
  <c r="LV571"/>
  <c r="FJ571"/>
  <c r="AUO571"/>
  <c r="ARI571"/>
  <c r="AOC571"/>
  <c r="AKW571"/>
  <c r="AHQ571"/>
  <c r="AEK571"/>
  <c r="ABE571"/>
  <c r="XY571"/>
  <c r="US571"/>
  <c r="RM571"/>
  <c r="OG571"/>
  <c r="LA571"/>
  <c r="HU571"/>
  <c r="EO571"/>
  <c r="BI571"/>
  <c r="ATT571"/>
  <c r="ANH571"/>
  <c r="AGV571"/>
  <c r="AAJ571"/>
  <c r="TX571"/>
  <c r="NL571"/>
  <c r="GZ571"/>
  <c r="AN571"/>
  <c r="AOX571"/>
  <c r="AIL571"/>
  <c r="ABZ571"/>
  <c r="VN571"/>
  <c r="PB571"/>
  <c r="IP571"/>
  <c r="CD571"/>
  <c r="ATT560"/>
  <c r="KF560"/>
  <c r="QR560"/>
  <c r="ALR560"/>
  <c r="ASD560"/>
  <c r="IP560"/>
  <c r="PB560"/>
  <c r="AKB560"/>
  <c r="AQN560"/>
  <c r="AHQ560"/>
  <c r="AGA560"/>
  <c r="AEK560"/>
  <c r="ACU560"/>
  <c r="ABE560"/>
  <c r="ZO560"/>
  <c r="XY560"/>
  <c r="WI560"/>
  <c r="FJ560"/>
  <c r="DT560"/>
  <c r="CD560"/>
  <c r="AN560"/>
  <c r="GZ560"/>
  <c r="NL560"/>
  <c r="TX560"/>
  <c r="AOX560"/>
  <c r="LV560"/>
  <c r="SH560"/>
  <c r="ANH560"/>
  <c r="AGV560"/>
  <c r="AFF560"/>
  <c r="ADP560"/>
  <c r="ABZ560"/>
  <c r="AAJ560"/>
  <c r="YT560"/>
  <c r="XD560"/>
  <c r="VN560"/>
  <c r="EO560"/>
  <c r="CY560"/>
  <c r="BI560"/>
  <c r="S560"/>
  <c r="GE560"/>
  <c r="JK560"/>
  <c r="MQ560"/>
  <c r="PW560"/>
  <c r="TC560"/>
  <c r="AJG560"/>
  <c r="AMM560"/>
  <c r="APS560"/>
  <c r="ASY560"/>
  <c r="AIL560"/>
  <c r="HU560"/>
  <c r="LA560"/>
  <c r="OG560"/>
  <c r="RM560"/>
  <c r="US560"/>
  <c r="AKW560"/>
  <c r="AOC560"/>
  <c r="ARI560"/>
  <c r="AUO560"/>
  <c r="AUO562"/>
  <c r="AN562"/>
  <c r="DT562"/>
  <c r="GZ562"/>
  <c r="KF562"/>
  <c r="NL562"/>
  <c r="QR562"/>
  <c r="TX562"/>
  <c r="XD562"/>
  <c r="AAJ562"/>
  <c r="ADP562"/>
  <c r="AGV562"/>
  <c r="AKB562"/>
  <c r="ANH562"/>
  <c r="AQN562"/>
  <c r="ATT562"/>
  <c r="BI562"/>
  <c r="EO562"/>
  <c r="HU562"/>
  <c r="LA562"/>
  <c r="OG562"/>
  <c r="RM562"/>
  <c r="US562"/>
  <c r="XY562"/>
  <c r="ABE562"/>
  <c r="AEK562"/>
  <c r="AHQ562"/>
  <c r="AKW562"/>
  <c r="AOC562"/>
  <c r="ARI562"/>
  <c r="CD562"/>
  <c r="FJ562"/>
  <c r="IP562"/>
  <c r="LV562"/>
  <c r="PB562"/>
  <c r="SH562"/>
  <c r="VN562"/>
  <c r="YT562"/>
  <c r="ABZ562"/>
  <c r="AFF562"/>
  <c r="AIL562"/>
  <c r="ALR562"/>
  <c r="AOX562"/>
  <c r="ASD562"/>
  <c r="S562"/>
  <c r="CY562"/>
  <c r="GE562"/>
  <c r="JK562"/>
  <c r="MQ562"/>
  <c r="PW562"/>
  <c r="TC562"/>
  <c r="WI562"/>
  <c r="ZO562"/>
  <c r="ACU562"/>
  <c r="AGA562"/>
  <c r="AJG562"/>
  <c r="AMM562"/>
  <c r="APS562"/>
  <c r="ASY562"/>
  <c r="AUO564"/>
  <c r="AN564"/>
  <c r="DT564"/>
  <c r="GZ564"/>
  <c r="KF564"/>
  <c r="NL564"/>
  <c r="QR564"/>
  <c r="TX564"/>
  <c r="XD564"/>
  <c r="AAJ564"/>
  <c r="ADP564"/>
  <c r="AGV564"/>
  <c r="AKB564"/>
  <c r="ANH564"/>
  <c r="AQN564"/>
  <c r="ATT564"/>
  <c r="S564"/>
  <c r="CY564"/>
  <c r="GE564"/>
  <c r="JK564"/>
  <c r="MQ564"/>
  <c r="PW564"/>
  <c r="TC564"/>
  <c r="WI564"/>
  <c r="ZO564"/>
  <c r="ACU564"/>
  <c r="AGA564"/>
  <c r="AJG564"/>
  <c r="AMM564"/>
  <c r="APS564"/>
  <c r="ASY564"/>
  <c r="CD564"/>
  <c r="FJ564"/>
  <c r="IP564"/>
  <c r="LV564"/>
  <c r="PB564"/>
  <c r="SH564"/>
  <c r="VN564"/>
  <c r="YT564"/>
  <c r="ABZ564"/>
  <c r="AFF564"/>
  <c r="AIL564"/>
  <c r="ALR564"/>
  <c r="AOX564"/>
  <c r="ASD564"/>
  <c r="BI564"/>
  <c r="EO564"/>
  <c r="HU564"/>
  <c r="LA564"/>
  <c r="OG564"/>
  <c r="RM564"/>
  <c r="US564"/>
  <c r="XY564"/>
  <c r="ABE564"/>
  <c r="AEK564"/>
  <c r="AHQ564"/>
  <c r="AKW564"/>
  <c r="AOC564"/>
  <c r="ARI564"/>
  <c r="GE566"/>
  <c r="GZ566"/>
  <c r="CD566"/>
  <c r="FJ566"/>
  <c r="KF566"/>
  <c r="NL566"/>
  <c r="QR566"/>
  <c r="TX566"/>
  <c r="XD566"/>
  <c r="AAJ566"/>
  <c r="ADP566"/>
  <c r="AGV566"/>
  <c r="AKB566"/>
  <c r="ANH566"/>
  <c r="AQN566"/>
  <c r="ATT566"/>
  <c r="BI566"/>
  <c r="EO566"/>
  <c r="HU566"/>
  <c r="LA566"/>
  <c r="OG566"/>
  <c r="RM566"/>
  <c r="US566"/>
  <c r="XY566"/>
  <c r="ABE566"/>
  <c r="AEK566"/>
  <c r="AHQ566"/>
  <c r="AKW566"/>
  <c r="AOC566"/>
  <c r="ARI566"/>
  <c r="AUO566"/>
  <c r="AN566"/>
  <c r="DT566"/>
  <c r="IP566"/>
  <c r="LV566"/>
  <c r="PB566"/>
  <c r="SH566"/>
  <c r="VN566"/>
  <c r="YT566"/>
  <c r="ABZ566"/>
  <c r="AFF566"/>
  <c r="AIL566"/>
  <c r="ALR566"/>
  <c r="AOX566"/>
  <c r="ASD566"/>
  <c r="S566"/>
  <c r="CY566"/>
  <c r="JK566"/>
  <c r="MQ566"/>
  <c r="PW566"/>
  <c r="TC566"/>
  <c r="WI566"/>
  <c r="ZO566"/>
  <c r="ACU566"/>
  <c r="AGA566"/>
  <c r="AJG566"/>
  <c r="AMM566"/>
  <c r="APS566"/>
  <c r="ASY566"/>
  <c r="ARI568"/>
  <c r="AKW568"/>
  <c r="AEK568"/>
  <c r="XY568"/>
  <c r="RM568"/>
  <c r="LA568"/>
  <c r="EO568"/>
  <c r="ASY568"/>
  <c r="AMM568"/>
  <c r="AGA568"/>
  <c r="ZO568"/>
  <c r="TC568"/>
  <c r="MQ568"/>
  <c r="GE568"/>
  <c r="S568"/>
  <c r="AUO568"/>
  <c r="AOC568"/>
  <c r="AHQ568"/>
  <c r="ABE568"/>
  <c r="US568"/>
  <c r="OG568"/>
  <c r="HU568"/>
  <c r="BI568"/>
  <c r="APS568"/>
  <c r="AJG568"/>
  <c r="ACU568"/>
  <c r="WI568"/>
  <c r="PW568"/>
  <c r="JK568"/>
  <c r="CY568"/>
  <c r="AN568"/>
  <c r="DT568"/>
  <c r="GZ568"/>
  <c r="KF568"/>
  <c r="NL568"/>
  <c r="QR568"/>
  <c r="TX568"/>
  <c r="XD568"/>
  <c r="AAJ568"/>
  <c r="ADP568"/>
  <c r="AGV568"/>
  <c r="AKB568"/>
  <c r="ANH568"/>
  <c r="AQN568"/>
  <c r="ATT568"/>
  <c r="CD568"/>
  <c r="FJ568"/>
  <c r="IP568"/>
  <c r="LV568"/>
  <c r="PB568"/>
  <c r="SH568"/>
  <c r="VN568"/>
  <c r="YT568"/>
  <c r="ABZ568"/>
  <c r="AFF568"/>
  <c r="AIL568"/>
  <c r="ALR568"/>
  <c r="AOX568"/>
  <c r="ASD568"/>
  <c r="ALR570"/>
  <c r="YT570"/>
  <c r="LV570"/>
  <c r="AOX570"/>
  <c r="ABZ570"/>
  <c r="PB570"/>
  <c r="CD570"/>
  <c r="AUO570"/>
  <c r="ARI570"/>
  <c r="AOC570"/>
  <c r="AKW570"/>
  <c r="AHQ570"/>
  <c r="AEK570"/>
  <c r="ABE570"/>
  <c r="XY570"/>
  <c r="US570"/>
  <c r="RM570"/>
  <c r="OG570"/>
  <c r="LA570"/>
  <c r="HU570"/>
  <c r="EO570"/>
  <c r="BI570"/>
  <c r="ASD570"/>
  <c r="AFF570"/>
  <c r="SH570"/>
  <c r="FJ570"/>
  <c r="AIL570"/>
  <c r="VN570"/>
  <c r="IP570"/>
  <c r="ASY570"/>
  <c r="APS570"/>
  <c r="AMM570"/>
  <c r="AJG570"/>
  <c r="AGA570"/>
  <c r="ACU570"/>
  <c r="ZO570"/>
  <c r="WI570"/>
  <c r="TC570"/>
  <c r="PW570"/>
  <c r="MQ570"/>
  <c r="JK570"/>
  <c r="GE570"/>
  <c r="CY570"/>
  <c r="S570"/>
  <c r="AN570"/>
  <c r="DT570"/>
  <c r="GZ570"/>
  <c r="KF570"/>
  <c r="NL570"/>
  <c r="QR570"/>
  <c r="TX570"/>
  <c r="XD570"/>
  <c r="AAJ570"/>
  <c r="ADP570"/>
  <c r="AGV570"/>
  <c r="AKB570"/>
  <c r="ANH570"/>
  <c r="AQN570"/>
  <c r="ATT570"/>
  <c r="AIL572"/>
  <c r="VN572"/>
  <c r="IP572"/>
  <c r="ASD572"/>
  <c r="AFF572"/>
  <c r="SH572"/>
  <c r="FJ572"/>
  <c r="AUO572"/>
  <c r="ARI572"/>
  <c r="AOC572"/>
  <c r="AKW572"/>
  <c r="AHQ572"/>
  <c r="AEK572"/>
  <c r="ABE572"/>
  <c r="XY572"/>
  <c r="US572"/>
  <c r="RM572"/>
  <c r="OG572"/>
  <c r="LA572"/>
  <c r="HU572"/>
  <c r="EO572"/>
  <c r="AOX572"/>
  <c r="ABZ572"/>
  <c r="PB572"/>
  <c r="CD572"/>
  <c r="ALR572"/>
  <c r="YT572"/>
  <c r="LV572"/>
  <c r="ASY572"/>
  <c r="APS572"/>
  <c r="AMM572"/>
  <c r="AJG572"/>
  <c r="AGA572"/>
  <c r="ACU572"/>
  <c r="ZO572"/>
  <c r="WI572"/>
  <c r="TC572"/>
  <c r="PW572"/>
  <c r="MQ572"/>
  <c r="JK572"/>
  <c r="GE572"/>
  <c r="CY572"/>
  <c r="BI572"/>
  <c r="S572"/>
  <c r="AN572"/>
  <c r="DT572"/>
  <c r="GZ572"/>
  <c r="KF572"/>
  <c r="NL572"/>
  <c r="QR572"/>
  <c r="TX572"/>
  <c r="XD572"/>
  <c r="AAJ572"/>
  <c r="ADP572"/>
  <c r="AGV572"/>
  <c r="AKB572"/>
  <c r="ANH572"/>
  <c r="AQN572"/>
  <c r="ATT572"/>
  <c r="VN105" i="62"/>
  <c r="VN104"/>
  <c r="VN103"/>
  <c r="VN102"/>
  <c r="VN101"/>
  <c r="VN100"/>
  <c r="VN99"/>
  <c r="VN98"/>
  <c r="VN97"/>
  <c r="VN96"/>
  <c r="VN95"/>
  <c r="VN94"/>
  <c r="VN93"/>
  <c r="VN92"/>
  <c r="VN89"/>
  <c r="VN88"/>
  <c r="VN87"/>
  <c r="VN86"/>
  <c r="VN85"/>
  <c r="VN84"/>
  <c r="VN83"/>
  <c r="VN82"/>
  <c r="VN81"/>
  <c r="VN80"/>
  <c r="VN79"/>
  <c r="VN78"/>
  <c r="VN77"/>
  <c r="VN76"/>
  <c r="VN73"/>
  <c r="VN72"/>
  <c r="VN71"/>
  <c r="VN70"/>
  <c r="VN69"/>
  <c r="VN68"/>
  <c r="VN67"/>
  <c r="VN66"/>
  <c r="VN65"/>
  <c r="VN64"/>
  <c r="VN63"/>
  <c r="VN62"/>
  <c r="VN61"/>
  <c r="VN60"/>
  <c r="VN57"/>
  <c r="VQ121" s="1"/>
  <c r="VS121" s="1"/>
  <c r="VT121" s="1"/>
  <c r="VN56"/>
  <c r="VN55"/>
  <c r="VN54"/>
  <c r="VN53"/>
  <c r="VN52"/>
  <c r="VN51"/>
  <c r="VN50"/>
  <c r="VN49"/>
  <c r="VN48"/>
  <c r="VN47"/>
  <c r="VN46"/>
  <c r="VN45"/>
  <c r="VN44"/>
  <c r="VN41"/>
  <c r="VN40"/>
  <c r="VN39"/>
  <c r="VN38"/>
  <c r="VN37"/>
  <c r="VN36"/>
  <c r="VN35"/>
  <c r="VN34"/>
  <c r="VN33"/>
  <c r="VN32"/>
  <c r="VN31"/>
  <c r="VN30"/>
  <c r="VN29"/>
  <c r="VN28"/>
  <c r="VD105"/>
  <c r="VD104"/>
  <c r="VD103"/>
  <c r="VD102"/>
  <c r="VD101"/>
  <c r="VD100"/>
  <c r="VD99"/>
  <c r="VD98"/>
  <c r="VD97"/>
  <c r="VD96"/>
  <c r="VD95"/>
  <c r="VD94"/>
  <c r="VD93"/>
  <c r="VD92"/>
  <c r="VD89"/>
  <c r="VD88"/>
  <c r="VD87"/>
  <c r="VD86"/>
  <c r="VD85"/>
  <c r="VD84"/>
  <c r="VD83"/>
  <c r="VD82"/>
  <c r="VD81"/>
  <c r="VD80"/>
  <c r="VD79"/>
  <c r="VD78"/>
  <c r="VD77"/>
  <c r="VD76"/>
  <c r="VD73"/>
  <c r="VD72"/>
  <c r="VD71"/>
  <c r="VD70"/>
  <c r="VD69"/>
  <c r="VD68"/>
  <c r="VD67"/>
  <c r="VD66"/>
  <c r="VD65"/>
  <c r="VD64"/>
  <c r="VD63"/>
  <c r="VD62"/>
  <c r="VD61"/>
  <c r="VD60"/>
  <c r="VD57"/>
  <c r="VD56"/>
  <c r="VD55"/>
  <c r="VD54"/>
  <c r="VD53"/>
  <c r="VD52"/>
  <c r="VD51"/>
  <c r="VD50"/>
  <c r="VD49"/>
  <c r="VD48"/>
  <c r="VD47"/>
  <c r="VD46"/>
  <c r="VD45"/>
  <c r="VD44"/>
  <c r="VD41"/>
  <c r="VD40"/>
  <c r="VD39"/>
  <c r="VD38"/>
  <c r="VD37"/>
  <c r="VD36"/>
  <c r="VD35"/>
  <c r="VD34"/>
  <c r="VD33"/>
  <c r="VD32"/>
  <c r="VD31"/>
  <c r="VD30"/>
  <c r="VD29"/>
  <c r="VD28"/>
  <c r="UT105"/>
  <c r="UT104"/>
  <c r="UT103"/>
  <c r="UT102"/>
  <c r="UT101"/>
  <c r="UT100"/>
  <c r="UT99"/>
  <c r="UT98"/>
  <c r="UT97"/>
  <c r="UT96"/>
  <c r="UT95"/>
  <c r="UT94"/>
  <c r="UT93"/>
  <c r="UT92"/>
  <c r="UT89"/>
  <c r="UT88"/>
  <c r="UT87"/>
  <c r="UT86"/>
  <c r="UT85"/>
  <c r="UT84"/>
  <c r="UT83"/>
  <c r="UT82"/>
  <c r="UT81"/>
  <c r="UT80"/>
  <c r="UT79"/>
  <c r="UT78"/>
  <c r="UT77"/>
  <c r="UT76"/>
  <c r="UT73"/>
  <c r="UT72"/>
  <c r="UT71"/>
  <c r="UT70"/>
  <c r="UT69"/>
  <c r="UT68"/>
  <c r="UT67"/>
  <c r="UT66"/>
  <c r="UT65"/>
  <c r="UT64"/>
  <c r="UT63"/>
  <c r="UT62"/>
  <c r="UT61"/>
  <c r="UT60"/>
  <c r="UT57"/>
  <c r="UW121" s="1"/>
  <c r="UY121" s="1"/>
  <c r="UZ121" s="1"/>
  <c r="UT56"/>
  <c r="UT55"/>
  <c r="UT54"/>
  <c r="UT53"/>
  <c r="UT52"/>
  <c r="UT51"/>
  <c r="UT50"/>
  <c r="UT49"/>
  <c r="UT48"/>
  <c r="UT47"/>
  <c r="UT46"/>
  <c r="UT45"/>
  <c r="UT44"/>
  <c r="UT41"/>
  <c r="UT40"/>
  <c r="UT39"/>
  <c r="UT38"/>
  <c r="UT37"/>
  <c r="UT36"/>
  <c r="UT35"/>
  <c r="UT34"/>
  <c r="UT33"/>
  <c r="UT32"/>
  <c r="UT31"/>
  <c r="UT30"/>
  <c r="UT29"/>
  <c r="UT28"/>
  <c r="UJ105"/>
  <c r="UJ104"/>
  <c r="UJ103"/>
  <c r="UJ102"/>
  <c r="UJ101"/>
  <c r="UJ100"/>
  <c r="UJ99"/>
  <c r="UJ98"/>
  <c r="UJ97"/>
  <c r="UJ96"/>
  <c r="UJ95"/>
  <c r="UJ94"/>
  <c r="UJ93"/>
  <c r="UJ92"/>
  <c r="UJ89"/>
  <c r="UJ88"/>
  <c r="UJ87"/>
  <c r="UJ86"/>
  <c r="UJ85"/>
  <c r="UJ84"/>
  <c r="UJ83"/>
  <c r="UJ82"/>
  <c r="UJ81"/>
  <c r="UJ80"/>
  <c r="UJ79"/>
  <c r="UJ78"/>
  <c r="UJ77"/>
  <c r="UJ76"/>
  <c r="UJ73"/>
  <c r="UJ72"/>
  <c r="UJ71"/>
  <c r="UJ70"/>
  <c r="UJ69"/>
  <c r="UJ68"/>
  <c r="UJ67"/>
  <c r="UJ66"/>
  <c r="UJ65"/>
  <c r="UJ64"/>
  <c r="UJ63"/>
  <c r="UJ62"/>
  <c r="UJ61"/>
  <c r="UJ60"/>
  <c r="UJ57"/>
  <c r="UJ56"/>
  <c r="UJ55"/>
  <c r="UJ54"/>
  <c r="UJ53"/>
  <c r="UJ52"/>
  <c r="UJ51"/>
  <c r="UJ50"/>
  <c r="UJ49"/>
  <c r="UJ48"/>
  <c r="UJ47"/>
  <c r="UJ46"/>
  <c r="UJ45"/>
  <c r="UJ44"/>
  <c r="UJ41"/>
  <c r="UJ40"/>
  <c r="UJ39"/>
  <c r="UJ38"/>
  <c r="UJ37"/>
  <c r="UJ36"/>
  <c r="UJ35"/>
  <c r="UJ34"/>
  <c r="UJ33"/>
  <c r="UJ32"/>
  <c r="UJ31"/>
  <c r="UJ30"/>
  <c r="UJ29"/>
  <c r="UJ28"/>
  <c r="TZ105"/>
  <c r="TZ104"/>
  <c r="TZ103"/>
  <c r="TZ102"/>
  <c r="TZ101"/>
  <c r="TZ100"/>
  <c r="TZ99"/>
  <c r="TZ98"/>
  <c r="TZ97"/>
  <c r="TZ96"/>
  <c r="TZ95"/>
  <c r="TZ94"/>
  <c r="TZ93"/>
  <c r="TZ92"/>
  <c r="TZ89"/>
  <c r="TZ88"/>
  <c r="TZ87"/>
  <c r="TZ86"/>
  <c r="TZ85"/>
  <c r="TZ84"/>
  <c r="TZ83"/>
  <c r="TZ82"/>
  <c r="TZ81"/>
  <c r="TZ80"/>
  <c r="TZ79"/>
  <c r="TZ78"/>
  <c r="TZ77"/>
  <c r="TZ76"/>
  <c r="TZ73"/>
  <c r="TZ72"/>
  <c r="TZ71"/>
  <c r="TZ70"/>
  <c r="TZ69"/>
  <c r="TZ68"/>
  <c r="TZ67"/>
  <c r="TZ66"/>
  <c r="TZ65"/>
  <c r="TZ64"/>
  <c r="TZ63"/>
  <c r="TZ62"/>
  <c r="TZ61"/>
  <c r="TZ60"/>
  <c r="TZ57"/>
  <c r="UC121" s="1"/>
  <c r="UE121" s="1"/>
  <c r="UF121" s="1"/>
  <c r="TZ56"/>
  <c r="TZ55"/>
  <c r="TZ54"/>
  <c r="TZ53"/>
  <c r="TZ52"/>
  <c r="TZ51"/>
  <c r="TZ50"/>
  <c r="TZ49"/>
  <c r="TZ48"/>
  <c r="TZ47"/>
  <c r="TZ46"/>
  <c r="TZ45"/>
  <c r="TZ44"/>
  <c r="TZ41"/>
  <c r="TZ40"/>
  <c r="TZ39"/>
  <c r="TZ38"/>
  <c r="TZ37"/>
  <c r="TZ36"/>
  <c r="TZ35"/>
  <c r="TZ34"/>
  <c r="TZ33"/>
  <c r="TZ32"/>
  <c r="TZ31"/>
  <c r="TZ30"/>
  <c r="TZ29"/>
  <c r="TZ28"/>
  <c r="TP105"/>
  <c r="TP104"/>
  <c r="TP103"/>
  <c r="TP102"/>
  <c r="TP101"/>
  <c r="TP100"/>
  <c r="TP99"/>
  <c r="TP98"/>
  <c r="TP97"/>
  <c r="TP96"/>
  <c r="TP95"/>
  <c r="TP94"/>
  <c r="TP93"/>
  <c r="TP92"/>
  <c r="TP89"/>
  <c r="TP88"/>
  <c r="TP87"/>
  <c r="TP86"/>
  <c r="TP85"/>
  <c r="TP84"/>
  <c r="TP83"/>
  <c r="TP82"/>
  <c r="TP81"/>
  <c r="TP80"/>
  <c r="TP79"/>
  <c r="TP78"/>
  <c r="TP77"/>
  <c r="TP76"/>
  <c r="TP73"/>
  <c r="TP72"/>
  <c r="TP71"/>
  <c r="TP70"/>
  <c r="TP69"/>
  <c r="TP68"/>
  <c r="TP67"/>
  <c r="TP66"/>
  <c r="TP65"/>
  <c r="TP64"/>
  <c r="TP63"/>
  <c r="TP62"/>
  <c r="TP61"/>
  <c r="TP60"/>
  <c r="TP57"/>
  <c r="TP56"/>
  <c r="TP55"/>
  <c r="TP54"/>
  <c r="TP53"/>
  <c r="TP52"/>
  <c r="TP51"/>
  <c r="TP50"/>
  <c r="TP49"/>
  <c r="TP48"/>
  <c r="TP47"/>
  <c r="TP46"/>
  <c r="TP45"/>
  <c r="TP44"/>
  <c r="TP41"/>
  <c r="TP40"/>
  <c r="TP39"/>
  <c r="TP38"/>
  <c r="TP37"/>
  <c r="TP36"/>
  <c r="TP35"/>
  <c r="TP34"/>
  <c r="TP33"/>
  <c r="TP32"/>
  <c r="TP31"/>
  <c r="TP30"/>
  <c r="TP29"/>
  <c r="TP28"/>
  <c r="TF105"/>
  <c r="TF104"/>
  <c r="TF103"/>
  <c r="TF102"/>
  <c r="TF101"/>
  <c r="TF100"/>
  <c r="TF99"/>
  <c r="TF98"/>
  <c r="TF97"/>
  <c r="TF96"/>
  <c r="TF95"/>
  <c r="TF94"/>
  <c r="TF93"/>
  <c r="TF92"/>
  <c r="TF89"/>
  <c r="TF88"/>
  <c r="TF87"/>
  <c r="TF86"/>
  <c r="TF85"/>
  <c r="TF84"/>
  <c r="TF83"/>
  <c r="TF82"/>
  <c r="TF81"/>
  <c r="TF80"/>
  <c r="TF79"/>
  <c r="TF78"/>
  <c r="TF77"/>
  <c r="TF76"/>
  <c r="TF73"/>
  <c r="TF72"/>
  <c r="TF71"/>
  <c r="TF70"/>
  <c r="TF69"/>
  <c r="TF68"/>
  <c r="TF67"/>
  <c r="TF66"/>
  <c r="TF65"/>
  <c r="TF64"/>
  <c r="TF63"/>
  <c r="TF62"/>
  <c r="TF61"/>
  <c r="TF60"/>
  <c r="TF57"/>
  <c r="TF56"/>
  <c r="TF55"/>
  <c r="TF54"/>
  <c r="TF53"/>
  <c r="TF52"/>
  <c r="TF51"/>
  <c r="TF50"/>
  <c r="TF49"/>
  <c r="TF48"/>
  <c r="TF47"/>
  <c r="TF46"/>
  <c r="TF45"/>
  <c r="TF44"/>
  <c r="TF41"/>
  <c r="TF40"/>
  <c r="TF39"/>
  <c r="TF38"/>
  <c r="TF37"/>
  <c r="TF36"/>
  <c r="TF35"/>
  <c r="TF34"/>
  <c r="TF33"/>
  <c r="TF32"/>
  <c r="TF31"/>
  <c r="TF30"/>
  <c r="TF29"/>
  <c r="TF28"/>
  <c r="SV105"/>
  <c r="SV104"/>
  <c r="SV103"/>
  <c r="SV102"/>
  <c r="SV101"/>
  <c r="SV100"/>
  <c r="SV99"/>
  <c r="SV98"/>
  <c r="SV97"/>
  <c r="SV96"/>
  <c r="SV95"/>
  <c r="SV94"/>
  <c r="SV93"/>
  <c r="SV92"/>
  <c r="SV89"/>
  <c r="SV88"/>
  <c r="SV87"/>
  <c r="SV86"/>
  <c r="SV85"/>
  <c r="SV84"/>
  <c r="SV83"/>
  <c r="SV82"/>
  <c r="SV81"/>
  <c r="SV80"/>
  <c r="SV79"/>
  <c r="SV78"/>
  <c r="SV77"/>
  <c r="SV76"/>
  <c r="SV73"/>
  <c r="SV72"/>
  <c r="SV71"/>
  <c r="SV70"/>
  <c r="SV69"/>
  <c r="SV68"/>
  <c r="SV67"/>
  <c r="SV66"/>
  <c r="SV65"/>
  <c r="SV64"/>
  <c r="SV63"/>
  <c r="SV62"/>
  <c r="SV61"/>
  <c r="SV60"/>
  <c r="SV57"/>
  <c r="SV56"/>
  <c r="SV55"/>
  <c r="SV54"/>
  <c r="SV53"/>
  <c r="SV52"/>
  <c r="SV51"/>
  <c r="SV50"/>
  <c r="SV49"/>
  <c r="SV48"/>
  <c r="SV47"/>
  <c r="SV46"/>
  <c r="SV45"/>
  <c r="SV44"/>
  <c r="SV41"/>
  <c r="SV40"/>
  <c r="SV39"/>
  <c r="SV38"/>
  <c r="SV37"/>
  <c r="SV36"/>
  <c r="SV35"/>
  <c r="SV34"/>
  <c r="SV33"/>
  <c r="SV32"/>
  <c r="SV31"/>
  <c r="SV30"/>
  <c r="SV29"/>
  <c r="SV28"/>
  <c r="SL105"/>
  <c r="SL104"/>
  <c r="SL103"/>
  <c r="SL102"/>
  <c r="SL101"/>
  <c r="SL100"/>
  <c r="SL99"/>
  <c r="SL98"/>
  <c r="SL97"/>
  <c r="SL96"/>
  <c r="SL95"/>
  <c r="SL94"/>
  <c r="SL93"/>
  <c r="SL92"/>
  <c r="SL89"/>
  <c r="SL88"/>
  <c r="SL87"/>
  <c r="SL86"/>
  <c r="SL85"/>
  <c r="SL84"/>
  <c r="SL83"/>
  <c r="SL82"/>
  <c r="SL81"/>
  <c r="SL80"/>
  <c r="SL79"/>
  <c r="SL78"/>
  <c r="SL77"/>
  <c r="SL76"/>
  <c r="SL73"/>
  <c r="SL72"/>
  <c r="SL71"/>
  <c r="SL70"/>
  <c r="SL69"/>
  <c r="SL68"/>
  <c r="SL67"/>
  <c r="SL66"/>
  <c r="SL65"/>
  <c r="SL64"/>
  <c r="SL63"/>
  <c r="SL62"/>
  <c r="SL61"/>
  <c r="SL60"/>
  <c r="SL57"/>
  <c r="SL56"/>
  <c r="SL55"/>
  <c r="SL54"/>
  <c r="SL53"/>
  <c r="SL52"/>
  <c r="SL51"/>
  <c r="SL50"/>
  <c r="SL49"/>
  <c r="SL48"/>
  <c r="SL47"/>
  <c r="SL46"/>
  <c r="SL45"/>
  <c r="SL44"/>
  <c r="SL41"/>
  <c r="SL40"/>
  <c r="SL39"/>
  <c r="SL38"/>
  <c r="SL37"/>
  <c r="SL36"/>
  <c r="SL35"/>
  <c r="SL34"/>
  <c r="SL33"/>
  <c r="SL32"/>
  <c r="SL31"/>
  <c r="SL30"/>
  <c r="SL29"/>
  <c r="SL28"/>
  <c r="SB105"/>
  <c r="SB104"/>
  <c r="SB103"/>
  <c r="SB102"/>
  <c r="SB101"/>
  <c r="SB100"/>
  <c r="SB99"/>
  <c r="SB98"/>
  <c r="SB97"/>
  <c r="SB96"/>
  <c r="SB95"/>
  <c r="SB94"/>
  <c r="SB93"/>
  <c r="SB92"/>
  <c r="SB89"/>
  <c r="SB88"/>
  <c r="SB87"/>
  <c r="SB86"/>
  <c r="SB85"/>
  <c r="SB84"/>
  <c r="SB83"/>
  <c r="SB82"/>
  <c r="SB81"/>
  <c r="SB80"/>
  <c r="SB79"/>
  <c r="SB78"/>
  <c r="SB77"/>
  <c r="SB76"/>
  <c r="SB73"/>
  <c r="SB72"/>
  <c r="SB71"/>
  <c r="SB70"/>
  <c r="SB69"/>
  <c r="SB68"/>
  <c r="SB67"/>
  <c r="SB66"/>
  <c r="SB65"/>
  <c r="SB64"/>
  <c r="SB63"/>
  <c r="SB62"/>
  <c r="SB61"/>
  <c r="SB60"/>
  <c r="SB57"/>
  <c r="SB56"/>
  <c r="SB55"/>
  <c r="SB54"/>
  <c r="SB53"/>
  <c r="SB52"/>
  <c r="SB51"/>
  <c r="SE115" s="1"/>
  <c r="SG115" s="1"/>
  <c r="SH115" s="1"/>
  <c r="SB50"/>
  <c r="SB49"/>
  <c r="SB48"/>
  <c r="SB47"/>
  <c r="SB46"/>
  <c r="SB45"/>
  <c r="SB44"/>
  <c r="SB41"/>
  <c r="SB40"/>
  <c r="SB39"/>
  <c r="SB38"/>
  <c r="SB37"/>
  <c r="SB36"/>
  <c r="SB35"/>
  <c r="SB34"/>
  <c r="SB33"/>
  <c r="SB32"/>
  <c r="SB31"/>
  <c r="SB30"/>
  <c r="SB29"/>
  <c r="SB28"/>
  <c r="RR105"/>
  <c r="RR104"/>
  <c r="RR103"/>
  <c r="RR102"/>
  <c r="RR101"/>
  <c r="RR100"/>
  <c r="RR99"/>
  <c r="RR98"/>
  <c r="RR97"/>
  <c r="RR96"/>
  <c r="RR95"/>
  <c r="RR94"/>
  <c r="RR93"/>
  <c r="RR92"/>
  <c r="RR89"/>
  <c r="RR88"/>
  <c r="RR87"/>
  <c r="RR86"/>
  <c r="RR85"/>
  <c r="RR84"/>
  <c r="RR83"/>
  <c r="RR82"/>
  <c r="RR81"/>
  <c r="RR80"/>
  <c r="RR79"/>
  <c r="RR78"/>
  <c r="RR77"/>
  <c r="RR76"/>
  <c r="RR73"/>
  <c r="RR72"/>
  <c r="RR71"/>
  <c r="RR70"/>
  <c r="RR69"/>
  <c r="RR68"/>
  <c r="RR67"/>
  <c r="RR66"/>
  <c r="RR65"/>
  <c r="RR64"/>
  <c r="RR63"/>
  <c r="RR62"/>
  <c r="RR61"/>
  <c r="RR60"/>
  <c r="RR57"/>
  <c r="RU121" s="1"/>
  <c r="RW121" s="1"/>
  <c r="RX121" s="1"/>
  <c r="RR56"/>
  <c r="RR55"/>
  <c r="RR54"/>
  <c r="RR53"/>
  <c r="RR52"/>
  <c r="RR51"/>
  <c r="RR50"/>
  <c r="RR49"/>
  <c r="RR48"/>
  <c r="RR47"/>
  <c r="RR46"/>
  <c r="RR45"/>
  <c r="RR44"/>
  <c r="RR41"/>
  <c r="RR40"/>
  <c r="RR39"/>
  <c r="RR38"/>
  <c r="RR37"/>
  <c r="RR36"/>
  <c r="RR35"/>
  <c r="RR34"/>
  <c r="RR33"/>
  <c r="RR32"/>
  <c r="RR31"/>
  <c r="RR30"/>
  <c r="RR29"/>
  <c r="RR28"/>
  <c r="RH105"/>
  <c r="RH104"/>
  <c r="RH103"/>
  <c r="RH102"/>
  <c r="RH101"/>
  <c r="RH100"/>
  <c r="RH99"/>
  <c r="RH98"/>
  <c r="RH97"/>
  <c r="RH96"/>
  <c r="RH95"/>
  <c r="RH94"/>
  <c r="RH93"/>
  <c r="RH92"/>
  <c r="RH89"/>
  <c r="RH88"/>
  <c r="RH87"/>
  <c r="RH86"/>
  <c r="RH85"/>
  <c r="RH84"/>
  <c r="RH83"/>
  <c r="RH82"/>
  <c r="RH81"/>
  <c r="RH80"/>
  <c r="RH79"/>
  <c r="RH78"/>
  <c r="RH77"/>
  <c r="RH76"/>
  <c r="RH73"/>
  <c r="RH72"/>
  <c r="RH71"/>
  <c r="RH70"/>
  <c r="RH69"/>
  <c r="RH68"/>
  <c r="RH67"/>
  <c r="RH66"/>
  <c r="RH65"/>
  <c r="RH64"/>
  <c r="RH63"/>
  <c r="RH62"/>
  <c r="RH61"/>
  <c r="RH60"/>
  <c r="RH57"/>
  <c r="RH56"/>
  <c r="RH55"/>
  <c r="RH54"/>
  <c r="RH53"/>
  <c r="RH52"/>
  <c r="RH51"/>
  <c r="RK115" s="1"/>
  <c r="RM115" s="1"/>
  <c r="RN115" s="1"/>
  <c r="RH50"/>
  <c r="RH49"/>
  <c r="RH48"/>
  <c r="RH47"/>
  <c r="RH46"/>
  <c r="RH45"/>
  <c r="RH44"/>
  <c r="RH41"/>
  <c r="RH40"/>
  <c r="RH39"/>
  <c r="RH38"/>
  <c r="RH37"/>
  <c r="RH36"/>
  <c r="RH35"/>
  <c r="RH34"/>
  <c r="RH33"/>
  <c r="RH32"/>
  <c r="RH31"/>
  <c r="RH30"/>
  <c r="RH29"/>
  <c r="RH28"/>
  <c r="QX105"/>
  <c r="QX104"/>
  <c r="QX103"/>
  <c r="QX102"/>
  <c r="QX101"/>
  <c r="QX100"/>
  <c r="QX99"/>
  <c r="QX98"/>
  <c r="QX97"/>
  <c r="QX96"/>
  <c r="QX95"/>
  <c r="QX94"/>
  <c r="QX93"/>
  <c r="QX92"/>
  <c r="QX89"/>
  <c r="QX88"/>
  <c r="QX87"/>
  <c r="QX86"/>
  <c r="QX85"/>
  <c r="QX84"/>
  <c r="QX83"/>
  <c r="QX82"/>
  <c r="QX81"/>
  <c r="QX80"/>
  <c r="QX79"/>
  <c r="QX78"/>
  <c r="QX77"/>
  <c r="QX76"/>
  <c r="QX73"/>
  <c r="QX72"/>
  <c r="QX71"/>
  <c r="QX70"/>
  <c r="QX69"/>
  <c r="QX68"/>
  <c r="QX67"/>
  <c r="QX66"/>
  <c r="QX65"/>
  <c r="QX64"/>
  <c r="QX63"/>
  <c r="QX62"/>
  <c r="QX61"/>
  <c r="QX60"/>
  <c r="QX57"/>
  <c r="RA121" s="1"/>
  <c r="RC121" s="1"/>
  <c r="RD121" s="1"/>
  <c r="QX56"/>
  <c r="QX55"/>
  <c r="QX54"/>
  <c r="QX53"/>
  <c r="QX52"/>
  <c r="QX51"/>
  <c r="QX50"/>
  <c r="QX49"/>
  <c r="QX48"/>
  <c r="QX47"/>
  <c r="QX46"/>
  <c r="QX45"/>
  <c r="QX44"/>
  <c r="QX41"/>
  <c r="QX40"/>
  <c r="QX39"/>
  <c r="QX38"/>
  <c r="QX37"/>
  <c r="QX36"/>
  <c r="QX35"/>
  <c r="QX34"/>
  <c r="QX33"/>
  <c r="QX32"/>
  <c r="QX31"/>
  <c r="QX30"/>
  <c r="QX29"/>
  <c r="QX28"/>
  <c r="QN105"/>
  <c r="QN104"/>
  <c r="QN103"/>
  <c r="QN102"/>
  <c r="QN101"/>
  <c r="QN100"/>
  <c r="QN99"/>
  <c r="QN98"/>
  <c r="QN97"/>
  <c r="QN96"/>
  <c r="QN95"/>
  <c r="QN94"/>
  <c r="QN93"/>
  <c r="QN92"/>
  <c r="QN89"/>
  <c r="QN88"/>
  <c r="QN87"/>
  <c r="QN86"/>
  <c r="QN85"/>
  <c r="QN84"/>
  <c r="QN83"/>
  <c r="QN82"/>
  <c r="QN81"/>
  <c r="QN80"/>
  <c r="QN79"/>
  <c r="QN78"/>
  <c r="QN77"/>
  <c r="QN76"/>
  <c r="QN73"/>
  <c r="QN72"/>
  <c r="QN71"/>
  <c r="QN70"/>
  <c r="QN69"/>
  <c r="QN68"/>
  <c r="QN67"/>
  <c r="QN66"/>
  <c r="QN65"/>
  <c r="QN64"/>
  <c r="QN63"/>
  <c r="QN62"/>
  <c r="QN61"/>
  <c r="QN60"/>
  <c r="QN57"/>
  <c r="QN56"/>
  <c r="QN55"/>
  <c r="QN54"/>
  <c r="QN53"/>
  <c r="QN52"/>
  <c r="QN51"/>
  <c r="QQ115" s="1"/>
  <c r="QS115" s="1"/>
  <c r="QT115" s="1"/>
  <c r="QN50"/>
  <c r="QN49"/>
  <c r="QN48"/>
  <c r="QN47"/>
  <c r="QN46"/>
  <c r="QN45"/>
  <c r="QN44"/>
  <c r="QN41"/>
  <c r="QN40"/>
  <c r="QN39"/>
  <c r="QN38"/>
  <c r="QN37"/>
  <c r="QN36"/>
  <c r="QN35"/>
  <c r="QN34"/>
  <c r="QN33"/>
  <c r="QN32"/>
  <c r="QN31"/>
  <c r="QN30"/>
  <c r="QN29"/>
  <c r="QN28"/>
  <c r="QD105"/>
  <c r="QD104"/>
  <c r="QD103"/>
  <c r="QD102"/>
  <c r="QD101"/>
  <c r="QD100"/>
  <c r="QD99"/>
  <c r="QD98"/>
  <c r="QD97"/>
  <c r="QD96"/>
  <c r="QD95"/>
  <c r="QD94"/>
  <c r="QD93"/>
  <c r="QD92"/>
  <c r="QD89"/>
  <c r="QD88"/>
  <c r="QD87"/>
  <c r="QD86"/>
  <c r="QD85"/>
  <c r="QD84"/>
  <c r="QD83"/>
  <c r="QD82"/>
  <c r="QD81"/>
  <c r="QD80"/>
  <c r="QD79"/>
  <c r="QD78"/>
  <c r="QD77"/>
  <c r="QD76"/>
  <c r="QD73"/>
  <c r="QD72"/>
  <c r="QD71"/>
  <c r="QD70"/>
  <c r="QD69"/>
  <c r="QD68"/>
  <c r="QD67"/>
  <c r="QD66"/>
  <c r="QD65"/>
  <c r="QD64"/>
  <c r="QD63"/>
  <c r="QD62"/>
  <c r="QD61"/>
  <c r="QD60"/>
  <c r="QD57"/>
  <c r="QG121" s="1"/>
  <c r="QI121" s="1"/>
  <c r="QJ121" s="1"/>
  <c r="QD56"/>
  <c r="QD55"/>
  <c r="QD54"/>
  <c r="QD53"/>
  <c r="QD52"/>
  <c r="QD51"/>
  <c r="QD50"/>
  <c r="QD49"/>
  <c r="QD48"/>
  <c r="QD47"/>
  <c r="QD46"/>
  <c r="QD45"/>
  <c r="QD44"/>
  <c r="QD41"/>
  <c r="QD40"/>
  <c r="QD39"/>
  <c r="QD38"/>
  <c r="QD37"/>
  <c r="QD36"/>
  <c r="QD35"/>
  <c r="QD34"/>
  <c r="QD33"/>
  <c r="QD32"/>
  <c r="QD31"/>
  <c r="QD30"/>
  <c r="QD29"/>
  <c r="QD28"/>
  <c r="PT105"/>
  <c r="PT104"/>
  <c r="PT103"/>
  <c r="PT102"/>
  <c r="PT101"/>
  <c r="PT100"/>
  <c r="PT99"/>
  <c r="PT98"/>
  <c r="PT97"/>
  <c r="PT96"/>
  <c r="PT95"/>
  <c r="PT94"/>
  <c r="PT93"/>
  <c r="PT92"/>
  <c r="PT90" s="1"/>
  <c r="PT89"/>
  <c r="PT88"/>
  <c r="PT87"/>
  <c r="PT86"/>
  <c r="PT85"/>
  <c r="PT84"/>
  <c r="PT83"/>
  <c r="PT82"/>
  <c r="PT81"/>
  <c r="PT80"/>
  <c r="PT79"/>
  <c r="PT78"/>
  <c r="PT77"/>
  <c r="PT76"/>
  <c r="PT73"/>
  <c r="PT72"/>
  <c r="PT71"/>
  <c r="PT70"/>
  <c r="PT69"/>
  <c r="PT68"/>
  <c r="PT67"/>
  <c r="PT66"/>
  <c r="PT65"/>
  <c r="PT64"/>
  <c r="PT63"/>
  <c r="PT62"/>
  <c r="PT61"/>
  <c r="PT60"/>
  <c r="PT58"/>
  <c r="PT57"/>
  <c r="PT56"/>
  <c r="PT55"/>
  <c r="PT54"/>
  <c r="PT53"/>
  <c r="PT52"/>
  <c r="PT51"/>
  <c r="PT50"/>
  <c r="PT49"/>
  <c r="PT48"/>
  <c r="PT47"/>
  <c r="PT46"/>
  <c r="PT45"/>
  <c r="PT44"/>
  <c r="PT42" s="1"/>
  <c r="PT41"/>
  <c r="PT40"/>
  <c r="PT39"/>
  <c r="PT38"/>
  <c r="PT37"/>
  <c r="PT36"/>
  <c r="PT35"/>
  <c r="PT34"/>
  <c r="PT33"/>
  <c r="PT32"/>
  <c r="PT31"/>
  <c r="PT30"/>
  <c r="PT29"/>
  <c r="PT28"/>
  <c r="PJ105"/>
  <c r="PJ104"/>
  <c r="PJ103"/>
  <c r="PJ102"/>
  <c r="PJ101"/>
  <c r="PJ100"/>
  <c r="PJ99"/>
  <c r="PJ98"/>
  <c r="PJ97"/>
  <c r="PJ96"/>
  <c r="PJ95"/>
  <c r="PJ94"/>
  <c r="PJ93"/>
  <c r="PJ92"/>
  <c r="PJ89"/>
  <c r="PJ88"/>
  <c r="PJ87"/>
  <c r="PJ86"/>
  <c r="PJ85"/>
  <c r="PJ84"/>
  <c r="PJ83"/>
  <c r="PJ82"/>
  <c r="PJ81"/>
  <c r="PJ80"/>
  <c r="PJ79"/>
  <c r="PJ78"/>
  <c r="PJ77"/>
  <c r="PJ76"/>
  <c r="PJ73"/>
  <c r="PJ72"/>
  <c r="PJ71"/>
  <c r="PJ70"/>
  <c r="PJ69"/>
  <c r="PJ68"/>
  <c r="PJ67"/>
  <c r="PJ66"/>
  <c r="PJ65"/>
  <c r="PJ64"/>
  <c r="PJ63"/>
  <c r="PJ62"/>
  <c r="PJ61"/>
  <c r="PJ60"/>
  <c r="PJ57"/>
  <c r="PJ56"/>
  <c r="PJ55"/>
  <c r="PJ54"/>
  <c r="PJ53"/>
  <c r="PJ52"/>
  <c r="PJ51"/>
  <c r="PJ50"/>
  <c r="PJ49"/>
  <c r="PJ48"/>
  <c r="PJ47"/>
  <c r="PJ46"/>
  <c r="PJ45"/>
  <c r="PJ44"/>
  <c r="PJ41"/>
  <c r="PJ40"/>
  <c r="PJ39"/>
  <c r="PJ38"/>
  <c r="PJ37"/>
  <c r="PJ36"/>
  <c r="PJ35"/>
  <c r="PJ34"/>
  <c r="PJ33"/>
  <c r="PJ32"/>
  <c r="PJ31"/>
  <c r="PJ30"/>
  <c r="PJ29"/>
  <c r="PJ28"/>
  <c r="OZ105"/>
  <c r="OZ104"/>
  <c r="OZ103"/>
  <c r="OZ102"/>
  <c r="OZ101"/>
  <c r="OZ100"/>
  <c r="OZ99"/>
  <c r="OZ98"/>
  <c r="OZ97"/>
  <c r="OZ96"/>
  <c r="OZ95"/>
  <c r="OZ94"/>
  <c r="OZ93"/>
  <c r="OZ92"/>
  <c r="OZ89"/>
  <c r="OZ88"/>
  <c r="OZ87"/>
  <c r="OZ86"/>
  <c r="OZ85"/>
  <c r="OZ84"/>
  <c r="OZ83"/>
  <c r="OZ82"/>
  <c r="OZ81"/>
  <c r="OZ80"/>
  <c r="OZ79"/>
  <c r="OZ78"/>
  <c r="OZ77"/>
  <c r="OZ76"/>
  <c r="OZ73"/>
  <c r="OZ72"/>
  <c r="OZ71"/>
  <c r="OZ70"/>
  <c r="OZ69"/>
  <c r="OZ68"/>
  <c r="OZ67"/>
  <c r="OZ66"/>
  <c r="OZ65"/>
  <c r="OZ64"/>
  <c r="OZ63"/>
  <c r="OZ62"/>
  <c r="OZ61"/>
  <c r="OZ60"/>
  <c r="OZ57"/>
  <c r="OZ56"/>
  <c r="OZ55"/>
  <c r="OZ54"/>
  <c r="OZ53"/>
  <c r="OZ52"/>
  <c r="OZ51"/>
  <c r="OZ50"/>
  <c r="OZ49"/>
  <c r="OZ48"/>
  <c r="OZ47"/>
  <c r="OZ46"/>
  <c r="OZ45"/>
  <c r="OZ44"/>
  <c r="OZ41"/>
  <c r="OZ40"/>
  <c r="OZ39"/>
  <c r="OZ38"/>
  <c r="OZ37"/>
  <c r="OZ36"/>
  <c r="OZ35"/>
  <c r="OZ34"/>
  <c r="OZ33"/>
  <c r="OZ32"/>
  <c r="OZ31"/>
  <c r="OZ30"/>
  <c r="OZ29"/>
  <c r="OZ28"/>
  <c r="OP105"/>
  <c r="OP104"/>
  <c r="OP103"/>
  <c r="OP102"/>
  <c r="OP101"/>
  <c r="OP100"/>
  <c r="OP99"/>
  <c r="OP98"/>
  <c r="OP97"/>
  <c r="OP96"/>
  <c r="OP95"/>
  <c r="OP94"/>
  <c r="OP93"/>
  <c r="OP92"/>
  <c r="OP89"/>
  <c r="OP88"/>
  <c r="OP87"/>
  <c r="OP86"/>
  <c r="OP85"/>
  <c r="OP84"/>
  <c r="OP83"/>
  <c r="OP82"/>
  <c r="OP81"/>
  <c r="OP80"/>
  <c r="OP79"/>
  <c r="OP78"/>
  <c r="OP77"/>
  <c r="OP76"/>
  <c r="OP73"/>
  <c r="OP72"/>
  <c r="OP71"/>
  <c r="OP70"/>
  <c r="OP69"/>
  <c r="OP68"/>
  <c r="OP67"/>
  <c r="OP66"/>
  <c r="OP65"/>
  <c r="OP64"/>
  <c r="OP63"/>
  <c r="OP62"/>
  <c r="OP61"/>
  <c r="OP60"/>
  <c r="OP57"/>
  <c r="OS121" s="1"/>
  <c r="OU121" s="1"/>
  <c r="OV121" s="1"/>
  <c r="OP56"/>
  <c r="OP55"/>
  <c r="OP54"/>
  <c r="OP53"/>
  <c r="OP52"/>
  <c r="OP51"/>
  <c r="OP50"/>
  <c r="OP49"/>
  <c r="OP48"/>
  <c r="OP47"/>
  <c r="OP46"/>
  <c r="OP45"/>
  <c r="OP44"/>
  <c r="OP41"/>
  <c r="OP40"/>
  <c r="OP39"/>
  <c r="OP38"/>
  <c r="OP37"/>
  <c r="OP36"/>
  <c r="OP35"/>
  <c r="OP34"/>
  <c r="OP33"/>
  <c r="OP32"/>
  <c r="OP31"/>
  <c r="OP30"/>
  <c r="OP29"/>
  <c r="OP28"/>
  <c r="OF105"/>
  <c r="OF104"/>
  <c r="OF103"/>
  <c r="OF102"/>
  <c r="OF101"/>
  <c r="OF100"/>
  <c r="OF99"/>
  <c r="OF98"/>
  <c r="OF97"/>
  <c r="OF96"/>
  <c r="OF95"/>
  <c r="OF94"/>
  <c r="OF93"/>
  <c r="OF92"/>
  <c r="OF89"/>
  <c r="OF88"/>
  <c r="OF87"/>
  <c r="OF86"/>
  <c r="OF85"/>
  <c r="OF84"/>
  <c r="OF83"/>
  <c r="OF82"/>
  <c r="OF81"/>
  <c r="OF80"/>
  <c r="OF79"/>
  <c r="OF78"/>
  <c r="OF77"/>
  <c r="OF76"/>
  <c r="OF73"/>
  <c r="OF72"/>
  <c r="OF71"/>
  <c r="OF70"/>
  <c r="OF69"/>
  <c r="OF68"/>
  <c r="OF67"/>
  <c r="OF66"/>
  <c r="OF65"/>
  <c r="OF64"/>
  <c r="OF63"/>
  <c r="OF62"/>
  <c r="OF61"/>
  <c r="OF60"/>
  <c r="OF57"/>
  <c r="OF56"/>
  <c r="OF55"/>
  <c r="OF54"/>
  <c r="OF53"/>
  <c r="OF52"/>
  <c r="OF51"/>
  <c r="OI115" s="1"/>
  <c r="OK115" s="1"/>
  <c r="OL115" s="1"/>
  <c r="OF50"/>
  <c r="OF49"/>
  <c r="OF48"/>
  <c r="OF47"/>
  <c r="OF46"/>
  <c r="OF45"/>
  <c r="OF44"/>
  <c r="OF41"/>
  <c r="OF40"/>
  <c r="OF39"/>
  <c r="OF38"/>
  <c r="OF37"/>
  <c r="OF36"/>
  <c r="OF35"/>
  <c r="OF34"/>
  <c r="OF33"/>
  <c r="OF32"/>
  <c r="OF31"/>
  <c r="OF30"/>
  <c r="OF29"/>
  <c r="OF28"/>
  <c r="NV105"/>
  <c r="NV104"/>
  <c r="NV103"/>
  <c r="NV102"/>
  <c r="NV101"/>
  <c r="NV100"/>
  <c r="NV99"/>
  <c r="NV98"/>
  <c r="NV97"/>
  <c r="NV96"/>
  <c r="NV95"/>
  <c r="NV94"/>
  <c r="NV93"/>
  <c r="NV92"/>
  <c r="NV89"/>
  <c r="NV88"/>
  <c r="NV87"/>
  <c r="NV86"/>
  <c r="NV85"/>
  <c r="NV84"/>
  <c r="NV83"/>
  <c r="NV82"/>
  <c r="NV81"/>
  <c r="NV80"/>
  <c r="NV79"/>
  <c r="NV78"/>
  <c r="NV77"/>
  <c r="NV76"/>
  <c r="NV73"/>
  <c r="NV72"/>
  <c r="NV71"/>
  <c r="NV70"/>
  <c r="NV69"/>
  <c r="NV68"/>
  <c r="NV67"/>
  <c r="NV66"/>
  <c r="NV65"/>
  <c r="NV64"/>
  <c r="NV63"/>
  <c r="NV62"/>
  <c r="NV61"/>
  <c r="NV60"/>
  <c r="NV57"/>
  <c r="NY121" s="1"/>
  <c r="OA121" s="1"/>
  <c r="OB121" s="1"/>
  <c r="NV56"/>
  <c r="NV55"/>
  <c r="NV54"/>
  <c r="NV53"/>
  <c r="NV52"/>
  <c r="NV51"/>
  <c r="NV50"/>
  <c r="NV49"/>
  <c r="NV48"/>
  <c r="NV47"/>
  <c r="NV46"/>
  <c r="NV45"/>
  <c r="NV44"/>
  <c r="NV41"/>
  <c r="NV40"/>
  <c r="NV39"/>
  <c r="NV38"/>
  <c r="NV37"/>
  <c r="NV36"/>
  <c r="NV35"/>
  <c r="NV34"/>
  <c r="NV33"/>
  <c r="NV32"/>
  <c r="NV31"/>
  <c r="NV30"/>
  <c r="NV29"/>
  <c r="NV28"/>
  <c r="NL105"/>
  <c r="NL104"/>
  <c r="NL103"/>
  <c r="NL102"/>
  <c r="NL101"/>
  <c r="NL100"/>
  <c r="NL99"/>
  <c r="NL98"/>
  <c r="NL97"/>
  <c r="NL96"/>
  <c r="NL95"/>
  <c r="NL94"/>
  <c r="NL93"/>
  <c r="NL92"/>
  <c r="NL89"/>
  <c r="NL88"/>
  <c r="NL87"/>
  <c r="NL86"/>
  <c r="NL85"/>
  <c r="NL84"/>
  <c r="NL83"/>
  <c r="NL82"/>
  <c r="NL81"/>
  <c r="NL80"/>
  <c r="NL79"/>
  <c r="NL78"/>
  <c r="NL77"/>
  <c r="NL76"/>
  <c r="NL73"/>
  <c r="NL72"/>
  <c r="NL71"/>
  <c r="NL70"/>
  <c r="NL69"/>
  <c r="NL68"/>
  <c r="NL67"/>
  <c r="NL66"/>
  <c r="NL65"/>
  <c r="NL64"/>
  <c r="NL63"/>
  <c r="NL62"/>
  <c r="NL61"/>
  <c r="NL60"/>
  <c r="NL57"/>
  <c r="NL56"/>
  <c r="NL55"/>
  <c r="NL54"/>
  <c r="NL53"/>
  <c r="NL52"/>
  <c r="NL51"/>
  <c r="NL50"/>
  <c r="NL49"/>
  <c r="NL48"/>
  <c r="NL47"/>
  <c r="NL46"/>
  <c r="NL45"/>
  <c r="NL44"/>
  <c r="NL41"/>
  <c r="NL40"/>
  <c r="NL39"/>
  <c r="NL38"/>
  <c r="NL37"/>
  <c r="NL36"/>
  <c r="NL35"/>
  <c r="NL34"/>
  <c r="NL33"/>
  <c r="NL32"/>
  <c r="NL31"/>
  <c r="NL30"/>
  <c r="NL29"/>
  <c r="NL28"/>
  <c r="NB105"/>
  <c r="NB104"/>
  <c r="NB103"/>
  <c r="NB102"/>
  <c r="NB101"/>
  <c r="NB100"/>
  <c r="NB99"/>
  <c r="NB98"/>
  <c r="NB97"/>
  <c r="NB96"/>
  <c r="NB95"/>
  <c r="NB94"/>
  <c r="NB93"/>
  <c r="NB92"/>
  <c r="NB89"/>
  <c r="NB88"/>
  <c r="NB87"/>
  <c r="NB86"/>
  <c r="NB85"/>
  <c r="NB84"/>
  <c r="NB83"/>
  <c r="NB82"/>
  <c r="NB81"/>
  <c r="NB80"/>
  <c r="NB79"/>
  <c r="NB78"/>
  <c r="NB77"/>
  <c r="NB76"/>
  <c r="NB73"/>
  <c r="NB72"/>
  <c r="NB71"/>
  <c r="NB70"/>
  <c r="NB69"/>
  <c r="NB68"/>
  <c r="NB67"/>
  <c r="NB66"/>
  <c r="NB65"/>
  <c r="NB64"/>
  <c r="NB63"/>
  <c r="NB62"/>
  <c r="NB61"/>
  <c r="NB60"/>
  <c r="NB57"/>
  <c r="NB56"/>
  <c r="NB55"/>
  <c r="NB54"/>
  <c r="NB53"/>
  <c r="NB52"/>
  <c r="NB51"/>
  <c r="NB50"/>
  <c r="NB49"/>
  <c r="NB48"/>
  <c r="NB47"/>
  <c r="NB46"/>
  <c r="NB45"/>
  <c r="NB44"/>
  <c r="NB41"/>
  <c r="NB40"/>
  <c r="NB39"/>
  <c r="NB38"/>
  <c r="NB37"/>
  <c r="NB36"/>
  <c r="NB35"/>
  <c r="NB34"/>
  <c r="NB33"/>
  <c r="NB32"/>
  <c r="NB31"/>
  <c r="NB30"/>
  <c r="NB29"/>
  <c r="NB28"/>
  <c r="MR105"/>
  <c r="MR104"/>
  <c r="MR103"/>
  <c r="MR102"/>
  <c r="MR101"/>
  <c r="MR100"/>
  <c r="MR99"/>
  <c r="MR98"/>
  <c r="MR97"/>
  <c r="MR96"/>
  <c r="MR95"/>
  <c r="MR94"/>
  <c r="MR93"/>
  <c r="MR92"/>
  <c r="MR89"/>
  <c r="MR88"/>
  <c r="MR87"/>
  <c r="MR86"/>
  <c r="MR85"/>
  <c r="MR84"/>
  <c r="MR83"/>
  <c r="MR82"/>
  <c r="MR81"/>
  <c r="MR80"/>
  <c r="MR79"/>
  <c r="MR78"/>
  <c r="MR77"/>
  <c r="MR76"/>
  <c r="MR73"/>
  <c r="MR72"/>
  <c r="MR71"/>
  <c r="MR70"/>
  <c r="MR69"/>
  <c r="MR68"/>
  <c r="MR67"/>
  <c r="MR66"/>
  <c r="MR65"/>
  <c r="MR64"/>
  <c r="MR63"/>
  <c r="MR62"/>
  <c r="MR61"/>
  <c r="MR60"/>
  <c r="MR57"/>
  <c r="MR56"/>
  <c r="MR55"/>
  <c r="MR54"/>
  <c r="MR53"/>
  <c r="MR52"/>
  <c r="MR51"/>
  <c r="MR50"/>
  <c r="MR49"/>
  <c r="MR48"/>
  <c r="MR47"/>
  <c r="MR46"/>
  <c r="MR45"/>
  <c r="MR44"/>
  <c r="MR41"/>
  <c r="MR40"/>
  <c r="MR39"/>
  <c r="MR38"/>
  <c r="MR37"/>
  <c r="MR36"/>
  <c r="MR35"/>
  <c r="MR34"/>
  <c r="MR33"/>
  <c r="MR32"/>
  <c r="MR31"/>
  <c r="MR30"/>
  <c r="MR29"/>
  <c r="MR28"/>
  <c r="MH105"/>
  <c r="MH104"/>
  <c r="MH103"/>
  <c r="MH102"/>
  <c r="MH101"/>
  <c r="MH100"/>
  <c r="MH99"/>
  <c r="MH98"/>
  <c r="MH97"/>
  <c r="MH96"/>
  <c r="MH95"/>
  <c r="MH94"/>
  <c r="MH93"/>
  <c r="MH92"/>
  <c r="MH89"/>
  <c r="MH88"/>
  <c r="MH87"/>
  <c r="MH86"/>
  <c r="MH85"/>
  <c r="MH84"/>
  <c r="MH83"/>
  <c r="MH82"/>
  <c r="MH81"/>
  <c r="MH80"/>
  <c r="MH79"/>
  <c r="MH78"/>
  <c r="MH77"/>
  <c r="MH76"/>
  <c r="MH73"/>
  <c r="MH72"/>
  <c r="MH71"/>
  <c r="MH70"/>
  <c r="MH69"/>
  <c r="MH68"/>
  <c r="MH67"/>
  <c r="MH66"/>
  <c r="MH65"/>
  <c r="MH64"/>
  <c r="MH63"/>
  <c r="MH62"/>
  <c r="MH61"/>
  <c r="MH60"/>
  <c r="MH57"/>
  <c r="MH56"/>
  <c r="MH55"/>
  <c r="MH54"/>
  <c r="MH53"/>
  <c r="MH52"/>
  <c r="MH51"/>
  <c r="MH50"/>
  <c r="MH49"/>
  <c r="MH48"/>
  <c r="MH47"/>
  <c r="MH46"/>
  <c r="MH45"/>
  <c r="MH44"/>
  <c r="MH41"/>
  <c r="MH40"/>
  <c r="MH39"/>
  <c r="MH38"/>
  <c r="MH37"/>
  <c r="MH36"/>
  <c r="MH35"/>
  <c r="MH34"/>
  <c r="MH33"/>
  <c r="MH32"/>
  <c r="MH31"/>
  <c r="MH30"/>
  <c r="MH29"/>
  <c r="MH28"/>
  <c r="LX105"/>
  <c r="LX104"/>
  <c r="LX103"/>
  <c r="LX102"/>
  <c r="LX101"/>
  <c r="LX100"/>
  <c r="LX99"/>
  <c r="LX98"/>
  <c r="LX97"/>
  <c r="LX96"/>
  <c r="LX95"/>
  <c r="LX94"/>
  <c r="LX93"/>
  <c r="LX92"/>
  <c r="LX89"/>
  <c r="LX88"/>
  <c r="LX87"/>
  <c r="LX86"/>
  <c r="LX85"/>
  <c r="LX84"/>
  <c r="LX83"/>
  <c r="LX82"/>
  <c r="LX81"/>
  <c r="LX80"/>
  <c r="LX79"/>
  <c r="LX78"/>
  <c r="LX77"/>
  <c r="LX76"/>
  <c r="LX73"/>
  <c r="LX72"/>
  <c r="LX71"/>
  <c r="LX70"/>
  <c r="LX69"/>
  <c r="LX68"/>
  <c r="LX67"/>
  <c r="LX66"/>
  <c r="LX65"/>
  <c r="LX64"/>
  <c r="LX63"/>
  <c r="LX62"/>
  <c r="LX61"/>
  <c r="LX60"/>
  <c r="LX57"/>
  <c r="LX56"/>
  <c r="LX55"/>
  <c r="LX54"/>
  <c r="LX53"/>
  <c r="LX52"/>
  <c r="LX51"/>
  <c r="MA115" s="1"/>
  <c r="MC115" s="1"/>
  <c r="MD115" s="1"/>
  <c r="LX50"/>
  <c r="LX49"/>
  <c r="LX48"/>
  <c r="LX47"/>
  <c r="LX46"/>
  <c r="LX45"/>
  <c r="LX44"/>
  <c r="LX41"/>
  <c r="LX40"/>
  <c r="LX39"/>
  <c r="LX38"/>
  <c r="LX37"/>
  <c r="LX36"/>
  <c r="LX35"/>
  <c r="LX34"/>
  <c r="LX33"/>
  <c r="LX32"/>
  <c r="LX31"/>
  <c r="LX30"/>
  <c r="LX29"/>
  <c r="LX28"/>
  <c r="LN105"/>
  <c r="LN104"/>
  <c r="LN103"/>
  <c r="LN102"/>
  <c r="LN101"/>
  <c r="LN100"/>
  <c r="LN99"/>
  <c r="LN98"/>
  <c r="LN97"/>
  <c r="LN96"/>
  <c r="LN95"/>
  <c r="LN94"/>
  <c r="LN93"/>
  <c r="LN92"/>
  <c r="LN89"/>
  <c r="LN88"/>
  <c r="LN87"/>
  <c r="LN86"/>
  <c r="LN85"/>
  <c r="LN84"/>
  <c r="LN83"/>
  <c r="LN82"/>
  <c r="LN81"/>
  <c r="LN80"/>
  <c r="LN79"/>
  <c r="LN78"/>
  <c r="LN77"/>
  <c r="LN76"/>
  <c r="LN73"/>
  <c r="LN72"/>
  <c r="LN71"/>
  <c r="LN70"/>
  <c r="LN69"/>
  <c r="LN68"/>
  <c r="LN67"/>
  <c r="LN66"/>
  <c r="LN65"/>
  <c r="LN64"/>
  <c r="LN63"/>
  <c r="LN62"/>
  <c r="LN61"/>
  <c r="LN60"/>
  <c r="LN57"/>
  <c r="LQ121" s="1"/>
  <c r="LS121" s="1"/>
  <c r="LT121" s="1"/>
  <c r="LN56"/>
  <c r="LN55"/>
  <c r="LN54"/>
  <c r="LN53"/>
  <c r="LN52"/>
  <c r="LN51"/>
  <c r="LN50"/>
  <c r="LN49"/>
  <c r="LN48"/>
  <c r="LN47"/>
  <c r="LN46"/>
  <c r="LN45"/>
  <c r="LN44"/>
  <c r="LN41"/>
  <c r="LN40"/>
  <c r="LN39"/>
  <c r="LN38"/>
  <c r="LN37"/>
  <c r="LN36"/>
  <c r="LN35"/>
  <c r="LN34"/>
  <c r="LN33"/>
  <c r="LN32"/>
  <c r="LN31"/>
  <c r="LN30"/>
  <c r="LN29"/>
  <c r="LN28"/>
  <c r="LD105"/>
  <c r="LD104"/>
  <c r="LD103"/>
  <c r="LD102"/>
  <c r="LD101"/>
  <c r="LD100"/>
  <c r="LD99"/>
  <c r="LD98"/>
  <c r="LD97"/>
  <c r="LD96"/>
  <c r="LD95"/>
  <c r="LD94"/>
  <c r="LD93"/>
  <c r="LD92"/>
  <c r="LD89"/>
  <c r="LD88"/>
  <c r="LD87"/>
  <c r="LD86"/>
  <c r="LD85"/>
  <c r="LD84"/>
  <c r="LD83"/>
  <c r="LD82"/>
  <c r="LD81"/>
  <c r="LD80"/>
  <c r="LD79"/>
  <c r="LD78"/>
  <c r="LD77"/>
  <c r="LD76"/>
  <c r="LD73"/>
  <c r="LD72"/>
  <c r="LD71"/>
  <c r="LD70"/>
  <c r="LD69"/>
  <c r="LD68"/>
  <c r="LD67"/>
  <c r="LD66"/>
  <c r="LD65"/>
  <c r="LD64"/>
  <c r="LD63"/>
  <c r="LD62"/>
  <c r="LD61"/>
  <c r="LD60"/>
  <c r="LD57"/>
  <c r="LD56"/>
  <c r="LD55"/>
  <c r="LD54"/>
  <c r="LD53"/>
  <c r="LD52"/>
  <c r="LD51"/>
  <c r="LG115" s="1"/>
  <c r="LI115" s="1"/>
  <c r="LJ115" s="1"/>
  <c r="LD50"/>
  <c r="LD49"/>
  <c r="LD48"/>
  <c r="LD47"/>
  <c r="LD46"/>
  <c r="LD45"/>
  <c r="LD44"/>
  <c r="LD41"/>
  <c r="LD40"/>
  <c r="LD39"/>
  <c r="LD38"/>
  <c r="LD37"/>
  <c r="LD36"/>
  <c r="LD35"/>
  <c r="LD34"/>
  <c r="LD33"/>
  <c r="LD32"/>
  <c r="LD31"/>
  <c r="LD30"/>
  <c r="LD29"/>
  <c r="LD28"/>
  <c r="KT105"/>
  <c r="KT104"/>
  <c r="KT103"/>
  <c r="KT102"/>
  <c r="KT101"/>
  <c r="KT100"/>
  <c r="KT99"/>
  <c r="KT98"/>
  <c r="KT97"/>
  <c r="KT96"/>
  <c r="KT95"/>
  <c r="KT94"/>
  <c r="KT93"/>
  <c r="KT92"/>
  <c r="KT89"/>
  <c r="KT88"/>
  <c r="KT87"/>
  <c r="KT86"/>
  <c r="KT85"/>
  <c r="KT84"/>
  <c r="KT83"/>
  <c r="KT82"/>
  <c r="KT81"/>
  <c r="KT80"/>
  <c r="KT79"/>
  <c r="KT78"/>
  <c r="KT77"/>
  <c r="KT76"/>
  <c r="KT73"/>
  <c r="KT72"/>
  <c r="KT71"/>
  <c r="KT70"/>
  <c r="KT69"/>
  <c r="KT68"/>
  <c r="KT67"/>
  <c r="KT66"/>
  <c r="KT65"/>
  <c r="KT64"/>
  <c r="KT63"/>
  <c r="KT62"/>
  <c r="KT61"/>
  <c r="KT60"/>
  <c r="KT57"/>
  <c r="KW121" s="1"/>
  <c r="KY121" s="1"/>
  <c r="KZ121" s="1"/>
  <c r="KT56"/>
  <c r="KT55"/>
  <c r="KT54"/>
  <c r="KT53"/>
  <c r="KT52"/>
  <c r="KT51"/>
  <c r="KT50"/>
  <c r="KT49"/>
  <c r="KT48"/>
  <c r="KT47"/>
  <c r="KT46"/>
  <c r="KT45"/>
  <c r="KT44"/>
  <c r="KT41"/>
  <c r="KT40"/>
  <c r="KT39"/>
  <c r="KT38"/>
  <c r="KT37"/>
  <c r="KT36"/>
  <c r="KT35"/>
  <c r="KT34"/>
  <c r="KT33"/>
  <c r="KT32"/>
  <c r="KT31"/>
  <c r="KT30"/>
  <c r="KT29"/>
  <c r="KT28"/>
  <c r="KJ105"/>
  <c r="KJ104"/>
  <c r="KJ103"/>
  <c r="KJ102"/>
  <c r="KJ101"/>
  <c r="KJ100"/>
  <c r="KJ99"/>
  <c r="KJ98"/>
  <c r="KJ97"/>
  <c r="KJ96"/>
  <c r="KJ95"/>
  <c r="KJ94"/>
  <c r="KJ93"/>
  <c r="KJ92"/>
  <c r="KJ89"/>
  <c r="KJ88"/>
  <c r="KJ87"/>
  <c r="KJ86"/>
  <c r="KJ85"/>
  <c r="KJ84"/>
  <c r="KJ83"/>
  <c r="KJ82"/>
  <c r="KJ81"/>
  <c r="KJ80"/>
  <c r="KJ79"/>
  <c r="KJ78"/>
  <c r="KJ77"/>
  <c r="KJ76"/>
  <c r="KJ73"/>
  <c r="KJ72"/>
  <c r="KJ71"/>
  <c r="KJ70"/>
  <c r="KJ69"/>
  <c r="KJ68"/>
  <c r="KJ67"/>
  <c r="KJ66"/>
  <c r="KJ65"/>
  <c r="KJ64"/>
  <c r="KJ63"/>
  <c r="KJ62"/>
  <c r="KJ61"/>
  <c r="KJ60"/>
  <c r="KJ57"/>
  <c r="KJ56"/>
  <c r="KJ55"/>
  <c r="KJ54"/>
  <c r="KJ53"/>
  <c r="KJ52"/>
  <c r="KJ51"/>
  <c r="KJ50"/>
  <c r="KJ49"/>
  <c r="KJ48"/>
  <c r="KJ47"/>
  <c r="KJ46"/>
  <c r="KJ45"/>
  <c r="KJ44"/>
  <c r="KJ41"/>
  <c r="KJ40"/>
  <c r="KJ39"/>
  <c r="KJ38"/>
  <c r="KJ37"/>
  <c r="KJ36"/>
  <c r="KJ35"/>
  <c r="KJ34"/>
  <c r="KJ33"/>
  <c r="KJ32"/>
  <c r="KJ31"/>
  <c r="KJ30"/>
  <c r="KJ29"/>
  <c r="KJ28"/>
  <c r="JZ105"/>
  <c r="JZ104"/>
  <c r="JZ103"/>
  <c r="JZ102"/>
  <c r="JZ101"/>
  <c r="JZ100"/>
  <c r="JZ99"/>
  <c r="JZ98"/>
  <c r="JZ97"/>
  <c r="JZ96"/>
  <c r="JZ95"/>
  <c r="JZ94"/>
  <c r="JZ93"/>
  <c r="JZ92"/>
  <c r="JZ89"/>
  <c r="JZ88"/>
  <c r="JZ87"/>
  <c r="JZ86"/>
  <c r="JZ85"/>
  <c r="JZ84"/>
  <c r="JZ83"/>
  <c r="JZ82"/>
  <c r="JZ81"/>
  <c r="JZ80"/>
  <c r="JZ79"/>
  <c r="JZ78"/>
  <c r="JZ77"/>
  <c r="JZ76"/>
  <c r="JZ73"/>
  <c r="JZ72"/>
  <c r="JZ71"/>
  <c r="JZ70"/>
  <c r="JZ69"/>
  <c r="JZ68"/>
  <c r="JZ67"/>
  <c r="JZ66"/>
  <c r="JZ65"/>
  <c r="JZ64"/>
  <c r="JZ63"/>
  <c r="JZ62"/>
  <c r="JZ61"/>
  <c r="JZ60"/>
  <c r="JZ57"/>
  <c r="JZ56"/>
  <c r="JZ55"/>
  <c r="JZ54"/>
  <c r="JZ53"/>
  <c r="JZ52"/>
  <c r="JZ51"/>
  <c r="KC115" s="1"/>
  <c r="KE115" s="1"/>
  <c r="KF115" s="1"/>
  <c r="JZ50"/>
  <c r="JZ49"/>
  <c r="JZ48"/>
  <c r="JZ47"/>
  <c r="JZ46"/>
  <c r="JZ45"/>
  <c r="JZ44"/>
  <c r="JZ41"/>
  <c r="JZ40"/>
  <c r="JZ39"/>
  <c r="JZ38"/>
  <c r="JZ37"/>
  <c r="JZ36"/>
  <c r="JZ35"/>
  <c r="JZ34"/>
  <c r="JZ33"/>
  <c r="JZ32"/>
  <c r="JZ31"/>
  <c r="JZ30"/>
  <c r="JZ29"/>
  <c r="JZ28"/>
  <c r="JP105"/>
  <c r="JP104"/>
  <c r="JP103"/>
  <c r="JP102"/>
  <c r="JP101"/>
  <c r="JP100"/>
  <c r="JP99"/>
  <c r="JP98"/>
  <c r="JP97"/>
  <c r="JP96"/>
  <c r="JP95"/>
  <c r="JP94"/>
  <c r="JP93"/>
  <c r="JP92"/>
  <c r="JP90" s="1"/>
  <c r="JP89"/>
  <c r="JP88"/>
  <c r="JP87"/>
  <c r="JP86"/>
  <c r="JP85"/>
  <c r="JP84"/>
  <c r="JP83"/>
  <c r="JP82"/>
  <c r="JP81"/>
  <c r="JP80"/>
  <c r="JP79"/>
  <c r="JP78"/>
  <c r="JP77"/>
  <c r="JP76"/>
  <c r="JP74" s="1"/>
  <c r="JP73"/>
  <c r="JP72"/>
  <c r="JP71"/>
  <c r="JP70"/>
  <c r="JP69"/>
  <c r="JP68"/>
  <c r="JP67"/>
  <c r="JP66"/>
  <c r="JP65"/>
  <c r="JP64"/>
  <c r="JP63"/>
  <c r="JP62"/>
  <c r="JP61"/>
  <c r="JP60"/>
  <c r="JP58" s="1"/>
  <c r="JP57"/>
  <c r="JP56"/>
  <c r="JP55"/>
  <c r="JP54"/>
  <c r="JP53"/>
  <c r="JP52"/>
  <c r="JP51"/>
  <c r="JS115" s="1"/>
  <c r="JU115" s="1"/>
  <c r="JV115" s="1"/>
  <c r="JP50"/>
  <c r="JP49"/>
  <c r="JP48"/>
  <c r="JP47"/>
  <c r="JP46"/>
  <c r="JP45"/>
  <c r="JP44"/>
  <c r="JP41"/>
  <c r="JP40"/>
  <c r="JP39"/>
  <c r="JP38"/>
  <c r="JP37"/>
  <c r="JP36"/>
  <c r="JP35"/>
  <c r="JP34"/>
  <c r="JP33"/>
  <c r="JP32"/>
  <c r="JP31"/>
  <c r="JP30"/>
  <c r="JP29"/>
  <c r="JP28"/>
  <c r="JF105"/>
  <c r="JF104"/>
  <c r="JF103"/>
  <c r="JF102"/>
  <c r="JF101"/>
  <c r="JF100"/>
  <c r="JF99"/>
  <c r="JF98"/>
  <c r="JF97"/>
  <c r="JF96"/>
  <c r="JF95"/>
  <c r="JF94"/>
  <c r="JF93"/>
  <c r="JF92"/>
  <c r="JF89"/>
  <c r="JF88"/>
  <c r="JF87"/>
  <c r="JF86"/>
  <c r="JF85"/>
  <c r="JF84"/>
  <c r="JF83"/>
  <c r="JF82"/>
  <c r="JF81"/>
  <c r="JF80"/>
  <c r="JF79"/>
  <c r="JF78"/>
  <c r="JF77"/>
  <c r="JF76"/>
  <c r="JF73"/>
  <c r="JF72"/>
  <c r="JF71"/>
  <c r="JF70"/>
  <c r="JF69"/>
  <c r="JF68"/>
  <c r="JF67"/>
  <c r="JF66"/>
  <c r="JF65"/>
  <c r="JF64"/>
  <c r="JF63"/>
  <c r="JF62"/>
  <c r="JF61"/>
  <c r="JF60"/>
  <c r="JF57"/>
  <c r="JI121" s="1"/>
  <c r="JK121" s="1"/>
  <c r="JL121" s="1"/>
  <c r="JF56"/>
  <c r="JF55"/>
  <c r="JF54"/>
  <c r="JF53"/>
  <c r="JF52"/>
  <c r="JF51"/>
  <c r="JF50"/>
  <c r="JF49"/>
  <c r="JF48"/>
  <c r="JF47"/>
  <c r="JF46"/>
  <c r="JF45"/>
  <c r="JF44"/>
  <c r="JF41"/>
  <c r="JF40"/>
  <c r="JF39"/>
  <c r="JF38"/>
  <c r="JF37"/>
  <c r="JF36"/>
  <c r="JF35"/>
  <c r="JF34"/>
  <c r="JF33"/>
  <c r="JF32"/>
  <c r="JF31"/>
  <c r="JF30"/>
  <c r="JF29"/>
  <c r="JF28"/>
  <c r="IV105"/>
  <c r="IV104"/>
  <c r="IV103"/>
  <c r="IV102"/>
  <c r="IV101"/>
  <c r="IV100"/>
  <c r="IV99"/>
  <c r="IV98"/>
  <c r="IV97"/>
  <c r="IV96"/>
  <c r="IV95"/>
  <c r="IV94"/>
  <c r="IV93"/>
  <c r="IV92"/>
  <c r="IV89"/>
  <c r="IV88"/>
  <c r="IV87"/>
  <c r="IV86"/>
  <c r="IV85"/>
  <c r="IV84"/>
  <c r="IV83"/>
  <c r="IV82"/>
  <c r="IV81"/>
  <c r="IV80"/>
  <c r="IV79"/>
  <c r="IV78"/>
  <c r="IV77"/>
  <c r="IV76"/>
  <c r="IV73"/>
  <c r="IV72"/>
  <c r="IV71"/>
  <c r="IV70"/>
  <c r="IV69"/>
  <c r="IV68"/>
  <c r="IV67"/>
  <c r="IV66"/>
  <c r="IV65"/>
  <c r="IV64"/>
  <c r="IV63"/>
  <c r="IV62"/>
  <c r="IV61"/>
  <c r="IV60"/>
  <c r="IV57"/>
  <c r="IV56"/>
  <c r="IV55"/>
  <c r="IV54"/>
  <c r="IV53"/>
  <c r="IV52"/>
  <c r="IV51"/>
  <c r="IV50"/>
  <c r="IV49"/>
  <c r="IV48"/>
  <c r="IV47"/>
  <c r="IV46"/>
  <c r="IV45"/>
  <c r="IV44"/>
  <c r="IV41"/>
  <c r="IV40"/>
  <c r="IV39"/>
  <c r="IV38"/>
  <c r="IV37"/>
  <c r="IV36"/>
  <c r="IV35"/>
  <c r="IV34"/>
  <c r="IV33"/>
  <c r="IV32"/>
  <c r="IV31"/>
  <c r="IV30"/>
  <c r="IV29"/>
  <c r="IV28"/>
  <c r="IL105"/>
  <c r="IL104"/>
  <c r="IL103"/>
  <c r="IL102"/>
  <c r="IL101"/>
  <c r="IL100"/>
  <c r="IL99"/>
  <c r="IL98"/>
  <c r="IL97"/>
  <c r="IL96"/>
  <c r="IL95"/>
  <c r="IL94"/>
  <c r="IL93"/>
  <c r="IL92"/>
  <c r="IL89"/>
  <c r="IL88"/>
  <c r="IL87"/>
  <c r="IL86"/>
  <c r="IL85"/>
  <c r="IL84"/>
  <c r="IL83"/>
  <c r="IL82"/>
  <c r="IL81"/>
  <c r="IL80"/>
  <c r="IL79"/>
  <c r="IL78"/>
  <c r="IL77"/>
  <c r="IL76"/>
  <c r="IL73"/>
  <c r="IL72"/>
  <c r="IL71"/>
  <c r="IL70"/>
  <c r="IL69"/>
  <c r="IL68"/>
  <c r="IL67"/>
  <c r="IL66"/>
  <c r="IL65"/>
  <c r="IL64"/>
  <c r="IL63"/>
  <c r="IL62"/>
  <c r="IL61"/>
  <c r="IL60"/>
  <c r="IL57"/>
  <c r="IL56"/>
  <c r="IL55"/>
  <c r="IL54"/>
  <c r="IL53"/>
  <c r="IL52"/>
  <c r="IL51"/>
  <c r="IL50"/>
  <c r="IL49"/>
  <c r="IL48"/>
  <c r="IL47"/>
  <c r="IL46"/>
  <c r="IL45"/>
  <c r="IL44"/>
  <c r="IL41"/>
  <c r="IL40"/>
  <c r="IL39"/>
  <c r="IL38"/>
  <c r="IL37"/>
  <c r="IL36"/>
  <c r="IL35"/>
  <c r="IL34"/>
  <c r="IL33"/>
  <c r="IL32"/>
  <c r="IL31"/>
  <c r="IL30"/>
  <c r="IL29"/>
  <c r="IL28"/>
  <c r="IB105"/>
  <c r="IB104"/>
  <c r="IB103"/>
  <c r="IB102"/>
  <c r="IB101"/>
  <c r="IB100"/>
  <c r="IB99"/>
  <c r="IB98"/>
  <c r="IB97"/>
  <c r="IB96"/>
  <c r="IB95"/>
  <c r="IB94"/>
  <c r="IB93"/>
  <c r="IB92"/>
  <c r="IB89"/>
  <c r="IB88"/>
  <c r="IB87"/>
  <c r="IB86"/>
  <c r="IB85"/>
  <c r="IB84"/>
  <c r="IB83"/>
  <c r="IB82"/>
  <c r="IB81"/>
  <c r="IB80"/>
  <c r="IB79"/>
  <c r="IB78"/>
  <c r="IB77"/>
  <c r="IB76"/>
  <c r="IB73"/>
  <c r="IB72"/>
  <c r="IB71"/>
  <c r="IB70"/>
  <c r="IB69"/>
  <c r="IB68"/>
  <c r="IB67"/>
  <c r="IB66"/>
  <c r="IB65"/>
  <c r="IB64"/>
  <c r="IB63"/>
  <c r="IB62"/>
  <c r="IB61"/>
  <c r="IB60"/>
  <c r="IB57"/>
  <c r="IB56"/>
  <c r="IB55"/>
  <c r="IB54"/>
  <c r="IB53"/>
  <c r="IB52"/>
  <c r="IB51"/>
  <c r="IB50"/>
  <c r="IB49"/>
  <c r="IB48"/>
  <c r="IB47"/>
  <c r="IB46"/>
  <c r="IB45"/>
  <c r="IB44"/>
  <c r="IB41"/>
  <c r="IB40"/>
  <c r="IB39"/>
  <c r="IB38"/>
  <c r="IB37"/>
  <c r="IB36"/>
  <c r="IB35"/>
  <c r="IB34"/>
  <c r="IB33"/>
  <c r="IB32"/>
  <c r="IB31"/>
  <c r="IB30"/>
  <c r="IB29"/>
  <c r="IB28"/>
  <c r="HR105"/>
  <c r="HR104"/>
  <c r="HR103"/>
  <c r="HR102"/>
  <c r="HR101"/>
  <c r="HR100"/>
  <c r="HR99"/>
  <c r="HR98"/>
  <c r="HR97"/>
  <c r="HR96"/>
  <c r="HR95"/>
  <c r="HR94"/>
  <c r="HR93"/>
  <c r="HR92"/>
  <c r="HR89"/>
  <c r="HR88"/>
  <c r="HR87"/>
  <c r="HR86"/>
  <c r="HR85"/>
  <c r="HR84"/>
  <c r="HR83"/>
  <c r="HR82"/>
  <c r="HR81"/>
  <c r="HR80"/>
  <c r="HR79"/>
  <c r="HR78"/>
  <c r="HR77"/>
  <c r="HR76"/>
  <c r="HR73"/>
  <c r="HR72"/>
  <c r="HR71"/>
  <c r="HR70"/>
  <c r="HR69"/>
  <c r="HR68"/>
  <c r="HR67"/>
  <c r="HR66"/>
  <c r="HR65"/>
  <c r="HR64"/>
  <c r="HR63"/>
  <c r="HR62"/>
  <c r="HR61"/>
  <c r="HR60"/>
  <c r="HR57"/>
  <c r="HR56"/>
  <c r="HR55"/>
  <c r="HR54"/>
  <c r="HR53"/>
  <c r="HR52"/>
  <c r="HR51"/>
  <c r="HR50"/>
  <c r="HR49"/>
  <c r="HR48"/>
  <c r="HR47"/>
  <c r="HR46"/>
  <c r="HR45"/>
  <c r="HR44"/>
  <c r="HR41"/>
  <c r="HR40"/>
  <c r="HR39"/>
  <c r="HR38"/>
  <c r="HR37"/>
  <c r="HR36"/>
  <c r="HR35"/>
  <c r="HR34"/>
  <c r="HR33"/>
  <c r="HR32"/>
  <c r="HR31"/>
  <c r="HR30"/>
  <c r="HR29"/>
  <c r="HR28"/>
  <c r="HH105"/>
  <c r="HH104"/>
  <c r="HH103"/>
  <c r="HH102"/>
  <c r="HH101"/>
  <c r="HH100"/>
  <c r="HH99"/>
  <c r="HH98"/>
  <c r="HH97"/>
  <c r="HH96"/>
  <c r="HH95"/>
  <c r="HH94"/>
  <c r="HH93"/>
  <c r="HH92"/>
  <c r="HH89"/>
  <c r="HH88"/>
  <c r="HH87"/>
  <c r="HH86"/>
  <c r="HH85"/>
  <c r="HH84"/>
  <c r="HH83"/>
  <c r="HH82"/>
  <c r="HH81"/>
  <c r="HH80"/>
  <c r="HH79"/>
  <c r="HH78"/>
  <c r="HH77"/>
  <c r="HH76"/>
  <c r="HH73"/>
  <c r="HH72"/>
  <c r="HH71"/>
  <c r="HH70"/>
  <c r="HH69"/>
  <c r="HH68"/>
  <c r="HH67"/>
  <c r="HH66"/>
  <c r="HH65"/>
  <c r="HH64"/>
  <c r="HH63"/>
  <c r="HH62"/>
  <c r="HH61"/>
  <c r="HH60"/>
  <c r="HH57"/>
  <c r="HH56"/>
  <c r="HH55"/>
  <c r="HH54"/>
  <c r="HH53"/>
  <c r="HH52"/>
  <c r="HH51"/>
  <c r="HH50"/>
  <c r="HH49"/>
  <c r="HH48"/>
  <c r="HH47"/>
  <c r="HH46"/>
  <c r="HH45"/>
  <c r="HH44"/>
  <c r="HH41"/>
  <c r="HH40"/>
  <c r="HH39"/>
  <c r="HH38"/>
  <c r="HH37"/>
  <c r="HH36"/>
  <c r="HH35"/>
  <c r="HH34"/>
  <c r="HH33"/>
  <c r="HH32"/>
  <c r="HH31"/>
  <c r="HH30"/>
  <c r="HH29"/>
  <c r="HH28"/>
  <c r="GX105"/>
  <c r="GX104"/>
  <c r="GX103"/>
  <c r="GX102"/>
  <c r="GX101"/>
  <c r="GX100"/>
  <c r="GX99"/>
  <c r="GX98"/>
  <c r="GX97"/>
  <c r="GX96"/>
  <c r="GX95"/>
  <c r="GX94"/>
  <c r="GX93"/>
  <c r="GX92"/>
  <c r="GX89"/>
  <c r="GX88"/>
  <c r="GX87"/>
  <c r="GX86"/>
  <c r="GX85"/>
  <c r="GX84"/>
  <c r="GX83"/>
  <c r="GX82"/>
  <c r="GX81"/>
  <c r="GX80"/>
  <c r="GX79"/>
  <c r="GX78"/>
  <c r="GX77"/>
  <c r="GX76"/>
  <c r="GX73"/>
  <c r="GX72"/>
  <c r="GX71"/>
  <c r="GX70"/>
  <c r="GX69"/>
  <c r="GX68"/>
  <c r="GX67"/>
  <c r="GX66"/>
  <c r="GX65"/>
  <c r="GX64"/>
  <c r="GX63"/>
  <c r="GX62"/>
  <c r="GX61"/>
  <c r="GX60"/>
  <c r="GX57"/>
  <c r="GX56"/>
  <c r="GX55"/>
  <c r="GX54"/>
  <c r="GX53"/>
  <c r="GX52"/>
  <c r="GX51"/>
  <c r="GX50"/>
  <c r="GX49"/>
  <c r="GX48"/>
  <c r="GX47"/>
  <c r="GX46"/>
  <c r="GX45"/>
  <c r="GX44"/>
  <c r="GX41"/>
  <c r="GX40"/>
  <c r="GX39"/>
  <c r="GX38"/>
  <c r="GX37"/>
  <c r="GX36"/>
  <c r="GX35"/>
  <c r="GX34"/>
  <c r="GX33"/>
  <c r="GX32"/>
  <c r="GX31"/>
  <c r="GX30"/>
  <c r="GX29"/>
  <c r="GX28"/>
  <c r="GN105"/>
  <c r="GN104"/>
  <c r="GN103"/>
  <c r="GN102"/>
  <c r="GN101"/>
  <c r="GN100"/>
  <c r="GN99"/>
  <c r="GN98"/>
  <c r="GN97"/>
  <c r="GN96"/>
  <c r="GN95"/>
  <c r="GN94"/>
  <c r="GN93"/>
  <c r="GN92"/>
  <c r="GN89"/>
  <c r="GN88"/>
  <c r="GN87"/>
  <c r="GN86"/>
  <c r="GN85"/>
  <c r="GN84"/>
  <c r="GN83"/>
  <c r="GN82"/>
  <c r="GN81"/>
  <c r="GN80"/>
  <c r="GN79"/>
  <c r="GN78"/>
  <c r="GN77"/>
  <c r="GN76"/>
  <c r="GN73"/>
  <c r="GN72"/>
  <c r="GN71"/>
  <c r="GN70"/>
  <c r="GN69"/>
  <c r="GN68"/>
  <c r="GN67"/>
  <c r="GN66"/>
  <c r="GN65"/>
  <c r="GN64"/>
  <c r="GN63"/>
  <c r="GN62"/>
  <c r="GN61"/>
  <c r="GN60"/>
  <c r="GN57"/>
  <c r="GN56"/>
  <c r="GN55"/>
  <c r="GN54"/>
  <c r="GN53"/>
  <c r="GN52"/>
  <c r="GN51"/>
  <c r="GN50"/>
  <c r="GN49"/>
  <c r="GN48"/>
  <c r="GN47"/>
  <c r="GN46"/>
  <c r="GN45"/>
  <c r="GN44"/>
  <c r="GN41"/>
  <c r="GN40"/>
  <c r="GN39"/>
  <c r="GN38"/>
  <c r="GN37"/>
  <c r="GN36"/>
  <c r="GN35"/>
  <c r="GN34"/>
  <c r="GN33"/>
  <c r="GN32"/>
  <c r="GN31"/>
  <c r="GN30"/>
  <c r="GN29"/>
  <c r="GN28"/>
  <c r="GD105"/>
  <c r="GD104"/>
  <c r="GD103"/>
  <c r="GD102"/>
  <c r="GD101"/>
  <c r="GD100"/>
  <c r="GD99"/>
  <c r="GD98"/>
  <c r="GD97"/>
  <c r="GD96"/>
  <c r="GD95"/>
  <c r="GD94"/>
  <c r="GD93"/>
  <c r="GD92"/>
  <c r="GD89"/>
  <c r="GD88"/>
  <c r="GD87"/>
  <c r="GD86"/>
  <c r="GD85"/>
  <c r="GD84"/>
  <c r="GD83"/>
  <c r="GD82"/>
  <c r="GD81"/>
  <c r="GD80"/>
  <c r="GD79"/>
  <c r="GD78"/>
  <c r="GD77"/>
  <c r="GD76"/>
  <c r="GD73"/>
  <c r="GD72"/>
  <c r="GD71"/>
  <c r="GD70"/>
  <c r="GD69"/>
  <c r="GD68"/>
  <c r="GD67"/>
  <c r="GD66"/>
  <c r="GD65"/>
  <c r="GD64"/>
  <c r="GD63"/>
  <c r="GD62"/>
  <c r="GD61"/>
  <c r="GD60"/>
  <c r="GD57"/>
  <c r="GD56"/>
  <c r="GD55"/>
  <c r="GD54"/>
  <c r="GD53"/>
  <c r="GD52"/>
  <c r="GD51"/>
  <c r="GD50"/>
  <c r="GD49"/>
  <c r="GD48"/>
  <c r="GD47"/>
  <c r="GD46"/>
  <c r="GD45"/>
  <c r="GD44"/>
  <c r="GD41"/>
  <c r="GD40"/>
  <c r="GD39"/>
  <c r="GD38"/>
  <c r="GD37"/>
  <c r="GD36"/>
  <c r="GD35"/>
  <c r="GD34"/>
  <c r="GD33"/>
  <c r="GD32"/>
  <c r="GD31"/>
  <c r="GD30"/>
  <c r="GD29"/>
  <c r="GD28"/>
  <c r="FT105"/>
  <c r="FT104"/>
  <c r="FT103"/>
  <c r="FT102"/>
  <c r="FT101"/>
  <c r="FT100"/>
  <c r="FT99"/>
  <c r="FT98"/>
  <c r="FT97"/>
  <c r="FT96"/>
  <c r="FT95"/>
  <c r="FT94"/>
  <c r="FT93"/>
  <c r="FT92"/>
  <c r="FT89"/>
  <c r="FT88"/>
  <c r="FT87"/>
  <c r="FT86"/>
  <c r="FT85"/>
  <c r="FT84"/>
  <c r="FT83"/>
  <c r="FT82"/>
  <c r="FT81"/>
  <c r="FT80"/>
  <c r="FT79"/>
  <c r="FT78"/>
  <c r="FT77"/>
  <c r="FT76"/>
  <c r="FT73"/>
  <c r="FT72"/>
  <c r="FT71"/>
  <c r="FT70"/>
  <c r="FT69"/>
  <c r="FT68"/>
  <c r="FT67"/>
  <c r="FT66"/>
  <c r="FT65"/>
  <c r="FT64"/>
  <c r="FT63"/>
  <c r="FT62"/>
  <c r="FT61"/>
  <c r="FT60"/>
  <c r="FT57"/>
  <c r="FT56"/>
  <c r="FT55"/>
  <c r="FT54"/>
  <c r="FT53"/>
  <c r="FT52"/>
  <c r="FT51"/>
  <c r="FT50"/>
  <c r="FT49"/>
  <c r="FT48"/>
  <c r="FT47"/>
  <c r="FT46"/>
  <c r="FT45"/>
  <c r="FT44"/>
  <c r="FT41"/>
  <c r="FT40"/>
  <c r="FT39"/>
  <c r="FT38"/>
  <c r="FT37"/>
  <c r="FT36"/>
  <c r="FT35"/>
  <c r="FT34"/>
  <c r="FT33"/>
  <c r="FT32"/>
  <c r="FT31"/>
  <c r="FT30"/>
  <c r="FT29"/>
  <c r="FT28"/>
  <c r="FJ105"/>
  <c r="FJ104"/>
  <c r="FJ103"/>
  <c r="FJ102"/>
  <c r="FJ101"/>
  <c r="FJ100"/>
  <c r="FJ99"/>
  <c r="FJ98"/>
  <c r="FJ97"/>
  <c r="FJ96"/>
  <c r="FJ95"/>
  <c r="FJ94"/>
  <c r="FJ93"/>
  <c r="FJ92"/>
  <c r="FJ89"/>
  <c r="FJ88"/>
  <c r="FJ87"/>
  <c r="FJ86"/>
  <c r="FJ85"/>
  <c r="FJ84"/>
  <c r="FJ83"/>
  <c r="FJ82"/>
  <c r="FJ81"/>
  <c r="FJ80"/>
  <c r="FJ79"/>
  <c r="FJ78"/>
  <c r="FJ77"/>
  <c r="FJ76"/>
  <c r="FJ73"/>
  <c r="FJ72"/>
  <c r="FJ71"/>
  <c r="FJ70"/>
  <c r="FJ69"/>
  <c r="FJ68"/>
  <c r="FJ67"/>
  <c r="FJ66"/>
  <c r="FJ65"/>
  <c r="FJ64"/>
  <c r="FJ63"/>
  <c r="FJ62"/>
  <c r="FJ61"/>
  <c r="FJ60"/>
  <c r="FJ57"/>
  <c r="FJ56"/>
  <c r="FJ55"/>
  <c r="FJ54"/>
  <c r="FJ53"/>
  <c r="FJ52"/>
  <c r="FJ51"/>
  <c r="FJ50"/>
  <c r="FJ49"/>
  <c r="FJ48"/>
  <c r="FJ47"/>
  <c r="FJ46"/>
  <c r="FJ45"/>
  <c r="FJ44"/>
  <c r="FJ41"/>
  <c r="FJ40"/>
  <c r="FJ39"/>
  <c r="FJ38"/>
  <c r="FJ37"/>
  <c r="FJ36"/>
  <c r="FJ35"/>
  <c r="FJ34"/>
  <c r="FJ33"/>
  <c r="FJ32"/>
  <c r="FJ31"/>
  <c r="FJ30"/>
  <c r="FJ29"/>
  <c r="FJ28"/>
  <c r="EZ105"/>
  <c r="EZ104"/>
  <c r="EZ103"/>
  <c r="EZ102"/>
  <c r="EZ101"/>
  <c r="EZ100"/>
  <c r="EZ99"/>
  <c r="EZ98"/>
  <c r="EZ97"/>
  <c r="EZ96"/>
  <c r="EZ95"/>
  <c r="EZ94"/>
  <c r="EZ93"/>
  <c r="EZ92"/>
  <c r="EZ89"/>
  <c r="EZ88"/>
  <c r="EZ87"/>
  <c r="EZ86"/>
  <c r="EZ85"/>
  <c r="EZ84"/>
  <c r="EZ83"/>
  <c r="EZ82"/>
  <c r="EZ81"/>
  <c r="EZ80"/>
  <c r="EZ79"/>
  <c r="EZ78"/>
  <c r="EZ77"/>
  <c r="EZ76"/>
  <c r="EZ73"/>
  <c r="EZ72"/>
  <c r="EZ71"/>
  <c r="EZ70"/>
  <c r="EZ69"/>
  <c r="EZ68"/>
  <c r="EZ67"/>
  <c r="EZ66"/>
  <c r="EZ65"/>
  <c r="EZ64"/>
  <c r="EZ63"/>
  <c r="EZ62"/>
  <c r="EZ61"/>
  <c r="EZ60"/>
  <c r="EZ57"/>
  <c r="EZ56"/>
  <c r="EZ55"/>
  <c r="EZ54"/>
  <c r="EZ53"/>
  <c r="EZ52"/>
  <c r="EZ51"/>
  <c r="EZ50"/>
  <c r="EZ49"/>
  <c r="EZ48"/>
  <c r="EZ47"/>
  <c r="EZ46"/>
  <c r="EZ45"/>
  <c r="EZ44"/>
  <c r="EZ41"/>
  <c r="EZ40"/>
  <c r="EZ39"/>
  <c r="EZ38"/>
  <c r="EZ37"/>
  <c r="EZ36"/>
  <c r="EZ35"/>
  <c r="EZ34"/>
  <c r="EZ33"/>
  <c r="EZ32"/>
  <c r="EZ31"/>
  <c r="EZ30"/>
  <c r="EZ29"/>
  <c r="EZ28"/>
  <c r="EP105"/>
  <c r="EP104"/>
  <c r="EP103"/>
  <c r="EP102"/>
  <c r="EP101"/>
  <c r="EP100"/>
  <c r="EP99"/>
  <c r="EP98"/>
  <c r="EP97"/>
  <c r="EP96"/>
  <c r="EP95"/>
  <c r="EP94"/>
  <c r="EP93"/>
  <c r="EP92"/>
  <c r="EP89"/>
  <c r="EP88"/>
  <c r="EP87"/>
  <c r="EP86"/>
  <c r="EP85"/>
  <c r="EP84"/>
  <c r="EP83"/>
  <c r="EP82"/>
  <c r="EP81"/>
  <c r="EP80"/>
  <c r="EP79"/>
  <c r="EP78"/>
  <c r="EP77"/>
  <c r="EP76"/>
  <c r="EP73"/>
  <c r="EP72"/>
  <c r="EP71"/>
  <c r="EP70"/>
  <c r="EP69"/>
  <c r="EP68"/>
  <c r="EP67"/>
  <c r="EP66"/>
  <c r="EP65"/>
  <c r="EP64"/>
  <c r="EP63"/>
  <c r="EP62"/>
  <c r="EP61"/>
  <c r="EP60"/>
  <c r="EP57"/>
  <c r="EP56"/>
  <c r="EP55"/>
  <c r="EP54"/>
  <c r="EP53"/>
  <c r="EP52"/>
  <c r="EP51"/>
  <c r="EP50"/>
  <c r="EP49"/>
  <c r="EP48"/>
  <c r="EP47"/>
  <c r="EP46"/>
  <c r="EP45"/>
  <c r="EP44"/>
  <c r="EP41"/>
  <c r="EP40"/>
  <c r="EP39"/>
  <c r="EP38"/>
  <c r="EP37"/>
  <c r="EP36"/>
  <c r="EP35"/>
  <c r="EP34"/>
  <c r="EP33"/>
  <c r="EP32"/>
  <c r="EP31"/>
  <c r="EP30"/>
  <c r="EP29"/>
  <c r="EP28"/>
  <c r="EF105"/>
  <c r="EF104"/>
  <c r="EF103"/>
  <c r="EF102"/>
  <c r="EF101"/>
  <c r="EF100"/>
  <c r="EF99"/>
  <c r="EF98"/>
  <c r="EF97"/>
  <c r="EF96"/>
  <c r="EF95"/>
  <c r="EF94"/>
  <c r="EF93"/>
  <c r="EF92"/>
  <c r="EF89"/>
  <c r="EF88"/>
  <c r="EF87"/>
  <c r="EF86"/>
  <c r="EF85"/>
  <c r="EF84"/>
  <c r="EF83"/>
  <c r="EF82"/>
  <c r="EF81"/>
  <c r="EF80"/>
  <c r="EF79"/>
  <c r="EF78"/>
  <c r="EF77"/>
  <c r="EF76"/>
  <c r="EF73"/>
  <c r="EF72"/>
  <c r="EF71"/>
  <c r="EF70"/>
  <c r="EF69"/>
  <c r="EF68"/>
  <c r="EF67"/>
  <c r="EF66"/>
  <c r="EF65"/>
  <c r="EF64"/>
  <c r="EF63"/>
  <c r="EF62"/>
  <c r="EF61"/>
  <c r="EF60"/>
  <c r="EF57"/>
  <c r="EF56"/>
  <c r="EF55"/>
  <c r="EF54"/>
  <c r="EF53"/>
  <c r="EF52"/>
  <c r="EF51"/>
  <c r="EF50"/>
  <c r="EF49"/>
  <c r="EF48"/>
  <c r="EF47"/>
  <c r="EF46"/>
  <c r="EF45"/>
  <c r="EF44"/>
  <c r="EF41"/>
  <c r="EF40"/>
  <c r="EF39"/>
  <c r="EF38"/>
  <c r="EF37"/>
  <c r="EF36"/>
  <c r="EF35"/>
  <c r="EF34"/>
  <c r="EF33"/>
  <c r="EF32"/>
  <c r="EF31"/>
  <c r="EF30"/>
  <c r="EF29"/>
  <c r="EF28"/>
  <c r="DV105"/>
  <c r="DV104"/>
  <c r="DV103"/>
  <c r="DV102"/>
  <c r="DV101"/>
  <c r="DV100"/>
  <c r="DV99"/>
  <c r="DV98"/>
  <c r="DV97"/>
  <c r="DV96"/>
  <c r="DV95"/>
  <c r="DV94"/>
  <c r="DV93"/>
  <c r="DV92"/>
  <c r="DV89"/>
  <c r="DV88"/>
  <c r="DV87"/>
  <c r="DV86"/>
  <c r="DV85"/>
  <c r="DV84"/>
  <c r="DV83"/>
  <c r="DV82"/>
  <c r="DV81"/>
  <c r="DV80"/>
  <c r="DV79"/>
  <c r="DV78"/>
  <c r="DV77"/>
  <c r="DV76"/>
  <c r="DV73"/>
  <c r="DV72"/>
  <c r="DV71"/>
  <c r="DV70"/>
  <c r="DV69"/>
  <c r="DV68"/>
  <c r="DV67"/>
  <c r="DV66"/>
  <c r="DV65"/>
  <c r="DV64"/>
  <c r="DV63"/>
  <c r="DV62"/>
  <c r="DV61"/>
  <c r="DV60"/>
  <c r="DV57"/>
  <c r="DV56"/>
  <c r="DV55"/>
  <c r="DV54"/>
  <c r="DV53"/>
  <c r="DV52"/>
  <c r="DV51"/>
  <c r="DV50"/>
  <c r="DV49"/>
  <c r="DV48"/>
  <c r="DV47"/>
  <c r="DV46"/>
  <c r="DV45"/>
  <c r="DV44"/>
  <c r="DV41"/>
  <c r="DV40"/>
  <c r="DV39"/>
  <c r="DV38"/>
  <c r="DV37"/>
  <c r="DV36"/>
  <c r="DV35"/>
  <c r="DV34"/>
  <c r="DV33"/>
  <c r="DV32"/>
  <c r="DV31"/>
  <c r="DV30"/>
  <c r="DV29"/>
  <c r="DV28"/>
  <c r="DL105"/>
  <c r="DL104"/>
  <c r="DL103"/>
  <c r="DL102"/>
  <c r="DL101"/>
  <c r="DL100"/>
  <c r="DL99"/>
  <c r="DL98"/>
  <c r="DL97"/>
  <c r="DL96"/>
  <c r="DL95"/>
  <c r="DL94"/>
  <c r="DL93"/>
  <c r="DL92"/>
  <c r="DL89"/>
  <c r="DL88"/>
  <c r="DL87"/>
  <c r="DL86"/>
  <c r="DL85"/>
  <c r="DL84"/>
  <c r="DL83"/>
  <c r="DL82"/>
  <c r="DL81"/>
  <c r="DL80"/>
  <c r="DL79"/>
  <c r="DL78"/>
  <c r="DL77"/>
  <c r="DL76"/>
  <c r="DL73"/>
  <c r="DL72"/>
  <c r="DL71"/>
  <c r="DL70"/>
  <c r="DL69"/>
  <c r="DL68"/>
  <c r="DL67"/>
  <c r="DL66"/>
  <c r="DL65"/>
  <c r="DL64"/>
  <c r="DL63"/>
  <c r="DL62"/>
  <c r="DL61"/>
  <c r="DL60"/>
  <c r="DL57"/>
  <c r="DL56"/>
  <c r="DL55"/>
  <c r="DL54"/>
  <c r="DL53"/>
  <c r="DL52"/>
  <c r="DL51"/>
  <c r="DL50"/>
  <c r="DL49"/>
  <c r="DL48"/>
  <c r="DL47"/>
  <c r="DL46"/>
  <c r="DL45"/>
  <c r="DL44"/>
  <c r="DL41"/>
  <c r="DL40"/>
  <c r="DL39"/>
  <c r="DL38"/>
  <c r="DL37"/>
  <c r="DL36"/>
  <c r="DL35"/>
  <c r="DL34"/>
  <c r="DL33"/>
  <c r="DL32"/>
  <c r="DL31"/>
  <c r="DL30"/>
  <c r="DL29"/>
  <c r="DL28"/>
  <c r="DB105"/>
  <c r="DB104"/>
  <c r="DB103"/>
  <c r="DB102"/>
  <c r="DB101"/>
  <c r="DB100"/>
  <c r="DB99"/>
  <c r="DB98"/>
  <c r="DB97"/>
  <c r="DB96"/>
  <c r="DB95"/>
  <c r="DB94"/>
  <c r="DB93"/>
  <c r="DB92"/>
  <c r="DB89"/>
  <c r="DB88"/>
  <c r="DB87"/>
  <c r="DB86"/>
  <c r="DB85"/>
  <c r="DB84"/>
  <c r="DB83"/>
  <c r="DB82"/>
  <c r="DB81"/>
  <c r="DB80"/>
  <c r="DB79"/>
  <c r="DB78"/>
  <c r="DB77"/>
  <c r="DB76"/>
  <c r="DB73"/>
  <c r="DB72"/>
  <c r="DB71"/>
  <c r="DB70"/>
  <c r="DB69"/>
  <c r="DB68"/>
  <c r="DB67"/>
  <c r="DB66"/>
  <c r="DB65"/>
  <c r="DB64"/>
  <c r="DB63"/>
  <c r="DB62"/>
  <c r="DB61"/>
  <c r="DB60"/>
  <c r="DB57"/>
  <c r="DB56"/>
  <c r="DB55"/>
  <c r="DB54"/>
  <c r="DB53"/>
  <c r="DB52"/>
  <c r="DB51"/>
  <c r="DB50"/>
  <c r="DB49"/>
  <c r="DB48"/>
  <c r="DB47"/>
  <c r="DB46"/>
  <c r="DB45"/>
  <c r="DB44"/>
  <c r="DB41"/>
  <c r="DB40"/>
  <c r="DB39"/>
  <c r="DB38"/>
  <c r="DB37"/>
  <c r="DB36"/>
  <c r="DB35"/>
  <c r="DB34"/>
  <c r="DB33"/>
  <c r="DB32"/>
  <c r="DB31"/>
  <c r="DB30"/>
  <c r="DB29"/>
  <c r="DB28"/>
  <c r="CR105"/>
  <c r="CR104"/>
  <c r="CR103"/>
  <c r="CR102"/>
  <c r="CR101"/>
  <c r="CR100"/>
  <c r="CR99"/>
  <c r="CR98"/>
  <c r="CR97"/>
  <c r="CR96"/>
  <c r="CR95"/>
  <c r="CR94"/>
  <c r="CR93"/>
  <c r="CR92"/>
  <c r="CR90"/>
  <c r="CR89"/>
  <c r="CR88"/>
  <c r="CR87"/>
  <c r="CR86"/>
  <c r="CR85"/>
  <c r="CR84"/>
  <c r="CR83"/>
  <c r="CR82"/>
  <c r="CR81"/>
  <c r="CR80"/>
  <c r="CR79"/>
  <c r="CR78"/>
  <c r="CR77"/>
  <c r="CR76"/>
  <c r="CR74" s="1"/>
  <c r="CR73"/>
  <c r="CR72"/>
  <c r="CR71"/>
  <c r="CR70"/>
  <c r="CR69"/>
  <c r="CR68"/>
  <c r="CR67"/>
  <c r="CR66"/>
  <c r="CR65"/>
  <c r="CR64"/>
  <c r="CR63"/>
  <c r="CR62"/>
  <c r="CR61"/>
  <c r="CR60"/>
  <c r="CR58" s="1"/>
  <c r="CR57"/>
  <c r="CR56"/>
  <c r="CR55"/>
  <c r="CR54"/>
  <c r="CR53"/>
  <c r="CR52"/>
  <c r="CR51"/>
  <c r="CR50"/>
  <c r="CR49"/>
  <c r="CR48"/>
  <c r="CR47"/>
  <c r="CR46"/>
  <c r="CR45"/>
  <c r="CR44"/>
  <c r="CR42" s="1"/>
  <c r="CR41"/>
  <c r="CR40"/>
  <c r="CR39"/>
  <c r="CR38"/>
  <c r="CR37"/>
  <c r="CR36"/>
  <c r="CR35"/>
  <c r="CR34"/>
  <c r="CR33"/>
  <c r="CR32"/>
  <c r="CR31"/>
  <c r="CR30"/>
  <c r="CR29"/>
  <c r="CR28"/>
  <c r="CH105"/>
  <c r="CH104"/>
  <c r="CH103"/>
  <c r="CH102"/>
  <c r="CH101"/>
  <c r="CH100"/>
  <c r="CH99"/>
  <c r="CH98"/>
  <c r="CH97"/>
  <c r="CH96"/>
  <c r="CH95"/>
  <c r="CH94"/>
  <c r="CH93"/>
  <c r="CH92"/>
  <c r="CH89"/>
  <c r="CH88"/>
  <c r="CH87"/>
  <c r="CH86"/>
  <c r="CH85"/>
  <c r="CH84"/>
  <c r="CH83"/>
  <c r="CH82"/>
  <c r="CH81"/>
  <c r="CH80"/>
  <c r="CH79"/>
  <c r="CH78"/>
  <c r="CH77"/>
  <c r="CH76"/>
  <c r="CH73"/>
  <c r="CH72"/>
  <c r="CH71"/>
  <c r="CH70"/>
  <c r="CH69"/>
  <c r="CH68"/>
  <c r="CH67"/>
  <c r="CH66"/>
  <c r="CH65"/>
  <c r="CH64"/>
  <c r="CH63"/>
  <c r="CH62"/>
  <c r="CH61"/>
  <c r="CH60"/>
  <c r="CH57"/>
  <c r="CH56"/>
  <c r="CH55"/>
  <c r="CH54"/>
  <c r="CH53"/>
  <c r="CH52"/>
  <c r="CH51"/>
  <c r="CH50"/>
  <c r="CH49"/>
  <c r="CH48"/>
  <c r="CH47"/>
  <c r="CH46"/>
  <c r="CH45"/>
  <c r="CH44"/>
  <c r="CH41"/>
  <c r="CH40"/>
  <c r="CH39"/>
  <c r="CH38"/>
  <c r="CH37"/>
  <c r="CH36"/>
  <c r="CH35"/>
  <c r="CH34"/>
  <c r="CH33"/>
  <c r="CH32"/>
  <c r="CH31"/>
  <c r="CH30"/>
  <c r="CH29"/>
  <c r="CH28"/>
  <c r="BX105"/>
  <c r="BX104"/>
  <c r="BX103"/>
  <c r="BX102"/>
  <c r="BX101"/>
  <c r="BX100"/>
  <c r="BX99"/>
  <c r="BX98"/>
  <c r="BX97"/>
  <c r="BX96"/>
  <c r="BX95"/>
  <c r="BX94"/>
  <c r="BX93"/>
  <c r="BX92"/>
  <c r="BX89"/>
  <c r="BX88"/>
  <c r="BX87"/>
  <c r="BX86"/>
  <c r="BX85"/>
  <c r="BX84"/>
  <c r="BX83"/>
  <c r="BX82"/>
  <c r="BX81"/>
  <c r="BX80"/>
  <c r="BX79"/>
  <c r="BX78"/>
  <c r="BX77"/>
  <c r="BX76"/>
  <c r="BX73"/>
  <c r="BX72"/>
  <c r="BX71"/>
  <c r="BX70"/>
  <c r="BX69"/>
  <c r="BX68"/>
  <c r="BX67"/>
  <c r="BX66"/>
  <c r="BX65"/>
  <c r="BX64"/>
  <c r="BX63"/>
  <c r="BX62"/>
  <c r="BX61"/>
  <c r="BX60"/>
  <c r="BX57"/>
  <c r="BX56"/>
  <c r="BX55"/>
  <c r="BX54"/>
  <c r="BX53"/>
  <c r="BX52"/>
  <c r="BX51"/>
  <c r="BX50"/>
  <c r="BX49"/>
  <c r="BX48"/>
  <c r="BX47"/>
  <c r="BX46"/>
  <c r="BX45"/>
  <c r="BX44"/>
  <c r="BX41"/>
  <c r="BX40"/>
  <c r="BX39"/>
  <c r="BX38"/>
  <c r="BX37"/>
  <c r="BX36"/>
  <c r="BX35"/>
  <c r="BX34"/>
  <c r="BX33"/>
  <c r="BX32"/>
  <c r="BX31"/>
  <c r="BX30"/>
  <c r="BX29"/>
  <c r="BX28"/>
  <c r="BN105"/>
  <c r="BN104"/>
  <c r="BN103"/>
  <c r="BN102"/>
  <c r="BN101"/>
  <c r="BN100"/>
  <c r="BN99"/>
  <c r="BN98"/>
  <c r="BN97"/>
  <c r="BN96"/>
  <c r="BN95"/>
  <c r="BN94"/>
  <c r="BN93"/>
  <c r="BN92"/>
  <c r="BN89"/>
  <c r="BN88"/>
  <c r="BN87"/>
  <c r="BN86"/>
  <c r="BN85"/>
  <c r="BN84"/>
  <c r="BN83"/>
  <c r="BN82"/>
  <c r="BN81"/>
  <c r="BN80"/>
  <c r="BN79"/>
  <c r="BN78"/>
  <c r="BN77"/>
  <c r="BN76"/>
  <c r="BN73"/>
  <c r="BN72"/>
  <c r="BN71"/>
  <c r="BN70"/>
  <c r="BN69"/>
  <c r="BN68"/>
  <c r="BN67"/>
  <c r="BN66"/>
  <c r="BN65"/>
  <c r="BN64"/>
  <c r="BN63"/>
  <c r="BN62"/>
  <c r="BN61"/>
  <c r="BN60"/>
  <c r="BN57"/>
  <c r="BN56"/>
  <c r="BN55"/>
  <c r="BN54"/>
  <c r="BN53"/>
  <c r="BN52"/>
  <c r="BN51"/>
  <c r="BN50"/>
  <c r="BN49"/>
  <c r="BN48"/>
  <c r="BN47"/>
  <c r="BN46"/>
  <c r="BN45"/>
  <c r="BN44"/>
  <c r="BN41"/>
  <c r="BN40"/>
  <c r="BN39"/>
  <c r="BN38"/>
  <c r="BN37"/>
  <c r="BN36"/>
  <c r="BN35"/>
  <c r="BN34"/>
  <c r="BN33"/>
  <c r="BN32"/>
  <c r="BN31"/>
  <c r="BN30"/>
  <c r="BN29"/>
  <c r="BN28"/>
  <c r="BD105"/>
  <c r="BD104"/>
  <c r="BD103"/>
  <c r="BD102"/>
  <c r="BD101"/>
  <c r="BD100"/>
  <c r="BD99"/>
  <c r="BD98"/>
  <c r="BD97"/>
  <c r="BD96"/>
  <c r="BD95"/>
  <c r="BD94"/>
  <c r="BD93"/>
  <c r="BD92"/>
  <c r="BD89"/>
  <c r="BD88"/>
  <c r="BD87"/>
  <c r="BD86"/>
  <c r="BD85"/>
  <c r="BD84"/>
  <c r="BD83"/>
  <c r="BD82"/>
  <c r="BD81"/>
  <c r="BD80"/>
  <c r="BD79"/>
  <c r="BD78"/>
  <c r="BD77"/>
  <c r="BD76"/>
  <c r="BD73"/>
  <c r="BD72"/>
  <c r="BD71"/>
  <c r="BD70"/>
  <c r="BD69"/>
  <c r="BD68"/>
  <c r="BD67"/>
  <c r="BD66"/>
  <c r="BD65"/>
  <c r="BD64"/>
  <c r="BD63"/>
  <c r="BD62"/>
  <c r="BD61"/>
  <c r="BD60"/>
  <c r="BD57"/>
  <c r="BD56"/>
  <c r="BD55"/>
  <c r="BD54"/>
  <c r="BD53"/>
  <c r="BD52"/>
  <c r="BD51"/>
  <c r="BD50"/>
  <c r="BD49"/>
  <c r="BD48"/>
  <c r="BD47"/>
  <c r="BD46"/>
  <c r="BD45"/>
  <c r="BD44"/>
  <c r="BD41"/>
  <c r="BD40"/>
  <c r="BD39"/>
  <c r="BD38"/>
  <c r="BD37"/>
  <c r="BD36"/>
  <c r="BD35"/>
  <c r="BD34"/>
  <c r="BD33"/>
  <c r="BD32"/>
  <c r="BD31"/>
  <c r="BD30"/>
  <c r="BD29"/>
  <c r="BD28"/>
  <c r="AT105"/>
  <c r="AT104"/>
  <c r="AT103"/>
  <c r="AT102"/>
  <c r="AT101"/>
  <c r="AT100"/>
  <c r="AT99"/>
  <c r="AT98"/>
  <c r="AT97"/>
  <c r="AT96"/>
  <c r="AT95"/>
  <c r="AT94"/>
  <c r="AT93"/>
  <c r="AT92"/>
  <c r="AT89"/>
  <c r="AT88"/>
  <c r="AT87"/>
  <c r="AT86"/>
  <c r="AT85"/>
  <c r="AT84"/>
  <c r="AT83"/>
  <c r="AT82"/>
  <c r="AT81"/>
  <c r="AT80"/>
  <c r="AT79"/>
  <c r="AT78"/>
  <c r="AT77"/>
  <c r="AT76"/>
  <c r="AT73"/>
  <c r="AT72"/>
  <c r="AT71"/>
  <c r="AT70"/>
  <c r="AT69"/>
  <c r="AT68"/>
  <c r="AT67"/>
  <c r="AT66"/>
  <c r="AT65"/>
  <c r="AT64"/>
  <c r="AT63"/>
  <c r="AT62"/>
  <c r="AT61"/>
  <c r="AT60"/>
  <c r="AT57"/>
  <c r="AT56"/>
  <c r="AT55"/>
  <c r="AT54"/>
  <c r="AT53"/>
  <c r="AT52"/>
  <c r="AT51"/>
  <c r="AT50"/>
  <c r="AT49"/>
  <c r="AT48"/>
  <c r="AT47"/>
  <c r="AT46"/>
  <c r="AT45"/>
  <c r="AT44"/>
  <c r="AT41"/>
  <c r="AT40"/>
  <c r="AT39"/>
  <c r="AT38"/>
  <c r="AT37"/>
  <c r="AT36"/>
  <c r="AT35"/>
  <c r="AT34"/>
  <c r="AT33"/>
  <c r="AT32"/>
  <c r="AT31"/>
  <c r="AT30"/>
  <c r="AT29"/>
  <c r="AT28"/>
  <c r="F105"/>
  <c r="F104"/>
  <c r="F103"/>
  <c r="F102"/>
  <c r="F101"/>
  <c r="F100"/>
  <c r="F99"/>
  <c r="F98"/>
  <c r="F97"/>
  <c r="F96"/>
  <c r="F95"/>
  <c r="F94"/>
  <c r="F93"/>
  <c r="F92"/>
  <c r="F89"/>
  <c r="F88"/>
  <c r="F87"/>
  <c r="F86"/>
  <c r="F85"/>
  <c r="F84"/>
  <c r="F83"/>
  <c r="F82"/>
  <c r="F81"/>
  <c r="F80"/>
  <c r="F79"/>
  <c r="F78"/>
  <c r="F77"/>
  <c r="F76"/>
  <c r="F73"/>
  <c r="F72"/>
  <c r="F71"/>
  <c r="F70"/>
  <c r="F69"/>
  <c r="F68"/>
  <c r="F67"/>
  <c r="F66"/>
  <c r="F65"/>
  <c r="F64"/>
  <c r="F63"/>
  <c r="F62"/>
  <c r="F61"/>
  <c r="F60"/>
  <c r="F57"/>
  <c r="F56"/>
  <c r="F55"/>
  <c r="F54"/>
  <c r="F53"/>
  <c r="F52"/>
  <c r="F51"/>
  <c r="F50"/>
  <c r="F49"/>
  <c r="F48"/>
  <c r="F47"/>
  <c r="F46"/>
  <c r="F45"/>
  <c r="F44"/>
  <c r="F41"/>
  <c r="F40"/>
  <c r="F39"/>
  <c r="F38"/>
  <c r="F37"/>
  <c r="F36"/>
  <c r="F35"/>
  <c r="F34"/>
  <c r="F33"/>
  <c r="F32"/>
  <c r="F31"/>
  <c r="F30"/>
  <c r="F29"/>
  <c r="F28"/>
  <c r="AJ105"/>
  <c r="AJ104"/>
  <c r="AJ103"/>
  <c r="AJ102"/>
  <c r="AJ101"/>
  <c r="AJ100"/>
  <c r="AJ99"/>
  <c r="AJ98"/>
  <c r="AJ97"/>
  <c r="AJ96"/>
  <c r="AJ95"/>
  <c r="AJ94"/>
  <c r="AJ93"/>
  <c r="AJ92"/>
  <c r="AJ89"/>
  <c r="AJ88"/>
  <c r="AJ87"/>
  <c r="AJ86"/>
  <c r="AJ85"/>
  <c r="AJ84"/>
  <c r="AJ83"/>
  <c r="AJ82"/>
  <c r="AJ81"/>
  <c r="AJ80"/>
  <c r="AJ79"/>
  <c r="AJ78"/>
  <c r="AJ77"/>
  <c r="AJ76"/>
  <c r="AJ73"/>
  <c r="AJ72"/>
  <c r="AJ71"/>
  <c r="AJ70"/>
  <c r="AJ69"/>
  <c r="AJ68"/>
  <c r="AJ67"/>
  <c r="AJ66"/>
  <c r="AJ65"/>
  <c r="AJ64"/>
  <c r="AJ63"/>
  <c r="AJ62"/>
  <c r="AJ61"/>
  <c r="AJ60"/>
  <c r="AJ57"/>
  <c r="AJ56"/>
  <c r="AJ55"/>
  <c r="AJ54"/>
  <c r="AJ53"/>
  <c r="AJ52"/>
  <c r="AJ51"/>
  <c r="AJ50"/>
  <c r="AJ49"/>
  <c r="AJ48"/>
  <c r="AJ47"/>
  <c r="AJ46"/>
  <c r="AJ45"/>
  <c r="AJ44"/>
  <c r="AJ41"/>
  <c r="AJ40"/>
  <c r="AJ39"/>
  <c r="AJ38"/>
  <c r="AJ37"/>
  <c r="AJ36"/>
  <c r="AJ35"/>
  <c r="AJ34"/>
  <c r="AJ33"/>
  <c r="AJ32"/>
  <c r="AJ31"/>
  <c r="AJ30"/>
  <c r="AJ29"/>
  <c r="AJ28"/>
  <c r="Z105"/>
  <c r="Z104"/>
  <c r="Z103"/>
  <c r="Z102"/>
  <c r="Z101"/>
  <c r="Z100"/>
  <c r="Z99"/>
  <c r="Z98"/>
  <c r="Z97"/>
  <c r="Z96"/>
  <c r="Z95"/>
  <c r="Z94"/>
  <c r="Z93"/>
  <c r="Z92"/>
  <c r="Z89"/>
  <c r="Z88"/>
  <c r="Z87"/>
  <c r="Z86"/>
  <c r="Z85"/>
  <c r="Z84"/>
  <c r="Z83"/>
  <c r="Z82"/>
  <c r="Z81"/>
  <c r="Z80"/>
  <c r="Z79"/>
  <c r="Z78"/>
  <c r="Z77"/>
  <c r="Z76"/>
  <c r="Z73"/>
  <c r="Z72"/>
  <c r="Z71"/>
  <c r="Z70"/>
  <c r="Z69"/>
  <c r="Z68"/>
  <c r="Z67"/>
  <c r="Z66"/>
  <c r="Z65"/>
  <c r="Z64"/>
  <c r="Z63"/>
  <c r="Z62"/>
  <c r="Z61"/>
  <c r="Z60"/>
  <c r="Z57"/>
  <c r="Z56"/>
  <c r="Z55"/>
  <c r="Z54"/>
  <c r="Z53"/>
  <c r="Z52"/>
  <c r="Z51"/>
  <c r="Z50"/>
  <c r="Z49"/>
  <c r="Z48"/>
  <c r="Z47"/>
  <c r="Z46"/>
  <c r="Z45"/>
  <c r="Z44"/>
  <c r="Z41"/>
  <c r="Z40"/>
  <c r="Z39"/>
  <c r="Z38"/>
  <c r="Z37"/>
  <c r="Z36"/>
  <c r="Z35"/>
  <c r="Z34"/>
  <c r="Z33"/>
  <c r="Z32"/>
  <c r="Z31"/>
  <c r="Z30"/>
  <c r="Z29"/>
  <c r="Z28"/>
  <c r="P92"/>
  <c r="P93"/>
  <c r="P94"/>
  <c r="P95"/>
  <c r="P96"/>
  <c r="P97"/>
  <c r="P98"/>
  <c r="P99"/>
  <c r="P100"/>
  <c r="P101"/>
  <c r="P102"/>
  <c r="P103"/>
  <c r="P104"/>
  <c r="P105"/>
  <c r="P76"/>
  <c r="P77"/>
  <c r="P78"/>
  <c r="P79"/>
  <c r="P80"/>
  <c r="P81"/>
  <c r="P82"/>
  <c r="P83"/>
  <c r="P84"/>
  <c r="P85"/>
  <c r="P86"/>
  <c r="P87"/>
  <c r="P88"/>
  <c r="P89"/>
  <c r="P60"/>
  <c r="P61"/>
  <c r="P62"/>
  <c r="P63"/>
  <c r="P64"/>
  <c r="P65"/>
  <c r="P66"/>
  <c r="P67"/>
  <c r="P68"/>
  <c r="P69"/>
  <c r="P70"/>
  <c r="P71"/>
  <c r="P72"/>
  <c r="P73"/>
  <c r="P44"/>
  <c r="P45"/>
  <c r="P46"/>
  <c r="P47"/>
  <c r="P48"/>
  <c r="P49"/>
  <c r="P50"/>
  <c r="P51"/>
  <c r="P52"/>
  <c r="P53"/>
  <c r="P54"/>
  <c r="P55"/>
  <c r="P56"/>
  <c r="P57"/>
  <c r="P28"/>
  <c r="P29"/>
  <c r="P30"/>
  <c r="P31"/>
  <c r="P32"/>
  <c r="P33"/>
  <c r="P34"/>
  <c r="P35"/>
  <c r="P36"/>
  <c r="P37"/>
  <c r="P38"/>
  <c r="P39"/>
  <c r="P40"/>
  <c r="P41"/>
  <c r="IL90" l="1"/>
  <c r="AVJ568" i="100"/>
  <c r="AVJ564"/>
  <c r="AVJ562"/>
  <c r="AUO559"/>
  <c r="AUO587" s="1"/>
  <c r="AUU588" s="1"/>
  <c r="AOC559"/>
  <c r="AOC587" s="1"/>
  <c r="AOI588" s="1"/>
  <c r="US559"/>
  <c r="US587" s="1"/>
  <c r="UY588" s="1"/>
  <c r="OG559"/>
  <c r="OG587" s="1"/>
  <c r="OM588" s="1"/>
  <c r="HU559"/>
  <c r="HU587" s="1"/>
  <c r="IA588" s="1"/>
  <c r="ASY559"/>
  <c r="ASY587" s="1"/>
  <c r="ATE588" s="1"/>
  <c r="AMM559"/>
  <c r="AMM587" s="1"/>
  <c r="AMS588" s="1"/>
  <c r="TC559"/>
  <c r="TC587" s="1"/>
  <c r="TI588" s="1"/>
  <c r="MQ559"/>
  <c r="MQ587" s="1"/>
  <c r="MW588" s="1"/>
  <c r="GE559"/>
  <c r="GE587" s="1"/>
  <c r="GK588" s="1"/>
  <c r="BI559"/>
  <c r="BI587" s="1"/>
  <c r="BO588" s="1"/>
  <c r="EO559"/>
  <c r="EO587" s="1"/>
  <c r="EU588" s="1"/>
  <c r="XD559"/>
  <c r="XD587" s="1"/>
  <c r="XJ588" s="1"/>
  <c r="AAJ559"/>
  <c r="AAJ587" s="1"/>
  <c r="AAP588" s="1"/>
  <c r="ADP559"/>
  <c r="ADP587" s="1"/>
  <c r="ADV588" s="1"/>
  <c r="AGV559"/>
  <c r="AGV587" s="1"/>
  <c r="AHB588" s="1"/>
  <c r="SH559"/>
  <c r="SH587" s="1"/>
  <c r="SN588" s="1"/>
  <c r="AOX559"/>
  <c r="AOX587" s="1"/>
  <c r="APD588" s="1"/>
  <c r="NL559"/>
  <c r="NL587" s="1"/>
  <c r="NR588" s="1"/>
  <c r="AN559"/>
  <c r="AN587" s="1"/>
  <c r="AT588" s="1"/>
  <c r="DT559"/>
  <c r="DT587" s="1"/>
  <c r="DZ588" s="1"/>
  <c r="WI559"/>
  <c r="WI587" s="1"/>
  <c r="WO588" s="1"/>
  <c r="ZO559"/>
  <c r="ZO587" s="1"/>
  <c r="ZU588" s="1"/>
  <c r="ACU559"/>
  <c r="ACU587" s="1"/>
  <c r="ADA588" s="1"/>
  <c r="AGA559"/>
  <c r="AGA587" s="1"/>
  <c r="AGG588" s="1"/>
  <c r="AQN559"/>
  <c r="AQN587" s="1"/>
  <c r="AQT588" s="1"/>
  <c r="PB559"/>
  <c r="PB587" s="1"/>
  <c r="PH588" s="1"/>
  <c r="ASD559"/>
  <c r="ASD587" s="1"/>
  <c r="ASJ588" s="1"/>
  <c r="QR559"/>
  <c r="QR587" s="1"/>
  <c r="QX588" s="1"/>
  <c r="ATT559"/>
  <c r="ATT587" s="1"/>
  <c r="ATZ588" s="1"/>
  <c r="AVJ571"/>
  <c r="AVJ567"/>
  <c r="AVJ565"/>
  <c r="AVJ563"/>
  <c r="AVJ560"/>
  <c r="S559"/>
  <c r="S587" s="1"/>
  <c r="Y588" s="1"/>
  <c r="AVJ572"/>
  <c r="AVJ570"/>
  <c r="AVJ566"/>
  <c r="ARI559"/>
  <c r="ARI587" s="1"/>
  <c r="ARO588" s="1"/>
  <c r="AKW559"/>
  <c r="AKW587" s="1"/>
  <c r="ALC588" s="1"/>
  <c r="RM559"/>
  <c r="RM587" s="1"/>
  <c r="RS588" s="1"/>
  <c r="LA559"/>
  <c r="LA587" s="1"/>
  <c r="LG588" s="1"/>
  <c r="AIL559"/>
  <c r="AIL587" s="1"/>
  <c r="AIR588" s="1"/>
  <c r="APS559"/>
  <c r="APS587" s="1"/>
  <c r="APY588" s="1"/>
  <c r="AJG559"/>
  <c r="AJG587" s="1"/>
  <c r="AJM588" s="1"/>
  <c r="PW559"/>
  <c r="PW587" s="1"/>
  <c r="QC588" s="1"/>
  <c r="JK559"/>
  <c r="JK587" s="1"/>
  <c r="JQ588" s="1"/>
  <c r="CY559"/>
  <c r="CY587" s="1"/>
  <c r="DE588" s="1"/>
  <c r="VN559"/>
  <c r="VN587" s="1"/>
  <c r="VT588" s="1"/>
  <c r="YT559"/>
  <c r="YT587" s="1"/>
  <c r="YZ588" s="1"/>
  <c r="ABZ559"/>
  <c r="ABZ587" s="1"/>
  <c r="ACF588" s="1"/>
  <c r="AFF559"/>
  <c r="AFF587" s="1"/>
  <c r="AFL588" s="1"/>
  <c r="ANH559"/>
  <c r="ANH587" s="1"/>
  <c r="ANN588" s="1"/>
  <c r="LV559"/>
  <c r="LV587" s="1"/>
  <c r="MB588" s="1"/>
  <c r="TX559"/>
  <c r="TX587" s="1"/>
  <c r="UD588" s="1"/>
  <c r="GZ559"/>
  <c r="GZ587" s="1"/>
  <c r="HF588" s="1"/>
  <c r="CD559"/>
  <c r="CD587" s="1"/>
  <c r="CJ588" s="1"/>
  <c r="FJ559"/>
  <c r="FJ587" s="1"/>
  <c r="FP588" s="1"/>
  <c r="XY559"/>
  <c r="XY587" s="1"/>
  <c r="YE588" s="1"/>
  <c r="ABE559"/>
  <c r="ABE587" s="1"/>
  <c r="ABK588" s="1"/>
  <c r="AEK559"/>
  <c r="AEK587" s="1"/>
  <c r="AEQ588" s="1"/>
  <c r="AHQ559"/>
  <c r="AHQ587" s="1"/>
  <c r="AHW588" s="1"/>
  <c r="AKB559"/>
  <c r="AKB587" s="1"/>
  <c r="AKH588" s="1"/>
  <c r="IP559"/>
  <c r="IP587" s="1"/>
  <c r="IV588" s="1"/>
  <c r="ALR559"/>
  <c r="ALR587" s="1"/>
  <c r="ALX588" s="1"/>
  <c r="KF559"/>
  <c r="KF587" s="1"/>
  <c r="KL588" s="1"/>
  <c r="AVJ569"/>
  <c r="AVJ561"/>
  <c r="HR58" i="62"/>
  <c r="HR74"/>
  <c r="IB42"/>
  <c r="IB58"/>
  <c r="IB74"/>
  <c r="IB90"/>
  <c r="IL42"/>
  <c r="IL58"/>
  <c r="IL74"/>
  <c r="HR90"/>
  <c r="SB90"/>
  <c r="BX90"/>
  <c r="PJ58"/>
  <c r="PJ107" s="1"/>
  <c r="AJ74"/>
  <c r="F58"/>
  <c r="F74"/>
  <c r="F90"/>
  <c r="AT58"/>
  <c r="AT74"/>
  <c r="AT90"/>
  <c r="BD58"/>
  <c r="BD74"/>
  <c r="BD90"/>
  <c r="BN42"/>
  <c r="BN58"/>
  <c r="BN74"/>
  <c r="BN90"/>
  <c r="BX58"/>
  <c r="BX74"/>
  <c r="DL90"/>
  <c r="DV58"/>
  <c r="DV74"/>
  <c r="DV90"/>
  <c r="EF42"/>
  <c r="EF58"/>
  <c r="EF107" s="1"/>
  <c r="EF74"/>
  <c r="EP42"/>
  <c r="EP58"/>
  <c r="EP74"/>
  <c r="EP90"/>
  <c r="EZ42"/>
  <c r="EZ58"/>
  <c r="EZ74"/>
  <c r="EZ90"/>
  <c r="FJ42"/>
  <c r="FT42"/>
  <c r="FT58"/>
  <c r="FT74"/>
  <c r="GD42"/>
  <c r="GD58"/>
  <c r="GD90"/>
  <c r="GN42"/>
  <c r="GN58"/>
  <c r="GN74"/>
  <c r="GN90"/>
  <c r="GX42"/>
  <c r="GX58"/>
  <c r="GX107" s="1"/>
  <c r="GX74"/>
  <c r="GX90"/>
  <c r="HH42"/>
  <c r="HH58"/>
  <c r="HH74"/>
  <c r="HH90"/>
  <c r="HR42"/>
  <c r="NL90"/>
  <c r="NV58"/>
  <c r="NV90"/>
  <c r="OF58"/>
  <c r="OF90"/>
  <c r="OP58"/>
  <c r="OZ58"/>
  <c r="OZ90"/>
  <c r="PJ42"/>
  <c r="QD42"/>
  <c r="QD58"/>
  <c r="QD74"/>
  <c r="QD90"/>
  <c r="QN58"/>
  <c r="QN74"/>
  <c r="QN90"/>
  <c r="QX58"/>
  <c r="QX107" s="1"/>
  <c r="QX74"/>
  <c r="QX90"/>
  <c r="RH58"/>
  <c r="RH74"/>
  <c r="RR58"/>
  <c r="RR90"/>
  <c r="SB58"/>
  <c r="SB74"/>
  <c r="EF90"/>
  <c r="Z58"/>
  <c r="Z74"/>
  <c r="Z90"/>
  <c r="AJ42"/>
  <c r="AJ58"/>
  <c r="AM122" s="1"/>
  <c r="AO122" s="1"/>
  <c r="AP122" s="1"/>
  <c r="IV42"/>
  <c r="IV58"/>
  <c r="IV107" s="1"/>
  <c r="IV74"/>
  <c r="JF58"/>
  <c r="JF74"/>
  <c r="JF90"/>
  <c r="JZ58"/>
  <c r="JZ74"/>
  <c r="JZ90"/>
  <c r="KJ58"/>
  <c r="KJ107" s="1"/>
  <c r="KK122" s="1"/>
  <c r="KL122" s="1"/>
  <c r="KM122" s="1"/>
  <c r="KO122" s="1"/>
  <c r="KP122" s="1"/>
  <c r="KJ74"/>
  <c r="KJ90"/>
  <c r="KT58"/>
  <c r="KT74"/>
  <c r="LD58"/>
  <c r="LD74"/>
  <c r="LD90"/>
  <c r="LN58"/>
  <c r="LN74"/>
  <c r="LX58"/>
  <c r="LX74"/>
  <c r="LX90"/>
  <c r="MH58"/>
  <c r="MH107" s="1"/>
  <c r="MI116" s="1"/>
  <c r="MJ116" s="1"/>
  <c r="MH74"/>
  <c r="MR42"/>
  <c r="MR58"/>
  <c r="MR74"/>
  <c r="MR90"/>
  <c r="NB58"/>
  <c r="NB107" s="1"/>
  <c r="NB74"/>
  <c r="NB90"/>
  <c r="NL58"/>
  <c r="NL107" s="1"/>
  <c r="NM118" s="1"/>
  <c r="NN118" s="1"/>
  <c r="NL74"/>
  <c r="PJ90"/>
  <c r="SV42"/>
  <c r="SV58"/>
  <c r="SV107" s="1"/>
  <c r="SV74"/>
  <c r="SV90"/>
  <c r="TF42"/>
  <c r="TF58"/>
  <c r="TF107" s="1"/>
  <c r="TF74"/>
  <c r="TF90"/>
  <c r="TP42"/>
  <c r="TP58"/>
  <c r="TP74"/>
  <c r="TP90"/>
  <c r="TZ58"/>
  <c r="TZ74"/>
  <c r="TZ90"/>
  <c r="UJ42"/>
  <c r="UJ58"/>
  <c r="UJ74"/>
  <c r="UJ90"/>
  <c r="VD58"/>
  <c r="VD74"/>
  <c r="VN58"/>
  <c r="VN107" s="1"/>
  <c r="VN74"/>
  <c r="VN90"/>
  <c r="FT90"/>
  <c r="OP90"/>
  <c r="OZ42"/>
  <c r="IV90"/>
  <c r="LN90"/>
  <c r="DB74"/>
  <c r="DL58"/>
  <c r="DL107" s="1"/>
  <c r="DL74"/>
  <c r="KT90"/>
  <c r="MH90"/>
  <c r="NV42"/>
  <c r="RH90"/>
  <c r="GD74"/>
  <c r="VD90"/>
  <c r="VQ112"/>
  <c r="VS112" s="1"/>
  <c r="VT112" s="1"/>
  <c r="VQ116"/>
  <c r="VS116" s="1"/>
  <c r="VT116" s="1"/>
  <c r="VQ118"/>
  <c r="VS118" s="1"/>
  <c r="VT118" s="1"/>
  <c r="VQ120"/>
  <c r="VS120" s="1"/>
  <c r="VT120" s="1"/>
  <c r="VN42"/>
  <c r="VQ111"/>
  <c r="VS111" s="1"/>
  <c r="VT111" s="1"/>
  <c r="VQ113"/>
  <c r="VS113" s="1"/>
  <c r="VT113" s="1"/>
  <c r="VQ117"/>
  <c r="VS117" s="1"/>
  <c r="VT117" s="1"/>
  <c r="VQ119"/>
  <c r="VS119" s="1"/>
  <c r="VT119" s="1"/>
  <c r="VD107"/>
  <c r="VE109" s="1"/>
  <c r="VF109" s="1"/>
  <c r="VG113"/>
  <c r="VI113" s="1"/>
  <c r="VJ113" s="1"/>
  <c r="VE113"/>
  <c r="VF113" s="1"/>
  <c r="VG117"/>
  <c r="VI117" s="1"/>
  <c r="VJ117" s="1"/>
  <c r="VE117"/>
  <c r="VF117" s="1"/>
  <c r="VG119"/>
  <c r="VI119" s="1"/>
  <c r="VJ119" s="1"/>
  <c r="VE119"/>
  <c r="VF119" s="1"/>
  <c r="VG121"/>
  <c r="VI121" s="1"/>
  <c r="VJ121" s="1"/>
  <c r="VE121"/>
  <c r="VF121" s="1"/>
  <c r="VG112"/>
  <c r="VI112" s="1"/>
  <c r="VJ112" s="1"/>
  <c r="VG116"/>
  <c r="VI116" s="1"/>
  <c r="VJ116" s="1"/>
  <c r="VG118"/>
  <c r="VI118" s="1"/>
  <c r="VJ118" s="1"/>
  <c r="VG120"/>
  <c r="VI120" s="1"/>
  <c r="VJ120" s="1"/>
  <c r="VD42"/>
  <c r="UW111"/>
  <c r="UY111" s="1"/>
  <c r="UZ111" s="1"/>
  <c r="UW113"/>
  <c r="UY113" s="1"/>
  <c r="UZ113" s="1"/>
  <c r="UW117"/>
  <c r="UY117" s="1"/>
  <c r="UZ117" s="1"/>
  <c r="UW119"/>
  <c r="UY119" s="1"/>
  <c r="UZ119" s="1"/>
  <c r="UW112"/>
  <c r="UY112" s="1"/>
  <c r="UZ112" s="1"/>
  <c r="UW116"/>
  <c r="UY116" s="1"/>
  <c r="UZ116" s="1"/>
  <c r="UW118"/>
  <c r="UY118" s="1"/>
  <c r="UZ118" s="1"/>
  <c r="UW120"/>
  <c r="UY120" s="1"/>
  <c r="UZ120" s="1"/>
  <c r="UT42"/>
  <c r="UT58"/>
  <c r="UT107" s="1"/>
  <c r="UT74"/>
  <c r="UT90"/>
  <c r="UM112"/>
  <c r="UO112" s="1"/>
  <c r="UP112" s="1"/>
  <c r="UM114"/>
  <c r="UO114" s="1"/>
  <c r="UP114" s="1"/>
  <c r="UM116"/>
  <c r="UO116" s="1"/>
  <c r="UP116" s="1"/>
  <c r="UM118"/>
  <c r="UO118" s="1"/>
  <c r="UP118" s="1"/>
  <c r="UM120"/>
  <c r="UO120" s="1"/>
  <c r="UP120" s="1"/>
  <c r="UJ107"/>
  <c r="UM107" s="1"/>
  <c r="UO107" s="1"/>
  <c r="UP107" s="1"/>
  <c r="UM111"/>
  <c r="UO111" s="1"/>
  <c r="UP111" s="1"/>
  <c r="UM113"/>
  <c r="UO113" s="1"/>
  <c r="UP113" s="1"/>
  <c r="UM115"/>
  <c r="UO115" s="1"/>
  <c r="UP115" s="1"/>
  <c r="UK115"/>
  <c r="UL115" s="1"/>
  <c r="UM117"/>
  <c r="UO117" s="1"/>
  <c r="UP117" s="1"/>
  <c r="UK117"/>
  <c r="UL117" s="1"/>
  <c r="UM119"/>
  <c r="UO119" s="1"/>
  <c r="UP119" s="1"/>
  <c r="UK119"/>
  <c r="UL119" s="1"/>
  <c r="UM121"/>
  <c r="UO121" s="1"/>
  <c r="UP121" s="1"/>
  <c r="UK121"/>
  <c r="UL121" s="1"/>
  <c r="UC112"/>
  <c r="UE112" s="1"/>
  <c r="UF112" s="1"/>
  <c r="UC114"/>
  <c r="UE114" s="1"/>
  <c r="UF114" s="1"/>
  <c r="UC116"/>
  <c r="UE116" s="1"/>
  <c r="UF116" s="1"/>
  <c r="UC118"/>
  <c r="UE118" s="1"/>
  <c r="UF118" s="1"/>
  <c r="UC120"/>
  <c r="UE120" s="1"/>
  <c r="UF120" s="1"/>
  <c r="TZ42"/>
  <c r="TZ107"/>
  <c r="UC111"/>
  <c r="UE111" s="1"/>
  <c r="UF111" s="1"/>
  <c r="UA111"/>
  <c r="UB111" s="1"/>
  <c r="UC113"/>
  <c r="UE113" s="1"/>
  <c r="UF113" s="1"/>
  <c r="UA113"/>
  <c r="UB113" s="1"/>
  <c r="UC115"/>
  <c r="UE115" s="1"/>
  <c r="UF115" s="1"/>
  <c r="UA115"/>
  <c r="UB115" s="1"/>
  <c r="UC117"/>
  <c r="UE117" s="1"/>
  <c r="UF117" s="1"/>
  <c r="UA117"/>
  <c r="UB117" s="1"/>
  <c r="UC119"/>
  <c r="UE119" s="1"/>
  <c r="UF119" s="1"/>
  <c r="UA119"/>
  <c r="UB119" s="1"/>
  <c r="TP107"/>
  <c r="TS107" s="1"/>
  <c r="TU107" s="1"/>
  <c r="TV107" s="1"/>
  <c r="TX107" s="1"/>
  <c r="TS111"/>
  <c r="TU111" s="1"/>
  <c r="TV111" s="1"/>
  <c r="TQ111"/>
  <c r="TR111" s="1"/>
  <c r="TS113"/>
  <c r="TU113" s="1"/>
  <c r="TV113" s="1"/>
  <c r="TQ113"/>
  <c r="TR113" s="1"/>
  <c r="TQ115"/>
  <c r="TR115" s="1"/>
  <c r="TS115" s="1"/>
  <c r="TU115" s="1"/>
  <c r="TV115" s="1"/>
  <c r="TS117"/>
  <c r="TU117" s="1"/>
  <c r="TV117" s="1"/>
  <c r="TQ117"/>
  <c r="TR117" s="1"/>
  <c r="TS119"/>
  <c r="TU119" s="1"/>
  <c r="TV119" s="1"/>
  <c r="TQ119"/>
  <c r="TR119" s="1"/>
  <c r="TS121"/>
  <c r="TU121" s="1"/>
  <c r="TV121" s="1"/>
  <c r="TQ121"/>
  <c r="TR121" s="1"/>
  <c r="TS112"/>
  <c r="TU112" s="1"/>
  <c r="TV112" s="1"/>
  <c r="TS116"/>
  <c r="TU116" s="1"/>
  <c r="TV116" s="1"/>
  <c r="TS118"/>
  <c r="TU118" s="1"/>
  <c r="TV118" s="1"/>
  <c r="TS120"/>
  <c r="TU120" s="1"/>
  <c r="TV120" s="1"/>
  <c r="TQ122"/>
  <c r="TR122" s="1"/>
  <c r="TS122" s="1"/>
  <c r="TU122" s="1"/>
  <c r="TV122" s="1"/>
  <c r="TI111"/>
  <c r="TK111" s="1"/>
  <c r="TL111" s="1"/>
  <c r="TI113"/>
  <c r="TK113" s="1"/>
  <c r="TL113" s="1"/>
  <c r="TI115"/>
  <c r="TK115" s="1"/>
  <c r="TL115" s="1"/>
  <c r="TI117"/>
  <c r="TK117" s="1"/>
  <c r="TL117" s="1"/>
  <c r="TI119"/>
  <c r="TK119" s="1"/>
  <c r="TL119" s="1"/>
  <c r="TI121"/>
  <c r="TK121" s="1"/>
  <c r="TL121" s="1"/>
  <c r="TI112"/>
  <c r="TK112" s="1"/>
  <c r="TL112" s="1"/>
  <c r="TI114"/>
  <c r="TK114" s="1"/>
  <c r="TL114" s="1"/>
  <c r="TI116"/>
  <c r="TK116" s="1"/>
  <c r="TL116" s="1"/>
  <c r="TI118"/>
  <c r="TK118" s="1"/>
  <c r="TL118" s="1"/>
  <c r="TI120"/>
  <c r="TK120" s="1"/>
  <c r="TL120" s="1"/>
  <c r="SY114"/>
  <c r="TA114" s="1"/>
  <c r="TB114" s="1"/>
  <c r="SY116"/>
  <c r="TA116" s="1"/>
  <c r="TB116" s="1"/>
  <c r="SY118"/>
  <c r="TA118" s="1"/>
  <c r="TB118" s="1"/>
  <c r="SY111"/>
  <c r="TA111" s="1"/>
  <c r="TB111" s="1"/>
  <c r="SY113"/>
  <c r="TA113" s="1"/>
  <c r="TB113" s="1"/>
  <c r="SY115"/>
  <c r="TA115" s="1"/>
  <c r="TB115" s="1"/>
  <c r="SY117"/>
  <c r="TA117" s="1"/>
  <c r="TB117" s="1"/>
  <c r="SY119"/>
  <c r="TA119" s="1"/>
  <c r="TB119" s="1"/>
  <c r="SO111"/>
  <c r="SQ111" s="1"/>
  <c r="SR111" s="1"/>
  <c r="SO113"/>
  <c r="SQ113" s="1"/>
  <c r="SR113" s="1"/>
  <c r="SO117"/>
  <c r="SQ117" s="1"/>
  <c r="SR117" s="1"/>
  <c r="SO119"/>
  <c r="SQ119" s="1"/>
  <c r="SR119" s="1"/>
  <c r="SO121"/>
  <c r="SQ121" s="1"/>
  <c r="SR121" s="1"/>
  <c r="SO112"/>
  <c r="SQ112" s="1"/>
  <c r="SR112" s="1"/>
  <c r="SO116"/>
  <c r="SQ116" s="1"/>
  <c r="SR116" s="1"/>
  <c r="SO118"/>
  <c r="SQ118" s="1"/>
  <c r="SR118" s="1"/>
  <c r="SO120"/>
  <c r="SQ120" s="1"/>
  <c r="SR120" s="1"/>
  <c r="SL42"/>
  <c r="SL58"/>
  <c r="SL107" s="1"/>
  <c r="SL74"/>
  <c r="SL90"/>
  <c r="SB107"/>
  <c r="SC109" s="1"/>
  <c r="SD109" s="1"/>
  <c r="SE109" s="1"/>
  <c r="SG109" s="1"/>
  <c r="SH109" s="1"/>
  <c r="SC111"/>
  <c r="SD111" s="1"/>
  <c r="SE111" s="1"/>
  <c r="SG111" s="1"/>
  <c r="SH111" s="1"/>
  <c r="SE113"/>
  <c r="SG113" s="1"/>
  <c r="SH113" s="1"/>
  <c r="SC113"/>
  <c r="SD113" s="1"/>
  <c r="SE117"/>
  <c r="SG117" s="1"/>
  <c r="SH117" s="1"/>
  <c r="SC117"/>
  <c r="SD117" s="1"/>
  <c r="SE119"/>
  <c r="SG119" s="1"/>
  <c r="SH119" s="1"/>
  <c r="SC119"/>
  <c r="SD119" s="1"/>
  <c r="SE121"/>
  <c r="SG121" s="1"/>
  <c r="SH121" s="1"/>
  <c r="SC121"/>
  <c r="SD121" s="1"/>
  <c r="SE110"/>
  <c r="SG110" s="1"/>
  <c r="SH110" s="1"/>
  <c r="SE114"/>
  <c r="SG114" s="1"/>
  <c r="SH114" s="1"/>
  <c r="SC114"/>
  <c r="SD114" s="1"/>
  <c r="SE116"/>
  <c r="SG116" s="1"/>
  <c r="SH116" s="1"/>
  <c r="SC116"/>
  <c r="SD116" s="1"/>
  <c r="SE118"/>
  <c r="SG118" s="1"/>
  <c r="SH118" s="1"/>
  <c r="SC118"/>
  <c r="SD118" s="1"/>
  <c r="SE120"/>
  <c r="SG120" s="1"/>
  <c r="SH120" s="1"/>
  <c r="SC120"/>
  <c r="SD120" s="1"/>
  <c r="SB42"/>
  <c r="RR107"/>
  <c r="RS110" s="1"/>
  <c r="RT110" s="1"/>
  <c r="RU111"/>
  <c r="RW111" s="1"/>
  <c r="RX111" s="1"/>
  <c r="RS111"/>
  <c r="RT111" s="1"/>
  <c r="RU113"/>
  <c r="RW113" s="1"/>
  <c r="RX113" s="1"/>
  <c r="RS113"/>
  <c r="RT113" s="1"/>
  <c r="RS115"/>
  <c r="RT115" s="1"/>
  <c r="RU115" s="1"/>
  <c r="RW115" s="1"/>
  <c r="RX115" s="1"/>
  <c r="RU117"/>
  <c r="RW117" s="1"/>
  <c r="RX117" s="1"/>
  <c r="RS117"/>
  <c r="RT117" s="1"/>
  <c r="RU119"/>
  <c r="RW119" s="1"/>
  <c r="RX119" s="1"/>
  <c r="RS119"/>
  <c r="RT119" s="1"/>
  <c r="RU110"/>
  <c r="RW110" s="1"/>
  <c r="RX110" s="1"/>
  <c r="RU112"/>
  <c r="RW112" s="1"/>
  <c r="RX112" s="1"/>
  <c r="RU116"/>
  <c r="RW116" s="1"/>
  <c r="RX116" s="1"/>
  <c r="RU118"/>
  <c r="RW118" s="1"/>
  <c r="RX118" s="1"/>
  <c r="RU120"/>
  <c r="RW120" s="1"/>
  <c r="RX120" s="1"/>
  <c r="RR42"/>
  <c r="RK112"/>
  <c r="RM112" s="1"/>
  <c r="RN112" s="1"/>
  <c r="RK114"/>
  <c r="RM114" s="1"/>
  <c r="RN114" s="1"/>
  <c r="RK116"/>
  <c r="RM116" s="1"/>
  <c r="RN116" s="1"/>
  <c r="RK118"/>
  <c r="RM118" s="1"/>
  <c r="RN118" s="1"/>
  <c r="RK120"/>
  <c r="RM120" s="1"/>
  <c r="RN120" s="1"/>
  <c r="RH42"/>
  <c r="RH107"/>
  <c r="RI110" s="1"/>
  <c r="RJ110" s="1"/>
  <c r="RK110" s="1"/>
  <c r="RM110" s="1"/>
  <c r="RN110" s="1"/>
  <c r="RK111"/>
  <c r="RM111" s="1"/>
  <c r="RN111" s="1"/>
  <c r="RK113"/>
  <c r="RM113" s="1"/>
  <c r="RN113" s="1"/>
  <c r="RK117"/>
  <c r="RM117" s="1"/>
  <c r="RN117" s="1"/>
  <c r="RK119"/>
  <c r="RM119" s="1"/>
  <c r="RN119" s="1"/>
  <c r="RK121"/>
  <c r="RM121" s="1"/>
  <c r="RN121" s="1"/>
  <c r="RA111"/>
  <c r="RC111" s="1"/>
  <c r="RD111" s="1"/>
  <c r="RA115"/>
  <c r="RC115" s="1"/>
  <c r="RD115" s="1"/>
  <c r="RA117"/>
  <c r="RC117" s="1"/>
  <c r="RD117" s="1"/>
  <c r="RA119"/>
  <c r="RC119" s="1"/>
  <c r="RD119" s="1"/>
  <c r="RA114"/>
  <c r="RC114" s="1"/>
  <c r="RD114" s="1"/>
  <c r="RA116"/>
  <c r="RC116" s="1"/>
  <c r="RD116" s="1"/>
  <c r="RA118"/>
  <c r="RC118" s="1"/>
  <c r="RD118" s="1"/>
  <c r="RA120"/>
  <c r="RC120" s="1"/>
  <c r="RD120" s="1"/>
  <c r="QX42"/>
  <c r="QQ112"/>
  <c r="QS112" s="1"/>
  <c r="QT112" s="1"/>
  <c r="QQ114"/>
  <c r="QS114" s="1"/>
  <c r="QT114" s="1"/>
  <c r="QQ116"/>
  <c r="QS116" s="1"/>
  <c r="QT116" s="1"/>
  <c r="QQ118"/>
  <c r="QS118" s="1"/>
  <c r="QT118" s="1"/>
  <c r="QQ120"/>
  <c r="QS120" s="1"/>
  <c r="QT120" s="1"/>
  <c r="QN42"/>
  <c r="QN107"/>
  <c r="QO122" s="1"/>
  <c r="QP122" s="1"/>
  <c r="QQ122" s="1"/>
  <c r="QS122" s="1"/>
  <c r="QT122" s="1"/>
  <c r="QQ111"/>
  <c r="QS111" s="1"/>
  <c r="QT111" s="1"/>
  <c r="QO111"/>
  <c r="QP111" s="1"/>
  <c r="QQ113"/>
  <c r="QS113" s="1"/>
  <c r="QT113" s="1"/>
  <c r="QO113"/>
  <c r="QP113" s="1"/>
  <c r="QQ117"/>
  <c r="QS117" s="1"/>
  <c r="QT117" s="1"/>
  <c r="QO117"/>
  <c r="QP117" s="1"/>
  <c r="QQ119"/>
  <c r="QS119" s="1"/>
  <c r="QT119" s="1"/>
  <c r="QO119"/>
  <c r="QP119" s="1"/>
  <c r="QQ121"/>
  <c r="QS121" s="1"/>
  <c r="QT121" s="1"/>
  <c r="QO121"/>
  <c r="QP121" s="1"/>
  <c r="QG112"/>
  <c r="QI112" s="1"/>
  <c r="QJ112" s="1"/>
  <c r="QG114"/>
  <c r="QI114" s="1"/>
  <c r="QJ114" s="1"/>
  <c r="QG116"/>
  <c r="QI116" s="1"/>
  <c r="QJ116" s="1"/>
  <c r="QG118"/>
  <c r="QI118" s="1"/>
  <c r="QJ118" s="1"/>
  <c r="QG120"/>
  <c r="QI120" s="1"/>
  <c r="QJ120" s="1"/>
  <c r="QD107"/>
  <c r="QE111" s="1"/>
  <c r="QF111" s="1"/>
  <c r="QG111"/>
  <c r="QI111" s="1"/>
  <c r="QJ111" s="1"/>
  <c r="QG113"/>
  <c r="QI113" s="1"/>
  <c r="QJ113" s="1"/>
  <c r="QG115"/>
  <c r="QI115" s="1"/>
  <c r="QJ115" s="1"/>
  <c r="QG117"/>
  <c r="QI117" s="1"/>
  <c r="QJ117" s="1"/>
  <c r="QG119"/>
  <c r="QI119" s="1"/>
  <c r="QJ119" s="1"/>
  <c r="PT107"/>
  <c r="PU122" s="1"/>
  <c r="PV122" s="1"/>
  <c r="PW122" s="1"/>
  <c r="PY122" s="1"/>
  <c r="PZ122" s="1"/>
  <c r="PW109"/>
  <c r="PY109" s="1"/>
  <c r="PZ109" s="1"/>
  <c r="PM111"/>
  <c r="PO111" s="1"/>
  <c r="PP111" s="1"/>
  <c r="PM113"/>
  <c r="PO113" s="1"/>
  <c r="PP113" s="1"/>
  <c r="PM115"/>
  <c r="PO115" s="1"/>
  <c r="PP115" s="1"/>
  <c r="PM117"/>
  <c r="PO117" s="1"/>
  <c r="PP117" s="1"/>
  <c r="PM119"/>
  <c r="PO119" s="1"/>
  <c r="PP119" s="1"/>
  <c r="PM121"/>
  <c r="PO121" s="1"/>
  <c r="PP121" s="1"/>
  <c r="PM112"/>
  <c r="PO112" s="1"/>
  <c r="PP112" s="1"/>
  <c r="PM114"/>
  <c r="PO114" s="1"/>
  <c r="PP114" s="1"/>
  <c r="PM116"/>
  <c r="PO116" s="1"/>
  <c r="PP116" s="1"/>
  <c r="PM118"/>
  <c r="PO118" s="1"/>
  <c r="PP118" s="1"/>
  <c r="PM120"/>
  <c r="PO120" s="1"/>
  <c r="PP120" s="1"/>
  <c r="PC110"/>
  <c r="PE110" s="1"/>
  <c r="PF110" s="1"/>
  <c r="PC114"/>
  <c r="PE114" s="1"/>
  <c r="PF114" s="1"/>
  <c r="PC116"/>
  <c r="PE116" s="1"/>
  <c r="PF116" s="1"/>
  <c r="PC118"/>
  <c r="PE118" s="1"/>
  <c r="PF118" s="1"/>
  <c r="PC120"/>
  <c r="PE120" s="1"/>
  <c r="PF120" s="1"/>
  <c r="PC109"/>
  <c r="PE109" s="1"/>
  <c r="PF109" s="1"/>
  <c r="OZ107"/>
  <c r="PC107" s="1"/>
  <c r="PE107" s="1"/>
  <c r="PF107" s="1"/>
  <c r="PC115"/>
  <c r="PE115" s="1"/>
  <c r="PF115" s="1"/>
  <c r="PC117"/>
  <c r="PE117" s="1"/>
  <c r="PF117" s="1"/>
  <c r="PC119"/>
  <c r="PE119" s="1"/>
  <c r="PF119" s="1"/>
  <c r="PC121"/>
  <c r="PE121" s="1"/>
  <c r="PF121" s="1"/>
  <c r="OP107"/>
  <c r="OQ122" s="1"/>
  <c r="OR122" s="1"/>
  <c r="OS122" s="1"/>
  <c r="OU122" s="1"/>
  <c r="OV122" s="1"/>
  <c r="OS111"/>
  <c r="OU111" s="1"/>
  <c r="OV111" s="1"/>
  <c r="OQ111"/>
  <c r="OR111" s="1"/>
  <c r="OS113"/>
  <c r="OU113" s="1"/>
  <c r="OV113" s="1"/>
  <c r="OQ113"/>
  <c r="OR113" s="1"/>
  <c r="OS115"/>
  <c r="OU115" s="1"/>
  <c r="OV115" s="1"/>
  <c r="OQ115"/>
  <c r="OR115" s="1"/>
  <c r="OS117"/>
  <c r="OU117" s="1"/>
  <c r="OV117" s="1"/>
  <c r="OQ117"/>
  <c r="OR117" s="1"/>
  <c r="OS119"/>
  <c r="OU119" s="1"/>
  <c r="OV119" s="1"/>
  <c r="OQ119"/>
  <c r="OR119" s="1"/>
  <c r="OS112"/>
  <c r="OU112" s="1"/>
  <c r="OV112" s="1"/>
  <c r="OQ112"/>
  <c r="OR112" s="1"/>
  <c r="OS114"/>
  <c r="OU114" s="1"/>
  <c r="OV114" s="1"/>
  <c r="OS116"/>
  <c r="OU116" s="1"/>
  <c r="OV116" s="1"/>
  <c r="OS118"/>
  <c r="OU118" s="1"/>
  <c r="OV118" s="1"/>
  <c r="OS120"/>
  <c r="OU120" s="1"/>
  <c r="OV120" s="1"/>
  <c r="OQ120"/>
  <c r="OR120" s="1"/>
  <c r="OP42"/>
  <c r="OF107"/>
  <c r="OG110" s="1"/>
  <c r="OH110" s="1"/>
  <c r="OI110" s="1"/>
  <c r="OK110" s="1"/>
  <c r="OL110" s="1"/>
  <c r="OI111"/>
  <c r="OK111" s="1"/>
  <c r="OL111" s="1"/>
  <c r="OI117"/>
  <c r="OK117" s="1"/>
  <c r="OL117" s="1"/>
  <c r="OI119"/>
  <c r="OK119" s="1"/>
  <c r="OL119" s="1"/>
  <c r="OG119"/>
  <c r="OH119" s="1"/>
  <c r="OI121"/>
  <c r="OK121" s="1"/>
  <c r="OL121" s="1"/>
  <c r="OG121"/>
  <c r="OH121" s="1"/>
  <c r="OI114"/>
  <c r="OK114" s="1"/>
  <c r="OL114" s="1"/>
  <c r="OG114"/>
  <c r="OH114" s="1"/>
  <c r="OI116"/>
  <c r="OK116" s="1"/>
  <c r="OL116" s="1"/>
  <c r="OG116"/>
  <c r="OH116" s="1"/>
  <c r="OI118"/>
  <c r="OK118" s="1"/>
  <c r="OL118" s="1"/>
  <c r="OG118"/>
  <c r="OH118" s="1"/>
  <c r="OI120"/>
  <c r="OK120" s="1"/>
  <c r="OL120" s="1"/>
  <c r="OF42"/>
  <c r="OG112"/>
  <c r="OH112" s="1"/>
  <c r="OI112" s="1"/>
  <c r="OK112" s="1"/>
  <c r="OL112" s="1"/>
  <c r="NY114"/>
  <c r="OA114" s="1"/>
  <c r="OB114" s="1"/>
  <c r="NY118"/>
  <c r="OA118" s="1"/>
  <c r="OB118" s="1"/>
  <c r="NY120"/>
  <c r="OA120" s="1"/>
  <c r="OB120" s="1"/>
  <c r="NV107"/>
  <c r="NW112" s="1"/>
  <c r="NX112" s="1"/>
  <c r="NY112" s="1"/>
  <c r="OA112" s="1"/>
  <c r="OB112" s="1"/>
  <c r="NY113"/>
  <c r="OA113" s="1"/>
  <c r="OB113" s="1"/>
  <c r="NY115"/>
  <c r="OA115" s="1"/>
  <c r="OB115" s="1"/>
  <c r="NY119"/>
  <c r="OA119" s="1"/>
  <c r="OB119" s="1"/>
  <c r="NW116"/>
  <c r="NX116" s="1"/>
  <c r="NY116" s="1"/>
  <c r="OA116" s="1"/>
  <c r="OB116" s="1"/>
  <c r="NV74"/>
  <c r="NO112"/>
  <c r="NQ112" s="1"/>
  <c r="NR112" s="1"/>
  <c r="NO116"/>
  <c r="NQ116" s="1"/>
  <c r="NR116" s="1"/>
  <c r="NO118"/>
  <c r="NQ118" s="1"/>
  <c r="NR118" s="1"/>
  <c r="NO111"/>
  <c r="NQ111" s="1"/>
  <c r="NR111" s="1"/>
  <c r="NO113"/>
  <c r="NQ113" s="1"/>
  <c r="NR113" s="1"/>
  <c r="NO117"/>
  <c r="NQ117" s="1"/>
  <c r="NR117" s="1"/>
  <c r="NO119"/>
  <c r="NQ119" s="1"/>
  <c r="NR119" s="1"/>
  <c r="NO121"/>
  <c r="NQ121" s="1"/>
  <c r="NR121" s="1"/>
  <c r="NE111"/>
  <c r="NG111" s="1"/>
  <c r="NH111" s="1"/>
  <c r="NE113"/>
  <c r="NG113" s="1"/>
  <c r="NH113" s="1"/>
  <c r="NE117"/>
  <c r="NG117" s="1"/>
  <c r="NH117" s="1"/>
  <c r="NE119"/>
  <c r="NG119" s="1"/>
  <c r="NH119" s="1"/>
  <c r="NE121"/>
  <c r="NG121" s="1"/>
  <c r="NH121" s="1"/>
  <c r="NE112"/>
  <c r="NG112" s="1"/>
  <c r="NH112" s="1"/>
  <c r="NE116"/>
  <c r="NG116" s="1"/>
  <c r="NH116" s="1"/>
  <c r="NE118"/>
  <c r="NG118" s="1"/>
  <c r="NH118" s="1"/>
  <c r="NE120"/>
  <c r="NG120" s="1"/>
  <c r="NH120" s="1"/>
  <c r="MU112"/>
  <c r="MW112" s="1"/>
  <c r="MX112" s="1"/>
  <c r="MU118"/>
  <c r="MW118" s="1"/>
  <c r="MX118" s="1"/>
  <c r="MU120"/>
  <c r="MW120" s="1"/>
  <c r="MX120" s="1"/>
  <c r="MR107"/>
  <c r="MU107" s="1"/>
  <c r="MW107" s="1"/>
  <c r="MX107" s="1"/>
  <c r="MU111"/>
  <c r="MW111" s="1"/>
  <c r="MX111" s="1"/>
  <c r="MU113"/>
  <c r="MW113" s="1"/>
  <c r="MX113" s="1"/>
  <c r="MU119"/>
  <c r="MW119" s="1"/>
  <c r="MX119" s="1"/>
  <c r="MU121"/>
  <c r="MW121" s="1"/>
  <c r="MX121" s="1"/>
  <c r="MK111"/>
  <c r="MM111" s="1"/>
  <c r="MN111" s="1"/>
  <c r="MK113"/>
  <c r="MM113" s="1"/>
  <c r="MN113" s="1"/>
  <c r="MK117"/>
  <c r="MM117" s="1"/>
  <c r="MN117" s="1"/>
  <c r="MK119"/>
  <c r="MM119" s="1"/>
  <c r="MN119" s="1"/>
  <c r="MK112"/>
  <c r="MM112" s="1"/>
  <c r="MN112" s="1"/>
  <c r="MK116"/>
  <c r="MM116" s="1"/>
  <c r="MN116" s="1"/>
  <c r="MK118"/>
  <c r="MM118" s="1"/>
  <c r="MN118" s="1"/>
  <c r="MH42"/>
  <c r="MA112"/>
  <c r="MC112" s="1"/>
  <c r="MD112" s="1"/>
  <c r="MA114"/>
  <c r="MC114" s="1"/>
  <c r="MD114" s="1"/>
  <c r="MA116"/>
  <c r="MC116" s="1"/>
  <c r="MD116" s="1"/>
  <c r="MA118"/>
  <c r="MC118" s="1"/>
  <c r="MD118" s="1"/>
  <c r="MA120"/>
  <c r="MC120" s="1"/>
  <c r="MD120" s="1"/>
  <c r="LX42"/>
  <c r="LX107"/>
  <c r="LY111" s="1"/>
  <c r="LZ111" s="1"/>
  <c r="MA111"/>
  <c r="MC111" s="1"/>
  <c r="MD111" s="1"/>
  <c r="MA113"/>
  <c r="MC113" s="1"/>
  <c r="MD113" s="1"/>
  <c r="MA117"/>
  <c r="MC117" s="1"/>
  <c r="MD117" s="1"/>
  <c r="LY117"/>
  <c r="LZ117" s="1"/>
  <c r="MA119"/>
  <c r="MC119" s="1"/>
  <c r="MD119" s="1"/>
  <c r="LY119"/>
  <c r="LZ119" s="1"/>
  <c r="MA121"/>
  <c r="MC121" s="1"/>
  <c r="MD121" s="1"/>
  <c r="LY121"/>
  <c r="LZ121" s="1"/>
  <c r="LQ112"/>
  <c r="LS112" s="1"/>
  <c r="LT112" s="1"/>
  <c r="LQ114"/>
  <c r="LS114" s="1"/>
  <c r="LT114" s="1"/>
  <c r="LQ116"/>
  <c r="LS116" s="1"/>
  <c r="LT116" s="1"/>
  <c r="LQ118"/>
  <c r="LS118" s="1"/>
  <c r="LT118" s="1"/>
  <c r="LQ120"/>
  <c r="LS120" s="1"/>
  <c r="LT120" s="1"/>
  <c r="LN42"/>
  <c r="LN107"/>
  <c r="LO111" s="1"/>
  <c r="LP111" s="1"/>
  <c r="LQ111"/>
  <c r="LS111" s="1"/>
  <c r="LT111" s="1"/>
  <c r="LQ113"/>
  <c r="LS113" s="1"/>
  <c r="LT113" s="1"/>
  <c r="LQ115"/>
  <c r="LS115" s="1"/>
  <c r="LT115" s="1"/>
  <c r="LO115"/>
  <c r="LP115" s="1"/>
  <c r="LQ117"/>
  <c r="LS117" s="1"/>
  <c r="LT117" s="1"/>
  <c r="LO117"/>
  <c r="LP117" s="1"/>
  <c r="LQ119"/>
  <c r="LS119" s="1"/>
  <c r="LT119" s="1"/>
  <c r="LO119"/>
  <c r="LP119" s="1"/>
  <c r="LG111"/>
  <c r="LI111" s="1"/>
  <c r="LJ111" s="1"/>
  <c r="LG113"/>
  <c r="LI113" s="1"/>
  <c r="LJ113" s="1"/>
  <c r="LG117"/>
  <c r="LI117" s="1"/>
  <c r="LJ117" s="1"/>
  <c r="LG119"/>
  <c r="LI119" s="1"/>
  <c r="LJ119" s="1"/>
  <c r="LG121"/>
  <c r="LI121" s="1"/>
  <c r="LJ121" s="1"/>
  <c r="LG112"/>
  <c r="LI112" s="1"/>
  <c r="LJ112" s="1"/>
  <c r="LG114"/>
  <c r="LI114" s="1"/>
  <c r="LJ114" s="1"/>
  <c r="LG116"/>
  <c r="LI116" s="1"/>
  <c r="LJ116" s="1"/>
  <c r="LG118"/>
  <c r="LI118" s="1"/>
  <c r="LJ118" s="1"/>
  <c r="LG120"/>
  <c r="LI120" s="1"/>
  <c r="LJ120" s="1"/>
  <c r="LD42"/>
  <c r="KT107"/>
  <c r="KU109" s="1"/>
  <c r="KV109" s="1"/>
  <c r="KW109" s="1"/>
  <c r="KY109" s="1"/>
  <c r="KZ109" s="1"/>
  <c r="KW111"/>
  <c r="KY111" s="1"/>
  <c r="KZ111" s="1"/>
  <c r="KW113"/>
  <c r="KY113" s="1"/>
  <c r="KZ113" s="1"/>
  <c r="KW117"/>
  <c r="KY117" s="1"/>
  <c r="KZ117" s="1"/>
  <c r="KW119"/>
  <c r="KY119" s="1"/>
  <c r="KZ119" s="1"/>
  <c r="KW112"/>
  <c r="KY112" s="1"/>
  <c r="KZ112" s="1"/>
  <c r="KW116"/>
  <c r="KY116" s="1"/>
  <c r="KZ116" s="1"/>
  <c r="KW118"/>
  <c r="KY118" s="1"/>
  <c r="KZ118" s="1"/>
  <c r="KW120"/>
  <c r="KY120" s="1"/>
  <c r="KZ120" s="1"/>
  <c r="KT42"/>
  <c r="KM112"/>
  <c r="KO112" s="1"/>
  <c r="KP112" s="1"/>
  <c r="KM116"/>
  <c r="KO116" s="1"/>
  <c r="KP116" s="1"/>
  <c r="KM118"/>
  <c r="KO118" s="1"/>
  <c r="KP118" s="1"/>
  <c r="KM120"/>
  <c r="KO120" s="1"/>
  <c r="KP120" s="1"/>
  <c r="KJ42"/>
  <c r="KM111"/>
  <c r="KO111" s="1"/>
  <c r="KP111" s="1"/>
  <c r="KM113"/>
  <c r="KO113" s="1"/>
  <c r="KP113" s="1"/>
  <c r="KM117"/>
  <c r="KO117" s="1"/>
  <c r="KP117" s="1"/>
  <c r="KM119"/>
  <c r="KO119" s="1"/>
  <c r="KP119" s="1"/>
  <c r="KM121"/>
  <c r="KO121" s="1"/>
  <c r="KP121" s="1"/>
  <c r="JZ107"/>
  <c r="KA122" s="1"/>
  <c r="KB122" s="1"/>
  <c r="KC122" s="1"/>
  <c r="KE122" s="1"/>
  <c r="KF122" s="1"/>
  <c r="KC111"/>
  <c r="KE111" s="1"/>
  <c r="KF111" s="1"/>
  <c r="KC113"/>
  <c r="KE113" s="1"/>
  <c r="KF113" s="1"/>
  <c r="KC117"/>
  <c r="KE117" s="1"/>
  <c r="KF117" s="1"/>
  <c r="KC119"/>
  <c r="KE119" s="1"/>
  <c r="KF119" s="1"/>
  <c r="KC121"/>
  <c r="KE121" s="1"/>
  <c r="KF121" s="1"/>
  <c r="KA121"/>
  <c r="KB121" s="1"/>
  <c r="KC112"/>
  <c r="KE112" s="1"/>
  <c r="KF112" s="1"/>
  <c r="KC114"/>
  <c r="KE114" s="1"/>
  <c r="KF114" s="1"/>
  <c r="KC116"/>
  <c r="KE116" s="1"/>
  <c r="KF116" s="1"/>
  <c r="KC118"/>
  <c r="KE118" s="1"/>
  <c r="KF118" s="1"/>
  <c r="KC120"/>
  <c r="KE120" s="1"/>
  <c r="KF120" s="1"/>
  <c r="JZ42"/>
  <c r="JF107"/>
  <c r="JG120" s="1"/>
  <c r="JH120" s="1"/>
  <c r="JI111"/>
  <c r="JK111" s="1"/>
  <c r="JL111" s="1"/>
  <c r="JI113"/>
  <c r="JK113" s="1"/>
  <c r="JL113" s="1"/>
  <c r="JI117"/>
  <c r="JK117" s="1"/>
  <c r="JL117" s="1"/>
  <c r="JI112"/>
  <c r="JK112" s="1"/>
  <c r="JL112" s="1"/>
  <c r="JI116"/>
  <c r="JK116" s="1"/>
  <c r="JL116" s="1"/>
  <c r="JI120"/>
  <c r="JK120" s="1"/>
  <c r="JL120" s="1"/>
  <c r="JF42"/>
  <c r="JP107"/>
  <c r="JQ111" s="1"/>
  <c r="JR111" s="1"/>
  <c r="JS109"/>
  <c r="JU109" s="1"/>
  <c r="JV109" s="1"/>
  <c r="JS111"/>
  <c r="JU111" s="1"/>
  <c r="JV111" s="1"/>
  <c r="JS113"/>
  <c r="JU113" s="1"/>
  <c r="JV113" s="1"/>
  <c r="JS117"/>
  <c r="JU117" s="1"/>
  <c r="JV117" s="1"/>
  <c r="JS119"/>
  <c r="JU119" s="1"/>
  <c r="JV119" s="1"/>
  <c r="JS121"/>
  <c r="JU121" s="1"/>
  <c r="JV121" s="1"/>
  <c r="JS110"/>
  <c r="JU110" s="1"/>
  <c r="JV110" s="1"/>
  <c r="JS112"/>
  <c r="JU112" s="1"/>
  <c r="JV112" s="1"/>
  <c r="JQ114"/>
  <c r="JR114" s="1"/>
  <c r="JS114"/>
  <c r="JU114" s="1"/>
  <c r="JV114" s="1"/>
  <c r="JS116"/>
  <c r="JU116" s="1"/>
  <c r="JV116" s="1"/>
  <c r="JQ116"/>
  <c r="JR116" s="1"/>
  <c r="JS118"/>
  <c r="JU118" s="1"/>
  <c r="JV118" s="1"/>
  <c r="JQ118"/>
  <c r="JR118" s="1"/>
  <c r="JQ120"/>
  <c r="JR120" s="1"/>
  <c r="JS120"/>
  <c r="JU120" s="1"/>
  <c r="JV120" s="1"/>
  <c r="JP42"/>
  <c r="JQ122"/>
  <c r="JR122" s="1"/>
  <c r="JS122" s="1"/>
  <c r="JU122" s="1"/>
  <c r="JV122" s="1"/>
  <c r="IY111"/>
  <c r="JA111" s="1"/>
  <c r="JB111" s="1"/>
  <c r="IY113"/>
  <c r="JA113" s="1"/>
  <c r="JB113" s="1"/>
  <c r="IY115"/>
  <c r="JA115" s="1"/>
  <c r="JB115" s="1"/>
  <c r="IY117"/>
  <c r="JA117" s="1"/>
  <c r="JB117" s="1"/>
  <c r="IY119"/>
  <c r="JA119" s="1"/>
  <c r="JB119" s="1"/>
  <c r="IY121"/>
  <c r="JA121" s="1"/>
  <c r="JB121" s="1"/>
  <c r="IY112"/>
  <c r="JA112" s="1"/>
  <c r="JB112" s="1"/>
  <c r="IY114"/>
  <c r="JA114" s="1"/>
  <c r="JB114" s="1"/>
  <c r="IY116"/>
  <c r="JA116" s="1"/>
  <c r="JB116" s="1"/>
  <c r="IY118"/>
  <c r="JA118" s="1"/>
  <c r="JB118" s="1"/>
  <c r="IY120"/>
  <c r="JA120" s="1"/>
  <c r="JB120" s="1"/>
  <c r="IL107"/>
  <c r="IO107" s="1"/>
  <c r="IQ107" s="1"/>
  <c r="IR107" s="1"/>
  <c r="IO111"/>
  <c r="IQ111" s="1"/>
  <c r="IR111" s="1"/>
  <c r="IO113"/>
  <c r="IQ113" s="1"/>
  <c r="IR113" s="1"/>
  <c r="IO115"/>
  <c r="IQ115" s="1"/>
  <c r="IR115" s="1"/>
  <c r="IM115"/>
  <c r="IN115" s="1"/>
  <c r="IO117"/>
  <c r="IQ117" s="1"/>
  <c r="IR117" s="1"/>
  <c r="IM117"/>
  <c r="IN117" s="1"/>
  <c r="IO119"/>
  <c r="IQ119" s="1"/>
  <c r="IR119" s="1"/>
  <c r="IM119"/>
  <c r="IN119" s="1"/>
  <c r="IO121"/>
  <c r="IQ121" s="1"/>
  <c r="IR121" s="1"/>
  <c r="IM121"/>
  <c r="IN121" s="1"/>
  <c r="IO112"/>
  <c r="IQ112" s="1"/>
  <c r="IR112" s="1"/>
  <c r="IO114"/>
  <c r="IQ114" s="1"/>
  <c r="IR114" s="1"/>
  <c r="IO116"/>
  <c r="IQ116" s="1"/>
  <c r="IR116" s="1"/>
  <c r="IO118"/>
  <c r="IQ118" s="1"/>
  <c r="IR118" s="1"/>
  <c r="IM118"/>
  <c r="IN118" s="1"/>
  <c r="IO120"/>
  <c r="IQ120" s="1"/>
  <c r="IR120" s="1"/>
  <c r="IM120"/>
  <c r="IN120" s="1"/>
  <c r="IB107"/>
  <c r="IE107" s="1"/>
  <c r="IG107" s="1"/>
  <c r="IH107" s="1"/>
  <c r="IE111"/>
  <c r="IG111" s="1"/>
  <c r="IH111" s="1"/>
  <c r="IC111"/>
  <c r="ID111" s="1"/>
  <c r="IE113"/>
  <c r="IG113" s="1"/>
  <c r="IH113" s="1"/>
  <c r="IC113"/>
  <c r="ID113" s="1"/>
  <c r="IC117"/>
  <c r="ID117" s="1"/>
  <c r="IE117" s="1"/>
  <c r="IG117" s="1"/>
  <c r="IH117" s="1"/>
  <c r="IE119"/>
  <c r="IG119" s="1"/>
  <c r="IH119" s="1"/>
  <c r="IC119"/>
  <c r="ID119" s="1"/>
  <c r="IE121"/>
  <c r="IG121" s="1"/>
  <c r="IH121" s="1"/>
  <c r="IC121"/>
  <c r="ID121" s="1"/>
  <c r="IE112"/>
  <c r="IG112" s="1"/>
  <c r="IH112" s="1"/>
  <c r="IE118"/>
  <c r="IG118" s="1"/>
  <c r="IH118" s="1"/>
  <c r="IE120"/>
  <c r="IG120" s="1"/>
  <c r="IH120" s="1"/>
  <c r="HU114"/>
  <c r="HW114" s="1"/>
  <c r="HX114" s="1"/>
  <c r="HU116"/>
  <c r="HW116" s="1"/>
  <c r="HX116" s="1"/>
  <c r="HU118"/>
  <c r="HW118" s="1"/>
  <c r="HX118" s="1"/>
  <c r="HU120"/>
  <c r="HW120" s="1"/>
  <c r="HX120" s="1"/>
  <c r="HR107"/>
  <c r="HU107" s="1"/>
  <c r="HW107" s="1"/>
  <c r="HX107" s="1"/>
  <c r="HU111"/>
  <c r="HW111" s="1"/>
  <c r="HX111" s="1"/>
  <c r="HS111"/>
  <c r="HT111" s="1"/>
  <c r="HU115"/>
  <c r="HW115" s="1"/>
  <c r="HX115" s="1"/>
  <c r="HU117"/>
  <c r="HW117" s="1"/>
  <c r="HX117" s="1"/>
  <c r="HU119"/>
  <c r="HW119" s="1"/>
  <c r="HX119" s="1"/>
  <c r="HU121"/>
  <c r="HW121" s="1"/>
  <c r="HX121" s="1"/>
  <c r="HK112"/>
  <c r="HM112" s="1"/>
  <c r="HN112" s="1"/>
  <c r="HK114"/>
  <c r="HM114" s="1"/>
  <c r="HN114" s="1"/>
  <c r="HK116"/>
  <c r="HM116" s="1"/>
  <c r="HN116" s="1"/>
  <c r="HK118"/>
  <c r="HM118" s="1"/>
  <c r="HN118" s="1"/>
  <c r="HK120"/>
  <c r="HM120" s="1"/>
  <c r="HN120" s="1"/>
  <c r="HH107"/>
  <c r="HK107" s="1"/>
  <c r="HM107" s="1"/>
  <c r="HN107" s="1"/>
  <c r="HK111"/>
  <c r="HM111" s="1"/>
  <c r="HN111" s="1"/>
  <c r="HK113"/>
  <c r="HM113" s="1"/>
  <c r="HN113" s="1"/>
  <c r="HK115"/>
  <c r="HM115" s="1"/>
  <c r="HN115" s="1"/>
  <c r="HI115"/>
  <c r="HJ115" s="1"/>
  <c r="HK117"/>
  <c r="HM117" s="1"/>
  <c r="HN117" s="1"/>
  <c r="HI117"/>
  <c r="HJ117" s="1"/>
  <c r="HK119"/>
  <c r="HM119" s="1"/>
  <c r="HN119" s="1"/>
  <c r="HI119"/>
  <c r="HJ119" s="1"/>
  <c r="HK121"/>
  <c r="HM121" s="1"/>
  <c r="HN121" s="1"/>
  <c r="HI121"/>
  <c r="HJ121" s="1"/>
  <c r="HA112"/>
  <c r="HC112" s="1"/>
  <c r="HD112" s="1"/>
  <c r="HA114"/>
  <c r="HC114" s="1"/>
  <c r="HD114" s="1"/>
  <c r="HA116"/>
  <c r="HC116" s="1"/>
  <c r="HD116" s="1"/>
  <c r="HA118"/>
  <c r="HC118" s="1"/>
  <c r="HD118" s="1"/>
  <c r="HA120"/>
  <c r="HC120" s="1"/>
  <c r="HD120" s="1"/>
  <c r="HA111"/>
  <c r="HC111" s="1"/>
  <c r="HD111" s="1"/>
  <c r="HA113"/>
  <c r="HC113" s="1"/>
  <c r="HD113" s="1"/>
  <c r="HA115"/>
  <c r="HC115" s="1"/>
  <c r="HD115" s="1"/>
  <c r="HA117"/>
  <c r="HC117" s="1"/>
  <c r="HD117" s="1"/>
  <c r="HA119"/>
  <c r="HC119" s="1"/>
  <c r="HD119" s="1"/>
  <c r="HA121"/>
  <c r="HC121" s="1"/>
  <c r="HD121" s="1"/>
  <c r="GQ110"/>
  <c r="GS110" s="1"/>
  <c r="GT110" s="1"/>
  <c r="GQ112"/>
  <c r="GS112" s="1"/>
  <c r="GT112" s="1"/>
  <c r="GQ116"/>
  <c r="GS116" s="1"/>
  <c r="GT116" s="1"/>
  <c r="GQ118"/>
  <c r="GS118" s="1"/>
  <c r="GT118" s="1"/>
  <c r="GQ120"/>
  <c r="GS120" s="1"/>
  <c r="GT120" s="1"/>
  <c r="GQ109"/>
  <c r="GS109" s="1"/>
  <c r="GT109" s="1"/>
  <c r="GN107"/>
  <c r="GQ107" s="1"/>
  <c r="GS107" s="1"/>
  <c r="GT107" s="1"/>
  <c r="GQ111"/>
  <c r="GS111" s="1"/>
  <c r="GT111" s="1"/>
  <c r="GQ113"/>
  <c r="GS113" s="1"/>
  <c r="GT113" s="1"/>
  <c r="GQ117"/>
  <c r="GS117" s="1"/>
  <c r="GT117" s="1"/>
  <c r="GQ119"/>
  <c r="GS119" s="1"/>
  <c r="GT119" s="1"/>
  <c r="GQ121"/>
  <c r="GS121" s="1"/>
  <c r="GT121" s="1"/>
  <c r="GO121"/>
  <c r="GP121" s="1"/>
  <c r="GD107"/>
  <c r="GG107" s="1"/>
  <c r="GI107" s="1"/>
  <c r="GJ107" s="1"/>
  <c r="GG111"/>
  <c r="GI111" s="1"/>
  <c r="GJ111" s="1"/>
  <c r="GG113"/>
  <c r="GI113" s="1"/>
  <c r="GJ113" s="1"/>
  <c r="GG115"/>
  <c r="GI115" s="1"/>
  <c r="GJ115" s="1"/>
  <c r="GG117"/>
  <c r="GI117" s="1"/>
  <c r="GJ117" s="1"/>
  <c r="GG119"/>
  <c r="GI119" s="1"/>
  <c r="GJ119" s="1"/>
  <c r="GG121"/>
  <c r="GI121" s="1"/>
  <c r="GJ121" s="1"/>
  <c r="GG112"/>
  <c r="GI112" s="1"/>
  <c r="GJ112" s="1"/>
  <c r="GG114"/>
  <c r="GI114" s="1"/>
  <c r="GJ114" s="1"/>
  <c r="GG116"/>
  <c r="GI116" s="1"/>
  <c r="GJ116" s="1"/>
  <c r="GG118"/>
  <c r="GI118" s="1"/>
  <c r="GJ118" s="1"/>
  <c r="GG120"/>
  <c r="GI120" s="1"/>
  <c r="GJ120" s="1"/>
  <c r="GE120"/>
  <c r="GF120" s="1"/>
  <c r="FT107"/>
  <c r="FW107" s="1"/>
  <c r="FY107" s="1"/>
  <c r="FZ107" s="1"/>
  <c r="FW111"/>
  <c r="FY111" s="1"/>
  <c r="FZ111" s="1"/>
  <c r="FW113"/>
  <c r="FY113" s="1"/>
  <c r="FZ113" s="1"/>
  <c r="FW115"/>
  <c r="FY115" s="1"/>
  <c r="FZ115" s="1"/>
  <c r="FW117"/>
  <c r="FY117" s="1"/>
  <c r="FZ117" s="1"/>
  <c r="FW119"/>
  <c r="FY119" s="1"/>
  <c r="FZ119" s="1"/>
  <c r="FW121"/>
  <c r="FY121" s="1"/>
  <c r="FZ121" s="1"/>
  <c r="FW112"/>
  <c r="FY112" s="1"/>
  <c r="FZ112" s="1"/>
  <c r="FW114"/>
  <c r="FY114" s="1"/>
  <c r="FZ114" s="1"/>
  <c r="FW116"/>
  <c r="FY116" s="1"/>
  <c r="FZ116" s="1"/>
  <c r="FW118"/>
  <c r="FY118" s="1"/>
  <c r="FZ118" s="1"/>
  <c r="FW120"/>
  <c r="FY120" s="1"/>
  <c r="FZ120" s="1"/>
  <c r="FM111"/>
  <c r="FO111" s="1"/>
  <c r="FP111" s="1"/>
  <c r="FM113"/>
  <c r="FO113" s="1"/>
  <c r="FP113" s="1"/>
  <c r="FM115"/>
  <c r="FO115" s="1"/>
  <c r="FP115" s="1"/>
  <c r="FM117"/>
  <c r="FO117" s="1"/>
  <c r="FP117" s="1"/>
  <c r="FM119"/>
  <c r="FO119" s="1"/>
  <c r="FP119" s="1"/>
  <c r="FM121"/>
  <c r="FO121" s="1"/>
  <c r="FP121" s="1"/>
  <c r="FM112"/>
  <c r="FO112" s="1"/>
  <c r="FP112" s="1"/>
  <c r="FM114"/>
  <c r="FO114" s="1"/>
  <c r="FP114" s="1"/>
  <c r="FM116"/>
  <c r="FO116" s="1"/>
  <c r="FP116" s="1"/>
  <c r="FM118"/>
  <c r="FO118" s="1"/>
  <c r="FP118" s="1"/>
  <c r="FM120"/>
  <c r="FO120" s="1"/>
  <c r="FP120" s="1"/>
  <c r="VX109"/>
  <c r="FJ58"/>
  <c r="FJ74"/>
  <c r="FJ90"/>
  <c r="EZ107"/>
  <c r="FC107" s="1"/>
  <c r="FE107" s="1"/>
  <c r="FF107" s="1"/>
  <c r="FH107" s="1"/>
  <c r="FC115"/>
  <c r="FE115" s="1"/>
  <c r="FF115" s="1"/>
  <c r="FC117"/>
  <c r="FE117" s="1"/>
  <c r="FF117" s="1"/>
  <c r="FC119"/>
  <c r="FE119" s="1"/>
  <c r="FF119" s="1"/>
  <c r="FC121"/>
  <c r="FE121" s="1"/>
  <c r="FF121" s="1"/>
  <c r="FC110"/>
  <c r="FE110" s="1"/>
  <c r="FF110" s="1"/>
  <c r="FA110"/>
  <c r="FB110" s="1"/>
  <c r="FC114"/>
  <c r="FE114" s="1"/>
  <c r="FF114" s="1"/>
  <c r="FC116"/>
  <c r="FE116" s="1"/>
  <c r="FF116" s="1"/>
  <c r="FC118"/>
  <c r="FE118" s="1"/>
  <c r="FF118" s="1"/>
  <c r="FA118"/>
  <c r="FB118" s="1"/>
  <c r="FC120"/>
  <c r="FE120" s="1"/>
  <c r="FF120" s="1"/>
  <c r="FA120"/>
  <c r="FB120" s="1"/>
  <c r="ES112"/>
  <c r="EU112" s="1"/>
  <c r="EV112" s="1"/>
  <c r="ES114"/>
  <c r="EU114" s="1"/>
  <c r="EV114" s="1"/>
  <c r="ES116"/>
  <c r="EU116" s="1"/>
  <c r="EV116" s="1"/>
  <c r="ES118"/>
  <c r="EU118" s="1"/>
  <c r="EV118" s="1"/>
  <c r="ES120"/>
  <c r="EU120" s="1"/>
  <c r="EV120" s="1"/>
  <c r="EP107"/>
  <c r="ES107" s="1"/>
  <c r="EU107" s="1"/>
  <c r="EV107" s="1"/>
  <c r="ES111"/>
  <c r="EU111" s="1"/>
  <c r="EV111" s="1"/>
  <c r="ES113"/>
  <c r="EU113" s="1"/>
  <c r="EV113" s="1"/>
  <c r="ES115"/>
  <c r="EU115" s="1"/>
  <c r="EV115" s="1"/>
  <c r="ES117"/>
  <c r="EU117" s="1"/>
  <c r="EV117" s="1"/>
  <c r="ES119"/>
  <c r="EU119" s="1"/>
  <c r="EV119" s="1"/>
  <c r="EQ119"/>
  <c r="ER119" s="1"/>
  <c r="ES121"/>
  <c r="EU121" s="1"/>
  <c r="EV121" s="1"/>
  <c r="EQ121"/>
  <c r="ER121" s="1"/>
  <c r="EI112"/>
  <c r="EK112" s="1"/>
  <c r="EL112" s="1"/>
  <c r="EI114"/>
  <c r="EK114" s="1"/>
  <c r="EL114" s="1"/>
  <c r="EI116"/>
  <c r="EK116" s="1"/>
  <c r="EL116" s="1"/>
  <c r="EI118"/>
  <c r="EK118" s="1"/>
  <c r="EL118" s="1"/>
  <c r="EI120"/>
  <c r="EK120" s="1"/>
  <c r="EL120" s="1"/>
  <c r="EI111"/>
  <c r="EK111" s="1"/>
  <c r="EL111" s="1"/>
  <c r="EI113"/>
  <c r="EK113" s="1"/>
  <c r="EL113" s="1"/>
  <c r="EI115"/>
  <c r="EK115" s="1"/>
  <c r="EL115" s="1"/>
  <c r="EI117"/>
  <c r="EK117" s="1"/>
  <c r="EL117" s="1"/>
  <c r="EI119"/>
  <c r="EK119" s="1"/>
  <c r="EL119" s="1"/>
  <c r="EI121"/>
  <c r="EK121" s="1"/>
  <c r="EL121" s="1"/>
  <c r="DV107"/>
  <c r="DY107" s="1"/>
  <c r="EA107" s="1"/>
  <c r="EB107" s="1"/>
  <c r="DY109"/>
  <c r="EA109" s="1"/>
  <c r="EB109" s="1"/>
  <c r="DY111"/>
  <c r="EA111" s="1"/>
  <c r="EB111" s="1"/>
  <c r="DY113"/>
  <c r="EA113" s="1"/>
  <c r="EB113" s="1"/>
  <c r="DY117"/>
  <c r="EA117" s="1"/>
  <c r="EB117" s="1"/>
  <c r="DY119"/>
  <c r="EA119" s="1"/>
  <c r="EB119" s="1"/>
  <c r="DY121"/>
  <c r="EA121" s="1"/>
  <c r="EB121" s="1"/>
  <c r="DY110"/>
  <c r="EA110" s="1"/>
  <c r="EB110" s="1"/>
  <c r="DY112"/>
  <c r="EA112" s="1"/>
  <c r="EB112" s="1"/>
  <c r="DY116"/>
  <c r="EA116" s="1"/>
  <c r="EB116" s="1"/>
  <c r="DY118"/>
  <c r="EA118" s="1"/>
  <c r="EB118" s="1"/>
  <c r="DY120"/>
  <c r="EA120" s="1"/>
  <c r="EB120" s="1"/>
  <c r="DO112"/>
  <c r="DQ112" s="1"/>
  <c r="DR112" s="1"/>
  <c r="DO114"/>
  <c r="DQ114" s="1"/>
  <c r="DR114" s="1"/>
  <c r="DO116"/>
  <c r="DQ116" s="1"/>
  <c r="DR116" s="1"/>
  <c r="DO118"/>
  <c r="DQ118" s="1"/>
  <c r="DR118" s="1"/>
  <c r="DO120"/>
  <c r="DQ120" s="1"/>
  <c r="DR120" s="1"/>
  <c r="DO111"/>
  <c r="DQ111" s="1"/>
  <c r="DR111" s="1"/>
  <c r="DO113"/>
  <c r="DQ113" s="1"/>
  <c r="DR113" s="1"/>
  <c r="DO115"/>
  <c r="DQ115" s="1"/>
  <c r="DR115" s="1"/>
  <c r="DO117"/>
  <c r="DQ117" s="1"/>
  <c r="DR117" s="1"/>
  <c r="DO119"/>
  <c r="DQ119" s="1"/>
  <c r="DR119" s="1"/>
  <c r="DO121"/>
  <c r="DQ121" s="1"/>
  <c r="DR121" s="1"/>
  <c r="DE111"/>
  <c r="DG111" s="1"/>
  <c r="DH111" s="1"/>
  <c r="DE113"/>
  <c r="DG113" s="1"/>
  <c r="DH113" s="1"/>
  <c r="DE117"/>
  <c r="DG117" s="1"/>
  <c r="DH117" s="1"/>
  <c r="DE119"/>
  <c r="DG119" s="1"/>
  <c r="DH119" s="1"/>
  <c r="DE121"/>
  <c r="DG121" s="1"/>
  <c r="DH121" s="1"/>
  <c r="DE112"/>
  <c r="DG112" s="1"/>
  <c r="DH112" s="1"/>
  <c r="DE116"/>
  <c r="DG116" s="1"/>
  <c r="DH116" s="1"/>
  <c r="DE118"/>
  <c r="DG118" s="1"/>
  <c r="DH118" s="1"/>
  <c r="DE120"/>
  <c r="DG120" s="1"/>
  <c r="DH120" s="1"/>
  <c r="DB42"/>
  <c r="DB58"/>
  <c r="CU112"/>
  <c r="CW112" s="1"/>
  <c r="CX112" s="1"/>
  <c r="CU114"/>
  <c r="CW114" s="1"/>
  <c r="CX114" s="1"/>
  <c r="CU116"/>
  <c r="CW116" s="1"/>
  <c r="CX116" s="1"/>
  <c r="CU118"/>
  <c r="CW118" s="1"/>
  <c r="CX118" s="1"/>
  <c r="CU120"/>
  <c r="CW120" s="1"/>
  <c r="CX120" s="1"/>
  <c r="CR107"/>
  <c r="CU107" s="1"/>
  <c r="CW107" s="1"/>
  <c r="CX107" s="1"/>
  <c r="CU111"/>
  <c r="CW111" s="1"/>
  <c r="CX111" s="1"/>
  <c r="CS111"/>
  <c r="CT111" s="1"/>
  <c r="CU113"/>
  <c r="CW113" s="1"/>
  <c r="CX113" s="1"/>
  <c r="CS113"/>
  <c r="CT113" s="1"/>
  <c r="CU115"/>
  <c r="CW115" s="1"/>
  <c r="CX115" s="1"/>
  <c r="CS115"/>
  <c r="CT115" s="1"/>
  <c r="CU117"/>
  <c r="CW117" s="1"/>
  <c r="CX117" s="1"/>
  <c r="CS117"/>
  <c r="CT117" s="1"/>
  <c r="CU119"/>
  <c r="CW119" s="1"/>
  <c r="CX119" s="1"/>
  <c r="CS119"/>
  <c r="CT119" s="1"/>
  <c r="CU121"/>
  <c r="CW121" s="1"/>
  <c r="CX121" s="1"/>
  <c r="CS121"/>
  <c r="CT121" s="1"/>
  <c r="CK112"/>
  <c r="CM112" s="1"/>
  <c r="CN112" s="1"/>
  <c r="CK114"/>
  <c r="CM114" s="1"/>
  <c r="CN114" s="1"/>
  <c r="CK116"/>
  <c r="CM116" s="1"/>
  <c r="CN116" s="1"/>
  <c r="CK118"/>
  <c r="CM118" s="1"/>
  <c r="CN118" s="1"/>
  <c r="CK120"/>
  <c r="CM120" s="1"/>
  <c r="CN120" s="1"/>
  <c r="CH90"/>
  <c r="CK110"/>
  <c r="CM110" s="1"/>
  <c r="CN110" s="1"/>
  <c r="CK109"/>
  <c r="CM109" s="1"/>
  <c r="CN109" s="1"/>
  <c r="CK111"/>
  <c r="CM111" s="1"/>
  <c r="CN111" s="1"/>
  <c r="CK113"/>
  <c r="CM113" s="1"/>
  <c r="CN113" s="1"/>
  <c r="CK115"/>
  <c r="CM115" s="1"/>
  <c r="CN115" s="1"/>
  <c r="CK117"/>
  <c r="CM117" s="1"/>
  <c r="CN117" s="1"/>
  <c r="CK119"/>
  <c r="CM119" s="1"/>
  <c r="CN119" s="1"/>
  <c r="CK121"/>
  <c r="CM121" s="1"/>
  <c r="CN121" s="1"/>
  <c r="BX107"/>
  <c r="CA107" s="1"/>
  <c r="CC107" s="1"/>
  <c r="CD107" s="1"/>
  <c r="CF107" s="1"/>
  <c r="CA111"/>
  <c r="CC111" s="1"/>
  <c r="CD111" s="1"/>
  <c r="BY111"/>
  <c r="BZ111" s="1"/>
  <c r="CA113"/>
  <c r="CC113" s="1"/>
  <c r="CD113" s="1"/>
  <c r="BY113"/>
  <c r="BZ113" s="1"/>
  <c r="CA115"/>
  <c r="CC115" s="1"/>
  <c r="CD115" s="1"/>
  <c r="BY115"/>
  <c r="BZ115" s="1"/>
  <c r="CA117"/>
  <c r="CC117" s="1"/>
  <c r="CD117" s="1"/>
  <c r="BY117"/>
  <c r="BZ117" s="1"/>
  <c r="CA119"/>
  <c r="CC119" s="1"/>
  <c r="CD119" s="1"/>
  <c r="BY119"/>
  <c r="BZ119" s="1"/>
  <c r="CA121"/>
  <c r="CC121" s="1"/>
  <c r="CD121" s="1"/>
  <c r="BY121"/>
  <c r="BZ121" s="1"/>
  <c r="CA112"/>
  <c r="CC112" s="1"/>
  <c r="CD112" s="1"/>
  <c r="CA114"/>
  <c r="CC114" s="1"/>
  <c r="CD114" s="1"/>
  <c r="CA116"/>
  <c r="CC116" s="1"/>
  <c r="CD116" s="1"/>
  <c r="CA118"/>
  <c r="CC118" s="1"/>
  <c r="CD118" s="1"/>
  <c r="CA120"/>
  <c r="CC120" s="1"/>
  <c r="CD120" s="1"/>
  <c r="BQ110"/>
  <c r="BS110" s="1"/>
  <c r="BT110" s="1"/>
  <c r="BQ112"/>
  <c r="BS112" s="1"/>
  <c r="BT112" s="1"/>
  <c r="BQ116"/>
  <c r="BS116" s="1"/>
  <c r="BT116" s="1"/>
  <c r="BQ118"/>
  <c r="BS118" s="1"/>
  <c r="BT118" s="1"/>
  <c r="BQ120"/>
  <c r="BS120" s="1"/>
  <c r="BT120" s="1"/>
  <c r="BQ109"/>
  <c r="BS109" s="1"/>
  <c r="BT109" s="1"/>
  <c r="BN107"/>
  <c r="BQ107" s="1"/>
  <c r="BS107" s="1"/>
  <c r="BT107" s="1"/>
  <c r="BQ111"/>
  <c r="BS111" s="1"/>
  <c r="BT111" s="1"/>
  <c r="BQ113"/>
  <c r="BS113" s="1"/>
  <c r="BT113" s="1"/>
  <c r="BQ117"/>
  <c r="BS117" s="1"/>
  <c r="BT117" s="1"/>
  <c r="BQ119"/>
  <c r="BS119" s="1"/>
  <c r="BT119" s="1"/>
  <c r="BQ121"/>
  <c r="BS121" s="1"/>
  <c r="BT121" s="1"/>
  <c r="BG114"/>
  <c r="BI114" s="1"/>
  <c r="BJ114" s="1"/>
  <c r="BG116"/>
  <c r="BI116" s="1"/>
  <c r="BJ116" s="1"/>
  <c r="BG118"/>
  <c r="BI118" s="1"/>
  <c r="BJ118" s="1"/>
  <c r="BG120"/>
  <c r="BI120" s="1"/>
  <c r="BJ120" s="1"/>
  <c r="BD107"/>
  <c r="BG107" s="1"/>
  <c r="BI107" s="1"/>
  <c r="BJ107" s="1"/>
  <c r="BG115"/>
  <c r="BI115" s="1"/>
  <c r="BJ115" s="1"/>
  <c r="BG117"/>
  <c r="BI117" s="1"/>
  <c r="BJ117" s="1"/>
  <c r="BG119"/>
  <c r="BI119" s="1"/>
  <c r="BJ119" s="1"/>
  <c r="BG121"/>
  <c r="BI121" s="1"/>
  <c r="BJ121" s="1"/>
  <c r="VX114"/>
  <c r="VX112"/>
  <c r="AW112"/>
  <c r="AY112" s="1"/>
  <c r="AZ112" s="1"/>
  <c r="AW114"/>
  <c r="AY114" s="1"/>
  <c r="AZ114" s="1"/>
  <c r="AW116"/>
  <c r="AY116" s="1"/>
  <c r="AZ116" s="1"/>
  <c r="AW118"/>
  <c r="AY118" s="1"/>
  <c r="AZ118" s="1"/>
  <c r="AW120"/>
  <c r="AY120" s="1"/>
  <c r="AZ120" s="1"/>
  <c r="AT107"/>
  <c r="AW107" s="1"/>
  <c r="AY107" s="1"/>
  <c r="AZ107" s="1"/>
  <c r="BB107" s="1"/>
  <c r="AW111"/>
  <c r="AY111" s="1"/>
  <c r="AZ111" s="1"/>
  <c r="AW113"/>
  <c r="AY113" s="1"/>
  <c r="AZ113" s="1"/>
  <c r="AW115"/>
  <c r="AY115" s="1"/>
  <c r="AZ115" s="1"/>
  <c r="AW117"/>
  <c r="AY117" s="1"/>
  <c r="AZ117" s="1"/>
  <c r="AW119"/>
  <c r="AY119" s="1"/>
  <c r="AZ119" s="1"/>
  <c r="AW121"/>
  <c r="AY121" s="1"/>
  <c r="AZ121" s="1"/>
  <c r="AM109"/>
  <c r="AO109" s="1"/>
  <c r="AP109" s="1"/>
  <c r="AJ107"/>
  <c r="AM107" s="1"/>
  <c r="AO107" s="1"/>
  <c r="AP107" s="1"/>
  <c r="AM111"/>
  <c r="AO111" s="1"/>
  <c r="AP111" s="1"/>
  <c r="AM113"/>
  <c r="AO113" s="1"/>
  <c r="AP113" s="1"/>
  <c r="AM115"/>
  <c r="AO115" s="1"/>
  <c r="AP115" s="1"/>
  <c r="AM117"/>
  <c r="AO117" s="1"/>
  <c r="AP117" s="1"/>
  <c r="AM119"/>
  <c r="AO119" s="1"/>
  <c r="AP119" s="1"/>
  <c r="AM121"/>
  <c r="AO121" s="1"/>
  <c r="AP121" s="1"/>
  <c r="AM110"/>
  <c r="AO110" s="1"/>
  <c r="AP110" s="1"/>
  <c r="AK112"/>
  <c r="AL112" s="1"/>
  <c r="AM112"/>
  <c r="AO112" s="1"/>
  <c r="AP112" s="1"/>
  <c r="AK114"/>
  <c r="AL114" s="1"/>
  <c r="AM114"/>
  <c r="AO114" s="1"/>
  <c r="AP114" s="1"/>
  <c r="AM116"/>
  <c r="AO116" s="1"/>
  <c r="AP116" s="1"/>
  <c r="AM118"/>
  <c r="AO118" s="1"/>
  <c r="AP118" s="1"/>
  <c r="AM120"/>
  <c r="AO120" s="1"/>
  <c r="AP120" s="1"/>
  <c r="AC112"/>
  <c r="AE112" s="1"/>
  <c r="AF112" s="1"/>
  <c r="AC114"/>
  <c r="AE114" s="1"/>
  <c r="AF114" s="1"/>
  <c r="AC116"/>
  <c r="AE116" s="1"/>
  <c r="AF116" s="1"/>
  <c r="AC118"/>
  <c r="AE118" s="1"/>
  <c r="AF118" s="1"/>
  <c r="AC120"/>
  <c r="AE120" s="1"/>
  <c r="AF120" s="1"/>
  <c r="Z107"/>
  <c r="AC107" s="1"/>
  <c r="AE107" s="1"/>
  <c r="AF107" s="1"/>
  <c r="AC113"/>
  <c r="AE113" s="1"/>
  <c r="AF113" s="1"/>
  <c r="AC115"/>
  <c r="AE115" s="1"/>
  <c r="AF115" s="1"/>
  <c r="AC117"/>
  <c r="AE117" s="1"/>
  <c r="AF117" s="1"/>
  <c r="AC119"/>
  <c r="AE119" s="1"/>
  <c r="AF119" s="1"/>
  <c r="AC121"/>
  <c r="AE121" s="1"/>
  <c r="AF121" s="1"/>
  <c r="AA111"/>
  <c r="AB111" s="1"/>
  <c r="AC111" s="1"/>
  <c r="AE111" s="1"/>
  <c r="AF111" s="1"/>
  <c r="VX118"/>
  <c r="S118"/>
  <c r="U118" s="1"/>
  <c r="V118" s="1"/>
  <c r="S116"/>
  <c r="U116" s="1"/>
  <c r="V116" s="1"/>
  <c r="VX116"/>
  <c r="VX121"/>
  <c r="S121"/>
  <c r="U121" s="1"/>
  <c r="VX119"/>
  <c r="S119"/>
  <c r="U119" s="1"/>
  <c r="VX117"/>
  <c r="S117"/>
  <c r="U117" s="1"/>
  <c r="VX115"/>
  <c r="VX113"/>
  <c r="S111"/>
  <c r="U111" s="1"/>
  <c r="V111" s="1"/>
  <c r="VX111"/>
  <c r="S120"/>
  <c r="U120" s="1"/>
  <c r="V120" s="1"/>
  <c r="VX120"/>
  <c r="VX110"/>
  <c r="Z42"/>
  <c r="AJ90"/>
  <c r="F42"/>
  <c r="AT42"/>
  <c r="BD42"/>
  <c r="BX42"/>
  <c r="CH42"/>
  <c r="CH58"/>
  <c r="CH74"/>
  <c r="DB90"/>
  <c r="DL42"/>
  <c r="DV42"/>
  <c r="NB42"/>
  <c r="NL42"/>
  <c r="OF74"/>
  <c r="OP74"/>
  <c r="OZ74"/>
  <c r="PJ74"/>
  <c r="PT74"/>
  <c r="RR74"/>
  <c r="OG117" l="1"/>
  <c r="OH117" s="1"/>
  <c r="PA111"/>
  <c r="PB111" s="1"/>
  <c r="PC111" s="1"/>
  <c r="PE111" s="1"/>
  <c r="PF111" s="1"/>
  <c r="GE118"/>
  <c r="GF118" s="1"/>
  <c r="GO119"/>
  <c r="GP119" s="1"/>
  <c r="GO117"/>
  <c r="GP117" s="1"/>
  <c r="GO115"/>
  <c r="GP115" s="1"/>
  <c r="GQ115" s="1"/>
  <c r="GS115" s="1"/>
  <c r="GT115" s="1"/>
  <c r="HS121"/>
  <c r="HT121" s="1"/>
  <c r="HS119"/>
  <c r="HT119" s="1"/>
  <c r="HS117"/>
  <c r="HT117" s="1"/>
  <c r="HS115"/>
  <c r="HT115" s="1"/>
  <c r="HS113"/>
  <c r="HT113" s="1"/>
  <c r="HU113" s="1"/>
  <c r="HW113" s="1"/>
  <c r="HX113" s="1"/>
  <c r="IC112"/>
  <c r="ID112" s="1"/>
  <c r="IC110"/>
  <c r="ID110" s="1"/>
  <c r="IE110" s="1"/>
  <c r="IG110" s="1"/>
  <c r="IH110" s="1"/>
  <c r="IC115"/>
  <c r="ID115" s="1"/>
  <c r="IE115" s="1"/>
  <c r="IG115" s="1"/>
  <c r="IH115" s="1"/>
  <c r="IM116"/>
  <c r="IN116" s="1"/>
  <c r="IM114"/>
  <c r="IN114" s="1"/>
  <c r="IM112"/>
  <c r="IN112" s="1"/>
  <c r="IM110"/>
  <c r="IN110" s="1"/>
  <c r="IO110" s="1"/>
  <c r="IQ110" s="1"/>
  <c r="IR110" s="1"/>
  <c r="KA114"/>
  <c r="KB114" s="1"/>
  <c r="KA112"/>
  <c r="KB112" s="1"/>
  <c r="KA110"/>
  <c r="KB110" s="1"/>
  <c r="KC110" s="1"/>
  <c r="KE110" s="1"/>
  <c r="KF110" s="1"/>
  <c r="BY114"/>
  <c r="BZ114" s="1"/>
  <c r="DW116"/>
  <c r="DX116" s="1"/>
  <c r="DW112"/>
  <c r="DX112" s="1"/>
  <c r="DW110"/>
  <c r="DX110" s="1"/>
  <c r="DW121"/>
  <c r="DX121" s="1"/>
  <c r="FU121"/>
  <c r="FV121" s="1"/>
  <c r="FU119"/>
  <c r="FV119" s="1"/>
  <c r="FU117"/>
  <c r="FV117" s="1"/>
  <c r="FU115"/>
  <c r="FV115" s="1"/>
  <c r="FU113"/>
  <c r="FV113" s="1"/>
  <c r="MS121"/>
  <c r="MT121" s="1"/>
  <c r="MS119"/>
  <c r="MT119" s="1"/>
  <c r="MS117"/>
  <c r="MT117" s="1"/>
  <c r="MU117" s="1"/>
  <c r="MW117" s="1"/>
  <c r="MX117" s="1"/>
  <c r="ALX577" i="100"/>
  <c r="AMD577" s="1"/>
  <c r="ALX581"/>
  <c r="AMD581" s="1"/>
  <c r="ALX578"/>
  <c r="AMD578" s="1"/>
  <c r="ALX585"/>
  <c r="AMD585" s="1"/>
  <c r="ALX579"/>
  <c r="AMD579" s="1"/>
  <c r="ALX582"/>
  <c r="AMD582" s="1"/>
  <c r="ALX580"/>
  <c r="AMD580" s="1"/>
  <c r="ALX583"/>
  <c r="AMD583" s="1"/>
  <c r="ALX573"/>
  <c r="AMD573" s="1"/>
  <c r="ALX584"/>
  <c r="AMD584" s="1"/>
  <c r="ALX576"/>
  <c r="AMD576" s="1"/>
  <c r="ALX563"/>
  <c r="AMD563" s="1"/>
  <c r="ALX565"/>
  <c r="AMD565" s="1"/>
  <c r="ALX567"/>
  <c r="AMD567" s="1"/>
  <c r="ALX569"/>
  <c r="AMD569" s="1"/>
  <c r="ALX571"/>
  <c r="AMD571" s="1"/>
  <c r="ALX560"/>
  <c r="AMD560" s="1"/>
  <c r="ALX566"/>
  <c r="AMD566" s="1"/>
  <c r="ALX568"/>
  <c r="AMD568" s="1"/>
  <c r="ALX570"/>
  <c r="AMD570" s="1"/>
  <c r="ALX572"/>
  <c r="AMD572" s="1"/>
  <c r="ALX561"/>
  <c r="AMD561" s="1"/>
  <c r="ALX562"/>
  <c r="AMD562" s="1"/>
  <c r="ALX564"/>
  <c r="AMD564" s="1"/>
  <c r="AKH581"/>
  <c r="AKN581" s="1"/>
  <c r="AKH585"/>
  <c r="AKN585" s="1"/>
  <c r="AKH576"/>
  <c r="AKN576" s="1"/>
  <c r="AKH580"/>
  <c r="AKN580" s="1"/>
  <c r="AKH584"/>
  <c r="AKN584" s="1"/>
  <c r="AKH579"/>
  <c r="AKN579" s="1"/>
  <c r="AKH577"/>
  <c r="AKN577" s="1"/>
  <c r="AKH583"/>
  <c r="AKN583" s="1"/>
  <c r="AKH573"/>
  <c r="AKN573" s="1"/>
  <c r="AKH578"/>
  <c r="AKN578" s="1"/>
  <c r="AKH582"/>
  <c r="AKN582" s="1"/>
  <c r="AKH563"/>
  <c r="AKN563" s="1"/>
  <c r="AKH571"/>
  <c r="AKN571" s="1"/>
  <c r="AKH560"/>
  <c r="AKN560" s="1"/>
  <c r="AKH562"/>
  <c r="AKN562" s="1"/>
  <c r="AKH564"/>
  <c r="AKN564" s="1"/>
  <c r="AKH566"/>
  <c r="AKN566" s="1"/>
  <c r="AKH561"/>
  <c r="AKN561" s="1"/>
  <c r="AKH565"/>
  <c r="AKN565" s="1"/>
  <c r="AKH567"/>
  <c r="AKN567" s="1"/>
  <c r="AKH569"/>
  <c r="AKN569" s="1"/>
  <c r="AKH568"/>
  <c r="AKN568" s="1"/>
  <c r="AKH570"/>
  <c r="AKN570" s="1"/>
  <c r="AKH572"/>
  <c r="AKN572" s="1"/>
  <c r="AEQ579"/>
  <c r="AEW579" s="1"/>
  <c r="AEQ585"/>
  <c r="AEW585" s="1"/>
  <c r="AEQ576"/>
  <c r="AEW576" s="1"/>
  <c r="AEQ583"/>
  <c r="AEW583" s="1"/>
  <c r="AEQ580"/>
  <c r="AEW580" s="1"/>
  <c r="AEQ584"/>
  <c r="AEW584" s="1"/>
  <c r="AEQ581"/>
  <c r="AEW581" s="1"/>
  <c r="AEQ573"/>
  <c r="AEW573" s="1"/>
  <c r="AEQ577"/>
  <c r="AEW577" s="1"/>
  <c r="AEQ578"/>
  <c r="AEW578" s="1"/>
  <c r="AEQ582"/>
  <c r="AEW582" s="1"/>
  <c r="AEQ561"/>
  <c r="AEW561" s="1"/>
  <c r="AEQ563"/>
  <c r="AEW563" s="1"/>
  <c r="AEQ567"/>
  <c r="AEW567" s="1"/>
  <c r="AEQ569"/>
  <c r="AEW569" s="1"/>
  <c r="AEQ560"/>
  <c r="AEW560" s="1"/>
  <c r="AEQ562"/>
  <c r="AEW562" s="1"/>
  <c r="AEQ564"/>
  <c r="AEW564" s="1"/>
  <c r="AEQ566"/>
  <c r="AEW566" s="1"/>
  <c r="AEQ572"/>
  <c r="AEW572" s="1"/>
  <c r="AEQ565"/>
  <c r="AEW565" s="1"/>
  <c r="AEQ571"/>
  <c r="AEW571" s="1"/>
  <c r="AEQ568"/>
  <c r="AEW568" s="1"/>
  <c r="AEQ570"/>
  <c r="AEW570" s="1"/>
  <c r="YE579"/>
  <c r="YK579" s="1"/>
  <c r="YE583"/>
  <c r="YK583" s="1"/>
  <c r="YE573"/>
  <c r="YK573" s="1"/>
  <c r="YE577"/>
  <c r="YK577" s="1"/>
  <c r="YE580"/>
  <c r="YK580" s="1"/>
  <c r="YE584"/>
  <c r="YK584" s="1"/>
  <c r="YE581"/>
  <c r="YK581" s="1"/>
  <c r="YE585"/>
  <c r="YK585" s="1"/>
  <c r="YE576"/>
  <c r="YK576" s="1"/>
  <c r="YE578"/>
  <c r="YK578" s="1"/>
  <c r="YE582"/>
  <c r="YK582" s="1"/>
  <c r="YE568"/>
  <c r="YK568" s="1"/>
  <c r="YE570"/>
  <c r="YK570" s="1"/>
  <c r="YE572"/>
  <c r="YK572" s="1"/>
  <c r="YE561"/>
  <c r="YK561" s="1"/>
  <c r="YE563"/>
  <c r="YK563" s="1"/>
  <c r="YE565"/>
  <c r="YK565" s="1"/>
  <c r="YE567"/>
  <c r="YK567" s="1"/>
  <c r="YE569"/>
  <c r="YK569" s="1"/>
  <c r="YE571"/>
  <c r="YK571" s="1"/>
  <c r="YE560"/>
  <c r="YK560" s="1"/>
  <c r="YE562"/>
  <c r="YK562" s="1"/>
  <c r="YE564"/>
  <c r="YK564" s="1"/>
  <c r="YE566"/>
  <c r="YK566" s="1"/>
  <c r="CJ579"/>
  <c r="CP579" s="1"/>
  <c r="CJ585"/>
  <c r="CP585" s="1"/>
  <c r="CJ573"/>
  <c r="CP573" s="1"/>
  <c r="CJ578"/>
  <c r="CP578" s="1"/>
  <c r="CJ583"/>
  <c r="CP583" s="1"/>
  <c r="CJ580"/>
  <c r="CP580" s="1"/>
  <c r="CJ577"/>
  <c r="CP577" s="1"/>
  <c r="CJ581"/>
  <c r="CP581" s="1"/>
  <c r="CJ576"/>
  <c r="CP576" s="1"/>
  <c r="CJ582"/>
  <c r="CP582" s="1"/>
  <c r="CJ584"/>
  <c r="CP584" s="1"/>
  <c r="CJ561"/>
  <c r="CP561" s="1"/>
  <c r="CJ565"/>
  <c r="CP565" s="1"/>
  <c r="CJ567"/>
  <c r="CP567" s="1"/>
  <c r="CJ571"/>
  <c r="CP571" s="1"/>
  <c r="CJ560"/>
  <c r="CP560" s="1"/>
  <c r="CJ562"/>
  <c r="CP562" s="1"/>
  <c r="CJ564"/>
  <c r="CP564" s="1"/>
  <c r="CJ566"/>
  <c r="CP566" s="1"/>
  <c r="CJ570"/>
  <c r="CP570" s="1"/>
  <c r="CJ572"/>
  <c r="CP572" s="1"/>
  <c r="CJ563"/>
  <c r="CP563" s="1"/>
  <c r="CJ569"/>
  <c r="CP569" s="1"/>
  <c r="CJ568"/>
  <c r="CP568" s="1"/>
  <c r="UD581"/>
  <c r="UJ581" s="1"/>
  <c r="UD585"/>
  <c r="UJ585" s="1"/>
  <c r="UD573"/>
  <c r="UJ573" s="1"/>
  <c r="UD578"/>
  <c r="UJ578" s="1"/>
  <c r="UD582"/>
  <c r="UJ582" s="1"/>
  <c r="UD577"/>
  <c r="UJ577" s="1"/>
  <c r="UD583"/>
  <c r="UJ583" s="1"/>
  <c r="UD576"/>
  <c r="UJ576" s="1"/>
  <c r="UD580"/>
  <c r="UJ580" s="1"/>
  <c r="UD584"/>
  <c r="UJ584" s="1"/>
  <c r="UD579"/>
  <c r="UJ579" s="1"/>
  <c r="UD563"/>
  <c r="UJ563" s="1"/>
  <c r="UD562"/>
  <c r="UJ562" s="1"/>
  <c r="UD564"/>
  <c r="UJ564" s="1"/>
  <c r="UD566"/>
  <c r="UJ566" s="1"/>
  <c r="UD561"/>
  <c r="UJ561" s="1"/>
  <c r="UD565"/>
  <c r="UJ565" s="1"/>
  <c r="UD567"/>
  <c r="UJ567" s="1"/>
  <c r="UD569"/>
  <c r="UJ569" s="1"/>
  <c r="UD571"/>
  <c r="UJ571" s="1"/>
  <c r="UD560"/>
  <c r="UJ560" s="1"/>
  <c r="UD568"/>
  <c r="UJ568" s="1"/>
  <c r="UD570"/>
  <c r="UJ570" s="1"/>
  <c r="UD572"/>
  <c r="UJ572" s="1"/>
  <c r="ANN581"/>
  <c r="ANT581" s="1"/>
  <c r="ANN573"/>
  <c r="ANT573" s="1"/>
  <c r="ANN578"/>
  <c r="ANT578" s="1"/>
  <c r="ANN582"/>
  <c r="ANT582" s="1"/>
  <c r="ANN585"/>
  <c r="ANT585" s="1"/>
  <c r="ANN577"/>
  <c r="ANT577" s="1"/>
  <c r="ANN583"/>
  <c r="ANT583" s="1"/>
  <c r="ANN576"/>
  <c r="ANT576" s="1"/>
  <c r="ANN580"/>
  <c r="ANT580" s="1"/>
  <c r="ANN584"/>
  <c r="ANT584" s="1"/>
  <c r="ANN579"/>
  <c r="ANT579" s="1"/>
  <c r="ANN563"/>
  <c r="ANT563" s="1"/>
  <c r="ANN565"/>
  <c r="ANT565" s="1"/>
  <c r="ANN569"/>
  <c r="ANT569" s="1"/>
  <c r="ANN571"/>
  <c r="ANT571" s="1"/>
  <c r="ANN560"/>
  <c r="ANT560" s="1"/>
  <c r="ANN568"/>
  <c r="ANT568" s="1"/>
  <c r="ANN570"/>
  <c r="ANT570" s="1"/>
  <c r="ANN572"/>
  <c r="ANT572" s="1"/>
  <c r="ANN561"/>
  <c r="ANT561" s="1"/>
  <c r="ANN567"/>
  <c r="ANT567" s="1"/>
  <c r="ANN562"/>
  <c r="ANT562" s="1"/>
  <c r="ANN564"/>
  <c r="ANT564" s="1"/>
  <c r="ANN566"/>
  <c r="ANT566" s="1"/>
  <c r="ACF577"/>
  <c r="ACL577" s="1"/>
  <c r="ACF581"/>
  <c r="ACL581" s="1"/>
  <c r="ACF585"/>
  <c r="ACL585" s="1"/>
  <c r="ACF573"/>
  <c r="ACL573" s="1"/>
  <c r="ACF578"/>
  <c r="ACL578" s="1"/>
  <c r="ACF582"/>
  <c r="ACL582" s="1"/>
  <c r="ACF584"/>
  <c r="ACL584" s="1"/>
  <c r="ACF583"/>
  <c r="ACL583" s="1"/>
  <c r="ACF580"/>
  <c r="ACL580" s="1"/>
  <c r="ACF579"/>
  <c r="ACL579" s="1"/>
  <c r="ACF576"/>
  <c r="ACL576" s="1"/>
  <c r="ACL575" s="1"/>
  <c r="ACF561"/>
  <c r="ACL561" s="1"/>
  <c r="ACF563"/>
  <c r="ACL563" s="1"/>
  <c r="ACF562"/>
  <c r="ACL562" s="1"/>
  <c r="ACF564"/>
  <c r="ACL564" s="1"/>
  <c r="ACF566"/>
  <c r="ACL566" s="1"/>
  <c r="ACF565"/>
  <c r="ACL565" s="1"/>
  <c r="ACF567"/>
  <c r="ACL567" s="1"/>
  <c r="ACF569"/>
  <c r="ACL569" s="1"/>
  <c r="ACF571"/>
  <c r="ACL571" s="1"/>
  <c r="ACF560"/>
  <c r="ACL560" s="1"/>
  <c r="ACF568"/>
  <c r="ACL568" s="1"/>
  <c r="ACF570"/>
  <c r="ACL570" s="1"/>
  <c r="ACF572"/>
  <c r="ACL572" s="1"/>
  <c r="VT577"/>
  <c r="VZ577" s="1"/>
  <c r="VT581"/>
  <c r="VZ581" s="1"/>
  <c r="VT585"/>
  <c r="VZ585" s="1"/>
  <c r="VT573"/>
  <c r="VZ573" s="1"/>
  <c r="VT578"/>
  <c r="VZ578" s="1"/>
  <c r="VT582"/>
  <c r="VZ582" s="1"/>
  <c r="VT584"/>
  <c r="VZ584" s="1"/>
  <c r="VT579"/>
  <c r="VZ579" s="1"/>
  <c r="VT583"/>
  <c r="VZ583" s="1"/>
  <c r="VT576"/>
  <c r="VZ576" s="1"/>
  <c r="VT580"/>
  <c r="VZ580" s="1"/>
  <c r="VT561"/>
  <c r="VZ561" s="1"/>
  <c r="VT567"/>
  <c r="VZ567" s="1"/>
  <c r="VT564"/>
  <c r="VZ564" s="1"/>
  <c r="VT568"/>
  <c r="VZ568" s="1"/>
  <c r="VT570"/>
  <c r="VZ570" s="1"/>
  <c r="VT563"/>
  <c r="VZ563" s="1"/>
  <c r="VT565"/>
  <c r="VZ565" s="1"/>
  <c r="VT569"/>
  <c r="VZ569" s="1"/>
  <c r="VT571"/>
  <c r="VZ571" s="1"/>
  <c r="VT560"/>
  <c r="VZ560" s="1"/>
  <c r="VT562"/>
  <c r="VZ562" s="1"/>
  <c r="VT566"/>
  <c r="VZ566" s="1"/>
  <c r="VT572"/>
  <c r="VZ572" s="1"/>
  <c r="JQ576"/>
  <c r="JW576" s="1"/>
  <c r="JQ577"/>
  <c r="JW577" s="1"/>
  <c r="JQ583"/>
  <c r="JW583" s="1"/>
  <c r="JQ578"/>
  <c r="JW578" s="1"/>
  <c r="JQ582"/>
  <c r="JW582" s="1"/>
  <c r="JQ585"/>
  <c r="JW585" s="1"/>
  <c r="JQ581"/>
  <c r="JW581" s="1"/>
  <c r="JQ573"/>
  <c r="JW573" s="1"/>
  <c r="JQ580"/>
  <c r="JW580" s="1"/>
  <c r="JQ584"/>
  <c r="JW584" s="1"/>
  <c r="JQ579"/>
  <c r="JW579" s="1"/>
  <c r="JQ561"/>
  <c r="JW561" s="1"/>
  <c r="JQ563"/>
  <c r="JW563" s="1"/>
  <c r="JQ565"/>
  <c r="JW565" s="1"/>
  <c r="JQ567"/>
  <c r="JW567" s="1"/>
  <c r="JQ569"/>
  <c r="JW569" s="1"/>
  <c r="JQ560"/>
  <c r="JW560" s="1"/>
  <c r="JQ562"/>
  <c r="JW562" s="1"/>
  <c r="JQ564"/>
  <c r="JW564" s="1"/>
  <c r="JQ568"/>
  <c r="JW568" s="1"/>
  <c r="JQ570"/>
  <c r="JW570" s="1"/>
  <c r="JQ572"/>
  <c r="JW572" s="1"/>
  <c r="JQ571"/>
  <c r="JW571" s="1"/>
  <c r="JQ566"/>
  <c r="JW566" s="1"/>
  <c r="AJM576"/>
  <c r="AJS576" s="1"/>
  <c r="AJM577"/>
  <c r="AJS577" s="1"/>
  <c r="AJM578"/>
  <c r="AJS578" s="1"/>
  <c r="AJM582"/>
  <c r="AJS582" s="1"/>
  <c r="AJM583"/>
  <c r="AJS583" s="1"/>
  <c r="AJM581"/>
  <c r="AJS581" s="1"/>
  <c r="AJM573"/>
  <c r="AJS573" s="1"/>
  <c r="AJM580"/>
  <c r="AJS580" s="1"/>
  <c r="AJM584"/>
  <c r="AJS584" s="1"/>
  <c r="AJM579"/>
  <c r="AJS579" s="1"/>
  <c r="AJM585"/>
  <c r="AJS585" s="1"/>
  <c r="AJM563"/>
  <c r="AJS563" s="1"/>
  <c r="AJM565"/>
  <c r="AJS565" s="1"/>
  <c r="AJM569"/>
  <c r="AJS569" s="1"/>
  <c r="AJM571"/>
  <c r="AJS571" s="1"/>
  <c r="AJM560"/>
  <c r="AJS560" s="1"/>
  <c r="AJM570"/>
  <c r="AJS570" s="1"/>
  <c r="AJM572"/>
  <c r="AJS572" s="1"/>
  <c r="AJM561"/>
  <c r="AJS561" s="1"/>
  <c r="AJM567"/>
  <c r="AJS567" s="1"/>
  <c r="AJM562"/>
  <c r="AJS562" s="1"/>
  <c r="AJM564"/>
  <c r="AJS564" s="1"/>
  <c r="AJM566"/>
  <c r="AJS566" s="1"/>
  <c r="AJM568"/>
  <c r="AJS568" s="1"/>
  <c r="AIR577"/>
  <c r="AIX577" s="1"/>
  <c r="AIR583"/>
  <c r="AIX583" s="1"/>
  <c r="AIR576"/>
  <c r="AIX576" s="1"/>
  <c r="AIR580"/>
  <c r="AIX580" s="1"/>
  <c r="AIR584"/>
  <c r="AIX584" s="1"/>
  <c r="AIR579"/>
  <c r="AIX579" s="1"/>
  <c r="AIR581"/>
  <c r="AIX581" s="1"/>
  <c r="AIR573"/>
  <c r="AIX573" s="1"/>
  <c r="AIR578"/>
  <c r="AIX578" s="1"/>
  <c r="AIR582"/>
  <c r="AIX582" s="1"/>
  <c r="AIR585"/>
  <c r="AIX585" s="1"/>
  <c r="AIR561"/>
  <c r="AIX561" s="1"/>
  <c r="AIR563"/>
  <c r="AIX563" s="1"/>
  <c r="AIR565"/>
  <c r="AIX565" s="1"/>
  <c r="AIR569"/>
  <c r="AIX569" s="1"/>
  <c r="AIR571"/>
  <c r="AIX571" s="1"/>
  <c r="AIR560"/>
  <c r="AIX560" s="1"/>
  <c r="AIR562"/>
  <c r="AIX562" s="1"/>
  <c r="AIR564"/>
  <c r="AIX564" s="1"/>
  <c r="AIR566"/>
  <c r="AIX566" s="1"/>
  <c r="AIR568"/>
  <c r="AIX568" s="1"/>
  <c r="AIR572"/>
  <c r="AIX572" s="1"/>
  <c r="AIR567"/>
  <c r="AIX567" s="1"/>
  <c r="AIR570"/>
  <c r="AIX570" s="1"/>
  <c r="RS581"/>
  <c r="RY581" s="1"/>
  <c r="RS573"/>
  <c r="RY573" s="1"/>
  <c r="RS584"/>
  <c r="RY584" s="1"/>
  <c r="RS579"/>
  <c r="RY579" s="1"/>
  <c r="RS578"/>
  <c r="RY578" s="1"/>
  <c r="RS582"/>
  <c r="RY582" s="1"/>
  <c r="RS583"/>
  <c r="RY583" s="1"/>
  <c r="RS576"/>
  <c r="RY576" s="1"/>
  <c r="RS577"/>
  <c r="RY577" s="1"/>
  <c r="RS585"/>
  <c r="RY585" s="1"/>
  <c r="RS580"/>
  <c r="RY580" s="1"/>
  <c r="RS563"/>
  <c r="RY563" s="1"/>
  <c r="RS567"/>
  <c r="RY567" s="1"/>
  <c r="RS569"/>
  <c r="RY569" s="1"/>
  <c r="RS571"/>
  <c r="RY571" s="1"/>
  <c r="RS566"/>
  <c r="RY566" s="1"/>
  <c r="RS570"/>
  <c r="RY570" s="1"/>
  <c r="RS561"/>
  <c r="RY561" s="1"/>
  <c r="RS565"/>
  <c r="RY565" s="1"/>
  <c r="RS560"/>
  <c r="RY560" s="1"/>
  <c r="RS562"/>
  <c r="RY562" s="1"/>
  <c r="RS564"/>
  <c r="RY564" s="1"/>
  <c r="RS568"/>
  <c r="RY568" s="1"/>
  <c r="RS572"/>
  <c r="RY572" s="1"/>
  <c r="ARO576"/>
  <c r="ARU576" s="1"/>
  <c r="ARO577"/>
  <c r="ARU577" s="1"/>
  <c r="ARO583"/>
  <c r="ARU583" s="1"/>
  <c r="ARO580"/>
  <c r="ARU580" s="1"/>
  <c r="ARO581"/>
  <c r="ARU581" s="1"/>
  <c r="ARO573"/>
  <c r="ARU573" s="1"/>
  <c r="ARO584"/>
  <c r="ARU584" s="1"/>
  <c r="ARO579"/>
  <c r="ARU579" s="1"/>
  <c r="ARO585"/>
  <c r="ARU585" s="1"/>
  <c r="ARO578"/>
  <c r="ARU578" s="1"/>
  <c r="ARO582"/>
  <c r="ARU582" s="1"/>
  <c r="ARO563"/>
  <c r="ARU563" s="1"/>
  <c r="ARO565"/>
  <c r="ARU565" s="1"/>
  <c r="ARO569"/>
  <c r="ARU569" s="1"/>
  <c r="ARO571"/>
  <c r="ARU571" s="1"/>
  <c r="ARO568"/>
  <c r="ARU568" s="1"/>
  <c r="ARO570"/>
  <c r="ARU570" s="1"/>
  <c r="ARO572"/>
  <c r="ARU572" s="1"/>
  <c r="ARO561"/>
  <c r="ARU561" s="1"/>
  <c r="ARO567"/>
  <c r="ARU567" s="1"/>
  <c r="ARO560"/>
  <c r="ARU560" s="1"/>
  <c r="ARO562"/>
  <c r="ARU562" s="1"/>
  <c r="ARO564"/>
  <c r="ARU564" s="1"/>
  <c r="ARO566"/>
  <c r="ARU566" s="1"/>
  <c r="Y581"/>
  <c r="AE581" s="1"/>
  <c r="Y578"/>
  <c r="AE578" s="1"/>
  <c r="Y583"/>
  <c r="AE583" s="1"/>
  <c r="Y580"/>
  <c r="AE580" s="1"/>
  <c r="Y576"/>
  <c r="AE576" s="1"/>
  <c r="Y579"/>
  <c r="AE579" s="1"/>
  <c r="Y573"/>
  <c r="AE573" s="1"/>
  <c r="Y582"/>
  <c r="AE582" s="1"/>
  <c r="Y577"/>
  <c r="AE577" s="1"/>
  <c r="Y585"/>
  <c r="AE585" s="1"/>
  <c r="Y584"/>
  <c r="AE584" s="1"/>
  <c r="Y561"/>
  <c r="AE561" s="1"/>
  <c r="Y565"/>
  <c r="AE565" s="1"/>
  <c r="Y567"/>
  <c r="AE567" s="1"/>
  <c r="Y571"/>
  <c r="AE571" s="1"/>
  <c r="Y560"/>
  <c r="AE560" s="1"/>
  <c r="Y562"/>
  <c r="AE562" s="1"/>
  <c r="Y564"/>
  <c r="AE564" s="1"/>
  <c r="Y566"/>
  <c r="AE566" s="1"/>
  <c r="Y563"/>
  <c r="AE563" s="1"/>
  <c r="Y569"/>
  <c r="AE569" s="1"/>
  <c r="Y568"/>
  <c r="AE568" s="1"/>
  <c r="Y570"/>
  <c r="AE570" s="1"/>
  <c r="Y572"/>
  <c r="AE572" s="1"/>
  <c r="ATZ581"/>
  <c r="AUF581" s="1"/>
  <c r="ATZ585"/>
  <c r="AUF585" s="1"/>
  <c r="ATZ576"/>
  <c r="AUF576" s="1"/>
  <c r="ATZ580"/>
  <c r="AUF580" s="1"/>
  <c r="ATZ584"/>
  <c r="AUF584" s="1"/>
  <c r="ATZ579"/>
  <c r="AUF579" s="1"/>
  <c r="ATZ577"/>
  <c r="AUF577" s="1"/>
  <c r="ATZ583"/>
  <c r="AUF583" s="1"/>
  <c r="ATZ573"/>
  <c r="AUF573" s="1"/>
  <c r="ATZ578"/>
  <c r="AUF578" s="1"/>
  <c r="ATZ582"/>
  <c r="AUF582" s="1"/>
  <c r="ATZ561"/>
  <c r="AUF561" s="1"/>
  <c r="ATZ565"/>
  <c r="AUF565" s="1"/>
  <c r="ATZ567"/>
  <c r="AUF567" s="1"/>
  <c r="ATZ571"/>
  <c r="AUF571" s="1"/>
  <c r="ATZ560"/>
  <c r="AUF560" s="1"/>
  <c r="ATZ562"/>
  <c r="AUF562" s="1"/>
  <c r="ATZ564"/>
  <c r="AUF564" s="1"/>
  <c r="ATZ566"/>
  <c r="AUF566" s="1"/>
  <c r="ATZ563"/>
  <c r="AUF563" s="1"/>
  <c r="ATZ569"/>
  <c r="AUF569" s="1"/>
  <c r="ATZ568"/>
  <c r="AUF568" s="1"/>
  <c r="ATZ570"/>
  <c r="AUF570" s="1"/>
  <c r="ATZ572"/>
  <c r="AUF572" s="1"/>
  <c r="ASJ577"/>
  <c r="ASP577" s="1"/>
  <c r="ASJ573"/>
  <c r="ASP573" s="1"/>
  <c r="ASJ585"/>
  <c r="ASP585" s="1"/>
  <c r="ASJ579"/>
  <c r="ASP579" s="1"/>
  <c r="ASJ580"/>
  <c r="ASP580" s="1"/>
  <c r="ASJ583"/>
  <c r="ASP583" s="1"/>
  <c r="ASJ582"/>
  <c r="ASP582" s="1"/>
  <c r="ASJ578"/>
  <c r="ASP578" s="1"/>
  <c r="ASJ581"/>
  <c r="ASP581" s="1"/>
  <c r="ASJ584"/>
  <c r="ASP584" s="1"/>
  <c r="ASJ576"/>
  <c r="ASP576" s="1"/>
  <c r="ASJ561"/>
  <c r="ASP561" s="1"/>
  <c r="ASJ562"/>
  <c r="ASP562" s="1"/>
  <c r="ASJ564"/>
  <c r="ASP564" s="1"/>
  <c r="ASJ568"/>
  <c r="ASP568" s="1"/>
  <c r="ASJ572"/>
  <c r="ASP572" s="1"/>
  <c r="ASJ563"/>
  <c r="ASP563" s="1"/>
  <c r="ASJ565"/>
  <c r="ASP565" s="1"/>
  <c r="ASJ567"/>
  <c r="ASP567" s="1"/>
  <c r="ASJ569"/>
  <c r="ASP569" s="1"/>
  <c r="ASJ571"/>
  <c r="ASP571" s="1"/>
  <c r="ASJ560"/>
  <c r="ASP560" s="1"/>
  <c r="ASJ566"/>
  <c r="ASP566" s="1"/>
  <c r="ASJ570"/>
  <c r="ASP570" s="1"/>
  <c r="AQT581"/>
  <c r="AQZ581" s="1"/>
  <c r="AQT585"/>
  <c r="AQZ585" s="1"/>
  <c r="AQT576"/>
  <c r="AQZ576" s="1"/>
  <c r="AQT580"/>
  <c r="AQZ580" s="1"/>
  <c r="AQT584"/>
  <c r="AQZ584" s="1"/>
  <c r="AQT579"/>
  <c r="AQZ579" s="1"/>
  <c r="AQT577"/>
  <c r="AQZ577" s="1"/>
  <c r="AQT583"/>
  <c r="AQZ583" s="1"/>
  <c r="AQT573"/>
  <c r="AQZ573" s="1"/>
  <c r="AQT578"/>
  <c r="AQZ578" s="1"/>
  <c r="AQT582"/>
  <c r="AQZ582" s="1"/>
  <c r="AQT561"/>
  <c r="AQZ561" s="1"/>
  <c r="AQT565"/>
  <c r="AQZ565" s="1"/>
  <c r="AQT567"/>
  <c r="AQZ567" s="1"/>
  <c r="AQT569"/>
  <c r="AQZ569" s="1"/>
  <c r="AQT568"/>
  <c r="AQZ568" s="1"/>
  <c r="AQT570"/>
  <c r="AQZ570" s="1"/>
  <c r="AQT572"/>
  <c r="AQZ572" s="1"/>
  <c r="AQT563"/>
  <c r="AQZ563" s="1"/>
  <c r="AQT571"/>
  <c r="AQZ571" s="1"/>
  <c r="AQT560"/>
  <c r="AQZ560" s="1"/>
  <c r="AQT562"/>
  <c r="AQZ562" s="1"/>
  <c r="AQT564"/>
  <c r="AQZ564" s="1"/>
  <c r="AQT566"/>
  <c r="AQZ566" s="1"/>
  <c r="ADA576"/>
  <c r="ADG576" s="1"/>
  <c r="ADA579"/>
  <c r="ADG579" s="1"/>
  <c r="ADA573"/>
  <c r="ADG573" s="1"/>
  <c r="ADA582"/>
  <c r="ADG582" s="1"/>
  <c r="ADA583"/>
  <c r="ADG583" s="1"/>
  <c r="ADA580"/>
  <c r="ADG580" s="1"/>
  <c r="ADA577"/>
  <c r="ADG577" s="1"/>
  <c r="ADA581"/>
  <c r="ADG581" s="1"/>
  <c r="ADA578"/>
  <c r="ADG578" s="1"/>
  <c r="ADA585"/>
  <c r="ADG585" s="1"/>
  <c r="ADA584"/>
  <c r="ADG584" s="1"/>
  <c r="ADA560"/>
  <c r="ADG560" s="1"/>
  <c r="ADA570"/>
  <c r="ADG570" s="1"/>
  <c r="ADA572"/>
  <c r="ADG572" s="1"/>
  <c r="ADA561"/>
  <c r="ADG561" s="1"/>
  <c r="ADA563"/>
  <c r="ADG563" s="1"/>
  <c r="ADA565"/>
  <c r="ADG565" s="1"/>
  <c r="ADA567"/>
  <c r="ADG567" s="1"/>
  <c r="ADA569"/>
  <c r="ADG569" s="1"/>
  <c r="ADA571"/>
  <c r="ADG571" s="1"/>
  <c r="ADA562"/>
  <c r="ADG562" s="1"/>
  <c r="ADA564"/>
  <c r="ADG564" s="1"/>
  <c r="ADA566"/>
  <c r="ADG566" s="1"/>
  <c r="ADA568"/>
  <c r="ADG568" s="1"/>
  <c r="WO576"/>
  <c r="WU576" s="1"/>
  <c r="WO579"/>
  <c r="WU579" s="1"/>
  <c r="WO583"/>
  <c r="WU583" s="1"/>
  <c r="WO578"/>
  <c r="WU578" s="1"/>
  <c r="WO580"/>
  <c r="WU580" s="1"/>
  <c r="WO577"/>
  <c r="WU577" s="1"/>
  <c r="WO581"/>
  <c r="WU581" s="1"/>
  <c r="WO573"/>
  <c r="WU573" s="1"/>
  <c r="WO582"/>
  <c r="WU582" s="1"/>
  <c r="WO585"/>
  <c r="WU585" s="1"/>
  <c r="WO584"/>
  <c r="WU584" s="1"/>
  <c r="WO561"/>
  <c r="WU561" s="1"/>
  <c r="WO563"/>
  <c r="WU563" s="1"/>
  <c r="WO567"/>
  <c r="WU567" s="1"/>
  <c r="WO569"/>
  <c r="WU569" s="1"/>
  <c r="WO562"/>
  <c r="WU562" s="1"/>
  <c r="WO564"/>
  <c r="WU564" s="1"/>
  <c r="WO566"/>
  <c r="WU566" s="1"/>
  <c r="WO568"/>
  <c r="WU568" s="1"/>
  <c r="WO565"/>
  <c r="WU565" s="1"/>
  <c r="WO571"/>
  <c r="WU571" s="1"/>
  <c r="WO560"/>
  <c r="WU560" s="1"/>
  <c r="WO570"/>
  <c r="WU570" s="1"/>
  <c r="WO572"/>
  <c r="WU572" s="1"/>
  <c r="AT579"/>
  <c r="AZ579" s="1"/>
  <c r="AT585"/>
  <c r="AZ585" s="1"/>
  <c r="AT573"/>
  <c r="AZ573" s="1"/>
  <c r="AT578"/>
  <c r="AZ578" s="1"/>
  <c r="AT582"/>
  <c r="AZ582" s="1"/>
  <c r="AT583"/>
  <c r="AZ583" s="1"/>
  <c r="AT577"/>
  <c r="AZ577" s="1"/>
  <c r="AT581"/>
  <c r="AZ581" s="1"/>
  <c r="AT576"/>
  <c r="AZ576" s="1"/>
  <c r="AT580"/>
  <c r="AZ580" s="1"/>
  <c r="AT584"/>
  <c r="AZ584" s="1"/>
  <c r="AT563"/>
  <c r="AZ563" s="1"/>
  <c r="AT569"/>
  <c r="AZ569" s="1"/>
  <c r="AT568"/>
  <c r="AZ568" s="1"/>
  <c r="AT561"/>
  <c r="AZ561" s="1"/>
  <c r="AT565"/>
  <c r="AZ565" s="1"/>
  <c r="AT567"/>
  <c r="AZ567" s="1"/>
  <c r="AT571"/>
  <c r="AZ571" s="1"/>
  <c r="AT560"/>
  <c r="AZ560" s="1"/>
  <c r="AT562"/>
  <c r="AZ562" s="1"/>
  <c r="AT564"/>
  <c r="AZ564" s="1"/>
  <c r="AT566"/>
  <c r="AZ566" s="1"/>
  <c r="AT570"/>
  <c r="AZ570" s="1"/>
  <c r="AT572"/>
  <c r="AZ572" s="1"/>
  <c r="APD577"/>
  <c r="APJ577" s="1"/>
  <c r="APD583"/>
  <c r="APJ583" s="1"/>
  <c r="APD576"/>
  <c r="APJ576" s="1"/>
  <c r="APD580"/>
  <c r="APJ580" s="1"/>
  <c r="APD584"/>
  <c r="APJ584" s="1"/>
  <c r="APD579"/>
  <c r="APJ579" s="1"/>
  <c r="APD581"/>
  <c r="APJ581" s="1"/>
  <c r="APD573"/>
  <c r="APJ573" s="1"/>
  <c r="APD578"/>
  <c r="APJ578" s="1"/>
  <c r="APD582"/>
  <c r="APJ582" s="1"/>
  <c r="APD585"/>
  <c r="APJ585" s="1"/>
  <c r="APD565"/>
  <c r="APJ565" s="1"/>
  <c r="APD560"/>
  <c r="APJ560" s="1"/>
  <c r="APD570"/>
  <c r="APJ570" s="1"/>
  <c r="APD561"/>
  <c r="APJ561" s="1"/>
  <c r="APD563"/>
  <c r="APJ563" s="1"/>
  <c r="APD567"/>
  <c r="APJ567" s="1"/>
  <c r="APD569"/>
  <c r="APJ569" s="1"/>
  <c r="APD571"/>
  <c r="APJ571" s="1"/>
  <c r="APD562"/>
  <c r="APJ562" s="1"/>
  <c r="APD564"/>
  <c r="APJ564" s="1"/>
  <c r="APD566"/>
  <c r="APJ566" s="1"/>
  <c r="APD568"/>
  <c r="APJ568" s="1"/>
  <c r="APD572"/>
  <c r="APJ572" s="1"/>
  <c r="AHB577"/>
  <c r="AHH577" s="1"/>
  <c r="AHB581"/>
  <c r="AHH581" s="1"/>
  <c r="AHB585"/>
  <c r="AHH585" s="1"/>
  <c r="AHB576"/>
  <c r="AHH576" s="1"/>
  <c r="AHB580"/>
  <c r="AHH580" s="1"/>
  <c r="AHB584"/>
  <c r="AHH584" s="1"/>
  <c r="AHB583"/>
  <c r="AHH583" s="1"/>
  <c r="AHB578"/>
  <c r="AHH578" s="1"/>
  <c r="AHB579"/>
  <c r="AHH579" s="1"/>
  <c r="AHB573"/>
  <c r="AHH573" s="1"/>
  <c r="AHB582"/>
  <c r="AHH582" s="1"/>
  <c r="AHB561"/>
  <c r="AHH561" s="1"/>
  <c r="AHB565"/>
  <c r="AHH565" s="1"/>
  <c r="AHB567"/>
  <c r="AHH567" s="1"/>
  <c r="AHB569"/>
  <c r="AHH569" s="1"/>
  <c r="AHB560"/>
  <c r="AHH560" s="1"/>
  <c r="AHB566"/>
  <c r="AHH566" s="1"/>
  <c r="AHB568"/>
  <c r="AHH568" s="1"/>
  <c r="AHB572"/>
  <c r="AHH572" s="1"/>
  <c r="AHB563"/>
  <c r="AHH563" s="1"/>
  <c r="AHB571"/>
  <c r="AHH571" s="1"/>
  <c r="AHB562"/>
  <c r="AHH562" s="1"/>
  <c r="AHB564"/>
  <c r="AHH564" s="1"/>
  <c r="AHB570"/>
  <c r="AHH570" s="1"/>
  <c r="AAP577"/>
  <c r="AAV577" s="1"/>
  <c r="AAP581"/>
  <c r="AAV581" s="1"/>
  <c r="AAP585"/>
  <c r="AAV585" s="1"/>
  <c r="AAP573"/>
  <c r="AAV573" s="1"/>
  <c r="AAP578"/>
  <c r="AAV578" s="1"/>
  <c r="AAP582"/>
  <c r="AAV582" s="1"/>
  <c r="AAP583"/>
  <c r="AAV583" s="1"/>
  <c r="AAP580"/>
  <c r="AAV580" s="1"/>
  <c r="AAP579"/>
  <c r="AAV579" s="1"/>
  <c r="AAP576"/>
  <c r="AAV576" s="1"/>
  <c r="AAP584"/>
  <c r="AAV584" s="1"/>
  <c r="AAP565"/>
  <c r="AAV565" s="1"/>
  <c r="AAP571"/>
  <c r="AAV571" s="1"/>
  <c r="AAP560"/>
  <c r="AAV560" s="1"/>
  <c r="AAP562"/>
  <c r="AAV562" s="1"/>
  <c r="AAP564"/>
  <c r="AAV564" s="1"/>
  <c r="AAP568"/>
  <c r="AAV568" s="1"/>
  <c r="AAP570"/>
  <c r="AAV570" s="1"/>
  <c r="AAP572"/>
  <c r="AAV572" s="1"/>
  <c r="AAP561"/>
  <c r="AAV561" s="1"/>
  <c r="AAP563"/>
  <c r="AAV563" s="1"/>
  <c r="AAP567"/>
  <c r="AAV567" s="1"/>
  <c r="AAP569"/>
  <c r="AAV569" s="1"/>
  <c r="AAP566"/>
  <c r="AAV566" s="1"/>
  <c r="EU581"/>
  <c r="FA581" s="1"/>
  <c r="EU576"/>
  <c r="FA576" s="1"/>
  <c r="EU583"/>
  <c r="FA583" s="1"/>
  <c r="EU578"/>
  <c r="FA578" s="1"/>
  <c r="EU582"/>
  <c r="FA582" s="1"/>
  <c r="EU579"/>
  <c r="FA579" s="1"/>
  <c r="EU573"/>
  <c r="FA573" s="1"/>
  <c r="EU577"/>
  <c r="FA577" s="1"/>
  <c r="EU585"/>
  <c r="FA585" s="1"/>
  <c r="EU580"/>
  <c r="FA580" s="1"/>
  <c r="EU584"/>
  <c r="FA584" s="1"/>
  <c r="EU563"/>
  <c r="FA563" s="1"/>
  <c r="EU565"/>
  <c r="FA565" s="1"/>
  <c r="EU567"/>
  <c r="FA567" s="1"/>
  <c r="EU571"/>
  <c r="FA571" s="1"/>
  <c r="EU564"/>
  <c r="FA564" s="1"/>
  <c r="EU570"/>
  <c r="FA570" s="1"/>
  <c r="EU572"/>
  <c r="FA572" s="1"/>
  <c r="EU561"/>
  <c r="FA561" s="1"/>
  <c r="EU569"/>
  <c r="FA569" s="1"/>
  <c r="EU560"/>
  <c r="FA560" s="1"/>
  <c r="EU562"/>
  <c r="FA562" s="1"/>
  <c r="EU566"/>
  <c r="FA566" s="1"/>
  <c r="EU568"/>
  <c r="FA568" s="1"/>
  <c r="GK581"/>
  <c r="GQ581" s="1"/>
  <c r="GK573"/>
  <c r="GQ573" s="1"/>
  <c r="GK578"/>
  <c r="GQ578" s="1"/>
  <c r="GK582"/>
  <c r="GQ582" s="1"/>
  <c r="GK579"/>
  <c r="GQ579" s="1"/>
  <c r="GK576"/>
  <c r="GQ576" s="1"/>
  <c r="GK583"/>
  <c r="GQ583" s="1"/>
  <c r="GK580"/>
  <c r="GQ580" s="1"/>
  <c r="GK584"/>
  <c r="GQ584" s="1"/>
  <c r="GK577"/>
  <c r="GQ577" s="1"/>
  <c r="GK585"/>
  <c r="GQ585" s="1"/>
  <c r="GK563"/>
  <c r="GQ563" s="1"/>
  <c r="GK565"/>
  <c r="GQ565" s="1"/>
  <c r="GK569"/>
  <c r="GQ569" s="1"/>
  <c r="GK571"/>
  <c r="GQ571" s="1"/>
  <c r="GK560"/>
  <c r="GQ560" s="1"/>
  <c r="GK568"/>
  <c r="GQ568" s="1"/>
  <c r="GK570"/>
  <c r="GQ570" s="1"/>
  <c r="GK572"/>
  <c r="GQ572" s="1"/>
  <c r="GK561"/>
  <c r="GQ561" s="1"/>
  <c r="GK567"/>
  <c r="GQ567" s="1"/>
  <c r="GK562"/>
  <c r="GQ562" s="1"/>
  <c r="GK564"/>
  <c r="GQ564" s="1"/>
  <c r="GK566"/>
  <c r="GQ566" s="1"/>
  <c r="TI583"/>
  <c r="TO583" s="1"/>
  <c r="TI578"/>
  <c r="TO578" s="1"/>
  <c r="TI582"/>
  <c r="TO582" s="1"/>
  <c r="TI579"/>
  <c r="TO579" s="1"/>
  <c r="TI581"/>
  <c r="TO581" s="1"/>
  <c r="TI573"/>
  <c r="TO573" s="1"/>
  <c r="TI580"/>
  <c r="TO580" s="1"/>
  <c r="TI584"/>
  <c r="TO584" s="1"/>
  <c r="TI577"/>
  <c r="TO577" s="1"/>
  <c r="TI585"/>
  <c r="TO585" s="1"/>
  <c r="TI576"/>
  <c r="TO576" s="1"/>
  <c r="TI571"/>
  <c r="TO571" s="1"/>
  <c r="TI560"/>
  <c r="TO560" s="1"/>
  <c r="TI564"/>
  <c r="TO564" s="1"/>
  <c r="TI568"/>
  <c r="TO568" s="1"/>
  <c r="TI561"/>
  <c r="TO561" s="1"/>
  <c r="TI563"/>
  <c r="TO563" s="1"/>
  <c r="TI565"/>
  <c r="TO565" s="1"/>
  <c r="TI567"/>
  <c r="TO567" s="1"/>
  <c r="TI569"/>
  <c r="TO569" s="1"/>
  <c r="TI562"/>
  <c r="TO562" s="1"/>
  <c r="TI566"/>
  <c r="TO566" s="1"/>
  <c r="TI570"/>
  <c r="TO570" s="1"/>
  <c r="TI572"/>
  <c r="TO572" s="1"/>
  <c r="ATE581"/>
  <c r="ATK581" s="1"/>
  <c r="ATE573"/>
  <c r="ATK573" s="1"/>
  <c r="ATE580"/>
  <c r="ATK580" s="1"/>
  <c r="ATE584"/>
  <c r="ATK584" s="1"/>
  <c r="ATE579"/>
  <c r="ATK579" s="1"/>
  <c r="ATE585"/>
  <c r="ATK585" s="1"/>
  <c r="ATE577"/>
  <c r="ATK577" s="1"/>
  <c r="ATE578"/>
  <c r="ATK578" s="1"/>
  <c r="ATE582"/>
  <c r="ATK582" s="1"/>
  <c r="ATE583"/>
  <c r="ATK583" s="1"/>
  <c r="ATE576"/>
  <c r="ATK576" s="1"/>
  <c r="ATK575" s="1"/>
  <c r="ATE563"/>
  <c r="ATK563" s="1"/>
  <c r="ATE569"/>
  <c r="ATK569" s="1"/>
  <c r="ATE560"/>
  <c r="ATK560" s="1"/>
  <c r="ATE564"/>
  <c r="ATK564" s="1"/>
  <c r="ATE566"/>
  <c r="ATK566" s="1"/>
  <c r="ATE561"/>
  <c r="ATK561" s="1"/>
  <c r="ATE565"/>
  <c r="ATK565" s="1"/>
  <c r="ATE567"/>
  <c r="ATK567" s="1"/>
  <c r="ATE571"/>
  <c r="ATK571" s="1"/>
  <c r="ATE562"/>
  <c r="ATK562" s="1"/>
  <c r="ATE568"/>
  <c r="ATK568" s="1"/>
  <c r="ATE570"/>
  <c r="ATK570" s="1"/>
  <c r="ATE572"/>
  <c r="ATK572" s="1"/>
  <c r="OM581"/>
  <c r="OS581" s="1"/>
  <c r="OM573"/>
  <c r="OS573" s="1"/>
  <c r="OM584"/>
  <c r="OS584" s="1"/>
  <c r="OM579"/>
  <c r="OS579" s="1"/>
  <c r="OM578"/>
  <c r="OS578" s="1"/>
  <c r="OM582"/>
  <c r="OS582" s="1"/>
  <c r="OM583"/>
  <c r="OS583" s="1"/>
  <c r="OM576"/>
  <c r="OS576" s="1"/>
  <c r="OM577"/>
  <c r="OS577" s="1"/>
  <c r="OM585"/>
  <c r="OS585" s="1"/>
  <c r="OM580"/>
  <c r="OS580" s="1"/>
  <c r="OM565"/>
  <c r="OS565" s="1"/>
  <c r="OM567"/>
  <c r="OS567" s="1"/>
  <c r="OM569"/>
  <c r="OS569" s="1"/>
  <c r="OM564"/>
  <c r="OS564" s="1"/>
  <c r="OM570"/>
  <c r="OS570" s="1"/>
  <c r="OM572"/>
  <c r="OS572" s="1"/>
  <c r="OM561"/>
  <c r="OS561" s="1"/>
  <c r="OM563"/>
  <c r="OS563" s="1"/>
  <c r="OM571"/>
  <c r="OS571" s="1"/>
  <c r="OM560"/>
  <c r="OS560" s="1"/>
  <c r="OM562"/>
  <c r="OS562" s="1"/>
  <c r="OM566"/>
  <c r="OS566" s="1"/>
  <c r="OM568"/>
  <c r="OS568" s="1"/>
  <c r="AOI576"/>
  <c r="AOO576" s="1"/>
  <c r="AOI577"/>
  <c r="AOO577" s="1"/>
  <c r="AOI583"/>
  <c r="AOO583" s="1"/>
  <c r="AOI580"/>
  <c r="AOO580" s="1"/>
  <c r="AOI581"/>
  <c r="AOO581" s="1"/>
  <c r="AOI573"/>
  <c r="AOO573" s="1"/>
  <c r="AOI584"/>
  <c r="AOO584" s="1"/>
  <c r="AOI579"/>
  <c r="AOO579" s="1"/>
  <c r="AOI585"/>
  <c r="AOO585" s="1"/>
  <c r="AOI578"/>
  <c r="AOO578" s="1"/>
  <c r="AOI582"/>
  <c r="AOO582" s="1"/>
  <c r="AOI563"/>
  <c r="AOO563" s="1"/>
  <c r="AOI565"/>
  <c r="AOO565" s="1"/>
  <c r="AOI569"/>
  <c r="AOO569" s="1"/>
  <c r="AOI571"/>
  <c r="AOO571" s="1"/>
  <c r="AOI560"/>
  <c r="AOO560" s="1"/>
  <c r="AOI564"/>
  <c r="AOO564" s="1"/>
  <c r="AOI566"/>
  <c r="AOO566" s="1"/>
  <c r="AOI572"/>
  <c r="AOO572" s="1"/>
  <c r="AOI561"/>
  <c r="AOO561" s="1"/>
  <c r="AOI567"/>
  <c r="AOO567" s="1"/>
  <c r="AOI562"/>
  <c r="AOO562" s="1"/>
  <c r="AOI568"/>
  <c r="AOO568" s="1"/>
  <c r="AOI570"/>
  <c r="AOO570" s="1"/>
  <c r="KL581"/>
  <c r="KR581" s="1"/>
  <c r="KL573"/>
  <c r="KR573" s="1"/>
  <c r="KL578"/>
  <c r="KR578" s="1"/>
  <c r="KL582"/>
  <c r="KR582" s="1"/>
  <c r="KL583"/>
  <c r="KR583" s="1"/>
  <c r="KL577"/>
  <c r="KR577" s="1"/>
  <c r="KL576"/>
  <c r="KR576" s="1"/>
  <c r="KL580"/>
  <c r="KR580" s="1"/>
  <c r="KL584"/>
  <c r="KR584" s="1"/>
  <c r="KL579"/>
  <c r="KR579" s="1"/>
  <c r="KL585"/>
  <c r="KR585" s="1"/>
  <c r="KL561"/>
  <c r="KR561" s="1"/>
  <c r="KL563"/>
  <c r="KR563" s="1"/>
  <c r="KL567"/>
  <c r="KR567" s="1"/>
  <c r="KL569"/>
  <c r="KR569" s="1"/>
  <c r="KL562"/>
  <c r="KR562" s="1"/>
  <c r="KL564"/>
  <c r="KR564" s="1"/>
  <c r="KL566"/>
  <c r="KR566" s="1"/>
  <c r="KL568"/>
  <c r="KR568" s="1"/>
  <c r="KL572"/>
  <c r="KR572" s="1"/>
  <c r="KL565"/>
  <c r="KR565" s="1"/>
  <c r="KL571"/>
  <c r="KR571" s="1"/>
  <c r="KL560"/>
  <c r="KR560" s="1"/>
  <c r="KL570"/>
  <c r="KR570" s="1"/>
  <c r="IV577"/>
  <c r="JB577" s="1"/>
  <c r="IV583"/>
  <c r="JB583" s="1"/>
  <c r="IV576"/>
  <c r="JB576" s="1"/>
  <c r="IV580"/>
  <c r="JB580" s="1"/>
  <c r="IV584"/>
  <c r="JB584" s="1"/>
  <c r="IV579"/>
  <c r="JB579" s="1"/>
  <c r="IV581"/>
  <c r="JB581" s="1"/>
  <c r="IV585"/>
  <c r="JB585" s="1"/>
  <c r="IV573"/>
  <c r="JB573" s="1"/>
  <c r="IV578"/>
  <c r="JB578" s="1"/>
  <c r="IV582"/>
  <c r="JB582" s="1"/>
  <c r="IV561"/>
  <c r="JB561" s="1"/>
  <c r="IV565"/>
  <c r="JB565" s="1"/>
  <c r="IV567"/>
  <c r="JB567" s="1"/>
  <c r="IV569"/>
  <c r="JB569" s="1"/>
  <c r="IV560"/>
  <c r="JB560" s="1"/>
  <c r="IV562"/>
  <c r="JB562" s="1"/>
  <c r="IV564"/>
  <c r="JB564" s="1"/>
  <c r="IV566"/>
  <c r="JB566" s="1"/>
  <c r="IV568"/>
  <c r="JB568" s="1"/>
  <c r="IV570"/>
  <c r="JB570" s="1"/>
  <c r="IV563"/>
  <c r="JB563" s="1"/>
  <c r="IV571"/>
  <c r="JB571" s="1"/>
  <c r="IV572"/>
  <c r="JB572" s="1"/>
  <c r="AHW579"/>
  <c r="AIC579" s="1"/>
  <c r="AHW585"/>
  <c r="AIC585" s="1"/>
  <c r="AHW573"/>
  <c r="AIC573" s="1"/>
  <c r="AHW577"/>
  <c r="AIC577" s="1"/>
  <c r="AHW580"/>
  <c r="AIC580" s="1"/>
  <c r="AHW584"/>
  <c r="AIC584" s="1"/>
  <c r="AHW581"/>
  <c r="AIC581" s="1"/>
  <c r="AHW576"/>
  <c r="AIC576" s="1"/>
  <c r="AHW583"/>
  <c r="AIC583" s="1"/>
  <c r="AHW578"/>
  <c r="AIC578" s="1"/>
  <c r="AHW582"/>
  <c r="AIC582" s="1"/>
  <c r="AHW565"/>
  <c r="AIC565" s="1"/>
  <c r="AHW571"/>
  <c r="AIC571" s="1"/>
  <c r="AHW560"/>
  <c r="AIC560" s="1"/>
  <c r="AHW564"/>
  <c r="AIC564" s="1"/>
  <c r="AHW566"/>
  <c r="AIC566" s="1"/>
  <c r="AHW561"/>
  <c r="AIC561" s="1"/>
  <c r="AHW563"/>
  <c r="AIC563" s="1"/>
  <c r="AHW567"/>
  <c r="AIC567" s="1"/>
  <c r="AHW569"/>
  <c r="AIC569" s="1"/>
  <c r="AHW562"/>
  <c r="AIC562" s="1"/>
  <c r="AHW568"/>
  <c r="AIC568" s="1"/>
  <c r="AHW570"/>
  <c r="AIC570" s="1"/>
  <c r="AHW572"/>
  <c r="AIC572" s="1"/>
  <c r="ABK579"/>
  <c r="ABQ579" s="1"/>
  <c r="ABK583"/>
  <c r="ABQ583" s="1"/>
  <c r="ABK573"/>
  <c r="ABQ573" s="1"/>
  <c r="ABK577"/>
  <c r="ABQ577" s="1"/>
  <c r="ABK580"/>
  <c r="ABQ580" s="1"/>
  <c r="ABK584"/>
  <c r="ABQ584" s="1"/>
  <c r="ABK581"/>
  <c r="ABQ581" s="1"/>
  <c r="ABK585"/>
  <c r="ABQ585" s="1"/>
  <c r="ABK576"/>
  <c r="ABQ576" s="1"/>
  <c r="ABK578"/>
  <c r="ABQ578" s="1"/>
  <c r="ABK582"/>
  <c r="ABQ582" s="1"/>
  <c r="ABK563"/>
  <c r="ABQ563" s="1"/>
  <c r="ABK565"/>
  <c r="ABQ565" s="1"/>
  <c r="ABK569"/>
  <c r="ABQ569" s="1"/>
  <c r="ABK571"/>
  <c r="ABQ571" s="1"/>
  <c r="ABK568"/>
  <c r="ABQ568" s="1"/>
  <c r="ABK570"/>
  <c r="ABQ570" s="1"/>
  <c r="ABK561"/>
  <c r="ABQ561" s="1"/>
  <c r="ABK567"/>
  <c r="ABQ567" s="1"/>
  <c r="ABK560"/>
  <c r="ABQ560" s="1"/>
  <c r="ABK562"/>
  <c r="ABQ562" s="1"/>
  <c r="ABK564"/>
  <c r="ABQ564" s="1"/>
  <c r="ABK566"/>
  <c r="ABQ566" s="1"/>
  <c r="ABK572"/>
  <c r="ABQ572" s="1"/>
  <c r="FP579"/>
  <c r="FV579" s="1"/>
  <c r="FP585"/>
  <c r="FV585" s="1"/>
  <c r="FP573"/>
  <c r="FV573" s="1"/>
  <c r="FP578"/>
  <c r="FV578" s="1"/>
  <c r="FP583"/>
  <c r="FV583" s="1"/>
  <c r="FP580"/>
  <c r="FV580" s="1"/>
  <c r="FP577"/>
  <c r="FV577" s="1"/>
  <c r="FP581"/>
  <c r="FV581" s="1"/>
  <c r="FP576"/>
  <c r="FV576" s="1"/>
  <c r="FP582"/>
  <c r="FV582" s="1"/>
  <c r="FP584"/>
  <c r="FV584" s="1"/>
  <c r="FP561"/>
  <c r="FV561" s="1"/>
  <c r="FP565"/>
  <c r="FV565" s="1"/>
  <c r="FP567"/>
  <c r="FV567" s="1"/>
  <c r="FP571"/>
  <c r="FV571" s="1"/>
  <c r="FP560"/>
  <c r="FV560" s="1"/>
  <c r="FP562"/>
  <c r="FV562" s="1"/>
  <c r="FP564"/>
  <c r="FV564" s="1"/>
  <c r="FP566"/>
  <c r="FV566" s="1"/>
  <c r="FP570"/>
  <c r="FV570" s="1"/>
  <c r="FP572"/>
  <c r="FV572" s="1"/>
  <c r="FP563"/>
  <c r="FV563" s="1"/>
  <c r="FP569"/>
  <c r="FV569" s="1"/>
  <c r="FP568"/>
  <c r="FV568" s="1"/>
  <c r="HF577"/>
  <c r="HL577" s="1"/>
  <c r="HF583"/>
  <c r="HL583" s="1"/>
  <c r="HF573"/>
  <c r="HL573" s="1"/>
  <c r="HF576"/>
  <c r="HL576" s="1"/>
  <c r="HF580"/>
  <c r="HL580" s="1"/>
  <c r="HF584"/>
  <c r="HL584" s="1"/>
  <c r="HF585"/>
  <c r="HL585" s="1"/>
  <c r="HF581"/>
  <c r="HL581" s="1"/>
  <c r="HF578"/>
  <c r="HL578" s="1"/>
  <c r="HF582"/>
  <c r="HL582" s="1"/>
  <c r="HF579"/>
  <c r="HL579" s="1"/>
  <c r="HF561"/>
  <c r="HL561" s="1"/>
  <c r="HF563"/>
  <c r="HL563" s="1"/>
  <c r="HF567"/>
  <c r="HL567" s="1"/>
  <c r="HF569"/>
  <c r="HL569" s="1"/>
  <c r="HF562"/>
  <c r="HL562" s="1"/>
  <c r="HF564"/>
  <c r="HL564" s="1"/>
  <c r="HF566"/>
  <c r="HL566" s="1"/>
  <c r="HF568"/>
  <c r="HL568" s="1"/>
  <c r="HF572"/>
  <c r="HL572" s="1"/>
  <c r="HF565"/>
  <c r="HL565" s="1"/>
  <c r="HF571"/>
  <c r="HL571" s="1"/>
  <c r="HF560"/>
  <c r="HL560" s="1"/>
  <c r="HF570"/>
  <c r="HL570" s="1"/>
  <c r="MB577"/>
  <c r="MH577" s="1"/>
  <c r="MB583"/>
  <c r="MH583" s="1"/>
  <c r="MB573"/>
  <c r="MH573" s="1"/>
  <c r="MB578"/>
  <c r="MH578" s="1"/>
  <c r="MB582"/>
  <c r="MH582" s="1"/>
  <c r="MB585"/>
  <c r="MH585" s="1"/>
  <c r="MB576"/>
  <c r="MH576" s="1"/>
  <c r="MB584"/>
  <c r="MH584" s="1"/>
  <c r="MB581"/>
  <c r="MH581" s="1"/>
  <c r="MB580"/>
  <c r="MH580" s="1"/>
  <c r="MB579"/>
  <c r="MH579" s="1"/>
  <c r="MB561"/>
  <c r="MH561" s="1"/>
  <c r="MB563"/>
  <c r="MH563" s="1"/>
  <c r="MB567"/>
  <c r="MH567" s="1"/>
  <c r="MB569"/>
  <c r="MH569" s="1"/>
  <c r="MB570"/>
  <c r="MH570" s="1"/>
  <c r="MB565"/>
  <c r="MH565" s="1"/>
  <c r="MB571"/>
  <c r="MH571" s="1"/>
  <c r="MB560"/>
  <c r="MH560" s="1"/>
  <c r="MB562"/>
  <c r="MH562" s="1"/>
  <c r="MB564"/>
  <c r="MH564" s="1"/>
  <c r="MB566"/>
  <c r="MH566" s="1"/>
  <c r="MB568"/>
  <c r="MH568" s="1"/>
  <c r="MB572"/>
  <c r="MH572" s="1"/>
  <c r="AFL577"/>
  <c r="AFR577" s="1"/>
  <c r="AFL581"/>
  <c r="AFR581" s="1"/>
  <c r="AFL585"/>
  <c r="AFR585" s="1"/>
  <c r="AFL576"/>
  <c r="AFR576" s="1"/>
  <c r="AFL582"/>
  <c r="AFR582" s="1"/>
  <c r="AFL584"/>
  <c r="AFR584" s="1"/>
  <c r="AFL583"/>
  <c r="AFR583" s="1"/>
  <c r="AFL578"/>
  <c r="AFR578" s="1"/>
  <c r="AFL580"/>
  <c r="AFR580" s="1"/>
  <c r="AFL579"/>
  <c r="AFR579" s="1"/>
  <c r="AFL573"/>
  <c r="AFR573" s="1"/>
  <c r="AFL561"/>
  <c r="AFR561" s="1"/>
  <c r="AFL563"/>
  <c r="AFR563" s="1"/>
  <c r="AFL571"/>
  <c r="AFR571" s="1"/>
  <c r="AFL562"/>
  <c r="AFR562" s="1"/>
  <c r="AFL564"/>
  <c r="AFR564" s="1"/>
  <c r="AFL566"/>
  <c r="AFR566" s="1"/>
  <c r="AFL565"/>
  <c r="AFR565" s="1"/>
  <c r="AFL567"/>
  <c r="AFR567" s="1"/>
  <c r="AFL569"/>
  <c r="AFR569" s="1"/>
  <c r="AFL560"/>
  <c r="AFR560" s="1"/>
  <c r="AFL568"/>
  <c r="AFR568" s="1"/>
  <c r="AFL570"/>
  <c r="AFR570" s="1"/>
  <c r="AFL572"/>
  <c r="AFR572" s="1"/>
  <c r="YZ577"/>
  <c r="ZF577" s="1"/>
  <c r="YZ581"/>
  <c r="ZF581" s="1"/>
  <c r="YZ585"/>
  <c r="ZF585" s="1"/>
  <c r="YZ573"/>
  <c r="ZF573" s="1"/>
  <c r="YZ578"/>
  <c r="ZF578" s="1"/>
  <c r="YZ584"/>
  <c r="ZF584" s="1"/>
  <c r="YZ583"/>
  <c r="ZF583" s="1"/>
  <c r="YZ582"/>
  <c r="ZF582" s="1"/>
  <c r="YZ580"/>
  <c r="ZF580" s="1"/>
  <c r="YZ579"/>
  <c r="ZF579" s="1"/>
  <c r="YZ576"/>
  <c r="ZF576" s="1"/>
  <c r="ZF575" s="1"/>
  <c r="YZ561"/>
  <c r="ZF561" s="1"/>
  <c r="YZ563"/>
  <c r="ZF563" s="1"/>
  <c r="YZ567"/>
  <c r="ZF567" s="1"/>
  <c r="YZ569"/>
  <c r="ZF569" s="1"/>
  <c r="YZ562"/>
  <c r="ZF562" s="1"/>
  <c r="YZ566"/>
  <c r="ZF566" s="1"/>
  <c r="YZ565"/>
  <c r="ZF565" s="1"/>
  <c r="YZ571"/>
  <c r="ZF571" s="1"/>
  <c r="YZ560"/>
  <c r="ZF560" s="1"/>
  <c r="YZ564"/>
  <c r="ZF564" s="1"/>
  <c r="YZ568"/>
  <c r="ZF568" s="1"/>
  <c r="YZ570"/>
  <c r="ZF570" s="1"/>
  <c r="YZ572"/>
  <c r="ZF572" s="1"/>
  <c r="DE576"/>
  <c r="DK576" s="1"/>
  <c r="DE579"/>
  <c r="DK579" s="1"/>
  <c r="DE585"/>
  <c r="DK585" s="1"/>
  <c r="DE578"/>
  <c r="DK578" s="1"/>
  <c r="DE580"/>
  <c r="DK580" s="1"/>
  <c r="DE577"/>
  <c r="DK577" s="1"/>
  <c r="DE581"/>
  <c r="DK581" s="1"/>
  <c r="DE573"/>
  <c r="DK573" s="1"/>
  <c r="DE582"/>
  <c r="DK582" s="1"/>
  <c r="DE583"/>
  <c r="DK583" s="1"/>
  <c r="DE584"/>
  <c r="DK584" s="1"/>
  <c r="DE571"/>
  <c r="DK571" s="1"/>
  <c r="DE560"/>
  <c r="DK560" s="1"/>
  <c r="DE566"/>
  <c r="DK566" s="1"/>
  <c r="DE561"/>
  <c r="DK561" s="1"/>
  <c r="DE563"/>
  <c r="DK563" s="1"/>
  <c r="DE565"/>
  <c r="DK565" s="1"/>
  <c r="DE567"/>
  <c r="DK567" s="1"/>
  <c r="DE569"/>
  <c r="DK569" s="1"/>
  <c r="DE562"/>
  <c r="DK562" s="1"/>
  <c r="DE564"/>
  <c r="DK564" s="1"/>
  <c r="DE568"/>
  <c r="DK568" s="1"/>
  <c r="DE570"/>
  <c r="DK570" s="1"/>
  <c r="DE572"/>
  <c r="DK572" s="1"/>
  <c r="QC576"/>
  <c r="QI576" s="1"/>
  <c r="QC577"/>
  <c r="QI577" s="1"/>
  <c r="QC583"/>
  <c r="QI583" s="1"/>
  <c r="QC578"/>
  <c r="QI578" s="1"/>
  <c r="QC582"/>
  <c r="QI582" s="1"/>
  <c r="QC585"/>
  <c r="QI585" s="1"/>
  <c r="QC581"/>
  <c r="QI581" s="1"/>
  <c r="QC573"/>
  <c r="QI573" s="1"/>
  <c r="QC580"/>
  <c r="QI580" s="1"/>
  <c r="QC584"/>
  <c r="QI584" s="1"/>
  <c r="QC579"/>
  <c r="QI579" s="1"/>
  <c r="QC563"/>
  <c r="QI563" s="1"/>
  <c r="QC565"/>
  <c r="QI565" s="1"/>
  <c r="QC569"/>
  <c r="QI569" s="1"/>
  <c r="QC562"/>
  <c r="QI562" s="1"/>
  <c r="QC566"/>
  <c r="QI566" s="1"/>
  <c r="QC561"/>
  <c r="QI561" s="1"/>
  <c r="QC567"/>
  <c r="QI567" s="1"/>
  <c r="QC571"/>
  <c r="QI571" s="1"/>
  <c r="QC560"/>
  <c r="QI560" s="1"/>
  <c r="QC564"/>
  <c r="QI564" s="1"/>
  <c r="QC568"/>
  <c r="QI568" s="1"/>
  <c r="QC570"/>
  <c r="QI570" s="1"/>
  <c r="QC572"/>
  <c r="QI572" s="1"/>
  <c r="APY576"/>
  <c r="AQE576" s="1"/>
  <c r="APY577"/>
  <c r="AQE577" s="1"/>
  <c r="APY578"/>
  <c r="AQE578" s="1"/>
  <c r="APY582"/>
  <c r="AQE582" s="1"/>
  <c r="APY583"/>
  <c r="AQE583" s="1"/>
  <c r="APY581"/>
  <c r="AQE581" s="1"/>
  <c r="APY573"/>
  <c r="AQE573" s="1"/>
  <c r="APY580"/>
  <c r="AQE580" s="1"/>
  <c r="APY584"/>
  <c r="AQE584" s="1"/>
  <c r="APY579"/>
  <c r="AQE579" s="1"/>
  <c r="APY585"/>
  <c r="AQE585" s="1"/>
  <c r="APY561"/>
  <c r="AQE561" s="1"/>
  <c r="APY567"/>
  <c r="AQE567" s="1"/>
  <c r="APY562"/>
  <c r="AQE562" s="1"/>
  <c r="APY564"/>
  <c r="AQE564" s="1"/>
  <c r="APY566"/>
  <c r="AQE566" s="1"/>
  <c r="APY568"/>
  <c r="AQE568" s="1"/>
  <c r="APY563"/>
  <c r="AQE563" s="1"/>
  <c r="APY565"/>
  <c r="AQE565" s="1"/>
  <c r="APY569"/>
  <c r="AQE569" s="1"/>
  <c r="APY571"/>
  <c r="AQE571" s="1"/>
  <c r="APY560"/>
  <c r="AQE560" s="1"/>
  <c r="APY570"/>
  <c r="AQE570" s="1"/>
  <c r="APY572"/>
  <c r="AQE572" s="1"/>
  <c r="LG581"/>
  <c r="LM581" s="1"/>
  <c r="LG573"/>
  <c r="LM573" s="1"/>
  <c r="LG584"/>
  <c r="LM584" s="1"/>
  <c r="LG579"/>
  <c r="LM579" s="1"/>
  <c r="LG578"/>
  <c r="LM578" s="1"/>
  <c r="LG582"/>
  <c r="LM582" s="1"/>
  <c r="LG583"/>
  <c r="LM583" s="1"/>
  <c r="LG576"/>
  <c r="LM576" s="1"/>
  <c r="LG577"/>
  <c r="LM577" s="1"/>
  <c r="LG585"/>
  <c r="LM585" s="1"/>
  <c r="LG580"/>
  <c r="LM580" s="1"/>
  <c r="LG561"/>
  <c r="LM561" s="1"/>
  <c r="LG565"/>
  <c r="LM565" s="1"/>
  <c r="LG560"/>
  <c r="LM560" s="1"/>
  <c r="LG562"/>
  <c r="LM562" s="1"/>
  <c r="LG564"/>
  <c r="LM564" s="1"/>
  <c r="LG568"/>
  <c r="LM568" s="1"/>
  <c r="LG572"/>
  <c r="LM572" s="1"/>
  <c r="LG563"/>
  <c r="LM563" s="1"/>
  <c r="LG567"/>
  <c r="LM567" s="1"/>
  <c r="LG569"/>
  <c r="LM569" s="1"/>
  <c r="LG571"/>
  <c r="LM571" s="1"/>
  <c r="LG566"/>
  <c r="LM566" s="1"/>
  <c r="LG570"/>
  <c r="LM570" s="1"/>
  <c r="ALC576"/>
  <c r="ALI576" s="1"/>
  <c r="ALC577"/>
  <c r="ALI577" s="1"/>
  <c r="ALC583"/>
  <c r="ALI583" s="1"/>
  <c r="ALC580"/>
  <c r="ALI580" s="1"/>
  <c r="ALC581"/>
  <c r="ALI581" s="1"/>
  <c r="ALC573"/>
  <c r="ALI573" s="1"/>
  <c r="ALC584"/>
  <c r="ALI584" s="1"/>
  <c r="ALC579"/>
  <c r="ALI579" s="1"/>
  <c r="ALC585"/>
  <c r="ALI585" s="1"/>
  <c r="ALC578"/>
  <c r="ALI578" s="1"/>
  <c r="ALC582"/>
  <c r="ALI582" s="1"/>
  <c r="ALC561"/>
  <c r="ALI561" s="1"/>
  <c r="ALC567"/>
  <c r="ALI567" s="1"/>
  <c r="ALC560"/>
  <c r="ALI560" s="1"/>
  <c r="ALC562"/>
  <c r="ALI562" s="1"/>
  <c r="ALC564"/>
  <c r="ALI564" s="1"/>
  <c r="ALC566"/>
  <c r="ALI566" s="1"/>
  <c r="ALC563"/>
  <c r="ALI563" s="1"/>
  <c r="ALC565"/>
  <c r="ALI565" s="1"/>
  <c r="ALC569"/>
  <c r="ALI569" s="1"/>
  <c r="ALC571"/>
  <c r="ALI571" s="1"/>
  <c r="ALC568"/>
  <c r="ALI568" s="1"/>
  <c r="ALC570"/>
  <c r="ALI570" s="1"/>
  <c r="ALC572"/>
  <c r="ALI572" s="1"/>
  <c r="QX581"/>
  <c r="RD581" s="1"/>
  <c r="QX573"/>
  <c r="RD573" s="1"/>
  <c r="QX578"/>
  <c r="RD578" s="1"/>
  <c r="QX582"/>
  <c r="RD582" s="1"/>
  <c r="QX583"/>
  <c r="RD583" s="1"/>
  <c r="QX577"/>
  <c r="RD577" s="1"/>
  <c r="QX576"/>
  <c r="RD576" s="1"/>
  <c r="QX580"/>
  <c r="RD580" s="1"/>
  <c r="QX584"/>
  <c r="RD584" s="1"/>
  <c r="QX579"/>
  <c r="RD579" s="1"/>
  <c r="QX585"/>
  <c r="RD585" s="1"/>
  <c r="QX561"/>
  <c r="RD561" s="1"/>
  <c r="QX565"/>
  <c r="RD565" s="1"/>
  <c r="QX567"/>
  <c r="RD567" s="1"/>
  <c r="QX569"/>
  <c r="RD569" s="1"/>
  <c r="QX571"/>
  <c r="RD571" s="1"/>
  <c r="QX560"/>
  <c r="RD560" s="1"/>
  <c r="QX568"/>
  <c r="RD568" s="1"/>
  <c r="QX570"/>
  <c r="RD570" s="1"/>
  <c r="QX572"/>
  <c r="RD572" s="1"/>
  <c r="QX563"/>
  <c r="RD563" s="1"/>
  <c r="QX562"/>
  <c r="RD562" s="1"/>
  <c r="QX564"/>
  <c r="RD564" s="1"/>
  <c r="QX566"/>
  <c r="RD566" s="1"/>
  <c r="PH577"/>
  <c r="PN577" s="1"/>
  <c r="PH583"/>
  <c r="PN583" s="1"/>
  <c r="PH576"/>
  <c r="PN576" s="1"/>
  <c r="PH580"/>
  <c r="PN580" s="1"/>
  <c r="PH584"/>
  <c r="PN584" s="1"/>
  <c r="PH579"/>
  <c r="PN579" s="1"/>
  <c r="PH585"/>
  <c r="PN585" s="1"/>
  <c r="PH573"/>
  <c r="PN573" s="1"/>
  <c r="PH582"/>
  <c r="PN582" s="1"/>
  <c r="PH581"/>
  <c r="PN581" s="1"/>
  <c r="PH578"/>
  <c r="PN578" s="1"/>
  <c r="PH565"/>
  <c r="PN565" s="1"/>
  <c r="PH571"/>
  <c r="PN571" s="1"/>
  <c r="PH562"/>
  <c r="PN562" s="1"/>
  <c r="PH564"/>
  <c r="PN564" s="1"/>
  <c r="PH568"/>
  <c r="PN568" s="1"/>
  <c r="PH570"/>
  <c r="PN570" s="1"/>
  <c r="PH572"/>
  <c r="PN572" s="1"/>
  <c r="PH561"/>
  <c r="PN561" s="1"/>
  <c r="PH563"/>
  <c r="PN563" s="1"/>
  <c r="PH567"/>
  <c r="PN567" s="1"/>
  <c r="PH569"/>
  <c r="PN569" s="1"/>
  <c r="PH560"/>
  <c r="PN560" s="1"/>
  <c r="PH566"/>
  <c r="PN566" s="1"/>
  <c r="AGG579"/>
  <c r="AGM579" s="1"/>
  <c r="AGG578"/>
  <c r="AGM578" s="1"/>
  <c r="AGG583"/>
  <c r="AGM583" s="1"/>
  <c r="AGG584"/>
  <c r="AGM584" s="1"/>
  <c r="AGG581"/>
  <c r="AGM581" s="1"/>
  <c r="AGG573"/>
  <c r="AGM573" s="1"/>
  <c r="AGG582"/>
  <c r="AGM582" s="1"/>
  <c r="AGG577"/>
  <c r="AGM577" s="1"/>
  <c r="AGG585"/>
  <c r="AGM585" s="1"/>
  <c r="AGG580"/>
  <c r="AGM580" s="1"/>
  <c r="AGG576"/>
  <c r="AGM576" s="1"/>
  <c r="AGG561"/>
  <c r="AGM561" s="1"/>
  <c r="AGG563"/>
  <c r="AGM563" s="1"/>
  <c r="AGG565"/>
  <c r="AGM565" s="1"/>
  <c r="AGG567"/>
  <c r="AGM567" s="1"/>
  <c r="AGG569"/>
  <c r="AGM569" s="1"/>
  <c r="AGG571"/>
  <c r="AGM571" s="1"/>
  <c r="AGG562"/>
  <c r="AGM562" s="1"/>
  <c r="AGG568"/>
  <c r="AGM568" s="1"/>
  <c r="AGG570"/>
  <c r="AGM570" s="1"/>
  <c r="AGG560"/>
  <c r="AGM560" s="1"/>
  <c r="AGG564"/>
  <c r="AGM564" s="1"/>
  <c r="AGG566"/>
  <c r="AGM566" s="1"/>
  <c r="AGG572"/>
  <c r="AGM572" s="1"/>
  <c r="ZU579"/>
  <c r="AAA579" s="1"/>
  <c r="ZU583"/>
  <c r="AAA583" s="1"/>
  <c r="ZU578"/>
  <c r="AAA578" s="1"/>
  <c r="ZU585"/>
  <c r="AAA585" s="1"/>
  <c r="ZU584"/>
  <c r="AAA584" s="1"/>
  <c r="ZU581"/>
  <c r="AAA581" s="1"/>
  <c r="ZU573"/>
  <c r="AAA573" s="1"/>
  <c r="ZU582"/>
  <c r="AAA582" s="1"/>
  <c r="ZU577"/>
  <c r="AAA577" s="1"/>
  <c r="ZU580"/>
  <c r="AAA580" s="1"/>
  <c r="ZU576"/>
  <c r="AAA576" s="1"/>
  <c r="ZU561"/>
  <c r="AAA561" s="1"/>
  <c r="ZU565"/>
  <c r="AAA565" s="1"/>
  <c r="ZU567"/>
  <c r="AAA567" s="1"/>
  <c r="ZU571"/>
  <c r="AAA571" s="1"/>
  <c r="ZU560"/>
  <c r="AAA560" s="1"/>
  <c r="ZU562"/>
  <c r="AAA562" s="1"/>
  <c r="ZU564"/>
  <c r="AAA564" s="1"/>
  <c r="ZU566"/>
  <c r="AAA566" s="1"/>
  <c r="ZU563"/>
  <c r="AAA563" s="1"/>
  <c r="ZU569"/>
  <c r="AAA569" s="1"/>
  <c r="ZU568"/>
  <c r="AAA568" s="1"/>
  <c r="ZU570"/>
  <c r="AAA570" s="1"/>
  <c r="ZU572"/>
  <c r="AAA572" s="1"/>
  <c r="DZ579"/>
  <c r="EF579" s="1"/>
  <c r="DZ585"/>
  <c r="EF585" s="1"/>
  <c r="DZ573"/>
  <c r="EF573" s="1"/>
  <c r="DZ578"/>
  <c r="EF578" s="1"/>
  <c r="DZ582"/>
  <c r="EF582" s="1"/>
  <c r="DZ583"/>
  <c r="EF583" s="1"/>
  <c r="DZ577"/>
  <c r="EF577" s="1"/>
  <c r="DZ581"/>
  <c r="EF581" s="1"/>
  <c r="DZ576"/>
  <c r="EF576" s="1"/>
  <c r="DZ580"/>
  <c r="EF580" s="1"/>
  <c r="DZ584"/>
  <c r="EF584" s="1"/>
  <c r="DZ563"/>
  <c r="EF563" s="1"/>
  <c r="DZ569"/>
  <c r="EF569" s="1"/>
  <c r="DZ568"/>
  <c r="EF568" s="1"/>
  <c r="DZ561"/>
  <c r="EF561" s="1"/>
  <c r="DZ565"/>
  <c r="EF565" s="1"/>
  <c r="DZ567"/>
  <c r="EF567" s="1"/>
  <c r="DZ571"/>
  <c r="EF571" s="1"/>
  <c r="DZ560"/>
  <c r="EF560" s="1"/>
  <c r="DZ562"/>
  <c r="EF562" s="1"/>
  <c r="DZ564"/>
  <c r="EF564" s="1"/>
  <c r="DZ566"/>
  <c r="EF566" s="1"/>
  <c r="DZ570"/>
  <c r="EF570" s="1"/>
  <c r="DZ572"/>
  <c r="EF572" s="1"/>
  <c r="NR581"/>
  <c r="NX581" s="1"/>
  <c r="NR576"/>
  <c r="NX576" s="1"/>
  <c r="NR580"/>
  <c r="NX580" s="1"/>
  <c r="NR584"/>
  <c r="NX584" s="1"/>
  <c r="NR579"/>
  <c r="NX579" s="1"/>
  <c r="NR577"/>
  <c r="NX577" s="1"/>
  <c r="NR583"/>
  <c r="NX583" s="1"/>
  <c r="NR573"/>
  <c r="NX573" s="1"/>
  <c r="NR578"/>
  <c r="NX578" s="1"/>
  <c r="NR582"/>
  <c r="NX582" s="1"/>
  <c r="NR585"/>
  <c r="NX585" s="1"/>
  <c r="NR570"/>
  <c r="NX570" s="1"/>
  <c r="NR561"/>
  <c r="NX561" s="1"/>
  <c r="NR563"/>
  <c r="NX563" s="1"/>
  <c r="NR565"/>
  <c r="NX565" s="1"/>
  <c r="NR567"/>
  <c r="NX567" s="1"/>
  <c r="NR569"/>
  <c r="NX569" s="1"/>
  <c r="NR571"/>
  <c r="NX571" s="1"/>
  <c r="NR560"/>
  <c r="NX560" s="1"/>
  <c r="NR562"/>
  <c r="NX562" s="1"/>
  <c r="NR564"/>
  <c r="NX564" s="1"/>
  <c r="NR566"/>
  <c r="NX566" s="1"/>
  <c r="NR568"/>
  <c r="NX568" s="1"/>
  <c r="NR572"/>
  <c r="NX572" s="1"/>
  <c r="SN577"/>
  <c r="ST577" s="1"/>
  <c r="SN583"/>
  <c r="ST583" s="1"/>
  <c r="SN576"/>
  <c r="ST576" s="1"/>
  <c r="SN580"/>
  <c r="ST580" s="1"/>
  <c r="SN584"/>
  <c r="ST584" s="1"/>
  <c r="SN579"/>
  <c r="ST579" s="1"/>
  <c r="SN581"/>
  <c r="ST581" s="1"/>
  <c r="SN585"/>
  <c r="ST585" s="1"/>
  <c r="SN573"/>
  <c r="ST573" s="1"/>
  <c r="SN578"/>
  <c r="ST578" s="1"/>
  <c r="SN582"/>
  <c r="ST582" s="1"/>
  <c r="SN565"/>
  <c r="ST565" s="1"/>
  <c r="SN569"/>
  <c r="ST569" s="1"/>
  <c r="SN560"/>
  <c r="ST560" s="1"/>
  <c r="SN572"/>
  <c r="ST572" s="1"/>
  <c r="SN561"/>
  <c r="ST561" s="1"/>
  <c r="SN563"/>
  <c r="ST563" s="1"/>
  <c r="SN567"/>
  <c r="ST567" s="1"/>
  <c r="SN571"/>
  <c r="ST571" s="1"/>
  <c r="SN562"/>
  <c r="ST562" s="1"/>
  <c r="SN564"/>
  <c r="ST564" s="1"/>
  <c r="SN566"/>
  <c r="ST566" s="1"/>
  <c r="SN568"/>
  <c r="ST568" s="1"/>
  <c r="SN570"/>
  <c r="ST570" s="1"/>
  <c r="ADV577"/>
  <c r="AEB577" s="1"/>
  <c r="ADV581"/>
  <c r="AEB581" s="1"/>
  <c r="ADV585"/>
  <c r="AEB585" s="1"/>
  <c r="ADV573"/>
  <c r="AEB573" s="1"/>
  <c r="ADV578"/>
  <c r="AEB578" s="1"/>
  <c r="ADV582"/>
  <c r="AEB582" s="1"/>
  <c r="ADV584"/>
  <c r="AEB584" s="1"/>
  <c r="ADV583"/>
  <c r="AEB583" s="1"/>
  <c r="ADV580"/>
  <c r="AEB580" s="1"/>
  <c r="ADV579"/>
  <c r="AEB579" s="1"/>
  <c r="ADV576"/>
  <c r="AEB576" s="1"/>
  <c r="ADV565"/>
  <c r="AEB565" s="1"/>
  <c r="ADV567"/>
  <c r="AEB567" s="1"/>
  <c r="ADV569"/>
  <c r="AEB569" s="1"/>
  <c r="ADV571"/>
  <c r="AEB571" s="1"/>
  <c r="ADV560"/>
  <c r="AEB560" s="1"/>
  <c r="ADV568"/>
  <c r="AEB568" s="1"/>
  <c r="ADV570"/>
  <c r="AEB570" s="1"/>
  <c r="ADV572"/>
  <c r="AEB572" s="1"/>
  <c r="ADV561"/>
  <c r="AEB561" s="1"/>
  <c r="ADV563"/>
  <c r="AEB563" s="1"/>
  <c r="ADV562"/>
  <c r="AEB562" s="1"/>
  <c r="ADV564"/>
  <c r="AEB564" s="1"/>
  <c r="ADV566"/>
  <c r="AEB566" s="1"/>
  <c r="XJ577"/>
  <c r="XP577" s="1"/>
  <c r="XJ581"/>
  <c r="XP581" s="1"/>
  <c r="XJ576"/>
  <c r="XP576" s="1"/>
  <c r="XJ580"/>
  <c r="XP580" s="1"/>
  <c r="XJ583"/>
  <c r="XP583" s="1"/>
  <c r="XJ585"/>
  <c r="XP585" s="1"/>
  <c r="XJ573"/>
  <c r="XP573" s="1"/>
  <c r="XJ582"/>
  <c r="XP582" s="1"/>
  <c r="XJ579"/>
  <c r="XP579" s="1"/>
  <c r="XJ578"/>
  <c r="XP578" s="1"/>
  <c r="XJ584"/>
  <c r="XP584" s="1"/>
  <c r="XJ563"/>
  <c r="XP563" s="1"/>
  <c r="XJ567"/>
  <c r="XP567" s="1"/>
  <c r="XJ569"/>
  <c r="XP569" s="1"/>
  <c r="XJ564"/>
  <c r="XP564" s="1"/>
  <c r="XJ568"/>
  <c r="XP568" s="1"/>
  <c r="XJ570"/>
  <c r="XP570" s="1"/>
  <c r="XJ572"/>
  <c r="XP572" s="1"/>
  <c r="XJ561"/>
  <c r="XP561" s="1"/>
  <c r="XJ565"/>
  <c r="XP565" s="1"/>
  <c r="XJ571"/>
  <c r="XP571" s="1"/>
  <c r="XJ560"/>
  <c r="XP560" s="1"/>
  <c r="XJ562"/>
  <c r="XP562" s="1"/>
  <c r="XJ566"/>
  <c r="XP566" s="1"/>
  <c r="BO581"/>
  <c r="BU581" s="1"/>
  <c r="BO573"/>
  <c r="BU573" s="1"/>
  <c r="BO577"/>
  <c r="BU577" s="1"/>
  <c r="BO578"/>
  <c r="BU578" s="1"/>
  <c r="BO582"/>
  <c r="BU582" s="1"/>
  <c r="BO579"/>
  <c r="BU579" s="1"/>
  <c r="BO583"/>
  <c r="BU583" s="1"/>
  <c r="BO576"/>
  <c r="BU576" s="1"/>
  <c r="BO585"/>
  <c r="BU585" s="1"/>
  <c r="BO580"/>
  <c r="BU580" s="1"/>
  <c r="BO584"/>
  <c r="BU584" s="1"/>
  <c r="BO563"/>
  <c r="BU563" s="1"/>
  <c r="BO567"/>
  <c r="BU567" s="1"/>
  <c r="BO569"/>
  <c r="BU569" s="1"/>
  <c r="BO571"/>
  <c r="BU571" s="1"/>
  <c r="BO562"/>
  <c r="BU562" s="1"/>
  <c r="BO566"/>
  <c r="BU566" s="1"/>
  <c r="BO570"/>
  <c r="BU570" s="1"/>
  <c r="BO572"/>
  <c r="BU572" s="1"/>
  <c r="BO561"/>
  <c r="BU561" s="1"/>
  <c r="BO565"/>
  <c r="BU565" s="1"/>
  <c r="BO560"/>
  <c r="BU560" s="1"/>
  <c r="BO564"/>
  <c r="BU564" s="1"/>
  <c r="BO568"/>
  <c r="BU568" s="1"/>
  <c r="MW583"/>
  <c r="NC583" s="1"/>
  <c r="MW578"/>
  <c r="NC578" s="1"/>
  <c r="MW582"/>
  <c r="NC582" s="1"/>
  <c r="MW579"/>
  <c r="NC579" s="1"/>
  <c r="MW581"/>
  <c r="NC581" s="1"/>
  <c r="MW573"/>
  <c r="NC573" s="1"/>
  <c r="MW580"/>
  <c r="NC580" s="1"/>
  <c r="MW584"/>
  <c r="NC584" s="1"/>
  <c r="MW577"/>
  <c r="NC577" s="1"/>
  <c r="MW585"/>
  <c r="NC585" s="1"/>
  <c r="MW576"/>
  <c r="NC576" s="1"/>
  <c r="NC575" s="1"/>
  <c r="MW561"/>
  <c r="NC561" s="1"/>
  <c r="MW567"/>
  <c r="NC567" s="1"/>
  <c r="MW571"/>
  <c r="NC571" s="1"/>
  <c r="MW566"/>
  <c r="NC566" s="1"/>
  <c r="MW570"/>
  <c r="NC570" s="1"/>
  <c r="MW572"/>
  <c r="NC572" s="1"/>
  <c r="MW563"/>
  <c r="NC563" s="1"/>
  <c r="MW565"/>
  <c r="NC565" s="1"/>
  <c r="MW569"/>
  <c r="NC569" s="1"/>
  <c r="MW560"/>
  <c r="NC560" s="1"/>
  <c r="MW562"/>
  <c r="NC562" s="1"/>
  <c r="MW564"/>
  <c r="NC564" s="1"/>
  <c r="MW568"/>
  <c r="NC568" s="1"/>
  <c r="AMS581"/>
  <c r="AMY581" s="1"/>
  <c r="AMS573"/>
  <c r="AMY573" s="1"/>
  <c r="AMS580"/>
  <c r="AMY580" s="1"/>
  <c r="AMS584"/>
  <c r="AMY584" s="1"/>
  <c r="AMS579"/>
  <c r="AMY579" s="1"/>
  <c r="AMS585"/>
  <c r="AMY585" s="1"/>
  <c r="AMS577"/>
  <c r="AMY577" s="1"/>
  <c r="AMS578"/>
  <c r="AMY578" s="1"/>
  <c r="AMS582"/>
  <c r="AMY582" s="1"/>
  <c r="AMS583"/>
  <c r="AMY583" s="1"/>
  <c r="AMS576"/>
  <c r="AMY576" s="1"/>
  <c r="AMY575" s="1"/>
  <c r="AMS561"/>
  <c r="AMY561" s="1"/>
  <c r="AMS565"/>
  <c r="AMY565" s="1"/>
  <c r="AMS567"/>
  <c r="AMY567" s="1"/>
  <c r="AMS571"/>
  <c r="AMY571" s="1"/>
  <c r="AMS562"/>
  <c r="AMY562" s="1"/>
  <c r="AMS568"/>
  <c r="AMY568" s="1"/>
  <c r="AMS570"/>
  <c r="AMY570" s="1"/>
  <c r="AMS572"/>
  <c r="AMY572" s="1"/>
  <c r="AMS563"/>
  <c r="AMY563" s="1"/>
  <c r="AMS569"/>
  <c r="AMY569" s="1"/>
  <c r="AMS560"/>
  <c r="AMY560" s="1"/>
  <c r="AMS564"/>
  <c r="AMY564" s="1"/>
  <c r="AMS566"/>
  <c r="AMY566" s="1"/>
  <c r="IA581"/>
  <c r="IG581" s="1"/>
  <c r="IA573"/>
  <c r="IG573" s="1"/>
  <c r="IA584"/>
  <c r="IG584" s="1"/>
  <c r="IA579"/>
  <c r="IG579" s="1"/>
  <c r="IA578"/>
  <c r="IG578" s="1"/>
  <c r="IA582"/>
  <c r="IG582" s="1"/>
  <c r="IA583"/>
  <c r="IG583" s="1"/>
  <c r="IA576"/>
  <c r="IG576" s="1"/>
  <c r="IA577"/>
  <c r="IG577" s="1"/>
  <c r="IA585"/>
  <c r="IG585" s="1"/>
  <c r="IA580"/>
  <c r="IG580" s="1"/>
  <c r="IA561"/>
  <c r="IG561" s="1"/>
  <c r="IA563"/>
  <c r="IG563" s="1"/>
  <c r="IA571"/>
  <c r="IG571" s="1"/>
  <c r="IA560"/>
  <c r="IG560" s="1"/>
  <c r="IA562"/>
  <c r="IG562" s="1"/>
  <c r="IA566"/>
  <c r="IG566" s="1"/>
  <c r="IA568"/>
  <c r="IG568" s="1"/>
  <c r="IA565"/>
  <c r="IG565" s="1"/>
  <c r="IA567"/>
  <c r="IG567" s="1"/>
  <c r="IA569"/>
  <c r="IG569" s="1"/>
  <c r="IA564"/>
  <c r="IG564" s="1"/>
  <c r="IA570"/>
  <c r="IG570" s="1"/>
  <c r="IA572"/>
  <c r="IG572" s="1"/>
  <c r="UY581"/>
  <c r="VE581" s="1"/>
  <c r="UY573"/>
  <c r="VE573" s="1"/>
  <c r="UY584"/>
  <c r="VE584" s="1"/>
  <c r="UY579"/>
  <c r="VE579" s="1"/>
  <c r="UY578"/>
  <c r="VE578" s="1"/>
  <c r="UY582"/>
  <c r="VE582" s="1"/>
  <c r="UY583"/>
  <c r="VE583" s="1"/>
  <c r="UY576"/>
  <c r="VE576" s="1"/>
  <c r="UY577"/>
  <c r="VE577" s="1"/>
  <c r="UY585"/>
  <c r="VE585" s="1"/>
  <c r="UY580"/>
  <c r="VE580" s="1"/>
  <c r="UY561"/>
  <c r="VE561" s="1"/>
  <c r="UY563"/>
  <c r="VE563" s="1"/>
  <c r="UY571"/>
  <c r="VE571" s="1"/>
  <c r="UY560"/>
  <c r="VE560" s="1"/>
  <c r="UY562"/>
  <c r="VE562" s="1"/>
  <c r="UY566"/>
  <c r="VE566" s="1"/>
  <c r="UY568"/>
  <c r="VE568" s="1"/>
  <c r="UY565"/>
  <c r="VE565" s="1"/>
  <c r="UY567"/>
  <c r="VE567" s="1"/>
  <c r="UY569"/>
  <c r="VE569" s="1"/>
  <c r="UY564"/>
  <c r="VE564" s="1"/>
  <c r="UY570"/>
  <c r="VE570" s="1"/>
  <c r="UY572"/>
  <c r="VE572" s="1"/>
  <c r="AUU576"/>
  <c r="AVA576" s="1"/>
  <c r="AUU577"/>
  <c r="AVA577" s="1"/>
  <c r="AUU583"/>
  <c r="AVA583" s="1"/>
  <c r="AUU578"/>
  <c r="AVA578" s="1"/>
  <c r="AUU582"/>
  <c r="AVA582" s="1"/>
  <c r="AUU581"/>
  <c r="AVA581" s="1"/>
  <c r="AUU573"/>
  <c r="AVA573" s="1"/>
  <c r="AUU584"/>
  <c r="AVA584" s="1"/>
  <c r="AUU579"/>
  <c r="AVA579" s="1"/>
  <c r="AUU585"/>
  <c r="AVA585" s="1"/>
  <c r="AUU580"/>
  <c r="AVA580" s="1"/>
  <c r="AUU561"/>
  <c r="AVA561" s="1"/>
  <c r="AUU567"/>
  <c r="AVA567" s="1"/>
  <c r="AUU562"/>
  <c r="AVA562" s="1"/>
  <c r="AUU570"/>
  <c r="AVA570" s="1"/>
  <c r="AUU563"/>
  <c r="AVA563" s="1"/>
  <c r="AUU565"/>
  <c r="AVA565" s="1"/>
  <c r="AUU569"/>
  <c r="AVA569" s="1"/>
  <c r="AUU571"/>
  <c r="AVA571" s="1"/>
  <c r="AUU560"/>
  <c r="AVA560" s="1"/>
  <c r="AUU564"/>
  <c r="AVA564" s="1"/>
  <c r="AUU566"/>
  <c r="AVA566" s="1"/>
  <c r="AUU568"/>
  <c r="AVA568" s="1"/>
  <c r="AUU572"/>
  <c r="AVA572" s="1"/>
  <c r="AVJ559"/>
  <c r="AVJ587" s="1"/>
  <c r="NW119" i="62"/>
  <c r="NX119" s="1"/>
  <c r="JQ112"/>
  <c r="JR112" s="1"/>
  <c r="JQ110"/>
  <c r="JR110" s="1"/>
  <c r="JQ121"/>
  <c r="JR121" s="1"/>
  <c r="JQ119"/>
  <c r="JR119" s="1"/>
  <c r="JQ117"/>
  <c r="JR117" s="1"/>
  <c r="JQ113"/>
  <c r="JR113" s="1"/>
  <c r="OG113"/>
  <c r="OH113" s="1"/>
  <c r="OI113" s="1"/>
  <c r="OK113" s="1"/>
  <c r="OL113" s="1"/>
  <c r="RI121"/>
  <c r="RJ121" s="1"/>
  <c r="RI119"/>
  <c r="RJ119" s="1"/>
  <c r="RI117"/>
  <c r="RJ117" s="1"/>
  <c r="RI113"/>
  <c r="RJ113" s="1"/>
  <c r="VE122"/>
  <c r="VF122" s="1"/>
  <c r="VG122" s="1"/>
  <c r="VI122" s="1"/>
  <c r="VJ122" s="1"/>
  <c r="GO113"/>
  <c r="GP113" s="1"/>
  <c r="LO113"/>
  <c r="LP113" s="1"/>
  <c r="QE119"/>
  <c r="QF119" s="1"/>
  <c r="QE117"/>
  <c r="QF117" s="1"/>
  <c r="QE115"/>
  <c r="QF115" s="1"/>
  <c r="QE113"/>
  <c r="QF113" s="1"/>
  <c r="RS114"/>
  <c r="RT114" s="1"/>
  <c r="RU114" s="1"/>
  <c r="RW114" s="1"/>
  <c r="RX114" s="1"/>
  <c r="VE120"/>
  <c r="VF120" s="1"/>
  <c r="VE118"/>
  <c r="VF118" s="1"/>
  <c r="VE116"/>
  <c r="VF116" s="1"/>
  <c r="VE112"/>
  <c r="VF112" s="1"/>
  <c r="VE110"/>
  <c r="VF110" s="1"/>
  <c r="VG110" s="1"/>
  <c r="VI110" s="1"/>
  <c r="VJ110" s="1"/>
  <c r="DW122"/>
  <c r="DX122" s="1"/>
  <c r="DY122" s="1"/>
  <c r="EA122" s="1"/>
  <c r="EB122" s="1"/>
  <c r="VO122"/>
  <c r="VP122" s="1"/>
  <c r="VQ122" s="1"/>
  <c r="VS122" s="1"/>
  <c r="VT122" s="1"/>
  <c r="VO111"/>
  <c r="VP111" s="1"/>
  <c r="VO113"/>
  <c r="VP113" s="1"/>
  <c r="VO115"/>
  <c r="VP115" s="1"/>
  <c r="VQ115" s="1"/>
  <c r="VS115" s="1"/>
  <c r="VT115" s="1"/>
  <c r="VO117"/>
  <c r="VP117" s="1"/>
  <c r="VO119"/>
  <c r="VP119" s="1"/>
  <c r="TI107"/>
  <c r="TK107" s="1"/>
  <c r="TL107" s="1"/>
  <c r="TG111"/>
  <c r="TH111" s="1"/>
  <c r="TG113"/>
  <c r="TH113" s="1"/>
  <c r="TG115"/>
  <c r="TH115" s="1"/>
  <c r="TG117"/>
  <c r="TH117" s="1"/>
  <c r="TG119"/>
  <c r="TH119" s="1"/>
  <c r="TG121"/>
  <c r="TH121" s="1"/>
  <c r="TG116"/>
  <c r="TH116" s="1"/>
  <c r="SY107"/>
  <c r="TA107" s="1"/>
  <c r="TB107" s="1"/>
  <c r="SW111"/>
  <c r="SX111" s="1"/>
  <c r="SW113"/>
  <c r="SX113" s="1"/>
  <c r="SW115"/>
  <c r="SX115" s="1"/>
  <c r="SW117"/>
  <c r="SX117" s="1"/>
  <c r="SW119"/>
  <c r="SX119" s="1"/>
  <c r="SW121"/>
  <c r="SX121" s="1"/>
  <c r="SY121" s="1"/>
  <c r="TA121" s="1"/>
  <c r="TB121" s="1"/>
  <c r="IY107"/>
  <c r="JA107" s="1"/>
  <c r="JB107" s="1"/>
  <c r="IW110"/>
  <c r="IX110" s="1"/>
  <c r="IY110" s="1"/>
  <c r="JA110" s="1"/>
  <c r="JB110" s="1"/>
  <c r="IW112"/>
  <c r="IX112" s="1"/>
  <c r="IW114"/>
  <c r="IX114" s="1"/>
  <c r="IW116"/>
  <c r="IX116" s="1"/>
  <c r="IW118"/>
  <c r="IX118" s="1"/>
  <c r="IW120"/>
  <c r="IX120" s="1"/>
  <c r="QY110"/>
  <c r="QZ110" s="1"/>
  <c r="RA110" s="1"/>
  <c r="RC110" s="1"/>
  <c r="RD110" s="1"/>
  <c r="QY111"/>
  <c r="QZ111" s="1"/>
  <c r="QY113"/>
  <c r="QZ113" s="1"/>
  <c r="RA113" s="1"/>
  <c r="RC113" s="1"/>
  <c r="RD113" s="1"/>
  <c r="QY115"/>
  <c r="QZ115" s="1"/>
  <c r="QY117"/>
  <c r="QZ117" s="1"/>
  <c r="QY119"/>
  <c r="QZ119" s="1"/>
  <c r="QY116"/>
  <c r="QZ116" s="1"/>
  <c r="QY112"/>
  <c r="QZ112" s="1"/>
  <c r="RA112" s="1"/>
  <c r="RC112" s="1"/>
  <c r="RD112" s="1"/>
  <c r="HA107"/>
  <c r="HC107" s="1"/>
  <c r="HD107" s="1"/>
  <c r="GY119"/>
  <c r="GZ119" s="1"/>
  <c r="GY121"/>
  <c r="GZ121" s="1"/>
  <c r="EI107"/>
  <c r="EK107" s="1"/>
  <c r="EL107" s="1"/>
  <c r="EG111"/>
  <c r="EH111" s="1"/>
  <c r="EG113"/>
  <c r="EH113" s="1"/>
  <c r="EG115"/>
  <c r="EH115" s="1"/>
  <c r="EG117"/>
  <c r="EH117" s="1"/>
  <c r="EG119"/>
  <c r="EH119" s="1"/>
  <c r="EG121"/>
  <c r="EH121" s="1"/>
  <c r="PM107"/>
  <c r="PO107" s="1"/>
  <c r="PP107" s="1"/>
  <c r="PK116"/>
  <c r="PL116" s="1"/>
  <c r="PK111"/>
  <c r="PL111" s="1"/>
  <c r="PK113"/>
  <c r="PL113" s="1"/>
  <c r="PK115"/>
  <c r="PL115" s="1"/>
  <c r="PK117"/>
  <c r="PL117" s="1"/>
  <c r="PK119"/>
  <c r="PL119" s="1"/>
  <c r="PK121"/>
  <c r="PL121" s="1"/>
  <c r="PK110"/>
  <c r="PL110" s="1"/>
  <c r="PM110" s="1"/>
  <c r="PO110" s="1"/>
  <c r="PP110" s="1"/>
  <c r="PK120"/>
  <c r="PL120" s="1"/>
  <c r="PK114"/>
  <c r="PL114" s="1"/>
  <c r="FU111"/>
  <c r="FV111" s="1"/>
  <c r="GO111"/>
  <c r="GP111" s="1"/>
  <c r="TQ120"/>
  <c r="TR120" s="1"/>
  <c r="TQ118"/>
  <c r="TR118" s="1"/>
  <c r="TQ116"/>
  <c r="TR116" s="1"/>
  <c r="TQ114"/>
  <c r="TR114" s="1"/>
  <c r="TS114" s="1"/>
  <c r="TU114" s="1"/>
  <c r="TV114" s="1"/>
  <c r="TQ112"/>
  <c r="TR112" s="1"/>
  <c r="TQ110"/>
  <c r="TR110" s="1"/>
  <c r="TS110" s="1"/>
  <c r="TU110" s="1"/>
  <c r="TV110" s="1"/>
  <c r="VE114"/>
  <c r="VF114" s="1"/>
  <c r="VG114" s="1"/>
  <c r="VI114" s="1"/>
  <c r="VJ114" s="1"/>
  <c r="VE111"/>
  <c r="VF111" s="1"/>
  <c r="VG111" s="1"/>
  <c r="VI111" s="1"/>
  <c r="VJ111" s="1"/>
  <c r="RI111"/>
  <c r="RJ111" s="1"/>
  <c r="DO107"/>
  <c r="DQ107" s="1"/>
  <c r="DR107" s="1"/>
  <c r="DM111"/>
  <c r="DN111" s="1"/>
  <c r="DM113"/>
  <c r="DN113" s="1"/>
  <c r="DM115"/>
  <c r="DN115" s="1"/>
  <c r="DM117"/>
  <c r="DN117" s="1"/>
  <c r="DM119"/>
  <c r="DN119" s="1"/>
  <c r="DM121"/>
  <c r="DN121" s="1"/>
  <c r="NE107"/>
  <c r="NG107" s="1"/>
  <c r="NH107" s="1"/>
  <c r="NC111"/>
  <c r="ND111" s="1"/>
  <c r="NC113"/>
  <c r="ND113" s="1"/>
  <c r="NC115"/>
  <c r="ND115" s="1"/>
  <c r="NE115" s="1"/>
  <c r="NG115" s="1"/>
  <c r="NH115" s="1"/>
  <c r="NC117"/>
  <c r="ND117" s="1"/>
  <c r="NC119"/>
  <c r="ND119" s="1"/>
  <c r="NC121"/>
  <c r="ND121" s="1"/>
  <c r="NC116"/>
  <c r="ND116" s="1"/>
  <c r="NC118"/>
  <c r="ND118" s="1"/>
  <c r="NC110"/>
  <c r="ND110" s="1"/>
  <c r="NE110" s="1"/>
  <c r="NG110" s="1"/>
  <c r="NH110" s="1"/>
  <c r="NC112"/>
  <c r="ND112" s="1"/>
  <c r="NC114"/>
  <c r="ND114" s="1"/>
  <c r="NE114" s="1"/>
  <c r="NG114" s="1"/>
  <c r="NH114" s="1"/>
  <c r="NC120"/>
  <c r="ND120" s="1"/>
  <c r="LD107"/>
  <c r="LE122" s="1"/>
  <c r="LF122" s="1"/>
  <c r="LG122" s="1"/>
  <c r="LI122" s="1"/>
  <c r="LJ122" s="1"/>
  <c r="NC122"/>
  <c r="ND122" s="1"/>
  <c r="NE122" s="1"/>
  <c r="NG122" s="1"/>
  <c r="NH122" s="1"/>
  <c r="QY122"/>
  <c r="QZ122" s="1"/>
  <c r="RA122" s="1"/>
  <c r="RC122" s="1"/>
  <c r="RD122" s="1"/>
  <c r="QY120"/>
  <c r="QZ120" s="1"/>
  <c r="QY118"/>
  <c r="QZ118" s="1"/>
  <c r="QY114"/>
  <c r="QZ114" s="1"/>
  <c r="RS122"/>
  <c r="RT122" s="1"/>
  <c r="RU122" s="1"/>
  <c r="RW122" s="1"/>
  <c r="RX122" s="1"/>
  <c r="RS120"/>
  <c r="RT120" s="1"/>
  <c r="RS118"/>
  <c r="RT118" s="1"/>
  <c r="RS116"/>
  <c r="RT116" s="1"/>
  <c r="RS112"/>
  <c r="RT112" s="1"/>
  <c r="TG122"/>
  <c r="TH122" s="1"/>
  <c r="TI122" s="1"/>
  <c r="TK122" s="1"/>
  <c r="TL122" s="1"/>
  <c r="TG120"/>
  <c r="TH120" s="1"/>
  <c r="TG118"/>
  <c r="TH118" s="1"/>
  <c r="TG114"/>
  <c r="TH114" s="1"/>
  <c r="TG112"/>
  <c r="TH112" s="1"/>
  <c r="TG110"/>
  <c r="TH110" s="1"/>
  <c r="TI110" s="1"/>
  <c r="TK110" s="1"/>
  <c r="TL110" s="1"/>
  <c r="JG116"/>
  <c r="JH116" s="1"/>
  <c r="JG112"/>
  <c r="JH112" s="1"/>
  <c r="JG110"/>
  <c r="JH110" s="1"/>
  <c r="JI110" s="1"/>
  <c r="JK110" s="1"/>
  <c r="JL110" s="1"/>
  <c r="JG119"/>
  <c r="JH119" s="1"/>
  <c r="JI119" s="1"/>
  <c r="JK119" s="1"/>
  <c r="JL119" s="1"/>
  <c r="JG117"/>
  <c r="JH117" s="1"/>
  <c r="JG115"/>
  <c r="JH115" s="1"/>
  <c r="JI115" s="1"/>
  <c r="JK115" s="1"/>
  <c r="JL115" s="1"/>
  <c r="JG113"/>
  <c r="JH113" s="1"/>
  <c r="LE118"/>
  <c r="LF118" s="1"/>
  <c r="MI122"/>
  <c r="MJ122" s="1"/>
  <c r="MK122" s="1"/>
  <c r="MM122" s="1"/>
  <c r="MN122" s="1"/>
  <c r="MI112"/>
  <c r="MJ112" s="1"/>
  <c r="MI110"/>
  <c r="MJ110" s="1"/>
  <c r="MK110" s="1"/>
  <c r="MM110" s="1"/>
  <c r="MN110" s="1"/>
  <c r="MI119"/>
  <c r="MJ119" s="1"/>
  <c r="MI117"/>
  <c r="MJ117" s="1"/>
  <c r="DW119"/>
  <c r="DX119" s="1"/>
  <c r="DW117"/>
  <c r="DX117" s="1"/>
  <c r="DW115"/>
  <c r="DX115" s="1"/>
  <c r="DY115" s="1"/>
  <c r="EA115" s="1"/>
  <c r="EB115" s="1"/>
  <c r="EQ117"/>
  <c r="ER117" s="1"/>
  <c r="GE121"/>
  <c r="GF121" s="1"/>
  <c r="HI113"/>
  <c r="HJ113" s="1"/>
  <c r="KK121"/>
  <c r="KL121" s="1"/>
  <c r="KK119"/>
  <c r="KL119" s="1"/>
  <c r="PK122"/>
  <c r="PL122" s="1"/>
  <c r="PM122" s="1"/>
  <c r="PO122" s="1"/>
  <c r="PP122" s="1"/>
  <c r="PK118"/>
  <c r="PL118" s="1"/>
  <c r="PK112"/>
  <c r="PL112" s="1"/>
  <c r="EQ115"/>
  <c r="ER115" s="1"/>
  <c r="EQ113"/>
  <c r="ER113" s="1"/>
  <c r="GE119"/>
  <c r="GF119" s="1"/>
  <c r="GE117"/>
  <c r="GF117" s="1"/>
  <c r="GE115"/>
  <c r="GF115" s="1"/>
  <c r="GE113"/>
  <c r="GF113" s="1"/>
  <c r="KK117"/>
  <c r="KL117" s="1"/>
  <c r="KK113"/>
  <c r="KL113" s="1"/>
  <c r="LY113"/>
  <c r="LZ113" s="1"/>
  <c r="SC122"/>
  <c r="SD122" s="1"/>
  <c r="SE122" s="1"/>
  <c r="SG122" s="1"/>
  <c r="SH122" s="1"/>
  <c r="SC112"/>
  <c r="SD112" s="1"/>
  <c r="SE112" s="1"/>
  <c r="SG112" s="1"/>
  <c r="SH112" s="1"/>
  <c r="SC110"/>
  <c r="SD110" s="1"/>
  <c r="AU121"/>
  <c r="AV121" s="1"/>
  <c r="AU119"/>
  <c r="AV119" s="1"/>
  <c r="AU117"/>
  <c r="AV117" s="1"/>
  <c r="AU115"/>
  <c r="AV115" s="1"/>
  <c r="AU113"/>
  <c r="AV113" s="1"/>
  <c r="BE121"/>
  <c r="BF121" s="1"/>
  <c r="BE119"/>
  <c r="BF119" s="1"/>
  <c r="BE117"/>
  <c r="BF117" s="1"/>
  <c r="BE115"/>
  <c r="BF115" s="1"/>
  <c r="GY117"/>
  <c r="GZ117" s="1"/>
  <c r="DW113"/>
  <c r="DX113" s="1"/>
  <c r="DW111"/>
  <c r="DX111" s="1"/>
  <c r="DW109"/>
  <c r="DX109" s="1"/>
  <c r="EQ111"/>
  <c r="ER111" s="1"/>
  <c r="HI111"/>
  <c r="HJ111" s="1"/>
  <c r="MI115"/>
  <c r="MJ115" s="1"/>
  <c r="MK115" s="1"/>
  <c r="MM115" s="1"/>
  <c r="MN115" s="1"/>
  <c r="MI113"/>
  <c r="MJ113" s="1"/>
  <c r="MI111"/>
  <c r="MJ111" s="1"/>
  <c r="OG111"/>
  <c r="OH111" s="1"/>
  <c r="AU111"/>
  <c r="AV111" s="1"/>
  <c r="BE113"/>
  <c r="BF113" s="1"/>
  <c r="BG113" s="1"/>
  <c r="BI113" s="1"/>
  <c r="BJ113" s="1"/>
  <c r="GE111"/>
  <c r="GF111" s="1"/>
  <c r="IM113"/>
  <c r="IN113" s="1"/>
  <c r="IM111"/>
  <c r="IN111" s="1"/>
  <c r="JG111"/>
  <c r="JH111" s="1"/>
  <c r="KK111"/>
  <c r="KL111" s="1"/>
  <c r="MS113"/>
  <c r="MT113" s="1"/>
  <c r="MS111"/>
  <c r="MT111" s="1"/>
  <c r="NW117"/>
  <c r="NX117" s="1"/>
  <c r="NY117" s="1"/>
  <c r="OA117" s="1"/>
  <c r="OB117" s="1"/>
  <c r="NW115"/>
  <c r="NX115" s="1"/>
  <c r="NW113"/>
  <c r="NX113" s="1"/>
  <c r="BE122"/>
  <c r="BF122" s="1"/>
  <c r="BG122" s="1"/>
  <c r="BI122" s="1"/>
  <c r="BJ122" s="1"/>
  <c r="BY122"/>
  <c r="BZ122" s="1"/>
  <c r="CA122" s="1"/>
  <c r="CC122" s="1"/>
  <c r="CD122" s="1"/>
  <c r="BY120"/>
  <c r="BZ120" s="1"/>
  <c r="BY118"/>
  <c r="BZ118" s="1"/>
  <c r="BY116"/>
  <c r="BZ116" s="1"/>
  <c r="BY112"/>
  <c r="BZ112" s="1"/>
  <c r="BY110"/>
  <c r="BZ110" s="1"/>
  <c r="CA110" s="1"/>
  <c r="CC110" s="1"/>
  <c r="CD110" s="1"/>
  <c r="DW114"/>
  <c r="DX114" s="1"/>
  <c r="DY114" s="1"/>
  <c r="EA114" s="1"/>
  <c r="EB114" s="1"/>
  <c r="DW120"/>
  <c r="DX120" s="1"/>
  <c r="DW118"/>
  <c r="DX118" s="1"/>
  <c r="FA122"/>
  <c r="FB122" s="1"/>
  <c r="FC122" s="1"/>
  <c r="FE122" s="1"/>
  <c r="FF122" s="1"/>
  <c r="IW122"/>
  <c r="IX122" s="1"/>
  <c r="IY122" s="1"/>
  <c r="JA122" s="1"/>
  <c r="JB122" s="1"/>
  <c r="JG122"/>
  <c r="JH122" s="1"/>
  <c r="JI122" s="1"/>
  <c r="JK122" s="1"/>
  <c r="JL122" s="1"/>
  <c r="KU122"/>
  <c r="KV122" s="1"/>
  <c r="KW122" s="1"/>
  <c r="KY122" s="1"/>
  <c r="KZ122" s="1"/>
  <c r="KU118"/>
  <c r="KV118" s="1"/>
  <c r="MI114"/>
  <c r="MJ114" s="1"/>
  <c r="MK114" s="1"/>
  <c r="MM114" s="1"/>
  <c r="MN114" s="1"/>
  <c r="MI118"/>
  <c r="MJ118" s="1"/>
  <c r="MS115"/>
  <c r="MT115" s="1"/>
  <c r="MU115" s="1"/>
  <c r="MW115" s="1"/>
  <c r="MX115" s="1"/>
  <c r="NW122"/>
  <c r="NX122" s="1"/>
  <c r="NY122" s="1"/>
  <c r="OA122" s="1"/>
  <c r="OB122" s="1"/>
  <c r="NW110"/>
  <c r="NX110" s="1"/>
  <c r="NY110" s="1"/>
  <c r="OA110" s="1"/>
  <c r="OB110" s="1"/>
  <c r="OG122"/>
  <c r="OH122" s="1"/>
  <c r="OI122" s="1"/>
  <c r="OK122" s="1"/>
  <c r="OL122" s="1"/>
  <c r="OG120"/>
  <c r="OH120" s="1"/>
  <c r="OQ118"/>
  <c r="OR118" s="1"/>
  <c r="OQ116"/>
  <c r="OR116" s="1"/>
  <c r="OQ114"/>
  <c r="OR114" s="1"/>
  <c r="OQ110"/>
  <c r="OR110" s="1"/>
  <c r="OS110" s="1"/>
  <c r="OU110" s="1"/>
  <c r="OV110" s="1"/>
  <c r="BE112"/>
  <c r="BF112" s="1"/>
  <c r="BG112" s="1"/>
  <c r="BI112" s="1"/>
  <c r="BJ112" s="1"/>
  <c r="FA111"/>
  <c r="FB111" s="1"/>
  <c r="FC111" s="1"/>
  <c r="FE111" s="1"/>
  <c r="FF111" s="1"/>
  <c r="IC116"/>
  <c r="ID116" s="1"/>
  <c r="IE116" s="1"/>
  <c r="IG116" s="1"/>
  <c r="IH116" s="1"/>
  <c r="JG114"/>
  <c r="JH114" s="1"/>
  <c r="JI114" s="1"/>
  <c r="JK114" s="1"/>
  <c r="JL114" s="1"/>
  <c r="KA118"/>
  <c r="KB118" s="1"/>
  <c r="LE120"/>
  <c r="LF120" s="1"/>
  <c r="UK113"/>
  <c r="UL113" s="1"/>
  <c r="UK111"/>
  <c r="UL111" s="1"/>
  <c r="UK109"/>
  <c r="UL109" s="1"/>
  <c r="UM109" s="1"/>
  <c r="UO109" s="1"/>
  <c r="UP109" s="1"/>
  <c r="AK110"/>
  <c r="AL110" s="1"/>
  <c r="BE111"/>
  <c r="BF111" s="1"/>
  <c r="BG111" s="1"/>
  <c r="BI111" s="1"/>
  <c r="BJ111" s="1"/>
  <c r="BE109"/>
  <c r="BF109" s="1"/>
  <c r="NW111"/>
  <c r="NX111" s="1"/>
  <c r="NY111" s="1"/>
  <c r="OA111" s="1"/>
  <c r="OB111" s="1"/>
  <c r="AK122"/>
  <c r="AL122" s="1"/>
  <c r="AK120"/>
  <c r="AL120" s="1"/>
  <c r="AK118"/>
  <c r="AL118" s="1"/>
  <c r="AK116"/>
  <c r="AL116" s="1"/>
  <c r="AK121"/>
  <c r="AL121" s="1"/>
  <c r="AK119"/>
  <c r="AL119" s="1"/>
  <c r="AK117"/>
  <c r="AL117" s="1"/>
  <c r="AK115"/>
  <c r="AL115" s="1"/>
  <c r="AK113"/>
  <c r="AL113" s="1"/>
  <c r="FA112"/>
  <c r="FB112" s="1"/>
  <c r="FC112" s="1"/>
  <c r="FE112" s="1"/>
  <c r="FF112" s="1"/>
  <c r="FA116"/>
  <c r="FB116" s="1"/>
  <c r="FA114"/>
  <c r="FB114" s="1"/>
  <c r="FA121"/>
  <c r="FB121" s="1"/>
  <c r="FA119"/>
  <c r="FB119" s="1"/>
  <c r="FA117"/>
  <c r="FB117" s="1"/>
  <c r="FA115"/>
  <c r="FB115" s="1"/>
  <c r="FA113"/>
  <c r="FB113" s="1"/>
  <c r="FC113" s="1"/>
  <c r="FE113" s="1"/>
  <c r="FF113" s="1"/>
  <c r="FU122"/>
  <c r="FV122" s="1"/>
  <c r="FW122" s="1"/>
  <c r="FY122" s="1"/>
  <c r="FZ122" s="1"/>
  <c r="FU120"/>
  <c r="FV120" s="1"/>
  <c r="FU118"/>
  <c r="FV118" s="1"/>
  <c r="FU116"/>
  <c r="FV116" s="1"/>
  <c r="FU114"/>
  <c r="FV114" s="1"/>
  <c r="FU112"/>
  <c r="FV112" s="1"/>
  <c r="FU110"/>
  <c r="FV110" s="1"/>
  <c r="FW110" s="1"/>
  <c r="FY110" s="1"/>
  <c r="FZ110" s="1"/>
  <c r="GE122"/>
  <c r="GF122" s="1"/>
  <c r="GG122" s="1"/>
  <c r="GI122" s="1"/>
  <c r="GJ122" s="1"/>
  <c r="GE116"/>
  <c r="GF116" s="1"/>
  <c r="GE114"/>
  <c r="GF114" s="1"/>
  <c r="GE112"/>
  <c r="GF112" s="1"/>
  <c r="GE110"/>
  <c r="GF110" s="1"/>
  <c r="GG110" s="1"/>
  <c r="GI110" s="1"/>
  <c r="GJ110" s="1"/>
  <c r="IC122"/>
  <c r="ID122" s="1"/>
  <c r="IE122" s="1"/>
  <c r="IG122" s="1"/>
  <c r="IH122" s="1"/>
  <c r="IC114"/>
  <c r="ID114" s="1"/>
  <c r="IE114" s="1"/>
  <c r="IG114" s="1"/>
  <c r="IH114" s="1"/>
  <c r="IC120"/>
  <c r="ID120" s="1"/>
  <c r="IC118"/>
  <c r="ID118" s="1"/>
  <c r="JG118"/>
  <c r="JH118" s="1"/>
  <c r="JI118" s="1"/>
  <c r="JK118" s="1"/>
  <c r="JL118" s="1"/>
  <c r="KA120"/>
  <c r="KB120" s="1"/>
  <c r="KA116"/>
  <c r="KB116" s="1"/>
  <c r="KU114"/>
  <c r="KV114" s="1"/>
  <c r="KW114" s="1"/>
  <c r="KY114" s="1"/>
  <c r="KZ114" s="1"/>
  <c r="KU120"/>
  <c r="KV120" s="1"/>
  <c r="KU116"/>
  <c r="KV116" s="1"/>
  <c r="KU112"/>
  <c r="KV112" s="1"/>
  <c r="KU110"/>
  <c r="KV110" s="1"/>
  <c r="KW110" s="1"/>
  <c r="KY110" s="1"/>
  <c r="KZ110" s="1"/>
  <c r="KU119"/>
  <c r="KV119" s="1"/>
  <c r="KU117"/>
  <c r="KV117" s="1"/>
  <c r="KU115"/>
  <c r="KV115" s="1"/>
  <c r="KW115" s="1"/>
  <c r="KY115" s="1"/>
  <c r="KZ115" s="1"/>
  <c r="KU113"/>
  <c r="KV113" s="1"/>
  <c r="KU111"/>
  <c r="KV111" s="1"/>
  <c r="MI120"/>
  <c r="MJ120" s="1"/>
  <c r="MK120" s="1"/>
  <c r="MM120" s="1"/>
  <c r="MN120" s="1"/>
  <c r="SO107"/>
  <c r="SQ107" s="1"/>
  <c r="SR107" s="1"/>
  <c r="ST107" s="1"/>
  <c r="SM111"/>
  <c r="SN111" s="1"/>
  <c r="SM113"/>
  <c r="SN113" s="1"/>
  <c r="SM115"/>
  <c r="SN115" s="1"/>
  <c r="SO115" s="1"/>
  <c r="SQ115" s="1"/>
  <c r="SR115" s="1"/>
  <c r="SM117"/>
  <c r="SN117" s="1"/>
  <c r="SM119"/>
  <c r="SN119" s="1"/>
  <c r="SM121"/>
  <c r="SN121" s="1"/>
  <c r="SM110"/>
  <c r="SN110" s="1"/>
  <c r="SO110" s="1"/>
  <c r="SQ110" s="1"/>
  <c r="SR110" s="1"/>
  <c r="SM112"/>
  <c r="SN112" s="1"/>
  <c r="SM118"/>
  <c r="SN118" s="1"/>
  <c r="SM120"/>
  <c r="SN120" s="1"/>
  <c r="SM114"/>
  <c r="SN114" s="1"/>
  <c r="SO114" s="1"/>
  <c r="SQ114" s="1"/>
  <c r="SR114" s="1"/>
  <c r="UU111"/>
  <c r="UV111" s="1"/>
  <c r="UU113"/>
  <c r="UV113" s="1"/>
  <c r="UU115"/>
  <c r="UV115" s="1"/>
  <c r="UW115" s="1"/>
  <c r="UY115" s="1"/>
  <c r="UZ115" s="1"/>
  <c r="UU117"/>
  <c r="UV117" s="1"/>
  <c r="UU119"/>
  <c r="UV119" s="1"/>
  <c r="UU116"/>
  <c r="UV116" s="1"/>
  <c r="UU118"/>
  <c r="UV118" s="1"/>
  <c r="UU120"/>
  <c r="UV120" s="1"/>
  <c r="UU114"/>
  <c r="UV114" s="1"/>
  <c r="UW114" s="1"/>
  <c r="UY114" s="1"/>
  <c r="UZ114" s="1"/>
  <c r="GY115"/>
  <c r="GZ115" s="1"/>
  <c r="GY113"/>
  <c r="GZ113" s="1"/>
  <c r="GY111"/>
  <c r="GZ111" s="1"/>
  <c r="GY109"/>
  <c r="GZ109" s="1"/>
  <c r="GY122"/>
  <c r="GZ122" s="1"/>
  <c r="HA122" s="1"/>
  <c r="HC122" s="1"/>
  <c r="HD122" s="1"/>
  <c r="GY116"/>
  <c r="GZ116" s="1"/>
  <c r="KA119"/>
  <c r="KB119" s="1"/>
  <c r="KA117"/>
  <c r="KB117" s="1"/>
  <c r="KA113"/>
  <c r="KB113" s="1"/>
  <c r="KA111"/>
  <c r="KB111" s="1"/>
  <c r="KA109"/>
  <c r="KB109" s="1"/>
  <c r="KC109" s="1"/>
  <c r="KE109" s="1"/>
  <c r="KF109" s="1"/>
  <c r="NM121"/>
  <c r="NN121" s="1"/>
  <c r="NM119"/>
  <c r="NN119" s="1"/>
  <c r="NM117"/>
  <c r="NN117" s="1"/>
  <c r="NM113"/>
  <c r="NN113" s="1"/>
  <c r="NM111"/>
  <c r="NN111" s="1"/>
  <c r="NM109"/>
  <c r="NN109" s="1"/>
  <c r="NO109" s="1"/>
  <c r="NQ109" s="1"/>
  <c r="NR109" s="1"/>
  <c r="NM122"/>
  <c r="NN122" s="1"/>
  <c r="NO122" s="1"/>
  <c r="NQ122" s="1"/>
  <c r="NR122" s="1"/>
  <c r="NW109"/>
  <c r="NX109" s="1"/>
  <c r="NW120"/>
  <c r="NX120" s="1"/>
  <c r="RI109"/>
  <c r="RJ109" s="1"/>
  <c r="AA121"/>
  <c r="AB121" s="1"/>
  <c r="AA119"/>
  <c r="AB119" s="1"/>
  <c r="AA117"/>
  <c r="AB117" s="1"/>
  <c r="AA115"/>
  <c r="AB115" s="1"/>
  <c r="AA113"/>
  <c r="AB113" s="1"/>
  <c r="AA109"/>
  <c r="AB109" s="1"/>
  <c r="AA122"/>
  <c r="AB122" s="1"/>
  <c r="AC122" s="1"/>
  <c r="AE122" s="1"/>
  <c r="AF122" s="1"/>
  <c r="AA116"/>
  <c r="AB116" s="1"/>
  <c r="AK111"/>
  <c r="AL111" s="1"/>
  <c r="AK109"/>
  <c r="AL109" s="1"/>
  <c r="AL108" s="1"/>
  <c r="BE116"/>
  <c r="BF116" s="1"/>
  <c r="NW114"/>
  <c r="NX114" s="1"/>
  <c r="QO109"/>
  <c r="QP109" s="1"/>
  <c r="QQ109" s="1"/>
  <c r="QS109" s="1"/>
  <c r="QT109" s="1"/>
  <c r="VO109"/>
  <c r="VP109" s="1"/>
  <c r="VO114"/>
  <c r="VP114" s="1"/>
  <c r="VQ114" s="1"/>
  <c r="VS114" s="1"/>
  <c r="VT114" s="1"/>
  <c r="VO116"/>
  <c r="VP116" s="1"/>
  <c r="VO121"/>
  <c r="VP121" s="1"/>
  <c r="VQ107"/>
  <c r="VS107" s="1"/>
  <c r="VT107" s="1"/>
  <c r="VO120"/>
  <c r="VP120" s="1"/>
  <c r="VO118"/>
  <c r="VP118" s="1"/>
  <c r="VO112"/>
  <c r="VP112" s="1"/>
  <c r="VO110"/>
  <c r="VP110" s="1"/>
  <c r="VQ110" s="1"/>
  <c r="VS110" s="1"/>
  <c r="VT110" s="1"/>
  <c r="VG109"/>
  <c r="VI109" s="1"/>
  <c r="VJ109" s="1"/>
  <c r="VE115"/>
  <c r="VF115" s="1"/>
  <c r="VG107"/>
  <c r="VI107" s="1"/>
  <c r="VJ107" s="1"/>
  <c r="UU121"/>
  <c r="UV121" s="1"/>
  <c r="UW107"/>
  <c r="UY107" s="1"/>
  <c r="UZ107" s="1"/>
  <c r="UU122"/>
  <c r="UV122" s="1"/>
  <c r="UW122" s="1"/>
  <c r="UY122" s="1"/>
  <c r="UZ122" s="1"/>
  <c r="UU112"/>
  <c r="UV112" s="1"/>
  <c r="UU110"/>
  <c r="UV110" s="1"/>
  <c r="UW110" s="1"/>
  <c r="UY110" s="1"/>
  <c r="UZ110" s="1"/>
  <c r="UU109"/>
  <c r="UV109" s="1"/>
  <c r="UK122"/>
  <c r="UL122" s="1"/>
  <c r="UM122" s="1"/>
  <c r="UO122" s="1"/>
  <c r="UP122" s="1"/>
  <c r="UK120"/>
  <c r="UL120" s="1"/>
  <c r="UK118"/>
  <c r="UL118" s="1"/>
  <c r="UK116"/>
  <c r="UL116" s="1"/>
  <c r="UR107"/>
  <c r="UK114"/>
  <c r="UL114" s="1"/>
  <c r="UK112"/>
  <c r="UL112" s="1"/>
  <c r="UK110"/>
  <c r="UL110" s="1"/>
  <c r="UM110" s="1"/>
  <c r="UO110" s="1"/>
  <c r="UP110" s="1"/>
  <c r="UA121"/>
  <c r="UB121" s="1"/>
  <c r="UC107"/>
  <c r="UE107" s="1"/>
  <c r="UF107" s="1"/>
  <c r="UA120"/>
  <c r="UB120" s="1"/>
  <c r="UA118"/>
  <c r="UB118" s="1"/>
  <c r="UA116"/>
  <c r="UB116" s="1"/>
  <c r="UA109"/>
  <c r="UB109" s="1"/>
  <c r="UA122"/>
  <c r="UB122" s="1"/>
  <c r="UC122" s="1"/>
  <c r="UE122" s="1"/>
  <c r="UF122" s="1"/>
  <c r="UA114"/>
  <c r="UB114" s="1"/>
  <c r="UA112"/>
  <c r="UB112" s="1"/>
  <c r="UA110"/>
  <c r="UB110" s="1"/>
  <c r="UC110" s="1"/>
  <c r="UE110" s="1"/>
  <c r="UF110" s="1"/>
  <c r="TQ109"/>
  <c r="TR109" s="1"/>
  <c r="TN107"/>
  <c r="TG109"/>
  <c r="TH109" s="1"/>
  <c r="SW109"/>
  <c r="SX109" s="1"/>
  <c r="SW122"/>
  <c r="SX122" s="1"/>
  <c r="SY122" s="1"/>
  <c r="TA122" s="1"/>
  <c r="TB122" s="1"/>
  <c r="SW112"/>
  <c r="SX112" s="1"/>
  <c r="SY112" s="1"/>
  <c r="TA112" s="1"/>
  <c r="TB112" s="1"/>
  <c r="SW118"/>
  <c r="SX118" s="1"/>
  <c r="SW116"/>
  <c r="SX116" s="1"/>
  <c r="SW110"/>
  <c r="SX110" s="1"/>
  <c r="SY110" s="1"/>
  <c r="TA110" s="1"/>
  <c r="TB110" s="1"/>
  <c r="TD107"/>
  <c r="SW120"/>
  <c r="SX120" s="1"/>
  <c r="SY120" s="1"/>
  <c r="TA120" s="1"/>
  <c r="TB120" s="1"/>
  <c r="SW114"/>
  <c r="SX114" s="1"/>
  <c r="SM122"/>
  <c r="SN122" s="1"/>
  <c r="SO122" s="1"/>
  <c r="SQ122" s="1"/>
  <c r="SR122" s="1"/>
  <c r="SM116"/>
  <c r="SN116" s="1"/>
  <c r="SM109"/>
  <c r="SN109" s="1"/>
  <c r="SC115"/>
  <c r="SD115" s="1"/>
  <c r="SE107"/>
  <c r="SG107" s="1"/>
  <c r="SH107" s="1"/>
  <c r="RS121"/>
  <c r="RT121" s="1"/>
  <c r="RU107"/>
  <c r="RW107" s="1"/>
  <c r="RX107" s="1"/>
  <c r="RS109"/>
  <c r="RT109" s="1"/>
  <c r="RK109"/>
  <c r="RM109" s="1"/>
  <c r="RN109" s="1"/>
  <c r="RI116"/>
  <c r="RJ116" s="1"/>
  <c r="RI112"/>
  <c r="RJ112" s="1"/>
  <c r="RI115"/>
  <c r="RJ115" s="1"/>
  <c r="RK107"/>
  <c r="RM107" s="1"/>
  <c r="RN107" s="1"/>
  <c r="RI122"/>
  <c r="RJ122" s="1"/>
  <c r="RK122" s="1"/>
  <c r="RM122" s="1"/>
  <c r="RN122" s="1"/>
  <c r="RI120"/>
  <c r="RJ120" s="1"/>
  <c r="RI118"/>
  <c r="RJ118" s="1"/>
  <c r="RI114"/>
  <c r="RJ114" s="1"/>
  <c r="QY121"/>
  <c r="QZ121" s="1"/>
  <c r="RA107"/>
  <c r="RC107" s="1"/>
  <c r="RD107" s="1"/>
  <c r="QY109"/>
  <c r="QZ109" s="1"/>
  <c r="QO115"/>
  <c r="QP115" s="1"/>
  <c r="QQ107"/>
  <c r="QS107" s="1"/>
  <c r="QT107" s="1"/>
  <c r="QO120"/>
  <c r="QP120" s="1"/>
  <c r="QO118"/>
  <c r="QP118" s="1"/>
  <c r="QO114"/>
  <c r="QP114" s="1"/>
  <c r="QO112"/>
  <c r="QP112" s="1"/>
  <c r="QO110"/>
  <c r="QP110" s="1"/>
  <c r="QQ110" s="1"/>
  <c r="QS110" s="1"/>
  <c r="QT110" s="1"/>
  <c r="QO116"/>
  <c r="QP116" s="1"/>
  <c r="QE121"/>
  <c r="QF121" s="1"/>
  <c r="QG107"/>
  <c r="QI107" s="1"/>
  <c r="QJ107" s="1"/>
  <c r="QE120"/>
  <c r="QF120" s="1"/>
  <c r="QE118"/>
  <c r="QF118" s="1"/>
  <c r="QE114"/>
  <c r="QF114" s="1"/>
  <c r="QE112"/>
  <c r="QF112" s="1"/>
  <c r="QE110"/>
  <c r="QF110" s="1"/>
  <c r="QG110" s="1"/>
  <c r="QI110" s="1"/>
  <c r="QJ110" s="1"/>
  <c r="QE122"/>
  <c r="QF122" s="1"/>
  <c r="QG122" s="1"/>
  <c r="QI122" s="1"/>
  <c r="QJ122" s="1"/>
  <c r="QE109"/>
  <c r="QF109" s="1"/>
  <c r="QE116"/>
  <c r="QF116" s="1"/>
  <c r="PU109"/>
  <c r="PV109" s="1"/>
  <c r="PV108" s="1"/>
  <c r="PU115"/>
  <c r="PV115" s="1"/>
  <c r="PW107"/>
  <c r="PY107" s="1"/>
  <c r="PZ107" s="1"/>
  <c r="PU112"/>
  <c r="PV112" s="1"/>
  <c r="PU113"/>
  <c r="PV113" s="1"/>
  <c r="PU119"/>
  <c r="PV119" s="1"/>
  <c r="PU120"/>
  <c r="PV120" s="1"/>
  <c r="PU110"/>
  <c r="PV110" s="1"/>
  <c r="PU114"/>
  <c r="PV114" s="1"/>
  <c r="PU116"/>
  <c r="PV116" s="1"/>
  <c r="PU111"/>
  <c r="PV111" s="1"/>
  <c r="PU121"/>
  <c r="PV121" s="1"/>
  <c r="PU117"/>
  <c r="PV117" s="1"/>
  <c r="PU118"/>
  <c r="PV118" s="1"/>
  <c r="PR107"/>
  <c r="PK109"/>
  <c r="PL109" s="1"/>
  <c r="PH107"/>
  <c r="PA122"/>
  <c r="PB122" s="1"/>
  <c r="PC122" s="1"/>
  <c r="PE122" s="1"/>
  <c r="PF122" s="1"/>
  <c r="PA118"/>
  <c r="PB118" s="1"/>
  <c r="PA112"/>
  <c r="PB112" s="1"/>
  <c r="PC112" s="1"/>
  <c r="PE112" s="1"/>
  <c r="PF112" s="1"/>
  <c r="PA121"/>
  <c r="PB121" s="1"/>
  <c r="PA119"/>
  <c r="PB119" s="1"/>
  <c r="PA117"/>
  <c r="PB117" s="1"/>
  <c r="PA115"/>
  <c r="PB115" s="1"/>
  <c r="PA113"/>
  <c r="PB113" s="1"/>
  <c r="PC113" s="1"/>
  <c r="PE113" s="1"/>
  <c r="PF113" s="1"/>
  <c r="PA109"/>
  <c r="PB109" s="1"/>
  <c r="PA120"/>
  <c r="PB120" s="1"/>
  <c r="PA116"/>
  <c r="PB116" s="1"/>
  <c r="PA114"/>
  <c r="PB114" s="1"/>
  <c r="PA110"/>
  <c r="PB110" s="1"/>
  <c r="OQ109"/>
  <c r="OR109" s="1"/>
  <c r="OQ121"/>
  <c r="OR121" s="1"/>
  <c r="OS107"/>
  <c r="OU107" s="1"/>
  <c r="OV107" s="1"/>
  <c r="OG115"/>
  <c r="OH115" s="1"/>
  <c r="OI107"/>
  <c r="OK107" s="1"/>
  <c r="OL107" s="1"/>
  <c r="OG109"/>
  <c r="OH109" s="1"/>
  <c r="NW121"/>
  <c r="NX121" s="1"/>
  <c r="NY107"/>
  <c r="OA107" s="1"/>
  <c r="OB107" s="1"/>
  <c r="NY109"/>
  <c r="OA109" s="1"/>
  <c r="OB109" s="1"/>
  <c r="NW118"/>
  <c r="NX118" s="1"/>
  <c r="NM115"/>
  <c r="NN115" s="1"/>
  <c r="NO115" s="1"/>
  <c r="NQ115" s="1"/>
  <c r="NR115" s="1"/>
  <c r="NO107"/>
  <c r="NQ107" s="1"/>
  <c r="NR107" s="1"/>
  <c r="NT107" s="1"/>
  <c r="NM120"/>
  <c r="NN120" s="1"/>
  <c r="NO120" s="1"/>
  <c r="NQ120" s="1"/>
  <c r="NR120" s="1"/>
  <c r="NM116"/>
  <c r="NN116" s="1"/>
  <c r="NM114"/>
  <c r="NN114" s="1"/>
  <c r="NO114" s="1"/>
  <c r="NQ114" s="1"/>
  <c r="NR114" s="1"/>
  <c r="NM112"/>
  <c r="NN112" s="1"/>
  <c r="NM110"/>
  <c r="NN110" s="1"/>
  <c r="NO110" s="1"/>
  <c r="NQ110" s="1"/>
  <c r="NR110" s="1"/>
  <c r="NJ107"/>
  <c r="NC109"/>
  <c r="ND109" s="1"/>
  <c r="MS109"/>
  <c r="MT109" s="1"/>
  <c r="MS122"/>
  <c r="MT122" s="1"/>
  <c r="MU122" s="1"/>
  <c r="MW122" s="1"/>
  <c r="MX122" s="1"/>
  <c r="MS118"/>
  <c r="MT118" s="1"/>
  <c r="MS116"/>
  <c r="MT116" s="1"/>
  <c r="MU116" s="1"/>
  <c r="MW116" s="1"/>
  <c r="MX116" s="1"/>
  <c r="MS114"/>
  <c r="MT114" s="1"/>
  <c r="MU114" s="1"/>
  <c r="MW114" s="1"/>
  <c r="MX114" s="1"/>
  <c r="MS112"/>
  <c r="MT112" s="1"/>
  <c r="MS110"/>
  <c r="MT110" s="1"/>
  <c r="MU110" s="1"/>
  <c r="MW110" s="1"/>
  <c r="MX110" s="1"/>
  <c r="MZ107"/>
  <c r="MS120"/>
  <c r="MT120" s="1"/>
  <c r="MI121"/>
  <c r="MJ121" s="1"/>
  <c r="MK121" s="1"/>
  <c r="MM121" s="1"/>
  <c r="MN121" s="1"/>
  <c r="MK107"/>
  <c r="MM107" s="1"/>
  <c r="MN107" s="1"/>
  <c r="MI109"/>
  <c r="MJ109" s="1"/>
  <c r="LY115"/>
  <c r="LZ115" s="1"/>
  <c r="MA107"/>
  <c r="MC107" s="1"/>
  <c r="MD107" s="1"/>
  <c r="LY120"/>
  <c r="LZ120" s="1"/>
  <c r="LY116"/>
  <c r="LZ116" s="1"/>
  <c r="LY109"/>
  <c r="LZ109" s="1"/>
  <c r="LY122"/>
  <c r="LZ122" s="1"/>
  <c r="MA122" s="1"/>
  <c r="MC122" s="1"/>
  <c r="MD122" s="1"/>
  <c r="LY118"/>
  <c r="LZ118" s="1"/>
  <c r="LY114"/>
  <c r="LZ114" s="1"/>
  <c r="LY112"/>
  <c r="LZ112" s="1"/>
  <c r="LY110"/>
  <c r="LZ110" s="1"/>
  <c r="MA110" s="1"/>
  <c r="MC110" s="1"/>
  <c r="MD110" s="1"/>
  <c r="LO121"/>
  <c r="LP121" s="1"/>
  <c r="LQ107"/>
  <c r="LS107" s="1"/>
  <c r="LT107" s="1"/>
  <c r="LO120"/>
  <c r="LP120" s="1"/>
  <c r="LO116"/>
  <c r="LP116" s="1"/>
  <c r="LO109"/>
  <c r="LP109" s="1"/>
  <c r="LO122"/>
  <c r="LP122" s="1"/>
  <c r="LQ122" s="1"/>
  <c r="LS122" s="1"/>
  <c r="LT122" s="1"/>
  <c r="LO118"/>
  <c r="LP118" s="1"/>
  <c r="LO114"/>
  <c r="LP114" s="1"/>
  <c r="LO112"/>
  <c r="LP112" s="1"/>
  <c r="LO110"/>
  <c r="LP110" s="1"/>
  <c r="LQ110" s="1"/>
  <c r="LS110" s="1"/>
  <c r="LT110" s="1"/>
  <c r="LE115"/>
  <c r="LF115" s="1"/>
  <c r="LG107"/>
  <c r="LI107" s="1"/>
  <c r="LJ107" s="1"/>
  <c r="LE109"/>
  <c r="LF109" s="1"/>
  <c r="KU121"/>
  <c r="KV121" s="1"/>
  <c r="KW107"/>
  <c r="KY107" s="1"/>
  <c r="KZ107" s="1"/>
  <c r="KV108"/>
  <c r="KK109"/>
  <c r="KL109" s="1"/>
  <c r="KK114"/>
  <c r="KL114" s="1"/>
  <c r="KM114" s="1"/>
  <c r="KO114" s="1"/>
  <c r="KP114" s="1"/>
  <c r="KK118"/>
  <c r="KL118" s="1"/>
  <c r="KK112"/>
  <c r="KL112" s="1"/>
  <c r="KK110"/>
  <c r="KL110" s="1"/>
  <c r="KM110" s="1"/>
  <c r="KO110" s="1"/>
  <c r="KP110" s="1"/>
  <c r="KK115"/>
  <c r="KL115" s="1"/>
  <c r="KM115" s="1"/>
  <c r="KO115" s="1"/>
  <c r="KP115" s="1"/>
  <c r="KM107"/>
  <c r="KO107" s="1"/>
  <c r="KP107" s="1"/>
  <c r="KK120"/>
  <c r="KL120" s="1"/>
  <c r="KK116"/>
  <c r="KL116" s="1"/>
  <c r="KA115"/>
  <c r="KB115" s="1"/>
  <c r="KB108" s="1"/>
  <c r="KC107"/>
  <c r="KE107" s="1"/>
  <c r="KF107" s="1"/>
  <c r="JG121"/>
  <c r="JH121" s="1"/>
  <c r="JI107"/>
  <c r="JK107" s="1"/>
  <c r="JL107" s="1"/>
  <c r="JN107" s="1"/>
  <c r="JG109"/>
  <c r="JH109" s="1"/>
  <c r="JQ115"/>
  <c r="JR115" s="1"/>
  <c r="JS107"/>
  <c r="JU107" s="1"/>
  <c r="JV107" s="1"/>
  <c r="JQ109"/>
  <c r="JR109" s="1"/>
  <c r="JR108" s="1"/>
  <c r="JD107"/>
  <c r="IW121"/>
  <c r="IX121" s="1"/>
  <c r="IW119"/>
  <c r="IX119" s="1"/>
  <c r="IW117"/>
  <c r="IX117" s="1"/>
  <c r="IW115"/>
  <c r="IX115" s="1"/>
  <c r="IW113"/>
  <c r="IX113" s="1"/>
  <c r="IW111"/>
  <c r="IX111" s="1"/>
  <c r="IW109"/>
  <c r="IX109" s="1"/>
  <c r="IM109"/>
  <c r="IN109" s="1"/>
  <c r="IM122"/>
  <c r="IN122" s="1"/>
  <c r="IO122" s="1"/>
  <c r="IQ122" s="1"/>
  <c r="IR122" s="1"/>
  <c r="IT107"/>
  <c r="IJ107"/>
  <c r="IC109"/>
  <c r="ID109" s="1"/>
  <c r="HS109"/>
  <c r="HT109" s="1"/>
  <c r="HS122"/>
  <c r="HT122" s="1"/>
  <c r="HU122" s="1"/>
  <c r="HW122" s="1"/>
  <c r="HX122" s="1"/>
  <c r="HS120"/>
  <c r="HT120" s="1"/>
  <c r="HS118"/>
  <c r="HT118" s="1"/>
  <c r="HS116"/>
  <c r="HT116" s="1"/>
  <c r="HZ107"/>
  <c r="HS114"/>
  <c r="HT114" s="1"/>
  <c r="HS112"/>
  <c r="HT112" s="1"/>
  <c r="HU112" s="1"/>
  <c r="HW112" s="1"/>
  <c r="HX112" s="1"/>
  <c r="HS110"/>
  <c r="HT110" s="1"/>
  <c r="HU110" s="1"/>
  <c r="HW110" s="1"/>
  <c r="HX110" s="1"/>
  <c r="HP107"/>
  <c r="HI116"/>
  <c r="HJ116" s="1"/>
  <c r="HI122"/>
  <c r="HJ122" s="1"/>
  <c r="HK122" s="1"/>
  <c r="HM122" s="1"/>
  <c r="HN122" s="1"/>
  <c r="HI109"/>
  <c r="HJ109" s="1"/>
  <c r="HI120"/>
  <c r="HJ120" s="1"/>
  <c r="HI118"/>
  <c r="HJ118" s="1"/>
  <c r="HI114"/>
  <c r="HJ114" s="1"/>
  <c r="HI112"/>
  <c r="HJ112" s="1"/>
  <c r="HI110"/>
  <c r="HJ110" s="1"/>
  <c r="HK110" s="1"/>
  <c r="HM110" s="1"/>
  <c r="HN110" s="1"/>
  <c r="HF107"/>
  <c r="HA109"/>
  <c r="HC109" s="1"/>
  <c r="HD109" s="1"/>
  <c r="GY120"/>
  <c r="GZ120" s="1"/>
  <c r="GY118"/>
  <c r="GZ118" s="1"/>
  <c r="GY114"/>
  <c r="GZ114" s="1"/>
  <c r="GY112"/>
  <c r="GZ112" s="1"/>
  <c r="GY110"/>
  <c r="GZ110" s="1"/>
  <c r="HA110" s="1"/>
  <c r="HC110" s="1"/>
  <c r="HD110" s="1"/>
  <c r="GO109"/>
  <c r="GP109" s="1"/>
  <c r="GO114"/>
  <c r="GP114" s="1"/>
  <c r="GQ114" s="1"/>
  <c r="GS114" s="1"/>
  <c r="GT114" s="1"/>
  <c r="GO120"/>
  <c r="GP120" s="1"/>
  <c r="GO118"/>
  <c r="GP118" s="1"/>
  <c r="GV107"/>
  <c r="GO122"/>
  <c r="GP122" s="1"/>
  <c r="GQ122" s="1"/>
  <c r="GS122" s="1"/>
  <c r="GT122" s="1"/>
  <c r="GO116"/>
  <c r="GP116" s="1"/>
  <c r="GO112"/>
  <c r="GP112" s="1"/>
  <c r="GO110"/>
  <c r="GP110" s="1"/>
  <c r="GL107"/>
  <c r="GE109"/>
  <c r="GF109" s="1"/>
  <c r="GB107"/>
  <c r="FU109"/>
  <c r="FV109" s="1"/>
  <c r="FJ107"/>
  <c r="FK122" s="1"/>
  <c r="FL122" s="1"/>
  <c r="FM122" s="1"/>
  <c r="FO122" s="1"/>
  <c r="FP122" s="1"/>
  <c r="FA109"/>
  <c r="FB109" s="1"/>
  <c r="FC109" s="1"/>
  <c r="FE109" s="1"/>
  <c r="FF109" s="1"/>
  <c r="FF108" s="1"/>
  <c r="EQ109"/>
  <c r="ER109" s="1"/>
  <c r="EQ122"/>
  <c r="ER122" s="1"/>
  <c r="ES122" s="1"/>
  <c r="EU122" s="1"/>
  <c r="EV122" s="1"/>
  <c r="EQ120"/>
  <c r="ER120" s="1"/>
  <c r="EQ118"/>
  <c r="ER118" s="1"/>
  <c r="EQ112"/>
  <c r="ER112" s="1"/>
  <c r="EQ110"/>
  <c r="ER110" s="1"/>
  <c r="ES110" s="1"/>
  <c r="EU110" s="1"/>
  <c r="EV110" s="1"/>
  <c r="EX107"/>
  <c r="EQ116"/>
  <c r="ER116" s="1"/>
  <c r="EQ114"/>
  <c r="ER114" s="1"/>
  <c r="EN107"/>
  <c r="EG120"/>
  <c r="EH120" s="1"/>
  <c r="EG118"/>
  <c r="EH118" s="1"/>
  <c r="EG112"/>
  <c r="EH112" s="1"/>
  <c r="EG110"/>
  <c r="EH110" s="1"/>
  <c r="EI110" s="1"/>
  <c r="EK110" s="1"/>
  <c r="EL110" s="1"/>
  <c r="EG122"/>
  <c r="EH122" s="1"/>
  <c r="EI122" s="1"/>
  <c r="EK122" s="1"/>
  <c r="EL122" s="1"/>
  <c r="EG109"/>
  <c r="EH109" s="1"/>
  <c r="EG116"/>
  <c r="EH116" s="1"/>
  <c r="EG114"/>
  <c r="EH114" s="1"/>
  <c r="EB108"/>
  <c r="ED107"/>
  <c r="DX108"/>
  <c r="DM109"/>
  <c r="DN109" s="1"/>
  <c r="DM122"/>
  <c r="DN122" s="1"/>
  <c r="DO122" s="1"/>
  <c r="DQ122" s="1"/>
  <c r="DR122" s="1"/>
  <c r="DM120"/>
  <c r="DN120" s="1"/>
  <c r="DM118"/>
  <c r="DN118" s="1"/>
  <c r="DM114"/>
  <c r="DN114" s="1"/>
  <c r="DT107"/>
  <c r="DM116"/>
  <c r="DN116" s="1"/>
  <c r="DM112"/>
  <c r="DN112" s="1"/>
  <c r="DM110"/>
  <c r="DN110" s="1"/>
  <c r="DO110" s="1"/>
  <c r="DQ110" s="1"/>
  <c r="DR110" s="1"/>
  <c r="DB107"/>
  <c r="DC122" s="1"/>
  <c r="DD122" s="1"/>
  <c r="DE122" s="1"/>
  <c r="DG122" s="1"/>
  <c r="DH122" s="1"/>
  <c r="CS109"/>
  <c r="CT109" s="1"/>
  <c r="CS122"/>
  <c r="CT122" s="1"/>
  <c r="CU122" s="1"/>
  <c r="CW122" s="1"/>
  <c r="CX122" s="1"/>
  <c r="CS120"/>
  <c r="CT120" s="1"/>
  <c r="CS118"/>
  <c r="CT118" s="1"/>
  <c r="CS116"/>
  <c r="CT116" s="1"/>
  <c r="CS112"/>
  <c r="CT112" s="1"/>
  <c r="CS110"/>
  <c r="CT110" s="1"/>
  <c r="CU110" s="1"/>
  <c r="CW110" s="1"/>
  <c r="CX110" s="1"/>
  <c r="CZ107"/>
  <c r="CS114"/>
  <c r="CT114" s="1"/>
  <c r="CH107"/>
  <c r="CI122" s="1"/>
  <c r="CJ122" s="1"/>
  <c r="CK122" s="1"/>
  <c r="CM122" s="1"/>
  <c r="CN122" s="1"/>
  <c r="BY109"/>
  <c r="BZ109" s="1"/>
  <c r="BV107"/>
  <c r="BO122"/>
  <c r="BP122" s="1"/>
  <c r="BQ122" s="1"/>
  <c r="BS122" s="1"/>
  <c r="BT122" s="1"/>
  <c r="BO114"/>
  <c r="BP114" s="1"/>
  <c r="BQ114" s="1"/>
  <c r="BS114" s="1"/>
  <c r="BT114" s="1"/>
  <c r="BO121"/>
  <c r="BP121" s="1"/>
  <c r="BO119"/>
  <c r="BP119" s="1"/>
  <c r="BO117"/>
  <c r="BP117" s="1"/>
  <c r="BO115"/>
  <c r="BP115" s="1"/>
  <c r="BQ115" s="1"/>
  <c r="BS115" s="1"/>
  <c r="BT115" s="1"/>
  <c r="BO113"/>
  <c r="BP113" s="1"/>
  <c r="BO111"/>
  <c r="BP111" s="1"/>
  <c r="BO109"/>
  <c r="BP109" s="1"/>
  <c r="BO120"/>
  <c r="BP120" s="1"/>
  <c r="BO118"/>
  <c r="BP118" s="1"/>
  <c r="BO116"/>
  <c r="BP116" s="1"/>
  <c r="BO112"/>
  <c r="BP112" s="1"/>
  <c r="BO110"/>
  <c r="BP110" s="1"/>
  <c r="BL107"/>
  <c r="BG109"/>
  <c r="BI109" s="1"/>
  <c r="BJ109" s="1"/>
  <c r="BE120"/>
  <c r="BF120" s="1"/>
  <c r="BE118"/>
  <c r="BF118" s="1"/>
  <c r="BE114"/>
  <c r="BF114" s="1"/>
  <c r="BE110"/>
  <c r="BF110" s="1"/>
  <c r="BG110" s="1"/>
  <c r="BI110" s="1"/>
  <c r="BJ110" s="1"/>
  <c r="AU109"/>
  <c r="AV109" s="1"/>
  <c r="AU122"/>
  <c r="AV122" s="1"/>
  <c r="AW122" s="1"/>
  <c r="AY122" s="1"/>
  <c r="AZ122" s="1"/>
  <c r="AU114"/>
  <c r="AV114" s="1"/>
  <c r="AU112"/>
  <c r="AV112" s="1"/>
  <c r="AU110"/>
  <c r="AV110" s="1"/>
  <c r="AW110" s="1"/>
  <c r="AY110" s="1"/>
  <c r="AZ110" s="1"/>
  <c r="AU120"/>
  <c r="AV120" s="1"/>
  <c r="AU118"/>
  <c r="AV118" s="1"/>
  <c r="AU116"/>
  <c r="AV116" s="1"/>
  <c r="AR107"/>
  <c r="AP108"/>
  <c r="AH107"/>
  <c r="AC109"/>
  <c r="AE109" s="1"/>
  <c r="AF109" s="1"/>
  <c r="AA120"/>
  <c r="AB120" s="1"/>
  <c r="AA118"/>
  <c r="AB118" s="1"/>
  <c r="AA114"/>
  <c r="AB114" s="1"/>
  <c r="AA112"/>
  <c r="AB112" s="1"/>
  <c r="AA110"/>
  <c r="AB110" s="1"/>
  <c r="AC110" s="1"/>
  <c r="AE110" s="1"/>
  <c r="AF110" s="1"/>
  <c r="V117"/>
  <c r="V119"/>
  <c r="V121"/>
  <c r="VP74"/>
  <c r="OR74"/>
  <c r="ND74"/>
  <c r="AEB575" i="100" l="1"/>
  <c r="ASP575"/>
  <c r="AMD575"/>
  <c r="TO575"/>
  <c r="AAA575"/>
  <c r="AGM575"/>
  <c r="PN559"/>
  <c r="HL559"/>
  <c r="KR559"/>
  <c r="AE575"/>
  <c r="AVV576"/>
  <c r="AVA575"/>
  <c r="VE559"/>
  <c r="IG559"/>
  <c r="NC559"/>
  <c r="NC589" s="1"/>
  <c r="NC590" s="1"/>
  <c r="XP575"/>
  <c r="ST575"/>
  <c r="NX559"/>
  <c r="EF559"/>
  <c r="EF575"/>
  <c r="AGM559"/>
  <c r="PN575"/>
  <c r="PN589" s="1"/>
  <c r="PN590" s="1"/>
  <c r="RD559"/>
  <c r="RD575"/>
  <c r="ALI575"/>
  <c r="AQE575"/>
  <c r="QI575"/>
  <c r="DK559"/>
  <c r="DK575"/>
  <c r="AFR559"/>
  <c r="MH559"/>
  <c r="MH575"/>
  <c r="FV575"/>
  <c r="ABQ575"/>
  <c r="JB575"/>
  <c r="KR575"/>
  <c r="KR589" s="1"/>
  <c r="KR590" s="1"/>
  <c r="AOO575"/>
  <c r="OS559"/>
  <c r="TO559"/>
  <c r="FA559"/>
  <c r="APJ559"/>
  <c r="APJ575"/>
  <c r="AZ559"/>
  <c r="AZ575"/>
  <c r="WU575"/>
  <c r="ADG575"/>
  <c r="AQZ559"/>
  <c r="AQZ575"/>
  <c r="AUF575"/>
  <c r="AVV570"/>
  <c r="AVV569"/>
  <c r="AVV566"/>
  <c r="AVV562"/>
  <c r="AVV571"/>
  <c r="AVV565"/>
  <c r="AVV584"/>
  <c r="AVV577"/>
  <c r="AVV573"/>
  <c r="AVV583"/>
  <c r="AVV581"/>
  <c r="ARU559"/>
  <c r="ARU575"/>
  <c r="AIX559"/>
  <c r="AIX575"/>
  <c r="AJS575"/>
  <c r="JW559"/>
  <c r="JW575"/>
  <c r="VZ559"/>
  <c r="ACL559"/>
  <c r="ACL589" s="1"/>
  <c r="ACL590" s="1"/>
  <c r="UJ559"/>
  <c r="CP575"/>
  <c r="YK559"/>
  <c r="YK575"/>
  <c r="AEW575"/>
  <c r="AKN575"/>
  <c r="AMD559"/>
  <c r="AE559"/>
  <c r="AVV560"/>
  <c r="AVA559"/>
  <c r="VE575"/>
  <c r="IG575"/>
  <c r="AMY559"/>
  <c r="AMY589" s="1"/>
  <c r="AMY590" s="1"/>
  <c r="BU559"/>
  <c r="BU575"/>
  <c r="XP559"/>
  <c r="AEB559"/>
  <c r="ST559"/>
  <c r="ST589" s="1"/>
  <c r="ST590" s="1"/>
  <c r="NX575"/>
  <c r="AAA559"/>
  <c r="AAA589" s="1"/>
  <c r="AAA590" s="1"/>
  <c r="ALI559"/>
  <c r="ALI589" s="1"/>
  <c r="ALI590" s="1"/>
  <c r="LM559"/>
  <c r="LM575"/>
  <c r="AQE559"/>
  <c r="QI559"/>
  <c r="QI589" s="1"/>
  <c r="QI590" s="1"/>
  <c r="ZF559"/>
  <c r="ZF589" s="1"/>
  <c r="ZF590" s="1"/>
  <c r="AFR575"/>
  <c r="HL575"/>
  <c r="FV559"/>
  <c r="ABQ559"/>
  <c r="AIC559"/>
  <c r="AIC575"/>
  <c r="JB559"/>
  <c r="JB589" s="1"/>
  <c r="JB590" s="1"/>
  <c r="AOO559"/>
  <c r="AOO589" s="1"/>
  <c r="AOO590" s="1"/>
  <c r="OS575"/>
  <c r="ATK559"/>
  <c r="ATK589" s="1"/>
  <c r="ATK590" s="1"/>
  <c r="GQ559"/>
  <c r="GQ575"/>
  <c r="FA575"/>
  <c r="AAV559"/>
  <c r="AAV575"/>
  <c r="AHH559"/>
  <c r="AHH575"/>
  <c r="WU559"/>
  <c r="WU589" s="1"/>
  <c r="WU590" s="1"/>
  <c r="ADG559"/>
  <c r="ADG589" s="1"/>
  <c r="ADG590" s="1"/>
  <c r="ASP559"/>
  <c r="AUF559"/>
  <c r="AUF589" s="1"/>
  <c r="AUF590" s="1"/>
  <c r="AVV572"/>
  <c r="AVV568"/>
  <c r="AVV563"/>
  <c r="AVV564"/>
  <c r="AVV567"/>
  <c r="AVV561"/>
  <c r="AVV585"/>
  <c r="AVV582"/>
  <c r="AVV579"/>
  <c r="AVV580"/>
  <c r="AVV578"/>
  <c r="RY559"/>
  <c r="RY575"/>
  <c r="AJS559"/>
  <c r="AJS589" s="1"/>
  <c r="AJS590" s="1"/>
  <c r="VZ575"/>
  <c r="ANT559"/>
  <c r="ANT575"/>
  <c r="UJ575"/>
  <c r="CP559"/>
  <c r="AEW559"/>
  <c r="AEW589" s="1"/>
  <c r="AEW590" s="1"/>
  <c r="AKN559"/>
  <c r="AKN589" s="1"/>
  <c r="AKN590" s="1"/>
  <c r="VF108" i="62"/>
  <c r="VG115"/>
  <c r="VI115" s="1"/>
  <c r="VJ115" s="1"/>
  <c r="PF108"/>
  <c r="HD108"/>
  <c r="BT108"/>
  <c r="AF108"/>
  <c r="LE116"/>
  <c r="LF116" s="1"/>
  <c r="LE111"/>
  <c r="LF111" s="1"/>
  <c r="LE113"/>
  <c r="LF113" s="1"/>
  <c r="LE117"/>
  <c r="LF117" s="1"/>
  <c r="LE119"/>
  <c r="LF119" s="1"/>
  <c r="LE121"/>
  <c r="LF121" s="1"/>
  <c r="LE110"/>
  <c r="LF110" s="1"/>
  <c r="LG110" s="1"/>
  <c r="LI110" s="1"/>
  <c r="LJ110" s="1"/>
  <c r="LE112"/>
  <c r="LF112" s="1"/>
  <c r="LE114"/>
  <c r="LF114" s="1"/>
  <c r="SD108"/>
  <c r="BF108"/>
  <c r="BJ108"/>
  <c r="FB108"/>
  <c r="UP108"/>
  <c r="NN108"/>
  <c r="RJ108"/>
  <c r="AB108"/>
  <c r="GZ108"/>
  <c r="NX108"/>
  <c r="QP108"/>
  <c r="UL108"/>
  <c r="VV107"/>
  <c r="VP108"/>
  <c r="VQ109"/>
  <c r="VS109" s="1"/>
  <c r="VT109" s="1"/>
  <c r="VT108" s="1"/>
  <c r="VL107"/>
  <c r="VJ108"/>
  <c r="UV108"/>
  <c r="UW109"/>
  <c r="UY109" s="1"/>
  <c r="UZ109" s="1"/>
  <c r="VB107"/>
  <c r="UZ108"/>
  <c r="UB108"/>
  <c r="UC109"/>
  <c r="UE109" s="1"/>
  <c r="UF109" s="1"/>
  <c r="UH107"/>
  <c r="UF108"/>
  <c r="TR108"/>
  <c r="TS109"/>
  <c r="TU109" s="1"/>
  <c r="TV109" s="1"/>
  <c r="TV108" s="1"/>
  <c r="TH108"/>
  <c r="TI109"/>
  <c r="TK109" s="1"/>
  <c r="TL109" s="1"/>
  <c r="TL108" s="1"/>
  <c r="SX108"/>
  <c r="SY109"/>
  <c r="TA109" s="1"/>
  <c r="TB109" s="1"/>
  <c r="TB108" s="1"/>
  <c r="SN108"/>
  <c r="SO109"/>
  <c r="SQ109" s="1"/>
  <c r="SR109" s="1"/>
  <c r="SR108" s="1"/>
  <c r="SJ107"/>
  <c r="SH108"/>
  <c r="RT108"/>
  <c r="RU109"/>
  <c r="RW109" s="1"/>
  <c r="RX109" s="1"/>
  <c r="RZ107"/>
  <c r="RX108"/>
  <c r="RP107"/>
  <c r="RN108"/>
  <c r="QZ108"/>
  <c r="RA109"/>
  <c r="RC109" s="1"/>
  <c r="RD109" s="1"/>
  <c r="RD108" s="1"/>
  <c r="RF107"/>
  <c r="QT108"/>
  <c r="QV107"/>
  <c r="QF108"/>
  <c r="QG109"/>
  <c r="QI109" s="1"/>
  <c r="QJ109" s="1"/>
  <c r="QL107"/>
  <c r="QJ108"/>
  <c r="QB107"/>
  <c r="PZ108"/>
  <c r="PL108"/>
  <c r="PM109"/>
  <c r="PO109" s="1"/>
  <c r="PP109" s="1"/>
  <c r="PP108" s="1"/>
  <c r="PB108"/>
  <c r="OX107"/>
  <c r="OR108"/>
  <c r="OS109"/>
  <c r="OU109" s="1"/>
  <c r="OV109" s="1"/>
  <c r="OV108" s="1"/>
  <c r="OH108"/>
  <c r="OI109"/>
  <c r="OK109" s="1"/>
  <c r="OL109" s="1"/>
  <c r="ON107"/>
  <c r="OL108"/>
  <c r="OD107"/>
  <c r="OB108"/>
  <c r="NR108"/>
  <c r="ND108"/>
  <c r="NE109"/>
  <c r="NG109" s="1"/>
  <c r="NH109" s="1"/>
  <c r="NH108" s="1"/>
  <c r="MT108"/>
  <c r="MU109"/>
  <c r="MW109" s="1"/>
  <c r="MX109" s="1"/>
  <c r="MX108" s="1"/>
  <c r="MJ108"/>
  <c r="MK109"/>
  <c r="MM109" s="1"/>
  <c r="MN109" s="1"/>
  <c r="MP107"/>
  <c r="MN108"/>
  <c r="LZ108"/>
  <c r="MA109"/>
  <c r="MC109" s="1"/>
  <c r="MD109" s="1"/>
  <c r="MD108" s="1"/>
  <c r="MF107"/>
  <c r="LP108"/>
  <c r="LQ109"/>
  <c r="LS109" s="1"/>
  <c r="LT109" s="1"/>
  <c r="LV107"/>
  <c r="LT108"/>
  <c r="LG109"/>
  <c r="LI109" s="1"/>
  <c r="LJ109" s="1"/>
  <c r="LL107"/>
  <c r="LB107"/>
  <c r="KZ108"/>
  <c r="KR107"/>
  <c r="KL108"/>
  <c r="KM109"/>
  <c r="KO109" s="1"/>
  <c r="KP109" s="1"/>
  <c r="KP108" s="1"/>
  <c r="KH107"/>
  <c r="KF108"/>
  <c r="JH108"/>
  <c r="JI109"/>
  <c r="JK109" s="1"/>
  <c r="JL109" s="1"/>
  <c r="JL108" s="1"/>
  <c r="JV108"/>
  <c r="JX107"/>
  <c r="IY109"/>
  <c r="JA109" s="1"/>
  <c r="JB109" s="1"/>
  <c r="JB108" s="1"/>
  <c r="IX108"/>
  <c r="IN108"/>
  <c r="IO109"/>
  <c r="IQ109" s="1"/>
  <c r="IR109" s="1"/>
  <c r="IR108" s="1"/>
  <c r="ID108"/>
  <c r="IE109"/>
  <c r="IG109" s="1"/>
  <c r="IH109" s="1"/>
  <c r="IH108" s="1"/>
  <c r="HT108"/>
  <c r="HU109"/>
  <c r="HW109" s="1"/>
  <c r="HX109" s="1"/>
  <c r="HX108" s="1"/>
  <c r="HJ108"/>
  <c r="HK109"/>
  <c r="HM109" s="1"/>
  <c r="HN109" s="1"/>
  <c r="HN108" s="1"/>
  <c r="GP108"/>
  <c r="GT108"/>
  <c r="GF108"/>
  <c r="GG109"/>
  <c r="GI109" s="1"/>
  <c r="GJ109" s="1"/>
  <c r="GJ108" s="1"/>
  <c r="FV108"/>
  <c r="FW109"/>
  <c r="FY109" s="1"/>
  <c r="FZ109" s="1"/>
  <c r="FZ108" s="1"/>
  <c r="FM107"/>
  <c r="FO107" s="1"/>
  <c r="FP107" s="1"/>
  <c r="FK109"/>
  <c r="FL109" s="1"/>
  <c r="FK111"/>
  <c r="FL111" s="1"/>
  <c r="FK113"/>
  <c r="FL113" s="1"/>
  <c r="FK115"/>
  <c r="FL115" s="1"/>
  <c r="FK117"/>
  <c r="FL117" s="1"/>
  <c r="FK119"/>
  <c r="FL119" s="1"/>
  <c r="FK121"/>
  <c r="FL121" s="1"/>
  <c r="FK110"/>
  <c r="FL110" s="1"/>
  <c r="FM110" s="1"/>
  <c r="FO110" s="1"/>
  <c r="FP110" s="1"/>
  <c r="FK112"/>
  <c r="FL112" s="1"/>
  <c r="FK114"/>
  <c r="FL114" s="1"/>
  <c r="FK116"/>
  <c r="FL116" s="1"/>
  <c r="FK118"/>
  <c r="FL118" s="1"/>
  <c r="FK120"/>
  <c r="FL120" s="1"/>
  <c r="ER108"/>
  <c r="ES109"/>
  <c r="EU109" s="1"/>
  <c r="EV109" s="1"/>
  <c r="EV108" s="1"/>
  <c r="EH108"/>
  <c r="EI109"/>
  <c r="EK109" s="1"/>
  <c r="EL109" s="1"/>
  <c r="EL108" s="1"/>
  <c r="DN108"/>
  <c r="DO109"/>
  <c r="DQ109" s="1"/>
  <c r="DR109" s="1"/>
  <c r="DR108" s="1"/>
  <c r="DE107"/>
  <c r="DG107" s="1"/>
  <c r="DH107" s="1"/>
  <c r="DC109"/>
  <c r="DD109" s="1"/>
  <c r="DC110"/>
  <c r="DD110" s="1"/>
  <c r="DE110" s="1"/>
  <c r="DG110" s="1"/>
  <c r="DH110" s="1"/>
  <c r="DC112"/>
  <c r="DD112" s="1"/>
  <c r="DC116"/>
  <c r="DD116" s="1"/>
  <c r="DC111"/>
  <c r="DD111" s="1"/>
  <c r="DC113"/>
  <c r="DD113" s="1"/>
  <c r="DC115"/>
  <c r="DD115" s="1"/>
  <c r="DE115" s="1"/>
  <c r="DG115" s="1"/>
  <c r="DH115" s="1"/>
  <c r="DC117"/>
  <c r="DD117" s="1"/>
  <c r="DC119"/>
  <c r="DD119" s="1"/>
  <c r="DC121"/>
  <c r="DD121" s="1"/>
  <c r="DC114"/>
  <c r="DD114" s="1"/>
  <c r="DE114" s="1"/>
  <c r="DG114" s="1"/>
  <c r="DH114" s="1"/>
  <c r="DC118"/>
  <c r="DD118" s="1"/>
  <c r="DC120"/>
  <c r="DD120" s="1"/>
  <c r="CT108"/>
  <c r="CU109"/>
  <c r="CW109" s="1"/>
  <c r="CX109" s="1"/>
  <c r="CX108" s="1"/>
  <c r="CK107"/>
  <c r="CM107" s="1"/>
  <c r="CN107" s="1"/>
  <c r="CI114"/>
  <c r="CJ114" s="1"/>
  <c r="CI110"/>
  <c r="CJ110" s="1"/>
  <c r="CI109"/>
  <c r="CJ109" s="1"/>
  <c r="CJ108" s="1"/>
  <c r="CI112"/>
  <c r="CJ112" s="1"/>
  <c r="CI116"/>
  <c r="CJ116" s="1"/>
  <c r="CI118"/>
  <c r="CJ118" s="1"/>
  <c r="CI120"/>
  <c r="CJ120" s="1"/>
  <c r="CI111"/>
  <c r="CJ111" s="1"/>
  <c r="CI113"/>
  <c r="CJ113" s="1"/>
  <c r="CI115"/>
  <c r="CJ115" s="1"/>
  <c r="CI117"/>
  <c r="CJ117" s="1"/>
  <c r="CI119"/>
  <c r="CJ119" s="1"/>
  <c r="CI121"/>
  <c r="CJ121" s="1"/>
  <c r="BZ108"/>
  <c r="CA109"/>
  <c r="CC109" s="1"/>
  <c r="CD109" s="1"/>
  <c r="CD108" s="1"/>
  <c r="BP108"/>
  <c r="AV108"/>
  <c r="AW109"/>
  <c r="AY109" s="1"/>
  <c r="AZ109" s="1"/>
  <c r="AZ108" s="1"/>
  <c r="LJ108" l="1"/>
  <c r="AEB589" i="100"/>
  <c r="AEB590" s="1"/>
  <c r="ASP589"/>
  <c r="ASP590" s="1"/>
  <c r="AMD589"/>
  <c r="AMD590" s="1"/>
  <c r="HL589"/>
  <c r="HL590" s="1"/>
  <c r="TO589"/>
  <c r="TO590" s="1"/>
  <c r="AGM589"/>
  <c r="AGM590" s="1"/>
  <c r="ANT589"/>
  <c r="ANT590" s="1"/>
  <c r="AIC589"/>
  <c r="AIC590" s="1"/>
  <c r="JW589"/>
  <c r="JW590" s="1"/>
  <c r="GQ589"/>
  <c r="GQ590" s="1"/>
  <c r="RY589"/>
  <c r="RY590" s="1"/>
  <c r="YK589"/>
  <c r="YK590" s="1"/>
  <c r="AZ589"/>
  <c r="AZ590" s="1"/>
  <c r="DK589"/>
  <c r="DK590" s="1"/>
  <c r="VZ589"/>
  <c r="VZ590" s="1"/>
  <c r="ABQ589"/>
  <c r="ABQ590" s="1"/>
  <c r="AQE589"/>
  <c r="AQE590" s="1"/>
  <c r="XP589"/>
  <c r="XP590" s="1"/>
  <c r="AVA589"/>
  <c r="AVA590" s="1"/>
  <c r="AE589"/>
  <c r="AE590" s="1"/>
  <c r="AHH589"/>
  <c r="AHH590" s="1"/>
  <c r="AAV589"/>
  <c r="AAV590" s="1"/>
  <c r="LM589"/>
  <c r="LM590" s="1"/>
  <c r="BU589"/>
  <c r="BU590" s="1"/>
  <c r="CP589"/>
  <c r="CP590" s="1"/>
  <c r="AIX589"/>
  <c r="AIX590" s="1"/>
  <c r="ARU589"/>
  <c r="ARU590" s="1"/>
  <c r="AQZ589"/>
  <c r="AQZ590" s="1"/>
  <c r="APJ589"/>
  <c r="APJ590" s="1"/>
  <c r="MH589"/>
  <c r="MH590" s="1"/>
  <c r="RD589"/>
  <c r="RD590" s="1"/>
  <c r="EF589"/>
  <c r="EF590" s="1"/>
  <c r="NX589"/>
  <c r="NX590" s="1"/>
  <c r="IG589"/>
  <c r="IG590" s="1"/>
  <c r="AVV559"/>
  <c r="UJ589"/>
  <c r="UJ590" s="1"/>
  <c r="FA589"/>
  <c r="FA590" s="1"/>
  <c r="OS589"/>
  <c r="OS590" s="1"/>
  <c r="FV589"/>
  <c r="FV590" s="1"/>
  <c r="AFR589"/>
  <c r="AFR590" s="1"/>
  <c r="VE589"/>
  <c r="VE590" s="1"/>
  <c r="AVV575"/>
  <c r="LF108" i="62"/>
  <c r="FR107"/>
  <c r="FL108"/>
  <c r="FM109"/>
  <c r="FO109" s="1"/>
  <c r="FP109" s="1"/>
  <c r="FP108" s="1"/>
  <c r="DJ107"/>
  <c r="DD108"/>
  <c r="DE109"/>
  <c r="DG109" s="1"/>
  <c r="DH109" s="1"/>
  <c r="DH108" s="1"/>
  <c r="CP107"/>
  <c r="CN108"/>
  <c r="J20" i="19"/>
  <c r="J18"/>
  <c r="J16"/>
  <c r="J14"/>
  <c r="J12"/>
  <c r="J10"/>
  <c r="J8"/>
  <c r="F20"/>
  <c r="E485" i="100" s="1"/>
  <c r="J19" i="19"/>
  <c r="F19"/>
  <c r="E484" i="100" s="1"/>
  <c r="F18" i="19"/>
  <c r="E483" i="100" s="1"/>
  <c r="J17" i="19"/>
  <c r="F17"/>
  <c r="E482" i="100" s="1"/>
  <c r="F16" i="19"/>
  <c r="E481" i="100" s="1"/>
  <c r="J15" i="19"/>
  <c r="F15"/>
  <c r="E480" i="100" s="1"/>
  <c r="F14" i="19"/>
  <c r="E479" i="100" s="1"/>
  <c r="J13" i="19"/>
  <c r="F13"/>
  <c r="E478" i="100" s="1"/>
  <c r="F12" i="19"/>
  <c r="E477" i="100" s="1"/>
  <c r="J11" i="19"/>
  <c r="F11"/>
  <c r="E476" i="100" s="1"/>
  <c r="F10" i="19"/>
  <c r="E475" i="100" s="1"/>
  <c r="J9" i="19"/>
  <c r="F9"/>
  <c r="E474" i="100" s="1"/>
  <c r="F8" i="19"/>
  <c r="E473" i="100" s="1"/>
  <c r="AVV589" l="1"/>
  <c r="AVV590" s="1"/>
  <c r="Q8" i="19"/>
  <c r="R8" s="1"/>
  <c r="F473" i="100" s="1"/>
  <c r="Q9" i="19"/>
  <c r="R9" s="1"/>
  <c r="F474" i="100" s="1"/>
  <c r="Q10" i="19"/>
  <c r="R10" s="1"/>
  <c r="F475" i="100" s="1"/>
  <c r="Q11" i="19"/>
  <c r="R11" s="1"/>
  <c r="F476" i="100" s="1"/>
  <c r="Q12" i="19"/>
  <c r="R12" s="1"/>
  <c r="F477" i="100" s="1"/>
  <c r="Q13" i="19"/>
  <c r="R13" s="1"/>
  <c r="F478" i="100" s="1"/>
  <c r="Q14" i="19"/>
  <c r="R14" s="1"/>
  <c r="F479" i="100" s="1"/>
  <c r="Q15" i="19"/>
  <c r="R15" s="1"/>
  <c r="F480" i="100" s="1"/>
  <c r="Q16" i="19"/>
  <c r="R16" s="1"/>
  <c r="F481" i="100" s="1"/>
  <c r="Q17" i="19"/>
  <c r="R17" s="1"/>
  <c r="F482" i="100" s="1"/>
  <c r="Q18" i="19"/>
  <c r="R18" s="1"/>
  <c r="F483" i="100" s="1"/>
  <c r="Q19" i="19"/>
  <c r="R19" s="1"/>
  <c r="F484" i="100" s="1"/>
  <c r="Q20" i="19"/>
  <c r="R20" s="1"/>
  <c r="F485" i="100" s="1"/>
  <c r="S20" i="19" l="1"/>
  <c r="V20"/>
  <c r="S18"/>
  <c r="V18"/>
  <c r="S16"/>
  <c r="V16"/>
  <c r="S14"/>
  <c r="V14"/>
  <c r="S12"/>
  <c r="V12"/>
  <c r="S10"/>
  <c r="V10"/>
  <c r="S8"/>
  <c r="V8"/>
  <c r="S19"/>
  <c r="V19"/>
  <c r="S17"/>
  <c r="V17"/>
  <c r="S15"/>
  <c r="V15"/>
  <c r="S13"/>
  <c r="V13"/>
  <c r="S11"/>
  <c r="V11"/>
  <c r="S9"/>
  <c r="V9"/>
  <c r="N275" i="55" l="1"/>
  <c r="F458" i="100" s="1"/>
  <c r="N274" i="55"/>
  <c r="F457" i="100" s="1"/>
  <c r="N273" i="55"/>
  <c r="F456" i="100" s="1"/>
  <c r="N272" i="55"/>
  <c r="F455" i="100" s="1"/>
  <c r="N271" i="55"/>
  <c r="F454" i="100" s="1"/>
  <c r="N270" i="55"/>
  <c r="F453" i="100" s="1"/>
  <c r="N269" i="55"/>
  <c r="F452" i="100" s="1"/>
  <c r="N268" i="55"/>
  <c r="F451" i="100" s="1"/>
  <c r="N267" i="55"/>
  <c r="F450" i="100" s="1"/>
  <c r="N266" i="55"/>
  <c r="F449" i="100" s="1"/>
  <c r="N265" i="55"/>
  <c r="F448" i="100" s="1"/>
  <c r="N264" i="55"/>
  <c r="F447" i="100" s="1"/>
  <c r="N263" i="55"/>
  <c r="F446" i="100" s="1"/>
  <c r="VX105" i="62"/>
  <c r="VX104"/>
  <c r="VX103"/>
  <c r="VX102"/>
  <c r="VX101"/>
  <c r="VX100"/>
  <c r="VX99"/>
  <c r="VX98"/>
  <c r="VX97"/>
  <c r="VX96"/>
  <c r="VX95"/>
  <c r="VX94"/>
  <c r="VX93"/>
  <c r="VX92"/>
  <c r="VX89"/>
  <c r="VX88"/>
  <c r="VX87"/>
  <c r="VX86"/>
  <c r="VX85"/>
  <c r="VX84"/>
  <c r="VX83"/>
  <c r="VX82"/>
  <c r="VX81"/>
  <c r="VX80"/>
  <c r="VX79"/>
  <c r="VX78"/>
  <c r="VX77"/>
  <c r="VX76"/>
  <c r="WE74"/>
  <c r="VZ74"/>
  <c r="VX73"/>
  <c r="VX72"/>
  <c r="VX71"/>
  <c r="VX70"/>
  <c r="VX69"/>
  <c r="VX68"/>
  <c r="VX67"/>
  <c r="VX66"/>
  <c r="VX65"/>
  <c r="VX64"/>
  <c r="VX63"/>
  <c r="VX62"/>
  <c r="VX61"/>
  <c r="VX60"/>
  <c r="WE58"/>
  <c r="VZ58"/>
  <c r="VX57"/>
  <c r="VX56"/>
  <c r="VX55"/>
  <c r="VX54"/>
  <c r="VX53"/>
  <c r="VX52"/>
  <c r="VX51"/>
  <c r="VX50"/>
  <c r="VX49"/>
  <c r="VX48"/>
  <c r="VX47"/>
  <c r="VX46"/>
  <c r="VX45"/>
  <c r="VX44"/>
  <c r="WE42"/>
  <c r="VZ42"/>
  <c r="VX41"/>
  <c r="VX40"/>
  <c r="VX39"/>
  <c r="VX38"/>
  <c r="VX37"/>
  <c r="VX36"/>
  <c r="VX35"/>
  <c r="VX34"/>
  <c r="VX33"/>
  <c r="VX32"/>
  <c r="VX31"/>
  <c r="VX30"/>
  <c r="VX29"/>
  <c r="VX28"/>
  <c r="WE26"/>
  <c r="VZ26"/>
  <c r="VX25"/>
  <c r="VX24"/>
  <c r="VX23"/>
  <c r="VX22"/>
  <c r="VX21"/>
  <c r="VX20"/>
  <c r="VX19"/>
  <c r="VX18"/>
  <c r="VX17"/>
  <c r="VX16"/>
  <c r="VX15"/>
  <c r="VX14"/>
  <c r="VX13"/>
  <c r="VX12"/>
  <c r="WE10"/>
  <c r="VZ10"/>
  <c r="VN10"/>
  <c r="VR10"/>
  <c r="VR12" s="1"/>
  <c r="VR13"/>
  <c r="VQ14"/>
  <c r="VR14"/>
  <c r="VQ15"/>
  <c r="VR15"/>
  <c r="VQ16"/>
  <c r="VR16"/>
  <c r="VQ17"/>
  <c r="VR17"/>
  <c r="VR18"/>
  <c r="VQ19"/>
  <c r="VR19"/>
  <c r="VQ20"/>
  <c r="VR20"/>
  <c r="VQ21"/>
  <c r="VR21"/>
  <c r="VQ22"/>
  <c r="VR22"/>
  <c r="VQ23"/>
  <c r="VR23"/>
  <c r="VQ24"/>
  <c r="VR24"/>
  <c r="VQ25"/>
  <c r="VR25"/>
  <c r="VN26"/>
  <c r="VQ26" s="1"/>
  <c r="VR26"/>
  <c r="VR30" s="1"/>
  <c r="VO29"/>
  <c r="VP29" s="1"/>
  <c r="VQ29" s="1"/>
  <c r="VQ30"/>
  <c r="VO31"/>
  <c r="VP31" s="1"/>
  <c r="VQ31"/>
  <c r="VR31"/>
  <c r="VQ32"/>
  <c r="VQ33"/>
  <c r="VO35"/>
  <c r="VP35" s="1"/>
  <c r="VQ35"/>
  <c r="VR35"/>
  <c r="VQ36"/>
  <c r="VQ37"/>
  <c r="VR37"/>
  <c r="VO38"/>
  <c r="VP38" s="1"/>
  <c r="VQ38"/>
  <c r="VR38"/>
  <c r="VQ39"/>
  <c r="VQ40"/>
  <c r="VR40"/>
  <c r="VO41"/>
  <c r="VP41" s="1"/>
  <c r="VQ41"/>
  <c r="VR42"/>
  <c r="VR44" s="1"/>
  <c r="VQ46"/>
  <c r="VQ47"/>
  <c r="VQ48"/>
  <c r="VQ49"/>
  <c r="VQ51"/>
  <c r="VQ52"/>
  <c r="VQ53"/>
  <c r="VQ54"/>
  <c r="VR54"/>
  <c r="VQ55"/>
  <c r="VR55"/>
  <c r="VQ56"/>
  <c r="VR56"/>
  <c r="VQ57"/>
  <c r="VR57"/>
  <c r="VQ58"/>
  <c r="VR58"/>
  <c r="VR63" s="1"/>
  <c r="VO60"/>
  <c r="VP60" s="1"/>
  <c r="VQ60" s="1"/>
  <c r="VO61"/>
  <c r="VP61" s="1"/>
  <c r="VQ61" s="1"/>
  <c r="VO62"/>
  <c r="VP62" s="1"/>
  <c r="VQ62"/>
  <c r="VO63"/>
  <c r="VP63" s="1"/>
  <c r="VQ63"/>
  <c r="VO64"/>
  <c r="VP64" s="1"/>
  <c r="VQ64"/>
  <c r="VR64"/>
  <c r="VO65"/>
  <c r="VP65" s="1"/>
  <c r="VQ65"/>
  <c r="VR65"/>
  <c r="VO66"/>
  <c r="VP66" s="1"/>
  <c r="VQ66" s="1"/>
  <c r="VS66" s="1"/>
  <c r="VT66" s="1"/>
  <c r="VR66"/>
  <c r="VO67"/>
  <c r="VP67" s="1"/>
  <c r="VQ67"/>
  <c r="VR67"/>
  <c r="VO68"/>
  <c r="VP68" s="1"/>
  <c r="VQ68"/>
  <c r="VR68"/>
  <c r="VO69"/>
  <c r="VP69" s="1"/>
  <c r="VQ69"/>
  <c r="VR69"/>
  <c r="VO70"/>
  <c r="VP70" s="1"/>
  <c r="VQ70"/>
  <c r="VR70"/>
  <c r="VO71"/>
  <c r="VP71" s="1"/>
  <c r="VQ71"/>
  <c r="VR71"/>
  <c r="VO72"/>
  <c r="VP72" s="1"/>
  <c r="VQ72"/>
  <c r="VR72"/>
  <c r="VO73"/>
  <c r="VP73" s="1"/>
  <c r="VQ73"/>
  <c r="VR73"/>
  <c r="VQ74"/>
  <c r="VR74"/>
  <c r="VR77" s="1"/>
  <c r="VQ78"/>
  <c r="VQ79"/>
  <c r="VQ80"/>
  <c r="VQ81"/>
  <c r="VR82"/>
  <c r="VQ83"/>
  <c r="VR83"/>
  <c r="VQ84"/>
  <c r="VR84"/>
  <c r="VQ85"/>
  <c r="VR85"/>
  <c r="VQ86"/>
  <c r="VR86"/>
  <c r="VQ87"/>
  <c r="VR87"/>
  <c r="VQ88"/>
  <c r="VR88"/>
  <c r="VQ89"/>
  <c r="VR89"/>
  <c r="VU90"/>
  <c r="VK90"/>
  <c r="VG89"/>
  <c r="VG88"/>
  <c r="VG87"/>
  <c r="VG86"/>
  <c r="VG85"/>
  <c r="VG84"/>
  <c r="VG83"/>
  <c r="VG81"/>
  <c r="VG80"/>
  <c r="VG78"/>
  <c r="VH74"/>
  <c r="VH88" s="1"/>
  <c r="VE89"/>
  <c r="VF89" s="1"/>
  <c r="VG73"/>
  <c r="VG72"/>
  <c r="VG71"/>
  <c r="VG70"/>
  <c r="VG69"/>
  <c r="VG68"/>
  <c r="VG67"/>
  <c r="VG65"/>
  <c r="VG64"/>
  <c r="VG62"/>
  <c r="VH58"/>
  <c r="VH73" s="1"/>
  <c r="VE72"/>
  <c r="VF72" s="1"/>
  <c r="VG57"/>
  <c r="VG56"/>
  <c r="VG55"/>
  <c r="VG54"/>
  <c r="VG53"/>
  <c r="VG52"/>
  <c r="VG51"/>
  <c r="VG49"/>
  <c r="VG48"/>
  <c r="VG46"/>
  <c r="VH42"/>
  <c r="VH56" s="1"/>
  <c r="VE57"/>
  <c r="VF57" s="1"/>
  <c r="VG41"/>
  <c r="VG40"/>
  <c r="VG39"/>
  <c r="VG38"/>
  <c r="VG37"/>
  <c r="VG36"/>
  <c r="VG35"/>
  <c r="VG33"/>
  <c r="VG32"/>
  <c r="VG30"/>
  <c r="VH26"/>
  <c r="VH41" s="1"/>
  <c r="VD26"/>
  <c r="VE40" s="1"/>
  <c r="VF40" s="1"/>
  <c r="VG25"/>
  <c r="VG24"/>
  <c r="VG23"/>
  <c r="VG22"/>
  <c r="VG21"/>
  <c r="VG20"/>
  <c r="VG19"/>
  <c r="VG17"/>
  <c r="VG16"/>
  <c r="VG14"/>
  <c r="VH10"/>
  <c r="VH24" s="1"/>
  <c r="VD10"/>
  <c r="VE25" s="1"/>
  <c r="VF25" s="1"/>
  <c r="VA90"/>
  <c r="UW89"/>
  <c r="UW88"/>
  <c r="UW87"/>
  <c r="UW86"/>
  <c r="UW85"/>
  <c r="UW84"/>
  <c r="UW83"/>
  <c r="UW81"/>
  <c r="UW80"/>
  <c r="UW79"/>
  <c r="UW78"/>
  <c r="UX74"/>
  <c r="UX88" s="1"/>
  <c r="UU89"/>
  <c r="UV89" s="1"/>
  <c r="UW73"/>
  <c r="UW72"/>
  <c r="UW71"/>
  <c r="UW70"/>
  <c r="UW69"/>
  <c r="UW68"/>
  <c r="UW67"/>
  <c r="UW65"/>
  <c r="UW64"/>
  <c r="UW63"/>
  <c r="UW62"/>
  <c r="UX58"/>
  <c r="UX73" s="1"/>
  <c r="UU72"/>
  <c r="UV72" s="1"/>
  <c r="UW57"/>
  <c r="UW56"/>
  <c r="UW55"/>
  <c r="UW54"/>
  <c r="UW53"/>
  <c r="UW52"/>
  <c r="UW51"/>
  <c r="UW49"/>
  <c r="UW48"/>
  <c r="UW47"/>
  <c r="UW46"/>
  <c r="UX42"/>
  <c r="UX56" s="1"/>
  <c r="UU57"/>
  <c r="UV57" s="1"/>
  <c r="UW41"/>
  <c r="UW40"/>
  <c r="UW39"/>
  <c r="UW38"/>
  <c r="UW37"/>
  <c r="UW36"/>
  <c r="UW35"/>
  <c r="UW33"/>
  <c r="UW32"/>
  <c r="UW31"/>
  <c r="UW30"/>
  <c r="UX26"/>
  <c r="UX41" s="1"/>
  <c r="UT26"/>
  <c r="UU40" s="1"/>
  <c r="UV40" s="1"/>
  <c r="UW25"/>
  <c r="UW24"/>
  <c r="UW23"/>
  <c r="UW22"/>
  <c r="UW21"/>
  <c r="UW20"/>
  <c r="UW19"/>
  <c r="UW17"/>
  <c r="UW16"/>
  <c r="UW15"/>
  <c r="UW14"/>
  <c r="UX10"/>
  <c r="UX24" s="1"/>
  <c r="UT10"/>
  <c r="UU25" s="1"/>
  <c r="UV25" s="1"/>
  <c r="UQ90"/>
  <c r="UM89"/>
  <c r="UM88"/>
  <c r="UM87"/>
  <c r="UM86"/>
  <c r="UM85"/>
  <c r="UM84"/>
  <c r="UM83"/>
  <c r="UM82"/>
  <c r="UM81"/>
  <c r="UM80"/>
  <c r="UM79"/>
  <c r="UM78"/>
  <c r="UN74"/>
  <c r="UN88" s="1"/>
  <c r="UK89"/>
  <c r="UL89" s="1"/>
  <c r="UM73"/>
  <c r="UM72"/>
  <c r="UM71"/>
  <c r="UM70"/>
  <c r="UM69"/>
  <c r="UM68"/>
  <c r="UM67"/>
  <c r="UM66"/>
  <c r="UM65"/>
  <c r="UM64"/>
  <c r="UM63"/>
  <c r="UM62"/>
  <c r="UN58"/>
  <c r="UN73" s="1"/>
  <c r="UK72"/>
  <c r="UL72" s="1"/>
  <c r="UM57"/>
  <c r="UM56"/>
  <c r="UM55"/>
  <c r="UM54"/>
  <c r="UM53"/>
  <c r="UM52"/>
  <c r="UM51"/>
  <c r="UM50"/>
  <c r="UM49"/>
  <c r="UM48"/>
  <c r="UM47"/>
  <c r="UM46"/>
  <c r="UN42"/>
  <c r="UN56" s="1"/>
  <c r="UK57"/>
  <c r="UL57" s="1"/>
  <c r="UM41"/>
  <c r="UM40"/>
  <c r="UM39"/>
  <c r="UM38"/>
  <c r="UM37"/>
  <c r="UM36"/>
  <c r="UM35"/>
  <c r="UM34"/>
  <c r="UM33"/>
  <c r="UM32"/>
  <c r="UM31"/>
  <c r="UM30"/>
  <c r="UN26"/>
  <c r="UN41" s="1"/>
  <c r="UJ26"/>
  <c r="UK40" s="1"/>
  <c r="UL40" s="1"/>
  <c r="UM25"/>
  <c r="UM24"/>
  <c r="UM23"/>
  <c r="UM22"/>
  <c r="UM21"/>
  <c r="UM20"/>
  <c r="UM19"/>
  <c r="UM18"/>
  <c r="UM17"/>
  <c r="UM16"/>
  <c r="UM15"/>
  <c r="UM14"/>
  <c r="UN10"/>
  <c r="UN24" s="1"/>
  <c r="UJ10"/>
  <c r="UK25" s="1"/>
  <c r="UL25" s="1"/>
  <c r="UG90"/>
  <c r="UC89"/>
  <c r="UC88"/>
  <c r="UA88"/>
  <c r="UB88" s="1"/>
  <c r="UC87"/>
  <c r="UC86"/>
  <c r="UA86"/>
  <c r="UB86" s="1"/>
  <c r="UC85"/>
  <c r="UC84"/>
  <c r="UA84"/>
  <c r="UB84" s="1"/>
  <c r="UC83"/>
  <c r="UC82"/>
  <c r="UA82"/>
  <c r="UB82" s="1"/>
  <c r="UC81"/>
  <c r="UC80"/>
  <c r="UA80"/>
  <c r="UB80" s="1"/>
  <c r="UC79"/>
  <c r="UC78"/>
  <c r="UA78"/>
  <c r="UB78" s="1"/>
  <c r="UA76"/>
  <c r="UB76" s="1"/>
  <c r="UC76" s="1"/>
  <c r="UD74"/>
  <c r="UD88" s="1"/>
  <c r="UC74"/>
  <c r="UA89"/>
  <c r="UB89" s="1"/>
  <c r="UC73"/>
  <c r="UC72"/>
  <c r="UC71"/>
  <c r="UC70"/>
  <c r="UC69"/>
  <c r="UC68"/>
  <c r="UC67"/>
  <c r="UC66"/>
  <c r="UC65"/>
  <c r="UC64"/>
  <c r="UC63"/>
  <c r="UC62"/>
  <c r="UD58"/>
  <c r="UC57"/>
  <c r="UC56"/>
  <c r="UA56"/>
  <c r="UB56" s="1"/>
  <c r="UC55"/>
  <c r="UC54"/>
  <c r="UA54"/>
  <c r="UB54" s="1"/>
  <c r="UC53"/>
  <c r="UC52"/>
  <c r="UA52"/>
  <c r="UB52" s="1"/>
  <c r="UC51"/>
  <c r="UC50"/>
  <c r="UA50"/>
  <c r="UB50" s="1"/>
  <c r="UC49"/>
  <c r="UC48"/>
  <c r="UA48"/>
  <c r="UB48" s="1"/>
  <c r="UC47"/>
  <c r="UC46"/>
  <c r="UA46"/>
  <c r="UB46" s="1"/>
  <c r="UA44"/>
  <c r="UB44" s="1"/>
  <c r="UC44" s="1"/>
  <c r="UD42"/>
  <c r="UD56" s="1"/>
  <c r="UE56" s="1"/>
  <c r="UC42"/>
  <c r="UA57"/>
  <c r="UB57" s="1"/>
  <c r="UC41"/>
  <c r="UC40"/>
  <c r="UC39"/>
  <c r="UC38"/>
  <c r="UC37"/>
  <c r="UC36"/>
  <c r="UC35"/>
  <c r="UC34"/>
  <c r="UC33"/>
  <c r="UC32"/>
  <c r="UC31"/>
  <c r="UC30"/>
  <c r="UD26"/>
  <c r="TZ26"/>
  <c r="UA39" s="1"/>
  <c r="UB39" s="1"/>
  <c r="UC25"/>
  <c r="UC24"/>
  <c r="UC23"/>
  <c r="UC22"/>
  <c r="UC21"/>
  <c r="UC20"/>
  <c r="UC19"/>
  <c r="UC18"/>
  <c r="UC17"/>
  <c r="UC16"/>
  <c r="UC15"/>
  <c r="UC14"/>
  <c r="UD10"/>
  <c r="UD24" s="1"/>
  <c r="TZ10"/>
  <c r="UA25" s="1"/>
  <c r="UB25" s="1"/>
  <c r="TW90"/>
  <c r="TS89"/>
  <c r="TS88"/>
  <c r="TS87"/>
  <c r="TS86"/>
  <c r="TS85"/>
  <c r="TS84"/>
  <c r="TS83"/>
  <c r="TS81"/>
  <c r="TS80"/>
  <c r="TS79"/>
  <c r="TS78"/>
  <c r="TT74"/>
  <c r="TT88" s="1"/>
  <c r="TQ89"/>
  <c r="TR89" s="1"/>
  <c r="TS73"/>
  <c r="TS72"/>
  <c r="TS71"/>
  <c r="TS70"/>
  <c r="TS69"/>
  <c r="TS68"/>
  <c r="TS67"/>
  <c r="TS65"/>
  <c r="TS64"/>
  <c r="TS63"/>
  <c r="TS62"/>
  <c r="TT58"/>
  <c r="TT73" s="1"/>
  <c r="TQ72"/>
  <c r="TR72" s="1"/>
  <c r="TS57"/>
  <c r="TS56"/>
  <c r="TS55"/>
  <c r="TS54"/>
  <c r="TS53"/>
  <c r="TS52"/>
  <c r="TS51"/>
  <c r="TS49"/>
  <c r="TS48"/>
  <c r="TS47"/>
  <c r="TS46"/>
  <c r="TT42"/>
  <c r="TT56" s="1"/>
  <c r="TQ57"/>
  <c r="TR57" s="1"/>
  <c r="TS41"/>
  <c r="TS40"/>
  <c r="TS39"/>
  <c r="TS38"/>
  <c r="TS37"/>
  <c r="TS36"/>
  <c r="TS35"/>
  <c r="TS33"/>
  <c r="TS32"/>
  <c r="TS31"/>
  <c r="TS30"/>
  <c r="TT26"/>
  <c r="TT41" s="1"/>
  <c r="TP26"/>
  <c r="TQ40" s="1"/>
  <c r="TR40" s="1"/>
  <c r="TS25"/>
  <c r="TS24"/>
  <c r="TS23"/>
  <c r="TS22"/>
  <c r="TS21"/>
  <c r="TS20"/>
  <c r="TS19"/>
  <c r="TS17"/>
  <c r="TS16"/>
  <c r="TS15"/>
  <c r="TS14"/>
  <c r="TT10"/>
  <c r="TT24" s="1"/>
  <c r="TP10"/>
  <c r="TQ25" s="1"/>
  <c r="TR25" s="1"/>
  <c r="TM90"/>
  <c r="TI89"/>
  <c r="TI88"/>
  <c r="TI87"/>
  <c r="TI86"/>
  <c r="TI85"/>
  <c r="TI84"/>
  <c r="TI83"/>
  <c r="TI82"/>
  <c r="TI81"/>
  <c r="TI80"/>
  <c r="TI79"/>
  <c r="TI78"/>
  <c r="TJ74"/>
  <c r="TJ88" s="1"/>
  <c r="TG89"/>
  <c r="TH89" s="1"/>
  <c r="TI73"/>
  <c r="TI72"/>
  <c r="TI71"/>
  <c r="TI70"/>
  <c r="TI69"/>
  <c r="TI68"/>
  <c r="TI67"/>
  <c r="TI66"/>
  <c r="TI65"/>
  <c r="TI64"/>
  <c r="TI63"/>
  <c r="TI62"/>
  <c r="TJ58"/>
  <c r="TJ73" s="1"/>
  <c r="TG72"/>
  <c r="TH72" s="1"/>
  <c r="TI57"/>
  <c r="TI56"/>
  <c r="TI55"/>
  <c r="TI54"/>
  <c r="TI53"/>
  <c r="TI52"/>
  <c r="TI51"/>
  <c r="TI50"/>
  <c r="TI49"/>
  <c r="TI48"/>
  <c r="TI47"/>
  <c r="TI46"/>
  <c r="TJ42"/>
  <c r="TJ56" s="1"/>
  <c r="TG57"/>
  <c r="TH57" s="1"/>
  <c r="TI41"/>
  <c r="TI40"/>
  <c r="TI39"/>
  <c r="TI38"/>
  <c r="TI37"/>
  <c r="TI36"/>
  <c r="TI35"/>
  <c r="TI34"/>
  <c r="TI33"/>
  <c r="TI32"/>
  <c r="TI31"/>
  <c r="TI30"/>
  <c r="TJ26"/>
  <c r="TJ41" s="1"/>
  <c r="TF26"/>
  <c r="TG40" s="1"/>
  <c r="TH40" s="1"/>
  <c r="TI25"/>
  <c r="TI24"/>
  <c r="TI23"/>
  <c r="TI22"/>
  <c r="TI21"/>
  <c r="TI20"/>
  <c r="TI19"/>
  <c r="TI18"/>
  <c r="TI17"/>
  <c r="TI16"/>
  <c r="TI15"/>
  <c r="TI14"/>
  <c r="TJ10"/>
  <c r="TJ24" s="1"/>
  <c r="TF10"/>
  <c r="TG25" s="1"/>
  <c r="TH25" s="1"/>
  <c r="TC90"/>
  <c r="SY89"/>
  <c r="SW88"/>
  <c r="SX88" s="1"/>
  <c r="SY88" s="1"/>
  <c r="SY87"/>
  <c r="SY86"/>
  <c r="SW86"/>
  <c r="SX86" s="1"/>
  <c r="SY85"/>
  <c r="SY84"/>
  <c r="SW84"/>
  <c r="SX84" s="1"/>
  <c r="SY83"/>
  <c r="SY82"/>
  <c r="SW82"/>
  <c r="SX82" s="1"/>
  <c r="SY81"/>
  <c r="SW80"/>
  <c r="SX80" s="1"/>
  <c r="SY80" s="1"/>
  <c r="SY79"/>
  <c r="SY78"/>
  <c r="SW78"/>
  <c r="SX78" s="1"/>
  <c r="SW76"/>
  <c r="SX76" s="1"/>
  <c r="SY76" s="1"/>
  <c r="SZ74"/>
  <c r="SZ88" s="1"/>
  <c r="SY74"/>
  <c r="SW89"/>
  <c r="SX89" s="1"/>
  <c r="SY73"/>
  <c r="SY71"/>
  <c r="SY70"/>
  <c r="SY69"/>
  <c r="SY68"/>
  <c r="SY67"/>
  <c r="SY66"/>
  <c r="SY65"/>
  <c r="SY63"/>
  <c r="SY62"/>
  <c r="SZ58"/>
  <c r="SY57"/>
  <c r="SW56"/>
  <c r="SX56" s="1"/>
  <c r="SY56" s="1"/>
  <c r="SY55"/>
  <c r="SY54"/>
  <c r="SW54"/>
  <c r="SX54" s="1"/>
  <c r="SY53"/>
  <c r="SY52"/>
  <c r="SW52"/>
  <c r="SX52" s="1"/>
  <c r="SY51"/>
  <c r="SY50"/>
  <c r="SW50"/>
  <c r="SX50" s="1"/>
  <c r="SY49"/>
  <c r="SW48"/>
  <c r="SX48" s="1"/>
  <c r="SY48" s="1"/>
  <c r="SY47"/>
  <c r="SY46"/>
  <c r="SW46"/>
  <c r="SX46" s="1"/>
  <c r="SW44"/>
  <c r="SX44" s="1"/>
  <c r="SY44" s="1"/>
  <c r="SZ42"/>
  <c r="SZ56" s="1"/>
  <c r="SY42"/>
  <c r="SW57"/>
  <c r="SX57" s="1"/>
  <c r="SY41"/>
  <c r="SY39"/>
  <c r="SY38"/>
  <c r="SY37"/>
  <c r="SY36"/>
  <c r="SY35"/>
  <c r="SY34"/>
  <c r="SY33"/>
  <c r="SY31"/>
  <c r="SY30"/>
  <c r="SZ26"/>
  <c r="SV26"/>
  <c r="SW41" s="1"/>
  <c r="SX41" s="1"/>
  <c r="SY25"/>
  <c r="SY23"/>
  <c r="SY22"/>
  <c r="SY21"/>
  <c r="SY20"/>
  <c r="SY19"/>
  <c r="SY18"/>
  <c r="SY17"/>
  <c r="SY15"/>
  <c r="SY14"/>
  <c r="SZ10"/>
  <c r="SZ24" s="1"/>
  <c r="SV10"/>
  <c r="SW25" s="1"/>
  <c r="SX25" s="1"/>
  <c r="SS90"/>
  <c r="SO89"/>
  <c r="SO88"/>
  <c r="SO87"/>
  <c r="SO86"/>
  <c r="SO85"/>
  <c r="SO84"/>
  <c r="SO83"/>
  <c r="SO81"/>
  <c r="SO80"/>
  <c r="SO79"/>
  <c r="SO78"/>
  <c r="SP74"/>
  <c r="SO73"/>
  <c r="SO72"/>
  <c r="SM72"/>
  <c r="SN72" s="1"/>
  <c r="SO71"/>
  <c r="SO70"/>
  <c r="SM70"/>
  <c r="SN70" s="1"/>
  <c r="SO69"/>
  <c r="SO68"/>
  <c r="SM68"/>
  <c r="SN68" s="1"/>
  <c r="SO67"/>
  <c r="SM66"/>
  <c r="SN66" s="1"/>
  <c r="SO66" s="1"/>
  <c r="SO65"/>
  <c r="SO64"/>
  <c r="SM64"/>
  <c r="SN64" s="1"/>
  <c r="SO63"/>
  <c r="SO62"/>
  <c r="SM62"/>
  <c r="SN62" s="1"/>
  <c r="SM60"/>
  <c r="SN60" s="1"/>
  <c r="SO60" s="1"/>
  <c r="SP58"/>
  <c r="SP72" s="1"/>
  <c r="SO58"/>
  <c r="SM73"/>
  <c r="SN73" s="1"/>
  <c r="SO57"/>
  <c r="SM57"/>
  <c r="SN57" s="1"/>
  <c r="SO56"/>
  <c r="SO55"/>
  <c r="SM55"/>
  <c r="SN55" s="1"/>
  <c r="SO54"/>
  <c r="SO53"/>
  <c r="SM53"/>
  <c r="SN53" s="1"/>
  <c r="SO52"/>
  <c r="SO51"/>
  <c r="SM51"/>
  <c r="SN51" s="1"/>
  <c r="SO49"/>
  <c r="SM49"/>
  <c r="SN49" s="1"/>
  <c r="SO48"/>
  <c r="SO47"/>
  <c r="SM47"/>
  <c r="SN47" s="1"/>
  <c r="SO46"/>
  <c r="SM45"/>
  <c r="SN45" s="1"/>
  <c r="SO45" s="1"/>
  <c r="SP42"/>
  <c r="SO41"/>
  <c r="SO40"/>
  <c r="SO39"/>
  <c r="SO38"/>
  <c r="SO37"/>
  <c r="SO36"/>
  <c r="SO35"/>
  <c r="SO33"/>
  <c r="SO32"/>
  <c r="SO31"/>
  <c r="SO30"/>
  <c r="SP26"/>
  <c r="SP40" s="1"/>
  <c r="SL26"/>
  <c r="SM41" s="1"/>
  <c r="SN41" s="1"/>
  <c r="SO25"/>
  <c r="SO24"/>
  <c r="SO23"/>
  <c r="SO22"/>
  <c r="SO21"/>
  <c r="SO20"/>
  <c r="SO19"/>
  <c r="SO17"/>
  <c r="SO16"/>
  <c r="SO15"/>
  <c r="SO14"/>
  <c r="SP10"/>
  <c r="SL10"/>
  <c r="SI90"/>
  <c r="SE89"/>
  <c r="SE88"/>
  <c r="SC88"/>
  <c r="SD88" s="1"/>
  <c r="SE87"/>
  <c r="SE86"/>
  <c r="SC86"/>
  <c r="SD86" s="1"/>
  <c r="SE85"/>
  <c r="SE84"/>
  <c r="SC84"/>
  <c r="SD84" s="1"/>
  <c r="SE83"/>
  <c r="SE82"/>
  <c r="SC82"/>
  <c r="SD82" s="1"/>
  <c r="SE81"/>
  <c r="SE80"/>
  <c r="SC80"/>
  <c r="SD80" s="1"/>
  <c r="SE78"/>
  <c r="SC78"/>
  <c r="SD78" s="1"/>
  <c r="SE77"/>
  <c r="SC76"/>
  <c r="SD76" s="1"/>
  <c r="SF74"/>
  <c r="SF88" s="1"/>
  <c r="SG88" s="1"/>
  <c r="SE74"/>
  <c r="SC89"/>
  <c r="SD89" s="1"/>
  <c r="SE73"/>
  <c r="SC73"/>
  <c r="SD73" s="1"/>
  <c r="SE72"/>
  <c r="SE71"/>
  <c r="SC71"/>
  <c r="SD71" s="1"/>
  <c r="SE70"/>
  <c r="SE69"/>
  <c r="SC69"/>
  <c r="SD69" s="1"/>
  <c r="SE68"/>
  <c r="SE67"/>
  <c r="SC67"/>
  <c r="SD67" s="1"/>
  <c r="SE66"/>
  <c r="SE65"/>
  <c r="SC65"/>
  <c r="SD65" s="1"/>
  <c r="SE64"/>
  <c r="SC63"/>
  <c r="SD63" s="1"/>
  <c r="SE63" s="1"/>
  <c r="SE62"/>
  <c r="SE61"/>
  <c r="SC61"/>
  <c r="SD61" s="1"/>
  <c r="SF58"/>
  <c r="SE57"/>
  <c r="SE56"/>
  <c r="SC56"/>
  <c r="SD56" s="1"/>
  <c r="SE55"/>
  <c r="SE54"/>
  <c r="SC54"/>
  <c r="SD54" s="1"/>
  <c r="SE53"/>
  <c r="SE52"/>
  <c r="SC52"/>
  <c r="SD52" s="1"/>
  <c r="SE51"/>
  <c r="SE50"/>
  <c r="SC50"/>
  <c r="SD50" s="1"/>
  <c r="SE49"/>
  <c r="SE48"/>
  <c r="SC48"/>
  <c r="SD48" s="1"/>
  <c r="SE46"/>
  <c r="SC46"/>
  <c r="SD46" s="1"/>
  <c r="SE45"/>
  <c r="SC44"/>
  <c r="SD44" s="1"/>
  <c r="SF42"/>
  <c r="SF56" s="1"/>
  <c r="SE42"/>
  <c r="SG42" s="1"/>
  <c r="SC57"/>
  <c r="SD57" s="1"/>
  <c r="SE41"/>
  <c r="SE40"/>
  <c r="SE39"/>
  <c r="SE38"/>
  <c r="SE37"/>
  <c r="SE36"/>
  <c r="SE35"/>
  <c r="SE34"/>
  <c r="SE33"/>
  <c r="SE32"/>
  <c r="SE30"/>
  <c r="SE29"/>
  <c r="SF26"/>
  <c r="SB26"/>
  <c r="SC41" s="1"/>
  <c r="SD41" s="1"/>
  <c r="SE25"/>
  <c r="SE24"/>
  <c r="SE23"/>
  <c r="SE22"/>
  <c r="SE21"/>
  <c r="SE20"/>
  <c r="SE19"/>
  <c r="SE18"/>
  <c r="SE17"/>
  <c r="SE16"/>
  <c r="SE14"/>
  <c r="SE13"/>
  <c r="SF10"/>
  <c r="SF24" s="1"/>
  <c r="SB10"/>
  <c r="SC25" s="1"/>
  <c r="SD25" s="1"/>
  <c r="RY90"/>
  <c r="RU89"/>
  <c r="RU88"/>
  <c r="RU87"/>
  <c r="RU86"/>
  <c r="RU85"/>
  <c r="RU84"/>
  <c r="RU83"/>
  <c r="RU81"/>
  <c r="RU80"/>
  <c r="RU79"/>
  <c r="RU78"/>
  <c r="RV74"/>
  <c r="RU73"/>
  <c r="RU72"/>
  <c r="RS72"/>
  <c r="RT72" s="1"/>
  <c r="RU71"/>
  <c r="RU70"/>
  <c r="RS70"/>
  <c r="RT70" s="1"/>
  <c r="RU69"/>
  <c r="RU68"/>
  <c r="RS68"/>
  <c r="RT68" s="1"/>
  <c r="RU67"/>
  <c r="RS66"/>
  <c r="RT66" s="1"/>
  <c r="RU66" s="1"/>
  <c r="RU65"/>
  <c r="RU64"/>
  <c r="RS64"/>
  <c r="RT64" s="1"/>
  <c r="RU63"/>
  <c r="RU62"/>
  <c r="RS62"/>
  <c r="RT62" s="1"/>
  <c r="RS60"/>
  <c r="RT60" s="1"/>
  <c r="RU60" s="1"/>
  <c r="RV58"/>
  <c r="RV72" s="1"/>
  <c r="RU58"/>
  <c r="RW58" s="1"/>
  <c r="RS73"/>
  <c r="RT73" s="1"/>
  <c r="RU57"/>
  <c r="RS57"/>
  <c r="RT57" s="1"/>
  <c r="RU56"/>
  <c r="RU55"/>
  <c r="RS55"/>
  <c r="RT55" s="1"/>
  <c r="RU54"/>
  <c r="RU53"/>
  <c r="RS53"/>
  <c r="RT53" s="1"/>
  <c r="RU52"/>
  <c r="RU51"/>
  <c r="RS51"/>
  <c r="RT51" s="1"/>
  <c r="RU49"/>
  <c r="RS49"/>
  <c r="RT49" s="1"/>
  <c r="RU48"/>
  <c r="RU47"/>
  <c r="RS47"/>
  <c r="RT47" s="1"/>
  <c r="RU46"/>
  <c r="RS45"/>
  <c r="RT45" s="1"/>
  <c r="RU45" s="1"/>
  <c r="RV42"/>
  <c r="RU41"/>
  <c r="RU40"/>
  <c r="RU39"/>
  <c r="RU38"/>
  <c r="RU37"/>
  <c r="RU36"/>
  <c r="RU35"/>
  <c r="RU33"/>
  <c r="RU32"/>
  <c r="RU31"/>
  <c r="RU30"/>
  <c r="RV26"/>
  <c r="RV40" s="1"/>
  <c r="RR26"/>
  <c r="RS41" s="1"/>
  <c r="RT41" s="1"/>
  <c r="RU25"/>
  <c r="RU24"/>
  <c r="RU23"/>
  <c r="RU22"/>
  <c r="RU21"/>
  <c r="RU20"/>
  <c r="RU19"/>
  <c r="RU17"/>
  <c r="RU16"/>
  <c r="RU15"/>
  <c r="RU14"/>
  <c r="RV10"/>
  <c r="RR10"/>
  <c r="RO90"/>
  <c r="RK89"/>
  <c r="RK88"/>
  <c r="RK87"/>
  <c r="RK86"/>
  <c r="RK85"/>
  <c r="RK84"/>
  <c r="RK83"/>
  <c r="RK82"/>
  <c r="RK81"/>
  <c r="RK80"/>
  <c r="RK79"/>
  <c r="RK78"/>
  <c r="RL74"/>
  <c r="RL88" s="1"/>
  <c r="RI89"/>
  <c r="RJ89" s="1"/>
  <c r="RK73"/>
  <c r="RK72"/>
  <c r="RK71"/>
  <c r="RK70"/>
  <c r="RK69"/>
  <c r="RK68"/>
  <c r="RK67"/>
  <c r="RK66"/>
  <c r="RK65"/>
  <c r="RK64"/>
  <c r="RK63"/>
  <c r="RK62"/>
  <c r="RL58"/>
  <c r="RL73" s="1"/>
  <c r="RI72"/>
  <c r="RJ72" s="1"/>
  <c r="RK57"/>
  <c r="RK56"/>
  <c r="RK55"/>
  <c r="RK54"/>
  <c r="RK53"/>
  <c r="RK52"/>
  <c r="RK51"/>
  <c r="RK50"/>
  <c r="RK49"/>
  <c r="RK48"/>
  <c r="RK47"/>
  <c r="RK46"/>
  <c r="RL42"/>
  <c r="RL56" s="1"/>
  <c r="RI57"/>
  <c r="RJ57" s="1"/>
  <c r="RK41"/>
  <c r="RK40"/>
  <c r="RK39"/>
  <c r="RK38"/>
  <c r="RK37"/>
  <c r="RK36"/>
  <c r="RK35"/>
  <c r="RK34"/>
  <c r="RK33"/>
  <c r="RK32"/>
  <c r="RK31"/>
  <c r="RK30"/>
  <c r="RL26"/>
  <c r="RL41" s="1"/>
  <c r="RH26"/>
  <c r="RI40" s="1"/>
  <c r="RJ40" s="1"/>
  <c r="RK25"/>
  <c r="RK24"/>
  <c r="RK23"/>
  <c r="RK22"/>
  <c r="RK21"/>
  <c r="RK20"/>
  <c r="RK19"/>
  <c r="RK18"/>
  <c r="RK17"/>
  <c r="RK16"/>
  <c r="RK15"/>
  <c r="RK14"/>
  <c r="RL10"/>
  <c r="RL24" s="1"/>
  <c r="RH10"/>
  <c r="RI25" s="1"/>
  <c r="RJ25" s="1"/>
  <c r="RE90"/>
  <c r="RA89"/>
  <c r="RA88"/>
  <c r="RA87"/>
  <c r="RA86"/>
  <c r="RA85"/>
  <c r="RA84"/>
  <c r="RA83"/>
  <c r="RA82"/>
  <c r="RA81"/>
  <c r="RA79"/>
  <c r="RA78"/>
  <c r="RB74"/>
  <c r="RB88" s="1"/>
  <c r="QY89"/>
  <c r="QZ89" s="1"/>
  <c r="RA73"/>
  <c r="RA72"/>
  <c r="RA71"/>
  <c r="RA70"/>
  <c r="RA69"/>
  <c r="RA68"/>
  <c r="RA67"/>
  <c r="RA66"/>
  <c r="RA65"/>
  <c r="RA63"/>
  <c r="RA62"/>
  <c r="RB58"/>
  <c r="RB73" s="1"/>
  <c r="QY72"/>
  <c r="QZ72" s="1"/>
  <c r="RA57"/>
  <c r="RA56"/>
  <c r="RA55"/>
  <c r="RA54"/>
  <c r="RA53"/>
  <c r="RA52"/>
  <c r="RA51"/>
  <c r="RA50"/>
  <c r="RA49"/>
  <c r="RA47"/>
  <c r="RA46"/>
  <c r="RB42"/>
  <c r="RB56" s="1"/>
  <c r="QY57"/>
  <c r="QZ57" s="1"/>
  <c r="RA41"/>
  <c r="RA40"/>
  <c r="RA39"/>
  <c r="RA38"/>
  <c r="RA37"/>
  <c r="RA36"/>
  <c r="RA35"/>
  <c r="RA34"/>
  <c r="RA33"/>
  <c r="RA31"/>
  <c r="RA30"/>
  <c r="RB26"/>
  <c r="RB41" s="1"/>
  <c r="QX26"/>
  <c r="QY40" s="1"/>
  <c r="QZ40" s="1"/>
  <c r="RA25"/>
  <c r="RA24"/>
  <c r="RA23"/>
  <c r="RA22"/>
  <c r="RA21"/>
  <c r="RA20"/>
  <c r="RA19"/>
  <c r="RA18"/>
  <c r="RA17"/>
  <c r="RA15"/>
  <c r="RA14"/>
  <c r="RB10"/>
  <c r="RB24" s="1"/>
  <c r="QX10"/>
  <c r="QY25" s="1"/>
  <c r="QZ25" s="1"/>
  <c r="QU90"/>
  <c r="QQ89"/>
  <c r="QQ88"/>
  <c r="QQ87"/>
  <c r="QQ86"/>
  <c r="QQ85"/>
  <c r="QQ84"/>
  <c r="QQ83"/>
  <c r="QQ82"/>
  <c r="QQ81"/>
  <c r="QQ80"/>
  <c r="QQ79"/>
  <c r="QQ78"/>
  <c r="QR74"/>
  <c r="QR88" s="1"/>
  <c r="QO89"/>
  <c r="QP89" s="1"/>
  <c r="QQ73"/>
  <c r="QQ72"/>
  <c r="QQ71"/>
  <c r="QQ70"/>
  <c r="QQ69"/>
  <c r="QQ68"/>
  <c r="QQ67"/>
  <c r="QQ66"/>
  <c r="QQ65"/>
  <c r="QQ64"/>
  <c r="QQ63"/>
  <c r="QQ62"/>
  <c r="QR58"/>
  <c r="QR73" s="1"/>
  <c r="QO72"/>
  <c r="QP72" s="1"/>
  <c r="QQ57"/>
  <c r="QQ56"/>
  <c r="QQ55"/>
  <c r="QQ54"/>
  <c r="QQ53"/>
  <c r="QQ52"/>
  <c r="QQ51"/>
  <c r="QQ50"/>
  <c r="QQ49"/>
  <c r="QQ48"/>
  <c r="QQ47"/>
  <c r="QQ46"/>
  <c r="QR42"/>
  <c r="QR56" s="1"/>
  <c r="QO57"/>
  <c r="QP57" s="1"/>
  <c r="QQ41"/>
  <c r="QQ40"/>
  <c r="QQ39"/>
  <c r="QQ38"/>
  <c r="QQ37"/>
  <c r="QQ36"/>
  <c r="QQ35"/>
  <c r="QQ34"/>
  <c r="QQ33"/>
  <c r="QQ32"/>
  <c r="QQ31"/>
  <c r="QQ30"/>
  <c r="QR26"/>
  <c r="QR41" s="1"/>
  <c r="QN26"/>
  <c r="QO40" s="1"/>
  <c r="QP40" s="1"/>
  <c r="QQ25"/>
  <c r="QQ24"/>
  <c r="QQ23"/>
  <c r="QQ22"/>
  <c r="QQ21"/>
  <c r="QQ20"/>
  <c r="QQ19"/>
  <c r="QQ18"/>
  <c r="QQ17"/>
  <c r="QQ16"/>
  <c r="QQ15"/>
  <c r="QQ14"/>
  <c r="QR10"/>
  <c r="QR24" s="1"/>
  <c r="QN10"/>
  <c r="QO25" s="1"/>
  <c r="QP25" s="1"/>
  <c r="QK90"/>
  <c r="QG89"/>
  <c r="QG88"/>
  <c r="QG87"/>
  <c r="QG86"/>
  <c r="QG85"/>
  <c r="QG84"/>
  <c r="QG83"/>
  <c r="QG82"/>
  <c r="QG81"/>
  <c r="QG80"/>
  <c r="QG79"/>
  <c r="QG78"/>
  <c r="QH74"/>
  <c r="QH88" s="1"/>
  <c r="QE89"/>
  <c r="QF89" s="1"/>
  <c r="QG73"/>
  <c r="QG72"/>
  <c r="QG71"/>
  <c r="QG70"/>
  <c r="QG69"/>
  <c r="QG68"/>
  <c r="QG67"/>
  <c r="QG66"/>
  <c r="QG65"/>
  <c r="QG64"/>
  <c r="QG63"/>
  <c r="QG62"/>
  <c r="QH58"/>
  <c r="QH73" s="1"/>
  <c r="QE72"/>
  <c r="QF72" s="1"/>
  <c r="QG57"/>
  <c r="QG56"/>
  <c r="QG55"/>
  <c r="QG54"/>
  <c r="QG53"/>
  <c r="QG52"/>
  <c r="QG51"/>
  <c r="QG50"/>
  <c r="QG49"/>
  <c r="QG48"/>
  <c r="QG47"/>
  <c r="QG46"/>
  <c r="QH42"/>
  <c r="QH56" s="1"/>
  <c r="QE57"/>
  <c r="QF57" s="1"/>
  <c r="QG41"/>
  <c r="QG40"/>
  <c r="QG39"/>
  <c r="QG38"/>
  <c r="QG37"/>
  <c r="QG36"/>
  <c r="QG35"/>
  <c r="QG34"/>
  <c r="QG33"/>
  <c r="QG32"/>
  <c r="QG31"/>
  <c r="QG30"/>
  <c r="QH26"/>
  <c r="QH41" s="1"/>
  <c r="QD26"/>
  <c r="QE40" s="1"/>
  <c r="QF40" s="1"/>
  <c r="QG25"/>
  <c r="QG24"/>
  <c r="QG23"/>
  <c r="QG22"/>
  <c r="QG21"/>
  <c r="QG20"/>
  <c r="QG19"/>
  <c r="QG18"/>
  <c r="QG17"/>
  <c r="QG16"/>
  <c r="QG15"/>
  <c r="QG14"/>
  <c r="QH10"/>
  <c r="QH24" s="1"/>
  <c r="QD10"/>
  <c r="QE25" s="1"/>
  <c r="QF25" s="1"/>
  <c r="QA90"/>
  <c r="PW89"/>
  <c r="PW88"/>
  <c r="PW87"/>
  <c r="PW86"/>
  <c r="PW85"/>
  <c r="PW84"/>
  <c r="PW83"/>
  <c r="PW82"/>
  <c r="PW81"/>
  <c r="PW80"/>
  <c r="PW79"/>
  <c r="PW78"/>
  <c r="PX74"/>
  <c r="PX88" s="1"/>
  <c r="PU89"/>
  <c r="PV89" s="1"/>
  <c r="PW73"/>
  <c r="PW72"/>
  <c r="PW71"/>
  <c r="PW70"/>
  <c r="PW69"/>
  <c r="PW68"/>
  <c r="PW67"/>
  <c r="PW66"/>
  <c r="PW65"/>
  <c r="PW64"/>
  <c r="PW63"/>
  <c r="PW62"/>
  <c r="PX58"/>
  <c r="PX73" s="1"/>
  <c r="PU72"/>
  <c r="PV72" s="1"/>
  <c r="PW57"/>
  <c r="PW56"/>
  <c r="PW55"/>
  <c r="PW54"/>
  <c r="PW53"/>
  <c r="PW52"/>
  <c r="PW51"/>
  <c r="PW50"/>
  <c r="PW49"/>
  <c r="PW48"/>
  <c r="PW47"/>
  <c r="PW46"/>
  <c r="PX42"/>
  <c r="PX56" s="1"/>
  <c r="PU57"/>
  <c r="PV57" s="1"/>
  <c r="PW41"/>
  <c r="PW40"/>
  <c r="PW39"/>
  <c r="PW38"/>
  <c r="PW37"/>
  <c r="PW36"/>
  <c r="PW35"/>
  <c r="PW34"/>
  <c r="PW33"/>
  <c r="PW32"/>
  <c r="PW31"/>
  <c r="PW30"/>
  <c r="PX26"/>
  <c r="PX41" s="1"/>
  <c r="PT26"/>
  <c r="PU40" s="1"/>
  <c r="PV40" s="1"/>
  <c r="PW25"/>
  <c r="PW24"/>
  <c r="PW23"/>
  <c r="PW22"/>
  <c r="PW21"/>
  <c r="PW20"/>
  <c r="PW19"/>
  <c r="PW18"/>
  <c r="PW17"/>
  <c r="PW16"/>
  <c r="PW15"/>
  <c r="PW14"/>
  <c r="PX10"/>
  <c r="PX24" s="1"/>
  <c r="PT10"/>
  <c r="PU25" s="1"/>
  <c r="PV25" s="1"/>
  <c r="PQ90"/>
  <c r="PM89"/>
  <c r="PM88"/>
  <c r="PK88"/>
  <c r="PL88" s="1"/>
  <c r="PM87"/>
  <c r="PM86"/>
  <c r="PK86"/>
  <c r="PL86" s="1"/>
  <c r="PM85"/>
  <c r="PM84"/>
  <c r="PK84"/>
  <c r="PL84" s="1"/>
  <c r="PM83"/>
  <c r="PM82"/>
  <c r="PK82"/>
  <c r="PL82" s="1"/>
  <c r="PM81"/>
  <c r="PM80"/>
  <c r="PK80"/>
  <c r="PL80" s="1"/>
  <c r="PM79"/>
  <c r="PM78"/>
  <c r="PK78"/>
  <c r="PL78" s="1"/>
  <c r="PK76"/>
  <c r="PL76" s="1"/>
  <c r="PM76" s="1"/>
  <c r="PN74"/>
  <c r="PN88" s="1"/>
  <c r="PO88" s="1"/>
  <c r="PM74"/>
  <c r="PK89"/>
  <c r="PL89" s="1"/>
  <c r="PM73"/>
  <c r="PM72"/>
  <c r="PM71"/>
  <c r="PM70"/>
  <c r="PM69"/>
  <c r="PM68"/>
  <c r="PM67"/>
  <c r="PM66"/>
  <c r="PM65"/>
  <c r="PM64"/>
  <c r="PM63"/>
  <c r="PM62"/>
  <c r="PN58"/>
  <c r="PM57"/>
  <c r="PM56"/>
  <c r="PK56"/>
  <c r="PL56" s="1"/>
  <c r="PM55"/>
  <c r="PM54"/>
  <c r="PK54"/>
  <c r="PL54" s="1"/>
  <c r="PM53"/>
  <c r="PM52"/>
  <c r="PK52"/>
  <c r="PL52" s="1"/>
  <c r="PM51"/>
  <c r="PM50"/>
  <c r="PK50"/>
  <c r="PL50" s="1"/>
  <c r="PM49"/>
  <c r="PM48"/>
  <c r="PK48"/>
  <c r="PL48" s="1"/>
  <c r="PM47"/>
  <c r="PM46"/>
  <c r="PK46"/>
  <c r="PL46" s="1"/>
  <c r="PK44"/>
  <c r="PL44" s="1"/>
  <c r="PN42"/>
  <c r="PN56" s="1"/>
  <c r="PM42"/>
  <c r="PK57"/>
  <c r="PL57" s="1"/>
  <c r="PM41"/>
  <c r="PM40"/>
  <c r="PM39"/>
  <c r="PM38"/>
  <c r="PM37"/>
  <c r="PM36"/>
  <c r="PM35"/>
  <c r="PM34"/>
  <c r="PM33"/>
  <c r="PM32"/>
  <c r="PM31"/>
  <c r="PM30"/>
  <c r="PN26"/>
  <c r="PJ26"/>
  <c r="PK41" s="1"/>
  <c r="PL41" s="1"/>
  <c r="PM25"/>
  <c r="PM24"/>
  <c r="PM23"/>
  <c r="PM22"/>
  <c r="PM21"/>
  <c r="PM20"/>
  <c r="PM19"/>
  <c r="PM18"/>
  <c r="PM17"/>
  <c r="PM16"/>
  <c r="PM15"/>
  <c r="PM14"/>
  <c r="PN10"/>
  <c r="PN24" s="1"/>
  <c r="PJ10"/>
  <c r="PK25" s="1"/>
  <c r="PL25" s="1"/>
  <c r="PG90"/>
  <c r="PC89"/>
  <c r="PC88"/>
  <c r="PC87"/>
  <c r="PC86"/>
  <c r="PC85"/>
  <c r="PC84"/>
  <c r="PC83"/>
  <c r="PC82"/>
  <c r="PC81"/>
  <c r="PC78"/>
  <c r="PC77"/>
  <c r="PC76"/>
  <c r="PD74"/>
  <c r="PD88" s="1"/>
  <c r="PA89"/>
  <c r="PB89" s="1"/>
  <c r="PC73"/>
  <c r="PC72"/>
  <c r="PC71"/>
  <c r="PC70"/>
  <c r="PC69"/>
  <c r="PC68"/>
  <c r="PC67"/>
  <c r="PC66"/>
  <c r="PC65"/>
  <c r="PC62"/>
  <c r="PC61"/>
  <c r="PC60"/>
  <c r="PD58"/>
  <c r="PD73" s="1"/>
  <c r="PA72"/>
  <c r="PB72" s="1"/>
  <c r="PC57"/>
  <c r="PC56"/>
  <c r="PC55"/>
  <c r="PC54"/>
  <c r="PC53"/>
  <c r="PC52"/>
  <c r="PC51"/>
  <c r="PC50"/>
  <c r="PC49"/>
  <c r="PC46"/>
  <c r="PC45"/>
  <c r="PC44"/>
  <c r="PD42"/>
  <c r="PD56" s="1"/>
  <c r="PA57"/>
  <c r="PB57" s="1"/>
  <c r="PC41"/>
  <c r="PC40"/>
  <c r="PC39"/>
  <c r="PC38"/>
  <c r="PC37"/>
  <c r="PC36"/>
  <c r="PC35"/>
  <c r="PC34"/>
  <c r="PC33"/>
  <c r="PC30"/>
  <c r="PC29"/>
  <c r="PC28"/>
  <c r="PD26"/>
  <c r="PD41" s="1"/>
  <c r="OZ26"/>
  <c r="PA40" s="1"/>
  <c r="PB40" s="1"/>
  <c r="PC25"/>
  <c r="PC24"/>
  <c r="PC23"/>
  <c r="PC22"/>
  <c r="PC21"/>
  <c r="PC20"/>
  <c r="PC19"/>
  <c r="PC18"/>
  <c r="PC17"/>
  <c r="PC14"/>
  <c r="PC13"/>
  <c r="PC12"/>
  <c r="PD10"/>
  <c r="PD24" s="1"/>
  <c r="OZ10"/>
  <c r="PA25" s="1"/>
  <c r="PB25" s="1"/>
  <c r="OW90"/>
  <c r="OS89"/>
  <c r="OS88"/>
  <c r="OQ88"/>
  <c r="OR88" s="1"/>
  <c r="OS87"/>
  <c r="OS86"/>
  <c r="OQ86"/>
  <c r="OR86" s="1"/>
  <c r="OS85"/>
  <c r="OS84"/>
  <c r="OQ84"/>
  <c r="OR84" s="1"/>
  <c r="OS83"/>
  <c r="OS82"/>
  <c r="OQ82"/>
  <c r="OR82" s="1"/>
  <c r="OS81"/>
  <c r="OS80"/>
  <c r="OQ80"/>
  <c r="OR80" s="1"/>
  <c r="OS79"/>
  <c r="OS78"/>
  <c r="OQ78"/>
  <c r="OR78" s="1"/>
  <c r="OQ76"/>
  <c r="OR76" s="1"/>
  <c r="OS76" s="1"/>
  <c r="OT74"/>
  <c r="OT88" s="1"/>
  <c r="OU88" s="1"/>
  <c r="OS74"/>
  <c r="OQ89"/>
  <c r="OR89" s="1"/>
  <c r="OS73"/>
  <c r="OS72"/>
  <c r="OS71"/>
  <c r="OS70"/>
  <c r="OS69"/>
  <c r="OS68"/>
  <c r="OS67"/>
  <c r="OS66"/>
  <c r="OS65"/>
  <c r="OS64"/>
  <c r="OS63"/>
  <c r="OS62"/>
  <c r="OT58"/>
  <c r="OS57"/>
  <c r="OS56"/>
  <c r="OQ56"/>
  <c r="OR56" s="1"/>
  <c r="OS55"/>
  <c r="OS54"/>
  <c r="OQ54"/>
  <c r="OR54" s="1"/>
  <c r="OS53"/>
  <c r="OS52"/>
  <c r="OQ52"/>
  <c r="OR52" s="1"/>
  <c r="OS51"/>
  <c r="OS50"/>
  <c r="OQ50"/>
  <c r="OR50" s="1"/>
  <c r="OS49"/>
  <c r="OS48"/>
  <c r="OQ48"/>
  <c r="OR48" s="1"/>
  <c r="OS47"/>
  <c r="OS46"/>
  <c r="OQ46"/>
  <c r="OR46" s="1"/>
  <c r="OQ44"/>
  <c r="OR44" s="1"/>
  <c r="OT42"/>
  <c r="OT56" s="1"/>
  <c r="OS42"/>
  <c r="OQ57"/>
  <c r="OR57" s="1"/>
  <c r="OS41"/>
  <c r="OS40"/>
  <c r="OS39"/>
  <c r="OS38"/>
  <c r="OS37"/>
  <c r="OS36"/>
  <c r="OS35"/>
  <c r="OS34"/>
  <c r="OS33"/>
  <c r="OS32"/>
  <c r="OS31"/>
  <c r="OS30"/>
  <c r="OT26"/>
  <c r="OP26"/>
  <c r="OQ41" s="1"/>
  <c r="OR41" s="1"/>
  <c r="OS25"/>
  <c r="OS24"/>
  <c r="OS23"/>
  <c r="OS22"/>
  <c r="OS21"/>
  <c r="OS20"/>
  <c r="OS19"/>
  <c r="OS18"/>
  <c r="OS17"/>
  <c r="OS16"/>
  <c r="OS15"/>
  <c r="OS14"/>
  <c r="OT10"/>
  <c r="OT24" s="1"/>
  <c r="OP10"/>
  <c r="OQ25" s="1"/>
  <c r="OR25" s="1"/>
  <c r="OM90"/>
  <c r="OI89"/>
  <c r="OI88"/>
  <c r="OI87"/>
  <c r="OI86"/>
  <c r="OI85"/>
  <c r="OI84"/>
  <c r="OI83"/>
  <c r="OI82"/>
  <c r="OI81"/>
  <c r="OI79"/>
  <c r="OI78"/>
  <c r="OI76"/>
  <c r="OJ74"/>
  <c r="OJ88" s="1"/>
  <c r="OG89"/>
  <c r="OH89" s="1"/>
  <c r="OI73"/>
  <c r="OI72"/>
  <c r="OI71"/>
  <c r="OI70"/>
  <c r="OI69"/>
  <c r="OI68"/>
  <c r="OI67"/>
  <c r="OI66"/>
  <c r="OI65"/>
  <c r="OI63"/>
  <c r="OI62"/>
  <c r="OI60"/>
  <c r="OJ58"/>
  <c r="OJ73" s="1"/>
  <c r="OG72"/>
  <c r="OH72" s="1"/>
  <c r="OI57"/>
  <c r="OI56"/>
  <c r="OI55"/>
  <c r="OI54"/>
  <c r="OI53"/>
  <c r="OI52"/>
  <c r="OI51"/>
  <c r="OI50"/>
  <c r="OI49"/>
  <c r="OI47"/>
  <c r="OI46"/>
  <c r="OI44"/>
  <c r="OJ42"/>
  <c r="OJ56" s="1"/>
  <c r="OG57"/>
  <c r="OH57" s="1"/>
  <c r="OI41"/>
  <c r="OI40"/>
  <c r="OI39"/>
  <c r="OI38"/>
  <c r="OI37"/>
  <c r="OI36"/>
  <c r="OI35"/>
  <c r="OI34"/>
  <c r="OI33"/>
  <c r="OI31"/>
  <c r="OI30"/>
  <c r="OI28"/>
  <c r="OJ26"/>
  <c r="OJ41" s="1"/>
  <c r="OF26"/>
  <c r="OG40" s="1"/>
  <c r="OH40" s="1"/>
  <c r="OI25"/>
  <c r="OI24"/>
  <c r="OI23"/>
  <c r="OI22"/>
  <c r="OI21"/>
  <c r="OI20"/>
  <c r="OI19"/>
  <c r="OI18"/>
  <c r="OI17"/>
  <c r="OI15"/>
  <c r="OI14"/>
  <c r="OI12"/>
  <c r="OJ10"/>
  <c r="OJ24" s="1"/>
  <c r="OF10"/>
  <c r="OG25" s="1"/>
  <c r="OH25" s="1"/>
  <c r="OC90"/>
  <c r="NY89"/>
  <c r="NY88"/>
  <c r="NY87"/>
  <c r="NY86"/>
  <c r="NY85"/>
  <c r="NY83"/>
  <c r="NY82"/>
  <c r="NY81"/>
  <c r="NY80"/>
  <c r="NY76"/>
  <c r="NZ74"/>
  <c r="NZ88" s="1"/>
  <c r="NW89"/>
  <c r="NX89" s="1"/>
  <c r="NY73"/>
  <c r="NY72"/>
  <c r="NY71"/>
  <c r="NY70"/>
  <c r="NY69"/>
  <c r="NY67"/>
  <c r="NY66"/>
  <c r="NY65"/>
  <c r="NY64"/>
  <c r="NY60"/>
  <c r="NZ58"/>
  <c r="NZ73" s="1"/>
  <c r="NW72"/>
  <c r="NX72" s="1"/>
  <c r="NY57"/>
  <c r="NY56"/>
  <c r="NY55"/>
  <c r="NY54"/>
  <c r="NY53"/>
  <c r="NY51"/>
  <c r="NY50"/>
  <c r="NY49"/>
  <c r="NY48"/>
  <c r="NY44"/>
  <c r="NZ42"/>
  <c r="NZ56" s="1"/>
  <c r="NW57"/>
  <c r="NX57" s="1"/>
  <c r="NY41"/>
  <c r="NY40"/>
  <c r="NY39"/>
  <c r="NY38"/>
  <c r="NY37"/>
  <c r="NY35"/>
  <c r="NY34"/>
  <c r="NY33"/>
  <c r="NY32"/>
  <c r="NY28"/>
  <c r="NZ26"/>
  <c r="NZ41" s="1"/>
  <c r="NV26"/>
  <c r="NW40" s="1"/>
  <c r="NX40" s="1"/>
  <c r="NY25"/>
  <c r="NY24"/>
  <c r="NY23"/>
  <c r="NY22"/>
  <c r="NY21"/>
  <c r="NY19"/>
  <c r="NY18"/>
  <c r="NY17"/>
  <c r="NY16"/>
  <c r="NY12"/>
  <c r="NZ10"/>
  <c r="NZ24" s="1"/>
  <c r="NV10"/>
  <c r="NW25" s="1"/>
  <c r="NX25" s="1"/>
  <c r="NS90"/>
  <c r="NO89"/>
  <c r="NO87"/>
  <c r="NO86"/>
  <c r="NO85"/>
  <c r="NO84"/>
  <c r="NO83"/>
  <c r="NO81"/>
  <c r="NO80"/>
  <c r="NO79"/>
  <c r="NO78"/>
  <c r="NP74"/>
  <c r="NP88" s="1"/>
  <c r="NM89"/>
  <c r="NN89" s="1"/>
  <c r="NO73"/>
  <c r="NO71"/>
  <c r="NO70"/>
  <c r="NO69"/>
  <c r="NO68"/>
  <c r="NO67"/>
  <c r="NO65"/>
  <c r="NO64"/>
  <c r="NO63"/>
  <c r="NO62"/>
  <c r="NP58"/>
  <c r="NP73" s="1"/>
  <c r="NM72"/>
  <c r="NN72" s="1"/>
  <c r="NO72" s="1"/>
  <c r="NO57"/>
  <c r="NO55"/>
  <c r="NO54"/>
  <c r="NO53"/>
  <c r="NO52"/>
  <c r="NO51"/>
  <c r="NO49"/>
  <c r="NO48"/>
  <c r="NO47"/>
  <c r="NO46"/>
  <c r="NP42"/>
  <c r="NP56" s="1"/>
  <c r="NM57"/>
  <c r="NN57" s="1"/>
  <c r="NO41"/>
  <c r="NO39"/>
  <c r="NO38"/>
  <c r="NO37"/>
  <c r="NO36"/>
  <c r="NO35"/>
  <c r="NO33"/>
  <c r="NO32"/>
  <c r="NO31"/>
  <c r="NO30"/>
  <c r="NP26"/>
  <c r="NP41" s="1"/>
  <c r="NL26"/>
  <c r="NM40" s="1"/>
  <c r="NN40" s="1"/>
  <c r="NO40" s="1"/>
  <c r="NO25"/>
  <c r="NO23"/>
  <c r="NO22"/>
  <c r="NO21"/>
  <c r="NO20"/>
  <c r="NO19"/>
  <c r="NO17"/>
  <c r="NO16"/>
  <c r="NO15"/>
  <c r="NO14"/>
  <c r="NP10"/>
  <c r="NP24" s="1"/>
  <c r="NL10"/>
  <c r="NM25" s="1"/>
  <c r="NN25" s="1"/>
  <c r="NI90"/>
  <c r="NE89"/>
  <c r="NE88"/>
  <c r="NE87"/>
  <c r="NE86"/>
  <c r="NE85"/>
  <c r="NE84"/>
  <c r="NE83"/>
  <c r="NE81"/>
  <c r="NE80"/>
  <c r="NE79"/>
  <c r="NE78"/>
  <c r="NF74"/>
  <c r="NF88" s="1"/>
  <c r="NC89"/>
  <c r="ND89" s="1"/>
  <c r="NE73"/>
  <c r="NE72"/>
  <c r="NE71"/>
  <c r="NE70"/>
  <c r="NE69"/>
  <c r="NE68"/>
  <c r="NE67"/>
  <c r="NE65"/>
  <c r="NE64"/>
  <c r="NE63"/>
  <c r="NE62"/>
  <c r="NF58"/>
  <c r="NF73" s="1"/>
  <c r="NC72"/>
  <c r="ND72" s="1"/>
  <c r="NE57"/>
  <c r="NE56"/>
  <c r="NE55"/>
  <c r="NE54"/>
  <c r="NE53"/>
  <c r="NE52"/>
  <c r="NE51"/>
  <c r="NE49"/>
  <c r="NE48"/>
  <c r="NE47"/>
  <c r="NE46"/>
  <c r="NF42"/>
  <c r="NF56" s="1"/>
  <c r="NC57"/>
  <c r="ND57" s="1"/>
  <c r="NE41"/>
  <c r="NE40"/>
  <c r="NE39"/>
  <c r="NE38"/>
  <c r="NE37"/>
  <c r="NE36"/>
  <c r="NE35"/>
  <c r="NE33"/>
  <c r="NE32"/>
  <c r="NE31"/>
  <c r="NE30"/>
  <c r="NF26"/>
  <c r="NF41" s="1"/>
  <c r="NB26"/>
  <c r="NC40" s="1"/>
  <c r="ND40" s="1"/>
  <c r="NE25"/>
  <c r="NE24"/>
  <c r="NE23"/>
  <c r="NE22"/>
  <c r="NE21"/>
  <c r="NE20"/>
  <c r="NE19"/>
  <c r="NE17"/>
  <c r="NE16"/>
  <c r="NE15"/>
  <c r="NE14"/>
  <c r="NF10"/>
  <c r="NF24" s="1"/>
  <c r="NB10"/>
  <c r="NC25" s="1"/>
  <c r="ND25" s="1"/>
  <c r="MY90"/>
  <c r="MU89"/>
  <c r="MU88"/>
  <c r="MU87"/>
  <c r="MU86"/>
  <c r="MU85"/>
  <c r="MU81"/>
  <c r="MU80"/>
  <c r="MU79"/>
  <c r="MU78"/>
  <c r="MU76"/>
  <c r="MV74"/>
  <c r="MV88" s="1"/>
  <c r="MS89"/>
  <c r="MT89" s="1"/>
  <c r="MU73"/>
  <c r="MU72"/>
  <c r="MU71"/>
  <c r="MU70"/>
  <c r="MU69"/>
  <c r="MU65"/>
  <c r="MU64"/>
  <c r="MU63"/>
  <c r="MU62"/>
  <c r="MU60"/>
  <c r="MV58"/>
  <c r="MV73" s="1"/>
  <c r="MS72"/>
  <c r="MT72" s="1"/>
  <c r="MU57"/>
  <c r="MU56"/>
  <c r="MU55"/>
  <c r="MU54"/>
  <c r="MU53"/>
  <c r="MU49"/>
  <c r="MU48"/>
  <c r="MU47"/>
  <c r="MU46"/>
  <c r="MU44"/>
  <c r="MV42"/>
  <c r="MV56" s="1"/>
  <c r="MS57"/>
  <c r="MT57" s="1"/>
  <c r="MU41"/>
  <c r="MU40"/>
  <c r="MU39"/>
  <c r="MU38"/>
  <c r="MU37"/>
  <c r="MU33"/>
  <c r="MU32"/>
  <c r="MU31"/>
  <c r="MU30"/>
  <c r="MU28"/>
  <c r="MV26"/>
  <c r="MV41" s="1"/>
  <c r="MR26"/>
  <c r="MS40" s="1"/>
  <c r="MT40" s="1"/>
  <c r="MU25"/>
  <c r="MU24"/>
  <c r="MU23"/>
  <c r="MU22"/>
  <c r="MU21"/>
  <c r="MU17"/>
  <c r="MU16"/>
  <c r="MU15"/>
  <c r="MU14"/>
  <c r="MU12"/>
  <c r="MV10"/>
  <c r="MV24" s="1"/>
  <c r="MR10"/>
  <c r="MS25" s="1"/>
  <c r="MT25" s="1"/>
  <c r="MO90"/>
  <c r="MK89"/>
  <c r="MK87"/>
  <c r="MK86"/>
  <c r="MK85"/>
  <c r="MK84"/>
  <c r="MK83"/>
  <c r="MK81"/>
  <c r="MK80"/>
  <c r="MK79"/>
  <c r="MK78"/>
  <c r="ML74"/>
  <c r="ML88" s="1"/>
  <c r="MI89"/>
  <c r="MJ89" s="1"/>
  <c r="MK73"/>
  <c r="MK71"/>
  <c r="MK70"/>
  <c r="MK69"/>
  <c r="MK68"/>
  <c r="MK67"/>
  <c r="MK65"/>
  <c r="MK64"/>
  <c r="MK63"/>
  <c r="MK62"/>
  <c r="ML58"/>
  <c r="ML73" s="1"/>
  <c r="MI72"/>
  <c r="MJ72" s="1"/>
  <c r="MK72" s="1"/>
  <c r="MK57"/>
  <c r="MK55"/>
  <c r="MK54"/>
  <c r="MK53"/>
  <c r="MK52"/>
  <c r="MK51"/>
  <c r="MK49"/>
  <c r="MK48"/>
  <c r="MK47"/>
  <c r="MK46"/>
  <c r="ML42"/>
  <c r="ML56" s="1"/>
  <c r="MI57"/>
  <c r="MJ57" s="1"/>
  <c r="MK41"/>
  <c r="MK39"/>
  <c r="MK38"/>
  <c r="MK37"/>
  <c r="MK36"/>
  <c r="MK35"/>
  <c r="MK33"/>
  <c r="MK32"/>
  <c r="MK31"/>
  <c r="MK30"/>
  <c r="ML26"/>
  <c r="ML41" s="1"/>
  <c r="MH26"/>
  <c r="MI40" s="1"/>
  <c r="MJ40" s="1"/>
  <c r="MK40" s="1"/>
  <c r="MK25"/>
  <c r="MK23"/>
  <c r="MK22"/>
  <c r="MK21"/>
  <c r="MK20"/>
  <c r="MK19"/>
  <c r="MK17"/>
  <c r="MK16"/>
  <c r="MK15"/>
  <c r="MK14"/>
  <c r="ML10"/>
  <c r="ML24" s="1"/>
  <c r="MH10"/>
  <c r="MI25" s="1"/>
  <c r="MJ25" s="1"/>
  <c r="ME90"/>
  <c r="MA89"/>
  <c r="MA88"/>
  <c r="MA87"/>
  <c r="MA86"/>
  <c r="MA85"/>
  <c r="MA84"/>
  <c r="MA83"/>
  <c r="MA82"/>
  <c r="MA81"/>
  <c r="MA80"/>
  <c r="MA79"/>
  <c r="MA78"/>
  <c r="MB74"/>
  <c r="MB88" s="1"/>
  <c r="LY89"/>
  <c r="LZ89" s="1"/>
  <c r="MA73"/>
  <c r="MA72"/>
  <c r="MA71"/>
  <c r="MA70"/>
  <c r="MA69"/>
  <c r="MA68"/>
  <c r="MA67"/>
  <c r="MA66"/>
  <c r="MA65"/>
  <c r="MA64"/>
  <c r="MA63"/>
  <c r="MA62"/>
  <c r="MB58"/>
  <c r="MB73" s="1"/>
  <c r="LY72"/>
  <c r="LZ72" s="1"/>
  <c r="MA57"/>
  <c r="MA56"/>
  <c r="MA55"/>
  <c r="MA54"/>
  <c r="MA53"/>
  <c r="MA52"/>
  <c r="MA51"/>
  <c r="MA50"/>
  <c r="MA49"/>
  <c r="MA48"/>
  <c r="MA47"/>
  <c r="MA46"/>
  <c r="MB42"/>
  <c r="MB56" s="1"/>
  <c r="LY57"/>
  <c r="LZ57" s="1"/>
  <c r="MA41"/>
  <c r="MA40"/>
  <c r="MA39"/>
  <c r="MA38"/>
  <c r="MA37"/>
  <c r="MA36"/>
  <c r="MA35"/>
  <c r="MA34"/>
  <c r="MA33"/>
  <c r="MA32"/>
  <c r="MA31"/>
  <c r="MA30"/>
  <c r="MB26"/>
  <c r="MB41" s="1"/>
  <c r="LX26"/>
  <c r="LY40" s="1"/>
  <c r="LZ40" s="1"/>
  <c r="MA25"/>
  <c r="MA24"/>
  <c r="MA23"/>
  <c r="MA22"/>
  <c r="MA21"/>
  <c r="MA20"/>
  <c r="MA19"/>
  <c r="MA18"/>
  <c r="MA17"/>
  <c r="MA16"/>
  <c r="MA15"/>
  <c r="MA14"/>
  <c r="MB10"/>
  <c r="MB24" s="1"/>
  <c r="LX10"/>
  <c r="LY25" s="1"/>
  <c r="LZ25" s="1"/>
  <c r="LU90"/>
  <c r="LQ89"/>
  <c r="LQ88"/>
  <c r="LQ87"/>
  <c r="LQ86"/>
  <c r="LQ85"/>
  <c r="LQ84"/>
  <c r="LQ83"/>
  <c r="LQ82"/>
  <c r="LQ81"/>
  <c r="LQ80"/>
  <c r="LQ79"/>
  <c r="LQ78"/>
  <c r="LR74"/>
  <c r="LR88" s="1"/>
  <c r="LO89"/>
  <c r="LP89" s="1"/>
  <c r="LQ73"/>
  <c r="LQ72"/>
  <c r="LQ71"/>
  <c r="LQ70"/>
  <c r="LQ69"/>
  <c r="LQ68"/>
  <c r="LQ67"/>
  <c r="LQ66"/>
  <c r="LQ65"/>
  <c r="LQ64"/>
  <c r="LQ63"/>
  <c r="LQ62"/>
  <c r="LR58"/>
  <c r="LQ57"/>
  <c r="LQ56"/>
  <c r="LQ55"/>
  <c r="LQ54"/>
  <c r="LQ53"/>
  <c r="LQ52"/>
  <c r="LQ51"/>
  <c r="LQ50"/>
  <c r="LQ49"/>
  <c r="LQ48"/>
  <c r="LQ47"/>
  <c r="LQ46"/>
  <c r="LR42"/>
  <c r="LR56" s="1"/>
  <c r="LO57"/>
  <c r="LP57" s="1"/>
  <c r="LQ41"/>
  <c r="LQ40"/>
  <c r="LQ39"/>
  <c r="LQ38"/>
  <c r="LQ37"/>
  <c r="LQ36"/>
  <c r="LQ35"/>
  <c r="LQ34"/>
  <c r="LQ33"/>
  <c r="LQ32"/>
  <c r="LQ31"/>
  <c r="LQ30"/>
  <c r="LR26"/>
  <c r="LN26"/>
  <c r="LO41" s="1"/>
  <c r="LP41" s="1"/>
  <c r="LQ25"/>
  <c r="LQ24"/>
  <c r="LQ23"/>
  <c r="LQ22"/>
  <c r="LQ21"/>
  <c r="LQ20"/>
  <c r="LQ19"/>
  <c r="LQ18"/>
  <c r="LQ17"/>
  <c r="LQ16"/>
  <c r="LQ15"/>
  <c r="LQ14"/>
  <c r="LR10"/>
  <c r="LR24" s="1"/>
  <c r="LN10"/>
  <c r="LO25" s="1"/>
  <c r="LP25" s="1"/>
  <c r="LK90"/>
  <c r="LG89"/>
  <c r="LG88"/>
  <c r="LG87"/>
  <c r="LG86"/>
  <c r="LG85"/>
  <c r="LG84"/>
  <c r="LG83"/>
  <c r="LG82"/>
  <c r="LG81"/>
  <c r="LG80"/>
  <c r="LG79"/>
  <c r="LG78"/>
  <c r="LH74"/>
  <c r="LH88" s="1"/>
  <c r="LE89"/>
  <c r="LF89" s="1"/>
  <c r="LG73"/>
  <c r="LG72"/>
  <c r="LG71"/>
  <c r="LG70"/>
  <c r="LG69"/>
  <c r="LG68"/>
  <c r="LG67"/>
  <c r="LG66"/>
  <c r="LG65"/>
  <c r="LG64"/>
  <c r="LG63"/>
  <c r="LG62"/>
  <c r="LH58"/>
  <c r="LH73" s="1"/>
  <c r="LE72"/>
  <c r="LF72" s="1"/>
  <c r="LG57"/>
  <c r="LG56"/>
  <c r="LG55"/>
  <c r="LG54"/>
  <c r="LG53"/>
  <c r="LG52"/>
  <c r="LG51"/>
  <c r="LG50"/>
  <c r="LG49"/>
  <c r="LG48"/>
  <c r="LG47"/>
  <c r="LG46"/>
  <c r="LH42"/>
  <c r="LH56" s="1"/>
  <c r="LE57"/>
  <c r="LF57" s="1"/>
  <c r="LG41"/>
  <c r="LG40"/>
  <c r="LG39"/>
  <c r="LG38"/>
  <c r="LG37"/>
  <c r="LG36"/>
  <c r="LG35"/>
  <c r="LG34"/>
  <c r="LG33"/>
  <c r="LG32"/>
  <c r="LG31"/>
  <c r="LG30"/>
  <c r="LH26"/>
  <c r="LH41" s="1"/>
  <c r="LD26"/>
  <c r="LE40" s="1"/>
  <c r="LF40" s="1"/>
  <c r="LG25"/>
  <c r="LG24"/>
  <c r="LG23"/>
  <c r="LG22"/>
  <c r="LG21"/>
  <c r="LG20"/>
  <c r="LG19"/>
  <c r="LG18"/>
  <c r="LG17"/>
  <c r="LG16"/>
  <c r="LG15"/>
  <c r="LG14"/>
  <c r="LH10"/>
  <c r="LH24" s="1"/>
  <c r="LD10"/>
  <c r="LE25" s="1"/>
  <c r="LF25" s="1"/>
  <c r="LA90"/>
  <c r="KW89"/>
  <c r="KW88"/>
  <c r="KW87"/>
  <c r="KW86"/>
  <c r="KW85"/>
  <c r="KW84"/>
  <c r="KW83"/>
  <c r="KW81"/>
  <c r="KW80"/>
  <c r="KW79"/>
  <c r="KW78"/>
  <c r="KX74"/>
  <c r="KX88" s="1"/>
  <c r="KY88" s="1"/>
  <c r="KU89"/>
  <c r="KV89" s="1"/>
  <c r="KW73"/>
  <c r="KW72"/>
  <c r="KW71"/>
  <c r="KW70"/>
  <c r="KW69"/>
  <c r="KW68"/>
  <c r="KW67"/>
  <c r="KW65"/>
  <c r="KW64"/>
  <c r="KW63"/>
  <c r="KW62"/>
  <c r="KX58"/>
  <c r="KU71"/>
  <c r="KV71" s="1"/>
  <c r="KW57"/>
  <c r="KW56"/>
  <c r="KW55"/>
  <c r="KW54"/>
  <c r="KW53"/>
  <c r="KW52"/>
  <c r="KW51"/>
  <c r="KW49"/>
  <c r="KW48"/>
  <c r="KW47"/>
  <c r="KW46"/>
  <c r="KX42"/>
  <c r="KX56" s="1"/>
  <c r="KU57"/>
  <c r="KV57" s="1"/>
  <c r="KW41"/>
  <c r="KW40"/>
  <c r="KW39"/>
  <c r="KW38"/>
  <c r="KW37"/>
  <c r="KW36"/>
  <c r="KW35"/>
  <c r="KW33"/>
  <c r="KW32"/>
  <c r="KW31"/>
  <c r="KW30"/>
  <c r="KX26"/>
  <c r="KT26"/>
  <c r="KU41" s="1"/>
  <c r="KV41" s="1"/>
  <c r="KW25"/>
  <c r="KW24"/>
  <c r="KW23"/>
  <c r="KW22"/>
  <c r="KW21"/>
  <c r="KW20"/>
  <c r="KW19"/>
  <c r="KW17"/>
  <c r="KW16"/>
  <c r="KW15"/>
  <c r="KW14"/>
  <c r="KX10"/>
  <c r="KX24" s="1"/>
  <c r="KY24" s="1"/>
  <c r="KT10"/>
  <c r="KU25" s="1"/>
  <c r="KV25" s="1"/>
  <c r="KQ90"/>
  <c r="KM89"/>
  <c r="KM88"/>
  <c r="KM87"/>
  <c r="KM86"/>
  <c r="KM85"/>
  <c r="KM84"/>
  <c r="KM83"/>
  <c r="KM81"/>
  <c r="KM80"/>
  <c r="KM79"/>
  <c r="KM78"/>
  <c r="KN74"/>
  <c r="KM73"/>
  <c r="KM72"/>
  <c r="KM71"/>
  <c r="KM70"/>
  <c r="KM69"/>
  <c r="KM68"/>
  <c r="KM67"/>
  <c r="KM65"/>
  <c r="KM64"/>
  <c r="KM63"/>
  <c r="KM62"/>
  <c r="KN58"/>
  <c r="KN72" s="1"/>
  <c r="KO72" s="1"/>
  <c r="KK73"/>
  <c r="KL73" s="1"/>
  <c r="KM57"/>
  <c r="KM56"/>
  <c r="KM55"/>
  <c r="KM54"/>
  <c r="KM53"/>
  <c r="KM52"/>
  <c r="KM51"/>
  <c r="KM49"/>
  <c r="KM48"/>
  <c r="KM47"/>
  <c r="KM46"/>
  <c r="KN42"/>
  <c r="KK57"/>
  <c r="KL57" s="1"/>
  <c r="KM41"/>
  <c r="KM40"/>
  <c r="KM39"/>
  <c r="KM38"/>
  <c r="KM37"/>
  <c r="KM36"/>
  <c r="KM35"/>
  <c r="KM33"/>
  <c r="KM32"/>
  <c r="KM31"/>
  <c r="KM30"/>
  <c r="KN26"/>
  <c r="KN40" s="1"/>
  <c r="KJ26"/>
  <c r="KK41" s="1"/>
  <c r="KL41" s="1"/>
  <c r="KM25"/>
  <c r="KM24"/>
  <c r="KM23"/>
  <c r="KM22"/>
  <c r="KM21"/>
  <c r="KM20"/>
  <c r="KM19"/>
  <c r="KM17"/>
  <c r="KM16"/>
  <c r="KM15"/>
  <c r="KM14"/>
  <c r="KN10"/>
  <c r="KJ10"/>
  <c r="KG90"/>
  <c r="KC89"/>
  <c r="KC88"/>
  <c r="KC87"/>
  <c r="KC86"/>
  <c r="KC85"/>
  <c r="KC84"/>
  <c r="KC83"/>
  <c r="KC82"/>
  <c r="KC81"/>
  <c r="KC80"/>
  <c r="KC79"/>
  <c r="KC78"/>
  <c r="KD74"/>
  <c r="KD88" s="1"/>
  <c r="KA89"/>
  <c r="KB89" s="1"/>
  <c r="KC73"/>
  <c r="KC72"/>
  <c r="KC71"/>
  <c r="KC70"/>
  <c r="KC69"/>
  <c r="KC68"/>
  <c r="KC67"/>
  <c r="KC66"/>
  <c r="KC65"/>
  <c r="KC64"/>
  <c r="KC63"/>
  <c r="KC62"/>
  <c r="KD58"/>
  <c r="KD73" s="1"/>
  <c r="KA72"/>
  <c r="KB72" s="1"/>
  <c r="KC57"/>
  <c r="KC56"/>
  <c r="KC55"/>
  <c r="KC54"/>
  <c r="KC53"/>
  <c r="KC52"/>
  <c r="KC51"/>
  <c r="KC50"/>
  <c r="KC49"/>
  <c r="KC48"/>
  <c r="KC47"/>
  <c r="KC46"/>
  <c r="KD42"/>
  <c r="KD56" s="1"/>
  <c r="KA57"/>
  <c r="KB57" s="1"/>
  <c r="KC41"/>
  <c r="KC40"/>
  <c r="KC39"/>
  <c r="KC38"/>
  <c r="KC37"/>
  <c r="KC36"/>
  <c r="KC35"/>
  <c r="KC34"/>
  <c r="KC33"/>
  <c r="KC32"/>
  <c r="KC31"/>
  <c r="KC30"/>
  <c r="KD26"/>
  <c r="KD41" s="1"/>
  <c r="JZ26"/>
  <c r="KA40" s="1"/>
  <c r="KB40" s="1"/>
  <c r="KC25"/>
  <c r="KC24"/>
  <c r="KC23"/>
  <c r="KC22"/>
  <c r="KC21"/>
  <c r="KC20"/>
  <c r="KC19"/>
  <c r="KC18"/>
  <c r="KC17"/>
  <c r="KC16"/>
  <c r="KC15"/>
  <c r="KC14"/>
  <c r="KD10"/>
  <c r="KD24" s="1"/>
  <c r="JZ10"/>
  <c r="KA25" s="1"/>
  <c r="KB25" s="1"/>
  <c r="JW90"/>
  <c r="JS89"/>
  <c r="JS88"/>
  <c r="JS87"/>
  <c r="JS86"/>
  <c r="JS85"/>
  <c r="JS84"/>
  <c r="JS83"/>
  <c r="JS82"/>
  <c r="JS81"/>
  <c r="JS80"/>
  <c r="JS79"/>
  <c r="JS78"/>
  <c r="JT74"/>
  <c r="JT88" s="1"/>
  <c r="JQ89"/>
  <c r="JR89" s="1"/>
  <c r="JS73"/>
  <c r="JS72"/>
  <c r="JS71"/>
  <c r="JS70"/>
  <c r="JS69"/>
  <c r="JS68"/>
  <c r="JS67"/>
  <c r="JS66"/>
  <c r="JS65"/>
  <c r="JS64"/>
  <c r="JS63"/>
  <c r="JS62"/>
  <c r="JT58"/>
  <c r="JQ63"/>
  <c r="JR63" s="1"/>
  <c r="JS57"/>
  <c r="JS56"/>
  <c r="JS55"/>
  <c r="JS54"/>
  <c r="JS53"/>
  <c r="JS52"/>
  <c r="JS51"/>
  <c r="JS50"/>
  <c r="JS49"/>
  <c r="JS48"/>
  <c r="JS47"/>
  <c r="JS46"/>
  <c r="JT42"/>
  <c r="JT56" s="1"/>
  <c r="JQ57"/>
  <c r="JR57" s="1"/>
  <c r="JS41"/>
  <c r="JS40"/>
  <c r="JS39"/>
  <c r="JS38"/>
  <c r="JS37"/>
  <c r="JS36"/>
  <c r="JS35"/>
  <c r="JS34"/>
  <c r="JS33"/>
  <c r="JS32"/>
  <c r="JS31"/>
  <c r="JS30"/>
  <c r="JT26"/>
  <c r="JP26"/>
  <c r="JQ41" s="1"/>
  <c r="JR41" s="1"/>
  <c r="JS25"/>
  <c r="JS24"/>
  <c r="JS23"/>
  <c r="JS22"/>
  <c r="JS21"/>
  <c r="JS20"/>
  <c r="JS19"/>
  <c r="JS18"/>
  <c r="JS17"/>
  <c r="JS16"/>
  <c r="JS15"/>
  <c r="JS14"/>
  <c r="JT10"/>
  <c r="JT24" s="1"/>
  <c r="JU24" s="1"/>
  <c r="JP10"/>
  <c r="JQ25" s="1"/>
  <c r="JR25" s="1"/>
  <c r="JM90"/>
  <c r="JI89"/>
  <c r="JI88"/>
  <c r="JI87"/>
  <c r="JI85"/>
  <c r="JI84"/>
  <c r="JI83"/>
  <c r="JI81"/>
  <c r="JI80"/>
  <c r="JI79"/>
  <c r="JI78"/>
  <c r="JJ74"/>
  <c r="JJ88" s="1"/>
  <c r="JG89"/>
  <c r="JH89" s="1"/>
  <c r="JI73"/>
  <c r="JI72"/>
  <c r="JI71"/>
  <c r="JI69"/>
  <c r="JI68"/>
  <c r="JI67"/>
  <c r="JI65"/>
  <c r="JI64"/>
  <c r="JI63"/>
  <c r="JI62"/>
  <c r="JJ58"/>
  <c r="JJ73" s="1"/>
  <c r="JG72"/>
  <c r="JH72" s="1"/>
  <c r="JI57"/>
  <c r="JI56"/>
  <c r="JI55"/>
  <c r="JI53"/>
  <c r="JI52"/>
  <c r="JI51"/>
  <c r="JI49"/>
  <c r="JI48"/>
  <c r="JI47"/>
  <c r="JI46"/>
  <c r="JJ42"/>
  <c r="JJ56" s="1"/>
  <c r="JG57"/>
  <c r="JH57" s="1"/>
  <c r="JI41"/>
  <c r="JI40"/>
  <c r="JI39"/>
  <c r="JI37"/>
  <c r="JI36"/>
  <c r="JI35"/>
  <c r="JI33"/>
  <c r="JI32"/>
  <c r="JI31"/>
  <c r="JI30"/>
  <c r="JJ26"/>
  <c r="JJ41" s="1"/>
  <c r="JF26"/>
  <c r="JG40" s="1"/>
  <c r="JH40" s="1"/>
  <c r="JI25"/>
  <c r="JI24"/>
  <c r="JI23"/>
  <c r="JI21"/>
  <c r="JI20"/>
  <c r="JI19"/>
  <c r="JI17"/>
  <c r="JI16"/>
  <c r="JI15"/>
  <c r="JI14"/>
  <c r="JJ10"/>
  <c r="JJ24" s="1"/>
  <c r="JF10"/>
  <c r="JG25" s="1"/>
  <c r="JH25" s="1"/>
  <c r="JC90"/>
  <c r="IY89"/>
  <c r="IY88"/>
  <c r="IY87"/>
  <c r="IY86"/>
  <c r="IY85"/>
  <c r="IY84"/>
  <c r="IY83"/>
  <c r="IY82"/>
  <c r="IY81"/>
  <c r="IY80"/>
  <c r="IY79"/>
  <c r="IY78"/>
  <c r="IZ74"/>
  <c r="IZ88" s="1"/>
  <c r="IW89"/>
  <c r="IX89" s="1"/>
  <c r="IY73"/>
  <c r="IY72"/>
  <c r="IY71"/>
  <c r="IY70"/>
  <c r="IY69"/>
  <c r="IY68"/>
  <c r="IY67"/>
  <c r="IY66"/>
  <c r="IY65"/>
  <c r="IY64"/>
  <c r="IY63"/>
  <c r="IY62"/>
  <c r="IZ58"/>
  <c r="IW73"/>
  <c r="IX73" s="1"/>
  <c r="IY57"/>
  <c r="IY56"/>
  <c r="IY55"/>
  <c r="IY54"/>
  <c r="IY53"/>
  <c r="IY52"/>
  <c r="IY51"/>
  <c r="IY50"/>
  <c r="IY49"/>
  <c r="IY48"/>
  <c r="IY47"/>
  <c r="IY46"/>
  <c r="IZ42"/>
  <c r="IZ56" s="1"/>
  <c r="IW57"/>
  <c r="IX57" s="1"/>
  <c r="IY41"/>
  <c r="IY40"/>
  <c r="IY39"/>
  <c r="IY38"/>
  <c r="IY37"/>
  <c r="IY36"/>
  <c r="IY35"/>
  <c r="IY34"/>
  <c r="IY33"/>
  <c r="IY32"/>
  <c r="IY31"/>
  <c r="IY30"/>
  <c r="IZ26"/>
  <c r="IV26"/>
  <c r="IY25"/>
  <c r="IY24"/>
  <c r="IY23"/>
  <c r="IY22"/>
  <c r="IY21"/>
  <c r="IY20"/>
  <c r="IY19"/>
  <c r="IY18"/>
  <c r="IY17"/>
  <c r="IY16"/>
  <c r="IY15"/>
  <c r="IY14"/>
  <c r="IZ10"/>
  <c r="IZ24" s="1"/>
  <c r="IV10"/>
  <c r="IW25" s="1"/>
  <c r="IX25" s="1"/>
  <c r="IS90"/>
  <c r="IO89"/>
  <c r="IO88"/>
  <c r="IO87"/>
  <c r="IO86"/>
  <c r="IO85"/>
  <c r="IO84"/>
  <c r="IO83"/>
  <c r="IO82"/>
  <c r="IO81"/>
  <c r="IO80"/>
  <c r="IO79"/>
  <c r="IO78"/>
  <c r="IP74"/>
  <c r="IP88" s="1"/>
  <c r="IM89"/>
  <c r="IN89" s="1"/>
  <c r="IO73"/>
  <c r="IO72"/>
  <c r="IO71"/>
  <c r="IO70"/>
  <c r="IO69"/>
  <c r="IO68"/>
  <c r="IO67"/>
  <c r="IO66"/>
  <c r="IO65"/>
  <c r="IO64"/>
  <c r="IO63"/>
  <c r="IO62"/>
  <c r="IP58"/>
  <c r="IP73" s="1"/>
  <c r="IM72"/>
  <c r="IN72" s="1"/>
  <c r="IO57"/>
  <c r="IO56"/>
  <c r="IO55"/>
  <c r="IO54"/>
  <c r="IO53"/>
  <c r="IO52"/>
  <c r="IO51"/>
  <c r="IO50"/>
  <c r="IO49"/>
  <c r="IO48"/>
  <c r="IO47"/>
  <c r="IO46"/>
  <c r="IP42"/>
  <c r="IP56" s="1"/>
  <c r="IM57"/>
  <c r="IN57" s="1"/>
  <c r="IO41"/>
  <c r="IO40"/>
  <c r="IO39"/>
  <c r="IO38"/>
  <c r="IO37"/>
  <c r="IO36"/>
  <c r="IO35"/>
  <c r="IO34"/>
  <c r="IO33"/>
  <c r="IO32"/>
  <c r="IO31"/>
  <c r="IO30"/>
  <c r="IP26"/>
  <c r="IP41" s="1"/>
  <c r="IL26"/>
  <c r="IM40" s="1"/>
  <c r="IN40" s="1"/>
  <c r="IO25"/>
  <c r="IO24"/>
  <c r="IO23"/>
  <c r="IO22"/>
  <c r="IO21"/>
  <c r="IO20"/>
  <c r="IO19"/>
  <c r="IO18"/>
  <c r="IO17"/>
  <c r="IO16"/>
  <c r="IO15"/>
  <c r="IO14"/>
  <c r="IP10"/>
  <c r="IP24" s="1"/>
  <c r="IL10"/>
  <c r="IM25" s="1"/>
  <c r="IN25" s="1"/>
  <c r="II90"/>
  <c r="IE89"/>
  <c r="IE88"/>
  <c r="IE87"/>
  <c r="IE86"/>
  <c r="IE85"/>
  <c r="IE83"/>
  <c r="IE81"/>
  <c r="IE80"/>
  <c r="IE79"/>
  <c r="IE78"/>
  <c r="IF74"/>
  <c r="IF88" s="1"/>
  <c r="IC89"/>
  <c r="ID89" s="1"/>
  <c r="IE73"/>
  <c r="IE72"/>
  <c r="IE71"/>
  <c r="IE70"/>
  <c r="IE69"/>
  <c r="IE67"/>
  <c r="IE65"/>
  <c r="IE64"/>
  <c r="IE63"/>
  <c r="IE62"/>
  <c r="IF58"/>
  <c r="IE57"/>
  <c r="IE56"/>
  <c r="IE55"/>
  <c r="IE54"/>
  <c r="IE53"/>
  <c r="IE51"/>
  <c r="IE49"/>
  <c r="IE48"/>
  <c r="IE47"/>
  <c r="IE46"/>
  <c r="IF42"/>
  <c r="IF56" s="1"/>
  <c r="IC57"/>
  <c r="ID57" s="1"/>
  <c r="IE41"/>
  <c r="IE40"/>
  <c r="IE39"/>
  <c r="IE38"/>
  <c r="IE37"/>
  <c r="IE35"/>
  <c r="IE33"/>
  <c r="IE32"/>
  <c r="IE31"/>
  <c r="IE30"/>
  <c r="IF26"/>
  <c r="IB26"/>
  <c r="IC41" s="1"/>
  <c r="ID41" s="1"/>
  <c r="IE25"/>
  <c r="IE24"/>
  <c r="IE23"/>
  <c r="IE22"/>
  <c r="IE21"/>
  <c r="IE19"/>
  <c r="IE17"/>
  <c r="IE16"/>
  <c r="IE15"/>
  <c r="IE14"/>
  <c r="IF10"/>
  <c r="IF24" s="1"/>
  <c r="IB10"/>
  <c r="IC25" s="1"/>
  <c r="ID25" s="1"/>
  <c r="HY90"/>
  <c r="HU89"/>
  <c r="HU88"/>
  <c r="HU87"/>
  <c r="HU86"/>
  <c r="HU85"/>
  <c r="HU84"/>
  <c r="HU83"/>
  <c r="HU82"/>
  <c r="HU81"/>
  <c r="HU79"/>
  <c r="HU78"/>
  <c r="HS78"/>
  <c r="HT78" s="1"/>
  <c r="HS76"/>
  <c r="HT76" s="1"/>
  <c r="HU76" s="1"/>
  <c r="HV74"/>
  <c r="HV88" s="1"/>
  <c r="HW88" s="1"/>
  <c r="HU74"/>
  <c r="HS89"/>
  <c r="HT89" s="1"/>
  <c r="HU73"/>
  <c r="HU72"/>
  <c r="HU71"/>
  <c r="HU70"/>
  <c r="HU69"/>
  <c r="HU68"/>
  <c r="HU67"/>
  <c r="HU66"/>
  <c r="HU65"/>
  <c r="HU63"/>
  <c r="HU62"/>
  <c r="HV58"/>
  <c r="HU57"/>
  <c r="HU56"/>
  <c r="HU55"/>
  <c r="HU54"/>
  <c r="HU53"/>
  <c r="HU52"/>
  <c r="HU51"/>
  <c r="HU50"/>
  <c r="HU49"/>
  <c r="HU47"/>
  <c r="HU46"/>
  <c r="HV42"/>
  <c r="HV56" s="1"/>
  <c r="HS57"/>
  <c r="HT57" s="1"/>
  <c r="HU41"/>
  <c r="HU40"/>
  <c r="HU39"/>
  <c r="HU38"/>
  <c r="HU37"/>
  <c r="HU36"/>
  <c r="HU35"/>
  <c r="HU34"/>
  <c r="HU33"/>
  <c r="HU31"/>
  <c r="HU30"/>
  <c r="HV26"/>
  <c r="HR26"/>
  <c r="HS41" s="1"/>
  <c r="HT41" s="1"/>
  <c r="HU25"/>
  <c r="HU24"/>
  <c r="HU23"/>
  <c r="HU22"/>
  <c r="HU21"/>
  <c r="HU20"/>
  <c r="HU19"/>
  <c r="HU18"/>
  <c r="HU17"/>
  <c r="HU15"/>
  <c r="HU14"/>
  <c r="HV10"/>
  <c r="HV24" s="1"/>
  <c r="HW24" s="1"/>
  <c r="HR10"/>
  <c r="HS25" s="1"/>
  <c r="HT25" s="1"/>
  <c r="HO90"/>
  <c r="HK89"/>
  <c r="HK88"/>
  <c r="HK87"/>
  <c r="HK86"/>
  <c r="HK85"/>
  <c r="HK84"/>
  <c r="HK83"/>
  <c r="HK82"/>
  <c r="HK81"/>
  <c r="HK80"/>
  <c r="HK79"/>
  <c r="HK78"/>
  <c r="HL74"/>
  <c r="HI89"/>
  <c r="HJ89" s="1"/>
  <c r="HK73"/>
  <c r="HK72"/>
  <c r="HK71"/>
  <c r="HK70"/>
  <c r="HK69"/>
  <c r="HK68"/>
  <c r="HK67"/>
  <c r="HK66"/>
  <c r="HK65"/>
  <c r="HK64"/>
  <c r="HK63"/>
  <c r="HK62"/>
  <c r="HL58"/>
  <c r="HL72" s="1"/>
  <c r="HI73"/>
  <c r="HJ73" s="1"/>
  <c r="HK57"/>
  <c r="HK56"/>
  <c r="HK55"/>
  <c r="HK54"/>
  <c r="HK53"/>
  <c r="HK52"/>
  <c r="HK51"/>
  <c r="HK50"/>
  <c r="HK49"/>
  <c r="HK48"/>
  <c r="HK47"/>
  <c r="HK46"/>
  <c r="HL42"/>
  <c r="HI57"/>
  <c r="HJ57" s="1"/>
  <c r="HK41"/>
  <c r="HK40"/>
  <c r="HK39"/>
  <c r="HK38"/>
  <c r="HK37"/>
  <c r="HK36"/>
  <c r="HK35"/>
  <c r="HK34"/>
  <c r="HK33"/>
  <c r="HK32"/>
  <c r="HK31"/>
  <c r="HK30"/>
  <c r="HL26"/>
  <c r="HL40" s="1"/>
  <c r="HH26"/>
  <c r="HI41" s="1"/>
  <c r="HJ41" s="1"/>
  <c r="HK25"/>
  <c r="HK24"/>
  <c r="HK23"/>
  <c r="HK22"/>
  <c r="HK21"/>
  <c r="HK20"/>
  <c r="HK19"/>
  <c r="HK18"/>
  <c r="HK17"/>
  <c r="HK16"/>
  <c r="HK15"/>
  <c r="HK14"/>
  <c r="HL10"/>
  <c r="HH10"/>
  <c r="HI25" s="1"/>
  <c r="HJ25" s="1"/>
  <c r="HE90"/>
  <c r="HA89"/>
  <c r="HA88"/>
  <c r="HA87"/>
  <c r="HA86"/>
  <c r="HA85"/>
  <c r="HA84"/>
  <c r="HA83"/>
  <c r="HA82"/>
  <c r="HA81"/>
  <c r="HA80"/>
  <c r="HA79"/>
  <c r="HA78"/>
  <c r="HB74"/>
  <c r="HB88" s="1"/>
  <c r="GY89"/>
  <c r="GZ89" s="1"/>
  <c r="HA73"/>
  <c r="HA72"/>
  <c r="HA71"/>
  <c r="HA70"/>
  <c r="HA69"/>
  <c r="HA68"/>
  <c r="HA67"/>
  <c r="HA66"/>
  <c r="HA65"/>
  <c r="HA64"/>
  <c r="HA63"/>
  <c r="HA62"/>
  <c r="HB58"/>
  <c r="HB73" s="1"/>
  <c r="GY72"/>
  <c r="GZ72" s="1"/>
  <c r="HA57"/>
  <c r="HA56"/>
  <c r="HA55"/>
  <c r="HA54"/>
  <c r="HA53"/>
  <c r="HA52"/>
  <c r="HA51"/>
  <c r="HA50"/>
  <c r="HA49"/>
  <c r="HA48"/>
  <c r="HA47"/>
  <c r="HA46"/>
  <c r="HB42"/>
  <c r="HB56" s="1"/>
  <c r="GY57"/>
  <c r="GZ57" s="1"/>
  <c r="HA41"/>
  <c r="HA40"/>
  <c r="HA39"/>
  <c r="HA38"/>
  <c r="HA37"/>
  <c r="HA36"/>
  <c r="HA35"/>
  <c r="HA34"/>
  <c r="HA33"/>
  <c r="HA32"/>
  <c r="HA31"/>
  <c r="HA30"/>
  <c r="HB26"/>
  <c r="HB41" s="1"/>
  <c r="GX26"/>
  <c r="GY40" s="1"/>
  <c r="GZ40" s="1"/>
  <c r="HA25"/>
  <c r="HA24"/>
  <c r="HA23"/>
  <c r="HA22"/>
  <c r="HA21"/>
  <c r="HA20"/>
  <c r="HA19"/>
  <c r="HA18"/>
  <c r="HA17"/>
  <c r="HA16"/>
  <c r="HA15"/>
  <c r="HA14"/>
  <c r="HB10"/>
  <c r="HB24" s="1"/>
  <c r="GX10"/>
  <c r="GY25" s="1"/>
  <c r="GZ25" s="1"/>
  <c r="GU90"/>
  <c r="GQ89"/>
  <c r="GQ88"/>
  <c r="GQ87"/>
  <c r="GQ86"/>
  <c r="GQ85"/>
  <c r="GQ84"/>
  <c r="GQ83"/>
  <c r="GQ81"/>
  <c r="GQ80"/>
  <c r="GQ79"/>
  <c r="GQ78"/>
  <c r="GQ77"/>
  <c r="GQ76"/>
  <c r="GR74"/>
  <c r="GR88" s="1"/>
  <c r="GO89"/>
  <c r="GP89" s="1"/>
  <c r="GQ73"/>
  <c r="GQ72"/>
  <c r="GQ71"/>
  <c r="GQ70"/>
  <c r="GQ69"/>
  <c r="GQ68"/>
  <c r="GQ67"/>
  <c r="GQ65"/>
  <c r="GQ64"/>
  <c r="GQ63"/>
  <c r="GQ62"/>
  <c r="GQ61"/>
  <c r="GQ60"/>
  <c r="GR58"/>
  <c r="GR73" s="1"/>
  <c r="GO72"/>
  <c r="GP72" s="1"/>
  <c r="GQ57"/>
  <c r="GQ56"/>
  <c r="GQ55"/>
  <c r="GQ54"/>
  <c r="GQ53"/>
  <c r="GQ52"/>
  <c r="GQ51"/>
  <c r="GQ49"/>
  <c r="GQ48"/>
  <c r="GQ47"/>
  <c r="GQ46"/>
  <c r="GQ45"/>
  <c r="GQ44"/>
  <c r="GR42"/>
  <c r="GR56" s="1"/>
  <c r="GO57"/>
  <c r="GP57" s="1"/>
  <c r="GQ41"/>
  <c r="GQ40"/>
  <c r="GQ39"/>
  <c r="GQ38"/>
  <c r="GQ37"/>
  <c r="GQ36"/>
  <c r="GQ35"/>
  <c r="GQ33"/>
  <c r="GQ32"/>
  <c r="GQ31"/>
  <c r="GQ30"/>
  <c r="GQ29"/>
  <c r="GQ28"/>
  <c r="GR26"/>
  <c r="GR41" s="1"/>
  <c r="GN26"/>
  <c r="GO40" s="1"/>
  <c r="GP40" s="1"/>
  <c r="GQ25"/>
  <c r="GQ24"/>
  <c r="GQ23"/>
  <c r="GQ22"/>
  <c r="GQ21"/>
  <c r="GQ20"/>
  <c r="GQ19"/>
  <c r="GQ17"/>
  <c r="GQ16"/>
  <c r="GQ15"/>
  <c r="GQ14"/>
  <c r="GQ13"/>
  <c r="GQ12"/>
  <c r="GR10"/>
  <c r="GR24" s="1"/>
  <c r="GN10"/>
  <c r="GO25" s="1"/>
  <c r="GP25" s="1"/>
  <c r="GK90"/>
  <c r="GG89"/>
  <c r="GG88"/>
  <c r="GG87"/>
  <c r="GG86"/>
  <c r="GG85"/>
  <c r="GG84"/>
  <c r="GG83"/>
  <c r="GG82"/>
  <c r="GG81"/>
  <c r="GG80"/>
  <c r="GG79"/>
  <c r="GG78"/>
  <c r="GE78"/>
  <c r="GF78" s="1"/>
  <c r="GG76"/>
  <c r="GE76"/>
  <c r="GF76" s="1"/>
  <c r="GH74"/>
  <c r="GH88" s="1"/>
  <c r="GG74"/>
  <c r="GE89"/>
  <c r="GF89" s="1"/>
  <c r="GG73"/>
  <c r="GG72"/>
  <c r="GG71"/>
  <c r="GG70"/>
  <c r="GG69"/>
  <c r="GG68"/>
  <c r="GG67"/>
  <c r="GG66"/>
  <c r="GG65"/>
  <c r="GG64"/>
  <c r="GG63"/>
  <c r="GG62"/>
  <c r="GG60"/>
  <c r="GH58"/>
  <c r="GH73" s="1"/>
  <c r="GE72"/>
  <c r="GF72" s="1"/>
  <c r="GG57"/>
  <c r="GG56"/>
  <c r="GG55"/>
  <c r="GG54"/>
  <c r="GG53"/>
  <c r="GG52"/>
  <c r="GG51"/>
  <c r="GG50"/>
  <c r="GG49"/>
  <c r="GG48"/>
  <c r="GG47"/>
  <c r="GG46"/>
  <c r="GG44"/>
  <c r="GH42"/>
  <c r="GH56" s="1"/>
  <c r="GE57"/>
  <c r="GF57" s="1"/>
  <c r="GG41"/>
  <c r="GG40"/>
  <c r="GG39"/>
  <c r="GG38"/>
  <c r="GG37"/>
  <c r="GG36"/>
  <c r="GG35"/>
  <c r="GG34"/>
  <c r="GG33"/>
  <c r="GG32"/>
  <c r="GG31"/>
  <c r="GG30"/>
  <c r="GG28"/>
  <c r="GH26"/>
  <c r="GH41" s="1"/>
  <c r="GD26"/>
  <c r="GE40" s="1"/>
  <c r="GF40" s="1"/>
  <c r="GG25"/>
  <c r="GG24"/>
  <c r="GG23"/>
  <c r="GG22"/>
  <c r="GG21"/>
  <c r="GG20"/>
  <c r="GG19"/>
  <c r="GG18"/>
  <c r="GG17"/>
  <c r="GG16"/>
  <c r="GG15"/>
  <c r="GG14"/>
  <c r="GG12"/>
  <c r="GH10"/>
  <c r="GH24" s="1"/>
  <c r="GD10"/>
  <c r="GA90"/>
  <c r="FW89"/>
  <c r="FW88"/>
  <c r="FW87"/>
  <c r="FW86"/>
  <c r="FW85"/>
  <c r="FW84"/>
  <c r="FW83"/>
  <c r="FW82"/>
  <c r="FW81"/>
  <c r="FW80"/>
  <c r="FW79"/>
  <c r="FW78"/>
  <c r="FX74"/>
  <c r="FX88" s="1"/>
  <c r="FU89"/>
  <c r="FV89" s="1"/>
  <c r="FW73"/>
  <c r="FW72"/>
  <c r="FW71"/>
  <c r="FW70"/>
  <c r="FW69"/>
  <c r="FW68"/>
  <c r="FW67"/>
  <c r="FW66"/>
  <c r="FW65"/>
  <c r="FW64"/>
  <c r="FW63"/>
  <c r="FW62"/>
  <c r="FX58"/>
  <c r="FX73" s="1"/>
  <c r="FU72"/>
  <c r="FV72" s="1"/>
  <c r="FW57"/>
  <c r="FW56"/>
  <c r="FW55"/>
  <c r="FW54"/>
  <c r="FW53"/>
  <c r="FW52"/>
  <c r="FW51"/>
  <c r="FW50"/>
  <c r="FW49"/>
  <c r="FW48"/>
  <c r="FW47"/>
  <c r="FW46"/>
  <c r="FX42"/>
  <c r="FX56" s="1"/>
  <c r="FU57"/>
  <c r="FV57" s="1"/>
  <c r="FW41"/>
  <c r="FW40"/>
  <c r="FW39"/>
  <c r="FW38"/>
  <c r="FW37"/>
  <c r="FW36"/>
  <c r="FW35"/>
  <c r="FW34"/>
  <c r="FW33"/>
  <c r="FW32"/>
  <c r="FW31"/>
  <c r="FW30"/>
  <c r="FX26"/>
  <c r="FX41" s="1"/>
  <c r="FT26"/>
  <c r="FU40" s="1"/>
  <c r="FV40" s="1"/>
  <c r="FW25"/>
  <c r="FW24"/>
  <c r="FW23"/>
  <c r="FW22"/>
  <c r="FW21"/>
  <c r="FW20"/>
  <c r="FW19"/>
  <c r="FW18"/>
  <c r="FW17"/>
  <c r="FW16"/>
  <c r="FW15"/>
  <c r="FW14"/>
  <c r="FX10"/>
  <c r="FX24" s="1"/>
  <c r="FT10"/>
  <c r="FU25" s="1"/>
  <c r="FV25" s="1"/>
  <c r="FQ90"/>
  <c r="FM89"/>
  <c r="FM88"/>
  <c r="FM87"/>
  <c r="FM86"/>
  <c r="FM85"/>
  <c r="FM84"/>
  <c r="FM83"/>
  <c r="FM82"/>
  <c r="FM81"/>
  <c r="FM80"/>
  <c r="FM79"/>
  <c r="FM78"/>
  <c r="FN74"/>
  <c r="FN88" s="1"/>
  <c r="FK89"/>
  <c r="FL89" s="1"/>
  <c r="FM73"/>
  <c r="FM72"/>
  <c r="FM71"/>
  <c r="FM70"/>
  <c r="FM69"/>
  <c r="FM68"/>
  <c r="FM67"/>
  <c r="FM66"/>
  <c r="FM65"/>
  <c r="FM64"/>
  <c r="FM63"/>
  <c r="FM62"/>
  <c r="FN58"/>
  <c r="FN73" s="1"/>
  <c r="FK72"/>
  <c r="FL72" s="1"/>
  <c r="FM57"/>
  <c r="FM56"/>
  <c r="FM55"/>
  <c r="FM54"/>
  <c r="FM53"/>
  <c r="FM52"/>
  <c r="FM51"/>
  <c r="FM50"/>
  <c r="FM49"/>
  <c r="FM48"/>
  <c r="FM47"/>
  <c r="FM46"/>
  <c r="FN42"/>
  <c r="FN56" s="1"/>
  <c r="FK57"/>
  <c r="FL57" s="1"/>
  <c r="FM41"/>
  <c r="FM40"/>
  <c r="FM39"/>
  <c r="FM38"/>
  <c r="FM37"/>
  <c r="FM36"/>
  <c r="FM35"/>
  <c r="FM34"/>
  <c r="FM33"/>
  <c r="FM32"/>
  <c r="FM31"/>
  <c r="FM30"/>
  <c r="FN26"/>
  <c r="FN41" s="1"/>
  <c r="FJ26"/>
  <c r="FK40" s="1"/>
  <c r="FL40" s="1"/>
  <c r="FM25"/>
  <c r="FM24"/>
  <c r="FM23"/>
  <c r="FM22"/>
  <c r="FM21"/>
  <c r="FM20"/>
  <c r="FM19"/>
  <c r="FM18"/>
  <c r="FM17"/>
  <c r="FM16"/>
  <c r="FM15"/>
  <c r="FM14"/>
  <c r="FN10"/>
  <c r="FN24" s="1"/>
  <c r="FJ10"/>
  <c r="FK25" s="1"/>
  <c r="FL25" s="1"/>
  <c r="FG90"/>
  <c r="FC89"/>
  <c r="FC88"/>
  <c r="FC87"/>
  <c r="FC86"/>
  <c r="FC85"/>
  <c r="FC84"/>
  <c r="FC83"/>
  <c r="FC82"/>
  <c r="FC81"/>
  <c r="FC78"/>
  <c r="FD74"/>
  <c r="FD88" s="1"/>
  <c r="FA89"/>
  <c r="FB89" s="1"/>
  <c r="FC73"/>
  <c r="FC72"/>
  <c r="FC71"/>
  <c r="FC70"/>
  <c r="FC69"/>
  <c r="FC68"/>
  <c r="FC67"/>
  <c r="FC66"/>
  <c r="FC65"/>
  <c r="FC62"/>
  <c r="FD58"/>
  <c r="FD73" s="1"/>
  <c r="FA72"/>
  <c r="FB72" s="1"/>
  <c r="FC57"/>
  <c r="FC56"/>
  <c r="FC55"/>
  <c r="FC54"/>
  <c r="FC53"/>
  <c r="FC52"/>
  <c r="FC51"/>
  <c r="FC50"/>
  <c r="FC49"/>
  <c r="FC46"/>
  <c r="FD42"/>
  <c r="FD56" s="1"/>
  <c r="FA57"/>
  <c r="FB57" s="1"/>
  <c r="FC41"/>
  <c r="FC40"/>
  <c r="FC39"/>
  <c r="FC38"/>
  <c r="FC37"/>
  <c r="FC36"/>
  <c r="FC35"/>
  <c r="FC34"/>
  <c r="FC33"/>
  <c r="FC30"/>
  <c r="FD26"/>
  <c r="FD41" s="1"/>
  <c r="EZ26"/>
  <c r="FA40" s="1"/>
  <c r="FB40" s="1"/>
  <c r="FC25"/>
  <c r="FC24"/>
  <c r="FC23"/>
  <c r="FC22"/>
  <c r="FC21"/>
  <c r="FC20"/>
  <c r="FC19"/>
  <c r="FC18"/>
  <c r="FC17"/>
  <c r="FC14"/>
  <c r="FD10"/>
  <c r="FD24" s="1"/>
  <c r="EZ10"/>
  <c r="FA25" s="1"/>
  <c r="FB25" s="1"/>
  <c r="EW90"/>
  <c r="ES89"/>
  <c r="ES88"/>
  <c r="ES87"/>
  <c r="ES86"/>
  <c r="ES85"/>
  <c r="ES84"/>
  <c r="ES83"/>
  <c r="ES82"/>
  <c r="ES81"/>
  <c r="ES80"/>
  <c r="ES79"/>
  <c r="ES78"/>
  <c r="ET74"/>
  <c r="ET88" s="1"/>
  <c r="EQ89"/>
  <c r="ER89" s="1"/>
  <c r="ES73"/>
  <c r="ES72"/>
  <c r="ES71"/>
  <c r="ES70"/>
  <c r="ES69"/>
  <c r="ES68"/>
  <c r="ES67"/>
  <c r="ES66"/>
  <c r="ES65"/>
  <c r="ES64"/>
  <c r="ES63"/>
  <c r="ES62"/>
  <c r="ET58"/>
  <c r="ET73" s="1"/>
  <c r="EQ72"/>
  <c r="ER72" s="1"/>
  <c r="ES57"/>
  <c r="ES56"/>
  <c r="ES55"/>
  <c r="ES54"/>
  <c r="ES53"/>
  <c r="ES52"/>
  <c r="ES51"/>
  <c r="ES50"/>
  <c r="ES49"/>
  <c r="ES48"/>
  <c r="ES47"/>
  <c r="ES46"/>
  <c r="ET42"/>
  <c r="ET56" s="1"/>
  <c r="EQ57"/>
  <c r="ER57" s="1"/>
  <c r="ES41"/>
  <c r="ES40"/>
  <c r="ES39"/>
  <c r="ES38"/>
  <c r="ES37"/>
  <c r="ES36"/>
  <c r="ES35"/>
  <c r="ES34"/>
  <c r="ES33"/>
  <c r="ES32"/>
  <c r="ES31"/>
  <c r="ES30"/>
  <c r="ET26"/>
  <c r="ET41" s="1"/>
  <c r="EP26"/>
  <c r="EQ40" s="1"/>
  <c r="ER40" s="1"/>
  <c r="ES25"/>
  <c r="ES24"/>
  <c r="ES23"/>
  <c r="ES22"/>
  <c r="ES21"/>
  <c r="ES20"/>
  <c r="ES19"/>
  <c r="ES18"/>
  <c r="ES17"/>
  <c r="ES16"/>
  <c r="ES15"/>
  <c r="ES14"/>
  <c r="ET10"/>
  <c r="ET24" s="1"/>
  <c r="EP10"/>
  <c r="EQ25" s="1"/>
  <c r="ER25" s="1"/>
  <c r="EM90"/>
  <c r="EI89"/>
  <c r="EI88"/>
  <c r="EI87"/>
  <c r="EI86"/>
  <c r="EI85"/>
  <c r="EI84"/>
  <c r="EI83"/>
  <c r="EI82"/>
  <c r="EI81"/>
  <c r="EI80"/>
  <c r="EI79"/>
  <c r="EI78"/>
  <c r="EJ74"/>
  <c r="EJ88" s="1"/>
  <c r="EG89"/>
  <c r="EH89" s="1"/>
  <c r="EI73"/>
  <c r="EI72"/>
  <c r="EI71"/>
  <c r="EI70"/>
  <c r="EI69"/>
  <c r="EI68"/>
  <c r="EI67"/>
  <c r="EI66"/>
  <c r="EI65"/>
  <c r="EI64"/>
  <c r="EI63"/>
  <c r="EI62"/>
  <c r="EJ58"/>
  <c r="EI57"/>
  <c r="EI56"/>
  <c r="EI55"/>
  <c r="EI54"/>
  <c r="EI53"/>
  <c r="EI52"/>
  <c r="EG52"/>
  <c r="EH52" s="1"/>
  <c r="EI51"/>
  <c r="EI50"/>
  <c r="EG50"/>
  <c r="EH50" s="1"/>
  <c r="EI49"/>
  <c r="EI48"/>
  <c r="EG48"/>
  <c r="EH48" s="1"/>
  <c r="EI47"/>
  <c r="EI46"/>
  <c r="EG46"/>
  <c r="EH46" s="1"/>
  <c r="EG44"/>
  <c r="EH44" s="1"/>
  <c r="EI44" s="1"/>
  <c r="EJ42"/>
  <c r="EJ56" s="1"/>
  <c r="EK56" s="1"/>
  <c r="EI42"/>
  <c r="EG57"/>
  <c r="EH57" s="1"/>
  <c r="EI41"/>
  <c r="EI40"/>
  <c r="EI39"/>
  <c r="EI38"/>
  <c r="EI37"/>
  <c r="EI36"/>
  <c r="EI35"/>
  <c r="EI34"/>
  <c r="EI33"/>
  <c r="EI32"/>
  <c r="EI31"/>
  <c r="EI30"/>
  <c r="EJ26"/>
  <c r="EF26"/>
  <c r="EG41" s="1"/>
  <c r="EH41" s="1"/>
  <c r="EI25"/>
  <c r="EI24"/>
  <c r="EI23"/>
  <c r="EI22"/>
  <c r="EI21"/>
  <c r="EI20"/>
  <c r="EI19"/>
  <c r="EI18"/>
  <c r="EI17"/>
  <c r="EI16"/>
  <c r="EI15"/>
  <c r="EI14"/>
  <c r="EJ10"/>
  <c r="EJ24" s="1"/>
  <c r="EF10"/>
  <c r="EG25" s="1"/>
  <c r="EH25" s="1"/>
  <c r="EC90"/>
  <c r="DY89"/>
  <c r="DY88"/>
  <c r="DY87"/>
  <c r="DY86"/>
  <c r="DY85"/>
  <c r="DY84"/>
  <c r="DY83"/>
  <c r="DY81"/>
  <c r="DY80"/>
  <c r="DY79"/>
  <c r="DY78"/>
  <c r="DY77"/>
  <c r="DY76"/>
  <c r="DZ74"/>
  <c r="DZ88" s="1"/>
  <c r="DW89"/>
  <c r="DX89" s="1"/>
  <c r="DY73"/>
  <c r="DY72"/>
  <c r="DY71"/>
  <c r="DY70"/>
  <c r="DY69"/>
  <c r="DY68"/>
  <c r="DY67"/>
  <c r="DY65"/>
  <c r="DY64"/>
  <c r="DY63"/>
  <c r="DY62"/>
  <c r="DY61"/>
  <c r="DY60"/>
  <c r="DZ58"/>
  <c r="DZ73" s="1"/>
  <c r="DW72"/>
  <c r="DX72" s="1"/>
  <c r="DY57"/>
  <c r="DY56"/>
  <c r="DY55"/>
  <c r="DY54"/>
  <c r="DY53"/>
  <c r="DY52"/>
  <c r="DY51"/>
  <c r="DY49"/>
  <c r="DY48"/>
  <c r="DY47"/>
  <c r="DY46"/>
  <c r="DY45"/>
  <c r="DY44"/>
  <c r="DZ42"/>
  <c r="DZ56" s="1"/>
  <c r="DW57"/>
  <c r="DX57" s="1"/>
  <c r="DY41"/>
  <c r="DY40"/>
  <c r="DY39"/>
  <c r="DY38"/>
  <c r="DY37"/>
  <c r="DY36"/>
  <c r="DY35"/>
  <c r="DY33"/>
  <c r="DY32"/>
  <c r="DY31"/>
  <c r="DY30"/>
  <c r="DY29"/>
  <c r="DY28"/>
  <c r="DZ26"/>
  <c r="DZ41" s="1"/>
  <c r="DV26"/>
  <c r="DW40" s="1"/>
  <c r="DX40" s="1"/>
  <c r="DY25"/>
  <c r="DY24"/>
  <c r="DY23"/>
  <c r="DY22"/>
  <c r="DY21"/>
  <c r="DY20"/>
  <c r="DY19"/>
  <c r="DY17"/>
  <c r="DY16"/>
  <c r="DY15"/>
  <c r="DY14"/>
  <c r="DY13"/>
  <c r="DY12"/>
  <c r="DZ10"/>
  <c r="DZ24" s="1"/>
  <c r="DV10"/>
  <c r="DW25" s="1"/>
  <c r="DX25" s="1"/>
  <c r="DS90"/>
  <c r="DO89"/>
  <c r="DO88"/>
  <c r="DO87"/>
  <c r="DO86"/>
  <c r="DO85"/>
  <c r="DO84"/>
  <c r="DO83"/>
  <c r="DO82"/>
  <c r="DO81"/>
  <c r="DO80"/>
  <c r="DO79"/>
  <c r="DO78"/>
  <c r="DO76"/>
  <c r="DP74"/>
  <c r="DP88" s="1"/>
  <c r="DM89"/>
  <c r="DN89" s="1"/>
  <c r="DO73"/>
  <c r="DO72"/>
  <c r="DO71"/>
  <c r="DO70"/>
  <c r="DO69"/>
  <c r="DO68"/>
  <c r="DO67"/>
  <c r="DO66"/>
  <c r="DO65"/>
  <c r="DO64"/>
  <c r="DO63"/>
  <c r="DO62"/>
  <c r="DO60"/>
  <c r="DP58"/>
  <c r="DP73" s="1"/>
  <c r="DM72"/>
  <c r="DN72" s="1"/>
  <c r="DO57"/>
  <c r="DO56"/>
  <c r="DO55"/>
  <c r="DO54"/>
  <c r="DO53"/>
  <c r="DO52"/>
  <c r="DO51"/>
  <c r="DO50"/>
  <c r="DO49"/>
  <c r="DO48"/>
  <c r="DO47"/>
  <c r="DO46"/>
  <c r="DO44"/>
  <c r="DP42"/>
  <c r="DP56" s="1"/>
  <c r="DM57"/>
  <c r="DN57" s="1"/>
  <c r="DO41"/>
  <c r="DO40"/>
  <c r="DO39"/>
  <c r="DO38"/>
  <c r="DO37"/>
  <c r="DO36"/>
  <c r="DO35"/>
  <c r="DO34"/>
  <c r="DO33"/>
  <c r="DO32"/>
  <c r="DO31"/>
  <c r="DO30"/>
  <c r="DO28"/>
  <c r="DP26"/>
  <c r="DP41" s="1"/>
  <c r="DL26"/>
  <c r="DM40" s="1"/>
  <c r="DN40" s="1"/>
  <c r="DO25"/>
  <c r="DO24"/>
  <c r="DO23"/>
  <c r="DO22"/>
  <c r="DO21"/>
  <c r="DO20"/>
  <c r="DO19"/>
  <c r="DO18"/>
  <c r="DO17"/>
  <c r="DO16"/>
  <c r="DO15"/>
  <c r="DO14"/>
  <c r="DO12"/>
  <c r="DP10"/>
  <c r="DP24" s="1"/>
  <c r="DL10"/>
  <c r="DM25" s="1"/>
  <c r="DN25" s="1"/>
  <c r="DI90"/>
  <c r="DE89"/>
  <c r="DE88"/>
  <c r="DE87"/>
  <c r="DE86"/>
  <c r="DE85"/>
  <c r="DE84"/>
  <c r="DE83"/>
  <c r="DE81"/>
  <c r="DE80"/>
  <c r="DE79"/>
  <c r="DE78"/>
  <c r="DF74"/>
  <c r="DF88" s="1"/>
  <c r="DC89"/>
  <c r="DD89" s="1"/>
  <c r="DE73"/>
  <c r="DE72"/>
  <c r="DE71"/>
  <c r="DE70"/>
  <c r="DE69"/>
  <c r="DE68"/>
  <c r="DE67"/>
  <c r="DE65"/>
  <c r="DE64"/>
  <c r="DE63"/>
  <c r="DE62"/>
  <c r="DF58"/>
  <c r="DF73" s="1"/>
  <c r="DC72"/>
  <c r="DD72" s="1"/>
  <c r="DE57"/>
  <c r="DE56"/>
  <c r="DE55"/>
  <c r="DE54"/>
  <c r="DE53"/>
  <c r="DE52"/>
  <c r="DE51"/>
  <c r="DE49"/>
  <c r="DE48"/>
  <c r="DE47"/>
  <c r="DE46"/>
  <c r="DF42"/>
  <c r="DF56" s="1"/>
  <c r="DC57"/>
  <c r="DD57" s="1"/>
  <c r="DE41"/>
  <c r="DE40"/>
  <c r="DE39"/>
  <c r="DE38"/>
  <c r="DE37"/>
  <c r="DE36"/>
  <c r="DE35"/>
  <c r="DE33"/>
  <c r="DE32"/>
  <c r="DE31"/>
  <c r="DE30"/>
  <c r="DF26"/>
  <c r="DF41" s="1"/>
  <c r="DB26"/>
  <c r="DC40" s="1"/>
  <c r="DD40" s="1"/>
  <c r="DE25"/>
  <c r="DE24"/>
  <c r="DE23"/>
  <c r="DE22"/>
  <c r="DE21"/>
  <c r="DE20"/>
  <c r="DE19"/>
  <c r="DE17"/>
  <c r="DE16"/>
  <c r="DE15"/>
  <c r="DE14"/>
  <c r="DF10"/>
  <c r="DF24" s="1"/>
  <c r="DB10"/>
  <c r="DC25" s="1"/>
  <c r="DD25" s="1"/>
  <c r="CY90"/>
  <c r="CU89"/>
  <c r="CU88"/>
  <c r="CU87"/>
  <c r="CU86"/>
  <c r="CU85"/>
  <c r="CU84"/>
  <c r="CU83"/>
  <c r="CU82"/>
  <c r="CU81"/>
  <c r="CU80"/>
  <c r="CU79"/>
  <c r="CU78"/>
  <c r="CU76"/>
  <c r="CV74"/>
  <c r="CV88" s="1"/>
  <c r="CW88" s="1"/>
  <c r="CS89"/>
  <c r="CT89" s="1"/>
  <c r="CU73"/>
  <c r="CU72"/>
  <c r="CU71"/>
  <c r="CU70"/>
  <c r="CU69"/>
  <c r="CU68"/>
  <c r="CU67"/>
  <c r="CU66"/>
  <c r="CU65"/>
  <c r="CU64"/>
  <c r="CU63"/>
  <c r="CU62"/>
  <c r="CU60"/>
  <c r="CV58"/>
  <c r="CU57"/>
  <c r="CU56"/>
  <c r="CU55"/>
  <c r="CU54"/>
  <c r="CU53"/>
  <c r="CU52"/>
  <c r="CU51"/>
  <c r="CU50"/>
  <c r="CU49"/>
  <c r="CU48"/>
  <c r="CU47"/>
  <c r="CU46"/>
  <c r="CU44"/>
  <c r="CV42"/>
  <c r="CV56" s="1"/>
  <c r="CS57"/>
  <c r="CT57" s="1"/>
  <c r="CU41"/>
  <c r="CU40"/>
  <c r="CU39"/>
  <c r="CU38"/>
  <c r="CU37"/>
  <c r="CU36"/>
  <c r="CU35"/>
  <c r="CU34"/>
  <c r="CU33"/>
  <c r="CU32"/>
  <c r="CU31"/>
  <c r="CU30"/>
  <c r="CU28"/>
  <c r="CV26"/>
  <c r="CR26"/>
  <c r="CS41" s="1"/>
  <c r="CT41" s="1"/>
  <c r="CU25"/>
  <c r="CU24"/>
  <c r="CU23"/>
  <c r="CU22"/>
  <c r="CU21"/>
  <c r="CU20"/>
  <c r="CU19"/>
  <c r="CU18"/>
  <c r="CU17"/>
  <c r="CU16"/>
  <c r="CU15"/>
  <c r="CU14"/>
  <c r="CU12"/>
  <c r="CV10"/>
  <c r="CV24" s="1"/>
  <c r="CW24" s="1"/>
  <c r="CR10"/>
  <c r="CS25" s="1"/>
  <c r="CT25" s="1"/>
  <c r="CO90"/>
  <c r="CK89"/>
  <c r="CK88"/>
  <c r="CK87"/>
  <c r="CK86"/>
  <c r="CK85"/>
  <c r="CK84"/>
  <c r="CK83"/>
  <c r="CK81"/>
  <c r="CK80"/>
  <c r="CK79"/>
  <c r="CK78"/>
  <c r="CL74"/>
  <c r="CL88" s="1"/>
  <c r="CI89"/>
  <c r="CJ89" s="1"/>
  <c r="CK73"/>
  <c r="CK72"/>
  <c r="CK71"/>
  <c r="CK70"/>
  <c r="CK69"/>
  <c r="CK68"/>
  <c r="CK67"/>
  <c r="CK65"/>
  <c r="CK64"/>
  <c r="CK63"/>
  <c r="CK62"/>
  <c r="CL58"/>
  <c r="CL73" s="1"/>
  <c r="CI72"/>
  <c r="CJ72" s="1"/>
  <c r="CK57"/>
  <c r="CK56"/>
  <c r="CK55"/>
  <c r="CK54"/>
  <c r="CK53"/>
  <c r="CK52"/>
  <c r="CK51"/>
  <c r="CK49"/>
  <c r="CK48"/>
  <c r="CK47"/>
  <c r="CK46"/>
  <c r="CL42"/>
  <c r="CL56" s="1"/>
  <c r="CI57"/>
  <c r="CJ57" s="1"/>
  <c r="CK41"/>
  <c r="CK40"/>
  <c r="CK39"/>
  <c r="CK38"/>
  <c r="CK37"/>
  <c r="CK36"/>
  <c r="CK35"/>
  <c r="CK33"/>
  <c r="CK32"/>
  <c r="CK31"/>
  <c r="CK30"/>
  <c r="CL26"/>
  <c r="CL41" s="1"/>
  <c r="CH26"/>
  <c r="CI40" s="1"/>
  <c r="CJ40" s="1"/>
  <c r="CK25"/>
  <c r="CK24"/>
  <c r="CK23"/>
  <c r="CK22"/>
  <c r="CK21"/>
  <c r="CK20"/>
  <c r="CK19"/>
  <c r="CK17"/>
  <c r="CK16"/>
  <c r="CK15"/>
  <c r="CK14"/>
  <c r="CL10"/>
  <c r="CL24" s="1"/>
  <c r="CH10"/>
  <c r="CI25" s="1"/>
  <c r="CJ25" s="1"/>
  <c r="CE90"/>
  <c r="CA89"/>
  <c r="CA88"/>
  <c r="CA87"/>
  <c r="CA86"/>
  <c r="CA85"/>
  <c r="CA84"/>
  <c r="CA83"/>
  <c r="CA82"/>
  <c r="CA81"/>
  <c r="CA80"/>
  <c r="CA79"/>
  <c r="CA78"/>
  <c r="CB74"/>
  <c r="CB88" s="1"/>
  <c r="BY89"/>
  <c r="BZ89" s="1"/>
  <c r="CA73"/>
  <c r="CA72"/>
  <c r="CA71"/>
  <c r="CA70"/>
  <c r="CA69"/>
  <c r="CA68"/>
  <c r="CA67"/>
  <c r="CA66"/>
  <c r="CA65"/>
  <c r="CA64"/>
  <c r="CA63"/>
  <c r="CA62"/>
  <c r="CB58"/>
  <c r="CB73" s="1"/>
  <c r="BY72"/>
  <c r="BZ72" s="1"/>
  <c r="CA57"/>
  <c r="CA56"/>
  <c r="CA55"/>
  <c r="CA54"/>
  <c r="CA53"/>
  <c r="CA52"/>
  <c r="CA51"/>
  <c r="CA50"/>
  <c r="CA49"/>
  <c r="CA48"/>
  <c r="CA47"/>
  <c r="CA46"/>
  <c r="CB42"/>
  <c r="CB56" s="1"/>
  <c r="BY57"/>
  <c r="BZ57" s="1"/>
  <c r="CA41"/>
  <c r="CA40"/>
  <c r="CA39"/>
  <c r="CA38"/>
  <c r="CA37"/>
  <c r="CA36"/>
  <c r="CA35"/>
  <c r="CA34"/>
  <c r="CA33"/>
  <c r="CA32"/>
  <c r="CA31"/>
  <c r="CA30"/>
  <c r="CB26"/>
  <c r="CB41" s="1"/>
  <c r="BX26"/>
  <c r="BY40" s="1"/>
  <c r="BZ40" s="1"/>
  <c r="CA25"/>
  <c r="CA24"/>
  <c r="CA23"/>
  <c r="CA22"/>
  <c r="CA21"/>
  <c r="CA20"/>
  <c r="CA19"/>
  <c r="CA18"/>
  <c r="CA17"/>
  <c r="CA16"/>
  <c r="CA15"/>
  <c r="CA14"/>
  <c r="CB10"/>
  <c r="CB24" s="1"/>
  <c r="BX10"/>
  <c r="BY25" s="1"/>
  <c r="BZ25" s="1"/>
  <c r="BU90"/>
  <c r="BQ89"/>
  <c r="BQ88"/>
  <c r="BQ87"/>
  <c r="BQ86"/>
  <c r="BQ85"/>
  <c r="BQ84"/>
  <c r="BQ83"/>
  <c r="BQ81"/>
  <c r="BQ80"/>
  <c r="BQ79"/>
  <c r="BQ78"/>
  <c r="BQ77"/>
  <c r="BQ76"/>
  <c r="BR74"/>
  <c r="BR88" s="1"/>
  <c r="BO89"/>
  <c r="BP89" s="1"/>
  <c r="BQ73"/>
  <c r="BQ72"/>
  <c r="BQ71"/>
  <c r="BQ70"/>
  <c r="BQ69"/>
  <c r="BQ68"/>
  <c r="BQ67"/>
  <c r="BQ65"/>
  <c r="BQ64"/>
  <c r="BQ63"/>
  <c r="BQ62"/>
  <c r="BQ61"/>
  <c r="BQ60"/>
  <c r="BR58"/>
  <c r="BR73" s="1"/>
  <c r="BO72"/>
  <c r="BP72" s="1"/>
  <c r="BQ57"/>
  <c r="BQ56"/>
  <c r="BQ55"/>
  <c r="BQ54"/>
  <c r="BQ53"/>
  <c r="BQ52"/>
  <c r="BQ51"/>
  <c r="BQ49"/>
  <c r="BQ48"/>
  <c r="BQ47"/>
  <c r="BQ46"/>
  <c r="BQ45"/>
  <c r="BQ44"/>
  <c r="BR42"/>
  <c r="BR56" s="1"/>
  <c r="BO57"/>
  <c r="BP57" s="1"/>
  <c r="BQ41"/>
  <c r="BQ40"/>
  <c r="BQ39"/>
  <c r="BQ38"/>
  <c r="BQ37"/>
  <c r="BQ36"/>
  <c r="BQ35"/>
  <c r="BQ33"/>
  <c r="BQ32"/>
  <c r="BQ31"/>
  <c r="BQ30"/>
  <c r="BQ29"/>
  <c r="BQ28"/>
  <c r="BR26"/>
  <c r="BR41" s="1"/>
  <c r="BN26"/>
  <c r="BO40" s="1"/>
  <c r="BP40" s="1"/>
  <c r="BQ25"/>
  <c r="BQ24"/>
  <c r="BQ23"/>
  <c r="BQ22"/>
  <c r="BQ21"/>
  <c r="BQ20"/>
  <c r="BQ19"/>
  <c r="BQ17"/>
  <c r="BQ16"/>
  <c r="BQ15"/>
  <c r="BQ14"/>
  <c r="BQ13"/>
  <c r="BQ12"/>
  <c r="BR10"/>
  <c r="BR24" s="1"/>
  <c r="BN10"/>
  <c r="BO25" s="1"/>
  <c r="BP25" s="1"/>
  <c r="BK90"/>
  <c r="BG89"/>
  <c r="BG88"/>
  <c r="BG87"/>
  <c r="BG86"/>
  <c r="BG85"/>
  <c r="BG84"/>
  <c r="BG83"/>
  <c r="BG82"/>
  <c r="BG81"/>
  <c r="BG78"/>
  <c r="BG76"/>
  <c r="BE76"/>
  <c r="BF76" s="1"/>
  <c r="BH74"/>
  <c r="BH88" s="1"/>
  <c r="BG74"/>
  <c r="BE89"/>
  <c r="BF89" s="1"/>
  <c r="BG73"/>
  <c r="BG72"/>
  <c r="BG71"/>
  <c r="BG70"/>
  <c r="BG69"/>
  <c r="BG68"/>
  <c r="BG67"/>
  <c r="BG66"/>
  <c r="BG65"/>
  <c r="BG62"/>
  <c r="BG60"/>
  <c r="BH58"/>
  <c r="BE73"/>
  <c r="BF73" s="1"/>
  <c r="BG57"/>
  <c r="BG56"/>
  <c r="BG55"/>
  <c r="BG54"/>
  <c r="BG53"/>
  <c r="BG52"/>
  <c r="BG51"/>
  <c r="BG50"/>
  <c r="BG49"/>
  <c r="BG46"/>
  <c r="BG44"/>
  <c r="BH42"/>
  <c r="BH56" s="1"/>
  <c r="BE57"/>
  <c r="BF57" s="1"/>
  <c r="BG41"/>
  <c r="BG40"/>
  <c r="BG39"/>
  <c r="BG38"/>
  <c r="BG37"/>
  <c r="BG36"/>
  <c r="BG35"/>
  <c r="BG34"/>
  <c r="BG33"/>
  <c r="BG30"/>
  <c r="BG28"/>
  <c r="BH26"/>
  <c r="BD26"/>
  <c r="BG25"/>
  <c r="BG24"/>
  <c r="BG23"/>
  <c r="BG22"/>
  <c r="BG21"/>
  <c r="BG20"/>
  <c r="BG19"/>
  <c r="BG18"/>
  <c r="BG17"/>
  <c r="BG14"/>
  <c r="BG12"/>
  <c r="BH10"/>
  <c r="BH24" s="1"/>
  <c r="BI24" s="1"/>
  <c r="BD10"/>
  <c r="BE25" s="1"/>
  <c r="BF25" s="1"/>
  <c r="M90"/>
  <c r="P90"/>
  <c r="W90"/>
  <c r="AG90"/>
  <c r="AQ90"/>
  <c r="BA90"/>
  <c r="AW89"/>
  <c r="AM89"/>
  <c r="AC89"/>
  <c r="S89"/>
  <c r="AW88"/>
  <c r="AM88"/>
  <c r="AC88"/>
  <c r="S88"/>
  <c r="AW87"/>
  <c r="AM87"/>
  <c r="AC87"/>
  <c r="S87"/>
  <c r="AW86"/>
  <c r="AM86"/>
  <c r="AC86"/>
  <c r="S86"/>
  <c r="AW85"/>
  <c r="AM85"/>
  <c r="AC85"/>
  <c r="S85"/>
  <c r="AW84"/>
  <c r="AM84"/>
  <c r="AC84"/>
  <c r="S84"/>
  <c r="AW83"/>
  <c r="AM83"/>
  <c r="AC83"/>
  <c r="S83"/>
  <c r="AW82"/>
  <c r="AM82"/>
  <c r="AC82"/>
  <c r="AW81"/>
  <c r="AM81"/>
  <c r="AC81"/>
  <c r="S81"/>
  <c r="AW80"/>
  <c r="AM80"/>
  <c r="AC80"/>
  <c r="AW79"/>
  <c r="AM79"/>
  <c r="S79"/>
  <c r="AW78"/>
  <c r="AM78"/>
  <c r="AC78"/>
  <c r="S78"/>
  <c r="AM77"/>
  <c r="AW76"/>
  <c r="AM76"/>
  <c r="AX74"/>
  <c r="AX89" s="1"/>
  <c r="AW74"/>
  <c r="AN74"/>
  <c r="AK89"/>
  <c r="AL89" s="1"/>
  <c r="AD74"/>
  <c r="AD89" s="1"/>
  <c r="T74"/>
  <c r="P74"/>
  <c r="Q89" s="1"/>
  <c r="R89" s="1"/>
  <c r="J74"/>
  <c r="J89" s="1"/>
  <c r="AW73"/>
  <c r="AM73"/>
  <c r="AC73"/>
  <c r="S73"/>
  <c r="AW72"/>
  <c r="AM72"/>
  <c r="AC72"/>
  <c r="S72"/>
  <c r="AW71"/>
  <c r="AM71"/>
  <c r="AC71"/>
  <c r="S71"/>
  <c r="AW70"/>
  <c r="AM70"/>
  <c r="AC70"/>
  <c r="S70"/>
  <c r="AW69"/>
  <c r="AM69"/>
  <c r="AC69"/>
  <c r="S69"/>
  <c r="AW68"/>
  <c r="AM68"/>
  <c r="AC68"/>
  <c r="S68"/>
  <c r="AW67"/>
  <c r="AM67"/>
  <c r="AC67"/>
  <c r="S67"/>
  <c r="AW66"/>
  <c r="AM66"/>
  <c r="AC66"/>
  <c r="AW65"/>
  <c r="AM65"/>
  <c r="AC65"/>
  <c r="S65"/>
  <c r="AW64"/>
  <c r="AM64"/>
  <c r="AC64"/>
  <c r="AW63"/>
  <c r="AM63"/>
  <c r="S63"/>
  <c r="AW62"/>
  <c r="AM62"/>
  <c r="AC62"/>
  <c r="S62"/>
  <c r="AM61"/>
  <c r="AW60"/>
  <c r="AM60"/>
  <c r="AX58"/>
  <c r="AN58"/>
  <c r="AM58"/>
  <c r="AO58" s="1"/>
  <c r="AD58"/>
  <c r="T58"/>
  <c r="P58"/>
  <c r="J58"/>
  <c r="AW57"/>
  <c r="AM57"/>
  <c r="AC57"/>
  <c r="S57"/>
  <c r="AW56"/>
  <c r="AM56"/>
  <c r="AC56"/>
  <c r="S56"/>
  <c r="AW55"/>
  <c r="AM55"/>
  <c r="AC55"/>
  <c r="S55"/>
  <c r="AW54"/>
  <c r="AM54"/>
  <c r="AC54"/>
  <c r="S54"/>
  <c r="AW53"/>
  <c r="AM53"/>
  <c r="AC53"/>
  <c r="S53"/>
  <c r="AW52"/>
  <c r="AM52"/>
  <c r="AC52"/>
  <c r="S52"/>
  <c r="AW51"/>
  <c r="AM51"/>
  <c r="AC51"/>
  <c r="S51"/>
  <c r="AW50"/>
  <c r="AM50"/>
  <c r="AC50"/>
  <c r="AW49"/>
  <c r="AM49"/>
  <c r="AC49"/>
  <c r="S49"/>
  <c r="AW48"/>
  <c r="AM48"/>
  <c r="AC48"/>
  <c r="AW47"/>
  <c r="AM47"/>
  <c r="S47"/>
  <c r="AW46"/>
  <c r="AM46"/>
  <c r="AC46"/>
  <c r="S46"/>
  <c r="AM45"/>
  <c r="AW44"/>
  <c r="AM44"/>
  <c r="AX42"/>
  <c r="AU57"/>
  <c r="AV57" s="1"/>
  <c r="AN42"/>
  <c r="AN57" s="1"/>
  <c r="AD42"/>
  <c r="AC42"/>
  <c r="T42"/>
  <c r="T57" s="1"/>
  <c r="P42"/>
  <c r="J42"/>
  <c r="G57"/>
  <c r="H57" s="1"/>
  <c r="I57" s="1"/>
  <c r="AW41"/>
  <c r="AM41"/>
  <c r="AC41"/>
  <c r="S41"/>
  <c r="AW40"/>
  <c r="AM40"/>
  <c r="AC40"/>
  <c r="S40"/>
  <c r="AW39"/>
  <c r="AM39"/>
  <c r="AC39"/>
  <c r="S39"/>
  <c r="AW38"/>
  <c r="AM38"/>
  <c r="AC38"/>
  <c r="S38"/>
  <c r="AW37"/>
  <c r="AM37"/>
  <c r="AC37"/>
  <c r="S37"/>
  <c r="AW36"/>
  <c r="AM36"/>
  <c r="AC36"/>
  <c r="S36"/>
  <c r="AW35"/>
  <c r="AM35"/>
  <c r="AC35"/>
  <c r="S35"/>
  <c r="AW34"/>
  <c r="AM34"/>
  <c r="AC34"/>
  <c r="AW33"/>
  <c r="AM33"/>
  <c r="AC33"/>
  <c r="S33"/>
  <c r="AW32"/>
  <c r="AM32"/>
  <c r="AC32"/>
  <c r="AW31"/>
  <c r="AM31"/>
  <c r="S31"/>
  <c r="AW30"/>
  <c r="AM30"/>
  <c r="AC30"/>
  <c r="S30"/>
  <c r="AM29"/>
  <c r="AW28"/>
  <c r="AM28"/>
  <c r="AX26"/>
  <c r="AX41" s="1"/>
  <c r="AT26"/>
  <c r="AN26"/>
  <c r="AJ26"/>
  <c r="AK41" s="1"/>
  <c r="AL41" s="1"/>
  <c r="AD26"/>
  <c r="AD41" s="1"/>
  <c r="Z26"/>
  <c r="AA28" s="1"/>
  <c r="AB28" s="1"/>
  <c r="AC28" s="1"/>
  <c r="T26"/>
  <c r="T28" s="1"/>
  <c r="P26"/>
  <c r="J26"/>
  <c r="J41" s="1"/>
  <c r="F26"/>
  <c r="AW25"/>
  <c r="AW24"/>
  <c r="AW23"/>
  <c r="AW22"/>
  <c r="AW21"/>
  <c r="AW20"/>
  <c r="AW19"/>
  <c r="AW18"/>
  <c r="AW17"/>
  <c r="AW16"/>
  <c r="AW15"/>
  <c r="AW14"/>
  <c r="AW12"/>
  <c r="AX10"/>
  <c r="AX25" s="1"/>
  <c r="AT10"/>
  <c r="AU25" s="1"/>
  <c r="AV25" s="1"/>
  <c r="AM25"/>
  <c r="AM24"/>
  <c r="AM23"/>
  <c r="AM22"/>
  <c r="AM21"/>
  <c r="AM20"/>
  <c r="AM19"/>
  <c r="AM18"/>
  <c r="AM17"/>
  <c r="AM16"/>
  <c r="AM15"/>
  <c r="AM14"/>
  <c r="AM13"/>
  <c r="AM12"/>
  <c r="AN10"/>
  <c r="AN25" s="1"/>
  <c r="AJ10"/>
  <c r="AK25" s="1"/>
  <c r="AL25" s="1"/>
  <c r="AC25"/>
  <c r="AC24"/>
  <c r="AC23"/>
  <c r="AC22"/>
  <c r="AC21"/>
  <c r="AC20"/>
  <c r="AC19"/>
  <c r="AC18"/>
  <c r="AC17"/>
  <c r="AC16"/>
  <c r="AC14"/>
  <c r="AD10"/>
  <c r="AD25" s="1"/>
  <c r="Z10"/>
  <c r="AA25" s="1"/>
  <c r="AB25" s="1"/>
  <c r="T10"/>
  <c r="T25" s="1"/>
  <c r="P10"/>
  <c r="SG24" l="1"/>
  <c r="VS71"/>
  <c r="VT71" s="1"/>
  <c r="VS69"/>
  <c r="VT69" s="1"/>
  <c r="VS67"/>
  <c r="VT67" s="1"/>
  <c r="VO40"/>
  <c r="VP40" s="1"/>
  <c r="VO39"/>
  <c r="VP39" s="1"/>
  <c r="VO37"/>
  <c r="VP37" s="1"/>
  <c r="VO36"/>
  <c r="VP36" s="1"/>
  <c r="VO34"/>
  <c r="VP34" s="1"/>
  <c r="VQ34" s="1"/>
  <c r="VS34" s="1"/>
  <c r="RW72"/>
  <c r="RX72" s="1"/>
  <c r="LS88"/>
  <c r="HM72"/>
  <c r="IG88"/>
  <c r="JA24"/>
  <c r="JB24" s="1"/>
  <c r="JA88"/>
  <c r="LS24"/>
  <c r="VS17"/>
  <c r="VT17" s="1"/>
  <c r="VS15"/>
  <c r="VT15" s="1"/>
  <c r="BI88"/>
  <c r="VS85"/>
  <c r="VT85" s="1"/>
  <c r="VS83"/>
  <c r="VT83" s="1"/>
  <c r="VS70"/>
  <c r="VT70" s="1"/>
  <c r="VS68"/>
  <c r="VT68" s="1"/>
  <c r="VS65"/>
  <c r="VT65" s="1"/>
  <c r="VS63"/>
  <c r="VT63" s="1"/>
  <c r="VO33"/>
  <c r="VP33" s="1"/>
  <c r="VO32"/>
  <c r="VP32" s="1"/>
  <c r="SQ72"/>
  <c r="SE44"/>
  <c r="SE76"/>
  <c r="PO24"/>
  <c r="VX74"/>
  <c r="VY81" s="1"/>
  <c r="VZ81" s="1"/>
  <c r="Q12"/>
  <c r="R12" s="1"/>
  <c r="S12" s="1"/>
  <c r="Q13"/>
  <c r="R13" s="1"/>
  <c r="S13" s="1"/>
  <c r="Q14"/>
  <c r="R14" s="1"/>
  <c r="Q15"/>
  <c r="R15" s="1"/>
  <c r="Q16"/>
  <c r="R16" s="1"/>
  <c r="S16" s="1"/>
  <c r="Q17"/>
  <c r="R17" s="1"/>
  <c r="Q18"/>
  <c r="R18" s="1"/>
  <c r="S18" s="1"/>
  <c r="Q19"/>
  <c r="R19" s="1"/>
  <c r="Q20"/>
  <c r="R20" s="1"/>
  <c r="Q21"/>
  <c r="R21" s="1"/>
  <c r="Q22"/>
  <c r="R22" s="1"/>
  <c r="Q23"/>
  <c r="R23" s="1"/>
  <c r="Q24"/>
  <c r="R24" s="1"/>
  <c r="Q25"/>
  <c r="R25" s="1"/>
  <c r="S58"/>
  <c r="JU88"/>
  <c r="VR80"/>
  <c r="VR79"/>
  <c r="VR76"/>
  <c r="VS72"/>
  <c r="VT72" s="1"/>
  <c r="VS64"/>
  <c r="VT64" s="1"/>
  <c r="TA74"/>
  <c r="TB74" s="1"/>
  <c r="SG74"/>
  <c r="PO74"/>
  <c r="PP74" s="1"/>
  <c r="OU74"/>
  <c r="OV74" s="1"/>
  <c r="VR49"/>
  <c r="VR48"/>
  <c r="VR47"/>
  <c r="VR46"/>
  <c r="VR45"/>
  <c r="VR41"/>
  <c r="VR39"/>
  <c r="VR36"/>
  <c r="VR34"/>
  <c r="VR32"/>
  <c r="AM10"/>
  <c r="AO10" s="1"/>
  <c r="FY24"/>
  <c r="FZ24" s="1"/>
  <c r="OT13"/>
  <c r="OT17"/>
  <c r="OT21"/>
  <c r="OU24"/>
  <c r="OV24" s="1"/>
  <c r="OT25"/>
  <c r="PN15"/>
  <c r="PN19"/>
  <c r="PN23"/>
  <c r="SE10"/>
  <c r="SG10" s="1"/>
  <c r="SH10" s="1"/>
  <c r="SC12"/>
  <c r="SD12" s="1"/>
  <c r="SC14"/>
  <c r="SD14" s="1"/>
  <c r="SC16"/>
  <c r="SD16" s="1"/>
  <c r="SC18"/>
  <c r="SD18" s="1"/>
  <c r="SC20"/>
  <c r="SD20" s="1"/>
  <c r="SC22"/>
  <c r="SD22" s="1"/>
  <c r="SC24"/>
  <c r="SD24" s="1"/>
  <c r="SF45"/>
  <c r="SF47"/>
  <c r="SF49"/>
  <c r="SF51"/>
  <c r="SF53"/>
  <c r="SF55"/>
  <c r="SG56"/>
  <c r="SH56" s="1"/>
  <c r="SF57"/>
  <c r="SZ13"/>
  <c r="SZ19"/>
  <c r="SZ23"/>
  <c r="SZ25"/>
  <c r="UD15"/>
  <c r="UD19"/>
  <c r="UD23"/>
  <c r="VR53"/>
  <c r="VR52"/>
  <c r="VR51"/>
  <c r="VR50"/>
  <c r="VS40"/>
  <c r="VS38"/>
  <c r="VS37"/>
  <c r="VS35"/>
  <c r="VS32"/>
  <c r="VS30"/>
  <c r="VO30"/>
  <c r="VP30" s="1"/>
  <c r="VS25"/>
  <c r="VT25" s="1"/>
  <c r="VS23"/>
  <c r="VT23" s="1"/>
  <c r="VS21"/>
  <c r="VT21" s="1"/>
  <c r="VS19"/>
  <c r="VT19" s="1"/>
  <c r="OK24"/>
  <c r="OL24" s="1"/>
  <c r="OT15"/>
  <c r="OT19"/>
  <c r="OT23"/>
  <c r="PN13"/>
  <c r="PN17"/>
  <c r="PN21"/>
  <c r="PN25"/>
  <c r="SF13"/>
  <c r="SF15"/>
  <c r="SF17"/>
  <c r="SF19"/>
  <c r="SF21"/>
  <c r="SF23"/>
  <c r="SF25"/>
  <c r="SG45"/>
  <c r="SH45" s="1"/>
  <c r="SG49"/>
  <c r="SH49" s="1"/>
  <c r="SG51"/>
  <c r="SH51" s="1"/>
  <c r="SG53"/>
  <c r="SH53" s="1"/>
  <c r="SG55"/>
  <c r="SH55" s="1"/>
  <c r="SG57"/>
  <c r="SH57" s="1"/>
  <c r="SF77"/>
  <c r="SF79"/>
  <c r="SF81"/>
  <c r="SF83"/>
  <c r="SF85"/>
  <c r="SF87"/>
  <c r="SF89"/>
  <c r="SZ15"/>
  <c r="SZ17"/>
  <c r="SZ21"/>
  <c r="UD13"/>
  <c r="UE15"/>
  <c r="UF15" s="1"/>
  <c r="UD17"/>
  <c r="UE17" s="1"/>
  <c r="UF17" s="1"/>
  <c r="UE19"/>
  <c r="UF19" s="1"/>
  <c r="UD21"/>
  <c r="UE21" s="1"/>
  <c r="UF21" s="1"/>
  <c r="UE23"/>
  <c r="UF23" s="1"/>
  <c r="UE24"/>
  <c r="UF24" s="1"/>
  <c r="UD25"/>
  <c r="UE25" s="1"/>
  <c r="UF25" s="1"/>
  <c r="VX58"/>
  <c r="WA58" s="1"/>
  <c r="VS89"/>
  <c r="VT89" s="1"/>
  <c r="VS87"/>
  <c r="VS73"/>
  <c r="VT73" s="1"/>
  <c r="VS58"/>
  <c r="VT58" s="1"/>
  <c r="VV58" s="1"/>
  <c r="VS57"/>
  <c r="VT57" s="1"/>
  <c r="VS56"/>
  <c r="VT56" s="1"/>
  <c r="VS55"/>
  <c r="VT55" s="1"/>
  <c r="VS54"/>
  <c r="VS53"/>
  <c r="VT53" s="1"/>
  <c r="VS52"/>
  <c r="VT52" s="1"/>
  <c r="VS51"/>
  <c r="VT51" s="1"/>
  <c r="VS49"/>
  <c r="VS48"/>
  <c r="VT48" s="1"/>
  <c r="VS47"/>
  <c r="VT47" s="1"/>
  <c r="VS46"/>
  <c r="VT46" s="1"/>
  <c r="VS41"/>
  <c r="VS39"/>
  <c r="VS36"/>
  <c r="VS31"/>
  <c r="VS26"/>
  <c r="VP59"/>
  <c r="VO28"/>
  <c r="VP28" s="1"/>
  <c r="VX90"/>
  <c r="UA29"/>
  <c r="UB29" s="1"/>
  <c r="UC29" s="1"/>
  <c r="UA33"/>
  <c r="UB33" s="1"/>
  <c r="UA37"/>
  <c r="UB37" s="1"/>
  <c r="UA41"/>
  <c r="UB41" s="1"/>
  <c r="UA31"/>
  <c r="UB31" s="1"/>
  <c r="UA35"/>
  <c r="UB35" s="1"/>
  <c r="VX26"/>
  <c r="VY28" s="1"/>
  <c r="VZ28" s="1"/>
  <c r="TA88"/>
  <c r="TB88" s="1"/>
  <c r="SO26"/>
  <c r="SQ26" s="1"/>
  <c r="SR26" s="1"/>
  <c r="SM30"/>
  <c r="SN30" s="1"/>
  <c r="SM34"/>
  <c r="SN34" s="1"/>
  <c r="SO34" s="1"/>
  <c r="SM38"/>
  <c r="SN38" s="1"/>
  <c r="SM28"/>
  <c r="SN28" s="1"/>
  <c r="SM32"/>
  <c r="SN32" s="1"/>
  <c r="SM36"/>
  <c r="SN36" s="1"/>
  <c r="SM40"/>
  <c r="SN40" s="1"/>
  <c r="RS30"/>
  <c r="RT30" s="1"/>
  <c r="RS34"/>
  <c r="RT34" s="1"/>
  <c r="RU34" s="1"/>
  <c r="RS38"/>
  <c r="RT38" s="1"/>
  <c r="RU26"/>
  <c r="RS28"/>
  <c r="RT28" s="1"/>
  <c r="RS32"/>
  <c r="RT32" s="1"/>
  <c r="RS36"/>
  <c r="RT36" s="1"/>
  <c r="RS40"/>
  <c r="RT40" s="1"/>
  <c r="PM44"/>
  <c r="OS44"/>
  <c r="Q41"/>
  <c r="R41" s="1"/>
  <c r="Q28"/>
  <c r="R28" s="1"/>
  <c r="S28" s="1"/>
  <c r="U28" s="1"/>
  <c r="VS24"/>
  <c r="VT24" s="1"/>
  <c r="VS22"/>
  <c r="VT22" s="1"/>
  <c r="VS20"/>
  <c r="VT20" s="1"/>
  <c r="VS16"/>
  <c r="VT16" s="1"/>
  <c r="VS14"/>
  <c r="VT14" s="1"/>
  <c r="UA12"/>
  <c r="UB12" s="1"/>
  <c r="UA14"/>
  <c r="UB14" s="1"/>
  <c r="UA16"/>
  <c r="UB16" s="1"/>
  <c r="UA18"/>
  <c r="UB18" s="1"/>
  <c r="UA20"/>
  <c r="UB20" s="1"/>
  <c r="UA22"/>
  <c r="UB22" s="1"/>
  <c r="UA24"/>
  <c r="UB24" s="1"/>
  <c r="UC10"/>
  <c r="UE10" s="1"/>
  <c r="SY10"/>
  <c r="TA10" s="1"/>
  <c r="SW12"/>
  <c r="SX12" s="1"/>
  <c r="SW14"/>
  <c r="SX14" s="1"/>
  <c r="SW16"/>
  <c r="SX16" s="1"/>
  <c r="SY16" s="1"/>
  <c r="SW18"/>
  <c r="SX18" s="1"/>
  <c r="SW20"/>
  <c r="SX20" s="1"/>
  <c r="SW22"/>
  <c r="SX22" s="1"/>
  <c r="SW24"/>
  <c r="SX24" s="1"/>
  <c r="SY24" s="1"/>
  <c r="TA24" s="1"/>
  <c r="TB24" s="1"/>
  <c r="PM10"/>
  <c r="PO10" s="1"/>
  <c r="PP10" s="1"/>
  <c r="PK12"/>
  <c r="PL12" s="1"/>
  <c r="PK14"/>
  <c r="PL14" s="1"/>
  <c r="PK16"/>
  <c r="PL16" s="1"/>
  <c r="PK18"/>
  <c r="PL18" s="1"/>
  <c r="PK20"/>
  <c r="PL20" s="1"/>
  <c r="PK22"/>
  <c r="PL22" s="1"/>
  <c r="PK24"/>
  <c r="PL24" s="1"/>
  <c r="OS10"/>
  <c r="OU10" s="1"/>
  <c r="OV10" s="1"/>
  <c r="OQ12"/>
  <c r="OR12" s="1"/>
  <c r="OQ14"/>
  <c r="OR14" s="1"/>
  <c r="OQ16"/>
  <c r="OR16" s="1"/>
  <c r="OQ18"/>
  <c r="OR18" s="1"/>
  <c r="OQ20"/>
  <c r="OR20" s="1"/>
  <c r="OQ22"/>
  <c r="OR22" s="1"/>
  <c r="OQ24"/>
  <c r="OR24" s="1"/>
  <c r="S10"/>
  <c r="U10" s="1"/>
  <c r="V10" s="1"/>
  <c r="X10" s="1"/>
  <c r="VR81"/>
  <c r="VS81" s="1"/>
  <c r="VT81" s="1"/>
  <c r="VR78"/>
  <c r="VS78" s="1"/>
  <c r="VT78" s="1"/>
  <c r="VS74"/>
  <c r="VT74" s="1"/>
  <c r="VS88"/>
  <c r="VS86"/>
  <c r="VT86" s="1"/>
  <c r="VS84"/>
  <c r="VT84" s="1"/>
  <c r="VS80"/>
  <c r="VT80" s="1"/>
  <c r="VS79"/>
  <c r="VT79" s="1"/>
  <c r="WB74"/>
  <c r="WB76" s="1"/>
  <c r="UE74"/>
  <c r="UF74" s="1"/>
  <c r="UD77"/>
  <c r="UD79"/>
  <c r="UE79" s="1"/>
  <c r="UF79" s="1"/>
  <c r="UD81"/>
  <c r="UE81" s="1"/>
  <c r="UF81" s="1"/>
  <c r="UD83"/>
  <c r="UE83" s="1"/>
  <c r="UF83" s="1"/>
  <c r="UD85"/>
  <c r="UE85" s="1"/>
  <c r="UF85" s="1"/>
  <c r="UD87"/>
  <c r="UE87" s="1"/>
  <c r="UF87" s="1"/>
  <c r="UE88"/>
  <c r="UD89"/>
  <c r="UE89" s="1"/>
  <c r="UF89" s="1"/>
  <c r="SZ77"/>
  <c r="SZ79"/>
  <c r="SZ81"/>
  <c r="SZ83"/>
  <c r="SZ85"/>
  <c r="SZ87"/>
  <c r="SZ89"/>
  <c r="PN77"/>
  <c r="PN79"/>
  <c r="PN81"/>
  <c r="PN83"/>
  <c r="PN85"/>
  <c r="PN87"/>
  <c r="PN89"/>
  <c r="OT77"/>
  <c r="OT79"/>
  <c r="OT81"/>
  <c r="OT83"/>
  <c r="OT85"/>
  <c r="OT87"/>
  <c r="OT89"/>
  <c r="OK88"/>
  <c r="HW74"/>
  <c r="HX74" s="1"/>
  <c r="GI74"/>
  <c r="FY88"/>
  <c r="BI74"/>
  <c r="BJ74" s="1"/>
  <c r="AY74"/>
  <c r="AZ74" s="1"/>
  <c r="VR62"/>
  <c r="VS62" s="1"/>
  <c r="VT62" s="1"/>
  <c r="VR61"/>
  <c r="VS61" s="1"/>
  <c r="VT61" s="1"/>
  <c r="VR60"/>
  <c r="VS60" s="1"/>
  <c r="VT60" s="1"/>
  <c r="SQ58"/>
  <c r="SR58" s="1"/>
  <c r="SP61"/>
  <c r="SP63"/>
  <c r="SQ63" s="1"/>
  <c r="SP65"/>
  <c r="SP67"/>
  <c r="SQ67" s="1"/>
  <c r="SP69"/>
  <c r="SP71"/>
  <c r="SQ71" s="1"/>
  <c r="SP73"/>
  <c r="RV61"/>
  <c r="RV63"/>
  <c r="RW63" s="1"/>
  <c r="RV65"/>
  <c r="RV67"/>
  <c r="RW67" s="1"/>
  <c r="RV69"/>
  <c r="RV71"/>
  <c r="RW71" s="1"/>
  <c r="RV73"/>
  <c r="WB58"/>
  <c r="WB61" s="1"/>
  <c r="U58"/>
  <c r="V58" s="1"/>
  <c r="UE42"/>
  <c r="UF42" s="1"/>
  <c r="UD45"/>
  <c r="UD47"/>
  <c r="UD49"/>
  <c r="UD51"/>
  <c r="UD53"/>
  <c r="UD55"/>
  <c r="UD57"/>
  <c r="TA42"/>
  <c r="TB42" s="1"/>
  <c r="SZ45"/>
  <c r="SZ47"/>
  <c r="SZ49"/>
  <c r="SZ51"/>
  <c r="SZ53"/>
  <c r="SZ55"/>
  <c r="TA56"/>
  <c r="TB56" s="1"/>
  <c r="SZ57"/>
  <c r="PO42"/>
  <c r="PP42" s="1"/>
  <c r="PN45"/>
  <c r="PN47"/>
  <c r="PN49"/>
  <c r="PN51"/>
  <c r="PN53"/>
  <c r="PN55"/>
  <c r="PO56"/>
  <c r="PN57"/>
  <c r="PO57" s="1"/>
  <c r="PP57" s="1"/>
  <c r="PO47"/>
  <c r="PO49"/>
  <c r="PP49" s="1"/>
  <c r="PO51"/>
  <c r="PO53"/>
  <c r="PP53" s="1"/>
  <c r="PO55"/>
  <c r="OU42"/>
  <c r="OV42" s="1"/>
  <c r="OT45"/>
  <c r="OT47"/>
  <c r="OT49"/>
  <c r="OT51"/>
  <c r="OT53"/>
  <c r="OT55"/>
  <c r="OU56"/>
  <c r="OT57"/>
  <c r="OK56"/>
  <c r="OL56" s="1"/>
  <c r="FY56"/>
  <c r="FZ56" s="1"/>
  <c r="EK42"/>
  <c r="EL42" s="1"/>
  <c r="AE42"/>
  <c r="AF42" s="1"/>
  <c r="WB42"/>
  <c r="WB44" s="1"/>
  <c r="VR33"/>
  <c r="VS33" s="1"/>
  <c r="VR29"/>
  <c r="VS29" s="1"/>
  <c r="VR28"/>
  <c r="SP29"/>
  <c r="SP31"/>
  <c r="SQ31" s="1"/>
  <c r="SP33"/>
  <c r="SQ33" s="1"/>
  <c r="SP35"/>
  <c r="SQ35" s="1"/>
  <c r="SP37"/>
  <c r="SQ37" s="1"/>
  <c r="SP39"/>
  <c r="SQ39" s="1"/>
  <c r="SQ40"/>
  <c r="SR40" s="1"/>
  <c r="SP41"/>
  <c r="SQ41" s="1"/>
  <c r="RW26"/>
  <c r="RX26" s="1"/>
  <c r="RV29"/>
  <c r="RV31"/>
  <c r="RW31" s="1"/>
  <c r="RV33"/>
  <c r="RV35"/>
  <c r="RW35" s="1"/>
  <c r="RV37"/>
  <c r="RV39"/>
  <c r="RW39" s="1"/>
  <c r="RW40"/>
  <c r="RV41"/>
  <c r="RW41" s="1"/>
  <c r="RW33"/>
  <c r="RX33" s="1"/>
  <c r="RW37"/>
  <c r="RX37" s="1"/>
  <c r="WE90"/>
  <c r="WB10"/>
  <c r="WB13" s="1"/>
  <c r="WB17"/>
  <c r="VT88"/>
  <c r="VT87"/>
  <c r="VS101"/>
  <c r="VX42"/>
  <c r="WA42" s="1"/>
  <c r="WB26"/>
  <c r="VT26"/>
  <c r="VQ10"/>
  <c r="VS10" s="1"/>
  <c r="VO12"/>
  <c r="VP12" s="1"/>
  <c r="VO13"/>
  <c r="VP13" s="1"/>
  <c r="VQ13" s="1"/>
  <c r="VS13" s="1"/>
  <c r="VT13" s="1"/>
  <c r="VO14"/>
  <c r="VP14" s="1"/>
  <c r="VO15"/>
  <c r="VP15" s="1"/>
  <c r="VO16"/>
  <c r="VP16" s="1"/>
  <c r="VO17"/>
  <c r="VP17" s="1"/>
  <c r="VO18"/>
  <c r="VP18" s="1"/>
  <c r="VQ18" s="1"/>
  <c r="VS18" s="1"/>
  <c r="VO19"/>
  <c r="VP19" s="1"/>
  <c r="VO20"/>
  <c r="VP20" s="1"/>
  <c r="VO21"/>
  <c r="VP21" s="1"/>
  <c r="VO22"/>
  <c r="VP22" s="1"/>
  <c r="VO23"/>
  <c r="VP23" s="1"/>
  <c r="VO24"/>
  <c r="VP24" s="1"/>
  <c r="VO25"/>
  <c r="VP25" s="1"/>
  <c r="VQ42"/>
  <c r="VS42" s="1"/>
  <c r="VO44"/>
  <c r="VP44" s="1"/>
  <c r="VO45"/>
  <c r="VP45" s="1"/>
  <c r="VQ45" s="1"/>
  <c r="VS45" s="1"/>
  <c r="VT45" s="1"/>
  <c r="VO46"/>
  <c r="VP46" s="1"/>
  <c r="VO47"/>
  <c r="VP47" s="1"/>
  <c r="VO48"/>
  <c r="VP48" s="1"/>
  <c r="VO49"/>
  <c r="VP49" s="1"/>
  <c r="VO50"/>
  <c r="VP50" s="1"/>
  <c r="VQ50" s="1"/>
  <c r="VS50" s="1"/>
  <c r="VT50" s="1"/>
  <c r="VO51"/>
  <c r="VP51" s="1"/>
  <c r="VO52"/>
  <c r="VP52" s="1"/>
  <c r="VO53"/>
  <c r="VP53" s="1"/>
  <c r="VO54"/>
  <c r="VP54" s="1"/>
  <c r="VO55"/>
  <c r="VP55" s="1"/>
  <c r="VO56"/>
  <c r="VP56" s="1"/>
  <c r="VO57"/>
  <c r="VP57" s="1"/>
  <c r="VX10"/>
  <c r="WA10" s="1"/>
  <c r="WA89"/>
  <c r="VO89"/>
  <c r="VP89" s="1"/>
  <c r="VO88"/>
  <c r="VP88" s="1"/>
  <c r="WA87"/>
  <c r="E322" i="100" s="1"/>
  <c r="VO87" i="62"/>
  <c r="VP87" s="1"/>
  <c r="VO86"/>
  <c r="VP86" s="1"/>
  <c r="WA85"/>
  <c r="E320" i="100" s="1"/>
  <c r="VO85" i="62"/>
  <c r="VP85" s="1"/>
  <c r="VO84"/>
  <c r="VP84" s="1"/>
  <c r="VO83"/>
  <c r="VP83" s="1"/>
  <c r="VO82"/>
  <c r="VP82" s="1"/>
  <c r="VQ82" s="1"/>
  <c r="VS82" s="1"/>
  <c r="VT82" s="1"/>
  <c r="WA81"/>
  <c r="E316" i="100" s="1"/>
  <c r="VO81" i="62"/>
  <c r="VP81" s="1"/>
  <c r="VO80"/>
  <c r="VP80" s="1"/>
  <c r="VO79"/>
  <c r="VP79" s="1"/>
  <c r="VO78"/>
  <c r="VP78" s="1"/>
  <c r="VO77"/>
  <c r="VP77" s="1"/>
  <c r="VQ77" s="1"/>
  <c r="VS77" s="1"/>
  <c r="VT77" s="1"/>
  <c r="VO76"/>
  <c r="VP76" s="1"/>
  <c r="VT54"/>
  <c r="VT49"/>
  <c r="VI41"/>
  <c r="VI73"/>
  <c r="VI24"/>
  <c r="VI56"/>
  <c r="VI88"/>
  <c r="VG10"/>
  <c r="VI10" s="1"/>
  <c r="VE12"/>
  <c r="VF12" s="1"/>
  <c r="VH13"/>
  <c r="VE14"/>
  <c r="VF14" s="1"/>
  <c r="VH15"/>
  <c r="VE16"/>
  <c r="VF16" s="1"/>
  <c r="VH17"/>
  <c r="VI17" s="1"/>
  <c r="VE18"/>
  <c r="VF18" s="1"/>
  <c r="VG18" s="1"/>
  <c r="VH19"/>
  <c r="VI19" s="1"/>
  <c r="VE20"/>
  <c r="VF20" s="1"/>
  <c r="VH21"/>
  <c r="VI21" s="1"/>
  <c r="VE22"/>
  <c r="VF22" s="1"/>
  <c r="VH23"/>
  <c r="VI23" s="1"/>
  <c r="VE24"/>
  <c r="VF24" s="1"/>
  <c r="VH25"/>
  <c r="VI25" s="1"/>
  <c r="VH28"/>
  <c r="VE29"/>
  <c r="VF29" s="1"/>
  <c r="VG29" s="1"/>
  <c r="VH30"/>
  <c r="VI30" s="1"/>
  <c r="VE31"/>
  <c r="VF31" s="1"/>
  <c r="VG31" s="1"/>
  <c r="VH32"/>
  <c r="VI32" s="1"/>
  <c r="VE33"/>
  <c r="VF33" s="1"/>
  <c r="VH34"/>
  <c r="VE35"/>
  <c r="VF35" s="1"/>
  <c r="VH36"/>
  <c r="VI36" s="1"/>
  <c r="VE37"/>
  <c r="VF37" s="1"/>
  <c r="VH38"/>
  <c r="VI38" s="1"/>
  <c r="VE39"/>
  <c r="VF39" s="1"/>
  <c r="VH40"/>
  <c r="VI40" s="1"/>
  <c r="VE41"/>
  <c r="VF41" s="1"/>
  <c r="VG42"/>
  <c r="VI42" s="1"/>
  <c r="VE44"/>
  <c r="VF44" s="1"/>
  <c r="VH45"/>
  <c r="VE46"/>
  <c r="VF46" s="1"/>
  <c r="VH47"/>
  <c r="VE48"/>
  <c r="VF48" s="1"/>
  <c r="VH49"/>
  <c r="VI49" s="1"/>
  <c r="VE50"/>
  <c r="VF50" s="1"/>
  <c r="VG50" s="1"/>
  <c r="VH51"/>
  <c r="VI51" s="1"/>
  <c r="VE52"/>
  <c r="VF52" s="1"/>
  <c r="VH53"/>
  <c r="VI53" s="1"/>
  <c r="VE54"/>
  <c r="VF54" s="1"/>
  <c r="VH55"/>
  <c r="VI55" s="1"/>
  <c r="VE56"/>
  <c r="VF56" s="1"/>
  <c r="VH57"/>
  <c r="VI57" s="1"/>
  <c r="VH60"/>
  <c r="VE61"/>
  <c r="VF61" s="1"/>
  <c r="VG61" s="1"/>
  <c r="VH62"/>
  <c r="VI62" s="1"/>
  <c r="VE63"/>
  <c r="VF63" s="1"/>
  <c r="VG63" s="1"/>
  <c r="VH64"/>
  <c r="VI64" s="1"/>
  <c r="VE65"/>
  <c r="VF65" s="1"/>
  <c r="VH66"/>
  <c r="VE67"/>
  <c r="VF67" s="1"/>
  <c r="VH68"/>
  <c r="VI68" s="1"/>
  <c r="VE69"/>
  <c r="VF69" s="1"/>
  <c r="VH70"/>
  <c r="VI70" s="1"/>
  <c r="VE71"/>
  <c r="VF71" s="1"/>
  <c r="VH72"/>
  <c r="VI72" s="1"/>
  <c r="VE73"/>
  <c r="VF73" s="1"/>
  <c r="VG74"/>
  <c r="VI74" s="1"/>
  <c r="VE76"/>
  <c r="VF76" s="1"/>
  <c r="VH77"/>
  <c r="VE78"/>
  <c r="VF78" s="1"/>
  <c r="VH79"/>
  <c r="VE80"/>
  <c r="VF80" s="1"/>
  <c r="VH81"/>
  <c r="VI81" s="1"/>
  <c r="VE82"/>
  <c r="VF82" s="1"/>
  <c r="VG82" s="1"/>
  <c r="VH83"/>
  <c r="VI83" s="1"/>
  <c r="VE84"/>
  <c r="VF84" s="1"/>
  <c r="VH85"/>
  <c r="VI85" s="1"/>
  <c r="VE86"/>
  <c r="VF86" s="1"/>
  <c r="VH87"/>
  <c r="VI87" s="1"/>
  <c r="VE88"/>
  <c r="VF88" s="1"/>
  <c r="VH89"/>
  <c r="VI89" s="1"/>
  <c r="VH12"/>
  <c r="VE13"/>
  <c r="VF13" s="1"/>
  <c r="VG13" s="1"/>
  <c r="VH14"/>
  <c r="VI14" s="1"/>
  <c r="VE15"/>
  <c r="VF15" s="1"/>
  <c r="VG15" s="1"/>
  <c r="VH16"/>
  <c r="VI16" s="1"/>
  <c r="VE17"/>
  <c r="VF17" s="1"/>
  <c r="VH18"/>
  <c r="VI18" s="1"/>
  <c r="VE19"/>
  <c r="VF19" s="1"/>
  <c r="VH20"/>
  <c r="VI20" s="1"/>
  <c r="VE21"/>
  <c r="VF21" s="1"/>
  <c r="VH22"/>
  <c r="VI22" s="1"/>
  <c r="VE23"/>
  <c r="VF23" s="1"/>
  <c r="VG26"/>
  <c r="VI26" s="1"/>
  <c r="VE28"/>
  <c r="VF28" s="1"/>
  <c r="VH29"/>
  <c r="VE30"/>
  <c r="VF30" s="1"/>
  <c r="VH31"/>
  <c r="VE32"/>
  <c r="VF32" s="1"/>
  <c r="VH33"/>
  <c r="VI33" s="1"/>
  <c r="VE34"/>
  <c r="VF34" s="1"/>
  <c r="VG34" s="1"/>
  <c r="VH35"/>
  <c r="VI35" s="1"/>
  <c r="VE36"/>
  <c r="VF36" s="1"/>
  <c r="VH37"/>
  <c r="VI37" s="1"/>
  <c r="VE38"/>
  <c r="VF38" s="1"/>
  <c r="VH39"/>
  <c r="VI39" s="1"/>
  <c r="VH44"/>
  <c r="VE45"/>
  <c r="VF45" s="1"/>
  <c r="VG45" s="1"/>
  <c r="VH46"/>
  <c r="VI46" s="1"/>
  <c r="VE47"/>
  <c r="VF47" s="1"/>
  <c r="VG47" s="1"/>
  <c r="VH48"/>
  <c r="VI48" s="1"/>
  <c r="VE49"/>
  <c r="VF49" s="1"/>
  <c r="VH50"/>
  <c r="VI50" s="1"/>
  <c r="VE51"/>
  <c r="VF51" s="1"/>
  <c r="VH52"/>
  <c r="VI52" s="1"/>
  <c r="VE53"/>
  <c r="VF53" s="1"/>
  <c r="VH54"/>
  <c r="VI54" s="1"/>
  <c r="VE55"/>
  <c r="VF55" s="1"/>
  <c r="VG58"/>
  <c r="VI58" s="1"/>
  <c r="VE60"/>
  <c r="VF60" s="1"/>
  <c r="VH61"/>
  <c r="VE62"/>
  <c r="VF62" s="1"/>
  <c r="VH63"/>
  <c r="VE64"/>
  <c r="VF64" s="1"/>
  <c r="VH65"/>
  <c r="VI65" s="1"/>
  <c r="VE66"/>
  <c r="VF66" s="1"/>
  <c r="VG66" s="1"/>
  <c r="VH67"/>
  <c r="VI67" s="1"/>
  <c r="VE68"/>
  <c r="VF68" s="1"/>
  <c r="VH69"/>
  <c r="VI69" s="1"/>
  <c r="VE70"/>
  <c r="VF70" s="1"/>
  <c r="VH71"/>
  <c r="VI71" s="1"/>
  <c r="VH76"/>
  <c r="VE77"/>
  <c r="VF77" s="1"/>
  <c r="VG77" s="1"/>
  <c r="VH78"/>
  <c r="VI78" s="1"/>
  <c r="VE79"/>
  <c r="VF79" s="1"/>
  <c r="VG79" s="1"/>
  <c r="VH80"/>
  <c r="VI80" s="1"/>
  <c r="VE81"/>
  <c r="VF81" s="1"/>
  <c r="VH82"/>
  <c r="VI82" s="1"/>
  <c r="VE83"/>
  <c r="VF83" s="1"/>
  <c r="VH84"/>
  <c r="VI84" s="1"/>
  <c r="VE85"/>
  <c r="VF85" s="1"/>
  <c r="VH86"/>
  <c r="VI86" s="1"/>
  <c r="VE87"/>
  <c r="VF87" s="1"/>
  <c r="UY41"/>
  <c r="UY73"/>
  <c r="UY24"/>
  <c r="UY56"/>
  <c r="UY88"/>
  <c r="UW10"/>
  <c r="UY10" s="1"/>
  <c r="UU12"/>
  <c r="UV12" s="1"/>
  <c r="UX13"/>
  <c r="UU14"/>
  <c r="UV14" s="1"/>
  <c r="UX15"/>
  <c r="UY15" s="1"/>
  <c r="UU16"/>
  <c r="UV16" s="1"/>
  <c r="UX17"/>
  <c r="UY17" s="1"/>
  <c r="UU18"/>
  <c r="UV18" s="1"/>
  <c r="UW18" s="1"/>
  <c r="UX19"/>
  <c r="UY19" s="1"/>
  <c r="UU20"/>
  <c r="UV20" s="1"/>
  <c r="UX21"/>
  <c r="UY21" s="1"/>
  <c r="UU22"/>
  <c r="UV22" s="1"/>
  <c r="UX23"/>
  <c r="UY23" s="1"/>
  <c r="UU24"/>
  <c r="UV24" s="1"/>
  <c r="UX25"/>
  <c r="UY25" s="1"/>
  <c r="UX28"/>
  <c r="UU29"/>
  <c r="UV29" s="1"/>
  <c r="UW29" s="1"/>
  <c r="UX30"/>
  <c r="UY30" s="1"/>
  <c r="UU31"/>
  <c r="UV31" s="1"/>
  <c r="UX32"/>
  <c r="UY32" s="1"/>
  <c r="UU33"/>
  <c r="UV33" s="1"/>
  <c r="UX34"/>
  <c r="UU35"/>
  <c r="UV35" s="1"/>
  <c r="UX36"/>
  <c r="UY36" s="1"/>
  <c r="UU37"/>
  <c r="UV37" s="1"/>
  <c r="UX38"/>
  <c r="UY38" s="1"/>
  <c r="UU39"/>
  <c r="UV39" s="1"/>
  <c r="UX40"/>
  <c r="UY40" s="1"/>
  <c r="UU41"/>
  <c r="UV41" s="1"/>
  <c r="UW42"/>
  <c r="UY42" s="1"/>
  <c r="UU44"/>
  <c r="UV44" s="1"/>
  <c r="UX45"/>
  <c r="UU46"/>
  <c r="UV46" s="1"/>
  <c r="UX47"/>
  <c r="UY47" s="1"/>
  <c r="UU48"/>
  <c r="UV48" s="1"/>
  <c r="UX49"/>
  <c r="UY49" s="1"/>
  <c r="UU50"/>
  <c r="UV50" s="1"/>
  <c r="UW50" s="1"/>
  <c r="UX51"/>
  <c r="UY51" s="1"/>
  <c r="UU52"/>
  <c r="UV52" s="1"/>
  <c r="UX53"/>
  <c r="UY53" s="1"/>
  <c r="UU54"/>
  <c r="UV54" s="1"/>
  <c r="UX55"/>
  <c r="UY55" s="1"/>
  <c r="UU56"/>
  <c r="UV56" s="1"/>
  <c r="UX57"/>
  <c r="UY57" s="1"/>
  <c r="UX60"/>
  <c r="UU61"/>
  <c r="UV61" s="1"/>
  <c r="UW61" s="1"/>
  <c r="UX62"/>
  <c r="UY62" s="1"/>
  <c r="UU63"/>
  <c r="UV63" s="1"/>
  <c r="UX64"/>
  <c r="UY64" s="1"/>
  <c r="UU65"/>
  <c r="UV65" s="1"/>
  <c r="UX66"/>
  <c r="UU67"/>
  <c r="UV67" s="1"/>
  <c r="UX68"/>
  <c r="UY68" s="1"/>
  <c r="UU69"/>
  <c r="UV69" s="1"/>
  <c r="UX70"/>
  <c r="UY70" s="1"/>
  <c r="UU71"/>
  <c r="UV71" s="1"/>
  <c r="UX72"/>
  <c r="UY72" s="1"/>
  <c r="UU73"/>
  <c r="UV73" s="1"/>
  <c r="UW74"/>
  <c r="UY74" s="1"/>
  <c r="UU76"/>
  <c r="UV76" s="1"/>
  <c r="UX77"/>
  <c r="UU78"/>
  <c r="UV78" s="1"/>
  <c r="UX79"/>
  <c r="UY79" s="1"/>
  <c r="UU80"/>
  <c r="UV80" s="1"/>
  <c r="UX81"/>
  <c r="UY81" s="1"/>
  <c r="UU82"/>
  <c r="UV82" s="1"/>
  <c r="UW82" s="1"/>
  <c r="UX83"/>
  <c r="UY83" s="1"/>
  <c r="UU84"/>
  <c r="UV84" s="1"/>
  <c r="UX85"/>
  <c r="UY85" s="1"/>
  <c r="UU86"/>
  <c r="UV86" s="1"/>
  <c r="UX87"/>
  <c r="UY87" s="1"/>
  <c r="UU88"/>
  <c r="UV88" s="1"/>
  <c r="UX89"/>
  <c r="UY89" s="1"/>
  <c r="UX12"/>
  <c r="UU13"/>
  <c r="UV13" s="1"/>
  <c r="UW13" s="1"/>
  <c r="UX14"/>
  <c r="UY14" s="1"/>
  <c r="UU15"/>
  <c r="UV15" s="1"/>
  <c r="UX16"/>
  <c r="UY16" s="1"/>
  <c r="UU17"/>
  <c r="UV17" s="1"/>
  <c r="UX18"/>
  <c r="UY18" s="1"/>
  <c r="UU19"/>
  <c r="UV19" s="1"/>
  <c r="UX20"/>
  <c r="UY20" s="1"/>
  <c r="UU21"/>
  <c r="UV21" s="1"/>
  <c r="UX22"/>
  <c r="UY22" s="1"/>
  <c r="UU23"/>
  <c r="UV23" s="1"/>
  <c r="UW26"/>
  <c r="UY26" s="1"/>
  <c r="UU28"/>
  <c r="UV28" s="1"/>
  <c r="UX29"/>
  <c r="UU30"/>
  <c r="UV30" s="1"/>
  <c r="UX31"/>
  <c r="UY31" s="1"/>
  <c r="UU32"/>
  <c r="UV32" s="1"/>
  <c r="UX33"/>
  <c r="UY33" s="1"/>
  <c r="UU34"/>
  <c r="UV34" s="1"/>
  <c r="UW34" s="1"/>
  <c r="UX35"/>
  <c r="UY35" s="1"/>
  <c r="UU36"/>
  <c r="UV36" s="1"/>
  <c r="UX37"/>
  <c r="UY37" s="1"/>
  <c r="UU38"/>
  <c r="UV38" s="1"/>
  <c r="UX39"/>
  <c r="UY39" s="1"/>
  <c r="UX44"/>
  <c r="UU45"/>
  <c r="UV45" s="1"/>
  <c r="UW45" s="1"/>
  <c r="UX46"/>
  <c r="UY46" s="1"/>
  <c r="UU47"/>
  <c r="UV47" s="1"/>
  <c r="UX48"/>
  <c r="UY48" s="1"/>
  <c r="UU49"/>
  <c r="UV49" s="1"/>
  <c r="UX50"/>
  <c r="UY50" s="1"/>
  <c r="UU51"/>
  <c r="UV51" s="1"/>
  <c r="UX52"/>
  <c r="UY52" s="1"/>
  <c r="UU53"/>
  <c r="UV53" s="1"/>
  <c r="UX54"/>
  <c r="UY54" s="1"/>
  <c r="UU55"/>
  <c r="UV55" s="1"/>
  <c r="UW58"/>
  <c r="UY58" s="1"/>
  <c r="UU60"/>
  <c r="UV60" s="1"/>
  <c r="UX61"/>
  <c r="UU62"/>
  <c r="UV62" s="1"/>
  <c r="UX63"/>
  <c r="UY63" s="1"/>
  <c r="UU64"/>
  <c r="UV64" s="1"/>
  <c r="UX65"/>
  <c r="UY65" s="1"/>
  <c r="UU66"/>
  <c r="UV66" s="1"/>
  <c r="UW66" s="1"/>
  <c r="UX67"/>
  <c r="UY67" s="1"/>
  <c r="UU68"/>
  <c r="UV68" s="1"/>
  <c r="UX69"/>
  <c r="UY69" s="1"/>
  <c r="UU70"/>
  <c r="UV70" s="1"/>
  <c r="UX71"/>
  <c r="UY71" s="1"/>
  <c r="UX76"/>
  <c r="UU77"/>
  <c r="UV77" s="1"/>
  <c r="UW77" s="1"/>
  <c r="UX78"/>
  <c r="UY78" s="1"/>
  <c r="UU79"/>
  <c r="UV79" s="1"/>
  <c r="UX80"/>
  <c r="UY80" s="1"/>
  <c r="UU81"/>
  <c r="UV81" s="1"/>
  <c r="UX82"/>
  <c r="UY82" s="1"/>
  <c r="UU83"/>
  <c r="UV83" s="1"/>
  <c r="UX84"/>
  <c r="UY84" s="1"/>
  <c r="UU85"/>
  <c r="UV85" s="1"/>
  <c r="UX86"/>
  <c r="UY86" s="1"/>
  <c r="UU87"/>
  <c r="UV87" s="1"/>
  <c r="UO41"/>
  <c r="UO73"/>
  <c r="UO24"/>
  <c r="UO56"/>
  <c r="UO88"/>
  <c r="UM10"/>
  <c r="UO10" s="1"/>
  <c r="UK12"/>
  <c r="UL12" s="1"/>
  <c r="UN13"/>
  <c r="UK14"/>
  <c r="UL14" s="1"/>
  <c r="UN15"/>
  <c r="UO15" s="1"/>
  <c r="UK16"/>
  <c r="UL16" s="1"/>
  <c r="UN17"/>
  <c r="UO17" s="1"/>
  <c r="UK18"/>
  <c r="UL18" s="1"/>
  <c r="UN19"/>
  <c r="UO19" s="1"/>
  <c r="UK20"/>
  <c r="UL20" s="1"/>
  <c r="UN21"/>
  <c r="UO21" s="1"/>
  <c r="UK22"/>
  <c r="UL22" s="1"/>
  <c r="UN23"/>
  <c r="UO23" s="1"/>
  <c r="UK24"/>
  <c r="UL24" s="1"/>
  <c r="UN25"/>
  <c r="UO25" s="1"/>
  <c r="UN28"/>
  <c r="UK29"/>
  <c r="UL29" s="1"/>
  <c r="UM29" s="1"/>
  <c r="UN30"/>
  <c r="UO30" s="1"/>
  <c r="UK31"/>
  <c r="UL31" s="1"/>
  <c r="UN32"/>
  <c r="UO32" s="1"/>
  <c r="UK33"/>
  <c r="UL33" s="1"/>
  <c r="UN34"/>
  <c r="UO34" s="1"/>
  <c r="UK35"/>
  <c r="UL35" s="1"/>
  <c r="UN36"/>
  <c r="UO36" s="1"/>
  <c r="UK37"/>
  <c r="UL37" s="1"/>
  <c r="UN38"/>
  <c r="UO38" s="1"/>
  <c r="UK39"/>
  <c r="UL39" s="1"/>
  <c r="UN40"/>
  <c r="UO40" s="1"/>
  <c r="UK41"/>
  <c r="UL41" s="1"/>
  <c r="UM42"/>
  <c r="UO42" s="1"/>
  <c r="UK44"/>
  <c r="UL44" s="1"/>
  <c r="UN45"/>
  <c r="UK46"/>
  <c r="UL46" s="1"/>
  <c r="UN47"/>
  <c r="UO47" s="1"/>
  <c r="UK48"/>
  <c r="UL48" s="1"/>
  <c r="UN49"/>
  <c r="UO49" s="1"/>
  <c r="UK50"/>
  <c r="UL50" s="1"/>
  <c r="UN51"/>
  <c r="UO51" s="1"/>
  <c r="UK52"/>
  <c r="UL52" s="1"/>
  <c r="UN53"/>
  <c r="UO53" s="1"/>
  <c r="UK54"/>
  <c r="UL54" s="1"/>
  <c r="UN55"/>
  <c r="UO55" s="1"/>
  <c r="UK56"/>
  <c r="UL56" s="1"/>
  <c r="UN57"/>
  <c r="UO57" s="1"/>
  <c r="UN60"/>
  <c r="UK61"/>
  <c r="UL61" s="1"/>
  <c r="UM61" s="1"/>
  <c r="UN62"/>
  <c r="UO62" s="1"/>
  <c r="UK63"/>
  <c r="UL63" s="1"/>
  <c r="UN64"/>
  <c r="UO64" s="1"/>
  <c r="UK65"/>
  <c r="UL65" s="1"/>
  <c r="UN66"/>
  <c r="UO66" s="1"/>
  <c r="UK67"/>
  <c r="UL67" s="1"/>
  <c r="UN68"/>
  <c r="UO68" s="1"/>
  <c r="UK69"/>
  <c r="UL69" s="1"/>
  <c r="UN70"/>
  <c r="UO70" s="1"/>
  <c r="UK71"/>
  <c r="UL71" s="1"/>
  <c r="UN72"/>
  <c r="UO72" s="1"/>
  <c r="UK73"/>
  <c r="UL73" s="1"/>
  <c r="UM74"/>
  <c r="UO74" s="1"/>
  <c r="UK76"/>
  <c r="UL76" s="1"/>
  <c r="UN77"/>
  <c r="UK78"/>
  <c r="UL78" s="1"/>
  <c r="UN79"/>
  <c r="UO79" s="1"/>
  <c r="UK80"/>
  <c r="UL80" s="1"/>
  <c r="UN81"/>
  <c r="UO81" s="1"/>
  <c r="UK82"/>
  <c r="UL82" s="1"/>
  <c r="UN83"/>
  <c r="UO83" s="1"/>
  <c r="UK84"/>
  <c r="UL84" s="1"/>
  <c r="UN85"/>
  <c r="UO85" s="1"/>
  <c r="UK86"/>
  <c r="UL86" s="1"/>
  <c r="UN87"/>
  <c r="UO87" s="1"/>
  <c r="UK88"/>
  <c r="UL88" s="1"/>
  <c r="UN89"/>
  <c r="UO89" s="1"/>
  <c r="UN12"/>
  <c r="UK13"/>
  <c r="UL13" s="1"/>
  <c r="UM13" s="1"/>
  <c r="UN14"/>
  <c r="UO14" s="1"/>
  <c r="UK15"/>
  <c r="UL15" s="1"/>
  <c r="UN16"/>
  <c r="UO16" s="1"/>
  <c r="UK17"/>
  <c r="UL17" s="1"/>
  <c r="UN18"/>
  <c r="UO18" s="1"/>
  <c r="UK19"/>
  <c r="UL19" s="1"/>
  <c r="UN20"/>
  <c r="UO20" s="1"/>
  <c r="UK21"/>
  <c r="UL21" s="1"/>
  <c r="UN22"/>
  <c r="UO22" s="1"/>
  <c r="UK23"/>
  <c r="UL23" s="1"/>
  <c r="UM26"/>
  <c r="UO26" s="1"/>
  <c r="UK28"/>
  <c r="UL28" s="1"/>
  <c r="UN29"/>
  <c r="UK30"/>
  <c r="UL30" s="1"/>
  <c r="UN31"/>
  <c r="UO31" s="1"/>
  <c r="UK32"/>
  <c r="UL32" s="1"/>
  <c r="UN33"/>
  <c r="UO33" s="1"/>
  <c r="UK34"/>
  <c r="UL34" s="1"/>
  <c r="UN35"/>
  <c r="UO35" s="1"/>
  <c r="UK36"/>
  <c r="UL36" s="1"/>
  <c r="UN37"/>
  <c r="UO37" s="1"/>
  <c r="UK38"/>
  <c r="UL38" s="1"/>
  <c r="UN39"/>
  <c r="UO39" s="1"/>
  <c r="UN44"/>
  <c r="UK45"/>
  <c r="UL45" s="1"/>
  <c r="UM45" s="1"/>
  <c r="UN46"/>
  <c r="UO46" s="1"/>
  <c r="UK47"/>
  <c r="UL47" s="1"/>
  <c r="UN48"/>
  <c r="UO48" s="1"/>
  <c r="UK49"/>
  <c r="UL49" s="1"/>
  <c r="UN50"/>
  <c r="UO50" s="1"/>
  <c r="UK51"/>
  <c r="UL51" s="1"/>
  <c r="UN52"/>
  <c r="UO52" s="1"/>
  <c r="UK53"/>
  <c r="UL53" s="1"/>
  <c r="UN54"/>
  <c r="UO54" s="1"/>
  <c r="UK55"/>
  <c r="UL55" s="1"/>
  <c r="UM58"/>
  <c r="UO58" s="1"/>
  <c r="UK60"/>
  <c r="UL60" s="1"/>
  <c r="UN61"/>
  <c r="UK62"/>
  <c r="UL62" s="1"/>
  <c r="UN63"/>
  <c r="UO63" s="1"/>
  <c r="UK64"/>
  <c r="UL64" s="1"/>
  <c r="UN65"/>
  <c r="UO65" s="1"/>
  <c r="UK66"/>
  <c r="UL66" s="1"/>
  <c r="UN67"/>
  <c r="UO67" s="1"/>
  <c r="UK68"/>
  <c r="UL68" s="1"/>
  <c r="UN69"/>
  <c r="UO69" s="1"/>
  <c r="UK70"/>
  <c r="UL70" s="1"/>
  <c r="UN71"/>
  <c r="UO71" s="1"/>
  <c r="UN76"/>
  <c r="UK77"/>
  <c r="UL77" s="1"/>
  <c r="UM77" s="1"/>
  <c r="UN78"/>
  <c r="UO78" s="1"/>
  <c r="UK79"/>
  <c r="UL79" s="1"/>
  <c r="UN80"/>
  <c r="UO80" s="1"/>
  <c r="UK81"/>
  <c r="UL81" s="1"/>
  <c r="UN82"/>
  <c r="UO82" s="1"/>
  <c r="UK83"/>
  <c r="UL83" s="1"/>
  <c r="UN84"/>
  <c r="UO84" s="1"/>
  <c r="UK85"/>
  <c r="UL85" s="1"/>
  <c r="UN86"/>
  <c r="UO86" s="1"/>
  <c r="UK87"/>
  <c r="UL87" s="1"/>
  <c r="UF10"/>
  <c r="UF56"/>
  <c r="UF88"/>
  <c r="UD41"/>
  <c r="UE41" s="1"/>
  <c r="UD39"/>
  <c r="UE39" s="1"/>
  <c r="UD37"/>
  <c r="UE37" s="1"/>
  <c r="UD35"/>
  <c r="UE35" s="1"/>
  <c r="UD33"/>
  <c r="UE33" s="1"/>
  <c r="UD31"/>
  <c r="UE31" s="1"/>
  <c r="UD29"/>
  <c r="UA72"/>
  <c r="UB72" s="1"/>
  <c r="UA70"/>
  <c r="UB70" s="1"/>
  <c r="UA68"/>
  <c r="UB68" s="1"/>
  <c r="UA66"/>
  <c r="UB66" s="1"/>
  <c r="UA64"/>
  <c r="UB64" s="1"/>
  <c r="UA62"/>
  <c r="UB62" s="1"/>
  <c r="UA60"/>
  <c r="UB60" s="1"/>
  <c r="UC58"/>
  <c r="UE58" s="1"/>
  <c r="UA40"/>
  <c r="UB40" s="1"/>
  <c r="UA38"/>
  <c r="UB38" s="1"/>
  <c r="UA36"/>
  <c r="UB36" s="1"/>
  <c r="UA34"/>
  <c r="UB34" s="1"/>
  <c r="UA32"/>
  <c r="UB32" s="1"/>
  <c r="UA30"/>
  <c r="UB30" s="1"/>
  <c r="UA28"/>
  <c r="UB28" s="1"/>
  <c r="UC26"/>
  <c r="UE26" s="1"/>
  <c r="UD73"/>
  <c r="UE73" s="1"/>
  <c r="UD71"/>
  <c r="UE71" s="1"/>
  <c r="UD69"/>
  <c r="UE69" s="1"/>
  <c r="UD67"/>
  <c r="UE67" s="1"/>
  <c r="UD65"/>
  <c r="UE65" s="1"/>
  <c r="UD63"/>
  <c r="UE63" s="1"/>
  <c r="UD61"/>
  <c r="UD28"/>
  <c r="UD30"/>
  <c r="UD32"/>
  <c r="UD34"/>
  <c r="UD36"/>
  <c r="UD38"/>
  <c r="UD40"/>
  <c r="UE30"/>
  <c r="UE32"/>
  <c r="UE34"/>
  <c r="UE36"/>
  <c r="UE38"/>
  <c r="UE40"/>
  <c r="UE47"/>
  <c r="UE49"/>
  <c r="UE51"/>
  <c r="UE53"/>
  <c r="UE55"/>
  <c r="UE57"/>
  <c r="UD60"/>
  <c r="UA61"/>
  <c r="UB61" s="1"/>
  <c r="UC61" s="1"/>
  <c r="UD62"/>
  <c r="UE62" s="1"/>
  <c r="UA63"/>
  <c r="UB63" s="1"/>
  <c r="UD64"/>
  <c r="UE64" s="1"/>
  <c r="UA65"/>
  <c r="UB65" s="1"/>
  <c r="UD66"/>
  <c r="UE66" s="1"/>
  <c r="UA67"/>
  <c r="UB67" s="1"/>
  <c r="UD68"/>
  <c r="UE68" s="1"/>
  <c r="UA69"/>
  <c r="UB69" s="1"/>
  <c r="UD70"/>
  <c r="UE70" s="1"/>
  <c r="UA71"/>
  <c r="UB71" s="1"/>
  <c r="UD72"/>
  <c r="UE72" s="1"/>
  <c r="UA73"/>
  <c r="UB73" s="1"/>
  <c r="UD12"/>
  <c r="UA13"/>
  <c r="UB13" s="1"/>
  <c r="UC13" s="1"/>
  <c r="UE13" s="1"/>
  <c r="UF13" s="1"/>
  <c r="UD14"/>
  <c r="UE14" s="1"/>
  <c r="UA15"/>
  <c r="UB15" s="1"/>
  <c r="UD16"/>
  <c r="UE16" s="1"/>
  <c r="UA17"/>
  <c r="UB17" s="1"/>
  <c r="UD18"/>
  <c r="UE18" s="1"/>
  <c r="UA19"/>
  <c r="UB19" s="1"/>
  <c r="UD20"/>
  <c r="UE20" s="1"/>
  <c r="UA21"/>
  <c r="UB21" s="1"/>
  <c r="UD22"/>
  <c r="UE22" s="1"/>
  <c r="UA23"/>
  <c r="UB23" s="1"/>
  <c r="UD44"/>
  <c r="UE44" s="1"/>
  <c r="UA45"/>
  <c r="UB45" s="1"/>
  <c r="UC45" s="1"/>
  <c r="UE45" s="1"/>
  <c r="UD46"/>
  <c r="UE46" s="1"/>
  <c r="UA47"/>
  <c r="UB47" s="1"/>
  <c r="UD48"/>
  <c r="UE48" s="1"/>
  <c r="UA49"/>
  <c r="UB49" s="1"/>
  <c r="UD50"/>
  <c r="UE50" s="1"/>
  <c r="UA51"/>
  <c r="UB51" s="1"/>
  <c r="UD52"/>
  <c r="UE52" s="1"/>
  <c r="UA53"/>
  <c r="UB53" s="1"/>
  <c r="UD54"/>
  <c r="UE54" s="1"/>
  <c r="UA55"/>
  <c r="UB55" s="1"/>
  <c r="UD76"/>
  <c r="UE76" s="1"/>
  <c r="UA77"/>
  <c r="UB77" s="1"/>
  <c r="UC77" s="1"/>
  <c r="UD78"/>
  <c r="UE78" s="1"/>
  <c r="UA79"/>
  <c r="UB79" s="1"/>
  <c r="UD80"/>
  <c r="UE80" s="1"/>
  <c r="UA81"/>
  <c r="UB81" s="1"/>
  <c r="UD82"/>
  <c r="UE82" s="1"/>
  <c r="UA83"/>
  <c r="UB83" s="1"/>
  <c r="UD84"/>
  <c r="UE84" s="1"/>
  <c r="UA85"/>
  <c r="UB85" s="1"/>
  <c r="UD86"/>
  <c r="UE86" s="1"/>
  <c r="UA87"/>
  <c r="UB87" s="1"/>
  <c r="TU41"/>
  <c r="TU73"/>
  <c r="TU24"/>
  <c r="TU56"/>
  <c r="TU88"/>
  <c r="TS10"/>
  <c r="TU10" s="1"/>
  <c r="TQ12"/>
  <c r="TR12" s="1"/>
  <c r="TT13"/>
  <c r="TQ14"/>
  <c r="TR14" s="1"/>
  <c r="TT15"/>
  <c r="TU15" s="1"/>
  <c r="TQ16"/>
  <c r="TR16" s="1"/>
  <c r="TT17"/>
  <c r="TU17" s="1"/>
  <c r="TQ18"/>
  <c r="TR18" s="1"/>
  <c r="TS18" s="1"/>
  <c r="TT19"/>
  <c r="TU19" s="1"/>
  <c r="TQ20"/>
  <c r="TR20" s="1"/>
  <c r="TT21"/>
  <c r="TU21" s="1"/>
  <c r="TQ22"/>
  <c r="TR22" s="1"/>
  <c r="TT23"/>
  <c r="TU23" s="1"/>
  <c r="TQ24"/>
  <c r="TR24" s="1"/>
  <c r="TT25"/>
  <c r="TU25" s="1"/>
  <c r="TT28"/>
  <c r="TQ29"/>
  <c r="TR29" s="1"/>
  <c r="TS29" s="1"/>
  <c r="TT30"/>
  <c r="TU30" s="1"/>
  <c r="TQ31"/>
  <c r="TR31" s="1"/>
  <c r="TT32"/>
  <c r="TU32" s="1"/>
  <c r="TQ33"/>
  <c r="TR33" s="1"/>
  <c r="TT34"/>
  <c r="TQ35"/>
  <c r="TR35" s="1"/>
  <c r="TT36"/>
  <c r="TU36" s="1"/>
  <c r="TQ37"/>
  <c r="TR37" s="1"/>
  <c r="TT38"/>
  <c r="TU38" s="1"/>
  <c r="TQ39"/>
  <c r="TR39" s="1"/>
  <c r="TT40"/>
  <c r="TU40" s="1"/>
  <c r="TQ41"/>
  <c r="TR41" s="1"/>
  <c r="TS42"/>
  <c r="TU42" s="1"/>
  <c r="TQ44"/>
  <c r="TR44" s="1"/>
  <c r="TT45"/>
  <c r="TQ46"/>
  <c r="TR46" s="1"/>
  <c r="TT47"/>
  <c r="TU47" s="1"/>
  <c r="TQ48"/>
  <c r="TR48" s="1"/>
  <c r="TT49"/>
  <c r="TU49" s="1"/>
  <c r="TQ50"/>
  <c r="TR50" s="1"/>
  <c r="TS50" s="1"/>
  <c r="TT51"/>
  <c r="TU51" s="1"/>
  <c r="TQ52"/>
  <c r="TR52" s="1"/>
  <c r="TT53"/>
  <c r="TU53" s="1"/>
  <c r="TQ54"/>
  <c r="TR54" s="1"/>
  <c r="TT55"/>
  <c r="TU55" s="1"/>
  <c r="TQ56"/>
  <c r="TR56" s="1"/>
  <c r="TT57"/>
  <c r="TU57" s="1"/>
  <c r="TT60"/>
  <c r="TQ61"/>
  <c r="TR61" s="1"/>
  <c r="TS61" s="1"/>
  <c r="TT62"/>
  <c r="TU62" s="1"/>
  <c r="TQ63"/>
  <c r="TR63" s="1"/>
  <c r="TT64"/>
  <c r="TU64" s="1"/>
  <c r="TQ65"/>
  <c r="TR65" s="1"/>
  <c r="TT66"/>
  <c r="TQ67"/>
  <c r="TR67" s="1"/>
  <c r="TT68"/>
  <c r="TU68" s="1"/>
  <c r="TQ69"/>
  <c r="TR69" s="1"/>
  <c r="TT70"/>
  <c r="TU70" s="1"/>
  <c r="TQ71"/>
  <c r="TR71" s="1"/>
  <c r="TT72"/>
  <c r="TU72" s="1"/>
  <c r="TQ73"/>
  <c r="TR73" s="1"/>
  <c r="TS74"/>
  <c r="TU74" s="1"/>
  <c r="TQ76"/>
  <c r="TR76" s="1"/>
  <c r="TT77"/>
  <c r="TQ78"/>
  <c r="TR78" s="1"/>
  <c r="TT79"/>
  <c r="TU79" s="1"/>
  <c r="TQ80"/>
  <c r="TR80" s="1"/>
  <c r="TT81"/>
  <c r="TU81" s="1"/>
  <c r="TQ82"/>
  <c r="TR82" s="1"/>
  <c r="TS82" s="1"/>
  <c r="TT83"/>
  <c r="TU83" s="1"/>
  <c r="TQ84"/>
  <c r="TR84" s="1"/>
  <c r="TT85"/>
  <c r="TU85" s="1"/>
  <c r="TQ86"/>
  <c r="TR86" s="1"/>
  <c r="TT87"/>
  <c r="TU87" s="1"/>
  <c r="TQ88"/>
  <c r="TR88" s="1"/>
  <c r="TT89"/>
  <c r="TU89" s="1"/>
  <c r="TT12"/>
  <c r="TQ13"/>
  <c r="TR13" s="1"/>
  <c r="TS13" s="1"/>
  <c r="TT14"/>
  <c r="TU14" s="1"/>
  <c r="TQ15"/>
  <c r="TR15" s="1"/>
  <c r="TT16"/>
  <c r="TU16" s="1"/>
  <c r="TQ17"/>
  <c r="TR17" s="1"/>
  <c r="TT18"/>
  <c r="TU18" s="1"/>
  <c r="TQ19"/>
  <c r="TR19" s="1"/>
  <c r="TT20"/>
  <c r="TU20" s="1"/>
  <c r="TQ21"/>
  <c r="TR21" s="1"/>
  <c r="TT22"/>
  <c r="TU22" s="1"/>
  <c r="TQ23"/>
  <c r="TR23" s="1"/>
  <c r="TS26"/>
  <c r="TU26" s="1"/>
  <c r="TQ28"/>
  <c r="TR28" s="1"/>
  <c r="TT29"/>
  <c r="TQ30"/>
  <c r="TR30" s="1"/>
  <c r="TT31"/>
  <c r="TU31" s="1"/>
  <c r="TQ32"/>
  <c r="TR32" s="1"/>
  <c r="TT33"/>
  <c r="TU33" s="1"/>
  <c r="TQ34"/>
  <c r="TR34" s="1"/>
  <c r="TS34" s="1"/>
  <c r="TT35"/>
  <c r="TU35" s="1"/>
  <c r="TQ36"/>
  <c r="TR36" s="1"/>
  <c r="TT37"/>
  <c r="TU37" s="1"/>
  <c r="TQ38"/>
  <c r="TR38" s="1"/>
  <c r="TT39"/>
  <c r="TU39" s="1"/>
  <c r="TT44"/>
  <c r="TQ45"/>
  <c r="TR45" s="1"/>
  <c r="TS45" s="1"/>
  <c r="TT46"/>
  <c r="TU46" s="1"/>
  <c r="TQ47"/>
  <c r="TR47" s="1"/>
  <c r="TT48"/>
  <c r="TU48" s="1"/>
  <c r="TQ49"/>
  <c r="TR49" s="1"/>
  <c r="TT50"/>
  <c r="TU50" s="1"/>
  <c r="TQ51"/>
  <c r="TR51" s="1"/>
  <c r="TT52"/>
  <c r="TU52" s="1"/>
  <c r="TQ53"/>
  <c r="TR53" s="1"/>
  <c r="TT54"/>
  <c r="TU54" s="1"/>
  <c r="TQ55"/>
  <c r="TR55" s="1"/>
  <c r="TS58"/>
  <c r="TU58" s="1"/>
  <c r="TQ60"/>
  <c r="TR60" s="1"/>
  <c r="TT61"/>
  <c r="TQ62"/>
  <c r="TR62" s="1"/>
  <c r="TT63"/>
  <c r="TU63" s="1"/>
  <c r="TQ64"/>
  <c r="TR64" s="1"/>
  <c r="TT65"/>
  <c r="TU65" s="1"/>
  <c r="TQ66"/>
  <c r="TR66" s="1"/>
  <c r="TS66" s="1"/>
  <c r="TT67"/>
  <c r="TU67" s="1"/>
  <c r="TQ68"/>
  <c r="TR68" s="1"/>
  <c r="TT69"/>
  <c r="TU69" s="1"/>
  <c r="TQ70"/>
  <c r="TR70" s="1"/>
  <c r="TT71"/>
  <c r="TU71" s="1"/>
  <c r="TT76"/>
  <c r="TQ77"/>
  <c r="TR77" s="1"/>
  <c r="TS77" s="1"/>
  <c r="TT78"/>
  <c r="TU78" s="1"/>
  <c r="TQ79"/>
  <c r="TR79" s="1"/>
  <c r="TT80"/>
  <c r="TU80" s="1"/>
  <c r="TQ81"/>
  <c r="TR81" s="1"/>
  <c r="TT82"/>
  <c r="TU82" s="1"/>
  <c r="TQ83"/>
  <c r="TR83" s="1"/>
  <c r="TT84"/>
  <c r="TU84" s="1"/>
  <c r="TQ85"/>
  <c r="TR85" s="1"/>
  <c r="TT86"/>
  <c r="TU86" s="1"/>
  <c r="TQ87"/>
  <c r="TR87" s="1"/>
  <c r="TK41"/>
  <c r="TK73"/>
  <c r="TK24"/>
  <c r="TK56"/>
  <c r="TK88"/>
  <c r="TI10"/>
  <c r="TK10" s="1"/>
  <c r="TG12"/>
  <c r="TH12" s="1"/>
  <c r="TJ13"/>
  <c r="TG14"/>
  <c r="TH14" s="1"/>
  <c r="TJ15"/>
  <c r="TK15" s="1"/>
  <c r="TG16"/>
  <c r="TH16" s="1"/>
  <c r="TJ17"/>
  <c r="TK17" s="1"/>
  <c r="TG18"/>
  <c r="TH18" s="1"/>
  <c r="TJ19"/>
  <c r="TK19" s="1"/>
  <c r="TG20"/>
  <c r="TH20" s="1"/>
  <c r="TJ21"/>
  <c r="TK21" s="1"/>
  <c r="TG22"/>
  <c r="TH22" s="1"/>
  <c r="TJ23"/>
  <c r="TK23" s="1"/>
  <c r="TG24"/>
  <c r="TH24" s="1"/>
  <c r="TJ25"/>
  <c r="TK25" s="1"/>
  <c r="TJ28"/>
  <c r="TG29"/>
  <c r="TH29" s="1"/>
  <c r="TI29" s="1"/>
  <c r="TJ30"/>
  <c r="TK30" s="1"/>
  <c r="TG31"/>
  <c r="TH31" s="1"/>
  <c r="TJ32"/>
  <c r="TK32" s="1"/>
  <c r="TG33"/>
  <c r="TH33" s="1"/>
  <c r="TJ34"/>
  <c r="TK34" s="1"/>
  <c r="TG35"/>
  <c r="TH35" s="1"/>
  <c r="TJ36"/>
  <c r="TK36" s="1"/>
  <c r="TG37"/>
  <c r="TH37" s="1"/>
  <c r="TJ38"/>
  <c r="TK38" s="1"/>
  <c r="TG39"/>
  <c r="TH39" s="1"/>
  <c r="TJ40"/>
  <c r="TK40" s="1"/>
  <c r="TG41"/>
  <c r="TH41" s="1"/>
  <c r="TI42"/>
  <c r="TK42" s="1"/>
  <c r="TG44"/>
  <c r="TH44" s="1"/>
  <c r="TJ45"/>
  <c r="TG46"/>
  <c r="TH46" s="1"/>
  <c r="TJ47"/>
  <c r="TK47" s="1"/>
  <c r="TG48"/>
  <c r="TH48" s="1"/>
  <c r="TJ49"/>
  <c r="TK49" s="1"/>
  <c r="TG50"/>
  <c r="TH50" s="1"/>
  <c r="TJ51"/>
  <c r="TK51" s="1"/>
  <c r="TG52"/>
  <c r="TH52" s="1"/>
  <c r="TJ53"/>
  <c r="TK53" s="1"/>
  <c r="TG54"/>
  <c r="TH54" s="1"/>
  <c r="TJ55"/>
  <c r="TK55" s="1"/>
  <c r="TG56"/>
  <c r="TH56" s="1"/>
  <c r="TJ57"/>
  <c r="TK57" s="1"/>
  <c r="TJ60"/>
  <c r="TG61"/>
  <c r="TH61" s="1"/>
  <c r="TI61" s="1"/>
  <c r="TJ62"/>
  <c r="TK62" s="1"/>
  <c r="TG63"/>
  <c r="TH63" s="1"/>
  <c r="TJ64"/>
  <c r="TK64" s="1"/>
  <c r="TG65"/>
  <c r="TH65" s="1"/>
  <c r="TJ66"/>
  <c r="TK66" s="1"/>
  <c r="TG67"/>
  <c r="TH67" s="1"/>
  <c r="TJ68"/>
  <c r="TK68" s="1"/>
  <c r="TG69"/>
  <c r="TH69" s="1"/>
  <c r="TJ70"/>
  <c r="TK70" s="1"/>
  <c r="TG71"/>
  <c r="TH71" s="1"/>
  <c r="TJ72"/>
  <c r="TK72" s="1"/>
  <c r="TG73"/>
  <c r="TH73" s="1"/>
  <c r="TI74"/>
  <c r="TK74" s="1"/>
  <c r="TG76"/>
  <c r="TH76" s="1"/>
  <c r="TJ77"/>
  <c r="TG78"/>
  <c r="TH78" s="1"/>
  <c r="TJ79"/>
  <c r="TK79" s="1"/>
  <c r="TG80"/>
  <c r="TH80" s="1"/>
  <c r="TJ81"/>
  <c r="TK81" s="1"/>
  <c r="TG82"/>
  <c r="TH82" s="1"/>
  <c r="TJ83"/>
  <c r="TK83" s="1"/>
  <c r="TG84"/>
  <c r="TH84" s="1"/>
  <c r="TJ85"/>
  <c r="TK85" s="1"/>
  <c r="TG86"/>
  <c r="TH86" s="1"/>
  <c r="TJ87"/>
  <c r="TK87" s="1"/>
  <c r="TG88"/>
  <c r="TH88" s="1"/>
  <c r="TJ89"/>
  <c r="TK89" s="1"/>
  <c r="TJ12"/>
  <c r="TG13"/>
  <c r="TH13" s="1"/>
  <c r="TI13" s="1"/>
  <c r="TJ14"/>
  <c r="TK14" s="1"/>
  <c r="TG15"/>
  <c r="TH15" s="1"/>
  <c r="TJ16"/>
  <c r="TK16" s="1"/>
  <c r="TG17"/>
  <c r="TH17" s="1"/>
  <c r="TJ18"/>
  <c r="TK18" s="1"/>
  <c r="TG19"/>
  <c r="TH19" s="1"/>
  <c r="TJ20"/>
  <c r="TK20" s="1"/>
  <c r="TG21"/>
  <c r="TH21" s="1"/>
  <c r="TJ22"/>
  <c r="TK22" s="1"/>
  <c r="TG23"/>
  <c r="TH23" s="1"/>
  <c r="TI26"/>
  <c r="TK26" s="1"/>
  <c r="TG28"/>
  <c r="TH28" s="1"/>
  <c r="TJ29"/>
  <c r="TG30"/>
  <c r="TH30" s="1"/>
  <c r="TJ31"/>
  <c r="TK31" s="1"/>
  <c r="TG32"/>
  <c r="TH32" s="1"/>
  <c r="TJ33"/>
  <c r="TK33" s="1"/>
  <c r="TG34"/>
  <c r="TH34" s="1"/>
  <c r="TJ35"/>
  <c r="TK35" s="1"/>
  <c r="TG36"/>
  <c r="TH36" s="1"/>
  <c r="TJ37"/>
  <c r="TK37" s="1"/>
  <c r="TG38"/>
  <c r="TH38" s="1"/>
  <c r="TJ39"/>
  <c r="TK39" s="1"/>
  <c r="TJ44"/>
  <c r="TG45"/>
  <c r="TH45" s="1"/>
  <c r="TI45" s="1"/>
  <c r="TJ46"/>
  <c r="TK46" s="1"/>
  <c r="TG47"/>
  <c r="TH47" s="1"/>
  <c r="TJ48"/>
  <c r="TK48" s="1"/>
  <c r="TG49"/>
  <c r="TH49" s="1"/>
  <c r="TJ50"/>
  <c r="TK50" s="1"/>
  <c r="TG51"/>
  <c r="TH51" s="1"/>
  <c r="TJ52"/>
  <c r="TK52" s="1"/>
  <c r="TG53"/>
  <c r="TH53" s="1"/>
  <c r="TJ54"/>
  <c r="TK54" s="1"/>
  <c r="TG55"/>
  <c r="TH55" s="1"/>
  <c r="TI58"/>
  <c r="TK58" s="1"/>
  <c r="TG60"/>
  <c r="TH60" s="1"/>
  <c r="TJ61"/>
  <c r="TG62"/>
  <c r="TH62" s="1"/>
  <c r="TJ63"/>
  <c r="TK63" s="1"/>
  <c r="TG64"/>
  <c r="TH64" s="1"/>
  <c r="TJ65"/>
  <c r="TK65" s="1"/>
  <c r="TG66"/>
  <c r="TH66" s="1"/>
  <c r="TJ67"/>
  <c r="TK67" s="1"/>
  <c r="TG68"/>
  <c r="TH68" s="1"/>
  <c r="TJ69"/>
  <c r="TK69" s="1"/>
  <c r="TG70"/>
  <c r="TH70" s="1"/>
  <c r="TJ71"/>
  <c r="TK71" s="1"/>
  <c r="TJ76"/>
  <c r="TG77"/>
  <c r="TH77" s="1"/>
  <c r="TI77" s="1"/>
  <c r="TJ78"/>
  <c r="TK78" s="1"/>
  <c r="TG79"/>
  <c r="TH79" s="1"/>
  <c r="TJ80"/>
  <c r="TK80" s="1"/>
  <c r="TG81"/>
  <c r="TH81" s="1"/>
  <c r="TJ82"/>
  <c r="TK82" s="1"/>
  <c r="TG83"/>
  <c r="TH83" s="1"/>
  <c r="TJ84"/>
  <c r="TK84" s="1"/>
  <c r="TG85"/>
  <c r="TH85" s="1"/>
  <c r="TJ86"/>
  <c r="TK86" s="1"/>
  <c r="TG87"/>
  <c r="TH87" s="1"/>
  <c r="TB10"/>
  <c r="SZ41"/>
  <c r="TA41" s="1"/>
  <c r="SZ39"/>
  <c r="TA39" s="1"/>
  <c r="SZ37"/>
  <c r="TA37" s="1"/>
  <c r="SZ35"/>
  <c r="TA35" s="1"/>
  <c r="SZ33"/>
  <c r="TA33" s="1"/>
  <c r="SZ31"/>
  <c r="TA31" s="1"/>
  <c r="SZ29"/>
  <c r="SW72"/>
  <c r="SX72" s="1"/>
  <c r="SY72" s="1"/>
  <c r="SW70"/>
  <c r="SX70" s="1"/>
  <c r="SW68"/>
  <c r="SX68" s="1"/>
  <c r="SW66"/>
  <c r="SX66" s="1"/>
  <c r="SW64"/>
  <c r="SX64" s="1"/>
  <c r="SY64" s="1"/>
  <c r="SW62"/>
  <c r="SX62" s="1"/>
  <c r="SW60"/>
  <c r="SX60" s="1"/>
  <c r="SY58"/>
  <c r="TA58" s="1"/>
  <c r="TA15"/>
  <c r="TA17"/>
  <c r="TA19"/>
  <c r="TA21"/>
  <c r="TA23"/>
  <c r="TA25"/>
  <c r="SZ28"/>
  <c r="SW29"/>
  <c r="SX29" s="1"/>
  <c r="SY29" s="1"/>
  <c r="SZ30"/>
  <c r="SW31"/>
  <c r="SX31" s="1"/>
  <c r="SZ32"/>
  <c r="SW33"/>
  <c r="SX33" s="1"/>
  <c r="SZ34"/>
  <c r="TA34" s="1"/>
  <c r="SW35"/>
  <c r="SX35" s="1"/>
  <c r="SZ36"/>
  <c r="TA36" s="1"/>
  <c r="SW37"/>
  <c r="SX37" s="1"/>
  <c r="SZ38"/>
  <c r="TA38" s="1"/>
  <c r="SW39"/>
  <c r="SX39" s="1"/>
  <c r="SZ40"/>
  <c r="TA79"/>
  <c r="TA81"/>
  <c r="TA83"/>
  <c r="TA85"/>
  <c r="TA87"/>
  <c r="TA89"/>
  <c r="SW40"/>
  <c r="SX40" s="1"/>
  <c r="SY40" s="1"/>
  <c r="SW38"/>
  <c r="SX38" s="1"/>
  <c r="SW36"/>
  <c r="SX36" s="1"/>
  <c r="SW34"/>
  <c r="SX34" s="1"/>
  <c r="SW32"/>
  <c r="SX32" s="1"/>
  <c r="SY32" s="1"/>
  <c r="SW30"/>
  <c r="SX30" s="1"/>
  <c r="SW28"/>
  <c r="SX28" s="1"/>
  <c r="SY26"/>
  <c r="TA26" s="1"/>
  <c r="SZ73"/>
  <c r="TA73" s="1"/>
  <c r="SZ71"/>
  <c r="TA71" s="1"/>
  <c r="SZ69"/>
  <c r="TA69" s="1"/>
  <c r="SZ67"/>
  <c r="TA67" s="1"/>
  <c r="SZ65"/>
  <c r="TA65" s="1"/>
  <c r="SZ63"/>
  <c r="TA63" s="1"/>
  <c r="SZ61"/>
  <c r="TA30"/>
  <c r="TA47"/>
  <c r="TA49"/>
  <c r="TA51"/>
  <c r="TA53"/>
  <c r="TA55"/>
  <c r="TA57"/>
  <c r="SZ60"/>
  <c r="SW61"/>
  <c r="SX61" s="1"/>
  <c r="SY61" s="1"/>
  <c r="SZ62"/>
  <c r="TA62" s="1"/>
  <c r="SW63"/>
  <c r="SX63" s="1"/>
  <c r="SZ64"/>
  <c r="TA64" s="1"/>
  <c r="SW65"/>
  <c r="SX65" s="1"/>
  <c r="SZ66"/>
  <c r="TA66" s="1"/>
  <c r="SW67"/>
  <c r="SX67" s="1"/>
  <c r="SZ68"/>
  <c r="TA68" s="1"/>
  <c r="SW69"/>
  <c r="SX69" s="1"/>
  <c r="SZ70"/>
  <c r="TA70" s="1"/>
  <c r="SW71"/>
  <c r="SX71" s="1"/>
  <c r="SZ72"/>
  <c r="TA72" s="1"/>
  <c r="SW73"/>
  <c r="SX73" s="1"/>
  <c r="SZ12"/>
  <c r="SW13"/>
  <c r="SX13" s="1"/>
  <c r="SY13" s="1"/>
  <c r="TA13" s="1"/>
  <c r="SZ14"/>
  <c r="TA14" s="1"/>
  <c r="SW15"/>
  <c r="SX15" s="1"/>
  <c r="SZ16"/>
  <c r="TA16" s="1"/>
  <c r="SW17"/>
  <c r="SX17" s="1"/>
  <c r="SZ18"/>
  <c r="TA18" s="1"/>
  <c r="SW19"/>
  <c r="SX19" s="1"/>
  <c r="SZ20"/>
  <c r="TA20" s="1"/>
  <c r="SW21"/>
  <c r="SX21" s="1"/>
  <c r="SZ22"/>
  <c r="TA22" s="1"/>
  <c r="SW23"/>
  <c r="SX23" s="1"/>
  <c r="SZ44"/>
  <c r="TA44" s="1"/>
  <c r="SW45"/>
  <c r="SX45" s="1"/>
  <c r="SY45" s="1"/>
  <c r="TA45" s="1"/>
  <c r="SZ46"/>
  <c r="TA46" s="1"/>
  <c r="SW47"/>
  <c r="SX47" s="1"/>
  <c r="SZ48"/>
  <c r="TA48" s="1"/>
  <c r="SW49"/>
  <c r="SX49" s="1"/>
  <c r="SZ50"/>
  <c r="TA50" s="1"/>
  <c r="SW51"/>
  <c r="SX51" s="1"/>
  <c r="SZ52"/>
  <c r="TA52" s="1"/>
  <c r="SW53"/>
  <c r="SX53" s="1"/>
  <c r="SZ54"/>
  <c r="TA54" s="1"/>
  <c r="SW55"/>
  <c r="SX55" s="1"/>
  <c r="SZ76"/>
  <c r="TA76" s="1"/>
  <c r="SW77"/>
  <c r="SX77" s="1"/>
  <c r="SY77" s="1"/>
  <c r="TA77" s="1"/>
  <c r="SZ78"/>
  <c r="TA78" s="1"/>
  <c r="SW79"/>
  <c r="SX79" s="1"/>
  <c r="SZ80"/>
  <c r="TA80" s="1"/>
  <c r="SW81"/>
  <c r="SX81" s="1"/>
  <c r="SZ82"/>
  <c r="TA82" s="1"/>
  <c r="SW83"/>
  <c r="SX83" s="1"/>
  <c r="SZ84"/>
  <c r="TA84" s="1"/>
  <c r="SW85"/>
  <c r="SX85" s="1"/>
  <c r="SZ86"/>
  <c r="TA86" s="1"/>
  <c r="SW87"/>
  <c r="SX87" s="1"/>
  <c r="SR72"/>
  <c r="SM24"/>
  <c r="SN24" s="1"/>
  <c r="SM22"/>
  <c r="SN22" s="1"/>
  <c r="SM20"/>
  <c r="SN20" s="1"/>
  <c r="SM18"/>
  <c r="SN18" s="1"/>
  <c r="SO18" s="1"/>
  <c r="SM16"/>
  <c r="SN16" s="1"/>
  <c r="SM14"/>
  <c r="SN14" s="1"/>
  <c r="SM12"/>
  <c r="SN12" s="1"/>
  <c r="SO10"/>
  <c r="SQ10" s="1"/>
  <c r="SP57"/>
  <c r="SQ57" s="1"/>
  <c r="SP55"/>
  <c r="SQ55" s="1"/>
  <c r="SP53"/>
  <c r="SQ53" s="1"/>
  <c r="SP51"/>
  <c r="SQ51" s="1"/>
  <c r="SP49"/>
  <c r="SQ49" s="1"/>
  <c r="SP47"/>
  <c r="SQ47" s="1"/>
  <c r="SP45"/>
  <c r="SQ45" s="1"/>
  <c r="SM88"/>
  <c r="SN88" s="1"/>
  <c r="SM86"/>
  <c r="SN86" s="1"/>
  <c r="SM84"/>
  <c r="SN84" s="1"/>
  <c r="SM82"/>
  <c r="SN82" s="1"/>
  <c r="SO82" s="1"/>
  <c r="SM80"/>
  <c r="SN80" s="1"/>
  <c r="SM78"/>
  <c r="SN78" s="1"/>
  <c r="SM76"/>
  <c r="SN76" s="1"/>
  <c r="SO74"/>
  <c r="SQ74" s="1"/>
  <c r="SP25"/>
  <c r="SQ25" s="1"/>
  <c r="SP23"/>
  <c r="SQ23" s="1"/>
  <c r="SP21"/>
  <c r="SQ21" s="1"/>
  <c r="SP19"/>
  <c r="SQ19" s="1"/>
  <c r="SP17"/>
  <c r="SQ17" s="1"/>
  <c r="SP15"/>
  <c r="SQ15" s="1"/>
  <c r="SP13"/>
  <c r="SM56"/>
  <c r="SN56" s="1"/>
  <c r="SM54"/>
  <c r="SN54" s="1"/>
  <c r="SM52"/>
  <c r="SN52" s="1"/>
  <c r="SM50"/>
  <c r="SN50" s="1"/>
  <c r="SO50" s="1"/>
  <c r="SQ50" s="1"/>
  <c r="SM48"/>
  <c r="SN48" s="1"/>
  <c r="SM46"/>
  <c r="SN46" s="1"/>
  <c r="SM44"/>
  <c r="SN44" s="1"/>
  <c r="SO42"/>
  <c r="SQ42" s="1"/>
  <c r="SP89"/>
  <c r="SQ89" s="1"/>
  <c r="SP87"/>
  <c r="SQ87" s="1"/>
  <c r="SP85"/>
  <c r="SQ85" s="1"/>
  <c r="SP83"/>
  <c r="SQ83" s="1"/>
  <c r="SP81"/>
  <c r="SQ81" s="1"/>
  <c r="SP79"/>
  <c r="SQ79" s="1"/>
  <c r="SP77"/>
  <c r="SP44"/>
  <c r="SP46"/>
  <c r="SP48"/>
  <c r="SP50"/>
  <c r="SP52"/>
  <c r="SP54"/>
  <c r="SP56"/>
  <c r="SP12"/>
  <c r="SM13"/>
  <c r="SN13" s="1"/>
  <c r="SO13" s="1"/>
  <c r="SP14"/>
  <c r="SQ14" s="1"/>
  <c r="SM15"/>
  <c r="SN15" s="1"/>
  <c r="SP16"/>
  <c r="SQ16" s="1"/>
  <c r="SM17"/>
  <c r="SN17" s="1"/>
  <c r="SP18"/>
  <c r="SM19"/>
  <c r="SN19" s="1"/>
  <c r="SP20"/>
  <c r="SQ20" s="1"/>
  <c r="SM21"/>
  <c r="SN21" s="1"/>
  <c r="SP22"/>
  <c r="SQ22" s="1"/>
  <c r="SM23"/>
  <c r="SN23" s="1"/>
  <c r="SP24"/>
  <c r="SQ24" s="1"/>
  <c r="SM25"/>
  <c r="SN25" s="1"/>
  <c r="SQ46"/>
  <c r="SQ48"/>
  <c r="SQ52"/>
  <c r="SQ54"/>
  <c r="SQ56"/>
  <c r="SQ65"/>
  <c r="SQ69"/>
  <c r="SQ73"/>
  <c r="SP76"/>
  <c r="SM77"/>
  <c r="SN77" s="1"/>
  <c r="SO77" s="1"/>
  <c r="SP78"/>
  <c r="SQ78" s="1"/>
  <c r="SM79"/>
  <c r="SN79" s="1"/>
  <c r="SP80"/>
  <c r="SQ80" s="1"/>
  <c r="SM81"/>
  <c r="SN81" s="1"/>
  <c r="SP82"/>
  <c r="SM83"/>
  <c r="SN83" s="1"/>
  <c r="SP84"/>
  <c r="SQ84" s="1"/>
  <c r="SM85"/>
  <c r="SN85" s="1"/>
  <c r="SP86"/>
  <c r="SQ86" s="1"/>
  <c r="SM87"/>
  <c r="SN87" s="1"/>
  <c r="SP88"/>
  <c r="SQ88" s="1"/>
  <c r="SM89"/>
  <c r="SN89" s="1"/>
  <c r="SP28"/>
  <c r="SM29"/>
  <c r="SN29" s="1"/>
  <c r="SO29" s="1"/>
  <c r="SP30"/>
  <c r="SQ30" s="1"/>
  <c r="SM31"/>
  <c r="SN31" s="1"/>
  <c r="SP32"/>
  <c r="SQ32" s="1"/>
  <c r="SM33"/>
  <c r="SN33" s="1"/>
  <c r="SP34"/>
  <c r="SM35"/>
  <c r="SN35" s="1"/>
  <c r="SP36"/>
  <c r="SQ36" s="1"/>
  <c r="SM37"/>
  <c r="SN37" s="1"/>
  <c r="SP38"/>
  <c r="SQ38" s="1"/>
  <c r="SM39"/>
  <c r="SN39" s="1"/>
  <c r="SP60"/>
  <c r="SQ60" s="1"/>
  <c r="SM61"/>
  <c r="SN61" s="1"/>
  <c r="SO61" s="1"/>
  <c r="SQ61" s="1"/>
  <c r="SP62"/>
  <c r="SQ62" s="1"/>
  <c r="SM63"/>
  <c r="SN63" s="1"/>
  <c r="SP64"/>
  <c r="SQ64" s="1"/>
  <c r="SM65"/>
  <c r="SN65" s="1"/>
  <c r="SP66"/>
  <c r="SQ66" s="1"/>
  <c r="SM67"/>
  <c r="SN67" s="1"/>
  <c r="SP68"/>
  <c r="SQ68" s="1"/>
  <c r="SM69"/>
  <c r="SN69" s="1"/>
  <c r="SP70"/>
  <c r="SQ70" s="1"/>
  <c r="SM71"/>
  <c r="SN71" s="1"/>
  <c r="SH24"/>
  <c r="SH42"/>
  <c r="SH88"/>
  <c r="SH74"/>
  <c r="SF41"/>
  <c r="SG41" s="1"/>
  <c r="SF39"/>
  <c r="SG39" s="1"/>
  <c r="SF37"/>
  <c r="SG37" s="1"/>
  <c r="SF35"/>
  <c r="SG35" s="1"/>
  <c r="SF33"/>
  <c r="SG33" s="1"/>
  <c r="SF31"/>
  <c r="SF29"/>
  <c r="SG29" s="1"/>
  <c r="SC72"/>
  <c r="SD72" s="1"/>
  <c r="SC70"/>
  <c r="SD70" s="1"/>
  <c r="SC68"/>
  <c r="SD68" s="1"/>
  <c r="SC66"/>
  <c r="SD66" s="1"/>
  <c r="SC64"/>
  <c r="SD64" s="1"/>
  <c r="SC62"/>
  <c r="SD62" s="1"/>
  <c r="SC60"/>
  <c r="SD60" s="1"/>
  <c r="SE58"/>
  <c r="SG58" s="1"/>
  <c r="SG13"/>
  <c r="SG17"/>
  <c r="SG19"/>
  <c r="SG21"/>
  <c r="SG23"/>
  <c r="SG25"/>
  <c r="SF28"/>
  <c r="SC29"/>
  <c r="SD29" s="1"/>
  <c r="SF30"/>
  <c r="SC31"/>
  <c r="SD31" s="1"/>
  <c r="SE31" s="1"/>
  <c r="SF32"/>
  <c r="SG32" s="1"/>
  <c r="SC33"/>
  <c r="SD33" s="1"/>
  <c r="SF34"/>
  <c r="SC35"/>
  <c r="SD35" s="1"/>
  <c r="SF36"/>
  <c r="SG36" s="1"/>
  <c r="SC37"/>
  <c r="SD37" s="1"/>
  <c r="SF38"/>
  <c r="SC39"/>
  <c r="SD39" s="1"/>
  <c r="SF40"/>
  <c r="SG40" s="1"/>
  <c r="SG77"/>
  <c r="SG81"/>
  <c r="SG83"/>
  <c r="SG85"/>
  <c r="SG87"/>
  <c r="SG89"/>
  <c r="SC40"/>
  <c r="SD40" s="1"/>
  <c r="SC38"/>
  <c r="SD38" s="1"/>
  <c r="SC36"/>
  <c r="SD36" s="1"/>
  <c r="SC34"/>
  <c r="SD34" s="1"/>
  <c r="SC32"/>
  <c r="SD32" s="1"/>
  <c r="SC30"/>
  <c r="SD30" s="1"/>
  <c r="SC28"/>
  <c r="SD28" s="1"/>
  <c r="SE26"/>
  <c r="SG26" s="1"/>
  <c r="SF73"/>
  <c r="SG73" s="1"/>
  <c r="SF71"/>
  <c r="SG71" s="1"/>
  <c r="SF69"/>
  <c r="SG69" s="1"/>
  <c r="SF67"/>
  <c r="SG67" s="1"/>
  <c r="SF65"/>
  <c r="SG65" s="1"/>
  <c r="SF63"/>
  <c r="SG63" s="1"/>
  <c r="SF61"/>
  <c r="SG61" s="1"/>
  <c r="SG30"/>
  <c r="SG34"/>
  <c r="SG38"/>
  <c r="SF60"/>
  <c r="SF62"/>
  <c r="SG62" s="1"/>
  <c r="SF64"/>
  <c r="SG64" s="1"/>
  <c r="SF66"/>
  <c r="SG66" s="1"/>
  <c r="SF68"/>
  <c r="SG68" s="1"/>
  <c r="SF70"/>
  <c r="SG70" s="1"/>
  <c r="SF72"/>
  <c r="SG72" s="1"/>
  <c r="SF12"/>
  <c r="SC13"/>
  <c r="SD13" s="1"/>
  <c r="SF14"/>
  <c r="SG14" s="1"/>
  <c r="SC15"/>
  <c r="SD15" s="1"/>
  <c r="SE15" s="1"/>
  <c r="SG15" s="1"/>
  <c r="SF16"/>
  <c r="SG16" s="1"/>
  <c r="SC17"/>
  <c r="SD17" s="1"/>
  <c r="SF18"/>
  <c r="SG18" s="1"/>
  <c r="SC19"/>
  <c r="SD19" s="1"/>
  <c r="SF20"/>
  <c r="SG20" s="1"/>
  <c r="SC21"/>
  <c r="SD21" s="1"/>
  <c r="SF22"/>
  <c r="SG22" s="1"/>
  <c r="SC23"/>
  <c r="SD23" s="1"/>
  <c r="SF44"/>
  <c r="SC45"/>
  <c r="SD45" s="1"/>
  <c r="SF46"/>
  <c r="SG46" s="1"/>
  <c r="SC47"/>
  <c r="SD47" s="1"/>
  <c r="SE47" s="1"/>
  <c r="SG47" s="1"/>
  <c r="SH47" s="1"/>
  <c r="SF48"/>
  <c r="SG48" s="1"/>
  <c r="SC49"/>
  <c r="SD49" s="1"/>
  <c r="SF50"/>
  <c r="SG50" s="1"/>
  <c r="SC51"/>
  <c r="SD51" s="1"/>
  <c r="SF52"/>
  <c r="SG52" s="1"/>
  <c r="SC53"/>
  <c r="SD53" s="1"/>
  <c r="SF54"/>
  <c r="SG54" s="1"/>
  <c r="SC55"/>
  <c r="SD55" s="1"/>
  <c r="SF76"/>
  <c r="SC77"/>
  <c r="SD77" s="1"/>
  <c r="SF78"/>
  <c r="SG78" s="1"/>
  <c r="SC79"/>
  <c r="SD79" s="1"/>
  <c r="SE79" s="1"/>
  <c r="SG79" s="1"/>
  <c r="SF80"/>
  <c r="SG80" s="1"/>
  <c r="SC81"/>
  <c r="SD81" s="1"/>
  <c r="SF82"/>
  <c r="SG82" s="1"/>
  <c r="SC83"/>
  <c r="SD83" s="1"/>
  <c r="SF84"/>
  <c r="SG84" s="1"/>
  <c r="SC85"/>
  <c r="SD85" s="1"/>
  <c r="SF86"/>
  <c r="SG86" s="1"/>
  <c r="SC87"/>
  <c r="SD87" s="1"/>
  <c r="RX58"/>
  <c r="RX40"/>
  <c r="RS24"/>
  <c r="RT24" s="1"/>
  <c r="RS22"/>
  <c r="RT22" s="1"/>
  <c r="RS20"/>
  <c r="RT20" s="1"/>
  <c r="RS18"/>
  <c r="RT18" s="1"/>
  <c r="RU18" s="1"/>
  <c r="RS16"/>
  <c r="RT16" s="1"/>
  <c r="RS14"/>
  <c r="RT14" s="1"/>
  <c r="RS12"/>
  <c r="RT12" s="1"/>
  <c r="RU10"/>
  <c r="RW10" s="1"/>
  <c r="RV57"/>
  <c r="RW57" s="1"/>
  <c r="RV55"/>
  <c r="RW55" s="1"/>
  <c r="RV53"/>
  <c r="RW53" s="1"/>
  <c r="RV51"/>
  <c r="RW51" s="1"/>
  <c r="RV49"/>
  <c r="RW49" s="1"/>
  <c r="RV47"/>
  <c r="RW47" s="1"/>
  <c r="RV45"/>
  <c r="RW45" s="1"/>
  <c r="RS88"/>
  <c r="RT88" s="1"/>
  <c r="RS86"/>
  <c r="RT86" s="1"/>
  <c r="RS84"/>
  <c r="RT84" s="1"/>
  <c r="RS82"/>
  <c r="RT82" s="1"/>
  <c r="RU82" s="1"/>
  <c r="RS80"/>
  <c r="RT80" s="1"/>
  <c r="RS78"/>
  <c r="RT78" s="1"/>
  <c r="RS76"/>
  <c r="RT76" s="1"/>
  <c r="RU74"/>
  <c r="RW74" s="1"/>
  <c r="RV25"/>
  <c r="RW25" s="1"/>
  <c r="RV23"/>
  <c r="RW23" s="1"/>
  <c r="RV21"/>
  <c r="RW21" s="1"/>
  <c r="RV19"/>
  <c r="RW19" s="1"/>
  <c r="RV17"/>
  <c r="RW17" s="1"/>
  <c r="RV15"/>
  <c r="RW15" s="1"/>
  <c r="RV13"/>
  <c r="RS56"/>
  <c r="RT56" s="1"/>
  <c r="RS54"/>
  <c r="RT54" s="1"/>
  <c r="RS52"/>
  <c r="RT52" s="1"/>
  <c r="RS50"/>
  <c r="RT50" s="1"/>
  <c r="RU50" s="1"/>
  <c r="RW50" s="1"/>
  <c r="RS48"/>
  <c r="RT48" s="1"/>
  <c r="RS46"/>
  <c r="RT46" s="1"/>
  <c r="RS44"/>
  <c r="RT44" s="1"/>
  <c r="RU42"/>
  <c r="RW42" s="1"/>
  <c r="RV89"/>
  <c r="RW89" s="1"/>
  <c r="RV87"/>
  <c r="RW87" s="1"/>
  <c r="RV85"/>
  <c r="RW85" s="1"/>
  <c r="RV83"/>
  <c r="RW83" s="1"/>
  <c r="RV81"/>
  <c r="RW81" s="1"/>
  <c r="RV79"/>
  <c r="RW79" s="1"/>
  <c r="RV77"/>
  <c r="RV44"/>
  <c r="RV46"/>
  <c r="RV48"/>
  <c r="RV50"/>
  <c r="RV52"/>
  <c r="RV54"/>
  <c r="RV56"/>
  <c r="RV12"/>
  <c r="RS13"/>
  <c r="RT13" s="1"/>
  <c r="RU13" s="1"/>
  <c r="RV14"/>
  <c r="RW14" s="1"/>
  <c r="RS15"/>
  <c r="RT15" s="1"/>
  <c r="RV16"/>
  <c r="RW16" s="1"/>
  <c r="RS17"/>
  <c r="RT17" s="1"/>
  <c r="RV18"/>
  <c r="RS19"/>
  <c r="RT19" s="1"/>
  <c r="RV20"/>
  <c r="RW20" s="1"/>
  <c r="RS21"/>
  <c r="RT21" s="1"/>
  <c r="RV22"/>
  <c r="RW22" s="1"/>
  <c r="RS23"/>
  <c r="RT23" s="1"/>
  <c r="RV24"/>
  <c r="RW24" s="1"/>
  <c r="RS25"/>
  <c r="RT25" s="1"/>
  <c r="RW46"/>
  <c r="RW48"/>
  <c r="RW52"/>
  <c r="RW54"/>
  <c r="RW56"/>
  <c r="RW65"/>
  <c r="RW69"/>
  <c r="RW73"/>
  <c r="RV76"/>
  <c r="RS77"/>
  <c r="RT77" s="1"/>
  <c r="RU77" s="1"/>
  <c r="RV78"/>
  <c r="RW78" s="1"/>
  <c r="RS79"/>
  <c r="RT79" s="1"/>
  <c r="RV80"/>
  <c r="RW80" s="1"/>
  <c r="RS81"/>
  <c r="RT81" s="1"/>
  <c r="RV82"/>
  <c r="RS83"/>
  <c r="RT83" s="1"/>
  <c r="RV84"/>
  <c r="RW84" s="1"/>
  <c r="RS85"/>
  <c r="RT85" s="1"/>
  <c r="RV86"/>
  <c r="RW86" s="1"/>
  <c r="RS87"/>
  <c r="RT87" s="1"/>
  <c r="RV88"/>
  <c r="RW88" s="1"/>
  <c r="RS89"/>
  <c r="RT89" s="1"/>
  <c r="RV28"/>
  <c r="RS29"/>
  <c r="RT29" s="1"/>
  <c r="RU29" s="1"/>
  <c r="RW29" s="1"/>
  <c r="RV30"/>
  <c r="RW30" s="1"/>
  <c r="RS31"/>
  <c r="RT31" s="1"/>
  <c r="RV32"/>
  <c r="RW32" s="1"/>
  <c r="RS33"/>
  <c r="RT33" s="1"/>
  <c r="RV34"/>
  <c r="RS35"/>
  <c r="RT35" s="1"/>
  <c r="RV36"/>
  <c r="RW36" s="1"/>
  <c r="RS37"/>
  <c r="RT37" s="1"/>
  <c r="RV38"/>
  <c r="RW38" s="1"/>
  <c r="RS39"/>
  <c r="RT39" s="1"/>
  <c r="RV60"/>
  <c r="RW60" s="1"/>
  <c r="RS61"/>
  <c r="RT61" s="1"/>
  <c r="RU61" s="1"/>
  <c r="RW61" s="1"/>
  <c r="RV62"/>
  <c r="RW62" s="1"/>
  <c r="RS63"/>
  <c r="RT63" s="1"/>
  <c r="RV64"/>
  <c r="RW64" s="1"/>
  <c r="RS65"/>
  <c r="RT65" s="1"/>
  <c r="RV66"/>
  <c r="RW66" s="1"/>
  <c r="RS67"/>
  <c r="RT67" s="1"/>
  <c r="RV68"/>
  <c r="RW68" s="1"/>
  <c r="RS69"/>
  <c r="RT69" s="1"/>
  <c r="RV70"/>
  <c r="RW70" s="1"/>
  <c r="RS71"/>
  <c r="RT71" s="1"/>
  <c r="RM41"/>
  <c r="RM73"/>
  <c r="RM24"/>
  <c r="RM56"/>
  <c r="RM88"/>
  <c r="RK10"/>
  <c r="RM10" s="1"/>
  <c r="RI12"/>
  <c r="RJ12" s="1"/>
  <c r="RL13"/>
  <c r="RI14"/>
  <c r="RJ14" s="1"/>
  <c r="RL15"/>
  <c r="RM15" s="1"/>
  <c r="RI16"/>
  <c r="RJ16" s="1"/>
  <c r="RL17"/>
  <c r="RM17" s="1"/>
  <c r="RI18"/>
  <c r="RJ18" s="1"/>
  <c r="RL19"/>
  <c r="RM19" s="1"/>
  <c r="RI20"/>
  <c r="RJ20" s="1"/>
  <c r="RL21"/>
  <c r="RM21" s="1"/>
  <c r="RI22"/>
  <c r="RJ22" s="1"/>
  <c r="RL23"/>
  <c r="RM23" s="1"/>
  <c r="RI24"/>
  <c r="RJ24" s="1"/>
  <c r="RL25"/>
  <c r="RM25" s="1"/>
  <c r="RL28"/>
  <c r="RI29"/>
  <c r="RJ29" s="1"/>
  <c r="RK29" s="1"/>
  <c r="RL30"/>
  <c r="RM30" s="1"/>
  <c r="RI31"/>
  <c r="RJ31" s="1"/>
  <c r="RL32"/>
  <c r="RM32" s="1"/>
  <c r="RI33"/>
  <c r="RJ33" s="1"/>
  <c r="RL34"/>
  <c r="RM34" s="1"/>
  <c r="RI35"/>
  <c r="RJ35" s="1"/>
  <c r="RL36"/>
  <c r="RM36" s="1"/>
  <c r="RI37"/>
  <c r="RJ37" s="1"/>
  <c r="RL38"/>
  <c r="RM38" s="1"/>
  <c r="RI39"/>
  <c r="RJ39" s="1"/>
  <c r="RL40"/>
  <c r="RM40" s="1"/>
  <c r="RI41"/>
  <c r="RJ41" s="1"/>
  <c r="RK42"/>
  <c r="RM42" s="1"/>
  <c r="RI44"/>
  <c r="RJ44" s="1"/>
  <c r="RL45"/>
  <c r="RI46"/>
  <c r="RJ46" s="1"/>
  <c r="RL47"/>
  <c r="RM47" s="1"/>
  <c r="RI48"/>
  <c r="RJ48" s="1"/>
  <c r="RL49"/>
  <c r="RM49" s="1"/>
  <c r="RI50"/>
  <c r="RJ50" s="1"/>
  <c r="RL51"/>
  <c r="RM51" s="1"/>
  <c r="RI52"/>
  <c r="RJ52" s="1"/>
  <c r="RL53"/>
  <c r="RM53" s="1"/>
  <c r="RI54"/>
  <c r="RJ54" s="1"/>
  <c r="RL55"/>
  <c r="RM55" s="1"/>
  <c r="RI56"/>
  <c r="RJ56" s="1"/>
  <c r="RL57"/>
  <c r="RM57" s="1"/>
  <c r="RL60"/>
  <c r="RI61"/>
  <c r="RJ61" s="1"/>
  <c r="RK61" s="1"/>
  <c r="RL62"/>
  <c r="RM62" s="1"/>
  <c r="RI63"/>
  <c r="RJ63" s="1"/>
  <c r="RL64"/>
  <c r="RM64" s="1"/>
  <c r="RI65"/>
  <c r="RJ65" s="1"/>
  <c r="RL66"/>
  <c r="RM66" s="1"/>
  <c r="RI67"/>
  <c r="RJ67" s="1"/>
  <c r="RL68"/>
  <c r="RM68" s="1"/>
  <c r="RI69"/>
  <c r="RJ69" s="1"/>
  <c r="RL70"/>
  <c r="RM70" s="1"/>
  <c r="RI71"/>
  <c r="RJ71" s="1"/>
  <c r="RL72"/>
  <c r="RM72" s="1"/>
  <c r="RI73"/>
  <c r="RJ73" s="1"/>
  <c r="RK74"/>
  <c r="RM74" s="1"/>
  <c r="RI76"/>
  <c r="RJ76" s="1"/>
  <c r="RL77"/>
  <c r="RI78"/>
  <c r="RJ78" s="1"/>
  <c r="RL79"/>
  <c r="RM79" s="1"/>
  <c r="RI80"/>
  <c r="RJ80" s="1"/>
  <c r="RL81"/>
  <c r="RM81" s="1"/>
  <c r="RI82"/>
  <c r="RJ82" s="1"/>
  <c r="RL83"/>
  <c r="RM83" s="1"/>
  <c r="RI84"/>
  <c r="RJ84" s="1"/>
  <c r="RL85"/>
  <c r="RM85" s="1"/>
  <c r="RI86"/>
  <c r="RJ86" s="1"/>
  <c r="RL87"/>
  <c r="RM87" s="1"/>
  <c r="RI88"/>
  <c r="RJ88" s="1"/>
  <c r="RL89"/>
  <c r="RM89" s="1"/>
  <c r="RL12"/>
  <c r="RI13"/>
  <c r="RJ13" s="1"/>
  <c r="RK13" s="1"/>
  <c r="RL14"/>
  <c r="RM14" s="1"/>
  <c r="RI15"/>
  <c r="RJ15" s="1"/>
  <c r="RL16"/>
  <c r="RM16" s="1"/>
  <c r="RI17"/>
  <c r="RJ17" s="1"/>
  <c r="RL18"/>
  <c r="RM18" s="1"/>
  <c r="RI19"/>
  <c r="RJ19" s="1"/>
  <c r="RL20"/>
  <c r="RM20" s="1"/>
  <c r="RI21"/>
  <c r="RJ21" s="1"/>
  <c r="RL22"/>
  <c r="RM22" s="1"/>
  <c r="RI23"/>
  <c r="RJ23" s="1"/>
  <c r="RK26"/>
  <c r="RM26" s="1"/>
  <c r="RI28"/>
  <c r="RJ28" s="1"/>
  <c r="RL29"/>
  <c r="RI30"/>
  <c r="RJ30" s="1"/>
  <c r="RL31"/>
  <c r="RM31" s="1"/>
  <c r="RI32"/>
  <c r="RJ32" s="1"/>
  <c r="RL33"/>
  <c r="RM33" s="1"/>
  <c r="RI34"/>
  <c r="RJ34" s="1"/>
  <c r="RL35"/>
  <c r="RM35" s="1"/>
  <c r="RI36"/>
  <c r="RJ36" s="1"/>
  <c r="RL37"/>
  <c r="RM37" s="1"/>
  <c r="RI38"/>
  <c r="RJ38" s="1"/>
  <c r="RL39"/>
  <c r="RM39" s="1"/>
  <c r="RL44"/>
  <c r="RI45"/>
  <c r="RJ45" s="1"/>
  <c r="RK45" s="1"/>
  <c r="RL46"/>
  <c r="RM46" s="1"/>
  <c r="RI47"/>
  <c r="RJ47" s="1"/>
  <c r="RL48"/>
  <c r="RM48" s="1"/>
  <c r="RI49"/>
  <c r="RJ49" s="1"/>
  <c r="RL50"/>
  <c r="RM50" s="1"/>
  <c r="RI51"/>
  <c r="RJ51" s="1"/>
  <c r="RL52"/>
  <c r="RM52" s="1"/>
  <c r="RI53"/>
  <c r="RJ53" s="1"/>
  <c r="RL54"/>
  <c r="RM54" s="1"/>
  <c r="RI55"/>
  <c r="RJ55" s="1"/>
  <c r="RK58"/>
  <c r="RM58" s="1"/>
  <c r="RI60"/>
  <c r="RJ60" s="1"/>
  <c r="RL61"/>
  <c r="RI62"/>
  <c r="RJ62" s="1"/>
  <c r="RL63"/>
  <c r="RM63" s="1"/>
  <c r="RI64"/>
  <c r="RJ64" s="1"/>
  <c r="RL65"/>
  <c r="RM65" s="1"/>
  <c r="RI66"/>
  <c r="RJ66" s="1"/>
  <c r="RL67"/>
  <c r="RM67" s="1"/>
  <c r="RI68"/>
  <c r="RJ68" s="1"/>
  <c r="RL69"/>
  <c r="RM69" s="1"/>
  <c r="RI70"/>
  <c r="RJ70" s="1"/>
  <c r="RL71"/>
  <c r="RM71" s="1"/>
  <c r="RL76"/>
  <c r="RI77"/>
  <c r="RJ77" s="1"/>
  <c r="RK77" s="1"/>
  <c r="RL78"/>
  <c r="RM78" s="1"/>
  <c r="RI79"/>
  <c r="RJ79" s="1"/>
  <c r="RL80"/>
  <c r="RM80" s="1"/>
  <c r="RI81"/>
  <c r="RJ81" s="1"/>
  <c r="RL82"/>
  <c r="RM82" s="1"/>
  <c r="RI83"/>
  <c r="RJ83" s="1"/>
  <c r="RL84"/>
  <c r="RM84" s="1"/>
  <c r="RI85"/>
  <c r="RJ85" s="1"/>
  <c r="RL86"/>
  <c r="RM86" s="1"/>
  <c r="RI87"/>
  <c r="RJ87" s="1"/>
  <c r="RC41"/>
  <c r="RC73"/>
  <c r="RC24"/>
  <c r="RC56"/>
  <c r="RC88"/>
  <c r="RA10"/>
  <c r="RC10" s="1"/>
  <c r="QY12"/>
  <c r="QZ12" s="1"/>
  <c r="RB13"/>
  <c r="QY14"/>
  <c r="QZ14" s="1"/>
  <c r="RB15"/>
  <c r="RC15" s="1"/>
  <c r="QY16"/>
  <c r="QZ16" s="1"/>
  <c r="RA16" s="1"/>
  <c r="RB17"/>
  <c r="RC17" s="1"/>
  <c r="QY18"/>
  <c r="QZ18" s="1"/>
  <c r="RB19"/>
  <c r="RC19" s="1"/>
  <c r="QY20"/>
  <c r="QZ20" s="1"/>
  <c r="RB21"/>
  <c r="RC21" s="1"/>
  <c r="QY22"/>
  <c r="QZ22" s="1"/>
  <c r="RB23"/>
  <c r="RC23" s="1"/>
  <c r="QY24"/>
  <c r="QZ24" s="1"/>
  <c r="RB25"/>
  <c r="RC25" s="1"/>
  <c r="RB28"/>
  <c r="QY29"/>
  <c r="QZ29" s="1"/>
  <c r="RA29" s="1"/>
  <c r="RB30"/>
  <c r="RC30" s="1"/>
  <c r="QY31"/>
  <c r="QZ31" s="1"/>
  <c r="RB32"/>
  <c r="QY33"/>
  <c r="QZ33" s="1"/>
  <c r="RB34"/>
  <c r="RC34" s="1"/>
  <c r="QY35"/>
  <c r="QZ35" s="1"/>
  <c r="RB36"/>
  <c r="RC36" s="1"/>
  <c r="QY37"/>
  <c r="QZ37" s="1"/>
  <c r="RB38"/>
  <c r="RC38" s="1"/>
  <c r="QY39"/>
  <c r="QZ39" s="1"/>
  <c r="RB40"/>
  <c r="RC40" s="1"/>
  <c r="QY41"/>
  <c r="QZ41" s="1"/>
  <c r="RA42"/>
  <c r="RC42" s="1"/>
  <c r="QY44"/>
  <c r="QZ44" s="1"/>
  <c r="RB45"/>
  <c r="QY46"/>
  <c r="QZ46" s="1"/>
  <c r="RB47"/>
  <c r="RC47" s="1"/>
  <c r="QY48"/>
  <c r="QZ48" s="1"/>
  <c r="RA48" s="1"/>
  <c r="RB49"/>
  <c r="RC49" s="1"/>
  <c r="QY50"/>
  <c r="QZ50" s="1"/>
  <c r="RB51"/>
  <c r="RC51" s="1"/>
  <c r="QY52"/>
  <c r="QZ52" s="1"/>
  <c r="RB53"/>
  <c r="RC53" s="1"/>
  <c r="QY54"/>
  <c r="QZ54" s="1"/>
  <c r="RB55"/>
  <c r="RC55" s="1"/>
  <c r="QY56"/>
  <c r="QZ56" s="1"/>
  <c r="RB57"/>
  <c r="RC57" s="1"/>
  <c r="RB60"/>
  <c r="QY61"/>
  <c r="QZ61" s="1"/>
  <c r="RA61" s="1"/>
  <c r="RB62"/>
  <c r="RC62" s="1"/>
  <c r="QY63"/>
  <c r="QZ63" s="1"/>
  <c r="RB64"/>
  <c r="QY65"/>
  <c r="QZ65" s="1"/>
  <c r="RB66"/>
  <c r="RC66" s="1"/>
  <c r="QY67"/>
  <c r="QZ67" s="1"/>
  <c r="RB68"/>
  <c r="RC68" s="1"/>
  <c r="QY69"/>
  <c r="QZ69" s="1"/>
  <c r="RB70"/>
  <c r="RC70" s="1"/>
  <c r="QY71"/>
  <c r="QZ71" s="1"/>
  <c r="RB72"/>
  <c r="RC72" s="1"/>
  <c r="QY73"/>
  <c r="QZ73" s="1"/>
  <c r="RA74"/>
  <c r="RC74" s="1"/>
  <c r="QY76"/>
  <c r="QZ76" s="1"/>
  <c r="RB77"/>
  <c r="QY78"/>
  <c r="QZ78" s="1"/>
  <c r="RB79"/>
  <c r="RC79" s="1"/>
  <c r="QY80"/>
  <c r="QZ80" s="1"/>
  <c r="RA80" s="1"/>
  <c r="RB81"/>
  <c r="RC81" s="1"/>
  <c r="QY82"/>
  <c r="QZ82" s="1"/>
  <c r="RB83"/>
  <c r="RC83" s="1"/>
  <c r="QY84"/>
  <c r="QZ84" s="1"/>
  <c r="RB85"/>
  <c r="RC85" s="1"/>
  <c r="QY86"/>
  <c r="QZ86" s="1"/>
  <c r="RB87"/>
  <c r="RC87" s="1"/>
  <c r="QY88"/>
  <c r="QZ88" s="1"/>
  <c r="RB89"/>
  <c r="RC89" s="1"/>
  <c r="RB12"/>
  <c r="QY13"/>
  <c r="QZ13" s="1"/>
  <c r="RA13" s="1"/>
  <c r="RB14"/>
  <c r="RC14" s="1"/>
  <c r="QY15"/>
  <c r="QZ15" s="1"/>
  <c r="RB16"/>
  <c r="RC16" s="1"/>
  <c r="QY17"/>
  <c r="QZ17" s="1"/>
  <c r="RB18"/>
  <c r="RC18" s="1"/>
  <c r="QY19"/>
  <c r="QZ19" s="1"/>
  <c r="RB20"/>
  <c r="RC20" s="1"/>
  <c r="QY21"/>
  <c r="QZ21" s="1"/>
  <c r="RB22"/>
  <c r="RC22" s="1"/>
  <c r="QY23"/>
  <c r="QZ23" s="1"/>
  <c r="RA26"/>
  <c r="RC26" s="1"/>
  <c r="QY28"/>
  <c r="QZ28" s="1"/>
  <c r="RB29"/>
  <c r="QY30"/>
  <c r="QZ30" s="1"/>
  <c r="RB31"/>
  <c r="RC31" s="1"/>
  <c r="QY32"/>
  <c r="QZ32" s="1"/>
  <c r="RA32" s="1"/>
  <c r="RB33"/>
  <c r="RC33" s="1"/>
  <c r="QY34"/>
  <c r="QZ34" s="1"/>
  <c r="RB35"/>
  <c r="RC35" s="1"/>
  <c r="QY36"/>
  <c r="QZ36" s="1"/>
  <c r="RB37"/>
  <c r="RC37" s="1"/>
  <c r="QY38"/>
  <c r="QZ38" s="1"/>
  <c r="RB39"/>
  <c r="RC39" s="1"/>
  <c r="RB44"/>
  <c r="QY45"/>
  <c r="QZ45" s="1"/>
  <c r="RA45" s="1"/>
  <c r="RB46"/>
  <c r="RC46" s="1"/>
  <c r="QY47"/>
  <c r="QZ47" s="1"/>
  <c r="RB48"/>
  <c r="RC48" s="1"/>
  <c r="QY49"/>
  <c r="QZ49" s="1"/>
  <c r="RB50"/>
  <c r="RC50" s="1"/>
  <c r="QY51"/>
  <c r="QZ51" s="1"/>
  <c r="RB52"/>
  <c r="RC52" s="1"/>
  <c r="QY53"/>
  <c r="QZ53" s="1"/>
  <c r="RB54"/>
  <c r="RC54" s="1"/>
  <c r="QY55"/>
  <c r="QZ55" s="1"/>
  <c r="RA58"/>
  <c r="RC58" s="1"/>
  <c r="QY60"/>
  <c r="QZ60" s="1"/>
  <c r="RB61"/>
  <c r="QY62"/>
  <c r="QZ62" s="1"/>
  <c r="RB63"/>
  <c r="RC63" s="1"/>
  <c r="QY64"/>
  <c r="QZ64" s="1"/>
  <c r="RA64" s="1"/>
  <c r="RB65"/>
  <c r="RC65" s="1"/>
  <c r="QY66"/>
  <c r="QZ66" s="1"/>
  <c r="RB67"/>
  <c r="RC67" s="1"/>
  <c r="QY68"/>
  <c r="QZ68" s="1"/>
  <c r="RB69"/>
  <c r="RC69" s="1"/>
  <c r="QY70"/>
  <c r="QZ70" s="1"/>
  <c r="RB71"/>
  <c r="RC71" s="1"/>
  <c r="RB76"/>
  <c r="QY77"/>
  <c r="QZ77" s="1"/>
  <c r="RA77" s="1"/>
  <c r="RB78"/>
  <c r="RC78" s="1"/>
  <c r="QY79"/>
  <c r="QZ79" s="1"/>
  <c r="RB80"/>
  <c r="RC80" s="1"/>
  <c r="QY81"/>
  <c r="QZ81" s="1"/>
  <c r="RB82"/>
  <c r="RC82" s="1"/>
  <c r="QY83"/>
  <c r="QZ83" s="1"/>
  <c r="RB84"/>
  <c r="RC84" s="1"/>
  <c r="QY85"/>
  <c r="QZ85" s="1"/>
  <c r="RB86"/>
  <c r="RC86" s="1"/>
  <c r="QY87"/>
  <c r="QZ87" s="1"/>
  <c r="QS41"/>
  <c r="QS73"/>
  <c r="QS24"/>
  <c r="QS56"/>
  <c r="QS88"/>
  <c r="QQ10"/>
  <c r="QS10" s="1"/>
  <c r="QO12"/>
  <c r="QP12" s="1"/>
  <c r="QR13"/>
  <c r="QO14"/>
  <c r="QP14" s="1"/>
  <c r="QR15"/>
  <c r="QS15" s="1"/>
  <c r="QO16"/>
  <c r="QP16" s="1"/>
  <c r="QR17"/>
  <c r="QS17" s="1"/>
  <c r="QO18"/>
  <c r="QP18" s="1"/>
  <c r="QR19"/>
  <c r="QS19" s="1"/>
  <c r="QO20"/>
  <c r="QP20" s="1"/>
  <c r="QR21"/>
  <c r="QS21" s="1"/>
  <c r="QO22"/>
  <c r="QP22" s="1"/>
  <c r="QR23"/>
  <c r="QS23" s="1"/>
  <c r="QO24"/>
  <c r="QP24" s="1"/>
  <c r="QR25"/>
  <c r="QS25" s="1"/>
  <c r="QR28"/>
  <c r="QO29"/>
  <c r="QP29" s="1"/>
  <c r="QQ29" s="1"/>
  <c r="QR30"/>
  <c r="QS30" s="1"/>
  <c r="QO31"/>
  <c r="QP31" s="1"/>
  <c r="QR32"/>
  <c r="QS32" s="1"/>
  <c r="QO33"/>
  <c r="QP33" s="1"/>
  <c r="QR34"/>
  <c r="QS34" s="1"/>
  <c r="QO35"/>
  <c r="QP35" s="1"/>
  <c r="QR36"/>
  <c r="QS36" s="1"/>
  <c r="QO37"/>
  <c r="QP37" s="1"/>
  <c r="QR38"/>
  <c r="QS38" s="1"/>
  <c r="QO39"/>
  <c r="QP39" s="1"/>
  <c r="QR40"/>
  <c r="QS40" s="1"/>
  <c r="QO41"/>
  <c r="QP41" s="1"/>
  <c r="QQ42"/>
  <c r="QS42" s="1"/>
  <c r="QO44"/>
  <c r="QP44" s="1"/>
  <c r="QR45"/>
  <c r="QO46"/>
  <c r="QP46" s="1"/>
  <c r="QR47"/>
  <c r="QS47" s="1"/>
  <c r="QO48"/>
  <c r="QP48" s="1"/>
  <c r="QR49"/>
  <c r="QS49" s="1"/>
  <c r="QO50"/>
  <c r="QP50" s="1"/>
  <c r="QR51"/>
  <c r="QS51" s="1"/>
  <c r="QO52"/>
  <c r="QP52" s="1"/>
  <c r="QR53"/>
  <c r="QS53" s="1"/>
  <c r="QO54"/>
  <c r="QP54" s="1"/>
  <c r="QR55"/>
  <c r="QS55" s="1"/>
  <c r="QO56"/>
  <c r="QP56" s="1"/>
  <c r="QR57"/>
  <c r="QS57" s="1"/>
  <c r="QR60"/>
  <c r="QO61"/>
  <c r="QP61" s="1"/>
  <c r="QQ61" s="1"/>
  <c r="QR62"/>
  <c r="QS62" s="1"/>
  <c r="QO63"/>
  <c r="QP63" s="1"/>
  <c r="QR64"/>
  <c r="QS64" s="1"/>
  <c r="QO65"/>
  <c r="QP65" s="1"/>
  <c r="QR66"/>
  <c r="QS66" s="1"/>
  <c r="QO67"/>
  <c r="QP67" s="1"/>
  <c r="QR68"/>
  <c r="QS68" s="1"/>
  <c r="QO69"/>
  <c r="QP69" s="1"/>
  <c r="QR70"/>
  <c r="QS70" s="1"/>
  <c r="QO71"/>
  <c r="QP71" s="1"/>
  <c r="QR72"/>
  <c r="QS72" s="1"/>
  <c r="QO73"/>
  <c r="QP73" s="1"/>
  <c r="QQ74"/>
  <c r="QS74" s="1"/>
  <c r="QO76"/>
  <c r="QP76" s="1"/>
  <c r="QR77"/>
  <c r="QO78"/>
  <c r="QP78" s="1"/>
  <c r="QR79"/>
  <c r="QS79" s="1"/>
  <c r="QO80"/>
  <c r="QP80" s="1"/>
  <c r="QR81"/>
  <c r="QS81" s="1"/>
  <c r="QO82"/>
  <c r="QP82" s="1"/>
  <c r="QR83"/>
  <c r="QS83" s="1"/>
  <c r="QO84"/>
  <c r="QP84" s="1"/>
  <c r="QR85"/>
  <c r="QS85" s="1"/>
  <c r="QO86"/>
  <c r="QP86" s="1"/>
  <c r="QR87"/>
  <c r="QS87" s="1"/>
  <c r="QO88"/>
  <c r="QP88" s="1"/>
  <c r="QR89"/>
  <c r="QS89" s="1"/>
  <c r="QR12"/>
  <c r="QO13"/>
  <c r="QP13" s="1"/>
  <c r="QQ13" s="1"/>
  <c r="QR14"/>
  <c r="QS14" s="1"/>
  <c r="QO15"/>
  <c r="QP15" s="1"/>
  <c r="QR16"/>
  <c r="QS16" s="1"/>
  <c r="QO17"/>
  <c r="QP17" s="1"/>
  <c r="QR18"/>
  <c r="QS18" s="1"/>
  <c r="QO19"/>
  <c r="QP19" s="1"/>
  <c r="QR20"/>
  <c r="QS20" s="1"/>
  <c r="QO21"/>
  <c r="QP21" s="1"/>
  <c r="QR22"/>
  <c r="QS22" s="1"/>
  <c r="QO23"/>
  <c r="QP23" s="1"/>
  <c r="QQ26"/>
  <c r="QS26" s="1"/>
  <c r="QO28"/>
  <c r="QP28" s="1"/>
  <c r="QR29"/>
  <c r="QO30"/>
  <c r="QP30" s="1"/>
  <c r="QR31"/>
  <c r="QS31" s="1"/>
  <c r="QO32"/>
  <c r="QP32" s="1"/>
  <c r="QR33"/>
  <c r="QS33" s="1"/>
  <c r="QO34"/>
  <c r="QP34" s="1"/>
  <c r="QR35"/>
  <c r="QS35" s="1"/>
  <c r="QO36"/>
  <c r="QP36" s="1"/>
  <c r="QR37"/>
  <c r="QS37" s="1"/>
  <c r="QO38"/>
  <c r="QP38" s="1"/>
  <c r="QR39"/>
  <c r="QS39" s="1"/>
  <c r="QR44"/>
  <c r="QO45"/>
  <c r="QP45" s="1"/>
  <c r="QQ45" s="1"/>
  <c r="QR46"/>
  <c r="QS46" s="1"/>
  <c r="QO47"/>
  <c r="QP47" s="1"/>
  <c r="QR48"/>
  <c r="QS48" s="1"/>
  <c r="QO49"/>
  <c r="QP49" s="1"/>
  <c r="QR50"/>
  <c r="QS50" s="1"/>
  <c r="QO51"/>
  <c r="QP51" s="1"/>
  <c r="QR52"/>
  <c r="QS52" s="1"/>
  <c r="QO53"/>
  <c r="QP53" s="1"/>
  <c r="QR54"/>
  <c r="QS54" s="1"/>
  <c r="QO55"/>
  <c r="QP55" s="1"/>
  <c r="QQ58"/>
  <c r="QS58" s="1"/>
  <c r="QO60"/>
  <c r="QP60" s="1"/>
  <c r="QR61"/>
  <c r="QO62"/>
  <c r="QP62" s="1"/>
  <c r="QR63"/>
  <c r="QS63" s="1"/>
  <c r="QO64"/>
  <c r="QP64" s="1"/>
  <c r="QR65"/>
  <c r="QS65" s="1"/>
  <c r="QO66"/>
  <c r="QP66" s="1"/>
  <c r="QR67"/>
  <c r="QS67" s="1"/>
  <c r="QO68"/>
  <c r="QP68" s="1"/>
  <c r="QR69"/>
  <c r="QS69" s="1"/>
  <c r="QO70"/>
  <c r="QP70" s="1"/>
  <c r="QR71"/>
  <c r="QS71" s="1"/>
  <c r="QR76"/>
  <c r="QO77"/>
  <c r="QP77" s="1"/>
  <c r="QQ77" s="1"/>
  <c r="QR78"/>
  <c r="QS78" s="1"/>
  <c r="QO79"/>
  <c r="QP79" s="1"/>
  <c r="QR80"/>
  <c r="QS80" s="1"/>
  <c r="QO81"/>
  <c r="QP81" s="1"/>
  <c r="QR82"/>
  <c r="QS82" s="1"/>
  <c r="QO83"/>
  <c r="QP83" s="1"/>
  <c r="QR84"/>
  <c r="QS84" s="1"/>
  <c r="QO85"/>
  <c r="QP85" s="1"/>
  <c r="QR86"/>
  <c r="QS86" s="1"/>
  <c r="QO87"/>
  <c r="QP87" s="1"/>
  <c r="QI41"/>
  <c r="QI73"/>
  <c r="QI24"/>
  <c r="QI56"/>
  <c r="QI88"/>
  <c r="QG10"/>
  <c r="QI10" s="1"/>
  <c r="QE12"/>
  <c r="QF12" s="1"/>
  <c r="QH13"/>
  <c r="QE14"/>
  <c r="QF14" s="1"/>
  <c r="QH15"/>
  <c r="QI15" s="1"/>
  <c r="QE16"/>
  <c r="QF16" s="1"/>
  <c r="QH17"/>
  <c r="QI17" s="1"/>
  <c r="QE18"/>
  <c r="QF18" s="1"/>
  <c r="QH19"/>
  <c r="QI19" s="1"/>
  <c r="QE20"/>
  <c r="QF20" s="1"/>
  <c r="QH21"/>
  <c r="QI21" s="1"/>
  <c r="QE22"/>
  <c r="QF22" s="1"/>
  <c r="QH23"/>
  <c r="QI23" s="1"/>
  <c r="QE24"/>
  <c r="QF24" s="1"/>
  <c r="QH25"/>
  <c r="QI25" s="1"/>
  <c r="QH28"/>
  <c r="QE29"/>
  <c r="QF29" s="1"/>
  <c r="QG29" s="1"/>
  <c r="QH30"/>
  <c r="QI30" s="1"/>
  <c r="QE31"/>
  <c r="QF31" s="1"/>
  <c r="QH32"/>
  <c r="QI32" s="1"/>
  <c r="QE33"/>
  <c r="QF33" s="1"/>
  <c r="QH34"/>
  <c r="QI34" s="1"/>
  <c r="QE35"/>
  <c r="QF35" s="1"/>
  <c r="QH36"/>
  <c r="QI36" s="1"/>
  <c r="QE37"/>
  <c r="QF37" s="1"/>
  <c r="QH38"/>
  <c r="QI38" s="1"/>
  <c r="QE39"/>
  <c r="QF39" s="1"/>
  <c r="QH40"/>
  <c r="QI40" s="1"/>
  <c r="QE41"/>
  <c r="QF41" s="1"/>
  <c r="QG42"/>
  <c r="QI42" s="1"/>
  <c r="QE44"/>
  <c r="QF44" s="1"/>
  <c r="QH45"/>
  <c r="QE46"/>
  <c r="QF46" s="1"/>
  <c r="QH47"/>
  <c r="QI47" s="1"/>
  <c r="QE48"/>
  <c r="QF48" s="1"/>
  <c r="QH49"/>
  <c r="QI49" s="1"/>
  <c r="QE50"/>
  <c r="QF50" s="1"/>
  <c r="QH51"/>
  <c r="QI51" s="1"/>
  <c r="QE52"/>
  <c r="QF52" s="1"/>
  <c r="QH53"/>
  <c r="QI53" s="1"/>
  <c r="QE54"/>
  <c r="QF54" s="1"/>
  <c r="QH55"/>
  <c r="QI55" s="1"/>
  <c r="QE56"/>
  <c r="QF56" s="1"/>
  <c r="QH57"/>
  <c r="QI57" s="1"/>
  <c r="QH60"/>
  <c r="QE61"/>
  <c r="QF61" s="1"/>
  <c r="QG61" s="1"/>
  <c r="QH62"/>
  <c r="QI62" s="1"/>
  <c r="QE63"/>
  <c r="QF63" s="1"/>
  <c r="QH64"/>
  <c r="QI64" s="1"/>
  <c r="QE65"/>
  <c r="QF65" s="1"/>
  <c r="QH66"/>
  <c r="QI66" s="1"/>
  <c r="QE67"/>
  <c r="QF67" s="1"/>
  <c r="QH68"/>
  <c r="QI68" s="1"/>
  <c r="QE69"/>
  <c r="QF69" s="1"/>
  <c r="QH70"/>
  <c r="QI70" s="1"/>
  <c r="QE71"/>
  <c r="QF71" s="1"/>
  <c r="QH72"/>
  <c r="QI72" s="1"/>
  <c r="QE73"/>
  <c r="QF73" s="1"/>
  <c r="QG74"/>
  <c r="QI74" s="1"/>
  <c r="QE76"/>
  <c r="QF76" s="1"/>
  <c r="QH77"/>
  <c r="QE78"/>
  <c r="QF78" s="1"/>
  <c r="QH79"/>
  <c r="QI79" s="1"/>
  <c r="QE80"/>
  <c r="QF80" s="1"/>
  <c r="QH81"/>
  <c r="QI81" s="1"/>
  <c r="QE82"/>
  <c r="QF82" s="1"/>
  <c r="QH83"/>
  <c r="QI83" s="1"/>
  <c r="QE84"/>
  <c r="QF84" s="1"/>
  <c r="QH85"/>
  <c r="QI85" s="1"/>
  <c r="QE86"/>
  <c r="QF86" s="1"/>
  <c r="QH87"/>
  <c r="QI87" s="1"/>
  <c r="QE88"/>
  <c r="QF88" s="1"/>
  <c r="QH89"/>
  <c r="QI89" s="1"/>
  <c r="QH12"/>
  <c r="QE13"/>
  <c r="QF13" s="1"/>
  <c r="QG13" s="1"/>
  <c r="QH14"/>
  <c r="QI14" s="1"/>
  <c r="QE15"/>
  <c r="QF15" s="1"/>
  <c r="QH16"/>
  <c r="QI16" s="1"/>
  <c r="QE17"/>
  <c r="QF17" s="1"/>
  <c r="QH18"/>
  <c r="QI18" s="1"/>
  <c r="QE19"/>
  <c r="QF19" s="1"/>
  <c r="QH20"/>
  <c r="QI20" s="1"/>
  <c r="QE21"/>
  <c r="QF21" s="1"/>
  <c r="QH22"/>
  <c r="QI22" s="1"/>
  <c r="QE23"/>
  <c r="QF23" s="1"/>
  <c r="QG26"/>
  <c r="QI26" s="1"/>
  <c r="QE28"/>
  <c r="QF28" s="1"/>
  <c r="QH29"/>
  <c r="QE30"/>
  <c r="QF30" s="1"/>
  <c r="QH31"/>
  <c r="QI31" s="1"/>
  <c r="QE32"/>
  <c r="QF32" s="1"/>
  <c r="QH33"/>
  <c r="QI33" s="1"/>
  <c r="QE34"/>
  <c r="QF34" s="1"/>
  <c r="QH35"/>
  <c r="QI35" s="1"/>
  <c r="QE36"/>
  <c r="QF36" s="1"/>
  <c r="QH37"/>
  <c r="QI37" s="1"/>
  <c r="QE38"/>
  <c r="QF38" s="1"/>
  <c r="QH39"/>
  <c r="QI39" s="1"/>
  <c r="QH44"/>
  <c r="QE45"/>
  <c r="QF45" s="1"/>
  <c r="QG45" s="1"/>
  <c r="QH46"/>
  <c r="QI46" s="1"/>
  <c r="QE47"/>
  <c r="QF47" s="1"/>
  <c r="QH48"/>
  <c r="QI48" s="1"/>
  <c r="QE49"/>
  <c r="QF49" s="1"/>
  <c r="QH50"/>
  <c r="QI50" s="1"/>
  <c r="QE51"/>
  <c r="QF51" s="1"/>
  <c r="QH52"/>
  <c r="QI52" s="1"/>
  <c r="QE53"/>
  <c r="QF53" s="1"/>
  <c r="QH54"/>
  <c r="QI54" s="1"/>
  <c r="QE55"/>
  <c r="QF55" s="1"/>
  <c r="QG58"/>
  <c r="QI58" s="1"/>
  <c r="QE60"/>
  <c r="QF60" s="1"/>
  <c r="QH61"/>
  <c r="QE62"/>
  <c r="QF62" s="1"/>
  <c r="QH63"/>
  <c r="QI63" s="1"/>
  <c r="QE64"/>
  <c r="QF64" s="1"/>
  <c r="QH65"/>
  <c r="QI65" s="1"/>
  <c r="QE66"/>
  <c r="QF66" s="1"/>
  <c r="QH67"/>
  <c r="QI67" s="1"/>
  <c r="QE68"/>
  <c r="QF68" s="1"/>
  <c r="QH69"/>
  <c r="QI69" s="1"/>
  <c r="QE70"/>
  <c r="QF70" s="1"/>
  <c r="QH71"/>
  <c r="QI71" s="1"/>
  <c r="QH76"/>
  <c r="QE77"/>
  <c r="QF77" s="1"/>
  <c r="QG77" s="1"/>
  <c r="QH78"/>
  <c r="QI78" s="1"/>
  <c r="QE79"/>
  <c r="QF79" s="1"/>
  <c r="QH80"/>
  <c r="QI80" s="1"/>
  <c r="QE81"/>
  <c r="QF81" s="1"/>
  <c r="QH82"/>
  <c r="QI82" s="1"/>
  <c r="QE83"/>
  <c r="QF83" s="1"/>
  <c r="QH84"/>
  <c r="QI84" s="1"/>
  <c r="QE85"/>
  <c r="QF85" s="1"/>
  <c r="QH86"/>
  <c r="QI86" s="1"/>
  <c r="QE87"/>
  <c r="QF87" s="1"/>
  <c r="PY41"/>
  <c r="PY73"/>
  <c r="PY24"/>
  <c r="PY56"/>
  <c r="PY88"/>
  <c r="PW10"/>
  <c r="PY10" s="1"/>
  <c r="PU12"/>
  <c r="PV12" s="1"/>
  <c r="PX13"/>
  <c r="PU14"/>
  <c r="PV14" s="1"/>
  <c r="PX15"/>
  <c r="PY15" s="1"/>
  <c r="PU16"/>
  <c r="PV16" s="1"/>
  <c r="PX17"/>
  <c r="PY17" s="1"/>
  <c r="PU18"/>
  <c r="PV18" s="1"/>
  <c r="PX19"/>
  <c r="PY19" s="1"/>
  <c r="PU20"/>
  <c r="PV20" s="1"/>
  <c r="PX21"/>
  <c r="PY21" s="1"/>
  <c r="PU22"/>
  <c r="PV22" s="1"/>
  <c r="PX23"/>
  <c r="PY23" s="1"/>
  <c r="PU24"/>
  <c r="PV24" s="1"/>
  <c r="PX25"/>
  <c r="PY25" s="1"/>
  <c r="PX28"/>
  <c r="PU29"/>
  <c r="PV29" s="1"/>
  <c r="PW29" s="1"/>
  <c r="PX30"/>
  <c r="PY30" s="1"/>
  <c r="PU31"/>
  <c r="PV31" s="1"/>
  <c r="PX32"/>
  <c r="PY32" s="1"/>
  <c r="PU33"/>
  <c r="PV33" s="1"/>
  <c r="PX34"/>
  <c r="PY34" s="1"/>
  <c r="PU35"/>
  <c r="PV35" s="1"/>
  <c r="PX36"/>
  <c r="PY36" s="1"/>
  <c r="PU37"/>
  <c r="PV37" s="1"/>
  <c r="PX38"/>
  <c r="PY38" s="1"/>
  <c r="PU39"/>
  <c r="PV39" s="1"/>
  <c r="PX40"/>
  <c r="PY40" s="1"/>
  <c r="PU41"/>
  <c r="PV41" s="1"/>
  <c r="PW42"/>
  <c r="PY42" s="1"/>
  <c r="PU44"/>
  <c r="PV44" s="1"/>
  <c r="PX45"/>
  <c r="PU46"/>
  <c r="PV46" s="1"/>
  <c r="PX47"/>
  <c r="PY47" s="1"/>
  <c r="PU48"/>
  <c r="PV48" s="1"/>
  <c r="PX49"/>
  <c r="PY49" s="1"/>
  <c r="PU50"/>
  <c r="PV50" s="1"/>
  <c r="PX51"/>
  <c r="PY51" s="1"/>
  <c r="PU52"/>
  <c r="PV52" s="1"/>
  <c r="PX53"/>
  <c r="PY53" s="1"/>
  <c r="PU54"/>
  <c r="PV54" s="1"/>
  <c r="PX55"/>
  <c r="PY55" s="1"/>
  <c r="PU56"/>
  <c r="PV56" s="1"/>
  <c r="PX57"/>
  <c r="PY57" s="1"/>
  <c r="PX60"/>
  <c r="PU61"/>
  <c r="PV61" s="1"/>
  <c r="PW61" s="1"/>
  <c r="PX62"/>
  <c r="PY62" s="1"/>
  <c r="PU63"/>
  <c r="PV63" s="1"/>
  <c r="PX64"/>
  <c r="PY64" s="1"/>
  <c r="PU65"/>
  <c r="PV65" s="1"/>
  <c r="PX66"/>
  <c r="PY66" s="1"/>
  <c r="PU67"/>
  <c r="PV67" s="1"/>
  <c r="PX68"/>
  <c r="PY68" s="1"/>
  <c r="PU69"/>
  <c r="PV69" s="1"/>
  <c r="PX70"/>
  <c r="PY70" s="1"/>
  <c r="PU71"/>
  <c r="PV71" s="1"/>
  <c r="PX72"/>
  <c r="PY72" s="1"/>
  <c r="PU73"/>
  <c r="PV73" s="1"/>
  <c r="PW74"/>
  <c r="PY74" s="1"/>
  <c r="PU76"/>
  <c r="PV76" s="1"/>
  <c r="PX77"/>
  <c r="PU78"/>
  <c r="PV78" s="1"/>
  <c r="PX79"/>
  <c r="PY79" s="1"/>
  <c r="PU80"/>
  <c r="PV80" s="1"/>
  <c r="PX81"/>
  <c r="PY81" s="1"/>
  <c r="PU82"/>
  <c r="PV82" s="1"/>
  <c r="PX83"/>
  <c r="PY83" s="1"/>
  <c r="PU84"/>
  <c r="PV84" s="1"/>
  <c r="PX85"/>
  <c r="PY85" s="1"/>
  <c r="PU86"/>
  <c r="PV86" s="1"/>
  <c r="PX87"/>
  <c r="PY87" s="1"/>
  <c r="PU88"/>
  <c r="PV88" s="1"/>
  <c r="PX89"/>
  <c r="PY89" s="1"/>
  <c r="PX12"/>
  <c r="PU13"/>
  <c r="PV13" s="1"/>
  <c r="PW13" s="1"/>
  <c r="PX14"/>
  <c r="PY14" s="1"/>
  <c r="PU15"/>
  <c r="PV15" s="1"/>
  <c r="PX16"/>
  <c r="PY16" s="1"/>
  <c r="PU17"/>
  <c r="PV17" s="1"/>
  <c r="PX18"/>
  <c r="PY18" s="1"/>
  <c r="PU19"/>
  <c r="PV19" s="1"/>
  <c r="PX20"/>
  <c r="PY20" s="1"/>
  <c r="PU21"/>
  <c r="PV21" s="1"/>
  <c r="PX22"/>
  <c r="PY22" s="1"/>
  <c r="PU23"/>
  <c r="PV23" s="1"/>
  <c r="PW26"/>
  <c r="PY26" s="1"/>
  <c r="PU28"/>
  <c r="PV28" s="1"/>
  <c r="PX29"/>
  <c r="PU30"/>
  <c r="PV30" s="1"/>
  <c r="PX31"/>
  <c r="PY31" s="1"/>
  <c r="PU32"/>
  <c r="PV32" s="1"/>
  <c r="PX33"/>
  <c r="PY33" s="1"/>
  <c r="PU34"/>
  <c r="PV34" s="1"/>
  <c r="PX35"/>
  <c r="PY35" s="1"/>
  <c r="PU36"/>
  <c r="PV36" s="1"/>
  <c r="PX37"/>
  <c r="PY37" s="1"/>
  <c r="PU38"/>
  <c r="PV38" s="1"/>
  <c r="PX39"/>
  <c r="PY39" s="1"/>
  <c r="PX44"/>
  <c r="PU45"/>
  <c r="PV45" s="1"/>
  <c r="PW45" s="1"/>
  <c r="PX46"/>
  <c r="PY46" s="1"/>
  <c r="PU47"/>
  <c r="PV47" s="1"/>
  <c r="PX48"/>
  <c r="PY48" s="1"/>
  <c r="PU49"/>
  <c r="PV49" s="1"/>
  <c r="PX50"/>
  <c r="PY50" s="1"/>
  <c r="PU51"/>
  <c r="PV51" s="1"/>
  <c r="PX52"/>
  <c r="PY52" s="1"/>
  <c r="PU53"/>
  <c r="PV53" s="1"/>
  <c r="PX54"/>
  <c r="PY54" s="1"/>
  <c r="PU55"/>
  <c r="PV55" s="1"/>
  <c r="PW58"/>
  <c r="PY58" s="1"/>
  <c r="PU60"/>
  <c r="PV60" s="1"/>
  <c r="PX61"/>
  <c r="PY61" s="1"/>
  <c r="PU62"/>
  <c r="PV62" s="1"/>
  <c r="PX63"/>
  <c r="PY63" s="1"/>
  <c r="PU64"/>
  <c r="PV64" s="1"/>
  <c r="PX65"/>
  <c r="PY65" s="1"/>
  <c r="PU66"/>
  <c r="PV66" s="1"/>
  <c r="PX67"/>
  <c r="PY67" s="1"/>
  <c r="PU68"/>
  <c r="PV68" s="1"/>
  <c r="PX69"/>
  <c r="PY69" s="1"/>
  <c r="PU70"/>
  <c r="PV70" s="1"/>
  <c r="PX71"/>
  <c r="PY71" s="1"/>
  <c r="PX76"/>
  <c r="PU77"/>
  <c r="PV77" s="1"/>
  <c r="PW77" s="1"/>
  <c r="PX78"/>
  <c r="PY78" s="1"/>
  <c r="PU79"/>
  <c r="PV79" s="1"/>
  <c r="PX80"/>
  <c r="PY80" s="1"/>
  <c r="PU81"/>
  <c r="PV81" s="1"/>
  <c r="PX82"/>
  <c r="PY82" s="1"/>
  <c r="PU83"/>
  <c r="PV83" s="1"/>
  <c r="PX84"/>
  <c r="PY84" s="1"/>
  <c r="PU85"/>
  <c r="PV85" s="1"/>
  <c r="PX86"/>
  <c r="PY86" s="1"/>
  <c r="PU87"/>
  <c r="PV87" s="1"/>
  <c r="PP88"/>
  <c r="PP24"/>
  <c r="PP56"/>
  <c r="PN41"/>
  <c r="PO41" s="1"/>
  <c r="PN39"/>
  <c r="PO39" s="1"/>
  <c r="PN37"/>
  <c r="PO37" s="1"/>
  <c r="PN35"/>
  <c r="PO35" s="1"/>
  <c r="PN33"/>
  <c r="PO33" s="1"/>
  <c r="PN31"/>
  <c r="PO31" s="1"/>
  <c r="PN29"/>
  <c r="PK72"/>
  <c r="PL72" s="1"/>
  <c r="PK70"/>
  <c r="PL70" s="1"/>
  <c r="PK68"/>
  <c r="PL68" s="1"/>
  <c r="PK66"/>
  <c r="PL66" s="1"/>
  <c r="PK64"/>
  <c r="PL64" s="1"/>
  <c r="PK62"/>
  <c r="PL62" s="1"/>
  <c r="PK60"/>
  <c r="PL60" s="1"/>
  <c r="PM58"/>
  <c r="PO58" s="1"/>
  <c r="PO15"/>
  <c r="PO17"/>
  <c r="PO19"/>
  <c r="PO21"/>
  <c r="PO23"/>
  <c r="PO25"/>
  <c r="PN28"/>
  <c r="PK29"/>
  <c r="PL29" s="1"/>
  <c r="PM29" s="1"/>
  <c r="PN30"/>
  <c r="PK31"/>
  <c r="PL31" s="1"/>
  <c r="PN32"/>
  <c r="PK33"/>
  <c r="PL33" s="1"/>
  <c r="PN34"/>
  <c r="PK35"/>
  <c r="PL35" s="1"/>
  <c r="PN36"/>
  <c r="PK37"/>
  <c r="PL37" s="1"/>
  <c r="PN38"/>
  <c r="PK39"/>
  <c r="PL39" s="1"/>
  <c r="PN40"/>
  <c r="PO79"/>
  <c r="PO81"/>
  <c r="PO83"/>
  <c r="PO85"/>
  <c r="PO87"/>
  <c r="PO89"/>
  <c r="PK40"/>
  <c r="PL40" s="1"/>
  <c r="PK38"/>
  <c r="PL38" s="1"/>
  <c r="PK36"/>
  <c r="PL36" s="1"/>
  <c r="PK34"/>
  <c r="PL34" s="1"/>
  <c r="PK32"/>
  <c r="PL32" s="1"/>
  <c r="PK30"/>
  <c r="PL30" s="1"/>
  <c r="PK28"/>
  <c r="PL28" s="1"/>
  <c r="PM26"/>
  <c r="PO26" s="1"/>
  <c r="PN73"/>
  <c r="PO73" s="1"/>
  <c r="PN71"/>
  <c r="PO71" s="1"/>
  <c r="PN69"/>
  <c r="PO69" s="1"/>
  <c r="PN67"/>
  <c r="PO67" s="1"/>
  <c r="PN65"/>
  <c r="PO65" s="1"/>
  <c r="PN63"/>
  <c r="PO63" s="1"/>
  <c r="PN61"/>
  <c r="PO30"/>
  <c r="PO32"/>
  <c r="PO34"/>
  <c r="PO36"/>
  <c r="PO38"/>
  <c r="PO40"/>
  <c r="PP47"/>
  <c r="PP51"/>
  <c r="PP55"/>
  <c r="PN60"/>
  <c r="PK61"/>
  <c r="PL61" s="1"/>
  <c r="PM61" s="1"/>
  <c r="PN62"/>
  <c r="PO62" s="1"/>
  <c r="PK63"/>
  <c r="PL63" s="1"/>
  <c r="PN64"/>
  <c r="PO64" s="1"/>
  <c r="PK65"/>
  <c r="PL65" s="1"/>
  <c r="PN66"/>
  <c r="PO66" s="1"/>
  <c r="PK67"/>
  <c r="PL67" s="1"/>
  <c r="PN68"/>
  <c r="PO68" s="1"/>
  <c r="PK69"/>
  <c r="PL69" s="1"/>
  <c r="PN70"/>
  <c r="PO70" s="1"/>
  <c r="PK71"/>
  <c r="PL71" s="1"/>
  <c r="PN72"/>
  <c r="PO72" s="1"/>
  <c r="PK73"/>
  <c r="PL73" s="1"/>
  <c r="PN12"/>
  <c r="PK13"/>
  <c r="PL13" s="1"/>
  <c r="PM13" s="1"/>
  <c r="PO13" s="1"/>
  <c r="PN14"/>
  <c r="PO14" s="1"/>
  <c r="PK15"/>
  <c r="PL15" s="1"/>
  <c r="PN16"/>
  <c r="PO16" s="1"/>
  <c r="PK17"/>
  <c r="PL17" s="1"/>
  <c r="PN18"/>
  <c r="PO18" s="1"/>
  <c r="PK19"/>
  <c r="PL19" s="1"/>
  <c r="PN20"/>
  <c r="PO20" s="1"/>
  <c r="PK21"/>
  <c r="PL21" s="1"/>
  <c r="PN22"/>
  <c r="PO22" s="1"/>
  <c r="PK23"/>
  <c r="PL23" s="1"/>
  <c r="PN44"/>
  <c r="PK45"/>
  <c r="PL45" s="1"/>
  <c r="PM45" s="1"/>
  <c r="PO45" s="1"/>
  <c r="PP45" s="1"/>
  <c r="PN46"/>
  <c r="PO46" s="1"/>
  <c r="PK47"/>
  <c r="PL47" s="1"/>
  <c r="PN48"/>
  <c r="PO48" s="1"/>
  <c r="PK49"/>
  <c r="PL49" s="1"/>
  <c r="PN50"/>
  <c r="PO50" s="1"/>
  <c r="PK51"/>
  <c r="PL51" s="1"/>
  <c r="PN52"/>
  <c r="PO52" s="1"/>
  <c r="PK53"/>
  <c r="PL53" s="1"/>
  <c r="PN54"/>
  <c r="PO54" s="1"/>
  <c r="PK55"/>
  <c r="PL55" s="1"/>
  <c r="PN76"/>
  <c r="PO76" s="1"/>
  <c r="PK77"/>
  <c r="PL77" s="1"/>
  <c r="PM77" s="1"/>
  <c r="PO77" s="1"/>
  <c r="PN78"/>
  <c r="PO78" s="1"/>
  <c r="PK79"/>
  <c r="PL79" s="1"/>
  <c r="PN80"/>
  <c r="PO80" s="1"/>
  <c r="PK81"/>
  <c r="PL81" s="1"/>
  <c r="PN82"/>
  <c r="PO82" s="1"/>
  <c r="PK83"/>
  <c r="PL83" s="1"/>
  <c r="PN84"/>
  <c r="PO84" s="1"/>
  <c r="PK85"/>
  <c r="PL85" s="1"/>
  <c r="PN86"/>
  <c r="PO86" s="1"/>
  <c r="PK87"/>
  <c r="PL87" s="1"/>
  <c r="PE41"/>
  <c r="PE73"/>
  <c r="PE24"/>
  <c r="PE56"/>
  <c r="PE88"/>
  <c r="PC10"/>
  <c r="PE10" s="1"/>
  <c r="PA12"/>
  <c r="PB12" s="1"/>
  <c r="PD13"/>
  <c r="PE13" s="1"/>
  <c r="PA14"/>
  <c r="PB14" s="1"/>
  <c r="PD15"/>
  <c r="PA16"/>
  <c r="PB16" s="1"/>
  <c r="PC16" s="1"/>
  <c r="PD17"/>
  <c r="PE17" s="1"/>
  <c r="PA18"/>
  <c r="PB18" s="1"/>
  <c r="PD19"/>
  <c r="PE19" s="1"/>
  <c r="PA20"/>
  <c r="PB20" s="1"/>
  <c r="PD21"/>
  <c r="PE21" s="1"/>
  <c r="PA22"/>
  <c r="PB22" s="1"/>
  <c r="PD23"/>
  <c r="PE23" s="1"/>
  <c r="PA24"/>
  <c r="PB24" s="1"/>
  <c r="PD25"/>
  <c r="PE25" s="1"/>
  <c r="PD28"/>
  <c r="PE28" s="1"/>
  <c r="PA29"/>
  <c r="PB29" s="1"/>
  <c r="PD30"/>
  <c r="PE30" s="1"/>
  <c r="PA31"/>
  <c r="PB31" s="1"/>
  <c r="PC31" s="1"/>
  <c r="PD32"/>
  <c r="PA33"/>
  <c r="PB33" s="1"/>
  <c r="PD34"/>
  <c r="PE34" s="1"/>
  <c r="PA35"/>
  <c r="PB35" s="1"/>
  <c r="PD36"/>
  <c r="PE36" s="1"/>
  <c r="PA37"/>
  <c r="PB37" s="1"/>
  <c r="PD38"/>
  <c r="PE38" s="1"/>
  <c r="PA39"/>
  <c r="PB39" s="1"/>
  <c r="PD40"/>
  <c r="PE40" s="1"/>
  <c r="PA41"/>
  <c r="PB41" s="1"/>
  <c r="PC42"/>
  <c r="PE42" s="1"/>
  <c r="PA44"/>
  <c r="PB44" s="1"/>
  <c r="PD45"/>
  <c r="PE45" s="1"/>
  <c r="PA46"/>
  <c r="PB46" s="1"/>
  <c r="PD47"/>
  <c r="PA48"/>
  <c r="PB48" s="1"/>
  <c r="PC48" s="1"/>
  <c r="PD49"/>
  <c r="PE49" s="1"/>
  <c r="PA50"/>
  <c r="PB50" s="1"/>
  <c r="PD51"/>
  <c r="PE51" s="1"/>
  <c r="PA52"/>
  <c r="PB52" s="1"/>
  <c r="PD53"/>
  <c r="PE53" s="1"/>
  <c r="PA54"/>
  <c r="PB54" s="1"/>
  <c r="PD55"/>
  <c r="PE55" s="1"/>
  <c r="PA56"/>
  <c r="PB56" s="1"/>
  <c r="PD57"/>
  <c r="PE57" s="1"/>
  <c r="PD60"/>
  <c r="PE60" s="1"/>
  <c r="PA61"/>
  <c r="PB61" s="1"/>
  <c r="PD62"/>
  <c r="PE62" s="1"/>
  <c r="PA63"/>
  <c r="PB63" s="1"/>
  <c r="PC63" s="1"/>
  <c r="PD64"/>
  <c r="PA65"/>
  <c r="PB65" s="1"/>
  <c r="PD66"/>
  <c r="PE66" s="1"/>
  <c r="PA67"/>
  <c r="PB67" s="1"/>
  <c r="PD68"/>
  <c r="PE68" s="1"/>
  <c r="PA69"/>
  <c r="PB69" s="1"/>
  <c r="PD70"/>
  <c r="PE70" s="1"/>
  <c r="PA71"/>
  <c r="PB71" s="1"/>
  <c r="PD72"/>
  <c r="PE72" s="1"/>
  <c r="PA73"/>
  <c r="PB73" s="1"/>
  <c r="PC74"/>
  <c r="PE74" s="1"/>
  <c r="PA76"/>
  <c r="PB76" s="1"/>
  <c r="PD77"/>
  <c r="PE77" s="1"/>
  <c r="PA78"/>
  <c r="PB78" s="1"/>
  <c r="PD79"/>
  <c r="PA80"/>
  <c r="PB80" s="1"/>
  <c r="PC80" s="1"/>
  <c r="PD81"/>
  <c r="PE81" s="1"/>
  <c r="PA82"/>
  <c r="PB82" s="1"/>
  <c r="PD83"/>
  <c r="PE83" s="1"/>
  <c r="PA84"/>
  <c r="PB84" s="1"/>
  <c r="PD85"/>
  <c r="PE85" s="1"/>
  <c r="PA86"/>
  <c r="PB86" s="1"/>
  <c r="PD87"/>
  <c r="PE87" s="1"/>
  <c r="PA88"/>
  <c r="PB88" s="1"/>
  <c r="PD89"/>
  <c r="PE89" s="1"/>
  <c r="PD12"/>
  <c r="PE12" s="1"/>
  <c r="PA13"/>
  <c r="PB13" s="1"/>
  <c r="PD14"/>
  <c r="PE14" s="1"/>
  <c r="PA15"/>
  <c r="PB15" s="1"/>
  <c r="PC15" s="1"/>
  <c r="PD16"/>
  <c r="PE16" s="1"/>
  <c r="PA17"/>
  <c r="PB17" s="1"/>
  <c r="PD18"/>
  <c r="PE18" s="1"/>
  <c r="PA19"/>
  <c r="PB19" s="1"/>
  <c r="PD20"/>
  <c r="PE20" s="1"/>
  <c r="PA21"/>
  <c r="PB21" s="1"/>
  <c r="PD22"/>
  <c r="PE22" s="1"/>
  <c r="PA23"/>
  <c r="PB23" s="1"/>
  <c r="PC26"/>
  <c r="PE26" s="1"/>
  <c r="PA28"/>
  <c r="PB28" s="1"/>
  <c r="PD29"/>
  <c r="PE29" s="1"/>
  <c r="PA30"/>
  <c r="PB30" s="1"/>
  <c r="PD31"/>
  <c r="PA32"/>
  <c r="PB32" s="1"/>
  <c r="PC32" s="1"/>
  <c r="PD33"/>
  <c r="PE33" s="1"/>
  <c r="PA34"/>
  <c r="PB34" s="1"/>
  <c r="PD35"/>
  <c r="PE35" s="1"/>
  <c r="PA36"/>
  <c r="PB36" s="1"/>
  <c r="PD37"/>
  <c r="PE37" s="1"/>
  <c r="PA38"/>
  <c r="PB38" s="1"/>
  <c r="PD39"/>
  <c r="PE39" s="1"/>
  <c r="PD44"/>
  <c r="PE44" s="1"/>
  <c r="PA45"/>
  <c r="PB45" s="1"/>
  <c r="PD46"/>
  <c r="PE46" s="1"/>
  <c r="PA47"/>
  <c r="PB47" s="1"/>
  <c r="PC47" s="1"/>
  <c r="PD48"/>
  <c r="PE48" s="1"/>
  <c r="PA49"/>
  <c r="PB49" s="1"/>
  <c r="PD50"/>
  <c r="PE50" s="1"/>
  <c r="PA51"/>
  <c r="PB51" s="1"/>
  <c r="PD52"/>
  <c r="PE52" s="1"/>
  <c r="PA53"/>
  <c r="PB53" s="1"/>
  <c r="PD54"/>
  <c r="PE54" s="1"/>
  <c r="PA55"/>
  <c r="PB55" s="1"/>
  <c r="PC58"/>
  <c r="PE58" s="1"/>
  <c r="PA60"/>
  <c r="PB60" s="1"/>
  <c r="PD61"/>
  <c r="PE61" s="1"/>
  <c r="PA62"/>
  <c r="PB62" s="1"/>
  <c r="PD63"/>
  <c r="PA64"/>
  <c r="PB64" s="1"/>
  <c r="PC64" s="1"/>
  <c r="PD65"/>
  <c r="PE65" s="1"/>
  <c r="PA66"/>
  <c r="PB66" s="1"/>
  <c r="PD67"/>
  <c r="PE67" s="1"/>
  <c r="PA68"/>
  <c r="PB68" s="1"/>
  <c r="PD69"/>
  <c r="PE69" s="1"/>
  <c r="PA70"/>
  <c r="PB70" s="1"/>
  <c r="PD71"/>
  <c r="PE71" s="1"/>
  <c r="PD76"/>
  <c r="PE76" s="1"/>
  <c r="PA77"/>
  <c r="PB77" s="1"/>
  <c r="PD78"/>
  <c r="PE78" s="1"/>
  <c r="PA79"/>
  <c r="PB79" s="1"/>
  <c r="PC79" s="1"/>
  <c r="PD80"/>
  <c r="PE80" s="1"/>
  <c r="PA81"/>
  <c r="PB81" s="1"/>
  <c r="PD82"/>
  <c r="PE82" s="1"/>
  <c r="PA83"/>
  <c r="PB83" s="1"/>
  <c r="PD84"/>
  <c r="PE84" s="1"/>
  <c r="PA85"/>
  <c r="PB85" s="1"/>
  <c r="PD86"/>
  <c r="PE86" s="1"/>
  <c r="PA87"/>
  <c r="PB87" s="1"/>
  <c r="OV88"/>
  <c r="OV56"/>
  <c r="OT41"/>
  <c r="OU41" s="1"/>
  <c r="OT39"/>
  <c r="OU39" s="1"/>
  <c r="OT37"/>
  <c r="OU37" s="1"/>
  <c r="OT35"/>
  <c r="OU35" s="1"/>
  <c r="OT33"/>
  <c r="OU33" s="1"/>
  <c r="OT31"/>
  <c r="OU31" s="1"/>
  <c r="OT29"/>
  <c r="OQ72"/>
  <c r="OR72" s="1"/>
  <c r="OQ70"/>
  <c r="OR70" s="1"/>
  <c r="OQ68"/>
  <c r="OR68" s="1"/>
  <c r="OQ66"/>
  <c r="OR66" s="1"/>
  <c r="OQ64"/>
  <c r="OR64" s="1"/>
  <c r="OQ62"/>
  <c r="OR62" s="1"/>
  <c r="OQ60"/>
  <c r="OR60" s="1"/>
  <c r="OS58"/>
  <c r="OU58" s="1"/>
  <c r="OU15"/>
  <c r="OU17"/>
  <c r="OU19"/>
  <c r="OU21"/>
  <c r="OU23"/>
  <c r="OU25"/>
  <c r="OT28"/>
  <c r="OQ29"/>
  <c r="OR29" s="1"/>
  <c r="OS29" s="1"/>
  <c r="OT30"/>
  <c r="OQ31"/>
  <c r="OR31" s="1"/>
  <c r="OT32"/>
  <c r="OQ33"/>
  <c r="OR33" s="1"/>
  <c r="OT34"/>
  <c r="OQ35"/>
  <c r="OR35" s="1"/>
  <c r="OT36"/>
  <c r="OQ37"/>
  <c r="OR37" s="1"/>
  <c r="OT38"/>
  <c r="OQ39"/>
  <c r="OR39" s="1"/>
  <c r="OT40"/>
  <c r="OU79"/>
  <c r="OU81"/>
  <c r="OU83"/>
  <c r="OU85"/>
  <c r="OU87"/>
  <c r="OU89"/>
  <c r="OQ40"/>
  <c r="OR40" s="1"/>
  <c r="OQ38"/>
  <c r="OR38" s="1"/>
  <c r="OQ36"/>
  <c r="OR36" s="1"/>
  <c r="OQ34"/>
  <c r="OR34" s="1"/>
  <c r="OQ32"/>
  <c r="OR32" s="1"/>
  <c r="OQ30"/>
  <c r="OR30" s="1"/>
  <c r="OQ28"/>
  <c r="OR28" s="1"/>
  <c r="OS26"/>
  <c r="OU26" s="1"/>
  <c r="OT73"/>
  <c r="OU73" s="1"/>
  <c r="OT71"/>
  <c r="OU71" s="1"/>
  <c r="OT69"/>
  <c r="OU69" s="1"/>
  <c r="OT67"/>
  <c r="OU67" s="1"/>
  <c r="OT65"/>
  <c r="OU65" s="1"/>
  <c r="OT63"/>
  <c r="OU63" s="1"/>
  <c r="OT61"/>
  <c r="OU30"/>
  <c r="OU32"/>
  <c r="OU34"/>
  <c r="OU36"/>
  <c r="OU38"/>
  <c r="OU40"/>
  <c r="OU47"/>
  <c r="OU49"/>
  <c r="OU51"/>
  <c r="OU53"/>
  <c r="OU55"/>
  <c r="OU57"/>
  <c r="OT60"/>
  <c r="OQ61"/>
  <c r="OR61" s="1"/>
  <c r="OS61" s="1"/>
  <c r="OT62"/>
  <c r="OU62" s="1"/>
  <c r="OQ63"/>
  <c r="OR63" s="1"/>
  <c r="OT64"/>
  <c r="OU64" s="1"/>
  <c r="OQ65"/>
  <c r="OR65" s="1"/>
  <c r="OT66"/>
  <c r="OU66" s="1"/>
  <c r="OQ67"/>
  <c r="OR67" s="1"/>
  <c r="OT68"/>
  <c r="OU68" s="1"/>
  <c r="OQ69"/>
  <c r="OR69" s="1"/>
  <c r="OT70"/>
  <c r="OU70" s="1"/>
  <c r="OQ71"/>
  <c r="OR71" s="1"/>
  <c r="OT72"/>
  <c r="OU72" s="1"/>
  <c r="OQ73"/>
  <c r="OR73" s="1"/>
  <c r="OT12"/>
  <c r="OQ13"/>
  <c r="OR13" s="1"/>
  <c r="OS13" s="1"/>
  <c r="OU13" s="1"/>
  <c r="OT14"/>
  <c r="OU14" s="1"/>
  <c r="OQ15"/>
  <c r="OR15" s="1"/>
  <c r="OT16"/>
  <c r="OU16" s="1"/>
  <c r="OQ17"/>
  <c r="OR17" s="1"/>
  <c r="OT18"/>
  <c r="OU18" s="1"/>
  <c r="OQ19"/>
  <c r="OR19" s="1"/>
  <c r="OT20"/>
  <c r="OU20" s="1"/>
  <c r="OQ21"/>
  <c r="OR21" s="1"/>
  <c r="OT22"/>
  <c r="OU22" s="1"/>
  <c r="OQ23"/>
  <c r="OR23" s="1"/>
  <c r="OT44"/>
  <c r="OQ45"/>
  <c r="OR45" s="1"/>
  <c r="OS45" s="1"/>
  <c r="OU45" s="1"/>
  <c r="OT46"/>
  <c r="OU46" s="1"/>
  <c r="OQ47"/>
  <c r="OR47" s="1"/>
  <c r="OT48"/>
  <c r="OU48" s="1"/>
  <c r="OQ49"/>
  <c r="OR49" s="1"/>
  <c r="OT50"/>
  <c r="OU50" s="1"/>
  <c r="OQ51"/>
  <c r="OR51" s="1"/>
  <c r="OT52"/>
  <c r="OU52" s="1"/>
  <c r="OQ53"/>
  <c r="OR53" s="1"/>
  <c r="OT54"/>
  <c r="OU54" s="1"/>
  <c r="OQ55"/>
  <c r="OR55" s="1"/>
  <c r="OT76"/>
  <c r="OU76" s="1"/>
  <c r="OQ77"/>
  <c r="OR77" s="1"/>
  <c r="OS77" s="1"/>
  <c r="OU77" s="1"/>
  <c r="OT78"/>
  <c r="OU78" s="1"/>
  <c r="OQ79"/>
  <c r="OR79" s="1"/>
  <c r="OT80"/>
  <c r="OU80" s="1"/>
  <c r="OQ81"/>
  <c r="OR81" s="1"/>
  <c r="OT82"/>
  <c r="OU82" s="1"/>
  <c r="OQ83"/>
  <c r="OR83" s="1"/>
  <c r="OT84"/>
  <c r="OU84" s="1"/>
  <c r="OQ85"/>
  <c r="OR85" s="1"/>
  <c r="OT86"/>
  <c r="OU86" s="1"/>
  <c r="OQ87"/>
  <c r="OR87" s="1"/>
  <c r="OK41"/>
  <c r="OK73"/>
  <c r="OL88"/>
  <c r="OI10"/>
  <c r="OK10" s="1"/>
  <c r="OG12"/>
  <c r="OH12" s="1"/>
  <c r="OJ13"/>
  <c r="OG14"/>
  <c r="OH14" s="1"/>
  <c r="OJ15"/>
  <c r="OK15" s="1"/>
  <c r="OG16"/>
  <c r="OH16" s="1"/>
  <c r="OI16" s="1"/>
  <c r="OJ17"/>
  <c r="OK17" s="1"/>
  <c r="OG18"/>
  <c r="OH18" s="1"/>
  <c r="OJ19"/>
  <c r="OK19" s="1"/>
  <c r="OG20"/>
  <c r="OH20" s="1"/>
  <c r="OJ21"/>
  <c r="OK21" s="1"/>
  <c r="OG22"/>
  <c r="OH22" s="1"/>
  <c r="OJ23"/>
  <c r="OK23" s="1"/>
  <c r="OG24"/>
  <c r="OH24" s="1"/>
  <c r="OJ25"/>
  <c r="OK25" s="1"/>
  <c r="OJ28"/>
  <c r="OK28" s="1"/>
  <c r="OG29"/>
  <c r="OH29" s="1"/>
  <c r="OI29" s="1"/>
  <c r="OJ30"/>
  <c r="OK30" s="1"/>
  <c r="OG31"/>
  <c r="OH31" s="1"/>
  <c r="OJ32"/>
  <c r="OG33"/>
  <c r="OH33" s="1"/>
  <c r="OJ34"/>
  <c r="OK34" s="1"/>
  <c r="OG35"/>
  <c r="OH35" s="1"/>
  <c r="OJ36"/>
  <c r="OK36" s="1"/>
  <c r="OG37"/>
  <c r="OH37" s="1"/>
  <c r="OJ38"/>
  <c r="OK38" s="1"/>
  <c r="OG39"/>
  <c r="OH39" s="1"/>
  <c r="OJ40"/>
  <c r="OK40" s="1"/>
  <c r="OG41"/>
  <c r="OH41" s="1"/>
  <c r="OI42"/>
  <c r="OK42" s="1"/>
  <c r="OG44"/>
  <c r="OH44" s="1"/>
  <c r="OJ45"/>
  <c r="OG46"/>
  <c r="OH46" s="1"/>
  <c r="OJ47"/>
  <c r="OK47" s="1"/>
  <c r="OG48"/>
  <c r="OH48" s="1"/>
  <c r="OI48" s="1"/>
  <c r="OJ49"/>
  <c r="OK49" s="1"/>
  <c r="OG50"/>
  <c r="OH50" s="1"/>
  <c r="OJ51"/>
  <c r="OK51" s="1"/>
  <c r="OG52"/>
  <c r="OH52" s="1"/>
  <c r="OJ53"/>
  <c r="OK53" s="1"/>
  <c r="OG54"/>
  <c r="OH54" s="1"/>
  <c r="OJ55"/>
  <c r="OK55" s="1"/>
  <c r="OG56"/>
  <c r="OH56" s="1"/>
  <c r="OJ57"/>
  <c r="OK57" s="1"/>
  <c r="OJ60"/>
  <c r="OK60" s="1"/>
  <c r="OG61"/>
  <c r="OH61" s="1"/>
  <c r="OI61" s="1"/>
  <c r="OJ62"/>
  <c r="OK62" s="1"/>
  <c r="OG63"/>
  <c r="OH63" s="1"/>
  <c r="OJ64"/>
  <c r="OG65"/>
  <c r="OH65" s="1"/>
  <c r="OJ66"/>
  <c r="OK66" s="1"/>
  <c r="OG67"/>
  <c r="OH67" s="1"/>
  <c r="OJ68"/>
  <c r="OK68" s="1"/>
  <c r="OG69"/>
  <c r="OH69" s="1"/>
  <c r="OJ70"/>
  <c r="OK70" s="1"/>
  <c r="OG71"/>
  <c r="OH71" s="1"/>
  <c r="OJ72"/>
  <c r="OK72" s="1"/>
  <c r="OG73"/>
  <c r="OH73" s="1"/>
  <c r="OI74"/>
  <c r="OK74" s="1"/>
  <c r="OG76"/>
  <c r="OH76" s="1"/>
  <c r="OJ77"/>
  <c r="OG78"/>
  <c r="OH78" s="1"/>
  <c r="OJ79"/>
  <c r="OK79" s="1"/>
  <c r="OG80"/>
  <c r="OH80" s="1"/>
  <c r="OI80" s="1"/>
  <c r="OJ81"/>
  <c r="OK81" s="1"/>
  <c r="OG82"/>
  <c r="OH82" s="1"/>
  <c r="OJ83"/>
  <c r="OK83" s="1"/>
  <c r="OG84"/>
  <c r="OH84" s="1"/>
  <c r="OJ85"/>
  <c r="OK85" s="1"/>
  <c r="OG86"/>
  <c r="OH86" s="1"/>
  <c r="OJ87"/>
  <c r="OK87" s="1"/>
  <c r="OG88"/>
  <c r="OH88" s="1"/>
  <c r="OJ89"/>
  <c r="OK89" s="1"/>
  <c r="OJ12"/>
  <c r="OK12" s="1"/>
  <c r="OG13"/>
  <c r="OH13" s="1"/>
  <c r="OI13" s="1"/>
  <c r="OJ14"/>
  <c r="OK14" s="1"/>
  <c r="OG15"/>
  <c r="OH15" s="1"/>
  <c r="OJ16"/>
  <c r="OK16" s="1"/>
  <c r="OG17"/>
  <c r="OH17" s="1"/>
  <c r="OJ18"/>
  <c r="OK18" s="1"/>
  <c r="OG19"/>
  <c r="OH19" s="1"/>
  <c r="OJ20"/>
  <c r="OK20" s="1"/>
  <c r="OG21"/>
  <c r="OH21" s="1"/>
  <c r="OJ22"/>
  <c r="OK22" s="1"/>
  <c r="OG23"/>
  <c r="OH23" s="1"/>
  <c r="OI26"/>
  <c r="OK26" s="1"/>
  <c r="OG28"/>
  <c r="OH28" s="1"/>
  <c r="OJ29"/>
  <c r="OG30"/>
  <c r="OH30" s="1"/>
  <c r="OJ31"/>
  <c r="OK31" s="1"/>
  <c r="OG32"/>
  <c r="OH32" s="1"/>
  <c r="OI32" s="1"/>
  <c r="OJ33"/>
  <c r="OK33" s="1"/>
  <c r="OG34"/>
  <c r="OH34" s="1"/>
  <c r="OJ35"/>
  <c r="OK35" s="1"/>
  <c r="OG36"/>
  <c r="OH36" s="1"/>
  <c r="OJ37"/>
  <c r="OK37" s="1"/>
  <c r="OG38"/>
  <c r="OH38" s="1"/>
  <c r="OJ39"/>
  <c r="OK39" s="1"/>
  <c r="OJ44"/>
  <c r="OK44" s="1"/>
  <c r="OG45"/>
  <c r="OH45" s="1"/>
  <c r="OI45" s="1"/>
  <c r="OJ46"/>
  <c r="OK46" s="1"/>
  <c r="OG47"/>
  <c r="OH47" s="1"/>
  <c r="OJ48"/>
  <c r="OK48" s="1"/>
  <c r="OG49"/>
  <c r="OH49" s="1"/>
  <c r="OJ50"/>
  <c r="OK50" s="1"/>
  <c r="OG51"/>
  <c r="OH51" s="1"/>
  <c r="OJ52"/>
  <c r="OK52" s="1"/>
  <c r="OG53"/>
  <c r="OH53" s="1"/>
  <c r="OJ54"/>
  <c r="OK54" s="1"/>
  <c r="OG55"/>
  <c r="OH55" s="1"/>
  <c r="OI58"/>
  <c r="OK58" s="1"/>
  <c r="OG60"/>
  <c r="OH60" s="1"/>
  <c r="OJ61"/>
  <c r="OG62"/>
  <c r="OH62" s="1"/>
  <c r="OJ63"/>
  <c r="OK63" s="1"/>
  <c r="OG64"/>
  <c r="OH64" s="1"/>
  <c r="OI64" s="1"/>
  <c r="OJ65"/>
  <c r="OK65" s="1"/>
  <c r="OG66"/>
  <c r="OH66" s="1"/>
  <c r="OJ67"/>
  <c r="OK67" s="1"/>
  <c r="OG68"/>
  <c r="OH68" s="1"/>
  <c r="OJ69"/>
  <c r="OK69" s="1"/>
  <c r="OG70"/>
  <c r="OH70" s="1"/>
  <c r="OJ71"/>
  <c r="OK71" s="1"/>
  <c r="OJ76"/>
  <c r="OK76" s="1"/>
  <c r="OG77"/>
  <c r="OH77" s="1"/>
  <c r="OI77" s="1"/>
  <c r="OJ78"/>
  <c r="OK78" s="1"/>
  <c r="OG79"/>
  <c r="OH79" s="1"/>
  <c r="OJ80"/>
  <c r="OK80" s="1"/>
  <c r="OG81"/>
  <c r="OH81" s="1"/>
  <c r="OJ82"/>
  <c r="OK82" s="1"/>
  <c r="OG83"/>
  <c r="OH83" s="1"/>
  <c r="OJ84"/>
  <c r="OK84" s="1"/>
  <c r="OG85"/>
  <c r="OH85" s="1"/>
  <c r="OJ86"/>
  <c r="OK86" s="1"/>
  <c r="OG87"/>
  <c r="OH87" s="1"/>
  <c r="GE25"/>
  <c r="GF25" s="1"/>
  <c r="GE24"/>
  <c r="GF24" s="1"/>
  <c r="GE22"/>
  <c r="GF22" s="1"/>
  <c r="GE20"/>
  <c r="GF20" s="1"/>
  <c r="GE18"/>
  <c r="GF18" s="1"/>
  <c r="GE16"/>
  <c r="GF16" s="1"/>
  <c r="GE14"/>
  <c r="GF14" s="1"/>
  <c r="GE12"/>
  <c r="GF12" s="1"/>
  <c r="U25"/>
  <c r="AN12"/>
  <c r="AN13"/>
  <c r="AN14"/>
  <c r="AN15"/>
  <c r="AN16"/>
  <c r="AN17"/>
  <c r="AN18"/>
  <c r="AN19"/>
  <c r="AN20"/>
  <c r="AN21"/>
  <c r="AN22"/>
  <c r="AN23"/>
  <c r="AN24"/>
  <c r="I42"/>
  <c r="K42" s="1"/>
  <c r="L42" s="1"/>
  <c r="AW42"/>
  <c r="AY42" s="1"/>
  <c r="AZ42" s="1"/>
  <c r="AA44"/>
  <c r="AB44" s="1"/>
  <c r="AA45"/>
  <c r="AB45" s="1"/>
  <c r="AC45" s="1"/>
  <c r="AA46"/>
  <c r="AB46" s="1"/>
  <c r="AA47"/>
  <c r="AB47" s="1"/>
  <c r="AC47" s="1"/>
  <c r="AA48"/>
  <c r="AB48" s="1"/>
  <c r="AA49"/>
  <c r="AB49" s="1"/>
  <c r="AA50"/>
  <c r="AB50" s="1"/>
  <c r="AA51"/>
  <c r="AB51" s="1"/>
  <c r="AA52"/>
  <c r="AB52" s="1"/>
  <c r="AA53"/>
  <c r="AB53" s="1"/>
  <c r="AA54"/>
  <c r="AB54" s="1"/>
  <c r="AA55"/>
  <c r="AB55" s="1"/>
  <c r="AA56"/>
  <c r="AB56" s="1"/>
  <c r="AA57"/>
  <c r="AB57" s="1"/>
  <c r="BH13"/>
  <c r="BH15"/>
  <c r="BH17"/>
  <c r="BH19"/>
  <c r="BH21"/>
  <c r="BH23"/>
  <c r="BH25"/>
  <c r="BG42"/>
  <c r="BI42" s="1"/>
  <c r="BH45"/>
  <c r="BH47"/>
  <c r="BH49"/>
  <c r="BH51"/>
  <c r="BH53"/>
  <c r="BH55"/>
  <c r="BI56"/>
  <c r="BJ56" s="1"/>
  <c r="BH57"/>
  <c r="BE78"/>
  <c r="BF78" s="1"/>
  <c r="BE80"/>
  <c r="BF80" s="1"/>
  <c r="BG80" s="1"/>
  <c r="BE82"/>
  <c r="BF82" s="1"/>
  <c r="BE84"/>
  <c r="BF84" s="1"/>
  <c r="BE86"/>
  <c r="BF86" s="1"/>
  <c r="BE88"/>
  <c r="BF88" s="1"/>
  <c r="CV13"/>
  <c r="CV15"/>
  <c r="CV17"/>
  <c r="CV19"/>
  <c r="CV21"/>
  <c r="CV23"/>
  <c r="CV25"/>
  <c r="CU42"/>
  <c r="CW42" s="1"/>
  <c r="CV45"/>
  <c r="CV47"/>
  <c r="CV49"/>
  <c r="CV51"/>
  <c r="CV53"/>
  <c r="CV55"/>
  <c r="CW56"/>
  <c r="CV57"/>
  <c r="CU74"/>
  <c r="CW74" s="1"/>
  <c r="CS76"/>
  <c r="CT76" s="1"/>
  <c r="CS78"/>
  <c r="CT78" s="1"/>
  <c r="CS80"/>
  <c r="CT80" s="1"/>
  <c r="CS82"/>
  <c r="CT82" s="1"/>
  <c r="CS84"/>
  <c r="CT84" s="1"/>
  <c r="CS86"/>
  <c r="CT86" s="1"/>
  <c r="CS88"/>
  <c r="CT88" s="1"/>
  <c r="EG12"/>
  <c r="EH12" s="1"/>
  <c r="EG14"/>
  <c r="EH14" s="1"/>
  <c r="EG16"/>
  <c r="EH16" s="1"/>
  <c r="EG18"/>
  <c r="EH18" s="1"/>
  <c r="EG20"/>
  <c r="EH20" s="1"/>
  <c r="EG22"/>
  <c r="EH22" s="1"/>
  <c r="EG24"/>
  <c r="EH24" s="1"/>
  <c r="EG31"/>
  <c r="EH31" s="1"/>
  <c r="EG35"/>
  <c r="EH35" s="1"/>
  <c r="EG39"/>
  <c r="EH39" s="1"/>
  <c r="EG54"/>
  <c r="EH54" s="1"/>
  <c r="EG56"/>
  <c r="EH56" s="1"/>
  <c r="EG76"/>
  <c r="EH76" s="1"/>
  <c r="EG78"/>
  <c r="EH78" s="1"/>
  <c r="EG80"/>
  <c r="EH80" s="1"/>
  <c r="EG82"/>
  <c r="EH82" s="1"/>
  <c r="EG84"/>
  <c r="EH84" s="1"/>
  <c r="EG86"/>
  <c r="EH86" s="1"/>
  <c r="EG88"/>
  <c r="EH88" s="1"/>
  <c r="T12"/>
  <c r="T13"/>
  <c r="T14"/>
  <c r="U14" s="1"/>
  <c r="T15"/>
  <c r="U15" s="1"/>
  <c r="T16"/>
  <c r="T17"/>
  <c r="U17" s="1"/>
  <c r="T18"/>
  <c r="T19"/>
  <c r="U19" s="1"/>
  <c r="T20"/>
  <c r="U20" s="1"/>
  <c r="T21"/>
  <c r="U21" s="1"/>
  <c r="T22"/>
  <c r="U22" s="1"/>
  <c r="T23"/>
  <c r="U23" s="1"/>
  <c r="T24"/>
  <c r="U24" s="1"/>
  <c r="AO12"/>
  <c r="AO13"/>
  <c r="AO14"/>
  <c r="AO15"/>
  <c r="AO16"/>
  <c r="AO17"/>
  <c r="AO18"/>
  <c r="AO19"/>
  <c r="AO20"/>
  <c r="AO21"/>
  <c r="AO22"/>
  <c r="AO23"/>
  <c r="AO24"/>
  <c r="AO25"/>
  <c r="G44"/>
  <c r="H44" s="1"/>
  <c r="AU44"/>
  <c r="AV44" s="1"/>
  <c r="G45"/>
  <c r="H45" s="1"/>
  <c r="I45" s="1"/>
  <c r="AU45"/>
  <c r="AV45" s="1"/>
  <c r="AW45" s="1"/>
  <c r="G46"/>
  <c r="H46" s="1"/>
  <c r="I46" s="1"/>
  <c r="AU46"/>
  <c r="AV46" s="1"/>
  <c r="G47"/>
  <c r="H47" s="1"/>
  <c r="I47" s="1"/>
  <c r="AU47"/>
  <c r="AV47" s="1"/>
  <c r="G48"/>
  <c r="H48" s="1"/>
  <c r="I48" s="1"/>
  <c r="AU48"/>
  <c r="AV48" s="1"/>
  <c r="G49"/>
  <c r="H49" s="1"/>
  <c r="I49" s="1"/>
  <c r="AU49"/>
  <c r="AV49" s="1"/>
  <c r="G50"/>
  <c r="H50" s="1"/>
  <c r="I50" s="1"/>
  <c r="AU50"/>
  <c r="AV50" s="1"/>
  <c r="G51"/>
  <c r="H51" s="1"/>
  <c r="I51" s="1"/>
  <c r="AU51"/>
  <c r="AV51" s="1"/>
  <c r="G52"/>
  <c r="H52" s="1"/>
  <c r="I52" s="1"/>
  <c r="AU52"/>
  <c r="AV52" s="1"/>
  <c r="G53"/>
  <c r="H53" s="1"/>
  <c r="I53" s="1"/>
  <c r="AU53"/>
  <c r="AV53" s="1"/>
  <c r="G54"/>
  <c r="H54" s="1"/>
  <c r="I54" s="1"/>
  <c r="AU54"/>
  <c r="AV54" s="1"/>
  <c r="G55"/>
  <c r="H55" s="1"/>
  <c r="I55" s="1"/>
  <c r="AU55"/>
  <c r="AV55" s="1"/>
  <c r="G56"/>
  <c r="H56" s="1"/>
  <c r="I56" s="1"/>
  <c r="AU56"/>
  <c r="AV56" s="1"/>
  <c r="BG10"/>
  <c r="BI10" s="1"/>
  <c r="BJ10" s="1"/>
  <c r="BE12"/>
  <c r="BF12" s="1"/>
  <c r="BE14"/>
  <c r="BF14" s="1"/>
  <c r="BE16"/>
  <c r="BF16" s="1"/>
  <c r="BG16" s="1"/>
  <c r="BE18"/>
  <c r="BF18" s="1"/>
  <c r="BE20"/>
  <c r="BF20" s="1"/>
  <c r="BE22"/>
  <c r="BF22" s="1"/>
  <c r="BE24"/>
  <c r="BF24" s="1"/>
  <c r="BE44"/>
  <c r="BF44" s="1"/>
  <c r="BE46"/>
  <c r="BF46" s="1"/>
  <c r="BE48"/>
  <c r="BF48" s="1"/>
  <c r="BG48" s="1"/>
  <c r="BI49"/>
  <c r="BJ49" s="1"/>
  <c r="BE50"/>
  <c r="BF50" s="1"/>
  <c r="BI51"/>
  <c r="BE52"/>
  <c r="BF52" s="1"/>
  <c r="BI53"/>
  <c r="BJ53" s="1"/>
  <c r="BE54"/>
  <c r="BF54" s="1"/>
  <c r="BI55"/>
  <c r="BE56"/>
  <c r="BF56" s="1"/>
  <c r="BI57"/>
  <c r="BJ57" s="1"/>
  <c r="BH77"/>
  <c r="BH79"/>
  <c r="BH81"/>
  <c r="BH83"/>
  <c r="BH85"/>
  <c r="BH87"/>
  <c r="BH89"/>
  <c r="CU10"/>
  <c r="CW10" s="1"/>
  <c r="CS12"/>
  <c r="CT12" s="1"/>
  <c r="CS14"/>
  <c r="CT14" s="1"/>
  <c r="CS16"/>
  <c r="CT16" s="1"/>
  <c r="CS18"/>
  <c r="CT18" s="1"/>
  <c r="CS20"/>
  <c r="CT20" s="1"/>
  <c r="CS22"/>
  <c r="CT22" s="1"/>
  <c r="CS24"/>
  <c r="CT24" s="1"/>
  <c r="CS44"/>
  <c r="CT44" s="1"/>
  <c r="CS46"/>
  <c r="CT46" s="1"/>
  <c r="CW47"/>
  <c r="CS48"/>
  <c r="CT48" s="1"/>
  <c r="CW49"/>
  <c r="CS50"/>
  <c r="CT50" s="1"/>
  <c r="CW51"/>
  <c r="CS52"/>
  <c r="CT52" s="1"/>
  <c r="CW53"/>
  <c r="CS54"/>
  <c r="CT54" s="1"/>
  <c r="CW55"/>
  <c r="CS56"/>
  <c r="CT56" s="1"/>
  <c r="CW57"/>
  <c r="CV77"/>
  <c r="CV79"/>
  <c r="CV81"/>
  <c r="CV83"/>
  <c r="CV85"/>
  <c r="CV87"/>
  <c r="CV89"/>
  <c r="EI10"/>
  <c r="EK10" s="1"/>
  <c r="EJ13"/>
  <c r="EJ15"/>
  <c r="EK15" s="1"/>
  <c r="EL15" s="1"/>
  <c r="EJ17"/>
  <c r="EK17" s="1"/>
  <c r="EL17" s="1"/>
  <c r="EJ19"/>
  <c r="EK19" s="1"/>
  <c r="EL19" s="1"/>
  <c r="EJ21"/>
  <c r="EK21" s="1"/>
  <c r="EL21" s="1"/>
  <c r="EJ23"/>
  <c r="EK23" s="1"/>
  <c r="EL23" s="1"/>
  <c r="EK24"/>
  <c r="EL24" s="1"/>
  <c r="EJ25"/>
  <c r="EK25" s="1"/>
  <c r="EL25" s="1"/>
  <c r="EG29"/>
  <c r="EH29" s="1"/>
  <c r="EI29" s="1"/>
  <c r="EG33"/>
  <c r="EH33" s="1"/>
  <c r="EG37"/>
  <c r="EH37" s="1"/>
  <c r="EJ45"/>
  <c r="EJ47"/>
  <c r="EJ49"/>
  <c r="EK49" s="1"/>
  <c r="EJ51"/>
  <c r="EJ53"/>
  <c r="EK53" s="1"/>
  <c r="EJ55"/>
  <c r="EJ57"/>
  <c r="EK57" s="1"/>
  <c r="EI74"/>
  <c r="EK74" s="1"/>
  <c r="EL74" s="1"/>
  <c r="EJ77"/>
  <c r="EJ79"/>
  <c r="EK79" s="1"/>
  <c r="EL79" s="1"/>
  <c r="EJ81"/>
  <c r="EK81" s="1"/>
  <c r="EL81" s="1"/>
  <c r="EJ83"/>
  <c r="EK83" s="1"/>
  <c r="EL83" s="1"/>
  <c r="EJ85"/>
  <c r="EK85" s="1"/>
  <c r="EL85" s="1"/>
  <c r="EJ87"/>
  <c r="EK87" s="1"/>
  <c r="EL87" s="1"/>
  <c r="EK88"/>
  <c r="EJ89"/>
  <c r="EK89" s="1"/>
  <c r="EL89" s="1"/>
  <c r="GG10"/>
  <c r="GI10" s="1"/>
  <c r="GH45"/>
  <c r="GH47"/>
  <c r="GH49"/>
  <c r="GH51"/>
  <c r="GH53"/>
  <c r="GH55"/>
  <c r="GH57"/>
  <c r="GE80"/>
  <c r="GF80" s="1"/>
  <c r="GE82"/>
  <c r="GF82" s="1"/>
  <c r="GE84"/>
  <c r="GF84" s="1"/>
  <c r="GE86"/>
  <c r="GF86" s="1"/>
  <c r="GE88"/>
  <c r="GF88" s="1"/>
  <c r="HI28"/>
  <c r="HJ28" s="1"/>
  <c r="HI30"/>
  <c r="HJ30" s="1"/>
  <c r="HI32"/>
  <c r="HJ32" s="1"/>
  <c r="HI34"/>
  <c r="HJ34" s="1"/>
  <c r="HI36"/>
  <c r="HJ36" s="1"/>
  <c r="HI38"/>
  <c r="HJ38" s="1"/>
  <c r="HI40"/>
  <c r="HJ40" s="1"/>
  <c r="HI47"/>
  <c r="HJ47" s="1"/>
  <c r="HI51"/>
  <c r="HJ51" s="1"/>
  <c r="HI55"/>
  <c r="HJ55" s="1"/>
  <c r="HK58"/>
  <c r="HM58" s="1"/>
  <c r="HN58" s="1"/>
  <c r="HI60"/>
  <c r="HJ60" s="1"/>
  <c r="HI62"/>
  <c r="HJ62" s="1"/>
  <c r="HI64"/>
  <c r="HJ64" s="1"/>
  <c r="HI66"/>
  <c r="HJ66" s="1"/>
  <c r="HI68"/>
  <c r="HJ68" s="1"/>
  <c r="HI70"/>
  <c r="HJ70" s="1"/>
  <c r="HI72"/>
  <c r="HJ72" s="1"/>
  <c r="HV13"/>
  <c r="HV15"/>
  <c r="HV17"/>
  <c r="HV19"/>
  <c r="HV21"/>
  <c r="HV23"/>
  <c r="HV25"/>
  <c r="HU42"/>
  <c r="HW42" s="1"/>
  <c r="HX42" s="1"/>
  <c r="HV45"/>
  <c r="HV47"/>
  <c r="HV49"/>
  <c r="HV51"/>
  <c r="HV53"/>
  <c r="HV55"/>
  <c r="HW56"/>
  <c r="HX56" s="1"/>
  <c r="HV57"/>
  <c r="HS80"/>
  <c r="HT80" s="1"/>
  <c r="HU80" s="1"/>
  <c r="HS82"/>
  <c r="HT82" s="1"/>
  <c r="HS84"/>
  <c r="HT84" s="1"/>
  <c r="HS86"/>
  <c r="HT86" s="1"/>
  <c r="HS88"/>
  <c r="HT88" s="1"/>
  <c r="IC12"/>
  <c r="ID12" s="1"/>
  <c r="IE12" s="1"/>
  <c r="IC14"/>
  <c r="ID14" s="1"/>
  <c r="IC16"/>
  <c r="ID16" s="1"/>
  <c r="IC18"/>
  <c r="ID18" s="1"/>
  <c r="IE18" s="1"/>
  <c r="IC20"/>
  <c r="ID20" s="1"/>
  <c r="IE20" s="1"/>
  <c r="IC22"/>
  <c r="ID22" s="1"/>
  <c r="IC24"/>
  <c r="ID24" s="1"/>
  <c r="IC44"/>
  <c r="ID44" s="1"/>
  <c r="IE44" s="1"/>
  <c r="IC46"/>
  <c r="ID46" s="1"/>
  <c r="IC48"/>
  <c r="ID48" s="1"/>
  <c r="IC50"/>
  <c r="ID50" s="1"/>
  <c r="IE50" s="1"/>
  <c r="IC52"/>
  <c r="ID52" s="1"/>
  <c r="IE52" s="1"/>
  <c r="IC54"/>
  <c r="ID54" s="1"/>
  <c r="IC56"/>
  <c r="ID56" s="1"/>
  <c r="IF77"/>
  <c r="IF79"/>
  <c r="IF81"/>
  <c r="IF83"/>
  <c r="IF85"/>
  <c r="IF87"/>
  <c r="IF89"/>
  <c r="IY10"/>
  <c r="JA10" s="1"/>
  <c r="JB10" s="1"/>
  <c r="IW12"/>
  <c r="IX12" s="1"/>
  <c r="IW14"/>
  <c r="IX14" s="1"/>
  <c r="IW16"/>
  <c r="IX16" s="1"/>
  <c r="IW18"/>
  <c r="IX18" s="1"/>
  <c r="IW20"/>
  <c r="IX20" s="1"/>
  <c r="IW22"/>
  <c r="IX22" s="1"/>
  <c r="IW24"/>
  <c r="IX24" s="1"/>
  <c r="IW44"/>
  <c r="IX44" s="1"/>
  <c r="IW46"/>
  <c r="IX46" s="1"/>
  <c r="IW48"/>
  <c r="IX48" s="1"/>
  <c r="IW50"/>
  <c r="IX50" s="1"/>
  <c r="IW52"/>
  <c r="IX52" s="1"/>
  <c r="IW54"/>
  <c r="IX54" s="1"/>
  <c r="IW56"/>
  <c r="IX56" s="1"/>
  <c r="IW63"/>
  <c r="IX63" s="1"/>
  <c r="IW67"/>
  <c r="IX67" s="1"/>
  <c r="IW71"/>
  <c r="IX71" s="1"/>
  <c r="IY74"/>
  <c r="JA74" s="1"/>
  <c r="JB74" s="1"/>
  <c r="IW76"/>
  <c r="IX76" s="1"/>
  <c r="IW78"/>
  <c r="IX78" s="1"/>
  <c r="IW80"/>
  <c r="IX80" s="1"/>
  <c r="IW82"/>
  <c r="IX82" s="1"/>
  <c r="IW84"/>
  <c r="IX84" s="1"/>
  <c r="IW86"/>
  <c r="IX86" s="1"/>
  <c r="IW88"/>
  <c r="IX88" s="1"/>
  <c r="JT13"/>
  <c r="JT15"/>
  <c r="JT17"/>
  <c r="JT19"/>
  <c r="JT21"/>
  <c r="JT23"/>
  <c r="JT25"/>
  <c r="JS42"/>
  <c r="JU42" s="1"/>
  <c r="JT45"/>
  <c r="JT47"/>
  <c r="JT49"/>
  <c r="JT51"/>
  <c r="JT53"/>
  <c r="JT55"/>
  <c r="JU56"/>
  <c r="JT57"/>
  <c r="JQ61"/>
  <c r="JR61" s="1"/>
  <c r="JS61" s="1"/>
  <c r="JS74"/>
  <c r="JU74" s="1"/>
  <c r="JQ76"/>
  <c r="JR76" s="1"/>
  <c r="JQ78"/>
  <c r="JR78" s="1"/>
  <c r="JQ80"/>
  <c r="JR80" s="1"/>
  <c r="JQ82"/>
  <c r="JR82" s="1"/>
  <c r="JQ84"/>
  <c r="JR84" s="1"/>
  <c r="JQ86"/>
  <c r="JR86" s="1"/>
  <c r="JQ88"/>
  <c r="JR88" s="1"/>
  <c r="KK28"/>
  <c r="KL28" s="1"/>
  <c r="KK30"/>
  <c r="KL30" s="1"/>
  <c r="KK32"/>
  <c r="KL32" s="1"/>
  <c r="KK34"/>
  <c r="KL34" s="1"/>
  <c r="KM34" s="1"/>
  <c r="KK36"/>
  <c r="KL36" s="1"/>
  <c r="KK38"/>
  <c r="KL38" s="1"/>
  <c r="KK40"/>
  <c r="KL40" s="1"/>
  <c r="KK47"/>
  <c r="KL47" s="1"/>
  <c r="KK51"/>
  <c r="KL51" s="1"/>
  <c r="KK55"/>
  <c r="KL55" s="1"/>
  <c r="KM58"/>
  <c r="KO58" s="1"/>
  <c r="KP58" s="1"/>
  <c r="KK60"/>
  <c r="KL60" s="1"/>
  <c r="KK62"/>
  <c r="KL62" s="1"/>
  <c r="KK64"/>
  <c r="KL64" s="1"/>
  <c r="KK66"/>
  <c r="KL66" s="1"/>
  <c r="KM66" s="1"/>
  <c r="KK68"/>
  <c r="KL68" s="1"/>
  <c r="KK70"/>
  <c r="KL70" s="1"/>
  <c r="KK72"/>
  <c r="KL72" s="1"/>
  <c r="KX13"/>
  <c r="KX15"/>
  <c r="KX17"/>
  <c r="KX19"/>
  <c r="KX21"/>
  <c r="KX23"/>
  <c r="KX25"/>
  <c r="KW42"/>
  <c r="KY42" s="1"/>
  <c r="KZ42" s="1"/>
  <c r="KX45"/>
  <c r="KX47"/>
  <c r="KX49"/>
  <c r="KX51"/>
  <c r="KX53"/>
  <c r="KX55"/>
  <c r="KY56"/>
  <c r="KZ56" s="1"/>
  <c r="KX57"/>
  <c r="KU61"/>
  <c r="KV61" s="1"/>
  <c r="KW61" s="1"/>
  <c r="KU65"/>
  <c r="KV65" s="1"/>
  <c r="KU69"/>
  <c r="KV69" s="1"/>
  <c r="KU73"/>
  <c r="KV73" s="1"/>
  <c r="KX77"/>
  <c r="KX79"/>
  <c r="KX81"/>
  <c r="KX83"/>
  <c r="KX85"/>
  <c r="KX87"/>
  <c r="KX89"/>
  <c r="LQ10"/>
  <c r="LS10" s="1"/>
  <c r="LT10" s="1"/>
  <c r="LO12"/>
  <c r="LP12" s="1"/>
  <c r="LO14"/>
  <c r="LP14" s="1"/>
  <c r="LO16"/>
  <c r="LP16" s="1"/>
  <c r="LO18"/>
  <c r="LP18" s="1"/>
  <c r="LO20"/>
  <c r="LP20" s="1"/>
  <c r="LO22"/>
  <c r="LP22" s="1"/>
  <c r="LO24"/>
  <c r="LP24" s="1"/>
  <c r="LO44"/>
  <c r="LP44" s="1"/>
  <c r="LO46"/>
  <c r="LP46" s="1"/>
  <c r="LO48"/>
  <c r="LP48" s="1"/>
  <c r="LO50"/>
  <c r="LP50" s="1"/>
  <c r="LO52"/>
  <c r="LP52" s="1"/>
  <c r="LO54"/>
  <c r="LP54" s="1"/>
  <c r="LO56"/>
  <c r="LP56" s="1"/>
  <c r="LR77"/>
  <c r="LR79"/>
  <c r="LR81"/>
  <c r="LR83"/>
  <c r="LR85"/>
  <c r="LR87"/>
  <c r="LR89"/>
  <c r="GH13"/>
  <c r="GH15"/>
  <c r="GI15" s="1"/>
  <c r="GJ15" s="1"/>
  <c r="GH17"/>
  <c r="GI17" s="1"/>
  <c r="GJ17" s="1"/>
  <c r="GH19"/>
  <c r="GI19" s="1"/>
  <c r="GJ19" s="1"/>
  <c r="GH21"/>
  <c r="GI21" s="1"/>
  <c r="GJ21" s="1"/>
  <c r="GH23"/>
  <c r="GI23" s="1"/>
  <c r="GJ23" s="1"/>
  <c r="GH25"/>
  <c r="GI25" s="1"/>
  <c r="GJ25" s="1"/>
  <c r="GG42"/>
  <c r="GI42" s="1"/>
  <c r="GJ42" s="1"/>
  <c r="GE44"/>
  <c r="GF44" s="1"/>
  <c r="GE46"/>
  <c r="GF46" s="1"/>
  <c r="GI47"/>
  <c r="GJ47" s="1"/>
  <c r="GE48"/>
  <c r="GF48" s="1"/>
  <c r="GI49"/>
  <c r="GJ49" s="1"/>
  <c r="GE50"/>
  <c r="GF50" s="1"/>
  <c r="GI51"/>
  <c r="GJ51" s="1"/>
  <c r="GE52"/>
  <c r="GF52" s="1"/>
  <c r="GI53"/>
  <c r="GJ53" s="1"/>
  <c r="GE54"/>
  <c r="GF54" s="1"/>
  <c r="GI55"/>
  <c r="GJ55" s="1"/>
  <c r="GE56"/>
  <c r="GF56" s="1"/>
  <c r="GI57"/>
  <c r="GJ57" s="1"/>
  <c r="GH77"/>
  <c r="GH79"/>
  <c r="GI79" s="1"/>
  <c r="GJ79" s="1"/>
  <c r="GH81"/>
  <c r="GI81" s="1"/>
  <c r="GJ81" s="1"/>
  <c r="GH83"/>
  <c r="GI83" s="1"/>
  <c r="GJ83" s="1"/>
  <c r="GH85"/>
  <c r="GI85" s="1"/>
  <c r="GJ85" s="1"/>
  <c r="GH87"/>
  <c r="GI87" s="1"/>
  <c r="GJ87" s="1"/>
  <c r="GH89"/>
  <c r="GI89" s="1"/>
  <c r="GJ89" s="1"/>
  <c r="HK26"/>
  <c r="HM26" s="1"/>
  <c r="HN26" s="1"/>
  <c r="HL29"/>
  <c r="HL31"/>
  <c r="HM31" s="1"/>
  <c r="HL33"/>
  <c r="HM33" s="1"/>
  <c r="HL35"/>
  <c r="HM35" s="1"/>
  <c r="HL37"/>
  <c r="HM37" s="1"/>
  <c r="HL39"/>
  <c r="HM39" s="1"/>
  <c r="HM40"/>
  <c r="HN40" s="1"/>
  <c r="HL41"/>
  <c r="HM41" s="1"/>
  <c r="HI45"/>
  <c r="HJ45" s="1"/>
  <c r="HK45" s="1"/>
  <c r="HI49"/>
  <c r="HJ49" s="1"/>
  <c r="HI53"/>
  <c r="HJ53" s="1"/>
  <c r="HL61"/>
  <c r="HL63"/>
  <c r="HL65"/>
  <c r="HM65" s="1"/>
  <c r="HL67"/>
  <c r="HL69"/>
  <c r="HM69" s="1"/>
  <c r="HL71"/>
  <c r="HL73"/>
  <c r="HM73" s="1"/>
  <c r="HU10"/>
  <c r="HW10" s="1"/>
  <c r="HS12"/>
  <c r="HT12" s="1"/>
  <c r="HS14"/>
  <c r="HT14" s="1"/>
  <c r="HS16"/>
  <c r="HT16" s="1"/>
  <c r="HU16" s="1"/>
  <c r="HS18"/>
  <c r="HT18" s="1"/>
  <c r="HS20"/>
  <c r="HT20" s="1"/>
  <c r="HS22"/>
  <c r="HT22" s="1"/>
  <c r="HS24"/>
  <c r="HT24" s="1"/>
  <c r="HS44"/>
  <c r="HT44" s="1"/>
  <c r="HS46"/>
  <c r="HT46" s="1"/>
  <c r="HW47"/>
  <c r="HS48"/>
  <c r="HT48" s="1"/>
  <c r="HU48" s="1"/>
  <c r="HW49"/>
  <c r="HX49" s="1"/>
  <c r="HS50"/>
  <c r="HT50" s="1"/>
  <c r="HW51"/>
  <c r="HS52"/>
  <c r="HT52" s="1"/>
  <c r="HW53"/>
  <c r="HX53" s="1"/>
  <c r="HS54"/>
  <c r="HT54" s="1"/>
  <c r="HW55"/>
  <c r="HS56"/>
  <c r="HT56" s="1"/>
  <c r="HW57"/>
  <c r="HX57" s="1"/>
  <c r="HV77"/>
  <c r="HV79"/>
  <c r="HV81"/>
  <c r="HV83"/>
  <c r="HV85"/>
  <c r="HV87"/>
  <c r="HV89"/>
  <c r="IE10"/>
  <c r="IG10" s="1"/>
  <c r="IH10" s="1"/>
  <c r="IF13"/>
  <c r="IF15"/>
  <c r="IG15" s="1"/>
  <c r="IH15" s="1"/>
  <c r="IF17"/>
  <c r="IG17" s="1"/>
  <c r="IH17" s="1"/>
  <c r="IF19"/>
  <c r="IG19" s="1"/>
  <c r="IH19" s="1"/>
  <c r="IF21"/>
  <c r="IG21" s="1"/>
  <c r="IH21" s="1"/>
  <c r="IF23"/>
  <c r="IG23" s="1"/>
  <c r="IH23" s="1"/>
  <c r="IG24"/>
  <c r="IH24" s="1"/>
  <c r="IF25"/>
  <c r="IG25" s="1"/>
  <c r="IH25" s="1"/>
  <c r="IE42"/>
  <c r="IG42" s="1"/>
  <c r="IH42" s="1"/>
  <c r="IF45"/>
  <c r="IF47"/>
  <c r="IG47" s="1"/>
  <c r="IH47" s="1"/>
  <c r="IF49"/>
  <c r="IG49" s="1"/>
  <c r="IH49" s="1"/>
  <c r="IF51"/>
  <c r="IG51" s="1"/>
  <c r="IH51" s="1"/>
  <c r="IF53"/>
  <c r="IG53" s="1"/>
  <c r="IH53" s="1"/>
  <c r="IF55"/>
  <c r="IG55" s="1"/>
  <c r="IH55" s="1"/>
  <c r="IG56"/>
  <c r="IH56" s="1"/>
  <c r="IF57"/>
  <c r="IG57" s="1"/>
  <c r="IH57" s="1"/>
  <c r="IE74"/>
  <c r="IG74" s="1"/>
  <c r="IC76"/>
  <c r="ID76" s="1"/>
  <c r="IE76" s="1"/>
  <c r="IC78"/>
  <c r="ID78" s="1"/>
  <c r="IC80"/>
  <c r="ID80" s="1"/>
  <c r="IC82"/>
  <c r="ID82" s="1"/>
  <c r="IE82" s="1"/>
  <c r="IC84"/>
  <c r="ID84" s="1"/>
  <c r="IE84" s="1"/>
  <c r="IC86"/>
  <c r="ID86" s="1"/>
  <c r="IC88"/>
  <c r="ID88" s="1"/>
  <c r="IZ13"/>
  <c r="IZ15"/>
  <c r="IZ17"/>
  <c r="IZ19"/>
  <c r="IZ21"/>
  <c r="IZ23"/>
  <c r="IZ25"/>
  <c r="IY42"/>
  <c r="JA42" s="1"/>
  <c r="JB42" s="1"/>
  <c r="IZ45"/>
  <c r="IZ47"/>
  <c r="JA47" s="1"/>
  <c r="JB47" s="1"/>
  <c r="IZ49"/>
  <c r="JA49" s="1"/>
  <c r="JB49" s="1"/>
  <c r="IZ51"/>
  <c r="JA51" s="1"/>
  <c r="JB51" s="1"/>
  <c r="IZ53"/>
  <c r="JA53" s="1"/>
  <c r="JB53" s="1"/>
  <c r="IZ55"/>
  <c r="JA55" s="1"/>
  <c r="JB55" s="1"/>
  <c r="JA56"/>
  <c r="JB56" s="1"/>
  <c r="IZ57"/>
  <c r="JA57" s="1"/>
  <c r="JB57" s="1"/>
  <c r="IW61"/>
  <c r="IX61" s="1"/>
  <c r="IY61" s="1"/>
  <c r="IW65"/>
  <c r="IX65" s="1"/>
  <c r="IW69"/>
  <c r="IX69" s="1"/>
  <c r="IZ77"/>
  <c r="IZ79"/>
  <c r="IZ81"/>
  <c r="IZ83"/>
  <c r="IZ85"/>
  <c r="IZ87"/>
  <c r="IZ89"/>
  <c r="JS10"/>
  <c r="JU10" s="1"/>
  <c r="JQ12"/>
  <c r="JR12" s="1"/>
  <c r="JQ14"/>
  <c r="JR14" s="1"/>
  <c r="JQ16"/>
  <c r="JR16" s="1"/>
  <c r="JQ18"/>
  <c r="JR18" s="1"/>
  <c r="JQ20"/>
  <c r="JR20" s="1"/>
  <c r="JQ22"/>
  <c r="JR22" s="1"/>
  <c r="JQ24"/>
  <c r="JR24" s="1"/>
  <c r="JQ44"/>
  <c r="JR44" s="1"/>
  <c r="JQ46"/>
  <c r="JR46" s="1"/>
  <c r="JU47"/>
  <c r="JQ48"/>
  <c r="JR48" s="1"/>
  <c r="JU49"/>
  <c r="JV49" s="1"/>
  <c r="JQ50"/>
  <c r="JR50" s="1"/>
  <c r="JU51"/>
  <c r="JQ52"/>
  <c r="JR52" s="1"/>
  <c r="JU53"/>
  <c r="JV53" s="1"/>
  <c r="JQ54"/>
  <c r="JR54" s="1"/>
  <c r="JU55"/>
  <c r="JQ56"/>
  <c r="JR56" s="1"/>
  <c r="JU57"/>
  <c r="JV57" s="1"/>
  <c r="JT77"/>
  <c r="JT79"/>
  <c r="JT81"/>
  <c r="JT83"/>
  <c r="JT85"/>
  <c r="JT87"/>
  <c r="JT89"/>
  <c r="KM26"/>
  <c r="KO26" s="1"/>
  <c r="KP26" s="1"/>
  <c r="KN29"/>
  <c r="KN31"/>
  <c r="KO31" s="1"/>
  <c r="KN33"/>
  <c r="KO33" s="1"/>
  <c r="KN35"/>
  <c r="KO35" s="1"/>
  <c r="KN37"/>
  <c r="KO37" s="1"/>
  <c r="KN39"/>
  <c r="KO39" s="1"/>
  <c r="KO40"/>
  <c r="KN41"/>
  <c r="KO41" s="1"/>
  <c r="KK45"/>
  <c r="KL45" s="1"/>
  <c r="KM45" s="1"/>
  <c r="KK49"/>
  <c r="KL49" s="1"/>
  <c r="KK53"/>
  <c r="KL53" s="1"/>
  <c r="KN61"/>
  <c r="KN63"/>
  <c r="KN65"/>
  <c r="KN67"/>
  <c r="KN69"/>
  <c r="KN71"/>
  <c r="KN73"/>
  <c r="KW10"/>
  <c r="KY10" s="1"/>
  <c r="KZ10" s="1"/>
  <c r="KU12"/>
  <c r="KV12" s="1"/>
  <c r="KU14"/>
  <c r="KV14" s="1"/>
  <c r="KU16"/>
  <c r="KV16" s="1"/>
  <c r="KU18"/>
  <c r="KV18" s="1"/>
  <c r="KW18" s="1"/>
  <c r="KU20"/>
  <c r="KV20" s="1"/>
  <c r="KU22"/>
  <c r="KV22" s="1"/>
  <c r="KU24"/>
  <c r="KV24" s="1"/>
  <c r="KU44"/>
  <c r="KV44" s="1"/>
  <c r="KU46"/>
  <c r="KV46" s="1"/>
  <c r="KY47"/>
  <c r="KZ47" s="1"/>
  <c r="KU48"/>
  <c r="KV48" s="1"/>
  <c r="KY49"/>
  <c r="KZ49" s="1"/>
  <c r="KU50"/>
  <c r="KV50" s="1"/>
  <c r="KW50" s="1"/>
  <c r="KY51"/>
  <c r="KZ51" s="1"/>
  <c r="KU52"/>
  <c r="KV52" s="1"/>
  <c r="KY53"/>
  <c r="KZ53" s="1"/>
  <c r="KU54"/>
  <c r="KV54" s="1"/>
  <c r="KY55"/>
  <c r="KU56"/>
  <c r="KV56" s="1"/>
  <c r="KY57"/>
  <c r="KZ57" s="1"/>
  <c r="KU63"/>
  <c r="KV63" s="1"/>
  <c r="KU67"/>
  <c r="KV67" s="1"/>
  <c r="KW74"/>
  <c r="KY74" s="1"/>
  <c r="KZ74" s="1"/>
  <c r="KU76"/>
  <c r="KV76" s="1"/>
  <c r="KU78"/>
  <c r="KV78" s="1"/>
  <c r="KU80"/>
  <c r="KV80" s="1"/>
  <c r="KU82"/>
  <c r="KV82" s="1"/>
  <c r="KW82" s="1"/>
  <c r="KU84"/>
  <c r="KV84" s="1"/>
  <c r="KU86"/>
  <c r="KV86" s="1"/>
  <c r="KU88"/>
  <c r="KV88" s="1"/>
  <c r="LR13"/>
  <c r="LR15"/>
  <c r="LR17"/>
  <c r="LR19"/>
  <c r="LR21"/>
  <c r="LR23"/>
  <c r="LR25"/>
  <c r="LQ42"/>
  <c r="LS42" s="1"/>
  <c r="LT42" s="1"/>
  <c r="LR45"/>
  <c r="LR47"/>
  <c r="LS47" s="1"/>
  <c r="LT47" s="1"/>
  <c r="LR49"/>
  <c r="LS49" s="1"/>
  <c r="LT49" s="1"/>
  <c r="LR51"/>
  <c r="LS51" s="1"/>
  <c r="LT51" s="1"/>
  <c r="LR53"/>
  <c r="LS53" s="1"/>
  <c r="LT53" s="1"/>
  <c r="LR55"/>
  <c r="LS55" s="1"/>
  <c r="LT55" s="1"/>
  <c r="LS56"/>
  <c r="LT56" s="1"/>
  <c r="LR57"/>
  <c r="LS57" s="1"/>
  <c r="LT57" s="1"/>
  <c r="LQ74"/>
  <c r="LS74" s="1"/>
  <c r="LT74" s="1"/>
  <c r="LO76"/>
  <c r="LP76" s="1"/>
  <c r="LO78"/>
  <c r="LP78" s="1"/>
  <c r="LO80"/>
  <c r="LP80" s="1"/>
  <c r="LO82"/>
  <c r="LP82" s="1"/>
  <c r="LO84"/>
  <c r="LP84" s="1"/>
  <c r="LO86"/>
  <c r="LP86" s="1"/>
  <c r="LO88"/>
  <c r="LP88" s="1"/>
  <c r="OA41"/>
  <c r="OA73"/>
  <c r="OA24"/>
  <c r="OA56"/>
  <c r="OA88"/>
  <c r="NY10"/>
  <c r="OA10" s="1"/>
  <c r="NW12"/>
  <c r="NX12" s="1"/>
  <c r="NZ13"/>
  <c r="NW14"/>
  <c r="NX14" s="1"/>
  <c r="NY14" s="1"/>
  <c r="NZ15"/>
  <c r="NW16"/>
  <c r="NX16" s="1"/>
  <c r="NZ17"/>
  <c r="OA17" s="1"/>
  <c r="NW18"/>
  <c r="NX18" s="1"/>
  <c r="NZ19"/>
  <c r="OA19" s="1"/>
  <c r="NW20"/>
  <c r="NX20" s="1"/>
  <c r="NY20" s="1"/>
  <c r="NZ21"/>
  <c r="OA21" s="1"/>
  <c r="NW22"/>
  <c r="NX22" s="1"/>
  <c r="NZ23"/>
  <c r="OA23" s="1"/>
  <c r="NW24"/>
  <c r="NX24" s="1"/>
  <c r="NZ25"/>
  <c r="OA25" s="1"/>
  <c r="NZ28"/>
  <c r="OA28" s="1"/>
  <c r="NW29"/>
  <c r="NX29" s="1"/>
  <c r="NY29" s="1"/>
  <c r="NZ30"/>
  <c r="NW31"/>
  <c r="NX31" s="1"/>
  <c r="NY31" s="1"/>
  <c r="NZ32"/>
  <c r="OA32" s="1"/>
  <c r="NW33"/>
  <c r="NX33" s="1"/>
  <c r="NZ34"/>
  <c r="OA34" s="1"/>
  <c r="NW35"/>
  <c r="NX35" s="1"/>
  <c r="NZ36"/>
  <c r="NW37"/>
  <c r="NX37" s="1"/>
  <c r="NZ38"/>
  <c r="OA38" s="1"/>
  <c r="NW39"/>
  <c r="NX39" s="1"/>
  <c r="NZ40"/>
  <c r="OA40" s="1"/>
  <c r="NW41"/>
  <c r="NX41" s="1"/>
  <c r="NY42"/>
  <c r="OA42" s="1"/>
  <c r="NW44"/>
  <c r="NX44" s="1"/>
  <c r="NZ45"/>
  <c r="NW46"/>
  <c r="NX46" s="1"/>
  <c r="NY46" s="1"/>
  <c r="NZ47"/>
  <c r="NW48"/>
  <c r="NX48" s="1"/>
  <c r="NZ49"/>
  <c r="OA49" s="1"/>
  <c r="NW50"/>
  <c r="NX50" s="1"/>
  <c r="NZ51"/>
  <c r="OA51" s="1"/>
  <c r="NW52"/>
  <c r="NX52" s="1"/>
  <c r="NY52" s="1"/>
  <c r="NZ53"/>
  <c r="OA53" s="1"/>
  <c r="NW54"/>
  <c r="NX54" s="1"/>
  <c r="NZ55"/>
  <c r="OA55" s="1"/>
  <c r="NW56"/>
  <c r="NX56" s="1"/>
  <c r="NZ57"/>
  <c r="OA57" s="1"/>
  <c r="NZ60"/>
  <c r="OA60" s="1"/>
  <c r="NW61"/>
  <c r="NX61" s="1"/>
  <c r="NY61" s="1"/>
  <c r="NZ62"/>
  <c r="NW63"/>
  <c r="NX63" s="1"/>
  <c r="NY63" s="1"/>
  <c r="NZ64"/>
  <c r="OA64" s="1"/>
  <c r="NW65"/>
  <c r="NX65" s="1"/>
  <c r="NZ66"/>
  <c r="OA66" s="1"/>
  <c r="NW67"/>
  <c r="NX67" s="1"/>
  <c r="NZ68"/>
  <c r="NW69"/>
  <c r="NX69" s="1"/>
  <c r="NZ70"/>
  <c r="OA70" s="1"/>
  <c r="NW71"/>
  <c r="NX71" s="1"/>
  <c r="NZ72"/>
  <c r="OA72" s="1"/>
  <c r="NW73"/>
  <c r="NX73" s="1"/>
  <c r="NY74"/>
  <c r="OA74" s="1"/>
  <c r="NW76"/>
  <c r="NX76" s="1"/>
  <c r="NZ77"/>
  <c r="NW78"/>
  <c r="NX78" s="1"/>
  <c r="NY78" s="1"/>
  <c r="NZ79"/>
  <c r="NW80"/>
  <c r="NX80" s="1"/>
  <c r="NZ81"/>
  <c r="OA81" s="1"/>
  <c r="NW82"/>
  <c r="NX82" s="1"/>
  <c r="NZ83"/>
  <c r="OA83" s="1"/>
  <c r="NW84"/>
  <c r="NX84" s="1"/>
  <c r="NY84" s="1"/>
  <c r="NZ85"/>
  <c r="OA85" s="1"/>
  <c r="NW86"/>
  <c r="NX86" s="1"/>
  <c r="NZ87"/>
  <c r="OA87" s="1"/>
  <c r="NW88"/>
  <c r="NX88" s="1"/>
  <c r="NZ89"/>
  <c r="OA89" s="1"/>
  <c r="NZ12"/>
  <c r="OA12" s="1"/>
  <c r="NW13"/>
  <c r="NX13" s="1"/>
  <c r="NY13" s="1"/>
  <c r="NZ14"/>
  <c r="OA14" s="1"/>
  <c r="NW15"/>
  <c r="NX15" s="1"/>
  <c r="NY15" s="1"/>
  <c r="NZ16"/>
  <c r="OA16" s="1"/>
  <c r="NW17"/>
  <c r="NX17" s="1"/>
  <c r="NZ18"/>
  <c r="OA18" s="1"/>
  <c r="NW19"/>
  <c r="NX19" s="1"/>
  <c r="NZ20"/>
  <c r="OA20" s="1"/>
  <c r="NW21"/>
  <c r="NX21" s="1"/>
  <c r="NZ22"/>
  <c r="OA22" s="1"/>
  <c r="NW23"/>
  <c r="NX23" s="1"/>
  <c r="NY26"/>
  <c r="OA26" s="1"/>
  <c r="NW28"/>
  <c r="NX28" s="1"/>
  <c r="NZ29"/>
  <c r="NW30"/>
  <c r="NX30" s="1"/>
  <c r="NY30" s="1"/>
  <c r="NZ31"/>
  <c r="NW32"/>
  <c r="NX32" s="1"/>
  <c r="NZ33"/>
  <c r="OA33" s="1"/>
  <c r="NW34"/>
  <c r="NX34" s="1"/>
  <c r="NZ35"/>
  <c r="OA35" s="1"/>
  <c r="NW36"/>
  <c r="NX36" s="1"/>
  <c r="NY36" s="1"/>
  <c r="NZ37"/>
  <c r="OA37" s="1"/>
  <c r="NW38"/>
  <c r="NX38" s="1"/>
  <c r="NZ39"/>
  <c r="OA39" s="1"/>
  <c r="NZ44"/>
  <c r="OA44" s="1"/>
  <c r="NW45"/>
  <c r="NX45" s="1"/>
  <c r="NY45" s="1"/>
  <c r="NZ46"/>
  <c r="OA46" s="1"/>
  <c r="NW47"/>
  <c r="NX47" s="1"/>
  <c r="NY47" s="1"/>
  <c r="NZ48"/>
  <c r="OA48" s="1"/>
  <c r="NW49"/>
  <c r="NX49" s="1"/>
  <c r="NZ50"/>
  <c r="OA50" s="1"/>
  <c r="NW51"/>
  <c r="NX51" s="1"/>
  <c r="NZ52"/>
  <c r="OA52" s="1"/>
  <c r="NW53"/>
  <c r="NX53" s="1"/>
  <c r="NZ54"/>
  <c r="OA54" s="1"/>
  <c r="NW55"/>
  <c r="NX55" s="1"/>
  <c r="NY58"/>
  <c r="OA58" s="1"/>
  <c r="NW60"/>
  <c r="NX60" s="1"/>
  <c r="NZ61"/>
  <c r="NW62"/>
  <c r="NX62" s="1"/>
  <c r="NY62" s="1"/>
  <c r="NZ63"/>
  <c r="NW64"/>
  <c r="NX64" s="1"/>
  <c r="NZ65"/>
  <c r="OA65" s="1"/>
  <c r="NW66"/>
  <c r="NX66" s="1"/>
  <c r="NZ67"/>
  <c r="OA67" s="1"/>
  <c r="NW68"/>
  <c r="NX68" s="1"/>
  <c r="NY68" s="1"/>
  <c r="NZ69"/>
  <c r="OA69" s="1"/>
  <c r="NW70"/>
  <c r="NX70" s="1"/>
  <c r="NZ71"/>
  <c r="OA71" s="1"/>
  <c r="NZ76"/>
  <c r="OA76" s="1"/>
  <c r="NW77"/>
  <c r="NX77" s="1"/>
  <c r="NY77" s="1"/>
  <c r="NZ78"/>
  <c r="OA78" s="1"/>
  <c r="NW79"/>
  <c r="NX79" s="1"/>
  <c r="NY79" s="1"/>
  <c r="NZ80"/>
  <c r="OA80" s="1"/>
  <c r="NW81"/>
  <c r="NX81" s="1"/>
  <c r="NZ82"/>
  <c r="OA82" s="1"/>
  <c r="NW83"/>
  <c r="NX83" s="1"/>
  <c r="NZ84"/>
  <c r="OA84" s="1"/>
  <c r="NW85"/>
  <c r="NX85" s="1"/>
  <c r="NZ86"/>
  <c r="OA86" s="1"/>
  <c r="NW87"/>
  <c r="NX87" s="1"/>
  <c r="NQ41"/>
  <c r="NQ73"/>
  <c r="NO10"/>
  <c r="NQ10" s="1"/>
  <c r="NM12"/>
  <c r="NN12" s="1"/>
  <c r="NP13"/>
  <c r="NM14"/>
  <c r="NN14" s="1"/>
  <c r="NP15"/>
  <c r="NQ15" s="1"/>
  <c r="NM16"/>
  <c r="NN16" s="1"/>
  <c r="NP17"/>
  <c r="NQ17" s="1"/>
  <c r="NM18"/>
  <c r="NN18" s="1"/>
  <c r="NO18" s="1"/>
  <c r="NP19"/>
  <c r="NQ19" s="1"/>
  <c r="NM20"/>
  <c r="NN20" s="1"/>
  <c r="NP21"/>
  <c r="NQ21" s="1"/>
  <c r="NM22"/>
  <c r="NN22" s="1"/>
  <c r="NP23"/>
  <c r="NQ23" s="1"/>
  <c r="NM24"/>
  <c r="NN24" s="1"/>
  <c r="NO24" s="1"/>
  <c r="NQ24" s="1"/>
  <c r="NP25"/>
  <c r="NQ25" s="1"/>
  <c r="NP28"/>
  <c r="NM29"/>
  <c r="NN29" s="1"/>
  <c r="NO29" s="1"/>
  <c r="NP30"/>
  <c r="NQ30" s="1"/>
  <c r="NM31"/>
  <c r="NN31" s="1"/>
  <c r="NP32"/>
  <c r="NQ32" s="1"/>
  <c r="NM33"/>
  <c r="NN33" s="1"/>
  <c r="NP34"/>
  <c r="NM35"/>
  <c r="NN35" s="1"/>
  <c r="NP36"/>
  <c r="NQ36" s="1"/>
  <c r="NM37"/>
  <c r="NN37" s="1"/>
  <c r="NP38"/>
  <c r="NQ38" s="1"/>
  <c r="NM39"/>
  <c r="NN39" s="1"/>
  <c r="NP40"/>
  <c r="NQ40" s="1"/>
  <c r="NM41"/>
  <c r="NN41" s="1"/>
  <c r="NO42"/>
  <c r="NQ42" s="1"/>
  <c r="NM44"/>
  <c r="NN44" s="1"/>
  <c r="NP45"/>
  <c r="NM46"/>
  <c r="NN46" s="1"/>
  <c r="NP47"/>
  <c r="NQ47" s="1"/>
  <c r="NM48"/>
  <c r="NN48" s="1"/>
  <c r="NP49"/>
  <c r="NQ49" s="1"/>
  <c r="NM50"/>
  <c r="NN50" s="1"/>
  <c r="NO50" s="1"/>
  <c r="NP51"/>
  <c r="NQ51" s="1"/>
  <c r="NM52"/>
  <c r="NN52" s="1"/>
  <c r="NP53"/>
  <c r="NQ53" s="1"/>
  <c r="NM54"/>
  <c r="NN54" s="1"/>
  <c r="NP55"/>
  <c r="NQ55" s="1"/>
  <c r="NM56"/>
  <c r="NN56" s="1"/>
  <c r="NO56" s="1"/>
  <c r="NQ56" s="1"/>
  <c r="NP57"/>
  <c r="NQ57" s="1"/>
  <c r="NP60"/>
  <c r="NM61"/>
  <c r="NN61" s="1"/>
  <c r="NO61" s="1"/>
  <c r="NP62"/>
  <c r="NQ62" s="1"/>
  <c r="NM63"/>
  <c r="NN63" s="1"/>
  <c r="NP64"/>
  <c r="NQ64" s="1"/>
  <c r="NM65"/>
  <c r="NN65" s="1"/>
  <c r="NP66"/>
  <c r="NM67"/>
  <c r="NN67" s="1"/>
  <c r="NP68"/>
  <c r="NQ68" s="1"/>
  <c r="NM69"/>
  <c r="NN69" s="1"/>
  <c r="NP70"/>
  <c r="NQ70" s="1"/>
  <c r="NM71"/>
  <c r="NN71" s="1"/>
  <c r="NP72"/>
  <c r="NQ72" s="1"/>
  <c r="NM73"/>
  <c r="NN73" s="1"/>
  <c r="NO74"/>
  <c r="NQ74" s="1"/>
  <c r="NM76"/>
  <c r="NN76" s="1"/>
  <c r="NP77"/>
  <c r="NM78"/>
  <c r="NN78" s="1"/>
  <c r="NP79"/>
  <c r="NQ79" s="1"/>
  <c r="NM80"/>
  <c r="NN80" s="1"/>
  <c r="NP81"/>
  <c r="NQ81" s="1"/>
  <c r="NM82"/>
  <c r="NN82" s="1"/>
  <c r="NO82" s="1"/>
  <c r="NP83"/>
  <c r="NQ83" s="1"/>
  <c r="NM84"/>
  <c r="NN84" s="1"/>
  <c r="NP85"/>
  <c r="NQ85" s="1"/>
  <c r="NM86"/>
  <c r="NN86" s="1"/>
  <c r="NP87"/>
  <c r="NQ87" s="1"/>
  <c r="NM88"/>
  <c r="NN88" s="1"/>
  <c r="NO88" s="1"/>
  <c r="NQ88" s="1"/>
  <c r="NP89"/>
  <c r="NQ89" s="1"/>
  <c r="NP12"/>
  <c r="NM13"/>
  <c r="NN13" s="1"/>
  <c r="NO13" s="1"/>
  <c r="NP14"/>
  <c r="NQ14" s="1"/>
  <c r="NM15"/>
  <c r="NN15" s="1"/>
  <c r="NP16"/>
  <c r="NQ16" s="1"/>
  <c r="NM17"/>
  <c r="NN17" s="1"/>
  <c r="NP18"/>
  <c r="NQ18" s="1"/>
  <c r="NM19"/>
  <c r="NN19" s="1"/>
  <c r="NP20"/>
  <c r="NQ20" s="1"/>
  <c r="NM21"/>
  <c r="NN21" s="1"/>
  <c r="NP22"/>
  <c r="NQ22" s="1"/>
  <c r="NM23"/>
  <c r="NN23" s="1"/>
  <c r="NO26"/>
  <c r="NQ26" s="1"/>
  <c r="NM28"/>
  <c r="NN28" s="1"/>
  <c r="NP29"/>
  <c r="NM30"/>
  <c r="NN30" s="1"/>
  <c r="NP31"/>
  <c r="NQ31" s="1"/>
  <c r="NM32"/>
  <c r="NN32" s="1"/>
  <c r="NP33"/>
  <c r="NQ33" s="1"/>
  <c r="NM34"/>
  <c r="NN34" s="1"/>
  <c r="NO34" s="1"/>
  <c r="NP35"/>
  <c r="NQ35" s="1"/>
  <c r="NM36"/>
  <c r="NN36" s="1"/>
  <c r="NP37"/>
  <c r="NQ37" s="1"/>
  <c r="NM38"/>
  <c r="NN38" s="1"/>
  <c r="NP39"/>
  <c r="NQ39" s="1"/>
  <c r="NP44"/>
  <c r="NM45"/>
  <c r="NN45" s="1"/>
  <c r="NO45" s="1"/>
  <c r="NP46"/>
  <c r="NQ46" s="1"/>
  <c r="NM47"/>
  <c r="NN47" s="1"/>
  <c r="NP48"/>
  <c r="NQ48" s="1"/>
  <c r="NM49"/>
  <c r="NN49" s="1"/>
  <c r="NP50"/>
  <c r="NQ50" s="1"/>
  <c r="NM51"/>
  <c r="NN51" s="1"/>
  <c r="NP52"/>
  <c r="NQ52" s="1"/>
  <c r="NM53"/>
  <c r="NN53" s="1"/>
  <c r="NP54"/>
  <c r="NQ54" s="1"/>
  <c r="NM55"/>
  <c r="NN55" s="1"/>
  <c r="NO58"/>
  <c r="NQ58" s="1"/>
  <c r="NM60"/>
  <c r="NN60" s="1"/>
  <c r="NP61"/>
  <c r="NM62"/>
  <c r="NN62" s="1"/>
  <c r="NP63"/>
  <c r="NQ63" s="1"/>
  <c r="NM64"/>
  <c r="NN64" s="1"/>
  <c r="NP65"/>
  <c r="NQ65" s="1"/>
  <c r="NM66"/>
  <c r="NN66" s="1"/>
  <c r="NO66" s="1"/>
  <c r="NP67"/>
  <c r="NQ67" s="1"/>
  <c r="NM68"/>
  <c r="NN68" s="1"/>
  <c r="NP69"/>
  <c r="NQ69" s="1"/>
  <c r="NM70"/>
  <c r="NN70" s="1"/>
  <c r="NP71"/>
  <c r="NQ71" s="1"/>
  <c r="NP76"/>
  <c r="NM77"/>
  <c r="NN77" s="1"/>
  <c r="NO77" s="1"/>
  <c r="NP78"/>
  <c r="NQ78" s="1"/>
  <c r="NM79"/>
  <c r="NN79" s="1"/>
  <c r="NP80"/>
  <c r="NQ80" s="1"/>
  <c r="NM81"/>
  <c r="NN81" s="1"/>
  <c r="NP82"/>
  <c r="NQ82" s="1"/>
  <c r="NM83"/>
  <c r="NN83" s="1"/>
  <c r="NP84"/>
  <c r="NQ84" s="1"/>
  <c r="NM85"/>
  <c r="NN85" s="1"/>
  <c r="NP86"/>
  <c r="NQ86" s="1"/>
  <c r="NM87"/>
  <c r="NN87" s="1"/>
  <c r="NG41"/>
  <c r="NG73"/>
  <c r="NG24"/>
  <c r="NG56"/>
  <c r="NG88"/>
  <c r="NE10"/>
  <c r="NG10" s="1"/>
  <c r="NC12"/>
  <c r="ND12" s="1"/>
  <c r="NF13"/>
  <c r="NC14"/>
  <c r="ND14" s="1"/>
  <c r="NF15"/>
  <c r="NG15" s="1"/>
  <c r="NC16"/>
  <c r="ND16" s="1"/>
  <c r="NF17"/>
  <c r="NG17" s="1"/>
  <c r="NC18"/>
  <c r="ND18" s="1"/>
  <c r="NE18" s="1"/>
  <c r="NF19"/>
  <c r="NG19" s="1"/>
  <c r="NC20"/>
  <c r="ND20" s="1"/>
  <c r="NF21"/>
  <c r="NG21" s="1"/>
  <c r="NC22"/>
  <c r="ND22" s="1"/>
  <c r="NF23"/>
  <c r="NG23" s="1"/>
  <c r="NC24"/>
  <c r="ND24" s="1"/>
  <c r="NF25"/>
  <c r="NG25" s="1"/>
  <c r="NF28"/>
  <c r="NC29"/>
  <c r="ND29" s="1"/>
  <c r="NE29" s="1"/>
  <c r="NF30"/>
  <c r="NG30" s="1"/>
  <c r="NC31"/>
  <c r="ND31" s="1"/>
  <c r="NF32"/>
  <c r="NG32" s="1"/>
  <c r="NC33"/>
  <c r="ND33" s="1"/>
  <c r="NF34"/>
  <c r="NC35"/>
  <c r="ND35" s="1"/>
  <c r="NF36"/>
  <c r="NG36" s="1"/>
  <c r="NC37"/>
  <c r="ND37" s="1"/>
  <c r="NF38"/>
  <c r="NG38" s="1"/>
  <c r="NC39"/>
  <c r="ND39" s="1"/>
  <c r="NF40"/>
  <c r="NG40" s="1"/>
  <c r="NC41"/>
  <c r="ND41" s="1"/>
  <c r="NE42"/>
  <c r="NG42" s="1"/>
  <c r="NC44"/>
  <c r="ND44" s="1"/>
  <c r="NF45"/>
  <c r="NC46"/>
  <c r="ND46" s="1"/>
  <c r="NF47"/>
  <c r="NG47" s="1"/>
  <c r="NC48"/>
  <c r="ND48" s="1"/>
  <c r="NF49"/>
  <c r="NG49" s="1"/>
  <c r="NC50"/>
  <c r="ND50" s="1"/>
  <c r="NE50" s="1"/>
  <c r="NF51"/>
  <c r="NG51" s="1"/>
  <c r="NC52"/>
  <c r="ND52" s="1"/>
  <c r="NF53"/>
  <c r="NG53" s="1"/>
  <c r="NC54"/>
  <c r="ND54" s="1"/>
  <c r="NF55"/>
  <c r="NG55" s="1"/>
  <c r="NC56"/>
  <c r="ND56" s="1"/>
  <c r="NF57"/>
  <c r="NG57" s="1"/>
  <c r="NF60"/>
  <c r="NC61"/>
  <c r="ND61" s="1"/>
  <c r="NE61" s="1"/>
  <c r="NF62"/>
  <c r="NG62" s="1"/>
  <c r="NC63"/>
  <c r="ND63" s="1"/>
  <c r="NF64"/>
  <c r="NG64" s="1"/>
  <c r="NC65"/>
  <c r="ND65" s="1"/>
  <c r="NF66"/>
  <c r="NC67"/>
  <c r="ND67" s="1"/>
  <c r="NF68"/>
  <c r="NG68" s="1"/>
  <c r="NC69"/>
  <c r="ND69" s="1"/>
  <c r="NF70"/>
  <c r="NG70" s="1"/>
  <c r="NC71"/>
  <c r="ND71" s="1"/>
  <c r="NF72"/>
  <c r="NG72" s="1"/>
  <c r="NC73"/>
  <c r="ND73" s="1"/>
  <c r="NE74"/>
  <c r="NG74" s="1"/>
  <c r="NC76"/>
  <c r="ND76" s="1"/>
  <c r="NF77"/>
  <c r="NC78"/>
  <c r="ND78" s="1"/>
  <c r="NF79"/>
  <c r="NG79" s="1"/>
  <c r="NC80"/>
  <c r="ND80" s="1"/>
  <c r="NF81"/>
  <c r="NG81" s="1"/>
  <c r="NC82"/>
  <c r="ND82" s="1"/>
  <c r="NE82" s="1"/>
  <c r="NF83"/>
  <c r="NG83" s="1"/>
  <c r="NC84"/>
  <c r="ND84" s="1"/>
  <c r="NF85"/>
  <c r="NG85" s="1"/>
  <c r="NC86"/>
  <c r="ND86" s="1"/>
  <c r="NF87"/>
  <c r="NG87" s="1"/>
  <c r="NC88"/>
  <c r="ND88" s="1"/>
  <c r="NF89"/>
  <c r="NG89" s="1"/>
  <c r="NF12"/>
  <c r="NC13"/>
  <c r="ND13" s="1"/>
  <c r="NE13" s="1"/>
  <c r="NF14"/>
  <c r="NG14" s="1"/>
  <c r="NC15"/>
  <c r="ND15" s="1"/>
  <c r="NF16"/>
  <c r="NG16" s="1"/>
  <c r="NC17"/>
  <c r="ND17" s="1"/>
  <c r="NF18"/>
  <c r="NG18" s="1"/>
  <c r="NC19"/>
  <c r="ND19" s="1"/>
  <c r="NF20"/>
  <c r="NG20" s="1"/>
  <c r="NC21"/>
  <c r="ND21" s="1"/>
  <c r="NF22"/>
  <c r="NG22" s="1"/>
  <c r="NC23"/>
  <c r="ND23" s="1"/>
  <c r="NE26"/>
  <c r="NG26" s="1"/>
  <c r="NC28"/>
  <c r="ND28" s="1"/>
  <c r="NF29"/>
  <c r="NC30"/>
  <c r="ND30" s="1"/>
  <c r="NF31"/>
  <c r="NG31" s="1"/>
  <c r="NC32"/>
  <c r="ND32" s="1"/>
  <c r="NF33"/>
  <c r="NG33" s="1"/>
  <c r="NC34"/>
  <c r="ND34" s="1"/>
  <c r="NE34" s="1"/>
  <c r="NF35"/>
  <c r="NG35" s="1"/>
  <c r="NC36"/>
  <c r="ND36" s="1"/>
  <c r="NF37"/>
  <c r="NG37" s="1"/>
  <c r="NC38"/>
  <c r="ND38" s="1"/>
  <c r="NF39"/>
  <c r="NG39" s="1"/>
  <c r="NF44"/>
  <c r="NC45"/>
  <c r="ND45" s="1"/>
  <c r="NE45" s="1"/>
  <c r="NF46"/>
  <c r="NG46" s="1"/>
  <c r="NC47"/>
  <c r="ND47" s="1"/>
  <c r="NF48"/>
  <c r="NG48" s="1"/>
  <c r="NC49"/>
  <c r="ND49" s="1"/>
  <c r="NF50"/>
  <c r="NG50" s="1"/>
  <c r="NC51"/>
  <c r="ND51" s="1"/>
  <c r="NF52"/>
  <c r="NG52" s="1"/>
  <c r="NC53"/>
  <c r="ND53" s="1"/>
  <c r="NF54"/>
  <c r="NG54" s="1"/>
  <c r="NC55"/>
  <c r="ND55" s="1"/>
  <c r="NE58"/>
  <c r="NG58" s="1"/>
  <c r="NC60"/>
  <c r="ND60" s="1"/>
  <c r="NF61"/>
  <c r="NC62"/>
  <c r="ND62" s="1"/>
  <c r="NF63"/>
  <c r="NG63" s="1"/>
  <c r="NC64"/>
  <c r="ND64" s="1"/>
  <c r="NF65"/>
  <c r="NG65" s="1"/>
  <c r="NC66"/>
  <c r="ND66" s="1"/>
  <c r="NE66" s="1"/>
  <c r="NF67"/>
  <c r="NG67" s="1"/>
  <c r="NC68"/>
  <c r="ND68" s="1"/>
  <c r="NF69"/>
  <c r="NG69" s="1"/>
  <c r="NC70"/>
  <c r="ND70" s="1"/>
  <c r="NF71"/>
  <c r="NG71" s="1"/>
  <c r="NF76"/>
  <c r="NC77"/>
  <c r="ND77" s="1"/>
  <c r="NE77" s="1"/>
  <c r="NF78"/>
  <c r="NG78" s="1"/>
  <c r="NC79"/>
  <c r="ND79" s="1"/>
  <c r="NF80"/>
  <c r="NG80" s="1"/>
  <c r="NC81"/>
  <c r="ND81" s="1"/>
  <c r="NF82"/>
  <c r="NG82" s="1"/>
  <c r="NC83"/>
  <c r="ND83" s="1"/>
  <c r="NF84"/>
  <c r="NG84" s="1"/>
  <c r="NC85"/>
  <c r="ND85" s="1"/>
  <c r="NF86"/>
  <c r="NG86" s="1"/>
  <c r="NC87"/>
  <c r="ND87" s="1"/>
  <c r="MW41"/>
  <c r="MW73"/>
  <c r="MW24"/>
  <c r="MW56"/>
  <c r="MW88"/>
  <c r="MU10"/>
  <c r="MW10" s="1"/>
  <c r="MS12"/>
  <c r="MT12" s="1"/>
  <c r="MV13"/>
  <c r="MS14"/>
  <c r="MT14" s="1"/>
  <c r="MV15"/>
  <c r="MW15" s="1"/>
  <c r="MS16"/>
  <c r="MT16" s="1"/>
  <c r="MV17"/>
  <c r="MW17" s="1"/>
  <c r="MS18"/>
  <c r="MT18" s="1"/>
  <c r="MU18" s="1"/>
  <c r="MV19"/>
  <c r="MS20"/>
  <c r="MT20" s="1"/>
  <c r="MU20" s="1"/>
  <c r="MV21"/>
  <c r="MW21" s="1"/>
  <c r="MS22"/>
  <c r="MT22" s="1"/>
  <c r="MV23"/>
  <c r="MW23" s="1"/>
  <c r="MS24"/>
  <c r="MT24" s="1"/>
  <c r="MV25"/>
  <c r="MW25" s="1"/>
  <c r="MV28"/>
  <c r="MW28" s="1"/>
  <c r="MS29"/>
  <c r="MT29" s="1"/>
  <c r="MU29" s="1"/>
  <c r="MV30"/>
  <c r="MW30" s="1"/>
  <c r="MS31"/>
  <c r="MT31" s="1"/>
  <c r="MV32"/>
  <c r="MW32" s="1"/>
  <c r="MS33"/>
  <c r="MT33" s="1"/>
  <c r="MV34"/>
  <c r="MS35"/>
  <c r="MT35" s="1"/>
  <c r="MU35" s="1"/>
  <c r="MV36"/>
  <c r="MS37"/>
  <c r="MT37" s="1"/>
  <c r="MV38"/>
  <c r="MW38" s="1"/>
  <c r="MS39"/>
  <c r="MT39" s="1"/>
  <c r="MV40"/>
  <c r="MW40" s="1"/>
  <c r="MS41"/>
  <c r="MT41" s="1"/>
  <c r="MU42"/>
  <c r="MW42" s="1"/>
  <c r="MS44"/>
  <c r="MT44" s="1"/>
  <c r="MV45"/>
  <c r="MS46"/>
  <c r="MT46" s="1"/>
  <c r="MV47"/>
  <c r="MW47" s="1"/>
  <c r="MS48"/>
  <c r="MT48" s="1"/>
  <c r="MV49"/>
  <c r="MW49" s="1"/>
  <c r="MS50"/>
  <c r="MT50" s="1"/>
  <c r="MU50" s="1"/>
  <c r="MV51"/>
  <c r="MS52"/>
  <c r="MT52" s="1"/>
  <c r="MU52" s="1"/>
  <c r="MV53"/>
  <c r="MW53" s="1"/>
  <c r="MS54"/>
  <c r="MT54" s="1"/>
  <c r="MV55"/>
  <c r="MW55" s="1"/>
  <c r="MS56"/>
  <c r="MT56" s="1"/>
  <c r="MV57"/>
  <c r="MW57" s="1"/>
  <c r="MV60"/>
  <c r="MW60" s="1"/>
  <c r="MS61"/>
  <c r="MT61" s="1"/>
  <c r="MU61" s="1"/>
  <c r="MV62"/>
  <c r="MW62" s="1"/>
  <c r="MS63"/>
  <c r="MT63" s="1"/>
  <c r="MV64"/>
  <c r="MW64" s="1"/>
  <c r="MS65"/>
  <c r="MT65" s="1"/>
  <c r="MV66"/>
  <c r="MS67"/>
  <c r="MT67" s="1"/>
  <c r="MU67" s="1"/>
  <c r="MV68"/>
  <c r="MS69"/>
  <c r="MT69" s="1"/>
  <c r="MV70"/>
  <c r="MW70" s="1"/>
  <c r="MS71"/>
  <c r="MT71" s="1"/>
  <c r="MV72"/>
  <c r="MW72" s="1"/>
  <c r="MS73"/>
  <c r="MT73" s="1"/>
  <c r="MU74"/>
  <c r="MW74" s="1"/>
  <c r="MS76"/>
  <c r="MT76" s="1"/>
  <c r="MV77"/>
  <c r="MS78"/>
  <c r="MT78" s="1"/>
  <c r="MV79"/>
  <c r="MW79" s="1"/>
  <c r="MS80"/>
  <c r="MT80" s="1"/>
  <c r="MV81"/>
  <c r="MW81" s="1"/>
  <c r="MS82"/>
  <c r="MT82" s="1"/>
  <c r="MU82" s="1"/>
  <c r="MV83"/>
  <c r="MS84"/>
  <c r="MT84" s="1"/>
  <c r="MU84" s="1"/>
  <c r="MV85"/>
  <c r="MW85" s="1"/>
  <c r="MS86"/>
  <c r="MT86" s="1"/>
  <c r="MV87"/>
  <c r="MW87" s="1"/>
  <c r="MS88"/>
  <c r="MT88" s="1"/>
  <c r="MV89"/>
  <c r="MW89" s="1"/>
  <c r="MV12"/>
  <c r="MW12" s="1"/>
  <c r="MS13"/>
  <c r="MT13" s="1"/>
  <c r="MU13" s="1"/>
  <c r="MV14"/>
  <c r="MW14" s="1"/>
  <c r="MS15"/>
  <c r="MT15" s="1"/>
  <c r="MV16"/>
  <c r="MW16" s="1"/>
  <c r="MS17"/>
  <c r="MT17" s="1"/>
  <c r="MV18"/>
  <c r="MW18" s="1"/>
  <c r="MS19"/>
  <c r="MT19" s="1"/>
  <c r="MU19" s="1"/>
  <c r="MV20"/>
  <c r="MW20" s="1"/>
  <c r="MS21"/>
  <c r="MT21" s="1"/>
  <c r="MV22"/>
  <c r="MW22" s="1"/>
  <c r="MS23"/>
  <c r="MT23" s="1"/>
  <c r="MU26"/>
  <c r="MW26" s="1"/>
  <c r="MS28"/>
  <c r="MT28" s="1"/>
  <c r="MV29"/>
  <c r="MS30"/>
  <c r="MT30" s="1"/>
  <c r="MV31"/>
  <c r="MW31" s="1"/>
  <c r="MS32"/>
  <c r="MT32" s="1"/>
  <c r="MV33"/>
  <c r="MW33" s="1"/>
  <c r="MS34"/>
  <c r="MT34" s="1"/>
  <c r="MU34" s="1"/>
  <c r="MV35"/>
  <c r="MS36"/>
  <c r="MT36" s="1"/>
  <c r="MU36" s="1"/>
  <c r="MV37"/>
  <c r="MW37" s="1"/>
  <c r="MS38"/>
  <c r="MT38" s="1"/>
  <c r="MV39"/>
  <c r="MW39" s="1"/>
  <c r="MV44"/>
  <c r="MW44" s="1"/>
  <c r="MS45"/>
  <c r="MT45" s="1"/>
  <c r="MU45" s="1"/>
  <c r="MV46"/>
  <c r="MW46" s="1"/>
  <c r="MS47"/>
  <c r="MT47" s="1"/>
  <c r="MV48"/>
  <c r="MW48" s="1"/>
  <c r="MS49"/>
  <c r="MT49" s="1"/>
  <c r="MV50"/>
  <c r="MW50" s="1"/>
  <c r="MS51"/>
  <c r="MT51" s="1"/>
  <c r="MU51" s="1"/>
  <c r="MV52"/>
  <c r="MW52" s="1"/>
  <c r="MS53"/>
  <c r="MT53" s="1"/>
  <c r="MV54"/>
  <c r="MW54" s="1"/>
  <c r="MS55"/>
  <c r="MT55" s="1"/>
  <c r="MU58"/>
  <c r="MW58" s="1"/>
  <c r="MS60"/>
  <c r="MT60" s="1"/>
  <c r="MV61"/>
  <c r="MS62"/>
  <c r="MT62" s="1"/>
  <c r="MV63"/>
  <c r="MW63" s="1"/>
  <c r="MS64"/>
  <c r="MT64" s="1"/>
  <c r="MV65"/>
  <c r="MW65" s="1"/>
  <c r="MS66"/>
  <c r="MT66" s="1"/>
  <c r="MU66" s="1"/>
  <c r="MV67"/>
  <c r="MS68"/>
  <c r="MT68" s="1"/>
  <c r="MU68" s="1"/>
  <c r="MV69"/>
  <c r="MW69" s="1"/>
  <c r="MS70"/>
  <c r="MT70" s="1"/>
  <c r="MV71"/>
  <c r="MW71" s="1"/>
  <c r="MV76"/>
  <c r="MW76" s="1"/>
  <c r="MS77"/>
  <c r="MT77" s="1"/>
  <c r="MU77" s="1"/>
  <c r="MV78"/>
  <c r="MW78" s="1"/>
  <c r="MS79"/>
  <c r="MT79" s="1"/>
  <c r="MV80"/>
  <c r="MW80" s="1"/>
  <c r="MS81"/>
  <c r="MT81" s="1"/>
  <c r="MV82"/>
  <c r="MW82" s="1"/>
  <c r="MS83"/>
  <c r="MT83" s="1"/>
  <c r="MU83" s="1"/>
  <c r="MV84"/>
  <c r="MW84" s="1"/>
  <c r="MS85"/>
  <c r="MT85" s="1"/>
  <c r="MV86"/>
  <c r="MW86" s="1"/>
  <c r="MS87"/>
  <c r="MT87" s="1"/>
  <c r="MM41"/>
  <c r="MM73"/>
  <c r="MK10"/>
  <c r="MM10" s="1"/>
  <c r="MI12"/>
  <c r="MJ12" s="1"/>
  <c r="ML13"/>
  <c r="MI14"/>
  <c r="MJ14" s="1"/>
  <c r="ML15"/>
  <c r="MM15" s="1"/>
  <c r="MI16"/>
  <c r="MJ16" s="1"/>
  <c r="ML17"/>
  <c r="MM17" s="1"/>
  <c r="MI18"/>
  <c r="MJ18" s="1"/>
  <c r="MK18" s="1"/>
  <c r="ML19"/>
  <c r="MM19" s="1"/>
  <c r="MI20"/>
  <c r="MJ20" s="1"/>
  <c r="ML21"/>
  <c r="MM21" s="1"/>
  <c r="MI22"/>
  <c r="MJ22" s="1"/>
  <c r="ML23"/>
  <c r="MM23" s="1"/>
  <c r="MI24"/>
  <c r="MJ24" s="1"/>
  <c r="MK24" s="1"/>
  <c r="MM24" s="1"/>
  <c r="ML25"/>
  <c r="MM25" s="1"/>
  <c r="ML28"/>
  <c r="MI29"/>
  <c r="MJ29" s="1"/>
  <c r="MK29" s="1"/>
  <c r="ML30"/>
  <c r="MM30" s="1"/>
  <c r="MI31"/>
  <c r="MJ31" s="1"/>
  <c r="ML32"/>
  <c r="MM32" s="1"/>
  <c r="MI33"/>
  <c r="MJ33" s="1"/>
  <c r="ML34"/>
  <c r="MI35"/>
  <c r="MJ35" s="1"/>
  <c r="ML36"/>
  <c r="MM36" s="1"/>
  <c r="MI37"/>
  <c r="MJ37" s="1"/>
  <c r="ML38"/>
  <c r="MM38" s="1"/>
  <c r="MI39"/>
  <c r="MJ39" s="1"/>
  <c r="ML40"/>
  <c r="MM40" s="1"/>
  <c r="MI41"/>
  <c r="MJ41" s="1"/>
  <c r="MK42"/>
  <c r="MM42" s="1"/>
  <c r="MI44"/>
  <c r="MJ44" s="1"/>
  <c r="ML45"/>
  <c r="MI46"/>
  <c r="MJ46" s="1"/>
  <c r="ML47"/>
  <c r="MM47" s="1"/>
  <c r="MI48"/>
  <c r="MJ48" s="1"/>
  <c r="ML49"/>
  <c r="MM49" s="1"/>
  <c r="MI50"/>
  <c r="MJ50" s="1"/>
  <c r="MK50" s="1"/>
  <c r="ML51"/>
  <c r="MM51" s="1"/>
  <c r="MI52"/>
  <c r="MJ52" s="1"/>
  <c r="ML53"/>
  <c r="MM53" s="1"/>
  <c r="MI54"/>
  <c r="MJ54" s="1"/>
  <c r="ML55"/>
  <c r="MM55" s="1"/>
  <c r="MI56"/>
  <c r="MJ56" s="1"/>
  <c r="MK56" s="1"/>
  <c r="MM56" s="1"/>
  <c r="ML57"/>
  <c r="MM57" s="1"/>
  <c r="ML60"/>
  <c r="MI61"/>
  <c r="MJ61" s="1"/>
  <c r="MK61" s="1"/>
  <c r="ML62"/>
  <c r="MM62" s="1"/>
  <c r="MI63"/>
  <c r="MJ63" s="1"/>
  <c r="ML64"/>
  <c r="MM64" s="1"/>
  <c r="MI65"/>
  <c r="MJ65" s="1"/>
  <c r="ML66"/>
  <c r="MI67"/>
  <c r="MJ67" s="1"/>
  <c r="ML68"/>
  <c r="MM68" s="1"/>
  <c r="MI69"/>
  <c r="MJ69" s="1"/>
  <c r="ML70"/>
  <c r="MM70" s="1"/>
  <c r="MI71"/>
  <c r="MJ71" s="1"/>
  <c r="ML72"/>
  <c r="MM72" s="1"/>
  <c r="MI73"/>
  <c r="MJ73" s="1"/>
  <c r="MK74"/>
  <c r="MM74" s="1"/>
  <c r="MI76"/>
  <c r="MJ76" s="1"/>
  <c r="ML77"/>
  <c r="MI78"/>
  <c r="MJ78" s="1"/>
  <c r="ML79"/>
  <c r="MM79" s="1"/>
  <c r="MI80"/>
  <c r="MJ80" s="1"/>
  <c r="ML81"/>
  <c r="MM81" s="1"/>
  <c r="MI82"/>
  <c r="MJ82" s="1"/>
  <c r="MK82" s="1"/>
  <c r="ML83"/>
  <c r="MM83" s="1"/>
  <c r="MI84"/>
  <c r="MJ84" s="1"/>
  <c r="ML85"/>
  <c r="MM85" s="1"/>
  <c r="MI86"/>
  <c r="MJ86" s="1"/>
  <c r="ML87"/>
  <c r="MM87" s="1"/>
  <c r="MI88"/>
  <c r="MJ88" s="1"/>
  <c r="MK88" s="1"/>
  <c r="MM88" s="1"/>
  <c r="ML89"/>
  <c r="MM89" s="1"/>
  <c r="ML12"/>
  <c r="MI13"/>
  <c r="MJ13" s="1"/>
  <c r="MK13" s="1"/>
  <c r="ML14"/>
  <c r="MM14" s="1"/>
  <c r="MI15"/>
  <c r="MJ15" s="1"/>
  <c r="ML16"/>
  <c r="MM16" s="1"/>
  <c r="MI17"/>
  <c r="MJ17" s="1"/>
  <c r="ML18"/>
  <c r="MM18" s="1"/>
  <c r="MI19"/>
  <c r="MJ19" s="1"/>
  <c r="ML20"/>
  <c r="MM20" s="1"/>
  <c r="MI21"/>
  <c r="MJ21" s="1"/>
  <c r="ML22"/>
  <c r="MM22" s="1"/>
  <c r="MI23"/>
  <c r="MJ23" s="1"/>
  <c r="MK26"/>
  <c r="MM26" s="1"/>
  <c r="MI28"/>
  <c r="MJ28" s="1"/>
  <c r="ML29"/>
  <c r="MI30"/>
  <c r="MJ30" s="1"/>
  <c r="ML31"/>
  <c r="MM31" s="1"/>
  <c r="MI32"/>
  <c r="MJ32" s="1"/>
  <c r="ML33"/>
  <c r="MM33" s="1"/>
  <c r="MI34"/>
  <c r="MJ34" s="1"/>
  <c r="MK34" s="1"/>
  <c r="ML35"/>
  <c r="MM35" s="1"/>
  <c r="MI36"/>
  <c r="MJ36" s="1"/>
  <c r="ML37"/>
  <c r="MM37" s="1"/>
  <c r="MI38"/>
  <c r="MJ38" s="1"/>
  <c r="ML39"/>
  <c r="MM39" s="1"/>
  <c r="ML44"/>
  <c r="MI45"/>
  <c r="MJ45" s="1"/>
  <c r="MK45" s="1"/>
  <c r="ML46"/>
  <c r="MM46" s="1"/>
  <c r="MI47"/>
  <c r="MJ47" s="1"/>
  <c r="ML48"/>
  <c r="MM48" s="1"/>
  <c r="MI49"/>
  <c r="MJ49" s="1"/>
  <c r="ML50"/>
  <c r="MM50" s="1"/>
  <c r="MI51"/>
  <c r="MJ51" s="1"/>
  <c r="ML52"/>
  <c r="MM52" s="1"/>
  <c r="MI53"/>
  <c r="MJ53" s="1"/>
  <c r="ML54"/>
  <c r="MM54" s="1"/>
  <c r="MI55"/>
  <c r="MJ55" s="1"/>
  <c r="MK58"/>
  <c r="MM58" s="1"/>
  <c r="MI60"/>
  <c r="MJ60" s="1"/>
  <c r="ML61"/>
  <c r="MI62"/>
  <c r="MJ62" s="1"/>
  <c r="ML63"/>
  <c r="MM63" s="1"/>
  <c r="MI64"/>
  <c r="MJ64" s="1"/>
  <c r="ML65"/>
  <c r="MM65" s="1"/>
  <c r="MI66"/>
  <c r="MJ66" s="1"/>
  <c r="MK66" s="1"/>
  <c r="ML67"/>
  <c r="MM67" s="1"/>
  <c r="MI68"/>
  <c r="MJ68" s="1"/>
  <c r="ML69"/>
  <c r="MM69" s="1"/>
  <c r="MI70"/>
  <c r="MJ70" s="1"/>
  <c r="ML71"/>
  <c r="MM71" s="1"/>
  <c r="ML76"/>
  <c r="MI77"/>
  <c r="MJ77" s="1"/>
  <c r="MK77" s="1"/>
  <c r="ML78"/>
  <c r="MM78" s="1"/>
  <c r="MI79"/>
  <c r="MJ79" s="1"/>
  <c r="ML80"/>
  <c r="MM80" s="1"/>
  <c r="MI81"/>
  <c r="MJ81" s="1"/>
  <c r="ML82"/>
  <c r="MM82" s="1"/>
  <c r="MI83"/>
  <c r="MJ83" s="1"/>
  <c r="ML84"/>
  <c r="MM84" s="1"/>
  <c r="MI85"/>
  <c r="MJ85" s="1"/>
  <c r="ML86"/>
  <c r="MM86" s="1"/>
  <c r="MI87"/>
  <c r="MJ87" s="1"/>
  <c r="MC41"/>
  <c r="MC73"/>
  <c r="MC24"/>
  <c r="MC56"/>
  <c r="MC88"/>
  <c r="MA10"/>
  <c r="MC10" s="1"/>
  <c r="LY12"/>
  <c r="LZ12" s="1"/>
  <c r="MB13"/>
  <c r="LY14"/>
  <c r="LZ14" s="1"/>
  <c r="MB15"/>
  <c r="MC15" s="1"/>
  <c r="LY16"/>
  <c r="LZ16" s="1"/>
  <c r="MB17"/>
  <c r="MC17" s="1"/>
  <c r="LY18"/>
  <c r="LZ18" s="1"/>
  <c r="MB19"/>
  <c r="MC19" s="1"/>
  <c r="LY20"/>
  <c r="LZ20" s="1"/>
  <c r="MB21"/>
  <c r="MC21" s="1"/>
  <c r="LY22"/>
  <c r="LZ22" s="1"/>
  <c r="MB23"/>
  <c r="MC23" s="1"/>
  <c r="LY24"/>
  <c r="LZ24" s="1"/>
  <c r="MB25"/>
  <c r="MC25" s="1"/>
  <c r="MB28"/>
  <c r="LY29"/>
  <c r="LZ29" s="1"/>
  <c r="MA29" s="1"/>
  <c r="MB30"/>
  <c r="MC30" s="1"/>
  <c r="LY31"/>
  <c r="LZ31" s="1"/>
  <c r="MB32"/>
  <c r="MC32" s="1"/>
  <c r="LY33"/>
  <c r="LZ33" s="1"/>
  <c r="MB34"/>
  <c r="MC34" s="1"/>
  <c r="LY35"/>
  <c r="LZ35" s="1"/>
  <c r="MB36"/>
  <c r="MC36" s="1"/>
  <c r="LY37"/>
  <c r="LZ37" s="1"/>
  <c r="MB38"/>
  <c r="MC38" s="1"/>
  <c r="LY39"/>
  <c r="LZ39" s="1"/>
  <c r="MB40"/>
  <c r="MC40" s="1"/>
  <c r="LY41"/>
  <c r="LZ41" s="1"/>
  <c r="MA42"/>
  <c r="MC42" s="1"/>
  <c r="LY44"/>
  <c r="LZ44" s="1"/>
  <c r="MB45"/>
  <c r="LY46"/>
  <c r="LZ46" s="1"/>
  <c r="MB47"/>
  <c r="MC47" s="1"/>
  <c r="LY48"/>
  <c r="LZ48" s="1"/>
  <c r="MB49"/>
  <c r="MC49" s="1"/>
  <c r="LY50"/>
  <c r="LZ50" s="1"/>
  <c r="MB51"/>
  <c r="MC51" s="1"/>
  <c r="LY52"/>
  <c r="LZ52" s="1"/>
  <c r="MB53"/>
  <c r="MC53" s="1"/>
  <c r="LY54"/>
  <c r="LZ54" s="1"/>
  <c r="MB55"/>
  <c r="MC55" s="1"/>
  <c r="LY56"/>
  <c r="LZ56" s="1"/>
  <c r="MB57"/>
  <c r="MC57" s="1"/>
  <c r="MB60"/>
  <c r="LY61"/>
  <c r="LZ61" s="1"/>
  <c r="MA61" s="1"/>
  <c r="MB62"/>
  <c r="MC62" s="1"/>
  <c r="LY63"/>
  <c r="LZ63" s="1"/>
  <c r="MB64"/>
  <c r="MC64" s="1"/>
  <c r="LY65"/>
  <c r="LZ65" s="1"/>
  <c r="MB66"/>
  <c r="MC66" s="1"/>
  <c r="LY67"/>
  <c r="LZ67" s="1"/>
  <c r="MB68"/>
  <c r="MC68" s="1"/>
  <c r="LY69"/>
  <c r="LZ69" s="1"/>
  <c r="MB70"/>
  <c r="MC70" s="1"/>
  <c r="LY71"/>
  <c r="LZ71" s="1"/>
  <c r="MB72"/>
  <c r="MC72" s="1"/>
  <c r="LY73"/>
  <c r="LZ73" s="1"/>
  <c r="MA74"/>
  <c r="MC74" s="1"/>
  <c r="LY76"/>
  <c r="LZ76" s="1"/>
  <c r="MB77"/>
  <c r="LY78"/>
  <c r="LZ78" s="1"/>
  <c r="MB79"/>
  <c r="MC79" s="1"/>
  <c r="LY80"/>
  <c r="LZ80" s="1"/>
  <c r="MB81"/>
  <c r="MC81" s="1"/>
  <c r="LY82"/>
  <c r="LZ82" s="1"/>
  <c r="MB83"/>
  <c r="MC83" s="1"/>
  <c r="LY84"/>
  <c r="LZ84" s="1"/>
  <c r="MB85"/>
  <c r="MC85" s="1"/>
  <c r="LY86"/>
  <c r="LZ86" s="1"/>
  <c r="MB87"/>
  <c r="MC87" s="1"/>
  <c r="LY88"/>
  <c r="LZ88" s="1"/>
  <c r="MB89"/>
  <c r="MC89" s="1"/>
  <c r="MB12"/>
  <c r="LY13"/>
  <c r="LZ13" s="1"/>
  <c r="MA13" s="1"/>
  <c r="MB14"/>
  <c r="MC14" s="1"/>
  <c r="LY15"/>
  <c r="LZ15" s="1"/>
  <c r="MB16"/>
  <c r="MC16" s="1"/>
  <c r="LY17"/>
  <c r="LZ17" s="1"/>
  <c r="MB18"/>
  <c r="MC18" s="1"/>
  <c r="LY19"/>
  <c r="LZ19" s="1"/>
  <c r="MB20"/>
  <c r="MC20" s="1"/>
  <c r="LY21"/>
  <c r="LZ21" s="1"/>
  <c r="MB22"/>
  <c r="MC22" s="1"/>
  <c r="LY23"/>
  <c r="LZ23" s="1"/>
  <c r="MA26"/>
  <c r="MC26" s="1"/>
  <c r="LY28"/>
  <c r="LZ28" s="1"/>
  <c r="MB29"/>
  <c r="LY30"/>
  <c r="LZ30" s="1"/>
  <c r="MB31"/>
  <c r="MC31" s="1"/>
  <c r="LY32"/>
  <c r="LZ32" s="1"/>
  <c r="MB33"/>
  <c r="MC33" s="1"/>
  <c r="LY34"/>
  <c r="LZ34" s="1"/>
  <c r="MB35"/>
  <c r="MC35" s="1"/>
  <c r="LY36"/>
  <c r="LZ36" s="1"/>
  <c r="MB37"/>
  <c r="MC37" s="1"/>
  <c r="LY38"/>
  <c r="LZ38" s="1"/>
  <c r="MB39"/>
  <c r="MC39" s="1"/>
  <c r="MB44"/>
  <c r="LY45"/>
  <c r="LZ45" s="1"/>
  <c r="MA45" s="1"/>
  <c r="MB46"/>
  <c r="MC46" s="1"/>
  <c r="LY47"/>
  <c r="LZ47" s="1"/>
  <c r="MB48"/>
  <c r="MC48" s="1"/>
  <c r="LY49"/>
  <c r="LZ49" s="1"/>
  <c r="MB50"/>
  <c r="MC50" s="1"/>
  <c r="LY51"/>
  <c r="LZ51" s="1"/>
  <c r="MB52"/>
  <c r="MC52" s="1"/>
  <c r="LY53"/>
  <c r="LZ53" s="1"/>
  <c r="MB54"/>
  <c r="MC54" s="1"/>
  <c r="LY55"/>
  <c r="LZ55" s="1"/>
  <c r="MA58"/>
  <c r="MC58" s="1"/>
  <c r="LY60"/>
  <c r="LZ60" s="1"/>
  <c r="MB61"/>
  <c r="LY62"/>
  <c r="LZ62" s="1"/>
  <c r="MB63"/>
  <c r="MC63" s="1"/>
  <c r="LY64"/>
  <c r="LZ64" s="1"/>
  <c r="MB65"/>
  <c r="MC65" s="1"/>
  <c r="LY66"/>
  <c r="LZ66" s="1"/>
  <c r="MB67"/>
  <c r="MC67" s="1"/>
  <c r="LY68"/>
  <c r="LZ68" s="1"/>
  <c r="MB69"/>
  <c r="MC69" s="1"/>
  <c r="LY70"/>
  <c r="LZ70" s="1"/>
  <c r="MB71"/>
  <c r="MC71" s="1"/>
  <c r="MB76"/>
  <c r="LY77"/>
  <c r="LZ77" s="1"/>
  <c r="MA77" s="1"/>
  <c r="MB78"/>
  <c r="MC78" s="1"/>
  <c r="LY79"/>
  <c r="LZ79" s="1"/>
  <c r="MB80"/>
  <c r="MC80" s="1"/>
  <c r="LY81"/>
  <c r="LZ81" s="1"/>
  <c r="MB82"/>
  <c r="MC82" s="1"/>
  <c r="LY83"/>
  <c r="LZ83" s="1"/>
  <c r="MB84"/>
  <c r="MC84" s="1"/>
  <c r="LY85"/>
  <c r="LZ85" s="1"/>
  <c r="MB86"/>
  <c r="MC86" s="1"/>
  <c r="LY87"/>
  <c r="LZ87" s="1"/>
  <c r="LT88"/>
  <c r="LT24"/>
  <c r="LR41"/>
  <c r="LS41" s="1"/>
  <c r="LR39"/>
  <c r="LS39" s="1"/>
  <c r="LR37"/>
  <c r="LS37" s="1"/>
  <c r="LR35"/>
  <c r="LS35" s="1"/>
  <c r="LR33"/>
  <c r="LS33" s="1"/>
  <c r="LR31"/>
  <c r="LS31" s="1"/>
  <c r="LR29"/>
  <c r="LO72"/>
  <c r="LP72" s="1"/>
  <c r="LO70"/>
  <c r="LP70" s="1"/>
  <c r="LO68"/>
  <c r="LP68" s="1"/>
  <c r="LO66"/>
  <c r="LP66" s="1"/>
  <c r="LO64"/>
  <c r="LP64" s="1"/>
  <c r="LO62"/>
  <c r="LP62" s="1"/>
  <c r="LO60"/>
  <c r="LP60" s="1"/>
  <c r="LQ58"/>
  <c r="LS58" s="1"/>
  <c r="LS15"/>
  <c r="LS17"/>
  <c r="LS19"/>
  <c r="LS21"/>
  <c r="LS23"/>
  <c r="LS25"/>
  <c r="LR28"/>
  <c r="LO29"/>
  <c r="LP29" s="1"/>
  <c r="LQ29" s="1"/>
  <c r="LR30"/>
  <c r="LO31"/>
  <c r="LP31" s="1"/>
  <c r="LR32"/>
  <c r="LS32" s="1"/>
  <c r="LO33"/>
  <c r="LP33" s="1"/>
  <c r="LR34"/>
  <c r="LS34" s="1"/>
  <c r="LO35"/>
  <c r="LP35" s="1"/>
  <c r="LR36"/>
  <c r="LS36" s="1"/>
  <c r="LO37"/>
  <c r="LP37" s="1"/>
  <c r="LR38"/>
  <c r="LS38" s="1"/>
  <c r="LO39"/>
  <c r="LP39" s="1"/>
  <c r="LR40"/>
  <c r="LS40" s="1"/>
  <c r="LS79"/>
  <c r="LS81"/>
  <c r="LS83"/>
  <c r="LS85"/>
  <c r="LS87"/>
  <c r="LS89"/>
  <c r="LO40"/>
  <c r="LP40" s="1"/>
  <c r="LO38"/>
  <c r="LP38" s="1"/>
  <c r="LO36"/>
  <c r="LP36" s="1"/>
  <c r="LO34"/>
  <c r="LP34" s="1"/>
  <c r="LO32"/>
  <c r="LP32" s="1"/>
  <c r="LO30"/>
  <c r="LP30" s="1"/>
  <c r="LO28"/>
  <c r="LP28" s="1"/>
  <c r="LQ26"/>
  <c r="LS26" s="1"/>
  <c r="LR73"/>
  <c r="LS73" s="1"/>
  <c r="LR71"/>
  <c r="LS71" s="1"/>
  <c r="LR69"/>
  <c r="LS69" s="1"/>
  <c r="LR67"/>
  <c r="LS67" s="1"/>
  <c r="LR65"/>
  <c r="LS65" s="1"/>
  <c r="LR63"/>
  <c r="LS63" s="1"/>
  <c r="LR61"/>
  <c r="LS30"/>
  <c r="LR60"/>
  <c r="LO61"/>
  <c r="LP61" s="1"/>
  <c r="LQ61" s="1"/>
  <c r="LR62"/>
  <c r="LS62" s="1"/>
  <c r="LO63"/>
  <c r="LP63" s="1"/>
  <c r="LR64"/>
  <c r="LS64" s="1"/>
  <c r="LO65"/>
  <c r="LP65" s="1"/>
  <c r="LR66"/>
  <c r="LS66" s="1"/>
  <c r="LO67"/>
  <c r="LP67" s="1"/>
  <c r="LR68"/>
  <c r="LS68" s="1"/>
  <c r="LO69"/>
  <c r="LP69" s="1"/>
  <c r="LR70"/>
  <c r="LS70" s="1"/>
  <c r="LO71"/>
  <c r="LP71" s="1"/>
  <c r="LR72"/>
  <c r="LS72" s="1"/>
  <c r="LO73"/>
  <c r="LP73" s="1"/>
  <c r="LR12"/>
  <c r="LO13"/>
  <c r="LP13" s="1"/>
  <c r="LQ13" s="1"/>
  <c r="LS13" s="1"/>
  <c r="LR14"/>
  <c r="LS14" s="1"/>
  <c r="LO15"/>
  <c r="LP15" s="1"/>
  <c r="LR16"/>
  <c r="LS16" s="1"/>
  <c r="LO17"/>
  <c r="LP17" s="1"/>
  <c r="LR18"/>
  <c r="LS18" s="1"/>
  <c r="LO19"/>
  <c r="LP19" s="1"/>
  <c r="LR20"/>
  <c r="LS20" s="1"/>
  <c r="LO21"/>
  <c r="LP21" s="1"/>
  <c r="LR22"/>
  <c r="LS22" s="1"/>
  <c r="LO23"/>
  <c r="LP23" s="1"/>
  <c r="LR44"/>
  <c r="LO45"/>
  <c r="LP45" s="1"/>
  <c r="LQ45" s="1"/>
  <c r="LR46"/>
  <c r="LS46" s="1"/>
  <c r="LO47"/>
  <c r="LP47" s="1"/>
  <c r="LR48"/>
  <c r="LS48" s="1"/>
  <c r="LO49"/>
  <c r="LP49" s="1"/>
  <c r="LR50"/>
  <c r="LS50" s="1"/>
  <c r="LO51"/>
  <c r="LP51" s="1"/>
  <c r="LR52"/>
  <c r="LS52" s="1"/>
  <c r="LO53"/>
  <c r="LP53" s="1"/>
  <c r="LR54"/>
  <c r="LS54" s="1"/>
  <c r="LO55"/>
  <c r="LP55" s="1"/>
  <c r="LR76"/>
  <c r="LO77"/>
  <c r="LP77" s="1"/>
  <c r="LQ77" s="1"/>
  <c r="LS77" s="1"/>
  <c r="LR78"/>
  <c r="LS78" s="1"/>
  <c r="LO79"/>
  <c r="LP79" s="1"/>
  <c r="LR80"/>
  <c r="LS80" s="1"/>
  <c r="LO81"/>
  <c r="LP81" s="1"/>
  <c r="LR82"/>
  <c r="LS82" s="1"/>
  <c r="LO83"/>
  <c r="LP83" s="1"/>
  <c r="LR84"/>
  <c r="LS84" s="1"/>
  <c r="LO85"/>
  <c r="LP85" s="1"/>
  <c r="LR86"/>
  <c r="LS86" s="1"/>
  <c r="LO87"/>
  <c r="LP87" s="1"/>
  <c r="LI41"/>
  <c r="LI73"/>
  <c r="LI24"/>
  <c r="LI56"/>
  <c r="LI88"/>
  <c r="LG10"/>
  <c r="LI10" s="1"/>
  <c r="LE12"/>
  <c r="LF12" s="1"/>
  <c r="LH13"/>
  <c r="LE14"/>
  <c r="LF14" s="1"/>
  <c r="LH15"/>
  <c r="LI15" s="1"/>
  <c r="LE16"/>
  <c r="LF16" s="1"/>
  <c r="LH17"/>
  <c r="LI17" s="1"/>
  <c r="LE18"/>
  <c r="LF18" s="1"/>
  <c r="LH19"/>
  <c r="LI19" s="1"/>
  <c r="LE20"/>
  <c r="LF20" s="1"/>
  <c r="LH21"/>
  <c r="LI21" s="1"/>
  <c r="LE22"/>
  <c r="LF22" s="1"/>
  <c r="LH23"/>
  <c r="LI23" s="1"/>
  <c r="LE24"/>
  <c r="LF24" s="1"/>
  <c r="LH25"/>
  <c r="LI25" s="1"/>
  <c r="LH28"/>
  <c r="LE29"/>
  <c r="LF29" s="1"/>
  <c r="LG29" s="1"/>
  <c r="LH30"/>
  <c r="LI30" s="1"/>
  <c r="LE31"/>
  <c r="LF31" s="1"/>
  <c r="LH32"/>
  <c r="LI32" s="1"/>
  <c r="LE33"/>
  <c r="LF33" s="1"/>
  <c r="LH34"/>
  <c r="LI34" s="1"/>
  <c r="LE35"/>
  <c r="LF35" s="1"/>
  <c r="LH36"/>
  <c r="LI36" s="1"/>
  <c r="LE37"/>
  <c r="LF37" s="1"/>
  <c r="LH38"/>
  <c r="LI38" s="1"/>
  <c r="LE39"/>
  <c r="LF39" s="1"/>
  <c r="LH40"/>
  <c r="LI40" s="1"/>
  <c r="LE41"/>
  <c r="LF41" s="1"/>
  <c r="LG42"/>
  <c r="LI42" s="1"/>
  <c r="LE44"/>
  <c r="LF44" s="1"/>
  <c r="LH45"/>
  <c r="LE46"/>
  <c r="LF46" s="1"/>
  <c r="LH47"/>
  <c r="LI47" s="1"/>
  <c r="LE48"/>
  <c r="LF48" s="1"/>
  <c r="LH49"/>
  <c r="LI49" s="1"/>
  <c r="LE50"/>
  <c r="LF50" s="1"/>
  <c r="LH51"/>
  <c r="LI51" s="1"/>
  <c r="LE52"/>
  <c r="LF52" s="1"/>
  <c r="LH53"/>
  <c r="LI53" s="1"/>
  <c r="LE54"/>
  <c r="LF54" s="1"/>
  <c r="LH55"/>
  <c r="LI55" s="1"/>
  <c r="LE56"/>
  <c r="LF56" s="1"/>
  <c r="LH57"/>
  <c r="LI57" s="1"/>
  <c r="LH60"/>
  <c r="LE61"/>
  <c r="LF61" s="1"/>
  <c r="LG61" s="1"/>
  <c r="LH62"/>
  <c r="LI62" s="1"/>
  <c r="LE63"/>
  <c r="LF63" s="1"/>
  <c r="LH64"/>
  <c r="LI64" s="1"/>
  <c r="LE65"/>
  <c r="LF65" s="1"/>
  <c r="LH66"/>
  <c r="LI66" s="1"/>
  <c r="LE67"/>
  <c r="LF67" s="1"/>
  <c r="LH68"/>
  <c r="LI68" s="1"/>
  <c r="LE69"/>
  <c r="LF69" s="1"/>
  <c r="LH70"/>
  <c r="LI70" s="1"/>
  <c r="LE71"/>
  <c r="LF71" s="1"/>
  <c r="LH72"/>
  <c r="LI72" s="1"/>
  <c r="LE73"/>
  <c r="LF73" s="1"/>
  <c r="LG74"/>
  <c r="LI74" s="1"/>
  <c r="LE76"/>
  <c r="LF76" s="1"/>
  <c r="LH77"/>
  <c r="LE78"/>
  <c r="LF78" s="1"/>
  <c r="LH79"/>
  <c r="LI79" s="1"/>
  <c r="LE80"/>
  <c r="LF80" s="1"/>
  <c r="LH81"/>
  <c r="LI81" s="1"/>
  <c r="LE82"/>
  <c r="LF82" s="1"/>
  <c r="LH83"/>
  <c r="LI83" s="1"/>
  <c r="LE84"/>
  <c r="LF84" s="1"/>
  <c r="LH85"/>
  <c r="LI85" s="1"/>
  <c r="LE86"/>
  <c r="LF86" s="1"/>
  <c r="LH87"/>
  <c r="LI87" s="1"/>
  <c r="LE88"/>
  <c r="LF88" s="1"/>
  <c r="LH89"/>
  <c r="LI89" s="1"/>
  <c r="LH12"/>
  <c r="LE13"/>
  <c r="LF13" s="1"/>
  <c r="LG13" s="1"/>
  <c r="LH14"/>
  <c r="LI14" s="1"/>
  <c r="LE15"/>
  <c r="LF15" s="1"/>
  <c r="LH16"/>
  <c r="LI16" s="1"/>
  <c r="LE17"/>
  <c r="LF17" s="1"/>
  <c r="LH18"/>
  <c r="LI18" s="1"/>
  <c r="LE19"/>
  <c r="LF19" s="1"/>
  <c r="LH20"/>
  <c r="LI20" s="1"/>
  <c r="LE21"/>
  <c r="LF21" s="1"/>
  <c r="LH22"/>
  <c r="LI22" s="1"/>
  <c r="LE23"/>
  <c r="LF23" s="1"/>
  <c r="LG26"/>
  <c r="LI26" s="1"/>
  <c r="LE28"/>
  <c r="LF28" s="1"/>
  <c r="LH29"/>
  <c r="LE30"/>
  <c r="LF30" s="1"/>
  <c r="LH31"/>
  <c r="LI31" s="1"/>
  <c r="LE32"/>
  <c r="LF32" s="1"/>
  <c r="LH33"/>
  <c r="LI33" s="1"/>
  <c r="LE34"/>
  <c r="LF34" s="1"/>
  <c r="LH35"/>
  <c r="LI35" s="1"/>
  <c r="LE36"/>
  <c r="LF36" s="1"/>
  <c r="LH37"/>
  <c r="LI37" s="1"/>
  <c r="LE38"/>
  <c r="LF38" s="1"/>
  <c r="LH39"/>
  <c r="LI39" s="1"/>
  <c r="LH44"/>
  <c r="LE45"/>
  <c r="LF45" s="1"/>
  <c r="LG45" s="1"/>
  <c r="LH46"/>
  <c r="LI46" s="1"/>
  <c r="LE47"/>
  <c r="LF47" s="1"/>
  <c r="LH48"/>
  <c r="LI48" s="1"/>
  <c r="LE49"/>
  <c r="LF49" s="1"/>
  <c r="LH50"/>
  <c r="LI50" s="1"/>
  <c r="LE51"/>
  <c r="LF51" s="1"/>
  <c r="LH52"/>
  <c r="LI52" s="1"/>
  <c r="LE53"/>
  <c r="LF53" s="1"/>
  <c r="LH54"/>
  <c r="LI54" s="1"/>
  <c r="LE55"/>
  <c r="LF55" s="1"/>
  <c r="LG58"/>
  <c r="LI58" s="1"/>
  <c r="LE60"/>
  <c r="LF60" s="1"/>
  <c r="LH61"/>
  <c r="LE62"/>
  <c r="LF62" s="1"/>
  <c r="LH63"/>
  <c r="LI63" s="1"/>
  <c r="LE64"/>
  <c r="LF64" s="1"/>
  <c r="LH65"/>
  <c r="LI65" s="1"/>
  <c r="LE66"/>
  <c r="LF66" s="1"/>
  <c r="LH67"/>
  <c r="LI67" s="1"/>
  <c r="LE68"/>
  <c r="LF68" s="1"/>
  <c r="LH69"/>
  <c r="LI69" s="1"/>
  <c r="LE70"/>
  <c r="LF70" s="1"/>
  <c r="LH71"/>
  <c r="LI71" s="1"/>
  <c r="LH76"/>
  <c r="LE77"/>
  <c r="LF77" s="1"/>
  <c r="LG77" s="1"/>
  <c r="LH78"/>
  <c r="LI78" s="1"/>
  <c r="LE79"/>
  <c r="LF79" s="1"/>
  <c r="LH80"/>
  <c r="LI80" s="1"/>
  <c r="LE81"/>
  <c r="LF81" s="1"/>
  <c r="LH82"/>
  <c r="LI82" s="1"/>
  <c r="LE83"/>
  <c r="LF83" s="1"/>
  <c r="LH84"/>
  <c r="LI84" s="1"/>
  <c r="LE85"/>
  <c r="LF85" s="1"/>
  <c r="LH86"/>
  <c r="LI86" s="1"/>
  <c r="LE87"/>
  <c r="LF87" s="1"/>
  <c r="KZ24"/>
  <c r="KZ88"/>
  <c r="KX41"/>
  <c r="KY41" s="1"/>
  <c r="KX39"/>
  <c r="KY39" s="1"/>
  <c r="KX37"/>
  <c r="KY37" s="1"/>
  <c r="KX35"/>
  <c r="KY35" s="1"/>
  <c r="KX33"/>
  <c r="KY33" s="1"/>
  <c r="KX31"/>
  <c r="KY31" s="1"/>
  <c r="KX29"/>
  <c r="KU72"/>
  <c r="KV72" s="1"/>
  <c r="KU70"/>
  <c r="KV70" s="1"/>
  <c r="KU68"/>
  <c r="KV68" s="1"/>
  <c r="KU66"/>
  <c r="KV66" s="1"/>
  <c r="KW66" s="1"/>
  <c r="KU64"/>
  <c r="KV64" s="1"/>
  <c r="KU62"/>
  <c r="KV62" s="1"/>
  <c r="KU60"/>
  <c r="KV60" s="1"/>
  <c r="KW58"/>
  <c r="KY58" s="1"/>
  <c r="KY15"/>
  <c r="KY17"/>
  <c r="KY19"/>
  <c r="KY21"/>
  <c r="KY23"/>
  <c r="KY25"/>
  <c r="KX28"/>
  <c r="KU29"/>
  <c r="KV29" s="1"/>
  <c r="KW29" s="1"/>
  <c r="KX30"/>
  <c r="KU31"/>
  <c r="KV31" s="1"/>
  <c r="KX32"/>
  <c r="KU33"/>
  <c r="KV33" s="1"/>
  <c r="KX34"/>
  <c r="KU35"/>
  <c r="KV35" s="1"/>
  <c r="KX36"/>
  <c r="KU37"/>
  <c r="KV37" s="1"/>
  <c r="KX38"/>
  <c r="KU39"/>
  <c r="KV39" s="1"/>
  <c r="KX40"/>
  <c r="KY40" s="1"/>
  <c r="KY79"/>
  <c r="KY81"/>
  <c r="KY83"/>
  <c r="KY85"/>
  <c r="KY87"/>
  <c r="KY89"/>
  <c r="KU40"/>
  <c r="KV40" s="1"/>
  <c r="KU38"/>
  <c r="KV38" s="1"/>
  <c r="KU36"/>
  <c r="KV36" s="1"/>
  <c r="KU34"/>
  <c r="KV34" s="1"/>
  <c r="KW34" s="1"/>
  <c r="KY34" s="1"/>
  <c r="KU32"/>
  <c r="KV32" s="1"/>
  <c r="KU30"/>
  <c r="KV30" s="1"/>
  <c r="KU28"/>
  <c r="KV28" s="1"/>
  <c r="KW26"/>
  <c r="KY26" s="1"/>
  <c r="KX73"/>
  <c r="KY73" s="1"/>
  <c r="KX71"/>
  <c r="KY71" s="1"/>
  <c r="KX69"/>
  <c r="KY69" s="1"/>
  <c r="KX67"/>
  <c r="KY67" s="1"/>
  <c r="KX65"/>
  <c r="KY65" s="1"/>
  <c r="KX63"/>
  <c r="KY63" s="1"/>
  <c r="KX61"/>
  <c r="KY61" s="1"/>
  <c r="KY30"/>
  <c r="KY32"/>
  <c r="KY36"/>
  <c r="KY38"/>
  <c r="KZ55"/>
  <c r="KX60"/>
  <c r="KX62"/>
  <c r="KY62" s="1"/>
  <c r="KX64"/>
  <c r="KY64" s="1"/>
  <c r="KX66"/>
  <c r="KX68"/>
  <c r="KY68" s="1"/>
  <c r="KX70"/>
  <c r="KY70" s="1"/>
  <c r="KX72"/>
  <c r="KY72" s="1"/>
  <c r="KX12"/>
  <c r="KU13"/>
  <c r="KV13" s="1"/>
  <c r="KW13" s="1"/>
  <c r="KY13" s="1"/>
  <c r="KX14"/>
  <c r="KY14" s="1"/>
  <c r="KU15"/>
  <c r="KV15" s="1"/>
  <c r="KX16"/>
  <c r="KY16" s="1"/>
  <c r="KU17"/>
  <c r="KV17" s="1"/>
  <c r="KX18"/>
  <c r="KU19"/>
  <c r="KV19" s="1"/>
  <c r="KX20"/>
  <c r="KY20" s="1"/>
  <c r="KU21"/>
  <c r="KV21" s="1"/>
  <c r="KX22"/>
  <c r="KY22" s="1"/>
  <c r="KU23"/>
  <c r="KV23" s="1"/>
  <c r="KX44"/>
  <c r="KU45"/>
  <c r="KV45" s="1"/>
  <c r="KW45" s="1"/>
  <c r="KY45" s="1"/>
  <c r="KZ45" s="1"/>
  <c r="KX46"/>
  <c r="KY46" s="1"/>
  <c r="KU47"/>
  <c r="KV47" s="1"/>
  <c r="KX48"/>
  <c r="KY48" s="1"/>
  <c r="KU49"/>
  <c r="KV49" s="1"/>
  <c r="KX50"/>
  <c r="KU51"/>
  <c r="KV51" s="1"/>
  <c r="KX52"/>
  <c r="KY52" s="1"/>
  <c r="KU53"/>
  <c r="KV53" s="1"/>
  <c r="KX54"/>
  <c r="KY54" s="1"/>
  <c r="KU55"/>
  <c r="KV55" s="1"/>
  <c r="KX76"/>
  <c r="KU77"/>
  <c r="KV77" s="1"/>
  <c r="KW77" s="1"/>
  <c r="KY77" s="1"/>
  <c r="KX78"/>
  <c r="KY78" s="1"/>
  <c r="KU79"/>
  <c r="KV79" s="1"/>
  <c r="KX80"/>
  <c r="KY80" s="1"/>
  <c r="KU81"/>
  <c r="KV81" s="1"/>
  <c r="KX82"/>
  <c r="KU83"/>
  <c r="KV83" s="1"/>
  <c r="KX84"/>
  <c r="KY84" s="1"/>
  <c r="KU85"/>
  <c r="KV85" s="1"/>
  <c r="KX86"/>
  <c r="KY86" s="1"/>
  <c r="KU87"/>
  <c r="KV87" s="1"/>
  <c r="KP40"/>
  <c r="KP72"/>
  <c r="KK24"/>
  <c r="KL24" s="1"/>
  <c r="KK22"/>
  <c r="KL22" s="1"/>
  <c r="KK20"/>
  <c r="KL20" s="1"/>
  <c r="KK18"/>
  <c r="KL18" s="1"/>
  <c r="KM18" s="1"/>
  <c r="KK16"/>
  <c r="KL16" s="1"/>
  <c r="KK14"/>
  <c r="KL14" s="1"/>
  <c r="KK12"/>
  <c r="KL12" s="1"/>
  <c r="KM10"/>
  <c r="KO10" s="1"/>
  <c r="KN57"/>
  <c r="KO57" s="1"/>
  <c r="KN55"/>
  <c r="KO55" s="1"/>
  <c r="KN53"/>
  <c r="KO53" s="1"/>
  <c r="KN51"/>
  <c r="KO51" s="1"/>
  <c r="KN49"/>
  <c r="KO49" s="1"/>
  <c r="KN47"/>
  <c r="KO47" s="1"/>
  <c r="KN45"/>
  <c r="KO45" s="1"/>
  <c r="KK88"/>
  <c r="KL88" s="1"/>
  <c r="KK86"/>
  <c r="KL86" s="1"/>
  <c r="KK84"/>
  <c r="KL84" s="1"/>
  <c r="KK82"/>
  <c r="KL82" s="1"/>
  <c r="KM82" s="1"/>
  <c r="KK80"/>
  <c r="KL80" s="1"/>
  <c r="KK78"/>
  <c r="KL78" s="1"/>
  <c r="KK76"/>
  <c r="KL76" s="1"/>
  <c r="KM74"/>
  <c r="KO74" s="1"/>
  <c r="KN25"/>
  <c r="KO25" s="1"/>
  <c r="KN23"/>
  <c r="KO23" s="1"/>
  <c r="KN21"/>
  <c r="KO21" s="1"/>
  <c r="KN19"/>
  <c r="KO19" s="1"/>
  <c r="KN17"/>
  <c r="KO17" s="1"/>
  <c r="KN15"/>
  <c r="KO15" s="1"/>
  <c r="KN13"/>
  <c r="KK56"/>
  <c r="KL56" s="1"/>
  <c r="KK54"/>
  <c r="KL54" s="1"/>
  <c r="KK52"/>
  <c r="KL52" s="1"/>
  <c r="KK50"/>
  <c r="KL50" s="1"/>
  <c r="KM50" s="1"/>
  <c r="KK48"/>
  <c r="KL48" s="1"/>
  <c r="KK46"/>
  <c r="KL46" s="1"/>
  <c r="KK44"/>
  <c r="KL44" s="1"/>
  <c r="KM42"/>
  <c r="KO42" s="1"/>
  <c r="KN89"/>
  <c r="KO89" s="1"/>
  <c r="KN87"/>
  <c r="KO87" s="1"/>
  <c r="KN85"/>
  <c r="KO85" s="1"/>
  <c r="KN83"/>
  <c r="KO83" s="1"/>
  <c r="KN81"/>
  <c r="KO81" s="1"/>
  <c r="KN79"/>
  <c r="KO79" s="1"/>
  <c r="KN77"/>
  <c r="KN44"/>
  <c r="KN46"/>
  <c r="KO46" s="1"/>
  <c r="KN48"/>
  <c r="KO48" s="1"/>
  <c r="KN50"/>
  <c r="KN52"/>
  <c r="KN54"/>
  <c r="KO54" s="1"/>
  <c r="KN56"/>
  <c r="KO56" s="1"/>
  <c r="KN12"/>
  <c r="KK13"/>
  <c r="KL13" s="1"/>
  <c r="KM13" s="1"/>
  <c r="KN14"/>
  <c r="KO14" s="1"/>
  <c r="KK15"/>
  <c r="KL15" s="1"/>
  <c r="KN16"/>
  <c r="KO16" s="1"/>
  <c r="KK17"/>
  <c r="KL17" s="1"/>
  <c r="KN18"/>
  <c r="KK19"/>
  <c r="KL19" s="1"/>
  <c r="KN20"/>
  <c r="KO20" s="1"/>
  <c r="KK21"/>
  <c r="KL21" s="1"/>
  <c r="KN22"/>
  <c r="KO22" s="1"/>
  <c r="KK23"/>
  <c r="KL23" s="1"/>
  <c r="KN24"/>
  <c r="KO24" s="1"/>
  <c r="KK25"/>
  <c r="KL25" s="1"/>
  <c r="KO52"/>
  <c r="KO63"/>
  <c r="KO65"/>
  <c r="KO67"/>
  <c r="KO69"/>
  <c r="KO71"/>
  <c r="KO73"/>
  <c r="KN76"/>
  <c r="KK77"/>
  <c r="KL77" s="1"/>
  <c r="KM77" s="1"/>
  <c r="KN78"/>
  <c r="KO78" s="1"/>
  <c r="KK79"/>
  <c r="KL79" s="1"/>
  <c r="KN80"/>
  <c r="KO80" s="1"/>
  <c r="KK81"/>
  <c r="KL81" s="1"/>
  <c r="KN82"/>
  <c r="KK83"/>
  <c r="KL83" s="1"/>
  <c r="KN84"/>
  <c r="KO84" s="1"/>
  <c r="KK85"/>
  <c r="KL85" s="1"/>
  <c r="KN86"/>
  <c r="KO86" s="1"/>
  <c r="KK87"/>
  <c r="KL87" s="1"/>
  <c r="KN88"/>
  <c r="KO88" s="1"/>
  <c r="KK89"/>
  <c r="KL89" s="1"/>
  <c r="KN28"/>
  <c r="KK29"/>
  <c r="KL29" s="1"/>
  <c r="KM29" s="1"/>
  <c r="KN30"/>
  <c r="KO30" s="1"/>
  <c r="KK31"/>
  <c r="KL31" s="1"/>
  <c r="KN32"/>
  <c r="KO32" s="1"/>
  <c r="KK33"/>
  <c r="KL33" s="1"/>
  <c r="KN34"/>
  <c r="KK35"/>
  <c r="KL35" s="1"/>
  <c r="KN36"/>
  <c r="KO36" s="1"/>
  <c r="KK37"/>
  <c r="KL37" s="1"/>
  <c r="KN38"/>
  <c r="KO38" s="1"/>
  <c r="KK39"/>
  <c r="KL39" s="1"/>
  <c r="KN60"/>
  <c r="KK61"/>
  <c r="KL61" s="1"/>
  <c r="KM61" s="1"/>
  <c r="KO61" s="1"/>
  <c r="KN62"/>
  <c r="KO62" s="1"/>
  <c r="KK63"/>
  <c r="KL63" s="1"/>
  <c r="KN64"/>
  <c r="KO64" s="1"/>
  <c r="KK65"/>
  <c r="KL65" s="1"/>
  <c r="KN66"/>
  <c r="KK67"/>
  <c r="KL67" s="1"/>
  <c r="KN68"/>
  <c r="KO68" s="1"/>
  <c r="KK69"/>
  <c r="KL69" s="1"/>
  <c r="KN70"/>
  <c r="KO70" s="1"/>
  <c r="KK71"/>
  <c r="KL71" s="1"/>
  <c r="KE41"/>
  <c r="KE73"/>
  <c r="KE24"/>
  <c r="KE56"/>
  <c r="KE88"/>
  <c r="KC10"/>
  <c r="KE10" s="1"/>
  <c r="KA12"/>
  <c r="KB12" s="1"/>
  <c r="KD13"/>
  <c r="KA14"/>
  <c r="KB14" s="1"/>
  <c r="KD15"/>
  <c r="KE15" s="1"/>
  <c r="KA16"/>
  <c r="KB16" s="1"/>
  <c r="KD17"/>
  <c r="KE17" s="1"/>
  <c r="KA18"/>
  <c r="KB18" s="1"/>
  <c r="KD19"/>
  <c r="KE19" s="1"/>
  <c r="KA20"/>
  <c r="KB20" s="1"/>
  <c r="KD21"/>
  <c r="KE21" s="1"/>
  <c r="KA22"/>
  <c r="KB22" s="1"/>
  <c r="KD23"/>
  <c r="KE23" s="1"/>
  <c r="KA24"/>
  <c r="KB24" s="1"/>
  <c r="KD25"/>
  <c r="KE25" s="1"/>
  <c r="KD28"/>
  <c r="KA29"/>
  <c r="KB29" s="1"/>
  <c r="KC29" s="1"/>
  <c r="KD30"/>
  <c r="KE30" s="1"/>
  <c r="KA31"/>
  <c r="KB31" s="1"/>
  <c r="KD32"/>
  <c r="KE32" s="1"/>
  <c r="KA33"/>
  <c r="KB33" s="1"/>
  <c r="KD34"/>
  <c r="KE34" s="1"/>
  <c r="KA35"/>
  <c r="KB35" s="1"/>
  <c r="KD36"/>
  <c r="KE36" s="1"/>
  <c r="KA37"/>
  <c r="KB37" s="1"/>
  <c r="KD38"/>
  <c r="KE38" s="1"/>
  <c r="KA39"/>
  <c r="KB39" s="1"/>
  <c r="KD40"/>
  <c r="KE40" s="1"/>
  <c r="KA41"/>
  <c r="KB41" s="1"/>
  <c r="KC42"/>
  <c r="KE42" s="1"/>
  <c r="KA44"/>
  <c r="KB44" s="1"/>
  <c r="KD45"/>
  <c r="KA46"/>
  <c r="KB46" s="1"/>
  <c r="KD47"/>
  <c r="KE47" s="1"/>
  <c r="KA48"/>
  <c r="KB48" s="1"/>
  <c r="KD49"/>
  <c r="KE49" s="1"/>
  <c r="KA50"/>
  <c r="KB50" s="1"/>
  <c r="KD51"/>
  <c r="KE51" s="1"/>
  <c r="KA52"/>
  <c r="KB52" s="1"/>
  <c r="KD53"/>
  <c r="KE53" s="1"/>
  <c r="KA54"/>
  <c r="KB54" s="1"/>
  <c r="KD55"/>
  <c r="KE55" s="1"/>
  <c r="KA56"/>
  <c r="KB56" s="1"/>
  <c r="KD57"/>
  <c r="KE57" s="1"/>
  <c r="KD60"/>
  <c r="KA61"/>
  <c r="KB61" s="1"/>
  <c r="KC61" s="1"/>
  <c r="KD62"/>
  <c r="KE62" s="1"/>
  <c r="KA63"/>
  <c r="KB63" s="1"/>
  <c r="KD64"/>
  <c r="KE64" s="1"/>
  <c r="KA65"/>
  <c r="KB65" s="1"/>
  <c r="KD66"/>
  <c r="KE66" s="1"/>
  <c r="KA67"/>
  <c r="KB67" s="1"/>
  <c r="KD68"/>
  <c r="KE68" s="1"/>
  <c r="KA69"/>
  <c r="KB69" s="1"/>
  <c r="KD70"/>
  <c r="KE70" s="1"/>
  <c r="KA71"/>
  <c r="KB71" s="1"/>
  <c r="KD72"/>
  <c r="KE72" s="1"/>
  <c r="KA73"/>
  <c r="KB73" s="1"/>
  <c r="KC74"/>
  <c r="KE74" s="1"/>
  <c r="KA76"/>
  <c r="KB76" s="1"/>
  <c r="KD77"/>
  <c r="KA78"/>
  <c r="KB78" s="1"/>
  <c r="KD79"/>
  <c r="KE79" s="1"/>
  <c r="KA80"/>
  <c r="KB80" s="1"/>
  <c r="KD81"/>
  <c r="KE81" s="1"/>
  <c r="KA82"/>
  <c r="KB82" s="1"/>
  <c r="KD83"/>
  <c r="KE83" s="1"/>
  <c r="KA84"/>
  <c r="KB84" s="1"/>
  <c r="KD85"/>
  <c r="KE85" s="1"/>
  <c r="KA86"/>
  <c r="KB86" s="1"/>
  <c r="KD87"/>
  <c r="KE87" s="1"/>
  <c r="KA88"/>
  <c r="KB88" s="1"/>
  <c r="KD89"/>
  <c r="KE89" s="1"/>
  <c r="KD12"/>
  <c r="KA13"/>
  <c r="KB13" s="1"/>
  <c r="KC13" s="1"/>
  <c r="KD14"/>
  <c r="KE14" s="1"/>
  <c r="KA15"/>
  <c r="KB15" s="1"/>
  <c r="KD16"/>
  <c r="KE16" s="1"/>
  <c r="KA17"/>
  <c r="KB17" s="1"/>
  <c r="KD18"/>
  <c r="KE18" s="1"/>
  <c r="KA19"/>
  <c r="KB19" s="1"/>
  <c r="KD20"/>
  <c r="KE20" s="1"/>
  <c r="KA21"/>
  <c r="KB21" s="1"/>
  <c r="KD22"/>
  <c r="KE22" s="1"/>
  <c r="KA23"/>
  <c r="KB23" s="1"/>
  <c r="KC26"/>
  <c r="KE26" s="1"/>
  <c r="KA28"/>
  <c r="KB28" s="1"/>
  <c r="KD29"/>
  <c r="KA30"/>
  <c r="KB30" s="1"/>
  <c r="KD31"/>
  <c r="KE31" s="1"/>
  <c r="KA32"/>
  <c r="KB32" s="1"/>
  <c r="KD33"/>
  <c r="KE33" s="1"/>
  <c r="KA34"/>
  <c r="KB34" s="1"/>
  <c r="KD35"/>
  <c r="KE35" s="1"/>
  <c r="KA36"/>
  <c r="KB36" s="1"/>
  <c r="KD37"/>
  <c r="KE37" s="1"/>
  <c r="KA38"/>
  <c r="KB38" s="1"/>
  <c r="KD39"/>
  <c r="KE39" s="1"/>
  <c r="KD44"/>
  <c r="KA45"/>
  <c r="KB45" s="1"/>
  <c r="KC45" s="1"/>
  <c r="KD46"/>
  <c r="KE46" s="1"/>
  <c r="KA47"/>
  <c r="KB47" s="1"/>
  <c r="KD48"/>
  <c r="KE48" s="1"/>
  <c r="KA49"/>
  <c r="KB49" s="1"/>
  <c r="KD50"/>
  <c r="KE50" s="1"/>
  <c r="KA51"/>
  <c r="KB51" s="1"/>
  <c r="KD52"/>
  <c r="KE52" s="1"/>
  <c r="KA53"/>
  <c r="KB53" s="1"/>
  <c r="KD54"/>
  <c r="KE54" s="1"/>
  <c r="KA55"/>
  <c r="KB55" s="1"/>
  <c r="KC58"/>
  <c r="KE58" s="1"/>
  <c r="KA60"/>
  <c r="KB60" s="1"/>
  <c r="KD61"/>
  <c r="KA62"/>
  <c r="KB62" s="1"/>
  <c r="KD63"/>
  <c r="KE63" s="1"/>
  <c r="KA64"/>
  <c r="KB64" s="1"/>
  <c r="KD65"/>
  <c r="KE65" s="1"/>
  <c r="KA66"/>
  <c r="KB66" s="1"/>
  <c r="KD67"/>
  <c r="KE67" s="1"/>
  <c r="KA68"/>
  <c r="KB68" s="1"/>
  <c r="KD69"/>
  <c r="KE69" s="1"/>
  <c r="KA70"/>
  <c r="KB70" s="1"/>
  <c r="KD71"/>
  <c r="KE71" s="1"/>
  <c r="KD76"/>
  <c r="KA77"/>
  <c r="KB77" s="1"/>
  <c r="KC77" s="1"/>
  <c r="KD78"/>
  <c r="KE78" s="1"/>
  <c r="KA79"/>
  <c r="KB79" s="1"/>
  <c r="KD80"/>
  <c r="KE80" s="1"/>
  <c r="KA81"/>
  <c r="KB81" s="1"/>
  <c r="KD82"/>
  <c r="KE82" s="1"/>
  <c r="KA83"/>
  <c r="KB83" s="1"/>
  <c r="KD84"/>
  <c r="KE84" s="1"/>
  <c r="KA85"/>
  <c r="KB85" s="1"/>
  <c r="KD86"/>
  <c r="KE86" s="1"/>
  <c r="KA87"/>
  <c r="KB87" s="1"/>
  <c r="JV10"/>
  <c r="JV88"/>
  <c r="JV24"/>
  <c r="JV42"/>
  <c r="JV56"/>
  <c r="JV74"/>
  <c r="JT41"/>
  <c r="JU41" s="1"/>
  <c r="JT39"/>
  <c r="JU39" s="1"/>
  <c r="JT37"/>
  <c r="JU37" s="1"/>
  <c r="JT35"/>
  <c r="JU35" s="1"/>
  <c r="JT33"/>
  <c r="JU33" s="1"/>
  <c r="JT31"/>
  <c r="JU31" s="1"/>
  <c r="JT29"/>
  <c r="JQ72"/>
  <c r="JR72" s="1"/>
  <c r="JQ70"/>
  <c r="JR70" s="1"/>
  <c r="JQ68"/>
  <c r="JR68" s="1"/>
  <c r="JQ66"/>
  <c r="JR66" s="1"/>
  <c r="JQ64"/>
  <c r="JR64" s="1"/>
  <c r="JQ62"/>
  <c r="JR62" s="1"/>
  <c r="JQ60"/>
  <c r="JR60" s="1"/>
  <c r="JS58"/>
  <c r="JU58" s="1"/>
  <c r="JU15"/>
  <c r="JU17"/>
  <c r="JU19"/>
  <c r="JU21"/>
  <c r="JU23"/>
  <c r="JU25"/>
  <c r="JT28"/>
  <c r="JQ29"/>
  <c r="JR29" s="1"/>
  <c r="JS29" s="1"/>
  <c r="JT30"/>
  <c r="JQ31"/>
  <c r="JR31" s="1"/>
  <c r="JT32"/>
  <c r="JQ33"/>
  <c r="JR33" s="1"/>
  <c r="JT34"/>
  <c r="JQ35"/>
  <c r="JR35" s="1"/>
  <c r="JT36"/>
  <c r="JQ37"/>
  <c r="JR37" s="1"/>
  <c r="JT38"/>
  <c r="JQ39"/>
  <c r="JR39" s="1"/>
  <c r="JT40"/>
  <c r="JU79"/>
  <c r="JU81"/>
  <c r="JU83"/>
  <c r="JU85"/>
  <c r="JU87"/>
  <c r="JU89"/>
  <c r="JQ40"/>
  <c r="JR40" s="1"/>
  <c r="JQ38"/>
  <c r="JR38" s="1"/>
  <c r="JQ36"/>
  <c r="JR36" s="1"/>
  <c r="JQ34"/>
  <c r="JR34" s="1"/>
  <c r="JQ32"/>
  <c r="JR32" s="1"/>
  <c r="JQ30"/>
  <c r="JR30" s="1"/>
  <c r="JQ28"/>
  <c r="JR28" s="1"/>
  <c r="JS26"/>
  <c r="JU26" s="1"/>
  <c r="JT73"/>
  <c r="JU73" s="1"/>
  <c r="JT71"/>
  <c r="JU71" s="1"/>
  <c r="JT69"/>
  <c r="JU69" s="1"/>
  <c r="JT67"/>
  <c r="JU67" s="1"/>
  <c r="JT65"/>
  <c r="JU65" s="1"/>
  <c r="JT63"/>
  <c r="JU63" s="1"/>
  <c r="JT61"/>
  <c r="JU61" s="1"/>
  <c r="JU30"/>
  <c r="JU32"/>
  <c r="JU34"/>
  <c r="JU36"/>
  <c r="JU38"/>
  <c r="JU40"/>
  <c r="JV47"/>
  <c r="JV51"/>
  <c r="JV55"/>
  <c r="JT60"/>
  <c r="JT62"/>
  <c r="JU62" s="1"/>
  <c r="JT64"/>
  <c r="JU64" s="1"/>
  <c r="JQ65"/>
  <c r="JR65" s="1"/>
  <c r="JT66"/>
  <c r="JU66" s="1"/>
  <c r="JQ67"/>
  <c r="JR67" s="1"/>
  <c r="JT68"/>
  <c r="JU68" s="1"/>
  <c r="JQ69"/>
  <c r="JR69" s="1"/>
  <c r="JT70"/>
  <c r="JU70" s="1"/>
  <c r="JQ71"/>
  <c r="JR71" s="1"/>
  <c r="JT72"/>
  <c r="JU72" s="1"/>
  <c r="JQ73"/>
  <c r="JR73" s="1"/>
  <c r="JT12"/>
  <c r="JQ13"/>
  <c r="JR13" s="1"/>
  <c r="JS13" s="1"/>
  <c r="JU13" s="1"/>
  <c r="JT14"/>
  <c r="JU14" s="1"/>
  <c r="JQ15"/>
  <c r="JR15" s="1"/>
  <c r="JT16"/>
  <c r="JU16" s="1"/>
  <c r="JQ17"/>
  <c r="JR17" s="1"/>
  <c r="JT18"/>
  <c r="JU18" s="1"/>
  <c r="JQ19"/>
  <c r="JR19" s="1"/>
  <c r="JT20"/>
  <c r="JU20" s="1"/>
  <c r="JQ21"/>
  <c r="JR21" s="1"/>
  <c r="JT22"/>
  <c r="JU22" s="1"/>
  <c r="JQ23"/>
  <c r="JR23" s="1"/>
  <c r="JT44"/>
  <c r="JQ45"/>
  <c r="JR45" s="1"/>
  <c r="JS45" s="1"/>
  <c r="JU45" s="1"/>
  <c r="JV45" s="1"/>
  <c r="JT46"/>
  <c r="JU46" s="1"/>
  <c r="JQ47"/>
  <c r="JR47" s="1"/>
  <c r="JT48"/>
  <c r="JU48" s="1"/>
  <c r="JQ49"/>
  <c r="JR49" s="1"/>
  <c r="JT50"/>
  <c r="JU50" s="1"/>
  <c r="JQ51"/>
  <c r="JR51" s="1"/>
  <c r="JT52"/>
  <c r="JU52" s="1"/>
  <c r="JQ53"/>
  <c r="JR53" s="1"/>
  <c r="JT54"/>
  <c r="JU54" s="1"/>
  <c r="JQ55"/>
  <c r="JR55" s="1"/>
  <c r="JT76"/>
  <c r="JQ77"/>
  <c r="JR77" s="1"/>
  <c r="JS77" s="1"/>
  <c r="JU77" s="1"/>
  <c r="JT78"/>
  <c r="JU78" s="1"/>
  <c r="JQ79"/>
  <c r="JR79" s="1"/>
  <c r="JT80"/>
  <c r="JU80" s="1"/>
  <c r="JQ81"/>
  <c r="JR81" s="1"/>
  <c r="JT82"/>
  <c r="JU82" s="1"/>
  <c r="JQ83"/>
  <c r="JR83" s="1"/>
  <c r="JT84"/>
  <c r="JU84" s="1"/>
  <c r="JQ85"/>
  <c r="JR85" s="1"/>
  <c r="JT86"/>
  <c r="JU86" s="1"/>
  <c r="JQ87"/>
  <c r="JR87" s="1"/>
  <c r="JK41"/>
  <c r="JK73"/>
  <c r="JK24"/>
  <c r="JK56"/>
  <c r="JK88"/>
  <c r="JI10"/>
  <c r="JK10" s="1"/>
  <c r="JG12"/>
  <c r="JH12" s="1"/>
  <c r="JJ13"/>
  <c r="JG14"/>
  <c r="JH14" s="1"/>
  <c r="JJ15"/>
  <c r="JK15" s="1"/>
  <c r="JG16"/>
  <c r="JH16" s="1"/>
  <c r="JJ17"/>
  <c r="JK17" s="1"/>
  <c r="JG18"/>
  <c r="JH18" s="1"/>
  <c r="JI18" s="1"/>
  <c r="JJ19"/>
  <c r="JK19" s="1"/>
  <c r="JG20"/>
  <c r="JH20" s="1"/>
  <c r="JJ21"/>
  <c r="JK21" s="1"/>
  <c r="JG22"/>
  <c r="JH22" s="1"/>
  <c r="JI22" s="1"/>
  <c r="JJ23"/>
  <c r="JK23" s="1"/>
  <c r="JG24"/>
  <c r="JH24" s="1"/>
  <c r="JJ25"/>
  <c r="JK25" s="1"/>
  <c r="JJ28"/>
  <c r="JG29"/>
  <c r="JH29" s="1"/>
  <c r="JI29" s="1"/>
  <c r="JJ30"/>
  <c r="JK30" s="1"/>
  <c r="JG31"/>
  <c r="JH31" s="1"/>
  <c r="JJ32"/>
  <c r="JK32" s="1"/>
  <c r="JG33"/>
  <c r="JH33" s="1"/>
  <c r="JJ34"/>
  <c r="JG35"/>
  <c r="JH35" s="1"/>
  <c r="JJ36"/>
  <c r="JK36" s="1"/>
  <c r="JG37"/>
  <c r="JH37" s="1"/>
  <c r="JJ38"/>
  <c r="JG39"/>
  <c r="JH39" s="1"/>
  <c r="JJ40"/>
  <c r="JK40" s="1"/>
  <c r="JG41"/>
  <c r="JH41" s="1"/>
  <c r="JI42"/>
  <c r="JK42" s="1"/>
  <c r="JG44"/>
  <c r="JH44" s="1"/>
  <c r="JJ45"/>
  <c r="JG46"/>
  <c r="JH46" s="1"/>
  <c r="JJ47"/>
  <c r="JK47" s="1"/>
  <c r="JG48"/>
  <c r="JH48" s="1"/>
  <c r="JJ49"/>
  <c r="JK49" s="1"/>
  <c r="JG50"/>
  <c r="JH50" s="1"/>
  <c r="JI50" s="1"/>
  <c r="JJ51"/>
  <c r="JK51" s="1"/>
  <c r="JG52"/>
  <c r="JH52" s="1"/>
  <c r="JJ53"/>
  <c r="JK53" s="1"/>
  <c r="JG54"/>
  <c r="JH54" s="1"/>
  <c r="JI54" s="1"/>
  <c r="JJ55"/>
  <c r="JK55" s="1"/>
  <c r="JG56"/>
  <c r="JH56" s="1"/>
  <c r="JJ57"/>
  <c r="JK57" s="1"/>
  <c r="JJ60"/>
  <c r="JG61"/>
  <c r="JH61" s="1"/>
  <c r="JI61" s="1"/>
  <c r="JJ62"/>
  <c r="JK62" s="1"/>
  <c r="JG63"/>
  <c r="JH63" s="1"/>
  <c r="JJ64"/>
  <c r="JK64" s="1"/>
  <c r="JG65"/>
  <c r="JH65" s="1"/>
  <c r="JJ66"/>
  <c r="JG67"/>
  <c r="JH67" s="1"/>
  <c r="JJ68"/>
  <c r="JK68" s="1"/>
  <c r="JG69"/>
  <c r="JH69" s="1"/>
  <c r="JJ70"/>
  <c r="JG71"/>
  <c r="JH71" s="1"/>
  <c r="JJ72"/>
  <c r="JK72" s="1"/>
  <c r="JG73"/>
  <c r="JH73" s="1"/>
  <c r="JI74"/>
  <c r="JK74" s="1"/>
  <c r="JG76"/>
  <c r="JH76" s="1"/>
  <c r="JJ77"/>
  <c r="JG78"/>
  <c r="JH78" s="1"/>
  <c r="JJ79"/>
  <c r="JK79" s="1"/>
  <c r="JG80"/>
  <c r="JH80" s="1"/>
  <c r="JJ81"/>
  <c r="JK81" s="1"/>
  <c r="JG82"/>
  <c r="JH82" s="1"/>
  <c r="JI82" s="1"/>
  <c r="JJ83"/>
  <c r="JK83" s="1"/>
  <c r="JG84"/>
  <c r="JH84" s="1"/>
  <c r="JJ85"/>
  <c r="JK85" s="1"/>
  <c r="JG86"/>
  <c r="JH86" s="1"/>
  <c r="JI86" s="1"/>
  <c r="JJ87"/>
  <c r="JK87" s="1"/>
  <c r="JG88"/>
  <c r="JH88" s="1"/>
  <c r="JJ89"/>
  <c r="JK89" s="1"/>
  <c r="JJ12"/>
  <c r="JG13"/>
  <c r="JH13" s="1"/>
  <c r="JI13" s="1"/>
  <c r="JJ14"/>
  <c r="JK14" s="1"/>
  <c r="JG15"/>
  <c r="JH15" s="1"/>
  <c r="JJ16"/>
  <c r="JK16" s="1"/>
  <c r="JG17"/>
  <c r="JH17" s="1"/>
  <c r="JJ18"/>
  <c r="JK18" s="1"/>
  <c r="JG19"/>
  <c r="JH19" s="1"/>
  <c r="JJ20"/>
  <c r="JK20" s="1"/>
  <c r="JG21"/>
  <c r="JH21" s="1"/>
  <c r="JJ22"/>
  <c r="JK22" s="1"/>
  <c r="JG23"/>
  <c r="JH23" s="1"/>
  <c r="JI26"/>
  <c r="JK26" s="1"/>
  <c r="JG28"/>
  <c r="JH28" s="1"/>
  <c r="JJ29"/>
  <c r="JG30"/>
  <c r="JH30" s="1"/>
  <c r="JJ31"/>
  <c r="JK31" s="1"/>
  <c r="JG32"/>
  <c r="JH32" s="1"/>
  <c r="JJ33"/>
  <c r="JK33" s="1"/>
  <c r="JG34"/>
  <c r="JH34" s="1"/>
  <c r="JI34" s="1"/>
  <c r="JJ35"/>
  <c r="JK35" s="1"/>
  <c r="JG36"/>
  <c r="JH36" s="1"/>
  <c r="JJ37"/>
  <c r="JK37" s="1"/>
  <c r="JG38"/>
  <c r="JH38" s="1"/>
  <c r="JI38" s="1"/>
  <c r="JJ39"/>
  <c r="JK39" s="1"/>
  <c r="JJ44"/>
  <c r="JG45"/>
  <c r="JH45" s="1"/>
  <c r="JI45" s="1"/>
  <c r="JJ46"/>
  <c r="JK46" s="1"/>
  <c r="JG47"/>
  <c r="JH47" s="1"/>
  <c r="JJ48"/>
  <c r="JK48" s="1"/>
  <c r="JG49"/>
  <c r="JH49" s="1"/>
  <c r="JJ50"/>
  <c r="JK50" s="1"/>
  <c r="JG51"/>
  <c r="JH51" s="1"/>
  <c r="JJ52"/>
  <c r="JK52" s="1"/>
  <c r="JG53"/>
  <c r="JH53" s="1"/>
  <c r="JJ54"/>
  <c r="JK54" s="1"/>
  <c r="JG55"/>
  <c r="JH55" s="1"/>
  <c r="JI58"/>
  <c r="JK58" s="1"/>
  <c r="JG60"/>
  <c r="JH60" s="1"/>
  <c r="JJ61"/>
  <c r="JG62"/>
  <c r="JH62" s="1"/>
  <c r="JJ63"/>
  <c r="JK63" s="1"/>
  <c r="JG64"/>
  <c r="JH64" s="1"/>
  <c r="JJ65"/>
  <c r="JK65" s="1"/>
  <c r="JG66"/>
  <c r="JH66" s="1"/>
  <c r="JI66" s="1"/>
  <c r="JJ67"/>
  <c r="JK67" s="1"/>
  <c r="JG68"/>
  <c r="JH68" s="1"/>
  <c r="JJ69"/>
  <c r="JK69" s="1"/>
  <c r="JG70"/>
  <c r="JH70" s="1"/>
  <c r="JI70" s="1"/>
  <c r="JJ71"/>
  <c r="JK71" s="1"/>
  <c r="JJ76"/>
  <c r="JG77"/>
  <c r="JH77" s="1"/>
  <c r="JI77" s="1"/>
  <c r="JJ78"/>
  <c r="JK78" s="1"/>
  <c r="JG79"/>
  <c r="JH79" s="1"/>
  <c r="JJ80"/>
  <c r="JK80" s="1"/>
  <c r="JG81"/>
  <c r="JH81" s="1"/>
  <c r="JJ82"/>
  <c r="JK82" s="1"/>
  <c r="JG83"/>
  <c r="JH83" s="1"/>
  <c r="JJ84"/>
  <c r="JK84" s="1"/>
  <c r="JG85"/>
  <c r="JH85" s="1"/>
  <c r="JJ86"/>
  <c r="JK86" s="1"/>
  <c r="JG87"/>
  <c r="JH87" s="1"/>
  <c r="JB88"/>
  <c r="IW40"/>
  <c r="IX40" s="1"/>
  <c r="IW38"/>
  <c r="IX38" s="1"/>
  <c r="IW36"/>
  <c r="IX36" s="1"/>
  <c r="IW34"/>
  <c r="IX34" s="1"/>
  <c r="IW32"/>
  <c r="IX32" s="1"/>
  <c r="IW30"/>
  <c r="IX30" s="1"/>
  <c r="IW28"/>
  <c r="IX28" s="1"/>
  <c r="IY26"/>
  <c r="JA26" s="1"/>
  <c r="IZ73"/>
  <c r="JA73" s="1"/>
  <c r="IZ71"/>
  <c r="JA71" s="1"/>
  <c r="IZ69"/>
  <c r="JA69" s="1"/>
  <c r="IZ67"/>
  <c r="JA67" s="1"/>
  <c r="IZ65"/>
  <c r="JA65" s="1"/>
  <c r="IZ63"/>
  <c r="JA63" s="1"/>
  <c r="IZ61"/>
  <c r="IZ41"/>
  <c r="JA41" s="1"/>
  <c r="IZ39"/>
  <c r="JA39" s="1"/>
  <c r="IZ37"/>
  <c r="JA37" s="1"/>
  <c r="IZ35"/>
  <c r="JA35" s="1"/>
  <c r="IZ33"/>
  <c r="JA33" s="1"/>
  <c r="IZ31"/>
  <c r="JA31" s="1"/>
  <c r="IZ29"/>
  <c r="IW72"/>
  <c r="IX72" s="1"/>
  <c r="IW70"/>
  <c r="IX70" s="1"/>
  <c r="IW68"/>
  <c r="IX68" s="1"/>
  <c r="IW66"/>
  <c r="IX66" s="1"/>
  <c r="IW64"/>
  <c r="IX64" s="1"/>
  <c r="IW62"/>
  <c r="IX62" s="1"/>
  <c r="IW60"/>
  <c r="IX60" s="1"/>
  <c r="IY58"/>
  <c r="JA58" s="1"/>
  <c r="IZ60"/>
  <c r="IZ62"/>
  <c r="IZ64"/>
  <c r="IZ66"/>
  <c r="IZ68"/>
  <c r="IZ70"/>
  <c r="IZ72"/>
  <c r="JA15"/>
  <c r="JA17"/>
  <c r="JA19"/>
  <c r="JA21"/>
  <c r="JA23"/>
  <c r="JA25"/>
  <c r="IZ28"/>
  <c r="IW29"/>
  <c r="IX29" s="1"/>
  <c r="IY29" s="1"/>
  <c r="IZ30"/>
  <c r="JA30" s="1"/>
  <c r="IW31"/>
  <c r="IX31" s="1"/>
  <c r="IZ32"/>
  <c r="JA32" s="1"/>
  <c r="IW33"/>
  <c r="IX33" s="1"/>
  <c r="IZ34"/>
  <c r="JA34" s="1"/>
  <c r="IW35"/>
  <c r="IX35" s="1"/>
  <c r="IZ36"/>
  <c r="JA36" s="1"/>
  <c r="IW37"/>
  <c r="IX37" s="1"/>
  <c r="IZ38"/>
  <c r="JA38" s="1"/>
  <c r="IW39"/>
  <c r="IX39" s="1"/>
  <c r="IZ40"/>
  <c r="JA40" s="1"/>
  <c r="IW41"/>
  <c r="IX41" s="1"/>
  <c r="JA62"/>
  <c r="JA64"/>
  <c r="JA66"/>
  <c r="JA68"/>
  <c r="JA70"/>
  <c r="JA72"/>
  <c r="JA79"/>
  <c r="JA81"/>
  <c r="JA83"/>
  <c r="JA85"/>
  <c r="JA87"/>
  <c r="JA89"/>
  <c r="IZ12"/>
  <c r="IW13"/>
  <c r="IX13" s="1"/>
  <c r="IY13" s="1"/>
  <c r="JA13" s="1"/>
  <c r="IZ14"/>
  <c r="JA14" s="1"/>
  <c r="IW15"/>
  <c r="IX15" s="1"/>
  <c r="IZ16"/>
  <c r="JA16" s="1"/>
  <c r="IW17"/>
  <c r="IX17" s="1"/>
  <c r="IZ18"/>
  <c r="JA18" s="1"/>
  <c r="IW19"/>
  <c r="IX19" s="1"/>
  <c r="IZ20"/>
  <c r="JA20" s="1"/>
  <c r="IW21"/>
  <c r="IX21" s="1"/>
  <c r="IZ22"/>
  <c r="JA22" s="1"/>
  <c r="IW23"/>
  <c r="IX23" s="1"/>
  <c r="IZ44"/>
  <c r="IW45"/>
  <c r="IX45" s="1"/>
  <c r="IY45" s="1"/>
  <c r="IZ46"/>
  <c r="JA46" s="1"/>
  <c r="IW47"/>
  <c r="IX47" s="1"/>
  <c r="IZ48"/>
  <c r="JA48" s="1"/>
  <c r="IW49"/>
  <c r="IX49" s="1"/>
  <c r="IZ50"/>
  <c r="JA50" s="1"/>
  <c r="IW51"/>
  <c r="IX51" s="1"/>
  <c r="IZ52"/>
  <c r="JA52" s="1"/>
  <c r="IW53"/>
  <c r="IX53" s="1"/>
  <c r="IZ54"/>
  <c r="JA54" s="1"/>
  <c r="IW55"/>
  <c r="IX55" s="1"/>
  <c r="IZ76"/>
  <c r="IW77"/>
  <c r="IX77" s="1"/>
  <c r="IY77" s="1"/>
  <c r="JA77" s="1"/>
  <c r="IZ78"/>
  <c r="JA78" s="1"/>
  <c r="IW79"/>
  <c r="IX79" s="1"/>
  <c r="IZ80"/>
  <c r="JA80" s="1"/>
  <c r="IW81"/>
  <c r="IX81" s="1"/>
  <c r="IZ82"/>
  <c r="JA82" s="1"/>
  <c r="IW83"/>
  <c r="IX83" s="1"/>
  <c r="IZ84"/>
  <c r="JA84" s="1"/>
  <c r="IW85"/>
  <c r="IX85" s="1"/>
  <c r="IZ86"/>
  <c r="JA86" s="1"/>
  <c r="IW87"/>
  <c r="IX87" s="1"/>
  <c r="IQ41"/>
  <c r="IQ73"/>
  <c r="IQ24"/>
  <c r="IQ56"/>
  <c r="IQ88"/>
  <c r="IO10"/>
  <c r="IQ10" s="1"/>
  <c r="IM12"/>
  <c r="IN12" s="1"/>
  <c r="IP13"/>
  <c r="IM14"/>
  <c r="IN14" s="1"/>
  <c r="IP15"/>
  <c r="IQ15" s="1"/>
  <c r="IM16"/>
  <c r="IN16" s="1"/>
  <c r="IP17"/>
  <c r="IQ17" s="1"/>
  <c r="IM18"/>
  <c r="IN18" s="1"/>
  <c r="IP19"/>
  <c r="IQ19" s="1"/>
  <c r="IM20"/>
  <c r="IN20" s="1"/>
  <c r="IP21"/>
  <c r="IQ21" s="1"/>
  <c r="IM22"/>
  <c r="IN22" s="1"/>
  <c r="IP23"/>
  <c r="IQ23" s="1"/>
  <c r="IM24"/>
  <c r="IN24" s="1"/>
  <c r="IP25"/>
  <c r="IQ25" s="1"/>
  <c r="IP28"/>
  <c r="IM29"/>
  <c r="IN29" s="1"/>
  <c r="IO29" s="1"/>
  <c r="IP30"/>
  <c r="IQ30" s="1"/>
  <c r="IM31"/>
  <c r="IN31" s="1"/>
  <c r="IP32"/>
  <c r="IQ32" s="1"/>
  <c r="IM33"/>
  <c r="IN33" s="1"/>
  <c r="IP34"/>
  <c r="IQ34" s="1"/>
  <c r="IM35"/>
  <c r="IN35" s="1"/>
  <c r="IP36"/>
  <c r="IQ36" s="1"/>
  <c r="IM37"/>
  <c r="IN37" s="1"/>
  <c r="IP38"/>
  <c r="IQ38" s="1"/>
  <c r="IM39"/>
  <c r="IN39" s="1"/>
  <c r="IP40"/>
  <c r="IQ40" s="1"/>
  <c r="IM41"/>
  <c r="IN41" s="1"/>
  <c r="IO42"/>
  <c r="IQ42" s="1"/>
  <c r="IM44"/>
  <c r="IN44" s="1"/>
  <c r="IP45"/>
  <c r="IM46"/>
  <c r="IN46" s="1"/>
  <c r="IP47"/>
  <c r="IQ47" s="1"/>
  <c r="IM48"/>
  <c r="IN48" s="1"/>
  <c r="IP49"/>
  <c r="IQ49" s="1"/>
  <c r="IM50"/>
  <c r="IN50" s="1"/>
  <c r="IP51"/>
  <c r="IQ51" s="1"/>
  <c r="IM52"/>
  <c r="IN52" s="1"/>
  <c r="IP53"/>
  <c r="IQ53" s="1"/>
  <c r="IM54"/>
  <c r="IN54" s="1"/>
  <c r="IP55"/>
  <c r="IQ55" s="1"/>
  <c r="IM56"/>
  <c r="IN56" s="1"/>
  <c r="IP57"/>
  <c r="IQ57" s="1"/>
  <c r="IP60"/>
  <c r="IM61"/>
  <c r="IN61" s="1"/>
  <c r="IO61" s="1"/>
  <c r="IP62"/>
  <c r="IQ62" s="1"/>
  <c r="IM63"/>
  <c r="IN63" s="1"/>
  <c r="IP64"/>
  <c r="IQ64" s="1"/>
  <c r="IM65"/>
  <c r="IN65" s="1"/>
  <c r="IP66"/>
  <c r="IQ66" s="1"/>
  <c r="IM67"/>
  <c r="IN67" s="1"/>
  <c r="IP68"/>
  <c r="IQ68" s="1"/>
  <c r="IM69"/>
  <c r="IN69" s="1"/>
  <c r="IP70"/>
  <c r="IQ70" s="1"/>
  <c r="IM71"/>
  <c r="IN71" s="1"/>
  <c r="IP72"/>
  <c r="IQ72" s="1"/>
  <c r="IM73"/>
  <c r="IN73" s="1"/>
  <c r="IO74"/>
  <c r="IQ74" s="1"/>
  <c r="IM76"/>
  <c r="IN76" s="1"/>
  <c r="IP77"/>
  <c r="IM78"/>
  <c r="IN78" s="1"/>
  <c r="IP79"/>
  <c r="IQ79" s="1"/>
  <c r="IM80"/>
  <c r="IN80" s="1"/>
  <c r="IP81"/>
  <c r="IQ81" s="1"/>
  <c r="IM82"/>
  <c r="IN82" s="1"/>
  <c r="IP83"/>
  <c r="IQ83" s="1"/>
  <c r="IM84"/>
  <c r="IN84" s="1"/>
  <c r="IP85"/>
  <c r="IQ85" s="1"/>
  <c r="IM86"/>
  <c r="IN86" s="1"/>
  <c r="IP87"/>
  <c r="IQ87" s="1"/>
  <c r="IM88"/>
  <c r="IN88" s="1"/>
  <c r="IP89"/>
  <c r="IQ89" s="1"/>
  <c r="IP12"/>
  <c r="IM13"/>
  <c r="IN13" s="1"/>
  <c r="IO13" s="1"/>
  <c r="IP14"/>
  <c r="IQ14" s="1"/>
  <c r="IM15"/>
  <c r="IN15" s="1"/>
  <c r="IP16"/>
  <c r="IQ16" s="1"/>
  <c r="IM17"/>
  <c r="IN17" s="1"/>
  <c r="IP18"/>
  <c r="IQ18" s="1"/>
  <c r="IM19"/>
  <c r="IN19" s="1"/>
  <c r="IP20"/>
  <c r="IQ20" s="1"/>
  <c r="IM21"/>
  <c r="IN21" s="1"/>
  <c r="IP22"/>
  <c r="IQ22" s="1"/>
  <c r="IM23"/>
  <c r="IN23" s="1"/>
  <c r="IO26"/>
  <c r="IQ26" s="1"/>
  <c r="IM28"/>
  <c r="IN28" s="1"/>
  <c r="IP29"/>
  <c r="IM30"/>
  <c r="IN30" s="1"/>
  <c r="IP31"/>
  <c r="IQ31" s="1"/>
  <c r="IM32"/>
  <c r="IN32" s="1"/>
  <c r="IP33"/>
  <c r="IQ33" s="1"/>
  <c r="IM34"/>
  <c r="IN34" s="1"/>
  <c r="IP35"/>
  <c r="IQ35" s="1"/>
  <c r="IM36"/>
  <c r="IN36" s="1"/>
  <c r="IP37"/>
  <c r="IQ37" s="1"/>
  <c r="IM38"/>
  <c r="IN38" s="1"/>
  <c r="IP39"/>
  <c r="IQ39" s="1"/>
  <c r="IP44"/>
  <c r="IM45"/>
  <c r="IN45" s="1"/>
  <c r="IO45" s="1"/>
  <c r="IP46"/>
  <c r="IQ46" s="1"/>
  <c r="IM47"/>
  <c r="IN47" s="1"/>
  <c r="IP48"/>
  <c r="IQ48" s="1"/>
  <c r="IM49"/>
  <c r="IN49" s="1"/>
  <c r="IP50"/>
  <c r="IQ50" s="1"/>
  <c r="IM51"/>
  <c r="IN51" s="1"/>
  <c r="IP52"/>
  <c r="IQ52" s="1"/>
  <c r="IM53"/>
  <c r="IN53" s="1"/>
  <c r="IP54"/>
  <c r="IQ54" s="1"/>
  <c r="IM55"/>
  <c r="IN55" s="1"/>
  <c r="IO58"/>
  <c r="IQ58" s="1"/>
  <c r="IM60"/>
  <c r="IN60" s="1"/>
  <c r="IP61"/>
  <c r="IM62"/>
  <c r="IN62" s="1"/>
  <c r="IP63"/>
  <c r="IQ63" s="1"/>
  <c r="IM64"/>
  <c r="IN64" s="1"/>
  <c r="IP65"/>
  <c r="IQ65" s="1"/>
  <c r="IM66"/>
  <c r="IN66" s="1"/>
  <c r="IP67"/>
  <c r="IQ67" s="1"/>
  <c r="IM68"/>
  <c r="IN68" s="1"/>
  <c r="IP69"/>
  <c r="IQ69" s="1"/>
  <c r="IM70"/>
  <c r="IN70" s="1"/>
  <c r="IP71"/>
  <c r="IQ71" s="1"/>
  <c r="IP76"/>
  <c r="IM77"/>
  <c r="IN77" s="1"/>
  <c r="IO77" s="1"/>
  <c r="IP78"/>
  <c r="IQ78" s="1"/>
  <c r="IM79"/>
  <c r="IN79" s="1"/>
  <c r="IP80"/>
  <c r="IQ80" s="1"/>
  <c r="IM81"/>
  <c r="IN81" s="1"/>
  <c r="IP82"/>
  <c r="IQ82" s="1"/>
  <c r="IM83"/>
  <c r="IN83" s="1"/>
  <c r="IP84"/>
  <c r="IQ84" s="1"/>
  <c r="IM85"/>
  <c r="IN85" s="1"/>
  <c r="IP86"/>
  <c r="IQ86" s="1"/>
  <c r="IM87"/>
  <c r="IN87" s="1"/>
  <c r="IH88"/>
  <c r="IH74"/>
  <c r="IF41"/>
  <c r="IG41" s="1"/>
  <c r="IF39"/>
  <c r="IG39" s="1"/>
  <c r="IF37"/>
  <c r="IG37" s="1"/>
  <c r="IF35"/>
  <c r="IG35" s="1"/>
  <c r="IF33"/>
  <c r="IG33" s="1"/>
  <c r="IF31"/>
  <c r="IG31" s="1"/>
  <c r="IF29"/>
  <c r="IC72"/>
  <c r="ID72" s="1"/>
  <c r="IC70"/>
  <c r="ID70" s="1"/>
  <c r="IC68"/>
  <c r="ID68" s="1"/>
  <c r="IE68" s="1"/>
  <c r="IC66"/>
  <c r="ID66" s="1"/>
  <c r="IE66" s="1"/>
  <c r="IC64"/>
  <c r="ID64" s="1"/>
  <c r="IC62"/>
  <c r="ID62" s="1"/>
  <c r="IC60"/>
  <c r="ID60" s="1"/>
  <c r="IE60" s="1"/>
  <c r="IE58"/>
  <c r="IG58" s="1"/>
  <c r="IF28"/>
  <c r="IC29"/>
  <c r="ID29" s="1"/>
  <c r="IE29" s="1"/>
  <c r="IF30"/>
  <c r="IC31"/>
  <c r="ID31" s="1"/>
  <c r="IF32"/>
  <c r="IC33"/>
  <c r="ID33" s="1"/>
  <c r="IF34"/>
  <c r="IC35"/>
  <c r="ID35" s="1"/>
  <c r="IF36"/>
  <c r="IC37"/>
  <c r="ID37" s="1"/>
  <c r="IF38"/>
  <c r="IC39"/>
  <c r="ID39" s="1"/>
  <c r="IF40"/>
  <c r="IG79"/>
  <c r="IG81"/>
  <c r="IG83"/>
  <c r="IG85"/>
  <c r="IG87"/>
  <c r="IG89"/>
  <c r="IC40"/>
  <c r="ID40" s="1"/>
  <c r="IC38"/>
  <c r="ID38" s="1"/>
  <c r="IC36"/>
  <c r="ID36" s="1"/>
  <c r="IE36" s="1"/>
  <c r="IG36" s="1"/>
  <c r="IC34"/>
  <c r="ID34" s="1"/>
  <c r="IE34" s="1"/>
  <c r="IG34" s="1"/>
  <c r="IC32"/>
  <c r="ID32" s="1"/>
  <c r="IC30"/>
  <c r="ID30" s="1"/>
  <c r="IC28"/>
  <c r="ID28" s="1"/>
  <c r="IE28" s="1"/>
  <c r="IG28" s="1"/>
  <c r="IE26"/>
  <c r="IG26" s="1"/>
  <c r="IF73"/>
  <c r="IG73" s="1"/>
  <c r="IF71"/>
  <c r="IG71" s="1"/>
  <c r="IF69"/>
  <c r="IG69" s="1"/>
  <c r="IF67"/>
  <c r="IG67" s="1"/>
  <c r="IF65"/>
  <c r="IG65" s="1"/>
  <c r="IF63"/>
  <c r="IG63" s="1"/>
  <c r="IF61"/>
  <c r="IG30"/>
  <c r="IG32"/>
  <c r="IG38"/>
  <c r="IG40"/>
  <c r="IF60"/>
  <c r="IC61"/>
  <c r="ID61" s="1"/>
  <c r="IE61" s="1"/>
  <c r="IF62"/>
  <c r="IG62" s="1"/>
  <c r="IC63"/>
  <c r="ID63" s="1"/>
  <c r="IF64"/>
  <c r="IG64" s="1"/>
  <c r="IC65"/>
  <c r="ID65" s="1"/>
  <c r="IF66"/>
  <c r="IC67"/>
  <c r="ID67" s="1"/>
  <c r="IF68"/>
  <c r="IC69"/>
  <c r="ID69" s="1"/>
  <c r="IF70"/>
  <c r="IG70" s="1"/>
  <c r="IC71"/>
  <c r="ID71" s="1"/>
  <c r="IF72"/>
  <c r="IG72" s="1"/>
  <c r="IC73"/>
  <c r="ID73" s="1"/>
  <c r="IF12"/>
  <c r="IG12" s="1"/>
  <c r="IC13"/>
  <c r="ID13" s="1"/>
  <c r="IE13" s="1"/>
  <c r="IF14"/>
  <c r="IG14" s="1"/>
  <c r="IC15"/>
  <c r="ID15" s="1"/>
  <c r="IF16"/>
  <c r="IG16" s="1"/>
  <c r="IC17"/>
  <c r="ID17" s="1"/>
  <c r="IF18"/>
  <c r="IC19"/>
  <c r="ID19" s="1"/>
  <c r="IF20"/>
  <c r="IG20" s="1"/>
  <c r="IC21"/>
  <c r="ID21" s="1"/>
  <c r="IF22"/>
  <c r="IG22" s="1"/>
  <c r="IC23"/>
  <c r="ID23" s="1"/>
  <c r="IF44"/>
  <c r="IC45"/>
  <c r="ID45" s="1"/>
  <c r="IE45" s="1"/>
  <c r="IF46"/>
  <c r="IG46" s="1"/>
  <c r="IC47"/>
  <c r="ID47" s="1"/>
  <c r="IF48"/>
  <c r="IG48" s="1"/>
  <c r="IC49"/>
  <c r="ID49" s="1"/>
  <c r="IF50"/>
  <c r="IG50" s="1"/>
  <c r="IC51"/>
  <c r="ID51" s="1"/>
  <c r="IF52"/>
  <c r="IC53"/>
  <c r="ID53" s="1"/>
  <c r="IF54"/>
  <c r="IG54" s="1"/>
  <c r="IC55"/>
  <c r="ID55" s="1"/>
  <c r="IF76"/>
  <c r="IC77"/>
  <c r="ID77" s="1"/>
  <c r="IE77" s="1"/>
  <c r="IG77" s="1"/>
  <c r="IF78"/>
  <c r="IG78" s="1"/>
  <c r="IC79"/>
  <c r="ID79" s="1"/>
  <c r="IF80"/>
  <c r="IG80" s="1"/>
  <c r="IC81"/>
  <c r="ID81" s="1"/>
  <c r="IF82"/>
  <c r="IG82" s="1"/>
  <c r="IC83"/>
  <c r="ID83" s="1"/>
  <c r="IF84"/>
  <c r="IC85"/>
  <c r="ID85" s="1"/>
  <c r="IF86"/>
  <c r="IG86" s="1"/>
  <c r="IC87"/>
  <c r="ID87" s="1"/>
  <c r="HX10"/>
  <c r="HX88"/>
  <c r="HX24"/>
  <c r="HV41"/>
  <c r="HW41" s="1"/>
  <c r="HV39"/>
  <c r="HW39" s="1"/>
  <c r="HV37"/>
  <c r="HW37" s="1"/>
  <c r="HV35"/>
  <c r="HW35" s="1"/>
  <c r="HV33"/>
  <c r="HW33" s="1"/>
  <c r="HV31"/>
  <c r="HW31" s="1"/>
  <c r="HV29"/>
  <c r="HS72"/>
  <c r="HT72" s="1"/>
  <c r="HS70"/>
  <c r="HT70" s="1"/>
  <c r="HS68"/>
  <c r="HT68" s="1"/>
  <c r="HS66"/>
  <c r="HT66" s="1"/>
  <c r="HS64"/>
  <c r="HT64" s="1"/>
  <c r="HU64" s="1"/>
  <c r="HS62"/>
  <c r="HT62" s="1"/>
  <c r="HS60"/>
  <c r="HT60" s="1"/>
  <c r="HU58"/>
  <c r="HW58" s="1"/>
  <c r="HW15"/>
  <c r="HW17"/>
  <c r="HW19"/>
  <c r="HW21"/>
  <c r="HW23"/>
  <c r="HW25"/>
  <c r="HV28"/>
  <c r="HS29"/>
  <c r="HT29" s="1"/>
  <c r="HU29" s="1"/>
  <c r="HV30"/>
  <c r="HS31"/>
  <c r="HT31" s="1"/>
  <c r="HV32"/>
  <c r="HS33"/>
  <c r="HT33" s="1"/>
  <c r="HV34"/>
  <c r="HW34" s="1"/>
  <c r="HS35"/>
  <c r="HT35" s="1"/>
  <c r="HV36"/>
  <c r="HW36" s="1"/>
  <c r="HS37"/>
  <c r="HT37" s="1"/>
  <c r="HV38"/>
  <c r="HS39"/>
  <c r="HT39" s="1"/>
  <c r="HV40"/>
  <c r="HW40" s="1"/>
  <c r="HW79"/>
  <c r="HW81"/>
  <c r="HW83"/>
  <c r="HW85"/>
  <c r="HW87"/>
  <c r="HW89"/>
  <c r="HS40"/>
  <c r="HT40" s="1"/>
  <c r="HS38"/>
  <c r="HT38" s="1"/>
  <c r="HS36"/>
  <c r="HT36" s="1"/>
  <c r="HS34"/>
  <c r="HT34" s="1"/>
  <c r="HS32"/>
  <c r="HT32" s="1"/>
  <c r="HU32" s="1"/>
  <c r="HS30"/>
  <c r="HT30" s="1"/>
  <c r="HS28"/>
  <c r="HT28" s="1"/>
  <c r="HU26"/>
  <c r="HW26" s="1"/>
  <c r="HV73"/>
  <c r="HW73" s="1"/>
  <c r="HV71"/>
  <c r="HW71" s="1"/>
  <c r="HV69"/>
  <c r="HW69" s="1"/>
  <c r="HV67"/>
  <c r="HW67" s="1"/>
  <c r="HV65"/>
  <c r="HW65" s="1"/>
  <c r="HV63"/>
  <c r="HW63" s="1"/>
  <c r="HV61"/>
  <c r="HW30"/>
  <c r="HW38"/>
  <c r="HX47"/>
  <c r="HX51"/>
  <c r="HX55"/>
  <c r="HV60"/>
  <c r="HS61"/>
  <c r="HT61" s="1"/>
  <c r="HU61" s="1"/>
  <c r="HV62"/>
  <c r="HW62" s="1"/>
  <c r="HS63"/>
  <c r="HT63" s="1"/>
  <c r="HV64"/>
  <c r="HS65"/>
  <c r="HT65" s="1"/>
  <c r="HV66"/>
  <c r="HW66" s="1"/>
  <c r="HS67"/>
  <c r="HT67" s="1"/>
  <c r="HV68"/>
  <c r="HW68" s="1"/>
  <c r="HS69"/>
  <c r="HT69" s="1"/>
  <c r="HV70"/>
  <c r="HW70" s="1"/>
  <c r="HS71"/>
  <c r="HT71" s="1"/>
  <c r="HV72"/>
  <c r="HW72" s="1"/>
  <c r="HS73"/>
  <c r="HT73" s="1"/>
  <c r="HV12"/>
  <c r="HS13"/>
  <c r="HT13" s="1"/>
  <c r="HU13" s="1"/>
  <c r="HW13" s="1"/>
  <c r="HV14"/>
  <c r="HW14" s="1"/>
  <c r="HS15"/>
  <c r="HT15" s="1"/>
  <c r="HV16"/>
  <c r="HS17"/>
  <c r="HT17" s="1"/>
  <c r="HV18"/>
  <c r="HW18" s="1"/>
  <c r="HS19"/>
  <c r="HT19" s="1"/>
  <c r="HV20"/>
  <c r="HW20" s="1"/>
  <c r="HS21"/>
  <c r="HT21" s="1"/>
  <c r="HV22"/>
  <c r="HW22" s="1"/>
  <c r="HS23"/>
  <c r="HT23" s="1"/>
  <c r="HV44"/>
  <c r="HS45"/>
  <c r="HT45" s="1"/>
  <c r="HU45" s="1"/>
  <c r="HW45" s="1"/>
  <c r="HX45" s="1"/>
  <c r="HV46"/>
  <c r="HW46" s="1"/>
  <c r="HS47"/>
  <c r="HT47" s="1"/>
  <c r="HV48"/>
  <c r="HS49"/>
  <c r="HT49" s="1"/>
  <c r="HV50"/>
  <c r="HW50" s="1"/>
  <c r="HS51"/>
  <c r="HT51" s="1"/>
  <c r="HV52"/>
  <c r="HW52" s="1"/>
  <c r="HS53"/>
  <c r="HT53" s="1"/>
  <c r="HV54"/>
  <c r="HW54" s="1"/>
  <c r="HS55"/>
  <c r="HT55" s="1"/>
  <c r="HV76"/>
  <c r="HW76" s="1"/>
  <c r="HS77"/>
  <c r="HT77" s="1"/>
  <c r="HU77" s="1"/>
  <c r="HW77" s="1"/>
  <c r="HV78"/>
  <c r="HW78" s="1"/>
  <c r="HS79"/>
  <c r="HT79" s="1"/>
  <c r="HV80"/>
  <c r="HS81"/>
  <c r="HT81" s="1"/>
  <c r="HV82"/>
  <c r="HW82" s="1"/>
  <c r="HS83"/>
  <c r="HT83" s="1"/>
  <c r="HV84"/>
  <c r="HW84" s="1"/>
  <c r="HS85"/>
  <c r="HT85" s="1"/>
  <c r="HV86"/>
  <c r="HW86" s="1"/>
  <c r="HS87"/>
  <c r="HT87" s="1"/>
  <c r="HN72"/>
  <c r="HL25"/>
  <c r="HM25" s="1"/>
  <c r="HL23"/>
  <c r="HM23" s="1"/>
  <c r="HL21"/>
  <c r="HM21" s="1"/>
  <c r="HL19"/>
  <c r="HM19" s="1"/>
  <c r="HL17"/>
  <c r="HM17" s="1"/>
  <c r="HL15"/>
  <c r="HM15" s="1"/>
  <c r="HL13"/>
  <c r="HI56"/>
  <c r="HJ56" s="1"/>
  <c r="HI54"/>
  <c r="HJ54" s="1"/>
  <c r="HI52"/>
  <c r="HJ52" s="1"/>
  <c r="HI50"/>
  <c r="HJ50" s="1"/>
  <c r="HI48"/>
  <c r="HJ48" s="1"/>
  <c r="HI46"/>
  <c r="HJ46" s="1"/>
  <c r="HI44"/>
  <c r="HJ44" s="1"/>
  <c r="HK42"/>
  <c r="HM42" s="1"/>
  <c r="HL89"/>
  <c r="HM89" s="1"/>
  <c r="HL87"/>
  <c r="HM87" s="1"/>
  <c r="HL85"/>
  <c r="HM85" s="1"/>
  <c r="HL83"/>
  <c r="HM83" s="1"/>
  <c r="HL81"/>
  <c r="HM81" s="1"/>
  <c r="HL79"/>
  <c r="HM79" s="1"/>
  <c r="HL77"/>
  <c r="HL12"/>
  <c r="HI13"/>
  <c r="HJ13" s="1"/>
  <c r="HK13" s="1"/>
  <c r="HL14"/>
  <c r="HM14" s="1"/>
  <c r="HI15"/>
  <c r="HJ15" s="1"/>
  <c r="HL16"/>
  <c r="HI17"/>
  <c r="HJ17" s="1"/>
  <c r="HL18"/>
  <c r="HM18" s="1"/>
  <c r="HI19"/>
  <c r="HJ19" s="1"/>
  <c r="HL20"/>
  <c r="HI21"/>
  <c r="HJ21" s="1"/>
  <c r="HL22"/>
  <c r="HM22" s="1"/>
  <c r="HI23"/>
  <c r="HJ23" s="1"/>
  <c r="HL24"/>
  <c r="HM63"/>
  <c r="HM67"/>
  <c r="HM71"/>
  <c r="HL76"/>
  <c r="HI77"/>
  <c r="HJ77" s="1"/>
  <c r="HK77" s="1"/>
  <c r="HL78"/>
  <c r="HI79"/>
  <c r="HJ79" s="1"/>
  <c r="HL80"/>
  <c r="HI81"/>
  <c r="HJ81" s="1"/>
  <c r="HL82"/>
  <c r="HI83"/>
  <c r="HJ83" s="1"/>
  <c r="HL84"/>
  <c r="HI85"/>
  <c r="HJ85" s="1"/>
  <c r="HL86"/>
  <c r="HI87"/>
  <c r="HJ87" s="1"/>
  <c r="HL88"/>
  <c r="HI24"/>
  <c r="HJ24" s="1"/>
  <c r="HI22"/>
  <c r="HJ22" s="1"/>
  <c r="HI20"/>
  <c r="HJ20" s="1"/>
  <c r="HI18"/>
  <c r="HJ18" s="1"/>
  <c r="HI16"/>
  <c r="HJ16" s="1"/>
  <c r="HI14"/>
  <c r="HJ14" s="1"/>
  <c r="HI12"/>
  <c r="HJ12" s="1"/>
  <c r="HK10"/>
  <c r="HM10" s="1"/>
  <c r="HL57"/>
  <c r="HM57" s="1"/>
  <c r="HL55"/>
  <c r="HM55" s="1"/>
  <c r="HL53"/>
  <c r="HM53" s="1"/>
  <c r="HL51"/>
  <c r="HM51" s="1"/>
  <c r="HL49"/>
  <c r="HM49" s="1"/>
  <c r="HL47"/>
  <c r="HM47" s="1"/>
  <c r="HL45"/>
  <c r="HM45" s="1"/>
  <c r="HI88"/>
  <c r="HJ88" s="1"/>
  <c r="HI86"/>
  <c r="HJ86" s="1"/>
  <c r="HI84"/>
  <c r="HJ84" s="1"/>
  <c r="HI82"/>
  <c r="HJ82" s="1"/>
  <c r="HI80"/>
  <c r="HJ80" s="1"/>
  <c r="HI78"/>
  <c r="HJ78" s="1"/>
  <c r="HI76"/>
  <c r="HJ76" s="1"/>
  <c r="HK74"/>
  <c r="HM74" s="1"/>
  <c r="HM16"/>
  <c r="HM20"/>
  <c r="HM24"/>
  <c r="HL44"/>
  <c r="HL46"/>
  <c r="HM46" s="1"/>
  <c r="HL48"/>
  <c r="HM48" s="1"/>
  <c r="HL50"/>
  <c r="HM50" s="1"/>
  <c r="HL52"/>
  <c r="HM52" s="1"/>
  <c r="HL54"/>
  <c r="HM54" s="1"/>
  <c r="HL56"/>
  <c r="HM56" s="1"/>
  <c r="HM78"/>
  <c r="HM80"/>
  <c r="HM82"/>
  <c r="HM84"/>
  <c r="HM86"/>
  <c r="HM88"/>
  <c r="HL28"/>
  <c r="HI29"/>
  <c r="HJ29" s="1"/>
  <c r="HK29" s="1"/>
  <c r="HL30"/>
  <c r="HM30" s="1"/>
  <c r="HI31"/>
  <c r="HJ31" s="1"/>
  <c r="HL32"/>
  <c r="HM32" s="1"/>
  <c r="HI33"/>
  <c r="HJ33" s="1"/>
  <c r="HL34"/>
  <c r="HM34" s="1"/>
  <c r="HI35"/>
  <c r="HJ35" s="1"/>
  <c r="HL36"/>
  <c r="HM36" s="1"/>
  <c r="HI37"/>
  <c r="HJ37" s="1"/>
  <c r="HL38"/>
  <c r="HM38" s="1"/>
  <c r="HI39"/>
  <c r="HJ39" s="1"/>
  <c r="HL60"/>
  <c r="HI61"/>
  <c r="HJ61" s="1"/>
  <c r="HK61" s="1"/>
  <c r="HL62"/>
  <c r="HM62" s="1"/>
  <c r="HI63"/>
  <c r="HJ63" s="1"/>
  <c r="HL64"/>
  <c r="HM64" s="1"/>
  <c r="HI65"/>
  <c r="HJ65" s="1"/>
  <c r="HL66"/>
  <c r="HM66" s="1"/>
  <c r="HI67"/>
  <c r="HJ67" s="1"/>
  <c r="HL68"/>
  <c r="HM68" s="1"/>
  <c r="HI69"/>
  <c r="HJ69" s="1"/>
  <c r="HL70"/>
  <c r="HM70" s="1"/>
  <c r="HI71"/>
  <c r="HJ71" s="1"/>
  <c r="HC41"/>
  <c r="HC73"/>
  <c r="HC24"/>
  <c r="HC56"/>
  <c r="HC88"/>
  <c r="HA10"/>
  <c r="HC10" s="1"/>
  <c r="GY12"/>
  <c r="GZ12" s="1"/>
  <c r="HB13"/>
  <c r="GY14"/>
  <c r="GZ14" s="1"/>
  <c r="HB15"/>
  <c r="HC15" s="1"/>
  <c r="GY16"/>
  <c r="GZ16" s="1"/>
  <c r="HB17"/>
  <c r="HC17" s="1"/>
  <c r="GY18"/>
  <c r="GZ18" s="1"/>
  <c r="HB19"/>
  <c r="HC19" s="1"/>
  <c r="GY20"/>
  <c r="GZ20" s="1"/>
  <c r="HB21"/>
  <c r="HC21" s="1"/>
  <c r="GY22"/>
  <c r="GZ22" s="1"/>
  <c r="HB23"/>
  <c r="HC23" s="1"/>
  <c r="GY24"/>
  <c r="GZ24" s="1"/>
  <c r="HB25"/>
  <c r="HC25" s="1"/>
  <c r="HB28"/>
  <c r="GY29"/>
  <c r="GZ29" s="1"/>
  <c r="HA29" s="1"/>
  <c r="HB30"/>
  <c r="HC30" s="1"/>
  <c r="GY31"/>
  <c r="GZ31" s="1"/>
  <c r="HB32"/>
  <c r="HC32" s="1"/>
  <c r="GY33"/>
  <c r="GZ33" s="1"/>
  <c r="HB34"/>
  <c r="HC34" s="1"/>
  <c r="GY35"/>
  <c r="GZ35" s="1"/>
  <c r="HB36"/>
  <c r="HC36" s="1"/>
  <c r="GY37"/>
  <c r="GZ37" s="1"/>
  <c r="HB38"/>
  <c r="HC38" s="1"/>
  <c r="GY39"/>
  <c r="GZ39" s="1"/>
  <c r="HB40"/>
  <c r="HC40" s="1"/>
  <c r="GY41"/>
  <c r="GZ41" s="1"/>
  <c r="HA42"/>
  <c r="HC42" s="1"/>
  <c r="GY44"/>
  <c r="GZ44" s="1"/>
  <c r="HB45"/>
  <c r="GY46"/>
  <c r="GZ46" s="1"/>
  <c r="HB47"/>
  <c r="HC47" s="1"/>
  <c r="GY48"/>
  <c r="GZ48" s="1"/>
  <c r="HB49"/>
  <c r="HC49" s="1"/>
  <c r="GY50"/>
  <c r="GZ50" s="1"/>
  <c r="HB51"/>
  <c r="HC51" s="1"/>
  <c r="GY52"/>
  <c r="GZ52" s="1"/>
  <c r="HB53"/>
  <c r="HC53" s="1"/>
  <c r="GY54"/>
  <c r="GZ54" s="1"/>
  <c r="HB55"/>
  <c r="HC55" s="1"/>
  <c r="GY56"/>
  <c r="GZ56" s="1"/>
  <c r="HB57"/>
  <c r="HC57" s="1"/>
  <c r="HB60"/>
  <c r="GY61"/>
  <c r="GZ61" s="1"/>
  <c r="HA61" s="1"/>
  <c r="HB62"/>
  <c r="HC62" s="1"/>
  <c r="GY63"/>
  <c r="GZ63" s="1"/>
  <c r="HB64"/>
  <c r="HC64" s="1"/>
  <c r="GY65"/>
  <c r="GZ65" s="1"/>
  <c r="HB66"/>
  <c r="HC66" s="1"/>
  <c r="GY67"/>
  <c r="GZ67" s="1"/>
  <c r="HB68"/>
  <c r="HC68" s="1"/>
  <c r="GY69"/>
  <c r="GZ69" s="1"/>
  <c r="HB70"/>
  <c r="HC70" s="1"/>
  <c r="GY71"/>
  <c r="GZ71" s="1"/>
  <c r="HB72"/>
  <c r="HC72" s="1"/>
  <c r="GY73"/>
  <c r="GZ73" s="1"/>
  <c r="HA74"/>
  <c r="HC74" s="1"/>
  <c r="GY76"/>
  <c r="GZ76" s="1"/>
  <c r="HB77"/>
  <c r="GY78"/>
  <c r="GZ78" s="1"/>
  <c r="HB79"/>
  <c r="HC79" s="1"/>
  <c r="GY80"/>
  <c r="GZ80" s="1"/>
  <c r="HB81"/>
  <c r="HC81" s="1"/>
  <c r="GY82"/>
  <c r="GZ82" s="1"/>
  <c r="HB83"/>
  <c r="HC83" s="1"/>
  <c r="GY84"/>
  <c r="GZ84" s="1"/>
  <c r="HB85"/>
  <c r="HC85" s="1"/>
  <c r="GY86"/>
  <c r="GZ86" s="1"/>
  <c r="HB87"/>
  <c r="HC87" s="1"/>
  <c r="GY88"/>
  <c r="GZ88" s="1"/>
  <c r="HB89"/>
  <c r="HC89" s="1"/>
  <c r="HB12"/>
  <c r="GY13"/>
  <c r="GZ13" s="1"/>
  <c r="HA13" s="1"/>
  <c r="HB14"/>
  <c r="HC14" s="1"/>
  <c r="GY15"/>
  <c r="GZ15" s="1"/>
  <c r="HB16"/>
  <c r="HC16" s="1"/>
  <c r="GY17"/>
  <c r="GZ17" s="1"/>
  <c r="HB18"/>
  <c r="HC18" s="1"/>
  <c r="GY19"/>
  <c r="GZ19" s="1"/>
  <c r="HB20"/>
  <c r="HC20" s="1"/>
  <c r="GY21"/>
  <c r="GZ21" s="1"/>
  <c r="HB22"/>
  <c r="HC22" s="1"/>
  <c r="GY23"/>
  <c r="GZ23" s="1"/>
  <c r="HA26"/>
  <c r="HC26" s="1"/>
  <c r="GY28"/>
  <c r="GZ28" s="1"/>
  <c r="HB29"/>
  <c r="GY30"/>
  <c r="GZ30" s="1"/>
  <c r="HB31"/>
  <c r="HC31" s="1"/>
  <c r="GY32"/>
  <c r="GZ32" s="1"/>
  <c r="HB33"/>
  <c r="HC33" s="1"/>
  <c r="GY34"/>
  <c r="GZ34" s="1"/>
  <c r="HB35"/>
  <c r="HC35" s="1"/>
  <c r="GY36"/>
  <c r="GZ36" s="1"/>
  <c r="HB37"/>
  <c r="HC37" s="1"/>
  <c r="GY38"/>
  <c r="GZ38" s="1"/>
  <c r="HB39"/>
  <c r="HC39" s="1"/>
  <c r="HB44"/>
  <c r="GY45"/>
  <c r="GZ45" s="1"/>
  <c r="HA45" s="1"/>
  <c r="HB46"/>
  <c r="HC46" s="1"/>
  <c r="GY47"/>
  <c r="GZ47" s="1"/>
  <c r="HB48"/>
  <c r="HC48" s="1"/>
  <c r="GY49"/>
  <c r="GZ49" s="1"/>
  <c r="HB50"/>
  <c r="HC50" s="1"/>
  <c r="GY51"/>
  <c r="GZ51" s="1"/>
  <c r="HB52"/>
  <c r="HC52" s="1"/>
  <c r="GY53"/>
  <c r="GZ53" s="1"/>
  <c r="HB54"/>
  <c r="HC54" s="1"/>
  <c r="GY55"/>
  <c r="GZ55" s="1"/>
  <c r="HA58"/>
  <c r="HC58" s="1"/>
  <c r="GY60"/>
  <c r="GZ60" s="1"/>
  <c r="HB61"/>
  <c r="GY62"/>
  <c r="GZ62" s="1"/>
  <c r="HB63"/>
  <c r="HC63" s="1"/>
  <c r="GY64"/>
  <c r="GZ64" s="1"/>
  <c r="HB65"/>
  <c r="HC65" s="1"/>
  <c r="GY66"/>
  <c r="GZ66" s="1"/>
  <c r="HB67"/>
  <c r="HC67" s="1"/>
  <c r="GY68"/>
  <c r="GZ68" s="1"/>
  <c r="HB69"/>
  <c r="HC69" s="1"/>
  <c r="GY70"/>
  <c r="GZ70" s="1"/>
  <c r="HB71"/>
  <c r="HC71" s="1"/>
  <c r="HB76"/>
  <c r="GY77"/>
  <c r="GZ77" s="1"/>
  <c r="HA77" s="1"/>
  <c r="HB78"/>
  <c r="HC78" s="1"/>
  <c r="GY79"/>
  <c r="GZ79" s="1"/>
  <c r="HB80"/>
  <c r="HC80" s="1"/>
  <c r="GY81"/>
  <c r="GZ81" s="1"/>
  <c r="HB82"/>
  <c r="HC82" s="1"/>
  <c r="GY83"/>
  <c r="GZ83" s="1"/>
  <c r="HB84"/>
  <c r="HC84" s="1"/>
  <c r="GY85"/>
  <c r="GZ85" s="1"/>
  <c r="HB86"/>
  <c r="HC86" s="1"/>
  <c r="GY87"/>
  <c r="GZ87" s="1"/>
  <c r="GS41"/>
  <c r="GS73"/>
  <c r="GS24"/>
  <c r="GS56"/>
  <c r="GS88"/>
  <c r="GQ10"/>
  <c r="GS10" s="1"/>
  <c r="GO12"/>
  <c r="GP12" s="1"/>
  <c r="GR13"/>
  <c r="GS13" s="1"/>
  <c r="GO14"/>
  <c r="GP14" s="1"/>
  <c r="GR15"/>
  <c r="GS15" s="1"/>
  <c r="GO16"/>
  <c r="GP16" s="1"/>
  <c r="GR17"/>
  <c r="GS17" s="1"/>
  <c r="GO18"/>
  <c r="GP18" s="1"/>
  <c r="GQ18" s="1"/>
  <c r="GR19"/>
  <c r="GS19" s="1"/>
  <c r="GO20"/>
  <c r="GP20" s="1"/>
  <c r="GR21"/>
  <c r="GS21" s="1"/>
  <c r="GO22"/>
  <c r="GP22" s="1"/>
  <c r="GR23"/>
  <c r="GS23" s="1"/>
  <c r="GO24"/>
  <c r="GP24" s="1"/>
  <c r="GR25"/>
  <c r="GS25" s="1"/>
  <c r="GR28"/>
  <c r="GS28" s="1"/>
  <c r="GO29"/>
  <c r="GP29" s="1"/>
  <c r="GR30"/>
  <c r="GS30" s="1"/>
  <c r="GO31"/>
  <c r="GP31" s="1"/>
  <c r="GR32"/>
  <c r="GS32" s="1"/>
  <c r="GO33"/>
  <c r="GP33" s="1"/>
  <c r="GR34"/>
  <c r="GO35"/>
  <c r="GP35" s="1"/>
  <c r="GR36"/>
  <c r="GS36" s="1"/>
  <c r="GO37"/>
  <c r="GP37" s="1"/>
  <c r="GR38"/>
  <c r="GS38" s="1"/>
  <c r="GO39"/>
  <c r="GP39" s="1"/>
  <c r="GR40"/>
  <c r="GS40" s="1"/>
  <c r="GO41"/>
  <c r="GP41" s="1"/>
  <c r="GQ42"/>
  <c r="GS42" s="1"/>
  <c r="GO44"/>
  <c r="GP44" s="1"/>
  <c r="GR45"/>
  <c r="GS45" s="1"/>
  <c r="GO46"/>
  <c r="GP46" s="1"/>
  <c r="GR47"/>
  <c r="GS47" s="1"/>
  <c r="GO48"/>
  <c r="GP48" s="1"/>
  <c r="GR49"/>
  <c r="GS49" s="1"/>
  <c r="GO50"/>
  <c r="GP50" s="1"/>
  <c r="GQ50" s="1"/>
  <c r="GR51"/>
  <c r="GS51" s="1"/>
  <c r="GO52"/>
  <c r="GP52" s="1"/>
  <c r="GR53"/>
  <c r="GS53" s="1"/>
  <c r="GO54"/>
  <c r="GP54" s="1"/>
  <c r="GR55"/>
  <c r="GS55" s="1"/>
  <c r="GO56"/>
  <c r="GP56" s="1"/>
  <c r="GR57"/>
  <c r="GS57" s="1"/>
  <c r="GR60"/>
  <c r="GS60" s="1"/>
  <c r="GO61"/>
  <c r="GP61" s="1"/>
  <c r="GR62"/>
  <c r="GS62" s="1"/>
  <c r="GO63"/>
  <c r="GP63" s="1"/>
  <c r="GR64"/>
  <c r="GS64" s="1"/>
  <c r="GO65"/>
  <c r="GP65" s="1"/>
  <c r="GR66"/>
  <c r="GO67"/>
  <c r="GP67" s="1"/>
  <c r="GR68"/>
  <c r="GS68" s="1"/>
  <c r="GO69"/>
  <c r="GP69" s="1"/>
  <c r="GR70"/>
  <c r="GS70" s="1"/>
  <c r="GO71"/>
  <c r="GP71" s="1"/>
  <c r="GR72"/>
  <c r="GS72" s="1"/>
  <c r="GO73"/>
  <c r="GP73" s="1"/>
  <c r="GQ74"/>
  <c r="GS74" s="1"/>
  <c r="GO76"/>
  <c r="GP76" s="1"/>
  <c r="GR77"/>
  <c r="GS77" s="1"/>
  <c r="GO78"/>
  <c r="GP78" s="1"/>
  <c r="GR79"/>
  <c r="GS79" s="1"/>
  <c r="GO80"/>
  <c r="GP80" s="1"/>
  <c r="GR81"/>
  <c r="GS81" s="1"/>
  <c r="GO82"/>
  <c r="GP82" s="1"/>
  <c r="GQ82" s="1"/>
  <c r="GR83"/>
  <c r="GS83" s="1"/>
  <c r="GO84"/>
  <c r="GP84" s="1"/>
  <c r="GR85"/>
  <c r="GS85" s="1"/>
  <c r="GO86"/>
  <c r="GP86" s="1"/>
  <c r="GR87"/>
  <c r="GS87" s="1"/>
  <c r="GO88"/>
  <c r="GP88" s="1"/>
  <c r="GR89"/>
  <c r="GS89" s="1"/>
  <c r="GR12"/>
  <c r="GS12" s="1"/>
  <c r="GO13"/>
  <c r="GP13" s="1"/>
  <c r="GR14"/>
  <c r="GS14" s="1"/>
  <c r="GO15"/>
  <c r="GP15" s="1"/>
  <c r="GR16"/>
  <c r="GS16" s="1"/>
  <c r="GO17"/>
  <c r="GP17" s="1"/>
  <c r="GR18"/>
  <c r="GS18" s="1"/>
  <c r="GO19"/>
  <c r="GP19" s="1"/>
  <c r="GR20"/>
  <c r="GS20" s="1"/>
  <c r="GO21"/>
  <c r="GP21" s="1"/>
  <c r="GR22"/>
  <c r="GS22" s="1"/>
  <c r="GO23"/>
  <c r="GP23" s="1"/>
  <c r="GQ26"/>
  <c r="GS26" s="1"/>
  <c r="GO28"/>
  <c r="GP28" s="1"/>
  <c r="GR29"/>
  <c r="GS29" s="1"/>
  <c r="GO30"/>
  <c r="GP30" s="1"/>
  <c r="GR31"/>
  <c r="GS31" s="1"/>
  <c r="GO32"/>
  <c r="GP32" s="1"/>
  <c r="GR33"/>
  <c r="GS33" s="1"/>
  <c r="GO34"/>
  <c r="GP34" s="1"/>
  <c r="GQ34" s="1"/>
  <c r="GR35"/>
  <c r="GS35" s="1"/>
  <c r="GO36"/>
  <c r="GP36" s="1"/>
  <c r="GR37"/>
  <c r="GS37" s="1"/>
  <c r="GO38"/>
  <c r="GP38" s="1"/>
  <c r="GR39"/>
  <c r="GS39" s="1"/>
  <c r="GR44"/>
  <c r="GS44" s="1"/>
  <c r="GO45"/>
  <c r="GP45" s="1"/>
  <c r="GR46"/>
  <c r="GS46" s="1"/>
  <c r="GO47"/>
  <c r="GP47" s="1"/>
  <c r="GR48"/>
  <c r="GS48" s="1"/>
  <c r="GO49"/>
  <c r="GP49" s="1"/>
  <c r="GR50"/>
  <c r="GS50" s="1"/>
  <c r="GO51"/>
  <c r="GP51" s="1"/>
  <c r="GR52"/>
  <c r="GS52" s="1"/>
  <c r="GO53"/>
  <c r="GP53" s="1"/>
  <c r="GR54"/>
  <c r="GS54" s="1"/>
  <c r="GO55"/>
  <c r="GP55" s="1"/>
  <c r="GQ58"/>
  <c r="GS58" s="1"/>
  <c r="GO60"/>
  <c r="GP60" s="1"/>
  <c r="GR61"/>
  <c r="GS61" s="1"/>
  <c r="GO62"/>
  <c r="GP62" s="1"/>
  <c r="GR63"/>
  <c r="GS63" s="1"/>
  <c r="GO64"/>
  <c r="GP64" s="1"/>
  <c r="GR65"/>
  <c r="GS65" s="1"/>
  <c r="GO66"/>
  <c r="GP66" s="1"/>
  <c r="GQ66" s="1"/>
  <c r="GR67"/>
  <c r="GS67" s="1"/>
  <c r="GO68"/>
  <c r="GP68" s="1"/>
  <c r="GR69"/>
  <c r="GS69" s="1"/>
  <c r="GO70"/>
  <c r="GP70" s="1"/>
  <c r="GR71"/>
  <c r="GS71" s="1"/>
  <c r="GR76"/>
  <c r="GS76" s="1"/>
  <c r="GO77"/>
  <c r="GP77" s="1"/>
  <c r="GR78"/>
  <c r="GS78" s="1"/>
  <c r="GO79"/>
  <c r="GP79" s="1"/>
  <c r="GR80"/>
  <c r="GS80" s="1"/>
  <c r="GO81"/>
  <c r="GP81" s="1"/>
  <c r="GR82"/>
  <c r="GS82" s="1"/>
  <c r="GO83"/>
  <c r="GP83" s="1"/>
  <c r="GR84"/>
  <c r="GS84" s="1"/>
  <c r="GO85"/>
  <c r="GP85" s="1"/>
  <c r="GR86"/>
  <c r="GS86" s="1"/>
  <c r="GO87"/>
  <c r="GP87" s="1"/>
  <c r="GI24"/>
  <c r="GI41"/>
  <c r="GI88"/>
  <c r="GJ10"/>
  <c r="GJ74"/>
  <c r="GI56"/>
  <c r="GI73"/>
  <c r="GH28"/>
  <c r="GI28" s="1"/>
  <c r="GE29"/>
  <c r="GF29" s="1"/>
  <c r="GG29" s="1"/>
  <c r="GH30"/>
  <c r="GI30" s="1"/>
  <c r="GE31"/>
  <c r="GF31" s="1"/>
  <c r="GH32"/>
  <c r="GI32" s="1"/>
  <c r="GE33"/>
  <c r="GF33" s="1"/>
  <c r="GH34"/>
  <c r="GI34" s="1"/>
  <c r="GE35"/>
  <c r="GF35" s="1"/>
  <c r="GH36"/>
  <c r="GI36" s="1"/>
  <c r="GE37"/>
  <c r="GF37" s="1"/>
  <c r="GH38"/>
  <c r="GI38" s="1"/>
  <c r="GE39"/>
  <c r="GF39" s="1"/>
  <c r="GH40"/>
  <c r="GI40" s="1"/>
  <c r="GE41"/>
  <c r="GF41" s="1"/>
  <c r="GH60"/>
  <c r="GI60" s="1"/>
  <c r="GE61"/>
  <c r="GF61" s="1"/>
  <c r="GG61" s="1"/>
  <c r="GH62"/>
  <c r="GI62" s="1"/>
  <c r="GE63"/>
  <c r="GF63" s="1"/>
  <c r="GH64"/>
  <c r="GI64" s="1"/>
  <c r="GE65"/>
  <c r="GF65" s="1"/>
  <c r="GH66"/>
  <c r="GI66" s="1"/>
  <c r="GE67"/>
  <c r="GF67" s="1"/>
  <c r="GH68"/>
  <c r="GI68" s="1"/>
  <c r="GE69"/>
  <c r="GF69" s="1"/>
  <c r="GH70"/>
  <c r="GI70" s="1"/>
  <c r="GE71"/>
  <c r="GF71" s="1"/>
  <c r="GH72"/>
  <c r="GI72" s="1"/>
  <c r="GE73"/>
  <c r="GF73" s="1"/>
  <c r="GH12"/>
  <c r="GI12" s="1"/>
  <c r="GE13"/>
  <c r="GF13" s="1"/>
  <c r="GG13" s="1"/>
  <c r="GH14"/>
  <c r="GI14" s="1"/>
  <c r="GE15"/>
  <c r="GF15" s="1"/>
  <c r="GH16"/>
  <c r="GI16" s="1"/>
  <c r="GE17"/>
  <c r="GF17" s="1"/>
  <c r="GH18"/>
  <c r="GI18" s="1"/>
  <c r="GE19"/>
  <c r="GF19" s="1"/>
  <c r="GH20"/>
  <c r="GI20" s="1"/>
  <c r="GE21"/>
  <c r="GF21" s="1"/>
  <c r="GH22"/>
  <c r="GI22" s="1"/>
  <c r="GE23"/>
  <c r="GF23" s="1"/>
  <c r="GG26"/>
  <c r="GI26" s="1"/>
  <c r="GE28"/>
  <c r="GF28" s="1"/>
  <c r="GH29"/>
  <c r="GE30"/>
  <c r="GF30" s="1"/>
  <c r="GH31"/>
  <c r="GI31" s="1"/>
  <c r="GE32"/>
  <c r="GF32" s="1"/>
  <c r="GH33"/>
  <c r="GI33" s="1"/>
  <c r="GE34"/>
  <c r="GF34" s="1"/>
  <c r="GH35"/>
  <c r="GI35" s="1"/>
  <c r="GE36"/>
  <c r="GF36" s="1"/>
  <c r="GH37"/>
  <c r="GI37" s="1"/>
  <c r="GE38"/>
  <c r="GF38" s="1"/>
  <c r="GH39"/>
  <c r="GI39" s="1"/>
  <c r="GH44"/>
  <c r="GI44" s="1"/>
  <c r="GE45"/>
  <c r="GF45" s="1"/>
  <c r="GG45" s="1"/>
  <c r="GI45" s="1"/>
  <c r="GJ45" s="1"/>
  <c r="GH46"/>
  <c r="GI46" s="1"/>
  <c r="GE47"/>
  <c r="GF47" s="1"/>
  <c r="GH48"/>
  <c r="GI48" s="1"/>
  <c r="GE49"/>
  <c r="GF49" s="1"/>
  <c r="GH50"/>
  <c r="GI50" s="1"/>
  <c r="GE51"/>
  <c r="GF51" s="1"/>
  <c r="GH52"/>
  <c r="GI52" s="1"/>
  <c r="GE53"/>
  <c r="GF53" s="1"/>
  <c r="GH54"/>
  <c r="GI54" s="1"/>
  <c r="GE55"/>
  <c r="GF55" s="1"/>
  <c r="GG58"/>
  <c r="GI58" s="1"/>
  <c r="GE60"/>
  <c r="GF60" s="1"/>
  <c r="GH61"/>
  <c r="GI61" s="1"/>
  <c r="GE62"/>
  <c r="GF62" s="1"/>
  <c r="GH63"/>
  <c r="GI63" s="1"/>
  <c r="GE64"/>
  <c r="GF64" s="1"/>
  <c r="GH65"/>
  <c r="GI65" s="1"/>
  <c r="GE66"/>
  <c r="GF66" s="1"/>
  <c r="GH67"/>
  <c r="GI67" s="1"/>
  <c r="GE68"/>
  <c r="GF68" s="1"/>
  <c r="GH69"/>
  <c r="GI69" s="1"/>
  <c r="GE70"/>
  <c r="GF70" s="1"/>
  <c r="GH71"/>
  <c r="GI71" s="1"/>
  <c r="GH76"/>
  <c r="GI76" s="1"/>
  <c r="GE77"/>
  <c r="GF77" s="1"/>
  <c r="GG77" s="1"/>
  <c r="GH78"/>
  <c r="GI78" s="1"/>
  <c r="GE79"/>
  <c r="GF79" s="1"/>
  <c r="GH80"/>
  <c r="GI80" s="1"/>
  <c r="GE81"/>
  <c r="GF81" s="1"/>
  <c r="GH82"/>
  <c r="GI82" s="1"/>
  <c r="GE83"/>
  <c r="GF83" s="1"/>
  <c r="GH84"/>
  <c r="GI84" s="1"/>
  <c r="GE85"/>
  <c r="GF85" s="1"/>
  <c r="GH86"/>
  <c r="GI86" s="1"/>
  <c r="GE87"/>
  <c r="GF87" s="1"/>
  <c r="FZ88"/>
  <c r="FY41"/>
  <c r="FY73"/>
  <c r="FW10"/>
  <c r="FY10" s="1"/>
  <c r="FU12"/>
  <c r="FV12" s="1"/>
  <c r="FX13"/>
  <c r="FU14"/>
  <c r="FV14" s="1"/>
  <c r="FX15"/>
  <c r="FY15" s="1"/>
  <c r="FU16"/>
  <c r="FV16" s="1"/>
  <c r="FX17"/>
  <c r="FY17" s="1"/>
  <c r="FU18"/>
  <c r="FV18" s="1"/>
  <c r="FX19"/>
  <c r="FY19" s="1"/>
  <c r="FU20"/>
  <c r="FV20" s="1"/>
  <c r="FX21"/>
  <c r="FY21" s="1"/>
  <c r="FU22"/>
  <c r="FV22" s="1"/>
  <c r="FX23"/>
  <c r="FY23" s="1"/>
  <c r="FU24"/>
  <c r="FV24" s="1"/>
  <c r="FX25"/>
  <c r="FY25" s="1"/>
  <c r="FX28"/>
  <c r="FU29"/>
  <c r="FV29" s="1"/>
  <c r="FW29" s="1"/>
  <c r="FX30"/>
  <c r="FY30" s="1"/>
  <c r="FU31"/>
  <c r="FV31" s="1"/>
  <c r="FX32"/>
  <c r="FY32" s="1"/>
  <c r="FU33"/>
  <c r="FV33" s="1"/>
  <c r="FX34"/>
  <c r="FY34" s="1"/>
  <c r="FU35"/>
  <c r="FV35" s="1"/>
  <c r="FX36"/>
  <c r="FY36" s="1"/>
  <c r="FU37"/>
  <c r="FV37" s="1"/>
  <c r="FX38"/>
  <c r="FY38" s="1"/>
  <c r="FU39"/>
  <c r="FV39" s="1"/>
  <c r="FX40"/>
  <c r="FY40" s="1"/>
  <c r="FU41"/>
  <c r="FV41" s="1"/>
  <c r="FW42"/>
  <c r="FY42" s="1"/>
  <c r="FU44"/>
  <c r="FV44" s="1"/>
  <c r="FX45"/>
  <c r="FU46"/>
  <c r="FV46" s="1"/>
  <c r="FX47"/>
  <c r="FY47" s="1"/>
  <c r="FU48"/>
  <c r="FV48" s="1"/>
  <c r="FX49"/>
  <c r="FY49" s="1"/>
  <c r="FU50"/>
  <c r="FV50" s="1"/>
  <c r="FX51"/>
  <c r="FY51" s="1"/>
  <c r="FU52"/>
  <c r="FV52" s="1"/>
  <c r="FX53"/>
  <c r="FY53" s="1"/>
  <c r="FU54"/>
  <c r="FV54" s="1"/>
  <c r="FX55"/>
  <c r="FY55" s="1"/>
  <c r="FU56"/>
  <c r="FV56" s="1"/>
  <c r="FX57"/>
  <c r="FY57" s="1"/>
  <c r="FX60"/>
  <c r="FU61"/>
  <c r="FV61" s="1"/>
  <c r="FW61" s="1"/>
  <c r="FX62"/>
  <c r="FY62" s="1"/>
  <c r="FU63"/>
  <c r="FV63" s="1"/>
  <c r="FX64"/>
  <c r="FY64" s="1"/>
  <c r="FU65"/>
  <c r="FV65" s="1"/>
  <c r="FX66"/>
  <c r="FY66" s="1"/>
  <c r="FU67"/>
  <c r="FV67" s="1"/>
  <c r="FX68"/>
  <c r="FY68" s="1"/>
  <c r="FU69"/>
  <c r="FV69" s="1"/>
  <c r="FX70"/>
  <c r="FY70" s="1"/>
  <c r="FU71"/>
  <c r="FV71" s="1"/>
  <c r="FX72"/>
  <c r="FY72" s="1"/>
  <c r="FU73"/>
  <c r="FV73" s="1"/>
  <c r="FW74"/>
  <c r="FY74" s="1"/>
  <c r="FU76"/>
  <c r="FV76" s="1"/>
  <c r="FX77"/>
  <c r="FU78"/>
  <c r="FV78" s="1"/>
  <c r="FX79"/>
  <c r="FY79" s="1"/>
  <c r="FU80"/>
  <c r="FV80" s="1"/>
  <c r="FX81"/>
  <c r="FY81" s="1"/>
  <c r="FU82"/>
  <c r="FV82" s="1"/>
  <c r="FX83"/>
  <c r="FY83" s="1"/>
  <c r="FU84"/>
  <c r="FV84" s="1"/>
  <c r="FX85"/>
  <c r="FY85" s="1"/>
  <c r="FU86"/>
  <c r="FV86" s="1"/>
  <c r="FX87"/>
  <c r="FY87" s="1"/>
  <c r="FU88"/>
  <c r="FV88" s="1"/>
  <c r="FX89"/>
  <c r="FY89" s="1"/>
  <c r="FX12"/>
  <c r="FU13"/>
  <c r="FV13" s="1"/>
  <c r="FW13" s="1"/>
  <c r="FX14"/>
  <c r="FY14" s="1"/>
  <c r="FU15"/>
  <c r="FV15" s="1"/>
  <c r="FX16"/>
  <c r="FY16" s="1"/>
  <c r="FU17"/>
  <c r="FV17" s="1"/>
  <c r="FX18"/>
  <c r="FY18" s="1"/>
  <c r="FU19"/>
  <c r="FV19" s="1"/>
  <c r="FX20"/>
  <c r="FY20" s="1"/>
  <c r="FU21"/>
  <c r="FV21" s="1"/>
  <c r="FX22"/>
  <c r="FY22" s="1"/>
  <c r="FU23"/>
  <c r="FV23" s="1"/>
  <c r="FW26"/>
  <c r="FY26" s="1"/>
  <c r="FU28"/>
  <c r="FV28" s="1"/>
  <c r="FX29"/>
  <c r="FU30"/>
  <c r="FV30" s="1"/>
  <c r="FX31"/>
  <c r="FY31" s="1"/>
  <c r="FU32"/>
  <c r="FV32" s="1"/>
  <c r="FX33"/>
  <c r="FY33" s="1"/>
  <c r="FU34"/>
  <c r="FV34" s="1"/>
  <c r="FX35"/>
  <c r="FY35" s="1"/>
  <c r="FU36"/>
  <c r="FV36" s="1"/>
  <c r="FX37"/>
  <c r="FY37" s="1"/>
  <c r="FU38"/>
  <c r="FV38" s="1"/>
  <c r="FX39"/>
  <c r="FY39" s="1"/>
  <c r="FX44"/>
  <c r="FU45"/>
  <c r="FV45" s="1"/>
  <c r="FW45" s="1"/>
  <c r="FX46"/>
  <c r="FY46" s="1"/>
  <c r="FU47"/>
  <c r="FV47" s="1"/>
  <c r="FX48"/>
  <c r="FY48" s="1"/>
  <c r="FU49"/>
  <c r="FV49" s="1"/>
  <c r="FX50"/>
  <c r="FY50" s="1"/>
  <c r="FU51"/>
  <c r="FV51" s="1"/>
  <c r="FX52"/>
  <c r="FY52" s="1"/>
  <c r="FU53"/>
  <c r="FV53" s="1"/>
  <c r="FX54"/>
  <c r="FY54" s="1"/>
  <c r="FU55"/>
  <c r="FV55" s="1"/>
  <c r="FW58"/>
  <c r="FY58" s="1"/>
  <c r="FU60"/>
  <c r="FV60" s="1"/>
  <c r="FX61"/>
  <c r="FU62"/>
  <c r="FV62" s="1"/>
  <c r="FX63"/>
  <c r="FY63" s="1"/>
  <c r="FU64"/>
  <c r="FV64" s="1"/>
  <c r="FX65"/>
  <c r="FY65" s="1"/>
  <c r="FU66"/>
  <c r="FV66" s="1"/>
  <c r="FX67"/>
  <c r="FY67" s="1"/>
  <c r="FU68"/>
  <c r="FV68" s="1"/>
  <c r="FX69"/>
  <c r="FY69" s="1"/>
  <c r="FU70"/>
  <c r="FV70" s="1"/>
  <c r="FX71"/>
  <c r="FY71" s="1"/>
  <c r="FX76"/>
  <c r="FU77"/>
  <c r="FV77" s="1"/>
  <c r="FW77" s="1"/>
  <c r="FX78"/>
  <c r="FY78" s="1"/>
  <c r="FU79"/>
  <c r="FV79" s="1"/>
  <c r="FX80"/>
  <c r="FY80" s="1"/>
  <c r="FU81"/>
  <c r="FV81" s="1"/>
  <c r="FX82"/>
  <c r="FY82" s="1"/>
  <c r="FU83"/>
  <c r="FV83" s="1"/>
  <c r="FX84"/>
  <c r="FY84" s="1"/>
  <c r="FU85"/>
  <c r="FV85" s="1"/>
  <c r="FX86"/>
  <c r="FY86" s="1"/>
  <c r="FU87"/>
  <c r="FV87" s="1"/>
  <c r="FO41"/>
  <c r="FO73"/>
  <c r="FO24"/>
  <c r="FO56"/>
  <c r="FO88"/>
  <c r="FM10"/>
  <c r="FO10" s="1"/>
  <c r="FK12"/>
  <c r="FL12" s="1"/>
  <c r="FN13"/>
  <c r="FK14"/>
  <c r="FL14" s="1"/>
  <c r="FN15"/>
  <c r="FO15" s="1"/>
  <c r="FK16"/>
  <c r="FL16" s="1"/>
  <c r="FN17"/>
  <c r="FO17" s="1"/>
  <c r="FK18"/>
  <c r="FL18" s="1"/>
  <c r="FN19"/>
  <c r="FO19" s="1"/>
  <c r="FK20"/>
  <c r="FL20" s="1"/>
  <c r="FN21"/>
  <c r="FO21" s="1"/>
  <c r="FK22"/>
  <c r="FL22" s="1"/>
  <c r="FN23"/>
  <c r="FO23" s="1"/>
  <c r="FK24"/>
  <c r="FL24" s="1"/>
  <c r="FN25"/>
  <c r="FO25" s="1"/>
  <c r="FN28"/>
  <c r="FK29"/>
  <c r="FL29" s="1"/>
  <c r="FM29" s="1"/>
  <c r="FN30"/>
  <c r="FO30" s="1"/>
  <c r="FK31"/>
  <c r="FL31" s="1"/>
  <c r="FN32"/>
  <c r="FO32" s="1"/>
  <c r="FK33"/>
  <c r="FL33" s="1"/>
  <c r="FN34"/>
  <c r="FO34" s="1"/>
  <c r="FK35"/>
  <c r="FL35" s="1"/>
  <c r="FN36"/>
  <c r="FO36" s="1"/>
  <c r="FK37"/>
  <c r="FL37" s="1"/>
  <c r="FN38"/>
  <c r="FO38" s="1"/>
  <c r="FK39"/>
  <c r="FL39" s="1"/>
  <c r="FN40"/>
  <c r="FO40" s="1"/>
  <c r="FK41"/>
  <c r="FL41" s="1"/>
  <c r="FM42"/>
  <c r="FO42" s="1"/>
  <c r="FK44"/>
  <c r="FL44" s="1"/>
  <c r="FN45"/>
  <c r="FK46"/>
  <c r="FL46" s="1"/>
  <c r="FN47"/>
  <c r="FO47" s="1"/>
  <c r="FK48"/>
  <c r="FL48" s="1"/>
  <c r="FN49"/>
  <c r="FO49" s="1"/>
  <c r="FK50"/>
  <c r="FL50" s="1"/>
  <c r="FN51"/>
  <c r="FO51" s="1"/>
  <c r="FK52"/>
  <c r="FL52" s="1"/>
  <c r="FN53"/>
  <c r="FO53" s="1"/>
  <c r="FK54"/>
  <c r="FL54" s="1"/>
  <c r="FN55"/>
  <c r="FO55" s="1"/>
  <c r="FK56"/>
  <c r="FL56" s="1"/>
  <c r="FN57"/>
  <c r="FO57" s="1"/>
  <c r="FN60"/>
  <c r="FK61"/>
  <c r="FL61" s="1"/>
  <c r="FM61" s="1"/>
  <c r="FN62"/>
  <c r="FO62" s="1"/>
  <c r="FK63"/>
  <c r="FL63" s="1"/>
  <c r="FN64"/>
  <c r="FO64" s="1"/>
  <c r="FK65"/>
  <c r="FL65" s="1"/>
  <c r="FN66"/>
  <c r="FO66" s="1"/>
  <c r="FK67"/>
  <c r="FL67" s="1"/>
  <c r="FN68"/>
  <c r="FO68" s="1"/>
  <c r="FK69"/>
  <c r="FL69" s="1"/>
  <c r="FN70"/>
  <c r="FO70" s="1"/>
  <c r="FK71"/>
  <c r="FL71" s="1"/>
  <c r="FN72"/>
  <c r="FO72" s="1"/>
  <c r="FK73"/>
  <c r="FL73" s="1"/>
  <c r="FM74"/>
  <c r="FO74" s="1"/>
  <c r="FK76"/>
  <c r="FL76" s="1"/>
  <c r="FN77"/>
  <c r="FK78"/>
  <c r="FL78" s="1"/>
  <c r="FN79"/>
  <c r="FO79" s="1"/>
  <c r="FK80"/>
  <c r="FL80" s="1"/>
  <c r="FN81"/>
  <c r="FO81" s="1"/>
  <c r="FK82"/>
  <c r="FL82" s="1"/>
  <c r="FN83"/>
  <c r="FO83" s="1"/>
  <c r="FK84"/>
  <c r="FL84" s="1"/>
  <c r="FN85"/>
  <c r="FO85" s="1"/>
  <c r="FK86"/>
  <c r="FL86" s="1"/>
  <c r="FN87"/>
  <c r="FO87" s="1"/>
  <c r="FK88"/>
  <c r="FL88" s="1"/>
  <c r="FN89"/>
  <c r="FO89" s="1"/>
  <c r="FN12"/>
  <c r="FK13"/>
  <c r="FL13" s="1"/>
  <c r="FM13" s="1"/>
  <c r="FN14"/>
  <c r="FO14" s="1"/>
  <c r="FK15"/>
  <c r="FL15" s="1"/>
  <c r="FN16"/>
  <c r="FO16" s="1"/>
  <c r="FK17"/>
  <c r="FL17" s="1"/>
  <c r="FN18"/>
  <c r="FO18" s="1"/>
  <c r="FK19"/>
  <c r="FL19" s="1"/>
  <c r="FN20"/>
  <c r="FO20" s="1"/>
  <c r="FK21"/>
  <c r="FL21" s="1"/>
  <c r="FN22"/>
  <c r="FO22" s="1"/>
  <c r="FK23"/>
  <c r="FL23" s="1"/>
  <c r="FM26"/>
  <c r="FO26" s="1"/>
  <c r="FK28"/>
  <c r="FL28" s="1"/>
  <c r="FN29"/>
  <c r="FK30"/>
  <c r="FL30" s="1"/>
  <c r="FN31"/>
  <c r="FO31" s="1"/>
  <c r="FK32"/>
  <c r="FL32" s="1"/>
  <c r="FN33"/>
  <c r="FO33" s="1"/>
  <c r="FK34"/>
  <c r="FL34" s="1"/>
  <c r="FN35"/>
  <c r="FO35" s="1"/>
  <c r="FK36"/>
  <c r="FL36" s="1"/>
  <c r="FN37"/>
  <c r="FO37" s="1"/>
  <c r="FK38"/>
  <c r="FL38" s="1"/>
  <c r="FN39"/>
  <c r="FO39" s="1"/>
  <c r="FN44"/>
  <c r="FK45"/>
  <c r="FL45" s="1"/>
  <c r="FM45" s="1"/>
  <c r="FN46"/>
  <c r="FO46" s="1"/>
  <c r="FK47"/>
  <c r="FL47" s="1"/>
  <c r="FN48"/>
  <c r="FO48" s="1"/>
  <c r="FK49"/>
  <c r="FL49" s="1"/>
  <c r="FN50"/>
  <c r="FO50" s="1"/>
  <c r="FK51"/>
  <c r="FL51" s="1"/>
  <c r="FN52"/>
  <c r="FO52" s="1"/>
  <c r="FK53"/>
  <c r="FL53" s="1"/>
  <c r="FN54"/>
  <c r="FO54" s="1"/>
  <c r="FK55"/>
  <c r="FL55" s="1"/>
  <c r="FM58"/>
  <c r="FO58" s="1"/>
  <c r="FK60"/>
  <c r="FL60" s="1"/>
  <c r="FN61"/>
  <c r="FK62"/>
  <c r="FL62" s="1"/>
  <c r="FN63"/>
  <c r="FO63" s="1"/>
  <c r="FK64"/>
  <c r="FL64" s="1"/>
  <c r="FN65"/>
  <c r="FO65" s="1"/>
  <c r="FK66"/>
  <c r="FL66" s="1"/>
  <c r="FN67"/>
  <c r="FO67" s="1"/>
  <c r="FK68"/>
  <c r="FL68" s="1"/>
  <c r="FN69"/>
  <c r="FO69" s="1"/>
  <c r="FK70"/>
  <c r="FL70" s="1"/>
  <c r="FN71"/>
  <c r="FO71" s="1"/>
  <c r="FN76"/>
  <c r="FK77"/>
  <c r="FL77" s="1"/>
  <c r="FM77" s="1"/>
  <c r="FN78"/>
  <c r="FO78" s="1"/>
  <c r="FK79"/>
  <c r="FL79" s="1"/>
  <c r="FN80"/>
  <c r="FO80" s="1"/>
  <c r="FK81"/>
  <c r="FL81" s="1"/>
  <c r="FN82"/>
  <c r="FO82" s="1"/>
  <c r="FK83"/>
  <c r="FL83" s="1"/>
  <c r="FN84"/>
  <c r="FO84" s="1"/>
  <c r="FK85"/>
  <c r="FL85" s="1"/>
  <c r="FN86"/>
  <c r="FO86" s="1"/>
  <c r="FK87"/>
  <c r="FL87" s="1"/>
  <c r="FE41"/>
  <c r="FE73"/>
  <c r="FE24"/>
  <c r="FE56"/>
  <c r="FE88"/>
  <c r="FC10"/>
  <c r="FE10" s="1"/>
  <c r="FA12"/>
  <c r="FB12" s="1"/>
  <c r="FD13"/>
  <c r="FA14"/>
  <c r="FB14" s="1"/>
  <c r="FD15"/>
  <c r="FA16"/>
  <c r="FB16" s="1"/>
  <c r="FC16" s="1"/>
  <c r="FD17"/>
  <c r="FE17" s="1"/>
  <c r="FA18"/>
  <c r="FB18" s="1"/>
  <c r="FD19"/>
  <c r="FE19" s="1"/>
  <c r="FA20"/>
  <c r="FB20" s="1"/>
  <c r="FD21"/>
  <c r="FE21" s="1"/>
  <c r="FA22"/>
  <c r="FB22" s="1"/>
  <c r="FD23"/>
  <c r="FE23" s="1"/>
  <c r="FA24"/>
  <c r="FB24" s="1"/>
  <c r="FD25"/>
  <c r="FE25" s="1"/>
  <c r="FD28"/>
  <c r="FA29"/>
  <c r="FB29" s="1"/>
  <c r="FC29" s="1"/>
  <c r="FD30"/>
  <c r="FE30" s="1"/>
  <c r="FA31"/>
  <c r="FB31" s="1"/>
  <c r="FC31" s="1"/>
  <c r="FD32"/>
  <c r="FA33"/>
  <c r="FB33" s="1"/>
  <c r="FD34"/>
  <c r="FE34" s="1"/>
  <c r="FA35"/>
  <c r="FB35" s="1"/>
  <c r="FD36"/>
  <c r="FE36" s="1"/>
  <c r="FA37"/>
  <c r="FB37" s="1"/>
  <c r="FD38"/>
  <c r="FE38" s="1"/>
  <c r="FA39"/>
  <c r="FB39" s="1"/>
  <c r="FD40"/>
  <c r="FE40" s="1"/>
  <c r="FA41"/>
  <c r="FB41" s="1"/>
  <c r="FC42"/>
  <c r="FE42" s="1"/>
  <c r="FA44"/>
  <c r="FB44" s="1"/>
  <c r="FD45"/>
  <c r="FA46"/>
  <c r="FB46" s="1"/>
  <c r="FD47"/>
  <c r="FA48"/>
  <c r="FB48" s="1"/>
  <c r="FC48" s="1"/>
  <c r="FD49"/>
  <c r="FE49" s="1"/>
  <c r="FA50"/>
  <c r="FB50" s="1"/>
  <c r="FD51"/>
  <c r="FE51" s="1"/>
  <c r="FA52"/>
  <c r="FB52" s="1"/>
  <c r="FD53"/>
  <c r="FE53" s="1"/>
  <c r="FA54"/>
  <c r="FB54" s="1"/>
  <c r="FD55"/>
  <c r="FE55" s="1"/>
  <c r="FA56"/>
  <c r="FB56" s="1"/>
  <c r="FD57"/>
  <c r="FE57" s="1"/>
  <c r="FD60"/>
  <c r="FA61"/>
  <c r="FB61" s="1"/>
  <c r="FC61" s="1"/>
  <c r="FD62"/>
  <c r="FE62" s="1"/>
  <c r="FA63"/>
  <c r="FB63" s="1"/>
  <c r="FC63" s="1"/>
  <c r="FD64"/>
  <c r="FA65"/>
  <c r="FB65" s="1"/>
  <c r="FD66"/>
  <c r="FE66" s="1"/>
  <c r="FA67"/>
  <c r="FB67" s="1"/>
  <c r="FD68"/>
  <c r="FE68" s="1"/>
  <c r="FA69"/>
  <c r="FB69" s="1"/>
  <c r="FD70"/>
  <c r="FE70" s="1"/>
  <c r="FA71"/>
  <c r="FB71" s="1"/>
  <c r="FD72"/>
  <c r="FE72" s="1"/>
  <c r="FA73"/>
  <c r="FB73" s="1"/>
  <c r="FC74"/>
  <c r="FE74" s="1"/>
  <c r="FA76"/>
  <c r="FB76" s="1"/>
  <c r="FD77"/>
  <c r="FA78"/>
  <c r="FB78" s="1"/>
  <c r="FD79"/>
  <c r="FA80"/>
  <c r="FB80" s="1"/>
  <c r="FC80" s="1"/>
  <c r="FD81"/>
  <c r="FE81" s="1"/>
  <c r="FA82"/>
  <c r="FB82" s="1"/>
  <c r="FD83"/>
  <c r="FE83" s="1"/>
  <c r="FA84"/>
  <c r="FB84" s="1"/>
  <c r="FD85"/>
  <c r="FE85" s="1"/>
  <c r="FA86"/>
  <c r="FB86" s="1"/>
  <c r="FD87"/>
  <c r="FE87" s="1"/>
  <c r="FA88"/>
  <c r="FB88" s="1"/>
  <c r="FD89"/>
  <c r="FE89" s="1"/>
  <c r="FD12"/>
  <c r="FA13"/>
  <c r="FB13" s="1"/>
  <c r="FC13" s="1"/>
  <c r="FD14"/>
  <c r="FE14" s="1"/>
  <c r="FA15"/>
  <c r="FB15" s="1"/>
  <c r="FC15" s="1"/>
  <c r="FD16"/>
  <c r="FE16" s="1"/>
  <c r="FA17"/>
  <c r="FB17" s="1"/>
  <c r="FD18"/>
  <c r="FE18" s="1"/>
  <c r="FA19"/>
  <c r="FB19" s="1"/>
  <c r="FD20"/>
  <c r="FE20" s="1"/>
  <c r="FA21"/>
  <c r="FB21" s="1"/>
  <c r="FD22"/>
  <c r="FE22" s="1"/>
  <c r="FA23"/>
  <c r="FB23" s="1"/>
  <c r="FC26"/>
  <c r="FE26" s="1"/>
  <c r="FA28"/>
  <c r="FB28" s="1"/>
  <c r="FD29"/>
  <c r="FA30"/>
  <c r="FB30" s="1"/>
  <c r="FD31"/>
  <c r="FA32"/>
  <c r="FB32" s="1"/>
  <c r="FC32" s="1"/>
  <c r="FD33"/>
  <c r="FE33" s="1"/>
  <c r="FA34"/>
  <c r="FB34" s="1"/>
  <c r="FD35"/>
  <c r="FE35" s="1"/>
  <c r="FA36"/>
  <c r="FB36" s="1"/>
  <c r="FD37"/>
  <c r="FE37" s="1"/>
  <c r="FA38"/>
  <c r="FB38" s="1"/>
  <c r="FD39"/>
  <c r="FE39" s="1"/>
  <c r="FD44"/>
  <c r="FA45"/>
  <c r="FB45" s="1"/>
  <c r="FC45" s="1"/>
  <c r="FD46"/>
  <c r="FE46" s="1"/>
  <c r="FA47"/>
  <c r="FB47" s="1"/>
  <c r="FC47" s="1"/>
  <c r="FD48"/>
  <c r="FE48" s="1"/>
  <c r="FA49"/>
  <c r="FB49" s="1"/>
  <c r="FD50"/>
  <c r="FE50" s="1"/>
  <c r="FA51"/>
  <c r="FB51" s="1"/>
  <c r="FD52"/>
  <c r="FE52" s="1"/>
  <c r="FA53"/>
  <c r="FB53" s="1"/>
  <c r="FD54"/>
  <c r="FE54" s="1"/>
  <c r="FA55"/>
  <c r="FB55" s="1"/>
  <c r="FC58"/>
  <c r="FE58" s="1"/>
  <c r="FA60"/>
  <c r="FB60" s="1"/>
  <c r="FD61"/>
  <c r="FA62"/>
  <c r="FB62" s="1"/>
  <c r="FD63"/>
  <c r="FA64"/>
  <c r="FB64" s="1"/>
  <c r="FC64" s="1"/>
  <c r="FD65"/>
  <c r="FE65" s="1"/>
  <c r="FA66"/>
  <c r="FB66" s="1"/>
  <c r="FD67"/>
  <c r="FE67" s="1"/>
  <c r="FA68"/>
  <c r="FB68" s="1"/>
  <c r="FD69"/>
  <c r="FE69" s="1"/>
  <c r="FA70"/>
  <c r="FB70" s="1"/>
  <c r="FD71"/>
  <c r="FE71" s="1"/>
  <c r="FD76"/>
  <c r="FA77"/>
  <c r="FB77" s="1"/>
  <c r="FC77" s="1"/>
  <c r="FD78"/>
  <c r="FE78" s="1"/>
  <c r="FA79"/>
  <c r="FB79" s="1"/>
  <c r="FC79" s="1"/>
  <c r="FD80"/>
  <c r="FE80" s="1"/>
  <c r="FA81"/>
  <c r="FB81" s="1"/>
  <c r="FD82"/>
  <c r="FE82" s="1"/>
  <c r="FA83"/>
  <c r="FB83" s="1"/>
  <c r="FD84"/>
  <c r="FE84" s="1"/>
  <c r="FA85"/>
  <c r="FB85" s="1"/>
  <c r="FD86"/>
  <c r="FE86" s="1"/>
  <c r="FA87"/>
  <c r="FB87" s="1"/>
  <c r="EU41"/>
  <c r="EU73"/>
  <c r="EU24"/>
  <c r="EU56"/>
  <c r="EU88"/>
  <c r="ES10"/>
  <c r="EU10" s="1"/>
  <c r="EQ12"/>
  <c r="ER12" s="1"/>
  <c r="ET13"/>
  <c r="EQ14"/>
  <c r="ER14" s="1"/>
  <c r="ET15"/>
  <c r="EU15" s="1"/>
  <c r="EQ16"/>
  <c r="ER16" s="1"/>
  <c r="ET17"/>
  <c r="EU17" s="1"/>
  <c r="EQ18"/>
  <c r="ER18" s="1"/>
  <c r="ET19"/>
  <c r="EU19" s="1"/>
  <c r="EQ20"/>
  <c r="ER20" s="1"/>
  <c r="ET21"/>
  <c r="EU21" s="1"/>
  <c r="EQ22"/>
  <c r="ER22" s="1"/>
  <c r="ET23"/>
  <c r="EU23" s="1"/>
  <c r="EQ24"/>
  <c r="ER24" s="1"/>
  <c r="ET25"/>
  <c r="EU25" s="1"/>
  <c r="ET28"/>
  <c r="EQ29"/>
  <c r="ER29" s="1"/>
  <c r="ES29" s="1"/>
  <c r="ET30"/>
  <c r="EU30" s="1"/>
  <c r="EQ31"/>
  <c r="ER31" s="1"/>
  <c r="ET32"/>
  <c r="EU32" s="1"/>
  <c r="EQ33"/>
  <c r="ER33" s="1"/>
  <c r="ET34"/>
  <c r="EU34" s="1"/>
  <c r="EQ35"/>
  <c r="ER35" s="1"/>
  <c r="ET36"/>
  <c r="EU36" s="1"/>
  <c r="EQ37"/>
  <c r="ER37" s="1"/>
  <c r="ET38"/>
  <c r="EU38" s="1"/>
  <c r="EQ39"/>
  <c r="ER39" s="1"/>
  <c r="ET40"/>
  <c r="EU40" s="1"/>
  <c r="EQ41"/>
  <c r="ER41" s="1"/>
  <c r="ES42"/>
  <c r="EU42" s="1"/>
  <c r="EQ44"/>
  <c r="ER44" s="1"/>
  <c r="ET45"/>
  <c r="EQ46"/>
  <c r="ER46" s="1"/>
  <c r="ET47"/>
  <c r="EU47" s="1"/>
  <c r="EQ48"/>
  <c r="ER48" s="1"/>
  <c r="ET49"/>
  <c r="EU49" s="1"/>
  <c r="EQ50"/>
  <c r="ER50" s="1"/>
  <c r="ET51"/>
  <c r="EU51" s="1"/>
  <c r="EQ52"/>
  <c r="ER52" s="1"/>
  <c r="ET53"/>
  <c r="EU53" s="1"/>
  <c r="EQ54"/>
  <c r="ER54" s="1"/>
  <c r="ET55"/>
  <c r="EU55" s="1"/>
  <c r="EQ56"/>
  <c r="ER56" s="1"/>
  <c r="ET57"/>
  <c r="EU57" s="1"/>
  <c r="ET60"/>
  <c r="EQ61"/>
  <c r="ER61" s="1"/>
  <c r="ES61" s="1"/>
  <c r="ET62"/>
  <c r="EU62" s="1"/>
  <c r="EQ63"/>
  <c r="ER63" s="1"/>
  <c r="ET64"/>
  <c r="EU64" s="1"/>
  <c r="EQ65"/>
  <c r="ER65" s="1"/>
  <c r="ET66"/>
  <c r="EU66" s="1"/>
  <c r="EQ67"/>
  <c r="ER67" s="1"/>
  <c r="ET68"/>
  <c r="EU68" s="1"/>
  <c r="EQ69"/>
  <c r="ER69" s="1"/>
  <c r="ET70"/>
  <c r="EU70" s="1"/>
  <c r="EQ71"/>
  <c r="ER71" s="1"/>
  <c r="ET72"/>
  <c r="EU72" s="1"/>
  <c r="EQ73"/>
  <c r="ER73" s="1"/>
  <c r="ES74"/>
  <c r="EU74" s="1"/>
  <c r="EQ76"/>
  <c r="ER76" s="1"/>
  <c r="ET77"/>
  <c r="EQ78"/>
  <c r="ER78" s="1"/>
  <c r="ET79"/>
  <c r="EU79" s="1"/>
  <c r="EQ80"/>
  <c r="ER80" s="1"/>
  <c r="ET81"/>
  <c r="EU81" s="1"/>
  <c r="EQ82"/>
  <c r="ER82" s="1"/>
  <c r="ET83"/>
  <c r="EU83" s="1"/>
  <c r="EQ84"/>
  <c r="ER84" s="1"/>
  <c r="ET85"/>
  <c r="EU85" s="1"/>
  <c r="EQ86"/>
  <c r="ER86" s="1"/>
  <c r="ET87"/>
  <c r="EU87" s="1"/>
  <c r="EQ88"/>
  <c r="ER88" s="1"/>
  <c r="ET89"/>
  <c r="EU89" s="1"/>
  <c r="ET12"/>
  <c r="EQ13"/>
  <c r="ER13" s="1"/>
  <c r="ES13" s="1"/>
  <c r="ET14"/>
  <c r="EU14" s="1"/>
  <c r="EQ15"/>
  <c r="ER15" s="1"/>
  <c r="ET16"/>
  <c r="EU16" s="1"/>
  <c r="EQ17"/>
  <c r="ER17" s="1"/>
  <c r="ET18"/>
  <c r="EU18" s="1"/>
  <c r="EQ19"/>
  <c r="ER19" s="1"/>
  <c r="ET20"/>
  <c r="EU20" s="1"/>
  <c r="EQ21"/>
  <c r="ER21" s="1"/>
  <c r="ET22"/>
  <c r="EU22" s="1"/>
  <c r="EQ23"/>
  <c r="ER23" s="1"/>
  <c r="ES26"/>
  <c r="EU26" s="1"/>
  <c r="EQ28"/>
  <c r="ER28" s="1"/>
  <c r="ET29"/>
  <c r="EQ30"/>
  <c r="ER30" s="1"/>
  <c r="ET31"/>
  <c r="EU31" s="1"/>
  <c r="EQ32"/>
  <c r="ER32" s="1"/>
  <c r="ET33"/>
  <c r="EU33" s="1"/>
  <c r="EQ34"/>
  <c r="ER34" s="1"/>
  <c r="ET35"/>
  <c r="EU35" s="1"/>
  <c r="EQ36"/>
  <c r="ER36" s="1"/>
  <c r="ET37"/>
  <c r="EU37" s="1"/>
  <c r="EQ38"/>
  <c r="ER38" s="1"/>
  <c r="ET39"/>
  <c r="EU39" s="1"/>
  <c r="ET44"/>
  <c r="EQ45"/>
  <c r="ER45" s="1"/>
  <c r="ES45" s="1"/>
  <c r="ET46"/>
  <c r="EU46" s="1"/>
  <c r="EQ47"/>
  <c r="ER47" s="1"/>
  <c r="ET48"/>
  <c r="EU48" s="1"/>
  <c r="EQ49"/>
  <c r="ER49" s="1"/>
  <c r="ET50"/>
  <c r="EU50" s="1"/>
  <c r="EQ51"/>
  <c r="ER51" s="1"/>
  <c r="ET52"/>
  <c r="EU52" s="1"/>
  <c r="EQ53"/>
  <c r="ER53" s="1"/>
  <c r="ET54"/>
  <c r="EU54" s="1"/>
  <c r="EQ55"/>
  <c r="ER55" s="1"/>
  <c r="ES58"/>
  <c r="EU58" s="1"/>
  <c r="EQ60"/>
  <c r="ER60" s="1"/>
  <c r="ET61"/>
  <c r="EQ62"/>
  <c r="ER62" s="1"/>
  <c r="ET63"/>
  <c r="EU63" s="1"/>
  <c r="EQ64"/>
  <c r="ER64" s="1"/>
  <c r="ET65"/>
  <c r="EU65" s="1"/>
  <c r="EQ66"/>
  <c r="ER66" s="1"/>
  <c r="ET67"/>
  <c r="EU67" s="1"/>
  <c r="EQ68"/>
  <c r="ER68" s="1"/>
  <c r="ET69"/>
  <c r="EU69" s="1"/>
  <c r="EQ70"/>
  <c r="ER70" s="1"/>
  <c r="ET71"/>
  <c r="EU71" s="1"/>
  <c r="ET76"/>
  <c r="EQ77"/>
  <c r="ER77" s="1"/>
  <c r="ES77" s="1"/>
  <c r="ET78"/>
  <c r="EU78" s="1"/>
  <c r="EQ79"/>
  <c r="ER79" s="1"/>
  <c r="ET80"/>
  <c r="EU80" s="1"/>
  <c r="EQ81"/>
  <c r="ER81" s="1"/>
  <c r="ET82"/>
  <c r="EU82" s="1"/>
  <c r="EQ83"/>
  <c r="ER83" s="1"/>
  <c r="ET84"/>
  <c r="EU84" s="1"/>
  <c r="EQ85"/>
  <c r="ER85" s="1"/>
  <c r="ET86"/>
  <c r="EU86" s="1"/>
  <c r="EQ87"/>
  <c r="ER87" s="1"/>
  <c r="EL10"/>
  <c r="EL56"/>
  <c r="EL88"/>
  <c r="EJ41"/>
  <c r="EK41" s="1"/>
  <c r="EJ39"/>
  <c r="EK39" s="1"/>
  <c r="EJ37"/>
  <c r="EK37" s="1"/>
  <c r="EJ35"/>
  <c r="EK35" s="1"/>
  <c r="EJ33"/>
  <c r="EK33" s="1"/>
  <c r="EJ31"/>
  <c r="EK31" s="1"/>
  <c r="EJ29"/>
  <c r="EG72"/>
  <c r="EH72" s="1"/>
  <c r="EG70"/>
  <c r="EH70" s="1"/>
  <c r="EG68"/>
  <c r="EH68" s="1"/>
  <c r="EG66"/>
  <c r="EH66" s="1"/>
  <c r="EG64"/>
  <c r="EH64" s="1"/>
  <c r="EG62"/>
  <c r="EH62" s="1"/>
  <c r="EG60"/>
  <c r="EH60" s="1"/>
  <c r="EI58"/>
  <c r="EK58" s="1"/>
  <c r="EG40"/>
  <c r="EH40" s="1"/>
  <c r="EG38"/>
  <c r="EH38" s="1"/>
  <c r="EG36"/>
  <c r="EH36" s="1"/>
  <c r="EG34"/>
  <c r="EH34" s="1"/>
  <c r="EG32"/>
  <c r="EH32" s="1"/>
  <c r="EG30"/>
  <c r="EH30" s="1"/>
  <c r="EG28"/>
  <c r="EH28" s="1"/>
  <c r="EI26"/>
  <c r="EK26" s="1"/>
  <c r="EJ73"/>
  <c r="EK73" s="1"/>
  <c r="EJ71"/>
  <c r="EK71" s="1"/>
  <c r="EJ69"/>
  <c r="EK69" s="1"/>
  <c r="EJ67"/>
  <c r="EK67" s="1"/>
  <c r="EJ65"/>
  <c r="EK65" s="1"/>
  <c r="EJ63"/>
  <c r="EK63" s="1"/>
  <c r="EJ61"/>
  <c r="EJ28"/>
  <c r="EJ30"/>
  <c r="EJ32"/>
  <c r="EK32" s="1"/>
  <c r="EJ34"/>
  <c r="EJ36"/>
  <c r="EK36" s="1"/>
  <c r="EJ38"/>
  <c r="EJ40"/>
  <c r="EK40" s="1"/>
  <c r="EK30"/>
  <c r="EK34"/>
  <c r="EK38"/>
  <c r="EK47"/>
  <c r="EK51"/>
  <c r="EK55"/>
  <c r="EJ60"/>
  <c r="EG61"/>
  <c r="EH61" s="1"/>
  <c r="EI61" s="1"/>
  <c r="EJ62"/>
  <c r="EK62" s="1"/>
  <c r="EG63"/>
  <c r="EH63" s="1"/>
  <c r="EJ64"/>
  <c r="EK64" s="1"/>
  <c r="EG65"/>
  <c r="EH65" s="1"/>
  <c r="EJ66"/>
  <c r="EK66" s="1"/>
  <c r="EG67"/>
  <c r="EH67" s="1"/>
  <c r="EJ68"/>
  <c r="EK68" s="1"/>
  <c r="EG69"/>
  <c r="EH69" s="1"/>
  <c r="EJ70"/>
  <c r="EK70" s="1"/>
  <c r="EG71"/>
  <c r="EH71" s="1"/>
  <c r="EJ72"/>
  <c r="EK72" s="1"/>
  <c r="EG73"/>
  <c r="EH73" s="1"/>
  <c r="EJ12"/>
  <c r="EG13"/>
  <c r="EH13" s="1"/>
  <c r="EI13" s="1"/>
  <c r="EJ14"/>
  <c r="EK14" s="1"/>
  <c r="EG15"/>
  <c r="EH15" s="1"/>
  <c r="EJ16"/>
  <c r="EK16" s="1"/>
  <c r="EG17"/>
  <c r="EH17" s="1"/>
  <c r="EJ18"/>
  <c r="EK18" s="1"/>
  <c r="EG19"/>
  <c r="EH19" s="1"/>
  <c r="EJ20"/>
  <c r="EK20" s="1"/>
  <c r="EG21"/>
  <c r="EH21" s="1"/>
  <c r="EJ22"/>
  <c r="EK22" s="1"/>
  <c r="EG23"/>
  <c r="EH23" s="1"/>
  <c r="EJ44"/>
  <c r="EK44" s="1"/>
  <c r="EG45"/>
  <c r="EH45" s="1"/>
  <c r="EI45" s="1"/>
  <c r="EJ46"/>
  <c r="EK46" s="1"/>
  <c r="EG47"/>
  <c r="EH47" s="1"/>
  <c r="EJ48"/>
  <c r="EK48" s="1"/>
  <c r="EG49"/>
  <c r="EH49" s="1"/>
  <c r="EJ50"/>
  <c r="EK50" s="1"/>
  <c r="EG51"/>
  <c r="EH51" s="1"/>
  <c r="EJ52"/>
  <c r="EK52" s="1"/>
  <c r="EG53"/>
  <c r="EH53" s="1"/>
  <c r="EJ54"/>
  <c r="EK54" s="1"/>
  <c r="EG55"/>
  <c r="EH55" s="1"/>
  <c r="EJ76"/>
  <c r="EG77"/>
  <c r="EH77" s="1"/>
  <c r="EI77" s="1"/>
  <c r="EJ78"/>
  <c r="EK78" s="1"/>
  <c r="EG79"/>
  <c r="EH79" s="1"/>
  <c r="EJ80"/>
  <c r="EK80" s="1"/>
  <c r="EG81"/>
  <c r="EH81" s="1"/>
  <c r="EJ82"/>
  <c r="EK82" s="1"/>
  <c r="EG83"/>
  <c r="EH83" s="1"/>
  <c r="EJ84"/>
  <c r="EK84" s="1"/>
  <c r="EG85"/>
  <c r="EH85" s="1"/>
  <c r="EJ86"/>
  <c r="EK86" s="1"/>
  <c r="EG87"/>
  <c r="EH87" s="1"/>
  <c r="EA41"/>
  <c r="EA73"/>
  <c r="EA24"/>
  <c r="EA56"/>
  <c r="EA88"/>
  <c r="DY10"/>
  <c r="EA10" s="1"/>
  <c r="DW12"/>
  <c r="DX12" s="1"/>
  <c r="DZ13"/>
  <c r="EA13" s="1"/>
  <c r="DW14"/>
  <c r="DX14" s="1"/>
  <c r="DZ15"/>
  <c r="EA15" s="1"/>
  <c r="DW16"/>
  <c r="DX16" s="1"/>
  <c r="DZ17"/>
  <c r="EA17" s="1"/>
  <c r="DW18"/>
  <c r="DX18" s="1"/>
  <c r="DY18" s="1"/>
  <c r="DZ19"/>
  <c r="EA19" s="1"/>
  <c r="DW20"/>
  <c r="DX20" s="1"/>
  <c r="DZ21"/>
  <c r="EA21" s="1"/>
  <c r="DW22"/>
  <c r="DX22" s="1"/>
  <c r="DZ23"/>
  <c r="EA23" s="1"/>
  <c r="DW24"/>
  <c r="DX24" s="1"/>
  <c r="DZ25"/>
  <c r="EA25" s="1"/>
  <c r="DZ28"/>
  <c r="EA28" s="1"/>
  <c r="DW29"/>
  <c r="DX29" s="1"/>
  <c r="DZ30"/>
  <c r="EA30" s="1"/>
  <c r="DW31"/>
  <c r="DX31" s="1"/>
  <c r="DZ32"/>
  <c r="EA32" s="1"/>
  <c r="DW33"/>
  <c r="DX33" s="1"/>
  <c r="DZ34"/>
  <c r="DW35"/>
  <c r="DX35" s="1"/>
  <c r="DZ36"/>
  <c r="EA36" s="1"/>
  <c r="DW37"/>
  <c r="DX37" s="1"/>
  <c r="DZ38"/>
  <c r="EA38" s="1"/>
  <c r="DW39"/>
  <c r="DX39" s="1"/>
  <c r="DZ40"/>
  <c r="EA40" s="1"/>
  <c r="DW41"/>
  <c r="DX41" s="1"/>
  <c r="DY42"/>
  <c r="EA42" s="1"/>
  <c r="DW44"/>
  <c r="DX44" s="1"/>
  <c r="DZ45"/>
  <c r="EA45" s="1"/>
  <c r="DW46"/>
  <c r="DX46" s="1"/>
  <c r="DZ47"/>
  <c r="EA47" s="1"/>
  <c r="DW48"/>
  <c r="DX48" s="1"/>
  <c r="DZ49"/>
  <c r="EA49" s="1"/>
  <c r="DW50"/>
  <c r="DX50" s="1"/>
  <c r="DY50" s="1"/>
  <c r="DZ51"/>
  <c r="EA51" s="1"/>
  <c r="DW52"/>
  <c r="DX52" s="1"/>
  <c r="DZ53"/>
  <c r="EA53" s="1"/>
  <c r="DW54"/>
  <c r="DX54" s="1"/>
  <c r="DZ55"/>
  <c r="EA55" s="1"/>
  <c r="DW56"/>
  <c r="DX56" s="1"/>
  <c r="DZ57"/>
  <c r="EA57" s="1"/>
  <c r="DZ60"/>
  <c r="EA60" s="1"/>
  <c r="DW61"/>
  <c r="DX61" s="1"/>
  <c r="DZ62"/>
  <c r="EA62" s="1"/>
  <c r="DW63"/>
  <c r="DX63" s="1"/>
  <c r="DZ64"/>
  <c r="EA64" s="1"/>
  <c r="DW65"/>
  <c r="DX65" s="1"/>
  <c r="DZ66"/>
  <c r="DW67"/>
  <c r="DX67" s="1"/>
  <c r="DZ68"/>
  <c r="EA68" s="1"/>
  <c r="DW69"/>
  <c r="DX69" s="1"/>
  <c r="DZ70"/>
  <c r="EA70" s="1"/>
  <c r="DW71"/>
  <c r="DX71" s="1"/>
  <c r="DZ72"/>
  <c r="EA72" s="1"/>
  <c r="DW73"/>
  <c r="DX73" s="1"/>
  <c r="DY74"/>
  <c r="EA74" s="1"/>
  <c r="DW76"/>
  <c r="DX76" s="1"/>
  <c r="DZ77"/>
  <c r="EA77" s="1"/>
  <c r="DW78"/>
  <c r="DX78" s="1"/>
  <c r="DZ79"/>
  <c r="EA79" s="1"/>
  <c r="DW80"/>
  <c r="DX80" s="1"/>
  <c r="DZ81"/>
  <c r="EA81" s="1"/>
  <c r="DW82"/>
  <c r="DX82" s="1"/>
  <c r="DY82" s="1"/>
  <c r="DZ83"/>
  <c r="EA83" s="1"/>
  <c r="DW84"/>
  <c r="DX84" s="1"/>
  <c r="DZ85"/>
  <c r="EA85" s="1"/>
  <c r="DW86"/>
  <c r="DX86" s="1"/>
  <c r="DZ87"/>
  <c r="EA87" s="1"/>
  <c r="DW88"/>
  <c r="DX88" s="1"/>
  <c r="DZ89"/>
  <c r="EA89" s="1"/>
  <c r="DZ12"/>
  <c r="EA12" s="1"/>
  <c r="DW13"/>
  <c r="DX13" s="1"/>
  <c r="DZ14"/>
  <c r="EA14" s="1"/>
  <c r="DW15"/>
  <c r="DX15" s="1"/>
  <c r="DZ16"/>
  <c r="EA16" s="1"/>
  <c r="DW17"/>
  <c r="DX17" s="1"/>
  <c r="DZ18"/>
  <c r="EA18" s="1"/>
  <c r="DW19"/>
  <c r="DX19" s="1"/>
  <c r="DZ20"/>
  <c r="EA20" s="1"/>
  <c r="DW21"/>
  <c r="DX21" s="1"/>
  <c r="DZ22"/>
  <c r="EA22" s="1"/>
  <c r="DW23"/>
  <c r="DX23" s="1"/>
  <c r="DY26"/>
  <c r="EA26" s="1"/>
  <c r="DW28"/>
  <c r="DX28" s="1"/>
  <c r="DZ29"/>
  <c r="EA29" s="1"/>
  <c r="DW30"/>
  <c r="DX30" s="1"/>
  <c r="DZ31"/>
  <c r="EA31" s="1"/>
  <c r="DW32"/>
  <c r="DX32" s="1"/>
  <c r="DZ33"/>
  <c r="EA33" s="1"/>
  <c r="DW34"/>
  <c r="DX34" s="1"/>
  <c r="DY34" s="1"/>
  <c r="DZ35"/>
  <c r="EA35" s="1"/>
  <c r="DW36"/>
  <c r="DX36" s="1"/>
  <c r="DZ37"/>
  <c r="EA37" s="1"/>
  <c r="DW38"/>
  <c r="DX38" s="1"/>
  <c r="DZ39"/>
  <c r="EA39" s="1"/>
  <c r="DZ44"/>
  <c r="EA44" s="1"/>
  <c r="DW45"/>
  <c r="DX45" s="1"/>
  <c r="DZ46"/>
  <c r="EA46" s="1"/>
  <c r="DW47"/>
  <c r="DX47" s="1"/>
  <c r="DZ48"/>
  <c r="EA48" s="1"/>
  <c r="DW49"/>
  <c r="DX49" s="1"/>
  <c r="DZ50"/>
  <c r="EA50" s="1"/>
  <c r="DW51"/>
  <c r="DX51" s="1"/>
  <c r="DZ52"/>
  <c r="EA52" s="1"/>
  <c r="DW53"/>
  <c r="DX53" s="1"/>
  <c r="DZ54"/>
  <c r="EA54" s="1"/>
  <c r="DW55"/>
  <c r="DX55" s="1"/>
  <c r="DY58"/>
  <c r="EA58" s="1"/>
  <c r="DW60"/>
  <c r="DX60" s="1"/>
  <c r="DZ61"/>
  <c r="EA61" s="1"/>
  <c r="DW62"/>
  <c r="DX62" s="1"/>
  <c r="DZ63"/>
  <c r="EA63" s="1"/>
  <c r="DW64"/>
  <c r="DX64" s="1"/>
  <c r="DZ65"/>
  <c r="EA65" s="1"/>
  <c r="DW66"/>
  <c r="DX66" s="1"/>
  <c r="DY66" s="1"/>
  <c r="DZ67"/>
  <c r="EA67" s="1"/>
  <c r="DW68"/>
  <c r="DX68" s="1"/>
  <c r="DZ69"/>
  <c r="EA69" s="1"/>
  <c r="DW70"/>
  <c r="DX70" s="1"/>
  <c r="DZ71"/>
  <c r="EA71" s="1"/>
  <c r="DZ76"/>
  <c r="EA76" s="1"/>
  <c r="DW77"/>
  <c r="DX77" s="1"/>
  <c r="DZ78"/>
  <c r="EA78" s="1"/>
  <c r="DW79"/>
  <c r="DX79" s="1"/>
  <c r="DZ80"/>
  <c r="EA80" s="1"/>
  <c r="DW81"/>
  <c r="DX81" s="1"/>
  <c r="DZ82"/>
  <c r="EA82" s="1"/>
  <c r="DW83"/>
  <c r="DX83" s="1"/>
  <c r="DZ84"/>
  <c r="EA84" s="1"/>
  <c r="DW85"/>
  <c r="DX85" s="1"/>
  <c r="DZ86"/>
  <c r="EA86" s="1"/>
  <c r="DW87"/>
  <c r="DX87" s="1"/>
  <c r="DQ41"/>
  <c r="DQ73"/>
  <c r="DQ24"/>
  <c r="DQ56"/>
  <c r="DQ88"/>
  <c r="DO10"/>
  <c r="DQ10" s="1"/>
  <c r="DM12"/>
  <c r="DN12" s="1"/>
  <c r="DP13"/>
  <c r="DM14"/>
  <c r="DN14" s="1"/>
  <c r="DP15"/>
  <c r="DQ15" s="1"/>
  <c r="DM16"/>
  <c r="DN16" s="1"/>
  <c r="DP17"/>
  <c r="DQ17" s="1"/>
  <c r="DM18"/>
  <c r="DN18" s="1"/>
  <c r="DP19"/>
  <c r="DQ19" s="1"/>
  <c r="DM20"/>
  <c r="DN20" s="1"/>
  <c r="DP21"/>
  <c r="DQ21" s="1"/>
  <c r="DM22"/>
  <c r="DN22" s="1"/>
  <c r="DP23"/>
  <c r="DQ23" s="1"/>
  <c r="DM24"/>
  <c r="DN24" s="1"/>
  <c r="DP25"/>
  <c r="DQ25" s="1"/>
  <c r="DP28"/>
  <c r="DQ28" s="1"/>
  <c r="DM29"/>
  <c r="DN29" s="1"/>
  <c r="DO29" s="1"/>
  <c r="DP30"/>
  <c r="DQ30" s="1"/>
  <c r="DM31"/>
  <c r="DN31" s="1"/>
  <c r="DP32"/>
  <c r="DQ32" s="1"/>
  <c r="DM33"/>
  <c r="DN33" s="1"/>
  <c r="DP34"/>
  <c r="DQ34" s="1"/>
  <c r="DM35"/>
  <c r="DN35" s="1"/>
  <c r="DP36"/>
  <c r="DQ36" s="1"/>
  <c r="DM37"/>
  <c r="DN37" s="1"/>
  <c r="DP38"/>
  <c r="DQ38" s="1"/>
  <c r="DM39"/>
  <c r="DN39" s="1"/>
  <c r="DP40"/>
  <c r="DQ40" s="1"/>
  <c r="DM41"/>
  <c r="DN41" s="1"/>
  <c r="DO42"/>
  <c r="DQ42" s="1"/>
  <c r="DM44"/>
  <c r="DN44" s="1"/>
  <c r="DP45"/>
  <c r="DM46"/>
  <c r="DN46" s="1"/>
  <c r="DP47"/>
  <c r="DQ47" s="1"/>
  <c r="DM48"/>
  <c r="DN48" s="1"/>
  <c r="DP49"/>
  <c r="DQ49" s="1"/>
  <c r="DM50"/>
  <c r="DN50" s="1"/>
  <c r="DP51"/>
  <c r="DQ51" s="1"/>
  <c r="DM52"/>
  <c r="DN52" s="1"/>
  <c r="DP53"/>
  <c r="DQ53" s="1"/>
  <c r="DM54"/>
  <c r="DN54" s="1"/>
  <c r="DP55"/>
  <c r="DQ55" s="1"/>
  <c r="DM56"/>
  <c r="DN56" s="1"/>
  <c r="DP57"/>
  <c r="DQ57" s="1"/>
  <c r="DP60"/>
  <c r="DQ60" s="1"/>
  <c r="DM61"/>
  <c r="DN61" s="1"/>
  <c r="DO61" s="1"/>
  <c r="DP62"/>
  <c r="DQ62" s="1"/>
  <c r="DM63"/>
  <c r="DN63" s="1"/>
  <c r="DP64"/>
  <c r="DQ64" s="1"/>
  <c r="DM65"/>
  <c r="DN65" s="1"/>
  <c r="DP66"/>
  <c r="DQ66" s="1"/>
  <c r="DM67"/>
  <c r="DN67" s="1"/>
  <c r="DP68"/>
  <c r="DQ68" s="1"/>
  <c r="DM69"/>
  <c r="DN69" s="1"/>
  <c r="DP70"/>
  <c r="DQ70" s="1"/>
  <c r="DM71"/>
  <c r="DN71" s="1"/>
  <c r="DP72"/>
  <c r="DQ72" s="1"/>
  <c r="DM73"/>
  <c r="DN73" s="1"/>
  <c r="DO74"/>
  <c r="DQ74" s="1"/>
  <c r="DM76"/>
  <c r="DN76" s="1"/>
  <c r="DP77"/>
  <c r="DM78"/>
  <c r="DN78" s="1"/>
  <c r="DP79"/>
  <c r="DQ79" s="1"/>
  <c r="DM80"/>
  <c r="DN80" s="1"/>
  <c r="DP81"/>
  <c r="DQ81" s="1"/>
  <c r="DM82"/>
  <c r="DN82" s="1"/>
  <c r="DP83"/>
  <c r="DQ83" s="1"/>
  <c r="DM84"/>
  <c r="DN84" s="1"/>
  <c r="DP85"/>
  <c r="DQ85" s="1"/>
  <c r="DM86"/>
  <c r="DN86" s="1"/>
  <c r="DP87"/>
  <c r="DQ87" s="1"/>
  <c r="DM88"/>
  <c r="DN88" s="1"/>
  <c r="DP89"/>
  <c r="DQ89" s="1"/>
  <c r="DP12"/>
  <c r="DQ12" s="1"/>
  <c r="DM13"/>
  <c r="DN13" s="1"/>
  <c r="DO13" s="1"/>
  <c r="DP14"/>
  <c r="DQ14" s="1"/>
  <c r="DM15"/>
  <c r="DN15" s="1"/>
  <c r="DP16"/>
  <c r="DQ16" s="1"/>
  <c r="DM17"/>
  <c r="DN17" s="1"/>
  <c r="DP18"/>
  <c r="DQ18" s="1"/>
  <c r="DM19"/>
  <c r="DN19" s="1"/>
  <c r="DP20"/>
  <c r="DQ20" s="1"/>
  <c r="DM21"/>
  <c r="DN21" s="1"/>
  <c r="DP22"/>
  <c r="DQ22" s="1"/>
  <c r="DM23"/>
  <c r="DN23" s="1"/>
  <c r="DO26"/>
  <c r="DQ26" s="1"/>
  <c r="DM28"/>
  <c r="DN28" s="1"/>
  <c r="DP29"/>
  <c r="DM30"/>
  <c r="DN30" s="1"/>
  <c r="DP31"/>
  <c r="DQ31" s="1"/>
  <c r="DM32"/>
  <c r="DN32" s="1"/>
  <c r="DP33"/>
  <c r="DQ33" s="1"/>
  <c r="DM34"/>
  <c r="DN34" s="1"/>
  <c r="DP35"/>
  <c r="DQ35" s="1"/>
  <c r="DM36"/>
  <c r="DN36" s="1"/>
  <c r="DP37"/>
  <c r="DQ37" s="1"/>
  <c r="DM38"/>
  <c r="DN38" s="1"/>
  <c r="DP39"/>
  <c r="DQ39" s="1"/>
  <c r="DP44"/>
  <c r="DQ44" s="1"/>
  <c r="DM45"/>
  <c r="DN45" s="1"/>
  <c r="DO45" s="1"/>
  <c r="DP46"/>
  <c r="DQ46" s="1"/>
  <c r="DM47"/>
  <c r="DN47" s="1"/>
  <c r="DP48"/>
  <c r="DQ48" s="1"/>
  <c r="DM49"/>
  <c r="DN49" s="1"/>
  <c r="DP50"/>
  <c r="DQ50" s="1"/>
  <c r="DM51"/>
  <c r="DN51" s="1"/>
  <c r="DP52"/>
  <c r="DQ52" s="1"/>
  <c r="DM53"/>
  <c r="DN53" s="1"/>
  <c r="DP54"/>
  <c r="DQ54" s="1"/>
  <c r="DM55"/>
  <c r="DN55" s="1"/>
  <c r="DO58"/>
  <c r="DQ58" s="1"/>
  <c r="DM60"/>
  <c r="DN60" s="1"/>
  <c r="DP61"/>
  <c r="DM62"/>
  <c r="DN62" s="1"/>
  <c r="DP63"/>
  <c r="DQ63" s="1"/>
  <c r="DM64"/>
  <c r="DN64" s="1"/>
  <c r="DP65"/>
  <c r="DQ65" s="1"/>
  <c r="DM66"/>
  <c r="DN66" s="1"/>
  <c r="DP67"/>
  <c r="DQ67" s="1"/>
  <c r="DM68"/>
  <c r="DN68" s="1"/>
  <c r="DP69"/>
  <c r="DQ69" s="1"/>
  <c r="DM70"/>
  <c r="DN70" s="1"/>
  <c r="DP71"/>
  <c r="DQ71" s="1"/>
  <c r="DP76"/>
  <c r="DQ76" s="1"/>
  <c r="DM77"/>
  <c r="DN77" s="1"/>
  <c r="DO77" s="1"/>
  <c r="DP78"/>
  <c r="DQ78" s="1"/>
  <c r="DM79"/>
  <c r="DN79" s="1"/>
  <c r="DP80"/>
  <c r="DQ80" s="1"/>
  <c r="DM81"/>
  <c r="DN81" s="1"/>
  <c r="DP82"/>
  <c r="DQ82" s="1"/>
  <c r="DM83"/>
  <c r="DN83" s="1"/>
  <c r="DP84"/>
  <c r="DQ84" s="1"/>
  <c r="DM85"/>
  <c r="DN85" s="1"/>
  <c r="DP86"/>
  <c r="DQ86" s="1"/>
  <c r="DM87"/>
  <c r="DN87" s="1"/>
  <c r="DG41"/>
  <c r="DG73"/>
  <c r="DG24"/>
  <c r="DG56"/>
  <c r="DG88"/>
  <c r="DE10"/>
  <c r="DG10" s="1"/>
  <c r="DC12"/>
  <c r="DD12" s="1"/>
  <c r="DF13"/>
  <c r="DC14"/>
  <c r="DD14" s="1"/>
  <c r="DF15"/>
  <c r="DG15" s="1"/>
  <c r="DC16"/>
  <c r="DD16" s="1"/>
  <c r="DF17"/>
  <c r="DG17" s="1"/>
  <c r="DC18"/>
  <c r="DD18" s="1"/>
  <c r="DE18" s="1"/>
  <c r="DF19"/>
  <c r="DG19" s="1"/>
  <c r="DC20"/>
  <c r="DD20" s="1"/>
  <c r="DF21"/>
  <c r="DG21" s="1"/>
  <c r="DC22"/>
  <c r="DD22" s="1"/>
  <c r="DF23"/>
  <c r="DG23" s="1"/>
  <c r="DC24"/>
  <c r="DD24" s="1"/>
  <c r="DF25"/>
  <c r="DG25" s="1"/>
  <c r="DF28"/>
  <c r="DC29"/>
  <c r="DD29" s="1"/>
  <c r="DE29" s="1"/>
  <c r="DF30"/>
  <c r="DG30" s="1"/>
  <c r="DC31"/>
  <c r="DD31" s="1"/>
  <c r="DF32"/>
  <c r="DG32" s="1"/>
  <c r="DC33"/>
  <c r="DD33" s="1"/>
  <c r="DF34"/>
  <c r="DC35"/>
  <c r="DD35" s="1"/>
  <c r="DF36"/>
  <c r="DG36" s="1"/>
  <c r="DC37"/>
  <c r="DD37" s="1"/>
  <c r="DF38"/>
  <c r="DG38" s="1"/>
  <c r="DC39"/>
  <c r="DD39" s="1"/>
  <c r="DF40"/>
  <c r="DG40" s="1"/>
  <c r="DC41"/>
  <c r="DD41" s="1"/>
  <c r="DE42"/>
  <c r="DG42" s="1"/>
  <c r="DC44"/>
  <c r="DD44" s="1"/>
  <c r="DF45"/>
  <c r="DC46"/>
  <c r="DD46" s="1"/>
  <c r="DF47"/>
  <c r="DG47" s="1"/>
  <c r="DC48"/>
  <c r="DD48" s="1"/>
  <c r="DF49"/>
  <c r="DG49" s="1"/>
  <c r="DC50"/>
  <c r="DD50" s="1"/>
  <c r="DE50" s="1"/>
  <c r="DF51"/>
  <c r="DG51" s="1"/>
  <c r="DC52"/>
  <c r="DD52" s="1"/>
  <c r="DF53"/>
  <c r="DG53" s="1"/>
  <c r="DC54"/>
  <c r="DD54" s="1"/>
  <c r="DF55"/>
  <c r="DG55" s="1"/>
  <c r="DC56"/>
  <c r="DD56" s="1"/>
  <c r="DF57"/>
  <c r="DG57" s="1"/>
  <c r="DF60"/>
  <c r="DC61"/>
  <c r="DD61" s="1"/>
  <c r="DE61" s="1"/>
  <c r="DF62"/>
  <c r="DG62" s="1"/>
  <c r="DC63"/>
  <c r="DD63" s="1"/>
  <c r="DF64"/>
  <c r="DG64" s="1"/>
  <c r="DC65"/>
  <c r="DD65" s="1"/>
  <c r="DF66"/>
  <c r="DC67"/>
  <c r="DD67" s="1"/>
  <c r="DF68"/>
  <c r="DG68" s="1"/>
  <c r="DC69"/>
  <c r="DD69" s="1"/>
  <c r="DF70"/>
  <c r="DG70" s="1"/>
  <c r="DC71"/>
  <c r="DD71" s="1"/>
  <c r="DF72"/>
  <c r="DG72" s="1"/>
  <c r="DC73"/>
  <c r="DD73" s="1"/>
  <c r="DE74"/>
  <c r="DG74" s="1"/>
  <c r="DC76"/>
  <c r="DD76" s="1"/>
  <c r="DF77"/>
  <c r="DC78"/>
  <c r="DD78" s="1"/>
  <c r="DF79"/>
  <c r="DG79" s="1"/>
  <c r="DC80"/>
  <c r="DD80" s="1"/>
  <c r="DF81"/>
  <c r="DG81" s="1"/>
  <c r="DC82"/>
  <c r="DD82" s="1"/>
  <c r="DE82" s="1"/>
  <c r="DF83"/>
  <c r="DG83" s="1"/>
  <c r="DC84"/>
  <c r="DD84" s="1"/>
  <c r="DF85"/>
  <c r="DG85" s="1"/>
  <c r="DC86"/>
  <c r="DD86" s="1"/>
  <c r="DF87"/>
  <c r="DG87" s="1"/>
  <c r="DC88"/>
  <c r="DD88" s="1"/>
  <c r="DF89"/>
  <c r="DG89" s="1"/>
  <c r="DF12"/>
  <c r="DC13"/>
  <c r="DD13" s="1"/>
  <c r="DE13" s="1"/>
  <c r="DF14"/>
  <c r="DG14" s="1"/>
  <c r="DC15"/>
  <c r="DD15" s="1"/>
  <c r="DF16"/>
  <c r="DG16" s="1"/>
  <c r="DC17"/>
  <c r="DD17" s="1"/>
  <c r="DF18"/>
  <c r="DG18" s="1"/>
  <c r="DC19"/>
  <c r="DD19" s="1"/>
  <c r="DF20"/>
  <c r="DG20" s="1"/>
  <c r="DC21"/>
  <c r="DD21" s="1"/>
  <c r="DF22"/>
  <c r="DG22" s="1"/>
  <c r="DC23"/>
  <c r="DD23" s="1"/>
  <c r="DE26"/>
  <c r="DG26" s="1"/>
  <c r="DC28"/>
  <c r="DD28" s="1"/>
  <c r="DF29"/>
  <c r="DC30"/>
  <c r="DD30" s="1"/>
  <c r="DF31"/>
  <c r="DG31" s="1"/>
  <c r="DC32"/>
  <c r="DD32" s="1"/>
  <c r="DF33"/>
  <c r="DG33" s="1"/>
  <c r="DC34"/>
  <c r="DD34" s="1"/>
  <c r="DE34" s="1"/>
  <c r="DF35"/>
  <c r="DG35" s="1"/>
  <c r="DC36"/>
  <c r="DD36" s="1"/>
  <c r="DF37"/>
  <c r="DG37" s="1"/>
  <c r="DC38"/>
  <c r="DD38" s="1"/>
  <c r="DF39"/>
  <c r="DG39" s="1"/>
  <c r="DF44"/>
  <c r="DC45"/>
  <c r="DD45" s="1"/>
  <c r="DE45" s="1"/>
  <c r="DF46"/>
  <c r="DG46" s="1"/>
  <c r="DC47"/>
  <c r="DD47" s="1"/>
  <c r="DF48"/>
  <c r="DG48" s="1"/>
  <c r="DC49"/>
  <c r="DD49" s="1"/>
  <c r="DF50"/>
  <c r="DG50" s="1"/>
  <c r="DC51"/>
  <c r="DD51" s="1"/>
  <c r="DF52"/>
  <c r="DG52" s="1"/>
  <c r="DC53"/>
  <c r="DD53" s="1"/>
  <c r="DF54"/>
  <c r="DG54" s="1"/>
  <c r="DC55"/>
  <c r="DD55" s="1"/>
  <c r="DE58"/>
  <c r="DG58" s="1"/>
  <c r="DC60"/>
  <c r="DD60" s="1"/>
  <c r="DF61"/>
  <c r="DC62"/>
  <c r="DD62" s="1"/>
  <c r="DF63"/>
  <c r="DG63" s="1"/>
  <c r="DC64"/>
  <c r="DD64" s="1"/>
  <c r="DF65"/>
  <c r="DG65" s="1"/>
  <c r="DC66"/>
  <c r="DD66" s="1"/>
  <c r="DE66" s="1"/>
  <c r="DF67"/>
  <c r="DG67" s="1"/>
  <c r="DC68"/>
  <c r="DD68" s="1"/>
  <c r="DF69"/>
  <c r="DG69" s="1"/>
  <c r="DC70"/>
  <c r="DD70" s="1"/>
  <c r="DF71"/>
  <c r="DG71" s="1"/>
  <c r="DF76"/>
  <c r="DC77"/>
  <c r="DD77" s="1"/>
  <c r="DE77" s="1"/>
  <c r="DF78"/>
  <c r="DG78" s="1"/>
  <c r="DC79"/>
  <c r="DD79" s="1"/>
  <c r="DF80"/>
  <c r="DG80" s="1"/>
  <c r="DC81"/>
  <c r="DD81" s="1"/>
  <c r="DF82"/>
  <c r="DG82" s="1"/>
  <c r="DC83"/>
  <c r="DD83" s="1"/>
  <c r="DF84"/>
  <c r="DG84" s="1"/>
  <c r="DC85"/>
  <c r="DD85" s="1"/>
  <c r="DF86"/>
  <c r="DG86" s="1"/>
  <c r="DC87"/>
  <c r="DD87" s="1"/>
  <c r="CX10"/>
  <c r="CX88"/>
  <c r="CX24"/>
  <c r="CX42"/>
  <c r="CX56"/>
  <c r="CX74"/>
  <c r="CV41"/>
  <c r="CW41" s="1"/>
  <c r="CV39"/>
  <c r="CW39" s="1"/>
  <c r="CV37"/>
  <c r="CW37" s="1"/>
  <c r="CV35"/>
  <c r="CW35" s="1"/>
  <c r="CV33"/>
  <c r="CW33" s="1"/>
  <c r="CV31"/>
  <c r="CW31" s="1"/>
  <c r="CV29"/>
  <c r="CS72"/>
  <c r="CT72" s="1"/>
  <c r="CS70"/>
  <c r="CT70" s="1"/>
  <c r="CS68"/>
  <c r="CT68" s="1"/>
  <c r="CS66"/>
  <c r="CT66" s="1"/>
  <c r="CS64"/>
  <c r="CT64" s="1"/>
  <c r="CS62"/>
  <c r="CT62" s="1"/>
  <c r="CS60"/>
  <c r="CT60" s="1"/>
  <c r="CU58"/>
  <c r="CW58" s="1"/>
  <c r="CW15"/>
  <c r="CW17"/>
  <c r="CW19"/>
  <c r="CW21"/>
  <c r="CW23"/>
  <c r="CW25"/>
  <c r="CV28"/>
  <c r="CS29"/>
  <c r="CT29" s="1"/>
  <c r="CU29" s="1"/>
  <c r="CV30"/>
  <c r="CS31"/>
  <c r="CT31" s="1"/>
  <c r="CV32"/>
  <c r="CS33"/>
  <c r="CT33" s="1"/>
  <c r="CV34"/>
  <c r="CS35"/>
  <c r="CT35" s="1"/>
  <c r="CV36"/>
  <c r="CW36" s="1"/>
  <c r="CS37"/>
  <c r="CT37" s="1"/>
  <c r="CV38"/>
  <c r="CS39"/>
  <c r="CT39" s="1"/>
  <c r="CV40"/>
  <c r="CW40" s="1"/>
  <c r="CW79"/>
  <c r="CW81"/>
  <c r="CW83"/>
  <c r="CW85"/>
  <c r="CW87"/>
  <c r="CW89"/>
  <c r="CS40"/>
  <c r="CT40" s="1"/>
  <c r="CS38"/>
  <c r="CT38" s="1"/>
  <c r="CS36"/>
  <c r="CT36" s="1"/>
  <c r="CS34"/>
  <c r="CT34" s="1"/>
  <c r="CS32"/>
  <c r="CT32" s="1"/>
  <c r="CS30"/>
  <c r="CT30" s="1"/>
  <c r="CS28"/>
  <c r="CT28" s="1"/>
  <c r="CU26"/>
  <c r="CW26" s="1"/>
  <c r="CW123" s="1"/>
  <c r="CX123" s="1"/>
  <c r="CV73"/>
  <c r="CW73" s="1"/>
  <c r="CV71"/>
  <c r="CW71" s="1"/>
  <c r="CV69"/>
  <c r="CW69" s="1"/>
  <c r="CV67"/>
  <c r="CW67" s="1"/>
  <c r="CV65"/>
  <c r="CW65" s="1"/>
  <c r="CV63"/>
  <c r="CW63" s="1"/>
  <c r="CV61"/>
  <c r="CW28"/>
  <c r="CW30"/>
  <c r="CW32"/>
  <c r="CW34"/>
  <c r="CW38"/>
  <c r="CX47"/>
  <c r="CX49"/>
  <c r="CX51"/>
  <c r="CX53"/>
  <c r="CX55"/>
  <c r="CX57"/>
  <c r="CV60"/>
  <c r="CW60" s="1"/>
  <c r="CS61"/>
  <c r="CT61" s="1"/>
  <c r="CU61" s="1"/>
  <c r="CV62"/>
  <c r="CW62" s="1"/>
  <c r="CS63"/>
  <c r="CT63" s="1"/>
  <c r="CV64"/>
  <c r="CW64" s="1"/>
  <c r="CS65"/>
  <c r="CT65" s="1"/>
  <c r="CV66"/>
  <c r="CW66" s="1"/>
  <c r="CS67"/>
  <c r="CT67" s="1"/>
  <c r="CV68"/>
  <c r="CW68" s="1"/>
  <c r="CS69"/>
  <c r="CT69" s="1"/>
  <c r="CV70"/>
  <c r="CW70" s="1"/>
  <c r="CS71"/>
  <c r="CT71" s="1"/>
  <c r="CV72"/>
  <c r="CW72" s="1"/>
  <c r="CS73"/>
  <c r="CT73" s="1"/>
  <c r="CV12"/>
  <c r="CW12" s="1"/>
  <c r="CS13"/>
  <c r="CT13" s="1"/>
  <c r="CU13" s="1"/>
  <c r="CW13" s="1"/>
  <c r="CV14"/>
  <c r="CW14" s="1"/>
  <c r="CS15"/>
  <c r="CT15" s="1"/>
  <c r="CV16"/>
  <c r="CW16" s="1"/>
  <c r="CS17"/>
  <c r="CT17" s="1"/>
  <c r="CV18"/>
  <c r="CW18" s="1"/>
  <c r="CS19"/>
  <c r="CT19" s="1"/>
  <c r="CV20"/>
  <c r="CW20" s="1"/>
  <c r="CS21"/>
  <c r="CT21" s="1"/>
  <c r="CV22"/>
  <c r="CW22" s="1"/>
  <c r="CS23"/>
  <c r="CT23" s="1"/>
  <c r="CV44"/>
  <c r="CW44" s="1"/>
  <c r="CS45"/>
  <c r="CT45" s="1"/>
  <c r="CU45" s="1"/>
  <c r="CW45" s="1"/>
  <c r="CX45" s="1"/>
  <c r="CV46"/>
  <c r="CW46" s="1"/>
  <c r="CS47"/>
  <c r="CT47" s="1"/>
  <c r="CV48"/>
  <c r="CW48" s="1"/>
  <c r="CS49"/>
  <c r="CT49" s="1"/>
  <c r="CV50"/>
  <c r="CW50" s="1"/>
  <c r="CS51"/>
  <c r="CT51" s="1"/>
  <c r="CV52"/>
  <c r="CW52" s="1"/>
  <c r="CS53"/>
  <c r="CT53" s="1"/>
  <c r="CV54"/>
  <c r="CW54" s="1"/>
  <c r="CS55"/>
  <c r="CT55" s="1"/>
  <c r="CV76"/>
  <c r="CW76" s="1"/>
  <c r="CS77"/>
  <c r="CT77" s="1"/>
  <c r="CU77" s="1"/>
  <c r="CW77" s="1"/>
  <c r="CV78"/>
  <c r="CW78" s="1"/>
  <c r="CS79"/>
  <c r="CT79" s="1"/>
  <c r="CV80"/>
  <c r="CW80" s="1"/>
  <c r="CS81"/>
  <c r="CT81" s="1"/>
  <c r="CV82"/>
  <c r="CW82" s="1"/>
  <c r="CS83"/>
  <c r="CT83" s="1"/>
  <c r="CV84"/>
  <c r="CW84" s="1"/>
  <c r="CS85"/>
  <c r="CT85" s="1"/>
  <c r="CV86"/>
  <c r="CW86" s="1"/>
  <c r="CS87"/>
  <c r="CT87" s="1"/>
  <c r="CM41"/>
  <c r="CM73"/>
  <c r="CM24"/>
  <c r="CM56"/>
  <c r="CM88"/>
  <c r="CK10"/>
  <c r="CM10" s="1"/>
  <c r="CI12"/>
  <c r="CJ12" s="1"/>
  <c r="CL13"/>
  <c r="CI14"/>
  <c r="CJ14" s="1"/>
  <c r="CL15"/>
  <c r="CM15" s="1"/>
  <c r="CI16"/>
  <c r="CJ16" s="1"/>
  <c r="CL17"/>
  <c r="CM17" s="1"/>
  <c r="CI18"/>
  <c r="CJ18" s="1"/>
  <c r="CK18" s="1"/>
  <c r="CL19"/>
  <c r="CM19" s="1"/>
  <c r="CI20"/>
  <c r="CJ20" s="1"/>
  <c r="CL21"/>
  <c r="CM21" s="1"/>
  <c r="CI22"/>
  <c r="CJ22" s="1"/>
  <c r="CL23"/>
  <c r="CM23" s="1"/>
  <c r="CI24"/>
  <c r="CJ24" s="1"/>
  <c r="CL25"/>
  <c r="CM25" s="1"/>
  <c r="CL28"/>
  <c r="CI29"/>
  <c r="CJ29" s="1"/>
  <c r="CK29" s="1"/>
  <c r="CL30"/>
  <c r="CM30" s="1"/>
  <c r="CI31"/>
  <c r="CJ31" s="1"/>
  <c r="CL32"/>
  <c r="CM32" s="1"/>
  <c r="CI33"/>
  <c r="CJ33" s="1"/>
  <c r="CL34"/>
  <c r="CI35"/>
  <c r="CJ35" s="1"/>
  <c r="CL36"/>
  <c r="CM36" s="1"/>
  <c r="CI37"/>
  <c r="CJ37" s="1"/>
  <c r="CL38"/>
  <c r="CM38" s="1"/>
  <c r="CI39"/>
  <c r="CJ39" s="1"/>
  <c r="CL40"/>
  <c r="CM40" s="1"/>
  <c r="CI41"/>
  <c r="CJ41" s="1"/>
  <c r="CK42"/>
  <c r="CM42" s="1"/>
  <c r="CI44"/>
  <c r="CJ44" s="1"/>
  <c r="CL45"/>
  <c r="CI46"/>
  <c r="CJ46" s="1"/>
  <c r="CL47"/>
  <c r="CM47" s="1"/>
  <c r="CI48"/>
  <c r="CJ48" s="1"/>
  <c r="CL49"/>
  <c r="CM49" s="1"/>
  <c r="CI50"/>
  <c r="CJ50" s="1"/>
  <c r="CK50" s="1"/>
  <c r="CL51"/>
  <c r="CM51" s="1"/>
  <c r="CI52"/>
  <c r="CJ52" s="1"/>
  <c r="CL53"/>
  <c r="CM53" s="1"/>
  <c r="CI54"/>
  <c r="CJ54" s="1"/>
  <c r="CL55"/>
  <c r="CM55" s="1"/>
  <c r="CI56"/>
  <c r="CJ56" s="1"/>
  <c r="CL57"/>
  <c r="CM57" s="1"/>
  <c r="CL60"/>
  <c r="CI61"/>
  <c r="CJ61" s="1"/>
  <c r="CK61" s="1"/>
  <c r="CL62"/>
  <c r="CM62" s="1"/>
  <c r="CI63"/>
  <c r="CJ63" s="1"/>
  <c r="CL64"/>
  <c r="CM64" s="1"/>
  <c r="CI65"/>
  <c r="CJ65" s="1"/>
  <c r="CL66"/>
  <c r="CI67"/>
  <c r="CJ67" s="1"/>
  <c r="CL68"/>
  <c r="CM68" s="1"/>
  <c r="CI69"/>
  <c r="CJ69" s="1"/>
  <c r="CL70"/>
  <c r="CM70" s="1"/>
  <c r="CI71"/>
  <c r="CJ71" s="1"/>
  <c r="CL72"/>
  <c r="CM72" s="1"/>
  <c r="CI73"/>
  <c r="CJ73" s="1"/>
  <c r="CK74"/>
  <c r="CM74" s="1"/>
  <c r="CI76"/>
  <c r="CJ76" s="1"/>
  <c r="CL77"/>
  <c r="CI78"/>
  <c r="CJ78" s="1"/>
  <c r="CL79"/>
  <c r="CM79" s="1"/>
  <c r="CI80"/>
  <c r="CJ80" s="1"/>
  <c r="CL81"/>
  <c r="CM81" s="1"/>
  <c r="CI82"/>
  <c r="CJ82" s="1"/>
  <c r="CK82" s="1"/>
  <c r="CL83"/>
  <c r="CM83" s="1"/>
  <c r="CI84"/>
  <c r="CJ84" s="1"/>
  <c r="CL85"/>
  <c r="CM85" s="1"/>
  <c r="CI86"/>
  <c r="CJ86" s="1"/>
  <c r="CL87"/>
  <c r="CM87" s="1"/>
  <c r="CI88"/>
  <c r="CJ88" s="1"/>
  <c r="CL89"/>
  <c r="CM89" s="1"/>
  <c r="CL12"/>
  <c r="CI13"/>
  <c r="CJ13" s="1"/>
  <c r="CK13" s="1"/>
  <c r="CL14"/>
  <c r="CM14" s="1"/>
  <c r="CI15"/>
  <c r="CJ15" s="1"/>
  <c r="CL16"/>
  <c r="CM16" s="1"/>
  <c r="CI17"/>
  <c r="CJ17" s="1"/>
  <c r="CL18"/>
  <c r="CM18" s="1"/>
  <c r="CI19"/>
  <c r="CJ19" s="1"/>
  <c r="CL20"/>
  <c r="CM20" s="1"/>
  <c r="CI21"/>
  <c r="CJ21" s="1"/>
  <c r="CL22"/>
  <c r="CM22" s="1"/>
  <c r="CI23"/>
  <c r="CJ23" s="1"/>
  <c r="CK26"/>
  <c r="CM26" s="1"/>
  <c r="CI28"/>
  <c r="CJ28" s="1"/>
  <c r="CL29"/>
  <c r="CM29" s="1"/>
  <c r="CI30"/>
  <c r="CJ30" s="1"/>
  <c r="CL31"/>
  <c r="CM31" s="1"/>
  <c r="CI32"/>
  <c r="CJ32" s="1"/>
  <c r="CL33"/>
  <c r="CM33" s="1"/>
  <c r="CI34"/>
  <c r="CJ34" s="1"/>
  <c r="CK34" s="1"/>
  <c r="CL35"/>
  <c r="CM35" s="1"/>
  <c r="CI36"/>
  <c r="CJ36" s="1"/>
  <c r="CL37"/>
  <c r="CM37" s="1"/>
  <c r="CI38"/>
  <c r="CJ38" s="1"/>
  <c r="CL39"/>
  <c r="CM39" s="1"/>
  <c r="CL44"/>
  <c r="CI45"/>
  <c r="CJ45" s="1"/>
  <c r="CK45" s="1"/>
  <c r="CL46"/>
  <c r="CM46" s="1"/>
  <c r="CI47"/>
  <c r="CJ47" s="1"/>
  <c r="CL48"/>
  <c r="CM48" s="1"/>
  <c r="CI49"/>
  <c r="CJ49" s="1"/>
  <c r="CL50"/>
  <c r="CM50" s="1"/>
  <c r="CI51"/>
  <c r="CJ51" s="1"/>
  <c r="CL52"/>
  <c r="CM52" s="1"/>
  <c r="CI53"/>
  <c r="CJ53" s="1"/>
  <c r="CL54"/>
  <c r="CM54" s="1"/>
  <c r="CI55"/>
  <c r="CJ55" s="1"/>
  <c r="CK58"/>
  <c r="CM58" s="1"/>
  <c r="CI60"/>
  <c r="CJ60" s="1"/>
  <c r="CL61"/>
  <c r="CM61" s="1"/>
  <c r="CI62"/>
  <c r="CJ62" s="1"/>
  <c r="CL63"/>
  <c r="CM63" s="1"/>
  <c r="CI64"/>
  <c r="CJ64" s="1"/>
  <c r="CL65"/>
  <c r="CM65" s="1"/>
  <c r="CI66"/>
  <c r="CJ66" s="1"/>
  <c r="CK66" s="1"/>
  <c r="CL67"/>
  <c r="CM67" s="1"/>
  <c r="CI68"/>
  <c r="CJ68" s="1"/>
  <c r="CL69"/>
  <c r="CM69" s="1"/>
  <c r="CI70"/>
  <c r="CJ70" s="1"/>
  <c r="CL71"/>
  <c r="CM71" s="1"/>
  <c r="CL76"/>
  <c r="CI77"/>
  <c r="CJ77" s="1"/>
  <c r="CK77" s="1"/>
  <c r="CL78"/>
  <c r="CM78" s="1"/>
  <c r="CI79"/>
  <c r="CJ79" s="1"/>
  <c r="CL80"/>
  <c r="CM80" s="1"/>
  <c r="CI81"/>
  <c r="CJ81" s="1"/>
  <c r="CL82"/>
  <c r="CM82" s="1"/>
  <c r="CI83"/>
  <c r="CJ83" s="1"/>
  <c r="CL84"/>
  <c r="CM84" s="1"/>
  <c r="CI85"/>
  <c r="CJ85" s="1"/>
  <c r="CL86"/>
  <c r="CM86" s="1"/>
  <c r="CI87"/>
  <c r="CJ87" s="1"/>
  <c r="CC41"/>
  <c r="CC73"/>
  <c r="CC24"/>
  <c r="CC56"/>
  <c r="CC88"/>
  <c r="CA10"/>
  <c r="CC10" s="1"/>
  <c r="BY12"/>
  <c r="BZ12" s="1"/>
  <c r="CB13"/>
  <c r="BY14"/>
  <c r="BZ14" s="1"/>
  <c r="CB15"/>
  <c r="CC15" s="1"/>
  <c r="BY16"/>
  <c r="BZ16" s="1"/>
  <c r="CB17"/>
  <c r="CC17" s="1"/>
  <c r="BY18"/>
  <c r="BZ18" s="1"/>
  <c r="CB19"/>
  <c r="CC19" s="1"/>
  <c r="BY20"/>
  <c r="BZ20" s="1"/>
  <c r="CB21"/>
  <c r="CC21" s="1"/>
  <c r="BY22"/>
  <c r="BZ22" s="1"/>
  <c r="CB23"/>
  <c r="CC23" s="1"/>
  <c r="BY24"/>
  <c r="BZ24" s="1"/>
  <c r="CB25"/>
  <c r="CC25" s="1"/>
  <c r="CB28"/>
  <c r="BY29"/>
  <c r="BZ29" s="1"/>
  <c r="CA29" s="1"/>
  <c r="CB30"/>
  <c r="CC30" s="1"/>
  <c r="BY31"/>
  <c r="BZ31" s="1"/>
  <c r="CB32"/>
  <c r="CC32" s="1"/>
  <c r="BY33"/>
  <c r="BZ33" s="1"/>
  <c r="CB34"/>
  <c r="CC34" s="1"/>
  <c r="BY35"/>
  <c r="BZ35" s="1"/>
  <c r="CB36"/>
  <c r="CC36" s="1"/>
  <c r="BY37"/>
  <c r="BZ37" s="1"/>
  <c r="CB38"/>
  <c r="CC38" s="1"/>
  <c r="BY39"/>
  <c r="BZ39" s="1"/>
  <c r="CB40"/>
  <c r="CC40" s="1"/>
  <c r="BY41"/>
  <c r="BZ41" s="1"/>
  <c r="CA42"/>
  <c r="CC42" s="1"/>
  <c r="BY44"/>
  <c r="BZ44" s="1"/>
  <c r="CB45"/>
  <c r="BY46"/>
  <c r="BZ46" s="1"/>
  <c r="CB47"/>
  <c r="CC47" s="1"/>
  <c r="BY48"/>
  <c r="BZ48" s="1"/>
  <c r="CB49"/>
  <c r="CC49" s="1"/>
  <c r="BY50"/>
  <c r="BZ50" s="1"/>
  <c r="CB51"/>
  <c r="CC51" s="1"/>
  <c r="BY52"/>
  <c r="BZ52" s="1"/>
  <c r="CB53"/>
  <c r="CC53" s="1"/>
  <c r="BY54"/>
  <c r="BZ54" s="1"/>
  <c r="CB55"/>
  <c r="CC55" s="1"/>
  <c r="BY56"/>
  <c r="BZ56" s="1"/>
  <c r="CB57"/>
  <c r="CC57" s="1"/>
  <c r="CB60"/>
  <c r="BY61"/>
  <c r="BZ61" s="1"/>
  <c r="CA61" s="1"/>
  <c r="CB62"/>
  <c r="CC62" s="1"/>
  <c r="BY63"/>
  <c r="BZ63" s="1"/>
  <c r="CB64"/>
  <c r="CC64" s="1"/>
  <c r="BY65"/>
  <c r="BZ65" s="1"/>
  <c r="CB66"/>
  <c r="CC66" s="1"/>
  <c r="BY67"/>
  <c r="BZ67" s="1"/>
  <c r="CB68"/>
  <c r="CC68" s="1"/>
  <c r="BY69"/>
  <c r="BZ69" s="1"/>
  <c r="CB70"/>
  <c r="CC70" s="1"/>
  <c r="BY71"/>
  <c r="BZ71" s="1"/>
  <c r="CB72"/>
  <c r="CC72" s="1"/>
  <c r="BY73"/>
  <c r="BZ73" s="1"/>
  <c r="CA74"/>
  <c r="CC74" s="1"/>
  <c r="BY76"/>
  <c r="BZ76" s="1"/>
  <c r="CB77"/>
  <c r="BY78"/>
  <c r="BZ78" s="1"/>
  <c r="CB79"/>
  <c r="CC79" s="1"/>
  <c r="BY80"/>
  <c r="BZ80" s="1"/>
  <c r="CB81"/>
  <c r="CC81" s="1"/>
  <c r="BY82"/>
  <c r="BZ82" s="1"/>
  <c r="CB83"/>
  <c r="CC83" s="1"/>
  <c r="BY84"/>
  <c r="BZ84" s="1"/>
  <c r="CB85"/>
  <c r="CC85" s="1"/>
  <c r="BY86"/>
  <c r="BZ86" s="1"/>
  <c r="CB87"/>
  <c r="CC87" s="1"/>
  <c r="BY88"/>
  <c r="BZ88" s="1"/>
  <c r="CB89"/>
  <c r="CC89" s="1"/>
  <c r="CB12"/>
  <c r="BY13"/>
  <c r="BZ13" s="1"/>
  <c r="CA13" s="1"/>
  <c r="CB14"/>
  <c r="CC14" s="1"/>
  <c r="BY15"/>
  <c r="BZ15" s="1"/>
  <c r="CB16"/>
  <c r="CC16" s="1"/>
  <c r="BY17"/>
  <c r="BZ17" s="1"/>
  <c r="CB18"/>
  <c r="CC18" s="1"/>
  <c r="BY19"/>
  <c r="BZ19" s="1"/>
  <c r="CB20"/>
  <c r="CC20" s="1"/>
  <c r="BY21"/>
  <c r="BZ21" s="1"/>
  <c r="CB22"/>
  <c r="CC22" s="1"/>
  <c r="BY23"/>
  <c r="BZ23" s="1"/>
  <c r="CA26"/>
  <c r="CC26" s="1"/>
  <c r="BY28"/>
  <c r="BZ28" s="1"/>
  <c r="CB29"/>
  <c r="BY30"/>
  <c r="BZ30" s="1"/>
  <c r="CB31"/>
  <c r="CC31" s="1"/>
  <c r="BY32"/>
  <c r="BZ32" s="1"/>
  <c r="CB33"/>
  <c r="CC33" s="1"/>
  <c r="BY34"/>
  <c r="BZ34" s="1"/>
  <c r="CB35"/>
  <c r="CC35" s="1"/>
  <c r="BY36"/>
  <c r="BZ36" s="1"/>
  <c r="CB37"/>
  <c r="CC37" s="1"/>
  <c r="BY38"/>
  <c r="BZ38" s="1"/>
  <c r="CB39"/>
  <c r="CC39" s="1"/>
  <c r="CB44"/>
  <c r="BY45"/>
  <c r="BZ45" s="1"/>
  <c r="CA45" s="1"/>
  <c r="CB46"/>
  <c r="CC46" s="1"/>
  <c r="BY47"/>
  <c r="BZ47" s="1"/>
  <c r="CB48"/>
  <c r="CC48" s="1"/>
  <c r="BY49"/>
  <c r="BZ49" s="1"/>
  <c r="CB50"/>
  <c r="CC50" s="1"/>
  <c r="BY51"/>
  <c r="BZ51" s="1"/>
  <c r="CB52"/>
  <c r="CC52" s="1"/>
  <c r="BY53"/>
  <c r="BZ53" s="1"/>
  <c r="CB54"/>
  <c r="CC54" s="1"/>
  <c r="BY55"/>
  <c r="BZ55" s="1"/>
  <c r="CA58"/>
  <c r="CC58" s="1"/>
  <c r="BY60"/>
  <c r="BZ60" s="1"/>
  <c r="CB61"/>
  <c r="BY62"/>
  <c r="BZ62" s="1"/>
  <c r="CB63"/>
  <c r="CC63" s="1"/>
  <c r="BY64"/>
  <c r="BZ64" s="1"/>
  <c r="CB65"/>
  <c r="CC65" s="1"/>
  <c r="BY66"/>
  <c r="BZ66" s="1"/>
  <c r="CB67"/>
  <c r="CC67" s="1"/>
  <c r="BY68"/>
  <c r="BZ68" s="1"/>
  <c r="CB69"/>
  <c r="CC69" s="1"/>
  <c r="BY70"/>
  <c r="BZ70" s="1"/>
  <c r="CB71"/>
  <c r="CC71" s="1"/>
  <c r="CB76"/>
  <c r="BY77"/>
  <c r="BZ77" s="1"/>
  <c r="CA77" s="1"/>
  <c r="CB78"/>
  <c r="CC78" s="1"/>
  <c r="BY79"/>
  <c r="BZ79" s="1"/>
  <c r="CB80"/>
  <c r="CC80" s="1"/>
  <c r="BY81"/>
  <c r="BZ81" s="1"/>
  <c r="CB82"/>
  <c r="CC82" s="1"/>
  <c r="BY83"/>
  <c r="BZ83" s="1"/>
  <c r="CB84"/>
  <c r="CC84" s="1"/>
  <c r="BY85"/>
  <c r="BZ85" s="1"/>
  <c r="CB86"/>
  <c r="CC86" s="1"/>
  <c r="BY87"/>
  <c r="BZ87" s="1"/>
  <c r="BS41"/>
  <c r="BS73"/>
  <c r="BS24"/>
  <c r="BS56"/>
  <c r="BS88"/>
  <c r="BQ10"/>
  <c r="BS10" s="1"/>
  <c r="BO12"/>
  <c r="BP12" s="1"/>
  <c r="BR13"/>
  <c r="BS13" s="1"/>
  <c r="BO14"/>
  <c r="BP14" s="1"/>
  <c r="BR15"/>
  <c r="BS15" s="1"/>
  <c r="BO16"/>
  <c r="BP16" s="1"/>
  <c r="BR17"/>
  <c r="BS17" s="1"/>
  <c r="BO18"/>
  <c r="BP18" s="1"/>
  <c r="BQ18" s="1"/>
  <c r="BR19"/>
  <c r="BS19" s="1"/>
  <c r="BO20"/>
  <c r="BP20" s="1"/>
  <c r="BR21"/>
  <c r="BS21" s="1"/>
  <c r="BO22"/>
  <c r="BP22" s="1"/>
  <c r="BR23"/>
  <c r="BS23" s="1"/>
  <c r="BO24"/>
  <c r="BP24" s="1"/>
  <c r="BR25"/>
  <c r="BS25" s="1"/>
  <c r="BR28"/>
  <c r="BS28" s="1"/>
  <c r="BO29"/>
  <c r="BP29" s="1"/>
  <c r="BR30"/>
  <c r="BS30" s="1"/>
  <c r="BO31"/>
  <c r="BP31" s="1"/>
  <c r="BR32"/>
  <c r="BS32" s="1"/>
  <c r="BO33"/>
  <c r="BP33" s="1"/>
  <c r="BR34"/>
  <c r="BO35"/>
  <c r="BP35" s="1"/>
  <c r="BR36"/>
  <c r="BS36" s="1"/>
  <c r="BO37"/>
  <c r="BP37" s="1"/>
  <c r="BR38"/>
  <c r="BS38" s="1"/>
  <c r="BO39"/>
  <c r="BP39" s="1"/>
  <c r="BR40"/>
  <c r="BS40" s="1"/>
  <c r="BO41"/>
  <c r="BP41" s="1"/>
  <c r="BQ42"/>
  <c r="BS42" s="1"/>
  <c r="BO44"/>
  <c r="BP44" s="1"/>
  <c r="BR45"/>
  <c r="BS45" s="1"/>
  <c r="BO46"/>
  <c r="BP46" s="1"/>
  <c r="BR47"/>
  <c r="BS47" s="1"/>
  <c r="BO48"/>
  <c r="BP48" s="1"/>
  <c r="BR49"/>
  <c r="BS49" s="1"/>
  <c r="BO50"/>
  <c r="BP50" s="1"/>
  <c r="BQ50" s="1"/>
  <c r="BR51"/>
  <c r="BS51" s="1"/>
  <c r="BO52"/>
  <c r="BP52" s="1"/>
  <c r="BR53"/>
  <c r="BS53" s="1"/>
  <c r="BO54"/>
  <c r="BP54" s="1"/>
  <c r="BR55"/>
  <c r="BS55" s="1"/>
  <c r="BO56"/>
  <c r="BP56" s="1"/>
  <c r="BR57"/>
  <c r="BS57" s="1"/>
  <c r="BR60"/>
  <c r="BS60" s="1"/>
  <c r="BO61"/>
  <c r="BP61" s="1"/>
  <c r="BR62"/>
  <c r="BS62" s="1"/>
  <c r="BO63"/>
  <c r="BP63" s="1"/>
  <c r="BR64"/>
  <c r="BS64" s="1"/>
  <c r="BO65"/>
  <c r="BP65" s="1"/>
  <c r="BR66"/>
  <c r="BO67"/>
  <c r="BP67" s="1"/>
  <c r="BR68"/>
  <c r="BS68" s="1"/>
  <c r="BO69"/>
  <c r="BP69" s="1"/>
  <c r="BR70"/>
  <c r="BS70" s="1"/>
  <c r="BO71"/>
  <c r="BP71" s="1"/>
  <c r="BR72"/>
  <c r="BS72" s="1"/>
  <c r="BO73"/>
  <c r="BP73" s="1"/>
  <c r="BQ74"/>
  <c r="BS74" s="1"/>
  <c r="BO76"/>
  <c r="BP76" s="1"/>
  <c r="BR77"/>
  <c r="BS77" s="1"/>
  <c r="BO78"/>
  <c r="BP78" s="1"/>
  <c r="BR79"/>
  <c r="BS79" s="1"/>
  <c r="BO80"/>
  <c r="BP80" s="1"/>
  <c r="BR81"/>
  <c r="BS81" s="1"/>
  <c r="BO82"/>
  <c r="BP82" s="1"/>
  <c r="BQ82" s="1"/>
  <c r="BR83"/>
  <c r="BS83" s="1"/>
  <c r="BO84"/>
  <c r="BP84" s="1"/>
  <c r="BR85"/>
  <c r="BS85" s="1"/>
  <c r="BO86"/>
  <c r="BP86" s="1"/>
  <c r="BR87"/>
  <c r="BS87" s="1"/>
  <c r="BO88"/>
  <c r="BP88" s="1"/>
  <c r="BR89"/>
  <c r="BS89" s="1"/>
  <c r="BR12"/>
  <c r="BS12" s="1"/>
  <c r="BO13"/>
  <c r="BP13" s="1"/>
  <c r="BR14"/>
  <c r="BS14" s="1"/>
  <c r="BO15"/>
  <c r="BP15" s="1"/>
  <c r="BR16"/>
  <c r="BS16" s="1"/>
  <c r="BO17"/>
  <c r="BP17" s="1"/>
  <c r="BR18"/>
  <c r="BS18" s="1"/>
  <c r="BO19"/>
  <c r="BP19" s="1"/>
  <c r="BR20"/>
  <c r="BS20" s="1"/>
  <c r="BO21"/>
  <c r="BP21" s="1"/>
  <c r="BR22"/>
  <c r="BS22" s="1"/>
  <c r="BO23"/>
  <c r="BP23" s="1"/>
  <c r="BQ26"/>
  <c r="BS26" s="1"/>
  <c r="BO28"/>
  <c r="BP28" s="1"/>
  <c r="BR29"/>
  <c r="BS29" s="1"/>
  <c r="BO30"/>
  <c r="BP30" s="1"/>
  <c r="BR31"/>
  <c r="BS31" s="1"/>
  <c r="BO32"/>
  <c r="BP32" s="1"/>
  <c r="BR33"/>
  <c r="BS33" s="1"/>
  <c r="BO34"/>
  <c r="BP34" s="1"/>
  <c r="BQ34" s="1"/>
  <c r="BR35"/>
  <c r="BS35" s="1"/>
  <c r="BO36"/>
  <c r="BP36" s="1"/>
  <c r="BR37"/>
  <c r="BS37" s="1"/>
  <c r="BO38"/>
  <c r="BP38" s="1"/>
  <c r="BR39"/>
  <c r="BS39" s="1"/>
  <c r="BR44"/>
  <c r="BS44" s="1"/>
  <c r="BO45"/>
  <c r="BP45" s="1"/>
  <c r="BR46"/>
  <c r="BS46" s="1"/>
  <c r="BO47"/>
  <c r="BP47" s="1"/>
  <c r="BR48"/>
  <c r="BS48" s="1"/>
  <c r="BO49"/>
  <c r="BP49" s="1"/>
  <c r="BR50"/>
  <c r="BS50" s="1"/>
  <c r="BO51"/>
  <c r="BP51" s="1"/>
  <c r="BR52"/>
  <c r="BS52" s="1"/>
  <c r="BO53"/>
  <c r="BP53" s="1"/>
  <c r="BR54"/>
  <c r="BS54" s="1"/>
  <c r="BO55"/>
  <c r="BP55" s="1"/>
  <c r="BQ58"/>
  <c r="BS58" s="1"/>
  <c r="BO60"/>
  <c r="BP60" s="1"/>
  <c r="BR61"/>
  <c r="BS61" s="1"/>
  <c r="BO62"/>
  <c r="BP62" s="1"/>
  <c r="BR63"/>
  <c r="BS63" s="1"/>
  <c r="BO64"/>
  <c r="BP64" s="1"/>
  <c r="BR65"/>
  <c r="BS65" s="1"/>
  <c r="BO66"/>
  <c r="BP66" s="1"/>
  <c r="BQ66" s="1"/>
  <c r="BR67"/>
  <c r="BS67" s="1"/>
  <c r="BO68"/>
  <c r="BP68" s="1"/>
  <c r="BR69"/>
  <c r="BS69" s="1"/>
  <c r="BO70"/>
  <c r="BP70" s="1"/>
  <c r="BR71"/>
  <c r="BS71" s="1"/>
  <c r="BR76"/>
  <c r="BS76" s="1"/>
  <c r="BO77"/>
  <c r="BP77" s="1"/>
  <c r="BR78"/>
  <c r="BS78" s="1"/>
  <c r="BO79"/>
  <c r="BP79" s="1"/>
  <c r="BR80"/>
  <c r="BS80" s="1"/>
  <c r="BO81"/>
  <c r="BP81" s="1"/>
  <c r="BR82"/>
  <c r="BS82" s="1"/>
  <c r="BO83"/>
  <c r="BP83" s="1"/>
  <c r="BR84"/>
  <c r="BS84" s="1"/>
  <c r="BO85"/>
  <c r="BP85" s="1"/>
  <c r="BR86"/>
  <c r="BS86" s="1"/>
  <c r="BO87"/>
  <c r="BP87" s="1"/>
  <c r="BJ88"/>
  <c r="BJ24"/>
  <c r="BJ42"/>
  <c r="BE40"/>
  <c r="BF40" s="1"/>
  <c r="BE38"/>
  <c r="BF38" s="1"/>
  <c r="BE36"/>
  <c r="BF36" s="1"/>
  <c r="BE34"/>
  <c r="BF34" s="1"/>
  <c r="BE32"/>
  <c r="BF32" s="1"/>
  <c r="BG32" s="1"/>
  <c r="BE30"/>
  <c r="BF30" s="1"/>
  <c r="BE28"/>
  <c r="BF28" s="1"/>
  <c r="BG26"/>
  <c r="BI26" s="1"/>
  <c r="BH73"/>
  <c r="BI73" s="1"/>
  <c r="BH71"/>
  <c r="BI71" s="1"/>
  <c r="BH69"/>
  <c r="BI69" s="1"/>
  <c r="BH67"/>
  <c r="BI67" s="1"/>
  <c r="BH65"/>
  <c r="BI65" s="1"/>
  <c r="BH63"/>
  <c r="BH61"/>
  <c r="BJ51"/>
  <c r="BJ55"/>
  <c r="BH60"/>
  <c r="BI60" s="1"/>
  <c r="BE61"/>
  <c r="BF61" s="1"/>
  <c r="BG61" s="1"/>
  <c r="BH62"/>
  <c r="BE63"/>
  <c r="BF63" s="1"/>
  <c r="BG63" s="1"/>
  <c r="BH64"/>
  <c r="BE65"/>
  <c r="BF65" s="1"/>
  <c r="BH66"/>
  <c r="BE67"/>
  <c r="BF67" s="1"/>
  <c r="BH68"/>
  <c r="BI68" s="1"/>
  <c r="BE69"/>
  <c r="BF69" s="1"/>
  <c r="BH70"/>
  <c r="BE71"/>
  <c r="BF71" s="1"/>
  <c r="BH72"/>
  <c r="BI72" s="1"/>
  <c r="BH41"/>
  <c r="BI41" s="1"/>
  <c r="BH39"/>
  <c r="BI39" s="1"/>
  <c r="BH37"/>
  <c r="BI37" s="1"/>
  <c r="BH35"/>
  <c r="BI35" s="1"/>
  <c r="BH33"/>
  <c r="BI33" s="1"/>
  <c r="BH31"/>
  <c r="BH29"/>
  <c r="BE72"/>
  <c r="BF72" s="1"/>
  <c r="BE70"/>
  <c r="BF70" s="1"/>
  <c r="BE68"/>
  <c r="BF68" s="1"/>
  <c r="BE66"/>
  <c r="BF66" s="1"/>
  <c r="BE64"/>
  <c r="BF64" s="1"/>
  <c r="BG64" s="1"/>
  <c r="BE62"/>
  <c r="BF62" s="1"/>
  <c r="BE60"/>
  <c r="BF60" s="1"/>
  <c r="BG58"/>
  <c r="BI58" s="1"/>
  <c r="BI17"/>
  <c r="BI19"/>
  <c r="BI21"/>
  <c r="BI23"/>
  <c r="BI25"/>
  <c r="BH28"/>
  <c r="BI28" s="1"/>
  <c r="BE29"/>
  <c r="BF29" s="1"/>
  <c r="BG29" s="1"/>
  <c r="BH30"/>
  <c r="BI30" s="1"/>
  <c r="BE31"/>
  <c r="BF31" s="1"/>
  <c r="BG31" s="1"/>
  <c r="BH32"/>
  <c r="BE33"/>
  <c r="BF33" s="1"/>
  <c r="BH34"/>
  <c r="BI34" s="1"/>
  <c r="BE35"/>
  <c r="BF35" s="1"/>
  <c r="BH36"/>
  <c r="BI36" s="1"/>
  <c r="BE37"/>
  <c r="BF37" s="1"/>
  <c r="BH38"/>
  <c r="BI38" s="1"/>
  <c r="BE39"/>
  <c r="BF39" s="1"/>
  <c r="BH40"/>
  <c r="BI40" s="1"/>
  <c r="BE41"/>
  <c r="BF41" s="1"/>
  <c r="BI62"/>
  <c r="BI66"/>
  <c r="BI70"/>
  <c r="BI81"/>
  <c r="BI83"/>
  <c r="BI85"/>
  <c r="BI87"/>
  <c r="BI89"/>
  <c r="BH12"/>
  <c r="BI12" s="1"/>
  <c r="BE13"/>
  <c r="BF13" s="1"/>
  <c r="BG13" s="1"/>
  <c r="BI13" s="1"/>
  <c r="BH14"/>
  <c r="BI14" s="1"/>
  <c r="BE15"/>
  <c r="BF15" s="1"/>
  <c r="BG15" s="1"/>
  <c r="BI15" s="1"/>
  <c r="BH16"/>
  <c r="BE17"/>
  <c r="BF17" s="1"/>
  <c r="BH18"/>
  <c r="BI18" s="1"/>
  <c r="BE19"/>
  <c r="BF19" s="1"/>
  <c r="BH20"/>
  <c r="BI20" s="1"/>
  <c r="BE21"/>
  <c r="BF21" s="1"/>
  <c r="BH22"/>
  <c r="BI22" s="1"/>
  <c r="BE23"/>
  <c r="BF23" s="1"/>
  <c r="BH44"/>
  <c r="BI44" s="1"/>
  <c r="BE45"/>
  <c r="BF45" s="1"/>
  <c r="BG45" s="1"/>
  <c r="BI45" s="1"/>
  <c r="BJ45" s="1"/>
  <c r="BH46"/>
  <c r="BI46" s="1"/>
  <c r="BE47"/>
  <c r="BF47" s="1"/>
  <c r="BG47" s="1"/>
  <c r="BI47" s="1"/>
  <c r="BJ47" s="1"/>
  <c r="BH48"/>
  <c r="BE49"/>
  <c r="BF49" s="1"/>
  <c r="BH50"/>
  <c r="BI50" s="1"/>
  <c r="BE51"/>
  <c r="BF51" s="1"/>
  <c r="BH52"/>
  <c r="BI52" s="1"/>
  <c r="BE53"/>
  <c r="BF53" s="1"/>
  <c r="BH54"/>
  <c r="BI54" s="1"/>
  <c r="BE55"/>
  <c r="BF55" s="1"/>
  <c r="BH76"/>
  <c r="BI76" s="1"/>
  <c r="BE77"/>
  <c r="BF77" s="1"/>
  <c r="BG77" s="1"/>
  <c r="BI77" s="1"/>
  <c r="BH78"/>
  <c r="BI78" s="1"/>
  <c r="BE79"/>
  <c r="BF79" s="1"/>
  <c r="BG79" s="1"/>
  <c r="BI79" s="1"/>
  <c r="BH80"/>
  <c r="BE81"/>
  <c r="BF81" s="1"/>
  <c r="BH82"/>
  <c r="BI82" s="1"/>
  <c r="BE83"/>
  <c r="BF83" s="1"/>
  <c r="BH84"/>
  <c r="BI84" s="1"/>
  <c r="BE85"/>
  <c r="BF85" s="1"/>
  <c r="BH86"/>
  <c r="BI86" s="1"/>
  <c r="BE87"/>
  <c r="BF87" s="1"/>
  <c r="G89"/>
  <c r="H89" s="1"/>
  <c r="I89" s="1"/>
  <c r="G88"/>
  <c r="H88" s="1"/>
  <c r="I88" s="1"/>
  <c r="G87"/>
  <c r="H87" s="1"/>
  <c r="I87" s="1"/>
  <c r="G86"/>
  <c r="H86" s="1"/>
  <c r="I86" s="1"/>
  <c r="G85"/>
  <c r="H85" s="1"/>
  <c r="I85" s="1"/>
  <c r="G84"/>
  <c r="H84" s="1"/>
  <c r="I84" s="1"/>
  <c r="G83"/>
  <c r="H83" s="1"/>
  <c r="I83" s="1"/>
  <c r="G82"/>
  <c r="H82" s="1"/>
  <c r="I82" s="1"/>
  <c r="G81"/>
  <c r="H81" s="1"/>
  <c r="I81" s="1"/>
  <c r="G80"/>
  <c r="H80" s="1"/>
  <c r="I80" s="1"/>
  <c r="G79"/>
  <c r="H79" s="1"/>
  <c r="I79" s="1"/>
  <c r="G78"/>
  <c r="H78" s="1"/>
  <c r="I78" s="1"/>
  <c r="G77"/>
  <c r="H77" s="1"/>
  <c r="I77" s="1"/>
  <c r="G76"/>
  <c r="H76" s="1"/>
  <c r="AA89"/>
  <c r="AB89" s="1"/>
  <c r="AA88"/>
  <c r="AB88" s="1"/>
  <c r="AA87"/>
  <c r="AB87" s="1"/>
  <c r="AA86"/>
  <c r="AB86" s="1"/>
  <c r="AA85"/>
  <c r="AB85" s="1"/>
  <c r="AA84"/>
  <c r="AB84" s="1"/>
  <c r="AA83"/>
  <c r="AB83" s="1"/>
  <c r="AA82"/>
  <c r="AB82" s="1"/>
  <c r="AA81"/>
  <c r="AB81" s="1"/>
  <c r="AA80"/>
  <c r="AB80" s="1"/>
  <c r="AA79"/>
  <c r="AB79" s="1"/>
  <c r="AC79" s="1"/>
  <c r="AA78"/>
  <c r="AB78" s="1"/>
  <c r="AA77"/>
  <c r="AB77" s="1"/>
  <c r="AC77" s="1"/>
  <c r="AA76"/>
  <c r="AB76" s="1"/>
  <c r="AU89"/>
  <c r="AV89" s="1"/>
  <c r="AU88"/>
  <c r="AV88" s="1"/>
  <c r="AU87"/>
  <c r="AV87" s="1"/>
  <c r="AU86"/>
  <c r="AV86" s="1"/>
  <c r="AU85"/>
  <c r="AV85" s="1"/>
  <c r="AU84"/>
  <c r="AV84" s="1"/>
  <c r="AU83"/>
  <c r="AV83" s="1"/>
  <c r="AU82"/>
  <c r="AV82" s="1"/>
  <c r="AU81"/>
  <c r="AV81" s="1"/>
  <c r="AU80"/>
  <c r="AV80" s="1"/>
  <c r="AU79"/>
  <c r="AV79" s="1"/>
  <c r="AU78"/>
  <c r="AV78" s="1"/>
  <c r="AU77"/>
  <c r="AV77" s="1"/>
  <c r="AW77" s="1"/>
  <c r="AU76"/>
  <c r="AV76" s="1"/>
  <c r="S74"/>
  <c r="U74" s="1"/>
  <c r="AM74"/>
  <c r="AO74" s="1"/>
  <c r="K89"/>
  <c r="AE89"/>
  <c r="AY89"/>
  <c r="T89"/>
  <c r="U89" s="1"/>
  <c r="T88"/>
  <c r="U88" s="1"/>
  <c r="T87"/>
  <c r="U87" s="1"/>
  <c r="T86"/>
  <c r="U86" s="1"/>
  <c r="T85"/>
  <c r="U85" s="1"/>
  <c r="T84"/>
  <c r="U84" s="1"/>
  <c r="T83"/>
  <c r="U83" s="1"/>
  <c r="T82"/>
  <c r="T81"/>
  <c r="U81" s="1"/>
  <c r="T80"/>
  <c r="T79"/>
  <c r="U79" s="1"/>
  <c r="T78"/>
  <c r="U78" s="1"/>
  <c r="T77"/>
  <c r="T76"/>
  <c r="AN89"/>
  <c r="AO89" s="1"/>
  <c r="AN88"/>
  <c r="AO88" s="1"/>
  <c r="AN87"/>
  <c r="AO87" s="1"/>
  <c r="AN86"/>
  <c r="AO86" s="1"/>
  <c r="AN85"/>
  <c r="AO85" s="1"/>
  <c r="AN84"/>
  <c r="AO84" s="1"/>
  <c r="AN83"/>
  <c r="AO83" s="1"/>
  <c r="AN82"/>
  <c r="AO82" s="1"/>
  <c r="AN81"/>
  <c r="AO81" s="1"/>
  <c r="AN80"/>
  <c r="AO80" s="1"/>
  <c r="AN79"/>
  <c r="AO79" s="1"/>
  <c r="AN78"/>
  <c r="AO78" s="1"/>
  <c r="AN77"/>
  <c r="AO77" s="1"/>
  <c r="AN76"/>
  <c r="AO76" s="1"/>
  <c r="I74"/>
  <c r="K74" s="1"/>
  <c r="AC74"/>
  <c r="AE74" s="1"/>
  <c r="J76"/>
  <c r="Q76"/>
  <c r="R76" s="1"/>
  <c r="AD76"/>
  <c r="AK76"/>
  <c r="AL76" s="1"/>
  <c r="AL75" s="1"/>
  <c r="AX76"/>
  <c r="AY76" s="1"/>
  <c r="J77"/>
  <c r="K77" s="1"/>
  <c r="Q77"/>
  <c r="R77" s="1"/>
  <c r="S77" s="1"/>
  <c r="AD77"/>
  <c r="AE77" s="1"/>
  <c r="AK77"/>
  <c r="AL77" s="1"/>
  <c r="AX77"/>
  <c r="AY77" s="1"/>
  <c r="J78"/>
  <c r="K78" s="1"/>
  <c r="Q78"/>
  <c r="R78" s="1"/>
  <c r="AD78"/>
  <c r="AE78" s="1"/>
  <c r="AK78"/>
  <c r="AL78" s="1"/>
  <c r="AX78"/>
  <c r="AY78" s="1"/>
  <c r="J79"/>
  <c r="K79" s="1"/>
  <c r="Q79"/>
  <c r="R79" s="1"/>
  <c r="AD79"/>
  <c r="AE79" s="1"/>
  <c r="AK79"/>
  <c r="AL79" s="1"/>
  <c r="AX79"/>
  <c r="AY79" s="1"/>
  <c r="J80"/>
  <c r="K80" s="1"/>
  <c r="Q80"/>
  <c r="R80" s="1"/>
  <c r="S80" s="1"/>
  <c r="AD80"/>
  <c r="AE80" s="1"/>
  <c r="AK80"/>
  <c r="AL80" s="1"/>
  <c r="AX80"/>
  <c r="AY80" s="1"/>
  <c r="J81"/>
  <c r="K81" s="1"/>
  <c r="Q81"/>
  <c r="R81" s="1"/>
  <c r="AD81"/>
  <c r="AE81" s="1"/>
  <c r="AK81"/>
  <c r="AL81" s="1"/>
  <c r="AX81"/>
  <c r="AY81" s="1"/>
  <c r="J82"/>
  <c r="K82" s="1"/>
  <c r="Q82"/>
  <c r="R82" s="1"/>
  <c r="S82" s="1"/>
  <c r="AD82"/>
  <c r="AE82" s="1"/>
  <c r="AK82"/>
  <c r="AL82" s="1"/>
  <c r="AX82"/>
  <c r="AY82" s="1"/>
  <c r="J83"/>
  <c r="K83" s="1"/>
  <c r="Q83"/>
  <c r="R83" s="1"/>
  <c r="AD83"/>
  <c r="AE83" s="1"/>
  <c r="AK83"/>
  <c r="AL83" s="1"/>
  <c r="AX83"/>
  <c r="AY83" s="1"/>
  <c r="J84"/>
  <c r="K84" s="1"/>
  <c r="Q84"/>
  <c r="R84" s="1"/>
  <c r="AD84"/>
  <c r="AE84" s="1"/>
  <c r="AK84"/>
  <c r="AL84" s="1"/>
  <c r="AX84"/>
  <c r="AY84" s="1"/>
  <c r="J85"/>
  <c r="K85" s="1"/>
  <c r="Q85"/>
  <c r="R85" s="1"/>
  <c r="AD85"/>
  <c r="AE85" s="1"/>
  <c r="AK85"/>
  <c r="AL85" s="1"/>
  <c r="AX85"/>
  <c r="AY85" s="1"/>
  <c r="J86"/>
  <c r="K86" s="1"/>
  <c r="Q86"/>
  <c r="R86" s="1"/>
  <c r="AD86"/>
  <c r="AE86" s="1"/>
  <c r="AK86"/>
  <c r="AL86" s="1"/>
  <c r="AX86"/>
  <c r="AY86" s="1"/>
  <c r="J87"/>
  <c r="K87" s="1"/>
  <c r="Q87"/>
  <c r="R87" s="1"/>
  <c r="AD87"/>
  <c r="AE87" s="1"/>
  <c r="AK87"/>
  <c r="AL87" s="1"/>
  <c r="AX87"/>
  <c r="AY87" s="1"/>
  <c r="J88"/>
  <c r="K88" s="1"/>
  <c r="Q88"/>
  <c r="R88" s="1"/>
  <c r="AD88"/>
  <c r="AE88" s="1"/>
  <c r="AK88"/>
  <c r="AL88" s="1"/>
  <c r="AX88"/>
  <c r="AY88" s="1"/>
  <c r="AP58"/>
  <c r="G73"/>
  <c r="H73" s="1"/>
  <c r="I73" s="1"/>
  <c r="K73" s="1"/>
  <c r="G72"/>
  <c r="H72" s="1"/>
  <c r="I72" s="1"/>
  <c r="K72" s="1"/>
  <c r="G71"/>
  <c r="H71" s="1"/>
  <c r="I71" s="1"/>
  <c r="K71" s="1"/>
  <c r="G70"/>
  <c r="H70" s="1"/>
  <c r="I70" s="1"/>
  <c r="K70" s="1"/>
  <c r="G69"/>
  <c r="H69" s="1"/>
  <c r="I69" s="1"/>
  <c r="K69" s="1"/>
  <c r="G68"/>
  <c r="H68" s="1"/>
  <c r="I68" s="1"/>
  <c r="K68" s="1"/>
  <c r="G67"/>
  <c r="H67" s="1"/>
  <c r="I67" s="1"/>
  <c r="K67" s="1"/>
  <c r="G66"/>
  <c r="H66" s="1"/>
  <c r="I66" s="1"/>
  <c r="K66" s="1"/>
  <c r="G65"/>
  <c r="H65" s="1"/>
  <c r="I65" s="1"/>
  <c r="K65" s="1"/>
  <c r="G64"/>
  <c r="H64" s="1"/>
  <c r="I64" s="1"/>
  <c r="K64" s="1"/>
  <c r="G63"/>
  <c r="H63" s="1"/>
  <c r="I63" s="1"/>
  <c r="K63" s="1"/>
  <c r="G62"/>
  <c r="H62" s="1"/>
  <c r="I62" s="1"/>
  <c r="G61"/>
  <c r="H61" s="1"/>
  <c r="I61" s="1"/>
  <c r="G60"/>
  <c r="H60" s="1"/>
  <c r="J73"/>
  <c r="J72"/>
  <c r="J71"/>
  <c r="J70"/>
  <c r="J69"/>
  <c r="J68"/>
  <c r="J67"/>
  <c r="J66"/>
  <c r="J65"/>
  <c r="J64"/>
  <c r="J63"/>
  <c r="J62"/>
  <c r="J61"/>
  <c r="J60"/>
  <c r="AA73"/>
  <c r="AB73" s="1"/>
  <c r="AA72"/>
  <c r="AB72" s="1"/>
  <c r="AA71"/>
  <c r="AB71" s="1"/>
  <c r="AA70"/>
  <c r="AB70" s="1"/>
  <c r="AA69"/>
  <c r="AB69" s="1"/>
  <c r="AA68"/>
  <c r="AB68" s="1"/>
  <c r="AA67"/>
  <c r="AB67" s="1"/>
  <c r="AA66"/>
  <c r="AB66" s="1"/>
  <c r="AA65"/>
  <c r="AB65" s="1"/>
  <c r="AA64"/>
  <c r="AB64" s="1"/>
  <c r="AA63"/>
  <c r="AB63" s="1"/>
  <c r="AC63" s="1"/>
  <c r="AE63" s="1"/>
  <c r="AA62"/>
  <c r="AB62" s="1"/>
  <c r="AA61"/>
  <c r="AB61" s="1"/>
  <c r="AC61" s="1"/>
  <c r="AE61" s="1"/>
  <c r="AA60"/>
  <c r="AB60" s="1"/>
  <c r="AD73"/>
  <c r="AD72"/>
  <c r="AE72" s="1"/>
  <c r="AD71"/>
  <c r="AD70"/>
  <c r="AE70" s="1"/>
  <c r="AD69"/>
  <c r="AD68"/>
  <c r="AE68" s="1"/>
  <c r="AD67"/>
  <c r="AD66"/>
  <c r="AE66" s="1"/>
  <c r="AD65"/>
  <c r="AD64"/>
  <c r="AE64" s="1"/>
  <c r="AD63"/>
  <c r="AD62"/>
  <c r="AE62" s="1"/>
  <c r="AD61"/>
  <c r="AD60"/>
  <c r="AU73"/>
  <c r="AV73" s="1"/>
  <c r="AU72"/>
  <c r="AV72" s="1"/>
  <c r="AU71"/>
  <c r="AV71" s="1"/>
  <c r="AU70"/>
  <c r="AV70" s="1"/>
  <c r="AU69"/>
  <c r="AV69" s="1"/>
  <c r="AU68"/>
  <c r="AV68" s="1"/>
  <c r="AU67"/>
  <c r="AV67" s="1"/>
  <c r="AU66"/>
  <c r="AV66" s="1"/>
  <c r="AU65"/>
  <c r="AV65" s="1"/>
  <c r="AU64"/>
  <c r="AV64" s="1"/>
  <c r="AU63"/>
  <c r="AV63" s="1"/>
  <c r="AU62"/>
  <c r="AV62" s="1"/>
  <c r="AU61"/>
  <c r="AV61" s="1"/>
  <c r="AW61" s="1"/>
  <c r="AU60"/>
  <c r="AV60" s="1"/>
  <c r="AX73"/>
  <c r="AX72"/>
  <c r="AX71"/>
  <c r="AX70"/>
  <c r="AX69"/>
  <c r="AX68"/>
  <c r="AX67"/>
  <c r="AX66"/>
  <c r="AX65"/>
  <c r="AX64"/>
  <c r="AX63"/>
  <c r="AX62"/>
  <c r="AX61"/>
  <c r="AX60"/>
  <c r="Q73"/>
  <c r="R73" s="1"/>
  <c r="Q72"/>
  <c r="R72" s="1"/>
  <c r="Q71"/>
  <c r="R71" s="1"/>
  <c r="Q70"/>
  <c r="R70" s="1"/>
  <c r="Q69"/>
  <c r="R69" s="1"/>
  <c r="Q68"/>
  <c r="R68" s="1"/>
  <c r="Q67"/>
  <c r="R67" s="1"/>
  <c r="Q66"/>
  <c r="R66" s="1"/>
  <c r="S66" s="1"/>
  <c r="Q65"/>
  <c r="R65" s="1"/>
  <c r="Q64"/>
  <c r="R64" s="1"/>
  <c r="S64" s="1"/>
  <c r="Q63"/>
  <c r="R63" s="1"/>
  <c r="Q62"/>
  <c r="R62" s="1"/>
  <c r="Q61"/>
  <c r="R61" s="1"/>
  <c r="S61" s="1"/>
  <c r="Q60"/>
  <c r="R60" s="1"/>
  <c r="T73"/>
  <c r="U73" s="1"/>
  <c r="T72"/>
  <c r="U72" s="1"/>
  <c r="T71"/>
  <c r="U71" s="1"/>
  <c r="T70"/>
  <c r="U70" s="1"/>
  <c r="T69"/>
  <c r="U69" s="1"/>
  <c r="T68"/>
  <c r="U68" s="1"/>
  <c r="T67"/>
  <c r="U67" s="1"/>
  <c r="T66"/>
  <c r="U66" s="1"/>
  <c r="T65"/>
  <c r="U65" s="1"/>
  <c r="T64"/>
  <c r="U64" s="1"/>
  <c r="T63"/>
  <c r="U63" s="1"/>
  <c r="T62"/>
  <c r="U62" s="1"/>
  <c r="T61"/>
  <c r="U61" s="1"/>
  <c r="T60"/>
  <c r="AK73"/>
  <c r="AL73" s="1"/>
  <c r="AK72"/>
  <c r="AL72" s="1"/>
  <c r="AK71"/>
  <c r="AL71" s="1"/>
  <c r="AK70"/>
  <c r="AL70" s="1"/>
  <c r="AK69"/>
  <c r="AL69" s="1"/>
  <c r="AK68"/>
  <c r="AL68" s="1"/>
  <c r="AK67"/>
  <c r="AL67" s="1"/>
  <c r="AK66"/>
  <c r="AL66" s="1"/>
  <c r="AK65"/>
  <c r="AL65" s="1"/>
  <c r="AK64"/>
  <c r="AL64" s="1"/>
  <c r="AK63"/>
  <c r="AL63" s="1"/>
  <c r="AK62"/>
  <c r="AL62" s="1"/>
  <c r="AK61"/>
  <c r="AL61" s="1"/>
  <c r="AK60"/>
  <c r="AL60" s="1"/>
  <c r="AL59" s="1"/>
  <c r="AN73"/>
  <c r="AO73" s="1"/>
  <c r="AN72"/>
  <c r="AO72" s="1"/>
  <c r="AN71"/>
  <c r="AO71" s="1"/>
  <c r="AN70"/>
  <c r="AO70" s="1"/>
  <c r="AN69"/>
  <c r="AO69" s="1"/>
  <c r="AN68"/>
  <c r="AO68" s="1"/>
  <c r="AN67"/>
  <c r="AO67" s="1"/>
  <c r="AN66"/>
  <c r="AO66" s="1"/>
  <c r="AN65"/>
  <c r="AO65" s="1"/>
  <c r="AN64"/>
  <c r="AO64" s="1"/>
  <c r="AN63"/>
  <c r="AO63" s="1"/>
  <c r="AN62"/>
  <c r="AO62" s="1"/>
  <c r="AN61"/>
  <c r="AO61" s="1"/>
  <c r="AN60"/>
  <c r="AO60" s="1"/>
  <c r="I58"/>
  <c r="K58" s="1"/>
  <c r="AC58"/>
  <c r="AE58" s="1"/>
  <c r="AW58"/>
  <c r="AY58" s="1"/>
  <c r="AY60"/>
  <c r="K61"/>
  <c r="K62"/>
  <c r="AY62"/>
  <c r="AY63"/>
  <c r="AY64"/>
  <c r="AE65"/>
  <c r="AY65"/>
  <c r="AY66"/>
  <c r="AE67"/>
  <c r="AY67"/>
  <c r="AY68"/>
  <c r="AE69"/>
  <c r="AY69"/>
  <c r="AY70"/>
  <c r="AE71"/>
  <c r="AY71"/>
  <c r="AY72"/>
  <c r="AE73"/>
  <c r="AY73"/>
  <c r="Q57"/>
  <c r="R57" s="1"/>
  <c r="Q56"/>
  <c r="R56" s="1"/>
  <c r="Q55"/>
  <c r="R55" s="1"/>
  <c r="Q54"/>
  <c r="R54" s="1"/>
  <c r="Q53"/>
  <c r="R53" s="1"/>
  <c r="Q52"/>
  <c r="R52" s="1"/>
  <c r="Q51"/>
  <c r="R51" s="1"/>
  <c r="Q50"/>
  <c r="R50" s="1"/>
  <c r="S50" s="1"/>
  <c r="Q49"/>
  <c r="R49" s="1"/>
  <c r="Q48"/>
  <c r="R48" s="1"/>
  <c r="S48" s="1"/>
  <c r="Q47"/>
  <c r="R47" s="1"/>
  <c r="Q46"/>
  <c r="R46" s="1"/>
  <c r="Q45"/>
  <c r="R45" s="1"/>
  <c r="S45" s="1"/>
  <c r="U45" s="1"/>
  <c r="Q44"/>
  <c r="R44" s="1"/>
  <c r="AK57"/>
  <c r="AL57" s="1"/>
  <c r="AK56"/>
  <c r="AL56" s="1"/>
  <c r="AK55"/>
  <c r="AL55" s="1"/>
  <c r="AK54"/>
  <c r="AL54" s="1"/>
  <c r="AK53"/>
  <c r="AL53" s="1"/>
  <c r="AK52"/>
  <c r="AL52" s="1"/>
  <c r="AK51"/>
  <c r="AL51" s="1"/>
  <c r="AK50"/>
  <c r="AL50" s="1"/>
  <c r="AK49"/>
  <c r="AL49" s="1"/>
  <c r="AK48"/>
  <c r="AL48" s="1"/>
  <c r="AK47"/>
  <c r="AL47" s="1"/>
  <c r="AK46"/>
  <c r="AL46" s="1"/>
  <c r="AK45"/>
  <c r="AL45" s="1"/>
  <c r="AK44"/>
  <c r="AL44" s="1"/>
  <c r="AL43" s="1"/>
  <c r="J57"/>
  <c r="K57" s="1"/>
  <c r="J56"/>
  <c r="J55"/>
  <c r="J54"/>
  <c r="J53"/>
  <c r="J52"/>
  <c r="J51"/>
  <c r="J50"/>
  <c r="J49"/>
  <c r="J48"/>
  <c r="J47"/>
  <c r="J46"/>
  <c r="J45"/>
  <c r="J44"/>
  <c r="AD57"/>
  <c r="AE57" s="1"/>
  <c r="AD56"/>
  <c r="AE56" s="1"/>
  <c r="AD55"/>
  <c r="AE55" s="1"/>
  <c r="AD54"/>
  <c r="AE54" s="1"/>
  <c r="AD53"/>
  <c r="AE53" s="1"/>
  <c r="AD52"/>
  <c r="AE52" s="1"/>
  <c r="AD51"/>
  <c r="AE51" s="1"/>
  <c r="AD50"/>
  <c r="AE50" s="1"/>
  <c r="AD49"/>
  <c r="AE49" s="1"/>
  <c r="AD48"/>
  <c r="AE48" s="1"/>
  <c r="AD47"/>
  <c r="AE47" s="1"/>
  <c r="AD46"/>
  <c r="AE46" s="1"/>
  <c r="AD45"/>
  <c r="AE45" s="1"/>
  <c r="AD44"/>
  <c r="AX57"/>
  <c r="AY57" s="1"/>
  <c r="AX56"/>
  <c r="AY56" s="1"/>
  <c r="AX55"/>
  <c r="AY55" s="1"/>
  <c r="AX54"/>
  <c r="AY54" s="1"/>
  <c r="AX53"/>
  <c r="AY53" s="1"/>
  <c r="AX52"/>
  <c r="AY52" s="1"/>
  <c r="AX51"/>
  <c r="AY51" s="1"/>
  <c r="AX50"/>
  <c r="AY50" s="1"/>
  <c r="AX49"/>
  <c r="AY49" s="1"/>
  <c r="AX48"/>
  <c r="AY48" s="1"/>
  <c r="AX47"/>
  <c r="AY47" s="1"/>
  <c r="AX46"/>
  <c r="AY46" s="1"/>
  <c r="AX45"/>
  <c r="AX44"/>
  <c r="AY44" s="1"/>
  <c r="T44"/>
  <c r="AN44"/>
  <c r="T45"/>
  <c r="AN45"/>
  <c r="AO45" s="1"/>
  <c r="T46"/>
  <c r="AN46"/>
  <c r="AO46" s="1"/>
  <c r="T47"/>
  <c r="AN47"/>
  <c r="AO47" s="1"/>
  <c r="T48"/>
  <c r="AN48"/>
  <c r="T49"/>
  <c r="AN49"/>
  <c r="AO49" s="1"/>
  <c r="T50"/>
  <c r="AN50"/>
  <c r="AO50" s="1"/>
  <c r="T51"/>
  <c r="AN51"/>
  <c r="AO51" s="1"/>
  <c r="T52"/>
  <c r="AN52"/>
  <c r="T53"/>
  <c r="AN53"/>
  <c r="AO53" s="1"/>
  <c r="T54"/>
  <c r="U54" s="1"/>
  <c r="AN54"/>
  <c r="AO54" s="1"/>
  <c r="T55"/>
  <c r="AN55"/>
  <c r="AO55" s="1"/>
  <c r="T56"/>
  <c r="U56" s="1"/>
  <c r="AN56"/>
  <c r="S42"/>
  <c r="U42" s="1"/>
  <c r="AM42"/>
  <c r="AO42" s="1"/>
  <c r="AO44"/>
  <c r="U46"/>
  <c r="U47"/>
  <c r="AO48"/>
  <c r="U49"/>
  <c r="U50"/>
  <c r="U51"/>
  <c r="U52"/>
  <c r="AO52"/>
  <c r="U53"/>
  <c r="U55"/>
  <c r="AO56"/>
  <c r="U57"/>
  <c r="AO57"/>
  <c r="G41"/>
  <c r="H41" s="1"/>
  <c r="I41" s="1"/>
  <c r="K41" s="1"/>
  <c r="G40"/>
  <c r="H40" s="1"/>
  <c r="I40" s="1"/>
  <c r="G39"/>
  <c r="H39" s="1"/>
  <c r="I39" s="1"/>
  <c r="G38"/>
  <c r="H38" s="1"/>
  <c r="I38" s="1"/>
  <c r="G37"/>
  <c r="H37" s="1"/>
  <c r="I37" s="1"/>
  <c r="G36"/>
  <c r="H36" s="1"/>
  <c r="I36" s="1"/>
  <c r="G35"/>
  <c r="H35" s="1"/>
  <c r="I35" s="1"/>
  <c r="G34"/>
  <c r="H34" s="1"/>
  <c r="I34" s="1"/>
  <c r="G33"/>
  <c r="H33" s="1"/>
  <c r="I33" s="1"/>
  <c r="G32"/>
  <c r="H32" s="1"/>
  <c r="I32" s="1"/>
  <c r="G31"/>
  <c r="H31" s="1"/>
  <c r="I31" s="1"/>
  <c r="G30"/>
  <c r="H30" s="1"/>
  <c r="I30" s="1"/>
  <c r="G29"/>
  <c r="H29" s="1"/>
  <c r="I29" s="1"/>
  <c r="G28"/>
  <c r="H28" s="1"/>
  <c r="AA41"/>
  <c r="AB41" s="1"/>
  <c r="AA40"/>
  <c r="AB40" s="1"/>
  <c r="AA39"/>
  <c r="AB39" s="1"/>
  <c r="AA38"/>
  <c r="AB38" s="1"/>
  <c r="AA37"/>
  <c r="AB37" s="1"/>
  <c r="AA36"/>
  <c r="AB36" s="1"/>
  <c r="AA35"/>
  <c r="AB35" s="1"/>
  <c r="AA34"/>
  <c r="AB34" s="1"/>
  <c r="AA33"/>
  <c r="AB33" s="1"/>
  <c r="AA32"/>
  <c r="AB32" s="1"/>
  <c r="AA31"/>
  <c r="AB31" s="1"/>
  <c r="AC31" s="1"/>
  <c r="AA30"/>
  <c r="AB30" s="1"/>
  <c r="AA29"/>
  <c r="AB29" s="1"/>
  <c r="AU41"/>
  <c r="AV41" s="1"/>
  <c r="AU40"/>
  <c r="AV40" s="1"/>
  <c r="AU39"/>
  <c r="AV39" s="1"/>
  <c r="AU38"/>
  <c r="AV38" s="1"/>
  <c r="AU37"/>
  <c r="AV37" s="1"/>
  <c r="AU36"/>
  <c r="AV36" s="1"/>
  <c r="AU35"/>
  <c r="AV35" s="1"/>
  <c r="AU34"/>
  <c r="AV34" s="1"/>
  <c r="AU33"/>
  <c r="AV33" s="1"/>
  <c r="AU32"/>
  <c r="AV32" s="1"/>
  <c r="AU31"/>
  <c r="AV31" s="1"/>
  <c r="AU30"/>
  <c r="AV30" s="1"/>
  <c r="AU29"/>
  <c r="AV29" s="1"/>
  <c r="AW29" s="1"/>
  <c r="AU28"/>
  <c r="AV28" s="1"/>
  <c r="S26"/>
  <c r="U26" s="1"/>
  <c r="AM26"/>
  <c r="AO26" s="1"/>
  <c r="AE41"/>
  <c r="AY41"/>
  <c r="T41"/>
  <c r="U41" s="1"/>
  <c r="T40"/>
  <c r="U40" s="1"/>
  <c r="T39"/>
  <c r="U39" s="1"/>
  <c r="T38"/>
  <c r="U38" s="1"/>
  <c r="T37"/>
  <c r="U37" s="1"/>
  <c r="T36"/>
  <c r="U36" s="1"/>
  <c r="T35"/>
  <c r="U35" s="1"/>
  <c r="T34"/>
  <c r="T33"/>
  <c r="U33" s="1"/>
  <c r="T32"/>
  <c r="T31"/>
  <c r="U31" s="1"/>
  <c r="T30"/>
  <c r="U30" s="1"/>
  <c r="T29"/>
  <c r="AN41"/>
  <c r="AO41" s="1"/>
  <c r="AN40"/>
  <c r="AO40" s="1"/>
  <c r="AN39"/>
  <c r="AO39" s="1"/>
  <c r="AN38"/>
  <c r="AO38" s="1"/>
  <c r="AN37"/>
  <c r="AO37" s="1"/>
  <c r="AN36"/>
  <c r="AO36" s="1"/>
  <c r="AN35"/>
  <c r="AO35" s="1"/>
  <c r="AN34"/>
  <c r="AO34" s="1"/>
  <c r="AN33"/>
  <c r="AO33" s="1"/>
  <c r="AN32"/>
  <c r="AO32" s="1"/>
  <c r="AN31"/>
  <c r="AO31" s="1"/>
  <c r="AN30"/>
  <c r="AO30" s="1"/>
  <c r="AN29"/>
  <c r="AO29" s="1"/>
  <c r="AN28"/>
  <c r="AO28" s="1"/>
  <c r="I26"/>
  <c r="K26" s="1"/>
  <c r="AC26"/>
  <c r="AE26" s="1"/>
  <c r="AW26"/>
  <c r="AY26" s="1"/>
  <c r="J28"/>
  <c r="AD28"/>
  <c r="AE28" s="1"/>
  <c r="AK28"/>
  <c r="AL28" s="1"/>
  <c r="AL27" s="1"/>
  <c r="AX28"/>
  <c r="AY28" s="1"/>
  <c r="J29"/>
  <c r="Q29"/>
  <c r="R29" s="1"/>
  <c r="S29" s="1"/>
  <c r="AD29"/>
  <c r="AK29"/>
  <c r="AL29" s="1"/>
  <c r="AX29"/>
  <c r="J30"/>
  <c r="Q30"/>
  <c r="R30" s="1"/>
  <c r="AD30"/>
  <c r="AE30" s="1"/>
  <c r="AK30"/>
  <c r="AL30" s="1"/>
  <c r="AX30"/>
  <c r="AY30" s="1"/>
  <c r="J31"/>
  <c r="Q31"/>
  <c r="R31" s="1"/>
  <c r="AD31"/>
  <c r="AK31"/>
  <c r="AL31" s="1"/>
  <c r="AX31"/>
  <c r="AY31" s="1"/>
  <c r="J32"/>
  <c r="Q32"/>
  <c r="R32" s="1"/>
  <c r="S32" s="1"/>
  <c r="AD32"/>
  <c r="AE32" s="1"/>
  <c r="AK32"/>
  <c r="AL32" s="1"/>
  <c r="AX32"/>
  <c r="AY32" s="1"/>
  <c r="J33"/>
  <c r="Q33"/>
  <c r="R33" s="1"/>
  <c r="AD33"/>
  <c r="AE33" s="1"/>
  <c r="AK33"/>
  <c r="AL33" s="1"/>
  <c r="AX33"/>
  <c r="AY33" s="1"/>
  <c r="J34"/>
  <c r="Q34"/>
  <c r="R34" s="1"/>
  <c r="S34" s="1"/>
  <c r="AD34"/>
  <c r="AE34" s="1"/>
  <c r="AK34"/>
  <c r="AL34" s="1"/>
  <c r="AX34"/>
  <c r="AY34" s="1"/>
  <c r="J35"/>
  <c r="Q35"/>
  <c r="R35" s="1"/>
  <c r="AD35"/>
  <c r="AE35" s="1"/>
  <c r="AK35"/>
  <c r="AL35" s="1"/>
  <c r="AX35"/>
  <c r="AY35" s="1"/>
  <c r="J36"/>
  <c r="Q36"/>
  <c r="R36" s="1"/>
  <c r="AD36"/>
  <c r="AE36" s="1"/>
  <c r="AK36"/>
  <c r="AL36" s="1"/>
  <c r="AX36"/>
  <c r="AY36" s="1"/>
  <c r="J37"/>
  <c r="Q37"/>
  <c r="R37" s="1"/>
  <c r="AD37"/>
  <c r="AE37" s="1"/>
  <c r="AK37"/>
  <c r="AL37" s="1"/>
  <c r="AX37"/>
  <c r="AY37" s="1"/>
  <c r="J38"/>
  <c r="Q38"/>
  <c r="R38" s="1"/>
  <c r="AD38"/>
  <c r="AE38" s="1"/>
  <c r="AK38"/>
  <c r="AL38" s="1"/>
  <c r="AX38"/>
  <c r="AY38" s="1"/>
  <c r="J39"/>
  <c r="Q39"/>
  <c r="R39" s="1"/>
  <c r="AD39"/>
  <c r="AE39" s="1"/>
  <c r="AK39"/>
  <c r="AL39" s="1"/>
  <c r="AX39"/>
  <c r="AY39" s="1"/>
  <c r="J40"/>
  <c r="Q40"/>
  <c r="R40" s="1"/>
  <c r="AD40"/>
  <c r="AE40" s="1"/>
  <c r="AK40"/>
  <c r="AL40" s="1"/>
  <c r="AX40"/>
  <c r="AY40" s="1"/>
  <c r="AY25"/>
  <c r="AW10"/>
  <c r="AY10" s="1"/>
  <c r="AX12"/>
  <c r="AY12" s="1"/>
  <c r="AX13"/>
  <c r="AX14"/>
  <c r="AY14" s="1"/>
  <c r="AX15"/>
  <c r="AY15" s="1"/>
  <c r="AX16"/>
  <c r="AY16" s="1"/>
  <c r="AX17"/>
  <c r="AY17" s="1"/>
  <c r="AX18"/>
  <c r="AY18" s="1"/>
  <c r="AX19"/>
  <c r="AY19" s="1"/>
  <c r="AX20"/>
  <c r="AY20" s="1"/>
  <c r="AX21"/>
  <c r="AY21" s="1"/>
  <c r="AX22"/>
  <c r="AY22" s="1"/>
  <c r="AX23"/>
  <c r="AY23" s="1"/>
  <c r="AX24"/>
  <c r="AY24" s="1"/>
  <c r="AU12"/>
  <c r="AV12" s="1"/>
  <c r="AU13"/>
  <c r="AV13" s="1"/>
  <c r="AW13" s="1"/>
  <c r="AU14"/>
  <c r="AV14" s="1"/>
  <c r="AU15"/>
  <c r="AV15" s="1"/>
  <c r="AU16"/>
  <c r="AV16" s="1"/>
  <c r="AU17"/>
  <c r="AV17" s="1"/>
  <c r="AU18"/>
  <c r="AV18" s="1"/>
  <c r="AU19"/>
  <c r="AV19" s="1"/>
  <c r="AU20"/>
  <c r="AV20" s="1"/>
  <c r="AU21"/>
  <c r="AV21" s="1"/>
  <c r="AU22"/>
  <c r="AV22" s="1"/>
  <c r="AU23"/>
  <c r="AV23" s="1"/>
  <c r="AU24"/>
  <c r="AV24" s="1"/>
  <c r="AK12"/>
  <c r="AL12" s="1"/>
  <c r="AL11" s="1"/>
  <c r="AK13"/>
  <c r="AL13" s="1"/>
  <c r="AK14"/>
  <c r="AL14" s="1"/>
  <c r="AK15"/>
  <c r="AL15" s="1"/>
  <c r="AK16"/>
  <c r="AL16" s="1"/>
  <c r="AK17"/>
  <c r="AL17" s="1"/>
  <c r="AK18"/>
  <c r="AL18" s="1"/>
  <c r="AK19"/>
  <c r="AL19" s="1"/>
  <c r="AK20"/>
  <c r="AL20" s="1"/>
  <c r="AK21"/>
  <c r="AL21" s="1"/>
  <c r="AK22"/>
  <c r="AL22" s="1"/>
  <c r="AK23"/>
  <c r="AL23" s="1"/>
  <c r="AK24"/>
  <c r="AL24" s="1"/>
  <c r="AE25"/>
  <c r="AA12"/>
  <c r="AB12" s="1"/>
  <c r="AC10"/>
  <c r="AE10" s="1"/>
  <c r="AD12"/>
  <c r="AD13"/>
  <c r="AD14"/>
  <c r="AE14" s="1"/>
  <c r="AD15"/>
  <c r="AD16"/>
  <c r="AE16" s="1"/>
  <c r="AD17"/>
  <c r="AE17" s="1"/>
  <c r="AD18"/>
  <c r="AE18" s="1"/>
  <c r="AD19"/>
  <c r="AE19" s="1"/>
  <c r="AD20"/>
  <c r="AE20" s="1"/>
  <c r="AD21"/>
  <c r="AE21" s="1"/>
  <c r="AD22"/>
  <c r="AE22" s="1"/>
  <c r="AD23"/>
  <c r="AE23" s="1"/>
  <c r="AD24"/>
  <c r="AE24" s="1"/>
  <c r="AA13"/>
  <c r="AB13" s="1"/>
  <c r="AC13" s="1"/>
  <c r="AA14"/>
  <c r="AB14" s="1"/>
  <c r="AA15"/>
  <c r="AB15" s="1"/>
  <c r="AC15" s="1"/>
  <c r="AA16"/>
  <c r="AB16" s="1"/>
  <c r="AA17"/>
  <c r="AB17" s="1"/>
  <c r="AA18"/>
  <c r="AB18" s="1"/>
  <c r="AA19"/>
  <c r="AB19" s="1"/>
  <c r="AA20"/>
  <c r="AB20" s="1"/>
  <c r="AA21"/>
  <c r="AB21" s="1"/>
  <c r="AA22"/>
  <c r="AB22" s="1"/>
  <c r="AA23"/>
  <c r="AB23" s="1"/>
  <c r="AA24"/>
  <c r="AB24" s="1"/>
  <c r="UO29" l="1"/>
  <c r="VI31"/>
  <c r="VI29"/>
  <c r="PO44"/>
  <c r="PP44" s="1"/>
  <c r="SG76"/>
  <c r="VS95"/>
  <c r="LI29"/>
  <c r="VS102"/>
  <c r="KE61"/>
  <c r="KO18"/>
  <c r="SG44"/>
  <c r="UE29"/>
  <c r="UF29" s="1"/>
  <c r="VS94"/>
  <c r="VS100"/>
  <c r="VT59"/>
  <c r="VS96"/>
  <c r="VS104"/>
  <c r="K45"/>
  <c r="L45" s="1"/>
  <c r="K47"/>
  <c r="L47" s="1"/>
  <c r="K49"/>
  <c r="K51"/>
  <c r="L51" s="1"/>
  <c r="K53"/>
  <c r="L53" s="1"/>
  <c r="K55"/>
  <c r="L55" s="1"/>
  <c r="EK29"/>
  <c r="HW80"/>
  <c r="HW48"/>
  <c r="HX48" s="1"/>
  <c r="HW16"/>
  <c r="HW64"/>
  <c r="HX64" s="1"/>
  <c r="OU44"/>
  <c r="OV44" s="1"/>
  <c r="RW34"/>
  <c r="TU29"/>
  <c r="TV29" s="1"/>
  <c r="VS99"/>
  <c r="VS103"/>
  <c r="VS97"/>
  <c r="IQ61"/>
  <c r="IR61" s="1"/>
  <c r="JA61"/>
  <c r="KO66"/>
  <c r="KP66" s="1"/>
  <c r="KY82"/>
  <c r="KY50"/>
  <c r="KY66"/>
  <c r="SQ34"/>
  <c r="TA123"/>
  <c r="TB123" s="1"/>
  <c r="TD123" s="1"/>
  <c r="TU61"/>
  <c r="UO61"/>
  <c r="UP61" s="1"/>
  <c r="UY61"/>
  <c r="UZ61" s="1"/>
  <c r="VS105"/>
  <c r="K40"/>
  <c r="K38"/>
  <c r="K36"/>
  <c r="K34"/>
  <c r="K32"/>
  <c r="K30"/>
  <c r="BI137"/>
  <c r="CC61"/>
  <c r="DG61"/>
  <c r="DH61" s="1"/>
  <c r="DQ61"/>
  <c r="DR61" s="1"/>
  <c r="FE63"/>
  <c r="FF63" s="1"/>
  <c r="FE61"/>
  <c r="FY61"/>
  <c r="K39"/>
  <c r="L39" s="1"/>
  <c r="K37"/>
  <c r="K35"/>
  <c r="L35" s="1"/>
  <c r="K33"/>
  <c r="AE31"/>
  <c r="K31"/>
  <c r="L31" s="1"/>
  <c r="K29"/>
  <c r="IG66"/>
  <c r="JK61"/>
  <c r="QS29"/>
  <c r="QT29" s="1"/>
  <c r="RC29"/>
  <c r="RD29" s="1"/>
  <c r="RM29"/>
  <c r="RW18"/>
  <c r="SG90"/>
  <c r="RM61"/>
  <c r="K46"/>
  <c r="L46" s="1"/>
  <c r="K48"/>
  <c r="K50"/>
  <c r="L50" s="1"/>
  <c r="K52"/>
  <c r="L52" s="1"/>
  <c r="K54"/>
  <c r="L54" s="1"/>
  <c r="K56"/>
  <c r="IG84"/>
  <c r="IG76"/>
  <c r="IG52"/>
  <c r="IG44"/>
  <c r="IG18"/>
  <c r="IG131" s="1"/>
  <c r="KO34"/>
  <c r="KP34" s="1"/>
  <c r="KY18"/>
  <c r="MC29"/>
  <c r="MD29" s="1"/>
  <c r="MM29"/>
  <c r="MN29" s="1"/>
  <c r="NG61"/>
  <c r="NH61" s="1"/>
  <c r="NQ61"/>
  <c r="NR61" s="1"/>
  <c r="OA31"/>
  <c r="OA29"/>
  <c r="OK61"/>
  <c r="PE31"/>
  <c r="AY29"/>
  <c r="AZ29" s="1"/>
  <c r="AO90"/>
  <c r="AP90" s="1"/>
  <c r="AR90" s="1"/>
  <c r="AV27"/>
  <c r="CC29"/>
  <c r="CD29" s="1"/>
  <c r="DG29"/>
  <c r="DQ29"/>
  <c r="DR29" s="1"/>
  <c r="EU29"/>
  <c r="FE31"/>
  <c r="FE29"/>
  <c r="FO29"/>
  <c r="FP29" s="1"/>
  <c r="JK29"/>
  <c r="JL29" s="1"/>
  <c r="KO82"/>
  <c r="KP82" s="1"/>
  <c r="LI61"/>
  <c r="LS123"/>
  <c r="LT123" s="1"/>
  <c r="LV123" s="1"/>
  <c r="MC61"/>
  <c r="MD61" s="1"/>
  <c r="MM61"/>
  <c r="MN61" s="1"/>
  <c r="MW35"/>
  <c r="MW29"/>
  <c r="MX29" s="1"/>
  <c r="NG29"/>
  <c r="NH29" s="1"/>
  <c r="NQ29"/>
  <c r="NR29" s="1"/>
  <c r="OK29"/>
  <c r="OL29" s="1"/>
  <c r="PE63"/>
  <c r="QI61"/>
  <c r="QJ61" s="1"/>
  <c r="RC61"/>
  <c r="RD61" s="1"/>
  <c r="BI31"/>
  <c r="FY29"/>
  <c r="FZ29" s="1"/>
  <c r="GI29"/>
  <c r="HC29"/>
  <c r="HD29" s="1"/>
  <c r="IG68"/>
  <c r="IG60"/>
  <c r="BI63"/>
  <c r="BJ63" s="1"/>
  <c r="OU137"/>
  <c r="SD75"/>
  <c r="SD43"/>
  <c r="UY29"/>
  <c r="UZ29" s="1"/>
  <c r="SQ18"/>
  <c r="SR18" s="1"/>
  <c r="SD59"/>
  <c r="SE60"/>
  <c r="SG60" s="1"/>
  <c r="SH60" s="1"/>
  <c r="SG31"/>
  <c r="SD27"/>
  <c r="SE28"/>
  <c r="SG28" s="1"/>
  <c r="SH28" s="1"/>
  <c r="SD11"/>
  <c r="SE12"/>
  <c r="SG12" s="1"/>
  <c r="PE64"/>
  <c r="PE32"/>
  <c r="PF32" s="1"/>
  <c r="OA47"/>
  <c r="OB47" s="1"/>
  <c r="OA63"/>
  <c r="OB63" s="1"/>
  <c r="OA61"/>
  <c r="OB61" s="1"/>
  <c r="OA79"/>
  <c r="OB79" s="1"/>
  <c r="OA15"/>
  <c r="OB15" s="1"/>
  <c r="NQ34"/>
  <c r="NR34" s="1"/>
  <c r="NQ66"/>
  <c r="NR66" s="1"/>
  <c r="NG34"/>
  <c r="NG66"/>
  <c r="NH66" s="1"/>
  <c r="MW67"/>
  <c r="MX67" s="1"/>
  <c r="MW61"/>
  <c r="VY62"/>
  <c r="VZ62" s="1"/>
  <c r="WA62" s="1"/>
  <c r="E286" i="100" s="1"/>
  <c r="KE29" i="62"/>
  <c r="KF29" s="1"/>
  <c r="VY36"/>
  <c r="VZ36" s="1"/>
  <c r="WA36" s="1"/>
  <c r="E238" i="100" s="1"/>
  <c r="VY76" i="62"/>
  <c r="VZ76" s="1"/>
  <c r="WA76" s="1"/>
  <c r="JA128"/>
  <c r="JA132"/>
  <c r="JA136"/>
  <c r="IQ29"/>
  <c r="HW32"/>
  <c r="HX32" s="1"/>
  <c r="VY65"/>
  <c r="VZ65" s="1"/>
  <c r="WA65" s="1"/>
  <c r="E289" i="100" s="1"/>
  <c r="HC61" i="62"/>
  <c r="HD61" s="1"/>
  <c r="VY82"/>
  <c r="VZ82" s="1"/>
  <c r="WA82" s="1"/>
  <c r="E317" i="100" s="1"/>
  <c r="FO61" i="62"/>
  <c r="VY79"/>
  <c r="VZ79" s="1"/>
  <c r="WA79" s="1"/>
  <c r="E314" i="100" s="1"/>
  <c r="VY83" i="62"/>
  <c r="VZ83" s="1"/>
  <c r="WA83" s="1"/>
  <c r="E318" i="100" s="1"/>
  <c r="EU61" i="62"/>
  <c r="EV61" s="1"/>
  <c r="VY61"/>
  <c r="VZ61" s="1"/>
  <c r="WA61" s="1"/>
  <c r="VY68"/>
  <c r="VZ68" s="1"/>
  <c r="WA68" s="1"/>
  <c r="E292" i="100" s="1"/>
  <c r="VY86" i="62"/>
  <c r="VZ86" s="1"/>
  <c r="WA86" s="1"/>
  <c r="E321" i="100" s="1"/>
  <c r="VY70" i="62"/>
  <c r="VZ70" s="1"/>
  <c r="WA70" s="1"/>
  <c r="E294" i="100" s="1"/>
  <c r="VY85" i="62"/>
  <c r="VZ85" s="1"/>
  <c r="WA74"/>
  <c r="WC74" s="1"/>
  <c r="VY29"/>
  <c r="VZ29" s="1"/>
  <c r="WA29" s="1"/>
  <c r="E231" i="100" s="1"/>
  <c r="VY77" i="62"/>
  <c r="VZ77" s="1"/>
  <c r="WA77" s="1"/>
  <c r="E312" i="100" s="1"/>
  <c r="VY78" i="62"/>
  <c r="VZ78" s="1"/>
  <c r="WA78" s="1"/>
  <c r="E313" i="100" s="1"/>
  <c r="VY80" i="62"/>
  <c r="VZ80" s="1"/>
  <c r="WA80" s="1"/>
  <c r="E315" i="100" s="1"/>
  <c r="VY84" i="62"/>
  <c r="VZ84" s="1"/>
  <c r="WA84" s="1"/>
  <c r="E319" i="100" s="1"/>
  <c r="VY88" i="62"/>
  <c r="VZ88" s="1"/>
  <c r="WA88" s="1"/>
  <c r="E323" i="100" s="1"/>
  <c r="VY87" i="62"/>
  <c r="VZ87" s="1"/>
  <c r="VY89"/>
  <c r="VZ89" s="1"/>
  <c r="VY32"/>
  <c r="VZ32" s="1"/>
  <c r="WA32" s="1"/>
  <c r="E234" i="100" s="1"/>
  <c r="VY40" i="62"/>
  <c r="VZ40" s="1"/>
  <c r="WA40" s="1"/>
  <c r="E242" i="100" s="1"/>
  <c r="VY60" i="62"/>
  <c r="VZ60" s="1"/>
  <c r="WA60" s="1"/>
  <c r="E284" i="100" s="1"/>
  <c r="VY41" i="62"/>
  <c r="VZ41" s="1"/>
  <c r="WA41" s="1"/>
  <c r="VY66"/>
  <c r="VZ66" s="1"/>
  <c r="WA66" s="1"/>
  <c r="E290" i="100" s="1"/>
  <c r="VY71" i="62"/>
  <c r="VZ71" s="1"/>
  <c r="WA71" s="1"/>
  <c r="E295" i="100" s="1"/>
  <c r="VY63" i="62"/>
  <c r="VZ63" s="1"/>
  <c r="WA63" s="1"/>
  <c r="E287" i="100" s="1"/>
  <c r="VY72" i="62"/>
  <c r="VZ72" s="1"/>
  <c r="WA72" s="1"/>
  <c r="E296" i="100" s="1"/>
  <c r="VY67" i="62"/>
  <c r="VZ67" s="1"/>
  <c r="WA67" s="1"/>
  <c r="E291" i="100" s="1"/>
  <c r="VY35" i="62"/>
  <c r="VZ35" s="1"/>
  <c r="WA35" s="1"/>
  <c r="E237" i="100" s="1"/>
  <c r="VY31" i="62"/>
  <c r="VZ31" s="1"/>
  <c r="WA31" s="1"/>
  <c r="E233" i="100" s="1"/>
  <c r="DG66" i="62"/>
  <c r="DG34"/>
  <c r="VY64"/>
  <c r="VZ64" s="1"/>
  <c r="WA64" s="1"/>
  <c r="E288" i="100" s="1"/>
  <c r="BI80" i="62"/>
  <c r="BI48"/>
  <c r="BI16"/>
  <c r="BJ16" s="1"/>
  <c r="VY30"/>
  <c r="VZ30" s="1"/>
  <c r="WA30" s="1"/>
  <c r="E232" i="100" s="1"/>
  <c r="VY34" i="62"/>
  <c r="VZ34" s="1"/>
  <c r="WA34" s="1"/>
  <c r="E236" i="100" s="1"/>
  <c r="VY38" i="62"/>
  <c r="VZ38" s="1"/>
  <c r="WA38" s="1"/>
  <c r="E240" i="100" s="1"/>
  <c r="WA26" i="62"/>
  <c r="WC26" s="1"/>
  <c r="VY39"/>
  <c r="VZ39" s="1"/>
  <c r="WA39" s="1"/>
  <c r="E241" i="100" s="1"/>
  <c r="VY33" i="62"/>
  <c r="VZ33" s="1"/>
  <c r="WA33" s="1"/>
  <c r="E235" i="100" s="1"/>
  <c r="VY37" i="62"/>
  <c r="VZ37" s="1"/>
  <c r="WA37" s="1"/>
  <c r="E239" i="100" s="1"/>
  <c r="AY137" i="62"/>
  <c r="AY135"/>
  <c r="AY133"/>
  <c r="AY131"/>
  <c r="AY129"/>
  <c r="AY127"/>
  <c r="AY125"/>
  <c r="AY123"/>
  <c r="AZ123" s="1"/>
  <c r="BB123" s="1"/>
  <c r="AY138"/>
  <c r="AY136"/>
  <c r="AY134"/>
  <c r="AY132"/>
  <c r="AY130"/>
  <c r="AY128"/>
  <c r="VY73"/>
  <c r="VZ73" s="1"/>
  <c r="WA73" s="1"/>
  <c r="AP10"/>
  <c r="AR10" s="1"/>
  <c r="AO123"/>
  <c r="AP123" s="1"/>
  <c r="AO137"/>
  <c r="AO135"/>
  <c r="AO133"/>
  <c r="AO131"/>
  <c r="AO129"/>
  <c r="AO127"/>
  <c r="AO125"/>
  <c r="AO138"/>
  <c r="AO136"/>
  <c r="AO134"/>
  <c r="AO132"/>
  <c r="AO130"/>
  <c r="AO128"/>
  <c r="AO126"/>
  <c r="VY69"/>
  <c r="VZ69" s="1"/>
  <c r="WA69" s="1"/>
  <c r="E293" i="100" s="1"/>
  <c r="AE137" i="62"/>
  <c r="AE135"/>
  <c r="AE133"/>
  <c r="AE131"/>
  <c r="AE129"/>
  <c r="AE127"/>
  <c r="AE136"/>
  <c r="AE134"/>
  <c r="AE132"/>
  <c r="AE130"/>
  <c r="AE123"/>
  <c r="AF123" s="1"/>
  <c r="AH123" s="1"/>
  <c r="AE138"/>
  <c r="U127"/>
  <c r="U133"/>
  <c r="U132"/>
  <c r="U134"/>
  <c r="U136"/>
  <c r="H27"/>
  <c r="I28"/>
  <c r="K28" s="1"/>
  <c r="L28" s="1"/>
  <c r="H59"/>
  <c r="I60"/>
  <c r="K60" s="1"/>
  <c r="L60" s="1"/>
  <c r="H75"/>
  <c r="I76"/>
  <c r="K76" s="1"/>
  <c r="L76" s="1"/>
  <c r="H43"/>
  <c r="I44"/>
  <c r="K44" s="1"/>
  <c r="L44" s="1"/>
  <c r="VX122"/>
  <c r="P107"/>
  <c r="Q122" s="1"/>
  <c r="R122" s="1"/>
  <c r="S122" s="1"/>
  <c r="U122" s="1"/>
  <c r="U138" s="1"/>
  <c r="VI136"/>
  <c r="VI134"/>
  <c r="VI132"/>
  <c r="VI130"/>
  <c r="VI123"/>
  <c r="VJ123" s="1"/>
  <c r="VI137"/>
  <c r="UY136"/>
  <c r="UY134"/>
  <c r="UY132"/>
  <c r="UY130"/>
  <c r="UY128"/>
  <c r="UY123"/>
  <c r="UZ123" s="1"/>
  <c r="VB123" s="1"/>
  <c r="UY137"/>
  <c r="UO136"/>
  <c r="UO134"/>
  <c r="UO132"/>
  <c r="UO130"/>
  <c r="UO128"/>
  <c r="UO123"/>
  <c r="UP123" s="1"/>
  <c r="UR123" s="1"/>
  <c r="UO137"/>
  <c r="UE137"/>
  <c r="TU136"/>
  <c r="TU134"/>
  <c r="TU132"/>
  <c r="TU130"/>
  <c r="TU128"/>
  <c r="TU123"/>
  <c r="TV123" s="1"/>
  <c r="TX123" s="1"/>
  <c r="TU137"/>
  <c r="TK136"/>
  <c r="TK134"/>
  <c r="TK132"/>
  <c r="TK130"/>
  <c r="TK128"/>
  <c r="TK123"/>
  <c r="TL123" s="1"/>
  <c r="TN123" s="1"/>
  <c r="TK137"/>
  <c r="TK61"/>
  <c r="TL61" s="1"/>
  <c r="SQ135"/>
  <c r="SQ133"/>
  <c r="SQ129"/>
  <c r="SQ127"/>
  <c r="SG135"/>
  <c r="SG131"/>
  <c r="SG127"/>
  <c r="SG137"/>
  <c r="SG136"/>
  <c r="SG132"/>
  <c r="SG128"/>
  <c r="WB79"/>
  <c r="RW135"/>
  <c r="RW133"/>
  <c r="RW129"/>
  <c r="RW127"/>
  <c r="RM136"/>
  <c r="RM134"/>
  <c r="RM132"/>
  <c r="RM130"/>
  <c r="RM128"/>
  <c r="RM123"/>
  <c r="RN123" s="1"/>
  <c r="RP123" s="1"/>
  <c r="RM137"/>
  <c r="RC136"/>
  <c r="RC134"/>
  <c r="RC132"/>
  <c r="RC130"/>
  <c r="RC128"/>
  <c r="RC123"/>
  <c r="RD123" s="1"/>
  <c r="RC137"/>
  <c r="QS136"/>
  <c r="QS134"/>
  <c r="QS132"/>
  <c r="QS130"/>
  <c r="QS128"/>
  <c r="QS123"/>
  <c r="QT123" s="1"/>
  <c r="QV123" s="1"/>
  <c r="QS137"/>
  <c r="QS61"/>
  <c r="QT61" s="1"/>
  <c r="QI136"/>
  <c r="QI134"/>
  <c r="QI132"/>
  <c r="QI130"/>
  <c r="QI128"/>
  <c r="QI123"/>
  <c r="QJ123" s="1"/>
  <c r="QL123" s="1"/>
  <c r="QI137"/>
  <c r="PY136"/>
  <c r="PY134"/>
  <c r="PY132"/>
  <c r="PY130"/>
  <c r="PY128"/>
  <c r="PY123"/>
  <c r="PZ123" s="1"/>
  <c r="PY137"/>
  <c r="PO128"/>
  <c r="PO132"/>
  <c r="PO136"/>
  <c r="PO137"/>
  <c r="PO130"/>
  <c r="PO134"/>
  <c r="PO138"/>
  <c r="WB83"/>
  <c r="WC83" s="1"/>
  <c r="PE136"/>
  <c r="PE134"/>
  <c r="PE132"/>
  <c r="PE130"/>
  <c r="PE126"/>
  <c r="PE123"/>
  <c r="PF123" s="1"/>
  <c r="PH123" s="1"/>
  <c r="PE137"/>
  <c r="OU123"/>
  <c r="OV123" s="1"/>
  <c r="OX123" s="1"/>
  <c r="OK136"/>
  <c r="OK134"/>
  <c r="OK132"/>
  <c r="OK130"/>
  <c r="OK128"/>
  <c r="OK123"/>
  <c r="OL123" s="1"/>
  <c r="ON123" s="1"/>
  <c r="OK137"/>
  <c r="WB86"/>
  <c r="WC86" s="1"/>
  <c r="OA136"/>
  <c r="OA134"/>
  <c r="OA132"/>
  <c r="OA130"/>
  <c r="OA123"/>
  <c r="OB123" s="1"/>
  <c r="OD123" s="1"/>
  <c r="OA137"/>
  <c r="NQ136"/>
  <c r="NQ134"/>
  <c r="NQ132"/>
  <c r="NQ130"/>
  <c r="NQ128"/>
  <c r="NQ123"/>
  <c r="NR123" s="1"/>
  <c r="NT123" s="1"/>
  <c r="NG136"/>
  <c r="NG134"/>
  <c r="NG132"/>
  <c r="NG130"/>
  <c r="NG128"/>
  <c r="NG123"/>
  <c r="NH123" s="1"/>
  <c r="NJ123" s="1"/>
  <c r="NG137"/>
  <c r="MW136"/>
  <c r="MW134"/>
  <c r="MW130"/>
  <c r="MW128"/>
  <c r="MW123"/>
  <c r="MX123" s="1"/>
  <c r="MW137"/>
  <c r="MM136"/>
  <c r="MM134"/>
  <c r="MM132"/>
  <c r="MM130"/>
  <c r="MM128"/>
  <c r="MM123"/>
  <c r="MN123" s="1"/>
  <c r="MP123" s="1"/>
  <c r="MC136"/>
  <c r="MC134"/>
  <c r="MC132"/>
  <c r="MC130"/>
  <c r="MC128"/>
  <c r="MC123"/>
  <c r="MD123" s="1"/>
  <c r="MF123" s="1"/>
  <c r="MC137"/>
  <c r="LS137"/>
  <c r="LS132"/>
  <c r="LS128"/>
  <c r="LS136"/>
  <c r="LS130"/>
  <c r="LS134"/>
  <c r="LS138"/>
  <c r="LI136"/>
  <c r="LI134"/>
  <c r="LI132"/>
  <c r="LI130"/>
  <c r="LI128"/>
  <c r="LI123"/>
  <c r="LJ123" s="1"/>
  <c r="KY130"/>
  <c r="KY134"/>
  <c r="KY138"/>
  <c r="KY137"/>
  <c r="KY128"/>
  <c r="KY132"/>
  <c r="KY136"/>
  <c r="KO135"/>
  <c r="KO133"/>
  <c r="KO127"/>
  <c r="KE136"/>
  <c r="KE134"/>
  <c r="KE132"/>
  <c r="KE130"/>
  <c r="KE128"/>
  <c r="KE123"/>
  <c r="KF123" s="1"/>
  <c r="KH123" s="1"/>
  <c r="KE137"/>
  <c r="JU137"/>
  <c r="JU128"/>
  <c r="JU132"/>
  <c r="JU136"/>
  <c r="JK136"/>
  <c r="JK134"/>
  <c r="JK132"/>
  <c r="JK130"/>
  <c r="JK128"/>
  <c r="JK123"/>
  <c r="JL123" s="1"/>
  <c r="JN123" s="1"/>
  <c r="JK137"/>
  <c r="JA130"/>
  <c r="JA134"/>
  <c r="JA138"/>
  <c r="JA137"/>
  <c r="JA123"/>
  <c r="JB123" s="1"/>
  <c r="JD123" s="1"/>
  <c r="IQ136"/>
  <c r="IQ134"/>
  <c r="IQ132"/>
  <c r="IQ130"/>
  <c r="IQ128"/>
  <c r="IQ123"/>
  <c r="IR123" s="1"/>
  <c r="IQ137"/>
  <c r="IG128"/>
  <c r="IG132"/>
  <c r="IG136"/>
  <c r="IG137"/>
  <c r="IG130"/>
  <c r="IG134"/>
  <c r="IG138"/>
  <c r="HW130"/>
  <c r="HW134"/>
  <c r="HW138"/>
  <c r="HW137"/>
  <c r="HW128"/>
  <c r="HW132"/>
  <c r="HW136"/>
  <c r="HM133"/>
  <c r="HM129"/>
  <c r="HM135"/>
  <c r="HM131"/>
  <c r="HM127"/>
  <c r="HM61"/>
  <c r="GS136"/>
  <c r="GS134"/>
  <c r="GS132"/>
  <c r="GS130"/>
  <c r="GS128"/>
  <c r="GS126"/>
  <c r="GS123"/>
  <c r="GT123" s="1"/>
  <c r="HC136"/>
  <c r="HC134"/>
  <c r="HC132"/>
  <c r="HC130"/>
  <c r="HC128"/>
  <c r="HC123"/>
  <c r="HD123" s="1"/>
  <c r="HF123" s="1"/>
  <c r="HC137"/>
  <c r="GI136"/>
  <c r="GI134"/>
  <c r="GI132"/>
  <c r="GI130"/>
  <c r="GI128"/>
  <c r="GI123"/>
  <c r="GJ123" s="1"/>
  <c r="GL123" s="1"/>
  <c r="GI137"/>
  <c r="GI138"/>
  <c r="FY136"/>
  <c r="FY134"/>
  <c r="FY132"/>
  <c r="FY130"/>
  <c r="FY128"/>
  <c r="FY123"/>
  <c r="FZ123" s="1"/>
  <c r="GB123" s="1"/>
  <c r="FY137"/>
  <c r="WB77"/>
  <c r="WB81"/>
  <c r="WC81" s="1"/>
  <c r="WB88"/>
  <c r="FO136"/>
  <c r="FO134"/>
  <c r="FO132"/>
  <c r="FO130"/>
  <c r="FO128"/>
  <c r="FO123"/>
  <c r="FP123" s="1"/>
  <c r="FR123" s="1"/>
  <c r="FO137"/>
  <c r="FE136"/>
  <c r="FE134"/>
  <c r="FE132"/>
  <c r="FE130"/>
  <c r="FE123"/>
  <c r="FF123" s="1"/>
  <c r="FH123" s="1"/>
  <c r="EU135"/>
  <c r="EU133"/>
  <c r="EU131"/>
  <c r="EU129"/>
  <c r="EU127"/>
  <c r="WB68"/>
  <c r="EK137"/>
  <c r="EA135"/>
  <c r="EA133"/>
  <c r="EA129"/>
  <c r="EA127"/>
  <c r="EA125"/>
  <c r="DQ136"/>
  <c r="DQ134"/>
  <c r="DQ132"/>
  <c r="DQ130"/>
  <c r="DQ128"/>
  <c r="DQ123"/>
  <c r="DR123" s="1"/>
  <c r="DT123" s="1"/>
  <c r="DG136"/>
  <c r="DG134"/>
  <c r="DG132"/>
  <c r="DG130"/>
  <c r="DG128"/>
  <c r="DG123"/>
  <c r="DH123" s="1"/>
  <c r="DJ123" s="1"/>
  <c r="DG137"/>
  <c r="WB60"/>
  <c r="CW130"/>
  <c r="CW134"/>
  <c r="CW138"/>
  <c r="CW137"/>
  <c r="CW128"/>
  <c r="CW132"/>
  <c r="CW136"/>
  <c r="CM136"/>
  <c r="CM134"/>
  <c r="CM132"/>
  <c r="CM130"/>
  <c r="CM128"/>
  <c r="CM123"/>
  <c r="CN123" s="1"/>
  <c r="CM137"/>
  <c r="WB78"/>
  <c r="WB80"/>
  <c r="WB82"/>
  <c r="WB84"/>
  <c r="WB85"/>
  <c r="WC85" s="1"/>
  <c r="WB87"/>
  <c r="WC87" s="1"/>
  <c r="WB89"/>
  <c r="WC89" s="1"/>
  <c r="WD89" s="1"/>
  <c r="CC136"/>
  <c r="CC134"/>
  <c r="CC132"/>
  <c r="CC130"/>
  <c r="CC128"/>
  <c r="CC123"/>
  <c r="CD123" s="1"/>
  <c r="CF123" s="1"/>
  <c r="BS136"/>
  <c r="BS134"/>
  <c r="BS132"/>
  <c r="BS130"/>
  <c r="BS128"/>
  <c r="BS126"/>
  <c r="BS123"/>
  <c r="BT123" s="1"/>
  <c r="BV123" s="1"/>
  <c r="BI132"/>
  <c r="BI136"/>
  <c r="BI130"/>
  <c r="BI134"/>
  <c r="BI138"/>
  <c r="BI123"/>
  <c r="BJ123" s="1"/>
  <c r="BL123" s="1"/>
  <c r="VS123"/>
  <c r="VT123" s="1"/>
  <c r="VV123" s="1"/>
  <c r="VI135"/>
  <c r="VI133"/>
  <c r="VI129"/>
  <c r="VI127"/>
  <c r="VI138"/>
  <c r="UY135"/>
  <c r="UY133"/>
  <c r="UY129"/>
  <c r="UY127"/>
  <c r="UY138"/>
  <c r="UO135"/>
  <c r="UO133"/>
  <c r="UO131"/>
  <c r="UO129"/>
  <c r="UO127"/>
  <c r="UO138"/>
  <c r="UE133"/>
  <c r="UE129"/>
  <c r="UE128"/>
  <c r="UE132"/>
  <c r="UE136"/>
  <c r="UE135"/>
  <c r="UE131"/>
  <c r="UE127"/>
  <c r="UE130"/>
  <c r="UE134"/>
  <c r="UE138"/>
  <c r="TU135"/>
  <c r="TU133"/>
  <c r="TU129"/>
  <c r="TU127"/>
  <c r="TU138"/>
  <c r="TK135"/>
  <c r="TK133"/>
  <c r="TK131"/>
  <c r="TK129"/>
  <c r="TK127"/>
  <c r="TK138"/>
  <c r="TA130"/>
  <c r="TA134"/>
  <c r="TA138"/>
  <c r="TA127"/>
  <c r="TA135"/>
  <c r="TA133"/>
  <c r="TA131"/>
  <c r="TA128"/>
  <c r="TA132"/>
  <c r="TA136"/>
  <c r="SQ123"/>
  <c r="SR123" s="1"/>
  <c r="ST123" s="1"/>
  <c r="SQ137"/>
  <c r="RW130"/>
  <c r="RW137"/>
  <c r="RW134"/>
  <c r="RW123"/>
  <c r="RX123" s="1"/>
  <c r="RZ123" s="1"/>
  <c r="RM135"/>
  <c r="RM133"/>
  <c r="RM131"/>
  <c r="RM129"/>
  <c r="RM127"/>
  <c r="RM138"/>
  <c r="RC135"/>
  <c r="RC133"/>
  <c r="RC131"/>
  <c r="RC127"/>
  <c r="RC138"/>
  <c r="QS135"/>
  <c r="QS133"/>
  <c r="QS131"/>
  <c r="QS129"/>
  <c r="QS127"/>
  <c r="QS138"/>
  <c r="PY135"/>
  <c r="PY133"/>
  <c r="PY131"/>
  <c r="PY129"/>
  <c r="PY127"/>
  <c r="PY138"/>
  <c r="QI135"/>
  <c r="QI133"/>
  <c r="QI131"/>
  <c r="QI129"/>
  <c r="QI127"/>
  <c r="QI138"/>
  <c r="PO135"/>
  <c r="PO131"/>
  <c r="PO127"/>
  <c r="PO133"/>
  <c r="PO129"/>
  <c r="PE135"/>
  <c r="PE133"/>
  <c r="PE131"/>
  <c r="PE127"/>
  <c r="PE125"/>
  <c r="PE138"/>
  <c r="OU135"/>
  <c r="OU131"/>
  <c r="OU127"/>
  <c r="OU128"/>
  <c r="OU132"/>
  <c r="OU136"/>
  <c r="OU133"/>
  <c r="OU129"/>
  <c r="OU130"/>
  <c r="OU134"/>
  <c r="OU138"/>
  <c r="OK135"/>
  <c r="OK133"/>
  <c r="OK131"/>
  <c r="OK127"/>
  <c r="OK125"/>
  <c r="OK138"/>
  <c r="OA135"/>
  <c r="OA131"/>
  <c r="OA129"/>
  <c r="OA125"/>
  <c r="OA138"/>
  <c r="NQ138"/>
  <c r="NQ137"/>
  <c r="NQ135"/>
  <c r="NQ133"/>
  <c r="NQ129"/>
  <c r="NQ127"/>
  <c r="NG135"/>
  <c r="NG133"/>
  <c r="NG129"/>
  <c r="NG127"/>
  <c r="NG138"/>
  <c r="MW135"/>
  <c r="MW129"/>
  <c r="MW127"/>
  <c r="MW125"/>
  <c r="MW138"/>
  <c r="MM138"/>
  <c r="MM137"/>
  <c r="MM135"/>
  <c r="MM133"/>
  <c r="MM129"/>
  <c r="MM127"/>
  <c r="MC135"/>
  <c r="MC133"/>
  <c r="MC131"/>
  <c r="MC129"/>
  <c r="MC127"/>
  <c r="MC138"/>
  <c r="LS127"/>
  <c r="LS135"/>
  <c r="LS133"/>
  <c r="LS131"/>
  <c r="LS129"/>
  <c r="LI137"/>
  <c r="LI135"/>
  <c r="LI133"/>
  <c r="LI131"/>
  <c r="LI129"/>
  <c r="LI127"/>
  <c r="LI138"/>
  <c r="KY135"/>
  <c r="KY129"/>
  <c r="KY133"/>
  <c r="KY127"/>
  <c r="KO50"/>
  <c r="KO123"/>
  <c r="KP123" s="1"/>
  <c r="KR123" s="1"/>
  <c r="KO129"/>
  <c r="KO137"/>
  <c r="KE135"/>
  <c r="KE133"/>
  <c r="KE131"/>
  <c r="KE129"/>
  <c r="KE127"/>
  <c r="KE138"/>
  <c r="JU135"/>
  <c r="JU127"/>
  <c r="JU131"/>
  <c r="JU133"/>
  <c r="JU129"/>
  <c r="JU130"/>
  <c r="JU134"/>
  <c r="JU138"/>
  <c r="JK133"/>
  <c r="JK129"/>
  <c r="JK127"/>
  <c r="JK138"/>
  <c r="JA135"/>
  <c r="JA133"/>
  <c r="JA131"/>
  <c r="JA129"/>
  <c r="JA127"/>
  <c r="IQ135"/>
  <c r="IQ133"/>
  <c r="IQ131"/>
  <c r="IQ129"/>
  <c r="IQ127"/>
  <c r="IQ138"/>
  <c r="IG135"/>
  <c r="IG129"/>
  <c r="IG133"/>
  <c r="IG127"/>
  <c r="HW135"/>
  <c r="HW127"/>
  <c r="HW133"/>
  <c r="HW131"/>
  <c r="HM137"/>
  <c r="HM123"/>
  <c r="HN123" s="1"/>
  <c r="HP123" s="1"/>
  <c r="HC135"/>
  <c r="HC133"/>
  <c r="HC131"/>
  <c r="HC129"/>
  <c r="HC127"/>
  <c r="HC138"/>
  <c r="GS137"/>
  <c r="GS135"/>
  <c r="GS133"/>
  <c r="GS129"/>
  <c r="GS127"/>
  <c r="GS125"/>
  <c r="GS138"/>
  <c r="GI135"/>
  <c r="GI133"/>
  <c r="GI131"/>
  <c r="GI129"/>
  <c r="GI127"/>
  <c r="GI125"/>
  <c r="FY135"/>
  <c r="FY133"/>
  <c r="FY131"/>
  <c r="FY129"/>
  <c r="FY127"/>
  <c r="FY138"/>
  <c r="FO135"/>
  <c r="FO133"/>
  <c r="FO131"/>
  <c r="FO129"/>
  <c r="FO127"/>
  <c r="FO138"/>
  <c r="FE137"/>
  <c r="FE135"/>
  <c r="FE133"/>
  <c r="FE131"/>
  <c r="FE127"/>
  <c r="FE138"/>
  <c r="EK45"/>
  <c r="EK131"/>
  <c r="EK133"/>
  <c r="EK129"/>
  <c r="EK130"/>
  <c r="EK134"/>
  <c r="EK138"/>
  <c r="EK135"/>
  <c r="EK127"/>
  <c r="EK128"/>
  <c r="EK132"/>
  <c r="EK136"/>
  <c r="DQ137"/>
  <c r="DQ135"/>
  <c r="DQ133"/>
  <c r="DQ131"/>
  <c r="DQ129"/>
  <c r="DQ127"/>
  <c r="DQ125"/>
  <c r="DQ138"/>
  <c r="WB57"/>
  <c r="DG135"/>
  <c r="DG133"/>
  <c r="DG129"/>
  <c r="DG127"/>
  <c r="DG138"/>
  <c r="CW129"/>
  <c r="CW125"/>
  <c r="CW135"/>
  <c r="CW133"/>
  <c r="CW131"/>
  <c r="CW127"/>
  <c r="CM135"/>
  <c r="CM133"/>
  <c r="CM129"/>
  <c r="CM127"/>
  <c r="CM138"/>
  <c r="CC137"/>
  <c r="CC135"/>
  <c r="CC133"/>
  <c r="CC131"/>
  <c r="CC129"/>
  <c r="CC127"/>
  <c r="CC138"/>
  <c r="BS137"/>
  <c r="BS135"/>
  <c r="BS133"/>
  <c r="BS129"/>
  <c r="BS127"/>
  <c r="BS125"/>
  <c r="BS138"/>
  <c r="BI135"/>
  <c r="BI133"/>
  <c r="BI131"/>
  <c r="BI127"/>
  <c r="BI125"/>
  <c r="U135"/>
  <c r="U137"/>
  <c r="VT29"/>
  <c r="VT126" s="1"/>
  <c r="VS126"/>
  <c r="VT31"/>
  <c r="VT128" s="1"/>
  <c r="VS128"/>
  <c r="VT36"/>
  <c r="VT133" s="1"/>
  <c r="VS133"/>
  <c r="VT41"/>
  <c r="VT138" s="1"/>
  <c r="VS138"/>
  <c r="VT32"/>
  <c r="VT129" s="1"/>
  <c r="VS129"/>
  <c r="VT37"/>
  <c r="VT134" s="1"/>
  <c r="VS134"/>
  <c r="VT40"/>
  <c r="VT137" s="1"/>
  <c r="VS137"/>
  <c r="VT95"/>
  <c r="VT33"/>
  <c r="VT130" s="1"/>
  <c r="VS130"/>
  <c r="VT34"/>
  <c r="VS131"/>
  <c r="VT39"/>
  <c r="VT136" s="1"/>
  <c r="VS136"/>
  <c r="VT30"/>
  <c r="VT127" s="1"/>
  <c r="VS127"/>
  <c r="VT35"/>
  <c r="VT132" s="1"/>
  <c r="VS132"/>
  <c r="VT38"/>
  <c r="VT135" s="1"/>
  <c r="VS135"/>
  <c r="VT94"/>
  <c r="VT96"/>
  <c r="VT99"/>
  <c r="VT101"/>
  <c r="VT103"/>
  <c r="VT105"/>
  <c r="VL123"/>
  <c r="UE90"/>
  <c r="UF90" s="1"/>
  <c r="UE123"/>
  <c r="UF123" s="1"/>
  <c r="TA29"/>
  <c r="TB29" s="1"/>
  <c r="SR37"/>
  <c r="SQ134"/>
  <c r="SR33"/>
  <c r="SQ130"/>
  <c r="SR41"/>
  <c r="SQ138"/>
  <c r="SR39"/>
  <c r="SQ136"/>
  <c r="SR35"/>
  <c r="SQ132"/>
  <c r="SR31"/>
  <c r="SQ128"/>
  <c r="SG138"/>
  <c r="SG134"/>
  <c r="SG130"/>
  <c r="SG126"/>
  <c r="SG133"/>
  <c r="SG129"/>
  <c r="SG123"/>
  <c r="SH123" s="1"/>
  <c r="SJ123" s="1"/>
  <c r="RW136"/>
  <c r="RX39"/>
  <c r="RW132"/>
  <c r="RX35"/>
  <c r="RW128"/>
  <c r="RX31"/>
  <c r="RX41"/>
  <c r="RW138"/>
  <c r="RX29"/>
  <c r="RF123"/>
  <c r="QI29"/>
  <c r="QB123"/>
  <c r="PO90"/>
  <c r="PP90" s="1"/>
  <c r="PO123"/>
  <c r="PP123" s="1"/>
  <c r="MZ123"/>
  <c r="LL123"/>
  <c r="KY90"/>
  <c r="KZ90" s="1"/>
  <c r="KY123"/>
  <c r="KZ123" s="1"/>
  <c r="KP37"/>
  <c r="KO134"/>
  <c r="KP33"/>
  <c r="KO130"/>
  <c r="KP41"/>
  <c r="KO138"/>
  <c r="KP39"/>
  <c r="KO136"/>
  <c r="KP35"/>
  <c r="KO132"/>
  <c r="KP31"/>
  <c r="KO128"/>
  <c r="JU90"/>
  <c r="JU123"/>
  <c r="JV123" s="1"/>
  <c r="IT123"/>
  <c r="IG90"/>
  <c r="IG123"/>
  <c r="IH123" s="1"/>
  <c r="HW90"/>
  <c r="HX90" s="1"/>
  <c r="HW123"/>
  <c r="HX123" s="1"/>
  <c r="HN41"/>
  <c r="HM138"/>
  <c r="HN39"/>
  <c r="HM136"/>
  <c r="HN35"/>
  <c r="HM132"/>
  <c r="HN31"/>
  <c r="HM128"/>
  <c r="HN37"/>
  <c r="HM134"/>
  <c r="HN33"/>
  <c r="HM130"/>
  <c r="GV123"/>
  <c r="EU138"/>
  <c r="EU136"/>
  <c r="EU134"/>
  <c r="EU132"/>
  <c r="EU130"/>
  <c r="EU128"/>
  <c r="EU123"/>
  <c r="EV123" s="1"/>
  <c r="EX123" s="1"/>
  <c r="EU137"/>
  <c r="EK90"/>
  <c r="EK123"/>
  <c r="EL123" s="1"/>
  <c r="EA138"/>
  <c r="EA136"/>
  <c r="EA134"/>
  <c r="EA132"/>
  <c r="EA130"/>
  <c r="EA128"/>
  <c r="EA126"/>
  <c r="EA123"/>
  <c r="EB123" s="1"/>
  <c r="EA137"/>
  <c r="CZ123"/>
  <c r="CP123"/>
  <c r="BI32"/>
  <c r="BJ32" s="1"/>
  <c r="U90"/>
  <c r="V90" s="1"/>
  <c r="X90" s="1"/>
  <c r="WC10"/>
  <c r="CQ10" s="1"/>
  <c r="RW82"/>
  <c r="RW131" s="1"/>
  <c r="TA32"/>
  <c r="TA129" s="1"/>
  <c r="TA40"/>
  <c r="TA137" s="1"/>
  <c r="U48"/>
  <c r="V48" s="1"/>
  <c r="AY61"/>
  <c r="AZ61" s="1"/>
  <c r="HM13"/>
  <c r="HN13" s="1"/>
  <c r="VI34"/>
  <c r="VJ34" s="1"/>
  <c r="VP75"/>
  <c r="VQ76"/>
  <c r="VS76" s="1"/>
  <c r="VT76" s="1"/>
  <c r="VT75" s="1"/>
  <c r="VP43"/>
  <c r="VQ44"/>
  <c r="VS44" s="1"/>
  <c r="VT44" s="1"/>
  <c r="VP27"/>
  <c r="VQ28"/>
  <c r="VS28" s="1"/>
  <c r="VF27"/>
  <c r="VG28"/>
  <c r="VI28" s="1"/>
  <c r="VF43"/>
  <c r="VG44"/>
  <c r="VI44" s="1"/>
  <c r="VJ44" s="1"/>
  <c r="VI63"/>
  <c r="VI61"/>
  <c r="VJ61" s="1"/>
  <c r="VI79"/>
  <c r="VI77"/>
  <c r="VJ77" s="1"/>
  <c r="VI66"/>
  <c r="VF59"/>
  <c r="VG60"/>
  <c r="VI60" s="1"/>
  <c r="VF75"/>
  <c r="VG76"/>
  <c r="VI76" s="1"/>
  <c r="VJ76" s="1"/>
  <c r="VI47"/>
  <c r="VJ47" s="1"/>
  <c r="VI45"/>
  <c r="VJ45" s="1"/>
  <c r="UV59"/>
  <c r="UW60"/>
  <c r="UY60" s="1"/>
  <c r="UZ60" s="1"/>
  <c r="UV75"/>
  <c r="UW76"/>
  <c r="UY76" s="1"/>
  <c r="UZ76" s="1"/>
  <c r="UY45"/>
  <c r="UZ45" s="1"/>
  <c r="UY34"/>
  <c r="UZ34" s="1"/>
  <c r="UV27"/>
  <c r="UW28"/>
  <c r="UY28" s="1"/>
  <c r="UV43"/>
  <c r="UW44"/>
  <c r="UY44" s="1"/>
  <c r="UZ44" s="1"/>
  <c r="UY77"/>
  <c r="UZ77" s="1"/>
  <c r="UY66"/>
  <c r="UZ66" s="1"/>
  <c r="UL27"/>
  <c r="UM28"/>
  <c r="UO28" s="1"/>
  <c r="UL43"/>
  <c r="UM44"/>
  <c r="UO44" s="1"/>
  <c r="UO77"/>
  <c r="UP77" s="1"/>
  <c r="UL59"/>
  <c r="UM60"/>
  <c r="UO60" s="1"/>
  <c r="UP60" s="1"/>
  <c r="UL75"/>
  <c r="UM76"/>
  <c r="UO76" s="1"/>
  <c r="UP76" s="1"/>
  <c r="UO45"/>
  <c r="UP45" s="1"/>
  <c r="UB27"/>
  <c r="UC28"/>
  <c r="UE28" s="1"/>
  <c r="UF28" s="1"/>
  <c r="UB59"/>
  <c r="UC60"/>
  <c r="UE60" s="1"/>
  <c r="UE61"/>
  <c r="UF61" s="1"/>
  <c r="UB75"/>
  <c r="UE77"/>
  <c r="UF77" s="1"/>
  <c r="UB43"/>
  <c r="TR59"/>
  <c r="TS60"/>
  <c r="TU60" s="1"/>
  <c r="TV60" s="1"/>
  <c r="TR75"/>
  <c r="TS76"/>
  <c r="TU76" s="1"/>
  <c r="TV76" s="1"/>
  <c r="TU45"/>
  <c r="TV45" s="1"/>
  <c r="TU34"/>
  <c r="TR27"/>
  <c r="TS28"/>
  <c r="TU28" s="1"/>
  <c r="TR43"/>
  <c r="TS44"/>
  <c r="TU44" s="1"/>
  <c r="TV44" s="1"/>
  <c r="TU77"/>
  <c r="TV77" s="1"/>
  <c r="TU66"/>
  <c r="TH27"/>
  <c r="TI28"/>
  <c r="TK28" s="1"/>
  <c r="TH43"/>
  <c r="TI44"/>
  <c r="TK44" s="1"/>
  <c r="TL44" s="1"/>
  <c r="TH59"/>
  <c r="TI60"/>
  <c r="TK60" s="1"/>
  <c r="TL60" s="1"/>
  <c r="TH75"/>
  <c r="TI76"/>
  <c r="TK77"/>
  <c r="TL77" s="1"/>
  <c r="TK76"/>
  <c r="TL76" s="1"/>
  <c r="TK29"/>
  <c r="TK45"/>
  <c r="SX59"/>
  <c r="SY60"/>
  <c r="TA60" s="1"/>
  <c r="TB60" s="1"/>
  <c r="SX75"/>
  <c r="SX43"/>
  <c r="SX27"/>
  <c r="SY28"/>
  <c r="TA28" s="1"/>
  <c r="TA61"/>
  <c r="TA93" s="1"/>
  <c r="SN43"/>
  <c r="SO44"/>
  <c r="SQ44" s="1"/>
  <c r="SR44" s="1"/>
  <c r="SO28"/>
  <c r="SQ28" s="1"/>
  <c r="SR28" s="1"/>
  <c r="SN27"/>
  <c r="SQ77"/>
  <c r="SQ29"/>
  <c r="SN59"/>
  <c r="SN75"/>
  <c r="SO76"/>
  <c r="SQ76" s="1"/>
  <c r="SR76" s="1"/>
  <c r="SQ82"/>
  <c r="SQ131" s="1"/>
  <c r="RT27"/>
  <c r="RU28"/>
  <c r="RT59"/>
  <c r="RT75"/>
  <c r="RU76"/>
  <c r="RT43"/>
  <c r="RU44"/>
  <c r="RW44" s="1"/>
  <c r="RW28"/>
  <c r="RX28" s="1"/>
  <c r="RW76"/>
  <c r="RW77"/>
  <c r="RJ27"/>
  <c r="RK28"/>
  <c r="RM28" s="1"/>
  <c r="RN28" s="1"/>
  <c r="RJ43"/>
  <c r="RK44"/>
  <c r="RM44" s="1"/>
  <c r="RN44" s="1"/>
  <c r="RM77"/>
  <c r="RJ59"/>
  <c r="RK60"/>
  <c r="RM60" s="1"/>
  <c r="RJ75"/>
  <c r="RK76"/>
  <c r="RM76" s="1"/>
  <c r="RN76" s="1"/>
  <c r="RM45"/>
  <c r="RN45" s="1"/>
  <c r="QZ27"/>
  <c r="RA28"/>
  <c r="RC28" s="1"/>
  <c r="RD28" s="1"/>
  <c r="QZ43"/>
  <c r="RA44"/>
  <c r="RC44" s="1"/>
  <c r="RD44" s="1"/>
  <c r="RC77"/>
  <c r="RC64"/>
  <c r="RD64" s="1"/>
  <c r="QZ59"/>
  <c r="RA60"/>
  <c r="RC60" s="1"/>
  <c r="QZ75"/>
  <c r="RA76"/>
  <c r="RC76" s="1"/>
  <c r="RD76" s="1"/>
  <c r="RC45"/>
  <c r="RD45" s="1"/>
  <c r="RC32"/>
  <c r="RC129" s="1"/>
  <c r="QP59"/>
  <c r="QQ60"/>
  <c r="QS60" s="1"/>
  <c r="QT60" s="1"/>
  <c r="QP75"/>
  <c r="QQ76"/>
  <c r="QS76" s="1"/>
  <c r="QS45"/>
  <c r="QT45" s="1"/>
  <c r="QP27"/>
  <c r="QQ28"/>
  <c r="QS28" s="1"/>
  <c r="QP43"/>
  <c r="QQ44"/>
  <c r="QS44" s="1"/>
  <c r="QT44" s="1"/>
  <c r="QS77"/>
  <c r="QT77" s="1"/>
  <c r="QF59"/>
  <c r="QG60"/>
  <c r="QI60" s="1"/>
  <c r="QF75"/>
  <c r="QG76"/>
  <c r="QI76" s="1"/>
  <c r="QI45"/>
  <c r="QJ45" s="1"/>
  <c r="QF27"/>
  <c r="QG28"/>
  <c r="QI28" s="1"/>
  <c r="QF43"/>
  <c r="QG44"/>
  <c r="QI44" s="1"/>
  <c r="QJ44" s="1"/>
  <c r="QI77"/>
  <c r="QJ77" s="1"/>
  <c r="PV27"/>
  <c r="PW28"/>
  <c r="PV43"/>
  <c r="PW44"/>
  <c r="PV59"/>
  <c r="PW60"/>
  <c r="PY60" s="1"/>
  <c r="PV75"/>
  <c r="PW76"/>
  <c r="PY44"/>
  <c r="PY77"/>
  <c r="PY76"/>
  <c r="PY29"/>
  <c r="PY45"/>
  <c r="PY28"/>
  <c r="PO29"/>
  <c r="PL75"/>
  <c r="PL43"/>
  <c r="PL27"/>
  <c r="PM28"/>
  <c r="PO28" s="1"/>
  <c r="PL59"/>
  <c r="PM60"/>
  <c r="PO60" s="1"/>
  <c r="PO61"/>
  <c r="PB59"/>
  <c r="PB75"/>
  <c r="PE47"/>
  <c r="PF47" s="1"/>
  <c r="PB27"/>
  <c r="PE79"/>
  <c r="PF79" s="1"/>
  <c r="PB43"/>
  <c r="OU29"/>
  <c r="OR75"/>
  <c r="OR43"/>
  <c r="OR27"/>
  <c r="OS28"/>
  <c r="OU28" s="1"/>
  <c r="OR59"/>
  <c r="OS60"/>
  <c r="OU60" s="1"/>
  <c r="OU61"/>
  <c r="OH27"/>
  <c r="OK77"/>
  <c r="OL77" s="1"/>
  <c r="OK64"/>
  <c r="OH43"/>
  <c r="OH59"/>
  <c r="OH75"/>
  <c r="OK45"/>
  <c r="OL45" s="1"/>
  <c r="OK32"/>
  <c r="NX59"/>
  <c r="NX75"/>
  <c r="OA45"/>
  <c r="OB45" s="1"/>
  <c r="OA36"/>
  <c r="OA30"/>
  <c r="NX27"/>
  <c r="OA77"/>
  <c r="OA68"/>
  <c r="OB68" s="1"/>
  <c r="OA62"/>
  <c r="NX43"/>
  <c r="NN27"/>
  <c r="NO28"/>
  <c r="NQ28" s="1"/>
  <c r="NN43"/>
  <c r="NO44"/>
  <c r="NQ44" s="1"/>
  <c r="NR44" s="1"/>
  <c r="NQ77"/>
  <c r="NR77" s="1"/>
  <c r="NN59"/>
  <c r="NO60"/>
  <c r="NQ60" s="1"/>
  <c r="NN75"/>
  <c r="NO76"/>
  <c r="NQ76" s="1"/>
  <c r="NQ45"/>
  <c r="NR45" s="1"/>
  <c r="ND27"/>
  <c r="NE28"/>
  <c r="NG28" s="1"/>
  <c r="NH28" s="1"/>
  <c r="ND43"/>
  <c r="NE44"/>
  <c r="NG44" s="1"/>
  <c r="NH44" s="1"/>
  <c r="NG77"/>
  <c r="ND59"/>
  <c r="NE60"/>
  <c r="NG60" s="1"/>
  <c r="ND75"/>
  <c r="NE76"/>
  <c r="NG76" s="1"/>
  <c r="NH76" s="1"/>
  <c r="NG45"/>
  <c r="NH45" s="1"/>
  <c r="MT59"/>
  <c r="MT75"/>
  <c r="MW51"/>
  <c r="MX51" s="1"/>
  <c r="MW45"/>
  <c r="MW36"/>
  <c r="MX36" s="1"/>
  <c r="MW34"/>
  <c r="MX34" s="1"/>
  <c r="MT27"/>
  <c r="MW83"/>
  <c r="MW77"/>
  <c r="MX77" s="1"/>
  <c r="MW68"/>
  <c r="MX68" s="1"/>
  <c r="MW66"/>
  <c r="MT43"/>
  <c r="MJ59"/>
  <c r="MK60"/>
  <c r="MM60" s="1"/>
  <c r="MN60" s="1"/>
  <c r="MJ75"/>
  <c r="MK76"/>
  <c r="MM76" s="1"/>
  <c r="MN76" s="1"/>
  <c r="MM45"/>
  <c r="MM34"/>
  <c r="MN34" s="1"/>
  <c r="MJ27"/>
  <c r="MK28"/>
  <c r="MM28" s="1"/>
  <c r="MJ43"/>
  <c r="MK44"/>
  <c r="MM44" s="1"/>
  <c r="MN44" s="1"/>
  <c r="MM77"/>
  <c r="MM66"/>
  <c r="MN66" s="1"/>
  <c r="LZ59"/>
  <c r="MA60"/>
  <c r="MC60" s="1"/>
  <c r="MD60" s="1"/>
  <c r="LZ75"/>
  <c r="MA76"/>
  <c r="MC76" s="1"/>
  <c r="MD76" s="1"/>
  <c r="MC45"/>
  <c r="MD45" s="1"/>
  <c r="LZ27"/>
  <c r="MA28"/>
  <c r="MC28" s="1"/>
  <c r="LZ43"/>
  <c r="MA44"/>
  <c r="MC44" s="1"/>
  <c r="MD44" s="1"/>
  <c r="MC77"/>
  <c r="MD77" s="1"/>
  <c r="LS29"/>
  <c r="LS45"/>
  <c r="LT45" s="1"/>
  <c r="LP27"/>
  <c r="LQ28"/>
  <c r="LP59"/>
  <c r="LQ60"/>
  <c r="LS60" s="1"/>
  <c r="LP75"/>
  <c r="LQ76"/>
  <c r="LS76" s="1"/>
  <c r="LP43"/>
  <c r="LQ44"/>
  <c r="LS44" s="1"/>
  <c r="LT44" s="1"/>
  <c r="LS61"/>
  <c r="LS28"/>
  <c r="LT28" s="1"/>
  <c r="LF59"/>
  <c r="LG60"/>
  <c r="LI60" s="1"/>
  <c r="LJ60" s="1"/>
  <c r="LF75"/>
  <c r="LG76"/>
  <c r="LI76" s="1"/>
  <c r="LJ76" s="1"/>
  <c r="LI45"/>
  <c r="LJ45" s="1"/>
  <c r="LF27"/>
  <c r="LG28"/>
  <c r="LI28" s="1"/>
  <c r="LF43"/>
  <c r="LG44"/>
  <c r="LI44" s="1"/>
  <c r="LJ44" s="1"/>
  <c r="LI77"/>
  <c r="LJ77" s="1"/>
  <c r="KV27"/>
  <c r="KW28"/>
  <c r="KY28" s="1"/>
  <c r="KZ28" s="1"/>
  <c r="KV59"/>
  <c r="KW60"/>
  <c r="KY60" s="1"/>
  <c r="KZ60" s="1"/>
  <c r="KV75"/>
  <c r="KW76"/>
  <c r="KY76" s="1"/>
  <c r="KZ76" s="1"/>
  <c r="KV43"/>
  <c r="KW44"/>
  <c r="KY44" s="1"/>
  <c r="KZ44" s="1"/>
  <c r="KY29"/>
  <c r="KY126" s="1"/>
  <c r="KL75"/>
  <c r="KM76"/>
  <c r="KO76" s="1"/>
  <c r="KP76" s="1"/>
  <c r="KL27"/>
  <c r="KM28"/>
  <c r="KO28" s="1"/>
  <c r="KL43"/>
  <c r="KM44"/>
  <c r="KO44" s="1"/>
  <c r="KP44" s="1"/>
  <c r="KL59"/>
  <c r="KM60"/>
  <c r="KO60" s="1"/>
  <c r="KO77"/>
  <c r="KO29"/>
  <c r="KB59"/>
  <c r="KC60"/>
  <c r="KE60" s="1"/>
  <c r="KF60" s="1"/>
  <c r="KB75"/>
  <c r="KC76"/>
  <c r="KE76" s="1"/>
  <c r="KF76" s="1"/>
  <c r="KE45"/>
  <c r="KF45" s="1"/>
  <c r="KB27"/>
  <c r="KC28"/>
  <c r="KE28" s="1"/>
  <c r="KB43"/>
  <c r="KC44"/>
  <c r="KE44" s="1"/>
  <c r="KF44" s="1"/>
  <c r="KE77"/>
  <c r="KF77" s="1"/>
  <c r="JR27"/>
  <c r="JS28"/>
  <c r="JU28" s="1"/>
  <c r="JR59"/>
  <c r="JS60"/>
  <c r="JU60" s="1"/>
  <c r="JV60" s="1"/>
  <c r="JR43"/>
  <c r="JS44"/>
  <c r="JR75"/>
  <c r="JS76"/>
  <c r="JU76" s="1"/>
  <c r="JV76" s="1"/>
  <c r="JU44"/>
  <c r="JU29"/>
  <c r="JU126" s="1"/>
  <c r="JH59"/>
  <c r="JI60"/>
  <c r="JK60" s="1"/>
  <c r="JL60" s="1"/>
  <c r="JH75"/>
  <c r="JI76"/>
  <c r="JK76" s="1"/>
  <c r="JL76" s="1"/>
  <c r="JK45"/>
  <c r="JL45" s="1"/>
  <c r="JK38"/>
  <c r="JK34"/>
  <c r="JL34" s="1"/>
  <c r="JH27"/>
  <c r="JI28"/>
  <c r="JK28" s="1"/>
  <c r="JH43"/>
  <c r="JI44"/>
  <c r="JK44" s="1"/>
  <c r="JL44" s="1"/>
  <c r="JK77"/>
  <c r="JL77" s="1"/>
  <c r="JK70"/>
  <c r="JL70" s="1"/>
  <c r="JK66"/>
  <c r="IX59"/>
  <c r="IY60"/>
  <c r="JA60" s="1"/>
  <c r="JB60" s="1"/>
  <c r="IX27"/>
  <c r="IY28"/>
  <c r="JA28" s="1"/>
  <c r="IX43"/>
  <c r="IY44"/>
  <c r="JA44" s="1"/>
  <c r="JB44" s="1"/>
  <c r="IX75"/>
  <c r="IY76"/>
  <c r="JA76" s="1"/>
  <c r="JB76" s="1"/>
  <c r="JA29"/>
  <c r="JA45"/>
  <c r="JB45" s="1"/>
  <c r="IN27"/>
  <c r="IO28"/>
  <c r="IQ28" s="1"/>
  <c r="IR28" s="1"/>
  <c r="IN43"/>
  <c r="IO44"/>
  <c r="IQ44" s="1"/>
  <c r="IR44" s="1"/>
  <c r="IQ77"/>
  <c r="IR77" s="1"/>
  <c r="IN59"/>
  <c r="IO60"/>
  <c r="IQ60" s="1"/>
  <c r="IN75"/>
  <c r="IO76"/>
  <c r="IQ76" s="1"/>
  <c r="IQ45"/>
  <c r="IR45" s="1"/>
  <c r="IG61"/>
  <c r="IH61" s="1"/>
  <c r="ID27"/>
  <c r="ID59"/>
  <c r="ID75"/>
  <c r="ID43"/>
  <c r="IG29"/>
  <c r="IH29" s="1"/>
  <c r="IG45"/>
  <c r="IH45" s="1"/>
  <c r="HT27"/>
  <c r="HU28"/>
  <c r="HT59"/>
  <c r="HU60"/>
  <c r="HW61"/>
  <c r="HX61" s="1"/>
  <c r="HW28"/>
  <c r="HX28" s="1"/>
  <c r="HT75"/>
  <c r="HT43"/>
  <c r="HU44"/>
  <c r="HW44" s="1"/>
  <c r="HW60"/>
  <c r="HX60" s="1"/>
  <c r="HW29"/>
  <c r="HW126" s="1"/>
  <c r="HJ75"/>
  <c r="HK76"/>
  <c r="HM76" s="1"/>
  <c r="HJ59"/>
  <c r="HK60"/>
  <c r="HM29"/>
  <c r="HJ43"/>
  <c r="HK44"/>
  <c r="HM44" s="1"/>
  <c r="HJ27"/>
  <c r="HK28"/>
  <c r="HM60"/>
  <c r="HM28"/>
  <c r="HN28" s="1"/>
  <c r="HM77"/>
  <c r="HN77" s="1"/>
  <c r="GZ27"/>
  <c r="HA28"/>
  <c r="HC28" s="1"/>
  <c r="GZ43"/>
  <c r="HA44"/>
  <c r="HC44" s="1"/>
  <c r="HD44" s="1"/>
  <c r="HC77"/>
  <c r="HD77" s="1"/>
  <c r="GZ59"/>
  <c r="HA60"/>
  <c r="HC60" s="1"/>
  <c r="GZ75"/>
  <c r="HA76"/>
  <c r="HC76" s="1"/>
  <c r="HC45"/>
  <c r="HD45" s="1"/>
  <c r="GP27"/>
  <c r="GS66"/>
  <c r="GT66" s="1"/>
  <c r="GP43"/>
  <c r="GP59"/>
  <c r="GP75"/>
  <c r="GS34"/>
  <c r="GS131" s="1"/>
  <c r="GF27"/>
  <c r="GF75"/>
  <c r="GF59"/>
  <c r="GI77"/>
  <c r="GJ77" s="1"/>
  <c r="GF43"/>
  <c r="FV27"/>
  <c r="FW28"/>
  <c r="FY28" s="1"/>
  <c r="FZ28" s="1"/>
  <c r="FV43"/>
  <c r="FW44"/>
  <c r="FY44" s="1"/>
  <c r="FZ44" s="1"/>
  <c r="FY77"/>
  <c r="FZ77" s="1"/>
  <c r="FV59"/>
  <c r="FW60"/>
  <c r="FY60" s="1"/>
  <c r="FV75"/>
  <c r="FW76"/>
  <c r="FY76" s="1"/>
  <c r="FY45"/>
  <c r="FZ45" s="1"/>
  <c r="FL27"/>
  <c r="FM28"/>
  <c r="FO28" s="1"/>
  <c r="FP28" s="1"/>
  <c r="FL43"/>
  <c r="FM44"/>
  <c r="FO44" s="1"/>
  <c r="FP44" s="1"/>
  <c r="FO77"/>
  <c r="FP77" s="1"/>
  <c r="FL59"/>
  <c r="FM60"/>
  <c r="FO60" s="1"/>
  <c r="FL75"/>
  <c r="FM76"/>
  <c r="FO76" s="1"/>
  <c r="FO45"/>
  <c r="FP45" s="1"/>
  <c r="FB27"/>
  <c r="FC28"/>
  <c r="FE28" s="1"/>
  <c r="FB43"/>
  <c r="FC44"/>
  <c r="FE44" s="1"/>
  <c r="FF44" s="1"/>
  <c r="FE79"/>
  <c r="FF79" s="1"/>
  <c r="FE77"/>
  <c r="FF77" s="1"/>
  <c r="FE64"/>
  <c r="FF64" s="1"/>
  <c r="FB59"/>
  <c r="FC60"/>
  <c r="FE60" s="1"/>
  <c r="FB75"/>
  <c r="FC76"/>
  <c r="FE76" s="1"/>
  <c r="FE47"/>
  <c r="FE45"/>
  <c r="FE32"/>
  <c r="FE96" s="1"/>
  <c r="ER27"/>
  <c r="ES28"/>
  <c r="EU28" s="1"/>
  <c r="EV28" s="1"/>
  <c r="ER43"/>
  <c r="ES44"/>
  <c r="EU44" s="1"/>
  <c r="EV44" s="1"/>
  <c r="EU77"/>
  <c r="EV77" s="1"/>
  <c r="ER59"/>
  <c r="ES60"/>
  <c r="EU60" s="1"/>
  <c r="ER75"/>
  <c r="ES76"/>
  <c r="EU76" s="1"/>
  <c r="EV76" s="1"/>
  <c r="EU45"/>
  <c r="EV45" s="1"/>
  <c r="EH43"/>
  <c r="EH27"/>
  <c r="EI28"/>
  <c r="EK28" s="1"/>
  <c r="EH59"/>
  <c r="EI60"/>
  <c r="EK60" s="1"/>
  <c r="EL60" s="1"/>
  <c r="EH75"/>
  <c r="EI76"/>
  <c r="EK76" s="1"/>
  <c r="EK61"/>
  <c r="EL61" s="1"/>
  <c r="EK77"/>
  <c r="EL77" s="1"/>
  <c r="DX59"/>
  <c r="DX75"/>
  <c r="EA34"/>
  <c r="DX27"/>
  <c r="EA66"/>
  <c r="EB66" s="1"/>
  <c r="DX43"/>
  <c r="DN59"/>
  <c r="DN75"/>
  <c r="DQ45"/>
  <c r="DN27"/>
  <c r="DQ77"/>
  <c r="DN43"/>
  <c r="DD59"/>
  <c r="DE60"/>
  <c r="DG60" s="1"/>
  <c r="DH60" s="1"/>
  <c r="DD75"/>
  <c r="DE76"/>
  <c r="DG76" s="1"/>
  <c r="DH76" s="1"/>
  <c r="DG45"/>
  <c r="DH45" s="1"/>
  <c r="DD27"/>
  <c r="DE28"/>
  <c r="DG28" s="1"/>
  <c r="DD43"/>
  <c r="DE44"/>
  <c r="DG44" s="1"/>
  <c r="DH44" s="1"/>
  <c r="DG77"/>
  <c r="DH77" s="1"/>
  <c r="CW61"/>
  <c r="CX61" s="1"/>
  <c r="CT27"/>
  <c r="CT59"/>
  <c r="CT43"/>
  <c r="CW29"/>
  <c r="CW126" s="1"/>
  <c r="CT75"/>
  <c r="CJ27"/>
  <c r="CK28"/>
  <c r="CJ43"/>
  <c r="CK44"/>
  <c r="CM44" s="1"/>
  <c r="CN44" s="1"/>
  <c r="CM77"/>
  <c r="CM66"/>
  <c r="CJ59"/>
  <c r="CK60"/>
  <c r="CM60" s="1"/>
  <c r="CJ75"/>
  <c r="CK76"/>
  <c r="CM76"/>
  <c r="CM45"/>
  <c r="CM34"/>
  <c r="CM131" s="1"/>
  <c r="CM28"/>
  <c r="BZ27"/>
  <c r="CA28"/>
  <c r="CC28" s="1"/>
  <c r="CD28" s="1"/>
  <c r="BZ43"/>
  <c r="CA44"/>
  <c r="CC44" s="1"/>
  <c r="CD44" s="1"/>
  <c r="CC77"/>
  <c r="CD77" s="1"/>
  <c r="BZ59"/>
  <c r="CA60"/>
  <c r="CC60" s="1"/>
  <c r="BZ75"/>
  <c r="CA76"/>
  <c r="CC76" s="1"/>
  <c r="CD76" s="1"/>
  <c r="CC45"/>
  <c r="CD45" s="1"/>
  <c r="BP27"/>
  <c r="BS66"/>
  <c r="BT66" s="1"/>
  <c r="BP43"/>
  <c r="BP59"/>
  <c r="BP75"/>
  <c r="BS34"/>
  <c r="BS131" s="1"/>
  <c r="BI29"/>
  <c r="BJ29" s="1"/>
  <c r="BF75"/>
  <c r="BF59"/>
  <c r="BI64"/>
  <c r="BJ64" s="1"/>
  <c r="BI61"/>
  <c r="BJ61" s="1"/>
  <c r="BF27"/>
  <c r="BF43"/>
  <c r="AV43"/>
  <c r="AY45"/>
  <c r="AZ45" s="1"/>
  <c r="AV59"/>
  <c r="AV75"/>
  <c r="AB59"/>
  <c r="AC60"/>
  <c r="AE60" s="1"/>
  <c r="AF60" s="1"/>
  <c r="AB75"/>
  <c r="AC76"/>
  <c r="AE76" s="1"/>
  <c r="AF76" s="1"/>
  <c r="AB43"/>
  <c r="AC44"/>
  <c r="AE44" s="1"/>
  <c r="AF44" s="1"/>
  <c r="AB27"/>
  <c r="AC29"/>
  <c r="AE29" s="1"/>
  <c r="V28"/>
  <c r="U29"/>
  <c r="R75"/>
  <c r="S76"/>
  <c r="U76" s="1"/>
  <c r="U77"/>
  <c r="V77" s="1"/>
  <c r="U80"/>
  <c r="V80" s="1"/>
  <c r="U82"/>
  <c r="V82" s="1"/>
  <c r="R59"/>
  <c r="S60"/>
  <c r="U60" s="1"/>
  <c r="V60" s="1"/>
  <c r="R43"/>
  <c r="S44"/>
  <c r="U44" s="1"/>
  <c r="V44" s="1"/>
  <c r="WA28"/>
  <c r="E230" i="100" s="1"/>
  <c r="U32" i="62"/>
  <c r="V32" s="1"/>
  <c r="U34"/>
  <c r="V34" s="1"/>
  <c r="R27"/>
  <c r="VT18"/>
  <c r="VS98"/>
  <c r="VP11"/>
  <c r="VQ12"/>
  <c r="VS12" s="1"/>
  <c r="VI15"/>
  <c r="VI95" s="1"/>
  <c r="VI13"/>
  <c r="VF11"/>
  <c r="VG12"/>
  <c r="VI12" s="1"/>
  <c r="VJ12" s="1"/>
  <c r="UY13"/>
  <c r="UZ13" s="1"/>
  <c r="UV11"/>
  <c r="UW12"/>
  <c r="UY12" s="1"/>
  <c r="UZ12" s="1"/>
  <c r="UO13"/>
  <c r="UP13" s="1"/>
  <c r="UL11"/>
  <c r="UM12"/>
  <c r="UO12" s="1"/>
  <c r="UP12" s="1"/>
  <c r="UC12"/>
  <c r="UB11"/>
  <c r="UE12"/>
  <c r="UF12" s="1"/>
  <c r="TU13"/>
  <c r="TV13" s="1"/>
  <c r="TR11"/>
  <c r="TS12"/>
  <c r="TU12" s="1"/>
  <c r="TK13"/>
  <c r="TL13" s="1"/>
  <c r="TH11"/>
  <c r="TI12"/>
  <c r="TK12" s="1"/>
  <c r="SX11"/>
  <c r="SY12"/>
  <c r="TA12" s="1"/>
  <c r="SQ13"/>
  <c r="SR13" s="1"/>
  <c r="SN11"/>
  <c r="SO12"/>
  <c r="SQ12" s="1"/>
  <c r="RW13"/>
  <c r="RX13" s="1"/>
  <c r="RT11"/>
  <c r="RU12"/>
  <c r="RW12" s="1"/>
  <c r="RJ11"/>
  <c r="RK12"/>
  <c r="RM12" s="1"/>
  <c r="RN12" s="1"/>
  <c r="RM13"/>
  <c r="RN13" s="1"/>
  <c r="QZ11"/>
  <c r="RA12"/>
  <c r="RC12" s="1"/>
  <c r="RD12" s="1"/>
  <c r="RC13"/>
  <c r="RD13" s="1"/>
  <c r="QS13"/>
  <c r="QT13" s="1"/>
  <c r="QP11"/>
  <c r="QQ12"/>
  <c r="QS12" s="1"/>
  <c r="QT12" s="1"/>
  <c r="QI13"/>
  <c r="QJ13" s="1"/>
  <c r="QF11"/>
  <c r="QG12"/>
  <c r="QI12" s="1"/>
  <c r="PY13"/>
  <c r="PV11"/>
  <c r="PW12"/>
  <c r="PY12" s="1"/>
  <c r="PL11"/>
  <c r="PM12"/>
  <c r="PO12" s="1"/>
  <c r="PP12" s="1"/>
  <c r="PE15"/>
  <c r="PE95" s="1"/>
  <c r="PB11"/>
  <c r="OR11"/>
  <c r="OS12"/>
  <c r="OU12" s="1"/>
  <c r="OH11"/>
  <c r="OK13"/>
  <c r="OA13"/>
  <c r="OB13" s="1"/>
  <c r="NX11"/>
  <c r="NQ13"/>
  <c r="NR13" s="1"/>
  <c r="NN11"/>
  <c r="NO12"/>
  <c r="NQ12" s="1"/>
  <c r="NR12" s="1"/>
  <c r="NG13"/>
  <c r="NH13" s="1"/>
  <c r="ND11"/>
  <c r="NE12"/>
  <c r="NG12" s="1"/>
  <c r="MT11"/>
  <c r="MW19"/>
  <c r="MW13"/>
  <c r="MX13" s="1"/>
  <c r="MM13"/>
  <c r="MN13" s="1"/>
  <c r="MJ11"/>
  <c r="MK12"/>
  <c r="MM12" s="1"/>
  <c r="MN12" s="1"/>
  <c r="MC13"/>
  <c r="MD13" s="1"/>
  <c r="LZ11"/>
  <c r="MA12"/>
  <c r="MC12" s="1"/>
  <c r="LP11"/>
  <c r="LQ12"/>
  <c r="LS12" s="1"/>
  <c r="LF11"/>
  <c r="LG12"/>
  <c r="LI12" s="1"/>
  <c r="LJ12" s="1"/>
  <c r="LI13"/>
  <c r="LJ13" s="1"/>
  <c r="KV11"/>
  <c r="KW12"/>
  <c r="KY12" s="1"/>
  <c r="KO13"/>
  <c r="KL11"/>
  <c r="KM12"/>
  <c r="KO12" s="1"/>
  <c r="KB11"/>
  <c r="KC12"/>
  <c r="KE12" s="1"/>
  <c r="KF12" s="1"/>
  <c r="KE13"/>
  <c r="KF13" s="1"/>
  <c r="JR11"/>
  <c r="JS12"/>
  <c r="JU12" s="1"/>
  <c r="JH11"/>
  <c r="JI12"/>
  <c r="JK12" s="1"/>
  <c r="JL12" s="1"/>
  <c r="JK13"/>
  <c r="JK93" s="1"/>
  <c r="IX11"/>
  <c r="IY12"/>
  <c r="JA12" s="1"/>
  <c r="JB12" s="1"/>
  <c r="IN11"/>
  <c r="IO12"/>
  <c r="IQ12" s="1"/>
  <c r="IQ13"/>
  <c r="IR13" s="1"/>
  <c r="IG13"/>
  <c r="IH13" s="1"/>
  <c r="ID11"/>
  <c r="HT11"/>
  <c r="HU12"/>
  <c r="HW12" s="1"/>
  <c r="HX12" s="1"/>
  <c r="HJ11"/>
  <c r="HK12"/>
  <c r="HM12" s="1"/>
  <c r="HN12" s="1"/>
  <c r="HC13"/>
  <c r="GZ11"/>
  <c r="HA12"/>
  <c r="HC12" s="1"/>
  <c r="GP11"/>
  <c r="GI13"/>
  <c r="GJ13" s="1"/>
  <c r="GF11"/>
  <c r="FV11"/>
  <c r="FW12"/>
  <c r="FY12" s="1"/>
  <c r="FZ12" s="1"/>
  <c r="FY13"/>
  <c r="FZ13" s="1"/>
  <c r="FL11"/>
  <c r="FM12"/>
  <c r="FO12" s="1"/>
  <c r="FO13"/>
  <c r="FB11"/>
  <c r="FC12"/>
  <c r="FE12" s="1"/>
  <c r="FF12" s="1"/>
  <c r="FE15"/>
  <c r="FF15" s="1"/>
  <c r="FE13"/>
  <c r="FF13" s="1"/>
  <c r="ER11"/>
  <c r="ES12"/>
  <c r="EU12" s="1"/>
  <c r="EU13"/>
  <c r="EV13" s="1"/>
  <c r="EK13"/>
  <c r="EL13" s="1"/>
  <c r="EH11"/>
  <c r="EI12"/>
  <c r="EK12" s="1"/>
  <c r="DX11"/>
  <c r="DQ13"/>
  <c r="DR13" s="1"/>
  <c r="DN11"/>
  <c r="DG13"/>
  <c r="DD11"/>
  <c r="DE12"/>
  <c r="DG12" s="1"/>
  <c r="CT11"/>
  <c r="CJ11"/>
  <c r="CK12"/>
  <c r="CM12" s="1"/>
  <c r="CN12" s="1"/>
  <c r="CM13"/>
  <c r="BZ11"/>
  <c r="CA12"/>
  <c r="CC13"/>
  <c r="CC12"/>
  <c r="CD12" s="1"/>
  <c r="BP11"/>
  <c r="BF11"/>
  <c r="AV11"/>
  <c r="AY13"/>
  <c r="AZ13" s="1"/>
  <c r="AB11"/>
  <c r="AC12"/>
  <c r="AE12" s="1"/>
  <c r="AE15"/>
  <c r="AE128" s="1"/>
  <c r="AE13"/>
  <c r="AF13" s="1"/>
  <c r="U13"/>
  <c r="V13" s="1"/>
  <c r="R11"/>
  <c r="U12"/>
  <c r="U18"/>
  <c r="U16"/>
  <c r="V16" s="1"/>
  <c r="UE99"/>
  <c r="WB72"/>
  <c r="WB64"/>
  <c r="WC58"/>
  <c r="O58" s="1"/>
  <c r="WB70"/>
  <c r="WB66"/>
  <c r="WB62"/>
  <c r="WB73"/>
  <c r="WB71"/>
  <c r="WB69"/>
  <c r="WB67"/>
  <c r="WB65"/>
  <c r="WB63"/>
  <c r="JA90"/>
  <c r="JB90" s="1"/>
  <c r="WB47"/>
  <c r="WB52"/>
  <c r="WC42"/>
  <c r="WD42" s="1"/>
  <c r="WF42" s="1"/>
  <c r="WB45"/>
  <c r="WB56"/>
  <c r="WB54"/>
  <c r="WB49"/>
  <c r="WB46"/>
  <c r="WB48"/>
  <c r="WB50"/>
  <c r="WB55"/>
  <c r="WB53"/>
  <c r="WB51"/>
  <c r="VS93"/>
  <c r="WB12"/>
  <c r="WB16"/>
  <c r="WB18"/>
  <c r="WB21"/>
  <c r="WB24"/>
  <c r="WB14"/>
  <c r="WB15"/>
  <c r="WB19"/>
  <c r="WB23"/>
  <c r="WB20"/>
  <c r="WB25"/>
  <c r="WB22"/>
  <c r="VY44"/>
  <c r="VZ44" s="1"/>
  <c r="VT10"/>
  <c r="VS90"/>
  <c r="VV26"/>
  <c r="WB28"/>
  <c r="WB29"/>
  <c r="WB30"/>
  <c r="WB31"/>
  <c r="WB32"/>
  <c r="WB33"/>
  <c r="WB34"/>
  <c r="WB35"/>
  <c r="WB36"/>
  <c r="WB37"/>
  <c r="WB38"/>
  <c r="WB39"/>
  <c r="WB40"/>
  <c r="WB41"/>
  <c r="VY13"/>
  <c r="VZ13" s="1"/>
  <c r="WA13" s="1"/>
  <c r="VY14"/>
  <c r="VZ14" s="1"/>
  <c r="WA14" s="1"/>
  <c r="E205" i="100" s="1"/>
  <c r="VY15" i="62"/>
  <c r="VZ15" s="1"/>
  <c r="WA15" s="1"/>
  <c r="E206" i="100" s="1"/>
  <c r="VY16" i="62"/>
  <c r="VZ16" s="1"/>
  <c r="WA16" s="1"/>
  <c r="E207" i="100" s="1"/>
  <c r="VY17" i="62"/>
  <c r="VZ17" s="1"/>
  <c r="WA17" s="1"/>
  <c r="VY18"/>
  <c r="VZ18" s="1"/>
  <c r="WA18" s="1"/>
  <c r="E209" i="100" s="1"/>
  <c r="VY19" i="62"/>
  <c r="VZ19" s="1"/>
  <c r="WA19" s="1"/>
  <c r="E210" i="100" s="1"/>
  <c r="VY20" i="62"/>
  <c r="VZ20" s="1"/>
  <c r="WA20" s="1"/>
  <c r="E211" i="100" s="1"/>
  <c r="VY21" i="62"/>
  <c r="VZ21" s="1"/>
  <c r="WA21" s="1"/>
  <c r="E212" i="100" s="1"/>
  <c r="VY22" i="62"/>
  <c r="VZ22" s="1"/>
  <c r="WA22" s="1"/>
  <c r="E213" i="100" s="1"/>
  <c r="VY23" i="62"/>
  <c r="VZ23" s="1"/>
  <c r="WA23" s="1"/>
  <c r="E214" i="100" s="1"/>
  <c r="VY24" i="62"/>
  <c r="VZ24" s="1"/>
  <c r="WA24" s="1"/>
  <c r="E215" i="100" s="1"/>
  <c r="VY25" i="62"/>
  <c r="VZ25" s="1"/>
  <c r="WA25" s="1"/>
  <c r="VT42"/>
  <c r="VV74"/>
  <c r="VY12"/>
  <c r="VZ12" s="1"/>
  <c r="VY45"/>
  <c r="VZ45" s="1"/>
  <c r="WA45" s="1"/>
  <c r="E258" i="100" s="1"/>
  <c r="VY46" i="62"/>
  <c r="VZ46" s="1"/>
  <c r="WA46" s="1"/>
  <c r="E259" i="100" s="1"/>
  <c r="VY47" i="62"/>
  <c r="VZ47" s="1"/>
  <c r="WA47" s="1"/>
  <c r="E260" i="100" s="1"/>
  <c r="VY48" i="62"/>
  <c r="VZ48" s="1"/>
  <c r="WA48" s="1"/>
  <c r="E261" i="100" s="1"/>
  <c r="VY49" i="62"/>
  <c r="VZ49" s="1"/>
  <c r="WA49" s="1"/>
  <c r="E262" i="100" s="1"/>
  <c r="VY50" i="62"/>
  <c r="VZ50" s="1"/>
  <c r="WA50" s="1"/>
  <c r="E263" i="100" s="1"/>
  <c r="VY51" i="62"/>
  <c r="VZ51" s="1"/>
  <c r="WA51" s="1"/>
  <c r="E264" i="100" s="1"/>
  <c r="VY52" i="62"/>
  <c r="VZ52" s="1"/>
  <c r="WA52" s="1"/>
  <c r="E265" i="100" s="1"/>
  <c r="VY53" i="62"/>
  <c r="VZ53" s="1"/>
  <c r="WA53" s="1"/>
  <c r="E266" i="100" s="1"/>
  <c r="VY54" i="62"/>
  <c r="VZ54" s="1"/>
  <c r="WA54" s="1"/>
  <c r="E267" i="100" s="1"/>
  <c r="VY55" i="62"/>
  <c r="VZ55" s="1"/>
  <c r="WA55" s="1"/>
  <c r="E268" i="100" s="1"/>
  <c r="VY56" i="62"/>
  <c r="VZ56" s="1"/>
  <c r="WA56" s="1"/>
  <c r="E269" i="100" s="1"/>
  <c r="VY57" i="62"/>
  <c r="VZ57" s="1"/>
  <c r="WA57" s="1"/>
  <c r="VJ86"/>
  <c r="VJ84"/>
  <c r="VJ82"/>
  <c r="VJ80"/>
  <c r="VJ78"/>
  <c r="VJ39"/>
  <c r="VJ37"/>
  <c r="VJ35"/>
  <c r="VJ33"/>
  <c r="VJ31"/>
  <c r="VJ29"/>
  <c r="VI102"/>
  <c r="VJ22"/>
  <c r="VI100"/>
  <c r="VJ20"/>
  <c r="VJ18"/>
  <c r="VI96"/>
  <c r="VJ16"/>
  <c r="VI94"/>
  <c r="VJ14"/>
  <c r="VJ57"/>
  <c r="VJ55"/>
  <c r="VJ53"/>
  <c r="VJ51"/>
  <c r="VJ49"/>
  <c r="VJ40"/>
  <c r="VJ38"/>
  <c r="VJ36"/>
  <c r="VJ32"/>
  <c r="VJ30"/>
  <c r="VJ71"/>
  <c r="VJ69"/>
  <c r="VJ67"/>
  <c r="VJ65"/>
  <c r="VJ63"/>
  <c r="VJ54"/>
  <c r="VJ52"/>
  <c r="VJ50"/>
  <c r="VJ48"/>
  <c r="VJ46"/>
  <c r="VJ89"/>
  <c r="VJ87"/>
  <c r="VJ85"/>
  <c r="VJ83"/>
  <c r="VJ81"/>
  <c r="VJ79"/>
  <c r="VJ72"/>
  <c r="VJ70"/>
  <c r="VJ68"/>
  <c r="VJ64"/>
  <c r="VJ62"/>
  <c r="VI105"/>
  <c r="VJ25"/>
  <c r="VI103"/>
  <c r="VJ23"/>
  <c r="VI101"/>
  <c r="VJ21"/>
  <c r="VI99"/>
  <c r="VJ19"/>
  <c r="VI97"/>
  <c r="VJ17"/>
  <c r="VJ13"/>
  <c r="VJ26"/>
  <c r="VJ42"/>
  <c r="VJ88"/>
  <c r="VJ56"/>
  <c r="VI104"/>
  <c r="VJ24"/>
  <c r="VJ58"/>
  <c r="VJ74"/>
  <c r="VI90"/>
  <c r="VJ10"/>
  <c r="VJ73"/>
  <c r="VJ41"/>
  <c r="UZ86"/>
  <c r="UZ84"/>
  <c r="UZ82"/>
  <c r="UZ80"/>
  <c r="UZ78"/>
  <c r="UZ39"/>
  <c r="UZ37"/>
  <c r="UZ35"/>
  <c r="UZ33"/>
  <c r="UZ31"/>
  <c r="UY102"/>
  <c r="UZ22"/>
  <c r="UY100"/>
  <c r="UZ20"/>
  <c r="UZ18"/>
  <c r="UY96"/>
  <c r="UZ16"/>
  <c r="UY94"/>
  <c r="UZ14"/>
  <c r="UZ57"/>
  <c r="UZ55"/>
  <c r="UZ53"/>
  <c r="UZ51"/>
  <c r="UZ49"/>
  <c r="UZ47"/>
  <c r="UZ40"/>
  <c r="UZ38"/>
  <c r="UZ36"/>
  <c r="UZ32"/>
  <c r="UZ30"/>
  <c r="UZ71"/>
  <c r="UZ69"/>
  <c r="UZ67"/>
  <c r="UZ65"/>
  <c r="UZ63"/>
  <c r="UZ54"/>
  <c r="UZ52"/>
  <c r="UZ50"/>
  <c r="UZ48"/>
  <c r="UZ46"/>
  <c r="UZ89"/>
  <c r="UZ87"/>
  <c r="UZ85"/>
  <c r="UZ83"/>
  <c r="UZ81"/>
  <c r="UZ79"/>
  <c r="UZ72"/>
  <c r="UZ70"/>
  <c r="UZ68"/>
  <c r="UZ64"/>
  <c r="UZ62"/>
  <c r="UY105"/>
  <c r="UZ25"/>
  <c r="UY103"/>
  <c r="UZ23"/>
  <c r="UY101"/>
  <c r="UZ21"/>
  <c r="UY99"/>
  <c r="UZ19"/>
  <c r="UY97"/>
  <c r="UZ17"/>
  <c r="UY95"/>
  <c r="UZ15"/>
  <c r="UZ26"/>
  <c r="UZ42"/>
  <c r="UZ88"/>
  <c r="UZ56"/>
  <c r="UY104"/>
  <c r="UZ24"/>
  <c r="UZ58"/>
  <c r="UZ74"/>
  <c r="UY90"/>
  <c r="UZ10"/>
  <c r="UZ73"/>
  <c r="UZ41"/>
  <c r="UP86"/>
  <c r="UP84"/>
  <c r="UP82"/>
  <c r="UP80"/>
  <c r="UP78"/>
  <c r="UP39"/>
  <c r="UP37"/>
  <c r="UP35"/>
  <c r="UP33"/>
  <c r="UP31"/>
  <c r="UP29"/>
  <c r="UO102"/>
  <c r="UP22"/>
  <c r="UO100"/>
  <c r="UP20"/>
  <c r="UO98"/>
  <c r="UP18"/>
  <c r="UO96"/>
  <c r="UP16"/>
  <c r="UO94"/>
  <c r="UP14"/>
  <c r="UP57"/>
  <c r="UP55"/>
  <c r="UP53"/>
  <c r="UP51"/>
  <c r="UP49"/>
  <c r="UP47"/>
  <c r="UP40"/>
  <c r="UP38"/>
  <c r="UP36"/>
  <c r="UP34"/>
  <c r="UP32"/>
  <c r="UP30"/>
  <c r="UP71"/>
  <c r="UP69"/>
  <c r="UP67"/>
  <c r="UP65"/>
  <c r="UP63"/>
  <c r="UP54"/>
  <c r="UP52"/>
  <c r="UP50"/>
  <c r="UP48"/>
  <c r="UP46"/>
  <c r="UP89"/>
  <c r="UP87"/>
  <c r="UP85"/>
  <c r="UP83"/>
  <c r="UP81"/>
  <c r="UP79"/>
  <c r="UP72"/>
  <c r="UP70"/>
  <c r="UP68"/>
  <c r="UP66"/>
  <c r="UP64"/>
  <c r="UP62"/>
  <c r="UO105"/>
  <c r="UP25"/>
  <c r="UO103"/>
  <c r="UP23"/>
  <c r="UO101"/>
  <c r="UP21"/>
  <c r="UO99"/>
  <c r="UP19"/>
  <c r="UO97"/>
  <c r="UP17"/>
  <c r="UO95"/>
  <c r="UP15"/>
  <c r="UP26"/>
  <c r="UP42"/>
  <c r="UP88"/>
  <c r="UP56"/>
  <c r="UO104"/>
  <c r="UP24"/>
  <c r="UP58"/>
  <c r="UP74"/>
  <c r="UO90"/>
  <c r="UP10"/>
  <c r="UP73"/>
  <c r="UP41"/>
  <c r="UF63"/>
  <c r="UF67"/>
  <c r="UF71"/>
  <c r="UE105"/>
  <c r="UF86"/>
  <c r="UF84"/>
  <c r="UF82"/>
  <c r="UF80"/>
  <c r="UF78"/>
  <c r="UF76"/>
  <c r="UE102"/>
  <c r="UF22"/>
  <c r="UE100"/>
  <c r="UF20"/>
  <c r="UE98"/>
  <c r="UF18"/>
  <c r="UE96"/>
  <c r="UF16"/>
  <c r="UE94"/>
  <c r="UF14"/>
  <c r="UF72"/>
  <c r="UF70"/>
  <c r="UF68"/>
  <c r="UF66"/>
  <c r="UF64"/>
  <c r="UF62"/>
  <c r="UF65"/>
  <c r="UE97"/>
  <c r="UF69"/>
  <c r="UE101"/>
  <c r="UF73"/>
  <c r="UF54"/>
  <c r="UF52"/>
  <c r="UF50"/>
  <c r="UF48"/>
  <c r="UF46"/>
  <c r="UF44"/>
  <c r="UF57"/>
  <c r="UF53"/>
  <c r="UF101" s="1"/>
  <c r="UF49"/>
  <c r="UF45"/>
  <c r="UF38"/>
  <c r="UF34"/>
  <c r="UF30"/>
  <c r="UF31"/>
  <c r="UF35"/>
  <c r="UF39"/>
  <c r="UH42"/>
  <c r="UH10"/>
  <c r="UE103"/>
  <c r="UF55"/>
  <c r="UF51"/>
  <c r="UF47"/>
  <c r="UF40"/>
  <c r="UF36"/>
  <c r="UF32"/>
  <c r="UF26"/>
  <c r="UF58"/>
  <c r="UF33"/>
  <c r="UF37"/>
  <c r="UF41"/>
  <c r="UH74"/>
  <c r="UE95"/>
  <c r="UE104"/>
  <c r="TV86"/>
  <c r="TV84"/>
  <c r="TV82"/>
  <c r="TV80"/>
  <c r="TV78"/>
  <c r="TV39"/>
  <c r="TV37"/>
  <c r="TV35"/>
  <c r="TV33"/>
  <c r="TV31"/>
  <c r="TU102"/>
  <c r="TV22"/>
  <c r="TU100"/>
  <c r="TV20"/>
  <c r="TU98"/>
  <c r="TV18"/>
  <c r="TU96"/>
  <c r="TV16"/>
  <c r="TU94"/>
  <c r="TV14"/>
  <c r="TV57"/>
  <c r="TV55"/>
  <c r="TV53"/>
  <c r="TV51"/>
  <c r="TV49"/>
  <c r="TV47"/>
  <c r="TV40"/>
  <c r="TV38"/>
  <c r="TV36"/>
  <c r="TV34"/>
  <c r="TV32"/>
  <c r="TV30"/>
  <c r="TV71"/>
  <c r="TV69"/>
  <c r="TV67"/>
  <c r="TV65"/>
  <c r="TV63"/>
  <c r="TV61"/>
  <c r="TV54"/>
  <c r="TV52"/>
  <c r="TV50"/>
  <c r="TV48"/>
  <c r="TV46"/>
  <c r="TV89"/>
  <c r="TV87"/>
  <c r="TV85"/>
  <c r="TV83"/>
  <c r="TV81"/>
  <c r="TV79"/>
  <c r="TV72"/>
  <c r="TV70"/>
  <c r="TV68"/>
  <c r="TV66"/>
  <c r="TV64"/>
  <c r="TV62"/>
  <c r="TU105"/>
  <c r="TV25"/>
  <c r="TU103"/>
  <c r="TV23"/>
  <c r="TU101"/>
  <c r="TV21"/>
  <c r="TU99"/>
  <c r="TV19"/>
  <c r="TU97"/>
  <c r="TV17"/>
  <c r="TU95"/>
  <c r="TV15"/>
  <c r="TV26"/>
  <c r="TV42"/>
  <c r="TV88"/>
  <c r="TV56"/>
  <c r="TU104"/>
  <c r="TV24"/>
  <c r="TV58"/>
  <c r="TV74"/>
  <c r="TU90"/>
  <c r="TV10"/>
  <c r="TV73"/>
  <c r="TV41"/>
  <c r="TL86"/>
  <c r="TL84"/>
  <c r="TL82"/>
  <c r="TL80"/>
  <c r="TL78"/>
  <c r="TL39"/>
  <c r="TL37"/>
  <c r="TL35"/>
  <c r="TL33"/>
  <c r="TL31"/>
  <c r="TL29"/>
  <c r="TK102"/>
  <c r="TL22"/>
  <c r="TK100"/>
  <c r="TL20"/>
  <c r="TK98"/>
  <c r="TL18"/>
  <c r="TK96"/>
  <c r="TL16"/>
  <c r="TK94"/>
  <c r="TL14"/>
  <c r="TL57"/>
  <c r="TL55"/>
  <c r="TL53"/>
  <c r="TL51"/>
  <c r="TL49"/>
  <c r="TL47"/>
  <c r="TL45"/>
  <c r="TL40"/>
  <c r="TL38"/>
  <c r="TL36"/>
  <c r="TL34"/>
  <c r="TL32"/>
  <c r="TL30"/>
  <c r="TL71"/>
  <c r="TL69"/>
  <c r="TL67"/>
  <c r="TL65"/>
  <c r="TL63"/>
  <c r="TL54"/>
  <c r="TL52"/>
  <c r="TL50"/>
  <c r="TL48"/>
  <c r="TL46"/>
  <c r="TL89"/>
  <c r="TL87"/>
  <c r="TL85"/>
  <c r="TL83"/>
  <c r="TL81"/>
  <c r="TL79"/>
  <c r="TL72"/>
  <c r="TL70"/>
  <c r="TL68"/>
  <c r="TL66"/>
  <c r="TL64"/>
  <c r="TL62"/>
  <c r="TK105"/>
  <c r="TL25"/>
  <c r="TK103"/>
  <c r="TL23"/>
  <c r="TK101"/>
  <c r="TL21"/>
  <c r="TK99"/>
  <c r="TL19"/>
  <c r="TK97"/>
  <c r="TL17"/>
  <c r="TK95"/>
  <c r="TL15"/>
  <c r="TL26"/>
  <c r="TL42"/>
  <c r="TL88"/>
  <c r="TL56"/>
  <c r="TK104"/>
  <c r="TL24"/>
  <c r="TL58"/>
  <c r="TL74"/>
  <c r="TK90"/>
  <c r="TL10"/>
  <c r="TL73"/>
  <c r="TL41"/>
  <c r="TB33"/>
  <c r="TB37"/>
  <c r="TB54"/>
  <c r="TB72"/>
  <c r="TB70"/>
  <c r="TB68"/>
  <c r="TB66"/>
  <c r="TB64"/>
  <c r="TB62"/>
  <c r="TB31"/>
  <c r="TB35"/>
  <c r="TB57"/>
  <c r="TB53"/>
  <c r="TB49"/>
  <c r="TB45"/>
  <c r="TB38"/>
  <c r="TB34"/>
  <c r="TB30"/>
  <c r="TB63"/>
  <c r="TB67"/>
  <c r="TB71"/>
  <c r="TB26"/>
  <c r="TB89"/>
  <c r="TB85"/>
  <c r="TB81"/>
  <c r="TB77"/>
  <c r="TA103"/>
  <c r="TB23"/>
  <c r="TA99"/>
  <c r="TB19"/>
  <c r="TA95"/>
  <c r="TB15"/>
  <c r="TB58"/>
  <c r="TB41"/>
  <c r="TD74"/>
  <c r="TD10"/>
  <c r="TD42"/>
  <c r="TA90"/>
  <c r="TB86"/>
  <c r="TB84"/>
  <c r="TB82"/>
  <c r="TB80"/>
  <c r="TB78"/>
  <c r="TB76"/>
  <c r="TB52"/>
  <c r="TB50"/>
  <c r="TB48"/>
  <c r="TB46"/>
  <c r="TB44"/>
  <c r="TA102"/>
  <c r="TB22"/>
  <c r="TA100"/>
  <c r="TB20"/>
  <c r="TA98"/>
  <c r="TB18"/>
  <c r="TB16"/>
  <c r="TA94"/>
  <c r="TB14"/>
  <c r="TB55"/>
  <c r="TB51"/>
  <c r="TB47"/>
  <c r="TB36"/>
  <c r="TB32"/>
  <c r="TB28"/>
  <c r="TB65"/>
  <c r="TB69"/>
  <c r="TB73"/>
  <c r="TB87"/>
  <c r="TB83"/>
  <c r="TB79"/>
  <c r="TA105"/>
  <c r="TB25"/>
  <c r="TA101"/>
  <c r="TB21"/>
  <c r="TA97"/>
  <c r="TB17"/>
  <c r="TB13"/>
  <c r="TB39"/>
  <c r="SR77"/>
  <c r="SR81"/>
  <c r="SR85"/>
  <c r="SR89"/>
  <c r="SQ95"/>
  <c r="SR15"/>
  <c r="SQ99"/>
  <c r="SR19"/>
  <c r="SQ103"/>
  <c r="SR23"/>
  <c r="SR38"/>
  <c r="SR36"/>
  <c r="SR34"/>
  <c r="SR32"/>
  <c r="SR30"/>
  <c r="SR88"/>
  <c r="SR86"/>
  <c r="SR84"/>
  <c r="SR80"/>
  <c r="SR78"/>
  <c r="SQ104"/>
  <c r="SR24"/>
  <c r="SQ102"/>
  <c r="SR22"/>
  <c r="SQ100"/>
  <c r="SR20"/>
  <c r="SQ96"/>
  <c r="SR16"/>
  <c r="SR79"/>
  <c r="SR83"/>
  <c r="SR87"/>
  <c r="SQ97"/>
  <c r="SR17"/>
  <c r="SQ101"/>
  <c r="SR21"/>
  <c r="SQ105"/>
  <c r="SR25"/>
  <c r="SR71"/>
  <c r="SR67"/>
  <c r="SR63"/>
  <c r="SR56"/>
  <c r="SR52"/>
  <c r="SR48"/>
  <c r="SR74"/>
  <c r="SR45"/>
  <c r="SR49"/>
  <c r="SR53"/>
  <c r="SR57"/>
  <c r="SR70"/>
  <c r="SR68"/>
  <c r="SR66"/>
  <c r="SR64"/>
  <c r="SR62"/>
  <c r="SR60"/>
  <c r="SR73"/>
  <c r="SR69"/>
  <c r="SR65"/>
  <c r="SR61"/>
  <c r="SR54"/>
  <c r="SR50"/>
  <c r="SR46"/>
  <c r="SQ94"/>
  <c r="SR14"/>
  <c r="SR42"/>
  <c r="SR47"/>
  <c r="SR51"/>
  <c r="SR55"/>
  <c r="SQ90"/>
  <c r="SR10"/>
  <c r="ST26"/>
  <c r="ST58"/>
  <c r="SH54"/>
  <c r="SH52"/>
  <c r="SH50"/>
  <c r="SH48"/>
  <c r="SH46"/>
  <c r="SH44"/>
  <c r="SH70"/>
  <c r="SH66"/>
  <c r="SH62"/>
  <c r="SH29"/>
  <c r="SH33"/>
  <c r="SH37"/>
  <c r="SH41"/>
  <c r="SH72"/>
  <c r="SH68"/>
  <c r="SH64"/>
  <c r="SH90"/>
  <c r="SH31"/>
  <c r="SH35"/>
  <c r="SH39"/>
  <c r="SH40"/>
  <c r="SH36"/>
  <c r="SH32"/>
  <c r="SH61"/>
  <c r="SH65"/>
  <c r="SH69"/>
  <c r="SH73"/>
  <c r="SH87"/>
  <c r="SH83"/>
  <c r="SH79"/>
  <c r="SG105"/>
  <c r="SH25"/>
  <c r="SG101"/>
  <c r="SH21"/>
  <c r="SG97"/>
  <c r="SH17"/>
  <c r="SG93"/>
  <c r="SH13"/>
  <c r="SJ74"/>
  <c r="SJ10"/>
  <c r="SJ42"/>
  <c r="SG104"/>
  <c r="SH86"/>
  <c r="SH84"/>
  <c r="SH82"/>
  <c r="SH80"/>
  <c r="SH78"/>
  <c r="SH76"/>
  <c r="SG102"/>
  <c r="SH22"/>
  <c r="SG100"/>
  <c r="SH20"/>
  <c r="SG98"/>
  <c r="SH18"/>
  <c r="SG96"/>
  <c r="SH16"/>
  <c r="SG94"/>
  <c r="SH14"/>
  <c r="SH38"/>
  <c r="SH34"/>
  <c r="SH30"/>
  <c r="SH63"/>
  <c r="SH67"/>
  <c r="SH71"/>
  <c r="SH26"/>
  <c r="SH89"/>
  <c r="SH85"/>
  <c r="SH81"/>
  <c r="SH77"/>
  <c r="SG103"/>
  <c r="SH23"/>
  <c r="SG99"/>
  <c r="SH19"/>
  <c r="SG95"/>
  <c r="SH15"/>
  <c r="SH58"/>
  <c r="RX38"/>
  <c r="RX34"/>
  <c r="RX30"/>
  <c r="RX88"/>
  <c r="RX86"/>
  <c r="RX84"/>
  <c r="RX80"/>
  <c r="RX78"/>
  <c r="RX76"/>
  <c r="RW104"/>
  <c r="RX24"/>
  <c r="RW102"/>
  <c r="RX22"/>
  <c r="RW100"/>
  <c r="RX20"/>
  <c r="RX18"/>
  <c r="RW96"/>
  <c r="RX16"/>
  <c r="RW94"/>
  <c r="RX14"/>
  <c r="RX79"/>
  <c r="RX83"/>
  <c r="RX87"/>
  <c r="RW97"/>
  <c r="RX17"/>
  <c r="RW101"/>
  <c r="RX21"/>
  <c r="RW105"/>
  <c r="RX25"/>
  <c r="RX70"/>
  <c r="RX68"/>
  <c r="RX66"/>
  <c r="RX64"/>
  <c r="RX62"/>
  <c r="RX60"/>
  <c r="RX73"/>
  <c r="RX69"/>
  <c r="RX65"/>
  <c r="RX61"/>
  <c r="RX54"/>
  <c r="RX50"/>
  <c r="RX46"/>
  <c r="RX74"/>
  <c r="RX45"/>
  <c r="RX49"/>
  <c r="RX53"/>
  <c r="RX57"/>
  <c r="RX71"/>
  <c r="RX67"/>
  <c r="RX63"/>
  <c r="RX56"/>
  <c r="RX52"/>
  <c r="RX48"/>
  <c r="RX44"/>
  <c r="RX42"/>
  <c r="RX47"/>
  <c r="RX51"/>
  <c r="RX55"/>
  <c r="RW90"/>
  <c r="RX10"/>
  <c r="RX89"/>
  <c r="RX85"/>
  <c r="RX81"/>
  <c r="RX36"/>
  <c r="RX32"/>
  <c r="RW103"/>
  <c r="RX23"/>
  <c r="RW99"/>
  <c r="RX19"/>
  <c r="RW95"/>
  <c r="RX15"/>
  <c r="RZ26"/>
  <c r="RZ58"/>
  <c r="RN86"/>
  <c r="RN84"/>
  <c r="RN82"/>
  <c r="RN80"/>
  <c r="RN78"/>
  <c r="RN39"/>
  <c r="RN37"/>
  <c r="RN35"/>
  <c r="RN33"/>
  <c r="RN31"/>
  <c r="RN29"/>
  <c r="RM102"/>
  <c r="RN22"/>
  <c r="RM100"/>
  <c r="RN20"/>
  <c r="RM98"/>
  <c r="RN18"/>
  <c r="RM96"/>
  <c r="RN16"/>
  <c r="RM94"/>
  <c r="RN14"/>
  <c r="RN57"/>
  <c r="RN55"/>
  <c r="RN53"/>
  <c r="RN51"/>
  <c r="RN49"/>
  <c r="RN47"/>
  <c r="RN40"/>
  <c r="RN38"/>
  <c r="RN36"/>
  <c r="RN34"/>
  <c r="RN32"/>
  <c r="RN30"/>
  <c r="RN71"/>
  <c r="RN69"/>
  <c r="RN67"/>
  <c r="RN65"/>
  <c r="RN63"/>
  <c r="RN61"/>
  <c r="RN54"/>
  <c r="RN52"/>
  <c r="RN50"/>
  <c r="RN48"/>
  <c r="RN46"/>
  <c r="RN89"/>
  <c r="RN87"/>
  <c r="RN85"/>
  <c r="RN83"/>
  <c r="RN81"/>
  <c r="RN79"/>
  <c r="RN77"/>
  <c r="RN72"/>
  <c r="RN70"/>
  <c r="RN68"/>
  <c r="RN66"/>
  <c r="RN64"/>
  <c r="RN62"/>
  <c r="RM105"/>
  <c r="RN25"/>
  <c r="RM103"/>
  <c r="RN23"/>
  <c r="RM101"/>
  <c r="RN21"/>
  <c r="RM99"/>
  <c r="RN19"/>
  <c r="RM97"/>
  <c r="RN17"/>
  <c r="RM95"/>
  <c r="RN15"/>
  <c r="RN26"/>
  <c r="RN42"/>
  <c r="RN88"/>
  <c r="RN56"/>
  <c r="RM104"/>
  <c r="RN24"/>
  <c r="RN58"/>
  <c r="RN74"/>
  <c r="RM90"/>
  <c r="RN10"/>
  <c r="RN73"/>
  <c r="RN41"/>
  <c r="RD86"/>
  <c r="RD84"/>
  <c r="RD82"/>
  <c r="RD80"/>
  <c r="RD78"/>
  <c r="RD39"/>
  <c r="RD37"/>
  <c r="RD35"/>
  <c r="RD33"/>
  <c r="RD31"/>
  <c r="RC102"/>
  <c r="RD22"/>
  <c r="RC100"/>
  <c r="RD20"/>
  <c r="RC98"/>
  <c r="RD18"/>
  <c r="RD16"/>
  <c r="RC94"/>
  <c r="RD14"/>
  <c r="RD57"/>
  <c r="RD55"/>
  <c r="RD53"/>
  <c r="RD51"/>
  <c r="RD49"/>
  <c r="RD47"/>
  <c r="RD40"/>
  <c r="RD38"/>
  <c r="RD36"/>
  <c r="RD34"/>
  <c r="RD30"/>
  <c r="RD71"/>
  <c r="RD69"/>
  <c r="RD67"/>
  <c r="RD65"/>
  <c r="RD63"/>
  <c r="RD54"/>
  <c r="RD52"/>
  <c r="RD50"/>
  <c r="RD48"/>
  <c r="RD46"/>
  <c r="RD89"/>
  <c r="RD87"/>
  <c r="RD85"/>
  <c r="RD83"/>
  <c r="RD81"/>
  <c r="RD79"/>
  <c r="RD77"/>
  <c r="RD72"/>
  <c r="RD70"/>
  <c r="RD68"/>
  <c r="RD66"/>
  <c r="RD62"/>
  <c r="RC105"/>
  <c r="RD25"/>
  <c r="RC103"/>
  <c r="RD23"/>
  <c r="RC101"/>
  <c r="RD21"/>
  <c r="RC99"/>
  <c r="RD19"/>
  <c r="RC97"/>
  <c r="RD17"/>
  <c r="RC95"/>
  <c r="RD15"/>
  <c r="RD26"/>
  <c r="RD42"/>
  <c r="RD88"/>
  <c r="RD56"/>
  <c r="RC104"/>
  <c r="RD24"/>
  <c r="RD58"/>
  <c r="RD74"/>
  <c r="RC90"/>
  <c r="RD10"/>
  <c r="RD73"/>
  <c r="RD41"/>
  <c r="QT84"/>
  <c r="QT80"/>
  <c r="QT39"/>
  <c r="QT35"/>
  <c r="QT31"/>
  <c r="QS100"/>
  <c r="QT20"/>
  <c r="QS96"/>
  <c r="QT16"/>
  <c r="QT57"/>
  <c r="QT53"/>
  <c r="QT49"/>
  <c r="QT38"/>
  <c r="QT34"/>
  <c r="QT30"/>
  <c r="QT71"/>
  <c r="QT69"/>
  <c r="QT67"/>
  <c r="QT65"/>
  <c r="QT63"/>
  <c r="QT54"/>
  <c r="QT52"/>
  <c r="QT50"/>
  <c r="QT48"/>
  <c r="QT46"/>
  <c r="QT89"/>
  <c r="QT87"/>
  <c r="QT85"/>
  <c r="QT83"/>
  <c r="QT81"/>
  <c r="QT79"/>
  <c r="QT72"/>
  <c r="QT70"/>
  <c r="QT68"/>
  <c r="QT66"/>
  <c r="QT64"/>
  <c r="QT62"/>
  <c r="QS105"/>
  <c r="QT25"/>
  <c r="QS103"/>
  <c r="QT23"/>
  <c r="QS101"/>
  <c r="QT21"/>
  <c r="QS99"/>
  <c r="QT19"/>
  <c r="QS97"/>
  <c r="QT17"/>
  <c r="QS95"/>
  <c r="QT15"/>
  <c r="QT26"/>
  <c r="QT42"/>
  <c r="QT88"/>
  <c r="QT56"/>
  <c r="QS104"/>
  <c r="QT24"/>
  <c r="QT58"/>
  <c r="QT74"/>
  <c r="QS90"/>
  <c r="QT10"/>
  <c r="QT86"/>
  <c r="QT82"/>
  <c r="QT78"/>
  <c r="QT40"/>
  <c r="QT36"/>
  <c r="QT32"/>
  <c r="QS102"/>
  <c r="QT22"/>
  <c r="QS98"/>
  <c r="QT18"/>
  <c r="QS94"/>
  <c r="QT14"/>
  <c r="QT73"/>
  <c r="QT55"/>
  <c r="QT51"/>
  <c r="QT47"/>
  <c r="QT41"/>
  <c r="QT37"/>
  <c r="QT33"/>
  <c r="QJ86"/>
  <c r="QJ84"/>
  <c r="QJ82"/>
  <c r="QJ80"/>
  <c r="QJ78"/>
  <c r="QJ39"/>
  <c r="QJ37"/>
  <c r="QJ35"/>
  <c r="QJ33"/>
  <c r="QJ31"/>
  <c r="QJ29"/>
  <c r="QI102"/>
  <c r="QJ22"/>
  <c r="QI100"/>
  <c r="QJ20"/>
  <c r="QI98"/>
  <c r="QJ18"/>
  <c r="QI96"/>
  <c r="QJ16"/>
  <c r="QI94"/>
  <c r="QJ14"/>
  <c r="QJ57"/>
  <c r="QJ55"/>
  <c r="QJ53"/>
  <c r="QJ51"/>
  <c r="QJ49"/>
  <c r="QJ47"/>
  <c r="QJ40"/>
  <c r="QJ38"/>
  <c r="QJ36"/>
  <c r="QJ34"/>
  <c r="QJ32"/>
  <c r="QJ30"/>
  <c r="QJ71"/>
  <c r="QJ69"/>
  <c r="QJ67"/>
  <c r="QJ65"/>
  <c r="QJ63"/>
  <c r="QJ54"/>
  <c r="QJ52"/>
  <c r="QJ50"/>
  <c r="QJ48"/>
  <c r="QJ46"/>
  <c r="QJ89"/>
  <c r="QJ87"/>
  <c r="QJ85"/>
  <c r="QJ83"/>
  <c r="QJ81"/>
  <c r="QJ79"/>
  <c r="QJ72"/>
  <c r="QJ70"/>
  <c r="QJ68"/>
  <c r="QJ66"/>
  <c r="QJ64"/>
  <c r="QJ62"/>
  <c r="QI105"/>
  <c r="QJ25"/>
  <c r="QI103"/>
  <c r="QJ23"/>
  <c r="QI101"/>
  <c r="QJ21"/>
  <c r="QI99"/>
  <c r="QJ19"/>
  <c r="QI97"/>
  <c r="QJ17"/>
  <c r="QI95"/>
  <c r="QJ15"/>
  <c r="QJ26"/>
  <c r="QJ42"/>
  <c r="QJ88"/>
  <c r="QJ56"/>
  <c r="QI104"/>
  <c r="QJ24"/>
  <c r="QJ58"/>
  <c r="QJ74"/>
  <c r="QI90"/>
  <c r="QJ10"/>
  <c r="QJ73"/>
  <c r="QJ41"/>
  <c r="PZ86"/>
  <c r="PZ84"/>
  <c r="PZ82"/>
  <c r="PZ80"/>
  <c r="PZ78"/>
  <c r="PZ76"/>
  <c r="PZ39"/>
  <c r="PZ37"/>
  <c r="PZ35"/>
  <c r="PZ33"/>
  <c r="PZ31"/>
  <c r="PZ29"/>
  <c r="PY102"/>
  <c r="PZ22"/>
  <c r="PY100"/>
  <c r="PZ20"/>
  <c r="PY98"/>
  <c r="PZ18"/>
  <c r="PY96"/>
  <c r="PZ16"/>
  <c r="PY94"/>
  <c r="PZ14"/>
  <c r="PZ57"/>
  <c r="PZ55"/>
  <c r="PZ53"/>
  <c r="PZ51"/>
  <c r="PZ49"/>
  <c r="PZ47"/>
  <c r="PZ45"/>
  <c r="PZ40"/>
  <c r="PZ38"/>
  <c r="PZ36"/>
  <c r="PZ34"/>
  <c r="PZ32"/>
  <c r="PZ30"/>
  <c r="PZ28"/>
  <c r="PZ71"/>
  <c r="PZ69"/>
  <c r="PZ67"/>
  <c r="PZ65"/>
  <c r="PZ63"/>
  <c r="PZ61"/>
  <c r="PZ54"/>
  <c r="PZ52"/>
  <c r="PZ50"/>
  <c r="PZ48"/>
  <c r="PZ46"/>
  <c r="PZ44"/>
  <c r="PZ89"/>
  <c r="PZ87"/>
  <c r="PZ85"/>
  <c r="PZ83"/>
  <c r="PZ81"/>
  <c r="PZ79"/>
  <c r="PZ77"/>
  <c r="PZ72"/>
  <c r="PZ70"/>
  <c r="PZ68"/>
  <c r="PZ66"/>
  <c r="PZ64"/>
  <c r="PZ62"/>
  <c r="PY105"/>
  <c r="PZ25"/>
  <c r="PY103"/>
  <c r="PZ23"/>
  <c r="PY101"/>
  <c r="PZ21"/>
  <c r="PY99"/>
  <c r="PZ19"/>
  <c r="PY97"/>
  <c r="PZ17"/>
  <c r="PY95"/>
  <c r="PZ15"/>
  <c r="PY93"/>
  <c r="PZ13"/>
  <c r="PZ58"/>
  <c r="PZ74"/>
  <c r="PY90"/>
  <c r="PZ10"/>
  <c r="PZ73"/>
  <c r="PZ41"/>
  <c r="PZ26"/>
  <c r="PZ42"/>
  <c r="PZ88"/>
  <c r="PZ56"/>
  <c r="PY104"/>
  <c r="PZ24"/>
  <c r="PP54"/>
  <c r="PP52"/>
  <c r="PP50"/>
  <c r="PP48"/>
  <c r="PP46"/>
  <c r="PP72"/>
  <c r="PP70"/>
  <c r="PP68"/>
  <c r="PP66"/>
  <c r="PP64"/>
  <c r="PP62"/>
  <c r="PP31"/>
  <c r="PP35"/>
  <c r="PP29"/>
  <c r="PP33"/>
  <c r="PP37"/>
  <c r="PP41"/>
  <c r="PP38"/>
  <c r="PP34"/>
  <c r="PP30"/>
  <c r="PP65"/>
  <c r="PP69"/>
  <c r="PP73"/>
  <c r="PP87"/>
  <c r="PP83"/>
  <c r="PP79"/>
  <c r="PO105"/>
  <c r="PP25"/>
  <c r="PO101"/>
  <c r="PP21"/>
  <c r="PO97"/>
  <c r="PP17"/>
  <c r="PP13"/>
  <c r="PR10"/>
  <c r="PP86"/>
  <c r="PP84"/>
  <c r="PP82"/>
  <c r="PP80"/>
  <c r="PP78"/>
  <c r="PP76"/>
  <c r="PO102"/>
  <c r="PP22"/>
  <c r="PO100"/>
  <c r="PP20"/>
  <c r="PO98"/>
  <c r="PP18"/>
  <c r="PO96"/>
  <c r="PP16"/>
  <c r="PO94"/>
  <c r="PP14"/>
  <c r="PP40"/>
  <c r="PP36"/>
  <c r="PP32"/>
  <c r="PP28"/>
  <c r="PP63"/>
  <c r="PP67"/>
  <c r="PP71"/>
  <c r="PP26"/>
  <c r="PP89"/>
  <c r="PP85"/>
  <c r="PP81"/>
  <c r="PP77"/>
  <c r="PO103"/>
  <c r="PP23"/>
  <c r="PO99"/>
  <c r="PP19"/>
  <c r="PO95"/>
  <c r="PP15"/>
  <c r="PP58"/>
  <c r="PP39"/>
  <c r="PR74"/>
  <c r="PR42"/>
  <c r="PO104"/>
  <c r="PF86"/>
  <c r="PF84"/>
  <c r="PF82"/>
  <c r="PF80"/>
  <c r="PF78"/>
  <c r="PF76"/>
  <c r="PF39"/>
  <c r="PF37"/>
  <c r="PF35"/>
  <c r="PF33"/>
  <c r="PF31"/>
  <c r="PF29"/>
  <c r="PE102"/>
  <c r="PF22"/>
  <c r="PE100"/>
  <c r="PF20"/>
  <c r="PE98"/>
  <c r="PF18"/>
  <c r="PE96"/>
  <c r="PF16"/>
  <c r="PE94"/>
  <c r="PF14"/>
  <c r="PE92"/>
  <c r="PF12"/>
  <c r="PF57"/>
  <c r="PF55"/>
  <c r="PF53"/>
  <c r="PF51"/>
  <c r="PF49"/>
  <c r="PF45"/>
  <c r="PF40"/>
  <c r="PF38"/>
  <c r="PF36"/>
  <c r="PF34"/>
  <c r="PF30"/>
  <c r="PF28"/>
  <c r="PF71"/>
  <c r="PF69"/>
  <c r="PF67"/>
  <c r="PF65"/>
  <c r="PF63"/>
  <c r="PF61"/>
  <c r="PF54"/>
  <c r="PF52"/>
  <c r="PF50"/>
  <c r="PF48"/>
  <c r="PF46"/>
  <c r="PF44"/>
  <c r="PF89"/>
  <c r="PF87"/>
  <c r="PF85"/>
  <c r="PF83"/>
  <c r="PF81"/>
  <c r="PF77"/>
  <c r="PF72"/>
  <c r="PF70"/>
  <c r="PF68"/>
  <c r="PF66"/>
  <c r="PF64"/>
  <c r="PF62"/>
  <c r="PF60"/>
  <c r="PE105"/>
  <c r="PF25"/>
  <c r="PE103"/>
  <c r="PF23"/>
  <c r="PE101"/>
  <c r="PF21"/>
  <c r="PE99"/>
  <c r="PF19"/>
  <c r="PE97"/>
  <c r="PF17"/>
  <c r="PE93"/>
  <c r="PF13"/>
  <c r="PF26"/>
  <c r="PF42"/>
  <c r="PF88"/>
  <c r="PF56"/>
  <c r="PE104"/>
  <c r="PF24"/>
  <c r="PF58"/>
  <c r="PF74"/>
  <c r="PE90"/>
  <c r="PF10"/>
  <c r="PF73"/>
  <c r="PF41"/>
  <c r="OV29"/>
  <c r="OV33"/>
  <c r="OV37"/>
  <c r="OV72"/>
  <c r="OV70"/>
  <c r="OV68"/>
  <c r="OV66"/>
  <c r="OV64"/>
  <c r="OV62"/>
  <c r="OV31"/>
  <c r="OV35"/>
  <c r="OV39"/>
  <c r="OV86"/>
  <c r="OV84"/>
  <c r="OV82"/>
  <c r="OV80"/>
  <c r="OV78"/>
  <c r="OV76"/>
  <c r="OV54"/>
  <c r="OV52"/>
  <c r="OV50"/>
  <c r="OV48"/>
  <c r="OV46"/>
  <c r="OU102"/>
  <c r="OV22"/>
  <c r="OU100"/>
  <c r="OV20"/>
  <c r="OU98"/>
  <c r="OV18"/>
  <c r="OU96"/>
  <c r="OV16"/>
  <c r="OU94"/>
  <c r="OV14"/>
  <c r="OV55"/>
  <c r="OV51"/>
  <c r="OV47"/>
  <c r="OV40"/>
  <c r="OV36"/>
  <c r="OV32"/>
  <c r="OV28"/>
  <c r="OV63"/>
  <c r="OV67"/>
  <c r="OV71"/>
  <c r="OV26"/>
  <c r="OV89"/>
  <c r="OV85"/>
  <c r="OV81"/>
  <c r="OV77"/>
  <c r="OU103"/>
  <c r="OV23"/>
  <c r="OU99"/>
  <c r="OV19"/>
  <c r="OU95"/>
  <c r="OV15"/>
  <c r="OV58"/>
  <c r="OV41"/>
  <c r="OX42"/>
  <c r="OU104"/>
  <c r="OV57"/>
  <c r="OV53"/>
  <c r="OV49"/>
  <c r="OV45"/>
  <c r="OV38"/>
  <c r="OV34"/>
  <c r="OV30"/>
  <c r="OV65"/>
  <c r="OV69"/>
  <c r="OV73"/>
  <c r="OV87"/>
  <c r="OV83"/>
  <c r="OV79"/>
  <c r="OU105"/>
  <c r="OV25"/>
  <c r="OU101"/>
  <c r="OV21"/>
  <c r="OU97"/>
  <c r="OV17"/>
  <c r="OV13"/>
  <c r="OX74"/>
  <c r="OX10"/>
  <c r="OU90"/>
  <c r="OL71"/>
  <c r="OL69"/>
  <c r="OL67"/>
  <c r="OL65"/>
  <c r="OL63"/>
  <c r="OL61"/>
  <c r="OL54"/>
  <c r="OL52"/>
  <c r="OL50"/>
  <c r="OL48"/>
  <c r="OL46"/>
  <c r="OL44"/>
  <c r="OL89"/>
  <c r="OL87"/>
  <c r="OL85"/>
  <c r="OL83"/>
  <c r="OL81"/>
  <c r="OL79"/>
  <c r="OL72"/>
  <c r="OL70"/>
  <c r="OL68"/>
  <c r="OL66"/>
  <c r="OL64"/>
  <c r="OL62"/>
  <c r="OL60"/>
  <c r="OK105"/>
  <c r="OL25"/>
  <c r="OK103"/>
  <c r="OL23"/>
  <c r="OK101"/>
  <c r="OL21"/>
  <c r="OK99"/>
  <c r="OL19"/>
  <c r="OK97"/>
  <c r="OL17"/>
  <c r="OK95"/>
  <c r="OL15"/>
  <c r="OL86"/>
  <c r="OL84"/>
  <c r="OL82"/>
  <c r="OL80"/>
  <c r="OL78"/>
  <c r="OL76"/>
  <c r="OL39"/>
  <c r="OL37"/>
  <c r="OL35"/>
  <c r="OL33"/>
  <c r="OL31"/>
  <c r="OK102"/>
  <c r="OL22"/>
  <c r="OK100"/>
  <c r="OL20"/>
  <c r="OK98"/>
  <c r="OL18"/>
  <c r="OL16"/>
  <c r="OK94"/>
  <c r="OL14"/>
  <c r="OK92"/>
  <c r="OL12"/>
  <c r="OL57"/>
  <c r="OL55"/>
  <c r="OL53"/>
  <c r="OL51"/>
  <c r="OL49"/>
  <c r="OL47"/>
  <c r="OL40"/>
  <c r="OK104"/>
  <c r="OL38"/>
  <c r="OL36"/>
  <c r="OL34"/>
  <c r="OL30"/>
  <c r="OL28"/>
  <c r="OL26"/>
  <c r="OL42"/>
  <c r="OL58"/>
  <c r="OL74"/>
  <c r="OK90"/>
  <c r="OL10"/>
  <c r="OL73"/>
  <c r="OL41"/>
  <c r="V23"/>
  <c r="U103"/>
  <c r="V21"/>
  <c r="U101"/>
  <c r="V19"/>
  <c r="U99"/>
  <c r="V17"/>
  <c r="U97"/>
  <c r="V15"/>
  <c r="U95"/>
  <c r="AZ23"/>
  <c r="AY103"/>
  <c r="AZ19"/>
  <c r="AY99"/>
  <c r="AZ15"/>
  <c r="AY95"/>
  <c r="V24"/>
  <c r="U104"/>
  <c r="V22"/>
  <c r="U102"/>
  <c r="V20"/>
  <c r="U100"/>
  <c r="V14"/>
  <c r="U94"/>
  <c r="AP25"/>
  <c r="AO105"/>
  <c r="AP23"/>
  <c r="AO103"/>
  <c r="AP21"/>
  <c r="AO101"/>
  <c r="AP19"/>
  <c r="AO99"/>
  <c r="AP17"/>
  <c r="AO97"/>
  <c r="AP15"/>
  <c r="AO95"/>
  <c r="AP13"/>
  <c r="AO93"/>
  <c r="V25"/>
  <c r="U105"/>
  <c r="GI90"/>
  <c r="LS90"/>
  <c r="LT90" s="1"/>
  <c r="AF23"/>
  <c r="AE103"/>
  <c r="AF21"/>
  <c r="AE101"/>
  <c r="AF19"/>
  <c r="AE99"/>
  <c r="AF17"/>
  <c r="AE97"/>
  <c r="AF10"/>
  <c r="AH10" s="1"/>
  <c r="AE90"/>
  <c r="AF90" s="1"/>
  <c r="AF25"/>
  <c r="AE105"/>
  <c r="AZ21"/>
  <c r="AY101"/>
  <c r="AZ17"/>
  <c r="AY97"/>
  <c r="AY93"/>
  <c r="AZ10"/>
  <c r="BB10" s="1"/>
  <c r="AY90"/>
  <c r="AZ90" s="1"/>
  <c r="BB90" s="1"/>
  <c r="AF24"/>
  <c r="AE104"/>
  <c r="AF22"/>
  <c r="AE102"/>
  <c r="AF20"/>
  <c r="AE100"/>
  <c r="AF18"/>
  <c r="AE98"/>
  <c r="AF16"/>
  <c r="AE96"/>
  <c r="AF14"/>
  <c r="AE94"/>
  <c r="AZ24"/>
  <c r="AY104"/>
  <c r="AZ22"/>
  <c r="AY102"/>
  <c r="AZ20"/>
  <c r="AY100"/>
  <c r="AZ18"/>
  <c r="AY98"/>
  <c r="AZ16"/>
  <c r="AY96"/>
  <c r="AZ14"/>
  <c r="AY94"/>
  <c r="AZ12"/>
  <c r="AY92"/>
  <c r="AZ25"/>
  <c r="AY105"/>
  <c r="AP24"/>
  <c r="AO104"/>
  <c r="AP22"/>
  <c r="AO102"/>
  <c r="AP20"/>
  <c r="AO100"/>
  <c r="AP18"/>
  <c r="AO98"/>
  <c r="AP16"/>
  <c r="AO96"/>
  <c r="AP14"/>
  <c r="AO94"/>
  <c r="AP12"/>
  <c r="AO92"/>
  <c r="OB84"/>
  <c r="OB80"/>
  <c r="OB76"/>
  <c r="OB39"/>
  <c r="OB35"/>
  <c r="OB31"/>
  <c r="OB20"/>
  <c r="OA96"/>
  <c r="OB16"/>
  <c r="OA92"/>
  <c r="OB12"/>
  <c r="OB57"/>
  <c r="OB53"/>
  <c r="OB49"/>
  <c r="OB38"/>
  <c r="OB34"/>
  <c r="OB71"/>
  <c r="OB69"/>
  <c r="OB67"/>
  <c r="OB65"/>
  <c r="OB54"/>
  <c r="OB52"/>
  <c r="OB50"/>
  <c r="OB48"/>
  <c r="OB46"/>
  <c r="OB44"/>
  <c r="OB89"/>
  <c r="OB87"/>
  <c r="OB85"/>
  <c r="OB83"/>
  <c r="OB81"/>
  <c r="OB77"/>
  <c r="OB72"/>
  <c r="OB70"/>
  <c r="OB66"/>
  <c r="OB64"/>
  <c r="OB62"/>
  <c r="OB60"/>
  <c r="OA105"/>
  <c r="OB25"/>
  <c r="OA103"/>
  <c r="OB23"/>
  <c r="OA101"/>
  <c r="OB21"/>
  <c r="OA99"/>
  <c r="OB19"/>
  <c r="OA97"/>
  <c r="OB17"/>
  <c r="OA95"/>
  <c r="OA93"/>
  <c r="OB26"/>
  <c r="OB42"/>
  <c r="OB88"/>
  <c r="OB56"/>
  <c r="OA104"/>
  <c r="OB24"/>
  <c r="OB58"/>
  <c r="OB74"/>
  <c r="OA90"/>
  <c r="OB10"/>
  <c r="OB86"/>
  <c r="OB82"/>
  <c r="OB78"/>
  <c r="OB40"/>
  <c r="OB32"/>
  <c r="OB28"/>
  <c r="OA102"/>
  <c r="OB22"/>
  <c r="OA98"/>
  <c r="OB18"/>
  <c r="OB14"/>
  <c r="OB73"/>
  <c r="OB55"/>
  <c r="OB51"/>
  <c r="OB41"/>
  <c r="OB37"/>
  <c r="OB33"/>
  <c r="OB29"/>
  <c r="NR86"/>
  <c r="NR84"/>
  <c r="NR82"/>
  <c r="NR80"/>
  <c r="NR78"/>
  <c r="NR39"/>
  <c r="NR37"/>
  <c r="NR35"/>
  <c r="NR33"/>
  <c r="NR31"/>
  <c r="NQ102"/>
  <c r="NR22"/>
  <c r="NQ100"/>
  <c r="NR20"/>
  <c r="NR18"/>
  <c r="NQ96"/>
  <c r="NR16"/>
  <c r="NQ94"/>
  <c r="NR14"/>
  <c r="NR57"/>
  <c r="NR55"/>
  <c r="NR53"/>
  <c r="NR51"/>
  <c r="NR49"/>
  <c r="NR47"/>
  <c r="NR40"/>
  <c r="NR38"/>
  <c r="NR36"/>
  <c r="NR32"/>
  <c r="NR30"/>
  <c r="NR71"/>
  <c r="NR69"/>
  <c r="NR67"/>
  <c r="NR65"/>
  <c r="NR63"/>
  <c r="NR54"/>
  <c r="NR52"/>
  <c r="NR50"/>
  <c r="NR48"/>
  <c r="NR46"/>
  <c r="NR89"/>
  <c r="NR87"/>
  <c r="NR85"/>
  <c r="NR83"/>
  <c r="NR81"/>
  <c r="NR79"/>
  <c r="NR72"/>
  <c r="NR70"/>
  <c r="NR68"/>
  <c r="NR64"/>
  <c r="NR62"/>
  <c r="NQ105"/>
  <c r="NR25"/>
  <c r="NQ103"/>
  <c r="NR23"/>
  <c r="NQ101"/>
  <c r="NR21"/>
  <c r="NQ99"/>
  <c r="NR19"/>
  <c r="NQ97"/>
  <c r="NR17"/>
  <c r="NQ95"/>
  <c r="NR15"/>
  <c r="NQ93"/>
  <c r="NR26"/>
  <c r="NR42"/>
  <c r="NR88"/>
  <c r="NR56"/>
  <c r="NQ104"/>
  <c r="NR24"/>
  <c r="NR58"/>
  <c r="NR74"/>
  <c r="NQ90"/>
  <c r="NR10"/>
  <c r="NR73"/>
  <c r="NR41"/>
  <c r="NH86"/>
  <c r="NH84"/>
  <c r="NH82"/>
  <c r="NH80"/>
  <c r="NH78"/>
  <c r="NH39"/>
  <c r="NH37"/>
  <c r="NH35"/>
  <c r="NH33"/>
  <c r="NH31"/>
  <c r="NG102"/>
  <c r="NH22"/>
  <c r="NG100"/>
  <c r="NH20"/>
  <c r="NH18"/>
  <c r="NG96"/>
  <c r="NH16"/>
  <c r="NG94"/>
  <c r="NH14"/>
  <c r="NH57"/>
  <c r="NH55"/>
  <c r="NH53"/>
  <c r="NH51"/>
  <c r="NH49"/>
  <c r="NH47"/>
  <c r="NH40"/>
  <c r="NH38"/>
  <c r="NH36"/>
  <c r="NH32"/>
  <c r="NH30"/>
  <c r="NH71"/>
  <c r="NH69"/>
  <c r="NH67"/>
  <c r="NH65"/>
  <c r="NH63"/>
  <c r="NH54"/>
  <c r="NH52"/>
  <c r="NH50"/>
  <c r="NH48"/>
  <c r="NH46"/>
  <c r="NH89"/>
  <c r="NH87"/>
  <c r="NH85"/>
  <c r="NH83"/>
  <c r="NH81"/>
  <c r="NH79"/>
  <c r="NH77"/>
  <c r="NH72"/>
  <c r="NH70"/>
  <c r="NH68"/>
  <c r="NH64"/>
  <c r="NH62"/>
  <c r="NG105"/>
  <c r="NH25"/>
  <c r="NG103"/>
  <c r="NH23"/>
  <c r="NG101"/>
  <c r="NH21"/>
  <c r="NG99"/>
  <c r="NH19"/>
  <c r="NG97"/>
  <c r="NH17"/>
  <c r="NG95"/>
  <c r="NH15"/>
  <c r="NH26"/>
  <c r="NH42"/>
  <c r="NH88"/>
  <c r="NH56"/>
  <c r="NG104"/>
  <c r="NH24"/>
  <c r="NH58"/>
  <c r="NH74"/>
  <c r="NG90"/>
  <c r="NH10"/>
  <c r="NH73"/>
  <c r="NH41"/>
  <c r="MX86"/>
  <c r="MX84"/>
  <c r="MX82"/>
  <c r="MX80"/>
  <c r="MX78"/>
  <c r="MX76"/>
  <c r="MX39"/>
  <c r="MX37"/>
  <c r="MX35"/>
  <c r="MX33"/>
  <c r="MX31"/>
  <c r="MW102"/>
  <c r="MX22"/>
  <c r="MX20"/>
  <c r="MX18"/>
  <c r="MW96"/>
  <c r="MX16"/>
  <c r="MW94"/>
  <c r="MX14"/>
  <c r="MW92"/>
  <c r="MX12"/>
  <c r="MX57"/>
  <c r="MX55"/>
  <c r="MX53"/>
  <c r="MX49"/>
  <c r="MX47"/>
  <c r="MX45"/>
  <c r="MX40"/>
  <c r="MX38"/>
  <c r="MX32"/>
  <c r="MX30"/>
  <c r="MX28"/>
  <c r="MX71"/>
  <c r="MX69"/>
  <c r="MX65"/>
  <c r="MX63"/>
  <c r="MX61"/>
  <c r="MX54"/>
  <c r="MX52"/>
  <c r="MX50"/>
  <c r="MX48"/>
  <c r="MX46"/>
  <c r="MX44"/>
  <c r="MX89"/>
  <c r="MX87"/>
  <c r="MX85"/>
  <c r="MX83"/>
  <c r="MX81"/>
  <c r="MX79"/>
  <c r="MX72"/>
  <c r="MX70"/>
  <c r="MX64"/>
  <c r="MX62"/>
  <c r="MX60"/>
  <c r="MW105"/>
  <c r="MX25"/>
  <c r="MW103"/>
  <c r="MX23"/>
  <c r="MW101"/>
  <c r="MX21"/>
  <c r="MX19"/>
  <c r="MW97"/>
  <c r="MX17"/>
  <c r="MW95"/>
  <c r="MX15"/>
  <c r="MX26"/>
  <c r="MX42"/>
  <c r="MX88"/>
  <c r="MX56"/>
  <c r="MW104"/>
  <c r="MX24"/>
  <c r="MX58"/>
  <c r="MX74"/>
  <c r="MW90"/>
  <c r="MX10"/>
  <c r="MX73"/>
  <c r="MX41"/>
  <c r="MN84"/>
  <c r="MN80"/>
  <c r="MN39"/>
  <c r="MN35"/>
  <c r="MN31"/>
  <c r="MM100"/>
  <c r="MN20"/>
  <c r="MM96"/>
  <c r="MN16"/>
  <c r="MN57"/>
  <c r="MN53"/>
  <c r="MN49"/>
  <c r="MN45"/>
  <c r="MN38"/>
  <c r="MN30"/>
  <c r="MN71"/>
  <c r="MN69"/>
  <c r="MN67"/>
  <c r="MN65"/>
  <c r="MN63"/>
  <c r="MN54"/>
  <c r="MN52"/>
  <c r="MN50"/>
  <c r="MN48"/>
  <c r="MN46"/>
  <c r="MN89"/>
  <c r="MN87"/>
  <c r="MN85"/>
  <c r="MN83"/>
  <c r="MN81"/>
  <c r="MN79"/>
  <c r="MN77"/>
  <c r="MN72"/>
  <c r="MN70"/>
  <c r="MN68"/>
  <c r="MN64"/>
  <c r="MN62"/>
  <c r="MM105"/>
  <c r="MN25"/>
  <c r="MM103"/>
  <c r="MN23"/>
  <c r="MM101"/>
  <c r="MN21"/>
  <c r="MM99"/>
  <c r="MN19"/>
  <c r="MM97"/>
  <c r="MN17"/>
  <c r="MM95"/>
  <c r="MN15"/>
  <c r="MN26"/>
  <c r="MN42"/>
  <c r="MN88"/>
  <c r="MN56"/>
  <c r="MM104"/>
  <c r="MN24"/>
  <c r="MN58"/>
  <c r="MN74"/>
  <c r="MM90"/>
  <c r="MN10"/>
  <c r="MN86"/>
  <c r="MN82"/>
  <c r="MN78"/>
  <c r="MN40"/>
  <c r="MN36"/>
  <c r="MN32"/>
  <c r="MM102"/>
  <c r="MN22"/>
  <c r="MN18"/>
  <c r="MM94"/>
  <c r="MN14"/>
  <c r="MN73"/>
  <c r="MN55"/>
  <c r="MN51"/>
  <c r="MN47"/>
  <c r="MN41"/>
  <c r="MN37"/>
  <c r="MN33"/>
  <c r="MD86"/>
  <c r="MD84"/>
  <c r="MD82"/>
  <c r="MD80"/>
  <c r="MD78"/>
  <c r="MD39"/>
  <c r="MD37"/>
  <c r="MD35"/>
  <c r="MD33"/>
  <c r="MD31"/>
  <c r="MC102"/>
  <c r="MD22"/>
  <c r="MC100"/>
  <c r="MD20"/>
  <c r="MC98"/>
  <c r="MD18"/>
  <c r="MC96"/>
  <c r="MD16"/>
  <c r="MC94"/>
  <c r="MD14"/>
  <c r="MD57"/>
  <c r="MD55"/>
  <c r="MD53"/>
  <c r="MD51"/>
  <c r="MD49"/>
  <c r="MD47"/>
  <c r="MD40"/>
  <c r="MD38"/>
  <c r="MD36"/>
  <c r="MD34"/>
  <c r="MD32"/>
  <c r="MD30"/>
  <c r="MD71"/>
  <c r="MD69"/>
  <c r="MD67"/>
  <c r="MD65"/>
  <c r="MD63"/>
  <c r="MD54"/>
  <c r="MD52"/>
  <c r="MD50"/>
  <c r="MD48"/>
  <c r="MD46"/>
  <c r="MD89"/>
  <c r="MD87"/>
  <c r="MD85"/>
  <c r="MD83"/>
  <c r="MD81"/>
  <c r="MD79"/>
  <c r="MD72"/>
  <c r="MD70"/>
  <c r="MD68"/>
  <c r="MD66"/>
  <c r="MD64"/>
  <c r="MD62"/>
  <c r="MC105"/>
  <c r="MD25"/>
  <c r="MC103"/>
  <c r="MD23"/>
  <c r="MC101"/>
  <c r="MD21"/>
  <c r="MC99"/>
  <c r="MD19"/>
  <c r="MC97"/>
  <c r="MD17"/>
  <c r="MC95"/>
  <c r="MD15"/>
  <c r="MD58"/>
  <c r="MD74"/>
  <c r="MC90"/>
  <c r="MD10"/>
  <c r="MD73"/>
  <c r="MD41"/>
  <c r="MD26"/>
  <c r="MD42"/>
  <c r="MD88"/>
  <c r="MD56"/>
  <c r="MC104"/>
  <c r="MD24"/>
  <c r="LT54"/>
  <c r="LT52"/>
  <c r="LT50"/>
  <c r="LT48"/>
  <c r="LT46"/>
  <c r="LT72"/>
  <c r="LT70"/>
  <c r="LT68"/>
  <c r="LT66"/>
  <c r="LT64"/>
  <c r="LT62"/>
  <c r="LT31"/>
  <c r="LT35"/>
  <c r="LT39"/>
  <c r="LT29"/>
  <c r="LT33"/>
  <c r="LT37"/>
  <c r="LT38"/>
  <c r="LT34"/>
  <c r="LT30"/>
  <c r="LT61"/>
  <c r="LT65"/>
  <c r="LT69"/>
  <c r="LT73"/>
  <c r="LT87"/>
  <c r="LT83"/>
  <c r="LT79"/>
  <c r="LS105"/>
  <c r="LT25"/>
  <c r="LS101"/>
  <c r="LT21"/>
  <c r="LS97"/>
  <c r="LT17"/>
  <c r="LT13"/>
  <c r="LT41"/>
  <c r="LV10"/>
  <c r="LT86"/>
  <c r="LT84"/>
  <c r="LT82"/>
  <c r="LT80"/>
  <c r="LT78"/>
  <c r="LS102"/>
  <c r="LT22"/>
  <c r="LS100"/>
  <c r="LT20"/>
  <c r="LS98"/>
  <c r="LT18"/>
  <c r="LS96"/>
  <c r="LT16"/>
  <c r="LS94"/>
  <c r="LT14"/>
  <c r="LT40"/>
  <c r="LT36"/>
  <c r="LT32"/>
  <c r="LT63"/>
  <c r="LT67"/>
  <c r="LT71"/>
  <c r="LT26"/>
  <c r="LT89"/>
  <c r="LT85"/>
  <c r="LT81"/>
  <c r="LT77"/>
  <c r="LS103"/>
  <c r="LT23"/>
  <c r="LS99"/>
  <c r="LT19"/>
  <c r="LS95"/>
  <c r="LT15"/>
  <c r="LT58"/>
  <c r="LV74"/>
  <c r="LV42"/>
  <c r="LS104"/>
  <c r="LJ86"/>
  <c r="LJ84"/>
  <c r="LJ82"/>
  <c r="LJ80"/>
  <c r="LJ78"/>
  <c r="LJ39"/>
  <c r="LJ37"/>
  <c r="LJ35"/>
  <c r="LJ33"/>
  <c r="LJ31"/>
  <c r="LJ29"/>
  <c r="LI102"/>
  <c r="LJ22"/>
  <c r="LI100"/>
  <c r="LJ20"/>
  <c r="LI98"/>
  <c r="LJ18"/>
  <c r="LI96"/>
  <c r="LJ16"/>
  <c r="LI94"/>
  <c r="LJ14"/>
  <c r="LJ57"/>
  <c r="LJ55"/>
  <c r="LJ53"/>
  <c r="LJ51"/>
  <c r="LJ49"/>
  <c r="LJ47"/>
  <c r="LJ40"/>
  <c r="LJ38"/>
  <c r="LJ36"/>
  <c r="LJ34"/>
  <c r="LJ32"/>
  <c r="LJ30"/>
  <c r="LJ71"/>
  <c r="LJ69"/>
  <c r="LJ67"/>
  <c r="LJ65"/>
  <c r="LJ63"/>
  <c r="LJ61"/>
  <c r="LJ54"/>
  <c r="LJ52"/>
  <c r="LJ50"/>
  <c r="LJ48"/>
  <c r="LJ46"/>
  <c r="LJ89"/>
  <c r="LJ87"/>
  <c r="LJ85"/>
  <c r="LJ83"/>
  <c r="LJ81"/>
  <c r="LJ79"/>
  <c r="LJ72"/>
  <c r="LJ70"/>
  <c r="LJ68"/>
  <c r="LJ66"/>
  <c r="LJ64"/>
  <c r="LJ62"/>
  <c r="LI105"/>
  <c r="LJ25"/>
  <c r="LI103"/>
  <c r="LJ23"/>
  <c r="LI101"/>
  <c r="LJ21"/>
  <c r="LI99"/>
  <c r="LJ19"/>
  <c r="LI97"/>
  <c r="LJ17"/>
  <c r="LI95"/>
  <c r="LJ15"/>
  <c r="LJ58"/>
  <c r="LJ74"/>
  <c r="LI90"/>
  <c r="LJ10"/>
  <c r="LJ26"/>
  <c r="LJ42"/>
  <c r="LJ88"/>
  <c r="LJ56"/>
  <c r="LI104"/>
  <c r="LJ24"/>
  <c r="LJ73"/>
  <c r="LJ41"/>
  <c r="KZ54"/>
  <c r="KZ52"/>
  <c r="KZ50"/>
  <c r="KZ48"/>
  <c r="KZ46"/>
  <c r="KZ70"/>
  <c r="KZ66"/>
  <c r="KZ62"/>
  <c r="KZ33"/>
  <c r="KZ37"/>
  <c r="KZ41"/>
  <c r="KZ72"/>
  <c r="KZ68"/>
  <c r="KZ64"/>
  <c r="KZ31"/>
  <c r="KZ35"/>
  <c r="KZ39"/>
  <c r="KZ40"/>
  <c r="KZ36"/>
  <c r="KZ32"/>
  <c r="KZ61"/>
  <c r="KZ65"/>
  <c r="KZ69"/>
  <c r="KZ73"/>
  <c r="KZ87"/>
  <c r="KZ83"/>
  <c r="KZ79"/>
  <c r="KY105"/>
  <c r="KZ25"/>
  <c r="KY101"/>
  <c r="KZ21"/>
  <c r="KY97"/>
  <c r="KZ17"/>
  <c r="KZ13"/>
  <c r="LB74"/>
  <c r="LB10"/>
  <c r="LB42"/>
  <c r="KY104"/>
  <c r="KZ86"/>
  <c r="KZ84"/>
  <c r="KZ82"/>
  <c r="KZ80"/>
  <c r="KZ78"/>
  <c r="KY102"/>
  <c r="KZ22"/>
  <c r="KY100"/>
  <c r="KZ20"/>
  <c r="KZ18"/>
  <c r="KY96"/>
  <c r="KZ16"/>
  <c r="KY94"/>
  <c r="KZ14"/>
  <c r="KZ38"/>
  <c r="KZ34"/>
  <c r="KZ30"/>
  <c r="KZ63"/>
  <c r="KZ67"/>
  <c r="KZ71"/>
  <c r="KZ26"/>
  <c r="KZ89"/>
  <c r="KZ85"/>
  <c r="KZ81"/>
  <c r="KZ77"/>
  <c r="KY103"/>
  <c r="KZ23"/>
  <c r="KY99"/>
  <c r="KZ19"/>
  <c r="KY95"/>
  <c r="KZ15"/>
  <c r="KZ58"/>
  <c r="KP38"/>
  <c r="KP30"/>
  <c r="KP88"/>
  <c r="KP86"/>
  <c r="KP84"/>
  <c r="KP80"/>
  <c r="KP78"/>
  <c r="KO104"/>
  <c r="KP24"/>
  <c r="KO102"/>
  <c r="KP22"/>
  <c r="KO100"/>
  <c r="KP20"/>
  <c r="KP18"/>
  <c r="KO96"/>
  <c r="KP16"/>
  <c r="KO94"/>
  <c r="KP14"/>
  <c r="KP79"/>
  <c r="KP83"/>
  <c r="KP87"/>
  <c r="KP13"/>
  <c r="KO97"/>
  <c r="KP17"/>
  <c r="KO101"/>
  <c r="KP21"/>
  <c r="KO105"/>
  <c r="KP25"/>
  <c r="KP71"/>
  <c r="KP67"/>
  <c r="KP63"/>
  <c r="KP56"/>
  <c r="KP52"/>
  <c r="KP48"/>
  <c r="KP42"/>
  <c r="KP47"/>
  <c r="KP51"/>
  <c r="KP55"/>
  <c r="KO90"/>
  <c r="KP10"/>
  <c r="KP89"/>
  <c r="KP85"/>
  <c r="KP81"/>
  <c r="KP77"/>
  <c r="KP36"/>
  <c r="KP32"/>
  <c r="KO103"/>
  <c r="KP23"/>
  <c r="KO99"/>
  <c r="KP19"/>
  <c r="KO95"/>
  <c r="KP15"/>
  <c r="KR26"/>
  <c r="KR58"/>
  <c r="KP70"/>
  <c r="KP68"/>
  <c r="KP64"/>
  <c r="KP62"/>
  <c r="KP73"/>
  <c r="KP69"/>
  <c r="KP65"/>
  <c r="KP61"/>
  <c r="KP54"/>
  <c r="KP46"/>
  <c r="KP74"/>
  <c r="KP45"/>
  <c r="KP49"/>
  <c r="KP53"/>
  <c r="KP57"/>
  <c r="KF86"/>
  <c r="KF84"/>
  <c r="KF82"/>
  <c r="KF80"/>
  <c r="KF78"/>
  <c r="KF39"/>
  <c r="KF37"/>
  <c r="KF35"/>
  <c r="KF33"/>
  <c r="KF31"/>
  <c r="KE102"/>
  <c r="KF22"/>
  <c r="KE100"/>
  <c r="KF20"/>
  <c r="KE98"/>
  <c r="KF18"/>
  <c r="KE96"/>
  <c r="KF16"/>
  <c r="KE94"/>
  <c r="KF14"/>
  <c r="KF57"/>
  <c r="KF55"/>
  <c r="KF53"/>
  <c r="KF51"/>
  <c r="KF49"/>
  <c r="KF47"/>
  <c r="KF40"/>
  <c r="KF38"/>
  <c r="KF36"/>
  <c r="KF34"/>
  <c r="KF32"/>
  <c r="KF30"/>
  <c r="KF71"/>
  <c r="KF69"/>
  <c r="KF67"/>
  <c r="KF65"/>
  <c r="KF63"/>
  <c r="KF61"/>
  <c r="KF54"/>
  <c r="KF52"/>
  <c r="KF50"/>
  <c r="KF48"/>
  <c r="KF46"/>
  <c r="KF89"/>
  <c r="KF87"/>
  <c r="KF85"/>
  <c r="KF83"/>
  <c r="KF81"/>
  <c r="KF79"/>
  <c r="KF72"/>
  <c r="KF70"/>
  <c r="KF68"/>
  <c r="KF66"/>
  <c r="KF64"/>
  <c r="KF62"/>
  <c r="KE105"/>
  <c r="KF25"/>
  <c r="KE103"/>
  <c r="KF23"/>
  <c r="KE101"/>
  <c r="KF21"/>
  <c r="KE99"/>
  <c r="KF19"/>
  <c r="KE97"/>
  <c r="KF17"/>
  <c r="KE95"/>
  <c r="KF15"/>
  <c r="KF58"/>
  <c r="KF74"/>
  <c r="KE90"/>
  <c r="KF10"/>
  <c r="KF73"/>
  <c r="KF41"/>
  <c r="KF26"/>
  <c r="KF42"/>
  <c r="KF88"/>
  <c r="KF56"/>
  <c r="KE104"/>
  <c r="KF24"/>
  <c r="JV62"/>
  <c r="JV52"/>
  <c r="JV48"/>
  <c r="JV44"/>
  <c r="JV70"/>
  <c r="JV66"/>
  <c r="JV31"/>
  <c r="JV35"/>
  <c r="JV39"/>
  <c r="JV38"/>
  <c r="JV34"/>
  <c r="JV30"/>
  <c r="JV61"/>
  <c r="JV65"/>
  <c r="JV69"/>
  <c r="JV73"/>
  <c r="JV87"/>
  <c r="JV83"/>
  <c r="JV79"/>
  <c r="JV72"/>
  <c r="JV68"/>
  <c r="JV64"/>
  <c r="JU105"/>
  <c r="JV25"/>
  <c r="JU101"/>
  <c r="JV21"/>
  <c r="JU97"/>
  <c r="JV17"/>
  <c r="JU93"/>
  <c r="JV13"/>
  <c r="JV54"/>
  <c r="JV50"/>
  <c r="JV46"/>
  <c r="JV41"/>
  <c r="JV37"/>
  <c r="JV33"/>
  <c r="JV29"/>
  <c r="JX10"/>
  <c r="JV90"/>
  <c r="JV86"/>
  <c r="JV84"/>
  <c r="JV82"/>
  <c r="JV80"/>
  <c r="JV78"/>
  <c r="JU102"/>
  <c r="JV22"/>
  <c r="JU100"/>
  <c r="JV20"/>
  <c r="JU98"/>
  <c r="JV18"/>
  <c r="JU96"/>
  <c r="JV16"/>
  <c r="JU94"/>
  <c r="JV14"/>
  <c r="JV40"/>
  <c r="JV36"/>
  <c r="JV32"/>
  <c r="JV129" s="1"/>
  <c r="JV28"/>
  <c r="JV63"/>
  <c r="JV67"/>
  <c r="JV71"/>
  <c r="JV26"/>
  <c r="JV89"/>
  <c r="JV85"/>
  <c r="JV81"/>
  <c r="JV77"/>
  <c r="JU103"/>
  <c r="JV23"/>
  <c r="JU99"/>
  <c r="JV19"/>
  <c r="JU95"/>
  <c r="JV15"/>
  <c r="JV58"/>
  <c r="JX74"/>
  <c r="JX42"/>
  <c r="JU104"/>
  <c r="JL86"/>
  <c r="JL84"/>
  <c r="JL82"/>
  <c r="JL80"/>
  <c r="JL78"/>
  <c r="JL39"/>
  <c r="JL37"/>
  <c r="JL35"/>
  <c r="JL33"/>
  <c r="JL31"/>
  <c r="JL22"/>
  <c r="JK100"/>
  <c r="JL20"/>
  <c r="JL18"/>
  <c r="JK96"/>
  <c r="JL16"/>
  <c r="JK94"/>
  <c r="JL14"/>
  <c r="JL57"/>
  <c r="JL55"/>
  <c r="JL53"/>
  <c r="JL51"/>
  <c r="JL49"/>
  <c r="JL47"/>
  <c r="JL40"/>
  <c r="JL38"/>
  <c r="JL36"/>
  <c r="JL32"/>
  <c r="JL30"/>
  <c r="JL71"/>
  <c r="JL69"/>
  <c r="JL67"/>
  <c r="JL65"/>
  <c r="JL63"/>
  <c r="JL61"/>
  <c r="JL54"/>
  <c r="JL52"/>
  <c r="JL50"/>
  <c r="JL48"/>
  <c r="JL46"/>
  <c r="JL89"/>
  <c r="JL87"/>
  <c r="JL85"/>
  <c r="JL83"/>
  <c r="JL81"/>
  <c r="JL79"/>
  <c r="JL72"/>
  <c r="JL68"/>
  <c r="JL66"/>
  <c r="JL64"/>
  <c r="JL62"/>
  <c r="JK105"/>
  <c r="JL25"/>
  <c r="JK103"/>
  <c r="JL23"/>
  <c r="JK101"/>
  <c r="JL21"/>
  <c r="JK99"/>
  <c r="JL19"/>
  <c r="JK97"/>
  <c r="JL17"/>
  <c r="JK95"/>
  <c r="JL15"/>
  <c r="JL58"/>
  <c r="JL74"/>
  <c r="JK90"/>
  <c r="JL10"/>
  <c r="JL26"/>
  <c r="JL42"/>
  <c r="JL88"/>
  <c r="JL56"/>
  <c r="JK104"/>
  <c r="JL24"/>
  <c r="JL73"/>
  <c r="JL41"/>
  <c r="JB54"/>
  <c r="JB52"/>
  <c r="JB50"/>
  <c r="JB48"/>
  <c r="JB46"/>
  <c r="JB40"/>
  <c r="JA104"/>
  <c r="JB38"/>
  <c r="JB36"/>
  <c r="JB34"/>
  <c r="JB32"/>
  <c r="JB30"/>
  <c r="JB29"/>
  <c r="JB33"/>
  <c r="JB37"/>
  <c r="JB41"/>
  <c r="JB31"/>
  <c r="JB35"/>
  <c r="JB39"/>
  <c r="JB86"/>
  <c r="JB84"/>
  <c r="JB82"/>
  <c r="JB80"/>
  <c r="JB78"/>
  <c r="JA102"/>
  <c r="JB22"/>
  <c r="JA100"/>
  <c r="JB20"/>
  <c r="JA98"/>
  <c r="JB18"/>
  <c r="JA96"/>
  <c r="JB16"/>
  <c r="JA94"/>
  <c r="JB14"/>
  <c r="JB87"/>
  <c r="JB83"/>
  <c r="JB79"/>
  <c r="JB72"/>
  <c r="JB68"/>
  <c r="JB64"/>
  <c r="JA103"/>
  <c r="JB23"/>
  <c r="JA99"/>
  <c r="JB19"/>
  <c r="JA95"/>
  <c r="JB15"/>
  <c r="JB61"/>
  <c r="JB65"/>
  <c r="JB69"/>
  <c r="JB73"/>
  <c r="JD74"/>
  <c r="JD10"/>
  <c r="JB89"/>
  <c r="JB85"/>
  <c r="JB81"/>
  <c r="JB77"/>
  <c r="JB70"/>
  <c r="JB66"/>
  <c r="JB62"/>
  <c r="JA105"/>
  <c r="JB25"/>
  <c r="JB21"/>
  <c r="JA101"/>
  <c r="JB17"/>
  <c r="JA97"/>
  <c r="JB13"/>
  <c r="JB58"/>
  <c r="JB63"/>
  <c r="JB67"/>
  <c r="JB71"/>
  <c r="JB26"/>
  <c r="JD42"/>
  <c r="IR86"/>
  <c r="IR84"/>
  <c r="IR82"/>
  <c r="IR80"/>
  <c r="IR78"/>
  <c r="IR39"/>
  <c r="IR37"/>
  <c r="IR35"/>
  <c r="IR33"/>
  <c r="IR31"/>
  <c r="IR29"/>
  <c r="IQ102"/>
  <c r="IR22"/>
  <c r="IQ100"/>
  <c r="IR20"/>
  <c r="IQ98"/>
  <c r="IR18"/>
  <c r="IQ96"/>
  <c r="IR16"/>
  <c r="IQ94"/>
  <c r="IR14"/>
  <c r="IR57"/>
  <c r="IR55"/>
  <c r="IR53"/>
  <c r="IR51"/>
  <c r="IR49"/>
  <c r="IR47"/>
  <c r="IR40"/>
  <c r="IR38"/>
  <c r="IR36"/>
  <c r="IR34"/>
  <c r="IR32"/>
  <c r="IR30"/>
  <c r="IR71"/>
  <c r="IR69"/>
  <c r="IR67"/>
  <c r="IR65"/>
  <c r="IR63"/>
  <c r="IR54"/>
  <c r="IR52"/>
  <c r="IR50"/>
  <c r="IR48"/>
  <c r="IR46"/>
  <c r="IR89"/>
  <c r="IR87"/>
  <c r="IR85"/>
  <c r="IR83"/>
  <c r="IR81"/>
  <c r="IR79"/>
  <c r="IR72"/>
  <c r="IR70"/>
  <c r="IR68"/>
  <c r="IR66"/>
  <c r="IR64"/>
  <c r="IR62"/>
  <c r="IQ105"/>
  <c r="IR25"/>
  <c r="IQ103"/>
  <c r="IR23"/>
  <c r="IQ101"/>
  <c r="IR21"/>
  <c r="IQ99"/>
  <c r="IR19"/>
  <c r="IQ97"/>
  <c r="IR17"/>
  <c r="IQ95"/>
  <c r="IR15"/>
  <c r="IR26"/>
  <c r="IR42"/>
  <c r="IR88"/>
  <c r="IR56"/>
  <c r="IQ104"/>
  <c r="IR24"/>
  <c r="IR58"/>
  <c r="IR74"/>
  <c r="IQ90"/>
  <c r="IR10"/>
  <c r="IR73"/>
  <c r="IR41"/>
  <c r="IH33"/>
  <c r="IG97"/>
  <c r="IH37"/>
  <c r="IG101"/>
  <c r="IH41"/>
  <c r="IG105"/>
  <c r="IH54"/>
  <c r="IH52"/>
  <c r="IH50"/>
  <c r="IH48"/>
  <c r="IH46"/>
  <c r="IH44"/>
  <c r="IG102"/>
  <c r="IH22"/>
  <c r="IH20"/>
  <c r="IH18"/>
  <c r="IG96"/>
  <c r="IH16"/>
  <c r="IG94"/>
  <c r="IH14"/>
  <c r="IH12"/>
  <c r="IH72"/>
  <c r="IH70"/>
  <c r="IH68"/>
  <c r="IH66"/>
  <c r="IH64"/>
  <c r="IH62"/>
  <c r="IH90"/>
  <c r="IH31"/>
  <c r="IG95"/>
  <c r="IH35"/>
  <c r="IG99"/>
  <c r="IH39"/>
  <c r="IG103"/>
  <c r="IH86"/>
  <c r="IH84"/>
  <c r="IH82"/>
  <c r="IH80"/>
  <c r="IH78"/>
  <c r="IH76"/>
  <c r="IH38"/>
  <c r="IH34"/>
  <c r="IH30"/>
  <c r="IH65"/>
  <c r="IH69"/>
  <c r="IH73"/>
  <c r="IH87"/>
  <c r="IH83"/>
  <c r="IH79"/>
  <c r="IJ10"/>
  <c r="IH40"/>
  <c r="IH36"/>
  <c r="IH32"/>
  <c r="IH28"/>
  <c r="IH63"/>
  <c r="IH67"/>
  <c r="IH71"/>
  <c r="IH26"/>
  <c r="IH89"/>
  <c r="IH85"/>
  <c r="IH81"/>
  <c r="IH77"/>
  <c r="IH58"/>
  <c r="IJ74"/>
  <c r="IJ42"/>
  <c r="IG104"/>
  <c r="HX33"/>
  <c r="HX37"/>
  <c r="HX41"/>
  <c r="HX54"/>
  <c r="HX52"/>
  <c r="HX50"/>
  <c r="HX46"/>
  <c r="HX72"/>
  <c r="HX70"/>
  <c r="HX68"/>
  <c r="HX66"/>
  <c r="HX62"/>
  <c r="HX31"/>
  <c r="HX35"/>
  <c r="HX39"/>
  <c r="HX86"/>
  <c r="HX84"/>
  <c r="HX82"/>
  <c r="HX80"/>
  <c r="HX78"/>
  <c r="HX76"/>
  <c r="HW102"/>
  <c r="HX22"/>
  <c r="HW100"/>
  <c r="HX20"/>
  <c r="HW98"/>
  <c r="HX18"/>
  <c r="HX16"/>
  <c r="HW94"/>
  <c r="HX14"/>
  <c r="HX40"/>
  <c r="HX36"/>
  <c r="HX65"/>
  <c r="HX69"/>
  <c r="HX73"/>
  <c r="HX87"/>
  <c r="HX83"/>
  <c r="HX79"/>
  <c r="HW105"/>
  <c r="HX25"/>
  <c r="HW101"/>
  <c r="HX21"/>
  <c r="HW97"/>
  <c r="HX17"/>
  <c r="HX13"/>
  <c r="HZ10"/>
  <c r="HX38"/>
  <c r="HX34"/>
  <c r="HX30"/>
  <c r="HX63"/>
  <c r="HX67"/>
  <c r="HX71"/>
  <c r="HX26"/>
  <c r="HX89"/>
  <c r="HX85"/>
  <c r="HX81"/>
  <c r="HX77"/>
  <c r="HW103"/>
  <c r="HX23"/>
  <c r="HW99"/>
  <c r="HX19"/>
  <c r="HW95"/>
  <c r="HX15"/>
  <c r="HX58"/>
  <c r="HZ74"/>
  <c r="HZ42"/>
  <c r="HW104"/>
  <c r="HN38"/>
  <c r="HN36"/>
  <c r="HN34"/>
  <c r="HN32"/>
  <c r="HN30"/>
  <c r="HN56"/>
  <c r="HN52"/>
  <c r="HN48"/>
  <c r="HM102"/>
  <c r="HN22"/>
  <c r="HM98"/>
  <c r="HN18"/>
  <c r="HM94"/>
  <c r="HN14"/>
  <c r="HN79"/>
  <c r="HN83"/>
  <c r="HN87"/>
  <c r="HM97"/>
  <c r="HN17"/>
  <c r="HM101"/>
  <c r="HN21"/>
  <c r="HM105"/>
  <c r="HN25"/>
  <c r="HN81"/>
  <c r="HN85"/>
  <c r="HN89"/>
  <c r="HM95"/>
  <c r="HN15"/>
  <c r="HM99"/>
  <c r="HN19"/>
  <c r="HM103"/>
  <c r="HN23"/>
  <c r="HN70"/>
  <c r="HN68"/>
  <c r="HN66"/>
  <c r="HN64"/>
  <c r="HN62"/>
  <c r="HN60"/>
  <c r="HN86"/>
  <c r="HN82"/>
  <c r="HN78"/>
  <c r="HM104"/>
  <c r="HN24"/>
  <c r="HN20"/>
  <c r="HM100"/>
  <c r="HN16"/>
  <c r="HM96"/>
  <c r="HN47"/>
  <c r="HN51"/>
  <c r="HN55"/>
  <c r="HM90"/>
  <c r="HN10"/>
  <c r="HN73"/>
  <c r="HN69"/>
  <c r="HN65"/>
  <c r="HN61"/>
  <c r="HN54"/>
  <c r="HN50"/>
  <c r="HN46"/>
  <c r="HN42"/>
  <c r="HN88"/>
  <c r="HN84"/>
  <c r="HN80"/>
  <c r="HN76"/>
  <c r="HN74"/>
  <c r="HN45"/>
  <c r="HN49"/>
  <c r="HN53"/>
  <c r="HN57"/>
  <c r="HN71"/>
  <c r="HN67"/>
  <c r="HN63"/>
  <c r="HP58"/>
  <c r="HP26"/>
  <c r="HD86"/>
  <c r="HD84"/>
  <c r="HD82"/>
  <c r="HD80"/>
  <c r="HD78"/>
  <c r="HD39"/>
  <c r="HD37"/>
  <c r="HD35"/>
  <c r="HD33"/>
  <c r="HD31"/>
  <c r="HC102"/>
  <c r="HD22"/>
  <c r="HC100"/>
  <c r="HD20"/>
  <c r="HC98"/>
  <c r="HD18"/>
  <c r="HC96"/>
  <c r="HD16"/>
  <c r="HC94"/>
  <c r="HD14"/>
  <c r="HD57"/>
  <c r="HD55"/>
  <c r="HD53"/>
  <c r="HD51"/>
  <c r="HD49"/>
  <c r="HD47"/>
  <c r="HD40"/>
  <c r="HD38"/>
  <c r="HD36"/>
  <c r="HD34"/>
  <c r="HD32"/>
  <c r="HD30"/>
  <c r="HD71"/>
  <c r="HD69"/>
  <c r="HD67"/>
  <c r="HD65"/>
  <c r="HD63"/>
  <c r="HD54"/>
  <c r="HD52"/>
  <c r="HD50"/>
  <c r="HD48"/>
  <c r="HD46"/>
  <c r="HD89"/>
  <c r="HD87"/>
  <c r="HD85"/>
  <c r="HD83"/>
  <c r="HD81"/>
  <c r="HD79"/>
  <c r="HD72"/>
  <c r="HD70"/>
  <c r="HD68"/>
  <c r="HD66"/>
  <c r="HD64"/>
  <c r="HD62"/>
  <c r="HC105"/>
  <c r="HD25"/>
  <c r="HC103"/>
  <c r="HD23"/>
  <c r="HC101"/>
  <c r="HD21"/>
  <c r="HC99"/>
  <c r="HD19"/>
  <c r="HC97"/>
  <c r="HD17"/>
  <c r="HC95"/>
  <c r="HD15"/>
  <c r="HD13"/>
  <c r="HD26"/>
  <c r="HD42"/>
  <c r="HD88"/>
  <c r="HD56"/>
  <c r="HC104"/>
  <c r="HD24"/>
  <c r="HD58"/>
  <c r="HD74"/>
  <c r="HC90"/>
  <c r="HD10"/>
  <c r="HD73"/>
  <c r="HD41"/>
  <c r="GT86"/>
  <c r="GT84"/>
  <c r="GT82"/>
  <c r="GT80"/>
  <c r="GT78"/>
  <c r="GT76"/>
  <c r="GT39"/>
  <c r="GT37"/>
  <c r="GT35"/>
  <c r="GT33"/>
  <c r="GT31"/>
  <c r="GT29"/>
  <c r="GS102"/>
  <c r="GT22"/>
  <c r="GS100"/>
  <c r="GT20"/>
  <c r="GT18"/>
  <c r="GS96"/>
  <c r="GT16"/>
  <c r="GS94"/>
  <c r="GT14"/>
  <c r="GS92"/>
  <c r="GT12"/>
  <c r="GT57"/>
  <c r="GT55"/>
  <c r="GT53"/>
  <c r="GT51"/>
  <c r="GT49"/>
  <c r="GT47"/>
  <c r="GT45"/>
  <c r="GT40"/>
  <c r="GT38"/>
  <c r="GT36"/>
  <c r="GT32"/>
  <c r="GT30"/>
  <c r="GT28"/>
  <c r="GT71"/>
  <c r="GT69"/>
  <c r="GT67"/>
  <c r="GT65"/>
  <c r="GT63"/>
  <c r="GT61"/>
  <c r="GT54"/>
  <c r="GT52"/>
  <c r="GT50"/>
  <c r="GT48"/>
  <c r="GT46"/>
  <c r="GT44"/>
  <c r="GT89"/>
  <c r="GT87"/>
  <c r="GT85"/>
  <c r="GT83"/>
  <c r="GT81"/>
  <c r="GT79"/>
  <c r="GT77"/>
  <c r="GT72"/>
  <c r="GT70"/>
  <c r="GT68"/>
  <c r="GT64"/>
  <c r="GT62"/>
  <c r="GT60"/>
  <c r="GS105"/>
  <c r="GT25"/>
  <c r="GS103"/>
  <c r="GT23"/>
  <c r="GS101"/>
  <c r="GT21"/>
  <c r="GS99"/>
  <c r="GT19"/>
  <c r="GS97"/>
  <c r="GT17"/>
  <c r="GS95"/>
  <c r="GT15"/>
  <c r="GS93"/>
  <c r="GT13"/>
  <c r="GT26"/>
  <c r="GT42"/>
  <c r="GT88"/>
  <c r="GT56"/>
  <c r="GS104"/>
  <c r="GT24"/>
  <c r="GT58"/>
  <c r="GT74"/>
  <c r="GS90"/>
  <c r="GT10"/>
  <c r="GT73"/>
  <c r="GT41"/>
  <c r="GJ71"/>
  <c r="GJ69"/>
  <c r="GJ67"/>
  <c r="GJ65"/>
  <c r="GJ63"/>
  <c r="GJ61"/>
  <c r="GJ54"/>
  <c r="GJ52"/>
  <c r="GJ50"/>
  <c r="GJ48"/>
  <c r="GJ46"/>
  <c r="GJ44"/>
  <c r="GJ86"/>
  <c r="GJ84"/>
  <c r="GJ82"/>
  <c r="GJ80"/>
  <c r="GJ78"/>
  <c r="GJ76"/>
  <c r="GJ39"/>
  <c r="GJ136" s="1"/>
  <c r="GI103"/>
  <c r="GJ37"/>
  <c r="GI101"/>
  <c r="GJ35"/>
  <c r="GJ132" s="1"/>
  <c r="GI99"/>
  <c r="GJ33"/>
  <c r="GI97"/>
  <c r="GJ31"/>
  <c r="GJ128" s="1"/>
  <c r="GI95"/>
  <c r="GJ29"/>
  <c r="GI102"/>
  <c r="GJ22"/>
  <c r="GI100"/>
  <c r="GJ20"/>
  <c r="GI98"/>
  <c r="GJ18"/>
  <c r="GI96"/>
  <c r="GJ16"/>
  <c r="GI94"/>
  <c r="GJ14"/>
  <c r="GI92"/>
  <c r="GJ12"/>
  <c r="GJ72"/>
  <c r="GJ70"/>
  <c r="GJ68"/>
  <c r="GJ66"/>
  <c r="GJ64"/>
  <c r="GJ62"/>
  <c r="GJ60"/>
  <c r="GJ40"/>
  <c r="GJ38"/>
  <c r="GJ36"/>
  <c r="GJ34"/>
  <c r="GJ32"/>
  <c r="GJ30"/>
  <c r="GJ28"/>
  <c r="GJ58"/>
  <c r="GJ73"/>
  <c r="GL10"/>
  <c r="GI104"/>
  <c r="GJ24"/>
  <c r="GI105"/>
  <c r="GJ26"/>
  <c r="GJ56"/>
  <c r="GL74"/>
  <c r="GJ88"/>
  <c r="GJ41"/>
  <c r="GL42"/>
  <c r="FZ71"/>
  <c r="FZ69"/>
  <c r="FZ67"/>
  <c r="FZ65"/>
  <c r="FZ63"/>
  <c r="FZ61"/>
  <c r="FZ54"/>
  <c r="FZ52"/>
  <c r="FZ50"/>
  <c r="FZ48"/>
  <c r="FZ46"/>
  <c r="FZ89"/>
  <c r="FZ87"/>
  <c r="FZ85"/>
  <c r="FZ83"/>
  <c r="FZ81"/>
  <c r="FZ79"/>
  <c r="FZ72"/>
  <c r="FZ70"/>
  <c r="FZ68"/>
  <c r="FZ66"/>
  <c r="FZ64"/>
  <c r="FZ62"/>
  <c r="FY105"/>
  <c r="FZ25"/>
  <c r="FY103"/>
  <c r="FZ23"/>
  <c r="FY101"/>
  <c r="FZ21"/>
  <c r="FY99"/>
  <c r="FZ19"/>
  <c r="FY97"/>
  <c r="FZ17"/>
  <c r="FY95"/>
  <c r="FZ15"/>
  <c r="FZ86"/>
  <c r="FZ82"/>
  <c r="FZ78"/>
  <c r="FZ37"/>
  <c r="FZ33"/>
  <c r="FY102"/>
  <c r="FZ22"/>
  <c r="FY98"/>
  <c r="FZ18"/>
  <c r="FY94"/>
  <c r="FZ14"/>
  <c r="FZ55"/>
  <c r="FZ51"/>
  <c r="FZ47"/>
  <c r="FZ38"/>
  <c r="FZ34"/>
  <c r="FZ30"/>
  <c r="FZ58"/>
  <c r="FZ74"/>
  <c r="FY90"/>
  <c r="FZ10"/>
  <c r="FZ57"/>
  <c r="FZ53"/>
  <c r="FZ49"/>
  <c r="FZ39"/>
  <c r="FZ35"/>
  <c r="FZ31"/>
  <c r="FZ84"/>
  <c r="FZ80"/>
  <c r="FZ40"/>
  <c r="FZ36"/>
  <c r="FZ32"/>
  <c r="FY100"/>
  <c r="FZ20"/>
  <c r="FY96"/>
  <c r="FZ16"/>
  <c r="FZ26"/>
  <c r="FZ42"/>
  <c r="FZ73"/>
  <c r="FZ41"/>
  <c r="FY104"/>
  <c r="FP86"/>
  <c r="FP84"/>
  <c r="FP82"/>
  <c r="FP80"/>
  <c r="FP78"/>
  <c r="FP39"/>
  <c r="FP37"/>
  <c r="FP35"/>
  <c r="FP33"/>
  <c r="FP31"/>
  <c r="FO102"/>
  <c r="FP22"/>
  <c r="FO100"/>
  <c r="FP20"/>
  <c r="FO98"/>
  <c r="FP18"/>
  <c r="FO96"/>
  <c r="FP16"/>
  <c r="FO94"/>
  <c r="FP14"/>
  <c r="FP57"/>
  <c r="FP55"/>
  <c r="FP53"/>
  <c r="FP51"/>
  <c r="FP49"/>
  <c r="FP47"/>
  <c r="FP40"/>
  <c r="FP38"/>
  <c r="FP36"/>
  <c r="FP34"/>
  <c r="FP32"/>
  <c r="FP30"/>
  <c r="FP71"/>
  <c r="FP69"/>
  <c r="FP67"/>
  <c r="FP65"/>
  <c r="FP63"/>
  <c r="FP61"/>
  <c r="FP54"/>
  <c r="FP52"/>
  <c r="FP50"/>
  <c r="FP48"/>
  <c r="FP46"/>
  <c r="FP89"/>
  <c r="FP87"/>
  <c r="FP85"/>
  <c r="FP83"/>
  <c r="FP81"/>
  <c r="FP79"/>
  <c r="FP72"/>
  <c r="FP70"/>
  <c r="FP68"/>
  <c r="FP66"/>
  <c r="FP64"/>
  <c r="FP62"/>
  <c r="FO105"/>
  <c r="FP25"/>
  <c r="FO103"/>
  <c r="FP23"/>
  <c r="FO101"/>
  <c r="FP21"/>
  <c r="FO99"/>
  <c r="FP19"/>
  <c r="FO97"/>
  <c r="FP17"/>
  <c r="FO95"/>
  <c r="FP15"/>
  <c r="FP13"/>
  <c r="FP26"/>
  <c r="FP42"/>
  <c r="FP88"/>
  <c r="FP56"/>
  <c r="FO104"/>
  <c r="FP24"/>
  <c r="FP58"/>
  <c r="FP74"/>
  <c r="FO90"/>
  <c r="FP10"/>
  <c r="FP73"/>
  <c r="FP41"/>
  <c r="FF86"/>
  <c r="FF84"/>
  <c r="FF82"/>
  <c r="FF80"/>
  <c r="FF78"/>
  <c r="FF39"/>
  <c r="FF37"/>
  <c r="FF35"/>
  <c r="FF33"/>
  <c r="FF31"/>
  <c r="FF29"/>
  <c r="FE102"/>
  <c r="FF22"/>
  <c r="FE100"/>
  <c r="FF20"/>
  <c r="FE98"/>
  <c r="FF18"/>
  <c r="FF16"/>
  <c r="FE94"/>
  <c r="FF14"/>
  <c r="FF57"/>
  <c r="FF55"/>
  <c r="FF53"/>
  <c r="FF51"/>
  <c r="FF49"/>
  <c r="FF47"/>
  <c r="FF45"/>
  <c r="FF40"/>
  <c r="FF38"/>
  <c r="FF36"/>
  <c r="FF34"/>
  <c r="FF32"/>
  <c r="FF30"/>
  <c r="FF71"/>
  <c r="FF69"/>
  <c r="FF67"/>
  <c r="FF65"/>
  <c r="FF61"/>
  <c r="FF54"/>
  <c r="FF52"/>
  <c r="FF50"/>
  <c r="FF48"/>
  <c r="FF46"/>
  <c r="FF89"/>
  <c r="FF87"/>
  <c r="FF85"/>
  <c r="FF83"/>
  <c r="FF81"/>
  <c r="FF72"/>
  <c r="FF70"/>
  <c r="FF68"/>
  <c r="FF66"/>
  <c r="FF62"/>
  <c r="FE105"/>
  <c r="FF25"/>
  <c r="FE103"/>
  <c r="FF23"/>
  <c r="FE101"/>
  <c r="FF21"/>
  <c r="FE99"/>
  <c r="FF19"/>
  <c r="FE97"/>
  <c r="FF17"/>
  <c r="FF26"/>
  <c r="FF42"/>
  <c r="FF88"/>
  <c r="FF56"/>
  <c r="FE104"/>
  <c r="FF24"/>
  <c r="FF58"/>
  <c r="FF74"/>
  <c r="FE90"/>
  <c r="FF10"/>
  <c r="FF73"/>
  <c r="FF41"/>
  <c r="EV86"/>
  <c r="EV84"/>
  <c r="EV82"/>
  <c r="EV80"/>
  <c r="EV78"/>
  <c r="EV39"/>
  <c r="EV37"/>
  <c r="EV35"/>
  <c r="EV33"/>
  <c r="EV31"/>
  <c r="EV29"/>
  <c r="EU102"/>
  <c r="EV22"/>
  <c r="EU100"/>
  <c r="EV20"/>
  <c r="EU98"/>
  <c r="EV18"/>
  <c r="EU96"/>
  <c r="EV16"/>
  <c r="EU94"/>
  <c r="EV14"/>
  <c r="EV57"/>
  <c r="EV55"/>
  <c r="EV53"/>
  <c r="EV51"/>
  <c r="EV49"/>
  <c r="EV47"/>
  <c r="EV40"/>
  <c r="EV38"/>
  <c r="EV36"/>
  <c r="EV34"/>
  <c r="EV32"/>
  <c r="EV30"/>
  <c r="EV71"/>
  <c r="EV69"/>
  <c r="EV67"/>
  <c r="EV65"/>
  <c r="EV63"/>
  <c r="EV54"/>
  <c r="EV52"/>
  <c r="EV50"/>
  <c r="EV48"/>
  <c r="EV46"/>
  <c r="EV89"/>
  <c r="EV87"/>
  <c r="EV85"/>
  <c r="EV83"/>
  <c r="EV81"/>
  <c r="EV79"/>
  <c r="EV72"/>
  <c r="EV70"/>
  <c r="EV68"/>
  <c r="EV66"/>
  <c r="EV64"/>
  <c r="EV62"/>
  <c r="EU105"/>
  <c r="EV25"/>
  <c r="EU103"/>
  <c r="EV23"/>
  <c r="EU101"/>
  <c r="EV21"/>
  <c r="EU99"/>
  <c r="EV19"/>
  <c r="EU97"/>
  <c r="EV17"/>
  <c r="EU95"/>
  <c r="EV15"/>
  <c r="EV26"/>
  <c r="EV42"/>
  <c r="EV88"/>
  <c r="EV56"/>
  <c r="EU104"/>
  <c r="EV24"/>
  <c r="EV58"/>
  <c r="EV74"/>
  <c r="EU90"/>
  <c r="EV10"/>
  <c r="EV73"/>
  <c r="EV41"/>
  <c r="EL40"/>
  <c r="EK104"/>
  <c r="EL36"/>
  <c r="EL32"/>
  <c r="EL65"/>
  <c r="EK97"/>
  <c r="EL69"/>
  <c r="EL73"/>
  <c r="EL86"/>
  <c r="EL84"/>
  <c r="EL82"/>
  <c r="EL80"/>
  <c r="EL78"/>
  <c r="EK102"/>
  <c r="EL22"/>
  <c r="EK100"/>
  <c r="EL20"/>
  <c r="EK98"/>
  <c r="EL18"/>
  <c r="EK96"/>
  <c r="EL16"/>
  <c r="EK94"/>
  <c r="EL14"/>
  <c r="EL72"/>
  <c r="EL68"/>
  <c r="EL64"/>
  <c r="EL63"/>
  <c r="EL67"/>
  <c r="EK99"/>
  <c r="EL71"/>
  <c r="EL52"/>
  <c r="EL48"/>
  <c r="EL44"/>
  <c r="EL57"/>
  <c r="EL49"/>
  <c r="EL38"/>
  <c r="EL30"/>
  <c r="EL66"/>
  <c r="EL31"/>
  <c r="EL54"/>
  <c r="EL50"/>
  <c r="EL46"/>
  <c r="EL53"/>
  <c r="EL45"/>
  <c r="EL34"/>
  <c r="EL70"/>
  <c r="EL62"/>
  <c r="EL35"/>
  <c r="EL39"/>
  <c r="EN10"/>
  <c r="EL90"/>
  <c r="EL55"/>
  <c r="EL51"/>
  <c r="EL47"/>
  <c r="EL26"/>
  <c r="EL58"/>
  <c r="EL29"/>
  <c r="EL33"/>
  <c r="EL37"/>
  <c r="EL134" s="1"/>
  <c r="EL41"/>
  <c r="EN42"/>
  <c r="EN74"/>
  <c r="EK105"/>
  <c r="EK103"/>
  <c r="EK101"/>
  <c r="EK95"/>
  <c r="EB86"/>
  <c r="EB84"/>
  <c r="EB82"/>
  <c r="EB80"/>
  <c r="EB78"/>
  <c r="EB76"/>
  <c r="EB39"/>
  <c r="EB37"/>
  <c r="EB35"/>
  <c r="EB33"/>
  <c r="EB31"/>
  <c r="EB29"/>
  <c r="EA102"/>
  <c r="EB22"/>
  <c r="EA100"/>
  <c r="EB20"/>
  <c r="EB18"/>
  <c r="EA96"/>
  <c r="EB16"/>
  <c r="EA94"/>
  <c r="EB14"/>
  <c r="EA92"/>
  <c r="EB12"/>
  <c r="EB57"/>
  <c r="EB55"/>
  <c r="EB53"/>
  <c r="EB51"/>
  <c r="EB49"/>
  <c r="EB47"/>
  <c r="EB45"/>
  <c r="EB40"/>
  <c r="EB38"/>
  <c r="EB36"/>
  <c r="EB32"/>
  <c r="EB30"/>
  <c r="EB28"/>
  <c r="EB71"/>
  <c r="EB69"/>
  <c r="EB67"/>
  <c r="EB65"/>
  <c r="EB63"/>
  <c r="EB61"/>
  <c r="EB54"/>
  <c r="EB52"/>
  <c r="EB50"/>
  <c r="EB48"/>
  <c r="EB46"/>
  <c r="EB44"/>
  <c r="EB89"/>
  <c r="EB87"/>
  <c r="EB85"/>
  <c r="EB83"/>
  <c r="EB81"/>
  <c r="EB79"/>
  <c r="EB77"/>
  <c r="EB72"/>
  <c r="EB70"/>
  <c r="EB68"/>
  <c r="EB64"/>
  <c r="EB62"/>
  <c r="EB60"/>
  <c r="EA105"/>
  <c r="EB25"/>
  <c r="EA103"/>
  <c r="EB23"/>
  <c r="EA101"/>
  <c r="EB21"/>
  <c r="EA99"/>
  <c r="EB19"/>
  <c r="EA97"/>
  <c r="EB17"/>
  <c r="EA95"/>
  <c r="EB15"/>
  <c r="EA93"/>
  <c r="EB13"/>
  <c r="EB26"/>
  <c r="EB42"/>
  <c r="EB88"/>
  <c r="EB56"/>
  <c r="EA104"/>
  <c r="EB24"/>
  <c r="EB58"/>
  <c r="EB74"/>
  <c r="EA90"/>
  <c r="EB10"/>
  <c r="EB73"/>
  <c r="EB41"/>
  <c r="DR86"/>
  <c r="DR84"/>
  <c r="DR82"/>
  <c r="DR80"/>
  <c r="DR78"/>
  <c r="DR76"/>
  <c r="DR39"/>
  <c r="DR37"/>
  <c r="DR35"/>
  <c r="DR33"/>
  <c r="DR31"/>
  <c r="DQ102"/>
  <c r="DR22"/>
  <c r="DQ100"/>
  <c r="DR20"/>
  <c r="DQ98"/>
  <c r="DR18"/>
  <c r="DQ96"/>
  <c r="DR16"/>
  <c r="DQ94"/>
  <c r="DR14"/>
  <c r="DQ92"/>
  <c r="DR12"/>
  <c r="DR57"/>
  <c r="DR55"/>
  <c r="DR53"/>
  <c r="DR51"/>
  <c r="DR49"/>
  <c r="DR47"/>
  <c r="DR45"/>
  <c r="DR40"/>
  <c r="DR38"/>
  <c r="DR36"/>
  <c r="DR34"/>
  <c r="DR32"/>
  <c r="DR30"/>
  <c r="DR28"/>
  <c r="DR71"/>
  <c r="DR69"/>
  <c r="DR67"/>
  <c r="DR65"/>
  <c r="DR63"/>
  <c r="DR54"/>
  <c r="DR52"/>
  <c r="DR50"/>
  <c r="DR48"/>
  <c r="DR46"/>
  <c r="DR44"/>
  <c r="DR89"/>
  <c r="DR87"/>
  <c r="DR85"/>
  <c r="DR83"/>
  <c r="DR81"/>
  <c r="DR79"/>
  <c r="DR77"/>
  <c r="DR72"/>
  <c r="DR70"/>
  <c r="DR68"/>
  <c r="DR66"/>
  <c r="DR64"/>
  <c r="DR62"/>
  <c r="DR60"/>
  <c r="DQ105"/>
  <c r="DR25"/>
  <c r="DQ103"/>
  <c r="DR23"/>
  <c r="DQ101"/>
  <c r="DR21"/>
  <c r="DQ99"/>
  <c r="DR19"/>
  <c r="DQ97"/>
  <c r="DR17"/>
  <c r="DQ95"/>
  <c r="DR15"/>
  <c r="DR26"/>
  <c r="DR42"/>
  <c r="DR88"/>
  <c r="DR56"/>
  <c r="DQ104"/>
  <c r="DR24"/>
  <c r="DR58"/>
  <c r="DR74"/>
  <c r="DQ90"/>
  <c r="DR10"/>
  <c r="DR73"/>
  <c r="DR41"/>
  <c r="DH86"/>
  <c r="DH84"/>
  <c r="DH82"/>
  <c r="DH80"/>
  <c r="DH78"/>
  <c r="DH39"/>
  <c r="DH37"/>
  <c r="DH35"/>
  <c r="DH33"/>
  <c r="DH31"/>
  <c r="DH29"/>
  <c r="DG102"/>
  <c r="DH22"/>
  <c r="DG100"/>
  <c r="DH20"/>
  <c r="DH18"/>
  <c r="DG96"/>
  <c r="DH16"/>
  <c r="DG94"/>
  <c r="DH14"/>
  <c r="DH57"/>
  <c r="DH55"/>
  <c r="DH53"/>
  <c r="DH51"/>
  <c r="DH49"/>
  <c r="DH47"/>
  <c r="DH40"/>
  <c r="DH38"/>
  <c r="DH36"/>
  <c r="DH32"/>
  <c r="DH30"/>
  <c r="DH71"/>
  <c r="DH69"/>
  <c r="DH67"/>
  <c r="DH65"/>
  <c r="DH63"/>
  <c r="DH54"/>
  <c r="DH52"/>
  <c r="DH50"/>
  <c r="DH48"/>
  <c r="DH46"/>
  <c r="DH89"/>
  <c r="DH87"/>
  <c r="DH85"/>
  <c r="DH83"/>
  <c r="DH81"/>
  <c r="DH79"/>
  <c r="DH72"/>
  <c r="DH70"/>
  <c r="DH68"/>
  <c r="DH64"/>
  <c r="DH62"/>
  <c r="DG105"/>
  <c r="DH25"/>
  <c r="DG103"/>
  <c r="DH23"/>
  <c r="DG101"/>
  <c r="DH21"/>
  <c r="DG99"/>
  <c r="DH19"/>
  <c r="DG97"/>
  <c r="DH17"/>
  <c r="DG95"/>
  <c r="DH15"/>
  <c r="DH13"/>
  <c r="DH58"/>
  <c r="DH74"/>
  <c r="DG90"/>
  <c r="DH10"/>
  <c r="DH73"/>
  <c r="DH41"/>
  <c r="DH26"/>
  <c r="DH42"/>
  <c r="DH88"/>
  <c r="DH56"/>
  <c r="DG104"/>
  <c r="DH24"/>
  <c r="CX29"/>
  <c r="CX33"/>
  <c r="CX37"/>
  <c r="CX41"/>
  <c r="CX54"/>
  <c r="CX52"/>
  <c r="CX50"/>
  <c r="CX48"/>
  <c r="CX46"/>
  <c r="CX44"/>
  <c r="CW102"/>
  <c r="CX22"/>
  <c r="CX72"/>
  <c r="CX70"/>
  <c r="CX68"/>
  <c r="CX66"/>
  <c r="CX64"/>
  <c r="CX62"/>
  <c r="CX60"/>
  <c r="CX63"/>
  <c r="CX31"/>
  <c r="CX35"/>
  <c r="CX39"/>
  <c r="CX86"/>
  <c r="CX84"/>
  <c r="CX82"/>
  <c r="CX80"/>
  <c r="CX78"/>
  <c r="CX76"/>
  <c r="CW100"/>
  <c r="CX20"/>
  <c r="CW98"/>
  <c r="CX18"/>
  <c r="CW96"/>
  <c r="CX16"/>
  <c r="CW94"/>
  <c r="CX14"/>
  <c r="CW92"/>
  <c r="CX12"/>
  <c r="CX40"/>
  <c r="CX36"/>
  <c r="CX133" s="1"/>
  <c r="CX32"/>
  <c r="CX28"/>
  <c r="CX125" s="1"/>
  <c r="CX67"/>
  <c r="CX71"/>
  <c r="CX26"/>
  <c r="CX89"/>
  <c r="CX85"/>
  <c r="CX81"/>
  <c r="CX77"/>
  <c r="CW103"/>
  <c r="CX23"/>
  <c r="CW99"/>
  <c r="CX19"/>
  <c r="CW95"/>
  <c r="CX15"/>
  <c r="CX58"/>
  <c r="CZ10"/>
  <c r="CW90"/>
  <c r="CX38"/>
  <c r="CX135" s="1"/>
  <c r="CX34"/>
  <c r="CX30"/>
  <c r="CX127" s="1"/>
  <c r="CX65"/>
  <c r="CX69"/>
  <c r="CX73"/>
  <c r="CX87"/>
  <c r="CX83"/>
  <c r="CX79"/>
  <c r="CW105"/>
  <c r="CX25"/>
  <c r="CW101"/>
  <c r="CX21"/>
  <c r="CW97"/>
  <c r="CX17"/>
  <c r="CW93"/>
  <c r="CX13"/>
  <c r="CZ74"/>
  <c r="CX43"/>
  <c r="CZ42"/>
  <c r="CW104"/>
  <c r="CN86"/>
  <c r="CN84"/>
  <c r="CN82"/>
  <c r="CN80"/>
  <c r="CN78"/>
  <c r="CN76"/>
  <c r="CN39"/>
  <c r="CN37"/>
  <c r="CN35"/>
  <c r="CN33"/>
  <c r="CN31"/>
  <c r="CN29"/>
  <c r="CM102"/>
  <c r="CN22"/>
  <c r="CM100"/>
  <c r="CN20"/>
  <c r="CM98"/>
  <c r="CN18"/>
  <c r="CM96"/>
  <c r="CN16"/>
  <c r="CM94"/>
  <c r="CN14"/>
  <c r="CN57"/>
  <c r="CN55"/>
  <c r="CN53"/>
  <c r="CN51"/>
  <c r="CN49"/>
  <c r="CN47"/>
  <c r="CN45"/>
  <c r="CN40"/>
  <c r="CN38"/>
  <c r="CN36"/>
  <c r="CN34"/>
  <c r="CN32"/>
  <c r="CN30"/>
  <c r="CN28"/>
  <c r="CN71"/>
  <c r="CN69"/>
  <c r="CN67"/>
  <c r="CN65"/>
  <c r="CN63"/>
  <c r="CN61"/>
  <c r="CN54"/>
  <c r="CN52"/>
  <c r="CN50"/>
  <c r="CN48"/>
  <c r="CN46"/>
  <c r="CN89"/>
  <c r="CN87"/>
  <c r="CN85"/>
  <c r="CN83"/>
  <c r="CN81"/>
  <c r="CN79"/>
  <c r="CN77"/>
  <c r="CN72"/>
  <c r="CN70"/>
  <c r="CN68"/>
  <c r="CN66"/>
  <c r="CN64"/>
  <c r="CN62"/>
  <c r="CM105"/>
  <c r="CN25"/>
  <c r="CM103"/>
  <c r="CN23"/>
  <c r="CM101"/>
  <c r="CN21"/>
  <c r="CM99"/>
  <c r="CN19"/>
  <c r="CM97"/>
  <c r="CN17"/>
  <c r="CM95"/>
  <c r="CN15"/>
  <c r="CM93"/>
  <c r="CN13"/>
  <c r="CN26"/>
  <c r="CN42"/>
  <c r="CN88"/>
  <c r="CN56"/>
  <c r="CM104"/>
  <c r="CN24"/>
  <c r="CN58"/>
  <c r="CN74"/>
  <c r="CM90"/>
  <c r="CN10"/>
  <c r="CN73"/>
  <c r="CN41"/>
  <c r="CD86"/>
  <c r="CD84"/>
  <c r="CD82"/>
  <c r="CD80"/>
  <c r="CD78"/>
  <c r="CD39"/>
  <c r="CD37"/>
  <c r="CD35"/>
  <c r="CD33"/>
  <c r="CD31"/>
  <c r="CC102"/>
  <c r="CD22"/>
  <c r="CC100"/>
  <c r="CD20"/>
  <c r="CC98"/>
  <c r="CD18"/>
  <c r="CC96"/>
  <c r="CD16"/>
  <c r="CC94"/>
  <c r="CD14"/>
  <c r="CD57"/>
  <c r="CD55"/>
  <c r="CD53"/>
  <c r="CD51"/>
  <c r="CD49"/>
  <c r="CD47"/>
  <c r="CD40"/>
  <c r="CD38"/>
  <c r="CD36"/>
  <c r="CD34"/>
  <c r="CD32"/>
  <c r="CD30"/>
  <c r="CD71"/>
  <c r="CD69"/>
  <c r="CD67"/>
  <c r="CD65"/>
  <c r="CD63"/>
  <c r="CD61"/>
  <c r="CD54"/>
  <c r="CD52"/>
  <c r="CD50"/>
  <c r="CD48"/>
  <c r="CD46"/>
  <c r="CD89"/>
  <c r="CD87"/>
  <c r="CD85"/>
  <c r="CD83"/>
  <c r="CD81"/>
  <c r="CD79"/>
  <c r="CD72"/>
  <c r="CD70"/>
  <c r="CD68"/>
  <c r="CD66"/>
  <c r="CD64"/>
  <c r="CD62"/>
  <c r="CC105"/>
  <c r="CD25"/>
  <c r="CC103"/>
  <c r="CD23"/>
  <c r="CC101"/>
  <c r="CD21"/>
  <c r="CC99"/>
  <c r="CD19"/>
  <c r="CC97"/>
  <c r="CD17"/>
  <c r="CC95"/>
  <c r="CD15"/>
  <c r="CD13"/>
  <c r="CD26"/>
  <c r="CD42"/>
  <c r="CD88"/>
  <c r="CD56"/>
  <c r="CC104"/>
  <c r="CD24"/>
  <c r="CD58"/>
  <c r="CD74"/>
  <c r="CC90"/>
  <c r="CD10"/>
  <c r="CD73"/>
  <c r="CD41"/>
  <c r="BT86"/>
  <c r="BT84"/>
  <c r="BT82"/>
  <c r="BT80"/>
  <c r="BT78"/>
  <c r="BT76"/>
  <c r="BT39"/>
  <c r="BT37"/>
  <c r="BT35"/>
  <c r="BT33"/>
  <c r="BT31"/>
  <c r="BT29"/>
  <c r="BS102"/>
  <c r="BT22"/>
  <c r="BS100"/>
  <c r="BT20"/>
  <c r="BT18"/>
  <c r="BS96"/>
  <c r="BT16"/>
  <c r="BS94"/>
  <c r="BT14"/>
  <c r="BS92"/>
  <c r="BT12"/>
  <c r="BT57"/>
  <c r="BT55"/>
  <c r="BT53"/>
  <c r="BT51"/>
  <c r="BT49"/>
  <c r="BT47"/>
  <c r="BT45"/>
  <c r="BT40"/>
  <c r="BT38"/>
  <c r="BT36"/>
  <c r="BT32"/>
  <c r="BT30"/>
  <c r="BT28"/>
  <c r="BT71"/>
  <c r="BT69"/>
  <c r="BT67"/>
  <c r="BT65"/>
  <c r="BT63"/>
  <c r="BT61"/>
  <c r="BT54"/>
  <c r="BT52"/>
  <c r="BT50"/>
  <c r="BT48"/>
  <c r="BT46"/>
  <c r="BT44"/>
  <c r="BT89"/>
  <c r="BT87"/>
  <c r="BT85"/>
  <c r="BT83"/>
  <c r="BT81"/>
  <c r="BT79"/>
  <c r="BT77"/>
  <c r="BT72"/>
  <c r="BT70"/>
  <c r="BT68"/>
  <c r="BT64"/>
  <c r="BT62"/>
  <c r="BT60"/>
  <c r="BS105"/>
  <c r="BT25"/>
  <c r="BS103"/>
  <c r="BT23"/>
  <c r="BS101"/>
  <c r="BT21"/>
  <c r="BS99"/>
  <c r="BT19"/>
  <c r="BS97"/>
  <c r="BT17"/>
  <c r="BS95"/>
  <c r="BT15"/>
  <c r="BS93"/>
  <c r="BT13"/>
  <c r="BT58"/>
  <c r="BT74"/>
  <c r="BS90"/>
  <c r="BT10"/>
  <c r="BT73"/>
  <c r="BT41"/>
  <c r="BT26"/>
  <c r="BT42"/>
  <c r="BT88"/>
  <c r="BT56"/>
  <c r="BS104"/>
  <c r="BT24"/>
  <c r="BJ31"/>
  <c r="BJ35"/>
  <c r="BJ39"/>
  <c r="BJ54"/>
  <c r="BJ52"/>
  <c r="BJ50"/>
  <c r="BJ48"/>
  <c r="BJ46"/>
  <c r="BJ44"/>
  <c r="BJ40"/>
  <c r="BI104"/>
  <c r="BJ38"/>
  <c r="BJ36"/>
  <c r="BJ34"/>
  <c r="BJ30"/>
  <c r="BJ28"/>
  <c r="BJ33"/>
  <c r="BJ37"/>
  <c r="BJ41"/>
  <c r="BJ86"/>
  <c r="BJ84"/>
  <c r="BJ82"/>
  <c r="BJ80"/>
  <c r="BJ78"/>
  <c r="BJ76"/>
  <c r="BI102"/>
  <c r="BJ22"/>
  <c r="BI100"/>
  <c r="BJ20"/>
  <c r="BI98"/>
  <c r="BJ18"/>
  <c r="BI94"/>
  <c r="BJ14"/>
  <c r="BI92"/>
  <c r="BJ12"/>
  <c r="BJ87"/>
  <c r="BJ83"/>
  <c r="BJ79"/>
  <c r="BJ72"/>
  <c r="BJ68"/>
  <c r="BJ60"/>
  <c r="BI103"/>
  <c r="BJ23"/>
  <c r="BI99"/>
  <c r="BJ19"/>
  <c r="BJ15"/>
  <c r="BJ67"/>
  <c r="BJ71"/>
  <c r="BJ26"/>
  <c r="BL10"/>
  <c r="BI90"/>
  <c r="BJ89"/>
  <c r="BJ85"/>
  <c r="BJ81"/>
  <c r="BJ77"/>
  <c r="BJ70"/>
  <c r="BJ66"/>
  <c r="BJ62"/>
  <c r="BI105"/>
  <c r="BJ25"/>
  <c r="BJ21"/>
  <c r="BI101"/>
  <c r="BJ17"/>
  <c r="BI97"/>
  <c r="BJ13"/>
  <c r="BJ58"/>
  <c r="BJ65"/>
  <c r="BJ69"/>
  <c r="BJ73"/>
  <c r="BL74"/>
  <c r="BL42"/>
  <c r="AZ87"/>
  <c r="AF87"/>
  <c r="L87"/>
  <c r="AZ85"/>
  <c r="AF85"/>
  <c r="L85"/>
  <c r="AZ83"/>
  <c r="AF83"/>
  <c r="L83"/>
  <c r="AZ81"/>
  <c r="AF81"/>
  <c r="L81"/>
  <c r="AZ79"/>
  <c r="AF79"/>
  <c r="L79"/>
  <c r="AZ77"/>
  <c r="AF77"/>
  <c r="L77"/>
  <c r="AZ88"/>
  <c r="AF88"/>
  <c r="L88"/>
  <c r="AZ86"/>
  <c r="AF86"/>
  <c r="L86"/>
  <c r="AZ84"/>
  <c r="AF84"/>
  <c r="L84"/>
  <c r="AZ82"/>
  <c r="AF82"/>
  <c r="L82"/>
  <c r="AZ80"/>
  <c r="AF80"/>
  <c r="L80"/>
  <c r="AZ78"/>
  <c r="AF78"/>
  <c r="L78"/>
  <c r="AZ76"/>
  <c r="AF74"/>
  <c r="AP76"/>
  <c r="AP78"/>
  <c r="AP80"/>
  <c r="AP82"/>
  <c r="AP84"/>
  <c r="AP86"/>
  <c r="AP88"/>
  <c r="V78"/>
  <c r="V84"/>
  <c r="V86"/>
  <c r="V88"/>
  <c r="AF89"/>
  <c r="AP74"/>
  <c r="L74"/>
  <c r="AP77"/>
  <c r="AP79"/>
  <c r="AP81"/>
  <c r="AP83"/>
  <c r="AP85"/>
  <c r="AP87"/>
  <c r="AP89"/>
  <c r="V79"/>
  <c r="V81"/>
  <c r="V83"/>
  <c r="V85"/>
  <c r="V87"/>
  <c r="V89"/>
  <c r="AZ89"/>
  <c r="L89"/>
  <c r="V74"/>
  <c r="BB74"/>
  <c r="AP61"/>
  <c r="AP63"/>
  <c r="AP65"/>
  <c r="AP67"/>
  <c r="AP69"/>
  <c r="AP71"/>
  <c r="AP73"/>
  <c r="V61"/>
  <c r="V63"/>
  <c r="V65"/>
  <c r="V67"/>
  <c r="V69"/>
  <c r="V71"/>
  <c r="V73"/>
  <c r="AP60"/>
  <c r="AP62"/>
  <c r="AP64"/>
  <c r="AP66"/>
  <c r="AP68"/>
  <c r="AP70"/>
  <c r="AP72"/>
  <c r="V62"/>
  <c r="V64"/>
  <c r="V66"/>
  <c r="V68"/>
  <c r="V70"/>
  <c r="V72"/>
  <c r="AF73"/>
  <c r="AZ72"/>
  <c r="L72"/>
  <c r="AF71"/>
  <c r="AZ70"/>
  <c r="L70"/>
  <c r="AF69"/>
  <c r="AZ68"/>
  <c r="L68"/>
  <c r="AF67"/>
  <c r="AZ66"/>
  <c r="L66"/>
  <c r="AF65"/>
  <c r="AZ64"/>
  <c r="L64"/>
  <c r="AF63"/>
  <c r="AZ62"/>
  <c r="L62"/>
  <c r="AF61"/>
  <c r="AZ60"/>
  <c r="AF58"/>
  <c r="AZ73"/>
  <c r="L73"/>
  <c r="AF72"/>
  <c r="AZ71"/>
  <c r="L71"/>
  <c r="AF70"/>
  <c r="AZ69"/>
  <c r="L69"/>
  <c r="AF68"/>
  <c r="AZ67"/>
  <c r="L67"/>
  <c r="AF66"/>
  <c r="AZ65"/>
  <c r="L65"/>
  <c r="AF64"/>
  <c r="AZ63"/>
  <c r="L63"/>
  <c r="AF62"/>
  <c r="L61"/>
  <c r="AZ58"/>
  <c r="L58"/>
  <c r="AR58"/>
  <c r="X58"/>
  <c r="AP55"/>
  <c r="AP53"/>
  <c r="AP51"/>
  <c r="AP49"/>
  <c r="AP47"/>
  <c r="AP45"/>
  <c r="V57"/>
  <c r="AP56"/>
  <c r="V55"/>
  <c r="AP54"/>
  <c r="V53"/>
  <c r="AP52"/>
  <c r="V51"/>
  <c r="AP50"/>
  <c r="V49"/>
  <c r="AP48"/>
  <c r="V47"/>
  <c r="AP46"/>
  <c r="V45"/>
  <c r="AP44"/>
  <c r="AP42"/>
  <c r="AZ47"/>
  <c r="AZ49"/>
  <c r="AZ51"/>
  <c r="AZ53"/>
  <c r="AZ55"/>
  <c r="AZ57"/>
  <c r="AF45"/>
  <c r="AF47"/>
  <c r="AF49"/>
  <c r="AF51"/>
  <c r="AF53"/>
  <c r="AF55"/>
  <c r="AF57"/>
  <c r="L49"/>
  <c r="L57"/>
  <c r="AH42"/>
  <c r="BB42"/>
  <c r="N42"/>
  <c r="AP57"/>
  <c r="V56"/>
  <c r="V54"/>
  <c r="V52"/>
  <c r="V50"/>
  <c r="V46"/>
  <c r="V42"/>
  <c r="AZ44"/>
  <c r="AZ46"/>
  <c r="AZ48"/>
  <c r="AZ50"/>
  <c r="AZ52"/>
  <c r="AZ54"/>
  <c r="AZ56"/>
  <c r="AF46"/>
  <c r="AF48"/>
  <c r="AF50"/>
  <c r="AF52"/>
  <c r="AF54"/>
  <c r="AF56"/>
  <c r="L48"/>
  <c r="L56"/>
  <c r="AZ39"/>
  <c r="AF39"/>
  <c r="AZ37"/>
  <c r="AF37"/>
  <c r="L37"/>
  <c r="AZ35"/>
  <c r="AF35"/>
  <c r="AZ33"/>
  <c r="AF33"/>
  <c r="L33"/>
  <c r="AZ31"/>
  <c r="AF31"/>
  <c r="L29"/>
  <c r="AZ40"/>
  <c r="AF40"/>
  <c r="L40"/>
  <c r="AZ38"/>
  <c r="AF38"/>
  <c r="L38"/>
  <c r="AZ36"/>
  <c r="AF36"/>
  <c r="L36"/>
  <c r="AZ34"/>
  <c r="AF34"/>
  <c r="L34"/>
  <c r="AZ32"/>
  <c r="AF32"/>
  <c r="L32"/>
  <c r="AZ30"/>
  <c r="AF30"/>
  <c r="L30"/>
  <c r="AZ28"/>
  <c r="AF28"/>
  <c r="AZ26"/>
  <c r="L26"/>
  <c r="AP29"/>
  <c r="AP31"/>
  <c r="AP33"/>
  <c r="AP35"/>
  <c r="AP37"/>
  <c r="AP39"/>
  <c r="AP41"/>
  <c r="V29"/>
  <c r="V31"/>
  <c r="V33"/>
  <c r="V35"/>
  <c r="V37"/>
  <c r="V39"/>
  <c r="V41"/>
  <c r="AZ41"/>
  <c r="L41"/>
  <c r="V26"/>
  <c r="AF26"/>
  <c r="AP28"/>
  <c r="AP30"/>
  <c r="AP32"/>
  <c r="AP34"/>
  <c r="AP36"/>
  <c r="AP38"/>
  <c r="AP40"/>
  <c r="V30"/>
  <c r="V36"/>
  <c r="V38"/>
  <c r="V40"/>
  <c r="AF41"/>
  <c r="AP26"/>
  <c r="W55" i="74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W49"/>
  <c r="W52" s="1"/>
  <c r="V49"/>
  <c r="V52" s="1"/>
  <c r="U49"/>
  <c r="U52" s="1"/>
  <c r="T49"/>
  <c r="T52" s="1"/>
  <c r="S49"/>
  <c r="S52" s="1"/>
  <c r="R49"/>
  <c r="R52" s="1"/>
  <c r="Q49"/>
  <c r="Q52" s="1"/>
  <c r="P49"/>
  <c r="P52" s="1"/>
  <c r="O49"/>
  <c r="O52" s="1"/>
  <c r="N49"/>
  <c r="N52" s="1"/>
  <c r="M49"/>
  <c r="M52" s="1"/>
  <c r="L49"/>
  <c r="L52" s="1"/>
  <c r="K49"/>
  <c r="K52" s="1"/>
  <c r="J49"/>
  <c r="J52" s="1"/>
  <c r="I49"/>
  <c r="I52" s="1"/>
  <c r="H49"/>
  <c r="H52" s="1"/>
  <c r="G49"/>
  <c r="G52" s="1"/>
  <c r="F49"/>
  <c r="F52" s="1"/>
  <c r="E49"/>
  <c r="E52" s="1"/>
  <c r="D49"/>
  <c r="D52" s="1"/>
  <c r="P48"/>
  <c r="K48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W10"/>
  <c r="V10"/>
  <c r="U10"/>
  <c r="T10"/>
  <c r="S10"/>
  <c r="R10"/>
  <c r="Q10"/>
  <c r="P10"/>
  <c r="O10"/>
  <c r="N10"/>
  <c r="M10"/>
  <c r="L10"/>
  <c r="K10"/>
  <c r="X10" s="1"/>
  <c r="J10"/>
  <c r="I10"/>
  <c r="H10"/>
  <c r="G10"/>
  <c r="F10"/>
  <c r="E10"/>
  <c r="D10"/>
  <c r="W9"/>
  <c r="V9"/>
  <c r="U9"/>
  <c r="T9"/>
  <c r="S9"/>
  <c r="R9"/>
  <c r="Q9"/>
  <c r="P9"/>
  <c r="O9"/>
  <c r="N9"/>
  <c r="M9"/>
  <c r="L9"/>
  <c r="K9"/>
  <c r="X9" s="1"/>
  <c r="J9"/>
  <c r="I9"/>
  <c r="H9"/>
  <c r="G9"/>
  <c r="F9"/>
  <c r="E9"/>
  <c r="D9"/>
  <c r="W8"/>
  <c r="V8"/>
  <c r="U8"/>
  <c r="T8"/>
  <c r="S8"/>
  <c r="R8"/>
  <c r="Q8"/>
  <c r="P8"/>
  <c r="O8"/>
  <c r="N8"/>
  <c r="M8"/>
  <c r="L8"/>
  <c r="K8"/>
  <c r="X8" s="1"/>
  <c r="J8"/>
  <c r="I8"/>
  <c r="H8"/>
  <c r="G8"/>
  <c r="F8"/>
  <c r="E8"/>
  <c r="D8"/>
  <c r="W7"/>
  <c r="V7"/>
  <c r="U7"/>
  <c r="T7"/>
  <c r="S7"/>
  <c r="R7"/>
  <c r="Q7"/>
  <c r="P7"/>
  <c r="O7"/>
  <c r="N7"/>
  <c r="M7"/>
  <c r="L7"/>
  <c r="K7"/>
  <c r="X7" s="1"/>
  <c r="J7"/>
  <c r="I7"/>
  <c r="H7"/>
  <c r="G7"/>
  <c r="F7"/>
  <c r="E7"/>
  <c r="D7"/>
  <c r="D114" i="73"/>
  <c r="W49"/>
  <c r="W52" s="1"/>
  <c r="V49"/>
  <c r="V52" s="1"/>
  <c r="U49"/>
  <c r="U52" s="1"/>
  <c r="T49"/>
  <c r="T52" s="1"/>
  <c r="S49"/>
  <c r="S52" s="1"/>
  <c r="R49"/>
  <c r="R52" s="1"/>
  <c r="Q49"/>
  <c r="Q52" s="1"/>
  <c r="P49"/>
  <c r="P52" s="1"/>
  <c r="O49"/>
  <c r="O52" s="1"/>
  <c r="N49"/>
  <c r="N52" s="1"/>
  <c r="M49"/>
  <c r="M52" s="1"/>
  <c r="L49"/>
  <c r="L52" s="1"/>
  <c r="K49"/>
  <c r="K52" s="1"/>
  <c r="J49"/>
  <c r="J52" s="1"/>
  <c r="I49"/>
  <c r="I52" s="1"/>
  <c r="H49"/>
  <c r="H52" s="1"/>
  <c r="G49"/>
  <c r="G52" s="1"/>
  <c r="F49"/>
  <c r="F52" s="1"/>
  <c r="E49"/>
  <c r="E52" s="1"/>
  <c r="D49"/>
  <c r="P48"/>
  <c r="K48"/>
  <c r="W45"/>
  <c r="W113" s="1"/>
  <c r="W115" s="1"/>
  <c r="V45"/>
  <c r="U45"/>
  <c r="U114" s="1"/>
  <c r="T45"/>
  <c r="S45"/>
  <c r="S113" s="1"/>
  <c r="S115" s="1"/>
  <c r="R45"/>
  <c r="Q45"/>
  <c r="Q114" s="1"/>
  <c r="P45"/>
  <c r="O45"/>
  <c r="O113" s="1"/>
  <c r="O115" s="1"/>
  <c r="N45"/>
  <c r="M45"/>
  <c r="M114" s="1"/>
  <c r="L45"/>
  <c r="K45"/>
  <c r="K113" s="1"/>
  <c r="K115" s="1"/>
  <c r="J45"/>
  <c r="I45"/>
  <c r="I114" s="1"/>
  <c r="H45"/>
  <c r="G45"/>
  <c r="G113" s="1"/>
  <c r="G115" s="1"/>
  <c r="F45"/>
  <c r="E45"/>
  <c r="E114" s="1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W39"/>
  <c r="V39"/>
  <c r="V110" s="1"/>
  <c r="U39"/>
  <c r="U110" s="1"/>
  <c r="T39"/>
  <c r="T110" s="1"/>
  <c r="S39"/>
  <c r="R39"/>
  <c r="R110" s="1"/>
  <c r="Q39"/>
  <c r="Q110" s="1"/>
  <c r="P39"/>
  <c r="P110" s="1"/>
  <c r="O39"/>
  <c r="N39"/>
  <c r="N110" s="1"/>
  <c r="M39"/>
  <c r="M110" s="1"/>
  <c r="L39"/>
  <c r="L110" s="1"/>
  <c r="K39"/>
  <c r="J39"/>
  <c r="J110" s="1"/>
  <c r="I39"/>
  <c r="I110" s="1"/>
  <c r="H39"/>
  <c r="H110" s="1"/>
  <c r="G39"/>
  <c r="F39"/>
  <c r="F110" s="1"/>
  <c r="E39"/>
  <c r="E110" s="1"/>
  <c r="D39"/>
  <c r="D110" s="1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W24"/>
  <c r="W106" s="1"/>
  <c r="V24"/>
  <c r="U24"/>
  <c r="U106" s="1"/>
  <c r="T24"/>
  <c r="S24"/>
  <c r="S105" s="1"/>
  <c r="R24"/>
  <c r="Q24"/>
  <c r="Q106" s="1"/>
  <c r="P24"/>
  <c r="O24"/>
  <c r="O106" s="1"/>
  <c r="N24"/>
  <c r="M24"/>
  <c r="M106" s="1"/>
  <c r="L24"/>
  <c r="K24"/>
  <c r="K105" s="1"/>
  <c r="J24"/>
  <c r="I24"/>
  <c r="I106" s="1"/>
  <c r="H24"/>
  <c r="G24"/>
  <c r="G106" s="1"/>
  <c r="F24"/>
  <c r="E24"/>
  <c r="E106" s="1"/>
  <c r="D24"/>
  <c r="W23"/>
  <c r="W104" s="1"/>
  <c r="V23"/>
  <c r="U23"/>
  <c r="U104" s="1"/>
  <c r="T23"/>
  <c r="S23"/>
  <c r="S103" s="1"/>
  <c r="R23"/>
  <c r="Q23"/>
  <c r="Q104" s="1"/>
  <c r="P23"/>
  <c r="O23"/>
  <c r="O104" s="1"/>
  <c r="N23"/>
  <c r="M23"/>
  <c r="M104" s="1"/>
  <c r="L23"/>
  <c r="K23"/>
  <c r="K103" s="1"/>
  <c r="J23"/>
  <c r="I23"/>
  <c r="I104" s="1"/>
  <c r="H23"/>
  <c r="G23"/>
  <c r="G104" s="1"/>
  <c r="F23"/>
  <c r="E23"/>
  <c r="E104" s="1"/>
  <c r="D23"/>
  <c r="W10"/>
  <c r="V10"/>
  <c r="U10"/>
  <c r="T10"/>
  <c r="S10"/>
  <c r="R10"/>
  <c r="Q10"/>
  <c r="P10"/>
  <c r="O10"/>
  <c r="N10"/>
  <c r="M10"/>
  <c r="L10"/>
  <c r="K10"/>
  <c r="X10" s="1"/>
  <c r="J10"/>
  <c r="I10"/>
  <c r="H10"/>
  <c r="G10"/>
  <c r="F10"/>
  <c r="E10"/>
  <c r="D10"/>
  <c r="W9"/>
  <c r="V9"/>
  <c r="U9"/>
  <c r="T9"/>
  <c r="S9"/>
  <c r="R9"/>
  <c r="Q9"/>
  <c r="P9"/>
  <c r="O9"/>
  <c r="N9"/>
  <c r="M9"/>
  <c r="L9"/>
  <c r="K9"/>
  <c r="X9" s="1"/>
  <c r="J9"/>
  <c r="I9"/>
  <c r="H9"/>
  <c r="G9"/>
  <c r="F9"/>
  <c r="E9"/>
  <c r="D9"/>
  <c r="W8"/>
  <c r="V8"/>
  <c r="U8"/>
  <c r="T8"/>
  <c r="S8"/>
  <c r="R8"/>
  <c r="Q8"/>
  <c r="P8"/>
  <c r="O8"/>
  <c r="N8"/>
  <c r="M8"/>
  <c r="L8"/>
  <c r="K8"/>
  <c r="X8" s="1"/>
  <c r="J8"/>
  <c r="I8"/>
  <c r="H8"/>
  <c r="G8"/>
  <c r="F8"/>
  <c r="E8"/>
  <c r="D8"/>
  <c r="W7"/>
  <c r="V7"/>
  <c r="U7"/>
  <c r="T7"/>
  <c r="S7"/>
  <c r="R7"/>
  <c r="Q7"/>
  <c r="P7"/>
  <c r="O7"/>
  <c r="N7"/>
  <c r="M7"/>
  <c r="L7"/>
  <c r="K7"/>
  <c r="X7" s="1"/>
  <c r="J7"/>
  <c r="I7"/>
  <c r="H7"/>
  <c r="G7"/>
  <c r="F7"/>
  <c r="E7"/>
  <c r="D7"/>
  <c r="OL137" i="62" l="1"/>
  <c r="UF134"/>
  <c r="IG125"/>
  <c r="KY131"/>
  <c r="GJ138"/>
  <c r="HX104"/>
  <c r="BI128"/>
  <c r="DG98"/>
  <c r="BI93"/>
  <c r="BI95"/>
  <c r="DH66"/>
  <c r="GJ103"/>
  <c r="JL13"/>
  <c r="JL126" s="1"/>
  <c r="PF15"/>
  <c r="DG131"/>
  <c r="NG131"/>
  <c r="IG92"/>
  <c r="O87"/>
  <c r="F322" i="100"/>
  <c r="WC76" i="62"/>
  <c r="E311" i="100"/>
  <c r="WC17" i="62"/>
  <c r="E208" i="100"/>
  <c r="WC13" i="62"/>
  <c r="F204" i="100" s="1"/>
  <c r="E204"/>
  <c r="WD85" i="62"/>
  <c r="F320" i="100"/>
  <c r="WD81" i="62"/>
  <c r="F316" i="100"/>
  <c r="Y86" i="62"/>
  <c r="F321" i="100"/>
  <c r="O83" i="62"/>
  <c r="F318" i="100"/>
  <c r="WC61" i="62"/>
  <c r="E285" i="100"/>
  <c r="RX137" i="62"/>
  <c r="DQ93"/>
  <c r="GI93"/>
  <c r="HM93"/>
  <c r="MM93"/>
  <c r="CC93"/>
  <c r="UF11"/>
  <c r="U96"/>
  <c r="VJ15"/>
  <c r="VT98"/>
  <c r="KY98"/>
  <c r="BT34"/>
  <c r="BT131" s="1"/>
  <c r="BS98"/>
  <c r="GT34"/>
  <c r="GT131" s="1"/>
  <c r="GS98"/>
  <c r="KZ29"/>
  <c r="KZ126" s="1"/>
  <c r="MM98"/>
  <c r="NH34"/>
  <c r="NQ98"/>
  <c r="AE95"/>
  <c r="OV129"/>
  <c r="OV137"/>
  <c r="SR82"/>
  <c r="TA104"/>
  <c r="UO93"/>
  <c r="WC36"/>
  <c r="WC63"/>
  <c r="WC67"/>
  <c r="WC62"/>
  <c r="U98"/>
  <c r="FO93"/>
  <c r="OK93"/>
  <c r="HW129"/>
  <c r="NQ131"/>
  <c r="PE129"/>
  <c r="UY93"/>
  <c r="OA128"/>
  <c r="FE95"/>
  <c r="IG100"/>
  <c r="HW96"/>
  <c r="DH34"/>
  <c r="FE93"/>
  <c r="IH60"/>
  <c r="IG98"/>
  <c r="LS93"/>
  <c r="NG98"/>
  <c r="OL13"/>
  <c r="RD32"/>
  <c r="RD129" s="1"/>
  <c r="RC96"/>
  <c r="RW98"/>
  <c r="RX82"/>
  <c r="TB61"/>
  <c r="TB93" s="1"/>
  <c r="TB40"/>
  <c r="TU93"/>
  <c r="WC33"/>
  <c r="F235" i="100" s="1"/>
  <c r="WC31" i="62"/>
  <c r="WC29"/>
  <c r="F231" i="100" s="1"/>
  <c r="KO93" i="62"/>
  <c r="MW93"/>
  <c r="VI98"/>
  <c r="KO131"/>
  <c r="WC78"/>
  <c r="V18"/>
  <c r="RX133"/>
  <c r="TB137"/>
  <c r="PP43"/>
  <c r="EV137"/>
  <c r="EV126"/>
  <c r="GJ75"/>
  <c r="GJ43"/>
  <c r="GJ127"/>
  <c r="GJ131"/>
  <c r="GJ135"/>
  <c r="GJ126"/>
  <c r="GJ130"/>
  <c r="GJ134"/>
  <c r="RX99"/>
  <c r="SH104"/>
  <c r="IH99"/>
  <c r="KZ43"/>
  <c r="OL104"/>
  <c r="OV104"/>
  <c r="DG93"/>
  <c r="JK102"/>
  <c r="OK129"/>
  <c r="OU93"/>
  <c r="PO93"/>
  <c r="V137"/>
  <c r="V133"/>
  <c r="AZ125"/>
  <c r="AF127"/>
  <c r="AZ129"/>
  <c r="AF131"/>
  <c r="AF135"/>
  <c r="AZ130"/>
  <c r="AF132"/>
  <c r="AZ134"/>
  <c r="AF136"/>
  <c r="EL131"/>
  <c r="EV128"/>
  <c r="EV130"/>
  <c r="EV132"/>
  <c r="EV134"/>
  <c r="EV136"/>
  <c r="HX131"/>
  <c r="HX133"/>
  <c r="OB126"/>
  <c r="OB134"/>
  <c r="OB129"/>
  <c r="OV101"/>
  <c r="TB98"/>
  <c r="EU93"/>
  <c r="FY93"/>
  <c r="JK98"/>
  <c r="MW98"/>
  <c r="MW100"/>
  <c r="MW99"/>
  <c r="TK93"/>
  <c r="KE93"/>
  <c r="OA100"/>
  <c r="QI93"/>
  <c r="RW93"/>
  <c r="VT104"/>
  <c r="SG125"/>
  <c r="SG92"/>
  <c r="AZ126"/>
  <c r="AP59"/>
  <c r="AZ138"/>
  <c r="V136"/>
  <c r="V132"/>
  <c r="AZ127"/>
  <c r="AZ131"/>
  <c r="AZ135"/>
  <c r="AZ128"/>
  <c r="AZ132"/>
  <c r="AZ136"/>
  <c r="EK93"/>
  <c r="GJ93"/>
  <c r="HX127"/>
  <c r="HX135"/>
  <c r="IH129"/>
  <c r="IH137"/>
  <c r="IH131"/>
  <c r="IH11"/>
  <c r="IG93"/>
  <c r="IQ93"/>
  <c r="JA93"/>
  <c r="KZ131"/>
  <c r="KZ100"/>
  <c r="KY93"/>
  <c r="LI93"/>
  <c r="LT129"/>
  <c r="MN126"/>
  <c r="MN134"/>
  <c r="MN129"/>
  <c r="MX66"/>
  <c r="OB130"/>
  <c r="OB138"/>
  <c r="OB125"/>
  <c r="OB36"/>
  <c r="OB133" s="1"/>
  <c r="OL32"/>
  <c r="OL129" s="1"/>
  <c r="OK96"/>
  <c r="OV97"/>
  <c r="OV105"/>
  <c r="OV61"/>
  <c r="OV93" s="1"/>
  <c r="OV131"/>
  <c r="OV43"/>
  <c r="OV133"/>
  <c r="QT133"/>
  <c r="RC93"/>
  <c r="RM93"/>
  <c r="RX77"/>
  <c r="RX126" s="1"/>
  <c r="SH137"/>
  <c r="SQ98"/>
  <c r="TB136"/>
  <c r="TB133"/>
  <c r="TA96"/>
  <c r="UY98"/>
  <c r="VJ95"/>
  <c r="VJ99"/>
  <c r="VJ66"/>
  <c r="VJ131" s="1"/>
  <c r="VT93"/>
  <c r="U93"/>
  <c r="EU126"/>
  <c r="FE129"/>
  <c r="VT100"/>
  <c r="AZ133"/>
  <c r="AZ137"/>
  <c r="EB126"/>
  <c r="EB128"/>
  <c r="GJ95"/>
  <c r="HD138"/>
  <c r="KZ127"/>
  <c r="KZ135"/>
  <c r="LT99"/>
  <c r="LT133"/>
  <c r="MN130"/>
  <c r="MN138"/>
  <c r="MN133"/>
  <c r="AE126"/>
  <c r="EA98"/>
  <c r="BI96"/>
  <c r="SH43"/>
  <c r="VT131"/>
  <c r="VI128"/>
  <c r="UO126"/>
  <c r="UF126"/>
  <c r="UF93"/>
  <c r="UF138"/>
  <c r="UF130"/>
  <c r="UF132"/>
  <c r="UF127"/>
  <c r="UF135"/>
  <c r="TL127"/>
  <c r="TL131"/>
  <c r="TL135"/>
  <c r="TA125"/>
  <c r="SH12"/>
  <c r="SH92" s="1"/>
  <c r="NK10"/>
  <c r="RX59"/>
  <c r="RW126"/>
  <c r="RM126"/>
  <c r="RC126"/>
  <c r="QT126"/>
  <c r="QT134"/>
  <c r="QT98"/>
  <c r="QT129"/>
  <c r="QT137"/>
  <c r="QS93"/>
  <c r="PY126"/>
  <c r="PP61"/>
  <c r="PP126" s="1"/>
  <c r="PP131"/>
  <c r="OL128"/>
  <c r="OL132"/>
  <c r="OL136"/>
  <c r="OK126"/>
  <c r="NQ126"/>
  <c r="MC93"/>
  <c r="BC10"/>
  <c r="WC70"/>
  <c r="LS125"/>
  <c r="KP50"/>
  <c r="KP133"/>
  <c r="KP137"/>
  <c r="KO98"/>
  <c r="WC40"/>
  <c r="WC38"/>
  <c r="F240" i="100" s="1"/>
  <c r="WC30" i="62"/>
  <c r="F232" i="100" s="1"/>
  <c r="TE10" i="62"/>
  <c r="HG10"/>
  <c r="QM10"/>
  <c r="KI10"/>
  <c r="EE10"/>
  <c r="WC80"/>
  <c r="WC68"/>
  <c r="F292" i="100" s="1"/>
  <c r="WC88" i="62"/>
  <c r="JK131"/>
  <c r="IQ126"/>
  <c r="WD74"/>
  <c r="WF74" s="1"/>
  <c r="NU74"/>
  <c r="IH125"/>
  <c r="IH133"/>
  <c r="WC65"/>
  <c r="F289" i="100" s="1"/>
  <c r="WC72" i="62"/>
  <c r="WC82"/>
  <c r="F317" i="100" s="1"/>
  <c r="WC77" i="62"/>
  <c r="WC79"/>
  <c r="F314" i="100" s="1"/>
  <c r="VZ59" i="62"/>
  <c r="WC34"/>
  <c r="F236" i="100" s="1"/>
  <c r="WC32" i="62"/>
  <c r="F234" i="100" s="1"/>
  <c r="US10" i="62"/>
  <c r="SA10"/>
  <c r="OY10"/>
  <c r="LW10"/>
  <c r="IU10"/>
  <c r="FS10"/>
  <c r="WC73"/>
  <c r="WC66"/>
  <c r="VZ75"/>
  <c r="WC84"/>
  <c r="FZ137"/>
  <c r="FZ132"/>
  <c r="FY126"/>
  <c r="FZ133"/>
  <c r="FE125"/>
  <c r="FE126"/>
  <c r="FF129"/>
  <c r="FF133"/>
  <c r="FE128"/>
  <c r="EL136"/>
  <c r="EL128"/>
  <c r="EK126"/>
  <c r="EB34"/>
  <c r="EB131" s="1"/>
  <c r="WC41"/>
  <c r="WC35"/>
  <c r="F237" i="100" s="1"/>
  <c r="WC71" i="62"/>
  <c r="WC64"/>
  <c r="F288" i="100" s="1"/>
  <c r="CM125" i="62"/>
  <c r="CM126"/>
  <c r="CC126"/>
  <c r="WC39"/>
  <c r="F241" i="100" s="1"/>
  <c r="WC37" i="62"/>
  <c r="FI68"/>
  <c r="WC69"/>
  <c r="VZ27"/>
  <c r="AY126"/>
  <c r="AP125"/>
  <c r="AP127"/>
  <c r="AP129"/>
  <c r="AP131"/>
  <c r="AP133"/>
  <c r="AP135"/>
  <c r="AP137"/>
  <c r="AP126"/>
  <c r="AP128"/>
  <c r="AP130"/>
  <c r="AP132"/>
  <c r="AP134"/>
  <c r="AP136"/>
  <c r="AP138"/>
  <c r="AR123"/>
  <c r="AF138"/>
  <c r="AF129"/>
  <c r="AF133"/>
  <c r="AF137"/>
  <c r="AF15"/>
  <c r="AF128" s="1"/>
  <c r="TY76"/>
  <c r="V135"/>
  <c r="V127"/>
  <c r="V134"/>
  <c r="HG42"/>
  <c r="QM74"/>
  <c r="AI17"/>
  <c r="O17"/>
  <c r="VM17"/>
  <c r="US17"/>
  <c r="TY17"/>
  <c r="TE17"/>
  <c r="SK17"/>
  <c r="RQ17"/>
  <c r="QW17"/>
  <c r="QC17"/>
  <c r="PI17"/>
  <c r="OO17"/>
  <c r="NU17"/>
  <c r="NA17"/>
  <c r="MG17"/>
  <c r="LM17"/>
  <c r="KS17"/>
  <c r="JY17"/>
  <c r="JE17"/>
  <c r="IK17"/>
  <c r="HQ17"/>
  <c r="GW17"/>
  <c r="GC17"/>
  <c r="FI17"/>
  <c r="EO17"/>
  <c r="DU17"/>
  <c r="DA17"/>
  <c r="CG17"/>
  <c r="BM17"/>
  <c r="AS17"/>
  <c r="Y17"/>
  <c r="WC21"/>
  <c r="WC55"/>
  <c r="F268" i="100" s="1"/>
  <c r="WC49" i="62"/>
  <c r="VW17"/>
  <c r="VC17"/>
  <c r="UI17"/>
  <c r="TO17"/>
  <c r="SU17"/>
  <c r="SA17"/>
  <c r="RG17"/>
  <c r="QM17"/>
  <c r="PS17"/>
  <c r="OY17"/>
  <c r="OE17"/>
  <c r="NK17"/>
  <c r="MQ17"/>
  <c r="LW17"/>
  <c r="LC17"/>
  <c r="KI17"/>
  <c r="JO17"/>
  <c r="IU17"/>
  <c r="IA17"/>
  <c r="HG17"/>
  <c r="GM17"/>
  <c r="FS17"/>
  <c r="EY17"/>
  <c r="EE17"/>
  <c r="DK17"/>
  <c r="CQ17"/>
  <c r="BW17"/>
  <c r="BC17"/>
  <c r="WC25"/>
  <c r="AI25" s="1"/>
  <c r="WC23"/>
  <c r="WC53"/>
  <c r="WC57"/>
  <c r="S107"/>
  <c r="U107" s="1"/>
  <c r="Q119"/>
  <c r="R119" s="1"/>
  <c r="Q115"/>
  <c r="R115" s="1"/>
  <c r="S115" s="1"/>
  <c r="U115" s="1"/>
  <c r="V115" s="1"/>
  <c r="V131" s="1"/>
  <c r="Q111"/>
  <c r="R111" s="1"/>
  <c r="Q110"/>
  <c r="R110" s="1"/>
  <c r="S110" s="1"/>
  <c r="U110" s="1"/>
  <c r="V110" s="1"/>
  <c r="V126" s="1"/>
  <c r="Q114"/>
  <c r="R114" s="1"/>
  <c r="S114" s="1"/>
  <c r="U114" s="1"/>
  <c r="Q116"/>
  <c r="R116" s="1"/>
  <c r="Q118"/>
  <c r="R118" s="1"/>
  <c r="Q121"/>
  <c r="R121" s="1"/>
  <c r="Q117"/>
  <c r="R117" s="1"/>
  <c r="Q113"/>
  <c r="R113" s="1"/>
  <c r="S113" s="1"/>
  <c r="U113" s="1"/>
  <c r="V113" s="1"/>
  <c r="V129" s="1"/>
  <c r="Q112"/>
  <c r="R112" s="1"/>
  <c r="S112" s="1"/>
  <c r="U112" s="1"/>
  <c r="Q109"/>
  <c r="R109" s="1"/>
  <c r="Q120"/>
  <c r="R120" s="1"/>
  <c r="U131"/>
  <c r="V122"/>
  <c r="V138" s="1"/>
  <c r="VX107"/>
  <c r="VY122" s="1"/>
  <c r="VZ122" s="1"/>
  <c r="WA122" s="1"/>
  <c r="WC122" s="1"/>
  <c r="JV126"/>
  <c r="JV134"/>
  <c r="JV133"/>
  <c r="JV130"/>
  <c r="JV138"/>
  <c r="VJ138"/>
  <c r="VI131"/>
  <c r="VI93"/>
  <c r="VJ129"/>
  <c r="VJ133"/>
  <c r="VI126"/>
  <c r="UY126"/>
  <c r="UY131"/>
  <c r="UP138"/>
  <c r="UP129"/>
  <c r="UP133"/>
  <c r="UF133"/>
  <c r="UE93"/>
  <c r="UE126"/>
  <c r="UE92"/>
  <c r="UF60"/>
  <c r="UF125" s="1"/>
  <c r="UF129"/>
  <c r="UE125"/>
  <c r="TU126"/>
  <c r="TV127"/>
  <c r="TV131"/>
  <c r="TV135"/>
  <c r="TV138"/>
  <c r="TU131"/>
  <c r="DA74"/>
  <c r="SK74"/>
  <c r="TK126"/>
  <c r="TL138"/>
  <c r="TB135"/>
  <c r="TB129"/>
  <c r="DK74"/>
  <c r="TE74"/>
  <c r="FS74"/>
  <c r="OE74"/>
  <c r="TA126"/>
  <c r="TB138"/>
  <c r="SR137"/>
  <c r="SQ125"/>
  <c r="SR59"/>
  <c r="SH126"/>
  <c r="SH134"/>
  <c r="LM68"/>
  <c r="RX134"/>
  <c r="RX130"/>
  <c r="RN138"/>
  <c r="RD138"/>
  <c r="QT130"/>
  <c r="QT138"/>
  <c r="JO74"/>
  <c r="JE74"/>
  <c r="NA74"/>
  <c r="CQ74"/>
  <c r="DU74"/>
  <c r="PS74"/>
  <c r="FI74"/>
  <c r="QS126"/>
  <c r="QT135"/>
  <c r="US68"/>
  <c r="PY125"/>
  <c r="QJ138"/>
  <c r="PZ138"/>
  <c r="TO83"/>
  <c r="AI74"/>
  <c r="GM74"/>
  <c r="Y74"/>
  <c r="GC74"/>
  <c r="MG74"/>
  <c r="QC74"/>
  <c r="TO74"/>
  <c r="NK74"/>
  <c r="EE74"/>
  <c r="IU74"/>
  <c r="JY74"/>
  <c r="VW74"/>
  <c r="LW74"/>
  <c r="LM74"/>
  <c r="UI74"/>
  <c r="PP138"/>
  <c r="PP130"/>
  <c r="PP136"/>
  <c r="PP75"/>
  <c r="PP133"/>
  <c r="PP127"/>
  <c r="PP135"/>
  <c r="PP132"/>
  <c r="PP129"/>
  <c r="PP134"/>
  <c r="PP128"/>
  <c r="PO125"/>
  <c r="PO126"/>
  <c r="EO89"/>
  <c r="AI76"/>
  <c r="PE128"/>
  <c r="PF138"/>
  <c r="OV127"/>
  <c r="OV135"/>
  <c r="OU125"/>
  <c r="OU126"/>
  <c r="HQ87"/>
  <c r="VW81"/>
  <c r="OL127"/>
  <c r="OL131"/>
  <c r="OL135"/>
  <c r="OL138"/>
  <c r="OL125"/>
  <c r="OL133"/>
  <c r="OB137"/>
  <c r="OA126"/>
  <c r="OA127"/>
  <c r="OA133"/>
  <c r="NR138"/>
  <c r="TO58"/>
  <c r="NR129"/>
  <c r="NR133"/>
  <c r="TE61"/>
  <c r="NH138"/>
  <c r="MW133"/>
  <c r="MW126"/>
  <c r="MW132"/>
  <c r="MW131"/>
  <c r="MX138"/>
  <c r="MN94"/>
  <c r="MN102"/>
  <c r="MN137"/>
  <c r="MM126"/>
  <c r="MM131"/>
  <c r="MC126"/>
  <c r="MD127"/>
  <c r="MD131"/>
  <c r="MD135"/>
  <c r="LM61"/>
  <c r="LT131"/>
  <c r="LT138"/>
  <c r="LT127"/>
  <c r="LT135"/>
  <c r="LT134"/>
  <c r="LT126"/>
  <c r="LT132"/>
  <c r="LT130"/>
  <c r="LT136"/>
  <c r="LT128"/>
  <c r="LI126"/>
  <c r="LJ138"/>
  <c r="LJ129"/>
  <c r="LJ133"/>
  <c r="KI81"/>
  <c r="KZ133"/>
  <c r="KZ134"/>
  <c r="KZ136"/>
  <c r="KZ128"/>
  <c r="KZ129"/>
  <c r="KZ132"/>
  <c r="KZ138"/>
  <c r="KZ130"/>
  <c r="JO61"/>
  <c r="KE126"/>
  <c r="KF138"/>
  <c r="JV136"/>
  <c r="JV128"/>
  <c r="JV132"/>
  <c r="JK126"/>
  <c r="JL138"/>
  <c r="JL129"/>
  <c r="JL133"/>
  <c r="JK135"/>
  <c r="IA83"/>
  <c r="BW74"/>
  <c r="EY74"/>
  <c r="IA74"/>
  <c r="LC74"/>
  <c r="BM74"/>
  <c r="EO74"/>
  <c r="HQ74"/>
  <c r="KS74"/>
  <c r="US74"/>
  <c r="RQ74"/>
  <c r="OO74"/>
  <c r="VC74"/>
  <c r="SA74"/>
  <c r="OY74"/>
  <c r="O74"/>
  <c r="BC74"/>
  <c r="HG74"/>
  <c r="KI74"/>
  <c r="AS74"/>
  <c r="GW74"/>
  <c r="VM74"/>
  <c r="PI74"/>
  <c r="SU74"/>
  <c r="MQ74"/>
  <c r="IK74"/>
  <c r="TY74"/>
  <c r="RG74"/>
  <c r="QW74"/>
  <c r="CG74"/>
  <c r="JB136"/>
  <c r="JB128"/>
  <c r="JB134"/>
  <c r="JB126"/>
  <c r="JB129"/>
  <c r="JB133"/>
  <c r="JB132"/>
  <c r="JB138"/>
  <c r="JB130"/>
  <c r="JB127"/>
  <c r="JB131"/>
  <c r="JB135"/>
  <c r="JB137"/>
  <c r="IR138"/>
  <c r="IH127"/>
  <c r="IH135"/>
  <c r="IH136"/>
  <c r="IH132"/>
  <c r="IH128"/>
  <c r="IH138"/>
  <c r="IH134"/>
  <c r="IH130"/>
  <c r="IH126"/>
  <c r="TO61"/>
  <c r="OO61"/>
  <c r="DK61"/>
  <c r="FI61"/>
  <c r="TY68"/>
  <c r="WC60"/>
  <c r="HX132"/>
  <c r="HX99"/>
  <c r="HX138"/>
  <c r="HX130"/>
  <c r="HX129"/>
  <c r="HX137"/>
  <c r="HX136"/>
  <c r="HX128"/>
  <c r="HX134"/>
  <c r="HM125"/>
  <c r="HN59"/>
  <c r="HN137"/>
  <c r="WD61"/>
  <c r="QM61"/>
  <c r="QC61"/>
  <c r="MQ61"/>
  <c r="GM61"/>
  <c r="AI61"/>
  <c r="IK61"/>
  <c r="CG61"/>
  <c r="LC58"/>
  <c r="HD129"/>
  <c r="HD133"/>
  <c r="HD126"/>
  <c r="GI126"/>
  <c r="GJ125"/>
  <c r="GJ129"/>
  <c r="GJ133"/>
  <c r="FZ129"/>
  <c r="FZ127"/>
  <c r="FZ135"/>
  <c r="FZ138"/>
  <c r="FZ128"/>
  <c r="FZ136"/>
  <c r="FZ131"/>
  <c r="RG68"/>
  <c r="EY68"/>
  <c r="NK72"/>
  <c r="JY58"/>
  <c r="WD58"/>
  <c r="WF58" s="1"/>
  <c r="JY81"/>
  <c r="HQ77"/>
  <c r="SA76"/>
  <c r="IA76"/>
  <c r="HQ76"/>
  <c r="FO126"/>
  <c r="FP138"/>
  <c r="FF138"/>
  <c r="TE58"/>
  <c r="OO58"/>
  <c r="DU58"/>
  <c r="EY58"/>
  <c r="EL138"/>
  <c r="EL127"/>
  <c r="EL137"/>
  <c r="EB137"/>
  <c r="EB130"/>
  <c r="EB134"/>
  <c r="EA131"/>
  <c r="EB132"/>
  <c r="EB136"/>
  <c r="DQ126"/>
  <c r="DG126"/>
  <c r="DH138"/>
  <c r="DH127"/>
  <c r="DH131"/>
  <c r="DH135"/>
  <c r="CX131"/>
  <c r="CX128"/>
  <c r="CX134"/>
  <c r="CX136"/>
  <c r="CX126"/>
  <c r="CX129"/>
  <c r="CX132"/>
  <c r="CX138"/>
  <c r="CX130"/>
  <c r="TO63"/>
  <c r="Y67"/>
  <c r="EY62"/>
  <c r="CC125"/>
  <c r="CD138"/>
  <c r="BJ138"/>
  <c r="BJ130"/>
  <c r="BJ125"/>
  <c r="BJ129"/>
  <c r="BJ133"/>
  <c r="BJ136"/>
  <c r="BJ128"/>
  <c r="BI126"/>
  <c r="BJ134"/>
  <c r="BJ126"/>
  <c r="BJ127"/>
  <c r="BJ131"/>
  <c r="BJ135"/>
  <c r="BJ137"/>
  <c r="BJ132"/>
  <c r="BI129"/>
  <c r="AE125"/>
  <c r="U126"/>
  <c r="V59"/>
  <c r="Y76"/>
  <c r="VJ137"/>
  <c r="VJ128"/>
  <c r="VJ132"/>
  <c r="VJ136"/>
  <c r="VJ127"/>
  <c r="VJ135"/>
  <c r="VJ126"/>
  <c r="VJ130"/>
  <c r="VJ134"/>
  <c r="UZ138"/>
  <c r="UZ129"/>
  <c r="UZ133"/>
  <c r="UZ127"/>
  <c r="UZ131"/>
  <c r="UZ135"/>
  <c r="UZ126"/>
  <c r="UZ130"/>
  <c r="UZ134"/>
  <c r="UY125"/>
  <c r="UZ137"/>
  <c r="UZ128"/>
  <c r="UZ132"/>
  <c r="UZ136"/>
  <c r="UP127"/>
  <c r="UP131"/>
  <c r="UP135"/>
  <c r="UP126"/>
  <c r="UP130"/>
  <c r="UP134"/>
  <c r="UP137"/>
  <c r="UP128"/>
  <c r="UP132"/>
  <c r="UP136"/>
  <c r="UF136"/>
  <c r="UF128"/>
  <c r="UF131"/>
  <c r="TV128"/>
  <c r="TV132"/>
  <c r="TV136"/>
  <c r="TV129"/>
  <c r="TV133"/>
  <c r="TV137"/>
  <c r="TV126"/>
  <c r="TV130"/>
  <c r="TV134"/>
  <c r="TL128"/>
  <c r="TL132"/>
  <c r="TL136"/>
  <c r="TL129"/>
  <c r="TL133"/>
  <c r="TL137"/>
  <c r="TL126"/>
  <c r="TL130"/>
  <c r="TL134"/>
  <c r="TB131"/>
  <c r="TB128"/>
  <c r="TB130"/>
  <c r="TB127"/>
  <c r="TB132"/>
  <c r="TB134"/>
  <c r="SR133"/>
  <c r="SR129"/>
  <c r="SR127"/>
  <c r="SR131"/>
  <c r="SR135"/>
  <c r="SR128"/>
  <c r="SR132"/>
  <c r="SR136"/>
  <c r="SR138"/>
  <c r="SR130"/>
  <c r="SR134"/>
  <c r="RX127"/>
  <c r="RX135"/>
  <c r="RW125"/>
  <c r="RX138"/>
  <c r="RX129"/>
  <c r="RX131"/>
  <c r="RX128"/>
  <c r="RX132"/>
  <c r="RX136"/>
  <c r="RN127"/>
  <c r="RN131"/>
  <c r="RN135"/>
  <c r="RN126"/>
  <c r="RN130"/>
  <c r="RN134"/>
  <c r="RN129"/>
  <c r="RN133"/>
  <c r="RN137"/>
  <c r="RN128"/>
  <c r="RN132"/>
  <c r="RN136"/>
  <c r="RM125"/>
  <c r="RD127"/>
  <c r="RD131"/>
  <c r="RD135"/>
  <c r="RD126"/>
  <c r="RD130"/>
  <c r="RD134"/>
  <c r="RC125"/>
  <c r="RD133"/>
  <c r="RD137"/>
  <c r="RD128"/>
  <c r="RD132"/>
  <c r="RD136"/>
  <c r="QT127"/>
  <c r="QT132"/>
  <c r="QS125"/>
  <c r="QT131"/>
  <c r="QT128"/>
  <c r="QT136"/>
  <c r="QJ127"/>
  <c r="QJ131"/>
  <c r="QJ135"/>
  <c r="PZ127"/>
  <c r="PZ131"/>
  <c r="PZ135"/>
  <c r="PZ128"/>
  <c r="PZ132"/>
  <c r="PZ136"/>
  <c r="PZ129"/>
  <c r="PZ133"/>
  <c r="PZ137"/>
  <c r="PZ126"/>
  <c r="PZ130"/>
  <c r="PZ134"/>
  <c r="QJ129"/>
  <c r="QJ133"/>
  <c r="QJ137"/>
  <c r="QJ126"/>
  <c r="QJ130"/>
  <c r="QJ134"/>
  <c r="QI126"/>
  <c r="QJ128"/>
  <c r="QJ132"/>
  <c r="QJ136"/>
  <c r="PF127"/>
  <c r="PF131"/>
  <c r="PF135"/>
  <c r="PF128"/>
  <c r="PF132"/>
  <c r="PF136"/>
  <c r="PF125"/>
  <c r="PF129"/>
  <c r="PF133"/>
  <c r="PF137"/>
  <c r="PF126"/>
  <c r="PF130"/>
  <c r="PF134"/>
  <c r="OV138"/>
  <c r="OV132"/>
  <c r="OV134"/>
  <c r="OV136"/>
  <c r="OV128"/>
  <c r="OV130"/>
  <c r="OL126"/>
  <c r="OL130"/>
  <c r="OL134"/>
  <c r="OB135"/>
  <c r="OB132"/>
  <c r="OB131"/>
  <c r="OB128"/>
  <c r="OB136"/>
  <c r="NR137"/>
  <c r="NR128"/>
  <c r="NR132"/>
  <c r="NR136"/>
  <c r="NR127"/>
  <c r="NR131"/>
  <c r="NR135"/>
  <c r="NR126"/>
  <c r="NR130"/>
  <c r="NR134"/>
  <c r="NH130"/>
  <c r="NH134"/>
  <c r="NH129"/>
  <c r="NH133"/>
  <c r="NH137"/>
  <c r="NH126"/>
  <c r="NG126"/>
  <c r="NG93"/>
  <c r="NH127"/>
  <c r="NH131"/>
  <c r="NH135"/>
  <c r="NH128"/>
  <c r="NH132"/>
  <c r="NH136"/>
  <c r="NG125"/>
  <c r="MX127"/>
  <c r="MX135"/>
  <c r="MX128"/>
  <c r="MX132"/>
  <c r="MX136"/>
  <c r="MX125"/>
  <c r="MX129"/>
  <c r="MX133"/>
  <c r="MX137"/>
  <c r="MX126"/>
  <c r="MX130"/>
  <c r="MX134"/>
  <c r="MN127"/>
  <c r="MN135"/>
  <c r="MN128"/>
  <c r="MN136"/>
  <c r="MM125"/>
  <c r="MN131"/>
  <c r="MN132"/>
  <c r="MD138"/>
  <c r="MD128"/>
  <c r="MD132"/>
  <c r="MD136"/>
  <c r="MD129"/>
  <c r="MD133"/>
  <c r="MD137"/>
  <c r="MD126"/>
  <c r="MD130"/>
  <c r="MD134"/>
  <c r="LS126"/>
  <c r="LJ137"/>
  <c r="LJ128"/>
  <c r="LJ132"/>
  <c r="LJ136"/>
  <c r="LI125"/>
  <c r="LJ127"/>
  <c r="LJ131"/>
  <c r="LJ135"/>
  <c r="LJ126"/>
  <c r="LJ130"/>
  <c r="LJ134"/>
  <c r="KY125"/>
  <c r="KP129"/>
  <c r="KP128"/>
  <c r="KP132"/>
  <c r="KP136"/>
  <c r="KP138"/>
  <c r="KP130"/>
  <c r="KP134"/>
  <c r="KP127"/>
  <c r="KP135"/>
  <c r="KF127"/>
  <c r="KF131"/>
  <c r="KF135"/>
  <c r="KF128"/>
  <c r="KF132"/>
  <c r="KF136"/>
  <c r="KE125"/>
  <c r="KF129"/>
  <c r="KF133"/>
  <c r="KF137"/>
  <c r="KF126"/>
  <c r="KF130"/>
  <c r="KF134"/>
  <c r="JV127"/>
  <c r="JV135"/>
  <c r="JV131"/>
  <c r="JU125"/>
  <c r="JL127"/>
  <c r="JL131"/>
  <c r="JL135"/>
  <c r="JL130"/>
  <c r="JL134"/>
  <c r="JL137"/>
  <c r="JL128"/>
  <c r="JL132"/>
  <c r="JL136"/>
  <c r="JK125"/>
  <c r="JB43"/>
  <c r="JA126"/>
  <c r="JA125"/>
  <c r="IR129"/>
  <c r="IR133"/>
  <c r="IR137"/>
  <c r="IR126"/>
  <c r="IR130"/>
  <c r="IR134"/>
  <c r="IR127"/>
  <c r="IR131"/>
  <c r="IR135"/>
  <c r="IR128"/>
  <c r="IR132"/>
  <c r="IR136"/>
  <c r="IQ125"/>
  <c r="IG126"/>
  <c r="IH43"/>
  <c r="HW125"/>
  <c r="HN127"/>
  <c r="HN135"/>
  <c r="HN129"/>
  <c r="HN133"/>
  <c r="SU42"/>
  <c r="HN128"/>
  <c r="HN132"/>
  <c r="HN136"/>
  <c r="HN138"/>
  <c r="HN131"/>
  <c r="HN130"/>
  <c r="HN134"/>
  <c r="HD137"/>
  <c r="HD128"/>
  <c r="HD132"/>
  <c r="HD136"/>
  <c r="HC126"/>
  <c r="HD127"/>
  <c r="HD131"/>
  <c r="HD135"/>
  <c r="HD130"/>
  <c r="HD134"/>
  <c r="GT138"/>
  <c r="VM42"/>
  <c r="GW42"/>
  <c r="GT125"/>
  <c r="GT129"/>
  <c r="GT133"/>
  <c r="GT137"/>
  <c r="GT126"/>
  <c r="GT130"/>
  <c r="GT134"/>
  <c r="GT127"/>
  <c r="GT135"/>
  <c r="GT128"/>
  <c r="GT132"/>
  <c r="GT136"/>
  <c r="GJ137"/>
  <c r="FZ126"/>
  <c r="FZ134"/>
  <c r="FZ130"/>
  <c r="FY125"/>
  <c r="FP127"/>
  <c r="FP131"/>
  <c r="FP135"/>
  <c r="FP128"/>
  <c r="FP132"/>
  <c r="FP136"/>
  <c r="FP129"/>
  <c r="FP133"/>
  <c r="FP137"/>
  <c r="FP126"/>
  <c r="FP130"/>
  <c r="FP134"/>
  <c r="FO125"/>
  <c r="FF127"/>
  <c r="FF131"/>
  <c r="FF135"/>
  <c r="FF126"/>
  <c r="FF130"/>
  <c r="FF134"/>
  <c r="FF137"/>
  <c r="FF128"/>
  <c r="FF132"/>
  <c r="FF136"/>
  <c r="EL130"/>
  <c r="EL132"/>
  <c r="EL135"/>
  <c r="EL129"/>
  <c r="EL133"/>
  <c r="DR128"/>
  <c r="DR132"/>
  <c r="DR136"/>
  <c r="DR127"/>
  <c r="DR131"/>
  <c r="DR135"/>
  <c r="DR138"/>
  <c r="DR125"/>
  <c r="DR129"/>
  <c r="DR133"/>
  <c r="DR137"/>
  <c r="DR126"/>
  <c r="DR130"/>
  <c r="DR134"/>
  <c r="DH129"/>
  <c r="DH133"/>
  <c r="DH137"/>
  <c r="DH126"/>
  <c r="DH130"/>
  <c r="DH134"/>
  <c r="DH128"/>
  <c r="DH132"/>
  <c r="DH136"/>
  <c r="CN127"/>
  <c r="CN131"/>
  <c r="CN135"/>
  <c r="CN128"/>
  <c r="CN132"/>
  <c r="CN136"/>
  <c r="CN138"/>
  <c r="CN129"/>
  <c r="CN133"/>
  <c r="CN137"/>
  <c r="CN126"/>
  <c r="CN130"/>
  <c r="CN134"/>
  <c r="CD129"/>
  <c r="CD133"/>
  <c r="CD137"/>
  <c r="CD128"/>
  <c r="CD132"/>
  <c r="CD136"/>
  <c r="CD127"/>
  <c r="CD131"/>
  <c r="CD135"/>
  <c r="CD126"/>
  <c r="CD130"/>
  <c r="CD134"/>
  <c r="BT138"/>
  <c r="BT127"/>
  <c r="BT135"/>
  <c r="BT128"/>
  <c r="BT132"/>
  <c r="BT136"/>
  <c r="BT125"/>
  <c r="BT129"/>
  <c r="BT133"/>
  <c r="BT137"/>
  <c r="BT126"/>
  <c r="BT130"/>
  <c r="BT134"/>
  <c r="AF130"/>
  <c r="AF134"/>
  <c r="VT28"/>
  <c r="VS125"/>
  <c r="VT102"/>
  <c r="VT97"/>
  <c r="VI125"/>
  <c r="VJ28"/>
  <c r="UP28"/>
  <c r="UP27" s="1"/>
  <c r="UO125"/>
  <c r="UF104"/>
  <c r="UF137"/>
  <c r="UH123"/>
  <c r="TV28"/>
  <c r="TU125"/>
  <c r="TK125"/>
  <c r="TL28"/>
  <c r="SR29"/>
  <c r="SR93" s="1"/>
  <c r="SQ126"/>
  <c r="SH127"/>
  <c r="SH135"/>
  <c r="SH136"/>
  <c r="SH130"/>
  <c r="SH138"/>
  <c r="SH131"/>
  <c r="RX27"/>
  <c r="QJ28"/>
  <c r="QI125"/>
  <c r="PP104"/>
  <c r="PP137"/>
  <c r="PR123"/>
  <c r="OA94"/>
  <c r="OB30"/>
  <c r="OB127" s="1"/>
  <c r="NQ125"/>
  <c r="NR28"/>
  <c r="MD28"/>
  <c r="MC125"/>
  <c r="LT104"/>
  <c r="LT137"/>
  <c r="KZ104"/>
  <c r="KZ137"/>
  <c r="LB123"/>
  <c r="KP28"/>
  <c r="KO125"/>
  <c r="KP29"/>
  <c r="KP126" s="1"/>
  <c r="KO126"/>
  <c r="JV104"/>
  <c r="JV137"/>
  <c r="JX123"/>
  <c r="IJ123"/>
  <c r="HZ123"/>
  <c r="HW93"/>
  <c r="HX29"/>
  <c r="HN29"/>
  <c r="HN93" s="1"/>
  <c r="HM126"/>
  <c r="HC125"/>
  <c r="HD28"/>
  <c r="HD27" s="1"/>
  <c r="FF28"/>
  <c r="FF27" s="1"/>
  <c r="EV127"/>
  <c r="EV129"/>
  <c r="EV131"/>
  <c r="EV133"/>
  <c r="EV135"/>
  <c r="EV138"/>
  <c r="EL93"/>
  <c r="EL126"/>
  <c r="EL28"/>
  <c r="EL27" s="1"/>
  <c r="EK125"/>
  <c r="EN123"/>
  <c r="EB138"/>
  <c r="EB125"/>
  <c r="EB127"/>
  <c r="EB129"/>
  <c r="EB133"/>
  <c r="EB135"/>
  <c r="DH28"/>
  <c r="DH27" s="1"/>
  <c r="DG125"/>
  <c r="CX93"/>
  <c r="CX101"/>
  <c r="CX104"/>
  <c r="CX137"/>
  <c r="SH95"/>
  <c r="SH128"/>
  <c r="SH99"/>
  <c r="SH132"/>
  <c r="SH96"/>
  <c r="SH129"/>
  <c r="SH100"/>
  <c r="SH133"/>
  <c r="VM10"/>
  <c r="TY10"/>
  <c r="SU10"/>
  <c r="RG10"/>
  <c r="PS10"/>
  <c r="OE10"/>
  <c r="MQ10"/>
  <c r="LC10"/>
  <c r="JO10"/>
  <c r="IA10"/>
  <c r="GM10"/>
  <c r="EY10"/>
  <c r="DK10"/>
  <c r="BW10"/>
  <c r="AI10"/>
  <c r="EV12"/>
  <c r="EU125"/>
  <c r="WD10"/>
  <c r="VC10"/>
  <c r="UI10"/>
  <c r="TO10"/>
  <c r="VW10"/>
  <c r="SK10"/>
  <c r="RQ10"/>
  <c r="QW10"/>
  <c r="QC10"/>
  <c r="PI10"/>
  <c r="OO10"/>
  <c r="NU10"/>
  <c r="NA10"/>
  <c r="MG10"/>
  <c r="LM10"/>
  <c r="KS10"/>
  <c r="JY10"/>
  <c r="JE10"/>
  <c r="IK10"/>
  <c r="HQ10"/>
  <c r="GW10"/>
  <c r="GC10"/>
  <c r="FI10"/>
  <c r="EO10"/>
  <c r="DU10"/>
  <c r="DA10"/>
  <c r="CG10"/>
  <c r="BM10"/>
  <c r="AS10"/>
  <c r="Y10"/>
  <c r="ED123"/>
  <c r="JV12"/>
  <c r="JV125" s="1"/>
  <c r="JV124" s="1"/>
  <c r="JU92"/>
  <c r="AE93"/>
  <c r="AF29"/>
  <c r="AF126" s="1"/>
  <c r="HN44"/>
  <c r="HN125" s="1"/>
  <c r="HM92"/>
  <c r="JB28"/>
  <c r="JB125" s="1"/>
  <c r="JA92"/>
  <c r="G116" i="73"/>
  <c r="K116"/>
  <c r="K117" s="1"/>
  <c r="O116"/>
  <c r="S116"/>
  <c r="W116"/>
  <c r="G63"/>
  <c r="K63"/>
  <c r="O63"/>
  <c r="S63"/>
  <c r="W63"/>
  <c r="G64"/>
  <c r="K64"/>
  <c r="O64"/>
  <c r="S64"/>
  <c r="W64"/>
  <c r="G65"/>
  <c r="K65"/>
  <c r="O65"/>
  <c r="S65"/>
  <c r="W65"/>
  <c r="G66"/>
  <c r="K66"/>
  <c r="O66"/>
  <c r="S66"/>
  <c r="W66"/>
  <c r="G67"/>
  <c r="K67"/>
  <c r="O67"/>
  <c r="S67"/>
  <c r="W67"/>
  <c r="G68"/>
  <c r="K68"/>
  <c r="O68"/>
  <c r="S68"/>
  <c r="W68"/>
  <c r="G69"/>
  <c r="K69"/>
  <c r="O69"/>
  <c r="S69"/>
  <c r="W69"/>
  <c r="G70"/>
  <c r="K70"/>
  <c r="O70"/>
  <c r="S70"/>
  <c r="W70"/>
  <c r="G81"/>
  <c r="K81"/>
  <c r="O81"/>
  <c r="S81"/>
  <c r="W81"/>
  <c r="G82"/>
  <c r="K82"/>
  <c r="O82"/>
  <c r="S82"/>
  <c r="W82"/>
  <c r="G83"/>
  <c r="K83"/>
  <c r="O83"/>
  <c r="S83"/>
  <c r="W83"/>
  <c r="G84"/>
  <c r="K84"/>
  <c r="O84"/>
  <c r="S84"/>
  <c r="W84"/>
  <c r="G85"/>
  <c r="K85"/>
  <c r="O85"/>
  <c r="S85"/>
  <c r="W85"/>
  <c r="G86"/>
  <c r="K86"/>
  <c r="O86"/>
  <c r="S86"/>
  <c r="W86"/>
  <c r="G87"/>
  <c r="K87"/>
  <c r="O87"/>
  <c r="S87"/>
  <c r="W87"/>
  <c r="G88"/>
  <c r="K88"/>
  <c r="O88"/>
  <c r="S88"/>
  <c r="W88"/>
  <c r="G99"/>
  <c r="K99"/>
  <c r="O99"/>
  <c r="S99"/>
  <c r="W99"/>
  <c r="K100"/>
  <c r="S100"/>
  <c r="G101"/>
  <c r="O101"/>
  <c r="W101"/>
  <c r="K102"/>
  <c r="S102"/>
  <c r="G103"/>
  <c r="O103"/>
  <c r="W103"/>
  <c r="K104"/>
  <c r="S104"/>
  <c r="G105"/>
  <c r="O105"/>
  <c r="W105"/>
  <c r="K106"/>
  <c r="S106"/>
  <c r="HX75" i="62"/>
  <c r="JV75"/>
  <c r="PP94"/>
  <c r="PP102"/>
  <c r="LT43"/>
  <c r="E63" i="73"/>
  <c r="I63"/>
  <c r="M63"/>
  <c r="Q63"/>
  <c r="U63"/>
  <c r="E64"/>
  <c r="I64"/>
  <c r="M64"/>
  <c r="Q64"/>
  <c r="U64"/>
  <c r="E65"/>
  <c r="I65"/>
  <c r="M65"/>
  <c r="Q65"/>
  <c r="U65"/>
  <c r="E66"/>
  <c r="I66"/>
  <c r="M66"/>
  <c r="Q66"/>
  <c r="U66"/>
  <c r="E67"/>
  <c r="I67"/>
  <c r="M67"/>
  <c r="Q67"/>
  <c r="U67"/>
  <c r="E68"/>
  <c r="I68"/>
  <c r="M68"/>
  <c r="Q68"/>
  <c r="U68"/>
  <c r="E69"/>
  <c r="I69"/>
  <c r="M69"/>
  <c r="Q69"/>
  <c r="U69"/>
  <c r="E70"/>
  <c r="I70"/>
  <c r="M70"/>
  <c r="Q70"/>
  <c r="U70"/>
  <c r="E81"/>
  <c r="I81"/>
  <c r="M81"/>
  <c r="Q81"/>
  <c r="U81"/>
  <c r="E82"/>
  <c r="I82"/>
  <c r="M82"/>
  <c r="Q82"/>
  <c r="U82"/>
  <c r="E83"/>
  <c r="I83"/>
  <c r="M83"/>
  <c r="Q83"/>
  <c r="U83"/>
  <c r="E84"/>
  <c r="I84"/>
  <c r="M84"/>
  <c r="Q84"/>
  <c r="U84"/>
  <c r="E85"/>
  <c r="I85"/>
  <c r="M85"/>
  <c r="Q85"/>
  <c r="U85"/>
  <c r="E86"/>
  <c r="I86"/>
  <c r="M86"/>
  <c r="Q86"/>
  <c r="U86"/>
  <c r="E87"/>
  <c r="I87"/>
  <c r="M87"/>
  <c r="Q87"/>
  <c r="U87"/>
  <c r="E88"/>
  <c r="I88"/>
  <c r="M88"/>
  <c r="Q88"/>
  <c r="U88"/>
  <c r="E99"/>
  <c r="I99"/>
  <c r="M99"/>
  <c r="Q99"/>
  <c r="U99"/>
  <c r="G100"/>
  <c r="O100"/>
  <c r="W100"/>
  <c r="K101"/>
  <c r="S101"/>
  <c r="G102"/>
  <c r="O102"/>
  <c r="W102"/>
  <c r="EL97" i="62"/>
  <c r="VI92"/>
  <c r="VJ60"/>
  <c r="UY92"/>
  <c r="UZ28"/>
  <c r="UP44"/>
  <c r="UP43" s="1"/>
  <c r="UO92"/>
  <c r="PI42"/>
  <c r="MQ42"/>
  <c r="AS42"/>
  <c r="BC42"/>
  <c r="VC61"/>
  <c r="SA61"/>
  <c r="US61"/>
  <c r="RQ61"/>
  <c r="PI61"/>
  <c r="NU61"/>
  <c r="LC61"/>
  <c r="IA61"/>
  <c r="EY61"/>
  <c r="BW61"/>
  <c r="NA61"/>
  <c r="JY61"/>
  <c r="GW61"/>
  <c r="DU61"/>
  <c r="AS61"/>
  <c r="IU72"/>
  <c r="QC58"/>
  <c r="QM58"/>
  <c r="NA58"/>
  <c r="GW58"/>
  <c r="AS58"/>
  <c r="IA58"/>
  <c r="BW58"/>
  <c r="EE86"/>
  <c r="SK81"/>
  <c r="PS81"/>
  <c r="DU81"/>
  <c r="EE81"/>
  <c r="UF75"/>
  <c r="UF105"/>
  <c r="UF97"/>
  <c r="TB104"/>
  <c r="SR94"/>
  <c r="SQ93"/>
  <c r="RG62"/>
  <c r="HQ83"/>
  <c r="VC76"/>
  <c r="NK76"/>
  <c r="NA76"/>
  <c r="DK76"/>
  <c r="KS76"/>
  <c r="CG76"/>
  <c r="SH103"/>
  <c r="SH75"/>
  <c r="RN60"/>
  <c r="RN125" s="1"/>
  <c r="RM92"/>
  <c r="RC92"/>
  <c r="RD60"/>
  <c r="RD125" s="1"/>
  <c r="QS92"/>
  <c r="QT28"/>
  <c r="QT27" s="1"/>
  <c r="QT76"/>
  <c r="QW76"/>
  <c r="WD63"/>
  <c r="LC63"/>
  <c r="LC62"/>
  <c r="MQ64"/>
  <c r="PS85"/>
  <c r="QC83"/>
  <c r="NK83"/>
  <c r="BM83"/>
  <c r="BW83"/>
  <c r="TO76"/>
  <c r="OY76"/>
  <c r="VM76"/>
  <c r="SK76"/>
  <c r="PI76"/>
  <c r="KI76"/>
  <c r="EY76"/>
  <c r="BW76"/>
  <c r="MG76"/>
  <c r="JE76"/>
  <c r="DU76"/>
  <c r="AS76"/>
  <c r="QJ76"/>
  <c r="QM76"/>
  <c r="QJ60"/>
  <c r="QJ59" s="1"/>
  <c r="JY63"/>
  <c r="UI62"/>
  <c r="OE62"/>
  <c r="IA62"/>
  <c r="BW62"/>
  <c r="HG64"/>
  <c r="TY89"/>
  <c r="EE85"/>
  <c r="TE83"/>
  <c r="NA83"/>
  <c r="QM83"/>
  <c r="KS83"/>
  <c r="EO83"/>
  <c r="LC83"/>
  <c r="EY83"/>
  <c r="WD83"/>
  <c r="PS79"/>
  <c r="VW76"/>
  <c r="UI76"/>
  <c r="SU76"/>
  <c r="RG76"/>
  <c r="PS76"/>
  <c r="OE76"/>
  <c r="MQ76"/>
  <c r="US76"/>
  <c r="TE76"/>
  <c r="RQ76"/>
  <c r="QC76"/>
  <c r="OO76"/>
  <c r="LC76"/>
  <c r="JO76"/>
  <c r="GM76"/>
  <c r="EE76"/>
  <c r="CQ76"/>
  <c r="BC76"/>
  <c r="O76"/>
  <c r="LM76"/>
  <c r="JY76"/>
  <c r="IK76"/>
  <c r="GW76"/>
  <c r="DA76"/>
  <c r="BM76"/>
  <c r="PZ60"/>
  <c r="PO92"/>
  <c r="PP60"/>
  <c r="PP125" s="1"/>
  <c r="OV60"/>
  <c r="OV75"/>
  <c r="WC46"/>
  <c r="NR76"/>
  <c r="NR75" s="1"/>
  <c r="NU76"/>
  <c r="NR60"/>
  <c r="NQ92"/>
  <c r="NH60"/>
  <c r="WC51"/>
  <c r="MM92"/>
  <c r="MN28"/>
  <c r="WC56"/>
  <c r="LT76"/>
  <c r="LT75" s="1"/>
  <c r="LW76"/>
  <c r="LT60"/>
  <c r="LJ28"/>
  <c r="LJ125" s="1"/>
  <c r="LI92"/>
  <c r="KP60"/>
  <c r="KP59" s="1"/>
  <c r="KE92"/>
  <c r="KF28"/>
  <c r="KF125" s="1"/>
  <c r="JK92"/>
  <c r="JL28"/>
  <c r="JL125" s="1"/>
  <c r="WC54"/>
  <c r="IU76"/>
  <c r="IR76"/>
  <c r="IR75" s="1"/>
  <c r="IR60"/>
  <c r="IR59" s="1"/>
  <c r="WC52"/>
  <c r="HX44"/>
  <c r="HX43" s="1"/>
  <c r="HW92"/>
  <c r="HG76"/>
  <c r="HD76"/>
  <c r="HD60"/>
  <c r="HC93"/>
  <c r="WC28"/>
  <c r="SK42"/>
  <c r="VW42"/>
  <c r="PS42"/>
  <c r="JY42"/>
  <c r="DU42"/>
  <c r="KI42"/>
  <c r="EE42"/>
  <c r="VW61"/>
  <c r="UI61"/>
  <c r="SU61"/>
  <c r="RG61"/>
  <c r="VM61"/>
  <c r="TY61"/>
  <c r="SK61"/>
  <c r="QW61"/>
  <c r="PS61"/>
  <c r="OY61"/>
  <c r="OE61"/>
  <c r="NK61"/>
  <c r="LW61"/>
  <c r="KI61"/>
  <c r="IU61"/>
  <c r="HG61"/>
  <c r="FS61"/>
  <c r="EE61"/>
  <c r="CQ61"/>
  <c r="BC61"/>
  <c r="O61"/>
  <c r="MG61"/>
  <c r="KS61"/>
  <c r="JE61"/>
  <c r="HQ61"/>
  <c r="GC61"/>
  <c r="EO61"/>
  <c r="DA61"/>
  <c r="BM61"/>
  <c r="JO65"/>
  <c r="AI73"/>
  <c r="DU66"/>
  <c r="BW72"/>
  <c r="US58"/>
  <c r="RQ58"/>
  <c r="VC58"/>
  <c r="SA58"/>
  <c r="PI58"/>
  <c r="NU58"/>
  <c r="LM58"/>
  <c r="IK58"/>
  <c r="FI58"/>
  <c r="CG58"/>
  <c r="MQ58"/>
  <c r="JO58"/>
  <c r="GM58"/>
  <c r="DK58"/>
  <c r="AI58"/>
  <c r="TO86"/>
  <c r="VM81"/>
  <c r="PI81"/>
  <c r="SU81"/>
  <c r="MQ81"/>
  <c r="GW81"/>
  <c r="AS81"/>
  <c r="HG81"/>
  <c r="BC81"/>
  <c r="GJ105"/>
  <c r="GJ99"/>
  <c r="GC76"/>
  <c r="FZ76"/>
  <c r="FY92"/>
  <c r="FZ60"/>
  <c r="FZ125" s="1"/>
  <c r="FP76"/>
  <c r="FP75" s="1"/>
  <c r="FS76"/>
  <c r="FP60"/>
  <c r="FP59" s="1"/>
  <c r="FI76"/>
  <c r="FF76"/>
  <c r="FF75" s="1"/>
  <c r="FE92"/>
  <c r="FF60"/>
  <c r="FF92" s="1"/>
  <c r="EU92"/>
  <c r="EV60"/>
  <c r="EL76"/>
  <c r="EL75" s="1"/>
  <c r="EO76"/>
  <c r="EL43"/>
  <c r="CM92"/>
  <c r="CN60"/>
  <c r="CN125" s="1"/>
  <c r="CN124" s="1"/>
  <c r="CC92"/>
  <c r="CD60"/>
  <c r="CD125" s="1"/>
  <c r="BJ104"/>
  <c r="BJ43"/>
  <c r="AP105"/>
  <c r="WC47"/>
  <c r="V76"/>
  <c r="TO87"/>
  <c r="IA87"/>
  <c r="QW86"/>
  <c r="FI86"/>
  <c r="HQ82"/>
  <c r="TY81"/>
  <c r="QW81"/>
  <c r="NU81"/>
  <c r="UI81"/>
  <c r="RG81"/>
  <c r="OE81"/>
  <c r="LM81"/>
  <c r="IK81"/>
  <c r="FI81"/>
  <c r="CG81"/>
  <c r="LW81"/>
  <c r="IU81"/>
  <c r="FS81"/>
  <c r="CQ81"/>
  <c r="O81"/>
  <c r="Y77"/>
  <c r="VZ43"/>
  <c r="WA44"/>
  <c r="WC50"/>
  <c r="WC48"/>
  <c r="WC45"/>
  <c r="VT12"/>
  <c r="VS92"/>
  <c r="TV12"/>
  <c r="TV11" s="1"/>
  <c r="TU92"/>
  <c r="TK92"/>
  <c r="TL12"/>
  <c r="TL11" s="1"/>
  <c r="TB12"/>
  <c r="TB11" s="1"/>
  <c r="TA92"/>
  <c r="SR12"/>
  <c r="SQ92"/>
  <c r="RW92"/>
  <c r="RX12"/>
  <c r="RX125" s="1"/>
  <c r="QJ12"/>
  <c r="QI92"/>
  <c r="PY92"/>
  <c r="PZ12"/>
  <c r="PP11"/>
  <c r="OV12"/>
  <c r="OV11" s="1"/>
  <c r="OU92"/>
  <c r="WC14"/>
  <c r="NG92"/>
  <c r="NH12"/>
  <c r="WC19"/>
  <c r="WC24"/>
  <c r="F215" i="100" s="1"/>
  <c r="MC92" i="62"/>
  <c r="MD12"/>
  <c r="MD11" s="1"/>
  <c r="LT12"/>
  <c r="LT11" s="1"/>
  <c r="LS92"/>
  <c r="KZ12"/>
  <c r="KY92"/>
  <c r="KP12"/>
  <c r="KO92"/>
  <c r="WC22"/>
  <c r="IR12"/>
  <c r="IQ92"/>
  <c r="WC20"/>
  <c r="HD12"/>
  <c r="HD11" s="1"/>
  <c r="HC92"/>
  <c r="FO92"/>
  <c r="FP12"/>
  <c r="FP11" s="1"/>
  <c r="EL12"/>
  <c r="EL11" s="1"/>
  <c r="EK92"/>
  <c r="DG92"/>
  <c r="DH12"/>
  <c r="DH11" s="1"/>
  <c r="AZ11"/>
  <c r="AF12"/>
  <c r="AE92"/>
  <c r="WC15"/>
  <c r="V12"/>
  <c r="U92"/>
  <c r="Y13"/>
  <c r="BC13"/>
  <c r="CQ13"/>
  <c r="EE13"/>
  <c r="FS13"/>
  <c r="HG13"/>
  <c r="IU13"/>
  <c r="KI13"/>
  <c r="LW13"/>
  <c r="NK13"/>
  <c r="OY13"/>
  <c r="QM13"/>
  <c r="SA13"/>
  <c r="TO13"/>
  <c r="VC13"/>
  <c r="AI13"/>
  <c r="BW13"/>
  <c r="DK13"/>
  <c r="EY13"/>
  <c r="GM13"/>
  <c r="IA13"/>
  <c r="JO13"/>
  <c r="LC13"/>
  <c r="MQ13"/>
  <c r="OE13"/>
  <c r="PS13"/>
  <c r="RG13"/>
  <c r="SU13"/>
  <c r="UI13"/>
  <c r="VW13"/>
  <c r="WD13"/>
  <c r="WC16"/>
  <c r="VZ11"/>
  <c r="WA12"/>
  <c r="E203" i="100" s="1"/>
  <c r="WC18" i="62"/>
  <c r="F209" i="100" s="1"/>
  <c r="WC12" i="62"/>
  <c r="F203" i="100" s="1"/>
  <c r="VJ93" i="62"/>
  <c r="VJ104"/>
  <c r="UZ104"/>
  <c r="UP104"/>
  <c r="RG89"/>
  <c r="FS89"/>
  <c r="SK85"/>
  <c r="DU85"/>
  <c r="US83"/>
  <c r="RQ83"/>
  <c r="OO83"/>
  <c r="VC83"/>
  <c r="SA83"/>
  <c r="OY83"/>
  <c r="MG83"/>
  <c r="JE83"/>
  <c r="GC83"/>
  <c r="DA83"/>
  <c r="Y83"/>
  <c r="JO83"/>
  <c r="GM83"/>
  <c r="DK83"/>
  <c r="AI83"/>
  <c r="UI79"/>
  <c r="IU79"/>
  <c r="QC87"/>
  <c r="NK87"/>
  <c r="BM87"/>
  <c r="BW87"/>
  <c r="NK86"/>
  <c r="KI86"/>
  <c r="LM86"/>
  <c r="WD86"/>
  <c r="US81"/>
  <c r="TE81"/>
  <c r="RQ81"/>
  <c r="QC81"/>
  <c r="OO81"/>
  <c r="NA81"/>
  <c r="VC81"/>
  <c r="TO81"/>
  <c r="SA81"/>
  <c r="QM81"/>
  <c r="OY81"/>
  <c r="NK81"/>
  <c r="MG81"/>
  <c r="KS81"/>
  <c r="JE81"/>
  <c r="HQ81"/>
  <c r="GC81"/>
  <c r="EO81"/>
  <c r="DA81"/>
  <c r="BM81"/>
  <c r="Y81"/>
  <c r="LC81"/>
  <c r="JO81"/>
  <c r="IA81"/>
  <c r="GM81"/>
  <c r="EY81"/>
  <c r="DK81"/>
  <c r="BW81"/>
  <c r="AI81"/>
  <c r="FI78"/>
  <c r="MQ77"/>
  <c r="BC77"/>
  <c r="TL104"/>
  <c r="TB75"/>
  <c r="NU89"/>
  <c r="KS89"/>
  <c r="LW89"/>
  <c r="O89"/>
  <c r="VW85"/>
  <c r="JY85"/>
  <c r="KI85"/>
  <c r="GM84"/>
  <c r="VM83"/>
  <c r="TY83"/>
  <c r="SK83"/>
  <c r="QW83"/>
  <c r="PI83"/>
  <c r="NU83"/>
  <c r="VW83"/>
  <c r="UI83"/>
  <c r="SU83"/>
  <c r="RG83"/>
  <c r="PS83"/>
  <c r="OE83"/>
  <c r="MQ83"/>
  <c r="LM83"/>
  <c r="JY83"/>
  <c r="IK83"/>
  <c r="GW83"/>
  <c r="FI83"/>
  <c r="DU83"/>
  <c r="CG83"/>
  <c r="AS83"/>
  <c r="LW83"/>
  <c r="KI83"/>
  <c r="IU83"/>
  <c r="HG83"/>
  <c r="FS83"/>
  <c r="EE83"/>
  <c r="CQ83"/>
  <c r="BC83"/>
  <c r="SU80"/>
  <c r="TO79"/>
  <c r="HQ79"/>
  <c r="IA79"/>
  <c r="RN104"/>
  <c r="QJ104"/>
  <c r="PZ104"/>
  <c r="QW89"/>
  <c r="UI89"/>
  <c r="OE89"/>
  <c r="HQ89"/>
  <c r="BM89"/>
  <c r="IU89"/>
  <c r="CQ89"/>
  <c r="PI88"/>
  <c r="VM85"/>
  <c r="PI85"/>
  <c r="SU85"/>
  <c r="MQ85"/>
  <c r="GW85"/>
  <c r="AS85"/>
  <c r="HG85"/>
  <c r="BC85"/>
  <c r="TE87"/>
  <c r="NA87"/>
  <c r="QM87"/>
  <c r="KS87"/>
  <c r="EO87"/>
  <c r="LC87"/>
  <c r="EY87"/>
  <c r="WD87"/>
  <c r="QM86"/>
  <c r="TY86"/>
  <c r="NU86"/>
  <c r="HG86"/>
  <c r="BC86"/>
  <c r="IK86"/>
  <c r="CG86"/>
  <c r="QC82"/>
  <c r="IK78"/>
  <c r="MD104"/>
  <c r="LT94"/>
  <c r="LT98"/>
  <c r="LT102"/>
  <c r="KZ75"/>
  <c r="US87"/>
  <c r="RQ87"/>
  <c r="OO87"/>
  <c r="VC87"/>
  <c r="SA87"/>
  <c r="OY87"/>
  <c r="MG87"/>
  <c r="JE87"/>
  <c r="GC87"/>
  <c r="DA87"/>
  <c r="Y87"/>
  <c r="JO87"/>
  <c r="GM87"/>
  <c r="DK87"/>
  <c r="AI87"/>
  <c r="VC86"/>
  <c r="SA86"/>
  <c r="OY86"/>
  <c r="VM86"/>
  <c r="SK86"/>
  <c r="PI86"/>
  <c r="LW86"/>
  <c r="IU86"/>
  <c r="FS86"/>
  <c r="CQ86"/>
  <c r="O86"/>
  <c r="JY86"/>
  <c r="GW86"/>
  <c r="DU86"/>
  <c r="AS86"/>
  <c r="US82"/>
  <c r="JE82"/>
  <c r="OY78"/>
  <c r="KF104"/>
  <c r="VM89"/>
  <c r="SK89"/>
  <c r="PI89"/>
  <c r="VW89"/>
  <c r="SU89"/>
  <c r="PS89"/>
  <c r="MG89"/>
  <c r="JE89"/>
  <c r="GC89"/>
  <c r="DA89"/>
  <c r="Y89"/>
  <c r="KI89"/>
  <c r="HG89"/>
  <c r="EE89"/>
  <c r="BC89"/>
  <c r="PS88"/>
  <c r="TY85"/>
  <c r="QW85"/>
  <c r="NU85"/>
  <c r="UI85"/>
  <c r="RG85"/>
  <c r="OE85"/>
  <c r="LM85"/>
  <c r="IK85"/>
  <c r="FI85"/>
  <c r="CG85"/>
  <c r="LW85"/>
  <c r="IU85"/>
  <c r="FS85"/>
  <c r="CQ85"/>
  <c r="O85"/>
  <c r="EO84"/>
  <c r="JB97"/>
  <c r="VM87"/>
  <c r="TY87"/>
  <c r="SK87"/>
  <c r="QW87"/>
  <c r="PI87"/>
  <c r="NU87"/>
  <c r="VW87"/>
  <c r="UI87"/>
  <c r="SU87"/>
  <c r="RG87"/>
  <c r="PS87"/>
  <c r="OE87"/>
  <c r="MQ87"/>
  <c r="LM87"/>
  <c r="JY87"/>
  <c r="IK87"/>
  <c r="GW87"/>
  <c r="FI87"/>
  <c r="DU87"/>
  <c r="CG87"/>
  <c r="AS87"/>
  <c r="LW87"/>
  <c r="KI87"/>
  <c r="IU87"/>
  <c r="HG87"/>
  <c r="FS87"/>
  <c r="EE87"/>
  <c r="CQ87"/>
  <c r="BC87"/>
  <c r="VW86"/>
  <c r="UI86"/>
  <c r="SU86"/>
  <c r="RG86"/>
  <c r="PS86"/>
  <c r="OE86"/>
  <c r="MQ86"/>
  <c r="US86"/>
  <c r="TE86"/>
  <c r="RQ86"/>
  <c r="QC86"/>
  <c r="OO86"/>
  <c r="NA86"/>
  <c r="LC86"/>
  <c r="JO86"/>
  <c r="IA86"/>
  <c r="GM86"/>
  <c r="EY86"/>
  <c r="DK86"/>
  <c r="BW86"/>
  <c r="AI86"/>
  <c r="MG86"/>
  <c r="KS86"/>
  <c r="JE86"/>
  <c r="HQ86"/>
  <c r="GC86"/>
  <c r="EO86"/>
  <c r="DA86"/>
  <c r="BM86"/>
  <c r="TY82"/>
  <c r="HG82"/>
  <c r="IK82"/>
  <c r="OE78"/>
  <c r="MG78"/>
  <c r="GT104"/>
  <c r="US89"/>
  <c r="TE89"/>
  <c r="RQ89"/>
  <c r="QC89"/>
  <c r="OO89"/>
  <c r="NA89"/>
  <c r="VC89"/>
  <c r="TO89"/>
  <c r="SA89"/>
  <c r="QM89"/>
  <c r="OY89"/>
  <c r="NK89"/>
  <c r="LM89"/>
  <c r="JY89"/>
  <c r="IK89"/>
  <c r="GW89"/>
  <c r="FI89"/>
  <c r="DU89"/>
  <c r="CG89"/>
  <c r="AS89"/>
  <c r="MQ89"/>
  <c r="LC89"/>
  <c r="JO89"/>
  <c r="IA89"/>
  <c r="GM89"/>
  <c r="EY89"/>
  <c r="DK89"/>
  <c r="BW89"/>
  <c r="AI89"/>
  <c r="EY88"/>
  <c r="US85"/>
  <c r="TE85"/>
  <c r="RQ85"/>
  <c r="QC85"/>
  <c r="OO85"/>
  <c r="NA85"/>
  <c r="VC85"/>
  <c r="TO85"/>
  <c r="SA85"/>
  <c r="QM85"/>
  <c r="OY85"/>
  <c r="NK85"/>
  <c r="MG85"/>
  <c r="KS85"/>
  <c r="JE85"/>
  <c r="HQ85"/>
  <c r="GC85"/>
  <c r="EO85"/>
  <c r="DA85"/>
  <c r="BM85"/>
  <c r="Y85"/>
  <c r="LC85"/>
  <c r="JO85"/>
  <c r="IA85"/>
  <c r="GM85"/>
  <c r="EY85"/>
  <c r="DK85"/>
  <c r="BW85"/>
  <c r="AI85"/>
  <c r="LC84"/>
  <c r="IA80"/>
  <c r="EV104"/>
  <c r="DR104"/>
  <c r="CX75"/>
  <c r="TE88"/>
  <c r="IK88"/>
  <c r="PI84"/>
  <c r="DU84"/>
  <c r="KI80"/>
  <c r="CN104"/>
  <c r="BJ75"/>
  <c r="AZ75"/>
  <c r="VJ103"/>
  <c r="TE63"/>
  <c r="OO63"/>
  <c r="DU63"/>
  <c r="EY63"/>
  <c r="QC67"/>
  <c r="VW62"/>
  <c r="SU62"/>
  <c r="PS62"/>
  <c r="MQ62"/>
  <c r="JO62"/>
  <c r="GM62"/>
  <c r="DK62"/>
  <c r="AI62"/>
  <c r="QW64"/>
  <c r="KS64"/>
  <c r="EO64"/>
  <c r="UZ95"/>
  <c r="UZ99"/>
  <c r="UZ103"/>
  <c r="UP95"/>
  <c r="UP99"/>
  <c r="UP103"/>
  <c r="UF103"/>
  <c r="NU65"/>
  <c r="DU65"/>
  <c r="SA73"/>
  <c r="BW73"/>
  <c r="PS66"/>
  <c r="DK66"/>
  <c r="NA72"/>
  <c r="AS72"/>
  <c r="VM58"/>
  <c r="TY58"/>
  <c r="SK58"/>
  <c r="QW58"/>
  <c r="VW58"/>
  <c r="UI58"/>
  <c r="SU58"/>
  <c r="RG58"/>
  <c r="PS58"/>
  <c r="OY58"/>
  <c r="OE58"/>
  <c r="NK58"/>
  <c r="MG58"/>
  <c r="KS58"/>
  <c r="JE58"/>
  <c r="HQ58"/>
  <c r="GC58"/>
  <c r="EO58"/>
  <c r="DA58"/>
  <c r="BM58"/>
  <c r="Y58"/>
  <c r="LW58"/>
  <c r="KI58"/>
  <c r="IU58"/>
  <c r="HG58"/>
  <c r="FS58"/>
  <c r="EE58"/>
  <c r="CQ58"/>
  <c r="BC58"/>
  <c r="TV95"/>
  <c r="TV99"/>
  <c r="TV103"/>
  <c r="TL95"/>
  <c r="TL99"/>
  <c r="TL103"/>
  <c r="WD71"/>
  <c r="WD62"/>
  <c r="WD70"/>
  <c r="QC63"/>
  <c r="QM63"/>
  <c r="NA63"/>
  <c r="GW63"/>
  <c r="AS63"/>
  <c r="IA63"/>
  <c r="BW63"/>
  <c r="TE67"/>
  <c r="DA67"/>
  <c r="VC62"/>
  <c r="TO62"/>
  <c r="SA62"/>
  <c r="QM62"/>
  <c r="OY62"/>
  <c r="NK62"/>
  <c r="LW62"/>
  <c r="KI62"/>
  <c r="IU62"/>
  <c r="HG62"/>
  <c r="FS62"/>
  <c r="EE62"/>
  <c r="CQ62"/>
  <c r="BC62"/>
  <c r="O62"/>
  <c r="EY70"/>
  <c r="US63"/>
  <c r="RQ63"/>
  <c r="VC63"/>
  <c r="SA63"/>
  <c r="PI63"/>
  <c r="NU63"/>
  <c r="LM63"/>
  <c r="IK63"/>
  <c r="FI63"/>
  <c r="CG63"/>
  <c r="MQ63"/>
  <c r="JO63"/>
  <c r="GM63"/>
  <c r="DK63"/>
  <c r="AI63"/>
  <c r="US67"/>
  <c r="PI67"/>
  <c r="EO67"/>
  <c r="GM67"/>
  <c r="EO71"/>
  <c r="VM62"/>
  <c r="US62"/>
  <c r="TY62"/>
  <c r="TE62"/>
  <c r="SK62"/>
  <c r="RQ62"/>
  <c r="QW62"/>
  <c r="QC62"/>
  <c r="PI62"/>
  <c r="OO62"/>
  <c r="NU62"/>
  <c r="NA62"/>
  <c r="MG62"/>
  <c r="LM62"/>
  <c r="KS62"/>
  <c r="JY62"/>
  <c r="JE62"/>
  <c r="IK62"/>
  <c r="HQ62"/>
  <c r="GW62"/>
  <c r="GC62"/>
  <c r="FI62"/>
  <c r="EO62"/>
  <c r="DU62"/>
  <c r="DA62"/>
  <c r="CG62"/>
  <c r="BM62"/>
  <c r="AS62"/>
  <c r="MG70"/>
  <c r="TB97"/>
  <c r="VM63"/>
  <c r="TY63"/>
  <c r="SK63"/>
  <c r="QW63"/>
  <c r="VW63"/>
  <c r="UI63"/>
  <c r="SU63"/>
  <c r="RG63"/>
  <c r="PS63"/>
  <c r="OY63"/>
  <c r="OE63"/>
  <c r="NK63"/>
  <c r="MG63"/>
  <c r="KS63"/>
  <c r="JE63"/>
  <c r="HQ63"/>
  <c r="GC63"/>
  <c r="EO63"/>
  <c r="DA63"/>
  <c r="BM63"/>
  <c r="Y63"/>
  <c r="LW63"/>
  <c r="KI63"/>
  <c r="IU63"/>
  <c r="HG63"/>
  <c r="FS63"/>
  <c r="EE63"/>
  <c r="CQ63"/>
  <c r="BC63"/>
  <c r="TY67"/>
  <c r="TO67"/>
  <c r="OY67"/>
  <c r="JY67"/>
  <c r="DU67"/>
  <c r="LW67"/>
  <c r="FS67"/>
  <c r="TY71"/>
  <c r="RN95"/>
  <c r="RN99"/>
  <c r="RN103"/>
  <c r="RG65"/>
  <c r="NK65"/>
  <c r="BC65"/>
  <c r="DA65"/>
  <c r="UI73"/>
  <c r="OY73"/>
  <c r="EE73"/>
  <c r="GC73"/>
  <c r="RD95"/>
  <c r="RD99"/>
  <c r="RD103"/>
  <c r="QJ95"/>
  <c r="QJ99"/>
  <c r="QJ103"/>
  <c r="PZ95"/>
  <c r="PZ99"/>
  <c r="PZ103"/>
  <c r="PP95"/>
  <c r="PF95"/>
  <c r="PF99"/>
  <c r="PF103"/>
  <c r="NH95"/>
  <c r="NH99"/>
  <c r="NH103"/>
  <c r="MD95"/>
  <c r="MD99"/>
  <c r="MD103"/>
  <c r="KZ96"/>
  <c r="KF95"/>
  <c r="KF99"/>
  <c r="KF103"/>
  <c r="JB96"/>
  <c r="JB100"/>
  <c r="JB104"/>
  <c r="JB95"/>
  <c r="JB103"/>
  <c r="IR95"/>
  <c r="IR99"/>
  <c r="IR103"/>
  <c r="IH104"/>
  <c r="IH101"/>
  <c r="GJ97"/>
  <c r="GJ101"/>
  <c r="FF95"/>
  <c r="FF99"/>
  <c r="FF103"/>
  <c r="EL105"/>
  <c r="EL104"/>
  <c r="BT95"/>
  <c r="BT99"/>
  <c r="BT103"/>
  <c r="VJ97"/>
  <c r="VJ101"/>
  <c r="UZ93"/>
  <c r="UZ97"/>
  <c r="UZ101"/>
  <c r="UP93"/>
  <c r="UP97"/>
  <c r="UP101"/>
  <c r="UF43"/>
  <c r="TV93"/>
  <c r="TV97"/>
  <c r="TV101"/>
  <c r="TL93"/>
  <c r="TL97"/>
  <c r="TL101"/>
  <c r="TB43"/>
  <c r="RX95"/>
  <c r="RX103"/>
  <c r="RN93"/>
  <c r="RN97"/>
  <c r="RN101"/>
  <c r="QJ93"/>
  <c r="QJ97"/>
  <c r="QJ101"/>
  <c r="PZ93"/>
  <c r="PZ97"/>
  <c r="PZ101"/>
  <c r="PF93"/>
  <c r="PF97"/>
  <c r="PF101"/>
  <c r="VM57"/>
  <c r="NR93"/>
  <c r="NR97"/>
  <c r="NR101"/>
  <c r="JE57"/>
  <c r="MX93"/>
  <c r="MX97"/>
  <c r="MX101"/>
  <c r="UI57"/>
  <c r="HQ57"/>
  <c r="IU57"/>
  <c r="LJ93"/>
  <c r="LJ97"/>
  <c r="LJ101"/>
  <c r="TY42"/>
  <c r="QW42"/>
  <c r="NU42"/>
  <c r="UI42"/>
  <c r="RG42"/>
  <c r="OE42"/>
  <c r="LM42"/>
  <c r="IK42"/>
  <c r="FI42"/>
  <c r="CG42"/>
  <c r="LW42"/>
  <c r="IU42"/>
  <c r="FS42"/>
  <c r="CQ42"/>
  <c r="O42"/>
  <c r="O49"/>
  <c r="HQ49"/>
  <c r="WD49"/>
  <c r="KS49"/>
  <c r="US57"/>
  <c r="OO57"/>
  <c r="SA57"/>
  <c r="LM57"/>
  <c r="FI57"/>
  <c r="MQ57"/>
  <c r="GM57"/>
  <c r="AI57"/>
  <c r="JV43"/>
  <c r="JL93"/>
  <c r="JL97"/>
  <c r="JL101"/>
  <c r="IR93"/>
  <c r="IR97"/>
  <c r="IR101"/>
  <c r="US42"/>
  <c r="TE42"/>
  <c r="RQ42"/>
  <c r="QC42"/>
  <c r="OO42"/>
  <c r="NA42"/>
  <c r="VC42"/>
  <c r="TO42"/>
  <c r="SA42"/>
  <c r="QM42"/>
  <c r="OY42"/>
  <c r="NK42"/>
  <c r="MG42"/>
  <c r="KS42"/>
  <c r="JE42"/>
  <c r="HQ42"/>
  <c r="GC42"/>
  <c r="EO42"/>
  <c r="DA42"/>
  <c r="BM42"/>
  <c r="Y42"/>
  <c r="LC42"/>
  <c r="JO42"/>
  <c r="IA42"/>
  <c r="GM42"/>
  <c r="EY42"/>
  <c r="DK42"/>
  <c r="BW42"/>
  <c r="AI42"/>
  <c r="FP93"/>
  <c r="FP97"/>
  <c r="FP101"/>
  <c r="EL101"/>
  <c r="EL99"/>
  <c r="EL103"/>
  <c r="EL95"/>
  <c r="DR93"/>
  <c r="DR97"/>
  <c r="DR101"/>
  <c r="DH93"/>
  <c r="DH97"/>
  <c r="DH101"/>
  <c r="HD93"/>
  <c r="HD97"/>
  <c r="HD101"/>
  <c r="CN93"/>
  <c r="CN97"/>
  <c r="CN101"/>
  <c r="US49"/>
  <c r="SA49"/>
  <c r="GC49"/>
  <c r="GM49"/>
  <c r="BT104"/>
  <c r="SK49"/>
  <c r="VW49"/>
  <c r="PS49"/>
  <c r="JY49"/>
  <c r="DU49"/>
  <c r="KI49"/>
  <c r="EE49"/>
  <c r="UF99"/>
  <c r="TB101"/>
  <c r="TB105"/>
  <c r="TB94"/>
  <c r="TB102"/>
  <c r="QT94"/>
  <c r="QT102"/>
  <c r="PP99"/>
  <c r="PP98"/>
  <c r="KZ95"/>
  <c r="KZ103"/>
  <c r="IH97"/>
  <c r="IH105"/>
  <c r="FZ96"/>
  <c r="FZ104"/>
  <c r="CD95"/>
  <c r="CD99"/>
  <c r="CD103"/>
  <c r="V98"/>
  <c r="V102"/>
  <c r="KI12"/>
  <c r="VM13"/>
  <c r="US13"/>
  <c r="TY13"/>
  <c r="TE13"/>
  <c r="SK13"/>
  <c r="RQ13"/>
  <c r="QW13"/>
  <c r="QC13"/>
  <c r="PI13"/>
  <c r="OO13"/>
  <c r="NU13"/>
  <c r="NA13"/>
  <c r="MG13"/>
  <c r="LM13"/>
  <c r="KS13"/>
  <c r="JY13"/>
  <c r="JE13"/>
  <c r="IK13"/>
  <c r="HQ13"/>
  <c r="GW13"/>
  <c r="GC13"/>
  <c r="FI13"/>
  <c r="EO13"/>
  <c r="DU13"/>
  <c r="DA13"/>
  <c r="CG13"/>
  <c r="BM13"/>
  <c r="AS13"/>
  <c r="CG21"/>
  <c r="FI21"/>
  <c r="IK21"/>
  <c r="LM21"/>
  <c r="OO21"/>
  <c r="RQ21"/>
  <c r="US21"/>
  <c r="BW21"/>
  <c r="EY21"/>
  <c r="IA21"/>
  <c r="LC21"/>
  <c r="OE21"/>
  <c r="RG21"/>
  <c r="UI21"/>
  <c r="DU24"/>
  <c r="BW23"/>
  <c r="EY23"/>
  <c r="IA23"/>
  <c r="LC23"/>
  <c r="OE23"/>
  <c r="RG23"/>
  <c r="UI23"/>
  <c r="AS23"/>
  <c r="DU23"/>
  <c r="GW23"/>
  <c r="JY23"/>
  <c r="NA23"/>
  <c r="QC23"/>
  <c r="TE23"/>
  <c r="WD23"/>
  <c r="UI22"/>
  <c r="AI41"/>
  <c r="Y41"/>
  <c r="MG41"/>
  <c r="Y39"/>
  <c r="DA39"/>
  <c r="GC39"/>
  <c r="JE39"/>
  <c r="MG39"/>
  <c r="OO39"/>
  <c r="QC39"/>
  <c r="RQ39"/>
  <c r="O39"/>
  <c r="CQ39"/>
  <c r="FS39"/>
  <c r="IU39"/>
  <c r="LW39"/>
  <c r="TO39"/>
  <c r="VC39"/>
  <c r="FI37"/>
  <c r="AS35"/>
  <c r="DU35"/>
  <c r="GW35"/>
  <c r="JY35"/>
  <c r="NA35"/>
  <c r="OY35"/>
  <c r="QM35"/>
  <c r="SA35"/>
  <c r="BC35"/>
  <c r="EE35"/>
  <c r="HG35"/>
  <c r="KI35"/>
  <c r="NK35"/>
  <c r="TY35"/>
  <c r="VM35"/>
  <c r="O33"/>
  <c r="AI33"/>
  <c r="BC33"/>
  <c r="BW33"/>
  <c r="CQ33"/>
  <c r="DK33"/>
  <c r="EE33"/>
  <c r="EY33"/>
  <c r="FS33"/>
  <c r="GM33"/>
  <c r="HG33"/>
  <c r="IA33"/>
  <c r="IU33"/>
  <c r="JO33"/>
  <c r="KI33"/>
  <c r="LC33"/>
  <c r="LW33"/>
  <c r="MQ33"/>
  <c r="NK33"/>
  <c r="NU33"/>
  <c r="OE33"/>
  <c r="OO33"/>
  <c r="OY33"/>
  <c r="PI33"/>
  <c r="PS33"/>
  <c r="QC33"/>
  <c r="QM33"/>
  <c r="QW33"/>
  <c r="RG33"/>
  <c r="RQ33"/>
  <c r="SA33"/>
  <c r="SK33"/>
  <c r="Y33"/>
  <c r="AS33"/>
  <c r="BM33"/>
  <c r="CG33"/>
  <c r="DA33"/>
  <c r="DU33"/>
  <c r="EO33"/>
  <c r="FI33"/>
  <c r="GC33"/>
  <c r="GW33"/>
  <c r="HQ33"/>
  <c r="IK33"/>
  <c r="JE33"/>
  <c r="JY33"/>
  <c r="KS33"/>
  <c r="LM33"/>
  <c r="MG33"/>
  <c r="NA33"/>
  <c r="SU33"/>
  <c r="TE33"/>
  <c r="TO33"/>
  <c r="TY33"/>
  <c r="UI33"/>
  <c r="US33"/>
  <c r="VC33"/>
  <c r="VM33"/>
  <c r="VW33"/>
  <c r="GW31"/>
  <c r="QC31"/>
  <c r="GM31"/>
  <c r="VM31"/>
  <c r="O29"/>
  <c r="AI29"/>
  <c r="BC29"/>
  <c r="BW29"/>
  <c r="CQ29"/>
  <c r="DK29"/>
  <c r="EE29"/>
  <c r="EY29"/>
  <c r="FS29"/>
  <c r="GM29"/>
  <c r="HG29"/>
  <c r="IA29"/>
  <c r="IU29"/>
  <c r="JO29"/>
  <c r="KI29"/>
  <c r="LC29"/>
  <c r="LW29"/>
  <c r="MQ29"/>
  <c r="NK29"/>
  <c r="NU29"/>
  <c r="OE29"/>
  <c r="OO29"/>
  <c r="OY29"/>
  <c r="PI29"/>
  <c r="PS29"/>
  <c r="QC29"/>
  <c r="QM29"/>
  <c r="QW29"/>
  <c r="RG29"/>
  <c r="RQ29"/>
  <c r="SA29"/>
  <c r="SK29"/>
  <c r="Y29"/>
  <c r="AS29"/>
  <c r="BM29"/>
  <c r="CG29"/>
  <c r="DA29"/>
  <c r="DU29"/>
  <c r="EO29"/>
  <c r="FI29"/>
  <c r="GC29"/>
  <c r="GW29"/>
  <c r="HQ29"/>
  <c r="IK29"/>
  <c r="JE29"/>
  <c r="JY29"/>
  <c r="KS29"/>
  <c r="LM29"/>
  <c r="MG29"/>
  <c r="NA29"/>
  <c r="SU29"/>
  <c r="TE29"/>
  <c r="TO29"/>
  <c r="TY29"/>
  <c r="UI29"/>
  <c r="US29"/>
  <c r="VC29"/>
  <c r="VM29"/>
  <c r="VW29"/>
  <c r="Y26"/>
  <c r="AS26"/>
  <c r="BM26"/>
  <c r="CG26"/>
  <c r="DA26"/>
  <c r="DU26"/>
  <c r="EO26"/>
  <c r="FI26"/>
  <c r="GC26"/>
  <c r="GW26"/>
  <c r="HQ26"/>
  <c r="IK26"/>
  <c r="JE26"/>
  <c r="JY26"/>
  <c r="KS26"/>
  <c r="LM26"/>
  <c r="MG26"/>
  <c r="NA26"/>
  <c r="NK26"/>
  <c r="NU26"/>
  <c r="OE26"/>
  <c r="OO26"/>
  <c r="OY26"/>
  <c r="PI26"/>
  <c r="PS26"/>
  <c r="QC26"/>
  <c r="QM26"/>
  <c r="QW26"/>
  <c r="RG26"/>
  <c r="RQ26"/>
  <c r="SA26"/>
  <c r="SK26"/>
  <c r="O26"/>
  <c r="AI26"/>
  <c r="BC26"/>
  <c r="BW26"/>
  <c r="CQ26"/>
  <c r="DK26"/>
  <c r="EE26"/>
  <c r="EY26"/>
  <c r="FS26"/>
  <c r="GM26"/>
  <c r="HG26"/>
  <c r="IA26"/>
  <c r="IU26"/>
  <c r="JO26"/>
  <c r="KI26"/>
  <c r="LC26"/>
  <c r="LW26"/>
  <c r="MQ26"/>
  <c r="SU26"/>
  <c r="TE26"/>
  <c r="TO26"/>
  <c r="TY26"/>
  <c r="UI26"/>
  <c r="US26"/>
  <c r="VC26"/>
  <c r="VM26"/>
  <c r="VW26"/>
  <c r="BW40"/>
  <c r="EY40"/>
  <c r="IA40"/>
  <c r="LC40"/>
  <c r="TO40"/>
  <c r="OE40"/>
  <c r="RG40"/>
  <c r="AI38"/>
  <c r="BW38"/>
  <c r="DK38"/>
  <c r="EY38"/>
  <c r="GM38"/>
  <c r="IA38"/>
  <c r="JO38"/>
  <c r="LC38"/>
  <c r="MQ38"/>
  <c r="OE38"/>
  <c r="PS38"/>
  <c r="RG38"/>
  <c r="SU38"/>
  <c r="UI38"/>
  <c r="VW38"/>
  <c r="AI36"/>
  <c r="BW36"/>
  <c r="DK36"/>
  <c r="EY36"/>
  <c r="GM36"/>
  <c r="IA36"/>
  <c r="JO36"/>
  <c r="KI36"/>
  <c r="LC36"/>
  <c r="LW36"/>
  <c r="MQ36"/>
  <c r="NK36"/>
  <c r="TE36"/>
  <c r="TY36"/>
  <c r="US36"/>
  <c r="VM36"/>
  <c r="NU36"/>
  <c r="OO36"/>
  <c r="PI36"/>
  <c r="QC36"/>
  <c r="QW36"/>
  <c r="RQ36"/>
  <c r="SK36"/>
  <c r="O34"/>
  <c r="BC34"/>
  <c r="CQ34"/>
  <c r="EE34"/>
  <c r="FS34"/>
  <c r="HG34"/>
  <c r="IU34"/>
  <c r="KI34"/>
  <c r="LW34"/>
  <c r="NK34"/>
  <c r="OY34"/>
  <c r="QM34"/>
  <c r="SA34"/>
  <c r="TO34"/>
  <c r="VC34"/>
  <c r="VW34"/>
  <c r="AI32"/>
  <c r="BW32"/>
  <c r="DK32"/>
  <c r="EY32"/>
  <c r="GM32"/>
  <c r="IA32"/>
  <c r="JO32"/>
  <c r="LC32"/>
  <c r="MQ32"/>
  <c r="TO32"/>
  <c r="VC32"/>
  <c r="NU32"/>
  <c r="PI32"/>
  <c r="QW32"/>
  <c r="SK32"/>
  <c r="AS30"/>
  <c r="CG30"/>
  <c r="DU30"/>
  <c r="FI30"/>
  <c r="GW30"/>
  <c r="IK30"/>
  <c r="JY30"/>
  <c r="LM30"/>
  <c r="NA30"/>
  <c r="OO30"/>
  <c r="QC30"/>
  <c r="RQ30"/>
  <c r="TE30"/>
  <c r="US30"/>
  <c r="WD26"/>
  <c r="WD35"/>
  <c r="WD33"/>
  <c r="WD29"/>
  <c r="VT90"/>
  <c r="WF10"/>
  <c r="VV42"/>
  <c r="VT43"/>
  <c r="WD36"/>
  <c r="VV10"/>
  <c r="WC90"/>
  <c r="VJ11"/>
  <c r="VL10"/>
  <c r="VJ90"/>
  <c r="VJ43"/>
  <c r="VL42"/>
  <c r="VL26"/>
  <c r="VJ27"/>
  <c r="VJ105"/>
  <c r="VJ96"/>
  <c r="VJ100"/>
  <c r="VJ75"/>
  <c r="VL74"/>
  <c r="VL58"/>
  <c r="VJ94"/>
  <c r="VJ98"/>
  <c r="VJ102"/>
  <c r="UZ11"/>
  <c r="VB10"/>
  <c r="UZ90"/>
  <c r="UZ43"/>
  <c r="VB42"/>
  <c r="VB26"/>
  <c r="UZ105"/>
  <c r="UZ96"/>
  <c r="UZ100"/>
  <c r="UZ75"/>
  <c r="VB74"/>
  <c r="VB58"/>
  <c r="UZ59"/>
  <c r="UZ94"/>
  <c r="UZ98"/>
  <c r="UZ102"/>
  <c r="UP11"/>
  <c r="UR10"/>
  <c r="UP90"/>
  <c r="UR42"/>
  <c r="UR26"/>
  <c r="UP96"/>
  <c r="UP100"/>
  <c r="UP75"/>
  <c r="UR74"/>
  <c r="UR58"/>
  <c r="UP59"/>
  <c r="UP105"/>
  <c r="UP94"/>
  <c r="UP98"/>
  <c r="UP102"/>
  <c r="UH58"/>
  <c r="UF59"/>
  <c r="UF95"/>
  <c r="UF94"/>
  <c r="UF98"/>
  <c r="UF102"/>
  <c r="UH26"/>
  <c r="UF27"/>
  <c r="UH90"/>
  <c r="UF92"/>
  <c r="UF96"/>
  <c r="UF100"/>
  <c r="TX10"/>
  <c r="TV90"/>
  <c r="TV43"/>
  <c r="TX42"/>
  <c r="TX26"/>
  <c r="TV27"/>
  <c r="TV104"/>
  <c r="TV105"/>
  <c r="TV96"/>
  <c r="TV100"/>
  <c r="TV75"/>
  <c r="TX74"/>
  <c r="TX58"/>
  <c r="TV59"/>
  <c r="TV94"/>
  <c r="TV98"/>
  <c r="TV102"/>
  <c r="TN10"/>
  <c r="TL90"/>
  <c r="TL43"/>
  <c r="TN42"/>
  <c r="TN26"/>
  <c r="TL27"/>
  <c r="TL105"/>
  <c r="TL96"/>
  <c r="TL100"/>
  <c r="TL75"/>
  <c r="TN74"/>
  <c r="TN58"/>
  <c r="TL59"/>
  <c r="TL94"/>
  <c r="TL98"/>
  <c r="TL102"/>
  <c r="TB90"/>
  <c r="TB99"/>
  <c r="TD58"/>
  <c r="TD26"/>
  <c r="TB27"/>
  <c r="TB92"/>
  <c r="TB96"/>
  <c r="TB100"/>
  <c r="TB95"/>
  <c r="TB103"/>
  <c r="ST10"/>
  <c r="SR11"/>
  <c r="ST42"/>
  <c r="SR43"/>
  <c r="ST74"/>
  <c r="SR75"/>
  <c r="SR101"/>
  <c r="SR98"/>
  <c r="SR102"/>
  <c r="SR104"/>
  <c r="SR99"/>
  <c r="SR90"/>
  <c r="SR105"/>
  <c r="SR97"/>
  <c r="SR96"/>
  <c r="SR100"/>
  <c r="SR103"/>
  <c r="SR95"/>
  <c r="SJ90"/>
  <c r="SH94"/>
  <c r="SH98"/>
  <c r="SH102"/>
  <c r="SH97"/>
  <c r="SH105"/>
  <c r="SJ58"/>
  <c r="SH59"/>
  <c r="SJ26"/>
  <c r="SH27"/>
  <c r="SH93"/>
  <c r="SH101"/>
  <c r="RX90"/>
  <c r="RZ74"/>
  <c r="RX101"/>
  <c r="RX92"/>
  <c r="RX96"/>
  <c r="RX100"/>
  <c r="RX104"/>
  <c r="RZ10"/>
  <c r="RZ42"/>
  <c r="RX43"/>
  <c r="RX105"/>
  <c r="RX97"/>
  <c r="RX94"/>
  <c r="RX98"/>
  <c r="RX102"/>
  <c r="RN11"/>
  <c r="RP10"/>
  <c r="RN90"/>
  <c r="RN43"/>
  <c r="RP42"/>
  <c r="RP26"/>
  <c r="RN27"/>
  <c r="RN105"/>
  <c r="RN92"/>
  <c r="RN96"/>
  <c r="RN100"/>
  <c r="RN75"/>
  <c r="RP74"/>
  <c r="RP58"/>
  <c r="RN59"/>
  <c r="RN94"/>
  <c r="RN98"/>
  <c r="RN102"/>
  <c r="RD11"/>
  <c r="RF10"/>
  <c r="RD90"/>
  <c r="RD43"/>
  <c r="RF42"/>
  <c r="RF26"/>
  <c r="RD104"/>
  <c r="RD93"/>
  <c r="RD97"/>
  <c r="RD101"/>
  <c r="RD105"/>
  <c r="RD100"/>
  <c r="RD75"/>
  <c r="RF74"/>
  <c r="RF58"/>
  <c r="RD94"/>
  <c r="RD98"/>
  <c r="RD102"/>
  <c r="QT75"/>
  <c r="QV74"/>
  <c r="QV58"/>
  <c r="QT59"/>
  <c r="QT95"/>
  <c r="QT99"/>
  <c r="QT103"/>
  <c r="QT96"/>
  <c r="QT11"/>
  <c r="QV10"/>
  <c r="QT90"/>
  <c r="QT43"/>
  <c r="QV42"/>
  <c r="QV26"/>
  <c r="QT104"/>
  <c r="QT93"/>
  <c r="QT97"/>
  <c r="QT101"/>
  <c r="QT105"/>
  <c r="QT100"/>
  <c r="QJ11"/>
  <c r="QL10"/>
  <c r="QJ90"/>
  <c r="QJ43"/>
  <c r="QL42"/>
  <c r="QL26"/>
  <c r="QJ27"/>
  <c r="QJ105"/>
  <c r="QJ96"/>
  <c r="QJ100"/>
  <c r="QJ75"/>
  <c r="QL74"/>
  <c r="QL58"/>
  <c r="QJ94"/>
  <c r="QJ98"/>
  <c r="QJ102"/>
  <c r="PZ43"/>
  <c r="QB42"/>
  <c r="QB26"/>
  <c r="PZ27"/>
  <c r="PZ11"/>
  <c r="QB10"/>
  <c r="PZ90"/>
  <c r="PZ92"/>
  <c r="PZ96"/>
  <c r="PZ100"/>
  <c r="PZ75"/>
  <c r="QB74"/>
  <c r="QB58"/>
  <c r="PZ59"/>
  <c r="PZ105"/>
  <c r="PZ94"/>
  <c r="PZ98"/>
  <c r="PZ102"/>
  <c r="PP97"/>
  <c r="PP105"/>
  <c r="PR58"/>
  <c r="PR26"/>
  <c r="PP27"/>
  <c r="PR90"/>
  <c r="PP103"/>
  <c r="PP96"/>
  <c r="PP100"/>
  <c r="PP93"/>
  <c r="PP101"/>
  <c r="PF11"/>
  <c r="PH10"/>
  <c r="PF90"/>
  <c r="PF43"/>
  <c r="PH42"/>
  <c r="PH26"/>
  <c r="PF27"/>
  <c r="PF104"/>
  <c r="PF105"/>
  <c r="PF92"/>
  <c r="PF96"/>
  <c r="PF100"/>
  <c r="PF75"/>
  <c r="PH74"/>
  <c r="PH58"/>
  <c r="PF59"/>
  <c r="PF94"/>
  <c r="PF98"/>
  <c r="PF102"/>
  <c r="OV90"/>
  <c r="OX58"/>
  <c r="OX26"/>
  <c r="OV27"/>
  <c r="OV95"/>
  <c r="OV103"/>
  <c r="OV96"/>
  <c r="OV100"/>
  <c r="OV99"/>
  <c r="OV94"/>
  <c r="OV98"/>
  <c r="OV102"/>
  <c r="OL11"/>
  <c r="ON10"/>
  <c r="OL90"/>
  <c r="OL94"/>
  <c r="OL98"/>
  <c r="OL102"/>
  <c r="OL93"/>
  <c r="OL97"/>
  <c r="OL101"/>
  <c r="OL105"/>
  <c r="OL75"/>
  <c r="ON74"/>
  <c r="ON58"/>
  <c r="OL59"/>
  <c r="OL43"/>
  <c r="ON42"/>
  <c r="ON26"/>
  <c r="OL27"/>
  <c r="OL92"/>
  <c r="OL96"/>
  <c r="OL100"/>
  <c r="OL95"/>
  <c r="OL99"/>
  <c r="OL103"/>
  <c r="IH93"/>
  <c r="IH75"/>
  <c r="AP92"/>
  <c r="AP11"/>
  <c r="V11"/>
  <c r="AP94"/>
  <c r="AP96"/>
  <c r="AP98"/>
  <c r="AP100"/>
  <c r="AP102"/>
  <c r="AP104"/>
  <c r="AZ105"/>
  <c r="AZ92"/>
  <c r="AZ94"/>
  <c r="AZ96"/>
  <c r="AZ98"/>
  <c r="AZ100"/>
  <c r="AZ102"/>
  <c r="AZ104"/>
  <c r="AF94"/>
  <c r="AF96"/>
  <c r="AF98"/>
  <c r="AF100"/>
  <c r="AF102"/>
  <c r="AF104"/>
  <c r="AZ93"/>
  <c r="AZ97"/>
  <c r="AZ101"/>
  <c r="AF105"/>
  <c r="AF95"/>
  <c r="AF97"/>
  <c r="AF99"/>
  <c r="AF101"/>
  <c r="AF103"/>
  <c r="V105"/>
  <c r="AP93"/>
  <c r="AP95"/>
  <c r="AP97"/>
  <c r="AP99"/>
  <c r="AP101"/>
  <c r="AP103"/>
  <c r="V94"/>
  <c r="V96"/>
  <c r="V100"/>
  <c r="V104"/>
  <c r="L43"/>
  <c r="AF43"/>
  <c r="AZ43"/>
  <c r="BT93"/>
  <c r="BT97"/>
  <c r="BT101"/>
  <c r="CD104"/>
  <c r="CD93"/>
  <c r="CD97"/>
  <c r="CD101"/>
  <c r="CN95"/>
  <c r="CN99"/>
  <c r="CN103"/>
  <c r="CX97"/>
  <c r="CX105"/>
  <c r="CX92"/>
  <c r="DH104"/>
  <c r="DH95"/>
  <c r="DH99"/>
  <c r="DH103"/>
  <c r="DR95"/>
  <c r="DR99"/>
  <c r="DR103"/>
  <c r="EB104"/>
  <c r="EB93"/>
  <c r="EB97"/>
  <c r="EB101"/>
  <c r="EB105"/>
  <c r="GJ11"/>
  <c r="GJ90"/>
  <c r="GL90" s="1"/>
  <c r="IH103"/>
  <c r="IH95"/>
  <c r="JB75"/>
  <c r="JV99"/>
  <c r="JV94"/>
  <c r="JV98"/>
  <c r="JV102"/>
  <c r="AZ95"/>
  <c r="AZ99"/>
  <c r="AZ103"/>
  <c r="V93"/>
  <c r="V95"/>
  <c r="V97"/>
  <c r="V99"/>
  <c r="V101"/>
  <c r="V103"/>
  <c r="AH90"/>
  <c r="EV93"/>
  <c r="EV95"/>
  <c r="EV97"/>
  <c r="EV99"/>
  <c r="EV101"/>
  <c r="EV103"/>
  <c r="FF93"/>
  <c r="FF97"/>
  <c r="FF101"/>
  <c r="FP95"/>
  <c r="FP99"/>
  <c r="FP103"/>
  <c r="GT93"/>
  <c r="GT95"/>
  <c r="GT97"/>
  <c r="GT99"/>
  <c r="GT101"/>
  <c r="GT103"/>
  <c r="HD95"/>
  <c r="HD99"/>
  <c r="HD103"/>
  <c r="HX95"/>
  <c r="HX103"/>
  <c r="IR104"/>
  <c r="JL104"/>
  <c r="JL95"/>
  <c r="JL99"/>
  <c r="JL103"/>
  <c r="JV95"/>
  <c r="JV103"/>
  <c r="JV11"/>
  <c r="KF93"/>
  <c r="KF97"/>
  <c r="KF101"/>
  <c r="KP95"/>
  <c r="KP103"/>
  <c r="KZ99"/>
  <c r="LJ104"/>
  <c r="LJ95"/>
  <c r="LJ99"/>
  <c r="LJ103"/>
  <c r="LT95"/>
  <c r="LT103"/>
  <c r="MD93"/>
  <c r="MD97"/>
  <c r="MD101"/>
  <c r="MN98"/>
  <c r="MX95"/>
  <c r="MX99"/>
  <c r="MX103"/>
  <c r="NH104"/>
  <c r="NH93"/>
  <c r="NH97"/>
  <c r="NH101"/>
  <c r="NR95"/>
  <c r="NR99"/>
  <c r="NR103"/>
  <c r="OB98"/>
  <c r="OB75"/>
  <c r="OD74"/>
  <c r="OD58"/>
  <c r="OB59"/>
  <c r="OB95"/>
  <c r="OB99"/>
  <c r="OB103"/>
  <c r="OB96"/>
  <c r="OB11"/>
  <c r="OD10"/>
  <c r="OB90"/>
  <c r="OB43"/>
  <c r="OD42"/>
  <c r="OD26"/>
  <c r="OB102"/>
  <c r="OB104"/>
  <c r="OB93"/>
  <c r="OB97"/>
  <c r="OB101"/>
  <c r="OB105"/>
  <c r="OB92"/>
  <c r="OB100"/>
  <c r="NR11"/>
  <c r="NT10"/>
  <c r="NR90"/>
  <c r="NR43"/>
  <c r="NT42"/>
  <c r="NT26"/>
  <c r="NR27"/>
  <c r="NR104"/>
  <c r="NR105"/>
  <c r="NR96"/>
  <c r="NR100"/>
  <c r="NT74"/>
  <c r="NT58"/>
  <c r="NR59"/>
  <c r="NR94"/>
  <c r="NR98"/>
  <c r="NR102"/>
  <c r="NH11"/>
  <c r="NJ10"/>
  <c r="NH90"/>
  <c r="NH43"/>
  <c r="NJ42"/>
  <c r="NJ26"/>
  <c r="NH27"/>
  <c r="NH105"/>
  <c r="NH92"/>
  <c r="NH96"/>
  <c r="NH100"/>
  <c r="NH75"/>
  <c r="NJ74"/>
  <c r="NJ58"/>
  <c r="NH59"/>
  <c r="NH94"/>
  <c r="NH98"/>
  <c r="NH102"/>
  <c r="MX11"/>
  <c r="MZ10"/>
  <c r="MX90"/>
  <c r="MX43"/>
  <c r="MZ42"/>
  <c r="MZ26"/>
  <c r="MX27"/>
  <c r="MX104"/>
  <c r="MX105"/>
  <c r="MX92"/>
  <c r="MX96"/>
  <c r="MX100"/>
  <c r="MX75"/>
  <c r="MZ74"/>
  <c r="MZ58"/>
  <c r="MX94"/>
  <c r="MX102"/>
  <c r="MN75"/>
  <c r="MP74"/>
  <c r="MP58"/>
  <c r="MN59"/>
  <c r="MN95"/>
  <c r="MN99"/>
  <c r="MN103"/>
  <c r="MN96"/>
  <c r="MN11"/>
  <c r="MP10"/>
  <c r="MN90"/>
  <c r="MN43"/>
  <c r="MP42"/>
  <c r="MP26"/>
  <c r="MN104"/>
  <c r="MN93"/>
  <c r="MN97"/>
  <c r="MN101"/>
  <c r="MN105"/>
  <c r="MN100"/>
  <c r="MD43"/>
  <c r="MF42"/>
  <c r="MF26"/>
  <c r="MD27"/>
  <c r="MF10"/>
  <c r="MD90"/>
  <c r="MD92"/>
  <c r="MD96"/>
  <c r="MD100"/>
  <c r="MD75"/>
  <c r="MF74"/>
  <c r="MF58"/>
  <c r="MD59"/>
  <c r="MD105"/>
  <c r="MD94"/>
  <c r="MD98"/>
  <c r="MD102"/>
  <c r="LT97"/>
  <c r="LT105"/>
  <c r="LV58"/>
  <c r="LT59"/>
  <c r="LV26"/>
  <c r="LT27"/>
  <c r="LV90"/>
  <c r="LT96"/>
  <c r="LT100"/>
  <c r="LT93"/>
  <c r="LT101"/>
  <c r="LJ43"/>
  <c r="LL42"/>
  <c r="LL26"/>
  <c r="LJ11"/>
  <c r="LL10"/>
  <c r="LJ90"/>
  <c r="LJ96"/>
  <c r="LJ100"/>
  <c r="LJ75"/>
  <c r="LL74"/>
  <c r="LL58"/>
  <c r="LJ59"/>
  <c r="LJ105"/>
  <c r="LJ94"/>
  <c r="LJ98"/>
  <c r="LJ102"/>
  <c r="LB90"/>
  <c r="KZ94"/>
  <c r="KZ98"/>
  <c r="KZ102"/>
  <c r="KZ97"/>
  <c r="KZ105"/>
  <c r="LB58"/>
  <c r="KZ59"/>
  <c r="LB26"/>
  <c r="KZ27"/>
  <c r="KZ101"/>
  <c r="KR10"/>
  <c r="KR42"/>
  <c r="KR74"/>
  <c r="KP75"/>
  <c r="KP90"/>
  <c r="KP105"/>
  <c r="KP97"/>
  <c r="KP94"/>
  <c r="KP102"/>
  <c r="KP99"/>
  <c r="KP101"/>
  <c r="KP93"/>
  <c r="KP96"/>
  <c r="KP100"/>
  <c r="KP104"/>
  <c r="KF43"/>
  <c r="KH42"/>
  <c r="KH26"/>
  <c r="KF11"/>
  <c r="KH10"/>
  <c r="KF90"/>
  <c r="KF96"/>
  <c r="KF100"/>
  <c r="KF75"/>
  <c r="KH74"/>
  <c r="KH58"/>
  <c r="KF59"/>
  <c r="KF105"/>
  <c r="KF94"/>
  <c r="KF98"/>
  <c r="KF102"/>
  <c r="JV97"/>
  <c r="JV105"/>
  <c r="JX58"/>
  <c r="JV59"/>
  <c r="JX26"/>
  <c r="JV27"/>
  <c r="JX90"/>
  <c r="JV92"/>
  <c r="JV96"/>
  <c r="JV100"/>
  <c r="JV93"/>
  <c r="JV101"/>
  <c r="JL43"/>
  <c r="JN42"/>
  <c r="JN26"/>
  <c r="JL11"/>
  <c r="JN10"/>
  <c r="JL90"/>
  <c r="JL96"/>
  <c r="JL100"/>
  <c r="JL75"/>
  <c r="JN74"/>
  <c r="JN58"/>
  <c r="JL59"/>
  <c r="JL105"/>
  <c r="JL94"/>
  <c r="JL98"/>
  <c r="JL102"/>
  <c r="JD26"/>
  <c r="JB27"/>
  <c r="JD90"/>
  <c r="JD58"/>
  <c r="JB59"/>
  <c r="JB93"/>
  <c r="JB101"/>
  <c r="JB105"/>
  <c r="JB11"/>
  <c r="JB99"/>
  <c r="JB94"/>
  <c r="JB98"/>
  <c r="JB102"/>
  <c r="IR11"/>
  <c r="IT10"/>
  <c r="IR90"/>
  <c r="IR43"/>
  <c r="IT42"/>
  <c r="IT26"/>
  <c r="IR27"/>
  <c r="IR96"/>
  <c r="IR100"/>
  <c r="IT74"/>
  <c r="IT58"/>
  <c r="IR105"/>
  <c r="IR94"/>
  <c r="IR98"/>
  <c r="IR102"/>
  <c r="IJ26"/>
  <c r="IH27"/>
  <c r="IH92"/>
  <c r="IH96"/>
  <c r="IH100"/>
  <c r="IJ58"/>
  <c r="IH59"/>
  <c r="IJ90"/>
  <c r="IH94"/>
  <c r="IH98"/>
  <c r="IH102"/>
  <c r="HZ90"/>
  <c r="HX11"/>
  <c r="HX97"/>
  <c r="HX105"/>
  <c r="HX96"/>
  <c r="HX100"/>
  <c r="HZ58"/>
  <c r="HX59"/>
  <c r="HZ26"/>
  <c r="HX27"/>
  <c r="HX101"/>
  <c r="HX94"/>
  <c r="HX98"/>
  <c r="HX102"/>
  <c r="HP42"/>
  <c r="HN90"/>
  <c r="HN100"/>
  <c r="HN104"/>
  <c r="HN103"/>
  <c r="HN95"/>
  <c r="HN101"/>
  <c r="HN94"/>
  <c r="HN102"/>
  <c r="HP74"/>
  <c r="HN75"/>
  <c r="HP10"/>
  <c r="HN11"/>
  <c r="HN96"/>
  <c r="HN99"/>
  <c r="HN105"/>
  <c r="HN97"/>
  <c r="HN98"/>
  <c r="HF10"/>
  <c r="HD90"/>
  <c r="HD43"/>
  <c r="HF42"/>
  <c r="HF26"/>
  <c r="HD104"/>
  <c r="HD105"/>
  <c r="HD92"/>
  <c r="HD96"/>
  <c r="HD100"/>
  <c r="HD75"/>
  <c r="HF74"/>
  <c r="HF58"/>
  <c r="HD59"/>
  <c r="HD94"/>
  <c r="HD98"/>
  <c r="HD102"/>
  <c r="GT75"/>
  <c r="GV74"/>
  <c r="GV58"/>
  <c r="GT59"/>
  <c r="GT105"/>
  <c r="GT92"/>
  <c r="GT96"/>
  <c r="GT100"/>
  <c r="GT11"/>
  <c r="GV10"/>
  <c r="GT90"/>
  <c r="GT43"/>
  <c r="GV42"/>
  <c r="GV26"/>
  <c r="GT94"/>
  <c r="GT102"/>
  <c r="GL26"/>
  <c r="GJ27"/>
  <c r="GJ92"/>
  <c r="GJ96"/>
  <c r="GJ100"/>
  <c r="GL58"/>
  <c r="GJ59"/>
  <c r="GJ104"/>
  <c r="GJ94"/>
  <c r="GJ98"/>
  <c r="GJ102"/>
  <c r="FZ43"/>
  <c r="GB42"/>
  <c r="GB26"/>
  <c r="FZ27"/>
  <c r="FZ75"/>
  <c r="GB74"/>
  <c r="GB58"/>
  <c r="FZ11"/>
  <c r="GB10"/>
  <c r="FZ90"/>
  <c r="FZ98"/>
  <c r="FZ95"/>
  <c r="FZ99"/>
  <c r="FZ103"/>
  <c r="FZ100"/>
  <c r="FZ94"/>
  <c r="FZ102"/>
  <c r="FZ93"/>
  <c r="FZ97"/>
  <c r="FZ101"/>
  <c r="FZ105"/>
  <c r="FR10"/>
  <c r="FP90"/>
  <c r="FP43"/>
  <c r="FR42"/>
  <c r="FR26"/>
  <c r="FP27"/>
  <c r="FP104"/>
  <c r="FP105"/>
  <c r="FP96"/>
  <c r="FP100"/>
  <c r="FR74"/>
  <c r="FR58"/>
  <c r="FP94"/>
  <c r="FP98"/>
  <c r="FP102"/>
  <c r="FF11"/>
  <c r="FH10"/>
  <c r="FF90"/>
  <c r="FF43"/>
  <c r="FH42"/>
  <c r="FH26"/>
  <c r="FF104"/>
  <c r="FF105"/>
  <c r="FF96"/>
  <c r="FF100"/>
  <c r="FH74"/>
  <c r="FH58"/>
  <c r="FF59"/>
  <c r="FF94"/>
  <c r="FF98"/>
  <c r="FF102"/>
  <c r="EV11"/>
  <c r="EX10"/>
  <c r="EV90"/>
  <c r="EV43"/>
  <c r="EX42"/>
  <c r="EX26"/>
  <c r="EV27"/>
  <c r="EV96"/>
  <c r="EV100"/>
  <c r="EV75"/>
  <c r="EX74"/>
  <c r="EX58"/>
  <c r="EV105"/>
  <c r="EV94"/>
  <c r="EV98"/>
  <c r="EV102"/>
  <c r="EN26"/>
  <c r="EL96"/>
  <c r="EL100"/>
  <c r="EN58"/>
  <c r="EL59"/>
  <c r="EN90"/>
  <c r="EL94"/>
  <c r="EL98"/>
  <c r="EL102"/>
  <c r="EB11"/>
  <c r="ED10"/>
  <c r="EB90"/>
  <c r="EB43"/>
  <c r="ED42"/>
  <c r="ED26"/>
  <c r="EB27"/>
  <c r="EB92"/>
  <c r="EB96"/>
  <c r="EB100"/>
  <c r="EB75"/>
  <c r="ED74"/>
  <c r="ED58"/>
  <c r="EB59"/>
  <c r="EB95"/>
  <c r="EB99"/>
  <c r="EB103"/>
  <c r="EB94"/>
  <c r="EB98"/>
  <c r="EB102"/>
  <c r="DR11"/>
  <c r="DT10"/>
  <c r="DR90"/>
  <c r="DR43"/>
  <c r="DT42"/>
  <c r="DT26"/>
  <c r="DR27"/>
  <c r="DR105"/>
  <c r="DR92"/>
  <c r="DR96"/>
  <c r="DR100"/>
  <c r="DR75"/>
  <c r="DT74"/>
  <c r="DT58"/>
  <c r="DR59"/>
  <c r="DR94"/>
  <c r="DR98"/>
  <c r="DR102"/>
  <c r="DH43"/>
  <c r="DJ42"/>
  <c r="DJ26"/>
  <c r="DJ10"/>
  <c r="DH90"/>
  <c r="DH92"/>
  <c r="DH96"/>
  <c r="DH100"/>
  <c r="DH75"/>
  <c r="DJ74"/>
  <c r="DJ58"/>
  <c r="DH59"/>
  <c r="DH105"/>
  <c r="DH94"/>
  <c r="DH102"/>
  <c r="CX90"/>
  <c r="CZ58"/>
  <c r="CX59"/>
  <c r="CZ26"/>
  <c r="CX27"/>
  <c r="CX95"/>
  <c r="CX103"/>
  <c r="CX96"/>
  <c r="CX100"/>
  <c r="CX11"/>
  <c r="CX99"/>
  <c r="CX94"/>
  <c r="CX98"/>
  <c r="CX102"/>
  <c r="CN11"/>
  <c r="CP10"/>
  <c r="CN90"/>
  <c r="CN43"/>
  <c r="CP42"/>
  <c r="CP26"/>
  <c r="CN27"/>
  <c r="CN105"/>
  <c r="CN92"/>
  <c r="CN96"/>
  <c r="CN100"/>
  <c r="CN75"/>
  <c r="CP74"/>
  <c r="CP58"/>
  <c r="CN59"/>
  <c r="CN94"/>
  <c r="CN98"/>
  <c r="CN102"/>
  <c r="CD11"/>
  <c r="CF10"/>
  <c r="CD90"/>
  <c r="CD43"/>
  <c r="CF42"/>
  <c r="CF26"/>
  <c r="CD27"/>
  <c r="CD105"/>
  <c r="CD96"/>
  <c r="CD100"/>
  <c r="CD75"/>
  <c r="CF74"/>
  <c r="CF58"/>
  <c r="CD94"/>
  <c r="CD98"/>
  <c r="CD102"/>
  <c r="BT43"/>
  <c r="BV42"/>
  <c r="BV26"/>
  <c r="BT27"/>
  <c r="BT11"/>
  <c r="BV10"/>
  <c r="BT90"/>
  <c r="BT92"/>
  <c r="BT96"/>
  <c r="BT100"/>
  <c r="BT75"/>
  <c r="BV74"/>
  <c r="BV58"/>
  <c r="BT59"/>
  <c r="BT105"/>
  <c r="BT94"/>
  <c r="BT102"/>
  <c r="BL58"/>
  <c r="BJ59"/>
  <c r="BJ93"/>
  <c r="BJ101"/>
  <c r="BJ105"/>
  <c r="BJ11"/>
  <c r="BJ99"/>
  <c r="BJ94"/>
  <c r="BJ98"/>
  <c r="BJ102"/>
  <c r="BJ90"/>
  <c r="BL26"/>
  <c r="BJ27"/>
  <c r="BJ97"/>
  <c r="BJ95"/>
  <c r="BJ103"/>
  <c r="BJ92"/>
  <c r="BJ96"/>
  <c r="BJ100"/>
  <c r="V75"/>
  <c r="X74"/>
  <c r="N74"/>
  <c r="L75"/>
  <c r="AP75"/>
  <c r="AR74"/>
  <c r="AF75"/>
  <c r="AH74"/>
  <c r="N58"/>
  <c r="L59"/>
  <c r="AZ59"/>
  <c r="BB58"/>
  <c r="AF59"/>
  <c r="AH58"/>
  <c r="V43"/>
  <c r="X42"/>
  <c r="AP43"/>
  <c r="AR42"/>
  <c r="AP27"/>
  <c r="AR26"/>
  <c r="AF27"/>
  <c r="AH26"/>
  <c r="V27"/>
  <c r="X26"/>
  <c r="N26"/>
  <c r="L27"/>
  <c r="AZ27"/>
  <c r="BB26"/>
  <c r="E104" i="74"/>
  <c r="E103"/>
  <c r="E102"/>
  <c r="E101"/>
  <c r="E100"/>
  <c r="E99"/>
  <c r="E86"/>
  <c r="G104"/>
  <c r="G103"/>
  <c r="G102"/>
  <c r="G101"/>
  <c r="G100"/>
  <c r="G99"/>
  <c r="G86"/>
  <c r="I104"/>
  <c r="I103"/>
  <c r="I102"/>
  <c r="I101"/>
  <c r="I100"/>
  <c r="I99"/>
  <c r="I86"/>
  <c r="I85"/>
  <c r="K104"/>
  <c r="K103"/>
  <c r="K102"/>
  <c r="K101"/>
  <c r="K100"/>
  <c r="K99"/>
  <c r="K86"/>
  <c r="K85"/>
  <c r="M104"/>
  <c r="M103"/>
  <c r="M102"/>
  <c r="M101"/>
  <c r="M100"/>
  <c r="M99"/>
  <c r="M86"/>
  <c r="M85"/>
  <c r="O104"/>
  <c r="O103"/>
  <c r="O102"/>
  <c r="O101"/>
  <c r="O100"/>
  <c r="O99"/>
  <c r="O86"/>
  <c r="O85"/>
  <c r="Q104"/>
  <c r="Q103"/>
  <c r="Q102"/>
  <c r="Q101"/>
  <c r="Q100"/>
  <c r="Q99"/>
  <c r="Q86"/>
  <c r="Q85"/>
  <c r="S104"/>
  <c r="S103"/>
  <c r="S102"/>
  <c r="S101"/>
  <c r="S100"/>
  <c r="S99"/>
  <c r="S86"/>
  <c r="S85"/>
  <c r="U104"/>
  <c r="U103"/>
  <c r="U102"/>
  <c r="U101"/>
  <c r="U100"/>
  <c r="U99"/>
  <c r="U86"/>
  <c r="U85"/>
  <c r="W104"/>
  <c r="W103"/>
  <c r="W102"/>
  <c r="W101"/>
  <c r="W100"/>
  <c r="W99"/>
  <c r="W86"/>
  <c r="W85"/>
  <c r="E106"/>
  <c r="E105"/>
  <c r="E88"/>
  <c r="E87"/>
  <c r="G106"/>
  <c r="G105"/>
  <c r="G88"/>
  <c r="G87"/>
  <c r="I106"/>
  <c r="I105"/>
  <c r="I88"/>
  <c r="I87"/>
  <c r="K106"/>
  <c r="K105"/>
  <c r="K88"/>
  <c r="K87"/>
  <c r="M106"/>
  <c r="M105"/>
  <c r="M88"/>
  <c r="M87"/>
  <c r="O106"/>
  <c r="O105"/>
  <c r="O88"/>
  <c r="O87"/>
  <c r="Q106"/>
  <c r="Q105"/>
  <c r="Q88"/>
  <c r="Q87"/>
  <c r="S106"/>
  <c r="S105"/>
  <c r="S88"/>
  <c r="S87"/>
  <c r="U106"/>
  <c r="U105"/>
  <c r="U88"/>
  <c r="U87"/>
  <c r="W106"/>
  <c r="W105"/>
  <c r="W88"/>
  <c r="W87"/>
  <c r="E110"/>
  <c r="E92"/>
  <c r="G110"/>
  <c r="G92"/>
  <c r="I110"/>
  <c r="I92"/>
  <c r="K110"/>
  <c r="K92"/>
  <c r="M110"/>
  <c r="M92"/>
  <c r="O110"/>
  <c r="O92"/>
  <c r="Q110"/>
  <c r="Q92"/>
  <c r="S110"/>
  <c r="S92"/>
  <c r="U110"/>
  <c r="U92"/>
  <c r="W110"/>
  <c r="W92"/>
  <c r="E115"/>
  <c r="E114"/>
  <c r="E116" s="1"/>
  <c r="E117" s="1"/>
  <c r="E109"/>
  <c r="E108"/>
  <c r="E107"/>
  <c r="E91"/>
  <c r="E90"/>
  <c r="E89"/>
  <c r="G115"/>
  <c r="G114"/>
  <c r="G116" s="1"/>
  <c r="G117" s="1"/>
  <c r="G109"/>
  <c r="G108"/>
  <c r="G107"/>
  <c r="G91"/>
  <c r="G90"/>
  <c r="G89"/>
  <c r="I115"/>
  <c r="I114"/>
  <c r="I116" s="1"/>
  <c r="I117" s="1"/>
  <c r="I109"/>
  <c r="I108"/>
  <c r="I107"/>
  <c r="I91"/>
  <c r="I90"/>
  <c r="I89"/>
  <c r="K115"/>
  <c r="K114"/>
  <c r="K116" s="1"/>
  <c r="K117" s="1"/>
  <c r="K118" s="1"/>
  <c r="K109"/>
  <c r="K108"/>
  <c r="K107"/>
  <c r="K91"/>
  <c r="K90"/>
  <c r="K89"/>
  <c r="M115"/>
  <c r="M114"/>
  <c r="M116" s="1"/>
  <c r="M117" s="1"/>
  <c r="M118" s="1"/>
  <c r="M109"/>
  <c r="M108"/>
  <c r="M107"/>
  <c r="M91"/>
  <c r="M90"/>
  <c r="M89"/>
  <c r="O115"/>
  <c r="O114"/>
  <c r="O116" s="1"/>
  <c r="O117" s="1"/>
  <c r="O118" s="1"/>
  <c r="O109"/>
  <c r="O108"/>
  <c r="O107"/>
  <c r="O91"/>
  <c r="O90"/>
  <c r="O89"/>
  <c r="Q115"/>
  <c r="Q114"/>
  <c r="Q116" s="1"/>
  <c r="Q117" s="1"/>
  <c r="Q118" s="1"/>
  <c r="Q109"/>
  <c r="Q108"/>
  <c r="Q107"/>
  <c r="Q91"/>
  <c r="Q90"/>
  <c r="Q89"/>
  <c r="S115"/>
  <c r="S114"/>
  <c r="S116" s="1"/>
  <c r="S117" s="1"/>
  <c r="S118" s="1"/>
  <c r="S109"/>
  <c r="S108"/>
  <c r="S107"/>
  <c r="S91"/>
  <c r="S90"/>
  <c r="S89"/>
  <c r="U115"/>
  <c r="U114"/>
  <c r="U116" s="1"/>
  <c r="U117" s="1"/>
  <c r="U118" s="1"/>
  <c r="U109"/>
  <c r="U108"/>
  <c r="U107"/>
  <c r="U91"/>
  <c r="U90"/>
  <c r="U89"/>
  <c r="W115"/>
  <c r="W114"/>
  <c r="W116" s="1"/>
  <c r="W117" s="1"/>
  <c r="W118" s="1"/>
  <c r="W109"/>
  <c r="W108"/>
  <c r="W107"/>
  <c r="W91"/>
  <c r="W90"/>
  <c r="W89"/>
  <c r="E63"/>
  <c r="G63"/>
  <c r="I63"/>
  <c r="K63"/>
  <c r="M63"/>
  <c r="O63"/>
  <c r="Q63"/>
  <c r="S63"/>
  <c r="U63"/>
  <c r="W63"/>
  <c r="E64"/>
  <c r="G64"/>
  <c r="I64"/>
  <c r="K64"/>
  <c r="M64"/>
  <c r="O64"/>
  <c r="Q64"/>
  <c r="S64"/>
  <c r="U64"/>
  <c r="W64"/>
  <c r="E65"/>
  <c r="G65"/>
  <c r="I65"/>
  <c r="K65"/>
  <c r="M65"/>
  <c r="O65"/>
  <c r="Q65"/>
  <c r="S65"/>
  <c r="U65"/>
  <c r="W65"/>
  <c r="E66"/>
  <c r="G66"/>
  <c r="I66"/>
  <c r="K66"/>
  <c r="M66"/>
  <c r="O66"/>
  <c r="Q66"/>
  <c r="S66"/>
  <c r="U66"/>
  <c r="W66"/>
  <c r="E67"/>
  <c r="G67"/>
  <c r="I67"/>
  <c r="K67"/>
  <c r="M67"/>
  <c r="O67"/>
  <c r="Q67"/>
  <c r="S67"/>
  <c r="U67"/>
  <c r="W67"/>
  <c r="E68"/>
  <c r="G68"/>
  <c r="I68"/>
  <c r="K68"/>
  <c r="M68"/>
  <c r="O68"/>
  <c r="Q68"/>
  <c r="S68"/>
  <c r="U68"/>
  <c r="W68"/>
  <c r="E69"/>
  <c r="G69"/>
  <c r="I69"/>
  <c r="K69"/>
  <c r="M69"/>
  <c r="O69"/>
  <c r="Q69"/>
  <c r="S69"/>
  <c r="U69"/>
  <c r="W69"/>
  <c r="E70"/>
  <c r="G70"/>
  <c r="I70"/>
  <c r="K70"/>
  <c r="M70"/>
  <c r="O70"/>
  <c r="Q70"/>
  <c r="S70"/>
  <c r="U70"/>
  <c r="W70"/>
  <c r="E71"/>
  <c r="G71"/>
  <c r="I71"/>
  <c r="K71"/>
  <c r="M71"/>
  <c r="O71"/>
  <c r="Q71"/>
  <c r="S71"/>
  <c r="U71"/>
  <c r="W71"/>
  <c r="E72"/>
  <c r="G72"/>
  <c r="I72"/>
  <c r="K72"/>
  <c r="M72"/>
  <c r="O72"/>
  <c r="Q72"/>
  <c r="S72"/>
  <c r="U72"/>
  <c r="W72"/>
  <c r="E73"/>
  <c r="G73"/>
  <c r="I73"/>
  <c r="K73"/>
  <c r="M73"/>
  <c r="O73"/>
  <c r="Q73"/>
  <c r="S73"/>
  <c r="U73"/>
  <c r="W73"/>
  <c r="E74"/>
  <c r="G74"/>
  <c r="I74"/>
  <c r="K74"/>
  <c r="M74"/>
  <c r="O74"/>
  <c r="Q74"/>
  <c r="S74"/>
  <c r="U74"/>
  <c r="W74"/>
  <c r="E81"/>
  <c r="G81"/>
  <c r="I81"/>
  <c r="K81"/>
  <c r="M81"/>
  <c r="O81"/>
  <c r="Q81"/>
  <c r="S81"/>
  <c r="U81"/>
  <c r="W81"/>
  <c r="E82"/>
  <c r="G82"/>
  <c r="I82"/>
  <c r="K82"/>
  <c r="M82"/>
  <c r="O82"/>
  <c r="Q82"/>
  <c r="S82"/>
  <c r="U82"/>
  <c r="W82"/>
  <c r="E83"/>
  <c r="G83"/>
  <c r="I83"/>
  <c r="K83"/>
  <c r="M83"/>
  <c r="O83"/>
  <c r="Q83"/>
  <c r="S83"/>
  <c r="U83"/>
  <c r="W83"/>
  <c r="E84"/>
  <c r="G84"/>
  <c r="I84"/>
  <c r="K84"/>
  <c r="M84"/>
  <c r="O84"/>
  <c r="Q84"/>
  <c r="S84"/>
  <c r="U84"/>
  <c r="W84"/>
  <c r="E85"/>
  <c r="G85"/>
  <c r="D104"/>
  <c r="D103"/>
  <c r="D102"/>
  <c r="D101"/>
  <c r="D100"/>
  <c r="D99"/>
  <c r="D86"/>
  <c r="F104"/>
  <c r="F103"/>
  <c r="F102"/>
  <c r="F101"/>
  <c r="F100"/>
  <c r="F99"/>
  <c r="F86"/>
  <c r="H104"/>
  <c r="H103"/>
  <c r="H102"/>
  <c r="H101"/>
  <c r="H100"/>
  <c r="H99"/>
  <c r="H86"/>
  <c r="H85"/>
  <c r="J104"/>
  <c r="J103"/>
  <c r="J102"/>
  <c r="J101"/>
  <c r="J100"/>
  <c r="J99"/>
  <c r="J86"/>
  <c r="J85"/>
  <c r="L104"/>
  <c r="L103"/>
  <c r="L102"/>
  <c r="L101"/>
  <c r="L100"/>
  <c r="L99"/>
  <c r="L86"/>
  <c r="L85"/>
  <c r="N104"/>
  <c r="N103"/>
  <c r="N102"/>
  <c r="N101"/>
  <c r="N100"/>
  <c r="N99"/>
  <c r="N86"/>
  <c r="N85"/>
  <c r="P104"/>
  <c r="P103"/>
  <c r="P102"/>
  <c r="P101"/>
  <c r="P100"/>
  <c r="P99"/>
  <c r="P86"/>
  <c r="P85"/>
  <c r="R104"/>
  <c r="R103"/>
  <c r="R102"/>
  <c r="R101"/>
  <c r="R100"/>
  <c r="R99"/>
  <c r="R86"/>
  <c r="R85"/>
  <c r="T104"/>
  <c r="T103"/>
  <c r="T102"/>
  <c r="T101"/>
  <c r="T100"/>
  <c r="T99"/>
  <c r="T86"/>
  <c r="T85"/>
  <c r="V104"/>
  <c r="V103"/>
  <c r="V102"/>
  <c r="V101"/>
  <c r="V100"/>
  <c r="V99"/>
  <c r="V86"/>
  <c r="V85"/>
  <c r="D106"/>
  <c r="D105"/>
  <c r="D88"/>
  <c r="D87"/>
  <c r="F106"/>
  <c r="F105"/>
  <c r="F88"/>
  <c r="F87"/>
  <c r="H106"/>
  <c r="H105"/>
  <c r="H88"/>
  <c r="H87"/>
  <c r="J106"/>
  <c r="J105"/>
  <c r="J88"/>
  <c r="J87"/>
  <c r="L106"/>
  <c r="L105"/>
  <c r="L88"/>
  <c r="L87"/>
  <c r="N106"/>
  <c r="N105"/>
  <c r="N88"/>
  <c r="N87"/>
  <c r="P106"/>
  <c r="P105"/>
  <c r="P88"/>
  <c r="P87"/>
  <c r="R106"/>
  <c r="R105"/>
  <c r="R88"/>
  <c r="R87"/>
  <c r="T106"/>
  <c r="T105"/>
  <c r="T88"/>
  <c r="T87"/>
  <c r="V106"/>
  <c r="V105"/>
  <c r="V88"/>
  <c r="V87"/>
  <c r="D110"/>
  <c r="D92"/>
  <c r="F110"/>
  <c r="F92"/>
  <c r="H110"/>
  <c r="H92"/>
  <c r="J110"/>
  <c r="J92"/>
  <c r="L110"/>
  <c r="L92"/>
  <c r="N110"/>
  <c r="N92"/>
  <c r="P110"/>
  <c r="P92"/>
  <c r="R110"/>
  <c r="R92"/>
  <c r="T110"/>
  <c r="T92"/>
  <c r="V110"/>
  <c r="V92"/>
  <c r="D115"/>
  <c r="D114"/>
  <c r="D116" s="1"/>
  <c r="D117" s="1"/>
  <c r="D118" s="1"/>
  <c r="D109"/>
  <c r="D108"/>
  <c r="D107"/>
  <c r="D91"/>
  <c r="D90"/>
  <c r="D89"/>
  <c r="F115"/>
  <c r="F114"/>
  <c r="F116" s="1"/>
  <c r="F117" s="1"/>
  <c r="F118" s="1"/>
  <c r="F109"/>
  <c r="F108"/>
  <c r="F107"/>
  <c r="F91"/>
  <c r="F90"/>
  <c r="F89"/>
  <c r="H115"/>
  <c r="H114"/>
  <c r="H116" s="1"/>
  <c r="H117" s="1"/>
  <c r="H118" s="1"/>
  <c r="H109"/>
  <c r="H108"/>
  <c r="H107"/>
  <c r="H91"/>
  <c r="H90"/>
  <c r="H89"/>
  <c r="J115"/>
  <c r="J114"/>
  <c r="J116" s="1"/>
  <c r="J117" s="1"/>
  <c r="J118" s="1"/>
  <c r="J109"/>
  <c r="J108"/>
  <c r="J107"/>
  <c r="J91"/>
  <c r="J90"/>
  <c r="J89"/>
  <c r="L115"/>
  <c r="L114"/>
  <c r="L116" s="1"/>
  <c r="L117" s="1"/>
  <c r="L118" s="1"/>
  <c r="L109"/>
  <c r="L108"/>
  <c r="L107"/>
  <c r="L91"/>
  <c r="L90"/>
  <c r="L89"/>
  <c r="N115"/>
  <c r="N114"/>
  <c r="N116" s="1"/>
  <c r="N117" s="1"/>
  <c r="N118" s="1"/>
  <c r="N109"/>
  <c r="N108"/>
  <c r="N107"/>
  <c r="N91"/>
  <c r="N90"/>
  <c r="N89"/>
  <c r="P115"/>
  <c r="P114"/>
  <c r="P116" s="1"/>
  <c r="P117" s="1"/>
  <c r="P118" s="1"/>
  <c r="P109"/>
  <c r="P108"/>
  <c r="P107"/>
  <c r="P91"/>
  <c r="P90"/>
  <c r="P89"/>
  <c r="R115"/>
  <c r="R114"/>
  <c r="R116" s="1"/>
  <c r="R117" s="1"/>
  <c r="R118" s="1"/>
  <c r="R109"/>
  <c r="R108"/>
  <c r="R107"/>
  <c r="R91"/>
  <c r="R90"/>
  <c r="R89"/>
  <c r="T115"/>
  <c r="T114"/>
  <c r="T116" s="1"/>
  <c r="T117" s="1"/>
  <c r="T118" s="1"/>
  <c r="T109"/>
  <c r="T108"/>
  <c r="T107"/>
  <c r="T91"/>
  <c r="T90"/>
  <c r="T89"/>
  <c r="V115"/>
  <c r="V114"/>
  <c r="V116" s="1"/>
  <c r="V117" s="1"/>
  <c r="V118" s="1"/>
  <c r="V109"/>
  <c r="V108"/>
  <c r="V107"/>
  <c r="V91"/>
  <c r="V90"/>
  <c r="V89"/>
  <c r="D63"/>
  <c r="F63"/>
  <c r="H63"/>
  <c r="J63"/>
  <c r="L63"/>
  <c r="N63"/>
  <c r="P63"/>
  <c r="R63"/>
  <c r="T63"/>
  <c r="V63"/>
  <c r="D64"/>
  <c r="F64"/>
  <c r="H64"/>
  <c r="J64"/>
  <c r="L64"/>
  <c r="N64"/>
  <c r="P64"/>
  <c r="R64"/>
  <c r="T64"/>
  <c r="V64"/>
  <c r="D65"/>
  <c r="F65"/>
  <c r="H65"/>
  <c r="J65"/>
  <c r="L65"/>
  <c r="N65"/>
  <c r="P65"/>
  <c r="R65"/>
  <c r="T65"/>
  <c r="V65"/>
  <c r="D66"/>
  <c r="F66"/>
  <c r="H66"/>
  <c r="J66"/>
  <c r="L66"/>
  <c r="N66"/>
  <c r="P66"/>
  <c r="R66"/>
  <c r="T66"/>
  <c r="V66"/>
  <c r="D67"/>
  <c r="F67"/>
  <c r="H67"/>
  <c r="J67"/>
  <c r="L67"/>
  <c r="N67"/>
  <c r="P67"/>
  <c r="R67"/>
  <c r="T67"/>
  <c r="V67"/>
  <c r="D68"/>
  <c r="F68"/>
  <c r="H68"/>
  <c r="J68"/>
  <c r="L68"/>
  <c r="N68"/>
  <c r="P68"/>
  <c r="R68"/>
  <c r="T68"/>
  <c r="V68"/>
  <c r="D69"/>
  <c r="F69"/>
  <c r="H69"/>
  <c r="J69"/>
  <c r="L69"/>
  <c r="N69"/>
  <c r="P69"/>
  <c r="R69"/>
  <c r="T69"/>
  <c r="V69"/>
  <c r="D70"/>
  <c r="F70"/>
  <c r="H70"/>
  <c r="J70"/>
  <c r="L70"/>
  <c r="N70"/>
  <c r="P70"/>
  <c r="R70"/>
  <c r="T70"/>
  <c r="V70"/>
  <c r="D71"/>
  <c r="F71"/>
  <c r="H71"/>
  <c r="J71"/>
  <c r="L71"/>
  <c r="N71"/>
  <c r="P71"/>
  <c r="R71"/>
  <c r="T71"/>
  <c r="V71"/>
  <c r="D72"/>
  <c r="F72"/>
  <c r="H72"/>
  <c r="J72"/>
  <c r="L72"/>
  <c r="N72"/>
  <c r="P72"/>
  <c r="R72"/>
  <c r="T72"/>
  <c r="V72"/>
  <c r="D73"/>
  <c r="F73"/>
  <c r="H73"/>
  <c r="J73"/>
  <c r="L73"/>
  <c r="N73"/>
  <c r="P73"/>
  <c r="R73"/>
  <c r="T73"/>
  <c r="V73"/>
  <c r="D74"/>
  <c r="F74"/>
  <c r="H74"/>
  <c r="J74"/>
  <c r="L74"/>
  <c r="N74"/>
  <c r="P74"/>
  <c r="R74"/>
  <c r="T74"/>
  <c r="V74"/>
  <c r="D81"/>
  <c r="F81"/>
  <c r="H81"/>
  <c r="J81"/>
  <c r="L81"/>
  <c r="N81"/>
  <c r="P81"/>
  <c r="R81"/>
  <c r="T81"/>
  <c r="V81"/>
  <c r="D82"/>
  <c r="F82"/>
  <c r="H82"/>
  <c r="J82"/>
  <c r="L82"/>
  <c r="N82"/>
  <c r="P82"/>
  <c r="R82"/>
  <c r="T82"/>
  <c r="V82"/>
  <c r="D83"/>
  <c r="F83"/>
  <c r="H83"/>
  <c r="J83"/>
  <c r="L83"/>
  <c r="N83"/>
  <c r="P83"/>
  <c r="R83"/>
  <c r="T83"/>
  <c r="V83"/>
  <c r="D84"/>
  <c r="F84"/>
  <c r="H84"/>
  <c r="J84"/>
  <c r="L84"/>
  <c r="N84"/>
  <c r="P84"/>
  <c r="R84"/>
  <c r="T84"/>
  <c r="V84"/>
  <c r="D85"/>
  <c r="F85"/>
  <c r="O117" i="73"/>
  <c r="S117"/>
  <c r="W117"/>
  <c r="D104"/>
  <c r="D103"/>
  <c r="D102"/>
  <c r="D101"/>
  <c r="D100"/>
  <c r="H104"/>
  <c r="H103"/>
  <c r="H102"/>
  <c r="H101"/>
  <c r="H100"/>
  <c r="L104"/>
  <c r="L103"/>
  <c r="L102"/>
  <c r="L101"/>
  <c r="L100"/>
  <c r="P104"/>
  <c r="P103"/>
  <c r="P102"/>
  <c r="P101"/>
  <c r="P100"/>
  <c r="T104"/>
  <c r="T103"/>
  <c r="T102"/>
  <c r="T101"/>
  <c r="T100"/>
  <c r="D106"/>
  <c r="D105"/>
  <c r="H106"/>
  <c r="H105"/>
  <c r="L106"/>
  <c r="L105"/>
  <c r="P106"/>
  <c r="P105"/>
  <c r="T106"/>
  <c r="T105"/>
  <c r="G71"/>
  <c r="M71"/>
  <c r="Q71"/>
  <c r="U71"/>
  <c r="E72"/>
  <c r="I72"/>
  <c r="M72"/>
  <c r="Q72"/>
  <c r="U72"/>
  <c r="E73"/>
  <c r="I73"/>
  <c r="M73"/>
  <c r="Q73"/>
  <c r="U73"/>
  <c r="E74"/>
  <c r="I74"/>
  <c r="M74"/>
  <c r="Q74"/>
  <c r="U74"/>
  <c r="E89"/>
  <c r="I89"/>
  <c r="M89"/>
  <c r="Q89"/>
  <c r="U89"/>
  <c r="E90"/>
  <c r="I90"/>
  <c r="M90"/>
  <c r="Q90"/>
  <c r="U90"/>
  <c r="E91"/>
  <c r="I91"/>
  <c r="O91"/>
  <c r="Q91"/>
  <c r="U91"/>
  <c r="E92"/>
  <c r="I92"/>
  <c r="M92"/>
  <c r="Q92"/>
  <c r="U92"/>
  <c r="F104"/>
  <c r="F103"/>
  <c r="F102"/>
  <c r="F101"/>
  <c r="F100"/>
  <c r="J104"/>
  <c r="J103"/>
  <c r="J102"/>
  <c r="J101"/>
  <c r="J100"/>
  <c r="N104"/>
  <c r="N103"/>
  <c r="N102"/>
  <c r="N101"/>
  <c r="N100"/>
  <c r="R104"/>
  <c r="R103"/>
  <c r="R102"/>
  <c r="R101"/>
  <c r="R100"/>
  <c r="V104"/>
  <c r="V103"/>
  <c r="V102"/>
  <c r="V101"/>
  <c r="V100"/>
  <c r="F106"/>
  <c r="F105"/>
  <c r="J106"/>
  <c r="J105"/>
  <c r="N106"/>
  <c r="N105"/>
  <c r="R106"/>
  <c r="R105"/>
  <c r="V106"/>
  <c r="V105"/>
  <c r="F114"/>
  <c r="F113"/>
  <c r="F115" s="1"/>
  <c r="F116" s="1"/>
  <c r="F117" s="1"/>
  <c r="F109"/>
  <c r="F108"/>
  <c r="F107"/>
  <c r="H114"/>
  <c r="H113"/>
  <c r="H115" s="1"/>
  <c r="H116" s="1"/>
  <c r="H117" s="1"/>
  <c r="H109"/>
  <c r="H108"/>
  <c r="H107"/>
  <c r="J114"/>
  <c r="J113"/>
  <c r="J115" s="1"/>
  <c r="J116" s="1"/>
  <c r="J117" s="1"/>
  <c r="J109"/>
  <c r="J108"/>
  <c r="J107"/>
  <c r="L114"/>
  <c r="L113"/>
  <c r="L115" s="1"/>
  <c r="L116" s="1"/>
  <c r="L117" s="1"/>
  <c r="L109"/>
  <c r="L108"/>
  <c r="L107"/>
  <c r="N114"/>
  <c r="N113"/>
  <c r="N115" s="1"/>
  <c r="N116" s="1"/>
  <c r="N117" s="1"/>
  <c r="N109"/>
  <c r="N108"/>
  <c r="N107"/>
  <c r="P114"/>
  <c r="P113"/>
  <c r="P115" s="1"/>
  <c r="P116" s="1"/>
  <c r="P117" s="1"/>
  <c r="P109"/>
  <c r="P108"/>
  <c r="P107"/>
  <c r="R114"/>
  <c r="R113"/>
  <c r="R115" s="1"/>
  <c r="R116" s="1"/>
  <c r="R117" s="1"/>
  <c r="R109"/>
  <c r="R108"/>
  <c r="R107"/>
  <c r="T114"/>
  <c r="T113"/>
  <c r="T115" s="1"/>
  <c r="T116" s="1"/>
  <c r="T117" s="1"/>
  <c r="T109"/>
  <c r="T108"/>
  <c r="T107"/>
  <c r="V114"/>
  <c r="V113"/>
  <c r="V115" s="1"/>
  <c r="V116" s="1"/>
  <c r="V117" s="1"/>
  <c r="V109"/>
  <c r="V108"/>
  <c r="V107"/>
  <c r="D113"/>
  <c r="D115" s="1"/>
  <c r="D116" s="1"/>
  <c r="D117" s="1"/>
  <c r="D109"/>
  <c r="D108"/>
  <c r="D107"/>
  <c r="E71"/>
  <c r="I71"/>
  <c r="K71"/>
  <c r="O71"/>
  <c r="S71"/>
  <c r="W71"/>
  <c r="G72"/>
  <c r="K72"/>
  <c r="O72"/>
  <c r="S72"/>
  <c r="W72"/>
  <c r="G73"/>
  <c r="K73"/>
  <c r="O73"/>
  <c r="S73"/>
  <c r="W73"/>
  <c r="G74"/>
  <c r="K74"/>
  <c r="O74"/>
  <c r="S74"/>
  <c r="W74"/>
  <c r="G89"/>
  <c r="K89"/>
  <c r="O89"/>
  <c r="S89"/>
  <c r="W89"/>
  <c r="G90"/>
  <c r="K90"/>
  <c r="O90"/>
  <c r="S90"/>
  <c r="W90"/>
  <c r="G91"/>
  <c r="K91"/>
  <c r="M91"/>
  <c r="S91"/>
  <c r="W91"/>
  <c r="G92"/>
  <c r="K92"/>
  <c r="O92"/>
  <c r="S92"/>
  <c r="W92"/>
  <c r="G107"/>
  <c r="K107"/>
  <c r="O107"/>
  <c r="S107"/>
  <c r="W107"/>
  <c r="G108"/>
  <c r="K108"/>
  <c r="O108"/>
  <c r="S108"/>
  <c r="W108"/>
  <c r="G109"/>
  <c r="K109"/>
  <c r="O109"/>
  <c r="S109"/>
  <c r="W109"/>
  <c r="G110"/>
  <c r="K110"/>
  <c r="O110"/>
  <c r="S110"/>
  <c r="W110"/>
  <c r="I113"/>
  <c r="I115" s="1"/>
  <c r="I116" s="1"/>
  <c r="I117" s="1"/>
  <c r="Q113"/>
  <c r="Q115" s="1"/>
  <c r="Q116" s="1"/>
  <c r="Q117" s="1"/>
  <c r="K114"/>
  <c r="S114"/>
  <c r="D52"/>
  <c r="D63"/>
  <c r="F63"/>
  <c r="H63"/>
  <c r="J63"/>
  <c r="L63"/>
  <c r="N63"/>
  <c r="P63"/>
  <c r="R63"/>
  <c r="T63"/>
  <c r="V63"/>
  <c r="D64"/>
  <c r="F64"/>
  <c r="H64"/>
  <c r="J64"/>
  <c r="L64"/>
  <c r="N64"/>
  <c r="P64"/>
  <c r="R64"/>
  <c r="T64"/>
  <c r="V64"/>
  <c r="D65"/>
  <c r="F65"/>
  <c r="H65"/>
  <c r="J65"/>
  <c r="L65"/>
  <c r="N65"/>
  <c r="P65"/>
  <c r="R65"/>
  <c r="T65"/>
  <c r="V65"/>
  <c r="D66"/>
  <c r="F66"/>
  <c r="H66"/>
  <c r="J66"/>
  <c r="L66"/>
  <c r="N66"/>
  <c r="P66"/>
  <c r="R66"/>
  <c r="T66"/>
  <c r="V66"/>
  <c r="D67"/>
  <c r="F67"/>
  <c r="H67"/>
  <c r="J67"/>
  <c r="L67"/>
  <c r="N67"/>
  <c r="P67"/>
  <c r="R67"/>
  <c r="T67"/>
  <c r="V67"/>
  <c r="D68"/>
  <c r="F68"/>
  <c r="H68"/>
  <c r="J68"/>
  <c r="L68"/>
  <c r="N68"/>
  <c r="P68"/>
  <c r="R68"/>
  <c r="T68"/>
  <c r="V68"/>
  <c r="D69"/>
  <c r="F69"/>
  <c r="H69"/>
  <c r="J69"/>
  <c r="L69"/>
  <c r="N69"/>
  <c r="P69"/>
  <c r="R69"/>
  <c r="T69"/>
  <c r="V69"/>
  <c r="D70"/>
  <c r="F70"/>
  <c r="H70"/>
  <c r="J70"/>
  <c r="L70"/>
  <c r="N70"/>
  <c r="P70"/>
  <c r="R70"/>
  <c r="T70"/>
  <c r="V70"/>
  <c r="D71"/>
  <c r="F71"/>
  <c r="H71"/>
  <c r="J71"/>
  <c r="L71"/>
  <c r="N71"/>
  <c r="P71"/>
  <c r="R71"/>
  <c r="T71"/>
  <c r="V71"/>
  <c r="D72"/>
  <c r="F72"/>
  <c r="H72"/>
  <c r="J72"/>
  <c r="L72"/>
  <c r="N72"/>
  <c r="P72"/>
  <c r="R72"/>
  <c r="T72"/>
  <c r="V72"/>
  <c r="D73"/>
  <c r="F73"/>
  <c r="H73"/>
  <c r="J73"/>
  <c r="L73"/>
  <c r="N73"/>
  <c r="P73"/>
  <c r="R73"/>
  <c r="T73"/>
  <c r="V73"/>
  <c r="D74"/>
  <c r="F74"/>
  <c r="H74"/>
  <c r="J74"/>
  <c r="L74"/>
  <c r="N74"/>
  <c r="P74"/>
  <c r="R74"/>
  <c r="T74"/>
  <c r="V74"/>
  <c r="D81"/>
  <c r="F81"/>
  <c r="H81"/>
  <c r="J81"/>
  <c r="L81"/>
  <c r="N81"/>
  <c r="P81"/>
  <c r="R81"/>
  <c r="T81"/>
  <c r="V81"/>
  <c r="D82"/>
  <c r="F82"/>
  <c r="H82"/>
  <c r="J82"/>
  <c r="L82"/>
  <c r="N82"/>
  <c r="P82"/>
  <c r="R82"/>
  <c r="T82"/>
  <c r="V82"/>
  <c r="D83"/>
  <c r="F83"/>
  <c r="H83"/>
  <c r="J83"/>
  <c r="L83"/>
  <c r="N83"/>
  <c r="P83"/>
  <c r="R83"/>
  <c r="T83"/>
  <c r="V83"/>
  <c r="D84"/>
  <c r="F84"/>
  <c r="H84"/>
  <c r="J84"/>
  <c r="L84"/>
  <c r="N84"/>
  <c r="P84"/>
  <c r="R84"/>
  <c r="T84"/>
  <c r="V84"/>
  <c r="D85"/>
  <c r="F85"/>
  <c r="H85"/>
  <c r="J85"/>
  <c r="L85"/>
  <c r="N85"/>
  <c r="P85"/>
  <c r="R85"/>
  <c r="T85"/>
  <c r="V85"/>
  <c r="D86"/>
  <c r="F86"/>
  <c r="H86"/>
  <c r="J86"/>
  <c r="L86"/>
  <c r="N86"/>
  <c r="P86"/>
  <c r="R86"/>
  <c r="T86"/>
  <c r="V86"/>
  <c r="D87"/>
  <c r="F87"/>
  <c r="H87"/>
  <c r="J87"/>
  <c r="L87"/>
  <c r="N87"/>
  <c r="P87"/>
  <c r="R87"/>
  <c r="T87"/>
  <c r="V87"/>
  <c r="D88"/>
  <c r="F88"/>
  <c r="H88"/>
  <c r="J88"/>
  <c r="L88"/>
  <c r="N88"/>
  <c r="P88"/>
  <c r="R88"/>
  <c r="T88"/>
  <c r="V88"/>
  <c r="D89"/>
  <c r="F89"/>
  <c r="H89"/>
  <c r="J89"/>
  <c r="L89"/>
  <c r="N89"/>
  <c r="P89"/>
  <c r="R89"/>
  <c r="T89"/>
  <c r="V89"/>
  <c r="D90"/>
  <c r="F90"/>
  <c r="H90"/>
  <c r="J90"/>
  <c r="L90"/>
  <c r="N90"/>
  <c r="P90"/>
  <c r="R90"/>
  <c r="T90"/>
  <c r="V90"/>
  <c r="D91"/>
  <c r="F91"/>
  <c r="H91"/>
  <c r="J91"/>
  <c r="L91"/>
  <c r="N91"/>
  <c r="P91"/>
  <c r="R91"/>
  <c r="T91"/>
  <c r="V91"/>
  <c r="D92"/>
  <c r="F92"/>
  <c r="H92"/>
  <c r="J92"/>
  <c r="L92"/>
  <c r="N92"/>
  <c r="P92"/>
  <c r="R92"/>
  <c r="T92"/>
  <c r="V92"/>
  <c r="D99"/>
  <c r="F99"/>
  <c r="H99"/>
  <c r="J99"/>
  <c r="L99"/>
  <c r="N99"/>
  <c r="P99"/>
  <c r="R99"/>
  <c r="T99"/>
  <c r="V99"/>
  <c r="E100"/>
  <c r="I100"/>
  <c r="M100"/>
  <c r="Q100"/>
  <c r="U100"/>
  <c r="E101"/>
  <c r="I101"/>
  <c r="M101"/>
  <c r="Q101"/>
  <c r="U101"/>
  <c r="E102"/>
  <c r="I102"/>
  <c r="M102"/>
  <c r="Q102"/>
  <c r="U102"/>
  <c r="E103"/>
  <c r="I103"/>
  <c r="M103"/>
  <c r="Q103"/>
  <c r="U103"/>
  <c r="E105"/>
  <c r="I105"/>
  <c r="M105"/>
  <c r="Q105"/>
  <c r="U105"/>
  <c r="E107"/>
  <c r="I107"/>
  <c r="M107"/>
  <c r="Q107"/>
  <c r="U107"/>
  <c r="E108"/>
  <c r="I108"/>
  <c r="M108"/>
  <c r="Q108"/>
  <c r="U108"/>
  <c r="E109"/>
  <c r="I109"/>
  <c r="M109"/>
  <c r="Q109"/>
  <c r="U109"/>
  <c r="E113"/>
  <c r="E115" s="1"/>
  <c r="E116" s="1"/>
  <c r="E117" s="1"/>
  <c r="M113"/>
  <c r="M115" s="1"/>
  <c r="M116" s="1"/>
  <c r="M117" s="1"/>
  <c r="U113"/>
  <c r="U115" s="1"/>
  <c r="U116" s="1"/>
  <c r="U117" s="1"/>
  <c r="G114"/>
  <c r="O114"/>
  <c r="W114"/>
  <c r="DH98" i="62" l="1"/>
  <c r="WD57"/>
  <c r="Y57"/>
  <c r="SU57"/>
  <c r="HG57"/>
  <c r="SK57"/>
  <c r="PS57"/>
  <c r="DA57"/>
  <c r="EE57"/>
  <c r="TY57"/>
  <c r="NU57"/>
  <c r="RG57"/>
  <c r="KS57"/>
  <c r="EO57"/>
  <c r="LW57"/>
  <c r="FS57"/>
  <c r="O57"/>
  <c r="TE57"/>
  <c r="QC57"/>
  <c r="NA57"/>
  <c r="TO57"/>
  <c r="QM57"/>
  <c r="NK57"/>
  <c r="JY57"/>
  <c r="GW57"/>
  <c r="DU57"/>
  <c r="AS57"/>
  <c r="LC57"/>
  <c r="IA57"/>
  <c r="EY57"/>
  <c r="BW57"/>
  <c r="BC23"/>
  <c r="CQ23"/>
  <c r="EE23"/>
  <c r="FS23"/>
  <c r="HG23"/>
  <c r="IU23"/>
  <c r="KI23"/>
  <c r="LW23"/>
  <c r="NK23"/>
  <c r="OY23"/>
  <c r="QM23"/>
  <c r="SA23"/>
  <c r="TO23"/>
  <c r="VC23"/>
  <c r="Y23"/>
  <c r="BM23"/>
  <c r="DA23"/>
  <c r="EO23"/>
  <c r="GC23"/>
  <c r="HQ23"/>
  <c r="JE23"/>
  <c r="KS23"/>
  <c r="MG23"/>
  <c r="NU23"/>
  <c r="PI23"/>
  <c r="QW23"/>
  <c r="SK23"/>
  <c r="TY23"/>
  <c r="VM23"/>
  <c r="F262" i="100"/>
  <c r="BW49" i="62"/>
  <c r="BM49"/>
  <c r="NK49"/>
  <c r="QC49"/>
  <c r="EY49"/>
  <c r="EO49"/>
  <c r="QM49"/>
  <c r="TE49"/>
  <c r="RQ49"/>
  <c r="VC49"/>
  <c r="OY49"/>
  <c r="JE49"/>
  <c r="DA49"/>
  <c r="JO49"/>
  <c r="DK49"/>
  <c r="TY49"/>
  <c r="QW49"/>
  <c r="NU49"/>
  <c r="UI49"/>
  <c r="RG49"/>
  <c r="OE49"/>
  <c r="LM49"/>
  <c r="IK49"/>
  <c r="FI49"/>
  <c r="CG49"/>
  <c r="LW49"/>
  <c r="IU49"/>
  <c r="FS49"/>
  <c r="CQ49"/>
  <c r="Y21"/>
  <c r="BM21"/>
  <c r="DA21"/>
  <c r="EO21"/>
  <c r="GC21"/>
  <c r="HQ21"/>
  <c r="JE21"/>
  <c r="KS21"/>
  <c r="MG21"/>
  <c r="NU21"/>
  <c r="PI21"/>
  <c r="QW21"/>
  <c r="SK21"/>
  <c r="TY21"/>
  <c r="VM21"/>
  <c r="BC21"/>
  <c r="CQ21"/>
  <c r="EE21"/>
  <c r="FS21"/>
  <c r="HG21"/>
  <c r="IU21"/>
  <c r="KI21"/>
  <c r="LW21"/>
  <c r="NK21"/>
  <c r="OY21"/>
  <c r="QM21"/>
  <c r="SA21"/>
  <c r="TO21"/>
  <c r="VC21"/>
  <c r="WD21"/>
  <c r="QM69"/>
  <c r="DU69"/>
  <c r="FS69"/>
  <c r="F239" i="100"/>
  <c r="PI37" i="62"/>
  <c r="US37"/>
  <c r="US71"/>
  <c r="OY71"/>
  <c r="FS71"/>
  <c r="GM41"/>
  <c r="QC41"/>
  <c r="DA41"/>
  <c r="JE41"/>
  <c r="TY41"/>
  <c r="F319" i="100"/>
  <c r="NA84" i="62"/>
  <c r="QC84"/>
  <c r="OE84"/>
  <c r="MG84"/>
  <c r="VM84"/>
  <c r="IU84"/>
  <c r="JY84"/>
  <c r="JY66"/>
  <c r="SU66"/>
  <c r="MQ66"/>
  <c r="GM66"/>
  <c r="AI66"/>
  <c r="QC77"/>
  <c r="EY77"/>
  <c r="MG77"/>
  <c r="AI77"/>
  <c r="VM77"/>
  <c r="SU77"/>
  <c r="GW77"/>
  <c r="HG77"/>
  <c r="F296" i="100"/>
  <c r="KI72" i="62"/>
  <c r="VC72"/>
  <c r="UI72"/>
  <c r="IA72"/>
  <c r="QC72"/>
  <c r="JY72"/>
  <c r="DU72"/>
  <c r="F323" i="100"/>
  <c r="KS88" i="62"/>
  <c r="AI88"/>
  <c r="QW88"/>
  <c r="GC88"/>
  <c r="QM88"/>
  <c r="NA88"/>
  <c r="BC88"/>
  <c r="CG88"/>
  <c r="F315" i="100"/>
  <c r="NA80" i="62"/>
  <c r="US80"/>
  <c r="JE80"/>
  <c r="TO80"/>
  <c r="QW80"/>
  <c r="EE80"/>
  <c r="FI80"/>
  <c r="F242" i="100"/>
  <c r="O40" i="62"/>
  <c r="BC40"/>
  <c r="CQ40"/>
  <c r="EE40"/>
  <c r="FS40"/>
  <c r="HG40"/>
  <c r="IU40"/>
  <c r="KI40"/>
  <c r="LW40"/>
  <c r="NK40"/>
  <c r="UI40"/>
  <c r="VW40"/>
  <c r="OY40"/>
  <c r="QM40"/>
  <c r="SA40"/>
  <c r="KP43"/>
  <c r="KP131"/>
  <c r="F294" i="100"/>
  <c r="NK70" i="62"/>
  <c r="FS70"/>
  <c r="LC70"/>
  <c r="VM70"/>
  <c r="PI70"/>
  <c r="JE70"/>
  <c r="DA70"/>
  <c r="F313" i="100"/>
  <c r="KI78" i="62"/>
  <c r="NK78"/>
  <c r="TY78"/>
  <c r="LW78"/>
  <c r="AS78"/>
  <c r="UI78"/>
  <c r="RQ78"/>
  <c r="EY78"/>
  <c r="GC78"/>
  <c r="F233" i="100"/>
  <c r="DU31" i="62"/>
  <c r="JY31"/>
  <c r="OO31"/>
  <c r="RQ31"/>
  <c r="DK31"/>
  <c r="JO31"/>
  <c r="TY31"/>
  <c r="MG67"/>
  <c r="GC67"/>
  <c r="SU67"/>
  <c r="JE67"/>
  <c r="LC67"/>
  <c r="RQ67"/>
  <c r="RG67"/>
  <c r="NU67"/>
  <c r="HQ67"/>
  <c r="BM67"/>
  <c r="JO67"/>
  <c r="DK67"/>
  <c r="WD67"/>
  <c r="VM67"/>
  <c r="SK67"/>
  <c r="VC67"/>
  <c r="SA67"/>
  <c r="PS67"/>
  <c r="OE67"/>
  <c r="LM67"/>
  <c r="IK67"/>
  <c r="FI67"/>
  <c r="CG67"/>
  <c r="NK67"/>
  <c r="KI67"/>
  <c r="HG67"/>
  <c r="EE67"/>
  <c r="BC67"/>
  <c r="F238" i="100"/>
  <c r="Y36" i="62"/>
  <c r="AS36"/>
  <c r="BM36"/>
  <c r="CG36"/>
  <c r="DA36"/>
  <c r="DU36"/>
  <c r="EO36"/>
  <c r="FI36"/>
  <c r="GC36"/>
  <c r="GW36"/>
  <c r="HQ36"/>
  <c r="IK36"/>
  <c r="JE36"/>
  <c r="F207" i="100"/>
  <c r="GM16" i="62"/>
  <c r="F205" i="100"/>
  <c r="IA14" i="62"/>
  <c r="BT98"/>
  <c r="FP92"/>
  <c r="FP91" s="1"/>
  <c r="GT98"/>
  <c r="GT27"/>
  <c r="KP98"/>
  <c r="KZ93"/>
  <c r="RD96"/>
  <c r="RD27"/>
  <c r="WD32"/>
  <c r="WD40"/>
  <c r="WD31"/>
  <c r="VM30"/>
  <c r="TY30"/>
  <c r="SK30"/>
  <c r="QW30"/>
  <c r="PI30"/>
  <c r="NU30"/>
  <c r="MG30"/>
  <c r="KS30"/>
  <c r="JE30"/>
  <c r="HQ30"/>
  <c r="GC30"/>
  <c r="EO30"/>
  <c r="DA30"/>
  <c r="BM30"/>
  <c r="Y30"/>
  <c r="RQ32"/>
  <c r="QC32"/>
  <c r="OO32"/>
  <c r="VW32"/>
  <c r="UI32"/>
  <c r="SU32"/>
  <c r="LW32"/>
  <c r="KI32"/>
  <c r="IU32"/>
  <c r="HG32"/>
  <c r="FS32"/>
  <c r="EE32"/>
  <c r="CQ32"/>
  <c r="BC32"/>
  <c r="O32"/>
  <c r="SA36"/>
  <c r="RG36"/>
  <c r="QM36"/>
  <c r="PS36"/>
  <c r="OY36"/>
  <c r="OE36"/>
  <c r="VW36"/>
  <c r="VC36"/>
  <c r="UI36"/>
  <c r="TO36"/>
  <c r="SU36"/>
  <c r="NA36"/>
  <c r="MG36"/>
  <c r="LM36"/>
  <c r="KS36"/>
  <c r="JY36"/>
  <c r="IU36"/>
  <c r="HG36"/>
  <c r="FS36"/>
  <c r="EE36"/>
  <c r="CQ36"/>
  <c r="BC36"/>
  <c r="O36"/>
  <c r="SU40"/>
  <c r="PS40"/>
  <c r="VC40"/>
  <c r="MQ40"/>
  <c r="JO40"/>
  <c r="GM40"/>
  <c r="DK40"/>
  <c r="AI40"/>
  <c r="MQ31"/>
  <c r="AI31"/>
  <c r="NA31"/>
  <c r="AS31"/>
  <c r="EY37"/>
  <c r="VM41"/>
  <c r="GC41"/>
  <c r="MQ41"/>
  <c r="US23"/>
  <c r="RQ23"/>
  <c r="OO23"/>
  <c r="LM23"/>
  <c r="IK23"/>
  <c r="FI23"/>
  <c r="CG23"/>
  <c r="VW23"/>
  <c r="SU23"/>
  <c r="PS23"/>
  <c r="MQ23"/>
  <c r="JO23"/>
  <c r="GM23"/>
  <c r="DK23"/>
  <c r="AI23"/>
  <c r="VW21"/>
  <c r="SU21"/>
  <c r="PS21"/>
  <c r="MQ21"/>
  <c r="JO21"/>
  <c r="GM21"/>
  <c r="DK21"/>
  <c r="AI21"/>
  <c r="TE21"/>
  <c r="QC21"/>
  <c r="NA21"/>
  <c r="JY21"/>
  <c r="GW21"/>
  <c r="DU21"/>
  <c r="AS21"/>
  <c r="BC49"/>
  <c r="HG49"/>
  <c r="AS49"/>
  <c r="GW49"/>
  <c r="MQ49"/>
  <c r="SU49"/>
  <c r="PI49"/>
  <c r="VM49"/>
  <c r="AI49"/>
  <c r="Y49"/>
  <c r="MG49"/>
  <c r="OO49"/>
  <c r="DK57"/>
  <c r="JO57"/>
  <c r="CG57"/>
  <c r="IK57"/>
  <c r="OY57"/>
  <c r="VC57"/>
  <c r="RQ57"/>
  <c r="NA49"/>
  <c r="LC49"/>
  <c r="TO49"/>
  <c r="IA49"/>
  <c r="CQ57"/>
  <c r="BM57"/>
  <c r="OE57"/>
  <c r="QW57"/>
  <c r="KI57"/>
  <c r="VW57"/>
  <c r="GC57"/>
  <c r="PI57"/>
  <c r="MG57"/>
  <c r="DU71"/>
  <c r="CQ67"/>
  <c r="IU67"/>
  <c r="AS67"/>
  <c r="GW67"/>
  <c r="NA67"/>
  <c r="QM67"/>
  <c r="QW67"/>
  <c r="GC70"/>
  <c r="SK70"/>
  <c r="AI67"/>
  <c r="MQ67"/>
  <c r="KS67"/>
  <c r="UI67"/>
  <c r="RG70"/>
  <c r="EY67"/>
  <c r="OO67"/>
  <c r="GW72"/>
  <c r="TE72"/>
  <c r="JO66"/>
  <c r="VW66"/>
  <c r="SA70"/>
  <c r="IA67"/>
  <c r="LM80"/>
  <c r="NK80"/>
  <c r="CQ84"/>
  <c r="SA84"/>
  <c r="HG88"/>
  <c r="Y84"/>
  <c r="UI88"/>
  <c r="LC78"/>
  <c r="BM80"/>
  <c r="O78"/>
  <c r="JO80"/>
  <c r="AS77"/>
  <c r="PI77"/>
  <c r="AF11"/>
  <c r="OO77"/>
  <c r="QM77"/>
  <c r="OE72"/>
  <c r="QC66"/>
  <c r="KI70"/>
  <c r="BW67"/>
  <c r="VW67"/>
  <c r="KS66"/>
  <c r="VC15"/>
  <c r="F206" i="100"/>
  <c r="SA20" i="62"/>
  <c r="F211" i="100"/>
  <c r="WD45" i="62"/>
  <c r="F258" i="100"/>
  <c r="Y50" i="62"/>
  <c r="F263" i="100"/>
  <c r="WD52" i="62"/>
  <c r="F265" i="100"/>
  <c r="WD54" i="62"/>
  <c r="F267" i="100"/>
  <c r="O51" i="62"/>
  <c r="F264" i="100"/>
  <c r="Y46" i="62"/>
  <c r="F259" i="100"/>
  <c r="AI60" i="62"/>
  <c r="F284" i="100"/>
  <c r="O23" i="62"/>
  <c r="F214" i="100"/>
  <c r="O21" i="62"/>
  <c r="F212" i="100"/>
  <c r="VW69" i="62"/>
  <c r="F293" i="100"/>
  <c r="JE71" i="62"/>
  <c r="F295" i="100"/>
  <c r="SK66" i="62"/>
  <c r="F290" i="100"/>
  <c r="O77" i="62"/>
  <c r="F312" i="100"/>
  <c r="O67" i="62"/>
  <c r="F291" i="100"/>
  <c r="Y61" i="62"/>
  <c r="F285" i="100"/>
  <c r="WD17" i="62"/>
  <c r="F208" i="100"/>
  <c r="WD76" i="62"/>
  <c r="F311" i="100"/>
  <c r="RQ22" i="62"/>
  <c r="F213" i="100"/>
  <c r="AS19" i="62"/>
  <c r="F210" i="100"/>
  <c r="WD48" i="62"/>
  <c r="F261" i="100"/>
  <c r="WC44" i="62"/>
  <c r="KS44" s="1"/>
  <c r="E257" i="100"/>
  <c r="WD47" i="62"/>
  <c r="F260" i="100"/>
  <c r="Y28" i="62"/>
  <c r="F230" i="100"/>
  <c r="WD56" i="62"/>
  <c r="F269" i="100"/>
  <c r="EO53" i="62"/>
  <c r="F266" i="100"/>
  <c r="Y62" i="62"/>
  <c r="F286" i="100"/>
  <c r="O63" i="62"/>
  <c r="F287" i="100"/>
  <c r="U129" i="62"/>
  <c r="OV126"/>
  <c r="JE66"/>
  <c r="NR92"/>
  <c r="DR124"/>
  <c r="JL92"/>
  <c r="JL27"/>
  <c r="KF92"/>
  <c r="KF27"/>
  <c r="LJ92"/>
  <c r="LJ27"/>
  <c r="LT92"/>
  <c r="OB27"/>
  <c r="UP92"/>
  <c r="OB94"/>
  <c r="OB91" s="1"/>
  <c r="CQ56"/>
  <c r="EV92"/>
  <c r="EV91" s="1"/>
  <c r="AS39"/>
  <c r="CG39"/>
  <c r="DU39"/>
  <c r="FI39"/>
  <c r="GW39"/>
  <c r="IK39"/>
  <c r="JY39"/>
  <c r="LM39"/>
  <c r="NA39"/>
  <c r="OE39"/>
  <c r="OY39"/>
  <c r="PS39"/>
  <c r="QM39"/>
  <c r="RG39"/>
  <c r="SA39"/>
  <c r="SU39"/>
  <c r="AI39"/>
  <c r="BW39"/>
  <c r="DK39"/>
  <c r="EY39"/>
  <c r="GM39"/>
  <c r="IA39"/>
  <c r="JO39"/>
  <c r="LC39"/>
  <c r="MQ39"/>
  <c r="TE39"/>
  <c r="TY39"/>
  <c r="US39"/>
  <c r="VM39"/>
  <c r="Y64"/>
  <c r="BW64"/>
  <c r="AI64"/>
  <c r="NK64"/>
  <c r="BC64"/>
  <c r="VM64"/>
  <c r="SK64"/>
  <c r="PI64"/>
  <c r="MG64"/>
  <c r="JE64"/>
  <c r="GC64"/>
  <c r="DA64"/>
  <c r="Y35"/>
  <c r="BM35"/>
  <c r="DA35"/>
  <c r="EO35"/>
  <c r="GC35"/>
  <c r="HQ35"/>
  <c r="JE35"/>
  <c r="KS35"/>
  <c r="MG35"/>
  <c r="NU35"/>
  <c r="OO35"/>
  <c r="PI35"/>
  <c r="QC35"/>
  <c r="QW35"/>
  <c r="RQ35"/>
  <c r="SK35"/>
  <c r="AI35"/>
  <c r="BW35"/>
  <c r="DK35"/>
  <c r="EY35"/>
  <c r="GM35"/>
  <c r="IA35"/>
  <c r="JO35"/>
  <c r="LC35"/>
  <c r="MQ35"/>
  <c r="SU35"/>
  <c r="TO35"/>
  <c r="UI35"/>
  <c r="VC35"/>
  <c r="VW35"/>
  <c r="Y73"/>
  <c r="OO73"/>
  <c r="MQ73"/>
  <c r="CG73"/>
  <c r="RQ73"/>
  <c r="IA73"/>
  <c r="JY73"/>
  <c r="RG73"/>
  <c r="QW73"/>
  <c r="NK73"/>
  <c r="HG73"/>
  <c r="BC73"/>
  <c r="JE73"/>
  <c r="DA73"/>
  <c r="Y34"/>
  <c r="AS34"/>
  <c r="BM34"/>
  <c r="CG34"/>
  <c r="DA34"/>
  <c r="DU34"/>
  <c r="EO34"/>
  <c r="FI34"/>
  <c r="GC34"/>
  <c r="GW34"/>
  <c r="HQ34"/>
  <c r="IK34"/>
  <c r="JE34"/>
  <c r="JY34"/>
  <c r="KS34"/>
  <c r="LM34"/>
  <c r="MG34"/>
  <c r="NA34"/>
  <c r="NU34"/>
  <c r="OO34"/>
  <c r="PI34"/>
  <c r="QC34"/>
  <c r="QW34"/>
  <c r="RQ34"/>
  <c r="SK34"/>
  <c r="TE34"/>
  <c r="TY34"/>
  <c r="US34"/>
  <c r="WD79"/>
  <c r="GW79"/>
  <c r="SK79"/>
  <c r="DU79"/>
  <c r="QW79"/>
  <c r="OE79"/>
  <c r="CG79"/>
  <c r="CQ79"/>
  <c r="TE79"/>
  <c r="NA79"/>
  <c r="QM79"/>
  <c r="KS79"/>
  <c r="EO79"/>
  <c r="LC79"/>
  <c r="EY79"/>
  <c r="WD82"/>
  <c r="VW82"/>
  <c r="AI82"/>
  <c r="SU82"/>
  <c r="DK82"/>
  <c r="RG82"/>
  <c r="OO82"/>
  <c r="BW82"/>
  <c r="DA82"/>
  <c r="TO82"/>
  <c r="NK82"/>
  <c r="QW82"/>
  <c r="KI82"/>
  <c r="EE82"/>
  <c r="LM82"/>
  <c r="FI82"/>
  <c r="Y65"/>
  <c r="GM65"/>
  <c r="QC65"/>
  <c r="AI65"/>
  <c r="TE65"/>
  <c r="LM65"/>
  <c r="RQ65"/>
  <c r="IA65"/>
  <c r="JY65"/>
  <c r="UI65"/>
  <c r="TY65"/>
  <c r="OY65"/>
  <c r="KI65"/>
  <c r="EE65"/>
  <c r="MG65"/>
  <c r="GC65"/>
  <c r="O68"/>
  <c r="JY68"/>
  <c r="NU68"/>
  <c r="BM68"/>
  <c r="UI68"/>
  <c r="OE68"/>
  <c r="IA68"/>
  <c r="BW68"/>
  <c r="Y38"/>
  <c r="AS38"/>
  <c r="BM38"/>
  <c r="CG38"/>
  <c r="DA38"/>
  <c r="DU38"/>
  <c r="EO38"/>
  <c r="FI38"/>
  <c r="GC38"/>
  <c r="GW38"/>
  <c r="HQ38"/>
  <c r="IK38"/>
  <c r="JE38"/>
  <c r="JY38"/>
  <c r="KS38"/>
  <c r="LM38"/>
  <c r="MG38"/>
  <c r="NA38"/>
  <c r="NU38"/>
  <c r="OO38"/>
  <c r="PI38"/>
  <c r="QC38"/>
  <c r="QW38"/>
  <c r="RQ38"/>
  <c r="SK38"/>
  <c r="TE38"/>
  <c r="TY38"/>
  <c r="US38"/>
  <c r="VM38"/>
  <c r="Y78"/>
  <c r="LM78"/>
  <c r="TO78"/>
  <c r="EE78"/>
  <c r="QM78"/>
  <c r="NU78"/>
  <c r="BC78"/>
  <c r="CG78"/>
  <c r="SA78"/>
  <c r="VM78"/>
  <c r="PI78"/>
  <c r="IU78"/>
  <c r="CQ78"/>
  <c r="JY78"/>
  <c r="DU78"/>
  <c r="VW78"/>
  <c r="SU78"/>
  <c r="PS78"/>
  <c r="MQ78"/>
  <c r="TE78"/>
  <c r="QC78"/>
  <c r="NA78"/>
  <c r="JO78"/>
  <c r="GM78"/>
  <c r="DK78"/>
  <c r="AI78"/>
  <c r="KS78"/>
  <c r="HQ78"/>
  <c r="EO78"/>
  <c r="BM78"/>
  <c r="Y31"/>
  <c r="BM31"/>
  <c r="DA31"/>
  <c r="EO31"/>
  <c r="GC31"/>
  <c r="HQ31"/>
  <c r="JE31"/>
  <c r="KS31"/>
  <c r="MG31"/>
  <c r="NK31"/>
  <c r="OE31"/>
  <c r="OY31"/>
  <c r="PS31"/>
  <c r="QM31"/>
  <c r="RG31"/>
  <c r="SA31"/>
  <c r="O31"/>
  <c r="BC31"/>
  <c r="CQ31"/>
  <c r="EE31"/>
  <c r="FS31"/>
  <c r="HG31"/>
  <c r="IU31"/>
  <c r="KI31"/>
  <c r="LW31"/>
  <c r="SU31"/>
  <c r="TO31"/>
  <c r="UI31"/>
  <c r="VC31"/>
  <c r="VW31"/>
  <c r="CQ12"/>
  <c r="MG12"/>
  <c r="O16"/>
  <c r="IK16"/>
  <c r="O24"/>
  <c r="BC24"/>
  <c r="O14"/>
  <c r="FI14"/>
  <c r="IH124"/>
  <c r="CD59"/>
  <c r="CD92"/>
  <c r="CD91" s="1"/>
  <c r="EL92"/>
  <c r="FZ92"/>
  <c r="FZ91" s="1"/>
  <c r="FZ59"/>
  <c r="PP59"/>
  <c r="RX93"/>
  <c r="RX75"/>
  <c r="TB59"/>
  <c r="WD34"/>
  <c r="WD38"/>
  <c r="WD39"/>
  <c r="VM34"/>
  <c r="UI34"/>
  <c r="SU34"/>
  <c r="RG34"/>
  <c r="PS34"/>
  <c r="OE34"/>
  <c r="MQ34"/>
  <c r="LC34"/>
  <c r="JO34"/>
  <c r="IA34"/>
  <c r="GM34"/>
  <c r="EY34"/>
  <c r="DK34"/>
  <c r="BW34"/>
  <c r="AI34"/>
  <c r="VC38"/>
  <c r="TO38"/>
  <c r="SA38"/>
  <c r="QM38"/>
  <c r="OY38"/>
  <c r="NK38"/>
  <c r="LW38"/>
  <c r="KI38"/>
  <c r="IU38"/>
  <c r="HG38"/>
  <c r="FS38"/>
  <c r="EE38"/>
  <c r="CQ38"/>
  <c r="BC38"/>
  <c r="O38"/>
  <c r="US31"/>
  <c r="TE31"/>
  <c r="LC31"/>
  <c r="IA31"/>
  <c r="EY31"/>
  <c r="BW31"/>
  <c r="SK31"/>
  <c r="QW31"/>
  <c r="PI31"/>
  <c r="NU31"/>
  <c r="LM31"/>
  <c r="IK31"/>
  <c r="FI31"/>
  <c r="CG31"/>
  <c r="US35"/>
  <c r="TE35"/>
  <c r="LW35"/>
  <c r="IU35"/>
  <c r="FS35"/>
  <c r="CQ35"/>
  <c r="O35"/>
  <c r="RG35"/>
  <c r="PS35"/>
  <c r="OE35"/>
  <c r="LM35"/>
  <c r="IK35"/>
  <c r="FI35"/>
  <c r="CG35"/>
  <c r="VW39"/>
  <c r="UI39"/>
  <c r="NK39"/>
  <c r="KI39"/>
  <c r="HG39"/>
  <c r="EE39"/>
  <c r="BC39"/>
  <c r="SK39"/>
  <c r="QW39"/>
  <c r="PI39"/>
  <c r="NU39"/>
  <c r="KS39"/>
  <c r="HQ39"/>
  <c r="EO39"/>
  <c r="BM39"/>
  <c r="EE53"/>
  <c r="WC97"/>
  <c r="JB92"/>
  <c r="JB91" s="1"/>
  <c r="MG73"/>
  <c r="KI73"/>
  <c r="TY73"/>
  <c r="JE65"/>
  <c r="HG65"/>
  <c r="QW65"/>
  <c r="WD73"/>
  <c r="DU73"/>
  <c r="NU73"/>
  <c r="BW65"/>
  <c r="SA65"/>
  <c r="BM64"/>
  <c r="HQ64"/>
  <c r="NU64"/>
  <c r="TY64"/>
  <c r="DA78"/>
  <c r="JE78"/>
  <c r="BW78"/>
  <c r="IA78"/>
  <c r="OO78"/>
  <c r="US78"/>
  <c r="RG78"/>
  <c r="CG82"/>
  <c r="BC82"/>
  <c r="NU82"/>
  <c r="QM82"/>
  <c r="GW78"/>
  <c r="FS78"/>
  <c r="SK78"/>
  <c r="VC78"/>
  <c r="IA82"/>
  <c r="HG78"/>
  <c r="EO82"/>
  <c r="BW79"/>
  <c r="BM79"/>
  <c r="NK79"/>
  <c r="QC79"/>
  <c r="QW78"/>
  <c r="PS82"/>
  <c r="IK79"/>
  <c r="QM73"/>
  <c r="EE79"/>
  <c r="TO64"/>
  <c r="WD64"/>
  <c r="BC79"/>
  <c r="TB126"/>
  <c r="WD78"/>
  <c r="LC68"/>
  <c r="HQ68"/>
  <c r="TV92"/>
  <c r="TV91" s="1"/>
  <c r="EV59"/>
  <c r="HX92"/>
  <c r="AF92"/>
  <c r="PP92"/>
  <c r="PP91" s="1"/>
  <c r="QT92"/>
  <c r="RD59"/>
  <c r="RD92"/>
  <c r="RX11"/>
  <c r="TL92"/>
  <c r="UI14"/>
  <c r="RQ14"/>
  <c r="QC24"/>
  <c r="NK24"/>
  <c r="Y12"/>
  <c r="US16"/>
  <c r="SU16"/>
  <c r="BM73"/>
  <c r="EO73"/>
  <c r="HQ73"/>
  <c r="KS73"/>
  <c r="O73"/>
  <c r="CQ73"/>
  <c r="FS73"/>
  <c r="IU73"/>
  <c r="LW73"/>
  <c r="OE73"/>
  <c r="PS73"/>
  <c r="SK73"/>
  <c r="VM73"/>
  <c r="SU73"/>
  <c r="VW73"/>
  <c r="BM65"/>
  <c r="EO65"/>
  <c r="HQ65"/>
  <c r="KS65"/>
  <c r="O65"/>
  <c r="CQ65"/>
  <c r="FS65"/>
  <c r="IU65"/>
  <c r="LW65"/>
  <c r="OE65"/>
  <c r="PS65"/>
  <c r="SK65"/>
  <c r="VM65"/>
  <c r="SU65"/>
  <c r="VW65"/>
  <c r="WD65"/>
  <c r="AS73"/>
  <c r="GW73"/>
  <c r="NA73"/>
  <c r="EY73"/>
  <c r="LC73"/>
  <c r="PI73"/>
  <c r="US73"/>
  <c r="VC73"/>
  <c r="AS65"/>
  <c r="GW65"/>
  <c r="NA65"/>
  <c r="EY65"/>
  <c r="LC65"/>
  <c r="PI65"/>
  <c r="US65"/>
  <c r="VC65"/>
  <c r="AS64"/>
  <c r="CG64"/>
  <c r="DU64"/>
  <c r="FI64"/>
  <c r="GW64"/>
  <c r="IK64"/>
  <c r="JY64"/>
  <c r="LM64"/>
  <c r="NA64"/>
  <c r="OO64"/>
  <c r="QC64"/>
  <c r="RQ64"/>
  <c r="TE64"/>
  <c r="US64"/>
  <c r="AS82"/>
  <c r="DU82"/>
  <c r="GW82"/>
  <c r="JY82"/>
  <c r="O82"/>
  <c r="CQ82"/>
  <c r="FS82"/>
  <c r="IU82"/>
  <c r="LW82"/>
  <c r="PI82"/>
  <c r="SK82"/>
  <c r="VM82"/>
  <c r="OY82"/>
  <c r="SA82"/>
  <c r="VC82"/>
  <c r="Y82"/>
  <c r="GC82"/>
  <c r="MG82"/>
  <c r="EY82"/>
  <c r="LC82"/>
  <c r="RQ82"/>
  <c r="OE82"/>
  <c r="UI82"/>
  <c r="KS82"/>
  <c r="JO82"/>
  <c r="MQ82"/>
  <c r="AI79"/>
  <c r="DK79"/>
  <c r="GM79"/>
  <c r="JO79"/>
  <c r="Y79"/>
  <c r="DA79"/>
  <c r="GC79"/>
  <c r="JE79"/>
  <c r="MG79"/>
  <c r="OY79"/>
  <c r="SA79"/>
  <c r="VC79"/>
  <c r="OO79"/>
  <c r="RQ79"/>
  <c r="US79"/>
  <c r="BM82"/>
  <c r="NA82"/>
  <c r="O79"/>
  <c r="FS79"/>
  <c r="LW79"/>
  <c r="FI79"/>
  <c r="LM79"/>
  <c r="RG79"/>
  <c r="NU79"/>
  <c r="TY79"/>
  <c r="TE82"/>
  <c r="IK73"/>
  <c r="GM73"/>
  <c r="QC73"/>
  <c r="FI65"/>
  <c r="DK65"/>
  <c r="OO65"/>
  <c r="TO65"/>
  <c r="KI79"/>
  <c r="JY79"/>
  <c r="VW79"/>
  <c r="EE64"/>
  <c r="KI64"/>
  <c r="QM64"/>
  <c r="MQ79"/>
  <c r="GM64"/>
  <c r="SU64"/>
  <c r="OE64"/>
  <c r="FI73"/>
  <c r="QM65"/>
  <c r="LC64"/>
  <c r="RG64"/>
  <c r="AI68"/>
  <c r="DK68"/>
  <c r="GM68"/>
  <c r="JO68"/>
  <c r="MQ68"/>
  <c r="PS68"/>
  <c r="SU68"/>
  <c r="VW68"/>
  <c r="TE73"/>
  <c r="EO68"/>
  <c r="KS68"/>
  <c r="QW68"/>
  <c r="HG79"/>
  <c r="DU68"/>
  <c r="QC68"/>
  <c r="IK68"/>
  <c r="HX126"/>
  <c r="HX93"/>
  <c r="O37"/>
  <c r="LC37"/>
  <c r="SK37"/>
  <c r="LM37"/>
  <c r="EY71"/>
  <c r="GC71"/>
  <c r="PI71"/>
  <c r="GM71"/>
  <c r="TO71"/>
  <c r="JY71"/>
  <c r="LW71"/>
  <c r="DK41"/>
  <c r="JO41"/>
  <c r="OO41"/>
  <c r="RQ41"/>
  <c r="BM41"/>
  <c r="EO41"/>
  <c r="HQ41"/>
  <c r="KS41"/>
  <c r="TE41"/>
  <c r="US41"/>
  <c r="HQ84"/>
  <c r="BM84"/>
  <c r="SU84"/>
  <c r="DK84"/>
  <c r="UI84"/>
  <c r="RQ84"/>
  <c r="EY84"/>
  <c r="GC84"/>
  <c r="VC84"/>
  <c r="OY84"/>
  <c r="SK84"/>
  <c r="LW84"/>
  <c r="FS84"/>
  <c r="O84"/>
  <c r="GW84"/>
  <c r="AS84"/>
  <c r="VM66"/>
  <c r="QW66"/>
  <c r="EO66"/>
  <c r="TE66"/>
  <c r="NA66"/>
  <c r="GW66"/>
  <c r="AS66"/>
  <c r="UI66"/>
  <c r="RG66"/>
  <c r="OE66"/>
  <c r="LC66"/>
  <c r="IA66"/>
  <c r="EY66"/>
  <c r="BW66"/>
  <c r="Y32"/>
  <c r="AS32"/>
  <c r="BM32"/>
  <c r="CG32"/>
  <c r="DA32"/>
  <c r="DU32"/>
  <c r="EO32"/>
  <c r="FI32"/>
  <c r="GC32"/>
  <c r="GW32"/>
  <c r="HQ32"/>
  <c r="IK32"/>
  <c r="JE32"/>
  <c r="JY32"/>
  <c r="KS32"/>
  <c r="LM32"/>
  <c r="MG32"/>
  <c r="NA32"/>
  <c r="TE32"/>
  <c r="TY32"/>
  <c r="US32"/>
  <c r="VM32"/>
  <c r="NK32"/>
  <c r="OE32"/>
  <c r="OY32"/>
  <c r="PS32"/>
  <c r="QM32"/>
  <c r="RG32"/>
  <c r="SA32"/>
  <c r="TO77"/>
  <c r="BM77"/>
  <c r="TE77"/>
  <c r="EO77"/>
  <c r="US77"/>
  <c r="SA77"/>
  <c r="GC77"/>
  <c r="GM77"/>
  <c r="SK77"/>
  <c r="VW77"/>
  <c r="PS77"/>
  <c r="JY77"/>
  <c r="DU77"/>
  <c r="KI77"/>
  <c r="EE77"/>
  <c r="QM72"/>
  <c r="BC72"/>
  <c r="OY72"/>
  <c r="CQ72"/>
  <c r="WD72"/>
  <c r="RG72"/>
  <c r="LC72"/>
  <c r="EY72"/>
  <c r="US72"/>
  <c r="RQ72"/>
  <c r="OO72"/>
  <c r="LM72"/>
  <c r="IK72"/>
  <c r="FI72"/>
  <c r="CG72"/>
  <c r="EO88"/>
  <c r="MQ88"/>
  <c r="BM88"/>
  <c r="OE88"/>
  <c r="LC88"/>
  <c r="MG88"/>
  <c r="Y88"/>
  <c r="TO88"/>
  <c r="NK88"/>
  <c r="QC88"/>
  <c r="KI88"/>
  <c r="EE88"/>
  <c r="LM88"/>
  <c r="FI88"/>
  <c r="EO80"/>
  <c r="PS80"/>
  <c r="AI80"/>
  <c r="RG80"/>
  <c r="OO80"/>
  <c r="BW80"/>
  <c r="DA80"/>
  <c r="QM80"/>
  <c r="TY80"/>
  <c r="NU80"/>
  <c r="HG80"/>
  <c r="BC80"/>
  <c r="IK80"/>
  <c r="CG80"/>
  <c r="O30"/>
  <c r="AI30"/>
  <c r="BC30"/>
  <c r="BW30"/>
  <c r="CQ30"/>
  <c r="DK30"/>
  <c r="EE30"/>
  <c r="EY30"/>
  <c r="FS30"/>
  <c r="GM30"/>
  <c r="HG30"/>
  <c r="IA30"/>
  <c r="IU30"/>
  <c r="JO30"/>
  <c r="KI30"/>
  <c r="LC30"/>
  <c r="LW30"/>
  <c r="MQ30"/>
  <c r="NK30"/>
  <c r="OE30"/>
  <c r="OY30"/>
  <c r="PS30"/>
  <c r="QM30"/>
  <c r="RG30"/>
  <c r="SA30"/>
  <c r="SU30"/>
  <c r="TO30"/>
  <c r="UI30"/>
  <c r="VC30"/>
  <c r="VW30"/>
  <c r="WD30"/>
  <c r="Y40"/>
  <c r="AS40"/>
  <c r="BM40"/>
  <c r="CG40"/>
  <c r="DA40"/>
  <c r="DU40"/>
  <c r="EO40"/>
  <c r="FI40"/>
  <c r="GC40"/>
  <c r="GW40"/>
  <c r="HQ40"/>
  <c r="IK40"/>
  <c r="JE40"/>
  <c r="JY40"/>
  <c r="KS40"/>
  <c r="LM40"/>
  <c r="MG40"/>
  <c r="NA40"/>
  <c r="TE40"/>
  <c r="TY40"/>
  <c r="US40"/>
  <c r="VM40"/>
  <c r="NU40"/>
  <c r="OO40"/>
  <c r="PI40"/>
  <c r="QC40"/>
  <c r="QW40"/>
  <c r="RQ40"/>
  <c r="SK40"/>
  <c r="LW70"/>
  <c r="O70"/>
  <c r="UI70"/>
  <c r="OE70"/>
  <c r="IA70"/>
  <c r="BW70"/>
  <c r="TY70"/>
  <c r="QW70"/>
  <c r="NU70"/>
  <c r="KS70"/>
  <c r="HQ70"/>
  <c r="EO70"/>
  <c r="BM70"/>
  <c r="SH125"/>
  <c r="SH124" s="1"/>
  <c r="SH11"/>
  <c r="MX131"/>
  <c r="MX59"/>
  <c r="MX98"/>
  <c r="MX91" s="1"/>
  <c r="EB124"/>
  <c r="BT124"/>
  <c r="AP124"/>
  <c r="AZ124"/>
  <c r="FI22"/>
  <c r="IA22"/>
  <c r="KP11"/>
  <c r="KP92"/>
  <c r="KP91" s="1"/>
  <c r="KZ92"/>
  <c r="KZ11"/>
  <c r="LC19"/>
  <c r="NA19"/>
  <c r="SR125"/>
  <c r="SR92"/>
  <c r="SR91" s="1"/>
  <c r="VT92"/>
  <c r="VT91" s="1"/>
  <c r="VT11"/>
  <c r="MN125"/>
  <c r="MN124" s="1"/>
  <c r="MN27"/>
  <c r="MN92"/>
  <c r="OV59"/>
  <c r="OV92"/>
  <c r="UZ125"/>
  <c r="UZ27"/>
  <c r="UZ92"/>
  <c r="UZ91" s="1"/>
  <c r="VJ92"/>
  <c r="VJ59"/>
  <c r="CG55"/>
  <c r="US55"/>
  <c r="PF124"/>
  <c r="MG66"/>
  <c r="IR92"/>
  <c r="JL124"/>
  <c r="KF124"/>
  <c r="LJ124"/>
  <c r="PP124"/>
  <c r="OB124"/>
  <c r="BJ124"/>
  <c r="O64"/>
  <c r="CQ64"/>
  <c r="FS64"/>
  <c r="IU64"/>
  <c r="LW64"/>
  <c r="OY64"/>
  <c r="SA64"/>
  <c r="VC64"/>
  <c r="BC57"/>
  <c r="AS79"/>
  <c r="PI79"/>
  <c r="DK64"/>
  <c r="JO64"/>
  <c r="PS64"/>
  <c r="VW64"/>
  <c r="VM79"/>
  <c r="IA64"/>
  <c r="UI64"/>
  <c r="DK73"/>
  <c r="TO73"/>
  <c r="CG65"/>
  <c r="MQ65"/>
  <c r="GM82"/>
  <c r="BC68"/>
  <c r="CQ68"/>
  <c r="EE68"/>
  <c r="FS68"/>
  <c r="HG68"/>
  <c r="IU68"/>
  <c r="KI68"/>
  <c r="LW68"/>
  <c r="NK68"/>
  <c r="OY68"/>
  <c r="QM68"/>
  <c r="SA68"/>
  <c r="TO68"/>
  <c r="VC68"/>
  <c r="LM73"/>
  <c r="IK65"/>
  <c r="WD68"/>
  <c r="JO73"/>
  <c r="Y68"/>
  <c r="DA68"/>
  <c r="GC68"/>
  <c r="JE68"/>
  <c r="MG68"/>
  <c r="PI68"/>
  <c r="SK68"/>
  <c r="VM68"/>
  <c r="EY64"/>
  <c r="SU79"/>
  <c r="AS68"/>
  <c r="GW68"/>
  <c r="NA68"/>
  <c r="TE68"/>
  <c r="CG68"/>
  <c r="OO68"/>
  <c r="RQ68"/>
  <c r="O18"/>
  <c r="AS18"/>
  <c r="O22"/>
  <c r="CG22"/>
  <c r="IK22"/>
  <c r="OO22"/>
  <c r="US22"/>
  <c r="EY22"/>
  <c r="LC22"/>
  <c r="RG22"/>
  <c r="O19"/>
  <c r="BW19"/>
  <c r="IA19"/>
  <c r="OE19"/>
  <c r="UI19"/>
  <c r="DU19"/>
  <c r="JY19"/>
  <c r="QC19"/>
  <c r="WD19"/>
  <c r="GM53"/>
  <c r="PS53"/>
  <c r="O25"/>
  <c r="KS25"/>
  <c r="MQ25"/>
  <c r="BW55"/>
  <c r="NK55"/>
  <c r="QW55"/>
  <c r="Y69"/>
  <c r="JO69"/>
  <c r="NU69"/>
  <c r="PS69"/>
  <c r="HQ69"/>
  <c r="O71"/>
  <c r="SU71"/>
  <c r="OO71"/>
  <c r="QC71"/>
  <c r="IA71"/>
  <c r="UI71"/>
  <c r="KS71"/>
  <c r="MQ71"/>
  <c r="AI71"/>
  <c r="QW71"/>
  <c r="QM71"/>
  <c r="NA71"/>
  <c r="GW71"/>
  <c r="AS71"/>
  <c r="IU71"/>
  <c r="CQ71"/>
  <c r="O41"/>
  <c r="BW41"/>
  <c r="EY41"/>
  <c r="IA41"/>
  <c r="LC41"/>
  <c r="NU41"/>
  <c r="PI41"/>
  <c r="QW41"/>
  <c r="SK41"/>
  <c r="WD84"/>
  <c r="TE84"/>
  <c r="VW84"/>
  <c r="PS84"/>
  <c r="AI84"/>
  <c r="MQ84"/>
  <c r="JO84"/>
  <c r="KS84"/>
  <c r="RG84"/>
  <c r="US84"/>
  <c r="OO84"/>
  <c r="IA84"/>
  <c r="BW84"/>
  <c r="JE84"/>
  <c r="DA84"/>
  <c r="TO84"/>
  <c r="QM84"/>
  <c r="NK84"/>
  <c r="TY84"/>
  <c r="QW84"/>
  <c r="NU84"/>
  <c r="KI84"/>
  <c r="HG84"/>
  <c r="EE84"/>
  <c r="BC84"/>
  <c r="LM84"/>
  <c r="IK84"/>
  <c r="FI84"/>
  <c r="CG84"/>
  <c r="O66"/>
  <c r="Y66"/>
  <c r="GC66"/>
  <c r="PI66"/>
  <c r="DA66"/>
  <c r="TY66"/>
  <c r="NU66"/>
  <c r="HQ66"/>
  <c r="BM66"/>
  <c r="WD66"/>
  <c r="US66"/>
  <c r="RQ66"/>
  <c r="OO66"/>
  <c r="LM66"/>
  <c r="IK66"/>
  <c r="FI66"/>
  <c r="CG66"/>
  <c r="VC66"/>
  <c r="TO66"/>
  <c r="SA66"/>
  <c r="QM66"/>
  <c r="OY66"/>
  <c r="NK66"/>
  <c r="LW66"/>
  <c r="KI66"/>
  <c r="IU66"/>
  <c r="HG66"/>
  <c r="FS66"/>
  <c r="EE66"/>
  <c r="CQ66"/>
  <c r="BC66"/>
  <c r="IA77"/>
  <c r="NK77"/>
  <c r="BW77"/>
  <c r="NA77"/>
  <c r="KS77"/>
  <c r="LC77"/>
  <c r="WD77"/>
  <c r="RQ77"/>
  <c r="VC77"/>
  <c r="OY77"/>
  <c r="JE77"/>
  <c r="DA77"/>
  <c r="JO77"/>
  <c r="DK77"/>
  <c r="TY77"/>
  <c r="QW77"/>
  <c r="NU77"/>
  <c r="UI77"/>
  <c r="RG77"/>
  <c r="OE77"/>
  <c r="LM77"/>
  <c r="IK77"/>
  <c r="FI77"/>
  <c r="CG77"/>
  <c r="LW77"/>
  <c r="IU77"/>
  <c r="FS77"/>
  <c r="CQ77"/>
  <c r="Y72"/>
  <c r="EE72"/>
  <c r="TO72"/>
  <c r="HG72"/>
  <c r="SA72"/>
  <c r="LW72"/>
  <c r="FS72"/>
  <c r="O72"/>
  <c r="VW72"/>
  <c r="SU72"/>
  <c r="PS72"/>
  <c r="MQ72"/>
  <c r="JO72"/>
  <c r="GM72"/>
  <c r="DK72"/>
  <c r="AI72"/>
  <c r="VM72"/>
  <c r="TY72"/>
  <c r="SK72"/>
  <c r="QW72"/>
  <c r="PI72"/>
  <c r="NU72"/>
  <c r="MG72"/>
  <c r="KS72"/>
  <c r="JE72"/>
  <c r="HQ72"/>
  <c r="GC72"/>
  <c r="EO72"/>
  <c r="DA72"/>
  <c r="BM72"/>
  <c r="WD88"/>
  <c r="VM88"/>
  <c r="JO88"/>
  <c r="SU88"/>
  <c r="DK88"/>
  <c r="VW88"/>
  <c r="SK88"/>
  <c r="GM88"/>
  <c r="HQ88"/>
  <c r="RG88"/>
  <c r="TY88"/>
  <c r="NU88"/>
  <c r="IA88"/>
  <c r="BW88"/>
  <c r="JE88"/>
  <c r="DA88"/>
  <c r="VC88"/>
  <c r="SA88"/>
  <c r="OY88"/>
  <c r="US88"/>
  <c r="RQ88"/>
  <c r="OO88"/>
  <c r="LW88"/>
  <c r="IU88"/>
  <c r="FS88"/>
  <c r="CQ88"/>
  <c r="O88"/>
  <c r="JY88"/>
  <c r="GW88"/>
  <c r="DU88"/>
  <c r="AS88"/>
  <c r="WD80"/>
  <c r="QC80"/>
  <c r="DK80"/>
  <c r="MQ80"/>
  <c r="KS80"/>
  <c r="VW80"/>
  <c r="TE80"/>
  <c r="GM80"/>
  <c r="HQ80"/>
  <c r="UI80"/>
  <c r="OE80"/>
  <c r="RQ80"/>
  <c r="LC80"/>
  <c r="EY80"/>
  <c r="MG80"/>
  <c r="GC80"/>
  <c r="Y80"/>
  <c r="VC80"/>
  <c r="SA80"/>
  <c r="OY80"/>
  <c r="VM80"/>
  <c r="SK80"/>
  <c r="PI80"/>
  <c r="LW80"/>
  <c r="IU80"/>
  <c r="FS80"/>
  <c r="CQ80"/>
  <c r="O80"/>
  <c r="JY80"/>
  <c r="GW80"/>
  <c r="DU80"/>
  <c r="AS80"/>
  <c r="Y70"/>
  <c r="TO70"/>
  <c r="HG70"/>
  <c r="BC70"/>
  <c r="QM70"/>
  <c r="EE70"/>
  <c r="VC70"/>
  <c r="OY70"/>
  <c r="IU70"/>
  <c r="CQ70"/>
  <c r="VW70"/>
  <c r="SU70"/>
  <c r="PS70"/>
  <c r="MQ70"/>
  <c r="JO70"/>
  <c r="GM70"/>
  <c r="DK70"/>
  <c r="AI70"/>
  <c r="US70"/>
  <c r="TE70"/>
  <c r="RQ70"/>
  <c r="QC70"/>
  <c r="OO70"/>
  <c r="NA70"/>
  <c r="LM70"/>
  <c r="JY70"/>
  <c r="IK70"/>
  <c r="GW70"/>
  <c r="FI70"/>
  <c r="DU70"/>
  <c r="CG70"/>
  <c r="AS70"/>
  <c r="TE19"/>
  <c r="GW19"/>
  <c r="RG19"/>
  <c r="EY19"/>
  <c r="OE22"/>
  <c r="BW22"/>
  <c r="LM22"/>
  <c r="NA54"/>
  <c r="UF124"/>
  <c r="TV125"/>
  <c r="TV124" s="1"/>
  <c r="TL125"/>
  <c r="TL124" s="1"/>
  <c r="TB125"/>
  <c r="QJ92"/>
  <c r="QJ91" s="1"/>
  <c r="PZ125"/>
  <c r="PZ124" s="1"/>
  <c r="OV125"/>
  <c r="OV124" s="1"/>
  <c r="NH125"/>
  <c r="NH124" s="1"/>
  <c r="MX124"/>
  <c r="MD125"/>
  <c r="MD124" s="1"/>
  <c r="LT125"/>
  <c r="LT124" s="1"/>
  <c r="GW20"/>
  <c r="OE14"/>
  <c r="BW14"/>
  <c r="LM14"/>
  <c r="WD24"/>
  <c r="JY24"/>
  <c r="TO24"/>
  <c r="HG24"/>
  <c r="SK12"/>
  <c r="GC12"/>
  <c r="QM12"/>
  <c r="EE12"/>
  <c r="OO16"/>
  <c r="CG16"/>
  <c r="MQ16"/>
  <c r="AI16"/>
  <c r="FS50"/>
  <c r="VM51"/>
  <c r="KZ125"/>
  <c r="IR125"/>
  <c r="IR124" s="1"/>
  <c r="GJ124"/>
  <c r="WD37"/>
  <c r="WD41"/>
  <c r="TE37"/>
  <c r="IK37"/>
  <c r="CG37"/>
  <c r="QW37"/>
  <c r="NU37"/>
  <c r="IA37"/>
  <c r="BW37"/>
  <c r="VW41"/>
  <c r="VC41"/>
  <c r="UI41"/>
  <c r="TO41"/>
  <c r="NA41"/>
  <c r="LM41"/>
  <c r="JY41"/>
  <c r="IK41"/>
  <c r="GW41"/>
  <c r="FI41"/>
  <c r="DU41"/>
  <c r="CG41"/>
  <c r="AS41"/>
  <c r="SU41"/>
  <c r="SA41"/>
  <c r="RG41"/>
  <c r="QM41"/>
  <c r="PS41"/>
  <c r="OY41"/>
  <c r="OE41"/>
  <c r="NK41"/>
  <c r="LW41"/>
  <c r="KI41"/>
  <c r="IU41"/>
  <c r="HG41"/>
  <c r="FS41"/>
  <c r="EE41"/>
  <c r="CQ41"/>
  <c r="BC41"/>
  <c r="US19"/>
  <c r="RQ19"/>
  <c r="OO19"/>
  <c r="LM19"/>
  <c r="IK19"/>
  <c r="FI19"/>
  <c r="CG19"/>
  <c r="VW19"/>
  <c r="SU19"/>
  <c r="PS19"/>
  <c r="MQ19"/>
  <c r="JO19"/>
  <c r="GM19"/>
  <c r="DK19"/>
  <c r="AI19"/>
  <c r="VW22"/>
  <c r="SU22"/>
  <c r="PS22"/>
  <c r="MQ22"/>
  <c r="JO22"/>
  <c r="GM22"/>
  <c r="DK22"/>
  <c r="AI22"/>
  <c r="TE22"/>
  <c r="QC22"/>
  <c r="NA22"/>
  <c r="JY22"/>
  <c r="GW22"/>
  <c r="DU22"/>
  <c r="AS22"/>
  <c r="SU25"/>
  <c r="GM25"/>
  <c r="QW25"/>
  <c r="EO25"/>
  <c r="AS46"/>
  <c r="GC55"/>
  <c r="SK53"/>
  <c r="DU53"/>
  <c r="GM48"/>
  <c r="OE55"/>
  <c r="CQ55"/>
  <c r="PS46"/>
  <c r="JE53"/>
  <c r="BM69"/>
  <c r="O69"/>
  <c r="LW69"/>
  <c r="VM69"/>
  <c r="BC71"/>
  <c r="EE71"/>
  <c r="HG71"/>
  <c r="KI71"/>
  <c r="NK71"/>
  <c r="CG71"/>
  <c r="FI71"/>
  <c r="IK71"/>
  <c r="LM71"/>
  <c r="OE71"/>
  <c r="PS71"/>
  <c r="SA71"/>
  <c r="VC71"/>
  <c r="SK71"/>
  <c r="VM71"/>
  <c r="DK71"/>
  <c r="JO71"/>
  <c r="BM71"/>
  <c r="HQ71"/>
  <c r="NU71"/>
  <c r="RG71"/>
  <c r="RQ71"/>
  <c r="BW71"/>
  <c r="Y71"/>
  <c r="MG71"/>
  <c r="VW71"/>
  <c r="BW69"/>
  <c r="SA69"/>
  <c r="DA71"/>
  <c r="TE71"/>
  <c r="QC53"/>
  <c r="LC71"/>
  <c r="HQ53"/>
  <c r="VM37"/>
  <c r="TY37"/>
  <c r="NA37"/>
  <c r="JY37"/>
  <c r="GW37"/>
  <c r="DU37"/>
  <c r="AS37"/>
  <c r="RQ37"/>
  <c r="QC37"/>
  <c r="OO37"/>
  <c r="MQ37"/>
  <c r="JO37"/>
  <c r="GM37"/>
  <c r="DK37"/>
  <c r="AI37"/>
  <c r="FS20"/>
  <c r="VW25"/>
  <c r="PS25"/>
  <c r="JO25"/>
  <c r="DK25"/>
  <c r="TY25"/>
  <c r="NU25"/>
  <c r="HQ25"/>
  <c r="BM25"/>
  <c r="RG14"/>
  <c r="LC14"/>
  <c r="EY14"/>
  <c r="US14"/>
  <c r="OO14"/>
  <c r="IK14"/>
  <c r="CG14"/>
  <c r="TE24"/>
  <c r="NA24"/>
  <c r="GW24"/>
  <c r="AS24"/>
  <c r="QM24"/>
  <c r="KI24"/>
  <c r="EE24"/>
  <c r="VM12"/>
  <c r="PI12"/>
  <c r="JE12"/>
  <c r="DA12"/>
  <c r="TO12"/>
  <c r="NK12"/>
  <c r="HG12"/>
  <c r="BC12"/>
  <c r="RQ16"/>
  <c r="LM16"/>
  <c r="FI16"/>
  <c r="VW16"/>
  <c r="PS16"/>
  <c r="JO16"/>
  <c r="DK16"/>
  <c r="MQ45"/>
  <c r="GM55"/>
  <c r="SA55"/>
  <c r="AI53"/>
  <c r="VW53"/>
  <c r="JY53"/>
  <c r="KI53"/>
  <c r="UI55"/>
  <c r="IK55"/>
  <c r="IU55"/>
  <c r="WD50"/>
  <c r="EO55"/>
  <c r="GM56"/>
  <c r="QM45"/>
  <c r="IU54"/>
  <c r="JO53"/>
  <c r="VC53"/>
  <c r="TE53"/>
  <c r="EO69"/>
  <c r="KS69"/>
  <c r="CQ69"/>
  <c r="IU69"/>
  <c r="OE69"/>
  <c r="SK69"/>
  <c r="SU69"/>
  <c r="JY69"/>
  <c r="IA69"/>
  <c r="RQ69"/>
  <c r="LM69"/>
  <c r="TE69"/>
  <c r="AI69"/>
  <c r="GM69"/>
  <c r="QC69"/>
  <c r="DH125"/>
  <c r="DH124" s="1"/>
  <c r="VW37"/>
  <c r="VC37"/>
  <c r="UI37"/>
  <c r="TO37"/>
  <c r="SU37"/>
  <c r="MG37"/>
  <c r="KS37"/>
  <c r="JE37"/>
  <c r="HQ37"/>
  <c r="GC37"/>
  <c r="EO37"/>
  <c r="DA37"/>
  <c r="BM37"/>
  <c r="Y37"/>
  <c r="SA37"/>
  <c r="RG37"/>
  <c r="QM37"/>
  <c r="PS37"/>
  <c r="OY37"/>
  <c r="OE37"/>
  <c r="NK37"/>
  <c r="LW37"/>
  <c r="KI37"/>
  <c r="IU37"/>
  <c r="HG37"/>
  <c r="FS37"/>
  <c r="EE37"/>
  <c r="CQ37"/>
  <c r="BC37"/>
  <c r="VM19"/>
  <c r="TY19"/>
  <c r="SK19"/>
  <c r="QW19"/>
  <c r="PI19"/>
  <c r="NU19"/>
  <c r="MG19"/>
  <c r="KS19"/>
  <c r="JE19"/>
  <c r="HQ19"/>
  <c r="GC19"/>
  <c r="EO19"/>
  <c r="DA19"/>
  <c r="BM19"/>
  <c r="Y19"/>
  <c r="VC19"/>
  <c r="TO19"/>
  <c r="SA19"/>
  <c r="QM19"/>
  <c r="OY19"/>
  <c r="NK19"/>
  <c r="LW19"/>
  <c r="KI19"/>
  <c r="IU19"/>
  <c r="HG19"/>
  <c r="FS19"/>
  <c r="EE19"/>
  <c r="CQ19"/>
  <c r="BC19"/>
  <c r="WD22"/>
  <c r="VC22"/>
  <c r="TO22"/>
  <c r="SA22"/>
  <c r="QM22"/>
  <c r="OY22"/>
  <c r="NK22"/>
  <c r="LW22"/>
  <c r="KI22"/>
  <c r="IU22"/>
  <c r="HG22"/>
  <c r="FS22"/>
  <c r="EE22"/>
  <c r="CQ22"/>
  <c r="BC22"/>
  <c r="VM22"/>
  <c r="TY22"/>
  <c r="SK22"/>
  <c r="QW22"/>
  <c r="PI22"/>
  <c r="NU22"/>
  <c r="MG22"/>
  <c r="KS22"/>
  <c r="JE22"/>
  <c r="HQ22"/>
  <c r="GC22"/>
  <c r="EO22"/>
  <c r="DA22"/>
  <c r="BM22"/>
  <c r="Y22"/>
  <c r="UI25"/>
  <c r="RG25"/>
  <c r="OE25"/>
  <c r="LC25"/>
  <c r="IA25"/>
  <c r="EY25"/>
  <c r="BW25"/>
  <c r="VM25"/>
  <c r="SK25"/>
  <c r="PI25"/>
  <c r="MG25"/>
  <c r="JE25"/>
  <c r="GC25"/>
  <c r="DA25"/>
  <c r="Y25"/>
  <c r="AI55"/>
  <c r="Y55"/>
  <c r="MG55"/>
  <c r="OO55"/>
  <c r="DK53"/>
  <c r="VM53"/>
  <c r="PI53"/>
  <c r="SU53"/>
  <c r="MQ53"/>
  <c r="GW53"/>
  <c r="AS53"/>
  <c r="HG53"/>
  <c r="BC53"/>
  <c r="TY55"/>
  <c r="NU55"/>
  <c r="RG55"/>
  <c r="LM55"/>
  <c r="FI55"/>
  <c r="LW55"/>
  <c r="FS55"/>
  <c r="O55"/>
  <c r="BM55"/>
  <c r="QC55"/>
  <c r="TE55"/>
  <c r="VW56"/>
  <c r="SA56"/>
  <c r="BM54"/>
  <c r="DA53"/>
  <c r="OY53"/>
  <c r="RQ53"/>
  <c r="QM53"/>
  <c r="KS55"/>
  <c r="DA69"/>
  <c r="GC69"/>
  <c r="JE69"/>
  <c r="MG69"/>
  <c r="BC69"/>
  <c r="EE69"/>
  <c r="HG69"/>
  <c r="KI69"/>
  <c r="NK69"/>
  <c r="OY69"/>
  <c r="QW69"/>
  <c r="TY69"/>
  <c r="RG69"/>
  <c r="UI69"/>
  <c r="WD69"/>
  <c r="AS69"/>
  <c r="GW69"/>
  <c r="NA69"/>
  <c r="EY69"/>
  <c r="LC69"/>
  <c r="PI69"/>
  <c r="US69"/>
  <c r="VC69"/>
  <c r="BM53"/>
  <c r="FI69"/>
  <c r="DK69"/>
  <c r="OO69"/>
  <c r="TO69"/>
  <c r="CG69"/>
  <c r="MQ69"/>
  <c r="IK69"/>
  <c r="AF93"/>
  <c r="TE20"/>
  <c r="WC103"/>
  <c r="Y103" s="1"/>
  <c r="WD25"/>
  <c r="VC25"/>
  <c r="TO25"/>
  <c r="SA25"/>
  <c r="QM25"/>
  <c r="OY25"/>
  <c r="NK25"/>
  <c r="LW25"/>
  <c r="KI25"/>
  <c r="IU25"/>
  <c r="HG25"/>
  <c r="FS25"/>
  <c r="EE25"/>
  <c r="CQ25"/>
  <c r="BC25"/>
  <c r="WC105"/>
  <c r="FI105" s="1"/>
  <c r="US25"/>
  <c r="TE25"/>
  <c r="RQ25"/>
  <c r="QC25"/>
  <c r="OO25"/>
  <c r="NA25"/>
  <c r="LM25"/>
  <c r="JY25"/>
  <c r="IK25"/>
  <c r="GW25"/>
  <c r="FI25"/>
  <c r="DU25"/>
  <c r="CG25"/>
  <c r="AS25"/>
  <c r="VW14"/>
  <c r="SU14"/>
  <c r="PS14"/>
  <c r="MQ14"/>
  <c r="JO14"/>
  <c r="GM14"/>
  <c r="DK14"/>
  <c r="AI14"/>
  <c r="TE14"/>
  <c r="QC14"/>
  <c r="NA14"/>
  <c r="JY14"/>
  <c r="GW14"/>
  <c r="DU14"/>
  <c r="AS14"/>
  <c r="US24"/>
  <c r="RQ24"/>
  <c r="OO24"/>
  <c r="LM24"/>
  <c r="IK24"/>
  <c r="FI24"/>
  <c r="CG24"/>
  <c r="VC24"/>
  <c r="SA24"/>
  <c r="OY24"/>
  <c r="LW24"/>
  <c r="IU24"/>
  <c r="FS24"/>
  <c r="CQ24"/>
  <c r="WC101"/>
  <c r="Y101" s="1"/>
  <c r="TY12"/>
  <c r="QW12"/>
  <c r="NU12"/>
  <c r="KS12"/>
  <c r="HQ12"/>
  <c r="EO12"/>
  <c r="BM12"/>
  <c r="VC12"/>
  <c r="SA12"/>
  <c r="OY12"/>
  <c r="LW12"/>
  <c r="IU12"/>
  <c r="FS12"/>
  <c r="WD16"/>
  <c r="TE16"/>
  <c r="QC16"/>
  <c r="NA16"/>
  <c r="JY16"/>
  <c r="GW16"/>
  <c r="DU16"/>
  <c r="AS16"/>
  <c r="UI16"/>
  <c r="RG16"/>
  <c r="OE16"/>
  <c r="LC16"/>
  <c r="IA16"/>
  <c r="EY16"/>
  <c r="BW16"/>
  <c r="BC45"/>
  <c r="GM45"/>
  <c r="VC50"/>
  <c r="DK55"/>
  <c r="JO55"/>
  <c r="DA55"/>
  <c r="JE55"/>
  <c r="OY55"/>
  <c r="VC55"/>
  <c r="RQ55"/>
  <c r="EY53"/>
  <c r="BW53"/>
  <c r="WD53"/>
  <c r="WD101" s="1"/>
  <c r="TY53"/>
  <c r="QW53"/>
  <c r="NU53"/>
  <c r="UI53"/>
  <c r="RG53"/>
  <c r="OE53"/>
  <c r="LM53"/>
  <c r="IK53"/>
  <c r="FI53"/>
  <c r="CG53"/>
  <c r="LW53"/>
  <c r="IU53"/>
  <c r="FS53"/>
  <c r="CQ53"/>
  <c r="O53"/>
  <c r="VM55"/>
  <c r="SK55"/>
  <c r="PI55"/>
  <c r="VW55"/>
  <c r="SU55"/>
  <c r="PS55"/>
  <c r="MQ55"/>
  <c r="JY55"/>
  <c r="GW55"/>
  <c r="DU55"/>
  <c r="AS55"/>
  <c r="KI55"/>
  <c r="HG55"/>
  <c r="EE55"/>
  <c r="BC55"/>
  <c r="BM50"/>
  <c r="IA55"/>
  <c r="HQ55"/>
  <c r="TO55"/>
  <c r="EY55"/>
  <c r="QM55"/>
  <c r="SK56"/>
  <c r="HQ56"/>
  <c r="OO56"/>
  <c r="DU56"/>
  <c r="PS54"/>
  <c r="AI54"/>
  <c r="VM54"/>
  <c r="JY54"/>
  <c r="BW52"/>
  <c r="Y53"/>
  <c r="GC53"/>
  <c r="MG53"/>
  <c r="SA53"/>
  <c r="OO53"/>
  <c r="US53"/>
  <c r="NU52"/>
  <c r="LC53"/>
  <c r="KS53"/>
  <c r="NA53"/>
  <c r="WD55"/>
  <c r="LC55"/>
  <c r="NA55"/>
  <c r="NK53"/>
  <c r="IA53"/>
  <c r="TO53"/>
  <c r="AF125"/>
  <c r="WD15"/>
  <c r="O15"/>
  <c r="LW20"/>
  <c r="O20"/>
  <c r="CQ122"/>
  <c r="DK122"/>
  <c r="SU122"/>
  <c r="EY122"/>
  <c r="MQ122"/>
  <c r="GW122"/>
  <c r="LM122"/>
  <c r="RG122"/>
  <c r="HQ122"/>
  <c r="EE122"/>
  <c r="MG122"/>
  <c r="CG122"/>
  <c r="BC122"/>
  <c r="DA122"/>
  <c r="EO122"/>
  <c r="IA122"/>
  <c r="PI122"/>
  <c r="WD122"/>
  <c r="VM122"/>
  <c r="BW122"/>
  <c r="OE122"/>
  <c r="QC122"/>
  <c r="PS122"/>
  <c r="QW122"/>
  <c r="OY122"/>
  <c r="AS122"/>
  <c r="GC122"/>
  <c r="US122"/>
  <c r="AI122"/>
  <c r="FI122"/>
  <c r="TY122"/>
  <c r="IU122"/>
  <c r="JO122"/>
  <c r="NU122"/>
  <c r="QM122"/>
  <c r="VW122"/>
  <c r="TO122"/>
  <c r="VC122"/>
  <c r="LW122"/>
  <c r="NK122"/>
  <c r="RQ122"/>
  <c r="BM122"/>
  <c r="TE122"/>
  <c r="DU122"/>
  <c r="HG122"/>
  <c r="OO122"/>
  <c r="KI122"/>
  <c r="SA122"/>
  <c r="LC122"/>
  <c r="JE122"/>
  <c r="JY122"/>
  <c r="KS122"/>
  <c r="O122"/>
  <c r="NA122"/>
  <c r="GM122"/>
  <c r="SK122"/>
  <c r="IK122"/>
  <c r="FS122"/>
  <c r="UI122"/>
  <c r="WC138"/>
  <c r="BW138" s="1"/>
  <c r="Y122"/>
  <c r="S109"/>
  <c r="U109" s="1"/>
  <c r="R108"/>
  <c r="V107"/>
  <c r="U123"/>
  <c r="V123" s="1"/>
  <c r="X123" s="1"/>
  <c r="VY120"/>
  <c r="VZ120" s="1"/>
  <c r="WA120" s="1"/>
  <c r="VY114"/>
  <c r="VZ114" s="1"/>
  <c r="WA114" s="1"/>
  <c r="VY116"/>
  <c r="VZ116" s="1"/>
  <c r="WA116" s="1"/>
  <c r="VY117"/>
  <c r="VZ117" s="1"/>
  <c r="WA117" s="1"/>
  <c r="VY113"/>
  <c r="VZ113" s="1"/>
  <c r="WA113" s="1"/>
  <c r="VY115"/>
  <c r="VZ115" s="1"/>
  <c r="WA115" s="1"/>
  <c r="VY121"/>
  <c r="VZ121" s="1"/>
  <c r="WA121" s="1"/>
  <c r="VY110"/>
  <c r="VZ110" s="1"/>
  <c r="WA110" s="1"/>
  <c r="VY112"/>
  <c r="VZ112" s="1"/>
  <c r="WA112" s="1"/>
  <c r="VY119"/>
  <c r="VZ119" s="1"/>
  <c r="WA119" s="1"/>
  <c r="WA107"/>
  <c r="WC107" s="1"/>
  <c r="VY109"/>
  <c r="VZ109" s="1"/>
  <c r="VY111"/>
  <c r="VZ111" s="1"/>
  <c r="WA111" s="1"/>
  <c r="VY118"/>
  <c r="VZ118" s="1"/>
  <c r="WA118" s="1"/>
  <c r="V112"/>
  <c r="V128" s="1"/>
  <c r="U128"/>
  <c r="V114"/>
  <c r="V130" s="1"/>
  <c r="U130"/>
  <c r="RN124"/>
  <c r="OL124"/>
  <c r="GT124"/>
  <c r="FZ124"/>
  <c r="CX124"/>
  <c r="VJ125"/>
  <c r="VJ124" s="1"/>
  <c r="NA60"/>
  <c r="RQ60"/>
  <c r="UZ124"/>
  <c r="KS60"/>
  <c r="RX124"/>
  <c r="QT125"/>
  <c r="QT124" s="1"/>
  <c r="QJ125"/>
  <c r="QJ124" s="1"/>
  <c r="EY60"/>
  <c r="FI60"/>
  <c r="HG60"/>
  <c r="DU60"/>
  <c r="VW60"/>
  <c r="O60"/>
  <c r="VM60"/>
  <c r="Y60"/>
  <c r="CG60"/>
  <c r="CQ60"/>
  <c r="FS60"/>
  <c r="GC60"/>
  <c r="IU60"/>
  <c r="OY60"/>
  <c r="JE60"/>
  <c r="SU60"/>
  <c r="IK60"/>
  <c r="HQ60"/>
  <c r="NR125"/>
  <c r="NR124" s="1"/>
  <c r="EE60"/>
  <c r="KZ124"/>
  <c r="BM60"/>
  <c r="GW60"/>
  <c r="LC60"/>
  <c r="RG60"/>
  <c r="UI60"/>
  <c r="DK60"/>
  <c r="MQ60"/>
  <c r="US60"/>
  <c r="WD60"/>
  <c r="QM60"/>
  <c r="QW60"/>
  <c r="JO60"/>
  <c r="LW60"/>
  <c r="NK60"/>
  <c r="NU60"/>
  <c r="PS60"/>
  <c r="QC60"/>
  <c r="AS60"/>
  <c r="DA60"/>
  <c r="EO60"/>
  <c r="IA60"/>
  <c r="JY60"/>
  <c r="MG60"/>
  <c r="OO60"/>
  <c r="SA60"/>
  <c r="TO60"/>
  <c r="VC60"/>
  <c r="BC60"/>
  <c r="GM60"/>
  <c r="KI60"/>
  <c r="PI60"/>
  <c r="TE60"/>
  <c r="BW60"/>
  <c r="LM60"/>
  <c r="TY60"/>
  <c r="OE60"/>
  <c r="SK60"/>
  <c r="JB124"/>
  <c r="HD125"/>
  <c r="HD124" s="1"/>
  <c r="FP125"/>
  <c r="FP124" s="1"/>
  <c r="FF125"/>
  <c r="FF124" s="1"/>
  <c r="EV125"/>
  <c r="EV124" s="1"/>
  <c r="EL125"/>
  <c r="EL124" s="1"/>
  <c r="AF124"/>
  <c r="V92"/>
  <c r="UP125"/>
  <c r="UP124" s="1"/>
  <c r="LW46"/>
  <c r="JE51"/>
  <c r="GW51"/>
  <c r="US46"/>
  <c r="RD124"/>
  <c r="AS45"/>
  <c r="PI45"/>
  <c r="SA45"/>
  <c r="GW50"/>
  <c r="SK50"/>
  <c r="NA50"/>
  <c r="IA50"/>
  <c r="PS56"/>
  <c r="MQ56"/>
  <c r="AI56"/>
  <c r="BM56"/>
  <c r="US56"/>
  <c r="IU56"/>
  <c r="JY56"/>
  <c r="TO45"/>
  <c r="VW54"/>
  <c r="TE54"/>
  <c r="GM54"/>
  <c r="HQ54"/>
  <c r="SA54"/>
  <c r="PI54"/>
  <c r="CQ54"/>
  <c r="DU54"/>
  <c r="WC99"/>
  <c r="Y99" s="1"/>
  <c r="O46"/>
  <c r="OY46"/>
  <c r="VC51"/>
  <c r="JO51"/>
  <c r="SU51"/>
  <c r="HG51"/>
  <c r="AI46"/>
  <c r="JE46"/>
  <c r="WC102"/>
  <c r="RQ102" s="1"/>
  <c r="HG45"/>
  <c r="GW45"/>
  <c r="SU45"/>
  <c r="VM45"/>
  <c r="GC45"/>
  <c r="US45"/>
  <c r="AS50"/>
  <c r="O50"/>
  <c r="LW50"/>
  <c r="OY50"/>
  <c r="PS50"/>
  <c r="AI50"/>
  <c r="US50"/>
  <c r="JE50"/>
  <c r="SU56"/>
  <c r="VM56"/>
  <c r="PI56"/>
  <c r="JO56"/>
  <c r="DK56"/>
  <c r="KS56"/>
  <c r="EO56"/>
  <c r="VC56"/>
  <c r="OY56"/>
  <c r="RQ56"/>
  <c r="LW56"/>
  <c r="FS56"/>
  <c r="O56"/>
  <c r="GW56"/>
  <c r="AS56"/>
  <c r="IA45"/>
  <c r="EY45"/>
  <c r="SU54"/>
  <c r="MQ54"/>
  <c r="QC54"/>
  <c r="JO54"/>
  <c r="DK54"/>
  <c r="KS54"/>
  <c r="EO54"/>
  <c r="VC54"/>
  <c r="OY54"/>
  <c r="SK54"/>
  <c r="LW54"/>
  <c r="FS54"/>
  <c r="O54"/>
  <c r="GW54"/>
  <c r="AS54"/>
  <c r="GW46"/>
  <c r="FS46"/>
  <c r="SK46"/>
  <c r="VC46"/>
  <c r="RQ51"/>
  <c r="OY51"/>
  <c r="DA51"/>
  <c r="DK51"/>
  <c r="PI51"/>
  <c r="MQ51"/>
  <c r="AS51"/>
  <c r="BC51"/>
  <c r="NA46"/>
  <c r="BM46"/>
  <c r="IA46"/>
  <c r="WD46"/>
  <c r="RG52"/>
  <c r="SK52"/>
  <c r="HX125"/>
  <c r="HX124" s="1"/>
  <c r="HN92"/>
  <c r="HN91" s="1"/>
  <c r="HN43"/>
  <c r="WC104"/>
  <c r="OO104" s="1"/>
  <c r="EE45"/>
  <c r="KI45"/>
  <c r="DU45"/>
  <c r="JY45"/>
  <c r="PS45"/>
  <c r="VW45"/>
  <c r="SK45"/>
  <c r="AI45"/>
  <c r="Y45"/>
  <c r="MG45"/>
  <c r="OO45"/>
  <c r="DU50"/>
  <c r="JY50"/>
  <c r="CQ50"/>
  <c r="IU50"/>
  <c r="PI50"/>
  <c r="VM50"/>
  <c r="SA50"/>
  <c r="VW50"/>
  <c r="TE50"/>
  <c r="GM50"/>
  <c r="HQ50"/>
  <c r="RG50"/>
  <c r="OO50"/>
  <c r="BW50"/>
  <c r="DA50"/>
  <c r="UI56"/>
  <c r="RG56"/>
  <c r="OE56"/>
  <c r="TY56"/>
  <c r="QW56"/>
  <c r="NU56"/>
  <c r="LC56"/>
  <c r="IA56"/>
  <c r="EY56"/>
  <c r="BW56"/>
  <c r="MG56"/>
  <c r="JE56"/>
  <c r="GC56"/>
  <c r="DA56"/>
  <c r="Y56"/>
  <c r="TO56"/>
  <c r="QM56"/>
  <c r="NK56"/>
  <c r="TE56"/>
  <c r="QC56"/>
  <c r="NA56"/>
  <c r="KI56"/>
  <c r="HG56"/>
  <c r="EE56"/>
  <c r="BC56"/>
  <c r="LM56"/>
  <c r="IK56"/>
  <c r="FI56"/>
  <c r="CG56"/>
  <c r="HQ45"/>
  <c r="TE45"/>
  <c r="EO45"/>
  <c r="O45"/>
  <c r="UI54"/>
  <c r="RG54"/>
  <c r="OE54"/>
  <c r="US54"/>
  <c r="RQ54"/>
  <c r="OO54"/>
  <c r="LC54"/>
  <c r="IA54"/>
  <c r="EY54"/>
  <c r="BW54"/>
  <c r="MG54"/>
  <c r="JE54"/>
  <c r="GC54"/>
  <c r="DA54"/>
  <c r="Y54"/>
  <c r="TO54"/>
  <c r="QM54"/>
  <c r="NK54"/>
  <c r="TY54"/>
  <c r="QW54"/>
  <c r="NU54"/>
  <c r="KI54"/>
  <c r="HG54"/>
  <c r="EE54"/>
  <c r="BC54"/>
  <c r="LM54"/>
  <c r="IK54"/>
  <c r="FI54"/>
  <c r="CG54"/>
  <c r="DU46"/>
  <c r="JY46"/>
  <c r="CQ46"/>
  <c r="IU46"/>
  <c r="PI46"/>
  <c r="VM46"/>
  <c r="SA46"/>
  <c r="US51"/>
  <c r="OO51"/>
  <c r="SA51"/>
  <c r="MG51"/>
  <c r="GC51"/>
  <c r="Y51"/>
  <c r="GM51"/>
  <c r="AI51"/>
  <c r="SK51"/>
  <c r="VW51"/>
  <c r="PS51"/>
  <c r="JY51"/>
  <c r="DU51"/>
  <c r="KI51"/>
  <c r="EE51"/>
  <c r="VW46"/>
  <c r="TE46"/>
  <c r="GM46"/>
  <c r="HQ46"/>
  <c r="RG46"/>
  <c r="OO46"/>
  <c r="BW46"/>
  <c r="DA46"/>
  <c r="DA52"/>
  <c r="OO52"/>
  <c r="GW52"/>
  <c r="CG52"/>
  <c r="OY138"/>
  <c r="CD124"/>
  <c r="VT27"/>
  <c r="VT125"/>
  <c r="VT124" s="1"/>
  <c r="SR126"/>
  <c r="SR124" s="1"/>
  <c r="SR27"/>
  <c r="QC138"/>
  <c r="LW28"/>
  <c r="KP27"/>
  <c r="KP125"/>
  <c r="GC138"/>
  <c r="OO28"/>
  <c r="FS28"/>
  <c r="HN126"/>
  <c r="HN124" s="1"/>
  <c r="HN27"/>
  <c r="RQ28"/>
  <c r="UI28"/>
  <c r="IU28"/>
  <c r="CQ28"/>
  <c r="SH91"/>
  <c r="NA20"/>
  <c r="AS20"/>
  <c r="WD14"/>
  <c r="VC14"/>
  <c r="TO14"/>
  <c r="SA14"/>
  <c r="QM14"/>
  <c r="OY14"/>
  <c r="NK14"/>
  <c r="LW14"/>
  <c r="KI14"/>
  <c r="IU14"/>
  <c r="HG14"/>
  <c r="FS14"/>
  <c r="EE14"/>
  <c r="CQ14"/>
  <c r="BC14"/>
  <c r="VM14"/>
  <c r="TY14"/>
  <c r="SK14"/>
  <c r="QW14"/>
  <c r="PI14"/>
  <c r="NU14"/>
  <c r="MG14"/>
  <c r="KS14"/>
  <c r="JE14"/>
  <c r="HQ14"/>
  <c r="GC14"/>
  <c r="EO14"/>
  <c r="DA14"/>
  <c r="BM14"/>
  <c r="Y14"/>
  <c r="VM24"/>
  <c r="TY24"/>
  <c r="SK24"/>
  <c r="QW24"/>
  <c r="PI24"/>
  <c r="NU24"/>
  <c r="MG24"/>
  <c r="KS24"/>
  <c r="JE24"/>
  <c r="HQ24"/>
  <c r="GC24"/>
  <c r="EO24"/>
  <c r="DA24"/>
  <c r="BM24"/>
  <c r="Y24"/>
  <c r="VW24"/>
  <c r="UI24"/>
  <c r="SU24"/>
  <c r="RG24"/>
  <c r="PS24"/>
  <c r="OE24"/>
  <c r="MQ24"/>
  <c r="LC24"/>
  <c r="JO24"/>
  <c r="IA24"/>
  <c r="GM24"/>
  <c r="EY24"/>
  <c r="DK24"/>
  <c r="BW24"/>
  <c r="AI24"/>
  <c r="WD12"/>
  <c r="US12"/>
  <c r="TE12"/>
  <c r="RQ12"/>
  <c r="QC12"/>
  <c r="OO12"/>
  <c r="NA12"/>
  <c r="LM12"/>
  <c r="JY12"/>
  <c r="IK12"/>
  <c r="GW12"/>
  <c r="FI12"/>
  <c r="DU12"/>
  <c r="CG12"/>
  <c r="AS12"/>
  <c r="VW12"/>
  <c r="UI12"/>
  <c r="SU12"/>
  <c r="RG12"/>
  <c r="PS12"/>
  <c r="OE12"/>
  <c r="MQ12"/>
  <c r="LC12"/>
  <c r="JO12"/>
  <c r="IA12"/>
  <c r="GM12"/>
  <c r="EY12"/>
  <c r="DK12"/>
  <c r="BW12"/>
  <c r="AI12"/>
  <c r="VM16"/>
  <c r="TY16"/>
  <c r="SK16"/>
  <c r="QW16"/>
  <c r="PI16"/>
  <c r="NU16"/>
  <c r="MG16"/>
  <c r="KS16"/>
  <c r="JE16"/>
  <c r="HQ16"/>
  <c r="GC16"/>
  <c r="EO16"/>
  <c r="DA16"/>
  <c r="BM16"/>
  <c r="Y16"/>
  <c r="VC16"/>
  <c r="TO16"/>
  <c r="SA16"/>
  <c r="QM16"/>
  <c r="OY16"/>
  <c r="NK16"/>
  <c r="LW16"/>
  <c r="KI16"/>
  <c r="IU16"/>
  <c r="HG16"/>
  <c r="FS16"/>
  <c r="EE16"/>
  <c r="CQ16"/>
  <c r="BC16"/>
  <c r="AI18"/>
  <c r="AI15"/>
  <c r="AI20"/>
  <c r="G117" i="73"/>
  <c r="QC28" i="62"/>
  <c r="VW28"/>
  <c r="SU28"/>
  <c r="KI28"/>
  <c r="HG28"/>
  <c r="EE28"/>
  <c r="BC28"/>
  <c r="WC94"/>
  <c r="Y94" s="1"/>
  <c r="JE47"/>
  <c r="CG46"/>
  <c r="FI46"/>
  <c r="IK46"/>
  <c r="LM46"/>
  <c r="BC46"/>
  <c r="EE46"/>
  <c r="HG46"/>
  <c r="KI46"/>
  <c r="NU46"/>
  <c r="QW46"/>
  <c r="TY46"/>
  <c r="NK46"/>
  <c r="QM46"/>
  <c r="TO46"/>
  <c r="CQ48"/>
  <c r="TE51"/>
  <c r="QC51"/>
  <c r="NA51"/>
  <c r="TO51"/>
  <c r="QM51"/>
  <c r="NK51"/>
  <c r="KS51"/>
  <c r="HQ51"/>
  <c r="EO51"/>
  <c r="BM51"/>
  <c r="LC51"/>
  <c r="IA51"/>
  <c r="EY51"/>
  <c r="BW51"/>
  <c r="WD51"/>
  <c r="TY51"/>
  <c r="QW51"/>
  <c r="NU51"/>
  <c r="UI51"/>
  <c r="RG51"/>
  <c r="OE51"/>
  <c r="LM51"/>
  <c r="IK51"/>
  <c r="FI51"/>
  <c r="CG51"/>
  <c r="LW51"/>
  <c r="IU51"/>
  <c r="FS51"/>
  <c r="CQ51"/>
  <c r="SU46"/>
  <c r="MQ46"/>
  <c r="QC46"/>
  <c r="JO46"/>
  <c r="DK46"/>
  <c r="KS46"/>
  <c r="EO46"/>
  <c r="UI46"/>
  <c r="OE46"/>
  <c r="RQ46"/>
  <c r="LC46"/>
  <c r="EY46"/>
  <c r="MG46"/>
  <c r="GC46"/>
  <c r="O44"/>
  <c r="JE52"/>
  <c r="IA52"/>
  <c r="US52"/>
  <c r="LM47"/>
  <c r="VC52"/>
  <c r="FS52"/>
  <c r="QM52"/>
  <c r="BC52"/>
  <c r="SK28"/>
  <c r="QW28"/>
  <c r="PI28"/>
  <c r="NU28"/>
  <c r="VC28"/>
  <c r="TO28"/>
  <c r="MQ28"/>
  <c r="LC28"/>
  <c r="JO28"/>
  <c r="IA28"/>
  <c r="GM28"/>
  <c r="EY28"/>
  <c r="DK28"/>
  <c r="BW28"/>
  <c r="AI28"/>
  <c r="JO47"/>
  <c r="VC47"/>
  <c r="JY47"/>
  <c r="VW48"/>
  <c r="SA48"/>
  <c r="OE44"/>
  <c r="NU47"/>
  <c r="GC52"/>
  <c r="MG52"/>
  <c r="EY52"/>
  <c r="LC52"/>
  <c r="RQ52"/>
  <c r="OE52"/>
  <c r="UI52"/>
  <c r="OY52"/>
  <c r="LW52"/>
  <c r="O52"/>
  <c r="AS52"/>
  <c r="TY52"/>
  <c r="HG52"/>
  <c r="IK52"/>
  <c r="Y52"/>
  <c r="O47"/>
  <c r="WD28"/>
  <c r="SA28"/>
  <c r="RG28"/>
  <c r="QM28"/>
  <c r="PS28"/>
  <c r="OY28"/>
  <c r="OE28"/>
  <c r="NK28"/>
  <c r="VM28"/>
  <c r="US28"/>
  <c r="TY28"/>
  <c r="TE28"/>
  <c r="NA28"/>
  <c r="MG28"/>
  <c r="LM28"/>
  <c r="KS28"/>
  <c r="JY28"/>
  <c r="JE28"/>
  <c r="IK28"/>
  <c r="HQ28"/>
  <c r="GW28"/>
  <c r="GC28"/>
  <c r="FI28"/>
  <c r="EO28"/>
  <c r="DU28"/>
  <c r="DA28"/>
  <c r="CG28"/>
  <c r="BM28"/>
  <c r="AS28"/>
  <c r="O28"/>
  <c r="DK47"/>
  <c r="DA47"/>
  <c r="OY47"/>
  <c r="RQ47"/>
  <c r="KI47"/>
  <c r="VW47"/>
  <c r="IK47"/>
  <c r="TE48"/>
  <c r="HQ48"/>
  <c r="PI48"/>
  <c r="DU48"/>
  <c r="LW44"/>
  <c r="FI47"/>
  <c r="MG44"/>
  <c r="BM52"/>
  <c r="EO52"/>
  <c r="HQ52"/>
  <c r="KS52"/>
  <c r="AI52"/>
  <c r="DK52"/>
  <c r="GM52"/>
  <c r="JO52"/>
  <c r="NA52"/>
  <c r="QC52"/>
  <c r="TE52"/>
  <c r="MQ52"/>
  <c r="PS52"/>
  <c r="SU52"/>
  <c r="VW52"/>
  <c r="SA52"/>
  <c r="VM52"/>
  <c r="PI52"/>
  <c r="IU52"/>
  <c r="CQ52"/>
  <c r="JY52"/>
  <c r="DU52"/>
  <c r="TO52"/>
  <c r="NK52"/>
  <c r="QW52"/>
  <c r="KI52"/>
  <c r="EE52"/>
  <c r="LM52"/>
  <c r="FI52"/>
  <c r="PS44"/>
  <c r="AI47"/>
  <c r="GM47"/>
  <c r="Y47"/>
  <c r="GC47"/>
  <c r="MG47"/>
  <c r="SA47"/>
  <c r="OO47"/>
  <c r="US47"/>
  <c r="EE47"/>
  <c r="DU47"/>
  <c r="PS47"/>
  <c r="SK47"/>
  <c r="IU47"/>
  <c r="UI47"/>
  <c r="PS48"/>
  <c r="NA48"/>
  <c r="AI48"/>
  <c r="BM48"/>
  <c r="VM48"/>
  <c r="IU48"/>
  <c r="JY48"/>
  <c r="GW44"/>
  <c r="SK44"/>
  <c r="TY47"/>
  <c r="LC44"/>
  <c r="QC44"/>
  <c r="WC93"/>
  <c r="Y93" s="1"/>
  <c r="CQ45"/>
  <c r="FS45"/>
  <c r="IU45"/>
  <c r="LW45"/>
  <c r="CG45"/>
  <c r="FI45"/>
  <c r="IK45"/>
  <c r="LM45"/>
  <c r="OE45"/>
  <c r="RG45"/>
  <c r="UI45"/>
  <c r="NU45"/>
  <c r="QW45"/>
  <c r="TY45"/>
  <c r="DK45"/>
  <c r="JO45"/>
  <c r="DA45"/>
  <c r="JE45"/>
  <c r="OY45"/>
  <c r="VC45"/>
  <c r="RQ45"/>
  <c r="CG50"/>
  <c r="FI50"/>
  <c r="IK50"/>
  <c r="LM50"/>
  <c r="BC50"/>
  <c r="EE50"/>
  <c r="HG50"/>
  <c r="KI50"/>
  <c r="NU50"/>
  <c r="QW50"/>
  <c r="TY50"/>
  <c r="NK50"/>
  <c r="QM50"/>
  <c r="TO50"/>
  <c r="SU50"/>
  <c r="MQ50"/>
  <c r="QC50"/>
  <c r="JO50"/>
  <c r="DK50"/>
  <c r="KS50"/>
  <c r="EO50"/>
  <c r="UI50"/>
  <c r="OE50"/>
  <c r="RQ50"/>
  <c r="LC50"/>
  <c r="EY50"/>
  <c r="MG50"/>
  <c r="GC50"/>
  <c r="QC45"/>
  <c r="NK45"/>
  <c r="BM45"/>
  <c r="BW45"/>
  <c r="NA45"/>
  <c r="KS45"/>
  <c r="LC45"/>
  <c r="BW47"/>
  <c r="EY47"/>
  <c r="IA47"/>
  <c r="LC47"/>
  <c r="BM47"/>
  <c r="EO47"/>
  <c r="HQ47"/>
  <c r="KS47"/>
  <c r="NK47"/>
  <c r="QM47"/>
  <c r="TO47"/>
  <c r="NA47"/>
  <c r="QC47"/>
  <c r="TE47"/>
  <c r="BC47"/>
  <c r="HG47"/>
  <c r="AS47"/>
  <c r="GW47"/>
  <c r="MQ47"/>
  <c r="SU47"/>
  <c r="PI47"/>
  <c r="VM47"/>
  <c r="CQ47"/>
  <c r="CG47"/>
  <c r="OE47"/>
  <c r="QW47"/>
  <c r="SU48"/>
  <c r="MQ48"/>
  <c r="QC48"/>
  <c r="JO48"/>
  <c r="DK48"/>
  <c r="KS48"/>
  <c r="EO48"/>
  <c r="VC48"/>
  <c r="OY48"/>
  <c r="SK48"/>
  <c r="LW48"/>
  <c r="FS48"/>
  <c r="O48"/>
  <c r="GW48"/>
  <c r="AS48"/>
  <c r="JY44"/>
  <c r="IU44"/>
  <c r="VM44"/>
  <c r="FS47"/>
  <c r="RG47"/>
  <c r="GC44"/>
  <c r="RQ44"/>
  <c r="LW47"/>
  <c r="NA44"/>
  <c r="JO44"/>
  <c r="WC96"/>
  <c r="MG96" s="1"/>
  <c r="UI48"/>
  <c r="RG48"/>
  <c r="OE48"/>
  <c r="US48"/>
  <c r="RQ48"/>
  <c r="OO48"/>
  <c r="LC48"/>
  <c r="IA48"/>
  <c r="EY48"/>
  <c r="BW48"/>
  <c r="MG48"/>
  <c r="JE48"/>
  <c r="GC48"/>
  <c r="DA48"/>
  <c r="Y48"/>
  <c r="TO48"/>
  <c r="QM48"/>
  <c r="NK48"/>
  <c r="TY48"/>
  <c r="QW48"/>
  <c r="NU48"/>
  <c r="KI48"/>
  <c r="HG48"/>
  <c r="EE48"/>
  <c r="BC48"/>
  <c r="LM48"/>
  <c r="IK48"/>
  <c r="FI48"/>
  <c r="CG48"/>
  <c r="CG44"/>
  <c r="IK44"/>
  <c r="BC44"/>
  <c r="HG44"/>
  <c r="NU44"/>
  <c r="TY44"/>
  <c r="QM44"/>
  <c r="DA44"/>
  <c r="BW44"/>
  <c r="OO44"/>
  <c r="RG44"/>
  <c r="GM44"/>
  <c r="VW44"/>
  <c r="SU44"/>
  <c r="WD93"/>
  <c r="WD20"/>
  <c r="QC20"/>
  <c r="JY20"/>
  <c r="DU20"/>
  <c r="VC20"/>
  <c r="OY20"/>
  <c r="IU20"/>
  <c r="CQ20"/>
  <c r="JY15"/>
  <c r="IU15"/>
  <c r="NA18"/>
  <c r="LW18"/>
  <c r="US20"/>
  <c r="RQ20"/>
  <c r="OO20"/>
  <c r="LM20"/>
  <c r="IK20"/>
  <c r="FI20"/>
  <c r="CG20"/>
  <c r="WC100"/>
  <c r="JY100" s="1"/>
  <c r="TO20"/>
  <c r="QM20"/>
  <c r="NK20"/>
  <c r="KI20"/>
  <c r="HG20"/>
  <c r="EE20"/>
  <c r="BC20"/>
  <c r="QC15"/>
  <c r="DU15"/>
  <c r="OY15"/>
  <c r="CQ15"/>
  <c r="TE18"/>
  <c r="GW18"/>
  <c r="SA18"/>
  <c r="FS18"/>
  <c r="VM20"/>
  <c r="TY20"/>
  <c r="SK20"/>
  <c r="QW20"/>
  <c r="PI20"/>
  <c r="NU20"/>
  <c r="MG20"/>
  <c r="KS20"/>
  <c r="JE20"/>
  <c r="HQ20"/>
  <c r="GC20"/>
  <c r="EO20"/>
  <c r="DA20"/>
  <c r="BM20"/>
  <c r="Y20"/>
  <c r="VW20"/>
  <c r="UI20"/>
  <c r="SU20"/>
  <c r="RG20"/>
  <c r="PS20"/>
  <c r="OE20"/>
  <c r="MQ20"/>
  <c r="LC20"/>
  <c r="JO20"/>
  <c r="IA20"/>
  <c r="GM20"/>
  <c r="EY20"/>
  <c r="DK20"/>
  <c r="BW20"/>
  <c r="TE15"/>
  <c r="NA15"/>
  <c r="GW15"/>
  <c r="AS15"/>
  <c r="SA15"/>
  <c r="LW15"/>
  <c r="FS15"/>
  <c r="WD18"/>
  <c r="QC18"/>
  <c r="JY18"/>
  <c r="DU18"/>
  <c r="VC18"/>
  <c r="OY18"/>
  <c r="IU18"/>
  <c r="CQ18"/>
  <c r="US15"/>
  <c r="RQ15"/>
  <c r="OO15"/>
  <c r="LM15"/>
  <c r="IK15"/>
  <c r="FI15"/>
  <c r="CG15"/>
  <c r="WC95"/>
  <c r="Y95" s="1"/>
  <c r="TO15"/>
  <c r="QM15"/>
  <c r="NK15"/>
  <c r="KI15"/>
  <c r="HG15"/>
  <c r="EE15"/>
  <c r="BC15"/>
  <c r="US18"/>
  <c r="RQ18"/>
  <c r="OO18"/>
  <c r="LM18"/>
  <c r="IK18"/>
  <c r="FI18"/>
  <c r="CG18"/>
  <c r="WC98"/>
  <c r="DA98" s="1"/>
  <c r="TO18"/>
  <c r="QM18"/>
  <c r="NK18"/>
  <c r="KI18"/>
  <c r="HG18"/>
  <c r="EE18"/>
  <c r="BC18"/>
  <c r="VM15"/>
  <c r="TY15"/>
  <c r="SK15"/>
  <c r="QW15"/>
  <c r="PI15"/>
  <c r="NU15"/>
  <c r="MG15"/>
  <c r="KS15"/>
  <c r="JE15"/>
  <c r="HQ15"/>
  <c r="GC15"/>
  <c r="EO15"/>
  <c r="DA15"/>
  <c r="BM15"/>
  <c r="Y15"/>
  <c r="VW15"/>
  <c r="UI15"/>
  <c r="SU15"/>
  <c r="RG15"/>
  <c r="PS15"/>
  <c r="OE15"/>
  <c r="MQ15"/>
  <c r="LC15"/>
  <c r="JO15"/>
  <c r="IA15"/>
  <c r="GM15"/>
  <c r="EY15"/>
  <c r="DK15"/>
  <c r="BW15"/>
  <c r="VM18"/>
  <c r="TY18"/>
  <c r="SK18"/>
  <c r="QW18"/>
  <c r="PI18"/>
  <c r="NU18"/>
  <c r="MG18"/>
  <c r="KS18"/>
  <c r="JE18"/>
  <c r="HQ18"/>
  <c r="GC18"/>
  <c r="EO18"/>
  <c r="DA18"/>
  <c r="BM18"/>
  <c r="Y18"/>
  <c r="VW18"/>
  <c r="UI18"/>
  <c r="SU18"/>
  <c r="RG18"/>
  <c r="PS18"/>
  <c r="OE18"/>
  <c r="MQ18"/>
  <c r="LC18"/>
  <c r="JO18"/>
  <c r="IA18"/>
  <c r="GM18"/>
  <c r="EY18"/>
  <c r="DK18"/>
  <c r="BW18"/>
  <c r="AF91"/>
  <c r="LM97"/>
  <c r="RQ97"/>
  <c r="FI97"/>
  <c r="US97"/>
  <c r="OO97"/>
  <c r="IK97"/>
  <c r="CG97"/>
  <c r="TE97"/>
  <c r="QC97"/>
  <c r="NA97"/>
  <c r="JY97"/>
  <c r="GW97"/>
  <c r="DU97"/>
  <c r="AS97"/>
  <c r="VM97"/>
  <c r="TY97"/>
  <c r="SK97"/>
  <c r="QW97"/>
  <c r="PI97"/>
  <c r="NU97"/>
  <c r="MG97"/>
  <c r="KS97"/>
  <c r="JE97"/>
  <c r="HQ97"/>
  <c r="GC97"/>
  <c r="EO97"/>
  <c r="DA97"/>
  <c r="BM97"/>
  <c r="Y97"/>
  <c r="WD97"/>
  <c r="VW97"/>
  <c r="VC97"/>
  <c r="UI97"/>
  <c r="TO97"/>
  <c r="SU97"/>
  <c r="SA97"/>
  <c r="RG97"/>
  <c r="QM97"/>
  <c r="PS97"/>
  <c r="OY97"/>
  <c r="OE97"/>
  <c r="NK97"/>
  <c r="MQ97"/>
  <c r="LW97"/>
  <c r="LC97"/>
  <c r="KI97"/>
  <c r="JO97"/>
  <c r="IU97"/>
  <c r="IA97"/>
  <c r="HG97"/>
  <c r="GM97"/>
  <c r="FS97"/>
  <c r="EY97"/>
  <c r="EE97"/>
  <c r="DK97"/>
  <c r="CQ97"/>
  <c r="BW97"/>
  <c r="BC97"/>
  <c r="AI97"/>
  <c r="UF91"/>
  <c r="AI101"/>
  <c r="OE101"/>
  <c r="DA103"/>
  <c r="AI105"/>
  <c r="NA101"/>
  <c r="WD90"/>
  <c r="WF90" s="1"/>
  <c r="Y90"/>
  <c r="AI90"/>
  <c r="AS90"/>
  <c r="BC90"/>
  <c r="BM90"/>
  <c r="BW90"/>
  <c r="CG90"/>
  <c r="CQ90"/>
  <c r="DA90"/>
  <c r="DK90"/>
  <c r="DU90"/>
  <c r="EE90"/>
  <c r="EO90"/>
  <c r="EY90"/>
  <c r="FI90"/>
  <c r="FS90"/>
  <c r="GC90"/>
  <c r="GM90"/>
  <c r="GW90"/>
  <c r="HG90"/>
  <c r="HQ90"/>
  <c r="IA90"/>
  <c r="IK90"/>
  <c r="IU90"/>
  <c r="JE90"/>
  <c r="JO90"/>
  <c r="JY90"/>
  <c r="KI90"/>
  <c r="KS90"/>
  <c r="LC90"/>
  <c r="LM90"/>
  <c r="LW90"/>
  <c r="MG90"/>
  <c r="MQ90"/>
  <c r="NA90"/>
  <c r="NK90"/>
  <c r="NU90"/>
  <c r="OE90"/>
  <c r="OO90"/>
  <c r="OY90"/>
  <c r="PI90"/>
  <c r="PS90"/>
  <c r="QC90"/>
  <c r="QM90"/>
  <c r="QW90"/>
  <c r="RG90"/>
  <c r="RQ90"/>
  <c r="SA90"/>
  <c r="SK90"/>
  <c r="SU90"/>
  <c r="TE90"/>
  <c r="TO90"/>
  <c r="TY90"/>
  <c r="UI90"/>
  <c r="US90"/>
  <c r="VC90"/>
  <c r="VM90"/>
  <c r="VW90"/>
  <c r="VV90"/>
  <c r="WF26"/>
  <c r="VJ91"/>
  <c r="VL90"/>
  <c r="VB90"/>
  <c r="UP91"/>
  <c r="UR90"/>
  <c r="TX90"/>
  <c r="TL91"/>
  <c r="TN90"/>
  <c r="TB91"/>
  <c r="TD90"/>
  <c r="ST90"/>
  <c r="RX91"/>
  <c r="RZ90"/>
  <c r="RN91"/>
  <c r="RP90"/>
  <c r="RD91"/>
  <c r="RF90"/>
  <c r="QT91"/>
  <c r="QV90"/>
  <c r="QL90"/>
  <c r="PZ91"/>
  <c r="QB90"/>
  <c r="PF91"/>
  <c r="PH90"/>
  <c r="OV91"/>
  <c r="OX90"/>
  <c r="OL91"/>
  <c r="ON90"/>
  <c r="IH91"/>
  <c r="JV91"/>
  <c r="AZ91"/>
  <c r="V91"/>
  <c r="AP91"/>
  <c r="EL91"/>
  <c r="GJ91"/>
  <c r="LT91"/>
  <c r="OD90"/>
  <c r="NR91"/>
  <c r="NT90"/>
  <c r="NH91"/>
  <c r="NJ90"/>
  <c r="MZ90"/>
  <c r="MN91"/>
  <c r="MP90"/>
  <c r="MD91"/>
  <c r="MF90"/>
  <c r="LJ91"/>
  <c r="LL90"/>
  <c r="KR90"/>
  <c r="KF91"/>
  <c r="KH90"/>
  <c r="JL91"/>
  <c r="JN90"/>
  <c r="IR91"/>
  <c r="IT90"/>
  <c r="HP90"/>
  <c r="HD91"/>
  <c r="HF90"/>
  <c r="GT91"/>
  <c r="GV90"/>
  <c r="GB90"/>
  <c r="FR90"/>
  <c r="FF91"/>
  <c r="FH90"/>
  <c r="EX90"/>
  <c r="EB91"/>
  <c r="ED90"/>
  <c r="DR91"/>
  <c r="DT90"/>
  <c r="DH91"/>
  <c r="DJ90"/>
  <c r="CX91"/>
  <c r="CZ90"/>
  <c r="CN91"/>
  <c r="CP90"/>
  <c r="CF90"/>
  <c r="BT91"/>
  <c r="BV90"/>
  <c r="BL90"/>
  <c r="BJ91"/>
  <c r="D79" i="74"/>
  <c r="T78"/>
  <c r="P78"/>
  <c r="L78"/>
  <c r="H78"/>
  <c r="D78"/>
  <c r="T77"/>
  <c r="P77"/>
  <c r="L77"/>
  <c r="H77"/>
  <c r="D77"/>
  <c r="T62"/>
  <c r="P62"/>
  <c r="L62"/>
  <c r="H62"/>
  <c r="D62"/>
  <c r="T61"/>
  <c r="P61"/>
  <c r="L61"/>
  <c r="H61"/>
  <c r="D61"/>
  <c r="T60"/>
  <c r="P60"/>
  <c r="L60"/>
  <c r="H60"/>
  <c r="D60"/>
  <c r="T59"/>
  <c r="P59"/>
  <c r="L59"/>
  <c r="H59"/>
  <c r="D59"/>
  <c r="F95"/>
  <c r="F96"/>
  <c r="F97"/>
  <c r="E79"/>
  <c r="U78"/>
  <c r="Q78"/>
  <c r="M78"/>
  <c r="I78"/>
  <c r="E78"/>
  <c r="U77"/>
  <c r="Q77"/>
  <c r="M77"/>
  <c r="I77"/>
  <c r="E77"/>
  <c r="U62"/>
  <c r="Q62"/>
  <c r="M62"/>
  <c r="I62"/>
  <c r="E62"/>
  <c r="U61"/>
  <c r="Q61"/>
  <c r="M61"/>
  <c r="I61"/>
  <c r="E61"/>
  <c r="U60"/>
  <c r="Q60"/>
  <c r="M60"/>
  <c r="I60"/>
  <c r="E60"/>
  <c r="U59"/>
  <c r="Q59"/>
  <c r="M59"/>
  <c r="I59"/>
  <c r="E59"/>
  <c r="G95"/>
  <c r="G96"/>
  <c r="G97"/>
  <c r="F79"/>
  <c r="V78"/>
  <c r="R78"/>
  <c r="N78"/>
  <c r="J78"/>
  <c r="F78"/>
  <c r="V77"/>
  <c r="R77"/>
  <c r="N77"/>
  <c r="J77"/>
  <c r="F77"/>
  <c r="V62"/>
  <c r="R62"/>
  <c r="N62"/>
  <c r="J62"/>
  <c r="F62"/>
  <c r="V61"/>
  <c r="R61"/>
  <c r="N61"/>
  <c r="J61"/>
  <c r="F61"/>
  <c r="V60"/>
  <c r="R60"/>
  <c r="N60"/>
  <c r="J60"/>
  <c r="F60"/>
  <c r="V59"/>
  <c r="R59"/>
  <c r="N59"/>
  <c r="J59"/>
  <c r="F59"/>
  <c r="V80"/>
  <c r="V98"/>
  <c r="T80"/>
  <c r="T98"/>
  <c r="R80"/>
  <c r="R98"/>
  <c r="P80"/>
  <c r="P98"/>
  <c r="N80"/>
  <c r="N98"/>
  <c r="L80"/>
  <c r="L98"/>
  <c r="J80"/>
  <c r="J98"/>
  <c r="H80"/>
  <c r="H98"/>
  <c r="F80"/>
  <c r="F98"/>
  <c r="D80"/>
  <c r="D98"/>
  <c r="V79"/>
  <c r="V95"/>
  <c r="V96"/>
  <c r="V97"/>
  <c r="T79"/>
  <c r="T95"/>
  <c r="T96"/>
  <c r="T97"/>
  <c r="R79"/>
  <c r="R95"/>
  <c r="R96"/>
  <c r="R97"/>
  <c r="P79"/>
  <c r="P95"/>
  <c r="P96"/>
  <c r="P97"/>
  <c r="N79"/>
  <c r="N95"/>
  <c r="N96"/>
  <c r="N97"/>
  <c r="L79"/>
  <c r="L95"/>
  <c r="L96"/>
  <c r="L97"/>
  <c r="J79"/>
  <c r="J95"/>
  <c r="J96"/>
  <c r="J97"/>
  <c r="H79"/>
  <c r="H95"/>
  <c r="H96"/>
  <c r="H97"/>
  <c r="D95"/>
  <c r="D96"/>
  <c r="D97"/>
  <c r="G79"/>
  <c r="W78"/>
  <c r="S78"/>
  <c r="O78"/>
  <c r="K78"/>
  <c r="G78"/>
  <c r="W77"/>
  <c r="S77"/>
  <c r="O77"/>
  <c r="K77"/>
  <c r="G77"/>
  <c r="W62"/>
  <c r="S62"/>
  <c r="O62"/>
  <c r="K62"/>
  <c r="G62"/>
  <c r="W61"/>
  <c r="S61"/>
  <c r="O61"/>
  <c r="K61"/>
  <c r="G61"/>
  <c r="W60"/>
  <c r="S60"/>
  <c r="O60"/>
  <c r="K60"/>
  <c r="G60"/>
  <c r="W59"/>
  <c r="S59"/>
  <c r="O59"/>
  <c r="K59"/>
  <c r="G59"/>
  <c r="W80"/>
  <c r="W98"/>
  <c r="U80"/>
  <c r="U98"/>
  <c r="S80"/>
  <c r="S98"/>
  <c r="Q80"/>
  <c r="Q98"/>
  <c r="O80"/>
  <c r="O98"/>
  <c r="M80"/>
  <c r="M98"/>
  <c r="K80"/>
  <c r="K98"/>
  <c r="I80"/>
  <c r="I98"/>
  <c r="G80"/>
  <c r="G98"/>
  <c r="E80"/>
  <c r="E98"/>
  <c r="W79"/>
  <c r="W95"/>
  <c r="W96"/>
  <c r="W97"/>
  <c r="U79"/>
  <c r="U95"/>
  <c r="U96"/>
  <c r="U97"/>
  <c r="S79"/>
  <c r="S95"/>
  <c r="S96"/>
  <c r="S97"/>
  <c r="Q79"/>
  <c r="Q95"/>
  <c r="Q96"/>
  <c r="Q97"/>
  <c r="O79"/>
  <c r="O95"/>
  <c r="O96"/>
  <c r="O97"/>
  <c r="M79"/>
  <c r="M95"/>
  <c r="M96"/>
  <c r="M97"/>
  <c r="K79"/>
  <c r="K95"/>
  <c r="K96"/>
  <c r="K97"/>
  <c r="I79"/>
  <c r="I95"/>
  <c r="I96"/>
  <c r="I97"/>
  <c r="E95"/>
  <c r="E96"/>
  <c r="E97"/>
  <c r="I118"/>
  <c r="G118"/>
  <c r="E118"/>
  <c r="Q95" i="73"/>
  <c r="I95"/>
  <c r="U98"/>
  <c r="M98"/>
  <c r="E98"/>
  <c r="Q97"/>
  <c r="I97"/>
  <c r="Q96"/>
  <c r="I96"/>
  <c r="T95"/>
  <c r="P95"/>
  <c r="L95"/>
  <c r="H95"/>
  <c r="D95"/>
  <c r="T80"/>
  <c r="P80"/>
  <c r="L80"/>
  <c r="H80"/>
  <c r="D80"/>
  <c r="T79"/>
  <c r="P79"/>
  <c r="L79"/>
  <c r="H79"/>
  <c r="D79"/>
  <c r="T78"/>
  <c r="P78"/>
  <c r="L78"/>
  <c r="H78"/>
  <c r="D78"/>
  <c r="T77"/>
  <c r="P77"/>
  <c r="L77"/>
  <c r="H77"/>
  <c r="D77"/>
  <c r="T62"/>
  <c r="P62"/>
  <c r="L62"/>
  <c r="H62"/>
  <c r="D62"/>
  <c r="T61"/>
  <c r="P61"/>
  <c r="L61"/>
  <c r="H61"/>
  <c r="D61"/>
  <c r="T60"/>
  <c r="P60"/>
  <c r="L60"/>
  <c r="H60"/>
  <c r="D60"/>
  <c r="T59"/>
  <c r="P59"/>
  <c r="L59"/>
  <c r="H59"/>
  <c r="D59"/>
  <c r="W98"/>
  <c r="O98"/>
  <c r="G98"/>
  <c r="S97"/>
  <c r="K97"/>
  <c r="W96"/>
  <c r="O96"/>
  <c r="G96"/>
  <c r="S95"/>
  <c r="K95"/>
  <c r="W80"/>
  <c r="O80"/>
  <c r="G80"/>
  <c r="S79"/>
  <c r="K79"/>
  <c r="W78"/>
  <c r="O78"/>
  <c r="G78"/>
  <c r="S77"/>
  <c r="K77"/>
  <c r="W62"/>
  <c r="O62"/>
  <c r="G62"/>
  <c r="S61"/>
  <c r="K61"/>
  <c r="W60"/>
  <c r="O60"/>
  <c r="G60"/>
  <c r="S59"/>
  <c r="K59"/>
  <c r="E59"/>
  <c r="V98"/>
  <c r="R98"/>
  <c r="N98"/>
  <c r="J98"/>
  <c r="F98"/>
  <c r="R96"/>
  <c r="R97"/>
  <c r="J96"/>
  <c r="J97"/>
  <c r="Q80"/>
  <c r="I80"/>
  <c r="U79"/>
  <c r="O79"/>
  <c r="E79"/>
  <c r="Q78"/>
  <c r="I78"/>
  <c r="U77"/>
  <c r="M77"/>
  <c r="E77"/>
  <c r="Q62"/>
  <c r="I62"/>
  <c r="U61"/>
  <c r="M61"/>
  <c r="E61"/>
  <c r="Q60"/>
  <c r="I60"/>
  <c r="U59"/>
  <c r="M59"/>
  <c r="T98"/>
  <c r="P98"/>
  <c r="L98"/>
  <c r="H98"/>
  <c r="D98"/>
  <c r="P96"/>
  <c r="P97"/>
  <c r="H96"/>
  <c r="H97"/>
  <c r="U95"/>
  <c r="M95"/>
  <c r="E95"/>
  <c r="Q98"/>
  <c r="I98"/>
  <c r="U97"/>
  <c r="M97"/>
  <c r="E97"/>
  <c r="U96"/>
  <c r="M96"/>
  <c r="E96"/>
  <c r="V95"/>
  <c r="R95"/>
  <c r="N95"/>
  <c r="J95"/>
  <c r="F95"/>
  <c r="V80"/>
  <c r="R80"/>
  <c r="N80"/>
  <c r="J80"/>
  <c r="F80"/>
  <c r="V79"/>
  <c r="R79"/>
  <c r="N79"/>
  <c r="J79"/>
  <c r="F79"/>
  <c r="V78"/>
  <c r="R78"/>
  <c r="N78"/>
  <c r="J78"/>
  <c r="F78"/>
  <c r="V77"/>
  <c r="R77"/>
  <c r="N77"/>
  <c r="J77"/>
  <c r="F77"/>
  <c r="V62"/>
  <c r="R62"/>
  <c r="N62"/>
  <c r="J62"/>
  <c r="F62"/>
  <c r="V61"/>
  <c r="R61"/>
  <c r="N61"/>
  <c r="J61"/>
  <c r="F61"/>
  <c r="V60"/>
  <c r="R60"/>
  <c r="N60"/>
  <c r="J60"/>
  <c r="F60"/>
  <c r="V59"/>
  <c r="R59"/>
  <c r="N59"/>
  <c r="J59"/>
  <c r="F59"/>
  <c r="S98"/>
  <c r="K98"/>
  <c r="W97"/>
  <c r="O97"/>
  <c r="G97"/>
  <c r="S96"/>
  <c r="K96"/>
  <c r="W95"/>
  <c r="O95"/>
  <c r="G95"/>
  <c r="S80"/>
  <c r="K80"/>
  <c r="W79"/>
  <c r="M79"/>
  <c r="G79"/>
  <c r="S78"/>
  <c r="K78"/>
  <c r="W77"/>
  <c r="O77"/>
  <c r="G77"/>
  <c r="S62"/>
  <c r="K62"/>
  <c r="W61"/>
  <c r="O61"/>
  <c r="G61"/>
  <c r="S60"/>
  <c r="K60"/>
  <c r="W59"/>
  <c r="O59"/>
  <c r="I59"/>
  <c r="V96"/>
  <c r="V97"/>
  <c r="N96"/>
  <c r="N97"/>
  <c r="F96"/>
  <c r="F97"/>
  <c r="U80"/>
  <c r="M80"/>
  <c r="E80"/>
  <c r="Q79"/>
  <c r="I79"/>
  <c r="U78"/>
  <c r="M78"/>
  <c r="E78"/>
  <c r="Q77"/>
  <c r="I77"/>
  <c r="U62"/>
  <c r="M62"/>
  <c r="E62"/>
  <c r="Q61"/>
  <c r="I61"/>
  <c r="U60"/>
  <c r="M60"/>
  <c r="E60"/>
  <c r="Q59"/>
  <c r="G59"/>
  <c r="T96"/>
  <c r="T97"/>
  <c r="L96"/>
  <c r="L97"/>
  <c r="D96"/>
  <c r="D97"/>
  <c r="KZ91" i="62" l="1"/>
  <c r="MQ44"/>
  <c r="DK44"/>
  <c r="TE44"/>
  <c r="HQ44"/>
  <c r="US44"/>
  <c r="IA44"/>
  <c r="JE44"/>
  <c r="TO44"/>
  <c r="NK44"/>
  <c r="QW44"/>
  <c r="KI44"/>
  <c r="EE44"/>
  <c r="LM44"/>
  <c r="FI44"/>
  <c r="WC92"/>
  <c r="AI92" s="1"/>
  <c r="EO44"/>
  <c r="BM44"/>
  <c r="UI44"/>
  <c r="EY44"/>
  <c r="SA44"/>
  <c r="PI44"/>
  <c r="CQ44"/>
  <c r="DU44"/>
  <c r="AI44"/>
  <c r="Y44"/>
  <c r="VC44"/>
  <c r="FS44"/>
  <c r="AS44"/>
  <c r="OY44"/>
  <c r="KP124"/>
  <c r="WD102"/>
  <c r="WD104"/>
  <c r="AS101"/>
  <c r="MQ105"/>
  <c r="PI103"/>
  <c r="TY105"/>
  <c r="IA103"/>
  <c r="WC111"/>
  <c r="E340" i="100"/>
  <c r="WC112" i="62"/>
  <c r="E341" i="100"/>
  <c r="WC121" i="62"/>
  <c r="F350" i="100" s="1"/>
  <c r="E350"/>
  <c r="WC113" i="62"/>
  <c r="E342" i="100"/>
  <c r="WC116" i="62"/>
  <c r="E345" i="100"/>
  <c r="WC120" i="62"/>
  <c r="F349" i="100" s="1"/>
  <c r="E349"/>
  <c r="WD44" i="62"/>
  <c r="F257" i="100"/>
  <c r="F188"/>
  <c r="WC118" i="62"/>
  <c r="F347" i="100" s="1"/>
  <c r="F185" s="1"/>
  <c r="E347"/>
  <c r="WC119" i="62"/>
  <c r="LW119" s="1"/>
  <c r="E348" i="100"/>
  <c r="WC110" i="62"/>
  <c r="WD110" s="1"/>
  <c r="WD126" s="1"/>
  <c r="E339" i="100"/>
  <c r="WC115" i="62"/>
  <c r="RQ115" s="1"/>
  <c r="E344" i="100"/>
  <c r="WC117" i="62"/>
  <c r="KI117" s="1"/>
  <c r="E346" i="100"/>
  <c r="WC114" i="62"/>
  <c r="TO114" s="1"/>
  <c r="E343" i="100"/>
  <c r="F187"/>
  <c r="HX91" i="62"/>
  <c r="TB124"/>
  <c r="WD103"/>
  <c r="WD75"/>
  <c r="WD99"/>
  <c r="HG138"/>
  <c r="WD95"/>
  <c r="WD96"/>
  <c r="GW101"/>
  <c r="TE101"/>
  <c r="KI101"/>
  <c r="GM105"/>
  <c r="SU105"/>
  <c r="JE103"/>
  <c r="VM103"/>
  <c r="HQ105"/>
  <c r="KI103"/>
  <c r="DU105"/>
  <c r="US105"/>
  <c r="SU103"/>
  <c r="LM105"/>
  <c r="WD100"/>
  <c r="DU101"/>
  <c r="JY101"/>
  <c r="QC101"/>
  <c r="EE101"/>
  <c r="QM101"/>
  <c r="DK105"/>
  <c r="JO105"/>
  <c r="PS105"/>
  <c r="VW105"/>
  <c r="GC103"/>
  <c r="MG103"/>
  <c r="SK103"/>
  <c r="BW101"/>
  <c r="BM105"/>
  <c r="NU105"/>
  <c r="EE103"/>
  <c r="QM103"/>
  <c r="DK101"/>
  <c r="QC105"/>
  <c r="UI103"/>
  <c r="VW103"/>
  <c r="JO101"/>
  <c r="VM138"/>
  <c r="KS138"/>
  <c r="OO138"/>
  <c r="SK138"/>
  <c r="UI138"/>
  <c r="WD27"/>
  <c r="NK138"/>
  <c r="QW138"/>
  <c r="TE138"/>
  <c r="MQ138"/>
  <c r="TO138"/>
  <c r="CG138"/>
  <c r="WD98"/>
  <c r="WD105"/>
  <c r="CG101"/>
  <c r="FI101"/>
  <c r="IK101"/>
  <c r="LM101"/>
  <c r="OO101"/>
  <c r="RQ101"/>
  <c r="US101"/>
  <c r="BC101"/>
  <c r="HG101"/>
  <c r="NK101"/>
  <c r="TO101"/>
  <c r="BW105"/>
  <c r="EY105"/>
  <c r="IA105"/>
  <c r="LC105"/>
  <c r="OE105"/>
  <c r="RG105"/>
  <c r="UI105"/>
  <c r="BM103"/>
  <c r="EO103"/>
  <c r="HQ103"/>
  <c r="KS103"/>
  <c r="NU103"/>
  <c r="QW103"/>
  <c r="TY103"/>
  <c r="KS99"/>
  <c r="IA101"/>
  <c r="UI101"/>
  <c r="EO105"/>
  <c r="KS105"/>
  <c r="QW105"/>
  <c r="BC103"/>
  <c r="HG103"/>
  <c r="NK103"/>
  <c r="TO103"/>
  <c r="MQ101"/>
  <c r="VW101"/>
  <c r="JY105"/>
  <c r="BW103"/>
  <c r="OE103"/>
  <c r="IK105"/>
  <c r="JO103"/>
  <c r="RQ105"/>
  <c r="AI103"/>
  <c r="JY138"/>
  <c r="OE138"/>
  <c r="DA138"/>
  <c r="QM138"/>
  <c r="FI138"/>
  <c r="Y138"/>
  <c r="HQ138"/>
  <c r="KI138"/>
  <c r="LW138"/>
  <c r="SU138"/>
  <c r="VC138"/>
  <c r="PI138"/>
  <c r="BM138"/>
  <c r="WD94"/>
  <c r="WD59"/>
  <c r="VC104"/>
  <c r="BM101"/>
  <c r="DA101"/>
  <c r="EO101"/>
  <c r="GC101"/>
  <c r="HQ101"/>
  <c r="JE101"/>
  <c r="KS101"/>
  <c r="MG101"/>
  <c r="NU101"/>
  <c r="PI101"/>
  <c r="QW101"/>
  <c r="SK101"/>
  <c r="TY101"/>
  <c r="VM101"/>
  <c r="BM104"/>
  <c r="CQ101"/>
  <c r="FS101"/>
  <c r="IU101"/>
  <c r="LW101"/>
  <c r="OY101"/>
  <c r="SA101"/>
  <c r="VC101"/>
  <c r="BC105"/>
  <c r="CQ105"/>
  <c r="EE105"/>
  <c r="FS105"/>
  <c r="HG105"/>
  <c r="IU105"/>
  <c r="KI105"/>
  <c r="LW105"/>
  <c r="NK105"/>
  <c r="OY105"/>
  <c r="QM105"/>
  <c r="SA105"/>
  <c r="TO105"/>
  <c r="VC105"/>
  <c r="AS103"/>
  <c r="CG103"/>
  <c r="DU103"/>
  <c r="FI103"/>
  <c r="GW103"/>
  <c r="IK103"/>
  <c r="JY103"/>
  <c r="LM103"/>
  <c r="NA103"/>
  <c r="OO103"/>
  <c r="QC103"/>
  <c r="RQ103"/>
  <c r="TE103"/>
  <c r="US103"/>
  <c r="EY101"/>
  <c r="LC101"/>
  <c r="RG101"/>
  <c r="Y105"/>
  <c r="DA105"/>
  <c r="GC105"/>
  <c r="JE105"/>
  <c r="MG105"/>
  <c r="PI105"/>
  <c r="SK105"/>
  <c r="VM105"/>
  <c r="CQ103"/>
  <c r="FS103"/>
  <c r="IU103"/>
  <c r="LW103"/>
  <c r="OY103"/>
  <c r="SA103"/>
  <c r="VC103"/>
  <c r="GM101"/>
  <c r="SU101"/>
  <c r="PS101"/>
  <c r="AS105"/>
  <c r="GW105"/>
  <c r="NA105"/>
  <c r="TE105"/>
  <c r="EY103"/>
  <c r="LC103"/>
  <c r="RG103"/>
  <c r="CG105"/>
  <c r="OO105"/>
  <c r="DK103"/>
  <c r="PS103"/>
  <c r="GM103"/>
  <c r="MQ103"/>
  <c r="WD138"/>
  <c r="WC128"/>
  <c r="CQ128" s="1"/>
  <c r="LM138"/>
  <c r="JE138"/>
  <c r="BC138"/>
  <c r="DK138"/>
  <c r="CQ138"/>
  <c r="VW138"/>
  <c r="LC138"/>
  <c r="DU138"/>
  <c r="EY138"/>
  <c r="IU138"/>
  <c r="GW138"/>
  <c r="US138"/>
  <c r="FS138"/>
  <c r="MG138"/>
  <c r="JO138"/>
  <c r="NU138"/>
  <c r="PS138"/>
  <c r="AS138"/>
  <c r="EO138"/>
  <c r="IA138"/>
  <c r="EE138"/>
  <c r="RG138"/>
  <c r="RQ138"/>
  <c r="TY138"/>
  <c r="GM138"/>
  <c r="SA138"/>
  <c r="AI138"/>
  <c r="IK138"/>
  <c r="NA138"/>
  <c r="KI121"/>
  <c r="JE121"/>
  <c r="MQ121"/>
  <c r="OO121"/>
  <c r="RG121"/>
  <c r="NK121"/>
  <c r="NU121"/>
  <c r="BC121"/>
  <c r="QM121"/>
  <c r="IK121"/>
  <c r="GW121"/>
  <c r="SK121"/>
  <c r="HQ121"/>
  <c r="IA121"/>
  <c r="CQ121"/>
  <c r="TY121"/>
  <c r="GC121"/>
  <c r="FS121"/>
  <c r="FI121"/>
  <c r="UI121"/>
  <c r="EO121"/>
  <c r="HG121"/>
  <c r="BW121"/>
  <c r="TE121"/>
  <c r="DA121"/>
  <c r="EE121"/>
  <c r="JO121"/>
  <c r="RQ121"/>
  <c r="LC121"/>
  <c r="OE121"/>
  <c r="VW121"/>
  <c r="VM121"/>
  <c r="QW121"/>
  <c r="MG121"/>
  <c r="PS121"/>
  <c r="QC121"/>
  <c r="LM121"/>
  <c r="SA121"/>
  <c r="LW121"/>
  <c r="WD121"/>
  <c r="WD137" s="1"/>
  <c r="CG121"/>
  <c r="AS121"/>
  <c r="TO121"/>
  <c r="BM121"/>
  <c r="GM121"/>
  <c r="O121"/>
  <c r="PI121"/>
  <c r="EY121"/>
  <c r="DU121"/>
  <c r="SU121"/>
  <c r="IU121"/>
  <c r="DK121"/>
  <c r="US121"/>
  <c r="NA121"/>
  <c r="AI121"/>
  <c r="VC121"/>
  <c r="KS121"/>
  <c r="JY121"/>
  <c r="OY121"/>
  <c r="Y121"/>
  <c r="KI113"/>
  <c r="JE113"/>
  <c r="MQ113"/>
  <c r="OO113"/>
  <c r="RG113"/>
  <c r="NK113"/>
  <c r="NU113"/>
  <c r="QM113"/>
  <c r="US113"/>
  <c r="EY113"/>
  <c r="EO113"/>
  <c r="HG113"/>
  <c r="O113"/>
  <c r="IK113"/>
  <c r="CG113"/>
  <c r="SK113"/>
  <c r="GM113"/>
  <c r="AI113"/>
  <c r="NA113"/>
  <c r="DU113"/>
  <c r="IU113"/>
  <c r="CQ113"/>
  <c r="GW113"/>
  <c r="BM113"/>
  <c r="VC113"/>
  <c r="KS113"/>
  <c r="JY113"/>
  <c r="OY113"/>
  <c r="BC113"/>
  <c r="VW113"/>
  <c r="VM113"/>
  <c r="QW113"/>
  <c r="MG113"/>
  <c r="PS113"/>
  <c r="QC113"/>
  <c r="LM113"/>
  <c r="SA113"/>
  <c r="LW113"/>
  <c r="WD113"/>
  <c r="WD129" s="1"/>
  <c r="IA113"/>
  <c r="BW113"/>
  <c r="PI113"/>
  <c r="TO113"/>
  <c r="EE113"/>
  <c r="TE113"/>
  <c r="GC113"/>
  <c r="UI113"/>
  <c r="SU113"/>
  <c r="DK113"/>
  <c r="AS113"/>
  <c r="FI113"/>
  <c r="TY113"/>
  <c r="FS113"/>
  <c r="HQ113"/>
  <c r="DA113"/>
  <c r="JO113"/>
  <c r="RQ113"/>
  <c r="LC113"/>
  <c r="OE113"/>
  <c r="Y113"/>
  <c r="WC137"/>
  <c r="OE119"/>
  <c r="KS119"/>
  <c r="OY119"/>
  <c r="MG119"/>
  <c r="VW119"/>
  <c r="LM119"/>
  <c r="IK119"/>
  <c r="FS119"/>
  <c r="DK119"/>
  <c r="FI119"/>
  <c r="TY119"/>
  <c r="TO119"/>
  <c r="IU119"/>
  <c r="CQ119"/>
  <c r="MQ119"/>
  <c r="KI119"/>
  <c r="JO119"/>
  <c r="OO119"/>
  <c r="NU119"/>
  <c r="TE119"/>
  <c r="GC119"/>
  <c r="EE119"/>
  <c r="BW119"/>
  <c r="SK119"/>
  <c r="DA119"/>
  <c r="EY119"/>
  <c r="IA119"/>
  <c r="O119"/>
  <c r="BC119"/>
  <c r="Y119"/>
  <c r="VW117"/>
  <c r="QW117"/>
  <c r="PS117"/>
  <c r="LM117"/>
  <c r="LW117"/>
  <c r="HG117"/>
  <c r="FI117"/>
  <c r="BW117"/>
  <c r="GW117"/>
  <c r="NA117"/>
  <c r="AI117"/>
  <c r="PI117"/>
  <c r="CG117"/>
  <c r="JO117"/>
  <c r="JE117"/>
  <c r="OO117"/>
  <c r="NK117"/>
  <c r="QM117"/>
  <c r="IU117"/>
  <c r="CQ117"/>
  <c r="EY117"/>
  <c r="HQ117"/>
  <c r="US117"/>
  <c r="GM117"/>
  <c r="EE117"/>
  <c r="DK117"/>
  <c r="LC117"/>
  <c r="BC117"/>
  <c r="KS117"/>
  <c r="Y117"/>
  <c r="UI111"/>
  <c r="LC111"/>
  <c r="IU111"/>
  <c r="BM111"/>
  <c r="OO111"/>
  <c r="EO111"/>
  <c r="Y111"/>
  <c r="LW111"/>
  <c r="LM111"/>
  <c r="QC111"/>
  <c r="CQ111"/>
  <c r="HG111"/>
  <c r="EE111"/>
  <c r="O111"/>
  <c r="KS111"/>
  <c r="MQ111"/>
  <c r="VW111"/>
  <c r="NK111"/>
  <c r="JY111"/>
  <c r="AS111"/>
  <c r="CG111"/>
  <c r="GM111"/>
  <c r="DU111"/>
  <c r="PI111"/>
  <c r="DA111"/>
  <c r="IK111"/>
  <c r="TY111"/>
  <c r="AI111"/>
  <c r="TO111"/>
  <c r="SA111"/>
  <c r="SK111"/>
  <c r="PS111"/>
  <c r="OE111"/>
  <c r="MG111"/>
  <c r="QW111"/>
  <c r="EY111"/>
  <c r="HQ111"/>
  <c r="RQ111"/>
  <c r="QM111"/>
  <c r="NU111"/>
  <c r="BC111"/>
  <c r="TE111"/>
  <c r="NA111"/>
  <c r="GC111"/>
  <c r="JO111"/>
  <c r="KI111"/>
  <c r="JE111"/>
  <c r="FI111"/>
  <c r="VM111"/>
  <c r="RG111"/>
  <c r="OY111"/>
  <c r="SU111"/>
  <c r="BW111"/>
  <c r="IA111"/>
  <c r="FS111"/>
  <c r="US111"/>
  <c r="GW111"/>
  <c r="DK111"/>
  <c r="WD111"/>
  <c r="WD127" s="1"/>
  <c r="VC111"/>
  <c r="LC107"/>
  <c r="KS107"/>
  <c r="WD107"/>
  <c r="SK107"/>
  <c r="UI107"/>
  <c r="MQ107"/>
  <c r="JE107"/>
  <c r="EY107"/>
  <c r="DK107"/>
  <c r="BW107"/>
  <c r="SU107"/>
  <c r="IU107"/>
  <c r="GM107"/>
  <c r="US107"/>
  <c r="PI107"/>
  <c r="OY107"/>
  <c r="EO107"/>
  <c r="DA107"/>
  <c r="BM107"/>
  <c r="HQ107"/>
  <c r="GC107"/>
  <c r="IA107"/>
  <c r="RQ107"/>
  <c r="BC107"/>
  <c r="JY107"/>
  <c r="QW107"/>
  <c r="MG107"/>
  <c r="NU107"/>
  <c r="VC107"/>
  <c r="O107"/>
  <c r="AS107"/>
  <c r="AI107"/>
  <c r="OE107"/>
  <c r="NK107"/>
  <c r="FS107"/>
  <c r="EE107"/>
  <c r="CQ107"/>
  <c r="TO107"/>
  <c r="TE107"/>
  <c r="HG107"/>
  <c r="VW107"/>
  <c r="TY107"/>
  <c r="NA107"/>
  <c r="FI107"/>
  <c r="DU107"/>
  <c r="CG107"/>
  <c r="IK107"/>
  <c r="GW107"/>
  <c r="PS107"/>
  <c r="QM107"/>
  <c r="JO107"/>
  <c r="LW107"/>
  <c r="KI107"/>
  <c r="VM107"/>
  <c r="OO107"/>
  <c r="RG107"/>
  <c r="QC107"/>
  <c r="LM107"/>
  <c r="SA107"/>
  <c r="WC123"/>
  <c r="TE112"/>
  <c r="IU112"/>
  <c r="HG112"/>
  <c r="FS112"/>
  <c r="EE112"/>
  <c r="CQ112"/>
  <c r="AS112"/>
  <c r="TO112"/>
  <c r="NA112"/>
  <c r="HQ112"/>
  <c r="GC112"/>
  <c r="EO112"/>
  <c r="DA112"/>
  <c r="BM112"/>
  <c r="O112"/>
  <c r="KS112"/>
  <c r="OE112"/>
  <c r="RQ112"/>
  <c r="VW112"/>
  <c r="LC112"/>
  <c r="OO112"/>
  <c r="SA112"/>
  <c r="JY112"/>
  <c r="NK112"/>
  <c r="QW112"/>
  <c r="VC112"/>
  <c r="KI112"/>
  <c r="NU112"/>
  <c r="RG112"/>
  <c r="VM112"/>
  <c r="WD112"/>
  <c r="WD128" s="1"/>
  <c r="PI112"/>
  <c r="IA112"/>
  <c r="GM112"/>
  <c r="EY112"/>
  <c r="DK112"/>
  <c r="BW112"/>
  <c r="SU112"/>
  <c r="IK112"/>
  <c r="GW112"/>
  <c r="FI112"/>
  <c r="DU112"/>
  <c r="CG112"/>
  <c r="AI112"/>
  <c r="JE112"/>
  <c r="MG112"/>
  <c r="QC112"/>
  <c r="UI112"/>
  <c r="JO112"/>
  <c r="MQ112"/>
  <c r="QM112"/>
  <c r="US112"/>
  <c r="LM112"/>
  <c r="OY112"/>
  <c r="SK112"/>
  <c r="BC112"/>
  <c r="LW112"/>
  <c r="PS112"/>
  <c r="TY112"/>
  <c r="WD116"/>
  <c r="SU116"/>
  <c r="IU116"/>
  <c r="HG116"/>
  <c r="FS116"/>
  <c r="EE116"/>
  <c r="CQ116"/>
  <c r="AS116"/>
  <c r="TE116"/>
  <c r="NA116"/>
  <c r="HQ116"/>
  <c r="GC116"/>
  <c r="EO116"/>
  <c r="DA116"/>
  <c r="BM116"/>
  <c r="O116"/>
  <c r="LM116"/>
  <c r="TO116"/>
  <c r="PI116"/>
  <c r="IA116"/>
  <c r="GM116"/>
  <c r="EY116"/>
  <c r="DK116"/>
  <c r="BW116"/>
  <c r="Y116"/>
  <c r="SK116"/>
  <c r="IK116"/>
  <c r="GW116"/>
  <c r="FI116"/>
  <c r="DU116"/>
  <c r="CG116"/>
  <c r="AI116"/>
  <c r="JY116"/>
  <c r="NK116"/>
  <c r="QW116"/>
  <c r="VM116"/>
  <c r="KI116"/>
  <c r="NU116"/>
  <c r="RG116"/>
  <c r="OY116"/>
  <c r="BC116"/>
  <c r="PS116"/>
  <c r="VW116"/>
  <c r="KS116"/>
  <c r="OE116"/>
  <c r="RQ116"/>
  <c r="JO116"/>
  <c r="MQ116"/>
  <c r="QM116"/>
  <c r="VC116"/>
  <c r="TY116"/>
  <c r="LW116"/>
  <c r="UI116"/>
  <c r="JE116"/>
  <c r="MG116"/>
  <c r="QC116"/>
  <c r="US116"/>
  <c r="LC116"/>
  <c r="OO116"/>
  <c r="SA116"/>
  <c r="WD120"/>
  <c r="WD136" s="1"/>
  <c r="TY120"/>
  <c r="PI120"/>
  <c r="IA120"/>
  <c r="GM120"/>
  <c r="EY120"/>
  <c r="DK120"/>
  <c r="BW120"/>
  <c r="Y120"/>
  <c r="UI120"/>
  <c r="SK120"/>
  <c r="IK120"/>
  <c r="GW120"/>
  <c r="FI120"/>
  <c r="DU120"/>
  <c r="CG120"/>
  <c r="AI120"/>
  <c r="KI120"/>
  <c r="OE120"/>
  <c r="SA120"/>
  <c r="LC120"/>
  <c r="PS120"/>
  <c r="QW120"/>
  <c r="JY120"/>
  <c r="OY120"/>
  <c r="JO120"/>
  <c r="VC120"/>
  <c r="MG120"/>
  <c r="NU120"/>
  <c r="OO120"/>
  <c r="US120"/>
  <c r="SU120"/>
  <c r="IU120"/>
  <c r="HG120"/>
  <c r="FS120"/>
  <c r="EE120"/>
  <c r="CQ120"/>
  <c r="AS120"/>
  <c r="TE120"/>
  <c r="TO120"/>
  <c r="NA120"/>
  <c r="HQ120"/>
  <c r="GC120"/>
  <c r="EO120"/>
  <c r="DA120"/>
  <c r="BM120"/>
  <c r="O120"/>
  <c r="LW120"/>
  <c r="QM120"/>
  <c r="QC120"/>
  <c r="NK120"/>
  <c r="RG120"/>
  <c r="MQ120"/>
  <c r="RQ120"/>
  <c r="VW120"/>
  <c r="KS120"/>
  <c r="LM120"/>
  <c r="BC120"/>
  <c r="JE120"/>
  <c r="VM120"/>
  <c r="WC136"/>
  <c r="Y107"/>
  <c r="WD118"/>
  <c r="WD134" s="1"/>
  <c r="BC118"/>
  <c r="IA118"/>
  <c r="EY118"/>
  <c r="LM118"/>
  <c r="QM118"/>
  <c r="VC118"/>
  <c r="PI118"/>
  <c r="NA118"/>
  <c r="JE118"/>
  <c r="VM118"/>
  <c r="QW118"/>
  <c r="FS118"/>
  <c r="UI118"/>
  <c r="FI118"/>
  <c r="TY118"/>
  <c r="JO118"/>
  <c r="MG118"/>
  <c r="TE118"/>
  <c r="NK118"/>
  <c r="QC118"/>
  <c r="Y118"/>
  <c r="O118"/>
  <c r="US118"/>
  <c r="KI118"/>
  <c r="VW118"/>
  <c r="AS118"/>
  <c r="HG118"/>
  <c r="AI118"/>
  <c r="GW118"/>
  <c r="WC134"/>
  <c r="WA109"/>
  <c r="VZ108"/>
  <c r="SU110"/>
  <c r="GW110"/>
  <c r="DU110"/>
  <c r="AI110"/>
  <c r="IU110"/>
  <c r="FS110"/>
  <c r="CQ110"/>
  <c r="JY110"/>
  <c r="QW110"/>
  <c r="KI110"/>
  <c r="RG110"/>
  <c r="KS110"/>
  <c r="RQ110"/>
  <c r="LC110"/>
  <c r="SA110"/>
  <c r="NA110"/>
  <c r="GC110"/>
  <c r="DA110"/>
  <c r="O110"/>
  <c r="IA110"/>
  <c r="EY110"/>
  <c r="BW110"/>
  <c r="LM110"/>
  <c r="SK110"/>
  <c r="LW110"/>
  <c r="TY110"/>
  <c r="MG110"/>
  <c r="UI110"/>
  <c r="MQ110"/>
  <c r="US110"/>
  <c r="DA115"/>
  <c r="FI115"/>
  <c r="Y115"/>
  <c r="QM115"/>
  <c r="US115"/>
  <c r="SK115"/>
  <c r="JE115"/>
  <c r="KS115"/>
  <c r="NU115"/>
  <c r="MG115"/>
  <c r="DU115"/>
  <c r="BM115"/>
  <c r="TY115"/>
  <c r="CG115"/>
  <c r="IU115"/>
  <c r="VM115"/>
  <c r="AI115"/>
  <c r="GM115"/>
  <c r="BW115"/>
  <c r="DK115"/>
  <c r="OE115"/>
  <c r="LC115"/>
  <c r="LM115"/>
  <c r="NK115"/>
  <c r="BC115"/>
  <c r="SU115"/>
  <c r="O115"/>
  <c r="UI115"/>
  <c r="HG115"/>
  <c r="MQ115"/>
  <c r="NA114"/>
  <c r="GC114"/>
  <c r="DA114"/>
  <c r="O114"/>
  <c r="IA114"/>
  <c r="EY114"/>
  <c r="BW114"/>
  <c r="LM114"/>
  <c r="TY114"/>
  <c r="LW114"/>
  <c r="UI114"/>
  <c r="OO114"/>
  <c r="JO114"/>
  <c r="QW114"/>
  <c r="WD114"/>
  <c r="WD130" s="1"/>
  <c r="IK114"/>
  <c r="FI114"/>
  <c r="CG114"/>
  <c r="TE114"/>
  <c r="HG114"/>
  <c r="EE114"/>
  <c r="AS114"/>
  <c r="JY114"/>
  <c r="RG114"/>
  <c r="KI114"/>
  <c r="RQ114"/>
  <c r="MG114"/>
  <c r="US114"/>
  <c r="OY114"/>
  <c r="WC130"/>
  <c r="X107"/>
  <c r="V109"/>
  <c r="V125" s="1"/>
  <c r="V124" s="1"/>
  <c r="U125"/>
  <c r="WD132"/>
  <c r="AI102"/>
  <c r="QM99"/>
  <c r="GM99"/>
  <c r="IU104"/>
  <c r="DU104"/>
  <c r="CQ104"/>
  <c r="OY104"/>
  <c r="NU104"/>
  <c r="EO99"/>
  <c r="QW99"/>
  <c r="EE99"/>
  <c r="US104"/>
  <c r="EY99"/>
  <c r="FS104"/>
  <c r="LW104"/>
  <c r="SA104"/>
  <c r="HQ104"/>
  <c r="TY104"/>
  <c r="BM99"/>
  <c r="HQ99"/>
  <c r="NU99"/>
  <c r="TY99"/>
  <c r="QC104"/>
  <c r="KI99"/>
  <c r="FI104"/>
  <c r="RG99"/>
  <c r="VW99"/>
  <c r="PS99"/>
  <c r="DK99"/>
  <c r="BC104"/>
  <c r="EE104"/>
  <c r="HG104"/>
  <c r="KI104"/>
  <c r="NK104"/>
  <c r="QM104"/>
  <c r="TO104"/>
  <c r="EO104"/>
  <c r="KS104"/>
  <c r="QW104"/>
  <c r="DA99"/>
  <c r="GC99"/>
  <c r="JE99"/>
  <c r="MG99"/>
  <c r="PI99"/>
  <c r="SK99"/>
  <c r="VM99"/>
  <c r="JY104"/>
  <c r="BC99"/>
  <c r="HG99"/>
  <c r="NK99"/>
  <c r="TO99"/>
  <c r="RQ104"/>
  <c r="LC99"/>
  <c r="CG104"/>
  <c r="SU99"/>
  <c r="AI104"/>
  <c r="BW104"/>
  <c r="DK104"/>
  <c r="EY104"/>
  <c r="GM104"/>
  <c r="IA104"/>
  <c r="JO104"/>
  <c r="LC104"/>
  <c r="MQ104"/>
  <c r="OE104"/>
  <c r="PS104"/>
  <c r="RG104"/>
  <c r="SU104"/>
  <c r="UI104"/>
  <c r="VW104"/>
  <c r="Y104"/>
  <c r="DA104"/>
  <c r="GC104"/>
  <c r="JE104"/>
  <c r="MG104"/>
  <c r="PI104"/>
  <c r="SK104"/>
  <c r="VM104"/>
  <c r="AS99"/>
  <c r="CG99"/>
  <c r="DU99"/>
  <c r="FI99"/>
  <c r="GW99"/>
  <c r="IK99"/>
  <c r="JY99"/>
  <c r="LM99"/>
  <c r="NA99"/>
  <c r="OO99"/>
  <c r="QC99"/>
  <c r="RQ99"/>
  <c r="TE99"/>
  <c r="US99"/>
  <c r="AS104"/>
  <c r="GW104"/>
  <c r="NA104"/>
  <c r="TE104"/>
  <c r="CQ99"/>
  <c r="FS99"/>
  <c r="IU99"/>
  <c r="LW99"/>
  <c r="OY99"/>
  <c r="SA99"/>
  <c r="VC99"/>
  <c r="LM104"/>
  <c r="IK104"/>
  <c r="BW99"/>
  <c r="IA99"/>
  <c r="OE99"/>
  <c r="UI99"/>
  <c r="AI99"/>
  <c r="MQ99"/>
  <c r="JO99"/>
  <c r="EO102"/>
  <c r="MQ102"/>
  <c r="NA102"/>
  <c r="GM102"/>
  <c r="SU102"/>
  <c r="QW102"/>
  <c r="GM94"/>
  <c r="QC93"/>
  <c r="DK102"/>
  <c r="JO102"/>
  <c r="PS102"/>
  <c r="VW102"/>
  <c r="KS102"/>
  <c r="AS102"/>
  <c r="IK102"/>
  <c r="BW102"/>
  <c r="EY102"/>
  <c r="IA102"/>
  <c r="LC102"/>
  <c r="OE102"/>
  <c r="RG102"/>
  <c r="UI102"/>
  <c r="BM102"/>
  <c r="HQ102"/>
  <c r="NU102"/>
  <c r="TY102"/>
  <c r="GW102"/>
  <c r="TE102"/>
  <c r="US102"/>
  <c r="BC94"/>
  <c r="VC93"/>
  <c r="LM102"/>
  <c r="BC102"/>
  <c r="CQ102"/>
  <c r="EE102"/>
  <c r="FS102"/>
  <c r="HG102"/>
  <c r="IU102"/>
  <c r="KI102"/>
  <c r="LW102"/>
  <c r="NK102"/>
  <c r="OY102"/>
  <c r="QM102"/>
  <c r="SA102"/>
  <c r="TO102"/>
  <c r="VC102"/>
  <c r="Y102"/>
  <c r="DA102"/>
  <c r="GC102"/>
  <c r="JE102"/>
  <c r="MG102"/>
  <c r="PI102"/>
  <c r="SK102"/>
  <c r="VM102"/>
  <c r="DU102"/>
  <c r="JY102"/>
  <c r="QC102"/>
  <c r="CG102"/>
  <c r="OO102"/>
  <c r="FI102"/>
  <c r="VW98"/>
  <c r="US98"/>
  <c r="BM98"/>
  <c r="WD43"/>
  <c r="JO98"/>
  <c r="Y92"/>
  <c r="KS94"/>
  <c r="MG92"/>
  <c r="EO94"/>
  <c r="QW94"/>
  <c r="SU94"/>
  <c r="DU93"/>
  <c r="GC92"/>
  <c r="DK98"/>
  <c r="PS98"/>
  <c r="IK98"/>
  <c r="VM92"/>
  <c r="JE92"/>
  <c r="BM94"/>
  <c r="HQ94"/>
  <c r="NU94"/>
  <c r="TY94"/>
  <c r="AI94"/>
  <c r="MQ94"/>
  <c r="JY93"/>
  <c r="NK94"/>
  <c r="IU93"/>
  <c r="LW94"/>
  <c r="IU94"/>
  <c r="CQ94"/>
  <c r="IA93"/>
  <c r="VW93"/>
  <c r="WD92"/>
  <c r="AI98"/>
  <c r="GM98"/>
  <c r="MQ98"/>
  <c r="SU98"/>
  <c r="CG98"/>
  <c r="OO98"/>
  <c r="AS96"/>
  <c r="NU98"/>
  <c r="SK98"/>
  <c r="VM98"/>
  <c r="QW92"/>
  <c r="KS92"/>
  <c r="EO92"/>
  <c r="WD11"/>
  <c r="DA94"/>
  <c r="GC94"/>
  <c r="JE94"/>
  <c r="MG94"/>
  <c r="PI94"/>
  <c r="SK94"/>
  <c r="VM94"/>
  <c r="DK94"/>
  <c r="JO94"/>
  <c r="PS94"/>
  <c r="VW94"/>
  <c r="AS93"/>
  <c r="GW93"/>
  <c r="NA93"/>
  <c r="TE93"/>
  <c r="HG94"/>
  <c r="TO94"/>
  <c r="CQ93"/>
  <c r="OY93"/>
  <c r="UI93"/>
  <c r="SU93"/>
  <c r="US92"/>
  <c r="RQ92"/>
  <c r="OO92"/>
  <c r="LM92"/>
  <c r="IK92"/>
  <c r="FI92"/>
  <c r="CG92"/>
  <c r="BW98"/>
  <c r="EY98"/>
  <c r="IA98"/>
  <c r="LC98"/>
  <c r="OE98"/>
  <c r="RG98"/>
  <c r="UI98"/>
  <c r="AS94"/>
  <c r="CG94"/>
  <c r="DU94"/>
  <c r="FI94"/>
  <c r="GW94"/>
  <c r="IK94"/>
  <c r="JY94"/>
  <c r="LM94"/>
  <c r="NA94"/>
  <c r="OO94"/>
  <c r="QC94"/>
  <c r="RQ94"/>
  <c r="TE94"/>
  <c r="US94"/>
  <c r="FI98"/>
  <c r="LM98"/>
  <c r="RQ98"/>
  <c r="BW94"/>
  <c r="EY94"/>
  <c r="IA94"/>
  <c r="LC94"/>
  <c r="OE94"/>
  <c r="RG94"/>
  <c r="UI94"/>
  <c r="CG93"/>
  <c r="FI93"/>
  <c r="IK93"/>
  <c r="LM93"/>
  <c r="OO93"/>
  <c r="RQ93"/>
  <c r="US93"/>
  <c r="HQ98"/>
  <c r="TY98"/>
  <c r="EE94"/>
  <c r="KI94"/>
  <c r="QM94"/>
  <c r="FS93"/>
  <c r="LW93"/>
  <c r="SA93"/>
  <c r="GC98"/>
  <c r="FS94"/>
  <c r="SA94"/>
  <c r="PI98"/>
  <c r="VC94"/>
  <c r="JE98"/>
  <c r="OY94"/>
  <c r="BW93"/>
  <c r="OE93"/>
  <c r="JO93"/>
  <c r="MQ93"/>
  <c r="PS95"/>
  <c r="VW92"/>
  <c r="UI92"/>
  <c r="SU92"/>
  <c r="RG92"/>
  <c r="PS92"/>
  <c r="OE92"/>
  <c r="MQ92"/>
  <c r="LC92"/>
  <c r="JO92"/>
  <c r="IA92"/>
  <c r="GM92"/>
  <c r="EY92"/>
  <c r="DK92"/>
  <c r="BW92"/>
  <c r="BC98"/>
  <c r="CQ98"/>
  <c r="EE98"/>
  <c r="FS98"/>
  <c r="HG98"/>
  <c r="IU98"/>
  <c r="KI98"/>
  <c r="LW98"/>
  <c r="NK98"/>
  <c r="OY98"/>
  <c r="QM98"/>
  <c r="SA98"/>
  <c r="TO98"/>
  <c r="VC98"/>
  <c r="AS98"/>
  <c r="DU98"/>
  <c r="GW98"/>
  <c r="JY98"/>
  <c r="NA98"/>
  <c r="QC98"/>
  <c r="TE98"/>
  <c r="BM93"/>
  <c r="DA93"/>
  <c r="EO93"/>
  <c r="GC93"/>
  <c r="HQ93"/>
  <c r="JE93"/>
  <c r="KS93"/>
  <c r="MG93"/>
  <c r="NU93"/>
  <c r="PI93"/>
  <c r="QW93"/>
  <c r="SK93"/>
  <c r="TY93"/>
  <c r="VM93"/>
  <c r="EO98"/>
  <c r="KS98"/>
  <c r="QW98"/>
  <c r="BC93"/>
  <c r="EE93"/>
  <c r="HG93"/>
  <c r="KI93"/>
  <c r="NK93"/>
  <c r="QM93"/>
  <c r="TO93"/>
  <c r="Y98"/>
  <c r="MG98"/>
  <c r="EY93"/>
  <c r="LC93"/>
  <c r="RG93"/>
  <c r="DK93"/>
  <c r="PS93"/>
  <c r="AI93"/>
  <c r="GM93"/>
  <c r="OE100"/>
  <c r="LC96"/>
  <c r="CG100"/>
  <c r="EO96"/>
  <c r="QW95"/>
  <c r="EY96"/>
  <c r="RG96"/>
  <c r="NA96"/>
  <c r="DA96"/>
  <c r="BW100"/>
  <c r="EO95"/>
  <c r="NU100"/>
  <c r="BW96"/>
  <c r="IA96"/>
  <c r="OE96"/>
  <c r="UI96"/>
  <c r="GW96"/>
  <c r="TE96"/>
  <c r="QW96"/>
  <c r="SK96"/>
  <c r="IA100"/>
  <c r="UI100"/>
  <c r="KS95"/>
  <c r="BM100"/>
  <c r="DK95"/>
  <c r="EY100"/>
  <c r="LC100"/>
  <c r="RG100"/>
  <c r="BM95"/>
  <c r="HQ95"/>
  <c r="NU95"/>
  <c r="TY95"/>
  <c r="HQ100"/>
  <c r="TY100"/>
  <c r="AI96"/>
  <c r="DK96"/>
  <c r="GM96"/>
  <c r="JO96"/>
  <c r="MQ96"/>
  <c r="PS96"/>
  <c r="SU96"/>
  <c r="VW96"/>
  <c r="JO95"/>
  <c r="VW95"/>
  <c r="DU96"/>
  <c r="JY96"/>
  <c r="QC96"/>
  <c r="LW95"/>
  <c r="KS96"/>
  <c r="BC95"/>
  <c r="PI96"/>
  <c r="AI100"/>
  <c r="DK100"/>
  <c r="GM100"/>
  <c r="JO100"/>
  <c r="MQ100"/>
  <c r="PS100"/>
  <c r="SU100"/>
  <c r="VW100"/>
  <c r="DA95"/>
  <c r="GC95"/>
  <c r="JE95"/>
  <c r="MG95"/>
  <c r="PI95"/>
  <c r="SK95"/>
  <c r="VM95"/>
  <c r="EO100"/>
  <c r="KS100"/>
  <c r="QW100"/>
  <c r="BC96"/>
  <c r="CQ96"/>
  <c r="EE96"/>
  <c r="FS96"/>
  <c r="HG96"/>
  <c r="IU96"/>
  <c r="KI96"/>
  <c r="LW96"/>
  <c r="NK96"/>
  <c r="OY96"/>
  <c r="QM96"/>
  <c r="SA96"/>
  <c r="TO96"/>
  <c r="VC96"/>
  <c r="AI95"/>
  <c r="GM95"/>
  <c r="MQ95"/>
  <c r="SU95"/>
  <c r="DU100"/>
  <c r="QC100"/>
  <c r="CG96"/>
  <c r="FI96"/>
  <c r="IK96"/>
  <c r="LM96"/>
  <c r="OO96"/>
  <c r="RQ96"/>
  <c r="US96"/>
  <c r="FS95"/>
  <c r="SA95"/>
  <c r="OO100"/>
  <c r="BM96"/>
  <c r="HQ96"/>
  <c r="NU96"/>
  <c r="TY96"/>
  <c r="NK95"/>
  <c r="RQ100"/>
  <c r="JE96"/>
  <c r="VM96"/>
  <c r="GC96"/>
  <c r="QM95"/>
  <c r="Y96"/>
  <c r="BC100"/>
  <c r="CQ100"/>
  <c r="EE100"/>
  <c r="FS100"/>
  <c r="HG100"/>
  <c r="IU100"/>
  <c r="KI100"/>
  <c r="LW100"/>
  <c r="NK100"/>
  <c r="OY100"/>
  <c r="QM100"/>
  <c r="SA100"/>
  <c r="TO100"/>
  <c r="VC100"/>
  <c r="AS95"/>
  <c r="CG95"/>
  <c r="DU95"/>
  <c r="FI95"/>
  <c r="GW95"/>
  <c r="IK95"/>
  <c r="JY95"/>
  <c r="LM95"/>
  <c r="NA95"/>
  <c r="OO95"/>
  <c r="QC95"/>
  <c r="RQ95"/>
  <c r="TE95"/>
  <c r="US95"/>
  <c r="Y100"/>
  <c r="DA100"/>
  <c r="GC100"/>
  <c r="JE100"/>
  <c r="MG100"/>
  <c r="PI100"/>
  <c r="SK100"/>
  <c r="VM100"/>
  <c r="BW95"/>
  <c r="EY95"/>
  <c r="IA95"/>
  <c r="LC95"/>
  <c r="OE95"/>
  <c r="RG95"/>
  <c r="UI95"/>
  <c r="AS100"/>
  <c r="GW100"/>
  <c r="NA100"/>
  <c r="TE100"/>
  <c r="CQ95"/>
  <c r="IU95"/>
  <c r="OY95"/>
  <c r="VC95"/>
  <c r="IK100"/>
  <c r="US100"/>
  <c r="HG95"/>
  <c r="TO95"/>
  <c r="FI100"/>
  <c r="KI95"/>
  <c r="LM100"/>
  <c r="EE95"/>
  <c r="BC92" l="1"/>
  <c r="CQ92"/>
  <c r="EE92"/>
  <c r="FS92"/>
  <c r="HG92"/>
  <c r="IU92"/>
  <c r="KI92"/>
  <c r="LW92"/>
  <c r="NK92"/>
  <c r="OY92"/>
  <c r="QM92"/>
  <c r="SA92"/>
  <c r="TO92"/>
  <c r="VC92"/>
  <c r="AS92"/>
  <c r="DU92"/>
  <c r="GW92"/>
  <c r="JY92"/>
  <c r="NA92"/>
  <c r="QC92"/>
  <c r="TE92"/>
  <c r="BM92"/>
  <c r="HQ92"/>
  <c r="NU92"/>
  <c r="TY92"/>
  <c r="DA92"/>
  <c r="PI92"/>
  <c r="SK92"/>
  <c r="SK114"/>
  <c r="LC114"/>
  <c r="QM114"/>
  <c r="JE114"/>
  <c r="OE114"/>
  <c r="VM114"/>
  <c r="NU114"/>
  <c r="VW114"/>
  <c r="CQ114"/>
  <c r="FS114"/>
  <c r="IU114"/>
  <c r="AI114"/>
  <c r="DU114"/>
  <c r="GW114"/>
  <c r="SU114"/>
  <c r="VC114"/>
  <c r="NK114"/>
  <c r="SA114"/>
  <c r="KS114"/>
  <c r="QC114"/>
  <c r="BC114"/>
  <c r="PS114"/>
  <c r="MQ114"/>
  <c r="DK114"/>
  <c r="GM114"/>
  <c r="PI114"/>
  <c r="BM114"/>
  <c r="EO114"/>
  <c r="HQ114"/>
  <c r="SA115"/>
  <c r="FS115"/>
  <c r="EO115"/>
  <c r="GC115"/>
  <c r="PI115"/>
  <c r="OO115"/>
  <c r="QC115"/>
  <c r="VC115"/>
  <c r="KI115"/>
  <c r="TE115"/>
  <c r="GW115"/>
  <c r="JY115"/>
  <c r="IK115"/>
  <c r="CQ115"/>
  <c r="PS115"/>
  <c r="TO115"/>
  <c r="AS115"/>
  <c r="HQ115"/>
  <c r="EY115"/>
  <c r="QW115"/>
  <c r="VW115"/>
  <c r="LW115"/>
  <c r="JO115"/>
  <c r="IA115"/>
  <c r="EE115"/>
  <c r="OY115"/>
  <c r="NA115"/>
  <c r="WD115"/>
  <c r="WD131" s="1"/>
  <c r="RG115"/>
  <c r="QM110"/>
  <c r="JO110"/>
  <c r="QC110"/>
  <c r="JE110"/>
  <c r="PS110"/>
  <c r="BC110"/>
  <c r="OY110"/>
  <c r="Y110"/>
  <c r="DK110"/>
  <c r="GM110"/>
  <c r="PI110"/>
  <c r="BM110"/>
  <c r="EO110"/>
  <c r="HQ110"/>
  <c r="TO110"/>
  <c r="OO110"/>
  <c r="VW110"/>
  <c r="OE110"/>
  <c r="VM110"/>
  <c r="NU110"/>
  <c r="VC110"/>
  <c r="NK110"/>
  <c r="AS110"/>
  <c r="EE110"/>
  <c r="HG110"/>
  <c r="TE110"/>
  <c r="CG110"/>
  <c r="FI110"/>
  <c r="IK110"/>
  <c r="SK118"/>
  <c r="DU118"/>
  <c r="SU118"/>
  <c r="EE118"/>
  <c r="PS118"/>
  <c r="RG118"/>
  <c r="RQ118"/>
  <c r="GC118"/>
  <c r="GM118"/>
  <c r="MQ118"/>
  <c r="OY118"/>
  <c r="KS118"/>
  <c r="TO118"/>
  <c r="HQ118"/>
  <c r="BW118"/>
  <c r="IK118"/>
  <c r="CG118"/>
  <c r="IU118"/>
  <c r="CQ118"/>
  <c r="LW118"/>
  <c r="SA118"/>
  <c r="JY118"/>
  <c r="DA118"/>
  <c r="DK118"/>
  <c r="LC118"/>
  <c r="NU118"/>
  <c r="EO118"/>
  <c r="OE118"/>
  <c r="BM118"/>
  <c r="OO118"/>
  <c r="RQ117"/>
  <c r="VC117"/>
  <c r="OY117"/>
  <c r="GC117"/>
  <c r="EO117"/>
  <c r="TY117"/>
  <c r="SK117"/>
  <c r="DA117"/>
  <c r="TO117"/>
  <c r="DU117"/>
  <c r="AS117"/>
  <c r="WD117"/>
  <c r="WD133" s="1"/>
  <c r="NU117"/>
  <c r="RG117"/>
  <c r="MQ117"/>
  <c r="JY117"/>
  <c r="OE117"/>
  <c r="IK117"/>
  <c r="O117"/>
  <c r="IA117"/>
  <c r="BM117"/>
  <c r="SU117"/>
  <c r="UI117"/>
  <c r="FS117"/>
  <c r="TE117"/>
  <c r="SA117"/>
  <c r="QC117"/>
  <c r="MG117"/>
  <c r="VM117"/>
  <c r="SA119"/>
  <c r="PS119"/>
  <c r="GM119"/>
  <c r="EO119"/>
  <c r="AI119"/>
  <c r="AS119"/>
  <c r="NA119"/>
  <c r="BM119"/>
  <c r="SU119"/>
  <c r="CG119"/>
  <c r="QM119"/>
  <c r="RG119"/>
  <c r="JY119"/>
  <c r="RQ119"/>
  <c r="JE119"/>
  <c r="VM119"/>
  <c r="HG119"/>
  <c r="PI119"/>
  <c r="UI119"/>
  <c r="GW119"/>
  <c r="US119"/>
  <c r="HQ119"/>
  <c r="DU119"/>
  <c r="WD119"/>
  <c r="WD135" s="1"/>
  <c r="QC119"/>
  <c r="NK119"/>
  <c r="QW119"/>
  <c r="LC119"/>
  <c r="VC119"/>
  <c r="WC109"/>
  <c r="F338" i="100" s="1"/>
  <c r="F176" s="1"/>
  <c r="E338"/>
  <c r="F343"/>
  <c r="F181" s="1"/>
  <c r="Y114" i="62"/>
  <c r="WC133"/>
  <c r="F346" i="100"/>
  <c r="F184" s="1"/>
  <c r="WC131" i="62"/>
  <c r="F344" i="100"/>
  <c r="F182" s="1"/>
  <c r="WC126" i="62"/>
  <c r="F339" i="100"/>
  <c r="F177" s="1"/>
  <c r="WC135" i="62"/>
  <c r="F348" i="100"/>
  <c r="F186" s="1"/>
  <c r="WC132" i="62"/>
  <c r="F345" i="100"/>
  <c r="F183" s="1"/>
  <c r="WC129" i="62"/>
  <c r="F342" i="100"/>
  <c r="F180" s="1"/>
  <c r="Y112" i="62"/>
  <c r="F341" i="100"/>
  <c r="F179" s="1"/>
  <c r="WC127" i="62"/>
  <c r="F340" i="100"/>
  <c r="F178" s="1"/>
  <c r="BM128" i="62"/>
  <c r="SK128"/>
  <c r="RQ128"/>
  <c r="QW128"/>
  <c r="DU128"/>
  <c r="MG128"/>
  <c r="DK128"/>
  <c r="QC128"/>
  <c r="VW128"/>
  <c r="BW128"/>
  <c r="NK128"/>
  <c r="OY128"/>
  <c r="FI128"/>
  <c r="DA128"/>
  <c r="WD91"/>
  <c r="EE128"/>
  <c r="PS128"/>
  <c r="QM128"/>
  <c r="VM128"/>
  <c r="SU128"/>
  <c r="IA128"/>
  <c r="HQ128"/>
  <c r="HG128"/>
  <c r="LW128"/>
  <c r="MQ128"/>
  <c r="RG128"/>
  <c r="SA128"/>
  <c r="PI128"/>
  <c r="NA128"/>
  <c r="FS128"/>
  <c r="JY128"/>
  <c r="BC128"/>
  <c r="JE128"/>
  <c r="JO128"/>
  <c r="LM128"/>
  <c r="NU128"/>
  <c r="OE128"/>
  <c r="OO128"/>
  <c r="GW128"/>
  <c r="AI128"/>
  <c r="EY128"/>
  <c r="TO128"/>
  <c r="EO128"/>
  <c r="TE128"/>
  <c r="AS128"/>
  <c r="VC128"/>
  <c r="TY128"/>
  <c r="UI128"/>
  <c r="US128"/>
  <c r="KI128"/>
  <c r="KS128"/>
  <c r="LC128"/>
  <c r="IK128"/>
  <c r="CG128"/>
  <c r="GM128"/>
  <c r="Y128"/>
  <c r="GC128"/>
  <c r="IU128"/>
  <c r="MQ137"/>
  <c r="LW137"/>
  <c r="JE137"/>
  <c r="QC137"/>
  <c r="LC137"/>
  <c r="VM137"/>
  <c r="MG137"/>
  <c r="BC137"/>
  <c r="VC137"/>
  <c r="JO137"/>
  <c r="QW137"/>
  <c r="VW137"/>
  <c r="SA137"/>
  <c r="AI137"/>
  <c r="IU137"/>
  <c r="FS137"/>
  <c r="IA137"/>
  <c r="NA137"/>
  <c r="EO137"/>
  <c r="TY137"/>
  <c r="TO137"/>
  <c r="DA137"/>
  <c r="SU137"/>
  <c r="Y137"/>
  <c r="IK137"/>
  <c r="HG137"/>
  <c r="GC137"/>
  <c r="BM137"/>
  <c r="CG137"/>
  <c r="NU137"/>
  <c r="JY137"/>
  <c r="RG137"/>
  <c r="KI137"/>
  <c r="OE137"/>
  <c r="OO137"/>
  <c r="PS137"/>
  <c r="QM137"/>
  <c r="KS137"/>
  <c r="RQ137"/>
  <c r="NK137"/>
  <c r="LM137"/>
  <c r="OY137"/>
  <c r="TE137"/>
  <c r="DU137"/>
  <c r="PI137"/>
  <c r="AS137"/>
  <c r="DK137"/>
  <c r="EY137"/>
  <c r="GM137"/>
  <c r="GW137"/>
  <c r="BW137"/>
  <c r="FI137"/>
  <c r="HQ137"/>
  <c r="US137"/>
  <c r="UI137"/>
  <c r="CQ137"/>
  <c r="SK137"/>
  <c r="EE137"/>
  <c r="VW109"/>
  <c r="BC109"/>
  <c r="QC109"/>
  <c r="KI109"/>
  <c r="SA109"/>
  <c r="OY109"/>
  <c r="WD109"/>
  <c r="WD125" s="1"/>
  <c r="EE109"/>
  <c r="O109"/>
  <c r="BW109"/>
  <c r="DA109"/>
  <c r="RQ109"/>
  <c r="OO109"/>
  <c r="JE109"/>
  <c r="GC109"/>
  <c r="AI109"/>
  <c r="GM109"/>
  <c r="NA109"/>
  <c r="VM109"/>
  <c r="DK109"/>
  <c r="TE109"/>
  <c r="QW109"/>
  <c r="HQ109"/>
  <c r="CQ109"/>
  <c r="HG109"/>
  <c r="IK109"/>
  <c r="LW109"/>
  <c r="RG109"/>
  <c r="LM109"/>
  <c r="PS109"/>
  <c r="OE109"/>
  <c r="LC109"/>
  <c r="SK109"/>
  <c r="GW109"/>
  <c r="AS109"/>
  <c r="PI109"/>
  <c r="EY109"/>
  <c r="KS109"/>
  <c r="US109"/>
  <c r="FI109"/>
  <c r="SU109"/>
  <c r="BM109"/>
  <c r="CG109"/>
  <c r="IA109"/>
  <c r="TY109"/>
  <c r="UI109"/>
  <c r="FS109"/>
  <c r="MG109"/>
  <c r="DU109"/>
  <c r="TO109"/>
  <c r="EO109"/>
  <c r="IU109"/>
  <c r="VC109"/>
  <c r="NU109"/>
  <c r="JO109"/>
  <c r="QM109"/>
  <c r="NK109"/>
  <c r="MQ109"/>
  <c r="JY109"/>
  <c r="WC125"/>
  <c r="WF107"/>
  <c r="AI130"/>
  <c r="TE130"/>
  <c r="KI130"/>
  <c r="LM130"/>
  <c r="UI130"/>
  <c r="Y130"/>
  <c r="HQ130"/>
  <c r="IU130"/>
  <c r="OY130"/>
  <c r="FI130"/>
  <c r="QC130"/>
  <c r="EE130"/>
  <c r="IA130"/>
  <c r="VC130"/>
  <c r="NA130"/>
  <c r="OO130"/>
  <c r="MG130"/>
  <c r="EY130"/>
  <c r="AS130"/>
  <c r="MQ130"/>
  <c r="PS130"/>
  <c r="GC130"/>
  <c r="DU130"/>
  <c r="RG130"/>
  <c r="LW130"/>
  <c r="BM130"/>
  <c r="SA130"/>
  <c r="QM130"/>
  <c r="DK130"/>
  <c r="CQ130"/>
  <c r="SU130"/>
  <c r="CG130"/>
  <c r="LC130"/>
  <c r="PI130"/>
  <c r="NK130"/>
  <c r="VW130"/>
  <c r="OE130"/>
  <c r="QW130"/>
  <c r="TO130"/>
  <c r="VM130"/>
  <c r="RQ130"/>
  <c r="HG130"/>
  <c r="SK130"/>
  <c r="GW130"/>
  <c r="JY130"/>
  <c r="TY130"/>
  <c r="EO130"/>
  <c r="KS130"/>
  <c r="JE130"/>
  <c r="GM130"/>
  <c r="FS130"/>
  <c r="JO130"/>
  <c r="US130"/>
  <c r="BW130"/>
  <c r="IK130"/>
  <c r="NU130"/>
  <c r="BC130"/>
  <c r="DA130"/>
  <c r="EE134"/>
  <c r="US134"/>
  <c r="VC134"/>
  <c r="TO134"/>
  <c r="PI134"/>
  <c r="OY134"/>
  <c r="VW134"/>
  <c r="GC134"/>
  <c r="DU134"/>
  <c r="EO134"/>
  <c r="FI134"/>
  <c r="JY134"/>
  <c r="RG134"/>
  <c r="RQ134"/>
  <c r="BW134"/>
  <c r="DA134"/>
  <c r="AS134"/>
  <c r="AI134"/>
  <c r="Y134"/>
  <c r="BM134"/>
  <c r="CQ134"/>
  <c r="CG134"/>
  <c r="QW134"/>
  <c r="JO134"/>
  <c r="OE134"/>
  <c r="NU134"/>
  <c r="LC134"/>
  <c r="LM134"/>
  <c r="SA134"/>
  <c r="SK134"/>
  <c r="TY134"/>
  <c r="TE134"/>
  <c r="PS134"/>
  <c r="UI134"/>
  <c r="JE134"/>
  <c r="MG134"/>
  <c r="EY134"/>
  <c r="HG134"/>
  <c r="DK134"/>
  <c r="FS134"/>
  <c r="QM134"/>
  <c r="KI134"/>
  <c r="QC134"/>
  <c r="IA134"/>
  <c r="NA134"/>
  <c r="SU134"/>
  <c r="GW134"/>
  <c r="GM134"/>
  <c r="HQ134"/>
  <c r="IU134"/>
  <c r="IK134"/>
  <c r="LW134"/>
  <c r="BC134"/>
  <c r="KS134"/>
  <c r="NK134"/>
  <c r="OO134"/>
  <c r="MQ134"/>
  <c r="VM134"/>
  <c r="KS136"/>
  <c r="DA136"/>
  <c r="BM136"/>
  <c r="AI136"/>
  <c r="RQ136"/>
  <c r="Y136"/>
  <c r="BW136"/>
  <c r="LM136"/>
  <c r="NA136"/>
  <c r="GW136"/>
  <c r="HQ136"/>
  <c r="IK136"/>
  <c r="OO136"/>
  <c r="PS136"/>
  <c r="NU136"/>
  <c r="VC136"/>
  <c r="TE136"/>
  <c r="SK136"/>
  <c r="PI136"/>
  <c r="TO136"/>
  <c r="US136"/>
  <c r="UI136"/>
  <c r="TY136"/>
  <c r="BC136"/>
  <c r="OE136"/>
  <c r="NK136"/>
  <c r="OY136"/>
  <c r="MG136"/>
  <c r="QC136"/>
  <c r="LW136"/>
  <c r="VM136"/>
  <c r="EE136"/>
  <c r="CG136"/>
  <c r="AS136"/>
  <c r="CQ136"/>
  <c r="LC136"/>
  <c r="JY136"/>
  <c r="SU136"/>
  <c r="GM136"/>
  <c r="IU136"/>
  <c r="IA136"/>
  <c r="QM136"/>
  <c r="VW136"/>
  <c r="QW136"/>
  <c r="GC136"/>
  <c r="HG136"/>
  <c r="DU136"/>
  <c r="DK136"/>
  <c r="EO136"/>
  <c r="FS136"/>
  <c r="FI136"/>
  <c r="EY136"/>
  <c r="KI136"/>
  <c r="SA136"/>
  <c r="RG136"/>
  <c r="JO136"/>
  <c r="JE136"/>
  <c r="MQ136"/>
  <c r="EY123"/>
  <c r="NA123"/>
  <c r="IA123"/>
  <c r="WD123"/>
  <c r="WF123" s="1"/>
  <c r="OO123"/>
  <c r="JE123"/>
  <c r="KS123"/>
  <c r="JO123"/>
  <c r="NK123"/>
  <c r="MQ123"/>
  <c r="VW123"/>
  <c r="IU123"/>
  <c r="QW123"/>
  <c r="JY123"/>
  <c r="Y123"/>
  <c r="GM123"/>
  <c r="PI123"/>
  <c r="DA123"/>
  <c r="DK123"/>
  <c r="LW123"/>
  <c r="SA123"/>
  <c r="GC123"/>
  <c r="HG123"/>
  <c r="RQ123"/>
  <c r="LC123"/>
  <c r="TY123"/>
  <c r="BM123"/>
  <c r="EE123"/>
  <c r="RG123"/>
  <c r="CQ123"/>
  <c r="OE123"/>
  <c r="UI123"/>
  <c r="QC123"/>
  <c r="PS123"/>
  <c r="TO123"/>
  <c r="MG123"/>
  <c r="VC123"/>
  <c r="AI123"/>
  <c r="HQ123"/>
  <c r="SU123"/>
  <c r="VM123"/>
  <c r="EO123"/>
  <c r="BC123"/>
  <c r="NU123"/>
  <c r="DU123"/>
  <c r="FS123"/>
  <c r="SK123"/>
  <c r="US123"/>
  <c r="IK123"/>
  <c r="QM123"/>
  <c r="FI123"/>
  <c r="TE123"/>
  <c r="KI123"/>
  <c r="OY123"/>
  <c r="BW123"/>
  <c r="LM123"/>
  <c r="CG123"/>
  <c r="AS123"/>
  <c r="GW123"/>
  <c r="Y109"/>
  <c r="V108"/>
  <c r="F32" i="67"/>
  <c r="G32" s="1"/>
  <c r="D32"/>
  <c r="F31"/>
  <c r="G31" s="1"/>
  <c r="D31"/>
  <c r="G30"/>
  <c r="F30"/>
  <c r="D30"/>
  <c r="H30" s="1"/>
  <c r="F29"/>
  <c r="G29" s="1"/>
  <c r="D29"/>
  <c r="G28"/>
  <c r="F28"/>
  <c r="D28"/>
  <c r="H28" s="1"/>
  <c r="F27"/>
  <c r="G27" s="1"/>
  <c r="D27"/>
  <c r="G26"/>
  <c r="F26"/>
  <c r="D26"/>
  <c r="H26" s="1"/>
  <c r="F25"/>
  <c r="G25" s="1"/>
  <c r="D25"/>
  <c r="G17"/>
  <c r="F17"/>
  <c r="D17"/>
  <c r="H17" s="1"/>
  <c r="F16"/>
  <c r="G16" s="1"/>
  <c r="D16"/>
  <c r="G15"/>
  <c r="F15"/>
  <c r="D15"/>
  <c r="H15" s="1"/>
  <c r="F14"/>
  <c r="E14"/>
  <c r="G14" s="1"/>
  <c r="D14"/>
  <c r="F13"/>
  <c r="G13" s="1"/>
  <c r="H13" s="1"/>
  <c r="D13"/>
  <c r="F12"/>
  <c r="G12" s="1"/>
  <c r="H12" s="1"/>
  <c r="D12"/>
  <c r="F11"/>
  <c r="G11" s="1"/>
  <c r="H11" s="1"/>
  <c r="D11"/>
  <c r="F10"/>
  <c r="G10" s="1"/>
  <c r="H10" s="1"/>
  <c r="D10"/>
  <c r="F9"/>
  <c r="G9" s="1"/>
  <c r="H9" s="1"/>
  <c r="D9"/>
  <c r="F8"/>
  <c r="G8" s="1"/>
  <c r="H8" s="1"/>
  <c r="D8"/>
  <c r="F7"/>
  <c r="G7" s="1"/>
  <c r="H7" s="1"/>
  <c r="D7"/>
  <c r="F6"/>
  <c r="G6" s="1"/>
  <c r="H6" s="1"/>
  <c r="D6"/>
  <c r="F5"/>
  <c r="G5" s="1"/>
  <c r="H5" s="1"/>
  <c r="D5"/>
  <c r="B14" i="66"/>
  <c r="E5"/>
  <c r="G5" s="1"/>
  <c r="J5" s="1"/>
  <c r="E20" i="65"/>
  <c r="C20"/>
  <c r="G20" s="1"/>
  <c r="E19"/>
  <c r="C19"/>
  <c r="G19" s="1"/>
  <c r="E18"/>
  <c r="C18"/>
  <c r="G18" s="1"/>
  <c r="E17"/>
  <c r="C17"/>
  <c r="G17" s="1"/>
  <c r="E16"/>
  <c r="C16"/>
  <c r="G16" s="1"/>
  <c r="E15"/>
  <c r="C15"/>
  <c r="G15" s="1"/>
  <c r="E14"/>
  <c r="C14"/>
  <c r="G14" s="1"/>
  <c r="E13"/>
  <c r="C13"/>
  <c r="G13" s="1"/>
  <c r="E12"/>
  <c r="C12"/>
  <c r="G12" s="1"/>
  <c r="E11"/>
  <c r="C11"/>
  <c r="G11" s="1"/>
  <c r="E10"/>
  <c r="C10"/>
  <c r="G10" s="1"/>
  <c r="E9"/>
  <c r="C9"/>
  <c r="G9" s="1"/>
  <c r="E8"/>
  <c r="C8"/>
  <c r="G8" s="1"/>
  <c r="E7"/>
  <c r="C7"/>
  <c r="G7" s="1"/>
  <c r="E6"/>
  <c r="C6"/>
  <c r="G6" s="1"/>
  <c r="E5"/>
  <c r="C5"/>
  <c r="G5" s="1"/>
  <c r="G21" s="1"/>
  <c r="H21" s="1"/>
  <c r="F38" i="64"/>
  <c r="L38" s="1"/>
  <c r="E38"/>
  <c r="K38" s="1"/>
  <c r="F37"/>
  <c r="L37" s="1"/>
  <c r="E37"/>
  <c r="K37" s="1"/>
  <c r="F36"/>
  <c r="L36" s="1"/>
  <c r="E36"/>
  <c r="K36" s="1"/>
  <c r="F35"/>
  <c r="L35" s="1"/>
  <c r="E35"/>
  <c r="K35" s="1"/>
  <c r="F34"/>
  <c r="L34" s="1"/>
  <c r="E34"/>
  <c r="K34" s="1"/>
  <c r="F33"/>
  <c r="L33" s="1"/>
  <c r="E33"/>
  <c r="K33" s="1"/>
  <c r="F32"/>
  <c r="L32" s="1"/>
  <c r="E32"/>
  <c r="K32" s="1"/>
  <c r="F31"/>
  <c r="L31" s="1"/>
  <c r="E31"/>
  <c r="K31" s="1"/>
  <c r="F30"/>
  <c r="L30" s="1"/>
  <c r="E30"/>
  <c r="K30" s="1"/>
  <c r="F29"/>
  <c r="L29" s="1"/>
  <c r="E29"/>
  <c r="K29" s="1"/>
  <c r="F28"/>
  <c r="L28" s="1"/>
  <c r="E28"/>
  <c r="K28" s="1"/>
  <c r="F27"/>
  <c r="L27" s="1"/>
  <c r="E27"/>
  <c r="K27" s="1"/>
  <c r="F26"/>
  <c r="L26" s="1"/>
  <c r="E26"/>
  <c r="K26" s="1"/>
  <c r="F25"/>
  <c r="L25" s="1"/>
  <c r="E25"/>
  <c r="K25" s="1"/>
  <c r="F24"/>
  <c r="L24" s="1"/>
  <c r="E24"/>
  <c r="K24" s="1"/>
  <c r="F23"/>
  <c r="L23" s="1"/>
  <c r="E23"/>
  <c r="K23" s="1"/>
  <c r="F22"/>
  <c r="L22" s="1"/>
  <c r="E22"/>
  <c r="K22" s="1"/>
  <c r="F21"/>
  <c r="L21" s="1"/>
  <c r="E21"/>
  <c r="K21" s="1"/>
  <c r="C20"/>
  <c r="F20" s="1"/>
  <c r="B20"/>
  <c r="E20" s="1"/>
  <c r="F19"/>
  <c r="L19" s="1"/>
  <c r="E19"/>
  <c r="K19" s="1"/>
  <c r="C18"/>
  <c r="F18" s="1"/>
  <c r="B18"/>
  <c r="E18" s="1"/>
  <c r="F17"/>
  <c r="L17" s="1"/>
  <c r="E17"/>
  <c r="K17" s="1"/>
  <c r="F16"/>
  <c r="L16" s="1"/>
  <c r="E16"/>
  <c r="K16" s="1"/>
  <c r="F15"/>
  <c r="L15" s="1"/>
  <c r="E15"/>
  <c r="K15" s="1"/>
  <c r="F14"/>
  <c r="L14" s="1"/>
  <c r="E14"/>
  <c r="K14" s="1"/>
  <c r="C13"/>
  <c r="F13" s="1"/>
  <c r="B13"/>
  <c r="E13" s="1"/>
  <c r="F12"/>
  <c r="L12" s="1"/>
  <c r="E12"/>
  <c r="K12" s="1"/>
  <c r="F11"/>
  <c r="L11" s="1"/>
  <c r="E11"/>
  <c r="K11" s="1"/>
  <c r="F10"/>
  <c r="L10" s="1"/>
  <c r="E10"/>
  <c r="K10" s="1"/>
  <c r="F9"/>
  <c r="L9" s="1"/>
  <c r="E9"/>
  <c r="K9" s="1"/>
  <c r="F8"/>
  <c r="F39" s="1"/>
  <c r="F40" s="1"/>
  <c r="E8"/>
  <c r="E39" s="1"/>
  <c r="E40" s="1"/>
  <c r="L55" i="63"/>
  <c r="J55"/>
  <c r="H55"/>
  <c r="F55"/>
  <c r="D55"/>
  <c r="C55"/>
  <c r="AH54"/>
  <c r="AE54"/>
  <c r="C54"/>
  <c r="P53"/>
  <c r="M53"/>
  <c r="K53"/>
  <c r="I53"/>
  <c r="G53"/>
  <c r="D53"/>
  <c r="E53" s="1"/>
  <c r="B53"/>
  <c r="Q53" s="1"/>
  <c r="R53" s="1"/>
  <c r="M52"/>
  <c r="Q52"/>
  <c r="L51"/>
  <c r="M51" s="1"/>
  <c r="K51"/>
  <c r="H51"/>
  <c r="I51" s="1"/>
  <c r="F51"/>
  <c r="G51" s="1"/>
  <c r="D51"/>
  <c r="E51" s="1"/>
  <c r="B51"/>
  <c r="T51" s="1"/>
  <c r="U51" s="1"/>
  <c r="AH50"/>
  <c r="AE50"/>
  <c r="L50"/>
  <c r="M50" s="1"/>
  <c r="J50"/>
  <c r="K50" s="1"/>
  <c r="H50"/>
  <c r="I50" s="1"/>
  <c r="F50"/>
  <c r="G50" s="1"/>
  <c r="D50"/>
  <c r="E50" s="1"/>
  <c r="B50"/>
  <c r="Q50" s="1"/>
  <c r="L48"/>
  <c r="M48" s="1"/>
  <c r="K48"/>
  <c r="I48"/>
  <c r="G48"/>
  <c r="D48"/>
  <c r="E48" s="1"/>
  <c r="B48"/>
  <c r="Q48" s="1"/>
  <c r="R48" s="1"/>
  <c r="M47"/>
  <c r="V47"/>
  <c r="T47"/>
  <c r="L46"/>
  <c r="M46" s="1"/>
  <c r="K46"/>
  <c r="H46"/>
  <c r="I46" s="1"/>
  <c r="F46"/>
  <c r="G46" s="1"/>
  <c r="D46"/>
  <c r="E46" s="1"/>
  <c r="B46"/>
  <c r="Q46" s="1"/>
  <c r="R46" s="1"/>
  <c r="AH45"/>
  <c r="AE45"/>
  <c r="L45"/>
  <c r="M45" s="1"/>
  <c r="J45"/>
  <c r="K45" s="1"/>
  <c r="H45"/>
  <c r="I45" s="1"/>
  <c r="F45"/>
  <c r="G45" s="1"/>
  <c r="D45"/>
  <c r="E45" s="1"/>
  <c r="B45"/>
  <c r="T45" s="1"/>
  <c r="M42"/>
  <c r="K42"/>
  <c r="I42"/>
  <c r="G42"/>
  <c r="D42"/>
  <c r="E42" s="1"/>
  <c r="B42"/>
  <c r="T42" s="1"/>
  <c r="U42" s="1"/>
  <c r="M41"/>
  <c r="V41"/>
  <c r="T41"/>
  <c r="L40"/>
  <c r="M40" s="1"/>
  <c r="K40"/>
  <c r="H40"/>
  <c r="I40" s="1"/>
  <c r="F40"/>
  <c r="G40" s="1"/>
  <c r="D40"/>
  <c r="E40" s="1"/>
  <c r="B40"/>
  <c r="Q40" s="1"/>
  <c r="R40" s="1"/>
  <c r="AH39"/>
  <c r="AE39"/>
  <c r="L39"/>
  <c r="M39" s="1"/>
  <c r="K39"/>
  <c r="H39"/>
  <c r="I39" s="1"/>
  <c r="F39"/>
  <c r="G39" s="1"/>
  <c r="D39"/>
  <c r="E39" s="1"/>
  <c r="B39"/>
  <c r="T39" s="1"/>
  <c r="L37"/>
  <c r="M37" s="1"/>
  <c r="K37"/>
  <c r="I37"/>
  <c r="G37"/>
  <c r="D37"/>
  <c r="E37" s="1"/>
  <c r="B37"/>
  <c r="Q37" s="1"/>
  <c r="R37" s="1"/>
  <c r="M36"/>
  <c r="V36"/>
  <c r="T36"/>
  <c r="L35"/>
  <c r="M35" s="1"/>
  <c r="K35"/>
  <c r="H35"/>
  <c r="I35" s="1"/>
  <c r="F35"/>
  <c r="G35" s="1"/>
  <c r="D35"/>
  <c r="E35" s="1"/>
  <c r="B35"/>
  <c r="Q35" s="1"/>
  <c r="R35" s="1"/>
  <c r="AH34"/>
  <c r="AE34"/>
  <c r="L34"/>
  <c r="M34" s="1"/>
  <c r="J34"/>
  <c r="K34" s="1"/>
  <c r="H34"/>
  <c r="I34" s="1"/>
  <c r="F34"/>
  <c r="G34" s="1"/>
  <c r="D34"/>
  <c r="E34" s="1"/>
  <c r="B34"/>
  <c r="T34" s="1"/>
  <c r="M31"/>
  <c r="K31"/>
  <c r="I31"/>
  <c r="G31"/>
  <c r="D31"/>
  <c r="E31" s="1"/>
  <c r="B31"/>
  <c r="T31" s="1"/>
  <c r="U31" s="1"/>
  <c r="M30"/>
  <c r="V30"/>
  <c r="T30"/>
  <c r="L29"/>
  <c r="M29" s="1"/>
  <c r="K29"/>
  <c r="H29"/>
  <c r="I29" s="1"/>
  <c r="F29"/>
  <c r="G29" s="1"/>
  <c r="D29"/>
  <c r="E29" s="1"/>
  <c r="B29"/>
  <c r="Q29" s="1"/>
  <c r="R29" s="1"/>
  <c r="AH28"/>
  <c r="AE28"/>
  <c r="L28"/>
  <c r="M28" s="1"/>
  <c r="J28"/>
  <c r="K28" s="1"/>
  <c r="H28"/>
  <c r="I28" s="1"/>
  <c r="F28"/>
  <c r="G28" s="1"/>
  <c r="D28"/>
  <c r="E28" s="1"/>
  <c r="B28"/>
  <c r="T28" s="1"/>
  <c r="L26"/>
  <c r="M26" s="1"/>
  <c r="K26"/>
  <c r="I26"/>
  <c r="G26"/>
  <c r="D26"/>
  <c r="E26" s="1"/>
  <c r="B26"/>
  <c r="T26" s="1"/>
  <c r="U26" s="1"/>
  <c r="M25"/>
  <c r="Q25"/>
  <c r="L24"/>
  <c r="M24" s="1"/>
  <c r="K24"/>
  <c r="H24"/>
  <c r="I24" s="1"/>
  <c r="F24"/>
  <c r="G24" s="1"/>
  <c r="D24"/>
  <c r="E24" s="1"/>
  <c r="B24"/>
  <c r="T24" s="1"/>
  <c r="U24" s="1"/>
  <c r="AH23"/>
  <c r="AE23"/>
  <c r="L23"/>
  <c r="M23" s="1"/>
  <c r="J23"/>
  <c r="K23" s="1"/>
  <c r="H23"/>
  <c r="I23" s="1"/>
  <c r="F23"/>
  <c r="G23" s="1"/>
  <c r="D23"/>
  <c r="E23" s="1"/>
  <c r="B23"/>
  <c r="Q23" s="1"/>
  <c r="M20"/>
  <c r="K20"/>
  <c r="I20"/>
  <c r="G20"/>
  <c r="D20"/>
  <c r="E20" s="1"/>
  <c r="B20"/>
  <c r="Q20" s="1"/>
  <c r="R20" s="1"/>
  <c r="M19"/>
  <c r="Q19"/>
  <c r="L18"/>
  <c r="M18" s="1"/>
  <c r="K18"/>
  <c r="H18"/>
  <c r="I18" s="1"/>
  <c r="F18"/>
  <c r="G18" s="1"/>
  <c r="D18"/>
  <c r="E18" s="1"/>
  <c r="B18"/>
  <c r="T18" s="1"/>
  <c r="U18" s="1"/>
  <c r="AH17"/>
  <c r="AE17"/>
  <c r="L17"/>
  <c r="M17" s="1"/>
  <c r="J17"/>
  <c r="K17" s="1"/>
  <c r="H17"/>
  <c r="I17" s="1"/>
  <c r="F17"/>
  <c r="G17" s="1"/>
  <c r="D17"/>
  <c r="E17" s="1"/>
  <c r="B17"/>
  <c r="L15"/>
  <c r="M15" s="1"/>
  <c r="K15"/>
  <c r="I15"/>
  <c r="G15"/>
  <c r="D15"/>
  <c r="E15" s="1"/>
  <c r="B15"/>
  <c r="M14"/>
  <c r="M55" s="1"/>
  <c r="K55"/>
  <c r="I55"/>
  <c r="G55"/>
  <c r="E55"/>
  <c r="B55"/>
  <c r="L13"/>
  <c r="M13" s="1"/>
  <c r="K13"/>
  <c r="I13"/>
  <c r="H13"/>
  <c r="G13"/>
  <c r="F13"/>
  <c r="E13"/>
  <c r="D13"/>
  <c r="B13"/>
  <c r="Q13" s="1"/>
  <c r="R13" s="1"/>
  <c r="AH12"/>
  <c r="AE12"/>
  <c r="L12"/>
  <c r="L54" s="1"/>
  <c r="J12"/>
  <c r="J54" s="1"/>
  <c r="H12"/>
  <c r="H54" s="1"/>
  <c r="F12"/>
  <c r="F54" s="1"/>
  <c r="D12"/>
  <c r="D54" s="1"/>
  <c r="B12"/>
  <c r="J10" i="62"/>
  <c r="F10"/>
  <c r="OE127" l="1"/>
  <c r="IA127"/>
  <c r="LW127"/>
  <c r="IU127"/>
  <c r="EE127"/>
  <c r="DK127"/>
  <c r="RQ127"/>
  <c r="KI127"/>
  <c r="GM127"/>
  <c r="US127"/>
  <c r="DA127"/>
  <c r="KS127"/>
  <c r="RG127"/>
  <c r="PS127"/>
  <c r="LC127"/>
  <c r="TY127"/>
  <c r="DU127"/>
  <c r="EO127"/>
  <c r="HG127"/>
  <c r="GW127"/>
  <c r="EY127"/>
  <c r="HQ127"/>
  <c r="BW127"/>
  <c r="JO127"/>
  <c r="QM127"/>
  <c r="NK127"/>
  <c r="BC127"/>
  <c r="SA127"/>
  <c r="AI127"/>
  <c r="JY127"/>
  <c r="Y127"/>
  <c r="NA127"/>
  <c r="QW127"/>
  <c r="SU127"/>
  <c r="TO127"/>
  <c r="VM127"/>
  <c r="OO127"/>
  <c r="IK127"/>
  <c r="SK127"/>
  <c r="CG127"/>
  <c r="CQ127"/>
  <c r="NU127"/>
  <c r="OY127"/>
  <c r="LM127"/>
  <c r="BM127"/>
  <c r="TE127"/>
  <c r="GC127"/>
  <c r="UI127"/>
  <c r="FS127"/>
  <c r="AS127"/>
  <c r="PI127"/>
  <c r="MQ127"/>
  <c r="FI127"/>
  <c r="VW127"/>
  <c r="MG127"/>
  <c r="VC127"/>
  <c r="JE127"/>
  <c r="QC127"/>
  <c r="VM129"/>
  <c r="JY129"/>
  <c r="SU129"/>
  <c r="NA129"/>
  <c r="PI129"/>
  <c r="TO129"/>
  <c r="VC129"/>
  <c r="OO129"/>
  <c r="GM129"/>
  <c r="TE129"/>
  <c r="SK129"/>
  <c r="QC129"/>
  <c r="NU129"/>
  <c r="NK129"/>
  <c r="EO129"/>
  <c r="FI129"/>
  <c r="UI129"/>
  <c r="IU129"/>
  <c r="HG129"/>
  <c r="FS129"/>
  <c r="CG129"/>
  <c r="TY129"/>
  <c r="KI129"/>
  <c r="RQ129"/>
  <c r="LW129"/>
  <c r="BC129"/>
  <c r="VW129"/>
  <c r="QM129"/>
  <c r="DK129"/>
  <c r="JE129"/>
  <c r="DU129"/>
  <c r="OE129"/>
  <c r="BW129"/>
  <c r="Y129"/>
  <c r="OY129"/>
  <c r="LM129"/>
  <c r="HQ129"/>
  <c r="GW129"/>
  <c r="BM129"/>
  <c r="CQ129"/>
  <c r="JO129"/>
  <c r="LC129"/>
  <c r="PS129"/>
  <c r="EE129"/>
  <c r="IK129"/>
  <c r="US129"/>
  <c r="AS129"/>
  <c r="IA129"/>
  <c r="GC129"/>
  <c r="EY129"/>
  <c r="AI129"/>
  <c r="DA129"/>
  <c r="RG129"/>
  <c r="KS129"/>
  <c r="MQ129"/>
  <c r="SA129"/>
  <c r="QW129"/>
  <c r="MG129"/>
  <c r="IA132"/>
  <c r="QM132"/>
  <c r="GW132"/>
  <c r="PS132"/>
  <c r="RG132"/>
  <c r="GM132"/>
  <c r="VC132"/>
  <c r="JE132"/>
  <c r="RQ132"/>
  <c r="GC132"/>
  <c r="AI132"/>
  <c r="LM132"/>
  <c r="QW132"/>
  <c r="HG132"/>
  <c r="BW132"/>
  <c r="QC132"/>
  <c r="BC132"/>
  <c r="MQ132"/>
  <c r="NU132"/>
  <c r="DA132"/>
  <c r="SK132"/>
  <c r="PI132"/>
  <c r="MG132"/>
  <c r="TY132"/>
  <c r="JO132"/>
  <c r="KI132"/>
  <c r="EO132"/>
  <c r="AS132"/>
  <c r="TO132"/>
  <c r="EY132"/>
  <c r="BM132"/>
  <c r="US132"/>
  <c r="VW132"/>
  <c r="IK132"/>
  <c r="LW132"/>
  <c r="IU132"/>
  <c r="LC132"/>
  <c r="OY132"/>
  <c r="VM132"/>
  <c r="CQ132"/>
  <c r="Y132"/>
  <c r="OE132"/>
  <c r="HQ132"/>
  <c r="CG132"/>
  <c r="EE132"/>
  <c r="SA132"/>
  <c r="KS132"/>
  <c r="NK132"/>
  <c r="NA132"/>
  <c r="FS132"/>
  <c r="DU132"/>
  <c r="DK132"/>
  <c r="OO132"/>
  <c r="UI132"/>
  <c r="JY132"/>
  <c r="TE132"/>
  <c r="SU132"/>
  <c r="FI132"/>
  <c r="KS135"/>
  <c r="IK135"/>
  <c r="OY135"/>
  <c r="SU135"/>
  <c r="FI135"/>
  <c r="QC135"/>
  <c r="EO135"/>
  <c r="EE135"/>
  <c r="VW135"/>
  <c r="UI135"/>
  <c r="EY135"/>
  <c r="QM135"/>
  <c r="IU135"/>
  <c r="MQ135"/>
  <c r="OE135"/>
  <c r="VC135"/>
  <c r="LW135"/>
  <c r="NU135"/>
  <c r="BW135"/>
  <c r="PI135"/>
  <c r="BM135"/>
  <c r="IA135"/>
  <c r="NK135"/>
  <c r="DU135"/>
  <c r="SK135"/>
  <c r="CQ135"/>
  <c r="TO135"/>
  <c r="RQ135"/>
  <c r="PS135"/>
  <c r="JO135"/>
  <c r="CG135"/>
  <c r="HG135"/>
  <c r="KI135"/>
  <c r="LC135"/>
  <c r="NA135"/>
  <c r="DA135"/>
  <c r="JE135"/>
  <c r="MG135"/>
  <c r="FS135"/>
  <c r="GC135"/>
  <c r="RG135"/>
  <c r="US135"/>
  <c r="AS135"/>
  <c r="BC135"/>
  <c r="QW135"/>
  <c r="JY135"/>
  <c r="Y135"/>
  <c r="GW135"/>
  <c r="TE135"/>
  <c r="TY135"/>
  <c r="OO135"/>
  <c r="LM135"/>
  <c r="HQ135"/>
  <c r="AI135"/>
  <c r="DK135"/>
  <c r="GM135"/>
  <c r="SA135"/>
  <c r="VM135"/>
  <c r="GC126"/>
  <c r="GM126"/>
  <c r="IK126"/>
  <c r="RG126"/>
  <c r="QM126"/>
  <c r="PS126"/>
  <c r="LC126"/>
  <c r="EO126"/>
  <c r="EY126"/>
  <c r="GW126"/>
  <c r="IU126"/>
  <c r="NK126"/>
  <c r="OE126"/>
  <c r="LM126"/>
  <c r="EE126"/>
  <c r="NA126"/>
  <c r="PI126"/>
  <c r="AS126"/>
  <c r="KI126"/>
  <c r="JO126"/>
  <c r="BC126"/>
  <c r="QC126"/>
  <c r="HQ126"/>
  <c r="IA126"/>
  <c r="SU126"/>
  <c r="VM126"/>
  <c r="US126"/>
  <c r="TY126"/>
  <c r="OO126"/>
  <c r="Y126"/>
  <c r="CG126"/>
  <c r="HG126"/>
  <c r="QW126"/>
  <c r="RQ126"/>
  <c r="OY126"/>
  <c r="JE126"/>
  <c r="TO126"/>
  <c r="AI126"/>
  <c r="CQ126"/>
  <c r="NU126"/>
  <c r="MQ126"/>
  <c r="LW126"/>
  <c r="UI126"/>
  <c r="DA126"/>
  <c r="DK126"/>
  <c r="FI126"/>
  <c r="TE126"/>
  <c r="JY126"/>
  <c r="KS126"/>
  <c r="SA126"/>
  <c r="BM126"/>
  <c r="BW126"/>
  <c r="DU126"/>
  <c r="FS126"/>
  <c r="VC126"/>
  <c r="VW126"/>
  <c r="SK126"/>
  <c r="MG126"/>
  <c r="VC131"/>
  <c r="JY131"/>
  <c r="OO131"/>
  <c r="NK131"/>
  <c r="QM131"/>
  <c r="LC131"/>
  <c r="MG131"/>
  <c r="QC131"/>
  <c r="OE131"/>
  <c r="BW131"/>
  <c r="AI131"/>
  <c r="SK131"/>
  <c r="HG131"/>
  <c r="EY131"/>
  <c r="BM131"/>
  <c r="NA131"/>
  <c r="GM131"/>
  <c r="VM131"/>
  <c r="KI131"/>
  <c r="PS131"/>
  <c r="FI131"/>
  <c r="HQ131"/>
  <c r="EO131"/>
  <c r="CG131"/>
  <c r="IU131"/>
  <c r="Y131"/>
  <c r="GW131"/>
  <c r="TE131"/>
  <c r="EE131"/>
  <c r="JO131"/>
  <c r="OY131"/>
  <c r="BC131"/>
  <c r="RG131"/>
  <c r="NU131"/>
  <c r="LW131"/>
  <c r="QW131"/>
  <c r="VW131"/>
  <c r="LM131"/>
  <c r="RQ131"/>
  <c r="GC131"/>
  <c r="DK131"/>
  <c r="FS131"/>
  <c r="DU131"/>
  <c r="SU131"/>
  <c r="IK131"/>
  <c r="CQ131"/>
  <c r="JE131"/>
  <c r="KS131"/>
  <c r="SA131"/>
  <c r="MQ131"/>
  <c r="DA131"/>
  <c r="TY131"/>
  <c r="AS131"/>
  <c r="TO131"/>
  <c r="PI131"/>
  <c r="US131"/>
  <c r="UI131"/>
  <c r="IA131"/>
  <c r="RG133"/>
  <c r="SA133"/>
  <c r="BC133"/>
  <c r="PS133"/>
  <c r="KS133"/>
  <c r="JY133"/>
  <c r="NK133"/>
  <c r="QC133"/>
  <c r="OY133"/>
  <c r="VM133"/>
  <c r="MG133"/>
  <c r="LW133"/>
  <c r="RQ133"/>
  <c r="TY133"/>
  <c r="GW133"/>
  <c r="UI133"/>
  <c r="IU133"/>
  <c r="IA133"/>
  <c r="SU133"/>
  <c r="HG133"/>
  <c r="DK133"/>
  <c r="GM133"/>
  <c r="HQ133"/>
  <c r="FI133"/>
  <c r="GC133"/>
  <c r="AI133"/>
  <c r="DA133"/>
  <c r="CQ133"/>
  <c r="EE133"/>
  <c r="QW133"/>
  <c r="LM133"/>
  <c r="KI133"/>
  <c r="MQ133"/>
  <c r="NU133"/>
  <c r="JO133"/>
  <c r="JE133"/>
  <c r="VW133"/>
  <c r="LC133"/>
  <c r="OE133"/>
  <c r="OO133"/>
  <c r="QM133"/>
  <c r="VC133"/>
  <c r="IK133"/>
  <c r="US133"/>
  <c r="TO133"/>
  <c r="FS133"/>
  <c r="PI133"/>
  <c r="NA133"/>
  <c r="DU133"/>
  <c r="CG133"/>
  <c r="Y133"/>
  <c r="BM133"/>
  <c r="EY133"/>
  <c r="AS133"/>
  <c r="EO133"/>
  <c r="SK133"/>
  <c r="BW133"/>
  <c r="TE133"/>
  <c r="WD108"/>
  <c r="G16"/>
  <c r="H16" s="1"/>
  <c r="G17"/>
  <c r="H17" s="1"/>
  <c r="G18"/>
  <c r="H18" s="1"/>
  <c r="G19"/>
  <c r="H19" s="1"/>
  <c r="G20"/>
  <c r="H20" s="1"/>
  <c r="G21"/>
  <c r="H21" s="1"/>
  <c r="G22"/>
  <c r="H22" s="1"/>
  <c r="G23"/>
  <c r="H23" s="1"/>
  <c r="G24"/>
  <c r="H24" s="1"/>
  <c r="G25"/>
  <c r="H25" s="1"/>
  <c r="G12"/>
  <c r="H12" s="1"/>
  <c r="I12" s="1"/>
  <c r="K12" s="1"/>
  <c r="G13"/>
  <c r="H13" s="1"/>
  <c r="I13" s="1"/>
  <c r="K13" s="1"/>
  <c r="G14"/>
  <c r="H14" s="1"/>
  <c r="G15"/>
  <c r="H15" s="1"/>
  <c r="I10"/>
  <c r="WD124"/>
  <c r="OE125"/>
  <c r="FI125"/>
  <c r="QM125"/>
  <c r="UI125"/>
  <c r="GW125"/>
  <c r="US125"/>
  <c r="SK125"/>
  <c r="TO125"/>
  <c r="KI125"/>
  <c r="EE125"/>
  <c r="CQ125"/>
  <c r="EO125"/>
  <c r="GM125"/>
  <c r="FS125"/>
  <c r="AS125"/>
  <c r="JY125"/>
  <c r="VW125"/>
  <c r="EY125"/>
  <c r="NA125"/>
  <c r="DA125"/>
  <c r="TE125"/>
  <c r="IK125"/>
  <c r="KS125"/>
  <c r="VM125"/>
  <c r="RQ125"/>
  <c r="QW125"/>
  <c r="VC125"/>
  <c r="MQ125"/>
  <c r="PS125"/>
  <c r="OY125"/>
  <c r="JO125"/>
  <c r="DU125"/>
  <c r="JE125"/>
  <c r="LW125"/>
  <c r="OO125"/>
  <c r="DK125"/>
  <c r="SA125"/>
  <c r="LM125"/>
  <c r="CG125"/>
  <c r="TY125"/>
  <c r="HG125"/>
  <c r="IU125"/>
  <c r="LC125"/>
  <c r="RG125"/>
  <c r="GC125"/>
  <c r="MG125"/>
  <c r="BM125"/>
  <c r="Y125"/>
  <c r="BW125"/>
  <c r="SU125"/>
  <c r="HQ125"/>
  <c r="IA125"/>
  <c r="AI125"/>
  <c r="PI125"/>
  <c r="QC125"/>
  <c r="NK125"/>
  <c r="BC125"/>
  <c r="NU125"/>
  <c r="B54" i="63"/>
  <c r="S15"/>
  <c r="H32" i="67"/>
  <c r="E12" i="63"/>
  <c r="E54" s="1"/>
  <c r="G12"/>
  <c r="G54" s="1"/>
  <c r="I12"/>
  <c r="I54" s="1"/>
  <c r="K12"/>
  <c r="K54" s="1"/>
  <c r="M12"/>
  <c r="M54" s="1"/>
  <c r="Q15"/>
  <c r="R15" s="1"/>
  <c r="S19"/>
  <c r="S25"/>
  <c r="AG28"/>
  <c r="AA30"/>
  <c r="AA36"/>
  <c r="AA41"/>
  <c r="AA47"/>
  <c r="S52"/>
  <c r="H14" i="67"/>
  <c r="H18" s="1"/>
  <c r="H16"/>
  <c r="H25"/>
  <c r="H27"/>
  <c r="H29"/>
  <c r="H31"/>
  <c r="AG45" i="63"/>
  <c r="AG39"/>
  <c r="AG34"/>
  <c r="S13"/>
  <c r="K131" i="62"/>
  <c r="O131" s="1"/>
  <c r="K10"/>
  <c r="K123" s="1"/>
  <c r="L13" i="64"/>
  <c r="J13"/>
  <c r="H13"/>
  <c r="L18"/>
  <c r="J18"/>
  <c r="H18"/>
  <c r="L20"/>
  <c r="J20"/>
  <c r="H20"/>
  <c r="K13"/>
  <c r="I13"/>
  <c r="G13"/>
  <c r="K18"/>
  <c r="I18"/>
  <c r="G18"/>
  <c r="K20"/>
  <c r="I20"/>
  <c r="G20"/>
  <c r="H8"/>
  <c r="J8"/>
  <c r="L8"/>
  <c r="L39" s="1"/>
  <c r="L40" s="1"/>
  <c r="H9"/>
  <c r="J9"/>
  <c r="H10"/>
  <c r="J10"/>
  <c r="H11"/>
  <c r="J11"/>
  <c r="H12"/>
  <c r="J12"/>
  <c r="H14"/>
  <c r="J14"/>
  <c r="H15"/>
  <c r="J15"/>
  <c r="H16"/>
  <c r="J16"/>
  <c r="H17"/>
  <c r="J17"/>
  <c r="H19"/>
  <c r="J19"/>
  <c r="H21"/>
  <c r="J21"/>
  <c r="H22"/>
  <c r="J22"/>
  <c r="H23"/>
  <c r="J23"/>
  <c r="H24"/>
  <c r="J24"/>
  <c r="H25"/>
  <c r="J25"/>
  <c r="H26"/>
  <c r="J26"/>
  <c r="H27"/>
  <c r="J27"/>
  <c r="H28"/>
  <c r="J28"/>
  <c r="H29"/>
  <c r="J29"/>
  <c r="H30"/>
  <c r="J30"/>
  <c r="H31"/>
  <c r="J31"/>
  <c r="H32"/>
  <c r="J32"/>
  <c r="H33"/>
  <c r="J33"/>
  <c r="H34"/>
  <c r="J34"/>
  <c r="H35"/>
  <c r="J35"/>
  <c r="H36"/>
  <c r="J36"/>
  <c r="H37"/>
  <c r="J37"/>
  <c r="H38"/>
  <c r="J38"/>
  <c r="G8"/>
  <c r="I8"/>
  <c r="K8"/>
  <c r="K39" s="1"/>
  <c r="K40" s="1"/>
  <c r="G9"/>
  <c r="I9"/>
  <c r="G10"/>
  <c r="I10"/>
  <c r="G11"/>
  <c r="I11"/>
  <c r="G12"/>
  <c r="I12"/>
  <c r="G14"/>
  <c r="I14"/>
  <c r="G15"/>
  <c r="I15"/>
  <c r="G16"/>
  <c r="I16"/>
  <c r="G17"/>
  <c r="I17"/>
  <c r="G19"/>
  <c r="I19"/>
  <c r="G21"/>
  <c r="I21"/>
  <c r="G22"/>
  <c r="I22"/>
  <c r="G23"/>
  <c r="I23"/>
  <c r="G24"/>
  <c r="I24"/>
  <c r="G25"/>
  <c r="I25"/>
  <c r="G26"/>
  <c r="I26"/>
  <c r="G27"/>
  <c r="I27"/>
  <c r="G28"/>
  <c r="I28"/>
  <c r="G29"/>
  <c r="I29"/>
  <c r="G30"/>
  <c r="I30"/>
  <c r="G31"/>
  <c r="I31"/>
  <c r="G32"/>
  <c r="I32"/>
  <c r="G33"/>
  <c r="I33"/>
  <c r="G34"/>
  <c r="I34"/>
  <c r="G35"/>
  <c r="I35"/>
  <c r="G36"/>
  <c r="I36"/>
  <c r="G37"/>
  <c r="I37"/>
  <c r="G38"/>
  <c r="I38"/>
  <c r="S17" i="63"/>
  <c r="V17"/>
  <c r="P17"/>
  <c r="V18"/>
  <c r="P18"/>
  <c r="S18"/>
  <c r="S20"/>
  <c r="V20"/>
  <c r="P20"/>
  <c r="S23"/>
  <c r="V23"/>
  <c r="P23"/>
  <c r="V24"/>
  <c r="P24"/>
  <c r="S24"/>
  <c r="V26"/>
  <c r="P26"/>
  <c r="S26"/>
  <c r="V28"/>
  <c r="P28"/>
  <c r="S28"/>
  <c r="S29"/>
  <c r="V29"/>
  <c r="P29"/>
  <c r="V31"/>
  <c r="P31"/>
  <c r="S31"/>
  <c r="V34"/>
  <c r="P34"/>
  <c r="S34"/>
  <c r="S35"/>
  <c r="V35"/>
  <c r="P35"/>
  <c r="S37"/>
  <c r="V37"/>
  <c r="P37"/>
  <c r="V39"/>
  <c r="P39"/>
  <c r="S39"/>
  <c r="S40"/>
  <c r="V40"/>
  <c r="P40"/>
  <c r="V42"/>
  <c r="P42"/>
  <c r="S42"/>
  <c r="V45"/>
  <c r="P45"/>
  <c r="S45"/>
  <c r="S46"/>
  <c r="V46"/>
  <c r="P46"/>
  <c r="S48"/>
  <c r="V48"/>
  <c r="P48"/>
  <c r="S50"/>
  <c r="V50"/>
  <c r="P50"/>
  <c r="V51"/>
  <c r="P51"/>
  <c r="S51"/>
  <c r="S53"/>
  <c r="V53"/>
  <c r="N53"/>
  <c r="O53" s="1"/>
  <c r="Q12"/>
  <c r="S12"/>
  <c r="N13"/>
  <c r="O13" s="1"/>
  <c r="P13"/>
  <c r="T13"/>
  <c r="U13" s="1"/>
  <c r="V13"/>
  <c r="Q14"/>
  <c r="S14"/>
  <c r="N15"/>
  <c r="O15" s="1"/>
  <c r="P15"/>
  <c r="T15"/>
  <c r="U15" s="1"/>
  <c r="V15"/>
  <c r="Q17"/>
  <c r="T17"/>
  <c r="N17"/>
  <c r="O17" s="1"/>
  <c r="W19"/>
  <c r="AI19" s="1"/>
  <c r="AO19" s="1"/>
  <c r="AK19"/>
  <c r="AQ19" s="1"/>
  <c r="Z19"/>
  <c r="AM19" s="1"/>
  <c r="AS19" s="1"/>
  <c r="R19"/>
  <c r="AC23"/>
  <c r="AJ23" s="1"/>
  <c r="AP23" s="1"/>
  <c r="AL23"/>
  <c r="AR23" s="1"/>
  <c r="AF23"/>
  <c r="AN23" s="1"/>
  <c r="AT23" s="1"/>
  <c r="R23"/>
  <c r="W25"/>
  <c r="AI25" s="1"/>
  <c r="AO25" s="1"/>
  <c r="AK25"/>
  <c r="AQ25" s="1"/>
  <c r="Z25"/>
  <c r="AM25" s="1"/>
  <c r="AS25" s="1"/>
  <c r="R25"/>
  <c r="AD28"/>
  <c r="U28"/>
  <c r="X30"/>
  <c r="U30"/>
  <c r="AD34"/>
  <c r="U34"/>
  <c r="X36"/>
  <c r="U36"/>
  <c r="AD39"/>
  <c r="U39"/>
  <c r="X41"/>
  <c r="U41"/>
  <c r="AD45"/>
  <c r="U45"/>
  <c r="X47"/>
  <c r="U47"/>
  <c r="AC50"/>
  <c r="AJ50" s="1"/>
  <c r="AP50" s="1"/>
  <c r="AL50"/>
  <c r="AR50" s="1"/>
  <c r="AF50"/>
  <c r="AN50" s="1"/>
  <c r="AT50" s="1"/>
  <c r="R50"/>
  <c r="W52"/>
  <c r="AI52" s="1"/>
  <c r="AO52" s="1"/>
  <c r="AK52"/>
  <c r="AQ52" s="1"/>
  <c r="Z52"/>
  <c r="AM52" s="1"/>
  <c r="AS52" s="1"/>
  <c r="R52"/>
  <c r="N12"/>
  <c r="P12"/>
  <c r="P54" s="1"/>
  <c r="T12"/>
  <c r="V12"/>
  <c r="V54" s="1"/>
  <c r="N14"/>
  <c r="P14"/>
  <c r="T14"/>
  <c r="X14" s="1"/>
  <c r="V14"/>
  <c r="Q18"/>
  <c r="R18" s="1"/>
  <c r="N19"/>
  <c r="O19" s="1"/>
  <c r="P19"/>
  <c r="T19"/>
  <c r="V19"/>
  <c r="N20"/>
  <c r="O20" s="1"/>
  <c r="T20"/>
  <c r="U20" s="1"/>
  <c r="N23"/>
  <c r="O23" s="1"/>
  <c r="T23"/>
  <c r="Q24"/>
  <c r="R24" s="1"/>
  <c r="N25"/>
  <c r="O25" s="1"/>
  <c r="P25"/>
  <c r="T25"/>
  <c r="U25" s="1"/>
  <c r="V25"/>
  <c r="Q26"/>
  <c r="R26" s="1"/>
  <c r="Q28"/>
  <c r="N29"/>
  <c r="O29" s="1"/>
  <c r="T29"/>
  <c r="U29" s="1"/>
  <c r="Q30"/>
  <c r="S30"/>
  <c r="Q31"/>
  <c r="R31" s="1"/>
  <c r="Q34"/>
  <c r="N35"/>
  <c r="O35" s="1"/>
  <c r="T35"/>
  <c r="U35" s="1"/>
  <c r="Q36"/>
  <c r="S36"/>
  <c r="N37"/>
  <c r="O37" s="1"/>
  <c r="T37"/>
  <c r="U37" s="1"/>
  <c r="Q39"/>
  <c r="N40"/>
  <c r="O40" s="1"/>
  <c r="T40"/>
  <c r="U40" s="1"/>
  <c r="Q41"/>
  <c r="S41"/>
  <c r="Q42"/>
  <c r="R42" s="1"/>
  <c r="Q45"/>
  <c r="N46"/>
  <c r="O46" s="1"/>
  <c r="T46"/>
  <c r="U46" s="1"/>
  <c r="Q47"/>
  <c r="S47"/>
  <c r="N48"/>
  <c r="O48" s="1"/>
  <c r="T48"/>
  <c r="U48" s="1"/>
  <c r="N50"/>
  <c r="O50" s="1"/>
  <c r="T50"/>
  <c r="Q51"/>
  <c r="R51" s="1"/>
  <c r="N52"/>
  <c r="O52" s="1"/>
  <c r="P52"/>
  <c r="T52"/>
  <c r="AA52" s="1"/>
  <c r="V52"/>
  <c r="T53"/>
  <c r="U53" s="1"/>
  <c r="N18"/>
  <c r="O18" s="1"/>
  <c r="N24"/>
  <c r="O24" s="1"/>
  <c r="N26"/>
  <c r="O26" s="1"/>
  <c r="N28"/>
  <c r="O28" s="1"/>
  <c r="N30"/>
  <c r="O30" s="1"/>
  <c r="P30"/>
  <c r="N31"/>
  <c r="O31" s="1"/>
  <c r="N34"/>
  <c r="O34" s="1"/>
  <c r="N36"/>
  <c r="O36" s="1"/>
  <c r="P36"/>
  <c r="N39"/>
  <c r="O39" s="1"/>
  <c r="N41"/>
  <c r="O41" s="1"/>
  <c r="P41"/>
  <c r="N42"/>
  <c r="O42" s="1"/>
  <c r="N45"/>
  <c r="O45" s="1"/>
  <c r="N47"/>
  <c r="O47" s="1"/>
  <c r="P47"/>
  <c r="N51"/>
  <c r="O51" s="1"/>
  <c r="K138" i="62"/>
  <c r="O138" s="1"/>
  <c r="K128"/>
  <c r="O128" s="1"/>
  <c r="K130"/>
  <c r="O130" s="1"/>
  <c r="L10" l="1"/>
  <c r="N10" s="1"/>
  <c r="L12"/>
  <c r="L125" s="1"/>
  <c r="K125"/>
  <c r="O125" s="1"/>
  <c r="O12"/>
  <c r="L13"/>
  <c r="O13"/>
  <c r="L123"/>
  <c r="O123"/>
  <c r="S54" i="63"/>
  <c r="H21" i="67"/>
  <c r="H23" s="1"/>
  <c r="I18"/>
  <c r="I21" s="1"/>
  <c r="I23" s="1"/>
  <c r="K97" i="62"/>
  <c r="O97" s="1"/>
  <c r="K95"/>
  <c r="O95" s="1"/>
  <c r="K105"/>
  <c r="O105" s="1"/>
  <c r="K90"/>
  <c r="O90" s="1"/>
  <c r="O10"/>
  <c r="H33" i="67"/>
  <c r="I33" s="1"/>
  <c r="K98" i="62"/>
  <c r="O98" s="1"/>
  <c r="K133"/>
  <c r="O133" s="1"/>
  <c r="K137"/>
  <c r="O137" s="1"/>
  <c r="K134"/>
  <c r="O134" s="1"/>
  <c r="K135"/>
  <c r="O135" s="1"/>
  <c r="K132"/>
  <c r="O132" s="1"/>
  <c r="K136"/>
  <c r="O136" s="1"/>
  <c r="I39" i="64"/>
  <c r="I40" s="1"/>
  <c r="H39"/>
  <c r="H40" s="1"/>
  <c r="G39"/>
  <c r="G40" s="1"/>
  <c r="J39"/>
  <c r="J40" s="1"/>
  <c r="AK47" i="63"/>
  <c r="AQ47" s="1"/>
  <c r="Z47"/>
  <c r="R47"/>
  <c r="AM47"/>
  <c r="AS47" s="1"/>
  <c r="W47"/>
  <c r="AI47" s="1"/>
  <c r="AO47" s="1"/>
  <c r="AK41"/>
  <c r="AQ41" s="1"/>
  <c r="Z41"/>
  <c r="R41"/>
  <c r="AM41"/>
  <c r="AS41" s="1"/>
  <c r="W41"/>
  <c r="AI41" s="1"/>
  <c r="AO41" s="1"/>
  <c r="AL34"/>
  <c r="AR34" s="1"/>
  <c r="AF34"/>
  <c r="R34"/>
  <c r="AN34"/>
  <c r="AT34" s="1"/>
  <c r="AC34"/>
  <c r="AJ34" s="1"/>
  <c r="AP34" s="1"/>
  <c r="AL28"/>
  <c r="AR28" s="1"/>
  <c r="AF28"/>
  <c r="R28"/>
  <c r="AN28"/>
  <c r="AT28" s="1"/>
  <c r="AC28"/>
  <c r="AJ28" s="1"/>
  <c r="AP28" s="1"/>
  <c r="U19"/>
  <c r="X19"/>
  <c r="AC17"/>
  <c r="AJ17" s="1"/>
  <c r="AP17" s="1"/>
  <c r="AL17"/>
  <c r="AR17" s="1"/>
  <c r="AF17"/>
  <c r="AN17" s="1"/>
  <c r="AT17" s="1"/>
  <c r="R17"/>
  <c r="V55"/>
  <c r="P55"/>
  <c r="AA25"/>
  <c r="AA19"/>
  <c r="S55"/>
  <c r="U52"/>
  <c r="X52"/>
  <c r="U50"/>
  <c r="AD50"/>
  <c r="AL45"/>
  <c r="AR45" s="1"/>
  <c r="AF45"/>
  <c r="R45"/>
  <c r="AN45"/>
  <c r="AT45" s="1"/>
  <c r="AC45"/>
  <c r="AJ45" s="1"/>
  <c r="AP45" s="1"/>
  <c r="AL39"/>
  <c r="AR39" s="1"/>
  <c r="AF39"/>
  <c r="R39"/>
  <c r="AN39"/>
  <c r="AT39" s="1"/>
  <c r="AC39"/>
  <c r="AJ39" s="1"/>
  <c r="AP39" s="1"/>
  <c r="AK36"/>
  <c r="AQ36" s="1"/>
  <c r="Z36"/>
  <c r="R36"/>
  <c r="AM36"/>
  <c r="AS36" s="1"/>
  <c r="W36"/>
  <c r="AI36" s="1"/>
  <c r="AO36" s="1"/>
  <c r="AK30"/>
  <c r="AQ30" s="1"/>
  <c r="Z30"/>
  <c r="R30"/>
  <c r="AM30"/>
  <c r="AS30" s="1"/>
  <c r="W30"/>
  <c r="AI30" s="1"/>
  <c r="AO30" s="1"/>
  <c r="U23"/>
  <c r="AD23"/>
  <c r="T55"/>
  <c r="AA14"/>
  <c r="U14"/>
  <c r="U55" s="1"/>
  <c r="N55"/>
  <c r="O14"/>
  <c r="O55" s="1"/>
  <c r="T54"/>
  <c r="AG12"/>
  <c r="U12"/>
  <c r="N54"/>
  <c r="O12"/>
  <c r="O54" s="1"/>
  <c r="U17"/>
  <c r="AD17"/>
  <c r="Q55"/>
  <c r="W55" s="1"/>
  <c r="AA55" s="1"/>
  <c r="AK14"/>
  <c r="AQ14" s="1"/>
  <c r="Z14"/>
  <c r="R14"/>
  <c r="R55" s="1"/>
  <c r="AM14"/>
  <c r="AS14" s="1"/>
  <c r="W14"/>
  <c r="AI14" s="1"/>
  <c r="AO14" s="1"/>
  <c r="Q54"/>
  <c r="AL12"/>
  <c r="AR12" s="1"/>
  <c r="AF12"/>
  <c r="R12"/>
  <c r="R54" s="1"/>
  <c r="AN12"/>
  <c r="AT12" s="1"/>
  <c r="AC12"/>
  <c r="AJ12" s="1"/>
  <c r="AP12" s="1"/>
  <c r="X25"/>
  <c r="AG50"/>
  <c r="AG23"/>
  <c r="AG17"/>
  <c r="AD12"/>
  <c r="H11" i="62"/>
  <c r="K129"/>
  <c r="O129" s="1"/>
  <c r="K127"/>
  <c r="O127" s="1"/>
  <c r="K126"/>
  <c r="O126" s="1"/>
  <c r="L105" l="1"/>
  <c r="L138"/>
  <c r="L95"/>
  <c r="L128"/>
  <c r="N123"/>
  <c r="L97"/>
  <c r="L130"/>
  <c r="L98"/>
  <c r="L131"/>
  <c r="K94"/>
  <c r="O94" s="1"/>
  <c r="K92"/>
  <c r="O92" s="1"/>
  <c r="K103"/>
  <c r="O103" s="1"/>
  <c r="K102"/>
  <c r="O102" s="1"/>
  <c r="K101"/>
  <c r="O101" s="1"/>
  <c r="K100"/>
  <c r="O100" s="1"/>
  <c r="K93"/>
  <c r="O93" s="1"/>
  <c r="K96"/>
  <c r="O96" s="1"/>
  <c r="K99"/>
  <c r="O99" s="1"/>
  <c r="K104"/>
  <c r="O104" s="1"/>
  <c r="U54" i="63"/>
  <c r="L90" i="62"/>
  <c r="N90" s="1"/>
  <c r="AF54" i="63"/>
  <c r="AC54"/>
  <c r="AG54"/>
  <c r="AD54"/>
  <c r="Z55"/>
  <c r="X55"/>
  <c r="L92" i="62"/>
  <c r="L93" l="1"/>
  <c r="L126"/>
  <c r="L100"/>
  <c r="L133"/>
  <c r="L101"/>
  <c r="L134"/>
  <c r="L94"/>
  <c r="L127"/>
  <c r="L96"/>
  <c r="L129"/>
  <c r="L104"/>
  <c r="L137"/>
  <c r="L102"/>
  <c r="L135"/>
  <c r="L103"/>
  <c r="L136"/>
  <c r="L99"/>
  <c r="L91" s="1"/>
  <c r="L132"/>
  <c r="L11"/>
  <c r="L124" l="1"/>
  <c r="N237" i="55" l="1"/>
  <c r="F237"/>
  <c r="G237" s="1"/>
  <c r="N234"/>
  <c r="F234"/>
  <c r="G234" s="1"/>
  <c r="N103"/>
  <c r="J103"/>
  <c r="G103"/>
  <c r="L103" s="1"/>
  <c r="N102"/>
  <c r="J102"/>
  <c r="G102"/>
  <c r="L102" s="1"/>
  <c r="N104"/>
  <c r="J104"/>
  <c r="G104"/>
  <c r="L104" s="1"/>
  <c r="N108"/>
  <c r="J108"/>
  <c r="G108"/>
  <c r="L108" s="1"/>
  <c r="N107"/>
  <c r="J107"/>
  <c r="G107"/>
  <c r="L107" s="1"/>
  <c r="N106"/>
  <c r="J106"/>
  <c r="G106"/>
  <c r="L106" s="1"/>
  <c r="N105"/>
  <c r="J105"/>
  <c r="G105"/>
  <c r="L105" s="1"/>
  <c r="N101"/>
  <c r="J101"/>
  <c r="G101"/>
  <c r="L101" s="1"/>
  <c r="N100"/>
  <c r="J100"/>
  <c r="G100"/>
  <c r="L100" s="1"/>
  <c r="N99"/>
  <c r="J99"/>
  <c r="G99"/>
  <c r="L99" s="1"/>
  <c r="N98"/>
  <c r="J98"/>
  <c r="G98"/>
  <c r="L98" s="1"/>
  <c r="N97"/>
  <c r="J97"/>
  <c r="G97"/>
  <c r="L97" s="1"/>
  <c r="N96"/>
  <c r="J96"/>
  <c r="G96"/>
  <c r="L96" s="1"/>
  <c r="N95"/>
  <c r="J95"/>
  <c r="G95"/>
  <c r="L95" s="1"/>
  <c r="N94"/>
  <c r="J94"/>
  <c r="G94"/>
  <c r="L94" s="1"/>
  <c r="N93"/>
  <c r="J93"/>
  <c r="G93"/>
  <c r="L93" s="1"/>
  <c r="F236"/>
  <c r="F233"/>
  <c r="F235"/>
  <c r="G235" s="1"/>
  <c r="L235" s="1"/>
  <c r="N229"/>
  <c r="G229"/>
  <c r="L229" s="1"/>
  <c r="N228"/>
  <c r="G228"/>
  <c r="L228" s="1"/>
  <c r="N230"/>
  <c r="G230"/>
  <c r="L230" s="1"/>
  <c r="N227"/>
  <c r="G227"/>
  <c r="L227" s="1"/>
  <c r="G224"/>
  <c r="N224"/>
  <c r="G225"/>
  <c r="N225"/>
  <c r="F219"/>
  <c r="F214"/>
  <c r="F213"/>
  <c r="F212"/>
  <c r="N239"/>
  <c r="G239"/>
  <c r="L239" s="1"/>
  <c r="N238"/>
  <c r="G238"/>
  <c r="L238" s="1"/>
  <c r="N236"/>
  <c r="G236"/>
  <c r="L236" s="1"/>
  <c r="N235"/>
  <c r="N233"/>
  <c r="G233"/>
  <c r="L233" s="1"/>
  <c r="N226"/>
  <c r="G226"/>
  <c r="L226" s="1"/>
  <c r="N223"/>
  <c r="G223"/>
  <c r="L223" s="1"/>
  <c r="N222"/>
  <c r="G222"/>
  <c r="L222" s="1"/>
  <c r="N219"/>
  <c r="N220" s="1"/>
  <c r="E219"/>
  <c r="N214"/>
  <c r="E214"/>
  <c r="N213"/>
  <c r="E213"/>
  <c r="N212"/>
  <c r="N215" s="1"/>
  <c r="N216" s="1"/>
  <c r="E212"/>
  <c r="G214" l="1"/>
  <c r="H214" s="1"/>
  <c r="M214" s="1"/>
  <c r="H237"/>
  <c r="M237" s="1"/>
  <c r="L237"/>
  <c r="H234"/>
  <c r="M234" s="1"/>
  <c r="L234"/>
  <c r="H103"/>
  <c r="M103" s="1"/>
  <c r="O103" s="1"/>
  <c r="H102"/>
  <c r="M102" s="1"/>
  <c r="O102" s="1"/>
  <c r="H107"/>
  <c r="M107" s="1"/>
  <c r="O107" s="1"/>
  <c r="H104"/>
  <c r="M104" s="1"/>
  <c r="O104" s="1"/>
  <c r="H99"/>
  <c r="M99" s="1"/>
  <c r="H101"/>
  <c r="M101" s="1"/>
  <c r="O101" s="1"/>
  <c r="H106"/>
  <c r="M106" s="1"/>
  <c r="O106" s="1"/>
  <c r="H108"/>
  <c r="M108" s="1"/>
  <c r="O108" s="1"/>
  <c r="O99"/>
  <c r="H94"/>
  <c r="M94" s="1"/>
  <c r="O94" s="1"/>
  <c r="H96"/>
  <c r="M96" s="1"/>
  <c r="H98"/>
  <c r="M98" s="1"/>
  <c r="O98" s="1"/>
  <c r="H100"/>
  <c r="M100" s="1"/>
  <c r="O100" s="1"/>
  <c r="H105"/>
  <c r="M105" s="1"/>
  <c r="O105" s="1"/>
  <c r="O96"/>
  <c r="H95"/>
  <c r="M95" s="1"/>
  <c r="O95" s="1"/>
  <c r="H97"/>
  <c r="M97" s="1"/>
  <c r="O97" s="1"/>
  <c r="H93"/>
  <c r="M93" s="1"/>
  <c r="O93" s="1"/>
  <c r="N240"/>
  <c r="H235"/>
  <c r="M235" s="1"/>
  <c r="O235" s="1"/>
  <c r="H238"/>
  <c r="M238" s="1"/>
  <c r="O238" s="1"/>
  <c r="H223"/>
  <c r="M223" s="1"/>
  <c r="O223" s="1"/>
  <c r="H225"/>
  <c r="M225" s="1"/>
  <c r="H229"/>
  <c r="M229" s="1"/>
  <c r="O229" s="1"/>
  <c r="L225"/>
  <c r="H224"/>
  <c r="M224" s="1"/>
  <c r="H228"/>
  <c r="M228" s="1"/>
  <c r="O228" s="1"/>
  <c r="H230"/>
  <c r="M230" s="1"/>
  <c r="O230" s="1"/>
  <c r="H227"/>
  <c r="M227" s="1"/>
  <c r="O227" s="1"/>
  <c r="L224"/>
  <c r="N231"/>
  <c r="G212"/>
  <c r="L212" s="1"/>
  <c r="G213"/>
  <c r="H213" s="1"/>
  <c r="M213" s="1"/>
  <c r="L214"/>
  <c r="L240"/>
  <c r="G219"/>
  <c r="H222"/>
  <c r="M222" s="1"/>
  <c r="O222" s="1"/>
  <c r="H226"/>
  <c r="M226" s="1"/>
  <c r="O226" s="1"/>
  <c r="H233"/>
  <c r="M233" s="1"/>
  <c r="H236"/>
  <c r="M236" s="1"/>
  <c r="O236" s="1"/>
  <c r="H239"/>
  <c r="M239" s="1"/>
  <c r="O239" s="1"/>
  <c r="F32"/>
  <c r="I32" s="1"/>
  <c r="N32" s="1"/>
  <c r="F31"/>
  <c r="I31" s="1"/>
  <c r="N31" s="1"/>
  <c r="N209"/>
  <c r="N210" s="1"/>
  <c r="J209"/>
  <c r="G209"/>
  <c r="L209" s="1"/>
  <c r="N204"/>
  <c r="J204"/>
  <c r="G204"/>
  <c r="L204" s="1"/>
  <c r="N203"/>
  <c r="J203"/>
  <c r="G203"/>
  <c r="L203" s="1"/>
  <c r="N202"/>
  <c r="J202"/>
  <c r="G202"/>
  <c r="L202" s="1"/>
  <c r="N201"/>
  <c r="N206" s="1"/>
  <c r="J201"/>
  <c r="G201"/>
  <c r="L201" s="1"/>
  <c r="N200"/>
  <c r="J200"/>
  <c r="G200"/>
  <c r="L200" s="1"/>
  <c r="N199"/>
  <c r="J199"/>
  <c r="G199"/>
  <c r="L199" s="1"/>
  <c r="N198"/>
  <c r="J198"/>
  <c r="G198"/>
  <c r="L198" s="1"/>
  <c r="N197"/>
  <c r="J197"/>
  <c r="G197"/>
  <c r="L197" s="1"/>
  <c r="N194"/>
  <c r="N195" s="1"/>
  <c r="J194"/>
  <c r="G194"/>
  <c r="L194" s="1"/>
  <c r="L195" s="1"/>
  <c r="N191"/>
  <c r="J191"/>
  <c r="G191"/>
  <c r="N190"/>
  <c r="J190"/>
  <c r="G190"/>
  <c r="L190" s="1"/>
  <c r="N189"/>
  <c r="E189"/>
  <c r="G189" s="1"/>
  <c r="N188"/>
  <c r="J188"/>
  <c r="G188"/>
  <c r="N187"/>
  <c r="J187"/>
  <c r="G187"/>
  <c r="L187" s="1"/>
  <c r="N184"/>
  <c r="E184"/>
  <c r="G184" s="1"/>
  <c r="N183"/>
  <c r="N185" s="1"/>
  <c r="E183"/>
  <c r="G183" s="1"/>
  <c r="N180"/>
  <c r="N181" s="1"/>
  <c r="E180"/>
  <c r="J180" s="1"/>
  <c r="N177"/>
  <c r="N178" s="1"/>
  <c r="J177"/>
  <c r="G177"/>
  <c r="L177" s="1"/>
  <c r="N174"/>
  <c r="G174"/>
  <c r="L174" s="1"/>
  <c r="N173"/>
  <c r="G173"/>
  <c r="L173" s="1"/>
  <c r="N172"/>
  <c r="G172"/>
  <c r="L172" s="1"/>
  <c r="N171"/>
  <c r="G171"/>
  <c r="L171" s="1"/>
  <c r="N170"/>
  <c r="G170"/>
  <c r="L170" s="1"/>
  <c r="N169"/>
  <c r="G169"/>
  <c r="L169" s="1"/>
  <c r="N168"/>
  <c r="G168"/>
  <c r="L168" s="1"/>
  <c r="N167"/>
  <c r="G167"/>
  <c r="L167" s="1"/>
  <c r="N166"/>
  <c r="G166"/>
  <c r="L166" s="1"/>
  <c r="N163"/>
  <c r="J163"/>
  <c r="G163"/>
  <c r="L163" s="1"/>
  <c r="N162"/>
  <c r="J162"/>
  <c r="G162"/>
  <c r="L162" s="1"/>
  <c r="N157"/>
  <c r="J157"/>
  <c r="G157"/>
  <c r="L157" s="1"/>
  <c r="N156"/>
  <c r="J156"/>
  <c r="G156"/>
  <c r="L156" s="1"/>
  <c r="N155"/>
  <c r="J155"/>
  <c r="G155"/>
  <c r="L155" s="1"/>
  <c r="I153"/>
  <c r="N153" s="1"/>
  <c r="E153"/>
  <c r="G153" s="1"/>
  <c r="I152"/>
  <c r="N152" s="1"/>
  <c r="E152"/>
  <c r="G152" s="1"/>
  <c r="I151"/>
  <c r="N151" s="1"/>
  <c r="E151"/>
  <c r="G151" s="1"/>
  <c r="I150"/>
  <c r="N150" s="1"/>
  <c r="E150"/>
  <c r="G150" s="1"/>
  <c r="N149"/>
  <c r="M149"/>
  <c r="O149" s="1"/>
  <c r="N148"/>
  <c r="J148"/>
  <c r="G148"/>
  <c r="L148" s="1"/>
  <c r="N147"/>
  <c r="J147"/>
  <c r="G147"/>
  <c r="L147" s="1"/>
  <c r="N146"/>
  <c r="J146"/>
  <c r="G146"/>
  <c r="L146" s="1"/>
  <c r="N145"/>
  <c r="J145"/>
  <c r="G145"/>
  <c r="L145" s="1"/>
  <c r="N144"/>
  <c r="J144"/>
  <c r="G144"/>
  <c r="L144" s="1"/>
  <c r="N141"/>
  <c r="J141"/>
  <c r="G141"/>
  <c r="L141" s="1"/>
  <c r="N140"/>
  <c r="J140"/>
  <c r="G140"/>
  <c r="L140" s="1"/>
  <c r="N139"/>
  <c r="J139"/>
  <c r="G139"/>
  <c r="L139" s="1"/>
  <c r="N134"/>
  <c r="G134"/>
  <c r="L134" s="1"/>
  <c r="N133"/>
  <c r="G133"/>
  <c r="L133" s="1"/>
  <c r="N132"/>
  <c r="G132"/>
  <c r="L132" s="1"/>
  <c r="N131"/>
  <c r="G131"/>
  <c r="L131" s="1"/>
  <c r="N130"/>
  <c r="G130"/>
  <c r="L130" s="1"/>
  <c r="N125"/>
  <c r="J125"/>
  <c r="G125"/>
  <c r="L125" s="1"/>
  <c r="N124"/>
  <c r="J124"/>
  <c r="G124"/>
  <c r="L124" s="1"/>
  <c r="K123"/>
  <c r="N123" s="1"/>
  <c r="E123"/>
  <c r="J123" s="1"/>
  <c r="N122"/>
  <c r="J122"/>
  <c r="G122"/>
  <c r="L122" s="1"/>
  <c r="N121"/>
  <c r="J121"/>
  <c r="G121"/>
  <c r="L121" s="1"/>
  <c r="J120"/>
  <c r="I120"/>
  <c r="N120" s="1"/>
  <c r="G120"/>
  <c r="L120" s="1"/>
  <c r="J119"/>
  <c r="I119"/>
  <c r="N119" s="1"/>
  <c r="G119"/>
  <c r="N116"/>
  <c r="J116"/>
  <c r="G116"/>
  <c r="N115"/>
  <c r="J115"/>
  <c r="G115"/>
  <c r="N114"/>
  <c r="J114"/>
  <c r="G114"/>
  <c r="L114" s="1"/>
  <c r="N113"/>
  <c r="J113"/>
  <c r="G113"/>
  <c r="N112"/>
  <c r="J112"/>
  <c r="G112"/>
  <c r="L112" s="1"/>
  <c r="N111"/>
  <c r="J111"/>
  <c r="G111"/>
  <c r="N92"/>
  <c r="J92"/>
  <c r="G92"/>
  <c r="N91"/>
  <c r="E91"/>
  <c r="N90"/>
  <c r="E90"/>
  <c r="J90" s="1"/>
  <c r="N87"/>
  <c r="E87"/>
  <c r="G87" s="1"/>
  <c r="L87" s="1"/>
  <c r="N86"/>
  <c r="E86"/>
  <c r="G86" s="1"/>
  <c r="N85"/>
  <c r="E85"/>
  <c r="G85" s="1"/>
  <c r="L85" s="1"/>
  <c r="N84"/>
  <c r="E84"/>
  <c r="G84" s="1"/>
  <c r="N83"/>
  <c r="F83"/>
  <c r="G83" s="1"/>
  <c r="L83" s="1"/>
  <c r="N82"/>
  <c r="E82"/>
  <c r="G82" s="1"/>
  <c r="N81"/>
  <c r="G81"/>
  <c r="L81" s="1"/>
  <c r="N80"/>
  <c r="E80"/>
  <c r="G80" s="1"/>
  <c r="L80" s="1"/>
  <c r="N79"/>
  <c r="G79"/>
  <c r="L79" s="1"/>
  <c r="N78"/>
  <c r="G78"/>
  <c r="L78" s="1"/>
  <c r="N77"/>
  <c r="E77"/>
  <c r="G77" s="1"/>
  <c r="N76"/>
  <c r="F76"/>
  <c r="E76"/>
  <c r="N75"/>
  <c r="G75"/>
  <c r="L75" s="1"/>
  <c r="N74"/>
  <c r="F74"/>
  <c r="E74"/>
  <c r="N73"/>
  <c r="N72"/>
  <c r="G72"/>
  <c r="L72" s="1"/>
  <c r="N71"/>
  <c r="F71"/>
  <c r="F73" s="1"/>
  <c r="E71"/>
  <c r="E73" s="1"/>
  <c r="F66"/>
  <c r="I66" s="1"/>
  <c r="N66" s="1"/>
  <c r="E66"/>
  <c r="I65"/>
  <c r="N65" s="1"/>
  <c r="G65"/>
  <c r="L65" s="1"/>
  <c r="F64"/>
  <c r="I64" s="1"/>
  <c r="N64" s="1"/>
  <c r="E64"/>
  <c r="F63"/>
  <c r="I63" s="1"/>
  <c r="N63" s="1"/>
  <c r="E63"/>
  <c r="F62"/>
  <c r="I62" s="1"/>
  <c r="N62" s="1"/>
  <c r="E62"/>
  <c r="F61"/>
  <c r="I61" s="1"/>
  <c r="N61" s="1"/>
  <c r="E61"/>
  <c r="F60"/>
  <c r="I60" s="1"/>
  <c r="N60" s="1"/>
  <c r="E60"/>
  <c r="F59"/>
  <c r="I59" s="1"/>
  <c r="N59" s="1"/>
  <c r="E59"/>
  <c r="F58"/>
  <c r="I58" s="1"/>
  <c r="N58" s="1"/>
  <c r="E58"/>
  <c r="F57"/>
  <c r="I57" s="1"/>
  <c r="N57" s="1"/>
  <c r="E57"/>
  <c r="F56"/>
  <c r="I56" s="1"/>
  <c r="N56" s="1"/>
  <c r="E56"/>
  <c r="F55"/>
  <c r="I55" s="1"/>
  <c r="N55" s="1"/>
  <c r="E55"/>
  <c r="F54"/>
  <c r="I54" s="1"/>
  <c r="N54" s="1"/>
  <c r="E54"/>
  <c r="F53"/>
  <c r="I53" s="1"/>
  <c r="N53" s="1"/>
  <c r="E53"/>
  <c r="F52"/>
  <c r="I52" s="1"/>
  <c r="N52" s="1"/>
  <c r="E52"/>
  <c r="F51"/>
  <c r="I51" s="1"/>
  <c r="N51" s="1"/>
  <c r="E51"/>
  <c r="F50"/>
  <c r="I50" s="1"/>
  <c r="N50" s="1"/>
  <c r="E50"/>
  <c r="I49"/>
  <c r="N49" s="1"/>
  <c r="G49"/>
  <c r="F48"/>
  <c r="I48" s="1"/>
  <c r="N48" s="1"/>
  <c r="E48"/>
  <c r="F47"/>
  <c r="I47" s="1"/>
  <c r="N47" s="1"/>
  <c r="E47"/>
  <c r="F46"/>
  <c r="I46" s="1"/>
  <c r="N46" s="1"/>
  <c r="E46"/>
  <c r="F45"/>
  <c r="I45" s="1"/>
  <c r="N45" s="1"/>
  <c r="E45"/>
  <c r="F44"/>
  <c r="I44" s="1"/>
  <c r="N44" s="1"/>
  <c r="E44"/>
  <c r="F43"/>
  <c r="I43" s="1"/>
  <c r="N43" s="1"/>
  <c r="E43"/>
  <c r="F42"/>
  <c r="I42" s="1"/>
  <c r="N42" s="1"/>
  <c r="E42"/>
  <c r="F41"/>
  <c r="I41" s="1"/>
  <c r="N41" s="1"/>
  <c r="E41"/>
  <c r="F40"/>
  <c r="I40" s="1"/>
  <c r="N40" s="1"/>
  <c r="E40"/>
  <c r="F39"/>
  <c r="I39" s="1"/>
  <c r="N39" s="1"/>
  <c r="E39"/>
  <c r="F38"/>
  <c r="I38" s="1"/>
  <c r="N38" s="1"/>
  <c r="E38"/>
  <c r="F37"/>
  <c r="I37" s="1"/>
  <c r="N37" s="1"/>
  <c r="E37"/>
  <c r="F36"/>
  <c r="I36" s="1"/>
  <c r="N36" s="1"/>
  <c r="E36"/>
  <c r="F35"/>
  <c r="I35" s="1"/>
  <c r="N35" s="1"/>
  <c r="E35"/>
  <c r="F34"/>
  <c r="I34" s="1"/>
  <c r="N34" s="1"/>
  <c r="E34"/>
  <c r="F33"/>
  <c r="I33" s="1"/>
  <c r="N33" s="1"/>
  <c r="E33"/>
  <c r="E32"/>
  <c r="E31"/>
  <c r="G31" s="1"/>
  <c r="I30"/>
  <c r="N30" s="1"/>
  <c r="G30"/>
  <c r="L30" s="1"/>
  <c r="F29"/>
  <c r="I29" s="1"/>
  <c r="N29" s="1"/>
  <c r="E29"/>
  <c r="F28"/>
  <c r="I28" s="1"/>
  <c r="N28" s="1"/>
  <c r="E28"/>
  <c r="F27"/>
  <c r="I27" s="1"/>
  <c r="N27" s="1"/>
  <c r="E27"/>
  <c r="F26"/>
  <c r="I26" s="1"/>
  <c r="N26" s="1"/>
  <c r="E26"/>
  <c r="N21"/>
  <c r="G21"/>
  <c r="L21" s="1"/>
  <c r="N20"/>
  <c r="F20"/>
  <c r="E20"/>
  <c r="F18"/>
  <c r="I18" s="1"/>
  <c r="N18" s="1"/>
  <c r="E18"/>
  <c r="N17"/>
  <c r="F17"/>
  <c r="E17"/>
  <c r="N16"/>
  <c r="F16"/>
  <c r="E16"/>
  <c r="N14"/>
  <c r="G14"/>
  <c r="L14" s="1"/>
  <c r="N13"/>
  <c r="G13"/>
  <c r="H13" s="1"/>
  <c r="M13" s="1"/>
  <c r="F11"/>
  <c r="I11" s="1"/>
  <c r="N11" s="1"/>
  <c r="E11"/>
  <c r="E12" s="1"/>
  <c r="L164" l="1"/>
  <c r="G32"/>
  <c r="N164"/>
  <c r="H119"/>
  <c r="M119" s="1"/>
  <c r="N175"/>
  <c r="H212"/>
  <c r="M212" s="1"/>
  <c r="M215" s="1"/>
  <c r="O237"/>
  <c r="O234"/>
  <c r="G51"/>
  <c r="H51" s="1"/>
  <c r="M51" s="1"/>
  <c r="N135"/>
  <c r="N136" s="1"/>
  <c r="G35"/>
  <c r="L35" s="1"/>
  <c r="G36"/>
  <c r="L36" s="1"/>
  <c r="H177"/>
  <c r="M177" s="1"/>
  <c r="M178" s="1"/>
  <c r="N192"/>
  <c r="O224"/>
  <c r="O225"/>
  <c r="L231"/>
  <c r="L13"/>
  <c r="O13" s="1"/>
  <c r="G16"/>
  <c r="H16" s="1"/>
  <c r="M16" s="1"/>
  <c r="G18"/>
  <c r="L18" s="1"/>
  <c r="G20"/>
  <c r="L20" s="1"/>
  <c r="G42"/>
  <c r="H42" s="1"/>
  <c r="M42" s="1"/>
  <c r="G45"/>
  <c r="L45" s="1"/>
  <c r="G59"/>
  <c r="L59" s="1"/>
  <c r="N142"/>
  <c r="N252" s="1"/>
  <c r="L213"/>
  <c r="L215" s="1"/>
  <c r="G27"/>
  <c r="L27" s="1"/>
  <c r="G28"/>
  <c r="H28" s="1"/>
  <c r="M28" s="1"/>
  <c r="G39"/>
  <c r="L39" s="1"/>
  <c r="G47"/>
  <c r="L47" s="1"/>
  <c r="G54"/>
  <c r="H54" s="1"/>
  <c r="M54" s="1"/>
  <c r="G57"/>
  <c r="L57" s="1"/>
  <c r="G62"/>
  <c r="H62" s="1"/>
  <c r="M62" s="1"/>
  <c r="G63"/>
  <c r="H63" s="1"/>
  <c r="M63" s="1"/>
  <c r="G76"/>
  <c r="L76" s="1"/>
  <c r="N109"/>
  <c r="O214"/>
  <c r="M240"/>
  <c r="M249" s="1"/>
  <c r="L219"/>
  <c r="H219"/>
  <c r="M219" s="1"/>
  <c r="M220" s="1"/>
  <c r="O233"/>
  <c r="O212"/>
  <c r="M231"/>
  <c r="M216"/>
  <c r="L216" s="1"/>
  <c r="N67"/>
  <c r="N68" s="1"/>
  <c r="L68" s="1"/>
  <c r="N117"/>
  <c r="N126"/>
  <c r="N127" s="1"/>
  <c r="L127" s="1"/>
  <c r="H78"/>
  <c r="M78" s="1"/>
  <c r="O78" s="1"/>
  <c r="H122"/>
  <c r="M122" s="1"/>
  <c r="O122" s="1"/>
  <c r="L142"/>
  <c r="H173"/>
  <c r="M173" s="1"/>
  <c r="O173" s="1"/>
  <c r="F12"/>
  <c r="F15" s="1"/>
  <c r="I15" s="1"/>
  <c r="N15" s="1"/>
  <c r="G17"/>
  <c r="H17" s="1"/>
  <c r="M17" s="1"/>
  <c r="G26"/>
  <c r="H26" s="1"/>
  <c r="M26" s="1"/>
  <c r="G29"/>
  <c r="H29" s="1"/>
  <c r="M29" s="1"/>
  <c r="G33"/>
  <c r="L33" s="1"/>
  <c r="G34"/>
  <c r="H34" s="1"/>
  <c r="M34" s="1"/>
  <c r="G37"/>
  <c r="L37" s="1"/>
  <c r="G38"/>
  <c r="L38" s="1"/>
  <c r="G41"/>
  <c r="L41" s="1"/>
  <c r="G43"/>
  <c r="H43" s="1"/>
  <c r="M43" s="1"/>
  <c r="G46"/>
  <c r="H46" s="1"/>
  <c r="M46" s="1"/>
  <c r="G50"/>
  <c r="H50" s="1"/>
  <c r="M50" s="1"/>
  <c r="G53"/>
  <c r="L53" s="1"/>
  <c r="G55"/>
  <c r="H55" s="1"/>
  <c r="M55" s="1"/>
  <c r="G58"/>
  <c r="H58" s="1"/>
  <c r="M58" s="1"/>
  <c r="G61"/>
  <c r="H61" s="1"/>
  <c r="M61" s="1"/>
  <c r="G64"/>
  <c r="H64" s="1"/>
  <c r="M64" s="1"/>
  <c r="G66"/>
  <c r="L66" s="1"/>
  <c r="N88"/>
  <c r="G74"/>
  <c r="L74" s="1"/>
  <c r="H79"/>
  <c r="M79" s="1"/>
  <c r="H112"/>
  <c r="M112" s="1"/>
  <c r="O112" s="1"/>
  <c r="H114"/>
  <c r="M114" s="1"/>
  <c r="O114" s="1"/>
  <c r="L116"/>
  <c r="H116"/>
  <c r="M116" s="1"/>
  <c r="O79"/>
  <c r="J183"/>
  <c r="J184"/>
  <c r="H184" s="1"/>
  <c r="M184" s="1"/>
  <c r="J189"/>
  <c r="N158"/>
  <c r="N159" s="1"/>
  <c r="H174"/>
  <c r="M174" s="1"/>
  <c r="O174" s="1"/>
  <c r="H194"/>
  <c r="M194" s="1"/>
  <c r="M195" s="1"/>
  <c r="L207"/>
  <c r="N207"/>
  <c r="N205"/>
  <c r="H198"/>
  <c r="M198" s="1"/>
  <c r="O198" s="1"/>
  <c r="H200"/>
  <c r="M200" s="1"/>
  <c r="O200" s="1"/>
  <c r="H202"/>
  <c r="M202" s="1"/>
  <c r="O202" s="1"/>
  <c r="H204"/>
  <c r="M204" s="1"/>
  <c r="O204" s="1"/>
  <c r="H190"/>
  <c r="M190" s="1"/>
  <c r="O190" s="1"/>
  <c r="H187"/>
  <c r="M187" s="1"/>
  <c r="O187" s="1"/>
  <c r="H163"/>
  <c r="M163" s="1"/>
  <c r="O163" s="1"/>
  <c r="H156"/>
  <c r="M156" s="1"/>
  <c r="O156" s="1"/>
  <c r="H145"/>
  <c r="M145" s="1"/>
  <c r="O145" s="1"/>
  <c r="H147"/>
  <c r="M147" s="1"/>
  <c r="H139"/>
  <c r="M139" s="1"/>
  <c r="O139" s="1"/>
  <c r="H141"/>
  <c r="M141" s="1"/>
  <c r="O141" s="1"/>
  <c r="H124"/>
  <c r="M124" s="1"/>
  <c r="O124" s="1"/>
  <c r="H18"/>
  <c r="M18" s="1"/>
  <c r="L28"/>
  <c r="E15"/>
  <c r="G15" s="1"/>
  <c r="G12"/>
  <c r="L31"/>
  <c r="H31"/>
  <c r="M31" s="1"/>
  <c r="L32"/>
  <c r="H32"/>
  <c r="M32" s="1"/>
  <c r="H47"/>
  <c r="M47" s="1"/>
  <c r="H57"/>
  <c r="M57" s="1"/>
  <c r="H59"/>
  <c r="M59" s="1"/>
  <c r="G11"/>
  <c r="I12"/>
  <c r="N12" s="1"/>
  <c r="H14"/>
  <c r="M14" s="1"/>
  <c r="O14" s="1"/>
  <c r="H21"/>
  <c r="M21" s="1"/>
  <c r="O21" s="1"/>
  <c r="H30"/>
  <c r="M30" s="1"/>
  <c r="O30" s="1"/>
  <c r="G40"/>
  <c r="G44"/>
  <c r="G48"/>
  <c r="G52"/>
  <c r="G56"/>
  <c r="G60"/>
  <c r="G73"/>
  <c r="H77"/>
  <c r="M77" s="1"/>
  <c r="L77"/>
  <c r="H84"/>
  <c r="M84" s="1"/>
  <c r="L84"/>
  <c r="L49"/>
  <c r="H49"/>
  <c r="M49" s="1"/>
  <c r="L63"/>
  <c r="H82"/>
  <c r="M82" s="1"/>
  <c r="L82"/>
  <c r="H86"/>
  <c r="M86" s="1"/>
  <c r="L86"/>
  <c r="H65"/>
  <c r="M65" s="1"/>
  <c r="O65" s="1"/>
  <c r="H72"/>
  <c r="M72" s="1"/>
  <c r="O72" s="1"/>
  <c r="H75"/>
  <c r="M75" s="1"/>
  <c r="O75" s="1"/>
  <c r="H80"/>
  <c r="M80" s="1"/>
  <c r="O80" s="1"/>
  <c r="H81"/>
  <c r="M81" s="1"/>
  <c r="O81" s="1"/>
  <c r="H83"/>
  <c r="M83" s="1"/>
  <c r="O83" s="1"/>
  <c r="H85"/>
  <c r="M85" s="1"/>
  <c r="O85" s="1"/>
  <c r="H87"/>
  <c r="M87" s="1"/>
  <c r="O87" s="1"/>
  <c r="G90"/>
  <c r="L119"/>
  <c r="O147"/>
  <c r="L151"/>
  <c r="H151"/>
  <c r="M151" s="1"/>
  <c r="L153"/>
  <c r="H153"/>
  <c r="M153" s="1"/>
  <c r="L175"/>
  <c r="G71"/>
  <c r="J91"/>
  <c r="G91"/>
  <c r="L92"/>
  <c r="H92"/>
  <c r="M92" s="1"/>
  <c r="L111"/>
  <c r="H111"/>
  <c r="M111" s="1"/>
  <c r="L113"/>
  <c r="H113"/>
  <c r="M113" s="1"/>
  <c r="L115"/>
  <c r="H115"/>
  <c r="M115" s="1"/>
  <c r="L135"/>
  <c r="L150"/>
  <c r="H150"/>
  <c r="M150" s="1"/>
  <c r="L152"/>
  <c r="H152"/>
  <c r="M152" s="1"/>
  <c r="H120"/>
  <c r="M120" s="1"/>
  <c r="H121"/>
  <c r="M121" s="1"/>
  <c r="O121" s="1"/>
  <c r="G123"/>
  <c r="H125"/>
  <c r="M125" s="1"/>
  <c r="O125" s="1"/>
  <c r="H130"/>
  <c r="M130" s="1"/>
  <c r="H131"/>
  <c r="M131" s="1"/>
  <c r="O131" s="1"/>
  <c r="H132"/>
  <c r="M132" s="1"/>
  <c r="O132" s="1"/>
  <c r="H133"/>
  <c r="M133" s="1"/>
  <c r="O133" s="1"/>
  <c r="H134"/>
  <c r="M134" s="1"/>
  <c r="O134" s="1"/>
  <c r="H140"/>
  <c r="M140" s="1"/>
  <c r="H144"/>
  <c r="M144" s="1"/>
  <c r="H146"/>
  <c r="M146" s="1"/>
  <c r="O146" s="1"/>
  <c r="H148"/>
  <c r="M148" s="1"/>
  <c r="O148" s="1"/>
  <c r="H155"/>
  <c r="M155" s="1"/>
  <c r="O155" s="1"/>
  <c r="H157"/>
  <c r="M157" s="1"/>
  <c r="O157" s="1"/>
  <c r="H162"/>
  <c r="M162" s="1"/>
  <c r="H166"/>
  <c r="M166" s="1"/>
  <c r="H167"/>
  <c r="M167" s="1"/>
  <c r="O167" s="1"/>
  <c r="H168"/>
  <c r="M168" s="1"/>
  <c r="O168" s="1"/>
  <c r="H169"/>
  <c r="M169" s="1"/>
  <c r="O169" s="1"/>
  <c r="H170"/>
  <c r="M170" s="1"/>
  <c r="O170" s="1"/>
  <c r="H171"/>
  <c r="M171" s="1"/>
  <c r="O171" s="1"/>
  <c r="H172"/>
  <c r="M172" s="1"/>
  <c r="O172" s="1"/>
  <c r="L178"/>
  <c r="L183"/>
  <c r="H183"/>
  <c r="M183" s="1"/>
  <c r="L184"/>
  <c r="L188"/>
  <c r="H188"/>
  <c r="M188" s="1"/>
  <c r="L189"/>
  <c r="H189"/>
  <c r="M189" s="1"/>
  <c r="L191"/>
  <c r="H191"/>
  <c r="M191" s="1"/>
  <c r="L205"/>
  <c r="L206"/>
  <c r="G180"/>
  <c r="L210"/>
  <c r="H197"/>
  <c r="M197" s="1"/>
  <c r="O197" s="1"/>
  <c r="H199"/>
  <c r="M199" s="1"/>
  <c r="O199" s="1"/>
  <c r="H201"/>
  <c r="M201" s="1"/>
  <c r="M206" s="1"/>
  <c r="H203"/>
  <c r="M203" s="1"/>
  <c r="O203" s="1"/>
  <c r="H209"/>
  <c r="M209" s="1"/>
  <c r="M210" s="1"/>
  <c r="O116" l="1"/>
  <c r="M164"/>
  <c r="O177"/>
  <c r="O178" s="1"/>
  <c r="H76"/>
  <c r="M76" s="1"/>
  <c r="L51"/>
  <c r="H45"/>
  <c r="M45" s="1"/>
  <c r="H35"/>
  <c r="M35" s="1"/>
  <c r="L62"/>
  <c r="O62" s="1"/>
  <c r="H20"/>
  <c r="M20" s="1"/>
  <c r="L54"/>
  <c r="O54" s="1"/>
  <c r="H39"/>
  <c r="M39" s="1"/>
  <c r="L16"/>
  <c r="O16" s="1"/>
  <c r="O194"/>
  <c r="O195" s="1"/>
  <c r="L42"/>
  <c r="O42" s="1"/>
  <c r="H36"/>
  <c r="M36" s="1"/>
  <c r="O36" s="1"/>
  <c r="N243"/>
  <c r="N257"/>
  <c r="N253"/>
  <c r="N250"/>
  <c r="L252"/>
  <c r="O240"/>
  <c r="O231"/>
  <c r="N22"/>
  <c r="L64"/>
  <c r="O64" s="1"/>
  <c r="L58"/>
  <c r="O58" s="1"/>
  <c r="L26"/>
  <c r="O26" s="1"/>
  <c r="H27"/>
  <c r="M27" s="1"/>
  <c r="O27" s="1"/>
  <c r="L46"/>
  <c r="O46" s="1"/>
  <c r="H37"/>
  <c r="M37" s="1"/>
  <c r="O37" s="1"/>
  <c r="H41"/>
  <c r="M41" s="1"/>
  <c r="O41" s="1"/>
  <c r="H33"/>
  <c r="M33" s="1"/>
  <c r="O33" s="1"/>
  <c r="O213"/>
  <c r="O215" s="1"/>
  <c r="O217" s="1"/>
  <c r="L217" s="1"/>
  <c r="L220"/>
  <c r="O219"/>
  <c r="O220" s="1"/>
  <c r="H74"/>
  <c r="M74" s="1"/>
  <c r="O74" s="1"/>
  <c r="L50"/>
  <c r="O50" s="1"/>
  <c r="H66"/>
  <c r="M66" s="1"/>
  <c r="O66" s="1"/>
  <c r="L29"/>
  <c r="O29" s="1"/>
  <c r="L55"/>
  <c r="O55" s="1"/>
  <c r="L61"/>
  <c r="O61" s="1"/>
  <c r="L43"/>
  <c r="O43" s="1"/>
  <c r="H38"/>
  <c r="M38" s="1"/>
  <c r="O38" s="1"/>
  <c r="L34"/>
  <c r="O34" s="1"/>
  <c r="L17"/>
  <c r="O17" s="1"/>
  <c r="O153"/>
  <c r="O151"/>
  <c r="O86"/>
  <c r="O84"/>
  <c r="H53"/>
  <c r="M53" s="1"/>
  <c r="O53" s="1"/>
  <c r="O152"/>
  <c r="O150"/>
  <c r="O189"/>
  <c r="O188"/>
  <c r="O113"/>
  <c r="O92"/>
  <c r="O76"/>
  <c r="O63"/>
  <c r="O49"/>
  <c r="O77"/>
  <c r="O28"/>
  <c r="O20"/>
  <c r="O18"/>
  <c r="M207"/>
  <c r="M192"/>
  <c r="M142"/>
  <c r="M205"/>
  <c r="L180"/>
  <c r="H180"/>
  <c r="M180" s="1"/>
  <c r="M181" s="1"/>
  <c r="O201"/>
  <c r="O206" s="1"/>
  <c r="O191"/>
  <c r="O184"/>
  <c r="L185"/>
  <c r="O183"/>
  <c r="O185" s="1"/>
  <c r="M175"/>
  <c r="M158"/>
  <c r="M159" s="1"/>
  <c r="L159" s="1"/>
  <c r="O115"/>
  <c r="L117"/>
  <c r="O111"/>
  <c r="L91"/>
  <c r="H91"/>
  <c r="M91" s="1"/>
  <c r="L71"/>
  <c r="H71"/>
  <c r="M71" s="1"/>
  <c r="O166"/>
  <c r="O175" s="1"/>
  <c r="L158"/>
  <c r="O120"/>
  <c r="L90"/>
  <c r="H90"/>
  <c r="M90" s="1"/>
  <c r="O82"/>
  <c r="L11"/>
  <c r="H11"/>
  <c r="M11" s="1"/>
  <c r="O59"/>
  <c r="O57"/>
  <c r="O51"/>
  <c r="O47"/>
  <c r="O45"/>
  <c r="O39"/>
  <c r="O35"/>
  <c r="O32"/>
  <c r="O31"/>
  <c r="L12"/>
  <c r="H12"/>
  <c r="M12" s="1"/>
  <c r="O207"/>
  <c r="O209"/>
  <c r="O210" s="1"/>
  <c r="O205"/>
  <c r="L192"/>
  <c r="M185"/>
  <c r="M135"/>
  <c r="M136" s="1"/>
  <c r="L136" s="1"/>
  <c r="H123"/>
  <c r="M123" s="1"/>
  <c r="M126" s="1"/>
  <c r="M128" s="1"/>
  <c r="L123"/>
  <c r="L126" s="1"/>
  <c r="O130"/>
  <c r="O135" s="1"/>
  <c r="O137" s="1"/>
  <c r="L137" s="1"/>
  <c r="M117"/>
  <c r="O162"/>
  <c r="O164" s="1"/>
  <c r="O144"/>
  <c r="O140"/>
  <c r="O142" s="1"/>
  <c r="O252" s="1"/>
  <c r="O119"/>
  <c r="L73"/>
  <c r="H73"/>
  <c r="M73" s="1"/>
  <c r="L60"/>
  <c r="H60"/>
  <c r="M60" s="1"/>
  <c r="L56"/>
  <c r="H56"/>
  <c r="M56" s="1"/>
  <c r="L52"/>
  <c r="H52"/>
  <c r="M52" s="1"/>
  <c r="L48"/>
  <c r="H48"/>
  <c r="M48" s="1"/>
  <c r="L44"/>
  <c r="H44"/>
  <c r="M44" s="1"/>
  <c r="L40"/>
  <c r="H40"/>
  <c r="M40" s="1"/>
  <c r="L15"/>
  <c r="H15"/>
  <c r="M15" s="1"/>
  <c r="L275" l="1"/>
  <c r="F377" i="100" s="1"/>
  <c r="L274" i="55"/>
  <c r="F376" i="100" s="1"/>
  <c r="L273" i="55"/>
  <c r="F375" i="100" s="1"/>
  <c r="L272" i="55"/>
  <c r="F374" i="100" s="1"/>
  <c r="L271" i="55"/>
  <c r="F373" i="100" s="1"/>
  <c r="L270" i="55"/>
  <c r="F372" i="100" s="1"/>
  <c r="L269" i="55"/>
  <c r="F371" i="100" s="1"/>
  <c r="L268" i="55"/>
  <c r="F370" i="100" s="1"/>
  <c r="L267" i="55"/>
  <c r="F369" i="100" s="1"/>
  <c r="L266" i="55"/>
  <c r="F368" i="100" s="1"/>
  <c r="L265" i="55"/>
  <c r="F367" i="100" s="1"/>
  <c r="L264" i="55"/>
  <c r="F366" i="100" s="1"/>
  <c r="L263" i="55"/>
  <c r="F365" i="100" s="1"/>
  <c r="M253" i="55"/>
  <c r="M252"/>
  <c r="N23"/>
  <c r="N249" s="1"/>
  <c r="N259" s="1"/>
  <c r="N242"/>
  <c r="O249"/>
  <c r="O158"/>
  <c r="O160" s="1"/>
  <c r="M67"/>
  <c r="M69" s="1"/>
  <c r="L69" s="1"/>
  <c r="O117"/>
  <c r="O15"/>
  <c r="O40"/>
  <c r="O44"/>
  <c r="O48"/>
  <c r="O52"/>
  <c r="O56"/>
  <c r="O60"/>
  <c r="O73"/>
  <c r="O12"/>
  <c r="L67"/>
  <c r="O192"/>
  <c r="O123"/>
  <c r="O126" s="1"/>
  <c r="O128" s="1"/>
  <c r="L128" s="1"/>
  <c r="L22"/>
  <c r="O11"/>
  <c r="M109"/>
  <c r="L88"/>
  <c r="O71"/>
  <c r="O91"/>
  <c r="L181"/>
  <c r="O180"/>
  <c r="O181" s="1"/>
  <c r="L160"/>
  <c r="L253" s="1"/>
  <c r="M22"/>
  <c r="L109"/>
  <c r="O90"/>
  <c r="M88"/>
  <c r="L23" l="1"/>
  <c r="L249" s="1"/>
  <c r="M242"/>
  <c r="M243"/>
  <c r="M257"/>
  <c r="O253"/>
  <c r="L242"/>
  <c r="L243"/>
  <c r="O88"/>
  <c r="O250" s="1"/>
  <c r="O259" s="1"/>
  <c r="O22"/>
  <c r="O67"/>
  <c r="O109"/>
  <c r="N258"/>
  <c r="M24"/>
  <c r="M250" s="1"/>
  <c r="M259" s="1"/>
  <c r="L257"/>
  <c r="L259" l="1"/>
  <c r="M275"/>
  <c r="F404" i="100" s="1"/>
  <c r="M274" i="55"/>
  <c r="F403" i="100" s="1"/>
  <c r="M273" i="55"/>
  <c r="F402" i="100" s="1"/>
  <c r="M272" i="55"/>
  <c r="F401" i="100" s="1"/>
  <c r="M271" i="55"/>
  <c r="F400" i="100" s="1"/>
  <c r="M270" i="55"/>
  <c r="F399" i="100" s="1"/>
  <c r="M269" i="55"/>
  <c r="F398" i="100" s="1"/>
  <c r="M268" i="55"/>
  <c r="F397" i="100" s="1"/>
  <c r="M267" i="55"/>
  <c r="F396" i="100" s="1"/>
  <c r="M266" i="55"/>
  <c r="F395" i="100" s="1"/>
  <c r="M265" i="55"/>
  <c r="F394" i="100" s="1"/>
  <c r="M264" i="55"/>
  <c r="F393" i="100" s="1"/>
  <c r="M263" i="55"/>
  <c r="F392" i="100" s="1"/>
  <c r="O243" i="55"/>
  <c r="O257"/>
  <c r="O242"/>
  <c r="L24"/>
  <c r="L250" s="1"/>
  <c r="M258"/>
  <c r="F161" i="100" l="1"/>
  <c r="O275" i="55"/>
  <c r="F512" i="100" s="1"/>
  <c r="O274" i="55"/>
  <c r="F511" i="100" s="1"/>
  <c r="F160" s="1"/>
  <c r="O273" i="55"/>
  <c r="F510" i="100" s="1"/>
  <c r="F159" s="1"/>
  <c r="O272" i="55"/>
  <c r="F509" i="100" s="1"/>
  <c r="F158" s="1"/>
  <c r="O271" i="55"/>
  <c r="F508" i="100" s="1"/>
  <c r="F157" s="1"/>
  <c r="O270" i="55"/>
  <c r="F507" i="100" s="1"/>
  <c r="F156" s="1"/>
  <c r="O269" i="55"/>
  <c r="F506" i="100" s="1"/>
  <c r="F155" s="1"/>
  <c r="O268" i="55"/>
  <c r="F505" i="100" s="1"/>
  <c r="F154" s="1"/>
  <c r="O267" i="55"/>
  <c r="F504" i="100" s="1"/>
  <c r="F153" s="1"/>
  <c r="O266" i="55"/>
  <c r="F503" i="100" s="1"/>
  <c r="F152" s="1"/>
  <c r="O265" i="55"/>
  <c r="F502" i="100" s="1"/>
  <c r="F151" s="1"/>
  <c r="O264" i="55"/>
  <c r="F501" i="100" s="1"/>
  <c r="F150" s="1"/>
  <c r="O263" i="55"/>
  <c r="F500" i="100" s="1"/>
  <c r="F149" s="1"/>
  <c r="O260" i="55"/>
  <c r="L260" s="1"/>
  <c r="O258"/>
  <c r="L258"/>
  <c r="F528" i="100" l="1"/>
  <c r="I561"/>
  <c r="I563"/>
  <c r="F530"/>
  <c r="I565"/>
  <c r="F532"/>
  <c r="I567"/>
  <c r="F534"/>
  <c r="I569"/>
  <c r="F536"/>
  <c r="I571"/>
  <c r="F538"/>
  <c r="F527"/>
  <c r="I560"/>
  <c r="I562"/>
  <c r="F529"/>
  <c r="I564"/>
  <c r="F531"/>
  <c r="I566"/>
  <c r="F533"/>
  <c r="I568"/>
  <c r="F535"/>
  <c r="I570"/>
  <c r="F537"/>
  <c r="I572"/>
  <c r="F539"/>
  <c r="AOW570" l="1"/>
  <c r="AIK570"/>
  <c r="ABY570"/>
  <c r="VM570"/>
  <c r="PA570"/>
  <c r="IO570"/>
  <c r="CC570"/>
  <c r="ARH570"/>
  <c r="AKV570"/>
  <c r="AEJ570"/>
  <c r="XX570"/>
  <c r="RL570"/>
  <c r="KZ570"/>
  <c r="EN570"/>
  <c r="ATS570"/>
  <c r="ANG570"/>
  <c r="AGU570"/>
  <c r="AAI570"/>
  <c r="TW570"/>
  <c r="NK570"/>
  <c r="GY570"/>
  <c r="AM570"/>
  <c r="APR570"/>
  <c r="AJF570"/>
  <c r="ACT570"/>
  <c r="WH570"/>
  <c r="PV570"/>
  <c r="JJ570"/>
  <c r="CX570"/>
  <c r="ASC570"/>
  <c r="ALQ570"/>
  <c r="AFE570"/>
  <c r="YS570"/>
  <c r="SG570"/>
  <c r="LU570"/>
  <c r="FI570"/>
  <c r="AUN570"/>
  <c r="AOB570"/>
  <c r="AHP570"/>
  <c r="ABD570"/>
  <c r="UR570"/>
  <c r="OF570"/>
  <c r="HT570"/>
  <c r="BH570"/>
  <c r="AQM570"/>
  <c r="AKA570"/>
  <c r="ADO570"/>
  <c r="XC570"/>
  <c r="QQ570"/>
  <c r="KE570"/>
  <c r="DS570"/>
  <c r="ASX570"/>
  <c r="AML570"/>
  <c r="AFZ570"/>
  <c r="ZN570"/>
  <c r="TB570"/>
  <c r="MP570"/>
  <c r="GD570"/>
  <c r="R570"/>
  <c r="AVI570" s="1"/>
  <c r="AQM568"/>
  <c r="AKA568"/>
  <c r="ADO568"/>
  <c r="XC568"/>
  <c r="QQ568"/>
  <c r="KE568"/>
  <c r="DS568"/>
  <c r="ASX568"/>
  <c r="AML568"/>
  <c r="AFZ568"/>
  <c r="ZN568"/>
  <c r="TB568"/>
  <c r="MP568"/>
  <c r="GD568"/>
  <c r="R568"/>
  <c r="AOW568"/>
  <c r="AIK568"/>
  <c r="ABY568"/>
  <c r="VM568"/>
  <c r="PA568"/>
  <c r="IO568"/>
  <c r="CC568"/>
  <c r="ARH568"/>
  <c r="AKV568"/>
  <c r="AEJ568"/>
  <c r="XX568"/>
  <c r="RL568"/>
  <c r="KZ568"/>
  <c r="EN568"/>
  <c r="ATS568"/>
  <c r="ANG568"/>
  <c r="AGU568"/>
  <c r="AAI568"/>
  <c r="TW568"/>
  <c r="NK568"/>
  <c r="GY568"/>
  <c r="AM568"/>
  <c r="APR568"/>
  <c r="AJF568"/>
  <c r="ACT568"/>
  <c r="WH568"/>
  <c r="PV568"/>
  <c r="JJ568"/>
  <c r="CX568"/>
  <c r="ASC568"/>
  <c r="ALQ568"/>
  <c r="AFE568"/>
  <c r="YS568"/>
  <c r="SG568"/>
  <c r="LU568"/>
  <c r="FI568"/>
  <c r="AUN568"/>
  <c r="AOB568"/>
  <c r="AHP568"/>
  <c r="ABD568"/>
  <c r="UR568"/>
  <c r="OF568"/>
  <c r="HT568"/>
  <c r="BH568"/>
  <c r="ASC566"/>
  <c r="ALQ566"/>
  <c r="AFE566"/>
  <c r="YS566"/>
  <c r="SG566"/>
  <c r="LU566"/>
  <c r="DS566"/>
  <c r="ASX566"/>
  <c r="AML566"/>
  <c r="AFZ566"/>
  <c r="ZN566"/>
  <c r="TB566"/>
  <c r="MP566"/>
  <c r="EN566"/>
  <c r="GY566"/>
  <c r="AQM566"/>
  <c r="AKA566"/>
  <c r="ADO566"/>
  <c r="XC566"/>
  <c r="QQ566"/>
  <c r="KE566"/>
  <c r="CC566"/>
  <c r="ARH566"/>
  <c r="AKV566"/>
  <c r="AEJ566"/>
  <c r="XX566"/>
  <c r="RL566"/>
  <c r="KZ566"/>
  <c r="CX566"/>
  <c r="GD566"/>
  <c r="AOW566"/>
  <c r="AIK566"/>
  <c r="ABY566"/>
  <c r="VM566"/>
  <c r="PA566"/>
  <c r="IO566"/>
  <c r="AM566"/>
  <c r="APR566"/>
  <c r="AJF566"/>
  <c r="ACT566"/>
  <c r="WH566"/>
  <c r="PV566"/>
  <c r="JJ566"/>
  <c r="BH566"/>
  <c r="ATS566"/>
  <c r="ANG566"/>
  <c r="AGU566"/>
  <c r="AAI566"/>
  <c r="TW566"/>
  <c r="NK566"/>
  <c r="FI566"/>
  <c r="AUN566"/>
  <c r="AOB566"/>
  <c r="AHP566"/>
  <c r="ABD566"/>
  <c r="UR566"/>
  <c r="OF566"/>
  <c r="HT566"/>
  <c r="R566"/>
  <c r="ATS564"/>
  <c r="ANG564"/>
  <c r="AGU564"/>
  <c r="AAI564"/>
  <c r="TW564"/>
  <c r="NK564"/>
  <c r="GY564"/>
  <c r="AM564"/>
  <c r="APR564"/>
  <c r="AJF564"/>
  <c r="ACT564"/>
  <c r="WH564"/>
  <c r="PV564"/>
  <c r="JJ564"/>
  <c r="CX564"/>
  <c r="ASC564"/>
  <c r="ALQ564"/>
  <c r="AFE564"/>
  <c r="YS564"/>
  <c r="SG564"/>
  <c r="LU564"/>
  <c r="FI564"/>
  <c r="AUN564"/>
  <c r="AOB564"/>
  <c r="AHP564"/>
  <c r="ABD564"/>
  <c r="UR564"/>
  <c r="OF564"/>
  <c r="HT564"/>
  <c r="BH564"/>
  <c r="AQM564"/>
  <c r="AKA564"/>
  <c r="ADO564"/>
  <c r="XC564"/>
  <c r="QQ564"/>
  <c r="KE564"/>
  <c r="DS564"/>
  <c r="ASX564"/>
  <c r="AML564"/>
  <c r="AFZ564"/>
  <c r="ZN564"/>
  <c r="TB564"/>
  <c r="MP564"/>
  <c r="GD564"/>
  <c r="R564"/>
  <c r="AOW564"/>
  <c r="AIK564"/>
  <c r="ABY564"/>
  <c r="VM564"/>
  <c r="PA564"/>
  <c r="IO564"/>
  <c r="CC564"/>
  <c r="ARH564"/>
  <c r="AKV564"/>
  <c r="AEJ564"/>
  <c r="XX564"/>
  <c r="RL564"/>
  <c r="KZ564"/>
  <c r="EN564"/>
  <c r="AOW562"/>
  <c r="AIK562"/>
  <c r="ABY562"/>
  <c r="VM562"/>
  <c r="PA562"/>
  <c r="IO562"/>
  <c r="CC562"/>
  <c r="ARH562"/>
  <c r="AKV562"/>
  <c r="AEJ562"/>
  <c r="XX562"/>
  <c r="RL562"/>
  <c r="KZ562"/>
  <c r="EN562"/>
  <c r="ATS562"/>
  <c r="ANG562"/>
  <c r="AGU562"/>
  <c r="AAI562"/>
  <c r="TW562"/>
  <c r="NK562"/>
  <c r="GY562"/>
  <c r="AM562"/>
  <c r="APR562"/>
  <c r="AJF562"/>
  <c r="ACT562"/>
  <c r="WH562"/>
  <c r="PV562"/>
  <c r="JJ562"/>
  <c r="CX562"/>
  <c r="ASC562"/>
  <c r="ALQ562"/>
  <c r="AFE562"/>
  <c r="YS562"/>
  <c r="SG562"/>
  <c r="LU562"/>
  <c r="FI562"/>
  <c r="AUN562"/>
  <c r="AOB562"/>
  <c r="AHP562"/>
  <c r="ABD562"/>
  <c r="UR562"/>
  <c r="OF562"/>
  <c r="HT562"/>
  <c r="BH562"/>
  <c r="AQM562"/>
  <c r="AKA562"/>
  <c r="ADO562"/>
  <c r="XC562"/>
  <c r="QQ562"/>
  <c r="KE562"/>
  <c r="DS562"/>
  <c r="ASX562"/>
  <c r="AML562"/>
  <c r="AFZ562"/>
  <c r="ZN562"/>
  <c r="TB562"/>
  <c r="MP562"/>
  <c r="GD562"/>
  <c r="R562"/>
  <c r="AVI562" s="1"/>
  <c r="ASX571"/>
  <c r="AML571"/>
  <c r="AFZ571"/>
  <c r="ZN571"/>
  <c r="TB571"/>
  <c r="MP571"/>
  <c r="GD571"/>
  <c r="R571"/>
  <c r="AOW571"/>
  <c r="AIK571"/>
  <c r="ABY571"/>
  <c r="VM571"/>
  <c r="PA571"/>
  <c r="IO571"/>
  <c r="CC571"/>
  <c r="ARH571"/>
  <c r="AKV571"/>
  <c r="AEJ571"/>
  <c r="XX571"/>
  <c r="RL571"/>
  <c r="KZ571"/>
  <c r="EN571"/>
  <c r="ATS571"/>
  <c r="ANG571"/>
  <c r="AGU571"/>
  <c r="AAI571"/>
  <c r="TW571"/>
  <c r="NK571"/>
  <c r="GY571"/>
  <c r="AM571"/>
  <c r="APR571"/>
  <c r="AJF571"/>
  <c r="ACT571"/>
  <c r="WH571"/>
  <c r="PV571"/>
  <c r="JJ571"/>
  <c r="CX571"/>
  <c r="ASC571"/>
  <c r="ALQ571"/>
  <c r="AFE571"/>
  <c r="YS571"/>
  <c r="SG571"/>
  <c r="LU571"/>
  <c r="FI571"/>
  <c r="AUN571"/>
  <c r="AOB571"/>
  <c r="AHP571"/>
  <c r="ABD571"/>
  <c r="UR571"/>
  <c r="OF571"/>
  <c r="HT571"/>
  <c r="BH571"/>
  <c r="AQM571"/>
  <c r="AKA571"/>
  <c r="ADO571"/>
  <c r="XC571"/>
  <c r="QQ571"/>
  <c r="KE571"/>
  <c r="DS571"/>
  <c r="AQM569"/>
  <c r="AKA569"/>
  <c r="ADO569"/>
  <c r="XC569"/>
  <c r="QQ569"/>
  <c r="KE569"/>
  <c r="DS569"/>
  <c r="ASX569"/>
  <c r="AML569"/>
  <c r="AFZ569"/>
  <c r="ZN569"/>
  <c r="TB569"/>
  <c r="MP569"/>
  <c r="GD569"/>
  <c r="R569"/>
  <c r="AOW569"/>
  <c r="AIK569"/>
  <c r="ABY569"/>
  <c r="VM569"/>
  <c r="PA569"/>
  <c r="IO569"/>
  <c r="CC569"/>
  <c r="ARH569"/>
  <c r="AKV569"/>
  <c r="AEJ569"/>
  <c r="XX569"/>
  <c r="RL569"/>
  <c r="KZ569"/>
  <c r="EN569"/>
  <c r="ATS569"/>
  <c r="ANG569"/>
  <c r="AGU569"/>
  <c r="AAI569"/>
  <c r="TW569"/>
  <c r="NK569"/>
  <c r="GY569"/>
  <c r="AM569"/>
  <c r="APR569"/>
  <c r="AJF569"/>
  <c r="ACT569"/>
  <c r="WH569"/>
  <c r="PV569"/>
  <c r="JJ569"/>
  <c r="CX569"/>
  <c r="ASC569"/>
  <c r="ALQ569"/>
  <c r="AFE569"/>
  <c r="YS569"/>
  <c r="SG569"/>
  <c r="LU569"/>
  <c r="FI569"/>
  <c r="AUN569"/>
  <c r="AOB569"/>
  <c r="AHP569"/>
  <c r="ABD569"/>
  <c r="UR569"/>
  <c r="OF569"/>
  <c r="HT569"/>
  <c r="BH569"/>
  <c r="ASC567"/>
  <c r="ALQ567"/>
  <c r="AFE567"/>
  <c r="YS567"/>
  <c r="SG567"/>
  <c r="LU567"/>
  <c r="FI567"/>
  <c r="AUN567"/>
  <c r="AOB567"/>
  <c r="AHP567"/>
  <c r="ATS567"/>
  <c r="ANG567"/>
  <c r="AGU567"/>
  <c r="AAI567"/>
  <c r="TW567"/>
  <c r="NK567"/>
  <c r="GY567"/>
  <c r="AM567"/>
  <c r="APR567"/>
  <c r="AJF567"/>
  <c r="ABD567"/>
  <c r="UR567"/>
  <c r="OF567"/>
  <c r="HT567"/>
  <c r="BH567"/>
  <c r="ZN567"/>
  <c r="TB567"/>
  <c r="MP567"/>
  <c r="GD567"/>
  <c r="R567"/>
  <c r="AOW567"/>
  <c r="AIK567"/>
  <c r="ABY567"/>
  <c r="VM567"/>
  <c r="PA567"/>
  <c r="IO567"/>
  <c r="CC567"/>
  <c r="ARH567"/>
  <c r="AKV567"/>
  <c r="AEJ567"/>
  <c r="AQM567"/>
  <c r="AKA567"/>
  <c r="ADO567"/>
  <c r="XC567"/>
  <c r="QQ567"/>
  <c r="KE567"/>
  <c r="DS567"/>
  <c r="ASX567"/>
  <c r="AML567"/>
  <c r="AFZ567"/>
  <c r="XX567"/>
  <c r="RL567"/>
  <c r="KZ567"/>
  <c r="EN567"/>
  <c r="ACT567"/>
  <c r="WH567"/>
  <c r="PV567"/>
  <c r="JJ567"/>
  <c r="CX567"/>
  <c r="ATS565"/>
  <c r="ANG565"/>
  <c r="AGU565"/>
  <c r="AAI565"/>
  <c r="TW565"/>
  <c r="NK565"/>
  <c r="ASX565"/>
  <c r="AML565"/>
  <c r="AFZ565"/>
  <c r="ZN565"/>
  <c r="TB565"/>
  <c r="MP565"/>
  <c r="FI565"/>
  <c r="JJ565"/>
  <c r="CX565"/>
  <c r="ASC565"/>
  <c r="ALQ565"/>
  <c r="AFE565"/>
  <c r="YS565"/>
  <c r="SG565"/>
  <c r="LU565"/>
  <c r="ARH565"/>
  <c r="AKV565"/>
  <c r="AEJ565"/>
  <c r="XX565"/>
  <c r="RL565"/>
  <c r="KZ565"/>
  <c r="DS565"/>
  <c r="HT565"/>
  <c r="BH565"/>
  <c r="AQM565"/>
  <c r="AKA565"/>
  <c r="ADO565"/>
  <c r="XC565"/>
  <c r="QQ565"/>
  <c r="KE565"/>
  <c r="APR565"/>
  <c r="AJF565"/>
  <c r="ACT565"/>
  <c r="WH565"/>
  <c r="PV565"/>
  <c r="IO565"/>
  <c r="CC565"/>
  <c r="GD565"/>
  <c r="R565"/>
  <c r="AOW565"/>
  <c r="AIK565"/>
  <c r="ABY565"/>
  <c r="VM565"/>
  <c r="PA565"/>
  <c r="AUN565"/>
  <c r="AOB565"/>
  <c r="AHP565"/>
  <c r="ABD565"/>
  <c r="UR565"/>
  <c r="OF565"/>
  <c r="GY565"/>
  <c r="AM565"/>
  <c r="EN565"/>
  <c r="ASC563"/>
  <c r="ALQ563"/>
  <c r="AFE563"/>
  <c r="YS563"/>
  <c r="SG563"/>
  <c r="LU563"/>
  <c r="FI563"/>
  <c r="AUN563"/>
  <c r="AOB563"/>
  <c r="AHP563"/>
  <c r="ABD563"/>
  <c r="UR563"/>
  <c r="OF563"/>
  <c r="HT563"/>
  <c r="BH563"/>
  <c r="AQM563"/>
  <c r="AKA563"/>
  <c r="ADO563"/>
  <c r="XC563"/>
  <c r="QQ563"/>
  <c r="KE563"/>
  <c r="DS563"/>
  <c r="ASX563"/>
  <c r="AML563"/>
  <c r="AFZ563"/>
  <c r="ZN563"/>
  <c r="TB563"/>
  <c r="MP563"/>
  <c r="GD563"/>
  <c r="R563"/>
  <c r="AOW563"/>
  <c r="AIK563"/>
  <c r="ABY563"/>
  <c r="VM563"/>
  <c r="PA563"/>
  <c r="IO563"/>
  <c r="CC563"/>
  <c r="ARH563"/>
  <c r="AKV563"/>
  <c r="AEJ563"/>
  <c r="XX563"/>
  <c r="RL563"/>
  <c r="KZ563"/>
  <c r="EN563"/>
  <c r="ATS563"/>
  <c r="ANG563"/>
  <c r="AGU563"/>
  <c r="AAI563"/>
  <c r="TW563"/>
  <c r="NK563"/>
  <c r="GY563"/>
  <c r="AM563"/>
  <c r="APR563"/>
  <c r="AJF563"/>
  <c r="ACT563"/>
  <c r="WH563"/>
  <c r="PV563"/>
  <c r="JJ563"/>
  <c r="CX563"/>
  <c r="AQM572"/>
  <c r="AKA572"/>
  <c r="ADO572"/>
  <c r="XC572"/>
  <c r="QQ572"/>
  <c r="KE572"/>
  <c r="DS572"/>
  <c r="ASX572"/>
  <c r="AML572"/>
  <c r="AFZ572"/>
  <c r="ZN572"/>
  <c r="TB572"/>
  <c r="MP572"/>
  <c r="GD572"/>
  <c r="R572"/>
  <c r="AOW572"/>
  <c r="AIK572"/>
  <c r="ABY572"/>
  <c r="VM572"/>
  <c r="PA572"/>
  <c r="IO572"/>
  <c r="CC572"/>
  <c r="ARH572"/>
  <c r="AKV572"/>
  <c r="AEJ572"/>
  <c r="XX572"/>
  <c r="RL572"/>
  <c r="KZ572"/>
  <c r="EN572"/>
  <c r="ATS572"/>
  <c r="ANG572"/>
  <c r="AGU572"/>
  <c r="AAI572"/>
  <c r="TW572"/>
  <c r="NK572"/>
  <c r="GY572"/>
  <c r="AM572"/>
  <c r="APR572"/>
  <c r="AJF572"/>
  <c r="ACT572"/>
  <c r="WH572"/>
  <c r="PV572"/>
  <c r="JJ572"/>
  <c r="CX572"/>
  <c r="ASC572"/>
  <c r="ALQ572"/>
  <c r="AFE572"/>
  <c r="YS572"/>
  <c r="SG572"/>
  <c r="LU572"/>
  <c r="FI572"/>
  <c r="AUN572"/>
  <c r="AOB572"/>
  <c r="AHP572"/>
  <c r="ABD572"/>
  <c r="UR572"/>
  <c r="OF572"/>
  <c r="HT572"/>
  <c r="BH572"/>
  <c r="AOW560"/>
  <c r="AIK560"/>
  <c r="PA560"/>
  <c r="IO560"/>
  <c r="ABD560"/>
  <c r="AGU560"/>
  <c r="FI560"/>
  <c r="ARH560"/>
  <c r="AKV560"/>
  <c r="RL560"/>
  <c r="KZ560"/>
  <c r="AFZ560"/>
  <c r="CX560"/>
  <c r="YS560"/>
  <c r="ATS560"/>
  <c r="ANG560"/>
  <c r="TW560"/>
  <c r="NK560"/>
  <c r="GY560"/>
  <c r="XX560"/>
  <c r="ADO560"/>
  <c r="CC560"/>
  <c r="APR560"/>
  <c r="AJF560"/>
  <c r="PV560"/>
  <c r="JJ560"/>
  <c r="ACT560"/>
  <c r="R560"/>
  <c r="VM560"/>
  <c r="ASC560"/>
  <c r="ALQ560"/>
  <c r="SG560"/>
  <c r="LU560"/>
  <c r="AHP560"/>
  <c r="EN560"/>
  <c r="AAI560"/>
  <c r="AUN560"/>
  <c r="AOB560"/>
  <c r="UR560"/>
  <c r="OF560"/>
  <c r="HT560"/>
  <c r="ZN560"/>
  <c r="AFE560"/>
  <c r="DS560"/>
  <c r="AQM560"/>
  <c r="AKA560"/>
  <c r="QQ560"/>
  <c r="KE560"/>
  <c r="AEJ560"/>
  <c r="BH560"/>
  <c r="XC560"/>
  <c r="ASX560"/>
  <c r="AML560"/>
  <c r="TB560"/>
  <c r="MP560"/>
  <c r="GD560"/>
  <c r="WH560"/>
  <c r="ABY560"/>
  <c r="AM560"/>
  <c r="KZ561"/>
  <c r="ZN561"/>
  <c r="ASC561"/>
  <c r="ALQ561"/>
  <c r="FI561"/>
  <c r="JJ561"/>
  <c r="ABD561"/>
  <c r="ARH561"/>
  <c r="AKV561"/>
  <c r="EN561"/>
  <c r="GD561"/>
  <c r="QQ561"/>
  <c r="AGU561"/>
  <c r="SG561"/>
  <c r="AFE561"/>
  <c r="OF561"/>
  <c r="ACT561"/>
  <c r="AQM561"/>
  <c r="AKA561"/>
  <c r="DS561"/>
  <c r="MP561"/>
  <c r="AEJ561"/>
  <c r="APR561"/>
  <c r="AJF561"/>
  <c r="CX561"/>
  <c r="GY561"/>
  <c r="XC561"/>
  <c r="IO561"/>
  <c r="VM561"/>
  <c r="AHP561"/>
  <c r="RL561"/>
  <c r="AFZ561"/>
  <c r="AOW561"/>
  <c r="AIK561"/>
  <c r="CC561"/>
  <c r="PV561"/>
  <c r="AUN561"/>
  <c r="AOB561"/>
  <c r="UR561"/>
  <c r="BH561"/>
  <c r="KE561"/>
  <c r="AAI561"/>
  <c r="LU561"/>
  <c r="YS561"/>
  <c r="HT561"/>
  <c r="WH561"/>
  <c r="ATS561"/>
  <c r="ANG561"/>
  <c r="TW561"/>
  <c r="AM561"/>
  <c r="XX561"/>
  <c r="ASX561"/>
  <c r="AML561"/>
  <c r="TB561"/>
  <c r="R561"/>
  <c r="NK561"/>
  <c r="ADO561"/>
  <c r="PA561"/>
  <c r="ABY561"/>
  <c r="AVI561" l="1"/>
  <c r="AM559"/>
  <c r="AM587" s="1"/>
  <c r="AS588" s="1"/>
  <c r="WH559"/>
  <c r="WH587" s="1"/>
  <c r="WN588" s="1"/>
  <c r="MP559"/>
  <c r="MP587" s="1"/>
  <c r="MV588" s="1"/>
  <c r="AML559"/>
  <c r="AML587" s="1"/>
  <c r="AMR588" s="1"/>
  <c r="XC559"/>
  <c r="XC587" s="1"/>
  <c r="XI588" s="1"/>
  <c r="AEJ559"/>
  <c r="AEJ587" s="1"/>
  <c r="AEP588" s="1"/>
  <c r="QQ559"/>
  <c r="QQ587" s="1"/>
  <c r="QW588" s="1"/>
  <c r="AQM559"/>
  <c r="AQM587" s="1"/>
  <c r="AQS588" s="1"/>
  <c r="AFE559"/>
  <c r="AFE587" s="1"/>
  <c r="AFK588" s="1"/>
  <c r="HT559"/>
  <c r="HT587" s="1"/>
  <c r="HZ588" s="1"/>
  <c r="UR559"/>
  <c r="UR587" s="1"/>
  <c r="UX588" s="1"/>
  <c r="AUN559"/>
  <c r="AUN587" s="1"/>
  <c r="AUT588" s="1"/>
  <c r="EN559"/>
  <c r="EN587" s="1"/>
  <c r="ET588" s="1"/>
  <c r="LU559"/>
  <c r="LU587" s="1"/>
  <c r="MA588" s="1"/>
  <c r="ALQ559"/>
  <c r="ALQ587" s="1"/>
  <c r="ALW588" s="1"/>
  <c r="VM559"/>
  <c r="VM587" s="1"/>
  <c r="VS588" s="1"/>
  <c r="ACT559"/>
  <c r="ACT587" s="1"/>
  <c r="ACZ588" s="1"/>
  <c r="PV559"/>
  <c r="PV587" s="1"/>
  <c r="QB588" s="1"/>
  <c r="APR559"/>
  <c r="APR587" s="1"/>
  <c r="APX588" s="1"/>
  <c r="ADO559"/>
  <c r="ADO587" s="1"/>
  <c r="ADU588" s="1"/>
  <c r="GY559"/>
  <c r="GY587" s="1"/>
  <c r="HE588" s="1"/>
  <c r="TW559"/>
  <c r="TW587" s="1"/>
  <c r="UC588" s="1"/>
  <c r="ATS559"/>
  <c r="ATS587" s="1"/>
  <c r="ATY588" s="1"/>
  <c r="CX559"/>
  <c r="CX587" s="1"/>
  <c r="DD588" s="1"/>
  <c r="KZ559"/>
  <c r="KZ587" s="1"/>
  <c r="LF588" s="1"/>
  <c r="AKV559"/>
  <c r="AKV587" s="1"/>
  <c r="ALB588" s="1"/>
  <c r="FI559"/>
  <c r="FI587" s="1"/>
  <c r="FO588" s="1"/>
  <c r="ABD559"/>
  <c r="ABD587" s="1"/>
  <c r="ABJ588" s="1"/>
  <c r="PA559"/>
  <c r="PA587" s="1"/>
  <c r="PG588" s="1"/>
  <c r="AOW559"/>
  <c r="AOW587" s="1"/>
  <c r="APC588" s="1"/>
  <c r="AVI572"/>
  <c r="AVI563"/>
  <c r="AVI565"/>
  <c r="AVI571"/>
  <c r="R559"/>
  <c r="R587" s="1"/>
  <c r="X588" s="1"/>
  <c r="AVI560"/>
  <c r="ABY559"/>
  <c r="ABY587" s="1"/>
  <c r="ACE588" s="1"/>
  <c r="GD559"/>
  <c r="GD587" s="1"/>
  <c r="GJ588" s="1"/>
  <c r="TB559"/>
  <c r="TB587" s="1"/>
  <c r="TH588" s="1"/>
  <c r="ASX559"/>
  <c r="ASX587" s="1"/>
  <c r="ATD588" s="1"/>
  <c r="BH559"/>
  <c r="BH587" s="1"/>
  <c r="BN588" s="1"/>
  <c r="KE559"/>
  <c r="KE587" s="1"/>
  <c r="KK588" s="1"/>
  <c r="AKA559"/>
  <c r="AKA587" s="1"/>
  <c r="AKG588" s="1"/>
  <c r="DS559"/>
  <c r="DS587" s="1"/>
  <c r="DY588" s="1"/>
  <c r="ZN559"/>
  <c r="ZN587" s="1"/>
  <c r="ZT588" s="1"/>
  <c r="OF559"/>
  <c r="OF587" s="1"/>
  <c r="OL588" s="1"/>
  <c r="AOB559"/>
  <c r="AOB587" s="1"/>
  <c r="AOH588" s="1"/>
  <c r="AAI559"/>
  <c r="AAI587" s="1"/>
  <c r="AAO588" s="1"/>
  <c r="AHP559"/>
  <c r="AHP587" s="1"/>
  <c r="AHV588" s="1"/>
  <c r="SG559"/>
  <c r="SG587" s="1"/>
  <c r="SM588" s="1"/>
  <c r="ASC559"/>
  <c r="ASC587" s="1"/>
  <c r="ASI588" s="1"/>
  <c r="JJ559"/>
  <c r="JJ587" s="1"/>
  <c r="JP588" s="1"/>
  <c r="AJF559"/>
  <c r="AJF587" s="1"/>
  <c r="AJL588" s="1"/>
  <c r="CC559"/>
  <c r="CC587" s="1"/>
  <c r="CI588" s="1"/>
  <c r="XX559"/>
  <c r="XX587" s="1"/>
  <c r="YD588" s="1"/>
  <c r="NK559"/>
  <c r="NK587" s="1"/>
  <c r="NQ588" s="1"/>
  <c r="ANG559"/>
  <c r="ANG587" s="1"/>
  <c r="ANM588" s="1"/>
  <c r="YS559"/>
  <c r="YS587" s="1"/>
  <c r="YY588" s="1"/>
  <c r="AFZ559"/>
  <c r="AFZ587" s="1"/>
  <c r="AGF588" s="1"/>
  <c r="RL559"/>
  <c r="RL587" s="1"/>
  <c r="RR588" s="1"/>
  <c r="ARH559"/>
  <c r="ARH587" s="1"/>
  <c r="ARN588" s="1"/>
  <c r="AGU559"/>
  <c r="AGU587" s="1"/>
  <c r="AHA588" s="1"/>
  <c r="IO559"/>
  <c r="IO587" s="1"/>
  <c r="IU588" s="1"/>
  <c r="AIK559"/>
  <c r="AIK587" s="1"/>
  <c r="AIQ588" s="1"/>
  <c r="AVI567"/>
  <c r="AVI569"/>
  <c r="AVI564"/>
  <c r="AVI566"/>
  <c r="AVI568"/>
  <c r="AIQ567" l="1"/>
  <c r="AIW567" s="1"/>
  <c r="AIQ579"/>
  <c r="AIW579" s="1"/>
  <c r="AIQ584"/>
  <c r="AIW584" s="1"/>
  <c r="AIQ573"/>
  <c r="AIW573" s="1"/>
  <c r="AIQ583"/>
  <c r="AIW583" s="1"/>
  <c r="AIQ576"/>
  <c r="AIW576" s="1"/>
  <c r="AIQ581"/>
  <c r="AIW581" s="1"/>
  <c r="AIQ578"/>
  <c r="AIW578" s="1"/>
  <c r="AIQ577"/>
  <c r="AIW577" s="1"/>
  <c r="AIQ585"/>
  <c r="AIW585" s="1"/>
  <c r="AIQ582"/>
  <c r="AIW582" s="1"/>
  <c r="AIQ580"/>
  <c r="AIW580" s="1"/>
  <c r="AIQ570"/>
  <c r="AIW570" s="1"/>
  <c r="AIQ568"/>
  <c r="AIW568" s="1"/>
  <c r="AIQ566"/>
  <c r="AIW566" s="1"/>
  <c r="AIQ564"/>
  <c r="AIW564" s="1"/>
  <c r="AIQ562"/>
  <c r="AIW562" s="1"/>
  <c r="AIQ565"/>
  <c r="AIW565" s="1"/>
  <c r="AIQ560"/>
  <c r="AIW560" s="1"/>
  <c r="AIQ571"/>
  <c r="AIW571" s="1"/>
  <c r="AIQ569"/>
  <c r="AIW569" s="1"/>
  <c r="AIQ563"/>
  <c r="AIW563" s="1"/>
  <c r="AIQ572"/>
  <c r="AIW572" s="1"/>
  <c r="AIQ561"/>
  <c r="AIW561" s="1"/>
  <c r="AHA570"/>
  <c r="AHG570" s="1"/>
  <c r="AHA585"/>
  <c r="AHG585" s="1"/>
  <c r="AHA584"/>
  <c r="AHG584" s="1"/>
  <c r="AHA580"/>
  <c r="AHG580" s="1"/>
  <c r="AHA583"/>
  <c r="AHG583" s="1"/>
  <c r="AHA578"/>
  <c r="AHG578" s="1"/>
  <c r="AHA573"/>
  <c r="AHG573" s="1"/>
  <c r="AHA581"/>
  <c r="AHG581" s="1"/>
  <c r="AHA577"/>
  <c r="AHG577" s="1"/>
  <c r="AHA582"/>
  <c r="AHG582" s="1"/>
  <c r="AHA576"/>
  <c r="AHG576" s="1"/>
  <c r="AHA579"/>
  <c r="AHG579" s="1"/>
  <c r="AHA568"/>
  <c r="AHG568" s="1"/>
  <c r="AHA571"/>
  <c r="AHG571" s="1"/>
  <c r="AHA569"/>
  <c r="AHG569" s="1"/>
  <c r="AHA567"/>
  <c r="AHG567" s="1"/>
  <c r="AHA563"/>
  <c r="AHG563" s="1"/>
  <c r="AHA566"/>
  <c r="AHG566" s="1"/>
  <c r="AHA564"/>
  <c r="AHG564" s="1"/>
  <c r="AHA562"/>
  <c r="AHG562" s="1"/>
  <c r="AHA565"/>
  <c r="AHG565" s="1"/>
  <c r="AHA572"/>
  <c r="AHG572" s="1"/>
  <c r="AHA560"/>
  <c r="AHG560" s="1"/>
  <c r="AHA561"/>
  <c r="AHG561" s="1"/>
  <c r="RR563"/>
  <c r="RX563" s="1"/>
  <c r="RR573"/>
  <c r="RX573" s="1"/>
  <c r="RR576"/>
  <c r="RX576" s="1"/>
  <c r="RR577"/>
  <c r="RX577" s="1"/>
  <c r="RR581"/>
  <c r="RX581" s="1"/>
  <c r="RR583"/>
  <c r="RX583" s="1"/>
  <c r="RR579"/>
  <c r="RX579" s="1"/>
  <c r="RR580"/>
  <c r="RX580" s="1"/>
  <c r="RR578"/>
  <c r="RX578" s="1"/>
  <c r="RR584"/>
  <c r="RX584" s="1"/>
  <c r="RR585"/>
  <c r="RX585" s="1"/>
  <c r="RR582"/>
  <c r="RX582" s="1"/>
  <c r="RR568"/>
  <c r="RX568" s="1"/>
  <c r="RR566"/>
  <c r="RX566" s="1"/>
  <c r="RR564"/>
  <c r="RX564" s="1"/>
  <c r="RR562"/>
  <c r="RX562" s="1"/>
  <c r="RR571"/>
  <c r="RX571" s="1"/>
  <c r="RR572"/>
  <c r="RX572" s="1"/>
  <c r="RR570"/>
  <c r="RX570" s="1"/>
  <c r="RR569"/>
  <c r="RX569" s="1"/>
  <c r="RR567"/>
  <c r="RX567" s="1"/>
  <c r="RR565"/>
  <c r="RX565" s="1"/>
  <c r="RR560"/>
  <c r="RX560" s="1"/>
  <c r="RX559" s="1"/>
  <c r="RR561"/>
  <c r="RX561" s="1"/>
  <c r="YY567"/>
  <c r="ZE567" s="1"/>
  <c r="YY579"/>
  <c r="ZE579" s="1"/>
  <c r="YY583"/>
  <c r="ZE583" s="1"/>
  <c r="YY582"/>
  <c r="ZE582" s="1"/>
  <c r="YY577"/>
  <c r="ZE577" s="1"/>
  <c r="YY580"/>
  <c r="ZE580" s="1"/>
  <c r="YY576"/>
  <c r="ZE576" s="1"/>
  <c r="YY584"/>
  <c r="ZE584" s="1"/>
  <c r="YY581"/>
  <c r="ZE581" s="1"/>
  <c r="YY585"/>
  <c r="ZE585" s="1"/>
  <c r="YY573"/>
  <c r="ZE573" s="1"/>
  <c r="YY578"/>
  <c r="ZE578" s="1"/>
  <c r="YY568"/>
  <c r="ZE568" s="1"/>
  <c r="YY564"/>
  <c r="ZE564" s="1"/>
  <c r="YY571"/>
  <c r="ZE571" s="1"/>
  <c r="YY560"/>
  <c r="ZE560" s="1"/>
  <c r="YY561"/>
  <c r="ZE561" s="1"/>
  <c r="YY570"/>
  <c r="ZE570" s="1"/>
  <c r="YY566"/>
  <c r="ZE566" s="1"/>
  <c r="YY562"/>
  <c r="ZE562" s="1"/>
  <c r="YY569"/>
  <c r="ZE569" s="1"/>
  <c r="YY565"/>
  <c r="ZE565" s="1"/>
  <c r="YY563"/>
  <c r="ZE563" s="1"/>
  <c r="YY572"/>
  <c r="ZE572" s="1"/>
  <c r="NQ567"/>
  <c r="NW567" s="1"/>
  <c r="NQ579"/>
  <c r="NW579" s="1"/>
  <c r="NQ582"/>
  <c r="NW582" s="1"/>
  <c r="NQ576"/>
  <c r="NW576" s="1"/>
  <c r="NQ573"/>
  <c r="NW573" s="1"/>
  <c r="NQ578"/>
  <c r="NW578" s="1"/>
  <c r="NQ584"/>
  <c r="NW584" s="1"/>
  <c r="NQ583"/>
  <c r="NW583" s="1"/>
  <c r="NQ585"/>
  <c r="NW585" s="1"/>
  <c r="NQ577"/>
  <c r="NW577" s="1"/>
  <c r="NQ580"/>
  <c r="NW580" s="1"/>
  <c r="NQ581"/>
  <c r="NW581" s="1"/>
  <c r="NQ566"/>
  <c r="NW566" s="1"/>
  <c r="NQ562"/>
  <c r="NW562" s="1"/>
  <c r="NQ571"/>
  <c r="NW571" s="1"/>
  <c r="NQ565"/>
  <c r="NW565" s="1"/>
  <c r="NQ563"/>
  <c r="NW563" s="1"/>
  <c r="NQ572"/>
  <c r="NW572" s="1"/>
  <c r="NQ560"/>
  <c r="NW560" s="1"/>
  <c r="NQ570"/>
  <c r="NW570" s="1"/>
  <c r="NQ568"/>
  <c r="NW568" s="1"/>
  <c r="NQ564"/>
  <c r="NW564" s="1"/>
  <c r="NQ569"/>
  <c r="NW569" s="1"/>
  <c r="NQ561"/>
  <c r="NW561" s="1"/>
  <c r="CI567"/>
  <c r="CO567" s="1"/>
  <c r="CI578"/>
  <c r="CO578" s="1"/>
  <c r="CI583"/>
  <c r="CO583" s="1"/>
  <c r="CI584"/>
  <c r="CO584" s="1"/>
  <c r="CI579"/>
  <c r="CO579" s="1"/>
  <c r="CI582"/>
  <c r="CO582" s="1"/>
  <c r="CI585"/>
  <c r="CO585" s="1"/>
  <c r="CI573"/>
  <c r="CO573" s="1"/>
  <c r="CI577"/>
  <c r="CO577" s="1"/>
  <c r="CI581"/>
  <c r="CO581" s="1"/>
  <c r="CI580"/>
  <c r="CO580" s="1"/>
  <c r="CI576"/>
  <c r="CO576" s="1"/>
  <c r="CI566"/>
  <c r="CO566" s="1"/>
  <c r="CI562"/>
  <c r="CO562" s="1"/>
  <c r="CI569"/>
  <c r="CO569" s="1"/>
  <c r="CI565"/>
  <c r="CO565" s="1"/>
  <c r="CI563"/>
  <c r="CO563" s="1"/>
  <c r="CI570"/>
  <c r="CO570" s="1"/>
  <c r="CI568"/>
  <c r="CO568" s="1"/>
  <c r="CI564"/>
  <c r="CO564" s="1"/>
  <c r="CI571"/>
  <c r="CO571" s="1"/>
  <c r="CI572"/>
  <c r="CO572" s="1"/>
  <c r="CI560"/>
  <c r="CO560" s="1"/>
  <c r="CI561"/>
  <c r="CO561" s="1"/>
  <c r="JP560"/>
  <c r="JV560" s="1"/>
  <c r="JP584"/>
  <c r="JV584" s="1"/>
  <c r="JP585"/>
  <c r="JV585" s="1"/>
  <c r="JP577"/>
  <c r="JV577" s="1"/>
  <c r="JP581"/>
  <c r="JV581" s="1"/>
  <c r="JP582"/>
  <c r="JV582" s="1"/>
  <c r="JP576"/>
  <c r="JV576" s="1"/>
  <c r="JP579"/>
  <c r="JV579" s="1"/>
  <c r="JP573"/>
  <c r="JV573" s="1"/>
  <c r="JP580"/>
  <c r="JV580" s="1"/>
  <c r="JP583"/>
  <c r="JV583" s="1"/>
  <c r="JP578"/>
  <c r="JV578" s="1"/>
  <c r="JP568"/>
  <c r="JV568" s="1"/>
  <c r="JP564"/>
  <c r="JV564" s="1"/>
  <c r="JP571"/>
  <c r="JV571" s="1"/>
  <c r="JP565"/>
  <c r="JV565" s="1"/>
  <c r="JP563"/>
  <c r="JV563" s="1"/>
  <c r="JP572"/>
  <c r="JV572" s="1"/>
  <c r="JP570"/>
  <c r="JV570" s="1"/>
  <c r="JP566"/>
  <c r="JV566" s="1"/>
  <c r="JP562"/>
  <c r="JV562" s="1"/>
  <c r="JP569"/>
  <c r="JV569" s="1"/>
  <c r="JP567"/>
  <c r="JV567" s="1"/>
  <c r="JP561"/>
  <c r="JV561" s="1"/>
  <c r="SM585"/>
  <c r="SS585" s="1"/>
  <c r="SM581"/>
  <c r="SS581" s="1"/>
  <c r="SM577"/>
  <c r="SS577" s="1"/>
  <c r="SM573"/>
  <c r="SS573" s="1"/>
  <c r="SM583"/>
  <c r="SS583" s="1"/>
  <c r="SM584"/>
  <c r="SS584" s="1"/>
  <c r="SM578"/>
  <c r="SS578" s="1"/>
  <c r="SM580"/>
  <c r="SS580" s="1"/>
  <c r="SM579"/>
  <c r="SS579" s="1"/>
  <c r="SM582"/>
  <c r="SS582" s="1"/>
  <c r="SM576"/>
  <c r="SS576" s="1"/>
  <c r="SS575" s="1"/>
  <c r="SM570"/>
  <c r="SS570" s="1"/>
  <c r="SM566"/>
  <c r="SS566" s="1"/>
  <c r="SM564"/>
  <c r="SS564" s="1"/>
  <c r="SM562"/>
  <c r="SS562" s="1"/>
  <c r="SM569"/>
  <c r="SS569" s="1"/>
  <c r="SM567"/>
  <c r="SS567" s="1"/>
  <c r="SM572"/>
  <c r="SS572" s="1"/>
  <c r="SM568"/>
  <c r="SS568" s="1"/>
  <c r="SM571"/>
  <c r="SS571" s="1"/>
  <c r="SM565"/>
  <c r="SS565" s="1"/>
  <c r="SM563"/>
  <c r="SS563" s="1"/>
  <c r="SM560"/>
  <c r="SS560" s="1"/>
  <c r="SS559" s="1"/>
  <c r="SS589" s="1"/>
  <c r="SS590" s="1"/>
  <c r="SM561"/>
  <c r="SS561" s="1"/>
  <c r="AAO580"/>
  <c r="AAU580" s="1"/>
  <c r="AAO573"/>
  <c r="AAU573" s="1"/>
  <c r="AAO581"/>
  <c r="AAU581" s="1"/>
  <c r="AAO579"/>
  <c r="AAU579" s="1"/>
  <c r="AAO578"/>
  <c r="AAU578" s="1"/>
  <c r="AAO576"/>
  <c r="AAU576" s="1"/>
  <c r="AAO583"/>
  <c r="AAU583" s="1"/>
  <c r="AAO582"/>
  <c r="AAU582" s="1"/>
  <c r="AAO584"/>
  <c r="AAU584" s="1"/>
  <c r="AAO577"/>
  <c r="AAU577" s="1"/>
  <c r="AAO585"/>
  <c r="AAU585" s="1"/>
  <c r="AAO570"/>
  <c r="AAU570" s="1"/>
  <c r="AAO566"/>
  <c r="AAU566" s="1"/>
  <c r="AAO562"/>
  <c r="AAU562" s="1"/>
  <c r="AAO565"/>
  <c r="AAU565" s="1"/>
  <c r="AAO572"/>
  <c r="AAU572" s="1"/>
  <c r="AAO561"/>
  <c r="AAU561" s="1"/>
  <c r="AAO568"/>
  <c r="AAU568" s="1"/>
  <c r="AAO564"/>
  <c r="AAU564" s="1"/>
  <c r="AAO571"/>
  <c r="AAU571" s="1"/>
  <c r="AAO569"/>
  <c r="AAU569" s="1"/>
  <c r="AAO567"/>
  <c r="AAU567" s="1"/>
  <c r="AAO563"/>
  <c r="AAU563" s="1"/>
  <c r="AAO560"/>
  <c r="AAU560" s="1"/>
  <c r="OL583"/>
  <c r="OR583" s="1"/>
  <c r="OL584"/>
  <c r="OR584" s="1"/>
  <c r="OL585"/>
  <c r="OR585" s="1"/>
  <c r="OL579"/>
  <c r="OR579" s="1"/>
  <c r="OL577"/>
  <c r="OR577" s="1"/>
  <c r="OL582"/>
  <c r="OR582" s="1"/>
  <c r="OL576"/>
  <c r="OR576" s="1"/>
  <c r="OL581"/>
  <c r="OR581" s="1"/>
  <c r="OL578"/>
  <c r="OR578" s="1"/>
  <c r="OL580"/>
  <c r="OR580" s="1"/>
  <c r="OL573"/>
  <c r="OR573" s="1"/>
  <c r="OL570"/>
  <c r="OR570" s="1"/>
  <c r="OL571"/>
  <c r="OR571" s="1"/>
  <c r="OL569"/>
  <c r="OR569" s="1"/>
  <c r="OL572"/>
  <c r="OR572" s="1"/>
  <c r="OL560"/>
  <c r="OR560" s="1"/>
  <c r="OL568"/>
  <c r="OR568" s="1"/>
  <c r="OL566"/>
  <c r="OR566" s="1"/>
  <c r="OL564"/>
  <c r="OR564" s="1"/>
  <c r="OL562"/>
  <c r="OR562" s="1"/>
  <c r="OL567"/>
  <c r="OR567" s="1"/>
  <c r="OL565"/>
  <c r="OR565" s="1"/>
  <c r="OL563"/>
  <c r="OR563" s="1"/>
  <c r="OL561"/>
  <c r="OR561" s="1"/>
  <c r="DY560"/>
  <c r="EE560" s="1"/>
  <c r="DY577"/>
  <c r="EE577" s="1"/>
  <c r="DY576"/>
  <c r="EE576" s="1"/>
  <c r="DY578"/>
  <c r="EE578" s="1"/>
  <c r="DY579"/>
  <c r="EE579" s="1"/>
  <c r="DY585"/>
  <c r="EE585" s="1"/>
  <c r="DY573"/>
  <c r="EE573" s="1"/>
  <c r="DY582"/>
  <c r="EE582" s="1"/>
  <c r="DY581"/>
  <c r="EE581" s="1"/>
  <c r="DY580"/>
  <c r="EE580" s="1"/>
  <c r="DY583"/>
  <c r="EE583" s="1"/>
  <c r="DY584"/>
  <c r="EE584" s="1"/>
  <c r="DY570"/>
  <c r="EE570" s="1"/>
  <c r="DY568"/>
  <c r="EE568" s="1"/>
  <c r="DY566"/>
  <c r="EE566" s="1"/>
  <c r="DY562"/>
  <c r="EE562" s="1"/>
  <c r="DY569"/>
  <c r="EE569" s="1"/>
  <c r="DY565"/>
  <c r="EE565" s="1"/>
  <c r="DY572"/>
  <c r="EE572" s="1"/>
  <c r="DY561"/>
  <c r="EE561" s="1"/>
  <c r="DY564"/>
  <c r="EE564" s="1"/>
  <c r="DY571"/>
  <c r="EE571" s="1"/>
  <c r="DY567"/>
  <c r="EE567" s="1"/>
  <c r="DY563"/>
  <c r="EE563" s="1"/>
  <c r="KK581"/>
  <c r="KQ581" s="1"/>
  <c r="KK578"/>
  <c r="KQ578" s="1"/>
  <c r="KK576"/>
  <c r="KQ576" s="1"/>
  <c r="KK585"/>
  <c r="KQ585" s="1"/>
  <c r="KK582"/>
  <c r="KQ582" s="1"/>
  <c r="KK584"/>
  <c r="KQ584" s="1"/>
  <c r="KK573"/>
  <c r="KQ573" s="1"/>
  <c r="KK583"/>
  <c r="KQ583" s="1"/>
  <c r="KK580"/>
  <c r="KQ580" s="1"/>
  <c r="KK577"/>
  <c r="KQ577" s="1"/>
  <c r="KK579"/>
  <c r="KQ579" s="1"/>
  <c r="KK570"/>
  <c r="KQ570" s="1"/>
  <c r="KK566"/>
  <c r="KQ566" s="1"/>
  <c r="KK564"/>
  <c r="KQ564" s="1"/>
  <c r="KK571"/>
  <c r="KQ571" s="1"/>
  <c r="KK567"/>
  <c r="KQ567" s="1"/>
  <c r="KK572"/>
  <c r="KQ572" s="1"/>
  <c r="KK568"/>
  <c r="KQ568" s="1"/>
  <c r="KK562"/>
  <c r="KQ562" s="1"/>
  <c r="KK569"/>
  <c r="KQ569" s="1"/>
  <c r="KK565"/>
  <c r="KQ565" s="1"/>
  <c r="KK563"/>
  <c r="KQ563" s="1"/>
  <c r="KK560"/>
  <c r="KQ560" s="1"/>
  <c r="KK561"/>
  <c r="KQ561" s="1"/>
  <c r="ATD577"/>
  <c r="ATJ577" s="1"/>
  <c r="ATD582"/>
  <c r="ATJ582" s="1"/>
  <c r="ATD576"/>
  <c r="ATJ576" s="1"/>
  <c r="ATD583"/>
  <c r="ATJ583" s="1"/>
  <c r="ATD578"/>
  <c r="ATJ578" s="1"/>
  <c r="ATD580"/>
  <c r="ATJ580" s="1"/>
  <c r="ATD573"/>
  <c r="ATJ573" s="1"/>
  <c r="ATD579"/>
  <c r="ATJ579" s="1"/>
  <c r="ATD584"/>
  <c r="ATJ584" s="1"/>
  <c r="ATD585"/>
  <c r="ATJ585" s="1"/>
  <c r="ATD581"/>
  <c r="ATJ581" s="1"/>
  <c r="ATD570"/>
  <c r="ATJ570" s="1"/>
  <c r="ATD564"/>
  <c r="ATJ564" s="1"/>
  <c r="ATD562"/>
  <c r="ATJ562" s="1"/>
  <c r="ATD569"/>
  <c r="ATJ569" s="1"/>
  <c r="ATD565"/>
  <c r="ATJ565" s="1"/>
  <c r="ATD563"/>
  <c r="ATJ563" s="1"/>
  <c r="ATD572"/>
  <c r="ATJ572" s="1"/>
  <c r="ATD568"/>
  <c r="ATJ568" s="1"/>
  <c r="ATD566"/>
  <c r="ATJ566" s="1"/>
  <c r="ATD571"/>
  <c r="ATJ571" s="1"/>
  <c r="ATD567"/>
  <c r="ATJ567" s="1"/>
  <c r="ATD560"/>
  <c r="ATJ560" s="1"/>
  <c r="ATD561"/>
  <c r="ATJ561" s="1"/>
  <c r="GJ581"/>
  <c r="GP581" s="1"/>
  <c r="GJ584"/>
  <c r="GP584" s="1"/>
  <c r="GJ585"/>
  <c r="GP585" s="1"/>
  <c r="GJ582"/>
  <c r="GP582" s="1"/>
  <c r="GJ580"/>
  <c r="GP580" s="1"/>
  <c r="GJ578"/>
  <c r="GP578" s="1"/>
  <c r="GJ576"/>
  <c r="GP576" s="1"/>
  <c r="GJ583"/>
  <c r="GP583" s="1"/>
  <c r="GJ573"/>
  <c r="GP573" s="1"/>
  <c r="GJ579"/>
  <c r="GP579" s="1"/>
  <c r="GJ577"/>
  <c r="GP577" s="1"/>
  <c r="GJ568"/>
  <c r="GP568" s="1"/>
  <c r="GJ564"/>
  <c r="GP564" s="1"/>
  <c r="GJ569"/>
  <c r="GP569" s="1"/>
  <c r="GJ565"/>
  <c r="GP565" s="1"/>
  <c r="GJ563"/>
  <c r="GP563" s="1"/>
  <c r="GJ570"/>
  <c r="GP570" s="1"/>
  <c r="GJ566"/>
  <c r="GP566" s="1"/>
  <c r="GJ562"/>
  <c r="GP562" s="1"/>
  <c r="GJ571"/>
  <c r="GP571" s="1"/>
  <c r="GJ567"/>
  <c r="GP567" s="1"/>
  <c r="GJ572"/>
  <c r="GP572" s="1"/>
  <c r="GJ560"/>
  <c r="GP560" s="1"/>
  <c r="GJ561"/>
  <c r="GP561" s="1"/>
  <c r="APC567"/>
  <c r="API567" s="1"/>
  <c r="APC580"/>
  <c r="API580" s="1"/>
  <c r="APC581"/>
  <c r="API581" s="1"/>
  <c r="APC582"/>
  <c r="API582" s="1"/>
  <c r="APC576"/>
  <c r="API576" s="1"/>
  <c r="APC585"/>
  <c r="API585" s="1"/>
  <c r="APC579"/>
  <c r="API579" s="1"/>
  <c r="APC577"/>
  <c r="API577" s="1"/>
  <c r="APC573"/>
  <c r="API573" s="1"/>
  <c r="APC583"/>
  <c r="API583" s="1"/>
  <c r="APC584"/>
  <c r="API584" s="1"/>
  <c r="APC578"/>
  <c r="API578" s="1"/>
  <c r="APC571"/>
  <c r="API571" s="1"/>
  <c r="APC565"/>
  <c r="API565" s="1"/>
  <c r="APC563"/>
  <c r="API563" s="1"/>
  <c r="APC560"/>
  <c r="API560" s="1"/>
  <c r="APC561"/>
  <c r="API561" s="1"/>
  <c r="APC570"/>
  <c r="API570" s="1"/>
  <c r="APC568"/>
  <c r="API568" s="1"/>
  <c r="APC566"/>
  <c r="API566" s="1"/>
  <c r="APC564"/>
  <c r="API564" s="1"/>
  <c r="APC562"/>
  <c r="API562" s="1"/>
  <c r="APC569"/>
  <c r="API569" s="1"/>
  <c r="APC572"/>
  <c r="API572" s="1"/>
  <c r="ABJ567"/>
  <c r="ABP567" s="1"/>
  <c r="ABJ579"/>
  <c r="ABP579" s="1"/>
  <c r="ABJ582"/>
  <c r="ABP582" s="1"/>
  <c r="ABJ580"/>
  <c r="ABP580" s="1"/>
  <c r="ABJ578"/>
  <c r="ABP578" s="1"/>
  <c r="ABJ576"/>
  <c r="ABP576" s="1"/>
  <c r="ABJ573"/>
  <c r="ABP573" s="1"/>
  <c r="ABJ584"/>
  <c r="ABP584" s="1"/>
  <c r="ABJ581"/>
  <c r="ABP581" s="1"/>
  <c r="ABJ583"/>
  <c r="ABP583" s="1"/>
  <c r="ABJ585"/>
  <c r="ABP585" s="1"/>
  <c r="ABJ577"/>
  <c r="ABP577" s="1"/>
  <c r="ABJ568"/>
  <c r="ABP568" s="1"/>
  <c r="ABJ564"/>
  <c r="ABP564" s="1"/>
  <c r="ABJ572"/>
  <c r="ABP572" s="1"/>
  <c r="ABJ561"/>
  <c r="ABP561" s="1"/>
  <c r="ABJ570"/>
  <c r="ABP570" s="1"/>
  <c r="ABJ566"/>
  <c r="ABP566" s="1"/>
  <c r="ABJ562"/>
  <c r="ABP562" s="1"/>
  <c r="ABJ571"/>
  <c r="ABP571" s="1"/>
  <c r="ABJ569"/>
  <c r="ABP569" s="1"/>
  <c r="ABJ565"/>
  <c r="ABP565" s="1"/>
  <c r="ABJ563"/>
  <c r="ABP563" s="1"/>
  <c r="ABJ560"/>
  <c r="ABP560" s="1"/>
  <c r="ALB567"/>
  <c r="ALH567" s="1"/>
  <c r="ALB584"/>
  <c r="ALH584" s="1"/>
  <c r="ALB578"/>
  <c r="ALH578" s="1"/>
  <c r="ALB580"/>
  <c r="ALH580" s="1"/>
  <c r="ALB585"/>
  <c r="ALH585" s="1"/>
  <c r="ALB582"/>
  <c r="ALH582" s="1"/>
  <c r="ALB576"/>
  <c r="ALH576" s="1"/>
  <c r="ALB581"/>
  <c r="ALH581" s="1"/>
  <c r="ALB579"/>
  <c r="ALH579" s="1"/>
  <c r="ALB577"/>
  <c r="ALH577" s="1"/>
  <c r="ALB573"/>
  <c r="ALH573" s="1"/>
  <c r="ALB583"/>
  <c r="ALH583" s="1"/>
  <c r="ALB566"/>
  <c r="ALH566" s="1"/>
  <c r="ALB562"/>
  <c r="ALH562" s="1"/>
  <c r="ALB569"/>
  <c r="ALH569" s="1"/>
  <c r="ALB565"/>
  <c r="ALH565" s="1"/>
  <c r="ALB563"/>
  <c r="ALH563" s="1"/>
  <c r="ALB572"/>
  <c r="ALH572" s="1"/>
  <c r="ALB560"/>
  <c r="ALH560" s="1"/>
  <c r="ALB561"/>
  <c r="ALH561" s="1"/>
  <c r="ALB570"/>
  <c r="ALH570" s="1"/>
  <c r="ALB568"/>
  <c r="ALH568" s="1"/>
  <c r="ALB564"/>
  <c r="ALH564" s="1"/>
  <c r="ALB571"/>
  <c r="ALH571" s="1"/>
  <c r="DD567"/>
  <c r="DJ567" s="1"/>
  <c r="DD584"/>
  <c r="DJ584" s="1"/>
  <c r="DD581"/>
  <c r="DJ581" s="1"/>
  <c r="DD579"/>
  <c r="DJ579" s="1"/>
  <c r="DD577"/>
  <c r="DJ577" s="1"/>
  <c r="DD573"/>
  <c r="DJ573" s="1"/>
  <c r="DD583"/>
  <c r="DJ583" s="1"/>
  <c r="DD580"/>
  <c r="DJ580" s="1"/>
  <c r="DD578"/>
  <c r="DJ578" s="1"/>
  <c r="DD576"/>
  <c r="DJ576" s="1"/>
  <c r="DD585"/>
  <c r="DJ585" s="1"/>
  <c r="DD582"/>
  <c r="DJ582" s="1"/>
  <c r="DD570"/>
  <c r="DJ570" s="1"/>
  <c r="DD568"/>
  <c r="DJ568" s="1"/>
  <c r="DD566"/>
  <c r="DJ566" s="1"/>
  <c r="DD562"/>
  <c r="DJ562" s="1"/>
  <c r="DD571"/>
  <c r="DJ571" s="1"/>
  <c r="DD565"/>
  <c r="DJ565" s="1"/>
  <c r="DD564"/>
  <c r="DJ564" s="1"/>
  <c r="DD569"/>
  <c r="DJ569" s="1"/>
  <c r="DD563"/>
  <c r="DJ563" s="1"/>
  <c r="DD572"/>
  <c r="DJ572" s="1"/>
  <c r="DD560"/>
  <c r="DJ560" s="1"/>
  <c r="DD561"/>
  <c r="DJ561" s="1"/>
  <c r="UC569"/>
  <c r="UI569" s="1"/>
  <c r="UC583"/>
  <c r="UI583" s="1"/>
  <c r="UC579"/>
  <c r="UI579" s="1"/>
  <c r="UC585"/>
  <c r="UI585" s="1"/>
  <c r="UC573"/>
  <c r="UI573" s="1"/>
  <c r="UC576"/>
  <c r="UI576" s="1"/>
  <c r="UC582"/>
  <c r="UI582" s="1"/>
  <c r="UC580"/>
  <c r="UI580" s="1"/>
  <c r="UC584"/>
  <c r="UI584" s="1"/>
  <c r="UC578"/>
  <c r="UI578" s="1"/>
  <c r="UC577"/>
  <c r="UI577" s="1"/>
  <c r="UC581"/>
  <c r="UI581" s="1"/>
  <c r="UC570"/>
  <c r="UI570" s="1"/>
  <c r="UC571"/>
  <c r="UI571" s="1"/>
  <c r="UC565"/>
  <c r="UI565" s="1"/>
  <c r="UC560"/>
  <c r="UI560" s="1"/>
  <c r="UC568"/>
  <c r="UI568" s="1"/>
  <c r="UC566"/>
  <c r="UI566" s="1"/>
  <c r="UC564"/>
  <c r="UI564" s="1"/>
  <c r="UC562"/>
  <c r="UI562" s="1"/>
  <c r="UC567"/>
  <c r="UI567" s="1"/>
  <c r="UC563"/>
  <c r="UI563" s="1"/>
  <c r="UC572"/>
  <c r="UI572" s="1"/>
  <c r="UC561"/>
  <c r="UI561" s="1"/>
  <c r="ADU570"/>
  <c r="AEA570" s="1"/>
  <c r="ADU578"/>
  <c r="AEA578" s="1"/>
  <c r="ADU584"/>
  <c r="AEA584" s="1"/>
  <c r="ADU577"/>
  <c r="AEA577" s="1"/>
  <c r="ADU581"/>
  <c r="AEA581" s="1"/>
  <c r="ADU580"/>
  <c r="AEA580" s="1"/>
  <c r="ADU576"/>
  <c r="AEA576" s="1"/>
  <c r="ADU585"/>
  <c r="AEA585" s="1"/>
  <c r="ADU579"/>
  <c r="AEA579" s="1"/>
  <c r="ADU582"/>
  <c r="AEA582" s="1"/>
  <c r="ADU573"/>
  <c r="AEA573" s="1"/>
  <c r="ADU583"/>
  <c r="AEA583" s="1"/>
  <c r="ADU566"/>
  <c r="AEA566" s="1"/>
  <c r="ADU564"/>
  <c r="AEA564" s="1"/>
  <c r="ADU562"/>
  <c r="AEA562" s="1"/>
  <c r="ADU571"/>
  <c r="AEA571" s="1"/>
  <c r="ADU567"/>
  <c r="AEA567" s="1"/>
  <c r="ADU563"/>
  <c r="AEA563" s="1"/>
  <c r="ADU568"/>
  <c r="AEA568" s="1"/>
  <c r="ADU569"/>
  <c r="AEA569" s="1"/>
  <c r="ADU565"/>
  <c r="AEA565" s="1"/>
  <c r="ADU572"/>
  <c r="AEA572" s="1"/>
  <c r="ADU560"/>
  <c r="AEA560" s="1"/>
  <c r="ADU561"/>
  <c r="AEA561" s="1"/>
  <c r="QB565"/>
  <c r="QH565" s="1"/>
  <c r="QB579"/>
  <c r="QH579" s="1"/>
  <c r="QB581"/>
  <c r="QH581" s="1"/>
  <c r="QB584"/>
  <c r="QH584" s="1"/>
  <c r="QB573"/>
  <c r="QH573" s="1"/>
  <c r="QB585"/>
  <c r="QH585" s="1"/>
  <c r="QB577"/>
  <c r="QH577" s="1"/>
  <c r="QB578"/>
  <c r="QH578" s="1"/>
  <c r="QB576"/>
  <c r="QH576" s="1"/>
  <c r="QB583"/>
  <c r="QH583" s="1"/>
  <c r="QB582"/>
  <c r="QH582" s="1"/>
  <c r="QB580"/>
  <c r="QH580" s="1"/>
  <c r="QB570"/>
  <c r="QH570" s="1"/>
  <c r="QB568"/>
  <c r="QH568" s="1"/>
  <c r="QB564"/>
  <c r="QH564" s="1"/>
  <c r="QB571"/>
  <c r="QH571" s="1"/>
  <c r="QB569"/>
  <c r="QH569" s="1"/>
  <c r="QB567"/>
  <c r="QH567" s="1"/>
  <c r="QB572"/>
  <c r="QH572" s="1"/>
  <c r="QB560"/>
  <c r="QH560" s="1"/>
  <c r="QB561"/>
  <c r="QH561" s="1"/>
  <c r="QB566"/>
  <c r="QH566" s="1"/>
  <c r="QB562"/>
  <c r="QH562" s="1"/>
  <c r="QB563"/>
  <c r="QH563" s="1"/>
  <c r="VS582"/>
  <c r="VY582" s="1"/>
  <c r="VS580"/>
  <c r="VY580" s="1"/>
  <c r="VS573"/>
  <c r="VY573" s="1"/>
  <c r="VS584"/>
  <c r="VY584" s="1"/>
  <c r="VS578"/>
  <c r="VY578" s="1"/>
  <c r="VS577"/>
  <c r="VY577" s="1"/>
  <c r="VS581"/>
  <c r="VY581" s="1"/>
  <c r="VS583"/>
  <c r="VY583" s="1"/>
  <c r="VS576"/>
  <c r="VY576" s="1"/>
  <c r="VS579"/>
  <c r="VY579" s="1"/>
  <c r="VS585"/>
  <c r="VY585" s="1"/>
  <c r="VS570"/>
  <c r="VY570" s="1"/>
  <c r="VS562"/>
  <c r="VY562" s="1"/>
  <c r="VS571"/>
  <c r="VY571" s="1"/>
  <c r="VS569"/>
  <c r="VY569" s="1"/>
  <c r="VS565"/>
  <c r="VY565" s="1"/>
  <c r="VS563"/>
  <c r="VY563" s="1"/>
  <c r="VS572"/>
  <c r="VY572" s="1"/>
  <c r="VS560"/>
  <c r="VY560" s="1"/>
  <c r="VS561"/>
  <c r="VY561" s="1"/>
  <c r="VS568"/>
  <c r="VY568" s="1"/>
  <c r="VS566"/>
  <c r="VY566" s="1"/>
  <c r="VS564"/>
  <c r="VY564" s="1"/>
  <c r="VS567"/>
  <c r="VY567" s="1"/>
  <c r="MA578"/>
  <c r="MG578" s="1"/>
  <c r="MA580"/>
  <c r="MG580" s="1"/>
  <c r="MA579"/>
  <c r="MG579" s="1"/>
  <c r="MA582"/>
  <c r="MG582" s="1"/>
  <c r="MA576"/>
  <c r="MG576" s="1"/>
  <c r="MA585"/>
  <c r="MG585" s="1"/>
  <c r="MA581"/>
  <c r="MG581" s="1"/>
  <c r="MA577"/>
  <c r="MG577" s="1"/>
  <c r="MA573"/>
  <c r="MG573" s="1"/>
  <c r="MA583"/>
  <c r="MG583" s="1"/>
  <c r="MA584"/>
  <c r="MG584" s="1"/>
  <c r="MA568"/>
  <c r="MG568" s="1"/>
  <c r="MA566"/>
  <c r="MG566" s="1"/>
  <c r="MA571"/>
  <c r="MG571" s="1"/>
  <c r="MA569"/>
  <c r="MG569" s="1"/>
  <c r="MA567"/>
  <c r="MG567" s="1"/>
  <c r="MA563"/>
  <c r="MG563" s="1"/>
  <c r="MA560"/>
  <c r="MG560" s="1"/>
  <c r="MA561"/>
  <c r="MG561" s="1"/>
  <c r="MA570"/>
  <c r="MG570" s="1"/>
  <c r="MA564"/>
  <c r="MG564" s="1"/>
  <c r="MA562"/>
  <c r="MG562" s="1"/>
  <c r="MA565"/>
  <c r="MG565" s="1"/>
  <c r="MA572"/>
  <c r="MG572" s="1"/>
  <c r="AUT576"/>
  <c r="AUZ576" s="1"/>
  <c r="AUT583"/>
  <c r="AUZ583" s="1"/>
  <c r="AUT578"/>
  <c r="AUZ578" s="1"/>
  <c r="AUT580"/>
  <c r="AUZ580" s="1"/>
  <c r="AUT573"/>
  <c r="AUZ573" s="1"/>
  <c r="AUT577"/>
  <c r="AUZ577" s="1"/>
  <c r="AUT584"/>
  <c r="AUZ584" s="1"/>
  <c r="AUT585"/>
  <c r="AUZ585" s="1"/>
  <c r="AUT581"/>
  <c r="AUZ581" s="1"/>
  <c r="AUT579"/>
  <c r="AUZ579" s="1"/>
  <c r="AUT582"/>
  <c r="AUZ582" s="1"/>
  <c r="AUT568"/>
  <c r="AUZ568" s="1"/>
  <c r="AUT566"/>
  <c r="AUZ566" s="1"/>
  <c r="AUT564"/>
  <c r="AUZ564" s="1"/>
  <c r="AUT571"/>
  <c r="AUZ571" s="1"/>
  <c r="AUT569"/>
  <c r="AUZ569" s="1"/>
  <c r="AUT567"/>
  <c r="AUZ567" s="1"/>
  <c r="AUT563"/>
  <c r="AUZ563" s="1"/>
  <c r="AUT560"/>
  <c r="AUZ560" s="1"/>
  <c r="AUT570"/>
  <c r="AUZ570" s="1"/>
  <c r="AUT562"/>
  <c r="AUZ562" s="1"/>
  <c r="AUT565"/>
  <c r="AUZ565" s="1"/>
  <c r="AUT572"/>
  <c r="AUZ572" s="1"/>
  <c r="AUT561"/>
  <c r="AUZ561" s="1"/>
  <c r="HZ560"/>
  <c r="IF560" s="1"/>
  <c r="HZ576"/>
  <c r="IF576" s="1"/>
  <c r="HZ581"/>
  <c r="IF581" s="1"/>
  <c r="HZ578"/>
  <c r="IF578" s="1"/>
  <c r="HZ580"/>
  <c r="IF580" s="1"/>
  <c r="HZ573"/>
  <c r="IF573" s="1"/>
  <c r="HZ583"/>
  <c r="IF583" s="1"/>
  <c r="HZ584"/>
  <c r="IF584" s="1"/>
  <c r="HZ585"/>
  <c r="IF585" s="1"/>
  <c r="HZ579"/>
  <c r="IF579" s="1"/>
  <c r="HZ577"/>
  <c r="IF577" s="1"/>
  <c r="HZ582"/>
  <c r="IF582" s="1"/>
  <c r="HZ570"/>
  <c r="IF570" s="1"/>
  <c r="HZ564"/>
  <c r="IF564" s="1"/>
  <c r="HZ562"/>
  <c r="IF562" s="1"/>
  <c r="HZ567"/>
  <c r="IF567" s="1"/>
  <c r="HZ563"/>
  <c r="IF563" s="1"/>
  <c r="HZ561"/>
  <c r="IF561" s="1"/>
  <c r="HZ568"/>
  <c r="IF568" s="1"/>
  <c r="HZ566"/>
  <c r="IF566" s="1"/>
  <c r="HZ571"/>
  <c r="IF571" s="1"/>
  <c r="HZ569"/>
  <c r="IF569" s="1"/>
  <c r="HZ565"/>
  <c r="IF565" s="1"/>
  <c r="HZ572"/>
  <c r="IF572" s="1"/>
  <c r="AQS578"/>
  <c r="AQY578" s="1"/>
  <c r="AQS585"/>
  <c r="AQY585" s="1"/>
  <c r="AQS584"/>
  <c r="AQY584" s="1"/>
  <c r="AQS580"/>
  <c r="AQY580" s="1"/>
  <c r="AQS577"/>
  <c r="AQY577" s="1"/>
  <c r="AQS573"/>
  <c r="AQY573" s="1"/>
  <c r="AQS583"/>
  <c r="AQY583" s="1"/>
  <c r="AQS581"/>
  <c r="AQY581" s="1"/>
  <c r="AQS579"/>
  <c r="AQY579" s="1"/>
  <c r="AQS576"/>
  <c r="AQY576" s="1"/>
  <c r="AQS582"/>
  <c r="AQY582" s="1"/>
  <c r="AQS570"/>
  <c r="AQY570" s="1"/>
  <c r="AQS568"/>
  <c r="AQY568" s="1"/>
  <c r="AQS564"/>
  <c r="AQY564" s="1"/>
  <c r="AQS567"/>
  <c r="AQY567" s="1"/>
  <c r="AQS563"/>
  <c r="AQY563" s="1"/>
  <c r="AQS566"/>
  <c r="AQY566" s="1"/>
  <c r="AQS562"/>
  <c r="AQY562" s="1"/>
  <c r="AQS571"/>
  <c r="AQY571" s="1"/>
  <c r="AQS569"/>
  <c r="AQY569" s="1"/>
  <c r="AQS565"/>
  <c r="AQY565" s="1"/>
  <c r="AQS572"/>
  <c r="AQY572" s="1"/>
  <c r="AQS560"/>
  <c r="AQY560" s="1"/>
  <c r="AQY559" s="1"/>
  <c r="AQS561"/>
  <c r="AQY561" s="1"/>
  <c r="AEP580"/>
  <c r="AEV580" s="1"/>
  <c r="AEP581"/>
  <c r="AEV581" s="1"/>
  <c r="AEP573"/>
  <c r="AEV573" s="1"/>
  <c r="AEP576"/>
  <c r="AEV576" s="1"/>
  <c r="AEP585"/>
  <c r="AEV585" s="1"/>
  <c r="AEP583"/>
  <c r="AEV583" s="1"/>
  <c r="AEP582"/>
  <c r="AEV582" s="1"/>
  <c r="AEP584"/>
  <c r="AEV584" s="1"/>
  <c r="AEP579"/>
  <c r="AEV579" s="1"/>
  <c r="AEP577"/>
  <c r="AEV577" s="1"/>
  <c r="AEP578"/>
  <c r="AEV578" s="1"/>
  <c r="AEP568"/>
  <c r="AEV568" s="1"/>
  <c r="AEP566"/>
  <c r="AEV566" s="1"/>
  <c r="AEP562"/>
  <c r="AEV562" s="1"/>
  <c r="AEP571"/>
  <c r="AEV571" s="1"/>
  <c r="AEP561"/>
  <c r="AEV561" s="1"/>
  <c r="AEP570"/>
  <c r="AEV570" s="1"/>
  <c r="AEP564"/>
  <c r="AEV564" s="1"/>
  <c r="AEP569"/>
  <c r="AEV569" s="1"/>
  <c r="AEP567"/>
  <c r="AEV567" s="1"/>
  <c r="AEP565"/>
  <c r="AEV565" s="1"/>
  <c r="AEP563"/>
  <c r="AEV563" s="1"/>
  <c r="AEP572"/>
  <c r="AEV572" s="1"/>
  <c r="AEP560"/>
  <c r="AEV560" s="1"/>
  <c r="AMR585"/>
  <c r="AMX585" s="1"/>
  <c r="AMR581"/>
  <c r="AMX581" s="1"/>
  <c r="AMR576"/>
  <c r="AMX576" s="1"/>
  <c r="AMR579"/>
  <c r="AMX579" s="1"/>
  <c r="AMR582"/>
  <c r="AMX582" s="1"/>
  <c r="AMR577"/>
  <c r="AMX577" s="1"/>
  <c r="AMR578"/>
  <c r="AMX578" s="1"/>
  <c r="AMR583"/>
  <c r="AMX583" s="1"/>
  <c r="AMR584"/>
  <c r="AMX584" s="1"/>
  <c r="AMR573"/>
  <c r="AMX573" s="1"/>
  <c r="AMR580"/>
  <c r="AMX580" s="1"/>
  <c r="AMR568"/>
  <c r="AMX568" s="1"/>
  <c r="AMR566"/>
  <c r="AMX566" s="1"/>
  <c r="AMR571"/>
  <c r="AMX571" s="1"/>
  <c r="AMR569"/>
  <c r="AMX569" s="1"/>
  <c r="AMR563"/>
  <c r="AMX563" s="1"/>
  <c r="AMR561"/>
  <c r="AMX561" s="1"/>
  <c r="AMR570"/>
  <c r="AMX570" s="1"/>
  <c r="AMR564"/>
  <c r="AMX564" s="1"/>
  <c r="AMR562"/>
  <c r="AMX562" s="1"/>
  <c r="AMR567"/>
  <c r="AMX567" s="1"/>
  <c r="AMR565"/>
  <c r="AMX565" s="1"/>
  <c r="AMR572"/>
  <c r="AMX572" s="1"/>
  <c r="AMR560"/>
  <c r="AMX560" s="1"/>
  <c r="WN584"/>
  <c r="WT584" s="1"/>
  <c r="WN582"/>
  <c r="WT582" s="1"/>
  <c r="WN576"/>
  <c r="WT576" s="1"/>
  <c r="WN578"/>
  <c r="WT578" s="1"/>
  <c r="WN585"/>
  <c r="WT585" s="1"/>
  <c r="WN583"/>
  <c r="WT583" s="1"/>
  <c r="WN573"/>
  <c r="WT573" s="1"/>
  <c r="WN581"/>
  <c r="WT581" s="1"/>
  <c r="WN579"/>
  <c r="WT579" s="1"/>
  <c r="WN577"/>
  <c r="WT577" s="1"/>
  <c r="WN580"/>
  <c r="WT580" s="1"/>
  <c r="WN570"/>
  <c r="WT570" s="1"/>
  <c r="WN566"/>
  <c r="WT566" s="1"/>
  <c r="WN562"/>
  <c r="WT562" s="1"/>
  <c r="WN567"/>
  <c r="WT567" s="1"/>
  <c r="WN565"/>
  <c r="WT565" s="1"/>
  <c r="WN572"/>
  <c r="WT572" s="1"/>
  <c r="WN561"/>
  <c r="WT561" s="1"/>
  <c r="WN568"/>
  <c r="WT568" s="1"/>
  <c r="WN564"/>
  <c r="WT564" s="1"/>
  <c r="WN571"/>
  <c r="WT571" s="1"/>
  <c r="WN569"/>
  <c r="WT569" s="1"/>
  <c r="WN563"/>
  <c r="WT563" s="1"/>
  <c r="WN560"/>
  <c r="WT560" s="1"/>
  <c r="AVI559"/>
  <c r="AVI587" s="1"/>
  <c r="IU570"/>
  <c r="JA570" s="1"/>
  <c r="IU573"/>
  <c r="JA573" s="1"/>
  <c r="IU579"/>
  <c r="JA579" s="1"/>
  <c r="IU577"/>
  <c r="JA577" s="1"/>
  <c r="IU584"/>
  <c r="JA584" s="1"/>
  <c r="IU580"/>
  <c r="JA580" s="1"/>
  <c r="IU581"/>
  <c r="JA581" s="1"/>
  <c r="IU578"/>
  <c r="JA578" s="1"/>
  <c r="IU576"/>
  <c r="JA576" s="1"/>
  <c r="IU585"/>
  <c r="JA585" s="1"/>
  <c r="IU583"/>
  <c r="JA583" s="1"/>
  <c r="IU582"/>
  <c r="JA582" s="1"/>
  <c r="IU564"/>
  <c r="JA564" s="1"/>
  <c r="IU567"/>
  <c r="JA567" s="1"/>
  <c r="IU563"/>
  <c r="JA563" s="1"/>
  <c r="IU572"/>
  <c r="JA572" s="1"/>
  <c r="IU560"/>
  <c r="JA560" s="1"/>
  <c r="IU568"/>
  <c r="JA568" s="1"/>
  <c r="IU566"/>
  <c r="JA566" s="1"/>
  <c r="IU562"/>
  <c r="JA562" s="1"/>
  <c r="IU571"/>
  <c r="JA571" s="1"/>
  <c r="IU569"/>
  <c r="JA569" s="1"/>
  <c r="IU565"/>
  <c r="JA565" s="1"/>
  <c r="IU561"/>
  <c r="JA561" s="1"/>
  <c r="ARN584"/>
  <c r="ART584" s="1"/>
  <c r="ARN585"/>
  <c r="ART585" s="1"/>
  <c r="ARN578"/>
  <c r="ART578" s="1"/>
  <c r="ARN580"/>
  <c r="ART580" s="1"/>
  <c r="ARN583"/>
  <c r="ART583" s="1"/>
  <c r="ARN577"/>
  <c r="ART577" s="1"/>
  <c r="ARN581"/>
  <c r="ART581" s="1"/>
  <c r="ARN582"/>
  <c r="ART582" s="1"/>
  <c r="ARN573"/>
  <c r="ART573" s="1"/>
  <c r="ARN579"/>
  <c r="ART579" s="1"/>
  <c r="ARN576"/>
  <c r="ART576" s="1"/>
  <c r="ARN570"/>
  <c r="ART570" s="1"/>
  <c r="ARN568"/>
  <c r="ART568" s="1"/>
  <c r="ARN566"/>
  <c r="ART566" s="1"/>
  <c r="ARN564"/>
  <c r="ART564" s="1"/>
  <c r="ARN569"/>
  <c r="ART569" s="1"/>
  <c r="ARN563"/>
  <c r="ART563" s="1"/>
  <c r="ARN560"/>
  <c r="ART560" s="1"/>
  <c r="ARN562"/>
  <c r="ART562" s="1"/>
  <c r="ARN571"/>
  <c r="ART571" s="1"/>
  <c r="ARN567"/>
  <c r="ART567" s="1"/>
  <c r="ARN565"/>
  <c r="ART565" s="1"/>
  <c r="ARN572"/>
  <c r="ART572" s="1"/>
  <c r="ARN561"/>
  <c r="ART561" s="1"/>
  <c r="AGF565"/>
  <c r="AGL565" s="1"/>
  <c r="AGF582"/>
  <c r="AGL582" s="1"/>
  <c r="AGF578"/>
  <c r="AGL578" s="1"/>
  <c r="AGF579"/>
  <c r="AGL579" s="1"/>
  <c r="AGF584"/>
  <c r="AGL584" s="1"/>
  <c r="AGF585"/>
  <c r="AGL585" s="1"/>
  <c r="AGF573"/>
  <c r="AGL573" s="1"/>
  <c r="AGF580"/>
  <c r="AGL580" s="1"/>
  <c r="AGF577"/>
  <c r="AGL577" s="1"/>
  <c r="AGF583"/>
  <c r="AGL583" s="1"/>
  <c r="AGF576"/>
  <c r="AGL576" s="1"/>
  <c r="AGF581"/>
  <c r="AGL581" s="1"/>
  <c r="AGF570"/>
  <c r="AGL570" s="1"/>
  <c r="AGF566"/>
  <c r="AGL566" s="1"/>
  <c r="AGF564"/>
  <c r="AGL564" s="1"/>
  <c r="AGF562"/>
  <c r="AGL562" s="1"/>
  <c r="AGF569"/>
  <c r="AGL569" s="1"/>
  <c r="AGF567"/>
  <c r="AGL567" s="1"/>
  <c r="AGF568"/>
  <c r="AGL568" s="1"/>
  <c r="AGF571"/>
  <c r="AGL571" s="1"/>
  <c r="AGF563"/>
  <c r="AGL563" s="1"/>
  <c r="AGF572"/>
  <c r="AGL572" s="1"/>
  <c r="AGF560"/>
  <c r="AGL560" s="1"/>
  <c r="AGF561"/>
  <c r="AGL561" s="1"/>
  <c r="ANM567"/>
  <c r="ANS567" s="1"/>
  <c r="ANM584"/>
  <c r="ANS584" s="1"/>
  <c r="ANM582"/>
  <c r="ANS582" s="1"/>
  <c r="ANM585"/>
  <c r="ANS585" s="1"/>
  <c r="ANM578"/>
  <c r="ANS578" s="1"/>
  <c r="ANM579"/>
  <c r="ANS579" s="1"/>
  <c r="ANM573"/>
  <c r="ANS573" s="1"/>
  <c r="ANM576"/>
  <c r="ANS576" s="1"/>
  <c r="ANM577"/>
  <c r="ANS577" s="1"/>
  <c r="ANM581"/>
  <c r="ANS581" s="1"/>
  <c r="ANM583"/>
  <c r="ANS583" s="1"/>
  <c r="ANM580"/>
  <c r="ANS580" s="1"/>
  <c r="ANM564"/>
  <c r="ANS564" s="1"/>
  <c r="ANM562"/>
  <c r="ANS562" s="1"/>
  <c r="ANM572"/>
  <c r="ANS572" s="1"/>
  <c r="ANM561"/>
  <c r="ANS561" s="1"/>
  <c r="ANM570"/>
  <c r="ANS570" s="1"/>
  <c r="ANM568"/>
  <c r="ANS568" s="1"/>
  <c r="ANM566"/>
  <c r="ANS566" s="1"/>
  <c r="ANM571"/>
  <c r="ANS571" s="1"/>
  <c r="ANM569"/>
  <c r="ANS569" s="1"/>
  <c r="ANM565"/>
  <c r="ANS565" s="1"/>
  <c r="ANM563"/>
  <c r="ANS563" s="1"/>
  <c r="ANM560"/>
  <c r="ANS560" s="1"/>
  <c r="ANS559" s="1"/>
  <c r="YD565"/>
  <c r="YJ565" s="1"/>
  <c r="YD585"/>
  <c r="YJ585" s="1"/>
  <c r="YD579"/>
  <c r="YJ579" s="1"/>
  <c r="YD582"/>
  <c r="YJ582" s="1"/>
  <c r="YD583"/>
  <c r="YJ583" s="1"/>
  <c r="YD573"/>
  <c r="YJ573" s="1"/>
  <c r="YD580"/>
  <c r="YJ580" s="1"/>
  <c r="YD577"/>
  <c r="YJ577" s="1"/>
  <c r="YD584"/>
  <c r="YJ584" s="1"/>
  <c r="YD576"/>
  <c r="YJ576" s="1"/>
  <c r="YD581"/>
  <c r="YJ581" s="1"/>
  <c r="YD578"/>
  <c r="YJ578" s="1"/>
  <c r="YD564"/>
  <c r="YJ564" s="1"/>
  <c r="YD571"/>
  <c r="YJ571" s="1"/>
  <c r="YD569"/>
  <c r="YJ569" s="1"/>
  <c r="YD567"/>
  <c r="YJ567" s="1"/>
  <c r="YD560"/>
  <c r="YJ560" s="1"/>
  <c r="YD561"/>
  <c r="YJ561" s="1"/>
  <c r="YD570"/>
  <c r="YJ570" s="1"/>
  <c r="YD568"/>
  <c r="YJ568" s="1"/>
  <c r="YD566"/>
  <c r="YJ566" s="1"/>
  <c r="YD562"/>
  <c r="YJ562" s="1"/>
  <c r="YD563"/>
  <c r="YJ563" s="1"/>
  <c r="YD572"/>
  <c r="YJ572" s="1"/>
  <c r="AJL570"/>
  <c r="AJR570" s="1"/>
  <c r="AJL584"/>
  <c r="AJR584" s="1"/>
  <c r="AJL582"/>
  <c r="AJR582" s="1"/>
  <c r="AJL581"/>
  <c r="AJR581" s="1"/>
  <c r="AJL585"/>
  <c r="AJR585" s="1"/>
  <c r="AJL573"/>
  <c r="AJR573" s="1"/>
  <c r="AJL578"/>
  <c r="AJR578" s="1"/>
  <c r="AJL576"/>
  <c r="AJR576" s="1"/>
  <c r="AJL577"/>
  <c r="AJR577" s="1"/>
  <c r="AJL579"/>
  <c r="AJR579" s="1"/>
  <c r="AJL580"/>
  <c r="AJR580" s="1"/>
  <c r="AJL583"/>
  <c r="AJR583" s="1"/>
  <c r="AJL568"/>
  <c r="AJR568" s="1"/>
  <c r="AJL562"/>
  <c r="AJR562" s="1"/>
  <c r="AJL569"/>
  <c r="AJR569" s="1"/>
  <c r="AJL572"/>
  <c r="AJR572" s="1"/>
  <c r="AJL566"/>
  <c r="AJR566" s="1"/>
  <c r="AJL564"/>
  <c r="AJR564" s="1"/>
  <c r="AJL571"/>
  <c r="AJR571" s="1"/>
  <c r="AJL567"/>
  <c r="AJR567" s="1"/>
  <c r="AJL565"/>
  <c r="AJR565" s="1"/>
  <c r="AJL563"/>
  <c r="AJR563" s="1"/>
  <c r="AJL560"/>
  <c r="AJR560" s="1"/>
  <c r="AJL561"/>
  <c r="AJR561" s="1"/>
  <c r="ASI580"/>
  <c r="ASO580" s="1"/>
  <c r="ASI585"/>
  <c r="ASO585" s="1"/>
  <c r="ASI581"/>
  <c r="ASO581" s="1"/>
  <c r="ASI576"/>
  <c r="ASO576" s="1"/>
  <c r="ASI579"/>
  <c r="ASO579" s="1"/>
  <c r="ASI582"/>
  <c r="ASO582" s="1"/>
  <c r="ASI577"/>
  <c r="ASO577" s="1"/>
  <c r="ASI578"/>
  <c r="ASO578" s="1"/>
  <c r="ASI583"/>
  <c r="ASO583" s="1"/>
  <c r="ASI584"/>
  <c r="ASO584" s="1"/>
  <c r="ASI573"/>
  <c r="ASO573" s="1"/>
  <c r="ASI570"/>
  <c r="ASO570" s="1"/>
  <c r="ASI566"/>
  <c r="ASO566" s="1"/>
  <c r="ASI562"/>
  <c r="ASO562" s="1"/>
  <c r="ASI571"/>
  <c r="ASO571" s="1"/>
  <c r="ASI565"/>
  <c r="ASO565" s="1"/>
  <c r="ASI563"/>
  <c r="ASO563" s="1"/>
  <c r="ASI568"/>
  <c r="ASO568" s="1"/>
  <c r="ASI564"/>
  <c r="ASO564" s="1"/>
  <c r="ASI569"/>
  <c r="ASO569" s="1"/>
  <c r="ASI567"/>
  <c r="ASO567" s="1"/>
  <c r="ASI572"/>
  <c r="ASO572" s="1"/>
  <c r="ASI560"/>
  <c r="ASO560" s="1"/>
  <c r="ASI561"/>
  <c r="ASO561" s="1"/>
  <c r="AHV580"/>
  <c r="AIB580" s="1"/>
  <c r="AHV584"/>
  <c r="AIB584" s="1"/>
  <c r="AHV576"/>
  <c r="AIB576" s="1"/>
  <c r="AHV578"/>
  <c r="AIB578" s="1"/>
  <c r="AHV585"/>
  <c r="AIB585" s="1"/>
  <c r="AHV583"/>
  <c r="AIB583" s="1"/>
  <c r="AHV573"/>
  <c r="AIB573" s="1"/>
  <c r="AHV581"/>
  <c r="AIB581" s="1"/>
  <c r="AHV579"/>
  <c r="AIB579" s="1"/>
  <c r="AHV577"/>
  <c r="AIB577" s="1"/>
  <c r="AHV582"/>
  <c r="AIB582" s="1"/>
  <c r="AHV564"/>
  <c r="AIB564" s="1"/>
  <c r="AHV562"/>
  <c r="AIB562" s="1"/>
  <c r="AHV567"/>
  <c r="AIB567" s="1"/>
  <c r="AHV560"/>
  <c r="AIB560" s="1"/>
  <c r="AHV570"/>
  <c r="AIB570" s="1"/>
  <c r="AHV568"/>
  <c r="AIB568" s="1"/>
  <c r="AHV566"/>
  <c r="AIB566" s="1"/>
  <c r="AHV571"/>
  <c r="AIB571" s="1"/>
  <c r="AHV569"/>
  <c r="AIB569" s="1"/>
  <c r="AHV565"/>
  <c r="AIB565" s="1"/>
  <c r="AHV563"/>
  <c r="AIB563" s="1"/>
  <c r="AHV572"/>
  <c r="AIB572" s="1"/>
  <c r="AHV561"/>
  <c r="AIB561" s="1"/>
  <c r="AOH560"/>
  <c r="AON560" s="1"/>
  <c r="AOH585"/>
  <c r="AON585" s="1"/>
  <c r="AOH579"/>
  <c r="AON579" s="1"/>
  <c r="AOH584"/>
  <c r="AON584" s="1"/>
  <c r="AOH573"/>
  <c r="AON573" s="1"/>
  <c r="AOH583"/>
  <c r="AON583" s="1"/>
  <c r="AOH577"/>
  <c r="AON577" s="1"/>
  <c r="AOH578"/>
  <c r="AON578" s="1"/>
  <c r="AOH576"/>
  <c r="AON576" s="1"/>
  <c r="AOH581"/>
  <c r="AON581" s="1"/>
  <c r="AOH582"/>
  <c r="AON582" s="1"/>
  <c r="AOH580"/>
  <c r="AON580" s="1"/>
  <c r="AOH562"/>
  <c r="AON562" s="1"/>
  <c r="AOH571"/>
  <c r="AON571" s="1"/>
  <c r="AOH569"/>
  <c r="AON569" s="1"/>
  <c r="AOH567"/>
  <c r="AON567" s="1"/>
  <c r="AOH565"/>
  <c r="AON565" s="1"/>
  <c r="AOH563"/>
  <c r="AON563" s="1"/>
  <c r="AOH570"/>
  <c r="AON570" s="1"/>
  <c r="AOH568"/>
  <c r="AON568" s="1"/>
  <c r="AOH566"/>
  <c r="AON566" s="1"/>
  <c r="AOH564"/>
  <c r="AON564" s="1"/>
  <c r="AOH572"/>
  <c r="AON572" s="1"/>
  <c r="AOH561"/>
  <c r="AON561" s="1"/>
  <c r="ZT560"/>
  <c r="ZZ560" s="1"/>
  <c r="ZT583"/>
  <c r="ZZ583" s="1"/>
  <c r="ZT582"/>
  <c r="ZZ582" s="1"/>
  <c r="ZT584"/>
  <c r="ZZ584" s="1"/>
  <c r="ZT579"/>
  <c r="ZZ579" s="1"/>
  <c r="ZT577"/>
  <c r="ZZ577" s="1"/>
  <c r="ZT578"/>
  <c r="ZZ578" s="1"/>
  <c r="ZT580"/>
  <c r="ZZ580" s="1"/>
  <c r="ZT581"/>
  <c r="ZZ581" s="1"/>
  <c r="ZT573"/>
  <c r="ZZ573" s="1"/>
  <c r="ZT576"/>
  <c r="ZZ576" s="1"/>
  <c r="ZT585"/>
  <c r="ZZ585" s="1"/>
  <c r="ZT570"/>
  <c r="ZZ570" s="1"/>
  <c r="ZT566"/>
  <c r="ZZ566" s="1"/>
  <c r="ZT562"/>
  <c r="ZZ562" s="1"/>
  <c r="ZT571"/>
  <c r="ZZ571" s="1"/>
  <c r="ZT565"/>
  <c r="ZZ565" s="1"/>
  <c r="ZT568"/>
  <c r="ZZ568" s="1"/>
  <c r="ZT564"/>
  <c r="ZZ564" s="1"/>
  <c r="ZT569"/>
  <c r="ZZ569" s="1"/>
  <c r="ZT567"/>
  <c r="ZZ567" s="1"/>
  <c r="ZT563"/>
  <c r="ZZ563" s="1"/>
  <c r="ZT572"/>
  <c r="ZZ572" s="1"/>
  <c r="ZT561"/>
  <c r="ZZ561" s="1"/>
  <c r="AKG583"/>
  <c r="AKM583" s="1"/>
  <c r="AKG584"/>
  <c r="AKM584" s="1"/>
  <c r="AKG578"/>
  <c r="AKM578" s="1"/>
  <c r="AKG573"/>
  <c r="AKM573" s="1"/>
  <c r="AKG577"/>
  <c r="AKM577" s="1"/>
  <c r="AKG580"/>
  <c r="AKM580" s="1"/>
  <c r="AKG576"/>
  <c r="AKM576" s="1"/>
  <c r="AKG579"/>
  <c r="AKM579" s="1"/>
  <c r="AKG581"/>
  <c r="AKM581" s="1"/>
  <c r="AKG582"/>
  <c r="AKM582" s="1"/>
  <c r="AKG585"/>
  <c r="AKM585" s="1"/>
  <c r="AKG570"/>
  <c r="AKM570" s="1"/>
  <c r="AKG568"/>
  <c r="AKM568" s="1"/>
  <c r="AKG566"/>
  <c r="AKM566" s="1"/>
  <c r="AKG562"/>
  <c r="AKM562" s="1"/>
  <c r="AKG571"/>
  <c r="AKM571" s="1"/>
  <c r="AKG569"/>
  <c r="AKM569" s="1"/>
  <c r="AKG567"/>
  <c r="AKM567" s="1"/>
  <c r="AKG565"/>
  <c r="AKM565" s="1"/>
  <c r="AKG560"/>
  <c r="AKM560" s="1"/>
  <c r="AKG564"/>
  <c r="AKM564" s="1"/>
  <c r="AKG563"/>
  <c r="AKM563" s="1"/>
  <c r="AKG572"/>
  <c r="AKM572" s="1"/>
  <c r="AKG561"/>
  <c r="AKM561" s="1"/>
  <c r="BN579"/>
  <c r="BT579" s="1"/>
  <c r="BN577"/>
  <c r="BT577" s="1"/>
  <c r="BN573"/>
  <c r="BT573" s="1"/>
  <c r="BN583"/>
  <c r="BT583" s="1"/>
  <c r="BN582"/>
  <c r="BT582" s="1"/>
  <c r="BN578"/>
  <c r="BT578" s="1"/>
  <c r="BN576"/>
  <c r="BT576" s="1"/>
  <c r="BN585"/>
  <c r="BT585" s="1"/>
  <c r="BN584"/>
  <c r="BT584" s="1"/>
  <c r="BN580"/>
  <c r="BT580" s="1"/>
  <c r="BN581"/>
  <c r="BT581" s="1"/>
  <c r="BN570"/>
  <c r="BT570" s="1"/>
  <c r="BN564"/>
  <c r="BT564" s="1"/>
  <c r="BN569"/>
  <c r="BT569" s="1"/>
  <c r="BN572"/>
  <c r="BT572" s="1"/>
  <c r="BN560"/>
  <c r="BT560" s="1"/>
  <c r="BN561"/>
  <c r="BT561" s="1"/>
  <c r="BN568"/>
  <c r="BT568" s="1"/>
  <c r="BN566"/>
  <c r="BT566" s="1"/>
  <c r="BN562"/>
  <c r="BT562" s="1"/>
  <c r="BN571"/>
  <c r="BT571" s="1"/>
  <c r="BN567"/>
  <c r="BT567" s="1"/>
  <c r="BN565"/>
  <c r="BT565" s="1"/>
  <c r="BN563"/>
  <c r="BT563" s="1"/>
  <c r="TH582"/>
  <c r="TN582" s="1"/>
  <c r="TH580"/>
  <c r="TN580" s="1"/>
  <c r="TH579"/>
  <c r="TN579" s="1"/>
  <c r="TH581"/>
  <c r="TN581" s="1"/>
  <c r="TH584"/>
  <c r="TN584" s="1"/>
  <c r="TH573"/>
  <c r="TN573" s="1"/>
  <c r="TH585"/>
  <c r="TN585" s="1"/>
  <c r="TH577"/>
  <c r="TN577" s="1"/>
  <c r="TH578"/>
  <c r="TN578" s="1"/>
  <c r="TH576"/>
  <c r="TN576" s="1"/>
  <c r="TH583"/>
  <c r="TN583" s="1"/>
  <c r="TH570"/>
  <c r="TN570" s="1"/>
  <c r="TH562"/>
  <c r="TN562" s="1"/>
  <c r="TH571"/>
  <c r="TN571" s="1"/>
  <c r="TH567"/>
  <c r="TN567" s="1"/>
  <c r="TH565"/>
  <c r="TN565" s="1"/>
  <c r="TH563"/>
  <c r="TN563" s="1"/>
  <c r="TH572"/>
  <c r="TN572" s="1"/>
  <c r="TH560"/>
  <c r="TN560" s="1"/>
  <c r="TH568"/>
  <c r="TN568" s="1"/>
  <c r="TH566"/>
  <c r="TN566" s="1"/>
  <c r="TH564"/>
  <c r="TN564" s="1"/>
  <c r="TH569"/>
  <c r="TN569" s="1"/>
  <c r="TH561"/>
  <c r="TN561" s="1"/>
  <c r="ACE577"/>
  <c r="ACK577" s="1"/>
  <c r="ACE580"/>
  <c r="ACK580" s="1"/>
  <c r="ACE578"/>
  <c r="ACK578" s="1"/>
  <c r="ACE584"/>
  <c r="ACK584" s="1"/>
  <c r="ACE576"/>
  <c r="ACK576" s="1"/>
  <c r="ACE573"/>
  <c r="ACK573" s="1"/>
  <c r="ACE582"/>
  <c r="ACK582" s="1"/>
  <c r="ACE583"/>
  <c r="ACK583" s="1"/>
  <c r="ACE585"/>
  <c r="ACK585" s="1"/>
  <c r="ACE581"/>
  <c r="ACK581" s="1"/>
  <c r="ACE579"/>
  <c r="ACK579" s="1"/>
  <c r="ACE562"/>
  <c r="ACK562" s="1"/>
  <c r="ACE560"/>
  <c r="ACK560" s="1"/>
  <c r="ACE570"/>
  <c r="ACK570" s="1"/>
  <c r="ACE568"/>
  <c r="ACK568" s="1"/>
  <c r="ACE566"/>
  <c r="ACK566" s="1"/>
  <c r="ACE564"/>
  <c r="ACK564" s="1"/>
  <c r="ACE571"/>
  <c r="ACK571" s="1"/>
  <c r="ACE569"/>
  <c r="ACK569" s="1"/>
  <c r="ACE567"/>
  <c r="ACK567" s="1"/>
  <c r="ACE565"/>
  <c r="ACK565" s="1"/>
  <c r="ACE563"/>
  <c r="ACK563" s="1"/>
  <c r="ACE572"/>
  <c r="ACK572" s="1"/>
  <c r="ACE561"/>
  <c r="ACK561" s="1"/>
  <c r="X577"/>
  <c r="AD577" s="1"/>
  <c r="X580"/>
  <c r="AD580" s="1"/>
  <c r="X573"/>
  <c r="AD573" s="1"/>
  <c r="X581"/>
  <c r="AD581" s="1"/>
  <c r="X584"/>
  <c r="AD584" s="1"/>
  <c r="X578"/>
  <c r="AD578" s="1"/>
  <c r="X585"/>
  <c r="AD585" s="1"/>
  <c r="X579"/>
  <c r="AD579" s="1"/>
  <c r="X582"/>
  <c r="AD582" s="1"/>
  <c r="X576"/>
  <c r="AD576" s="1"/>
  <c r="X583"/>
  <c r="AD583" s="1"/>
  <c r="X570"/>
  <c r="AD570" s="1"/>
  <c r="X566"/>
  <c r="AD566" s="1"/>
  <c r="X569"/>
  <c r="AD569" s="1"/>
  <c r="X567"/>
  <c r="AD567" s="1"/>
  <c r="X563"/>
  <c r="AD563" s="1"/>
  <c r="X572"/>
  <c r="AD572" s="1"/>
  <c r="X560"/>
  <c r="AD560" s="1"/>
  <c r="X568"/>
  <c r="AD568" s="1"/>
  <c r="X564"/>
  <c r="AD564" s="1"/>
  <c r="X562"/>
  <c r="AD562" s="1"/>
  <c r="X571"/>
  <c r="AD571" s="1"/>
  <c r="X565"/>
  <c r="AD565" s="1"/>
  <c r="X561"/>
  <c r="AD561" s="1"/>
  <c r="PG567"/>
  <c r="PM567" s="1"/>
  <c r="PG585"/>
  <c r="PM585" s="1"/>
  <c r="PG583"/>
  <c r="PM583" s="1"/>
  <c r="PG584"/>
  <c r="PM584" s="1"/>
  <c r="PG573"/>
  <c r="PM573" s="1"/>
  <c r="PG579"/>
  <c r="PM579" s="1"/>
  <c r="PG577"/>
  <c r="PM577" s="1"/>
  <c r="PG578"/>
  <c r="PM578" s="1"/>
  <c r="PG576"/>
  <c r="PM576" s="1"/>
  <c r="PG581"/>
  <c r="PM581" s="1"/>
  <c r="PG582"/>
  <c r="PM582" s="1"/>
  <c r="PG580"/>
  <c r="PM580" s="1"/>
  <c r="PG568"/>
  <c r="PM568" s="1"/>
  <c r="PG566"/>
  <c r="PM566" s="1"/>
  <c r="PG562"/>
  <c r="PM562" s="1"/>
  <c r="PG569"/>
  <c r="PM569" s="1"/>
  <c r="PG572"/>
  <c r="PM572" s="1"/>
  <c r="PG561"/>
  <c r="PM561" s="1"/>
  <c r="PG570"/>
  <c r="PM570" s="1"/>
  <c r="PG564"/>
  <c r="PM564" s="1"/>
  <c r="PG571"/>
  <c r="PM571" s="1"/>
  <c r="PG565"/>
  <c r="PM565" s="1"/>
  <c r="PG563"/>
  <c r="PM563" s="1"/>
  <c r="PG560"/>
  <c r="PM560" s="1"/>
  <c r="PM559" s="1"/>
  <c r="FO565"/>
  <c r="FU565" s="1"/>
  <c r="FO580"/>
  <c r="FU580" s="1"/>
  <c r="FO576"/>
  <c r="FU576" s="1"/>
  <c r="FO584"/>
  <c r="FU584" s="1"/>
  <c r="FO578"/>
  <c r="FU578" s="1"/>
  <c r="FO583"/>
  <c r="FU583" s="1"/>
  <c r="FO581"/>
  <c r="FU581" s="1"/>
  <c r="FO579"/>
  <c r="FU579" s="1"/>
  <c r="FO577"/>
  <c r="FU577" s="1"/>
  <c r="FO585"/>
  <c r="FU585" s="1"/>
  <c r="FO582"/>
  <c r="FU582" s="1"/>
  <c r="FO573"/>
  <c r="FU573" s="1"/>
  <c r="FO568"/>
  <c r="FU568" s="1"/>
  <c r="FO566"/>
  <c r="FU566" s="1"/>
  <c r="FO562"/>
  <c r="FU562" s="1"/>
  <c r="FO567"/>
  <c r="FU567" s="1"/>
  <c r="FO563"/>
  <c r="FU563" s="1"/>
  <c r="FO560"/>
  <c r="FU560" s="1"/>
  <c r="FO561"/>
  <c r="FU561" s="1"/>
  <c r="FO570"/>
  <c r="FU570" s="1"/>
  <c r="FO564"/>
  <c r="FU564" s="1"/>
  <c r="FO571"/>
  <c r="FU571" s="1"/>
  <c r="FO569"/>
  <c r="FU569" s="1"/>
  <c r="FO572"/>
  <c r="FU572" s="1"/>
  <c r="LF573"/>
  <c r="LL573" s="1"/>
  <c r="LF583"/>
  <c r="LL583" s="1"/>
  <c r="LF577"/>
  <c r="LL577" s="1"/>
  <c r="LF578"/>
  <c r="LL578" s="1"/>
  <c r="LF576"/>
  <c r="LL576" s="1"/>
  <c r="LF581"/>
  <c r="LL581" s="1"/>
  <c r="LF582"/>
  <c r="LL582" s="1"/>
  <c r="LF580"/>
  <c r="LL580" s="1"/>
  <c r="LF585"/>
  <c r="LL585" s="1"/>
  <c r="LF579"/>
  <c r="LL579" s="1"/>
  <c r="LF584"/>
  <c r="LL584" s="1"/>
  <c r="LF568"/>
  <c r="LL568" s="1"/>
  <c r="LF571"/>
  <c r="LL571" s="1"/>
  <c r="LF567"/>
  <c r="LL567" s="1"/>
  <c r="LF565"/>
  <c r="LL565" s="1"/>
  <c r="LF570"/>
  <c r="LL570" s="1"/>
  <c r="LF566"/>
  <c r="LL566" s="1"/>
  <c r="LF564"/>
  <c r="LL564" s="1"/>
  <c r="LF562"/>
  <c r="LL562" s="1"/>
  <c r="LF569"/>
  <c r="LL569" s="1"/>
  <c r="LF563"/>
  <c r="LL563" s="1"/>
  <c r="LF572"/>
  <c r="LL572" s="1"/>
  <c r="LF560"/>
  <c r="LL560" s="1"/>
  <c r="LF561"/>
  <c r="LL561" s="1"/>
  <c r="ATY567"/>
  <c r="AUE567" s="1"/>
  <c r="ATY576"/>
  <c r="AUE576" s="1"/>
  <c r="ATY585"/>
  <c r="AUE585" s="1"/>
  <c r="ATY580"/>
  <c r="AUE580" s="1"/>
  <c r="ATY582"/>
  <c r="AUE582" s="1"/>
  <c r="ATY573"/>
  <c r="AUE573" s="1"/>
  <c r="ATY583"/>
  <c r="AUE583" s="1"/>
  <c r="ATY578"/>
  <c r="AUE578" s="1"/>
  <c r="ATY584"/>
  <c r="AUE584" s="1"/>
  <c r="ATY579"/>
  <c r="AUE579" s="1"/>
  <c r="ATY581"/>
  <c r="AUE581" s="1"/>
  <c r="ATY577"/>
  <c r="AUE577" s="1"/>
  <c r="ATY570"/>
  <c r="AUE570" s="1"/>
  <c r="ATY564"/>
  <c r="AUE564" s="1"/>
  <c r="ATY565"/>
  <c r="AUE565" s="1"/>
  <c r="ATY563"/>
  <c r="AUE563" s="1"/>
  <c r="ATY572"/>
  <c r="AUE572" s="1"/>
  <c r="ATY561"/>
  <c r="AUE561" s="1"/>
  <c r="ATY568"/>
  <c r="AUE568" s="1"/>
  <c r="ATY566"/>
  <c r="AUE566" s="1"/>
  <c r="ATY562"/>
  <c r="AUE562" s="1"/>
  <c r="ATY571"/>
  <c r="AUE571" s="1"/>
  <c r="ATY569"/>
  <c r="AUE569" s="1"/>
  <c r="ATY560"/>
  <c r="AUE560" s="1"/>
  <c r="AUE559" s="1"/>
  <c r="HE570"/>
  <c r="HK570" s="1"/>
  <c r="HE583"/>
  <c r="HK583" s="1"/>
  <c r="HE579"/>
  <c r="HK579" s="1"/>
  <c r="HE585"/>
  <c r="HK585" s="1"/>
  <c r="HE577"/>
  <c r="HK577" s="1"/>
  <c r="HE581"/>
  <c r="HK581" s="1"/>
  <c r="HE582"/>
  <c r="HK582" s="1"/>
  <c r="HE578"/>
  <c r="HK578" s="1"/>
  <c r="HE584"/>
  <c r="HK584" s="1"/>
  <c r="HE573"/>
  <c r="HK573" s="1"/>
  <c r="HE576"/>
  <c r="HK576" s="1"/>
  <c r="HE580"/>
  <c r="HK580" s="1"/>
  <c r="HE566"/>
  <c r="HK566" s="1"/>
  <c r="HE562"/>
  <c r="HK562" s="1"/>
  <c r="HE565"/>
  <c r="HK565" s="1"/>
  <c r="HE563"/>
  <c r="HK563" s="1"/>
  <c r="HE572"/>
  <c r="HK572" s="1"/>
  <c r="HE560"/>
  <c r="HK560" s="1"/>
  <c r="HE561"/>
  <c r="HK561" s="1"/>
  <c r="HE568"/>
  <c r="HK568" s="1"/>
  <c r="HE564"/>
  <c r="HK564" s="1"/>
  <c r="HE571"/>
  <c r="HK571" s="1"/>
  <c r="HE569"/>
  <c r="HK569" s="1"/>
  <c r="HE567"/>
  <c r="HK567" s="1"/>
  <c r="APX565"/>
  <c r="AQD565" s="1"/>
  <c r="APX576"/>
  <c r="AQD576" s="1"/>
  <c r="APX583"/>
  <c r="AQD583" s="1"/>
  <c r="APX578"/>
  <c r="AQD578" s="1"/>
  <c r="APX580"/>
  <c r="AQD580" s="1"/>
  <c r="APX573"/>
  <c r="AQD573" s="1"/>
  <c r="APX579"/>
  <c r="AQD579" s="1"/>
  <c r="APX584"/>
  <c r="AQD584" s="1"/>
  <c r="APX585"/>
  <c r="AQD585" s="1"/>
  <c r="APX581"/>
  <c r="AQD581" s="1"/>
  <c r="APX577"/>
  <c r="AQD577" s="1"/>
  <c r="APX582"/>
  <c r="AQD582" s="1"/>
  <c r="APX568"/>
  <c r="AQD568" s="1"/>
  <c r="APX569"/>
  <c r="AQD569" s="1"/>
  <c r="APX567"/>
  <c r="AQD567" s="1"/>
  <c r="APX572"/>
  <c r="AQD572" s="1"/>
  <c r="APX561"/>
  <c r="AQD561" s="1"/>
  <c r="APX570"/>
  <c r="AQD570" s="1"/>
  <c r="APX566"/>
  <c r="AQD566" s="1"/>
  <c r="APX564"/>
  <c r="AQD564" s="1"/>
  <c r="APX562"/>
  <c r="AQD562" s="1"/>
  <c r="APX571"/>
  <c r="AQD571" s="1"/>
  <c r="APX563"/>
  <c r="AQD563" s="1"/>
  <c r="APX560"/>
  <c r="AQD560" s="1"/>
  <c r="AQD559" s="1"/>
  <c r="ACZ567"/>
  <c r="ADF567" s="1"/>
  <c r="ACZ576"/>
  <c r="ADF576" s="1"/>
  <c r="ACZ578"/>
  <c r="ADF578" s="1"/>
  <c r="ACZ573"/>
  <c r="ADF573" s="1"/>
  <c r="ACZ579"/>
  <c r="ADF579" s="1"/>
  <c r="ACZ577"/>
  <c r="ADF577" s="1"/>
  <c r="ACZ580"/>
  <c r="ADF580" s="1"/>
  <c r="ACZ585"/>
  <c r="ADF585" s="1"/>
  <c r="ACZ581"/>
  <c r="ADF581" s="1"/>
  <c r="ACZ584"/>
  <c r="ADF584" s="1"/>
  <c r="ACZ583"/>
  <c r="ADF583" s="1"/>
  <c r="ACZ582"/>
  <c r="ADF582" s="1"/>
  <c r="ACZ570"/>
  <c r="ADF570" s="1"/>
  <c r="ACZ568"/>
  <c r="ADF568" s="1"/>
  <c r="ACZ566"/>
  <c r="ADF566" s="1"/>
  <c r="ACZ564"/>
  <c r="ADF564" s="1"/>
  <c r="ACZ571"/>
  <c r="ADF571" s="1"/>
  <c r="ACZ569"/>
  <c r="ADF569" s="1"/>
  <c r="ACZ563"/>
  <c r="ADF563" s="1"/>
  <c r="ACZ560"/>
  <c r="ADF560" s="1"/>
  <c r="ACZ562"/>
  <c r="ADF562" s="1"/>
  <c r="ACZ565"/>
  <c r="ADF565" s="1"/>
  <c r="ACZ572"/>
  <c r="ADF572" s="1"/>
  <c r="ACZ561"/>
  <c r="ADF561" s="1"/>
  <c r="ALW577"/>
  <c r="AMC577" s="1"/>
  <c r="ALW578"/>
  <c r="AMC578" s="1"/>
  <c r="ALW583"/>
  <c r="AMC583" s="1"/>
  <c r="ALW584"/>
  <c r="AMC584" s="1"/>
  <c r="ALW573"/>
  <c r="AMC573" s="1"/>
  <c r="ALW580"/>
  <c r="AMC580" s="1"/>
  <c r="ALW585"/>
  <c r="AMC585" s="1"/>
  <c r="ALW581"/>
  <c r="AMC581" s="1"/>
  <c r="ALW576"/>
  <c r="AMC576" s="1"/>
  <c r="ALW579"/>
  <c r="AMC579" s="1"/>
  <c r="ALW582"/>
  <c r="AMC582" s="1"/>
  <c r="ALW570"/>
  <c r="AMC570" s="1"/>
  <c r="ALW568"/>
  <c r="AMC568" s="1"/>
  <c r="ALW564"/>
  <c r="AMC564" s="1"/>
  <c r="ALW571"/>
  <c r="AMC571" s="1"/>
  <c r="ALW569"/>
  <c r="AMC569" s="1"/>
  <c r="ALW565"/>
  <c r="AMC565" s="1"/>
  <c r="ALW572"/>
  <c r="AMC572" s="1"/>
  <c r="ALW561"/>
  <c r="AMC561" s="1"/>
  <c r="ALW566"/>
  <c r="AMC566" s="1"/>
  <c r="ALW562"/>
  <c r="AMC562" s="1"/>
  <c r="ALW567"/>
  <c r="AMC567" s="1"/>
  <c r="ALW563"/>
  <c r="AMC563" s="1"/>
  <c r="ALW560"/>
  <c r="AMC560" s="1"/>
  <c r="AMC559" s="1"/>
  <c r="ET579"/>
  <c r="EZ579" s="1"/>
  <c r="ET577"/>
  <c r="EZ577" s="1"/>
  <c r="ET573"/>
  <c r="EZ573" s="1"/>
  <c r="ET583"/>
  <c r="EZ583" s="1"/>
  <c r="ET582"/>
  <c r="EZ582" s="1"/>
  <c r="ET578"/>
  <c r="EZ578" s="1"/>
  <c r="ET576"/>
  <c r="EZ576" s="1"/>
  <c r="ET585"/>
  <c r="EZ585" s="1"/>
  <c r="ET584"/>
  <c r="EZ584" s="1"/>
  <c r="ET580"/>
  <c r="EZ580" s="1"/>
  <c r="ET581"/>
  <c r="EZ581" s="1"/>
  <c r="ET570"/>
  <c r="EZ570" s="1"/>
  <c r="ET568"/>
  <c r="EZ568" s="1"/>
  <c r="ET569"/>
  <c r="EZ569" s="1"/>
  <c r="ET567"/>
  <c r="EZ567" s="1"/>
  <c r="ET565"/>
  <c r="EZ565" s="1"/>
  <c r="ET563"/>
  <c r="EZ563" s="1"/>
  <c r="ET572"/>
  <c r="EZ572" s="1"/>
  <c r="ET561"/>
  <c r="EZ561" s="1"/>
  <c r="ET566"/>
  <c r="EZ566" s="1"/>
  <c r="ET564"/>
  <c r="EZ564" s="1"/>
  <c r="ET562"/>
  <c r="EZ562" s="1"/>
  <c r="ET571"/>
  <c r="EZ571" s="1"/>
  <c r="ET560"/>
  <c r="EZ560" s="1"/>
  <c r="EZ559" s="1"/>
  <c r="UX560"/>
  <c r="VD560" s="1"/>
  <c r="UX583"/>
  <c r="VD583" s="1"/>
  <c r="UX584"/>
  <c r="VD584" s="1"/>
  <c r="UX585"/>
  <c r="VD585" s="1"/>
  <c r="UX579"/>
  <c r="VD579" s="1"/>
  <c r="UX577"/>
  <c r="VD577" s="1"/>
  <c r="UX582"/>
  <c r="VD582" s="1"/>
  <c r="UX576"/>
  <c r="VD576" s="1"/>
  <c r="UX581"/>
  <c r="VD581" s="1"/>
  <c r="UX578"/>
  <c r="VD578" s="1"/>
  <c r="UX580"/>
  <c r="VD580" s="1"/>
  <c r="UX573"/>
  <c r="VD573" s="1"/>
  <c r="UX568"/>
  <c r="VD568" s="1"/>
  <c r="UX566"/>
  <c r="VD566" s="1"/>
  <c r="UX564"/>
  <c r="VD564" s="1"/>
  <c r="UX569"/>
  <c r="VD569" s="1"/>
  <c r="UX567"/>
  <c r="VD567" s="1"/>
  <c r="UX565"/>
  <c r="VD565" s="1"/>
  <c r="UX572"/>
  <c r="VD572" s="1"/>
  <c r="UX561"/>
  <c r="VD561" s="1"/>
  <c r="UX570"/>
  <c r="VD570" s="1"/>
  <c r="UX562"/>
  <c r="VD562" s="1"/>
  <c r="UX571"/>
  <c r="VD571" s="1"/>
  <c r="UX563"/>
  <c r="VD563" s="1"/>
  <c r="AFK583"/>
  <c r="AFQ583" s="1"/>
  <c r="AFK581"/>
  <c r="AFQ581" s="1"/>
  <c r="AFK579"/>
  <c r="AFQ579" s="1"/>
  <c r="AFK577"/>
  <c r="AFQ577" s="1"/>
  <c r="AFK582"/>
  <c r="AFQ582" s="1"/>
  <c r="AFK584"/>
  <c r="AFQ584" s="1"/>
  <c r="AFK578"/>
  <c r="AFQ578" s="1"/>
  <c r="AFK576"/>
  <c r="AFQ576" s="1"/>
  <c r="AFK573"/>
  <c r="AFQ573" s="1"/>
  <c r="AFK580"/>
  <c r="AFQ580" s="1"/>
  <c r="AFK585"/>
  <c r="AFQ585" s="1"/>
  <c r="AFK568"/>
  <c r="AFQ568" s="1"/>
  <c r="AFK564"/>
  <c r="AFQ564" s="1"/>
  <c r="AFK571"/>
  <c r="AFQ571" s="1"/>
  <c r="AFK569"/>
  <c r="AFQ569" s="1"/>
  <c r="AFK563"/>
  <c r="AFQ563" s="1"/>
  <c r="AFK572"/>
  <c r="AFQ572" s="1"/>
  <c r="AFK561"/>
  <c r="AFQ561" s="1"/>
  <c r="AFK570"/>
  <c r="AFQ570" s="1"/>
  <c r="AFK566"/>
  <c r="AFQ566" s="1"/>
  <c r="AFK562"/>
  <c r="AFQ562" s="1"/>
  <c r="AFK567"/>
  <c r="AFQ567" s="1"/>
  <c r="AFK565"/>
  <c r="AFQ565" s="1"/>
  <c r="AFK560"/>
  <c r="AFQ560" s="1"/>
  <c r="AFQ559" s="1"/>
  <c r="QW584"/>
  <c r="RC584" s="1"/>
  <c r="QW573"/>
  <c r="RC573" s="1"/>
  <c r="QW583"/>
  <c r="RC583" s="1"/>
  <c r="QW580"/>
  <c r="RC580" s="1"/>
  <c r="QW577"/>
  <c r="RC577" s="1"/>
  <c r="QW579"/>
  <c r="RC579" s="1"/>
  <c r="QW581"/>
  <c r="RC581" s="1"/>
  <c r="QW578"/>
  <c r="RC578" s="1"/>
  <c r="QW576"/>
  <c r="RC576" s="1"/>
  <c r="QW585"/>
  <c r="RC585" s="1"/>
  <c r="QW582"/>
  <c r="RC582" s="1"/>
  <c r="QW564"/>
  <c r="RC564" s="1"/>
  <c r="QW571"/>
  <c r="RC571" s="1"/>
  <c r="QW565"/>
  <c r="RC565" s="1"/>
  <c r="QW563"/>
  <c r="RC563" s="1"/>
  <c r="QW572"/>
  <c r="RC572" s="1"/>
  <c r="QW560"/>
  <c r="RC560" s="1"/>
  <c r="QW561"/>
  <c r="RC561" s="1"/>
  <c r="QW570"/>
  <c r="RC570" s="1"/>
  <c r="QW568"/>
  <c r="RC568" s="1"/>
  <c r="QW566"/>
  <c r="RC566" s="1"/>
  <c r="QW562"/>
  <c r="RC562" s="1"/>
  <c r="QW569"/>
  <c r="RC569" s="1"/>
  <c r="QW567"/>
  <c r="RC567" s="1"/>
  <c r="XI577"/>
  <c r="XO577" s="1"/>
  <c r="XI581"/>
  <c r="XO581" s="1"/>
  <c r="XI580"/>
  <c r="XO580" s="1"/>
  <c r="XI585"/>
  <c r="XO585" s="1"/>
  <c r="XI584"/>
  <c r="XO584" s="1"/>
  <c r="XI573"/>
  <c r="XO573" s="1"/>
  <c r="XI582"/>
  <c r="XO582" s="1"/>
  <c r="XI576"/>
  <c r="XO576" s="1"/>
  <c r="XI583"/>
  <c r="XO583" s="1"/>
  <c r="XI578"/>
  <c r="XO578" s="1"/>
  <c r="XI579"/>
  <c r="XO579" s="1"/>
  <c r="XI568"/>
  <c r="XO568" s="1"/>
  <c r="XI566"/>
  <c r="XO566" s="1"/>
  <c r="XI562"/>
  <c r="XO562" s="1"/>
  <c r="XI563"/>
  <c r="XO563" s="1"/>
  <c r="XI560"/>
  <c r="XO560" s="1"/>
  <c r="XI570"/>
  <c r="XO570" s="1"/>
  <c r="XI564"/>
  <c r="XO564" s="1"/>
  <c r="XI571"/>
  <c r="XO571" s="1"/>
  <c r="XI569"/>
  <c r="XO569" s="1"/>
  <c r="XI567"/>
  <c r="XO567" s="1"/>
  <c r="XI565"/>
  <c r="XO565" s="1"/>
  <c r="XI572"/>
  <c r="XO572" s="1"/>
  <c r="XI561"/>
  <c r="XO561" s="1"/>
  <c r="MV580"/>
  <c r="NB580" s="1"/>
  <c r="MV573"/>
  <c r="NB573" s="1"/>
  <c r="MV579"/>
  <c r="NB579" s="1"/>
  <c r="MV584"/>
  <c r="NB584" s="1"/>
  <c r="MV585"/>
  <c r="NB585" s="1"/>
  <c r="MV581"/>
  <c r="NB581" s="1"/>
  <c r="MV577"/>
  <c r="NB577" s="1"/>
  <c r="MV582"/>
  <c r="NB582" s="1"/>
  <c r="MV576"/>
  <c r="NB576" s="1"/>
  <c r="MV583"/>
  <c r="NB583" s="1"/>
  <c r="MV578"/>
  <c r="NB578" s="1"/>
  <c r="MV568"/>
  <c r="NB568" s="1"/>
  <c r="MV566"/>
  <c r="NB566" s="1"/>
  <c r="MV564"/>
  <c r="NB564" s="1"/>
  <c r="MV569"/>
  <c r="NB569" s="1"/>
  <c r="MV567"/>
  <c r="NB567" s="1"/>
  <c r="MV565"/>
  <c r="NB565" s="1"/>
  <c r="MV560"/>
  <c r="NB560" s="1"/>
  <c r="MV561"/>
  <c r="NB561" s="1"/>
  <c r="MV570"/>
  <c r="NB570" s="1"/>
  <c r="MV562"/>
  <c r="NB562" s="1"/>
  <c r="MV571"/>
  <c r="NB571" s="1"/>
  <c r="MV563"/>
  <c r="NB563" s="1"/>
  <c r="MV572"/>
  <c r="NB572" s="1"/>
  <c r="AS584"/>
  <c r="AY584" s="1"/>
  <c r="AS573"/>
  <c r="AY573" s="1"/>
  <c r="AS585"/>
  <c r="AY585" s="1"/>
  <c r="AS580"/>
  <c r="AY580" s="1"/>
  <c r="AS582"/>
  <c r="AY582" s="1"/>
  <c r="AS579"/>
  <c r="AY579" s="1"/>
  <c r="AS583"/>
  <c r="AY583" s="1"/>
  <c r="AS578"/>
  <c r="AY578" s="1"/>
  <c r="AS576"/>
  <c r="AY576" s="1"/>
  <c r="AS577"/>
  <c r="AY577" s="1"/>
  <c r="AS581"/>
  <c r="AY581" s="1"/>
  <c r="AS570"/>
  <c r="AY570" s="1"/>
  <c r="AS564"/>
  <c r="AY564" s="1"/>
  <c r="AS571"/>
  <c r="AY571" s="1"/>
  <c r="AS572"/>
  <c r="AY572" s="1"/>
  <c r="AS560"/>
  <c r="AY560" s="1"/>
  <c r="AS561"/>
  <c r="AY561" s="1"/>
  <c r="AS568"/>
  <c r="AY568" s="1"/>
  <c r="AS566"/>
  <c r="AY566" s="1"/>
  <c r="AS562"/>
  <c r="AY562" s="1"/>
  <c r="AS569"/>
  <c r="AY569" s="1"/>
  <c r="AS567"/>
  <c r="AY567" s="1"/>
  <c r="AS565"/>
  <c r="AY565" s="1"/>
  <c r="AS563"/>
  <c r="AY563" s="1"/>
  <c r="DJ559" l="1"/>
  <c r="CO559"/>
  <c r="TN575"/>
  <c r="AEA559"/>
  <c r="GP559"/>
  <c r="ATJ559"/>
  <c r="KQ559"/>
  <c r="AD559"/>
  <c r="AVU560"/>
  <c r="AVU576"/>
  <c r="AD575"/>
  <c r="AY559"/>
  <c r="NB559"/>
  <c r="XO559"/>
  <c r="XO575"/>
  <c r="AFQ575"/>
  <c r="AFQ589" s="1"/>
  <c r="AFQ590" s="1"/>
  <c r="VD575"/>
  <c r="ADF559"/>
  <c r="ADF575"/>
  <c r="AQD575"/>
  <c r="AQD589" s="1"/>
  <c r="AQD590" s="1"/>
  <c r="HK559"/>
  <c r="AUE575"/>
  <c r="AUE589" s="1"/>
  <c r="AUE590" s="1"/>
  <c r="FU559"/>
  <c r="AVU561"/>
  <c r="AVU571"/>
  <c r="AVU564"/>
  <c r="AVU563"/>
  <c r="AVU569"/>
  <c r="AVU570"/>
  <c r="AVU579"/>
  <c r="AVU578"/>
  <c r="AVU581"/>
  <c r="AVU580"/>
  <c r="BT559"/>
  <c r="AKM559"/>
  <c r="ASO575"/>
  <c r="AJR575"/>
  <c r="YJ575"/>
  <c r="ANS575"/>
  <c r="ANS589" s="1"/>
  <c r="ANS590" s="1"/>
  <c r="ART559"/>
  <c r="WT575"/>
  <c r="AMX575"/>
  <c r="IF559"/>
  <c r="AUZ559"/>
  <c r="AUZ575"/>
  <c r="MG575"/>
  <c r="VY559"/>
  <c r="VY575"/>
  <c r="QH575"/>
  <c r="AEA575"/>
  <c r="AEA589" s="1"/>
  <c r="AEA590" s="1"/>
  <c r="ALH559"/>
  <c r="ALH575"/>
  <c r="API575"/>
  <c r="GP575"/>
  <c r="GP589" s="1"/>
  <c r="GP590" s="1"/>
  <c r="ATJ575"/>
  <c r="ATJ589" s="1"/>
  <c r="ATJ590" s="1"/>
  <c r="KQ575"/>
  <c r="KQ589" s="1"/>
  <c r="KQ590" s="1"/>
  <c r="EE575"/>
  <c r="EE559"/>
  <c r="OR575"/>
  <c r="JV575"/>
  <c r="JV559"/>
  <c r="NW559"/>
  <c r="ZE575"/>
  <c r="RX575"/>
  <c r="RX589" s="1"/>
  <c r="RX590" s="1"/>
  <c r="AHG559"/>
  <c r="AHG575"/>
  <c r="AIW559"/>
  <c r="AY575"/>
  <c r="NB575"/>
  <c r="RC559"/>
  <c r="RC589" s="1"/>
  <c r="RC590" s="1"/>
  <c r="RC575"/>
  <c r="VD559"/>
  <c r="EZ575"/>
  <c r="EZ589" s="1"/>
  <c r="EZ590" s="1"/>
  <c r="AMC575"/>
  <c r="AMC589" s="1"/>
  <c r="AMC590" s="1"/>
  <c r="HK575"/>
  <c r="LL559"/>
  <c r="LL589" s="1"/>
  <c r="LL590" s="1"/>
  <c r="LL575"/>
  <c r="FU575"/>
  <c r="PM575"/>
  <c r="PM589" s="1"/>
  <c r="PM590" s="1"/>
  <c r="AVU565"/>
  <c r="AVU562"/>
  <c r="AVU568"/>
  <c r="AVU572"/>
  <c r="AVU567"/>
  <c r="AVU566"/>
  <c r="AVU583"/>
  <c r="AVU582"/>
  <c r="AVU585"/>
  <c r="AVU584"/>
  <c r="AVU573"/>
  <c r="AVU577"/>
  <c r="ACK559"/>
  <c r="ACK589" s="1"/>
  <c r="ACK590" s="1"/>
  <c r="ACK575"/>
  <c r="TN559"/>
  <c r="TN589" s="1"/>
  <c r="TN590" s="1"/>
  <c r="BT575"/>
  <c r="AKM575"/>
  <c r="ZZ559"/>
  <c r="ZZ575"/>
  <c r="ZZ589" s="1"/>
  <c r="ZZ590" s="1"/>
  <c r="AON575"/>
  <c r="AON559"/>
  <c r="AON589" s="1"/>
  <c r="AON590" s="1"/>
  <c r="AIB559"/>
  <c r="AIB575"/>
  <c r="ASO559"/>
  <c r="AJR559"/>
  <c r="AJR589" s="1"/>
  <c r="AJR590" s="1"/>
  <c r="YJ559"/>
  <c r="AGL559"/>
  <c r="AGL589" s="1"/>
  <c r="AGL590" s="1"/>
  <c r="AGL575"/>
  <c r="ART575"/>
  <c r="JA559"/>
  <c r="JA575"/>
  <c r="WT559"/>
  <c r="WT589" s="1"/>
  <c r="WT590" s="1"/>
  <c r="AMX559"/>
  <c r="AEV559"/>
  <c r="AEV575"/>
  <c r="AQY575"/>
  <c r="AQY589" s="1"/>
  <c r="AQY590" s="1"/>
  <c r="IF575"/>
  <c r="IF589" s="1"/>
  <c r="IF590" s="1"/>
  <c r="MG559"/>
  <c r="QH559"/>
  <c r="QH589" s="1"/>
  <c r="QH590" s="1"/>
  <c r="UI559"/>
  <c r="UI575"/>
  <c r="UI589" s="1"/>
  <c r="UI590" s="1"/>
  <c r="DJ575"/>
  <c r="ABP559"/>
  <c r="ABP589" s="1"/>
  <c r="ABP590" s="1"/>
  <c r="ABP575"/>
  <c r="API559"/>
  <c r="API589" s="1"/>
  <c r="API590" s="1"/>
  <c r="OR559"/>
  <c r="OR589" s="1"/>
  <c r="OR590" s="1"/>
  <c r="AAU559"/>
  <c r="AAU589" s="1"/>
  <c r="AAU590" s="1"/>
  <c r="AAU575"/>
  <c r="CO575"/>
  <c r="CO589" s="1"/>
  <c r="CO590" s="1"/>
  <c r="NW575"/>
  <c r="ZE559"/>
  <c r="AIW575"/>
  <c r="AIW589" s="1"/>
  <c r="AIW590" s="1"/>
  <c r="DJ589" l="1"/>
  <c r="DJ590" s="1"/>
  <c r="MG589"/>
  <c r="MG590" s="1"/>
  <c r="YJ589"/>
  <c r="YJ590" s="1"/>
  <c r="ASO589"/>
  <c r="ASO590" s="1"/>
  <c r="VY589"/>
  <c r="VY590" s="1"/>
  <c r="AUZ589"/>
  <c r="AUZ590" s="1"/>
  <c r="XO589"/>
  <c r="XO590" s="1"/>
  <c r="ZE589"/>
  <c r="ZE590" s="1"/>
  <c r="BT589"/>
  <c r="BT590" s="1"/>
  <c r="FU589"/>
  <c r="FU590" s="1"/>
  <c r="VD589"/>
  <c r="VD590" s="1"/>
  <c r="AY589"/>
  <c r="AY590" s="1"/>
  <c r="AVU575"/>
  <c r="AD589"/>
  <c r="AD590" s="1"/>
  <c r="AEV589"/>
  <c r="AEV590" s="1"/>
  <c r="JA589"/>
  <c r="JA590" s="1"/>
  <c r="AIB589"/>
  <c r="AIB590" s="1"/>
  <c r="AHG589"/>
  <c r="AHG590" s="1"/>
  <c r="NW589"/>
  <c r="NW590" s="1"/>
  <c r="JV589"/>
  <c r="JV590" s="1"/>
  <c r="EE589"/>
  <c r="EE590" s="1"/>
  <c r="ALH589"/>
  <c r="ALH590" s="1"/>
  <c r="AMX589"/>
  <c r="AMX590" s="1"/>
  <c r="ART589"/>
  <c r="ART590" s="1"/>
  <c r="AKM589"/>
  <c r="AKM590" s="1"/>
  <c r="HK589"/>
  <c r="HK590" s="1"/>
  <c r="ADF589"/>
  <c r="ADF590" s="1"/>
  <c r="NB589"/>
  <c r="NB590" s="1"/>
  <c r="AVU559"/>
  <c r="AVU589" s="1"/>
  <c r="AVU590" s="1"/>
</calcChain>
</file>

<file path=xl/comments1.xml><?xml version="1.0" encoding="utf-8"?>
<comments xmlns="http://schemas.openxmlformats.org/spreadsheetml/2006/main">
  <authors>
    <author>Автор</author>
  </authors>
  <commentList>
    <comment ref="A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I14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A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I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A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I16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A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I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A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I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I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A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I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A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I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A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I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I23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I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I25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I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A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0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1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1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5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1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7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0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0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0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0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5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5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5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2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28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2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2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28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29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29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2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3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3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3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3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3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3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33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3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34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4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3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3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3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3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3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3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3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3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3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3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3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3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3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3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3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3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4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2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4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5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4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47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4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4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4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4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4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4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50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5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50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5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0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0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0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5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5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5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5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5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5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5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5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5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5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5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A58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питание, бутилированная вода, мягкий инвентарь, средства хозяйственно-бытового назначения</t>
        </r>
      </text>
    </comment>
    <comment ref="A58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питание, бутилированная вода, мягкий инвентарь, средства хозяйственно-бытового назначения</t>
        </r>
      </text>
    </comment>
  </commentList>
</comments>
</file>

<file path=xl/comments2.xml><?xml version="1.0" encoding="utf-8"?>
<comments xmlns="http://schemas.openxmlformats.org/spreadsheetml/2006/main">
  <authors>
    <author>Автор</author>
  </authors>
  <commentList>
    <comment ref="A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</commentList>
</comments>
</file>

<file path=xl/comments3.xml><?xml version="1.0" encoding="utf-8"?>
<comments xmlns="http://schemas.openxmlformats.org/spreadsheetml/2006/main">
  <authors>
    <author>Автор</author>
  </authors>
  <commentList>
    <comment ref="H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ст.6 ОЗ от 16.12.2019 № 256-ЗС</t>
        </r>
      </text>
    </comment>
    <comment ref="A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</commentList>
</comments>
</file>

<file path=xl/comments4.xml><?xml version="1.0" encoding="utf-8"?>
<comments xmlns="http://schemas.openxmlformats.org/spreadsheetml/2006/main">
  <authors>
    <author>Автор</author>
  </authors>
  <commentList>
    <comment ref="H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ст.6 ОЗ от 16.12.2019 № 256-ЗС</t>
        </r>
      </text>
    </comment>
    <comment ref="I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ст.6 ОЗ от 16.12.2019 № 256-ЗС</t>
        </r>
      </text>
    </comment>
    <comment ref="A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</commentList>
</comments>
</file>

<file path=xl/comments5.xml><?xml version="1.0" encoding="utf-8"?>
<comments xmlns="http://schemas.openxmlformats.org/spreadsheetml/2006/main">
  <authors>
    <author>Автор</author>
  </authors>
  <commentList>
    <comment ref="H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ст.6 ОЗ от 16.12.2019 № 256-ЗС</t>
        </r>
      </text>
    </comment>
    <comment ref="I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ст.6 от 16.12.2019 № 256-ЗС</t>
        </r>
      </text>
    </comment>
    <comment ref="J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ст.6 ОЗ от 16.12.2019 № 256-ЗС</t>
        </r>
      </text>
    </comment>
    <comment ref="A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A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A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A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A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A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A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A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</commentList>
</comments>
</file>

<file path=xl/comments6.xml><?xml version="1.0" encoding="utf-8"?>
<comments xmlns="http://schemas.openxmlformats.org/spreadsheetml/2006/main">
  <authors>
    <author>Автор</author>
  </authors>
  <commentList>
    <comment ref="B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12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14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1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2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21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2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23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2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28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30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3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3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37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3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39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4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4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44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4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4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46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4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4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4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5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5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5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53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5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55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5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6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60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6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6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62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69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71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7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7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76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7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7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78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7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8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8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8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8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8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85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8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87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8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9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92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9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9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94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9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9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9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9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9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10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101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0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03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0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0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109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11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1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111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11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1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1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11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11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11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118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1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20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2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2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125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12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2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127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1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12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1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12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3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13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1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132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1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13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134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3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136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13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</commentList>
</comments>
</file>

<file path=xl/comments7.xml><?xml version="1.0" encoding="utf-8"?>
<comments xmlns="http://schemas.openxmlformats.org/spreadsheetml/2006/main">
  <authors>
    <author>Автор</author>
  </authors>
  <commentList>
    <comment ref="K21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до Ростова электричка 120, маршрутка 140</t>
        </r>
      </text>
    </comment>
    <comment ref="B26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 от 1 года до 3 лет, 12 час</t>
        </r>
      </text>
    </comment>
    <comment ref="C263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2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одновозрастные, старше 3 лет, 12 час</t>
        </r>
      </text>
    </comment>
    <comment ref="C264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26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от 2 мес до 8 лет, 12 час</t>
        </r>
      </text>
    </comment>
    <comment ref="C265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B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2 возраста, 12 час</t>
        </r>
      </text>
    </comment>
    <comment ref="C266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B2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разновозрастные, старше 3 лет, 3 возраста, 12 час</t>
        </r>
      </text>
    </comment>
    <comment ref="C267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268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2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тяжелые и т.п., старше 3 лет, 12 час</t>
        </r>
      </text>
    </comment>
    <comment ref="C269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B2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до 3 лет, 12 час</t>
        </r>
      </text>
    </comment>
    <comment ref="C270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до 3 лет
полного дня</t>
        </r>
      </text>
    </comment>
    <comment ref="B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слабослышащие и т.п., старше 3 лет, 12 час</t>
        </r>
      </text>
    </comment>
    <comment ref="C271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овз 
от 3 до 8 лет
полного дня</t>
        </r>
      </text>
    </comment>
    <comment ref="C272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273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  <comment ref="C274" authorId="0">
      <text>
        <r>
          <rPr>
            <b/>
            <sz val="9"/>
            <color indexed="81"/>
            <rFont val="Tahoma"/>
            <family val="2"/>
            <charset val="204"/>
          </rPr>
          <t>Eko</t>
        </r>
        <r>
          <rPr>
            <sz val="9"/>
            <color indexed="81"/>
            <rFont val="Tahoma"/>
            <family val="2"/>
            <charset val="204"/>
          </rPr>
          <t xml:space="preserve"> 
кроме ОВЗ
до 3 лет
полного дня</t>
        </r>
      </text>
    </comment>
    <comment ref="C275" author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без овз
от 3 до 8 лет
полного дня</t>
        </r>
      </text>
    </comment>
  </commentList>
</comments>
</file>

<file path=xl/sharedStrings.xml><?xml version="1.0" encoding="utf-8"?>
<sst xmlns="http://schemas.openxmlformats.org/spreadsheetml/2006/main" count="12905" uniqueCount="1330">
  <si>
    <t>наименование муниципальной услуги</t>
  </si>
  <si>
    <t>уникальный номер реестровой записи</t>
  </si>
  <si>
    <t>№ п/п</t>
  </si>
  <si>
    <t>наименование</t>
  </si>
  <si>
    <t>3а</t>
  </si>
  <si>
    <t>3б</t>
  </si>
  <si>
    <t>1.</t>
  </si>
  <si>
    <t>1.1</t>
  </si>
  <si>
    <t>1.2</t>
  </si>
  <si>
    <t>расходы на приобретение и содержание средств обучения и воспитания (учебников, в том числе учебников с электронными приложениями, являющимися их составной частью, учебно-методической литературы и материалов в форме печатных и электронных образовательных и информационных ресурсов по всем учебным предметам, дополнительной литературы, дидактических материалов, аудио- и видеоматериалов, канцелярских принадлежностей и расходных материалов для занятий с обучающимися, приборов, оборудования и инвентаря, включая игровое и спортивное оборудование и инвентарь, инструментов (в том числе музыкальных), учебно-наглядных пособий, игр и игрушек, компьютеров, аппаратно-программных и аудиовизуальных средств,  необходимых для организации всех видов учебной деятельности и создания развивающей предметно-пространственной среды, в том числе специальных для детей с ограниченными возможностями здоровья)</t>
  </si>
  <si>
    <t>1.3</t>
  </si>
  <si>
    <t>2.</t>
  </si>
  <si>
    <t>Натуральные нормы на общехозяйственные нужды</t>
  </si>
  <si>
    <t>2.1</t>
  </si>
  <si>
    <t>Коммунальные услуги</t>
  </si>
  <si>
    <t>2.2</t>
  </si>
  <si>
    <t>Содержание объектов недвижимого имущества, необходимого для выполнения муниципального задания</t>
  </si>
  <si>
    <t>2.3</t>
  </si>
  <si>
    <t>Содержание объектов особо ценного движимого имущества, необходимого для выполнения муниципального задания</t>
  </si>
  <si>
    <t>2.4</t>
  </si>
  <si>
    <t>Услуги связи</t>
  </si>
  <si>
    <t>2.5</t>
  </si>
  <si>
    <t>Транспортные услуги</t>
  </si>
  <si>
    <t>2.6</t>
  </si>
  <si>
    <t>2.7</t>
  </si>
  <si>
    <t>Прочие общехозяйственные нужды</t>
  </si>
  <si>
    <t>Затраты на оплату труда с начислениями на выплаты по оплате труда работников, которые не принимают непосредственного участия в оказании муниципальной услуги</t>
  </si>
  <si>
    <t>Материальные запасы и особо ценное движимое имущество, потребляемые (используемые) в процессе оказания муниципальной услуги -</t>
  </si>
  <si>
    <t>Натуральные нормы, непосредственно связанные с оказанием муниципальной услуги:</t>
  </si>
  <si>
    <t>Иные натуральные нормы, непосредственно используемые в процессе оказания муниципальной услуги:</t>
  </si>
  <si>
    <t>1.2+1.3</t>
  </si>
  <si>
    <t>в том числе</t>
  </si>
  <si>
    <t>час</t>
  </si>
  <si>
    <t>куб.м</t>
  </si>
  <si>
    <t>квт/ч</t>
  </si>
  <si>
    <t>Гкал</t>
  </si>
  <si>
    <t>ИТОГО</t>
  </si>
  <si>
    <t>средневзвешенный тариф на единицу комм. услуг, руб.</t>
  </si>
  <si>
    <t>2.1.1.</t>
  </si>
  <si>
    <t>Газ</t>
  </si>
  <si>
    <t>2.1.2.</t>
  </si>
  <si>
    <t>Электроэнергия</t>
  </si>
  <si>
    <t>2.1.3.</t>
  </si>
  <si>
    <t>Теплоэнергия на отопление зданий, помещений и сооружений</t>
  </si>
  <si>
    <t>2.1.4.</t>
  </si>
  <si>
    <t>Холодное водоснабжение</t>
  </si>
  <si>
    <t>2.1.5.</t>
  </si>
  <si>
    <t>Водоотведение</t>
  </si>
  <si>
    <t>Нормативы</t>
  </si>
  <si>
    <t>применяемые при определении затрат на финансовое обеспечение образовательного учреждения</t>
  </si>
  <si>
    <t>срок использования, лет</t>
  </si>
  <si>
    <t>примечание</t>
  </si>
  <si>
    <t>Бумага А4 (для принтера и копир. аппарата)</t>
  </si>
  <si>
    <t>Компьютер (со всеми комплектующими)</t>
  </si>
  <si>
    <t>Принтер лазерный формат А4 для монохромной печати</t>
  </si>
  <si>
    <t>Многофункциональное устройство для монохромной печати, копирования и сканирования в формате А4 (МФУ)</t>
  </si>
  <si>
    <t>Телефон-факс</t>
  </si>
  <si>
    <t>Термочувствительная бумага для факсимильных аппаратов</t>
  </si>
  <si>
    <t>кол-во в год на 1 обучающегося</t>
  </si>
  <si>
    <t>1 в год на устройство</t>
  </si>
  <si>
    <t>Картридж для лазерного монохромного принтера</t>
  </si>
  <si>
    <t>Картридж для МФУ</t>
  </si>
  <si>
    <t>стоимость в год на 1 обучающегося, руб.</t>
  </si>
  <si>
    <t>средняя рыночная цена за 1 единицу, руб.</t>
  </si>
  <si>
    <t>1 на учреждение</t>
  </si>
  <si>
    <t>1 учреждение</t>
  </si>
  <si>
    <t>1 в месяц на устройство</t>
  </si>
  <si>
    <t>носители информации</t>
  </si>
  <si>
    <t xml:space="preserve">мобильные носители информации 
USBфлэш - накопитель
</t>
  </si>
  <si>
    <t>внешний жесткий диск</t>
  </si>
  <si>
    <t>2 единицы на учреждение</t>
  </si>
  <si>
    <t>канцелярские принадлежности</t>
  </si>
  <si>
    <t>компьютеры, оргтехника и расходные материалы и запасные части к компьютерам и оргтехнике</t>
  </si>
  <si>
    <t>Папка с арочным механизмом (для бумаг формата А4, 50мм)</t>
  </si>
  <si>
    <t>Дырокол на 2 отверстия</t>
  </si>
  <si>
    <t>Линейка 30см</t>
  </si>
  <si>
    <t>Ластик</t>
  </si>
  <si>
    <t>Книга учета формат А4, 96 листов</t>
  </si>
  <si>
    <t>1 раз в год на учреждение</t>
  </si>
  <si>
    <t xml:space="preserve">Папка-скоросшиватель бумажная </t>
  </si>
  <si>
    <t>по 4 на 1 работника и на 1 группу в год</t>
  </si>
  <si>
    <t>Папка скоросшиватель пластиковая</t>
  </si>
  <si>
    <t>Папка-файл прозрачный с боковой перфорацией,  А4 (упаковка -100шт.)</t>
  </si>
  <si>
    <t xml:space="preserve">Маркер-выделитель </t>
  </si>
  <si>
    <t xml:space="preserve">по 1 упаковке в год на 1 работника и на 1 преподавателя  </t>
  </si>
  <si>
    <t>Папка-уголок А4 цветная</t>
  </si>
  <si>
    <t>Антистеплер</t>
  </si>
  <si>
    <t>Степлер №10</t>
  </si>
  <si>
    <t>Степлер №24</t>
  </si>
  <si>
    <t>Скобы №10</t>
  </si>
  <si>
    <t>Скобы №24</t>
  </si>
  <si>
    <t>Ручка шариковая</t>
  </si>
  <si>
    <t>Ручка гелевая черная</t>
  </si>
  <si>
    <t>Ручка гелевая красная</t>
  </si>
  <si>
    <t>Калькулятор</t>
  </si>
  <si>
    <t>Скрепки канцелярские (28мм)</t>
  </si>
  <si>
    <t>Скрепки канцелярские (50мм)</t>
  </si>
  <si>
    <t>Скрепочница</t>
  </si>
  <si>
    <t>Папка для документов (на подпись)</t>
  </si>
  <si>
    <t>Зажим для бумаг металлический (19мм)</t>
  </si>
  <si>
    <t>Зажим для бумаг металлический (32мм)</t>
  </si>
  <si>
    <t>Зажим для бумаг металлический (51мм)</t>
  </si>
  <si>
    <t>Скотч прозрачный канцелярская (ширина 19мм)</t>
  </si>
  <si>
    <t xml:space="preserve">Клеящий карандаш, 20 г </t>
  </si>
  <si>
    <t>Клей ПВА-М канцелярский (125г)</t>
  </si>
  <si>
    <t>Ножницы</t>
  </si>
  <si>
    <t>Стикеры-закладки с клейким краем пластиковые цветные, формат 45х12 мм (упаковка – 5 цветов по 20 листов)</t>
  </si>
  <si>
    <t>Бумага для заметок с липким краем, формат 76х76 (упаковка – 400 листов)</t>
  </si>
  <si>
    <t>Корректирующая жидкость, 20мл</t>
  </si>
  <si>
    <t>Блок для записей</t>
  </si>
  <si>
    <t>Точилка для карандашей</t>
  </si>
  <si>
    <t>Календарь перекидной ежедневный</t>
  </si>
  <si>
    <t>Подставка под перекидной календарь</t>
  </si>
  <si>
    <t>Вертикальный накопитель для бумаг</t>
  </si>
  <si>
    <t>Штемпельная краска</t>
  </si>
  <si>
    <t xml:space="preserve">Ежедневник </t>
  </si>
  <si>
    <t>по 1 в год на 1 секретаря и 1 гл.бухгалтера</t>
  </si>
  <si>
    <t>Корзина для бумаг</t>
  </si>
  <si>
    <t>Вешалка-плечики</t>
  </si>
  <si>
    <t>Шнурки для подшивки дел</t>
  </si>
  <si>
    <t>Корзина для мусора</t>
  </si>
  <si>
    <t>Мешки для мусора (в упаковке 20 шт.)</t>
  </si>
  <si>
    <t>Мыло жидкое для рук (500мл)</t>
  </si>
  <si>
    <t>Салфетки влажные числящие для оргтехники</t>
  </si>
  <si>
    <t>Средство моющее (для мытья сантехники, объем 500 мл)</t>
  </si>
  <si>
    <t>Батарейка (аккумуляторная) для часов</t>
  </si>
  <si>
    <t>1 на учреждение, на 1 учебный кабинет</t>
  </si>
  <si>
    <t>Часы</t>
  </si>
  <si>
    <t>Салфетки вискозные (для мытья поверхностей кроме пола)</t>
  </si>
  <si>
    <t>Набор: щетка для подметания пола с черенком и совком</t>
  </si>
  <si>
    <t>Тряпка (насадка) из микрофибры для мытья пола</t>
  </si>
  <si>
    <t>Перчатки резиновые (пара)</t>
  </si>
  <si>
    <t>Бумага туалетная</t>
  </si>
  <si>
    <t>Швабра с корпусом из пластмассы и ручкой из легкого металла</t>
  </si>
  <si>
    <t>по 1 на 1 компьютер в год</t>
  </si>
  <si>
    <t>Средство моющее (для мытья полов, объем 500 мл)</t>
  </si>
  <si>
    <t>1 на кабинет рук-ля, по 1 на 1 учебный кабинет</t>
  </si>
  <si>
    <t>по 1 в год на бухгалтерские документы, документы по личному составу, документы по обучающимся</t>
  </si>
  <si>
    <t>2 пары на 1 уборщика в месяц</t>
  </si>
  <si>
    <t>обучение лиц, ответственных за газовое хозяйство</t>
  </si>
  <si>
    <t>по 1 на рук-ля, 1 зам.рук-ля, 2 бухгалтеров, 1 завхоза, 1 секретаря; 1 на 10-ть осн.педагогов</t>
  </si>
  <si>
    <t>1 на рук-ля и зам.рук.ля в месяц, 4 на бухгалтерию в месяц, 1 на завхоза в месяц, 2 на секретаря в месяц; 2 на 1 осн.педагога в квартал</t>
  </si>
  <si>
    <t>по 2 ед. мобильного носителя информации на 1 рук-ля и 1 гл.бух (в качестве ключевого носителя для электронной подписи и для временного хранения информации), по 1 на зам.рук-ля, 1 секретаря, 1 бухгалтера, 1 завхоза и осн.педагогов групп</t>
  </si>
  <si>
    <t xml:space="preserve">по 1 на 1 работника и на 1 осн.педагога </t>
  </si>
  <si>
    <t xml:space="preserve">по 2 на 1 работника и на 1 осн.педагога </t>
  </si>
  <si>
    <t>по 4 в год на 1 работника и на 1 осн.педагога</t>
  </si>
  <si>
    <t>обучение</t>
  </si>
  <si>
    <t>норматив, непосредственно связанный с оказанием муниципальной услуги</t>
  </si>
  <si>
    <t>норматив на общехозяйственные нужды</t>
  </si>
  <si>
    <t>обучение ответственных лиц за исправность и безопасность эксплуатации энергоустановок</t>
  </si>
  <si>
    <t>обучение электротехнического персонала</t>
  </si>
  <si>
    <t>обучение по охране труда</t>
  </si>
  <si>
    <t>обучение ответственных лиц пожарно-техническому минимуму</t>
  </si>
  <si>
    <t>гигиеническое обучение</t>
  </si>
  <si>
    <t>1 ответственное лицо</t>
  </si>
  <si>
    <t>2 ответственных лица</t>
  </si>
  <si>
    <t>весь персонал</t>
  </si>
  <si>
    <t>медосмотр мужчин</t>
  </si>
  <si>
    <t>медосмотр женщин</t>
  </si>
  <si>
    <t>аккарицидная обработка</t>
  </si>
  <si>
    <t>лаврицидная обработка</t>
  </si>
  <si>
    <t>энтомологическое обследование</t>
  </si>
  <si>
    <t>исследование средств дезинфекции</t>
  </si>
  <si>
    <t>исследование почвы (песка)</t>
  </si>
  <si>
    <t>Нормы на общехозяйственные нужды</t>
  </si>
  <si>
    <t>услуги связи</t>
  </si>
  <si>
    <t>абонентская плата за интернет</t>
  </si>
  <si>
    <t>городская связь</t>
  </si>
  <si>
    <t>междугородная связь</t>
  </si>
  <si>
    <t>проводное радиовещание</t>
  </si>
  <si>
    <t>на 1 учреждение 12 месяцев (кол-во периодов)</t>
  </si>
  <si>
    <t>1 раз на 1 учреждение (кол-во периодов)</t>
  </si>
  <si>
    <t>содержание в чистоте помещений, зданий, дворов, иного имущества</t>
  </si>
  <si>
    <t>обработка 1 раз в месяц на площадь помещений (кв.м)</t>
  </si>
  <si>
    <t>обработка 1 раз в квартал на площадь помещений (кв.м)</t>
  </si>
  <si>
    <t>дератизация</t>
  </si>
  <si>
    <t>дезинсекция</t>
  </si>
  <si>
    <t>вывоз мусора</t>
  </si>
  <si>
    <t>1 раз в год весь персонал</t>
  </si>
  <si>
    <t>обеспечение поверки УУТЭ</t>
  </si>
  <si>
    <t>ремонт и техническое обслуживание оборудования и техники</t>
  </si>
  <si>
    <t>поверка УУТЭ</t>
  </si>
  <si>
    <t>поверка манометров технических и термометров манометрических</t>
  </si>
  <si>
    <t>техническое обслуживание УУТЭ</t>
  </si>
  <si>
    <t>профилактические испытания электрооборудования</t>
  </si>
  <si>
    <t>заправка тонера</t>
  </si>
  <si>
    <t>замена барабанов</t>
  </si>
  <si>
    <t>заправка катриджей</t>
  </si>
  <si>
    <t>ремонт и техобслуживание компьютеров и оргтехники</t>
  </si>
  <si>
    <t>ежемесячно на 1 учреждение (кол-во периодов)</t>
  </si>
  <si>
    <t>ежеквартально на 1 учреждение (кол-во периодов)</t>
  </si>
  <si>
    <t>услуги в области информационных технологий</t>
  </si>
  <si>
    <t>для сотрудников и учреждение в целом</t>
  </si>
  <si>
    <t>для обучающихся и педагогов</t>
  </si>
  <si>
    <t>1 в год на 5 устройств</t>
  </si>
  <si>
    <t>норма на 1 единицу товара, работы, услуги или расчет по эффективному учреждение</t>
  </si>
  <si>
    <t>норма</t>
  </si>
  <si>
    <t>прочие услуги (установка телефона, интернет и пр)</t>
  </si>
  <si>
    <t xml:space="preserve">ключ ЭЦП </t>
  </si>
  <si>
    <t>ПП "Парус-бюджет"</t>
  </si>
  <si>
    <t>информационно-консультационное обслуживание ПП "1С 8.0"</t>
  </si>
  <si>
    <t xml:space="preserve">подписка на обновление ПП "1С 8.0" </t>
  </si>
  <si>
    <t>хостинг для сайта учреждения</t>
  </si>
  <si>
    <t>ЭЦП, продление лицензии, ru-токен, ЭЦП для торговых площадок</t>
  </si>
  <si>
    <t>антивирусные программные  программные продукты</t>
  </si>
  <si>
    <t>лицензионное программное обеспечение (Office)</t>
  </si>
  <si>
    <t xml:space="preserve">кол-во приобретаемых единиц или периодов оплаты в год </t>
  </si>
  <si>
    <t>Ведро для уборки 12л оцинкованное без крышки</t>
  </si>
  <si>
    <t>1 на 1 уборщика</t>
  </si>
  <si>
    <t>Средство моющее (для мытья стекол, объем 500 мл)</t>
  </si>
  <si>
    <t>на 1 учреждение (кол-во периодов)</t>
  </si>
  <si>
    <t>Ремонтные работы по подготовке к зиме</t>
  </si>
  <si>
    <t>гидравлические испытания</t>
  </si>
  <si>
    <t>ИТОГО норматив на 1 обучающегося в год</t>
  </si>
  <si>
    <t>норматив на 1 обучающегося в год</t>
  </si>
  <si>
    <t>Значение</t>
  </si>
  <si>
    <t xml:space="preserve">значение натуральной нормы </t>
  </si>
  <si>
    <t xml:space="preserve">примечание </t>
  </si>
  <si>
    <t xml:space="preserve">наименование натуральной нормы </t>
  </si>
  <si>
    <t>Материальные и иные затраты всего:</t>
  </si>
  <si>
    <t>расходы на оплату труда учителей,  воспитателей (включая старших), прочих педагогических работников, с учетом требований примерных образовательных программ дошкольного, начального общего, основного общего и среднего общего образования,  административно-управленческого, учебно-вспомогательного  и обслуживающего персонала  (за исключением персонала, обеспечивающего создание условий для осуществления присмотра и ухода за детьми  и оказание услуг по присмотру и уходу за детьми, а также персонала, непосредственно связанного с обслуживанием зданий, сооружений,  систем,  оборудования,  содержанием территории  и обеспечением  сохранности имущества)</t>
  </si>
  <si>
    <t>в части коммунальных услуг</t>
  </si>
  <si>
    <t>№</t>
  </si>
  <si>
    <t>1.2.</t>
  </si>
  <si>
    <t>1.3.</t>
  </si>
  <si>
    <t>из него непосредственно для организации учебной деятельности</t>
  </si>
  <si>
    <t>2.7.</t>
  </si>
  <si>
    <t>Охранные услуги</t>
  </si>
  <si>
    <t>Противопожарные мероприятия</t>
  </si>
  <si>
    <t>Обслуживание пожарной сигнализации (кнопка "01")</t>
  </si>
  <si>
    <t>вывод сигнала</t>
  </si>
  <si>
    <t>обслуживание</t>
  </si>
  <si>
    <t>перезарядка огнетушителей</t>
  </si>
  <si>
    <t>проверка дымоходов и вентиляции</t>
  </si>
  <si>
    <t>испытание внутреннего пожарного водопровода</t>
  </si>
  <si>
    <t>проведение испытаний пожарной лестницы</t>
  </si>
  <si>
    <t>на 1 учреждение (кол-во огнетушителей)</t>
  </si>
  <si>
    <t>1 здание 2 раза в год (кол-во периодов)</t>
  </si>
  <si>
    <t>на 1 учреждение 1 раз в год (кол-во периодов)</t>
  </si>
  <si>
    <t>налог на имущество</t>
  </si>
  <si>
    <t>транспортный налог</t>
  </si>
  <si>
    <t>Налоги</t>
  </si>
  <si>
    <t>оптимальное кол-во обучающихся на 1 учреждение</t>
  </si>
  <si>
    <t>1 раз в квартал на 1 учреждение (кол-во периодов)</t>
  </si>
  <si>
    <t>2.4.</t>
  </si>
  <si>
    <t>2.2.</t>
  </si>
  <si>
    <t>2.3.</t>
  </si>
  <si>
    <t>2.6.</t>
  </si>
  <si>
    <t>1.1.</t>
  </si>
  <si>
    <t>2.5.</t>
  </si>
  <si>
    <t>2.1.</t>
  </si>
  <si>
    <t>в части товаров, работ и услуг (кроме фонда оплаты труда и коммунальных услуг)</t>
  </si>
  <si>
    <t>не используется</t>
  </si>
  <si>
    <t>7=(п.5+ п.6)/ п.3/ п.4</t>
  </si>
  <si>
    <t>8=п.7- п.9</t>
  </si>
  <si>
    <t>8а</t>
  </si>
  <si>
    <t>11=п.7* п.10</t>
  </si>
  <si>
    <t>12=п.8* п.10</t>
  </si>
  <si>
    <t>12а= п.8а* п.10</t>
  </si>
  <si>
    <t>13=п.9* п.10</t>
  </si>
  <si>
    <t>О.Ю.Воронина</t>
  </si>
  <si>
    <t>в соответствии с прилагаемым расчетом</t>
  </si>
  <si>
    <t>количество услуг (ед.), количество зданий (ед.), площади территории (кв.м), периодов оплаты (месяц и пр.)</t>
  </si>
  <si>
    <t>количество услуг (ед.), количество зданий (ед.), периодов оплаты (месяц и пр.)</t>
  </si>
  <si>
    <t>количество услуг (ед.), количество зданий (ед.), площади помещений (кв.м), периодов оплаты (месяц и пр.)</t>
  </si>
  <si>
    <t>натуральных норм, необходимых для определения базовых нормативов затрат на оказание муниципальных услуг в сфере образования,</t>
  </si>
  <si>
    <t>всего</t>
  </si>
  <si>
    <t>Дополнительное профессиональное образование педагогических работников; текущие расходы, связанные с обеспечением осуществления образовательного  процесса, управлением образовательной организацией,  ведением бухгалтерского учета и финансовой деятельности (услуги связи, оплата широкополосного доступа к информационно-телекоммуникационной сети «Интернет»,  используемого в учебном процессе,  оплата обязательных медицинских осмотров педагогических работников, подписка на периодические и справочные издания, техническое обслуживание и ремонт оборудования, включая приобретение комплектующих и расходных материалов, командировочные расходы,  программное обеспечение, приобретение канцелярских принадлежностей, бланков, хозяйственных материалов, услуги по установке и  обновлению баз данных,  иные расходы,   за исключением расходов на содержание зданий сооружений, систем, содержание территории  и обеспечение  сохранности имущества, приобретение и содержание основных средств, не относящихся к средствам обучения и воспитания, оплату коммунальных услуг и расходов на оказание услуг по присмотру и уходу за детьми)</t>
  </si>
  <si>
    <t>Работники, непосредственно связанные с оказанием муниципальной услуги (фонд оплаты труда)</t>
  </si>
  <si>
    <t>1а</t>
  </si>
  <si>
    <t>Уровень общего образования</t>
  </si>
  <si>
    <t>Количество месяцев в календарном году</t>
  </si>
  <si>
    <t>Численность рабочих дней в году при 40-часовой рабочей неделе</t>
  </si>
  <si>
    <t>Коэффициент, учитывающий доплату до МРОТ</t>
  </si>
  <si>
    <t>Коэффициент, учитывающий начисления на выплаты по оплате труда 30,2%</t>
  </si>
  <si>
    <t>Коэффициент, учитывающий соотношение кол-ва дней невыходов (отпуск - 28дн., бол/лист = 3дн) к кол-ву календарных дней в году (365дн.)</t>
  </si>
  <si>
    <t>Размер повременной оплаты труда на 1 ставку в год</t>
  </si>
  <si>
    <t>Размер повременной оплаты труда на 1 ставку в день</t>
  </si>
  <si>
    <t>6=п.2* п.3/ п.4/ п.5</t>
  </si>
  <si>
    <t>10=(п.9- п.7* п.8)/ п.7+ 1</t>
  </si>
  <si>
    <t>16=п.15/ п.2</t>
  </si>
  <si>
    <t>17=п.6* п.16</t>
  </si>
  <si>
    <t>Норма рабочего времени в год на 1 обучающегося (человеко-дни)</t>
  </si>
  <si>
    <t>Норматив ФОТ работников на 1 обучающегося в год</t>
  </si>
  <si>
    <t>зарплата на 1 человеко-день в год, руб.</t>
  </si>
  <si>
    <t>рабочее время работников обслуживающего персонала, не принимающего участия в оказании услуг, на 1 обучающегося в год (человеко-день)</t>
  </si>
  <si>
    <t>предусмотрены в рамках областного норматива</t>
  </si>
  <si>
    <t>предрейсовый медицинский осмотр</t>
  </si>
  <si>
    <t>охрана школьных автобусов</t>
  </si>
  <si>
    <t>1 на зам.руководителя, 1 гл.бухгалтера, 1 завхоза, 1 секретаря</t>
  </si>
  <si>
    <t>1 в месяц на 1 уборщика</t>
  </si>
  <si>
    <t>1 в квартал на 1 уборщика</t>
  </si>
  <si>
    <t>1 обработка в год на площадь обработки (кв.м)</t>
  </si>
  <si>
    <t>прочие услуги (оказание телематических услуг связи для обслуживания системы мониторинга
школьных автобусов на базе ГЛОНАСС)</t>
  </si>
  <si>
    <t>расчет примерный, затраты предусмотрены в областном нормативе</t>
  </si>
  <si>
    <t>расчет для местного бюджета</t>
  </si>
  <si>
    <t>ежемесячно 3 на 1 учреждение (кол-во периодов)</t>
  </si>
  <si>
    <t>1 раз в полугодие на 1 учреждение (кол-во периодов)</t>
  </si>
  <si>
    <t>1 раз в год на 1 учреждение (кол-во периодов)</t>
  </si>
  <si>
    <t>профиспытания средств защиты</t>
  </si>
  <si>
    <t>поверка, аттестация, калибровка, техническое обслуживание, испытание на подтверждение метрологических характеристик средств измерения (термометры манометрические, монометры, весы электронные медицинские, тонометры, термометры медицинские и пр.)</t>
  </si>
  <si>
    <t>в месяц на 1 здание (кол-во периодов)</t>
  </si>
  <si>
    <t>проведение  испытаний ограждения кровли</t>
  </si>
  <si>
    <t>на 1 учреждение 1 раз (кол-во периодов)</t>
  </si>
  <si>
    <t>лиц.4</t>
  </si>
  <si>
    <t>услуги по страхованию</t>
  </si>
  <si>
    <t>обязательное страхование гражданской ответственности владельца опасного объекта за причинение вреда в результате аварии на опасном объекте (котельной)</t>
  </si>
  <si>
    <t>Бутылированная питьевая вода</t>
  </si>
  <si>
    <t>Одноразовые пластиковые стаканы для питьевой воды</t>
  </si>
  <si>
    <t>периодический техническое обслуживание</t>
  </si>
  <si>
    <t>дизельное топливо</t>
  </si>
  <si>
    <t>автострахование</t>
  </si>
  <si>
    <t>ИТОГО норматив на 1 обучающегося в год для местного бюджета</t>
  </si>
  <si>
    <t>в т.ч. среднегодовой норматив с округлением для местного бюджета</t>
  </si>
  <si>
    <t>предоставляется за счет средств областного бюджета</t>
  </si>
  <si>
    <t>главный бухгалтер</t>
  </si>
  <si>
    <t>Начальник Управления образования г.Таганрога</t>
  </si>
  <si>
    <t>Главный бухгалтер</t>
  </si>
  <si>
    <t>Карандаш черно-графитный с ластиком</t>
  </si>
  <si>
    <t>по 1 на 1 работника и на 1 комнату групповую и для занятий</t>
  </si>
  <si>
    <t>хозяйственные товары и инвентарь (кроме присмотра и ухода)</t>
  </si>
  <si>
    <t>2 на санузлы (1 муж. и 1 жен) для служебного персонала</t>
  </si>
  <si>
    <t>по 1 в месяц на 1 работника и на 1 комнату групповую и для занятий,  2 в месяц на санузлы (1 муж. и 1 жен) для служебного персонала</t>
  </si>
  <si>
    <t>прочие товары (кроме присмотра и ухода)</t>
  </si>
  <si>
    <t>2 в год на санузлы (1 муж. и 1 жен) для служебного персонала</t>
  </si>
  <si>
    <t>2 в год на учреждение и по 0,5 в год на комнату групповую и для занятий</t>
  </si>
  <si>
    <t xml:space="preserve">4 в месяц на санузлы (2 муж. и 2 жен) для служебного персонала </t>
  </si>
  <si>
    <t xml:space="preserve">2 в месяц на санузлы (1 муж. и 1 жен) для служебного персонала </t>
  </si>
  <si>
    <t>дс 64</t>
  </si>
  <si>
    <t>Количество ставок обслуживающего персонала на учреждение из расчета 8 групп в учреждении</t>
  </si>
  <si>
    <t>Коэффициент, учитывающий увеличение ФОТ на АУП, УВП и обслуживающий персонал</t>
  </si>
  <si>
    <t>Коэффициент учитывающий оплату труда прочих педагогических работников</t>
  </si>
  <si>
    <t>Наполняемость групп</t>
  </si>
  <si>
    <t>Количество часов пребывания в группе в день</t>
  </si>
  <si>
    <t>Количество часов пребывания в группе в неделю при 5-ти дневной раб.неделе</t>
  </si>
  <si>
    <t>медосмотр и санитарно-эпидемиологические услуги и работы</t>
  </si>
  <si>
    <t>дс 63</t>
  </si>
  <si>
    <t>2 обработки в год на площадь обработки (кв.м)</t>
  </si>
  <si>
    <t>6 раз в год (кол-во периодов)</t>
  </si>
  <si>
    <t>2 раза в год (кол-во периодов)</t>
  </si>
  <si>
    <t>дс 68</t>
  </si>
  <si>
    <t>дс 95</t>
  </si>
  <si>
    <t>ремонт, диагностика и техобслуживание иного оборудования (вентиляционного, холодильного, эл.печи, котлы и т.п.)</t>
  </si>
  <si>
    <t xml:space="preserve">дс  7,15, 20,24,25,67 </t>
  </si>
  <si>
    <t>страхование здания</t>
  </si>
  <si>
    <t>дс 25</t>
  </si>
  <si>
    <t>дс 77</t>
  </si>
  <si>
    <t>дс 92</t>
  </si>
  <si>
    <t>на 1 учреждение 1 раз (кол-во лестниц)</t>
  </si>
  <si>
    <t>Расходы по обслуживанию бассейна</t>
  </si>
  <si>
    <t>тех.обслуживание бассейна</t>
  </si>
  <si>
    <t>1 раз в месяц на 1 учреждение (кол-во периодов)</t>
  </si>
  <si>
    <t>Аренда помещений</t>
  </si>
  <si>
    <t>арендуемое помещение  используется как кладовая для продуктов питания ввиду отсутствия у учреждения  помещения для хранения продуктов</t>
  </si>
  <si>
    <t>Нормативные затраты на оплату труда работников, осуществляющих организацию образовательного процесса, присмотра и ухода, содержание имущества, в части местного бюджета в муниципальных образовательных учреждениях, реализующих программу дошкольного образования</t>
  </si>
  <si>
    <t>муниципальные образовательные учреждения, реализующие программу дошкольного образования</t>
  </si>
  <si>
    <t>по 4 на 1 работника и на 1 обучающегося в год</t>
  </si>
  <si>
    <t>4 на уборщика в год</t>
  </si>
  <si>
    <t>обслуживание в системе "Контур-Экстерн" или Сбис или Орбита</t>
  </si>
  <si>
    <t>Командировочные расходы</t>
  </si>
  <si>
    <t>суточные (для повышения квалификации)</t>
  </si>
  <si>
    <t>проезд (для повышения квалификации)</t>
  </si>
  <si>
    <t>проживание (для повышения квалификации)</t>
  </si>
  <si>
    <t xml:space="preserve">Повышение квалификации </t>
  </si>
  <si>
    <t xml:space="preserve">повышение квалификации </t>
  </si>
  <si>
    <t>Подписка на периодические и справочные издания</t>
  </si>
  <si>
    <t>справочник руководителя</t>
  </si>
  <si>
    <t>количество экземпляров в год</t>
  </si>
  <si>
    <t>справочник педагога-психолога</t>
  </si>
  <si>
    <t>Средства обучения и воспитания</t>
  </si>
  <si>
    <t>набор игрушек</t>
  </si>
  <si>
    <t>музыкальный центр</t>
  </si>
  <si>
    <t>телевизор</t>
  </si>
  <si>
    <t>из расчета 10 дней командировки и количества человек - руководитель, зам.руководителя, весь педагогический персонал</t>
  </si>
  <si>
    <t>из расчета 2 поездок (туда и обратно) и количества человек - руководитель,зам. руководителя, весь педагогический персонал</t>
  </si>
  <si>
    <t>из расчета стоимости очного обучения по 72-часовой программе и количества человек руководитель, заместитель руководителя, весь педагогический персонал</t>
  </si>
  <si>
    <t>дошкольная педагогика</t>
  </si>
  <si>
    <t>дошкольное воспитание</t>
  </si>
  <si>
    <t>музыкальный руководитель</t>
  </si>
  <si>
    <t>инструктор по физкультуре</t>
  </si>
  <si>
    <t>воспитание и обучение детей с нарушениями в развитии</t>
  </si>
  <si>
    <t>материалы для детского творчества</t>
  </si>
  <si>
    <t>количество экземпляров на учреждение</t>
  </si>
  <si>
    <t>количество экземпляров на группу</t>
  </si>
  <si>
    <t>набор спортивного инвентаря для занятий</t>
  </si>
  <si>
    <t>сушилка для белья</t>
  </si>
  <si>
    <t>электроплита 4-х конфорочная</t>
  </si>
  <si>
    <t>жарочный шкаф</t>
  </si>
  <si>
    <t>овощепротирочная машина</t>
  </si>
  <si>
    <t>мясорубка</t>
  </si>
  <si>
    <t>электросковорода</t>
  </si>
  <si>
    <t>утюг</t>
  </si>
  <si>
    <t>весы</t>
  </si>
  <si>
    <t>картофелечистка</t>
  </si>
  <si>
    <t>полотеничница 5 секционная</t>
  </si>
  <si>
    <t>холодильник для хранения пищевых продуктов</t>
  </si>
  <si>
    <t>овощерезка</t>
  </si>
  <si>
    <t>стиральная машина</t>
  </si>
  <si>
    <t>пылесос моющий</t>
  </si>
  <si>
    <t>машинка швейная</t>
  </si>
  <si>
    <t>набор развивающих игр</t>
  </si>
  <si>
    <t>набор учебно-наглядного материала для занятий</t>
  </si>
  <si>
    <t xml:space="preserve">расчет для местного бюджета </t>
  </si>
  <si>
    <t>Утверждаю</t>
  </si>
  <si>
    <t>О.В.Хмарина</t>
  </si>
  <si>
    <t>_________________________________О.Л.Морозова</t>
  </si>
  <si>
    <t>группы общеразвивающей направленности, одновозрастные группы, дети от 3 до 8 лет, группы полного дня</t>
  </si>
  <si>
    <t>группы общеразвивающей направленности, разновозрастные группы, дети от 3 до 8 лет (два возраста), группы полного дня</t>
  </si>
  <si>
    <t>группы общеразвивающей направленности, разновозрастные группы, дети от 3 до 8 лет (три возраста), группы полного дня</t>
  </si>
  <si>
    <t>группы компенсирующей направленности, группы для детей с фонетико-фонематическими нарушениями речи, дети от 3 до 8 лет, группы полного дня</t>
  </si>
  <si>
    <t>группы компенсирующей направленности, группы для детей с тяжелым нарушением речи, для слабовидящих, для детей с амблиопией, косоглазием, для детей с задержкой психического развития, для детей с умственной отсталостью легкой степени , дети от 3 до 8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</si>
  <si>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от 3 до 8 лет, группы полного дня</t>
  </si>
  <si>
    <t>группы оздоровительной направленности, дети от 3 до 8 лет, группы полного дня</t>
  </si>
  <si>
    <t>группы комбинированной направленности, дети от 3 до 8 лет, группы полного дня</t>
  </si>
  <si>
    <t>группы общеразвивающей направленности, одновозрастные группы, дети до 3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</si>
  <si>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до 3 лет, группы полного дня</t>
  </si>
  <si>
    <t>группы оздоровительной направленности, дети до 3 лет, группы полного дня</t>
  </si>
  <si>
    <t>группы комбинированной направленности, дети до 3 лет, группы полного дня</t>
  </si>
  <si>
    <t>областной</t>
  </si>
  <si>
    <t>группы общеразвивающей направленности, разновозрастные группы, дети от 2 месяцеы до 8 лет, группы полного дня</t>
  </si>
  <si>
    <t>Реализация основных общеобразовательных программ дошкольного образования, в т.ч.</t>
  </si>
  <si>
    <t>801011О.99.0.БВ24ДП02000</t>
  </si>
  <si>
    <t>801011О.99.0.БВ24АГ62000</t>
  </si>
  <si>
    <t>801011О.99.0.БВ24АВ42000</t>
  </si>
  <si>
    <t>801011О.99.0.БВ24ДН82000</t>
  </si>
  <si>
    <t>Присмотр и уход, в т.ч.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</si>
  <si>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</si>
  <si>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</si>
  <si>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</si>
  <si>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</si>
  <si>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</si>
  <si>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</si>
  <si>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</si>
  <si>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</si>
  <si>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</si>
  <si>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</si>
  <si>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количество часов педагогической работы с учетом коэффициента увеличения фонда оплаты труда на административно-управленческий, учебно-вспомогательный и обслуживающий персонал, связанный с оказанием услуги (час)</t>
  </si>
  <si>
    <t>-</t>
  </si>
  <si>
    <t>затраты на приобретение продуктов питания, затраты на осуществление прочих расходов, связанных с прибретением расходных материалов, используемых для обеспечения соблюдения воспитанниками режима дня и личной гигиены, в том числе приобретение бутилированной воды для организации питания детей, а также средств хозяйственно-бытового назначения (санитарно-гигиенических, мобщих, чистящих, дезинфицирующих средств)</t>
  </si>
  <si>
    <t>единица товара</t>
  </si>
  <si>
    <t>формируется в части, финансируемой из областного бюджета, п.1.3 - натуральные нормы, непосредственно используемые в процессе оказания муниципальной услуги</t>
  </si>
  <si>
    <t>3=1+2</t>
  </si>
  <si>
    <t>4</t>
  </si>
  <si>
    <t>5</t>
  </si>
  <si>
    <t>6</t>
  </si>
  <si>
    <t>7</t>
  </si>
  <si>
    <t>8</t>
  </si>
  <si>
    <t>9</t>
  </si>
  <si>
    <t>Расчет нормативов,</t>
  </si>
  <si>
    <t>применяемых при определении затрат на финансовое обеспечение образовательного учреждения</t>
  </si>
  <si>
    <t>ед.изм</t>
  </si>
  <si>
    <t>СРЕДНИЙ НОРМАТИВ коммунальных услуг по всем учреждениям</t>
  </si>
  <si>
    <t>7=п.6/ п.4</t>
  </si>
  <si>
    <t>9=п.7*п.8</t>
  </si>
  <si>
    <t>10=п.4* п.9</t>
  </si>
  <si>
    <t>объем для проверки затрат, руб.</t>
  </si>
  <si>
    <t>проверка</t>
  </si>
  <si>
    <t>11= п.9учр/ п.9свод</t>
  </si>
  <si>
    <t>кол-во единиц комм. услуг в год по направленности</t>
  </si>
  <si>
    <t>кол-во единиц комм. услуг в год на 1 чел-час</t>
  </si>
  <si>
    <t>стоимость в год на 1 человеко-час, руб.</t>
  </si>
  <si>
    <t>стоимость в год на все чел-часы, руб.</t>
  </si>
  <si>
    <t>корректирующий коэффициент на коммунальные услуги</t>
  </si>
  <si>
    <t>2.1.6.</t>
  </si>
  <si>
    <t>ИТОГО по коммунальным услугам</t>
  </si>
  <si>
    <t>в части расходов на 1-го воспитанника за присмотр и уход за детьми в муниципальных образовательных учреждениях города Таганрога, реализующих образовательную программу дошкольного образования</t>
  </si>
  <si>
    <t>С УЧЕТОМ КОЭФФИЦИЕНТА ПОСЕЩАЕМОСТИ</t>
  </si>
  <si>
    <t>направление</t>
  </si>
  <si>
    <t>Питание</t>
  </si>
  <si>
    <t>Бутилированная вода</t>
  </si>
  <si>
    <t>Товары хозяйственно-бытового назначения (моющие, чистящие, дезинфицирующие средства, хоз.инвентарь)</t>
  </si>
  <si>
    <t>из них товары хозяйственно-бытового назначения в составе родительской платы (моющие, чистящие, дезинфицирующие средства)</t>
  </si>
  <si>
    <t>Мягкий инвентарь</t>
  </si>
  <si>
    <t>Оплата труда работников, занятых присмотром и уходом</t>
  </si>
  <si>
    <t>Расходы на присмотр и уход за детьми в образовательных организациях, реализующих программу дошкольного образования, с учетом оплаты труда, руб.</t>
  </si>
  <si>
    <t>Нормативные затраты на оказание услуги по присмотру и уходу за детьми в образовательных организациях, реализующих программу дошкольного образования, руб.</t>
  </si>
  <si>
    <t>из них нормативные затраты, входящие в состав родительской платы, в части питания, бутилированной воды, средств хозяйственно-бытового назначения, руб.</t>
  </si>
  <si>
    <t xml:space="preserve">Коэффициент, определяющий соотношение родительской платы к нормативным затратам по присмотру и уходу </t>
  </si>
  <si>
    <t>для сведения коэффициент, определяющий соотношение родительской платы к нормативным затратам, входящим в состав род.платы</t>
  </si>
  <si>
    <t xml:space="preserve">Коэффициент, определяющий соотношение льготной родительской платы (50%) к нормативным затратам по присмотру и уходу </t>
  </si>
  <si>
    <t>для сведения коэффициент, определяющий соотношение льготной родительской платы (50%) к нормативным затратам, входящим в состав род.платы</t>
  </si>
  <si>
    <t>Размер родительской платы из расчета 24 руб. в день при 4 часовом пребывании (пост.601 от 21.03.2016) и 247 днях функционирования, руб.</t>
  </si>
  <si>
    <t>Размер родительской платы из расчета 50% от 24 руб. в день при 4 часовом пребывании (пост.601 от 21.03.2016) и 247 днях функционирования, руб.</t>
  </si>
  <si>
    <t>Норматив на 1-го воспитанника в год по местному бюджету для групп 12-часового пребывания</t>
  </si>
  <si>
    <t>Норматив на 1-го воспитанника в год по местному бюджету для групп 4-часового пребывания</t>
  </si>
  <si>
    <t>в год</t>
  </si>
  <si>
    <t>в день</t>
  </si>
  <si>
    <t>в месяц</t>
  </si>
  <si>
    <t>для 12 час преб</t>
  </si>
  <si>
    <t>для 4 час преб</t>
  </si>
  <si>
    <t>полная оплата</t>
  </si>
  <si>
    <t>для 100% льготы</t>
  </si>
  <si>
    <t>для 50% льготы</t>
  </si>
  <si>
    <t>6а</t>
  </si>
  <si>
    <t>11=п.10/ 247дн</t>
  </si>
  <si>
    <t>12=п.2+ п.4+ п.6+ п. 8+ п.10</t>
  </si>
  <si>
    <t>13=п.12/ 12мес</t>
  </si>
  <si>
    <t>14=п.3+ п.5+ п.7+ п.9+ п.11</t>
  </si>
  <si>
    <t>10=п.2+ п.4+ п.6+ п.8</t>
  </si>
  <si>
    <t>11=п.10/ 12мес</t>
  </si>
  <si>
    <t>12=п.3+ п.5+ п.7+ п.9</t>
  </si>
  <si>
    <t>13=п.2+ п.4+ п.6а</t>
  </si>
  <si>
    <t>14=п.13/ 12мес</t>
  </si>
  <si>
    <t>15=п.3+ п.5+ п.7а</t>
  </si>
  <si>
    <t>16=п.18/п.10</t>
  </si>
  <si>
    <t>17=п.18/п.13</t>
  </si>
  <si>
    <t>19=п.21/п.10</t>
  </si>
  <si>
    <t>20=п.21/п.13</t>
  </si>
  <si>
    <t>22=п.24/п.10</t>
  </si>
  <si>
    <t>23=п.24/п.13</t>
  </si>
  <si>
    <t>24=24руб*247дн</t>
  </si>
  <si>
    <t>25=п.27/п.10</t>
  </si>
  <si>
    <t>26=п.27/п.13</t>
  </si>
  <si>
    <t>27=24руб* 0,5льгота* 247дн</t>
  </si>
  <si>
    <t>28=п.10-п.10*п.16</t>
  </si>
  <si>
    <t>29=п.10-п.10*п.22</t>
  </si>
  <si>
    <t>30=п.10</t>
  </si>
  <si>
    <t>31=п.10</t>
  </si>
  <si>
    <t>32=п.10-п.10*п.19</t>
  </si>
  <si>
    <t>33=п.10-п.10*п.25</t>
  </si>
  <si>
    <t>34=п.28* коэфф. посещ</t>
  </si>
  <si>
    <t>35=п.29* коэфф. посещ</t>
  </si>
  <si>
    <t>36=п.30* коэфф. посещ</t>
  </si>
  <si>
    <t>37=п.31* коэфф. посещ</t>
  </si>
  <si>
    <t>38=п.32* коэфф. посещ</t>
  </si>
  <si>
    <t>39=п.33* коэфф. посещ</t>
  </si>
  <si>
    <t>Группы общеразвивающей направленности</t>
  </si>
  <si>
    <t>воспитанники до 3 лет</t>
  </si>
  <si>
    <t>группы кратковременного пребывания (4 часа в день)</t>
  </si>
  <si>
    <t>группы сокращенного дня (8-10-часов в день)</t>
  </si>
  <si>
    <t>группы полного дня (12-часов в день)</t>
  </si>
  <si>
    <t>группы круглосуточного пребывания (24 часа в день)</t>
  </si>
  <si>
    <t>воспитанники старше 3 лет</t>
  </si>
  <si>
    <t>Группы оздоровительной направленности</t>
  </si>
  <si>
    <t>Группы компенсирующей направленности</t>
  </si>
  <si>
    <t>Группы комбинированной направленности</t>
  </si>
  <si>
    <t>Средний размер для 4 часового пребывания</t>
  </si>
  <si>
    <t>Средний размер для 12 часового пребывания</t>
  </si>
  <si>
    <t>Главный экономист планово-экономического отдела</t>
  </si>
  <si>
    <t>Наименование продуктов</t>
  </si>
  <si>
    <t>Количество продуктов в зависимости от возраста обучающихся (прил.10 СанПиН 2.4.1.3049-13)</t>
  </si>
  <si>
    <t>Средняя рыночная цена за 1 кг, литр, шт. (руб.)</t>
  </si>
  <si>
    <t>Среднесуточная стоимость набора пищевых продуктов на 1 обучающегося (руб.)</t>
  </si>
  <si>
    <t>в том числе в зависимости от доли распределения калорийности суточной потребности по приемам пищи (табл.4 СанПиН 2.4.1.3049-13) (руб.)</t>
  </si>
  <si>
    <t>брутто  в г, мл</t>
  </si>
  <si>
    <t>брутто  в руб.</t>
  </si>
  <si>
    <t>для 24 часового пребывания (завтрак, 2 завтрак, обед, полдник, ужин, 2 ужин) - 100%</t>
  </si>
  <si>
    <t>для 11-12 часового пребывания (завтрак, 2 завтрак, обед, полдник, ужин) - 95%</t>
  </si>
  <si>
    <t>для 4-5 часового пребывания (завтрак или уплотненный полдник) - 25%</t>
  </si>
  <si>
    <t>1-3 года</t>
  </si>
  <si>
    <t>3-7 лет</t>
  </si>
  <si>
    <t>5=п.2* п.4/ 1000</t>
  </si>
  <si>
    <t>6=п.3* п.4/ 1000</t>
  </si>
  <si>
    <t>7=п.5 * 1,0</t>
  </si>
  <si>
    <t>8=п.6* 1,0</t>
  </si>
  <si>
    <t>9=п.5 * 0,95</t>
  </si>
  <si>
    <t>10=п.6* 0,95</t>
  </si>
  <si>
    <t>11=п.5 * 0,25</t>
  </si>
  <si>
    <t>12=п.6* 0,25</t>
  </si>
  <si>
    <t xml:space="preserve">Хлеб ржаной (ржано-пшеничный)  </t>
  </si>
  <si>
    <t xml:space="preserve">Хлеб пшеничный </t>
  </si>
  <si>
    <t>Мука пшеничная</t>
  </si>
  <si>
    <t xml:space="preserve">Крупы, бобовые                 </t>
  </si>
  <si>
    <t xml:space="preserve">Макаронные изделия             </t>
  </si>
  <si>
    <t>Картофель  (среднее за год)</t>
  </si>
  <si>
    <t xml:space="preserve">Овощи, зелень           </t>
  </si>
  <si>
    <t xml:space="preserve">Фрукты (плоды) свежие  </t>
  </si>
  <si>
    <t>Фрукты (плоды) сухие</t>
  </si>
  <si>
    <t>Соки фруктовые (овощные)</t>
  </si>
  <si>
    <t>Мясо (бескостное/на кости) - среднее</t>
  </si>
  <si>
    <t>или мясо на кости 1 кат.</t>
  </si>
  <si>
    <t>Птица (куры 1 кат. потр./цыплята-бройдеры 1 кат потр./индейка 1 кат потр.) среднее</t>
  </si>
  <si>
    <t>или куры 1 кат. п/п</t>
  </si>
  <si>
    <t xml:space="preserve">Рыба-филе                      </t>
  </si>
  <si>
    <t xml:space="preserve">Колбасные изделия              </t>
  </si>
  <si>
    <t>Молоко и кисломолочные продукты с массовой долей жира не ниже 2,5%</t>
  </si>
  <si>
    <t>Напитки витаминизированные (готовый напиток)</t>
  </si>
  <si>
    <t>Творог и творожные изделия с массовой долей жира не менее 5%</t>
  </si>
  <si>
    <t>Сыр твердый</t>
  </si>
  <si>
    <t>Сметана с массовой долей жира не более 15%)</t>
  </si>
  <si>
    <t xml:space="preserve">Масло коровье сладкосливочное </t>
  </si>
  <si>
    <t xml:space="preserve">Масло растительное             </t>
  </si>
  <si>
    <t xml:space="preserve">Яйцо куриное столовое (шт./г)              </t>
  </si>
  <si>
    <t xml:space="preserve">Сахар                       </t>
  </si>
  <si>
    <t xml:space="preserve">Кондитерские изделия           </t>
  </si>
  <si>
    <t>Чай</t>
  </si>
  <si>
    <t xml:space="preserve">Какао-порошок </t>
  </si>
  <si>
    <t>Кофейный напиток</t>
  </si>
  <si>
    <t xml:space="preserve">Дрожжи хлебопекарные           </t>
  </si>
  <si>
    <t>Соль</t>
  </si>
  <si>
    <t>ИТОГО с округлением, руб.</t>
  </si>
  <si>
    <t>ИТОГО на год, руб.</t>
  </si>
  <si>
    <t>наименование предмета</t>
  </si>
  <si>
    <t>нормы обеспеченности учреждения</t>
  </si>
  <si>
    <t>норма на одного воспитанника в год</t>
  </si>
  <si>
    <t>среднерыночная стоимость товаров на 01.01.2012 года</t>
  </si>
  <si>
    <t>индекс уровня инфляции за 2012, 2013, 2014 годы</t>
  </si>
  <si>
    <t>среднерыночная стоимость товаров в году, предшествующему плановому (за 1 единицу), руб.</t>
  </si>
  <si>
    <t>стоимость всего на одного воспитанника в год для 12-часового пребывания, руб.</t>
  </si>
  <si>
    <r>
      <t xml:space="preserve">стоимость всего на одного воспитанника в год для 4-часового пребывания                             </t>
    </r>
    <r>
      <rPr>
        <sz val="9"/>
        <color indexed="8"/>
        <rFont val="Times New Roman"/>
        <family val="1"/>
        <charset val="204"/>
      </rPr>
      <t>(1/3 часть от 12-часовой стоимости)</t>
    </r>
    <r>
      <rPr>
        <sz val="11"/>
        <color indexed="8"/>
        <rFont val="Times New Roman"/>
        <family val="1"/>
        <charset val="204"/>
      </rPr>
      <t>, руб.</t>
    </r>
  </si>
  <si>
    <t xml:space="preserve">Наволочка верхняя </t>
  </si>
  <si>
    <t>3 шт. на 2 года</t>
  </si>
  <si>
    <t>Наволочка нижняя</t>
  </si>
  <si>
    <t>1 шт. на 4 года</t>
  </si>
  <si>
    <t xml:space="preserve">Простыня </t>
  </si>
  <si>
    <t>3 шт. на 3 года</t>
  </si>
  <si>
    <t xml:space="preserve">Пододеяльник </t>
  </si>
  <si>
    <t>Наматрасник</t>
  </si>
  <si>
    <t>2 шт. на 5 лет</t>
  </si>
  <si>
    <t xml:space="preserve">Полотенце детское </t>
  </si>
  <si>
    <t>3 шт. на 1 год</t>
  </si>
  <si>
    <t xml:space="preserve">Салфетка обеденная </t>
  </si>
  <si>
    <t>2 шт. на 2 года</t>
  </si>
  <si>
    <t>Подушка</t>
  </si>
  <si>
    <t>1 шт. на 10 лет</t>
  </si>
  <si>
    <t xml:space="preserve">Матрац </t>
  </si>
  <si>
    <t>1 шт. на 5 лет</t>
  </si>
  <si>
    <t xml:space="preserve">Одеяло теплое </t>
  </si>
  <si>
    <t xml:space="preserve">Одеяло байковое </t>
  </si>
  <si>
    <t>Покрывало</t>
  </si>
  <si>
    <t>1 шт. на 6 лет</t>
  </si>
  <si>
    <t xml:space="preserve">Скатерть </t>
  </si>
  <si>
    <t>40 шт. на 100 детей на 3 года</t>
  </si>
  <si>
    <t xml:space="preserve">Полотенце посудное </t>
  </si>
  <si>
    <t>20 шт. на 100 детей на 1 год</t>
  </si>
  <si>
    <t xml:space="preserve">Клеенка настольная </t>
  </si>
  <si>
    <t>30 м на 100 детей на 5 лет</t>
  </si>
  <si>
    <t xml:space="preserve">Ткань хлопчатобумажная </t>
  </si>
  <si>
    <t>250 м на 100 детей на 3 года</t>
  </si>
  <si>
    <t>наименование товара</t>
  </si>
  <si>
    <t>единица измерения</t>
  </si>
  <si>
    <t>потребность на одного воспитанника в день при 12 часовом пребывании</t>
  </si>
  <si>
    <t>количество рабочих дней в году</t>
  </si>
  <si>
    <t>потребность на одного воспитанника в год</t>
  </si>
  <si>
    <t>среднерыночная стоимость товаров в году, предшествующему плановому (за 1 л), руб.</t>
  </si>
  <si>
    <t>доли распределения суточной потребности по приемам пищи (табл.4 СанПиН 2.4.1.3049-13) - для 11-12 часового пребывания (завтрак, 2 завтрак, обед, полдник, ужин), %</t>
  </si>
  <si>
    <t>доли распределения суточной потребности по приемам пищи (табл.4 СанПиН 2.4.1.3049-13) - для 4-5 часового пребывания (завтрак или уплотненный полдник), %</t>
  </si>
  <si>
    <t>стоимость всего на одного воспитанника в год для 4-часового пребывания, руб.</t>
  </si>
  <si>
    <t>бутилированная вода</t>
  </si>
  <si>
    <t>л</t>
  </si>
  <si>
    <t>Расчет среднерыночной стоимости</t>
  </si>
  <si>
    <t>наименование поставщика</t>
  </si>
  <si>
    <t>стоимость за 1 литр, руб.</t>
  </si>
  <si>
    <t>ИП Горобец</t>
  </si>
  <si>
    <t>ИП Сидоренко</t>
  </si>
  <si>
    <t>ИП Сологуб</t>
  </si>
  <si>
    <t>средняя цена, руб.</t>
  </si>
  <si>
    <t>норма обеспеченности учреждения</t>
  </si>
  <si>
    <t>норма на одного воспитанника в месяц</t>
  </si>
  <si>
    <t>мыло хозяйственное</t>
  </si>
  <si>
    <t>9 кусков на 20 детей в месяц</t>
  </si>
  <si>
    <t>мыло туалетное</t>
  </si>
  <si>
    <t>5 кусков на 20 детей в месяц</t>
  </si>
  <si>
    <t>стиральный порошок</t>
  </si>
  <si>
    <t>10 пачек на 20 детей в месяц</t>
  </si>
  <si>
    <t>сода кальцинированная</t>
  </si>
  <si>
    <t>9 пачек на 20 детей в месяц</t>
  </si>
  <si>
    <t>хлорная известь</t>
  </si>
  <si>
    <t>2 кг на 20 детей в месяц</t>
  </si>
  <si>
    <t xml:space="preserve">сода питьевая </t>
  </si>
  <si>
    <t>1 пачка на 20 детей в месяц</t>
  </si>
  <si>
    <t>горчица порошковая</t>
  </si>
  <si>
    <t>0,5 кг на 20 детей в месяц</t>
  </si>
  <si>
    <t xml:space="preserve">моющие средства </t>
  </si>
  <si>
    <t xml:space="preserve">ткань для пола </t>
  </si>
  <si>
    <t>0,5 метра на 20 детей в месяц</t>
  </si>
  <si>
    <t>щетка с черенком</t>
  </si>
  <si>
    <t>1 шт. на 20 детей на 3 месяца</t>
  </si>
  <si>
    <t xml:space="preserve">веник </t>
  </si>
  <si>
    <t>1 шт. на 20 детей на 1 месяц</t>
  </si>
  <si>
    <t xml:space="preserve">метла </t>
  </si>
  <si>
    <t>электрическая лампа дневного света</t>
  </si>
  <si>
    <t>2 шт. на 20 детей на 1 месяц</t>
  </si>
  <si>
    <t>индекс уровня инфляции планируемого периода</t>
  </si>
  <si>
    <t>стоимость на одного воспитанника в год</t>
  </si>
  <si>
    <t>количество воспитанников</t>
  </si>
  <si>
    <t>стоимость товаров хозяйственно-бытового назначения</t>
  </si>
  <si>
    <t>в  том числе в составе родительской платы</t>
  </si>
  <si>
    <t>Приложение № 2 к приказу</t>
  </si>
  <si>
    <t>расчет - приложение №2/1</t>
  </si>
  <si>
    <t>расчет - приложение №2/3</t>
  </si>
  <si>
    <t>расчет - приложение №2/4</t>
  </si>
  <si>
    <t>расчет - приложение №2/2</t>
  </si>
  <si>
    <t>гр.1</t>
  </si>
  <si>
    <t>гр.2</t>
  </si>
  <si>
    <t>гр.4</t>
  </si>
  <si>
    <t>гр.4а</t>
  </si>
  <si>
    <t>гр.5</t>
  </si>
  <si>
    <t>гр.3</t>
  </si>
  <si>
    <t>1б</t>
  </si>
  <si>
    <t>№ пункта</t>
  </si>
  <si>
    <t>Всего по услуге</t>
  </si>
  <si>
    <t>Количество услуг, расчет финансового обеспечения по базовому нормативу, корректирующих коэффициентов, учитывающих индивидуальные особенности учреждений и возможности бюджета, а также финансового обеспечения с учетом корректирующих коэффициентов</t>
  </si>
  <si>
    <t>2020 год величина базового норматива затрат на 1 услугу в год (руб.)</t>
  </si>
  <si>
    <t>2021 год величина базового норматива затрат на 1 услугу в год (руб.)</t>
  </si>
  <si>
    <t>МАДОУ д/с № 1</t>
  </si>
  <si>
    <t>МБДОУ д/с № 2</t>
  </si>
  <si>
    <t>МБДОУ д/с № 3</t>
  </si>
  <si>
    <t>МАДОУ д/с № 4</t>
  </si>
  <si>
    <t>МБДОУ д/с № 5</t>
  </si>
  <si>
    <t>МАДОУ д/с № 7</t>
  </si>
  <si>
    <t>МБДОУ д/с № 9</t>
  </si>
  <si>
    <t>МБДОУ д/с № 10</t>
  </si>
  <si>
    <t>МАДОУ д/с № 11</t>
  </si>
  <si>
    <t>МБДОУ д/с № 12</t>
  </si>
  <si>
    <t>МБДОУ д/с № 15</t>
  </si>
  <si>
    <t>МБДОУ д/с № 17</t>
  </si>
  <si>
    <t>МБДОУ д/с № 24</t>
  </si>
  <si>
    <t>МБДОУ д/с № 25</t>
  </si>
  <si>
    <t>МБДОУ д/с № 31</t>
  </si>
  <si>
    <t>МБДОУ д/с № 32</t>
  </si>
  <si>
    <t>МБДОУ д/с № 36</t>
  </si>
  <si>
    <t>МБДОУ д/с № 37</t>
  </si>
  <si>
    <t>МБДОУ д/с № 13/38</t>
  </si>
  <si>
    <t>МБДОУ д/с № 39</t>
  </si>
  <si>
    <t>МБДОУ д/с № 41</t>
  </si>
  <si>
    <t>МБДОУ д/с № 43</t>
  </si>
  <si>
    <t>МБДОУ д/с № 44</t>
  </si>
  <si>
    <t>МБДОУ д/с № 46</t>
  </si>
  <si>
    <t>МБДОУ д/с № 47</t>
  </si>
  <si>
    <t>МБДОУ д/с № 48</t>
  </si>
  <si>
    <t>МБДОУ д/с № 51</t>
  </si>
  <si>
    <t>МБДОУ д/с № 52</t>
  </si>
  <si>
    <t>МБДОУ д/с № 55</t>
  </si>
  <si>
    <t>МБДОУ д/с № 59</t>
  </si>
  <si>
    <t>МБДОУ д/с № 62 "Журавушка"</t>
  </si>
  <si>
    <t>МБДОУ д/с № 63</t>
  </si>
  <si>
    <t>МБДОУ д/с № 64</t>
  </si>
  <si>
    <t>МБДОУ д/с № 65</t>
  </si>
  <si>
    <t>МАДОУ д/с № 66</t>
  </si>
  <si>
    <t>МБДОУ д/с № 67</t>
  </si>
  <si>
    <t>МБДОУ д/с № 71</t>
  </si>
  <si>
    <t>МБДОУ д/с № 73</t>
  </si>
  <si>
    <t>МБДОУ д/с № 76</t>
  </si>
  <si>
    <t>МБДОУ д/с № 77</t>
  </si>
  <si>
    <t>МБДОУ д/с № 78</t>
  </si>
  <si>
    <t>МБДОУ д/с № 80</t>
  </si>
  <si>
    <t>МБДОУ д/с № 83</t>
  </si>
  <si>
    <t>МБДОУ д/с № 84</t>
  </si>
  <si>
    <t>МБДОУ д/с Здоровый ребенок</t>
  </si>
  <si>
    <t>МБДОУ д/с № 92</t>
  </si>
  <si>
    <t>МБДОУ д/с № 93</t>
  </si>
  <si>
    <t>МБДОУ д/с № 94</t>
  </si>
  <si>
    <t>МБДОУ д/с № 95</t>
  </si>
  <si>
    <t>МБДОУ д/с № 97</t>
  </si>
  <si>
    <t>МБДОУ д/с № 99</t>
  </si>
  <si>
    <t>МБДОУ д/с № 100</t>
  </si>
  <si>
    <t>МБДОУ д/с № 101</t>
  </si>
  <si>
    <t>МБДОУ д/с № 102</t>
  </si>
  <si>
    <t>МБДОУ д/с № 91</t>
  </si>
  <si>
    <t>ВСЕГО</t>
  </si>
  <si>
    <t>группы общеразвивающей направленности</t>
  </si>
  <si>
    <t>группы компенсирующей направленности</t>
  </si>
  <si>
    <t>группы оздоровительной направленности</t>
  </si>
  <si>
    <t>группы комбинированной направленности</t>
  </si>
  <si>
    <t>одновозрастные</t>
  </si>
  <si>
    <t>разновозрастные (от 2-х месяцев до 8 лет)</t>
  </si>
  <si>
    <t>разновозрастные (2 возраста)</t>
  </si>
  <si>
    <t>разновозрастные (3 возраста)</t>
  </si>
  <si>
    <t>семейные группы</t>
  </si>
  <si>
    <t>для детей с фонетико-фонематическими нарушениями речи</t>
  </si>
  <si>
    <t xml:space="preserve">для детей с тяжелым нарушением речи, для слабовидящих, для детей с амблиопией, косоглазием, для детей с задержкой психического развития, для детей с умственной отсталостью легкой степени </t>
  </si>
  <si>
    <t xml:space="preserve">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</t>
  </si>
  <si>
    <t>одновозрастные группы</t>
  </si>
  <si>
    <t>разновозрастные группы (от 2-х мес. до 8 лет)</t>
  </si>
  <si>
    <t>разновозрастные группы (2 возраста)</t>
  </si>
  <si>
    <t>разновозрастные группы (3 возраста)</t>
  </si>
  <si>
    <t>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</t>
  </si>
  <si>
    <t>В С Е Г О</t>
  </si>
  <si>
    <t>НА УКАЗ 597</t>
  </si>
  <si>
    <t>В том числе ФОТ педраб</t>
  </si>
  <si>
    <t>дети до 3 лет</t>
  </si>
  <si>
    <t>дети старше 3 лет</t>
  </si>
  <si>
    <t>3-5 часов</t>
  </si>
  <si>
    <t>8-10 часов</t>
  </si>
  <si>
    <t>12 часов</t>
  </si>
  <si>
    <t>24 часов</t>
  </si>
  <si>
    <t>ФОТ всего</t>
  </si>
  <si>
    <t>ФОТ педраб</t>
  </si>
  <si>
    <t>ФОТ прочих</t>
  </si>
  <si>
    <t>МЗ</t>
  </si>
  <si>
    <t>Nобуч ГОРОД</t>
  </si>
  <si>
    <t>до 3</t>
  </si>
  <si>
    <t>ст. 3</t>
  </si>
  <si>
    <t>МБДОУ  д/с № 2</t>
  </si>
  <si>
    <t>МБДОУ  д/с № 3</t>
  </si>
  <si>
    <t>МБДОУ  д/с № 5</t>
  </si>
  <si>
    <t>МБДОУ д/с №10</t>
  </si>
  <si>
    <t>МБДОУ  д/с № 15</t>
  </si>
  <si>
    <t>МБДОУ д/с № 20 «Красная Шапочка»</t>
  </si>
  <si>
    <t>МБДОУ д/с №29 « Маячок»</t>
  </si>
  <si>
    <t>МБДОУ д/с №36</t>
  </si>
  <si>
    <t>МБДОУ д/с №13/38</t>
  </si>
  <si>
    <t>МБДОУ д/с №39</t>
  </si>
  <si>
    <t>МБДОУ д/с №44</t>
  </si>
  <si>
    <t>МБДОУ  д/с №45</t>
  </si>
  <si>
    <t>МБДОУ д-с № 52</t>
  </si>
  <si>
    <t>МБДОУ д/с №55</t>
  </si>
  <si>
    <t>МБДОУ  ДС № 59</t>
  </si>
  <si>
    <t>МБДОУ д/с № 62 «Журавушка»</t>
  </si>
  <si>
    <t>МБДОУ д/с №65 «Буратино»</t>
  </si>
  <si>
    <t>МАДОУ д/с №66</t>
  </si>
  <si>
    <t>МАДОУ д/с № 68"Светлячок"</t>
  </si>
  <si>
    <t>МБДОУ д/с №78</t>
  </si>
  <si>
    <t>МБДОУ д/с  № 83</t>
  </si>
  <si>
    <t>МБДОУ д/с «Здоровый ребёнок»</t>
  </si>
  <si>
    <t>МБДОУ ДС № 95</t>
  </si>
  <si>
    <t>МБДОУ д/с №99</t>
  </si>
  <si>
    <t xml:space="preserve">Всего </t>
  </si>
  <si>
    <t>бюджетные</t>
  </si>
  <si>
    <t>автономные</t>
  </si>
  <si>
    <t>Местность</t>
  </si>
  <si>
    <t>для глухих детей, для слепых детей</t>
  </si>
  <si>
    <t>разновозрастные группы</t>
  </si>
  <si>
    <t>дети от 2-х месяцев до 1 года</t>
  </si>
  <si>
    <t>дети от 1 года до 3 лет</t>
  </si>
  <si>
    <t>от 2-х месяцев до 3-х лет</t>
  </si>
  <si>
    <t>от 2-х месяцев до 8-ми лет</t>
  </si>
  <si>
    <t>дети старше 3 лет (два возраста)</t>
  </si>
  <si>
    <t>дети старше 3 лет (три возраста)</t>
  </si>
  <si>
    <t>8-10,5 часов</t>
  </si>
  <si>
    <t>13-14 часов</t>
  </si>
  <si>
    <t>24 часа</t>
  </si>
  <si>
    <t>Городские округа</t>
  </si>
  <si>
    <t>Всего норматив</t>
  </si>
  <si>
    <t>в т.ч. ФОТ всего</t>
  </si>
  <si>
    <t>ФОТ педработников</t>
  </si>
  <si>
    <t>ФОТ увп</t>
  </si>
  <si>
    <t>ФОТ прочего персонала</t>
  </si>
  <si>
    <t>в т.ч. матзатраты</t>
  </si>
  <si>
    <t xml:space="preserve"> - материальные запасы и особо ценное движимое имущество, потребляемые (используемые) в процессе оказания муниципальной услуги</t>
  </si>
  <si>
    <t xml:space="preserve"> - иные натуральные нормы, непосредственно используемые в процессе оказания муниципальной услуги</t>
  </si>
  <si>
    <t>Матзатраты по расчету согласно приложению 2.4</t>
  </si>
  <si>
    <t>Приложение № 2.2</t>
  </si>
  <si>
    <t>Среднее количество групп в учреждении</t>
  </si>
  <si>
    <t>Среднее количество обучающихся в группе</t>
  </si>
  <si>
    <t>группы общеразвивающей направленности, разновозрастные группы, дети от 2 месяцев до 8 лет, группы полного дня</t>
  </si>
  <si>
    <t>Расчет численности работников по примерным штатам МДОУ</t>
  </si>
  <si>
    <t>источник</t>
  </si>
  <si>
    <t>должность</t>
  </si>
  <si>
    <t>группы общеразвивающего вида</t>
  </si>
  <si>
    <t>12-часового пребывания</t>
  </si>
  <si>
    <t>до 3 лет (средняя наполняемость - 15)</t>
  </si>
  <si>
    <t>группы</t>
  </si>
  <si>
    <t>обучающиеся</t>
  </si>
  <si>
    <t>обучающиеся комбинир.группах</t>
  </si>
  <si>
    <t>обучающиеся компенсир.группах</t>
  </si>
  <si>
    <t>обучающиеся в семейных группах</t>
  </si>
  <si>
    <t>об</t>
  </si>
  <si>
    <t>заведующий (директор)</t>
  </si>
  <si>
    <t>зам.завед по ВМР (0,5 - 6-9 гр, 1 - 10-17гр, 1,5 - 18-21гр, 2 - 22-24гр, св.24гр - плюс 1 за кажд 10 гр)</t>
  </si>
  <si>
    <t>зам.завед по АХР (1 - 12-24гр и св)</t>
  </si>
  <si>
    <t>завхоз (0,5 - 4-5гр, 1 - 6-11гр, 0 - 12-21гр, 1 - 22-24гр и св)</t>
  </si>
  <si>
    <t>бухгалтер, экономист (0,5 - 2-7гр, 1 - 8-13гр, 1,5 - 14-23гр, 2 - 24гр и свыше)</t>
  </si>
  <si>
    <t>кассир (0,25 на каждые 5гр)</t>
  </si>
  <si>
    <t>делопроизводитель (0,5 - 4-9гр, 1 - 10-24гр и св)</t>
  </si>
  <si>
    <t>уборщик служебных помещений (0,5 - на кажд.250 кв.м.убир.площ, но не менее 0,25 ед) норма площади служебно-бытовых помещений по СанПиН 2.4.1.3049-13 (таблица 2): до 80 мест (1-4) - 33 кв.м; до 150 мест (5-6 гр) = 36 кв.м; до 240 мест (7-12 кв.м) = 61 кв.м; до 350 мест (13-18 гр) = 83 кв.м</t>
  </si>
  <si>
    <t>дворник (1 - на 4000 кв.м прилег.терр-и)</t>
  </si>
  <si>
    <t>педагог-психолог (0,25 на каждые 3гр)</t>
  </si>
  <si>
    <r>
      <t>педагог-психолог  (</t>
    </r>
    <r>
      <rPr>
        <sz val="11"/>
        <color rgb="FF0070C0"/>
        <rFont val="Calibri"/>
        <family val="2"/>
        <charset val="204"/>
        <scheme val="minor"/>
      </rPr>
      <t>на 1 семейную гр. - 0,12)</t>
    </r>
    <r>
      <rPr>
        <sz val="11"/>
        <color theme="1"/>
        <rFont val="Calibri"/>
        <family val="2"/>
        <charset val="204"/>
        <scheme val="minor"/>
      </rPr>
      <t xml:space="preserve"> </t>
    </r>
  </si>
  <si>
    <t>муз.рук-ль (0,25 на  1гр свыше 1,5 лет)</t>
  </si>
  <si>
    <r>
      <t>муз.рук-ль  (</t>
    </r>
    <r>
      <rPr>
        <sz val="11"/>
        <color rgb="FF0070C0"/>
        <rFont val="Calibri"/>
        <family val="2"/>
        <charset val="204"/>
        <scheme val="minor"/>
      </rPr>
      <t>на 1 семейную гр. - 0,12</t>
    </r>
    <r>
      <rPr>
        <sz val="11"/>
        <color theme="1"/>
        <rFont val="Calibri"/>
        <family val="2"/>
        <charset val="204"/>
        <scheme val="minor"/>
      </rPr>
      <t xml:space="preserve">) </t>
    </r>
  </si>
  <si>
    <r>
      <t>учитель-логопед или учитель-дефектолог (1 - на каждую</t>
    </r>
    <r>
      <rPr>
        <sz val="11"/>
        <color rgb="FF00B050"/>
        <rFont val="Calibri"/>
        <family val="2"/>
        <charset val="204"/>
        <scheme val="minor"/>
      </rPr>
      <t xml:space="preserve"> компенсирующую группу</t>
    </r>
    <r>
      <rPr>
        <sz val="11"/>
        <color theme="1"/>
        <rFont val="Calibri"/>
        <family val="2"/>
        <charset val="204"/>
        <scheme val="minor"/>
      </rPr>
      <t xml:space="preserve"> по специализации):</t>
    </r>
  </si>
  <si>
    <r>
      <t>учитель-логопед или учитель-дефектолог (1 - на 8 групп</t>
    </r>
    <r>
      <rPr>
        <sz val="11"/>
        <color rgb="FF00B050"/>
        <rFont val="Calibri"/>
        <family val="2"/>
        <charset val="204"/>
        <scheme val="minor"/>
      </rPr>
      <t xml:space="preserve"> комбинированного вида</t>
    </r>
    <r>
      <rPr>
        <sz val="11"/>
        <color theme="1"/>
        <rFont val="Calibri"/>
        <family val="2"/>
        <charset val="204"/>
        <scheme val="minor"/>
      </rPr>
      <t xml:space="preserve"> по специализации):</t>
    </r>
  </si>
  <si>
    <t>инструктор по фк (0,25 на кажд.2 гр св.3 лет)</t>
  </si>
  <si>
    <r>
      <t>инструктор по фк (</t>
    </r>
    <r>
      <rPr>
        <sz val="11"/>
        <color rgb="FF0070C0"/>
        <rFont val="Calibri"/>
        <family val="2"/>
        <charset val="204"/>
        <scheme val="minor"/>
      </rPr>
      <t>на 1 семейную гр. - 0,12, св.3 лет</t>
    </r>
    <r>
      <rPr>
        <sz val="11"/>
        <color theme="1"/>
        <rFont val="Calibri"/>
        <family val="2"/>
        <charset val="204"/>
        <scheme val="minor"/>
      </rPr>
      <t>)</t>
    </r>
  </si>
  <si>
    <t>воспитатели (на 1гр: 1,67 ед для 12час)</t>
  </si>
  <si>
    <r>
      <t xml:space="preserve">воспитатели </t>
    </r>
    <r>
      <rPr>
        <sz val="11"/>
        <color rgb="FF00B050"/>
        <rFont val="Calibri"/>
        <family val="2"/>
        <charset val="204"/>
        <scheme val="minor"/>
      </rPr>
      <t xml:space="preserve">групп компенсирующего </t>
    </r>
    <r>
      <rPr>
        <sz val="11"/>
        <color theme="1"/>
        <rFont val="Calibri"/>
        <family val="2"/>
        <charset val="204"/>
        <scheme val="minor"/>
      </rPr>
      <t>вида (на 1гр.: 2,4 ед. 12час)</t>
    </r>
  </si>
  <si>
    <r>
      <t>воспитатели</t>
    </r>
    <r>
      <rPr>
        <sz val="11"/>
        <color theme="1"/>
        <rFont val="Calibri"/>
        <family val="2"/>
        <charset val="204"/>
        <scheme val="minor"/>
      </rPr>
      <t xml:space="preserve"> (</t>
    </r>
    <r>
      <rPr>
        <sz val="11"/>
        <color rgb="FF0070C0"/>
        <rFont val="Calibri"/>
        <family val="2"/>
        <charset val="204"/>
        <scheme val="minor"/>
      </rPr>
      <t>на 1 семейную группу 12час.преб - 1,4)</t>
    </r>
  </si>
  <si>
    <r>
      <t xml:space="preserve">младшие воспитатели или помощники (на 1 гр.: 24 час - ясли 2,5, дошк 1,5; 12час - ясли 1,5, дошк 1,25; </t>
    </r>
    <r>
      <rPr>
        <sz val="11"/>
        <color rgb="FFC00000"/>
        <rFont val="Calibri"/>
        <family val="2"/>
        <charset val="204"/>
        <scheme val="minor"/>
      </rPr>
      <t>остальные - пропорционально времени пребывания от 12 часовых ставок</t>
    </r>
    <r>
      <rPr>
        <sz val="11"/>
        <color theme="1"/>
        <rFont val="Calibri"/>
        <family val="2"/>
        <charset val="204"/>
        <scheme val="minor"/>
      </rPr>
      <t>)</t>
    </r>
  </si>
  <si>
    <r>
      <t>младшие воспитатели или помощники (</t>
    </r>
    <r>
      <rPr>
        <sz val="11"/>
        <color rgb="FF0070C0"/>
        <rFont val="Calibri"/>
        <family val="2"/>
        <charset val="204"/>
        <scheme val="minor"/>
      </rPr>
      <t>на 1 семейную группу 12час.преб - 1,5</t>
    </r>
    <r>
      <rPr>
        <sz val="11"/>
        <color rgb="FF7030A0"/>
        <rFont val="Calibri"/>
        <family val="2"/>
        <charset val="204"/>
        <scheme val="minor"/>
      </rPr>
      <t>)</t>
    </r>
  </si>
  <si>
    <t>мб</t>
  </si>
  <si>
    <t>мед.сестра (отдельный расчет)</t>
  </si>
  <si>
    <r>
      <t>мед.сестра (</t>
    </r>
    <r>
      <rPr>
        <sz val="11"/>
        <color indexed="30"/>
        <rFont val="Calibri"/>
        <family val="2"/>
        <charset val="204"/>
      </rPr>
      <t>на 1 семейную гр. - 0,25</t>
    </r>
    <r>
      <rPr>
        <sz val="11"/>
        <color indexed="8"/>
        <rFont val="Calibri"/>
        <family val="2"/>
        <charset val="204"/>
      </rPr>
      <t>)</t>
    </r>
  </si>
  <si>
    <t>шеф-повар (1 - не менее 8 гр)</t>
  </si>
  <si>
    <r>
      <t>повар, кухонный работник (2 - 30-49 дет, 2,5 - 50-59 дет, 3 - 60-79 дет, 3,5 - 80-99 дет, 4 - 100-109 дет, 4,5 - 110-119 дет, 5 - 120-139 дет, 5,5 - 140-159 дет, 6 - 160-174 дет, 6,5 - 175-189 дет, 7 - 190-209 дет, 7,5 - 210-224 дет, 8 - 225-259 дет, 8,5 - 260-289 дет, 9,5 - 290 и свыше)</t>
    </r>
    <r>
      <rPr>
        <sz val="11"/>
        <color indexed="8"/>
        <rFont val="Calibri"/>
        <family val="2"/>
        <charset val="204"/>
      </rPr>
      <t>:</t>
    </r>
  </si>
  <si>
    <t xml:space="preserve"> - повар</t>
  </si>
  <si>
    <t xml:space="preserve"> - кухонный рабочий</t>
  </si>
  <si>
    <t>кладовщик (0,5 - 4-5 гр, 1 - 6 гр и выше)</t>
  </si>
  <si>
    <t>кастелянша (0,5 -2-7гр, 1 - 8-13гр, 1,5 - 14-23гр, 2 - 24гр и свыше; плюс доп. 0,5 - при наличии не менее 2 ясельных групп)</t>
  </si>
  <si>
    <t>швея (0,5 - от 8 гр)</t>
  </si>
  <si>
    <t>машинист по стирке (0,75 - 2гр, 1- 3 гр, 1,25 - 4-5 гр, 1,75 - 6-7 гр, 2 - 8-9 гр, 2,5 - 10-11 гр, 3 - 12 гр. и св)</t>
  </si>
  <si>
    <t>грузчик (0,5 - 3гр и свыше, плюс доп.0,5 на кажд 5 гр)</t>
  </si>
  <si>
    <t>рабочие специальности (0,25 - на каждые 2гр.), в т.ч.:</t>
  </si>
  <si>
    <t xml:space="preserve"> или рабочий по комплексному обслуживанию и ремонту зданий</t>
  </si>
  <si>
    <t xml:space="preserve"> или плотник</t>
  </si>
  <si>
    <t xml:space="preserve"> или электромонтер по ремонту и обслуживанию электрообрудования</t>
  </si>
  <si>
    <t xml:space="preserve"> или слесарь-электрик</t>
  </si>
  <si>
    <t xml:space="preserve"> или слесарь-сантехник</t>
  </si>
  <si>
    <r>
      <t xml:space="preserve">техник по ремонту оборудования для </t>
    </r>
    <r>
      <rPr>
        <sz val="10"/>
        <color rgb="FF00B050"/>
        <rFont val="Calibri"/>
        <family val="2"/>
        <charset val="204"/>
        <scheme val="minor"/>
      </rPr>
      <t>групп компенсирующей</t>
    </r>
    <r>
      <rPr>
        <sz val="10"/>
        <color theme="1"/>
        <rFont val="Calibri"/>
        <family val="2"/>
        <charset val="204"/>
        <scheme val="minor"/>
      </rPr>
      <t xml:space="preserve"> </t>
    </r>
    <r>
      <rPr>
        <sz val="10"/>
        <color rgb="FF00B050"/>
        <rFont val="Calibri"/>
        <family val="2"/>
        <charset val="204"/>
        <scheme val="minor"/>
      </rPr>
      <t>и комбинированной</t>
    </r>
    <r>
      <rPr>
        <sz val="10"/>
        <color theme="1"/>
        <rFont val="Calibri"/>
        <family val="2"/>
        <charset val="204"/>
        <scheme val="minor"/>
      </rPr>
      <t xml:space="preserve"> направленности (0,25 на 2 группы)</t>
    </r>
  </si>
  <si>
    <t>сторож, вахтер 24 часа (4,5 на 1 здание)</t>
  </si>
  <si>
    <t>для групп 12-ти часового пребывания</t>
  </si>
  <si>
    <t>ИТОГО общераз, оздоровит</t>
  </si>
  <si>
    <t>ИТОГО комбинированные</t>
  </si>
  <si>
    <t>ИТОГО компенсирующие</t>
  </si>
  <si>
    <t>ИТОГО семейные</t>
  </si>
  <si>
    <t>областной общераз., оздоровит</t>
  </si>
  <si>
    <t xml:space="preserve">                          из них пед.персонал</t>
  </si>
  <si>
    <t>областной комбинированные</t>
  </si>
  <si>
    <t>областной компенсирующие</t>
  </si>
  <si>
    <t>областной семейные</t>
  </si>
  <si>
    <t>местный общераз., оздоровит</t>
  </si>
  <si>
    <t>местный комбинированные</t>
  </si>
  <si>
    <t>местный компенсирующие</t>
  </si>
  <si>
    <t>местный семейные</t>
  </si>
  <si>
    <t>для групп 4-х часового пребывания</t>
  </si>
  <si>
    <t>для групп 9-ти часового пребывания</t>
  </si>
  <si>
    <t>ИТОГО в части местного бюджета</t>
  </si>
  <si>
    <t>в части присмотра и ухода</t>
  </si>
  <si>
    <t>ИТОГО в части местного бюджета ФОТ в год = ставки * 6204 руб. (МРОТ) * 1,302 (начисления) * 12мес.</t>
  </si>
  <si>
    <t>ИТОГО в части местного бюджета ФОТ на 1 воспитанника в год</t>
  </si>
  <si>
    <t>поправавочный оэффициент, учитывающий количество групп в учреждении</t>
  </si>
  <si>
    <t>старше 3 лет (средняя наполняемость - 20)</t>
  </si>
  <si>
    <t>Наименование учреждения</t>
  </si>
  <si>
    <t>МБДОУ д/с № 20</t>
  </si>
  <si>
    <t>МБДОУ д/с № 29</t>
  </si>
  <si>
    <t>МБДОУ д/с № 62</t>
  </si>
  <si>
    <t>Итого</t>
  </si>
  <si>
    <t>Адаптированная образовательная программа в группе полного дня, обучающиеся с ОВЗ, до 3 лет</t>
  </si>
  <si>
    <t>Образовательная программа (за исключением адаптированной) в группе полного дня, обучающиеся до 3 лет</t>
  </si>
  <si>
    <t>Адаптированная образовательная программа в группе полного дня, обучающиеся с ОВЗ от 3 лет до 8 лет</t>
  </si>
  <si>
    <t>Образовательная программа (за исключением адаптированной) в группе полного дня, обучающиеся от 3 лет до 8 лет</t>
  </si>
  <si>
    <t>корректирующий коэффициент</t>
  </si>
  <si>
    <t>коэф. направленности по уд.весу кол-ва детей</t>
  </si>
  <si>
    <t>муниципальных дошкольных образовательных учреждений</t>
  </si>
  <si>
    <t>расчет норматива коммунальных услуг по МАДОУ д/с № 1</t>
  </si>
  <si>
    <t>расчет норматива коммунальных услуг по МБДОУ д/с № 2</t>
  </si>
  <si>
    <t>расчет норматива коммунальных услуг по МБДОУ д/с № 3</t>
  </si>
  <si>
    <t>расчет норматива коммунальных услуг по МАДОУ д/с № 4</t>
  </si>
  <si>
    <t>расчет норматива коммунальных услуг по МБДОУ д/с № 5</t>
  </si>
  <si>
    <t>расчет норматива коммунальных услуг по МАДОУ д/с № 7</t>
  </si>
  <si>
    <t>расчет норматива коммунальных услуг по МБДОУ д/с № 9</t>
  </si>
  <si>
    <t>расчет норматива коммунальных услуг по МБДОУ д/с № 10</t>
  </si>
  <si>
    <t>расчет норматива коммунальных услуг по МАДОУ д/с № 11</t>
  </si>
  <si>
    <t>расчет норматива коммунальных услуг по МБДОУ д/с № 12</t>
  </si>
  <si>
    <t>расчет норматива коммунальных услуг по МБДОУ д/с № 15</t>
  </si>
  <si>
    <t>расчет норматива коммунальных услуг по МБДОУ д/с № 17</t>
  </si>
  <si>
    <t>расчет норматива коммунальных услуг по МБДОУ д/с № 20</t>
  </si>
  <si>
    <t>расчет норматива коммунальных услуг по МБДОУ д/с № 24</t>
  </si>
  <si>
    <t>расчет норматива коммунальных услуг по МБДОУ д/с № 25</t>
  </si>
  <si>
    <t>расчет норматива коммунальных услуг по МБДОУ д/с № 29</t>
  </si>
  <si>
    <t>расчет норматива коммунальных услуг по МБДОУ д/с № 31</t>
  </si>
  <si>
    <t>расчет норматива коммунальных услуг по МБДОУ д/с № 32</t>
  </si>
  <si>
    <t>расчет норматива коммунальных услуг по МБДОУ д/с № 36</t>
  </si>
  <si>
    <t>расчет норматива коммунальных услуг по МБДОУ д/с № 37</t>
  </si>
  <si>
    <t>расчет норматива коммунальных услуг по МБДОУ д/с № 13/38</t>
  </si>
  <si>
    <t>расчет норматива коммунальных услуг по МБДОУ д/с № 39</t>
  </si>
  <si>
    <t>расчет норматива коммунальных услуг по МБДОУ д/с № 41</t>
  </si>
  <si>
    <t>расчет норматива коммунальных услуг по МБДОУ д/с № 43</t>
  </si>
  <si>
    <t>расчет норматива коммунальных услуг по МБДОУ д/с № 44</t>
  </si>
  <si>
    <t>расчет норматива коммунальных услуг по МБДОУ д/с № 46</t>
  </si>
  <si>
    <t>расчет норматива коммунальных услуг по МБДОУ д/с № 47</t>
  </si>
  <si>
    <t>расчет норматива коммунальных услуг по МБДОУ д/с № 48</t>
  </si>
  <si>
    <t>расчет норматива коммунальных услуг по МБДОУ д/с № 51</t>
  </si>
  <si>
    <t>расчет норматива коммунальных услуг по МБДОУ д/с № 52</t>
  </si>
  <si>
    <t>расчет норматива коммунальных услуг по МБДОУ д/с № 55</t>
  </si>
  <si>
    <t>расчет норматива коммунальных услуг по МБДОУ д/с № 59</t>
  </si>
  <si>
    <t>расчет норматива коммунальных услуг по МБДОУ д/с № 62</t>
  </si>
  <si>
    <t>расчет норматива коммунальных услуг по МБДОУ д/с № 63</t>
  </si>
  <si>
    <t>расчет норматива коммунальных услуг по МБДОУ д/с № 64</t>
  </si>
  <si>
    <t>расчет норматива коммунальных услуг по МБДОУ д/с № 65</t>
  </si>
  <si>
    <t>расчет норматива коммунальных услуг по МАДОУ д/с № 66</t>
  </si>
  <si>
    <t>расчет норматива коммунальных услуг по МБДОУ д/с № 67</t>
  </si>
  <si>
    <t>расчет норматива коммунальных услуг по МАДОУ д/с № 68</t>
  </si>
  <si>
    <t>расчет норматива коммунальных услуг по МБДОУ д/с № 71</t>
  </si>
  <si>
    <t>расчет норматива коммунальных услуг по МБДОУ д/с № 73</t>
  </si>
  <si>
    <t>расчет норматива коммунальных услуг по МБДОУ д/с № 76</t>
  </si>
  <si>
    <t>расчет норматива коммунальных услуг по МБДОУ д/с № 77</t>
  </si>
  <si>
    <t>расчет норматива коммунальных услуг по МБДОУ д/с № 78</t>
  </si>
  <si>
    <t>расчет норматива коммунальных услуг по МБДОУ д/с № 80</t>
  </si>
  <si>
    <t>расчет норматива коммунальных услуг по МБДОУ д/с № 83</t>
  </si>
  <si>
    <t>расчет норматива коммунальных услуг по МБДОУ д/с № 84</t>
  </si>
  <si>
    <t>расчет норматива коммунальных услуг по МБДОУ д/с "Здоровый ребенок"</t>
  </si>
  <si>
    <t>расчет норматива коммунальных услуг по МБДОУ д/с № 92</t>
  </si>
  <si>
    <t>расчет норматива коммунальных услуг по МБДОУ д/с № 93</t>
  </si>
  <si>
    <t>расчет норматива коммунальных услуг по МБДОУ д/с № 94</t>
  </si>
  <si>
    <t>расчет норматива коммунальных услуг по МБДОУ д/с № 91</t>
  </si>
  <si>
    <t>расчет норматива коммунальных услуг по МБДОУ д/с № 95</t>
  </si>
  <si>
    <t>расчет норматива коммунальных услуг по МБДОУ д/с № 97</t>
  </si>
  <si>
    <t>расчет норматива коммунальных услуг по МБДОУ д/с № 99</t>
  </si>
  <si>
    <t>расчет норматива коммунальных услуг по МБДОУ д/с № 100</t>
  </si>
  <si>
    <t>расчет норматива коммунальных услуг по МБДОУ д/с № 101</t>
  </si>
  <si>
    <t>расчет норматива коммунальных услуг по МБДОУ д/с № 102</t>
  </si>
  <si>
    <t>количество детей</t>
  </si>
  <si>
    <t>отдельный расчет (оплата труда в части местного бюджета)</t>
  </si>
  <si>
    <t>отдельный расчет (оплата коммунальных услуг)</t>
  </si>
  <si>
    <t>п.2.2</t>
  </si>
  <si>
    <t>п.2.3</t>
  </si>
  <si>
    <t>п.2.5</t>
  </si>
  <si>
    <t>п.2.7</t>
  </si>
  <si>
    <t>Распределение за счет средств местного бюджета^</t>
  </si>
  <si>
    <t>местный</t>
  </si>
  <si>
    <t>дети с туберкулезной интоксикацией (100% льгота, дети до 3 лет, группы полного дня)</t>
  </si>
  <si>
    <t xml:space="preserve">дети-сироты и дети, оставшиеся без попечения родителей (100% льгота, дети до 3 лет, группы полного дня) </t>
  </si>
  <si>
    <t>дети-инвалиды (100% льгота, дети до 3 лет, группы полного дня)</t>
  </si>
  <si>
    <t>расчет - приложение №2/5</t>
  </si>
  <si>
    <t>физические лица за исключением льготных категорий (полная оплата, дети до 3 лет, группа полного дня)</t>
  </si>
  <si>
    <t>дети с туберкулезной интоксикацией (100% льгота, дети от 3 лет до 8 лет, группы полного дня)</t>
  </si>
  <si>
    <t xml:space="preserve">дети-сироты и дети, оставшиеся без попечения родителей (100% льгота, дети от 3 лет до 8 лет, группы полного дня) </t>
  </si>
  <si>
    <t>дети-инвалиды (100% льгота, дети от 3 лет до 8 лет, группы полного дня)</t>
  </si>
  <si>
    <t>физические лица за исключением льготных категорий (полная оплата, дети от 3 лет до 8 лет, группа полного дня)</t>
  </si>
  <si>
    <t>Приложение № 2/5</t>
  </si>
  <si>
    <t xml:space="preserve"> кол-во пед.часов на 1 обуч-ся в неделю</t>
  </si>
  <si>
    <t>областной бюджет</t>
  </si>
  <si>
    <t>местный бюджет</t>
  </si>
  <si>
    <t>финансовое обеспечение муниципального задания</t>
  </si>
  <si>
    <t>руб.</t>
  </si>
  <si>
    <t>МАДОУ д/с №7</t>
  </si>
  <si>
    <t>МБДОУ д/с №24</t>
  </si>
  <si>
    <t>МБДОУ д/с №31</t>
  </si>
  <si>
    <t>МБДОУ д/с №43</t>
  </si>
  <si>
    <t>МБДОУ д/с №45</t>
  </si>
  <si>
    <t>МБДОУ д/с №52</t>
  </si>
  <si>
    <t>МБДОУ д/с №59</t>
  </si>
  <si>
    <t>МБДОУ д/с № 65 "Буратино"</t>
  </si>
  <si>
    <t>МБДОУ д/с №71</t>
  </si>
  <si>
    <t>МБДОУ д/с "Здоровый ребенок"</t>
  </si>
  <si>
    <t xml:space="preserve">Водоотведение </t>
  </si>
  <si>
    <t>количество услуг</t>
  </si>
  <si>
    <t>финансовое обеспечение по базовому нормативу  за счет средств областного бюджета, руб.</t>
  </si>
  <si>
    <t>финансовое обеспечение по базовому нормативу  за счет средств местного бюджета, руб.</t>
  </si>
  <si>
    <t>нормативы затрат с учетом корректирующего коэффициента за счет средств областного бюджета, руб.</t>
  </si>
  <si>
    <t>нормативы затрат с учетом корректирующего коэффициента за счет средств местного бюджета, руб.</t>
  </si>
  <si>
    <t>финансовое обеспечение с учетом корректирующего коэффициента за счет средств областного бюджета, руб.</t>
  </si>
  <si>
    <t>финансовое обеспечение с учетом корректирующего коэффициента за счет средств местного бюджета, руб.</t>
  </si>
  <si>
    <t>Услуга "Реализация основных общеобразовательных программ дошкольного образования", в т.ч.</t>
  </si>
  <si>
    <t>Услуга "Присмотр и уход", в т.ч.</t>
  </si>
  <si>
    <t>Итого по всем услугам, в т.ч.</t>
  </si>
  <si>
    <t>финансовое обеспечение с учетом корректирующего коэффициента , руб.</t>
  </si>
  <si>
    <t>налоги, в качестве объекта налогообложения по которым признается имущество муниципального учреждения, руб.</t>
  </si>
  <si>
    <t>финансовое обеспечение с учетом корректирующего коэффициента, а также с учетом налогов, в качестве объекта налогообложения по которым признается имущество муниципального учреждения, руб.</t>
  </si>
  <si>
    <t>х</t>
  </si>
  <si>
    <t>областной и местный бюджет</t>
  </si>
  <si>
    <t>финансовое обеспечение по базовому нормативу , руб.</t>
  </si>
  <si>
    <t>базовый норматив затрат на 1-го услугу, руб.</t>
  </si>
  <si>
    <t>за счет средств областного бюджета</t>
  </si>
  <si>
    <t>за счет средств местного бюджета</t>
  </si>
  <si>
    <t>МАДОУ д/с № 68</t>
  </si>
  <si>
    <t>СВОД</t>
  </si>
  <si>
    <t>10</t>
  </si>
  <si>
    <t>кол-во единиц коммун. расходов в год на 1 мун. услугу</t>
  </si>
  <si>
    <t>стоимость в год на 1 мун. услугу, руб.</t>
  </si>
  <si>
    <t>стоимость в год на все мун. услуги, руб.</t>
  </si>
  <si>
    <t>КОСГУ 291 "Налоги, пошлины и сборы"</t>
  </si>
  <si>
    <t>Расчет налога на имущество на очередной финансовый год</t>
  </si>
  <si>
    <t xml:space="preserve">Ставка налога, % </t>
  </si>
  <si>
    <t>Расчет земельного налога на очередной финансовый год</t>
  </si>
  <si>
    <t>Земельный участок</t>
  </si>
  <si>
    <t>кадастровый номер</t>
  </si>
  <si>
    <t>кадастровая стоимость, руб.</t>
  </si>
  <si>
    <t>ставка налога, %</t>
  </si>
  <si>
    <t>61:58:0005211:79</t>
  </si>
  <si>
    <t>61:58:0002230:12</t>
  </si>
  <si>
    <t>Всего</t>
  </si>
  <si>
    <t>61:58:0005211:2040</t>
  </si>
  <si>
    <t>61:58:0005281:3233</t>
  </si>
  <si>
    <t>61:58:0003248:64</t>
  </si>
  <si>
    <t>61:58:0002419:74</t>
  </si>
  <si>
    <t>61:58:0002419:71</t>
  </si>
  <si>
    <t>68:58:0002244:0137</t>
  </si>
  <si>
    <t>61:58:0001077:25</t>
  </si>
  <si>
    <t>61:58:0002247:15</t>
  </si>
  <si>
    <t>61:58:0001023:1</t>
  </si>
  <si>
    <t>61:58:0003365:1</t>
  </si>
  <si>
    <t>61:58:0005042:4</t>
  </si>
  <si>
    <t>61:58:0005259:22</t>
  </si>
  <si>
    <t>61:58:0005274:2638</t>
  </si>
  <si>
    <t>61:58:0005034:60</t>
  </si>
  <si>
    <t>61:58:0004383:1</t>
  </si>
  <si>
    <t>61:58:000416934</t>
  </si>
  <si>
    <t>61:58:0002009:41</t>
  </si>
  <si>
    <t>61:58:0003490:19</t>
  </si>
  <si>
    <t>61:58:0003490:21</t>
  </si>
  <si>
    <t>61:58:0003490:17</t>
  </si>
  <si>
    <t>61:58:0003490:20</t>
  </si>
  <si>
    <t>61:58:0002248:40</t>
  </si>
  <si>
    <t>61:58:0003438:13</t>
  </si>
  <si>
    <t>61:58:0004445:2</t>
  </si>
  <si>
    <t>61:58:0003438:2</t>
  </si>
  <si>
    <t>61:58:0005057:2</t>
  </si>
  <si>
    <t>61:58:0001052:4</t>
  </si>
  <si>
    <t>61:58:0003420:2</t>
  </si>
  <si>
    <t>61:58:0003278:3</t>
  </si>
  <si>
    <t>61:58:0003484:25</t>
  </si>
  <si>
    <t>61:58:0003277:22</t>
  </si>
  <si>
    <t>61:58:0005042:24</t>
  </si>
  <si>
    <t>61:58:0003424:9</t>
  </si>
  <si>
    <t>61:58:0002009:6</t>
  </si>
  <si>
    <t>61:58:0004291:27</t>
  </si>
  <si>
    <t>61:58:0001033:6</t>
  </si>
  <si>
    <t>61:58:0005272:3</t>
  </si>
  <si>
    <t>61:58:0004329:1</t>
  </si>
  <si>
    <t>наименование учреждения</t>
  </si>
  <si>
    <t>Всего в год ст.211, руб.</t>
  </si>
  <si>
    <t>Всего в год ст.213 начисления на зарплату, руб.</t>
  </si>
  <si>
    <t>МБДОУ Д/С № 52</t>
  </si>
  <si>
    <t>МБДОУ д/с 93</t>
  </si>
  <si>
    <t>МБДОУ д/с №100</t>
  </si>
  <si>
    <t>МБДОУ д/с №102</t>
  </si>
  <si>
    <t>округление, руб.</t>
  </si>
  <si>
    <t>Затраты на оплату труда работников, осуществляющих организацию образовательного процесса, присмотра и ухода, содержание имущества (на 1-го обучающегося в год, руб.) в 2020 году</t>
  </si>
  <si>
    <r>
      <t xml:space="preserve">Размер доплаты до МРОТ </t>
    </r>
    <r>
      <rPr>
        <sz val="9"/>
        <color rgb="FFC00000"/>
        <rFont val="Times New Roman"/>
        <family val="1"/>
        <charset val="204"/>
      </rPr>
      <t>с 01.01.2020 = 12130 руб. в месяц</t>
    </r>
  </si>
  <si>
    <r>
      <t xml:space="preserve">Размер ставки заработной платы 3 разряда  в месяц с учетом индексации </t>
    </r>
    <r>
      <rPr>
        <sz val="9"/>
        <color rgb="FFC00000"/>
        <rFont val="Times New Roman"/>
        <family val="1"/>
        <charset val="204"/>
      </rPr>
      <t>4,3% с 01.10.2019</t>
    </r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</si>
  <si>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3% с 01.10. 2020 = 1+ 3/ 100/ 12* 3 = 1,0075</t>
    </r>
  </si>
  <si>
    <t>Расшифровка к проекту бюджета на 2020-2022 годы в части местного бюджета</t>
  </si>
  <si>
    <t xml:space="preserve"> КОСГУ 211 "Заработная плата"</t>
  </si>
  <si>
    <t xml:space="preserve"> КОСГУ 213 "Начисления на заработную плату"</t>
  </si>
  <si>
    <t>(за исключением расходов областного бюджета)</t>
  </si>
  <si>
    <t>90707010210027000 611(621)</t>
  </si>
  <si>
    <t>Дополнительная потребность</t>
  </si>
  <si>
    <t xml:space="preserve">с доплатой до МРОТ 11280 руб. </t>
  </si>
  <si>
    <t>замещение сторожей (вахтеров)</t>
  </si>
  <si>
    <t>доплата за работу в ночные часы и нерабочие праздничные дни</t>
  </si>
  <si>
    <t>ВСЕГО фонд оплаты труда с доплатой до МРОТ и замещением сторожей (вахтеров)</t>
  </si>
  <si>
    <t xml:space="preserve">с доплатой до МРОТ 12130 руб. </t>
  </si>
  <si>
    <t>справочно</t>
  </si>
  <si>
    <t>ВСЕГО фонд оплаты труда</t>
  </si>
  <si>
    <t>Всего ставки по штатному расписанию на 01.08. 2018 в части местного бюджета</t>
  </si>
  <si>
    <t>из них ставки сторожей (вахтеров)</t>
  </si>
  <si>
    <t>Всего в месяц ст.211 по мрот 11280 руб., руб.</t>
  </si>
  <si>
    <t>Всего в год ст.211+213, руб.</t>
  </si>
  <si>
    <r>
      <t xml:space="preserve">Всего в год ст.211 - </t>
    </r>
    <r>
      <rPr>
        <sz val="8"/>
        <color theme="1"/>
        <rFont val="Calibri"/>
        <family val="2"/>
        <charset val="204"/>
      </rPr>
      <t>замещение в дни невыходов (28 дней отпуска + 3 дня бол.лист = 31 день / 365 дней в году = коэффициент невыходов 0,085)</t>
    </r>
    <r>
      <rPr>
        <sz val="11"/>
        <color theme="1"/>
        <rFont val="Calibri"/>
        <family val="2"/>
        <charset val="204"/>
        <scheme val="minor"/>
      </rPr>
      <t>, руб</t>
    </r>
  </si>
  <si>
    <t>Всего в год на замещение ст.211+213, руб.</t>
  </si>
  <si>
    <r>
      <t>Всего в год ст.211 - доплата (927,6 руб. на 1 ставку в мес)</t>
    </r>
    <r>
      <rPr>
        <b/>
        <sz val="11"/>
        <color theme="1"/>
        <rFont val="Calibri"/>
        <family val="2"/>
        <charset val="204"/>
        <scheme val="minor"/>
      </rPr>
      <t>, руб</t>
    </r>
  </si>
  <si>
    <t>Всего в год на доплату ст.211+213, руб.</t>
  </si>
  <si>
    <t>Всего в месяц ст.211 по мрот 12130 руб., руб.</t>
  </si>
  <si>
    <t>дополнительная потребность на увеличение мрот 12130 (12130-11280), руб.</t>
  </si>
  <si>
    <t>отклонение от 1 чтения (ст.211+213)</t>
  </si>
  <si>
    <t>2а</t>
  </si>
  <si>
    <t>2б</t>
  </si>
  <si>
    <t>3=п.2а* мрот* 1,0</t>
  </si>
  <si>
    <t>4=п.3*12мес</t>
  </si>
  <si>
    <t>5=п.4*0,302</t>
  </si>
  <si>
    <t>6=п.4+п.5</t>
  </si>
  <si>
    <t>7=п.2б* мрот* 12мес* 0,085</t>
  </si>
  <si>
    <t>8=п.7*0,302</t>
  </si>
  <si>
    <t>9=п.7+п.8</t>
  </si>
  <si>
    <t>10=2б*927,6руб * 12мес</t>
  </si>
  <si>
    <t>11=п.10*0,302</t>
  </si>
  <si>
    <t>12=п.10+п.11</t>
  </si>
  <si>
    <t>13=п.4+п.7+п.10</t>
  </si>
  <si>
    <t>14=п.5+п.8+п.11</t>
  </si>
  <si>
    <t>15=п.13+п.14</t>
  </si>
  <si>
    <t>18=п.16+п.17</t>
  </si>
  <si>
    <t>21=п.19+п.20</t>
  </si>
  <si>
    <t>24=п.22+п.23</t>
  </si>
  <si>
    <t>минус</t>
  </si>
  <si>
    <t>19=п.13-п.16</t>
  </si>
  <si>
    <t>20=п.14-п.17</t>
  </si>
  <si>
    <t>16=п.4 с окргулением</t>
  </si>
  <si>
    <t>17=п.5 с округлением</t>
  </si>
  <si>
    <t>22=п.19 с округлением</t>
  </si>
  <si>
    <t>23=п.20 с округлением</t>
  </si>
  <si>
    <t>В проекте бюджета на ФОТ в МЗ (1 чтение)</t>
  </si>
  <si>
    <t>Расшифровка к проекту бюджета на 2020 -2022 год в части местного бюджета</t>
  </si>
  <si>
    <t>информация по остаточной стоимости, руб.</t>
  </si>
  <si>
    <t>Сумма налога, уплаченного в отчетном финансовом году (в 2018 году - уплачено за 4 квартал 2017 и 1,2,3 кварталы 2018), руб.</t>
  </si>
  <si>
    <t>Сумма налога, подлежащего уплате, в текущем финансовом году (в 2019 году - за 4 квартал 2018 и за 1,2,3 квартал 2019), руб.</t>
  </si>
  <si>
    <t>остаточная стоимость недвижимого имущества</t>
  </si>
  <si>
    <t>отчетного финансового года на 01.01.2019</t>
  </si>
  <si>
    <r>
      <t xml:space="preserve">текущего финансового года на </t>
    </r>
    <r>
      <rPr>
        <b/>
        <sz val="12"/>
        <color rgb="FF7030A0"/>
        <rFont val="Times New Roman"/>
        <family val="1"/>
        <charset val="204"/>
      </rPr>
      <t>01.07.2019</t>
    </r>
  </si>
  <si>
    <t>очередного финансового года                            (оценка 2020)</t>
  </si>
  <si>
    <t>по остаточной стоимости</t>
  </si>
  <si>
    <t>МБДОУ д/с №12</t>
  </si>
  <si>
    <t>МБДОУ №36</t>
  </si>
  <si>
    <t>МБДОУ ЦРР "Ромашка"</t>
  </si>
  <si>
    <t>МБДОУ д/с №51</t>
  </si>
  <si>
    <t>МБДОУ д/с № 62 Журавушка</t>
  </si>
  <si>
    <t>МБДОУ № 65 "Буратино"</t>
  </si>
  <si>
    <t>МБДОУ д/с №67</t>
  </si>
  <si>
    <t>МБДОУ д/с №80</t>
  </si>
  <si>
    <t>МБДОУ д/с №83</t>
  </si>
  <si>
    <t>Данные по итогам учреждений</t>
  </si>
  <si>
    <t>учреждение</t>
  </si>
  <si>
    <t>сумма в год для расчета, руб.</t>
  </si>
  <si>
    <t>корректирующий коэффициент к контрольной сумме бюджета</t>
  </si>
  <si>
    <t>сумма с корректировкой</t>
  </si>
  <si>
    <t>61:58:0005138:2</t>
  </si>
  <si>
    <t>61658:0005281:439</t>
  </si>
  <si>
    <t>61:58:0005272:1</t>
  </si>
  <si>
    <r>
      <t xml:space="preserve">МБДОУ д/с </t>
    </r>
    <r>
      <rPr>
        <i/>
        <sz val="12"/>
        <rFont val="Times New Roman"/>
        <family val="1"/>
        <charset val="204"/>
      </rPr>
      <t>94</t>
    </r>
  </si>
  <si>
    <t>61:58:0003337:8</t>
  </si>
  <si>
    <t>61:58:003007</t>
  </si>
  <si>
    <t>61:58:0003425:3</t>
  </si>
  <si>
    <t>61:58:0002285:12</t>
  </si>
  <si>
    <t>МАДОУ д/с № 68 "Светлячок"</t>
  </si>
  <si>
    <t>61:58:0002269:10</t>
  </si>
  <si>
    <t>МАДОУ д/с № 66 корпус Б</t>
  </si>
  <si>
    <t>61:58::0003277:21</t>
  </si>
  <si>
    <t>МАДОУ д/с № 66 корпус А</t>
  </si>
  <si>
    <t>61:58:05044:04</t>
  </si>
  <si>
    <t>61:58:0002046:4</t>
  </si>
  <si>
    <t>61:58:0005259:2</t>
  </si>
  <si>
    <t>61:58:0000000:17917</t>
  </si>
  <si>
    <t>МБДОУ д/с№43</t>
  </si>
  <si>
    <t xml:space="preserve">модуль </t>
  </si>
  <si>
    <t xml:space="preserve">МБДОУ д/с № 41 </t>
  </si>
  <si>
    <t>61:58:0003186:195</t>
  </si>
  <si>
    <t>МБДОУ д\с №31</t>
  </si>
  <si>
    <r>
      <t xml:space="preserve">МБДОУ д/с </t>
    </r>
    <r>
      <rPr>
        <i/>
        <sz val="12"/>
        <rFont val="Times New Roman"/>
        <family val="1"/>
        <charset val="204"/>
      </rPr>
      <t xml:space="preserve"> 29</t>
    </r>
  </si>
  <si>
    <t>61:58:0003279:39</t>
  </si>
  <si>
    <r>
      <rPr>
        <sz val="12"/>
        <rFont val="Times New Roman"/>
        <family val="1"/>
        <charset val="204"/>
      </rPr>
      <t xml:space="preserve">МБДОУ д/с </t>
    </r>
    <r>
      <rPr>
        <i/>
        <sz val="12"/>
        <rFont val="Times New Roman"/>
        <family val="1"/>
        <charset val="204"/>
      </rPr>
      <t xml:space="preserve"> 20</t>
    </r>
  </si>
  <si>
    <t>61:58:0005009:18</t>
  </si>
  <si>
    <t>61:58:0005007:13</t>
  </si>
  <si>
    <t>392 028,00</t>
  </si>
  <si>
    <t>61:58:003490:18</t>
  </si>
  <si>
    <t>61:58:0001117</t>
  </si>
  <si>
    <t>61:58:0005281:4504</t>
  </si>
  <si>
    <t>МБДОУ д/с №2</t>
  </si>
  <si>
    <t>Сумма налога, подлежащего уплате, в текущем финансовом году (за 4 квартал 2018 и за 1,2,3 квартал 2019), руб.</t>
  </si>
  <si>
    <t>Сумма налога, уплаченного в отчетном финансовом году (в 2018 году), руб.</t>
  </si>
  <si>
    <t>Сумма налога, подлежащего уплате в 2020-2022 году, руб.</t>
  </si>
  <si>
    <t>Сумма налога, подлежащего уплате, в 2020-2022 году, руб.</t>
  </si>
  <si>
    <t>8=(п.3/ 4кв+ п.4/ 4кв* 3кв)* п.5/100</t>
  </si>
  <si>
    <t>7=п.3*п.4/100</t>
  </si>
  <si>
    <t>***</t>
  </si>
  <si>
    <t>Твердые коммунальные отходы</t>
  </si>
  <si>
    <t>расчет норматива коммунальных услуг по МБДОУ ЦРР "Ромашка</t>
  </si>
  <si>
    <t>дс 1, 2</t>
  </si>
  <si>
    <t xml:space="preserve">Объем расходов на 2020 год по численности воспитанников на 01.01.2019 </t>
  </si>
  <si>
    <t xml:space="preserve">ВСЕГО ДЕТЕЙ </t>
  </si>
  <si>
    <t>Доведено 12292</t>
  </si>
  <si>
    <t>В С Е Г О с коэффициентом</t>
  </si>
  <si>
    <t>Штатная численность педработников</t>
  </si>
  <si>
    <t>ИТОГО с указом</t>
  </si>
  <si>
    <t>МАДОУ  д/с № 1</t>
  </si>
  <si>
    <t>Коэффициент</t>
  </si>
  <si>
    <t xml:space="preserve">на Указ </t>
  </si>
  <si>
    <t xml:space="preserve">Объем расходов на 2021 год по численности воспитанников на 01.01.2019 </t>
  </si>
  <si>
    <t>Объем расходов на 2022 год по численности воспитанников на 01.01.2019</t>
  </si>
  <si>
    <t>Нормативы для расчета субвенций
на обеспечение государственных гарантий реализации прав на получение общедоступного и бесплатного дошкольного образования 
в муниципальных дошкольных образовательных организациях на 2020 год,
рублей в год на 1 обучающегося (2-е чтение)</t>
  </si>
  <si>
    <t>Нормативы на 2020 год</t>
  </si>
  <si>
    <t>Нормативы для расчета субвенций
на обеспечение государственных гарантий реализации прав на получение общедоступного и бесплатного дошкольного образования 
в муниципальных дошкольных образовательных организациях на 2021 год,
рублей в год на 1 обучающегося (2-е чтение)</t>
  </si>
  <si>
    <t>Нормативы на 2021 год</t>
  </si>
  <si>
    <t>Нормативы для расчета субвенций
на обеспечение государственных гарантий реализации прав на получение общедоступного и бесплатного дошкольного образования 
в муниципальных дошкольных образовательных организациях на 2022 год,
рублей в год на 1 обучающегося (2-е чтение)</t>
  </si>
  <si>
    <t>Нормативы на 2022 год</t>
  </si>
  <si>
    <t>итого кол-во детей</t>
  </si>
  <si>
    <t>до 3 лет</t>
  </si>
  <si>
    <t>старше 3 лет</t>
  </si>
  <si>
    <t>Корректирующий коэффициент на матзатраты</t>
  </si>
  <si>
    <t>ИТОГО по коммунальным услугам (без твердых коммунальных отходов)</t>
  </si>
  <si>
    <t>Норма обеспечения бутилированной водой воспитанников дошкольных образовательных учреждений по ценам 2015 года</t>
  </si>
  <si>
    <t>Минимальная норма приобретения товаров хозяйственно-бытового назначения для обслуживания воспитанников дошкольных образовательных учреждений по ценам 2015 года</t>
  </si>
  <si>
    <t>Минимальная норма обеспечения мягким инвентарем воспитанников дошкольных образовательных учреждений по ценам 2015 года</t>
  </si>
  <si>
    <t>Расчет среднесуточной стоимости набора пищевых продуктов на 1 обучающегося в муниципальных дошкольных образовательных учреждениях города Таганрога по ценам 2015 года</t>
  </si>
  <si>
    <t>(из расчета 248 - количества рабочих дней в 2020 году)</t>
  </si>
  <si>
    <t>2=п.3* 248дн</t>
  </si>
  <si>
    <t>5=п.4/ 248дн</t>
  </si>
  <si>
    <t>7=п.6/ 248дн</t>
  </si>
  <si>
    <t>7а=п.6а/ 248дн</t>
  </si>
  <si>
    <t>9=п.8/ 248дн</t>
  </si>
  <si>
    <t>18=90руб*248дн</t>
  </si>
  <si>
    <t>Размер родительской платы из расчета 50% от 90 руб. в день при 12 часовом пребывании (пост.601 от 21.03.2016) и 248 днях функционирования, руб.</t>
  </si>
  <si>
    <t>21=90руб* 0,5льгота* 248дн</t>
  </si>
  <si>
    <t>организация питания в доу</t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</si>
  <si>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2021 = 1+ 4/ 100/ 12* 3 = 1,01</t>
    </r>
  </si>
  <si>
    <t>8б</t>
  </si>
  <si>
    <t>10=(п.9- п.7* п.8а* п.8б)/ п.7+ 1</t>
  </si>
  <si>
    <t>Затраты на оплату труда работников, осуществляющих организацию образовательного процесса, присмотра и ухода, содержание имущества (на 1-го обучающегося в год, руб.) в 2021 году</t>
  </si>
  <si>
    <r>
      <t xml:space="preserve">Коэффициент, учитывающий увеличение (индексацию) ставки заработной платы среднегодовое </t>
    </r>
    <r>
      <rPr>
        <sz val="9"/>
        <color rgb="FFC00000"/>
        <rFont val="Times New Roman"/>
        <family val="1"/>
        <charset val="204"/>
      </rPr>
      <t>на 4% с 01.10. 2022 = 1+ 4/ 100/ 12* 3 = 1,01</t>
    </r>
  </si>
  <si>
    <t>10=(п.9- п.7* п.8а* п.8б* п.8в)/ п.7+ 1</t>
  </si>
  <si>
    <t>Затраты на оплату труда работников, осуществляющих организацию образовательного процесса, присмотра и ухода, содержание имущества (на 1-го обучающегося в год, руб.) в 2022 году</t>
  </si>
  <si>
    <r>
      <t xml:space="preserve">Коэффициент, учитывающий увеличение (индексацию) ставки заработной платы </t>
    </r>
    <r>
      <rPr>
        <sz val="9"/>
        <color rgb="FFC00000"/>
        <rFont val="Times New Roman"/>
        <family val="1"/>
        <charset val="204"/>
      </rPr>
      <t>на 3% с 01.10. 2020 = 1+ 3/ 100 = 1,03</t>
    </r>
  </si>
  <si>
    <r>
      <t xml:space="preserve">Коэффициент, учитывающий увеличение (индексацию) ставки заработной платы </t>
    </r>
    <r>
      <rPr>
        <sz val="9"/>
        <color rgb="FFC00000"/>
        <rFont val="Times New Roman"/>
        <family val="1"/>
        <charset val="204"/>
      </rPr>
      <t>на 4% с 01.10. 2021 = 1+ 4/ 100 = 1,04</t>
    </r>
  </si>
  <si>
    <t>8в</t>
  </si>
  <si>
    <t>в 2020, 2021, 2022 годах</t>
  </si>
  <si>
    <t>11а</t>
  </si>
  <si>
    <t>11б</t>
  </si>
  <si>
    <t>Расчет доплаты за работу в ночное время и нерабочие праздничные дни</t>
  </si>
  <si>
    <t>с 01.10.19</t>
  </si>
  <si>
    <t>в 2020 году</t>
  </si>
  <si>
    <t>кол-во раб.дней в году при 5-дневной неделе</t>
  </si>
  <si>
    <t>дн.</t>
  </si>
  <si>
    <t>кол-во раб часов в день при 5-дневной неделе</t>
  </si>
  <si>
    <t>кол-во укороченных дней в году (предпраздничных по 7 часов)</t>
  </si>
  <si>
    <t>расчет количества рабочих часов в году</t>
  </si>
  <si>
    <t>количество месяцев в году</t>
  </si>
  <si>
    <t>мес</t>
  </si>
  <si>
    <t>среднее количество рабочих часов в месяц</t>
  </si>
  <si>
    <t>размер ставки заработной платы сторожа 1 разряда</t>
  </si>
  <si>
    <t>оклад с 01.10.19=</t>
  </si>
  <si>
    <t>среднегод оклад=</t>
  </si>
  <si>
    <t>расчет стоимости 1 часа</t>
  </si>
  <si>
    <t>доплата за работу в ночные часы</t>
  </si>
  <si>
    <t>%</t>
  </si>
  <si>
    <t>расчет доплаты за 1 час работы в ночное время</t>
  </si>
  <si>
    <t>доплата за работу в нерабочие праздничные дни</t>
  </si>
  <si>
    <t>расчет доплаты за 1 час работы в нерабочие праздничные дни</t>
  </si>
  <si>
    <t>количество календарных дней в году</t>
  </si>
  <si>
    <t>количество ночных часов работы в сутки (с 22.00 до 6.00)</t>
  </si>
  <si>
    <t>количество ночных часов в году</t>
  </si>
  <si>
    <t>в т.ч. в месяц на 1 ставку из 3-х</t>
  </si>
  <si>
    <t>расчет доплаты за работу в ночное время на 1 ставку в месяц</t>
  </si>
  <si>
    <t>количество нерабочих праздничных дней в году</t>
  </si>
  <si>
    <t>количество часов работы в сутки в нерабочий праздничный день</t>
  </si>
  <si>
    <t>количество часов работы в нерабочие праздничные дни в год (14 дн * 24 час)</t>
  </si>
  <si>
    <t>расчет доплаты за работу в праздничные дни на 1 ставку в месяц</t>
  </si>
  <si>
    <t>ИТОГО доплаты на 1 ставку в месяц</t>
  </si>
  <si>
    <t>ИТОГО % доплаты (доплата/ставка зарплаты)</t>
  </si>
  <si>
    <t xml:space="preserve">                или в коэффициенте</t>
  </si>
  <si>
    <t>коэфф</t>
  </si>
  <si>
    <t>на 3 ставки</t>
  </si>
  <si>
    <t>оклад с ув на 3% с 01.10.20=</t>
  </si>
  <si>
    <t>Коэффициент увеличения ФОТ на величину компенсационных выплат - доплаты за работу в ночное время и нерабочие праздничные дни (1+0,2292)</t>
  </si>
  <si>
    <t>Коэффициент увеличения ФОТ на величину мат.помощи 1% (1+1/100)</t>
  </si>
  <si>
    <t>15=п.7* п.8* п.10* п.11а* п.11б* п.12* п.13* п.14</t>
  </si>
  <si>
    <t>15=п.7* п.8а* п.8б* п.10* п.11а* п.11б* п.12* п.13* п.14</t>
  </si>
  <si>
    <t>15=п.7* п.8а* п.8б* п.8в п.10* п.11а* п.11б* п.12* п.13* п.14</t>
  </si>
  <si>
    <t>для п.1.2 приложения № 2</t>
  </si>
  <si>
    <t>для п.1.3 приложения № 2</t>
  </si>
  <si>
    <t>для п.1.1 приложения № 2</t>
  </si>
  <si>
    <t>п.1.1</t>
  </si>
  <si>
    <t>п.1.3</t>
  </si>
  <si>
    <t>п.1.2</t>
  </si>
  <si>
    <t>Приложение</t>
  </si>
  <si>
    <t>Расчет педагогических часов в части оплаты труда на 1 обучающегося в год по примерным данным в части областного бюджета образовательных учреждений, реализующих программу дошколного образования</t>
  </si>
  <si>
    <t>а также величина базовых нормативов затрат по муниципальным дошкольным образовательным учреждениям на 2020 год и плановый период 2021-2022</t>
  </si>
  <si>
    <t>G234+'291 имущ'!J73</t>
  </si>
  <si>
    <t>Физические лица льготных категорий, определяемых учредителем (% льгота, дети до 3 лет, группа полного дня)</t>
  </si>
  <si>
    <t>Физические лица льготных категорий, определяемых учредителем (% льгота, дети от 3 лет до 8 лет, группа полного дня)</t>
  </si>
  <si>
    <t>2022 год величина базового норматива затрат на 1 услугу в год (руб.)</t>
  </si>
  <si>
    <t>Размер родительской платы из расчета 90 руб. в день при 12 часовом пребывании (пост.601 от 21.03.2016) и 248 днях функционирования, руб.</t>
  </si>
  <si>
    <r>
      <t xml:space="preserve">Коэффициент увеличения ФОТ на величину компенсационных выплат - доплаты за работу в ночное время и нерабочие праздничные дни </t>
    </r>
    <r>
      <rPr>
        <sz val="9"/>
        <color rgb="FFC00000"/>
        <rFont val="Times New Roman"/>
        <family val="1"/>
        <charset val="204"/>
      </rPr>
      <t>(1+0,2292)</t>
    </r>
  </si>
  <si>
    <t>Исп.Воронина О.Ю.</t>
  </si>
  <si>
    <t>Приложение № 2/4</t>
  </si>
  <si>
    <t>Приложение 2/1</t>
  </si>
  <si>
    <t>Приложение № 2/3</t>
  </si>
  <si>
    <t>В бюджете на дотацию (утверждено)</t>
  </si>
  <si>
    <t>от 25.12.2019 №1690</t>
  </si>
  <si>
    <t>от 31.12.2019 №1720</t>
  </si>
</sst>
</file>

<file path=xl/styles.xml><?xml version="1.0" encoding="utf-8"?>
<styleSheet xmlns="http://schemas.openxmlformats.org/spreadsheetml/2006/main">
  <numFmts count="20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#,##0.000"/>
    <numFmt numFmtId="168" formatCode="#,##0.0"/>
    <numFmt numFmtId="169" formatCode="0.00000"/>
    <numFmt numFmtId="170" formatCode="0.0"/>
    <numFmt numFmtId="171" formatCode="0.000000"/>
    <numFmt numFmtId="172" formatCode="#,##0.00_ ;[Red]\-#,##0.00\ "/>
    <numFmt numFmtId="173" formatCode="#,##0_ ;[Red]\-#,##0\ "/>
    <numFmt numFmtId="174" formatCode="#,##0.000000"/>
    <numFmt numFmtId="175" formatCode="#,##0.0000000000"/>
    <numFmt numFmtId="176" formatCode="[$-419]General"/>
    <numFmt numFmtId="177" formatCode="#,##0.00000"/>
    <numFmt numFmtId="178" formatCode="0.00000000"/>
    <numFmt numFmtId="179" formatCode="0.0000000000"/>
    <numFmt numFmtId="180" formatCode="000000"/>
    <numFmt numFmtId="181" formatCode="#,##0.00_ ;[Red]\-#,##0.00,"/>
    <numFmt numFmtId="182" formatCode="#,##0.0000_ ;[Red]\-#,##0.0000\ "/>
    <numFmt numFmtId="183" formatCode="#,##0.0000"/>
  </numFmts>
  <fonts count="15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9"/>
      <color rgb="FF0070C0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9"/>
      <color theme="1"/>
      <name val="Times New Roman"/>
      <family val="1"/>
      <charset val="204"/>
    </font>
    <font>
      <sz val="12"/>
      <color theme="1"/>
      <name val="Times New Roman"/>
      <family val="2"/>
      <charset val="204"/>
    </font>
    <font>
      <sz val="10"/>
      <name val="Arial Cyr"/>
      <family val="2"/>
      <charset val="204"/>
    </font>
    <font>
      <b/>
      <sz val="9"/>
      <color theme="1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sz val="8"/>
      <color rgb="FF0070C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"/>
      <color rgb="FFC0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9"/>
      <name val="Arial Cyr"/>
      <charset val="204"/>
    </font>
    <font>
      <sz val="7"/>
      <color theme="1"/>
      <name val="Calibri"/>
      <family val="2"/>
      <charset val="204"/>
      <scheme val="minor"/>
    </font>
    <font>
      <b/>
      <sz val="8"/>
      <color rgb="FF0070C0"/>
      <name val="Calibri"/>
      <family val="2"/>
      <charset val="204"/>
      <scheme val="minor"/>
    </font>
    <font>
      <b/>
      <sz val="8"/>
      <color rgb="FFC00000"/>
      <name val="Calibri"/>
      <family val="2"/>
      <charset val="204"/>
      <scheme val="minor"/>
    </font>
    <font>
      <b/>
      <sz val="8"/>
      <name val="Calibri"/>
      <family val="2"/>
      <charset val="204"/>
      <scheme val="minor"/>
    </font>
    <font>
      <b/>
      <sz val="9"/>
      <color rgb="FF0070C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rgb="FF7030A0"/>
      <name val="Calibri"/>
      <family val="2"/>
      <charset val="204"/>
      <scheme val="minor"/>
    </font>
    <font>
      <b/>
      <sz val="9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1"/>
      <color theme="1"/>
      <name val="Times New Roman"/>
      <family val="1"/>
      <charset val="204"/>
    </font>
    <font>
      <sz val="8"/>
      <color rgb="FF7030A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sz val="9"/>
      <color rgb="FFC00000"/>
      <name val="Times New Roman"/>
      <family val="1"/>
      <charset val="204"/>
    </font>
    <font>
      <sz val="9"/>
      <color rgb="FFFF0000"/>
      <name val="Calibri"/>
      <family val="2"/>
      <charset val="204"/>
      <scheme val="minor"/>
    </font>
    <font>
      <i/>
      <sz val="9"/>
      <color rgb="FFC00000"/>
      <name val="Calibri"/>
      <family val="2"/>
      <charset val="204"/>
      <scheme val="minor"/>
    </font>
    <font>
      <i/>
      <sz val="11"/>
      <color rgb="FFC00000"/>
      <name val="Calibri"/>
      <family val="2"/>
      <charset val="204"/>
      <scheme val="minor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1"/>
    </font>
    <font>
      <b/>
      <sz val="11"/>
      <color theme="1"/>
      <name val="Times New Roman"/>
      <family val="1"/>
      <charset val="204"/>
    </font>
    <font>
      <b/>
      <sz val="12"/>
      <color rgb="FF0070C0"/>
      <name val="Times New Roman"/>
      <family val="1"/>
      <charset val="204"/>
    </font>
    <font>
      <i/>
      <sz val="8"/>
      <color rgb="FFC0000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C00000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b/>
      <sz val="11"/>
      <color rgb="FF0070C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1"/>
      <color rgb="FF0070C0"/>
      <name val="Times New Roman"/>
      <family val="1"/>
      <charset val="204"/>
    </font>
    <font>
      <i/>
      <sz val="11"/>
      <color theme="1"/>
      <name val="Times New Roman"/>
      <family val="1"/>
      <charset val="204"/>
    </font>
    <font>
      <sz val="11"/>
      <color rgb="FFC00000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1"/>
      <color rgb="FF0070C0"/>
      <name val="Times New Roman"/>
      <family val="1"/>
      <charset val="204"/>
    </font>
    <font>
      <b/>
      <i/>
      <sz val="9"/>
      <color rgb="FFC00000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sz val="14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sz val="9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Calibri"/>
      <family val="2"/>
      <charset val="204"/>
      <scheme val="minor"/>
    </font>
    <font>
      <b/>
      <sz val="14"/>
      <color rgb="FF0070C0"/>
      <name val="Times New Roman"/>
      <family val="1"/>
      <charset val="204"/>
    </font>
    <font>
      <i/>
      <sz val="12"/>
      <color rgb="FFC00000"/>
      <name val="Times New Roman"/>
      <family val="1"/>
      <charset val="204"/>
    </font>
    <font>
      <sz val="11"/>
      <color rgb="FFC00000"/>
      <name val="Calibri"/>
      <family val="2"/>
      <charset val="204"/>
      <scheme val="minor"/>
    </font>
    <font>
      <sz val="11"/>
      <color rgb="FF00B050"/>
      <name val="Calibri"/>
      <family val="2"/>
      <charset val="204"/>
      <scheme val="minor"/>
    </font>
    <font>
      <i/>
      <sz val="11"/>
      <name val="Calibri"/>
      <family val="2"/>
      <charset val="204"/>
      <scheme val="minor"/>
    </font>
    <font>
      <sz val="11"/>
      <color rgb="FF7030A0"/>
      <name val="Calibri"/>
      <family val="2"/>
      <charset val="204"/>
      <scheme val="minor"/>
    </font>
    <font>
      <sz val="11"/>
      <color indexed="30"/>
      <name val="Calibri"/>
      <family val="2"/>
      <charset val="204"/>
    </font>
    <font>
      <i/>
      <sz val="11"/>
      <color theme="1"/>
      <name val="Calibri"/>
      <family val="2"/>
      <charset val="204"/>
      <scheme val="minor"/>
    </font>
    <font>
      <i/>
      <sz val="11"/>
      <color rgb="FF0070C0"/>
      <name val="Calibri"/>
      <family val="2"/>
      <charset val="204"/>
      <scheme val="minor"/>
    </font>
    <font>
      <sz val="10"/>
      <color rgb="FF00B050"/>
      <name val="Calibri"/>
      <family val="2"/>
      <charset val="204"/>
      <scheme val="minor"/>
    </font>
    <font>
      <b/>
      <sz val="8"/>
      <name val="Times New Roman"/>
      <family val="1"/>
      <charset val="204"/>
    </font>
    <font>
      <sz val="8"/>
      <color rgb="FFFF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2"/>
      <color rgb="FFFF0000"/>
      <name val="Calibri"/>
      <family val="2"/>
      <charset val="204"/>
    </font>
    <font>
      <i/>
      <sz val="11"/>
      <color rgb="FF7F7F7F"/>
      <name val="Calibri"/>
      <family val="2"/>
      <charset val="204"/>
    </font>
    <font>
      <sz val="12"/>
      <color indexed="30"/>
      <name val="Times New Roman"/>
      <family val="1"/>
      <charset val="204"/>
    </font>
    <font>
      <sz val="11"/>
      <color theme="1"/>
      <name val="Calibri"/>
      <family val="2"/>
    </font>
    <font>
      <b/>
      <sz val="10"/>
      <color rgb="FFC00000"/>
      <name val="Calibri"/>
      <family val="2"/>
      <charset val="204"/>
      <scheme val="minor"/>
    </font>
    <font>
      <sz val="9"/>
      <name val="Arial"/>
      <family val="2"/>
      <charset val="204"/>
    </font>
    <font>
      <b/>
      <u/>
      <sz val="12"/>
      <name val="Times New Roman"/>
      <family val="1"/>
      <charset val="204"/>
    </font>
    <font>
      <sz val="7"/>
      <name val="Arial"/>
      <family val="2"/>
      <charset val="204"/>
    </font>
    <font>
      <sz val="12"/>
      <color rgb="FF7030A0"/>
      <name val="Times New Roman"/>
      <family val="1"/>
      <charset val="204"/>
    </font>
    <font>
      <b/>
      <sz val="12"/>
      <color rgb="FF7030A0"/>
      <name val="Times New Roman"/>
      <family val="1"/>
      <charset val="204"/>
    </font>
    <font>
      <b/>
      <sz val="10"/>
      <color rgb="FF0070C0"/>
      <name val="Calibri"/>
      <family val="2"/>
      <charset val="204"/>
    </font>
    <font>
      <sz val="8"/>
      <color theme="1"/>
      <name val="Calibri"/>
      <family val="2"/>
      <charset val="204"/>
    </font>
    <font>
      <sz val="11"/>
      <name val="Calibri"/>
      <family val="2"/>
      <charset val="204"/>
    </font>
    <font>
      <sz val="11"/>
      <color rgb="FF0070C0"/>
      <name val="Calibri"/>
      <family val="2"/>
      <charset val="204"/>
    </font>
    <font>
      <sz val="11"/>
      <color rgb="FFC00000"/>
      <name val="Calibri"/>
      <family val="2"/>
      <charset val="204"/>
    </font>
    <font>
      <b/>
      <sz val="11"/>
      <color theme="1"/>
      <name val="Calibri"/>
      <family val="2"/>
      <charset val="204"/>
    </font>
    <font>
      <b/>
      <sz val="14"/>
      <color theme="1"/>
      <name val="Times New Roman"/>
      <family val="1"/>
      <charset val="204"/>
    </font>
    <font>
      <b/>
      <sz val="10"/>
      <color theme="1"/>
      <name val="Calibri"/>
      <family val="2"/>
      <charset val="204"/>
    </font>
    <font>
      <b/>
      <sz val="10"/>
      <color rgb="FFC00000"/>
      <name val="Calibri"/>
      <family val="2"/>
      <charset val="204"/>
    </font>
    <font>
      <sz val="10"/>
      <color rgb="FF0070C0"/>
      <name val="Calibri"/>
      <family val="2"/>
      <charset val="204"/>
    </font>
    <font>
      <b/>
      <sz val="10"/>
      <color indexed="30"/>
      <name val="Calibri"/>
      <family val="2"/>
      <charset val="204"/>
    </font>
    <font>
      <b/>
      <sz val="11"/>
      <color rgb="FF0070C0"/>
      <name val="Calibri"/>
      <family val="2"/>
      <charset val="204"/>
    </font>
    <font>
      <sz val="12"/>
      <color rgb="FF00B050"/>
      <name val="Times New Roman"/>
      <family val="1"/>
      <charset val="204"/>
    </font>
    <font>
      <b/>
      <sz val="12"/>
      <color indexed="30"/>
      <name val="Times New Roman"/>
      <family val="1"/>
      <charset val="204"/>
    </font>
    <font>
      <b/>
      <sz val="10"/>
      <name val="Arial Cyr"/>
      <charset val="204"/>
    </font>
    <font>
      <sz val="8"/>
      <name val="Calibri"/>
      <family val="2"/>
      <charset val="204"/>
    </font>
    <font>
      <sz val="8"/>
      <color rgb="FF0070C0"/>
      <name val="Arial Cyr"/>
      <family val="2"/>
      <charset val="204"/>
    </font>
    <font>
      <sz val="10"/>
      <color rgb="FF0070C0"/>
      <name val="Arial Cyr"/>
      <family val="2"/>
      <charset val="204"/>
    </font>
    <font>
      <i/>
      <sz val="12"/>
      <name val="Times New Roman"/>
      <family val="1"/>
      <charset val="204"/>
    </font>
    <font>
      <b/>
      <sz val="11"/>
      <color rgb="FF000000"/>
      <name val="IBM Plex Sans"/>
    </font>
    <font>
      <b/>
      <sz val="10"/>
      <color rgb="FF0070C0"/>
      <name val="Calibri"/>
      <family val="2"/>
      <charset val="204"/>
      <scheme val="minor"/>
    </font>
    <font>
      <sz val="11"/>
      <color rgb="FF000000"/>
      <name val="IBM Plex Sans"/>
      <charset val="204"/>
    </font>
    <font>
      <sz val="11"/>
      <color rgb="FFFF0000"/>
      <name val="Times New Roman"/>
      <family val="1"/>
      <charset val="204"/>
    </font>
    <font>
      <sz val="26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0"/>
      <name val="Calibri"/>
      <family val="2"/>
      <charset val="204"/>
      <scheme val="minor"/>
    </font>
    <font>
      <sz val="9"/>
      <color rgb="FFC00000"/>
      <name val="Calibri"/>
      <family val="2"/>
      <charset val="204"/>
      <scheme val="minor"/>
    </font>
    <font>
      <sz val="12"/>
      <color rgb="FFC00000"/>
      <name val="Calibri"/>
      <family val="2"/>
      <charset val="204"/>
      <scheme val="minor"/>
    </font>
    <font>
      <sz val="11"/>
      <color rgb="FF7030A0"/>
      <name val="Times New Roman"/>
      <family val="1"/>
      <charset val="204"/>
    </font>
    <font>
      <sz val="10"/>
      <name val="Arial"/>
      <family val="2"/>
      <charset val="204"/>
    </font>
  </fonts>
  <fills count="6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5F99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B5FDB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rgb="FFFFCC00"/>
      </patternFill>
    </fill>
    <fill>
      <patternFill patternType="solid">
        <fgColor rgb="FFFEDAF2"/>
        <bgColor indexed="64"/>
      </patternFill>
    </fill>
    <fill>
      <patternFill patternType="solid">
        <fgColor rgb="FFC2FFA3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AEFF85"/>
        <bgColor indexed="64"/>
      </patternFill>
    </fill>
    <fill>
      <patternFill patternType="solid">
        <fgColor rgb="FFBAFCE3"/>
        <bgColor indexed="64"/>
      </patternFill>
    </fill>
    <fill>
      <patternFill patternType="solid">
        <fgColor rgb="FFFBFBA7"/>
        <bgColor indexed="64"/>
      </patternFill>
    </fill>
  </fills>
  <borders count="7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34">
    <xf numFmtId="0" fontId="0" fillId="0" borderId="0"/>
    <xf numFmtId="0" fontId="4" fillId="0" borderId="0"/>
    <xf numFmtId="0" fontId="5" fillId="0" borderId="0"/>
    <xf numFmtId="0" fontId="6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23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19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3" fillId="24" borderId="0" applyNumberFormat="0" applyBorder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4" fillId="12" borderId="14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5" fillId="25" borderId="15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6" fillId="25" borderId="14" applyNumberFormat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8" fillId="0" borderId="17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18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0" fillId="0" borderId="19" applyNumberFormat="0" applyFill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1" fillId="26" borderId="20" applyNumberFormat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4" fillId="8" borderId="0" applyNumberFormat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4" fillId="28" borderId="21" applyNumberFormat="0" applyFont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6" fillId="0" borderId="22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1" fillId="0" borderId="0"/>
    <xf numFmtId="0" fontId="5" fillId="0" borderId="0"/>
    <xf numFmtId="0" fontId="30" fillId="0" borderId="0"/>
    <xf numFmtId="0" fontId="30" fillId="0" borderId="0"/>
    <xf numFmtId="0" fontId="31" fillId="0" borderId="0"/>
    <xf numFmtId="0" fontId="39" fillId="0" borderId="0"/>
    <xf numFmtId="0" fontId="5" fillId="0" borderId="0"/>
    <xf numFmtId="0" fontId="5" fillId="0" borderId="0"/>
    <xf numFmtId="0" fontId="30" fillId="0" borderId="0"/>
    <xf numFmtId="0" fontId="3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8" fillId="0" borderId="0">
      <alignment vertical="top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50" fillId="0" borderId="0"/>
    <xf numFmtId="0" fontId="4" fillId="0" borderId="0"/>
    <xf numFmtId="0" fontId="4" fillId="0" borderId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0" fontId="5" fillId="0" borderId="0">
      <alignment vertical="top"/>
    </xf>
    <xf numFmtId="176" fontId="64" fillId="0" borderId="0"/>
    <xf numFmtId="0" fontId="65" fillId="0" borderId="0"/>
    <xf numFmtId="0" fontId="6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115" fillId="0" borderId="0"/>
    <xf numFmtId="0" fontId="118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20" fillId="0" borderId="0"/>
    <xf numFmtId="172" fontId="6" fillId="0" borderId="0" applyFont="0" applyFill="0" applyBorder="0" applyAlignment="0" applyProtection="0"/>
    <xf numFmtId="0" fontId="115" fillId="0" borderId="0"/>
    <xf numFmtId="166" fontId="11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166" fontId="1" fillId="0" borderId="0" applyFont="0" applyFill="0" applyBorder="0" applyAlignment="0" applyProtection="0"/>
    <xf numFmtId="0" fontId="156" fillId="0" borderId="0"/>
  </cellStyleXfs>
  <cellXfs count="1255">
    <xf numFmtId="0" fontId="0" fillId="0" borderId="0" xfId="0"/>
    <xf numFmtId="0" fontId="0" fillId="0" borderId="0" xfId="0" applyAlignment="1">
      <alignment vertical="top"/>
    </xf>
    <xf numFmtId="0" fontId="3" fillId="0" borderId="5" xfId="0" applyFont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  <xf numFmtId="0" fontId="3" fillId="0" borderId="5" xfId="0" applyFont="1" applyBorder="1" applyAlignment="1">
      <alignment vertical="top" wrapText="1"/>
    </xf>
    <xf numFmtId="49" fontId="3" fillId="0" borderId="5" xfId="0" applyNumberFormat="1" applyFont="1" applyBorder="1" applyAlignment="1">
      <alignment vertical="top" wrapText="1"/>
    </xf>
    <xf numFmtId="49" fontId="3" fillId="4" borderId="5" xfId="0" applyNumberFormat="1" applyFont="1" applyFill="1" applyBorder="1" applyAlignment="1">
      <alignment vertical="top" wrapText="1"/>
    </xf>
    <xf numFmtId="0" fontId="3" fillId="4" borderId="5" xfId="0" applyFont="1" applyFill="1" applyBorder="1" applyAlignment="1">
      <alignment vertical="top" wrapText="1"/>
    </xf>
    <xf numFmtId="3" fontId="3" fillId="4" borderId="5" xfId="0" applyNumberFormat="1" applyFont="1" applyFill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10" fillId="0" borderId="5" xfId="0" applyFont="1" applyBorder="1" applyAlignment="1">
      <alignment vertical="top"/>
    </xf>
    <xf numFmtId="3" fontId="10" fillId="0" borderId="5" xfId="0" applyNumberFormat="1" applyFont="1" applyBorder="1" applyAlignment="1">
      <alignment horizontal="center" vertical="top"/>
    </xf>
    <xf numFmtId="0" fontId="3" fillId="0" borderId="5" xfId="0" applyFont="1" applyFill="1" applyBorder="1" applyAlignment="1">
      <alignment vertical="top" wrapText="1"/>
    </xf>
    <xf numFmtId="0" fontId="3" fillId="0" borderId="5" xfId="0" applyFont="1" applyFill="1" applyBorder="1" applyAlignment="1">
      <alignment horizontal="center" vertical="top" wrapText="1"/>
    </xf>
    <xf numFmtId="0" fontId="32" fillId="0" borderId="5" xfId="0" applyFont="1" applyBorder="1" applyAlignment="1">
      <alignment vertical="top" wrapText="1"/>
    </xf>
    <xf numFmtId="49" fontId="32" fillId="4" borderId="5" xfId="0" applyNumberFormat="1" applyFont="1" applyFill="1" applyBorder="1" applyAlignment="1">
      <alignment vertical="top" wrapText="1"/>
    </xf>
    <xf numFmtId="0" fontId="32" fillId="4" borderId="5" xfId="0" applyFont="1" applyFill="1" applyBorder="1" applyAlignment="1">
      <alignment vertical="top" wrapText="1"/>
    </xf>
    <xf numFmtId="49" fontId="32" fillId="0" borderId="5" xfId="0" applyNumberFormat="1" applyFont="1" applyBorder="1" applyAlignment="1">
      <alignment vertical="top" wrapText="1"/>
    </xf>
    <xf numFmtId="3" fontId="7" fillId="0" borderId="5" xfId="0" applyNumberFormat="1" applyFont="1" applyBorder="1" applyAlignment="1">
      <alignment vertical="top" wrapText="1"/>
    </xf>
    <xf numFmtId="0" fontId="2" fillId="0" borderId="5" xfId="0" applyFont="1" applyBorder="1" applyAlignment="1">
      <alignment vertical="top"/>
    </xf>
    <xf numFmtId="0" fontId="2" fillId="0" borderId="5" xfId="0" applyFont="1" applyBorder="1" applyAlignment="1">
      <alignment vertical="top" wrapText="1"/>
    </xf>
    <xf numFmtId="1" fontId="2" fillId="0" borderId="5" xfId="0" applyNumberFormat="1" applyFont="1" applyBorder="1" applyAlignment="1">
      <alignment vertical="top"/>
    </xf>
    <xf numFmtId="169" fontId="34" fillId="0" borderId="5" xfId="0" applyNumberFormat="1" applyFont="1" applyBorder="1" applyAlignment="1">
      <alignment vertical="top"/>
    </xf>
    <xf numFmtId="4" fontId="34" fillId="0" borderId="5" xfId="0" applyNumberFormat="1" applyFont="1" applyBorder="1" applyAlignment="1">
      <alignment vertical="top"/>
    </xf>
    <xf numFmtId="1" fontId="36" fillId="0" borderId="5" xfId="0" applyNumberFormat="1" applyFont="1" applyBorder="1" applyAlignment="1">
      <alignment vertical="top"/>
    </xf>
    <xf numFmtId="1" fontId="37" fillId="0" borderId="5" xfId="0" applyNumberFormat="1" applyFont="1" applyBorder="1" applyAlignment="1">
      <alignment vertical="top"/>
    </xf>
    <xf numFmtId="0" fontId="2" fillId="0" borderId="5" xfId="0" applyFont="1" applyFill="1" applyBorder="1" applyAlignment="1">
      <alignment vertical="top" wrapText="1"/>
    </xf>
    <xf numFmtId="0" fontId="2" fillId="0" borderId="5" xfId="0" applyFont="1" applyFill="1" applyBorder="1" applyAlignment="1">
      <alignment vertical="top"/>
    </xf>
    <xf numFmtId="1" fontId="2" fillId="0" borderId="5" xfId="0" applyNumberFormat="1" applyFont="1" applyFill="1" applyBorder="1" applyAlignment="1">
      <alignment vertical="top"/>
    </xf>
    <xf numFmtId="169" fontId="34" fillId="0" borderId="5" xfId="0" applyNumberFormat="1" applyFont="1" applyFill="1" applyBorder="1" applyAlignment="1">
      <alignment vertical="top"/>
    </xf>
    <xf numFmtId="4" fontId="34" fillId="0" borderId="5" xfId="0" applyNumberFormat="1" applyFont="1" applyFill="1" applyBorder="1" applyAlignment="1">
      <alignment vertical="top"/>
    </xf>
    <xf numFmtId="170" fontId="2" fillId="0" borderId="5" xfId="0" applyNumberFormat="1" applyFont="1" applyBorder="1" applyAlignment="1">
      <alignment vertical="top"/>
    </xf>
    <xf numFmtId="4" fontId="2" fillId="0" borderId="5" xfId="0" applyNumberFormat="1" applyFont="1" applyBorder="1" applyAlignment="1">
      <alignment vertical="top"/>
    </xf>
    <xf numFmtId="0" fontId="0" fillId="0" borderId="5" xfId="0" applyFont="1" applyBorder="1" applyAlignment="1">
      <alignment horizontal="center" vertical="top" wrapText="1"/>
    </xf>
    <xf numFmtId="1" fontId="2" fillId="3" borderId="5" xfId="0" applyNumberFormat="1" applyFont="1" applyFill="1" applyBorder="1" applyAlignment="1">
      <alignment vertical="top"/>
    </xf>
    <xf numFmtId="0" fontId="2" fillId="0" borderId="3" xfId="0" applyFont="1" applyBorder="1" applyAlignment="1">
      <alignment vertical="top" wrapText="1"/>
    </xf>
    <xf numFmtId="0" fontId="40" fillId="0" borderId="5" xfId="0" applyFont="1" applyBorder="1" applyAlignment="1">
      <alignment horizontal="center" vertical="top" wrapText="1"/>
    </xf>
    <xf numFmtId="0" fontId="33" fillId="0" borderId="5" xfId="0" applyFont="1" applyBorder="1" applyAlignment="1">
      <alignment vertical="top" wrapText="1"/>
    </xf>
    <xf numFmtId="0" fontId="33" fillId="0" borderId="5" xfId="0" applyFont="1" applyBorder="1" applyAlignment="1">
      <alignment vertical="top"/>
    </xf>
    <xf numFmtId="1" fontId="33" fillId="0" borderId="5" xfId="0" applyNumberFormat="1" applyFont="1" applyBorder="1" applyAlignment="1">
      <alignment vertical="top"/>
    </xf>
    <xf numFmtId="169" fontId="41" fillId="0" borderId="5" xfId="0" applyNumberFormat="1" applyFont="1" applyBorder="1" applyAlignment="1">
      <alignment vertical="top"/>
    </xf>
    <xf numFmtId="4" fontId="41" fillId="0" borderId="5" xfId="0" applyNumberFormat="1" applyFont="1" applyBorder="1" applyAlignment="1">
      <alignment vertical="top"/>
    </xf>
    <xf numFmtId="4" fontId="42" fillId="0" borderId="5" xfId="0" applyNumberFormat="1" applyFont="1" applyBorder="1" applyAlignment="1">
      <alignment vertical="top"/>
    </xf>
    <xf numFmtId="0" fontId="33" fillId="0" borderId="3" xfId="0" applyFont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2" fillId="5" borderId="3" xfId="0" applyFont="1" applyFill="1" applyBorder="1" applyAlignment="1">
      <alignment vertical="top" wrapText="1"/>
    </xf>
    <xf numFmtId="0" fontId="0" fillId="0" borderId="5" xfId="0" applyBorder="1" applyAlignment="1">
      <alignment vertical="top"/>
    </xf>
    <xf numFmtId="0" fontId="0" fillId="2" borderId="5" xfId="0" applyFill="1" applyBorder="1" applyAlignment="1">
      <alignment vertical="top"/>
    </xf>
    <xf numFmtId="0" fontId="2" fillId="2" borderId="5" xfId="0" applyFont="1" applyFill="1" applyBorder="1" applyAlignment="1">
      <alignment vertical="top" wrapText="1"/>
    </xf>
    <xf numFmtId="16" fontId="0" fillId="0" borderId="5" xfId="0" applyNumberFormat="1" applyBorder="1" applyAlignment="1">
      <alignment vertical="top"/>
    </xf>
    <xf numFmtId="49" fontId="3" fillId="0" borderId="5" xfId="0" applyNumberFormat="1" applyFont="1" applyFill="1" applyBorder="1" applyAlignment="1">
      <alignment vertical="top" wrapText="1"/>
    </xf>
    <xf numFmtId="0" fontId="0" fillId="4" borderId="5" xfId="0" applyFill="1" applyBorder="1" applyAlignment="1">
      <alignment vertical="top"/>
    </xf>
    <xf numFmtId="0" fontId="2" fillId="4" borderId="5" xfId="0" applyFont="1" applyFill="1" applyBorder="1" applyAlignment="1">
      <alignment vertical="top" wrapText="1"/>
    </xf>
    <xf numFmtId="0" fontId="33" fillId="4" borderId="3" xfId="0" applyFont="1" applyFill="1" applyBorder="1" applyAlignment="1">
      <alignment vertical="top" wrapText="1"/>
    </xf>
    <xf numFmtId="0" fontId="33" fillId="4" borderId="5" xfId="0" applyFont="1" applyFill="1" applyBorder="1" applyAlignment="1">
      <alignment vertical="top"/>
    </xf>
    <xf numFmtId="1" fontId="33" fillId="4" borderId="5" xfId="0" applyNumberFormat="1" applyFont="1" applyFill="1" applyBorder="1" applyAlignment="1">
      <alignment vertical="top"/>
    </xf>
    <xf numFmtId="169" fontId="41" fillId="4" borderId="5" xfId="0" applyNumberFormat="1" applyFont="1" applyFill="1" applyBorder="1" applyAlignment="1">
      <alignment vertical="top"/>
    </xf>
    <xf numFmtId="4" fontId="41" fillId="4" borderId="5" xfId="0" applyNumberFormat="1" applyFont="1" applyFill="1" applyBorder="1" applyAlignment="1">
      <alignment vertical="top"/>
    </xf>
    <xf numFmtId="0" fontId="2" fillId="2" borderId="5" xfId="0" applyFont="1" applyFill="1" applyBorder="1" applyAlignment="1">
      <alignment horizontal="center" vertical="top"/>
    </xf>
    <xf numFmtId="0" fontId="33" fillId="2" borderId="3" xfId="0" applyFont="1" applyFill="1" applyBorder="1" applyAlignment="1">
      <alignment vertical="top" wrapText="1"/>
    </xf>
    <xf numFmtId="0" fontId="33" fillId="2" borderId="5" xfId="0" applyFont="1" applyFill="1" applyBorder="1" applyAlignment="1">
      <alignment vertical="top"/>
    </xf>
    <xf numFmtId="1" fontId="33" fillId="2" borderId="5" xfId="0" applyNumberFormat="1" applyFont="1" applyFill="1" applyBorder="1" applyAlignment="1">
      <alignment vertical="top"/>
    </xf>
    <xf numFmtId="169" fontId="41" fillId="2" borderId="5" xfId="0" applyNumberFormat="1" applyFont="1" applyFill="1" applyBorder="1" applyAlignment="1">
      <alignment vertical="top"/>
    </xf>
    <xf numFmtId="0" fontId="2" fillId="29" borderId="4" xfId="0" applyFont="1" applyFill="1" applyBorder="1" applyAlignment="1">
      <alignment horizontal="center" vertical="top" wrapText="1"/>
    </xf>
    <xf numFmtId="3" fontId="43" fillId="0" borderId="5" xfId="0" applyNumberFormat="1" applyFont="1" applyBorder="1" applyAlignment="1">
      <alignment vertical="top"/>
    </xf>
    <xf numFmtId="3" fontId="41" fillId="0" borderId="5" xfId="0" applyNumberFormat="1" applyFont="1" applyBorder="1" applyAlignment="1">
      <alignment vertical="top"/>
    </xf>
    <xf numFmtId="3" fontId="41" fillId="2" borderId="5" xfId="0" applyNumberFormat="1" applyFont="1" applyFill="1" applyBorder="1" applyAlignment="1">
      <alignment vertical="top"/>
    </xf>
    <xf numFmtId="0" fontId="0" fillId="0" borderId="0" xfId="0" applyFill="1" applyBorder="1" applyAlignment="1">
      <alignment vertical="top"/>
    </xf>
    <xf numFmtId="0" fontId="2" fillId="4" borderId="4" xfId="0" applyFont="1" applyFill="1" applyBorder="1" applyAlignment="1">
      <alignment horizontal="center" vertical="top" wrapText="1"/>
    </xf>
    <xf numFmtId="0" fontId="10" fillId="0" borderId="0" xfId="0" applyFont="1" applyAlignment="1">
      <alignment vertical="top"/>
    </xf>
    <xf numFmtId="0" fontId="11" fillId="30" borderId="5" xfId="0" applyFont="1" applyFill="1" applyBorder="1" applyAlignment="1">
      <alignment horizontal="center" vertical="top" wrapText="1"/>
    </xf>
    <xf numFmtId="0" fontId="11" fillId="30" borderId="24" xfId="0" applyFont="1" applyFill="1" applyBorder="1" applyAlignment="1">
      <alignment horizontal="center" vertical="top" wrapText="1"/>
    </xf>
    <xf numFmtId="4" fontId="43" fillId="0" borderId="5" xfId="0" applyNumberFormat="1" applyFont="1" applyBorder="1" applyAlignment="1">
      <alignment vertical="top"/>
    </xf>
    <xf numFmtId="0" fontId="0" fillId="0" borderId="5" xfId="0" applyFill="1" applyBorder="1" applyAlignment="1">
      <alignment vertical="top"/>
    </xf>
    <xf numFmtId="0" fontId="33" fillId="0" borderId="0" xfId="0" applyFont="1" applyBorder="1" applyAlignment="1">
      <alignment vertical="top" wrapText="1"/>
    </xf>
    <xf numFmtId="0" fontId="33" fillId="0" borderId="0" xfId="0" applyFont="1" applyBorder="1" applyAlignment="1">
      <alignment vertical="top"/>
    </xf>
    <xf numFmtId="1" fontId="33" fillId="0" borderId="0" xfId="0" applyNumberFormat="1" applyFont="1" applyBorder="1" applyAlignment="1">
      <alignment vertical="top"/>
    </xf>
    <xf numFmtId="169" fontId="41" fillId="0" borderId="0" xfId="0" applyNumberFormat="1" applyFont="1" applyBorder="1" applyAlignment="1">
      <alignment vertical="top"/>
    </xf>
    <xf numFmtId="4" fontId="41" fillId="0" borderId="0" xfId="0" applyNumberFormat="1" applyFont="1" applyBorder="1" applyAlignment="1">
      <alignment vertical="top"/>
    </xf>
    <xf numFmtId="0" fontId="2" fillId="0" borderId="0" xfId="0" applyFont="1" applyBorder="1" applyAlignment="1">
      <alignment vertical="top" wrapText="1"/>
    </xf>
    <xf numFmtId="49" fontId="32" fillId="0" borderId="5" xfId="0" applyNumberFormat="1" applyFont="1" applyFill="1" applyBorder="1" applyAlignment="1">
      <alignment vertical="top" wrapText="1"/>
    </xf>
    <xf numFmtId="0" fontId="10" fillId="0" borderId="0" xfId="0" applyFont="1" applyAlignment="1">
      <alignment vertical="top" wrapText="1"/>
    </xf>
    <xf numFmtId="0" fontId="0" fillId="0" borderId="0" xfId="0" applyAlignment="1">
      <alignment vertical="top" wrapText="1"/>
    </xf>
    <xf numFmtId="3" fontId="2" fillId="0" borderId="0" xfId="0" applyNumberFormat="1" applyFont="1" applyAlignment="1">
      <alignment vertical="top"/>
    </xf>
    <xf numFmtId="0" fontId="2" fillId="0" borderId="0" xfId="0" applyFont="1" applyAlignment="1">
      <alignment vertical="top"/>
    </xf>
    <xf numFmtId="0" fontId="59" fillId="0" borderId="5" xfId="0" applyFont="1" applyFill="1" applyBorder="1" applyAlignment="1">
      <alignment vertical="top" wrapText="1"/>
    </xf>
    <xf numFmtId="0" fontId="59" fillId="4" borderId="5" xfId="0" applyFont="1" applyFill="1" applyBorder="1" applyAlignment="1">
      <alignment vertical="top" wrapText="1"/>
    </xf>
    <xf numFmtId="0" fontId="0" fillId="0" borderId="0" xfId="0" applyAlignment="1">
      <alignment horizontal="center" vertical="top"/>
    </xf>
    <xf numFmtId="0" fontId="0" fillId="0" borderId="2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2" xfId="0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4" fontId="3" fillId="4" borderId="5" xfId="0" applyNumberFormat="1" applyFont="1" applyFill="1" applyBorder="1" applyAlignment="1">
      <alignment vertical="top" wrapText="1"/>
    </xf>
    <xf numFmtId="4" fontId="7" fillId="0" borderId="5" xfId="0" applyNumberFormat="1" applyFont="1" applyFill="1" applyBorder="1" applyAlignment="1">
      <alignment vertical="top" wrapText="1"/>
    </xf>
    <xf numFmtId="0" fontId="48" fillId="0" borderId="5" xfId="0" applyFont="1" applyFill="1" applyBorder="1" applyAlignment="1">
      <alignment vertical="top" wrapText="1"/>
    </xf>
    <xf numFmtId="4" fontId="3" fillId="35" borderId="5" xfId="0" applyNumberFormat="1" applyFont="1" applyFill="1" applyBorder="1" applyAlignment="1">
      <alignment vertical="top" wrapText="1"/>
    </xf>
    <xf numFmtId="0" fontId="3" fillId="34" borderId="5" xfId="0" applyFont="1" applyFill="1" applyBorder="1" applyAlignment="1">
      <alignment vertical="top" wrapText="1"/>
    </xf>
    <xf numFmtId="49" fontId="46" fillId="34" borderId="5" xfId="0" applyNumberFormat="1" applyFont="1" applyFill="1" applyBorder="1" applyAlignment="1">
      <alignment vertical="top" wrapText="1"/>
    </xf>
    <xf numFmtId="0" fontId="46" fillId="34" borderId="5" xfId="0" applyFont="1" applyFill="1" applyBorder="1" applyAlignment="1">
      <alignment vertical="top" wrapText="1"/>
    </xf>
    <xf numFmtId="0" fontId="45" fillId="34" borderId="5" xfId="0" applyFont="1" applyFill="1" applyBorder="1" applyAlignment="1">
      <alignment vertical="top" wrapText="1"/>
    </xf>
    <xf numFmtId="4" fontId="45" fillId="34" borderId="5" xfId="0" applyNumberFormat="1" applyFont="1" applyFill="1" applyBorder="1" applyAlignment="1">
      <alignment vertical="top" wrapText="1"/>
    </xf>
    <xf numFmtId="4" fontId="7" fillId="0" borderId="5" xfId="0" applyNumberFormat="1" applyFont="1" applyBorder="1" applyAlignment="1">
      <alignment vertical="top" wrapText="1"/>
    </xf>
    <xf numFmtId="49" fontId="32" fillId="34" borderId="5" xfId="0" applyNumberFormat="1" applyFont="1" applyFill="1" applyBorder="1" applyAlignment="1">
      <alignment vertical="top" wrapText="1"/>
    </xf>
    <xf numFmtId="0" fontId="32" fillId="34" borderId="5" xfId="0" applyFont="1" applyFill="1" applyBorder="1" applyAlignment="1">
      <alignment vertical="top" wrapText="1"/>
    </xf>
    <xf numFmtId="4" fontId="3" fillId="34" borderId="5" xfId="0" applyNumberFormat="1" applyFont="1" applyFill="1" applyBorder="1" applyAlignment="1">
      <alignment vertical="top" wrapText="1"/>
    </xf>
    <xf numFmtId="4" fontId="32" fillId="34" borderId="5" xfId="0" applyNumberFormat="1" applyFont="1" applyFill="1" applyBorder="1" applyAlignment="1">
      <alignment vertical="top" wrapText="1"/>
    </xf>
    <xf numFmtId="0" fontId="32" fillId="0" borderId="5" xfId="0" applyFont="1" applyFill="1" applyBorder="1" applyAlignment="1">
      <alignment vertical="top" wrapText="1"/>
    </xf>
    <xf numFmtId="4" fontId="3" fillId="0" borderId="5" xfId="0" applyNumberFormat="1" applyFont="1" applyFill="1" applyBorder="1" applyAlignment="1">
      <alignment vertical="top" wrapText="1"/>
    </xf>
    <xf numFmtId="4" fontId="44" fillId="4" borderId="5" xfId="0" applyNumberFormat="1" applyFont="1" applyFill="1" applyBorder="1" applyAlignment="1">
      <alignment vertical="top" wrapText="1"/>
    </xf>
    <xf numFmtId="0" fontId="48" fillId="4" borderId="5" xfId="0" applyFont="1" applyFill="1" applyBorder="1" applyAlignment="1">
      <alignment vertical="top" wrapText="1"/>
    </xf>
    <xf numFmtId="0" fontId="0" fillId="36" borderId="0" xfId="0" applyFill="1" applyAlignment="1">
      <alignment vertical="top"/>
    </xf>
    <xf numFmtId="4" fontId="44" fillId="34" borderId="5" xfId="0" applyNumberFormat="1" applyFont="1" applyFill="1" applyBorder="1" applyAlignment="1">
      <alignment vertical="top" wrapText="1"/>
    </xf>
    <xf numFmtId="49" fontId="60" fillId="0" borderId="5" xfId="0" applyNumberFormat="1" applyFont="1" applyBorder="1" applyAlignment="1">
      <alignment vertical="top" wrapText="1"/>
    </xf>
    <xf numFmtId="0" fontId="60" fillId="0" borderId="5" xfId="0" applyFont="1" applyBorder="1" applyAlignment="1">
      <alignment vertical="top" wrapText="1"/>
    </xf>
    <xf numFmtId="0" fontId="61" fillId="0" borderId="0" xfId="0" applyFont="1" applyAlignment="1">
      <alignment vertical="top"/>
    </xf>
    <xf numFmtId="0" fontId="0" fillId="36" borderId="0" xfId="0" applyFill="1" applyAlignment="1">
      <alignment vertical="top" wrapText="1"/>
    </xf>
    <xf numFmtId="0" fontId="68" fillId="2" borderId="5" xfId="0" applyFont="1" applyFill="1" applyBorder="1" applyAlignment="1">
      <alignment horizontal="center" vertical="top" wrapText="1"/>
    </xf>
    <xf numFmtId="3" fontId="60" fillId="4" borderId="5" xfId="0" applyNumberFormat="1" applyFont="1" applyFill="1" applyBorder="1" applyAlignment="1">
      <alignment vertical="top" wrapText="1"/>
    </xf>
    <xf numFmtId="0" fontId="68" fillId="4" borderId="4" xfId="0" applyFont="1" applyFill="1" applyBorder="1" applyAlignment="1">
      <alignment horizontal="center" vertical="top" wrapText="1"/>
    </xf>
    <xf numFmtId="178" fontId="7" fillId="0" borderId="5" xfId="0" applyNumberFormat="1" applyFont="1" applyBorder="1" applyAlignment="1">
      <alignment vertical="top" wrapText="1"/>
    </xf>
    <xf numFmtId="177" fontId="7" fillId="0" borderId="5" xfId="0" applyNumberFormat="1" applyFont="1" applyBorder="1" applyAlignment="1">
      <alignment vertical="top" wrapText="1"/>
    </xf>
    <xf numFmtId="4" fontId="60" fillId="0" borderId="5" xfId="0" applyNumberFormat="1" applyFont="1" applyBorder="1" applyAlignment="1">
      <alignment vertical="top" wrapText="1"/>
    </xf>
    <xf numFmtId="169" fontId="7" fillId="0" borderId="5" xfId="0" applyNumberFormat="1" applyFont="1" applyBorder="1" applyAlignment="1">
      <alignment vertical="top" wrapText="1"/>
    </xf>
    <xf numFmtId="3" fontId="60" fillId="0" borderId="5" xfId="0" applyNumberFormat="1" applyFont="1" applyBorder="1" applyAlignment="1">
      <alignment vertical="top" wrapText="1"/>
    </xf>
    <xf numFmtId="178" fontId="60" fillId="0" borderId="5" xfId="0" applyNumberFormat="1" applyFont="1" applyBorder="1" applyAlignment="1">
      <alignment vertical="top" wrapText="1"/>
    </xf>
    <xf numFmtId="177" fontId="60" fillId="0" borderId="5" xfId="0" applyNumberFormat="1" applyFont="1" applyBorder="1" applyAlignment="1">
      <alignment vertical="top" wrapText="1"/>
    </xf>
    <xf numFmtId="3" fontId="3" fillId="35" borderId="5" xfId="0" applyNumberFormat="1" applyFont="1" applyFill="1" applyBorder="1" applyAlignment="1">
      <alignment vertical="top" wrapText="1"/>
    </xf>
    <xf numFmtId="4" fontId="7" fillId="35" borderId="5" xfId="0" applyNumberFormat="1" applyFont="1" applyFill="1" applyBorder="1" applyAlignment="1">
      <alignment vertical="top" wrapText="1"/>
    </xf>
    <xf numFmtId="0" fontId="70" fillId="0" borderId="0" xfId="0" applyFont="1" applyAlignment="1">
      <alignment vertical="top"/>
    </xf>
    <xf numFmtId="0" fontId="70" fillId="0" borderId="0" xfId="0" applyFont="1" applyAlignment="1">
      <alignment horizontal="right" vertical="top"/>
    </xf>
    <xf numFmtId="0" fontId="72" fillId="0" borderId="37" xfId="0" applyFont="1" applyBorder="1" applyAlignment="1">
      <alignment horizontal="center" vertical="top" wrapText="1"/>
    </xf>
    <xf numFmtId="0" fontId="35" fillId="0" borderId="37" xfId="0" applyFont="1" applyBorder="1" applyAlignment="1">
      <alignment horizontal="center" vertical="top" wrapText="1"/>
    </xf>
    <xf numFmtId="0" fontId="73" fillId="0" borderId="37" xfId="0" applyFont="1" applyFill="1" applyBorder="1" applyAlignment="1">
      <alignment horizontal="center" vertical="top" wrapText="1"/>
    </xf>
    <xf numFmtId="0" fontId="72" fillId="0" borderId="37" xfId="0" applyFont="1" applyFill="1" applyBorder="1" applyAlignment="1">
      <alignment horizontal="center" vertical="top" wrapText="1"/>
    </xf>
    <xf numFmtId="0" fontId="71" fillId="4" borderId="37" xfId="0" applyFont="1" applyFill="1" applyBorder="1" applyAlignment="1">
      <alignment horizontal="center" vertical="top" wrapText="1"/>
    </xf>
    <xf numFmtId="0" fontId="71" fillId="0" borderId="38" xfId="0" applyFont="1" applyFill="1" applyBorder="1" applyAlignment="1">
      <alignment horizontal="center" vertical="top" wrapText="1"/>
    </xf>
    <xf numFmtId="0" fontId="3" fillId="0" borderId="13" xfId="0" applyFont="1" applyBorder="1" applyAlignment="1">
      <alignment horizontal="center" vertical="top" wrapText="1"/>
    </xf>
    <xf numFmtId="0" fontId="3" fillId="0" borderId="9" xfId="0" applyFont="1" applyBorder="1" applyAlignment="1">
      <alignment horizontal="center" vertical="top" wrapText="1"/>
    </xf>
    <xf numFmtId="0" fontId="3" fillId="0" borderId="36" xfId="0" applyFont="1" applyBorder="1" applyAlignment="1">
      <alignment horizontal="center" vertical="top" wrapText="1"/>
    </xf>
    <xf numFmtId="0" fontId="3" fillId="0" borderId="40" xfId="0" applyFont="1" applyBorder="1" applyAlignment="1">
      <alignment horizontal="center" vertical="top" wrapText="1"/>
    </xf>
    <xf numFmtId="0" fontId="3" fillId="0" borderId="40" xfId="0" applyFont="1" applyFill="1" applyBorder="1" applyAlignment="1">
      <alignment horizontal="center" vertical="top" wrapText="1"/>
    </xf>
    <xf numFmtId="0" fontId="32" fillId="4" borderId="40" xfId="0" applyFont="1" applyFill="1" applyBorder="1" applyAlignment="1">
      <alignment horizontal="center" vertical="top" wrapText="1"/>
    </xf>
    <xf numFmtId="0" fontId="2" fillId="0" borderId="41" xfId="0" applyFont="1" applyBorder="1" applyAlignment="1">
      <alignment horizontal="center" vertical="top" wrapText="1"/>
    </xf>
    <xf numFmtId="0" fontId="2" fillId="0" borderId="42" xfId="0" applyFont="1" applyBorder="1" applyAlignment="1">
      <alignment horizontal="center" vertical="top" wrapText="1"/>
    </xf>
    <xf numFmtId="0" fontId="2" fillId="0" borderId="43" xfId="0" applyFont="1" applyBorder="1" applyAlignment="1">
      <alignment horizontal="center" vertical="top" wrapText="1"/>
    </xf>
    <xf numFmtId="0" fontId="2" fillId="0" borderId="44" xfId="0" applyFont="1" applyBorder="1" applyAlignment="1">
      <alignment horizontal="center" vertical="top" wrapText="1"/>
    </xf>
    <xf numFmtId="0" fontId="2" fillId="0" borderId="26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2" fillId="0" borderId="45" xfId="0" applyFont="1" applyBorder="1" applyAlignment="1">
      <alignment horizontal="center" vertical="top" wrapText="1"/>
    </xf>
    <xf numFmtId="0" fontId="47" fillId="33" borderId="28" xfId="0" applyFont="1" applyFill="1" applyBorder="1" applyAlignment="1">
      <alignment vertical="top" wrapText="1"/>
    </xf>
    <xf numFmtId="4" fontId="0" fillId="33" borderId="32" xfId="0" applyNumberFormat="1" applyFill="1" applyBorder="1" applyAlignment="1">
      <alignment horizontal="center" vertical="top" wrapText="1"/>
    </xf>
    <xf numFmtId="4" fontId="0" fillId="33" borderId="33" xfId="0" applyNumberFormat="1" applyFill="1" applyBorder="1" applyAlignment="1">
      <alignment horizontal="center" vertical="top" wrapText="1"/>
    </xf>
    <xf numFmtId="4" fontId="0" fillId="33" borderId="34" xfId="0" applyNumberFormat="1" applyFill="1" applyBorder="1" applyAlignment="1">
      <alignment horizontal="center" vertical="top" wrapText="1"/>
    </xf>
    <xf numFmtId="4" fontId="0" fillId="33" borderId="37" xfId="0" applyNumberFormat="1" applyFill="1" applyBorder="1" applyAlignment="1">
      <alignment horizontal="center" vertical="top" wrapText="1"/>
    </xf>
    <xf numFmtId="0" fontId="74" fillId="0" borderId="35" xfId="0" applyFont="1" applyBorder="1" applyAlignment="1">
      <alignment vertical="top" wrapText="1"/>
    </xf>
    <xf numFmtId="4" fontId="0" fillId="0" borderId="12" xfId="0" applyNumberFormat="1" applyBorder="1" applyAlignment="1">
      <alignment horizontal="center" vertical="top" wrapText="1"/>
    </xf>
    <xf numFmtId="4" fontId="0" fillId="0" borderId="5" xfId="0" applyNumberFormat="1" applyBorder="1" applyAlignment="1">
      <alignment horizontal="center" vertical="top" wrapText="1"/>
    </xf>
    <xf numFmtId="4" fontId="0" fillId="0" borderId="2" xfId="0" applyNumberFormat="1" applyBorder="1" applyAlignment="1">
      <alignment horizontal="center" vertical="top" wrapText="1"/>
    </xf>
    <xf numFmtId="4" fontId="0" fillId="0" borderId="46" xfId="0" applyNumberFormat="1" applyBorder="1" applyAlignment="1">
      <alignment horizontal="center" vertical="top" wrapText="1"/>
    </xf>
    <xf numFmtId="0" fontId="0" fillId="0" borderId="35" xfId="0" applyBorder="1" applyAlignment="1">
      <alignment vertical="top" wrapText="1"/>
    </xf>
    <xf numFmtId="4" fontId="75" fillId="0" borderId="12" xfId="0" applyNumberFormat="1" applyFont="1" applyBorder="1" applyAlignment="1">
      <alignment vertical="top" wrapText="1"/>
    </xf>
    <xf numFmtId="4" fontId="55" fillId="0" borderId="5" xfId="0" applyNumberFormat="1" applyFont="1" applyBorder="1" applyAlignment="1">
      <alignment vertical="top" wrapText="1"/>
    </xf>
    <xf numFmtId="4" fontId="0" fillId="0" borderId="5" xfId="0" applyNumberFormat="1" applyBorder="1" applyAlignment="1">
      <alignment vertical="top" wrapText="1"/>
    </xf>
    <xf numFmtId="4" fontId="75" fillId="0" borderId="5" xfId="0" applyNumberFormat="1" applyFont="1" applyBorder="1" applyAlignment="1">
      <alignment vertical="top" wrapText="1"/>
    </xf>
    <xf numFmtId="4" fontId="75" fillId="0" borderId="2" xfId="0" applyNumberFormat="1" applyFont="1" applyBorder="1" applyAlignment="1">
      <alignment vertical="top" wrapText="1"/>
    </xf>
    <xf numFmtId="4" fontId="75" fillId="0" borderId="5" xfId="0" applyNumberFormat="1" applyFont="1" applyFill="1" applyBorder="1" applyAlignment="1">
      <alignment vertical="top" wrapText="1"/>
    </xf>
    <xf numFmtId="4" fontId="75" fillId="0" borderId="46" xfId="0" applyNumberFormat="1" applyFont="1" applyBorder="1" applyAlignment="1">
      <alignment vertical="top" wrapText="1"/>
    </xf>
    <xf numFmtId="4" fontId="0" fillId="0" borderId="46" xfId="0" applyNumberFormat="1" applyBorder="1" applyAlignment="1">
      <alignment horizontal="right" vertical="top" wrapText="1"/>
    </xf>
    <xf numFmtId="4" fontId="75" fillId="0" borderId="46" xfId="0" applyNumberFormat="1" applyFont="1" applyFill="1" applyBorder="1" applyAlignment="1">
      <alignment vertical="top" wrapText="1"/>
    </xf>
    <xf numFmtId="4" fontId="75" fillId="0" borderId="46" xfId="0" applyNumberFormat="1" applyFont="1" applyBorder="1" applyAlignment="1">
      <alignment horizontal="right" vertical="top" wrapText="1"/>
    </xf>
    <xf numFmtId="4" fontId="75" fillId="0" borderId="47" xfId="0" applyNumberFormat="1" applyFont="1" applyBorder="1" applyAlignment="1">
      <alignment vertical="top" wrapText="1"/>
    </xf>
    <xf numFmtId="4" fontId="0" fillId="0" borderId="47" xfId="0" applyNumberFormat="1" applyBorder="1" applyAlignment="1">
      <alignment horizontal="center" vertical="top" wrapText="1"/>
    </xf>
    <xf numFmtId="4" fontId="75" fillId="3" borderId="5" xfId="0" applyNumberFormat="1" applyFont="1" applyFill="1" applyBorder="1" applyAlignment="1">
      <alignment vertical="top" wrapText="1"/>
    </xf>
    <xf numFmtId="4" fontId="0" fillId="0" borderId="46" xfId="0" applyNumberFormat="1" applyBorder="1" applyAlignment="1">
      <alignment vertical="top" wrapText="1"/>
    </xf>
    <xf numFmtId="4" fontId="75" fillId="0" borderId="5" xfId="0" applyNumberFormat="1" applyFont="1" applyBorder="1" applyAlignment="1">
      <alignment horizontal="center" vertical="top" wrapText="1"/>
    </xf>
    <xf numFmtId="4" fontId="75" fillId="0" borderId="2" xfId="0" applyNumberFormat="1" applyFont="1" applyBorder="1" applyAlignment="1">
      <alignment horizontal="center" vertical="top" wrapText="1"/>
    </xf>
    <xf numFmtId="4" fontId="75" fillId="0" borderId="46" xfId="0" applyNumberFormat="1" applyFont="1" applyBorder="1" applyAlignment="1">
      <alignment horizontal="center" vertical="top" wrapText="1"/>
    </xf>
    <xf numFmtId="4" fontId="75" fillId="0" borderId="47" xfId="0" applyNumberFormat="1" applyFont="1" applyFill="1" applyBorder="1" applyAlignment="1">
      <alignment vertical="top" wrapText="1"/>
    </xf>
    <xf numFmtId="4" fontId="0" fillId="0" borderId="47" xfId="0" applyNumberFormat="1" applyBorder="1" applyAlignment="1">
      <alignment vertical="top" wrapText="1"/>
    </xf>
    <xf numFmtId="0" fontId="0" fillId="0" borderId="39" xfId="0" applyBorder="1" applyAlignment="1">
      <alignment vertical="top" wrapText="1"/>
    </xf>
    <xf numFmtId="4" fontId="75" fillId="0" borderId="9" xfId="0" applyNumberFormat="1" applyFont="1" applyBorder="1" applyAlignment="1">
      <alignment vertical="top" wrapText="1"/>
    </xf>
    <xf numFmtId="4" fontId="75" fillId="0" borderId="36" xfId="0" applyNumberFormat="1" applyFont="1" applyBorder="1" applyAlignment="1">
      <alignment vertical="top" wrapText="1"/>
    </xf>
    <xf numFmtId="4" fontId="0" fillId="0" borderId="2" xfId="0" applyNumberFormat="1" applyBorder="1" applyAlignment="1">
      <alignment vertical="top" wrapText="1"/>
    </xf>
    <xf numFmtId="4" fontId="75" fillId="0" borderId="2" xfId="0" applyNumberFormat="1" applyFont="1" applyFill="1" applyBorder="1" applyAlignment="1">
      <alignment vertical="top" wrapText="1"/>
    </xf>
    <xf numFmtId="4" fontId="0" fillId="0" borderId="40" xfId="0" applyNumberFormat="1" applyBorder="1" applyAlignment="1">
      <alignment vertical="top" wrapText="1"/>
    </xf>
    <xf numFmtId="4" fontId="0" fillId="0" borderId="40" xfId="0" applyNumberFormat="1" applyBorder="1" applyAlignment="1">
      <alignment horizontal="center" vertical="top" wrapText="1"/>
    </xf>
    <xf numFmtId="0" fontId="47" fillId="33" borderId="31" xfId="0" applyFont="1" applyFill="1" applyBorder="1" applyAlignment="1">
      <alignment vertical="top" wrapText="1"/>
    </xf>
    <xf numFmtId="4" fontId="0" fillId="0" borderId="38" xfId="0" applyNumberFormat="1" applyBorder="1" applyAlignment="1">
      <alignment vertical="top" wrapText="1"/>
    </xf>
    <xf numFmtId="4" fontId="0" fillId="0" borderId="38" xfId="0" applyNumberFormat="1" applyBorder="1" applyAlignment="1">
      <alignment horizontal="center" vertical="top" wrapText="1"/>
    </xf>
    <xf numFmtId="4" fontId="75" fillId="0" borderId="40" xfId="0" applyNumberFormat="1" applyFont="1" applyBorder="1" applyAlignment="1">
      <alignment vertical="top" wrapText="1"/>
    </xf>
    <xf numFmtId="4" fontId="75" fillId="0" borderId="40" xfId="0" applyNumberFormat="1" applyFont="1" applyFill="1" applyBorder="1" applyAlignment="1">
      <alignment vertical="top" wrapText="1"/>
    </xf>
    <xf numFmtId="0" fontId="47" fillId="33" borderId="31" xfId="0" applyFont="1" applyFill="1" applyBorder="1" applyAlignment="1">
      <alignment vertical="top"/>
    </xf>
    <xf numFmtId="0" fontId="0" fillId="0" borderId="48" xfId="0" applyBorder="1" applyAlignment="1">
      <alignment vertical="top" wrapText="1"/>
    </xf>
    <xf numFmtId="4" fontId="75" fillId="0" borderId="49" xfId="0" applyNumberFormat="1" applyFont="1" applyBorder="1" applyAlignment="1">
      <alignment vertical="top" wrapText="1"/>
    </xf>
    <xf numFmtId="4" fontId="55" fillId="0" borderId="1" xfId="0" applyNumberFormat="1" applyFont="1" applyBorder="1" applyAlignment="1">
      <alignment vertical="top" wrapText="1"/>
    </xf>
    <xf numFmtId="4" fontId="0" fillId="0" borderId="1" xfId="0" applyNumberFormat="1" applyBorder="1" applyAlignment="1">
      <alignment vertical="top" wrapText="1"/>
    </xf>
    <xf numFmtId="4" fontId="75" fillId="0" borderId="1" xfId="0" applyNumberFormat="1" applyFont="1" applyBorder="1" applyAlignment="1">
      <alignment vertical="top" wrapText="1"/>
    </xf>
    <xf numFmtId="4" fontId="75" fillId="0" borderId="24" xfId="0" applyNumberFormat="1" applyFont="1" applyBorder="1" applyAlignment="1">
      <alignment vertical="top" wrapText="1"/>
    </xf>
    <xf numFmtId="4" fontId="0" fillId="0" borderId="24" xfId="0" applyNumberFormat="1" applyBorder="1" applyAlignment="1">
      <alignment vertical="top" wrapText="1"/>
    </xf>
    <xf numFmtId="0" fontId="47" fillId="0" borderId="50" xfId="0" applyFont="1" applyBorder="1" applyAlignment="1">
      <alignment vertical="top" wrapText="1"/>
    </xf>
    <xf numFmtId="4" fontId="75" fillId="0" borderId="42" xfId="0" applyNumberFormat="1" applyFont="1" applyBorder="1" applyAlignment="1">
      <alignment vertical="top" wrapText="1"/>
    </xf>
    <xf numFmtId="4" fontId="75" fillId="0" borderId="43" xfId="0" applyNumberFormat="1" applyFont="1" applyBorder="1" applyAlignment="1">
      <alignment vertical="top" wrapText="1"/>
    </xf>
    <xf numFmtId="4" fontId="75" fillId="0" borderId="44" xfId="0" applyNumberFormat="1" applyFont="1" applyBorder="1" applyAlignment="1">
      <alignment vertical="top" wrapText="1"/>
    </xf>
    <xf numFmtId="4" fontId="76" fillId="3" borderId="43" xfId="0" applyNumberFormat="1" applyFont="1" applyFill="1" applyBorder="1" applyAlignment="1">
      <alignment vertical="top" wrapText="1"/>
    </xf>
    <xf numFmtId="4" fontId="76" fillId="3" borderId="44" xfId="0" applyNumberFormat="1" applyFont="1" applyFill="1" applyBorder="1" applyAlignment="1">
      <alignment vertical="top" wrapText="1"/>
    </xf>
    <xf numFmtId="4" fontId="75" fillId="0" borderId="51" xfId="0" applyNumberFormat="1" applyFont="1" applyBorder="1" applyAlignment="1">
      <alignment vertical="top" wrapText="1"/>
    </xf>
    <xf numFmtId="4" fontId="75" fillId="0" borderId="51" xfId="0" applyNumberFormat="1" applyFont="1" applyFill="1" applyBorder="1" applyAlignment="1">
      <alignment vertical="top" wrapText="1"/>
    </xf>
    <xf numFmtId="0" fontId="53" fillId="0" borderId="0" xfId="0" applyFont="1" applyAlignment="1">
      <alignment vertical="top"/>
    </xf>
    <xf numFmtId="0" fontId="53" fillId="0" borderId="5" xfId="0" applyFont="1" applyBorder="1" applyAlignment="1">
      <alignment horizontal="center" vertical="top"/>
    </xf>
    <xf numFmtId="0" fontId="53" fillId="0" borderId="5" xfId="0" applyFont="1" applyFill="1" applyBorder="1" applyAlignment="1">
      <alignment horizontal="center" vertical="top"/>
    </xf>
    <xf numFmtId="0" fontId="11" fillId="37" borderId="5" xfId="0" applyFont="1" applyFill="1" applyBorder="1" applyAlignment="1">
      <alignment horizontal="center" vertical="top" wrapText="1"/>
    </xf>
    <xf numFmtId="0" fontId="11" fillId="0" borderId="0" xfId="0" applyFont="1" applyAlignment="1">
      <alignment vertical="top" wrapText="1"/>
    </xf>
    <xf numFmtId="0" fontId="53" fillId="0" borderId="5" xfId="0" applyFont="1" applyBorder="1" applyAlignment="1">
      <alignment vertical="top" wrapText="1"/>
    </xf>
    <xf numFmtId="0" fontId="53" fillId="0" borderId="5" xfId="0" applyFont="1" applyBorder="1" applyAlignment="1">
      <alignment vertical="top"/>
    </xf>
    <xf numFmtId="4" fontId="77" fillId="0" borderId="5" xfId="0" applyNumberFormat="1" applyFont="1" applyFill="1" applyBorder="1" applyAlignment="1">
      <alignment vertical="top"/>
    </xf>
    <xf numFmtId="4" fontId="78" fillId="0" borderId="5" xfId="0" applyNumberFormat="1" applyFont="1" applyBorder="1" applyAlignment="1">
      <alignment vertical="top"/>
    </xf>
    <xf numFmtId="1" fontId="53" fillId="0" borderId="5" xfId="0" applyNumberFormat="1" applyFont="1" applyBorder="1" applyAlignment="1">
      <alignment vertical="top"/>
    </xf>
    <xf numFmtId="0" fontId="79" fillId="5" borderId="5" xfId="0" applyFont="1" applyFill="1" applyBorder="1" applyAlignment="1">
      <alignment vertical="top" wrapText="1"/>
    </xf>
    <xf numFmtId="0" fontId="79" fillId="0" borderId="5" xfId="0" applyFont="1" applyBorder="1" applyAlignment="1">
      <alignment vertical="top"/>
    </xf>
    <xf numFmtId="168" fontId="53" fillId="0" borderId="5" xfId="0" applyNumberFormat="1" applyFont="1" applyBorder="1" applyAlignment="1">
      <alignment vertical="top"/>
    </xf>
    <xf numFmtId="4" fontId="80" fillId="0" borderId="5" xfId="0" applyNumberFormat="1" applyFont="1" applyBorder="1" applyAlignment="1">
      <alignment vertical="top"/>
    </xf>
    <xf numFmtId="4" fontId="78" fillId="0" borderId="5" xfId="0" applyNumberFormat="1" applyFont="1" applyFill="1" applyBorder="1" applyAlignment="1">
      <alignment vertical="top"/>
    </xf>
    <xf numFmtId="4" fontId="78" fillId="3" borderId="5" xfId="0" applyNumberFormat="1" applyFont="1" applyFill="1" applyBorder="1" applyAlignment="1">
      <alignment vertical="top"/>
    </xf>
    <xf numFmtId="3" fontId="78" fillId="0" borderId="5" xfId="0" applyNumberFormat="1" applyFont="1" applyBorder="1" applyAlignment="1">
      <alignment vertical="top"/>
    </xf>
    <xf numFmtId="2" fontId="53" fillId="0" borderId="0" xfId="0" applyNumberFormat="1" applyFont="1" applyAlignment="1">
      <alignment vertical="top"/>
    </xf>
    <xf numFmtId="0" fontId="53" fillId="0" borderId="1" xfId="0" applyFont="1" applyBorder="1" applyAlignment="1">
      <alignment vertical="top" wrapText="1"/>
    </xf>
    <xf numFmtId="0" fontId="53" fillId="0" borderId="1" xfId="0" applyFont="1" applyBorder="1" applyAlignment="1">
      <alignment horizontal="center" vertical="top" wrapText="1"/>
    </xf>
    <xf numFmtId="0" fontId="53" fillId="5" borderId="1" xfId="0" applyFont="1" applyFill="1" applyBorder="1" applyAlignment="1">
      <alignment horizontal="center" vertical="top" wrapText="1"/>
    </xf>
    <xf numFmtId="0" fontId="82" fillId="0" borderId="5" xfId="0" applyFont="1" applyFill="1" applyBorder="1" applyAlignment="1">
      <alignment vertical="top"/>
    </xf>
    <xf numFmtId="4" fontId="53" fillId="0" borderId="5" xfId="0" applyNumberFormat="1" applyFont="1" applyBorder="1" applyAlignment="1">
      <alignment vertical="top"/>
    </xf>
    <xf numFmtId="0" fontId="82" fillId="0" borderId="5" xfId="0" applyFont="1" applyBorder="1" applyAlignment="1">
      <alignment vertical="top"/>
    </xf>
    <xf numFmtId="4" fontId="82" fillId="0" borderId="5" xfId="0" applyNumberFormat="1" applyFont="1" applyBorder="1" applyAlignment="1">
      <alignment vertical="top"/>
    </xf>
    <xf numFmtId="0" fontId="82" fillId="0" borderId="5" xfId="0" applyFont="1" applyBorder="1" applyAlignment="1">
      <alignment vertical="top" wrapText="1"/>
    </xf>
    <xf numFmtId="4" fontId="82" fillId="0" borderId="5" xfId="0" applyNumberFormat="1" applyFont="1" applyBorder="1" applyAlignment="1">
      <alignment vertical="top" wrapText="1"/>
    </xf>
    <xf numFmtId="0" fontId="53" fillId="0" borderId="5" xfId="0" applyFont="1" applyBorder="1" applyAlignment="1">
      <alignment horizontal="center" vertical="top" wrapText="1"/>
    </xf>
    <xf numFmtId="0" fontId="10" fillId="0" borderId="5" xfId="0" applyFont="1" applyBorder="1"/>
    <xf numFmtId="4" fontId="77" fillId="0" borderId="5" xfId="0" applyNumberFormat="1" applyFont="1" applyBorder="1" applyAlignment="1">
      <alignment vertical="top"/>
    </xf>
    <xf numFmtId="0" fontId="66" fillId="3" borderId="5" xfId="0" applyFont="1" applyFill="1" applyBorder="1" applyAlignment="1">
      <alignment vertical="top"/>
    </xf>
    <xf numFmtId="4" fontId="83" fillId="3" borderId="5" xfId="0" applyNumberFormat="1" applyFont="1" applyFill="1" applyBorder="1" applyAlignment="1">
      <alignment vertical="top"/>
    </xf>
    <xf numFmtId="167" fontId="53" fillId="0" borderId="5" xfId="0" applyNumberFormat="1" applyFont="1" applyBorder="1" applyAlignment="1">
      <alignment vertical="top"/>
    </xf>
    <xf numFmtId="0" fontId="82" fillId="0" borderId="5" xfId="0" applyFont="1" applyFill="1" applyBorder="1" applyAlignment="1">
      <alignment vertical="top" wrapText="1"/>
    </xf>
    <xf numFmtId="0" fontId="10" fillId="5" borderId="2" xfId="0" applyFont="1" applyFill="1" applyBorder="1" applyAlignment="1">
      <alignment vertical="top"/>
    </xf>
    <xf numFmtId="0" fontId="82" fillId="0" borderId="8" xfId="0" applyFont="1" applyBorder="1" applyAlignment="1">
      <alignment vertical="top"/>
    </xf>
    <xf numFmtId="167" fontId="53" fillId="0" borderId="8" xfId="0" applyNumberFormat="1" applyFont="1" applyBorder="1" applyAlignment="1">
      <alignment vertical="top"/>
    </xf>
    <xf numFmtId="4" fontId="78" fillId="0" borderId="8" xfId="0" applyNumberFormat="1" applyFont="1" applyBorder="1" applyAlignment="1">
      <alignment vertical="top"/>
    </xf>
    <xf numFmtId="4" fontId="53" fillId="0" borderId="8" xfId="0" applyNumberFormat="1" applyFont="1" applyBorder="1" applyAlignment="1">
      <alignment vertical="top"/>
    </xf>
    <xf numFmtId="4" fontId="78" fillId="0" borderId="3" xfId="0" applyNumberFormat="1" applyFont="1" applyBorder="1" applyAlignment="1">
      <alignment vertical="top"/>
    </xf>
    <xf numFmtId="167" fontId="77" fillId="0" borderId="5" xfId="0" applyNumberFormat="1" applyFont="1" applyBorder="1" applyAlignment="1">
      <alignment vertical="top"/>
    </xf>
    <xf numFmtId="0" fontId="10" fillId="0" borderId="2" xfId="0" applyFont="1" applyBorder="1" applyAlignment="1">
      <alignment vertical="top"/>
    </xf>
    <xf numFmtId="3" fontId="77" fillId="0" borderId="5" xfId="0" applyNumberFormat="1" applyFont="1" applyBorder="1" applyAlignment="1">
      <alignment vertical="top"/>
    </xf>
    <xf numFmtId="49" fontId="3" fillId="34" borderId="5" xfId="0" applyNumberFormat="1" applyFont="1" applyFill="1" applyBorder="1" applyAlignment="1">
      <alignment vertical="top" wrapText="1"/>
    </xf>
    <xf numFmtId="175" fontId="7" fillId="34" borderId="5" xfId="0" applyNumberFormat="1" applyFont="1" applyFill="1" applyBorder="1" applyAlignment="1">
      <alignment vertical="top" wrapText="1"/>
    </xf>
    <xf numFmtId="0" fontId="0" fillId="0" borderId="0" xfId="0" applyFont="1" applyAlignment="1">
      <alignment vertical="top"/>
    </xf>
    <xf numFmtId="49" fontId="32" fillId="34" borderId="4" xfId="0" applyNumberFormat="1" applyFont="1" applyFill="1" applyBorder="1" applyAlignment="1">
      <alignment vertical="top" wrapText="1"/>
    </xf>
    <xf numFmtId="4" fontId="44" fillId="34" borderId="4" xfId="0" applyNumberFormat="1" applyFont="1" applyFill="1" applyBorder="1" applyAlignment="1">
      <alignment vertical="top" wrapText="1"/>
    </xf>
    <xf numFmtId="4" fontId="46" fillId="35" borderId="4" xfId="0" applyNumberFormat="1" applyFont="1" applyFill="1" applyBorder="1" applyAlignment="1">
      <alignment vertical="top" wrapText="1"/>
    </xf>
    <xf numFmtId="0" fontId="47" fillId="0" borderId="0" xfId="0" applyFont="1" applyAlignment="1">
      <alignment vertical="top"/>
    </xf>
    <xf numFmtId="0" fontId="0" fillId="0" borderId="27" xfId="0" applyBorder="1" applyAlignment="1">
      <alignment vertical="top"/>
    </xf>
    <xf numFmtId="0" fontId="32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vertical="top"/>
    </xf>
    <xf numFmtId="0" fontId="0" fillId="0" borderId="0" xfId="0" applyBorder="1" applyAlignment="1">
      <alignment vertical="top"/>
    </xf>
    <xf numFmtId="0" fontId="84" fillId="0" borderId="5" xfId="0" applyFont="1" applyFill="1" applyBorder="1" applyAlignment="1">
      <alignment vertical="top" wrapText="1"/>
    </xf>
    <xf numFmtId="49" fontId="84" fillId="0" borderId="5" xfId="0" applyNumberFormat="1" applyFont="1" applyFill="1" applyBorder="1" applyAlignment="1">
      <alignment vertical="top" wrapText="1"/>
    </xf>
    <xf numFmtId="4" fontId="84" fillId="0" borderId="5" xfId="0" applyNumberFormat="1" applyFont="1" applyFill="1" applyBorder="1" applyAlignment="1">
      <alignment vertical="top" wrapText="1"/>
    </xf>
    <xf numFmtId="0" fontId="85" fillId="0" borderId="0" xfId="0" applyFont="1" applyFill="1" applyAlignment="1">
      <alignment vertical="top"/>
    </xf>
    <xf numFmtId="0" fontId="0" fillId="0" borderId="0" xfId="0" applyFill="1" applyAlignment="1">
      <alignment vertical="top" wrapText="1"/>
    </xf>
    <xf numFmtId="0" fontId="0" fillId="0" borderId="0" xfId="0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45" fillId="0" borderId="0" xfId="0" applyFont="1" applyFill="1" applyBorder="1" applyAlignment="1">
      <alignment vertical="top"/>
    </xf>
    <xf numFmtId="0" fontId="32" fillId="0" borderId="0" xfId="0" applyFont="1" applyFill="1" applyBorder="1" applyAlignment="1">
      <alignment vertical="top"/>
    </xf>
    <xf numFmtId="0" fontId="86" fillId="0" borderId="0" xfId="0" applyFont="1" applyAlignment="1">
      <alignment vertical="top"/>
    </xf>
    <xf numFmtId="0" fontId="87" fillId="0" borderId="0" xfId="0" applyFont="1" applyFill="1" applyAlignment="1">
      <alignment vertical="top"/>
    </xf>
    <xf numFmtId="0" fontId="87" fillId="0" borderId="0" xfId="0" applyFont="1" applyAlignment="1">
      <alignment vertical="top"/>
    </xf>
    <xf numFmtId="0" fontId="86" fillId="0" borderId="0" xfId="0" applyFont="1" applyFill="1" applyAlignment="1">
      <alignment vertical="top"/>
    </xf>
    <xf numFmtId="3" fontId="87" fillId="0" borderId="0" xfId="0" applyNumberFormat="1" applyFont="1" applyAlignment="1">
      <alignment vertical="top"/>
    </xf>
    <xf numFmtId="2" fontId="90" fillId="39" borderId="51" xfId="0" applyNumberFormat="1" applyFont="1" applyFill="1" applyBorder="1" applyAlignment="1">
      <alignment horizontal="center" vertical="top" wrapText="1"/>
    </xf>
    <xf numFmtId="2" fontId="90" fillId="39" borderId="10" xfId="0" applyNumberFormat="1" applyFont="1" applyFill="1" applyBorder="1" applyAlignment="1">
      <alignment horizontal="center" vertical="top" wrapText="1"/>
    </xf>
    <xf numFmtId="2" fontId="90" fillId="43" borderId="4" xfId="0" applyNumberFormat="1" applyFont="1" applyFill="1" applyBorder="1" applyAlignment="1">
      <alignment horizontal="center" vertical="top" wrapText="1"/>
    </xf>
    <xf numFmtId="2" fontId="57" fillId="43" borderId="27" xfId="0" applyNumberFormat="1" applyFont="1" applyFill="1" applyBorder="1" applyAlignment="1">
      <alignment horizontal="center" vertical="top" wrapText="1"/>
    </xf>
    <xf numFmtId="0" fontId="95" fillId="0" borderId="0" xfId="0" applyFont="1" applyFill="1" applyAlignment="1">
      <alignment vertical="top"/>
    </xf>
    <xf numFmtId="0" fontId="95" fillId="0" borderId="0" xfId="0" applyFont="1" applyAlignment="1">
      <alignment vertical="top"/>
    </xf>
    <xf numFmtId="2" fontId="88" fillId="39" borderId="51" xfId="0" applyNumberFormat="1" applyFont="1" applyFill="1" applyBorder="1" applyAlignment="1">
      <alignment horizontal="center" vertical="top" wrapText="1"/>
    </xf>
    <xf numFmtId="2" fontId="88" fillId="39" borderId="5" xfId="0" applyNumberFormat="1" applyFont="1" applyFill="1" applyBorder="1" applyAlignment="1">
      <alignment horizontal="center" vertical="top" wrapText="1"/>
    </xf>
    <xf numFmtId="2" fontId="88" fillId="43" borderId="35" xfId="0" applyNumberFormat="1" applyFont="1" applyFill="1" applyBorder="1" applyAlignment="1">
      <alignment horizontal="center" vertical="top" wrapText="1"/>
    </xf>
    <xf numFmtId="2" fontId="8" fillId="45" borderId="57" xfId="0" applyNumberFormat="1" applyFont="1" applyFill="1" applyBorder="1" applyAlignment="1">
      <alignment vertical="top" wrapText="1"/>
    </xf>
    <xf numFmtId="2" fontId="8" fillId="45" borderId="58" xfId="0" applyNumberFormat="1" applyFont="1" applyFill="1" applyBorder="1" applyAlignment="1">
      <alignment vertical="top" wrapText="1"/>
    </xf>
    <xf numFmtId="2" fontId="8" fillId="46" borderId="57" xfId="0" applyNumberFormat="1" applyFont="1" applyFill="1" applyBorder="1" applyAlignment="1">
      <alignment horizontal="center" vertical="top" wrapText="1"/>
    </xf>
    <xf numFmtId="2" fontId="88" fillId="39" borderId="11" xfId="0" applyNumberFormat="1" applyFont="1" applyFill="1" applyBorder="1" applyAlignment="1">
      <alignment horizontal="center" vertical="top" wrapText="1"/>
    </xf>
    <xf numFmtId="2" fontId="88" fillId="39" borderId="4" xfId="0" applyNumberFormat="1" applyFont="1" applyFill="1" applyBorder="1" applyAlignment="1">
      <alignment horizontal="center" vertical="top" wrapText="1"/>
    </xf>
    <xf numFmtId="2" fontId="88" fillId="40" borderId="5" xfId="0" applyNumberFormat="1" applyFont="1" applyFill="1" applyBorder="1" applyAlignment="1">
      <alignment horizontal="center" vertical="top" wrapText="1"/>
    </xf>
    <xf numFmtId="2" fontId="88" fillId="43" borderId="5" xfId="0" applyNumberFormat="1" applyFont="1" applyFill="1" applyBorder="1" applyAlignment="1">
      <alignment horizontal="center" vertical="top" wrapText="1"/>
    </xf>
    <xf numFmtId="2" fontId="88" fillId="41" borderId="12" xfId="0" applyNumberFormat="1" applyFont="1" applyFill="1" applyBorder="1" applyAlignment="1">
      <alignment horizontal="center" vertical="top" wrapText="1"/>
    </xf>
    <xf numFmtId="2" fontId="88" fillId="41" borderId="5" xfId="0" applyNumberFormat="1" applyFont="1" applyFill="1" applyBorder="1" applyAlignment="1">
      <alignment horizontal="center" vertical="top" wrapText="1"/>
    </xf>
    <xf numFmtId="2" fontId="88" fillId="41" borderId="61" xfId="0" applyNumberFormat="1" applyFont="1" applyFill="1" applyBorder="1" applyAlignment="1">
      <alignment horizontal="center" vertical="top" wrapText="1"/>
    </xf>
    <xf numFmtId="2" fontId="88" fillId="42" borderId="12" xfId="0" applyNumberFormat="1" applyFont="1" applyFill="1" applyBorder="1" applyAlignment="1">
      <alignment horizontal="center" vertical="top" wrapText="1"/>
    </xf>
    <xf numFmtId="0" fontId="38" fillId="0" borderId="4" xfId="0" applyFont="1" applyBorder="1" applyAlignment="1">
      <alignment horizontal="center" vertical="top"/>
    </xf>
    <xf numFmtId="2" fontId="89" fillId="39" borderId="5" xfId="0" applyNumberFormat="1" applyFont="1" applyFill="1" applyBorder="1" applyAlignment="1">
      <alignment horizontal="center" vertical="top" wrapText="1"/>
    </xf>
    <xf numFmtId="2" fontId="89" fillId="43" borderId="5" xfId="0" applyNumberFormat="1" applyFont="1" applyFill="1" applyBorder="1" applyAlignment="1">
      <alignment horizontal="center" vertical="top" wrapText="1"/>
    </xf>
    <xf numFmtId="0" fontId="86" fillId="41" borderId="5" xfId="0" applyFont="1" applyFill="1" applyBorder="1" applyAlignment="1">
      <alignment vertical="top"/>
    </xf>
    <xf numFmtId="2" fontId="89" fillId="42" borderId="5" xfId="0" applyNumberFormat="1" applyFont="1" applyFill="1" applyBorder="1" applyAlignment="1">
      <alignment horizontal="center" vertical="top" wrapText="1"/>
    </xf>
    <xf numFmtId="0" fontId="0" fillId="0" borderId="0" xfId="0" applyFont="1" applyFill="1" applyAlignment="1">
      <alignment vertical="top"/>
    </xf>
    <xf numFmtId="2" fontId="90" fillId="39" borderId="5" xfId="0" applyNumberFormat="1" applyFont="1" applyFill="1" applyBorder="1" applyAlignment="1">
      <alignment vertical="top" wrapText="1"/>
    </xf>
    <xf numFmtId="2" fontId="77" fillId="39" borderId="5" xfId="0" applyNumberFormat="1" applyFont="1" applyFill="1" applyBorder="1" applyAlignment="1">
      <alignment horizontal="center" vertical="top" wrapText="1"/>
    </xf>
    <xf numFmtId="2" fontId="77" fillId="43" borderId="5" xfId="0" applyNumberFormat="1" applyFont="1" applyFill="1" applyBorder="1" applyAlignment="1">
      <alignment horizontal="center" vertical="top" wrapText="1"/>
    </xf>
    <xf numFmtId="2" fontId="77" fillId="42" borderId="5" xfId="0" applyNumberFormat="1" applyFont="1" applyFill="1" applyBorder="1" applyAlignment="1">
      <alignment horizontal="center" vertical="top" wrapText="1"/>
    </xf>
    <xf numFmtId="3" fontId="93" fillId="0" borderId="12" xfId="0" applyNumberFormat="1" applyFont="1" applyFill="1" applyBorder="1" applyAlignment="1">
      <alignment vertical="top"/>
    </xf>
    <xf numFmtId="3" fontId="93" fillId="29" borderId="12" xfId="0" applyNumberFormat="1" applyFont="1" applyFill="1" applyBorder="1" applyAlignment="1">
      <alignment vertical="top"/>
    </xf>
    <xf numFmtId="3" fontId="38" fillId="29" borderId="5" xfId="0" applyNumberFormat="1" applyFont="1" applyFill="1" applyBorder="1" applyAlignment="1">
      <alignment vertical="top"/>
    </xf>
    <xf numFmtId="3" fontId="78" fillId="29" borderId="5" xfId="0" applyNumberFormat="1" applyFont="1" applyFill="1" applyBorder="1" applyAlignment="1">
      <alignment vertical="top"/>
    </xf>
    <xf numFmtId="3" fontId="83" fillId="49" borderId="61" xfId="0" applyNumberFormat="1" applyFont="1" applyFill="1" applyBorder="1" applyAlignment="1">
      <alignment vertical="top"/>
    </xf>
    <xf numFmtId="3" fontId="93" fillId="49" borderId="5" xfId="0" applyNumberFormat="1" applyFont="1" applyFill="1" applyBorder="1" applyAlignment="1">
      <alignment vertical="top"/>
    </xf>
    <xf numFmtId="3" fontId="38" fillId="0" borderId="0" xfId="0" applyNumberFormat="1" applyFont="1" applyFill="1" applyAlignment="1">
      <alignment vertical="top"/>
    </xf>
    <xf numFmtId="3" fontId="38" fillId="0" borderId="0" xfId="0" applyNumberFormat="1" applyFont="1" applyAlignment="1">
      <alignment vertical="top"/>
    </xf>
    <xf numFmtId="0" fontId="96" fillId="44" borderId="5" xfId="0" applyFont="1" applyFill="1" applyBorder="1" applyAlignment="1">
      <alignment vertical="top" wrapText="1"/>
    </xf>
    <xf numFmtId="0" fontId="86" fillId="0" borderId="5" xfId="0" applyFont="1" applyFill="1" applyBorder="1" applyAlignment="1" applyProtection="1">
      <alignment horizontal="center" vertical="center" wrapText="1"/>
      <protection locked="0"/>
    </xf>
    <xf numFmtId="0" fontId="38" fillId="3" borderId="5" xfId="0" applyFont="1" applyFill="1" applyBorder="1" applyAlignment="1" applyProtection="1">
      <alignment horizontal="center" vertical="center" wrapText="1"/>
      <protection locked="0"/>
    </xf>
    <xf numFmtId="1" fontId="89" fillId="0" borderId="5" xfId="0" applyNumberFormat="1" applyFont="1" applyFill="1" applyBorder="1" applyAlignment="1">
      <alignment horizontal="center" vertical="top" wrapText="1"/>
    </xf>
    <xf numFmtId="0" fontId="86" fillId="0" borderId="5" xfId="0" applyFont="1" applyFill="1" applyBorder="1" applyAlignment="1">
      <alignment vertical="top"/>
    </xf>
    <xf numFmtId="0" fontId="86" fillId="0" borderId="5" xfId="0" applyFont="1" applyFill="1" applyBorder="1" applyAlignment="1">
      <alignment horizontal="center" vertical="top" wrapText="1"/>
    </xf>
    <xf numFmtId="168" fontId="86" fillId="44" borderId="12" xfId="0" applyNumberFormat="1" applyFont="1" applyFill="1" applyBorder="1" applyAlignment="1">
      <alignment vertical="top"/>
    </xf>
    <xf numFmtId="168" fontId="86" fillId="44" borderId="5" xfId="0" applyNumberFormat="1" applyFont="1" applyFill="1" applyBorder="1" applyAlignment="1">
      <alignment vertical="top"/>
    </xf>
    <xf numFmtId="168" fontId="97" fillId="3" borderId="12" xfId="0" applyNumberFormat="1" applyFont="1" applyFill="1" applyBorder="1" applyAlignment="1">
      <alignment vertical="top"/>
    </xf>
    <xf numFmtId="168" fontId="97" fillId="3" borderId="5" xfId="0" applyNumberFormat="1" applyFont="1" applyFill="1" applyBorder="1" applyAlignment="1">
      <alignment vertical="top"/>
    </xf>
    <xf numFmtId="168" fontId="97" fillId="3" borderId="61" xfId="0" applyNumberFormat="1" applyFont="1" applyFill="1" applyBorder="1" applyAlignment="1">
      <alignment vertical="top"/>
    </xf>
    <xf numFmtId="168" fontId="87" fillId="6" borderId="5" xfId="0" applyNumberFormat="1" applyFont="1" applyFill="1" applyBorder="1" applyAlignment="1">
      <alignment vertical="top"/>
    </xf>
    <xf numFmtId="168" fontId="86" fillId="0" borderId="5" xfId="0" applyNumberFormat="1" applyFont="1" applyFill="1" applyBorder="1" applyAlignment="1">
      <alignment vertical="top"/>
    </xf>
    <xf numFmtId="3" fontId="86" fillId="44" borderId="5" xfId="0" applyNumberFormat="1" applyFont="1" applyFill="1" applyBorder="1" applyAlignment="1">
      <alignment vertical="top"/>
    </xf>
    <xf numFmtId="0" fontId="0" fillId="0" borderId="5" xfId="0" applyBorder="1"/>
    <xf numFmtId="4" fontId="86" fillId="0" borderId="5" xfId="0" applyNumberFormat="1" applyFont="1" applyFill="1" applyBorder="1" applyAlignment="1">
      <alignment vertical="top"/>
    </xf>
    <xf numFmtId="4" fontId="86" fillId="0" borderId="0" xfId="0" applyNumberFormat="1" applyFont="1" applyFill="1" applyAlignment="1">
      <alignment vertical="top"/>
    </xf>
    <xf numFmtId="0" fontId="38" fillId="0" borderId="0" xfId="0" applyFont="1" applyFill="1" applyAlignment="1">
      <alignment vertical="top"/>
    </xf>
    <xf numFmtId="0" fontId="86" fillId="49" borderId="0" xfId="0" applyFont="1" applyFill="1" applyAlignment="1">
      <alignment vertical="top"/>
    </xf>
    <xf numFmtId="0" fontId="86" fillId="41" borderId="0" xfId="0" applyFont="1" applyFill="1" applyAlignment="1">
      <alignment vertical="top"/>
    </xf>
    <xf numFmtId="0" fontId="86" fillId="0" borderId="5" xfId="0" applyFont="1" applyFill="1" applyBorder="1" applyAlignment="1">
      <alignment horizontal="center" vertical="top"/>
    </xf>
    <xf numFmtId="0" fontId="94" fillId="0" borderId="5" xfId="0" applyFont="1" applyFill="1" applyBorder="1" applyAlignment="1">
      <alignment vertical="top"/>
    </xf>
    <xf numFmtId="3" fontId="87" fillId="0" borderId="5" xfId="0" applyNumberFormat="1" applyFont="1" applyFill="1" applyBorder="1" applyAlignment="1">
      <alignment horizontal="center" vertical="top"/>
    </xf>
    <xf numFmtId="168" fontId="87" fillId="0" borderId="5" xfId="0" applyNumberFormat="1" applyFont="1" applyFill="1" applyBorder="1" applyAlignment="1">
      <alignment horizontal="right" vertical="top"/>
    </xf>
    <xf numFmtId="3" fontId="87" fillId="0" borderId="5" xfId="0" applyNumberFormat="1" applyFont="1" applyFill="1" applyBorder="1" applyAlignment="1">
      <alignment horizontal="right" vertical="top"/>
    </xf>
    <xf numFmtId="168" fontId="87" fillId="0" borderId="5" xfId="0" applyNumberFormat="1" applyFont="1" applyFill="1" applyBorder="1" applyAlignment="1">
      <alignment horizontal="right" vertical="top" wrapText="1"/>
    </xf>
    <xf numFmtId="3" fontId="86" fillId="0" borderId="0" xfId="0" applyNumberFormat="1" applyFont="1" applyAlignment="1">
      <alignment vertical="top"/>
    </xf>
    <xf numFmtId="0" fontId="86" fillId="50" borderId="0" xfId="0" applyFont="1" applyFill="1" applyAlignment="1">
      <alignment vertical="top"/>
    </xf>
    <xf numFmtId="0" fontId="89" fillId="0" borderId="0" xfId="0" applyFont="1" applyFill="1"/>
    <xf numFmtId="0" fontId="92" fillId="0" borderId="0" xfId="0" applyFont="1" applyFill="1"/>
    <xf numFmtId="0" fontId="100" fillId="0" borderId="57" xfId="0" applyFont="1" applyFill="1" applyBorder="1" applyAlignment="1">
      <alignment wrapText="1" shrinkToFit="1"/>
    </xf>
    <xf numFmtId="0" fontId="55" fillId="0" borderId="0" xfId="0" applyFont="1" applyFill="1"/>
    <xf numFmtId="3" fontId="92" fillId="34" borderId="61" xfId="0" applyNumberFormat="1" applyFont="1" applyFill="1" applyBorder="1"/>
    <xf numFmtId="3" fontId="92" fillId="34" borderId="5" xfId="0" applyNumberFormat="1" applyFont="1" applyFill="1" applyBorder="1"/>
    <xf numFmtId="3" fontId="92" fillId="34" borderId="12" xfId="0" applyNumberFormat="1" applyFont="1" applyFill="1" applyBorder="1"/>
    <xf numFmtId="3" fontId="92" fillId="34" borderId="56" xfId="0" applyNumberFormat="1" applyFont="1" applyFill="1" applyBorder="1"/>
    <xf numFmtId="3" fontId="89" fillId="0" borderId="0" xfId="0" applyNumberFormat="1" applyFont="1" applyFill="1"/>
    <xf numFmtId="3" fontId="89" fillId="30" borderId="61" xfId="0" applyNumberFormat="1" applyFont="1" applyFill="1" applyBorder="1"/>
    <xf numFmtId="3" fontId="89" fillId="30" borderId="3" xfId="0" applyNumberFormat="1" applyFont="1" applyFill="1" applyBorder="1"/>
    <xf numFmtId="3" fontId="89" fillId="30" borderId="5" xfId="0" applyNumberFormat="1" applyFont="1" applyFill="1" applyBorder="1"/>
    <xf numFmtId="3" fontId="89" fillId="30" borderId="2" xfId="0" applyNumberFormat="1" applyFont="1" applyFill="1" applyBorder="1"/>
    <xf numFmtId="3" fontId="89" fillId="30" borderId="12" xfId="0" applyNumberFormat="1" applyFont="1" applyFill="1" applyBorder="1"/>
    <xf numFmtId="3" fontId="89" fillId="30" borderId="56" xfId="0" applyNumberFormat="1" applyFont="1" applyFill="1" applyBorder="1"/>
    <xf numFmtId="3" fontId="89" fillId="33" borderId="0" xfId="0" applyNumberFormat="1" applyFont="1" applyFill="1"/>
    <xf numFmtId="3" fontId="89" fillId="0" borderId="61" xfId="0" applyNumberFormat="1" applyFont="1" applyFill="1" applyBorder="1" applyAlignment="1">
      <alignment horizontal="left" indent="2"/>
    </xf>
    <xf numFmtId="3" fontId="89" fillId="0" borderId="5" xfId="0" applyNumberFormat="1" applyFont="1" applyFill="1" applyBorder="1"/>
    <xf numFmtId="3" fontId="89" fillId="0" borderId="61" xfId="0" applyNumberFormat="1" applyFont="1" applyFill="1" applyBorder="1"/>
    <xf numFmtId="3" fontId="89" fillId="0" borderId="12" xfId="0" applyNumberFormat="1" applyFont="1" applyFill="1" applyBorder="1"/>
    <xf numFmtId="3" fontId="89" fillId="0" borderId="56" xfId="0" applyNumberFormat="1" applyFont="1" applyFill="1" applyBorder="1"/>
    <xf numFmtId="3" fontId="89" fillId="3" borderId="0" xfId="0" applyNumberFormat="1" applyFont="1" applyFill="1"/>
    <xf numFmtId="3" fontId="92" fillId="0" borderId="0" xfId="0" applyNumberFormat="1" applyFont="1" applyFill="1"/>
    <xf numFmtId="167" fontId="89" fillId="0" borderId="0" xfId="0" applyNumberFormat="1" applyFont="1" applyFill="1"/>
    <xf numFmtId="3" fontId="89" fillId="30" borderId="61" xfId="0" applyNumberFormat="1" applyFont="1" applyFill="1" applyBorder="1" applyAlignment="1">
      <alignment wrapText="1"/>
    </xf>
    <xf numFmtId="3" fontId="98" fillId="30" borderId="5" xfId="0" applyNumberFormat="1" applyFont="1" applyFill="1" applyBorder="1"/>
    <xf numFmtId="3" fontId="92" fillId="30" borderId="61" xfId="0" applyNumberFormat="1" applyFont="1" applyFill="1" applyBorder="1" applyAlignment="1">
      <alignment wrapText="1"/>
    </xf>
    <xf numFmtId="3" fontId="92" fillId="30" borderId="3" xfId="0" applyNumberFormat="1" applyFont="1" applyFill="1" applyBorder="1"/>
    <xf numFmtId="3" fontId="92" fillId="30" borderId="5" xfId="0" applyNumberFormat="1" applyFont="1" applyFill="1" applyBorder="1"/>
    <xf numFmtId="3" fontId="103" fillId="30" borderId="5" xfId="0" applyNumberFormat="1" applyFont="1" applyFill="1" applyBorder="1"/>
    <xf numFmtId="3" fontId="92" fillId="30" borderId="61" xfId="0" applyNumberFormat="1" applyFont="1" applyFill="1" applyBorder="1"/>
    <xf numFmtId="3" fontId="92" fillId="30" borderId="2" xfId="0" applyNumberFormat="1" applyFont="1" applyFill="1" applyBorder="1"/>
    <xf numFmtId="3" fontId="92" fillId="30" borderId="12" xfId="0" applyNumberFormat="1" applyFont="1" applyFill="1" applyBorder="1"/>
    <xf numFmtId="3" fontId="92" fillId="30" borderId="56" xfId="0" applyNumberFormat="1" applyFont="1" applyFill="1" applyBorder="1"/>
    <xf numFmtId="3" fontId="92" fillId="33" borderId="0" xfId="0" applyNumberFormat="1" applyFont="1" applyFill="1"/>
    <xf numFmtId="175" fontId="98" fillId="30" borderId="5" xfId="0" applyNumberFormat="1" applyFont="1" applyFill="1" applyBorder="1"/>
    <xf numFmtId="3" fontId="104" fillId="30" borderId="61" xfId="0" applyNumberFormat="1" applyFont="1" applyFill="1" applyBorder="1" applyAlignment="1">
      <alignment wrapText="1"/>
    </xf>
    <xf numFmtId="3" fontId="104" fillId="30" borderId="3" xfId="0" applyNumberFormat="1" applyFont="1" applyFill="1" applyBorder="1"/>
    <xf numFmtId="3" fontId="104" fillId="30" borderId="5" xfId="0" applyNumberFormat="1" applyFont="1" applyFill="1" applyBorder="1"/>
    <xf numFmtId="3" fontId="104" fillId="30" borderId="61" xfId="0" applyNumberFormat="1" applyFont="1" applyFill="1" applyBorder="1"/>
    <xf numFmtId="3" fontId="104" fillId="30" borderId="2" xfId="0" applyNumberFormat="1" applyFont="1" applyFill="1" applyBorder="1"/>
    <xf numFmtId="3" fontId="104" fillId="30" borderId="12" xfId="0" applyNumberFormat="1" applyFont="1" applyFill="1" applyBorder="1"/>
    <xf numFmtId="3" fontId="104" fillId="30" borderId="56" xfId="0" applyNumberFormat="1" applyFont="1" applyFill="1" applyBorder="1"/>
    <xf numFmtId="3" fontId="104" fillId="0" borderId="0" xfId="0" applyNumberFormat="1" applyFont="1" applyFill="1"/>
    <xf numFmtId="3" fontId="104" fillId="33" borderId="0" xfId="0" applyNumberFormat="1" applyFont="1" applyFill="1"/>
    <xf numFmtId="0" fontId="2" fillId="2" borderId="3" xfId="0" applyFont="1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/>
    </xf>
    <xf numFmtId="0" fontId="0" fillId="0" borderId="0" xfId="0" applyAlignment="1">
      <alignment horizontal="right" vertical="top"/>
    </xf>
    <xf numFmtId="0" fontId="0" fillId="0" borderId="2" xfId="0" applyFont="1" applyBorder="1" applyAlignment="1">
      <alignment horizontal="center" vertical="top" wrapText="1"/>
    </xf>
    <xf numFmtId="0" fontId="1" fillId="0" borderId="0" xfId="4" applyAlignment="1">
      <alignment vertical="top"/>
    </xf>
    <xf numFmtId="0" fontId="0" fillId="0" borderId="0" xfId="4" applyFont="1" applyAlignment="1">
      <alignment vertical="top"/>
    </xf>
    <xf numFmtId="0" fontId="55" fillId="0" borderId="0" xfId="4" applyFont="1" applyAlignment="1">
      <alignment vertical="top"/>
    </xf>
    <xf numFmtId="0" fontId="1" fillId="0" borderId="4" xfId="4" applyFont="1" applyBorder="1" applyAlignment="1">
      <alignment horizontal="right" vertical="top" wrapText="1"/>
    </xf>
    <xf numFmtId="0" fontId="3" fillId="37" borderId="5" xfId="4" applyFont="1" applyFill="1" applyBorder="1" applyAlignment="1">
      <alignment horizontal="center" vertical="top" wrapText="1"/>
    </xf>
    <xf numFmtId="0" fontId="1" fillId="2" borderId="5" xfId="4" applyFill="1" applyBorder="1" applyAlignment="1">
      <alignment vertical="top"/>
    </xf>
    <xf numFmtId="0" fontId="1" fillId="2" borderId="5" xfId="4" applyFont="1" applyFill="1" applyBorder="1" applyAlignment="1">
      <alignment horizontal="right" vertical="top"/>
    </xf>
    <xf numFmtId="0" fontId="1" fillId="2" borderId="5" xfId="4" applyFill="1" applyBorder="1" applyAlignment="1">
      <alignment horizontal="center" vertical="top"/>
    </xf>
    <xf numFmtId="0" fontId="2" fillId="0" borderId="0" xfId="4" applyFont="1" applyAlignment="1">
      <alignment vertical="top"/>
    </xf>
    <xf numFmtId="0" fontId="0" fillId="2" borderId="5" xfId="4" applyFont="1" applyFill="1" applyBorder="1" applyAlignment="1">
      <alignment horizontal="right" vertical="top"/>
    </xf>
    <xf numFmtId="0" fontId="1" fillId="0" borderId="5" xfId="4" applyBorder="1" applyAlignment="1">
      <alignment vertical="top"/>
    </xf>
    <xf numFmtId="0" fontId="1" fillId="0" borderId="5" xfId="4" applyBorder="1" applyAlignment="1">
      <alignment horizontal="center" vertical="top"/>
    </xf>
    <xf numFmtId="0" fontId="1" fillId="0" borderId="5" xfId="4" applyFill="1" applyBorder="1" applyAlignment="1">
      <alignment vertical="top"/>
    </xf>
    <xf numFmtId="4" fontId="55" fillId="37" borderId="5" xfId="4" applyNumberFormat="1" applyFont="1" applyFill="1" applyBorder="1" applyAlignment="1">
      <alignment vertical="top"/>
    </xf>
    <xf numFmtId="4" fontId="55" fillId="0" borderId="5" xfId="4" applyNumberFormat="1" applyFont="1" applyFill="1" applyBorder="1" applyAlignment="1">
      <alignment vertical="top"/>
    </xf>
    <xf numFmtId="0" fontId="1" fillId="0" borderId="5" xfId="4" applyFill="1" applyBorder="1" applyAlignment="1">
      <alignment vertical="top" wrapText="1"/>
    </xf>
    <xf numFmtId="0" fontId="1" fillId="0" borderId="5" xfId="4" applyFont="1" applyFill="1" applyBorder="1" applyAlignment="1">
      <alignment vertical="top" wrapText="1"/>
    </xf>
    <xf numFmtId="4" fontId="105" fillId="37" borderId="5" xfId="4" applyNumberFormat="1" applyFont="1" applyFill="1" applyBorder="1" applyAlignment="1">
      <alignment vertical="top"/>
    </xf>
    <xf numFmtId="4" fontId="105" fillId="0" borderId="5" xfId="4" applyNumberFormat="1" applyFont="1" applyFill="1" applyBorder="1" applyAlignment="1">
      <alignment vertical="top"/>
    </xf>
    <xf numFmtId="0" fontId="0" fillId="0" borderId="5" xfId="387" applyFont="1" applyFill="1" applyBorder="1" applyAlignment="1">
      <alignment vertical="top" wrapText="1"/>
    </xf>
    <xf numFmtId="4" fontId="55" fillId="37" borderId="5" xfId="387" applyNumberFormat="1" applyFont="1" applyFill="1" applyBorder="1" applyAlignment="1">
      <alignment vertical="top"/>
    </xf>
    <xf numFmtId="4" fontId="55" fillId="0" borderId="5" xfId="387" applyNumberFormat="1" applyFont="1" applyFill="1" applyBorder="1" applyAlignment="1">
      <alignment vertical="top"/>
    </xf>
    <xf numFmtId="4" fontId="107" fillId="37" borderId="5" xfId="387" applyNumberFormat="1" applyFont="1" applyFill="1" applyBorder="1" applyAlignment="1">
      <alignment vertical="top"/>
    </xf>
    <xf numFmtId="4" fontId="107" fillId="0" borderId="5" xfId="387" applyNumberFormat="1" applyFont="1" applyFill="1" applyBorder="1" applyAlignment="1">
      <alignment vertical="top"/>
    </xf>
    <xf numFmtId="0" fontId="1" fillId="0" borderId="5" xfId="387" applyFill="1" applyBorder="1" applyAlignment="1">
      <alignment vertical="top"/>
    </xf>
    <xf numFmtId="0" fontId="0" fillId="4" borderId="5" xfId="4" applyFont="1" applyFill="1" applyBorder="1" applyAlignment="1">
      <alignment vertical="top" wrapText="1"/>
    </xf>
    <xf numFmtId="0" fontId="1" fillId="4" borderId="5" xfId="4" applyFill="1" applyBorder="1" applyAlignment="1">
      <alignment vertical="top"/>
    </xf>
    <xf numFmtId="0" fontId="110" fillId="0" borderId="5" xfId="4" applyFont="1" applyFill="1" applyBorder="1" applyAlignment="1">
      <alignment vertical="top"/>
    </xf>
    <xf numFmtId="4" fontId="107" fillId="37" borderId="5" xfId="4" applyNumberFormat="1" applyFont="1" applyFill="1" applyBorder="1" applyAlignment="1">
      <alignment vertical="top"/>
    </xf>
    <xf numFmtId="4" fontId="107" fillId="0" borderId="5" xfId="4" applyNumberFormat="1" applyFont="1" applyFill="1" applyBorder="1" applyAlignment="1">
      <alignment vertical="top"/>
    </xf>
    <xf numFmtId="4" fontId="111" fillId="37" borderId="5" xfId="4" applyNumberFormat="1" applyFont="1" applyFill="1" applyBorder="1" applyAlignment="1">
      <alignment vertical="top"/>
    </xf>
    <xf numFmtId="4" fontId="111" fillId="0" borderId="5" xfId="4" applyNumberFormat="1" applyFont="1" applyFill="1" applyBorder="1" applyAlignment="1">
      <alignment vertical="top"/>
    </xf>
    <xf numFmtId="0" fontId="1" fillId="4" borderId="5" xfId="4" applyFill="1" applyBorder="1" applyAlignment="1">
      <alignment vertical="top" wrapText="1"/>
    </xf>
    <xf numFmtId="0" fontId="110" fillId="0" borderId="5" xfId="4" applyFont="1" applyFill="1" applyBorder="1" applyAlignment="1">
      <alignment vertical="top" wrapText="1"/>
    </xf>
    <xf numFmtId="0" fontId="110" fillId="0" borderId="5" xfId="4" applyFont="1" applyBorder="1" applyAlignment="1">
      <alignment vertical="top"/>
    </xf>
    <xf numFmtId="0" fontId="110" fillId="0" borderId="5" xfId="4" applyFont="1" applyBorder="1" applyAlignment="1">
      <alignment vertical="top" wrapText="1"/>
    </xf>
    <xf numFmtId="0" fontId="35" fillId="4" borderId="5" xfId="4" applyFont="1" applyFill="1" applyBorder="1" applyAlignment="1">
      <alignment vertical="top" wrapText="1"/>
    </xf>
    <xf numFmtId="0" fontId="0" fillId="0" borderId="5" xfId="4" applyFont="1" applyFill="1" applyBorder="1" applyAlignment="1">
      <alignment vertical="top"/>
    </xf>
    <xf numFmtId="4" fontId="1" fillId="0" borderId="0" xfId="4" applyNumberFormat="1" applyAlignment="1">
      <alignment vertical="top"/>
    </xf>
    <xf numFmtId="0" fontId="47" fillId="2" borderId="5" xfId="4" applyFont="1" applyFill="1" applyBorder="1" applyAlignment="1">
      <alignment vertical="top"/>
    </xf>
    <xf numFmtId="4" fontId="76" fillId="2" borderId="5" xfId="4" applyNumberFormat="1" applyFont="1" applyFill="1" applyBorder="1" applyAlignment="1">
      <alignment vertical="top"/>
    </xf>
    <xf numFmtId="0" fontId="0" fillId="0" borderId="5" xfId="4" applyFont="1" applyBorder="1" applyAlignment="1">
      <alignment vertical="top"/>
    </xf>
    <xf numFmtId="4" fontId="75" fillId="0" borderId="5" xfId="4" applyNumberFormat="1" applyFont="1" applyBorder="1" applyAlignment="1">
      <alignment vertical="top"/>
    </xf>
    <xf numFmtId="0" fontId="0" fillId="4" borderId="5" xfId="4" applyFont="1" applyFill="1" applyBorder="1" applyAlignment="1">
      <alignment vertical="top"/>
    </xf>
    <xf numFmtId="4" fontId="75" fillId="4" borderId="5" xfId="4" applyNumberFormat="1" applyFont="1" applyFill="1" applyBorder="1" applyAlignment="1">
      <alignment vertical="top"/>
    </xf>
    <xf numFmtId="0" fontId="47" fillId="2" borderId="5" xfId="4" applyFont="1" applyFill="1" applyBorder="1" applyAlignment="1">
      <alignment vertical="top" wrapText="1"/>
    </xf>
    <xf numFmtId="4" fontId="76" fillId="0" borderId="5" xfId="4" applyNumberFormat="1" applyFont="1" applyFill="1" applyBorder="1" applyAlignment="1">
      <alignment vertical="top"/>
    </xf>
    <xf numFmtId="0" fontId="0" fillId="0" borderId="5" xfId="4" applyFont="1" applyBorder="1" applyAlignment="1">
      <alignment vertical="top" wrapText="1"/>
    </xf>
    <xf numFmtId="2" fontId="1" fillId="0" borderId="5" xfId="4" applyNumberFormat="1" applyBorder="1" applyAlignment="1">
      <alignment vertical="top"/>
    </xf>
    <xf numFmtId="4" fontId="8" fillId="0" borderId="5" xfId="0" applyNumberFormat="1" applyFont="1" applyFill="1" applyBorder="1" applyAlignment="1">
      <alignment horizontal="center" vertical="top"/>
    </xf>
    <xf numFmtId="3" fontId="8" fillId="0" borderId="5" xfId="0" applyNumberFormat="1" applyFont="1" applyFill="1" applyBorder="1" applyAlignment="1">
      <alignment horizontal="center" vertical="top"/>
    </xf>
    <xf numFmtId="3" fontId="12" fillId="0" borderId="5" xfId="0" applyNumberFormat="1" applyFont="1" applyFill="1" applyBorder="1" applyAlignment="1">
      <alignment horizontal="center" vertical="top"/>
    </xf>
    <xf numFmtId="0" fontId="45" fillId="0" borderId="5" xfId="0" applyFont="1" applyFill="1" applyBorder="1" applyAlignment="1">
      <alignment vertical="top" wrapText="1"/>
    </xf>
    <xf numFmtId="167" fontId="8" fillId="0" borderId="5" xfId="0" applyNumberFormat="1" applyFont="1" applyFill="1" applyBorder="1" applyAlignment="1">
      <alignment horizontal="center" vertical="top"/>
    </xf>
    <xf numFmtId="4" fontId="8" fillId="0" borderId="5" xfId="0" applyNumberFormat="1" applyFont="1" applyFill="1" applyBorder="1" applyAlignment="1">
      <alignment vertical="top"/>
    </xf>
    <xf numFmtId="0" fontId="8" fillId="0" borderId="0" xfId="0" applyFont="1" applyFill="1" applyAlignment="1">
      <alignment vertical="top"/>
    </xf>
    <xf numFmtId="4" fontId="12" fillId="0" borderId="5" xfId="0" applyNumberFormat="1" applyFont="1" applyFill="1" applyBorder="1" applyAlignment="1">
      <alignment horizontal="center" vertical="top"/>
    </xf>
    <xf numFmtId="167" fontId="12" fillId="0" borderId="5" xfId="0" applyNumberFormat="1" applyFont="1" applyFill="1" applyBorder="1" applyAlignment="1">
      <alignment horizontal="center" vertical="top"/>
    </xf>
    <xf numFmtId="3" fontId="67" fillId="0" borderId="5" xfId="0" applyNumberFormat="1" applyFont="1" applyFill="1" applyBorder="1" applyAlignment="1">
      <alignment horizontal="center" vertical="top"/>
    </xf>
    <xf numFmtId="0" fontId="45" fillId="4" borderId="5" xfId="0" applyFont="1" applyFill="1" applyBorder="1" applyAlignment="1">
      <alignment vertical="top" wrapText="1"/>
    </xf>
    <xf numFmtId="3" fontId="7" fillId="35" borderId="5" xfId="0" applyNumberFormat="1" applyFont="1" applyFill="1" applyBorder="1" applyAlignment="1">
      <alignment vertical="top" wrapText="1"/>
    </xf>
    <xf numFmtId="0" fontId="37" fillId="0" borderId="5" xfId="0" applyFont="1" applyFill="1" applyBorder="1" applyAlignment="1">
      <alignment vertical="top" wrapText="1"/>
    </xf>
    <xf numFmtId="3" fontId="34" fillId="0" borderId="5" xfId="0" applyNumberFormat="1" applyFont="1" applyBorder="1" applyAlignment="1">
      <alignment vertical="top"/>
    </xf>
    <xf numFmtId="0" fontId="113" fillId="0" borderId="5" xfId="0" applyFont="1" applyFill="1" applyBorder="1" applyAlignment="1">
      <alignment vertical="top" wrapText="1"/>
    </xf>
    <xf numFmtId="0" fontId="33" fillId="0" borderId="5" xfId="0" applyFont="1" applyBorder="1" applyAlignment="1">
      <alignment horizontal="center" vertical="top" wrapText="1"/>
    </xf>
    <xf numFmtId="3" fontId="67" fillId="0" borderId="2" xfId="0" applyNumberFormat="1" applyFont="1" applyFill="1" applyBorder="1" applyAlignment="1">
      <alignment horizontal="center" vertical="top"/>
    </xf>
    <xf numFmtId="177" fontId="8" fillId="0" borderId="5" xfId="0" applyNumberFormat="1" applyFont="1" applyFill="1" applyBorder="1" applyAlignment="1">
      <alignment horizontal="center" vertical="top"/>
    </xf>
    <xf numFmtId="0" fontId="0" fillId="0" borderId="0" xfId="0" applyAlignment="1">
      <alignment horizontal="left" vertical="top"/>
    </xf>
    <xf numFmtId="0" fontId="114" fillId="0" borderId="5" xfId="0" applyFont="1" applyFill="1" applyBorder="1" applyAlignment="1">
      <alignment vertical="top" wrapText="1"/>
    </xf>
    <xf numFmtId="0" fontId="54" fillId="0" borderId="5" xfId="0" applyFont="1" applyFill="1" applyBorder="1" applyAlignment="1">
      <alignment vertical="top" wrapText="1"/>
    </xf>
    <xf numFmtId="174" fontId="10" fillId="0" borderId="5" xfId="0" applyNumberFormat="1" applyFont="1" applyBorder="1" applyAlignment="1">
      <alignment horizontal="center" vertical="top"/>
    </xf>
    <xf numFmtId="0" fontId="115" fillId="0" borderId="0" xfId="605" applyAlignment="1">
      <alignment vertical="top"/>
    </xf>
    <xf numFmtId="0" fontId="71" fillId="3" borderId="5" xfId="0" applyFont="1" applyFill="1" applyBorder="1" applyAlignment="1">
      <alignment vertical="center" wrapText="1"/>
    </xf>
    <xf numFmtId="4" fontId="46" fillId="34" borderId="5" xfId="0" applyNumberFormat="1" applyFont="1" applyFill="1" applyBorder="1" applyAlignment="1">
      <alignment horizontal="center" vertical="top" wrapText="1"/>
    </xf>
    <xf numFmtId="4" fontId="46" fillId="34" borderId="5" xfId="0" applyNumberFormat="1" applyFont="1" applyFill="1" applyBorder="1" applyAlignment="1">
      <alignment vertical="top" wrapText="1"/>
    </xf>
    <xf numFmtId="4" fontId="46" fillId="34" borderId="4" xfId="0" applyNumberFormat="1" applyFont="1" applyFill="1" applyBorder="1" applyAlignment="1">
      <alignment vertical="top" wrapText="1"/>
    </xf>
    <xf numFmtId="4" fontId="44" fillId="35" borderId="4" xfId="0" applyNumberFormat="1" applyFont="1" applyFill="1" applyBorder="1" applyAlignment="1">
      <alignment vertical="top" wrapText="1"/>
    </xf>
    <xf numFmtId="3" fontId="48" fillId="35" borderId="5" xfId="0" applyNumberFormat="1" applyFont="1" applyFill="1" applyBorder="1" applyAlignment="1">
      <alignment vertical="top" wrapText="1"/>
    </xf>
    <xf numFmtId="171" fontId="3" fillId="35" borderId="5" xfId="0" applyNumberFormat="1" applyFont="1" applyFill="1" applyBorder="1" applyAlignment="1">
      <alignment vertical="top" wrapText="1"/>
    </xf>
    <xf numFmtId="4" fontId="3" fillId="0" borderId="0" xfId="0" applyNumberFormat="1" applyFont="1" applyFill="1" applyBorder="1" applyAlignment="1">
      <alignment vertical="top" wrapText="1"/>
    </xf>
    <xf numFmtId="0" fontId="88" fillId="0" borderId="0" xfId="3" applyFont="1" applyAlignment="1">
      <alignment vertical="top"/>
    </xf>
    <xf numFmtId="0" fontId="90" fillId="0" borderId="0" xfId="3" applyFont="1" applyAlignment="1">
      <alignment vertical="top"/>
    </xf>
    <xf numFmtId="0" fontId="122" fillId="0" borderId="0" xfId="3" applyFont="1" applyAlignment="1">
      <alignment vertical="top"/>
    </xf>
    <xf numFmtId="0" fontId="6" fillId="0" borderId="0" xfId="3" applyAlignment="1">
      <alignment vertical="top"/>
    </xf>
    <xf numFmtId="0" fontId="90" fillId="0" borderId="0" xfId="3" applyFont="1" applyBorder="1" applyAlignment="1">
      <alignment vertical="top"/>
    </xf>
    <xf numFmtId="0" fontId="88" fillId="0" borderId="27" xfId="3" applyFont="1" applyBorder="1" applyAlignment="1">
      <alignment vertical="top" wrapText="1"/>
    </xf>
    <xf numFmtId="0" fontId="122" fillId="0" borderId="0" xfId="3" applyFont="1" applyBorder="1" applyAlignment="1">
      <alignment vertical="top"/>
    </xf>
    <xf numFmtId="0" fontId="124" fillId="0" borderId="0" xfId="3" applyFont="1" applyAlignment="1">
      <alignment vertical="top"/>
    </xf>
    <xf numFmtId="0" fontId="57" fillId="4" borderId="5" xfId="3" applyFont="1" applyFill="1" applyBorder="1" applyAlignment="1">
      <alignment horizontal="center" vertical="top"/>
    </xf>
    <xf numFmtId="0" fontId="57" fillId="4" borderId="67" xfId="3" applyFont="1" applyFill="1" applyBorder="1" applyAlignment="1">
      <alignment horizontal="center" vertical="top"/>
    </xf>
    <xf numFmtId="4" fontId="8" fillId="3" borderId="5" xfId="3" applyNumberFormat="1" applyFont="1" applyFill="1" applyBorder="1" applyAlignment="1">
      <alignment vertical="top"/>
    </xf>
    <xf numFmtId="4" fontId="8" fillId="0" borderId="5" xfId="3" applyNumberFormat="1" applyFont="1" applyFill="1" applyBorder="1" applyAlignment="1">
      <alignment vertical="top"/>
    </xf>
    <xf numFmtId="0" fontId="8" fillId="3" borderId="5" xfId="3" applyFont="1" applyFill="1" applyBorder="1" applyAlignment="1">
      <alignment vertical="top"/>
    </xf>
    <xf numFmtId="0" fontId="115" fillId="0" borderId="5" xfId="605" applyBorder="1" applyAlignment="1">
      <alignment vertical="top"/>
    </xf>
    <xf numFmtId="4" fontId="6" fillId="0" borderId="5" xfId="3" applyNumberFormat="1" applyBorder="1" applyAlignment="1">
      <alignment vertical="top"/>
    </xf>
    <xf numFmtId="0" fontId="6" fillId="0" borderId="5" xfId="3" applyBorder="1" applyAlignment="1">
      <alignment vertical="top"/>
    </xf>
    <xf numFmtId="0" fontId="56" fillId="0" borderId="0" xfId="3" applyFont="1" applyAlignment="1">
      <alignment horizontal="center" vertical="top"/>
    </xf>
    <xf numFmtId="0" fontId="88" fillId="0" borderId="0" xfId="3" applyFont="1" applyAlignment="1">
      <alignment horizontal="right" vertical="top" wrapText="1"/>
    </xf>
    <xf numFmtId="0" fontId="88" fillId="0" borderId="0" xfId="3" applyFont="1" applyAlignment="1">
      <alignment horizontal="right" vertical="top"/>
    </xf>
    <xf numFmtId="0" fontId="92" fillId="0" borderId="0" xfId="3" applyFont="1" applyAlignment="1">
      <alignment vertical="top" wrapText="1"/>
    </xf>
    <xf numFmtId="0" fontId="90" fillId="0" borderId="0" xfId="3" applyFont="1" applyBorder="1" applyAlignment="1">
      <alignment horizontal="right" vertical="top"/>
    </xf>
    <xf numFmtId="0" fontId="57" fillId="4" borderId="5" xfId="3" applyFont="1" applyFill="1" applyBorder="1" applyAlignment="1">
      <alignment horizontal="center" vertical="top" wrapText="1"/>
    </xf>
    <xf numFmtId="4" fontId="6" fillId="0" borderId="0" xfId="3" applyNumberFormat="1" applyAlignment="1">
      <alignment vertical="top"/>
    </xf>
    <xf numFmtId="0" fontId="8" fillId="0" borderId="5" xfId="3" applyFont="1" applyBorder="1" applyAlignment="1">
      <alignment horizontal="center" vertical="top"/>
    </xf>
    <xf numFmtId="0" fontId="3" fillId="0" borderId="67" xfId="0" applyFont="1" applyBorder="1" applyAlignment="1">
      <alignment horizontal="center" vertical="top" wrapText="1"/>
    </xf>
    <xf numFmtId="0" fontId="3" fillId="4" borderId="67" xfId="0" applyFont="1" applyFill="1" applyBorder="1" applyAlignment="1">
      <alignment vertical="top" wrapText="1"/>
    </xf>
    <xf numFmtId="0" fontId="3" fillId="4" borderId="77" xfId="0" applyFont="1" applyFill="1" applyBorder="1" applyAlignment="1">
      <alignment vertical="top" wrapText="1"/>
    </xf>
    <xf numFmtId="0" fontId="32" fillId="4" borderId="67" xfId="0" applyFont="1" applyFill="1" applyBorder="1" applyAlignment="1">
      <alignment vertical="top" wrapText="1"/>
    </xf>
    <xf numFmtId="0" fontId="3" fillId="4" borderId="67" xfId="0" applyFont="1" applyFill="1" applyBorder="1" applyAlignment="1">
      <alignment horizontal="center" vertical="top" wrapText="1"/>
    </xf>
    <xf numFmtId="0" fontId="3" fillId="4" borderId="77" xfId="0" applyFont="1" applyFill="1" applyBorder="1" applyAlignment="1">
      <alignment horizontal="center" vertical="top" wrapText="1"/>
    </xf>
    <xf numFmtId="0" fontId="3" fillId="4" borderId="67" xfId="0" applyFont="1" applyFill="1" applyBorder="1" applyAlignment="1">
      <alignment vertical="top"/>
    </xf>
    <xf numFmtId="0" fontId="3" fillId="4" borderId="77" xfId="0" applyFont="1" applyFill="1" applyBorder="1" applyAlignment="1">
      <alignment vertical="top"/>
    </xf>
    <xf numFmtId="0" fontId="3" fillId="0" borderId="67" xfId="0" applyFont="1" applyFill="1" applyBorder="1" applyAlignment="1">
      <alignment vertical="top"/>
    </xf>
    <xf numFmtId="0" fontId="3" fillId="0" borderId="77" xfId="0" applyFont="1" applyFill="1" applyBorder="1" applyAlignment="1">
      <alignment vertical="top"/>
    </xf>
    <xf numFmtId="0" fontId="45" fillId="34" borderId="67" xfId="0" applyFont="1" applyFill="1" applyBorder="1" applyAlignment="1">
      <alignment vertical="top"/>
    </xf>
    <xf numFmtId="0" fontId="45" fillId="34" borderId="77" xfId="0" applyFont="1" applyFill="1" applyBorder="1" applyAlignment="1">
      <alignment vertical="top"/>
    </xf>
    <xf numFmtId="0" fontId="3" fillId="0" borderId="67" xfId="0" applyFont="1" applyBorder="1" applyAlignment="1">
      <alignment vertical="top"/>
    </xf>
    <xf numFmtId="0" fontId="3" fillId="0" borderId="77" xfId="0" applyFont="1" applyBorder="1" applyAlignment="1">
      <alignment vertical="top"/>
    </xf>
    <xf numFmtId="0" fontId="3" fillId="34" borderId="67" xfId="0" applyFont="1" applyFill="1" applyBorder="1" applyAlignment="1">
      <alignment vertical="top"/>
    </xf>
    <xf numFmtId="0" fontId="3" fillId="34" borderId="77" xfId="0" applyFont="1" applyFill="1" applyBorder="1" applyAlignment="1">
      <alignment vertical="top"/>
    </xf>
    <xf numFmtId="0" fontId="32" fillId="34" borderId="67" xfId="0" applyFont="1" applyFill="1" applyBorder="1" applyAlignment="1">
      <alignment vertical="top"/>
    </xf>
    <xf numFmtId="0" fontId="32" fillId="34" borderId="77" xfId="0" applyFont="1" applyFill="1" applyBorder="1" applyAlignment="1">
      <alignment vertical="top"/>
    </xf>
    <xf numFmtId="0" fontId="32" fillId="34" borderId="73" xfId="0" applyFont="1" applyFill="1" applyBorder="1" applyAlignment="1">
      <alignment vertical="top" wrapText="1"/>
    </xf>
    <xf numFmtId="0" fontId="3" fillId="35" borderId="73" xfId="0" applyFont="1" applyFill="1" applyBorder="1" applyAlignment="1">
      <alignment vertical="top" wrapText="1"/>
    </xf>
    <xf numFmtId="0" fontId="32" fillId="0" borderId="67" xfId="0" applyFont="1" applyFill="1" applyBorder="1" applyAlignment="1">
      <alignment vertical="top" wrapText="1"/>
    </xf>
    <xf numFmtId="0" fontId="32" fillId="4" borderId="67" xfId="0" applyFont="1" applyFill="1" applyBorder="1" applyAlignment="1">
      <alignment vertical="top"/>
    </xf>
    <xf numFmtId="0" fontId="32" fillId="4" borderId="77" xfId="0" applyFont="1" applyFill="1" applyBorder="1" applyAlignment="1">
      <alignment vertical="top"/>
    </xf>
    <xf numFmtId="0" fontId="2" fillId="2" borderId="76" xfId="0" applyFont="1" applyFill="1" applyBorder="1" applyAlignment="1">
      <alignment vertical="top" wrapText="1"/>
    </xf>
    <xf numFmtId="0" fontId="2" fillId="2" borderId="67" xfId="0" applyFont="1" applyFill="1" applyBorder="1" applyAlignment="1">
      <alignment vertical="top" wrapText="1"/>
    </xf>
    <xf numFmtId="4" fontId="7" fillId="0" borderId="77" xfId="0" applyNumberFormat="1" applyFont="1" applyBorder="1" applyAlignment="1">
      <alignment vertical="top" wrapText="1"/>
    </xf>
    <xf numFmtId="0" fontId="48" fillId="0" borderId="76" xfId="0" applyFont="1" applyFill="1" applyBorder="1" applyAlignment="1">
      <alignment vertical="top" wrapText="1"/>
    </xf>
    <xf numFmtId="49" fontId="3" fillId="0" borderId="76" xfId="0" applyNumberFormat="1" applyFont="1" applyFill="1" applyBorder="1" applyAlignment="1">
      <alignment vertical="top" wrapText="1"/>
    </xf>
    <xf numFmtId="0" fontId="3" fillId="0" borderId="76" xfId="0" applyFont="1" applyFill="1" applyBorder="1" applyAlignment="1">
      <alignment vertical="top" wrapText="1"/>
    </xf>
    <xf numFmtId="4" fontId="7" fillId="0" borderId="76" xfId="0" applyNumberFormat="1" applyFont="1" applyFill="1" applyBorder="1" applyAlignment="1">
      <alignment vertical="top" wrapText="1"/>
    </xf>
    <xf numFmtId="4" fontId="3" fillId="0" borderId="76" xfId="0" applyNumberFormat="1" applyFont="1" applyFill="1" applyBorder="1" applyAlignment="1">
      <alignment vertical="top" wrapText="1"/>
    </xf>
    <xf numFmtId="49" fontId="32" fillId="34" borderId="73" xfId="0" applyNumberFormat="1" applyFont="1" applyFill="1" applyBorder="1" applyAlignment="1">
      <alignment vertical="top" wrapText="1"/>
    </xf>
    <xf numFmtId="4" fontId="44" fillId="34" borderId="73" xfId="0" applyNumberFormat="1" applyFont="1" applyFill="1" applyBorder="1" applyAlignment="1">
      <alignment vertical="top" wrapText="1"/>
    </xf>
    <xf numFmtId="4" fontId="46" fillId="34" borderId="73" xfId="0" applyNumberFormat="1" applyFont="1" applyFill="1" applyBorder="1" applyAlignment="1">
      <alignment vertical="top" wrapText="1"/>
    </xf>
    <xf numFmtId="0" fontId="84" fillId="0" borderId="67" xfId="0" applyFont="1" applyFill="1" applyBorder="1" applyAlignment="1">
      <alignment vertical="top" wrapText="1"/>
    </xf>
    <xf numFmtId="0" fontId="84" fillId="0" borderId="77" xfId="0" applyFont="1" applyFill="1" applyBorder="1" applyAlignment="1">
      <alignment vertical="top" wrapText="1"/>
    </xf>
    <xf numFmtId="0" fontId="53" fillId="0" borderId="0" xfId="0" applyFont="1" applyAlignment="1">
      <alignment horizontal="right" vertical="top"/>
    </xf>
    <xf numFmtId="0" fontId="53" fillId="0" borderId="0" xfId="0" applyFont="1" applyAlignment="1">
      <alignment vertical="top"/>
    </xf>
    <xf numFmtId="0" fontId="90" fillId="0" borderId="27" xfId="3" applyFont="1" applyBorder="1" applyAlignment="1">
      <alignment horizontal="center" vertical="top"/>
    </xf>
    <xf numFmtId="0" fontId="90" fillId="0" borderId="0" xfId="3" applyFont="1" applyAlignment="1">
      <alignment horizontal="right" vertical="top" wrapText="1"/>
    </xf>
    <xf numFmtId="0" fontId="66" fillId="0" borderId="0" xfId="605" applyFont="1" applyAlignment="1">
      <alignment horizontal="center" vertical="top"/>
    </xf>
    <xf numFmtId="0" fontId="8" fillId="0" borderId="5" xfId="3" applyFont="1" applyBorder="1" applyAlignment="1">
      <alignment horizontal="center" vertical="top" wrapText="1"/>
    </xf>
    <xf numFmtId="0" fontId="125" fillId="0" borderId="5" xfId="3" applyFont="1" applyFill="1" applyBorder="1" applyAlignment="1">
      <alignment horizontal="center" vertical="top" wrapText="1"/>
    </xf>
    <xf numFmtId="0" fontId="8" fillId="0" borderId="5" xfId="3" applyFont="1" applyFill="1" applyBorder="1" applyAlignment="1">
      <alignment horizontal="center" vertical="top" wrapText="1"/>
    </xf>
    <xf numFmtId="0" fontId="88" fillId="0" borderId="5" xfId="3" applyFont="1" applyBorder="1" applyAlignment="1">
      <alignment horizontal="center" vertical="top" wrapText="1"/>
    </xf>
    <xf numFmtId="0" fontId="3" fillId="0" borderId="67" xfId="0" applyFont="1" applyFill="1" applyBorder="1" applyAlignment="1">
      <alignment vertical="top" wrapText="1"/>
    </xf>
    <xf numFmtId="0" fontId="3" fillId="0" borderId="77" xfId="0" applyFont="1" applyFill="1" applyBorder="1" applyAlignment="1">
      <alignment vertical="top" wrapText="1"/>
    </xf>
    <xf numFmtId="0" fontId="2" fillId="2" borderId="67" xfId="0" applyFont="1" applyFill="1" applyBorder="1" applyAlignment="1">
      <alignment horizontal="center" vertical="top" wrapText="1"/>
    </xf>
    <xf numFmtId="0" fontId="2" fillId="2" borderId="77" xfId="0" applyFont="1" applyFill="1" applyBorder="1" applyAlignment="1">
      <alignment horizontal="center" vertical="top" wrapText="1"/>
    </xf>
    <xf numFmtId="0" fontId="3" fillId="0" borderId="67" xfId="0" applyFont="1" applyFill="1" applyBorder="1" applyAlignment="1">
      <alignment horizontal="center" vertical="top" wrapText="1"/>
    </xf>
    <xf numFmtId="0" fontId="3" fillId="0" borderId="77" xfId="0" applyFont="1" applyFill="1" applyBorder="1" applyAlignment="1">
      <alignment horizontal="center" vertical="top" wrapText="1"/>
    </xf>
    <xf numFmtId="0" fontId="3" fillId="0" borderId="73" xfId="0" applyFont="1" applyFill="1" applyBorder="1" applyAlignment="1">
      <alignment horizontal="center" vertical="top" wrapText="1"/>
    </xf>
    <xf numFmtId="0" fontId="32" fillId="34" borderId="67" xfId="0" applyFont="1" applyFill="1" applyBorder="1" applyAlignment="1">
      <alignment vertical="top" wrapText="1"/>
    </xf>
    <xf numFmtId="0" fontId="32" fillId="34" borderId="77" xfId="0" applyFont="1" applyFill="1" applyBorder="1" applyAlignment="1">
      <alignment vertical="top" wrapText="1"/>
    </xf>
    <xf numFmtId="0" fontId="3" fillId="34" borderId="77" xfId="0" applyFont="1" applyFill="1" applyBorder="1" applyAlignment="1">
      <alignment vertical="top" wrapText="1"/>
    </xf>
    <xf numFmtId="2" fontId="88" fillId="39" borderId="53" xfId="0" applyNumberFormat="1" applyFont="1" applyFill="1" applyBorder="1" applyAlignment="1">
      <alignment horizontal="center" vertical="top" wrapText="1"/>
    </xf>
    <xf numFmtId="2" fontId="88" fillId="42" borderId="5" xfId="0" applyNumberFormat="1" applyFont="1" applyFill="1" applyBorder="1" applyAlignment="1">
      <alignment horizontal="center" vertical="top" wrapText="1"/>
    </xf>
    <xf numFmtId="2" fontId="89" fillId="0" borderId="54" xfId="0" applyNumberFormat="1" applyFont="1" applyFill="1" applyBorder="1" applyAlignment="1">
      <alignment horizontal="center" vertical="top" wrapText="1"/>
    </xf>
    <xf numFmtId="2" fontId="88" fillId="0" borderId="49" xfId="0" applyNumberFormat="1" applyFont="1" applyFill="1" applyBorder="1" applyAlignment="1">
      <alignment horizontal="center" vertical="top" wrapText="1"/>
    </xf>
    <xf numFmtId="2" fontId="88" fillId="0" borderId="64" xfId="0" applyNumberFormat="1" applyFont="1" applyFill="1" applyBorder="1" applyAlignment="1">
      <alignment horizontal="center" vertical="top" wrapText="1"/>
    </xf>
    <xf numFmtId="2" fontId="88" fillId="48" borderId="27" xfId="0" applyNumberFormat="1" applyFont="1" applyFill="1" applyBorder="1" applyAlignment="1">
      <alignment horizontal="center" vertical="top" wrapText="1"/>
    </xf>
    <xf numFmtId="2" fontId="88" fillId="0" borderId="11" xfId="0" applyNumberFormat="1" applyFont="1" applyBorder="1" applyAlignment="1">
      <alignment horizontal="center" vertical="top" wrapText="1"/>
    </xf>
    <xf numFmtId="0" fontId="133" fillId="0" borderId="0" xfId="605" applyFont="1" applyAlignment="1">
      <alignment horizontal="center" vertical="top"/>
    </xf>
    <xf numFmtId="0" fontId="115" fillId="0" borderId="0" xfId="605" applyFill="1" applyBorder="1" applyAlignment="1">
      <alignment horizontal="center" vertical="top"/>
    </xf>
    <xf numFmtId="0" fontId="115" fillId="0" borderId="5" xfId="605" applyBorder="1" applyAlignment="1">
      <alignment horizontal="center" vertical="top"/>
    </xf>
    <xf numFmtId="0" fontId="47" fillId="0" borderId="0" xfId="605" applyFont="1" applyFill="1" applyBorder="1" applyAlignment="1">
      <alignment horizontal="center" vertical="top" wrapText="1"/>
    </xf>
    <xf numFmtId="0" fontId="115" fillId="0" borderId="5" xfId="605" applyBorder="1" applyAlignment="1">
      <alignment horizontal="center" vertical="top" wrapText="1"/>
    </xf>
    <xf numFmtId="0" fontId="115" fillId="0" borderId="5" xfId="605" applyBorder="1" applyAlignment="1">
      <alignment horizontal="center" wrapText="1"/>
    </xf>
    <xf numFmtId="0" fontId="129" fillId="0" borderId="5" xfId="605" applyFont="1" applyFill="1" applyBorder="1" applyAlignment="1">
      <alignment horizontal="center" vertical="top" wrapText="1"/>
    </xf>
    <xf numFmtId="0" fontId="115" fillId="0" borderId="5" xfId="605" applyFont="1" applyFill="1" applyBorder="1" applyAlignment="1">
      <alignment horizontal="center" vertical="top" wrapText="1"/>
    </xf>
    <xf numFmtId="0" fontId="115" fillId="0" borderId="5" xfId="605" applyFont="1" applyBorder="1" applyAlignment="1">
      <alignment horizontal="center" vertical="top" wrapText="1"/>
    </xf>
    <xf numFmtId="0" fontId="115" fillId="0" borderId="5" xfId="605" applyFill="1" applyBorder="1" applyAlignment="1">
      <alignment horizontal="center" vertical="top" wrapText="1"/>
    </xf>
    <xf numFmtId="0" fontId="132" fillId="0" borderId="5" xfId="605" applyFont="1" applyFill="1" applyBorder="1" applyAlignment="1">
      <alignment horizontal="center" vertical="top" wrapText="1"/>
    </xf>
    <xf numFmtId="0" fontId="132" fillId="0" borderId="5" xfId="605" applyFont="1" applyBorder="1" applyAlignment="1">
      <alignment horizontal="center" vertical="top" wrapText="1"/>
    </xf>
    <xf numFmtId="0" fontId="132" fillId="4" borderId="5" xfId="605" applyFont="1" applyFill="1" applyBorder="1" applyAlignment="1">
      <alignment horizontal="center" vertical="top" wrapText="1"/>
    </xf>
    <xf numFmtId="0" fontId="134" fillId="0" borderId="0" xfId="605" applyFont="1" applyAlignment="1">
      <alignment vertical="top"/>
    </xf>
    <xf numFmtId="0" fontId="132" fillId="55" borderId="5" xfId="605" applyFont="1" applyFill="1" applyBorder="1" applyAlignment="1">
      <alignment horizontal="center" vertical="top" wrapText="1"/>
    </xf>
    <xf numFmtId="0" fontId="132" fillId="52" borderId="5" xfId="605" applyFont="1" applyFill="1" applyBorder="1" applyAlignment="1">
      <alignment horizontal="center" vertical="top" wrapText="1"/>
    </xf>
    <xf numFmtId="0" fontId="128" fillId="2" borderId="5" xfId="605" applyFont="1" applyFill="1" applyBorder="1" applyAlignment="1">
      <alignment horizontal="center" vertical="top" wrapText="1"/>
    </xf>
    <xf numFmtId="0" fontId="132" fillId="0" borderId="0" xfId="605" applyFont="1" applyAlignment="1">
      <alignment vertical="top"/>
    </xf>
    <xf numFmtId="0" fontId="135" fillId="0" borderId="5" xfId="605" applyFont="1" applyFill="1" applyBorder="1" applyAlignment="1">
      <alignment vertical="top" wrapText="1"/>
    </xf>
    <xf numFmtId="4" fontId="115" fillId="3" borderId="5" xfId="605" applyNumberFormat="1" applyFont="1" applyFill="1" applyBorder="1" applyAlignment="1">
      <alignment vertical="top"/>
    </xf>
    <xf numFmtId="4" fontId="130" fillId="0" borderId="5" xfId="605" applyNumberFormat="1" applyFont="1" applyBorder="1" applyAlignment="1">
      <alignment vertical="top"/>
    </xf>
    <xf numFmtId="4" fontId="130" fillId="4" borderId="5" xfId="605" applyNumberFormat="1" applyFont="1" applyFill="1" applyBorder="1" applyAlignment="1">
      <alignment vertical="top"/>
    </xf>
    <xf numFmtId="3" fontId="130" fillId="4" borderId="5" xfId="605" applyNumberFormat="1" applyFont="1" applyFill="1" applyBorder="1" applyAlignment="1">
      <alignment vertical="top"/>
    </xf>
    <xf numFmtId="3" fontId="130" fillId="0" borderId="5" xfId="605" applyNumberFormat="1" applyFont="1" applyFill="1" applyBorder="1" applyAlignment="1">
      <alignment vertical="top"/>
    </xf>
    <xf numFmtId="173" fontId="130" fillId="4" borderId="5" xfId="605" applyNumberFormat="1" applyFont="1" applyFill="1" applyBorder="1" applyAlignment="1">
      <alignment vertical="top"/>
    </xf>
    <xf numFmtId="173" fontId="130" fillId="3" borderId="5" xfId="605" applyNumberFormat="1" applyFont="1" applyFill="1" applyBorder="1" applyAlignment="1">
      <alignment vertical="top"/>
    </xf>
    <xf numFmtId="173" fontId="130" fillId="0" borderId="5" xfId="605" applyNumberFormat="1" applyFont="1" applyFill="1" applyBorder="1" applyAlignment="1">
      <alignment vertical="top"/>
    </xf>
    <xf numFmtId="173" fontId="115" fillId="0" borderId="0" xfId="605" applyNumberFormat="1" applyAlignment="1">
      <alignment vertical="top"/>
    </xf>
    <xf numFmtId="0" fontId="127" fillId="0" borderId="5" xfId="605" applyFont="1" applyFill="1" applyBorder="1" applyAlignment="1">
      <alignment vertical="top" wrapText="1"/>
    </xf>
    <xf numFmtId="4" fontId="115" fillId="56" borderId="5" xfId="605" applyNumberFormat="1" applyFont="1" applyFill="1" applyBorder="1" applyAlignment="1">
      <alignment vertical="top"/>
    </xf>
    <xf numFmtId="173" fontId="131" fillId="4" borderId="5" xfId="605" applyNumberFormat="1" applyFont="1" applyFill="1" applyBorder="1" applyAlignment="1">
      <alignment vertical="top"/>
    </xf>
    <xf numFmtId="0" fontId="127" fillId="0" borderId="5" xfId="605" applyFont="1" applyFill="1" applyBorder="1" applyAlignment="1">
      <alignment horizontal="left" vertical="center" wrapText="1"/>
    </xf>
    <xf numFmtId="0" fontId="136" fillId="0" borderId="67" xfId="605" applyFont="1" applyFill="1" applyBorder="1" applyAlignment="1">
      <alignment vertical="top" wrapText="1"/>
    </xf>
    <xf numFmtId="4" fontId="115" fillId="53" borderId="5" xfId="605" applyNumberFormat="1" applyFont="1" applyFill="1" applyBorder="1" applyAlignment="1">
      <alignment vertical="top"/>
    </xf>
    <xf numFmtId="0" fontId="137" fillId="0" borderId="5" xfId="605" applyFont="1" applyFill="1" applyBorder="1" applyAlignment="1">
      <alignment vertical="top" wrapText="1"/>
    </xf>
    <xf numFmtId="4" fontId="115" fillId="44" borderId="5" xfId="605" applyNumberFormat="1" applyFont="1" applyFill="1" applyBorder="1" applyAlignment="1">
      <alignment vertical="top"/>
    </xf>
    <xf numFmtId="3" fontId="131" fillId="4" borderId="5" xfId="605" applyNumberFormat="1" applyFont="1" applyFill="1" applyBorder="1" applyAlignment="1">
      <alignment vertical="top"/>
    </xf>
    <xf numFmtId="0" fontId="132" fillId="2" borderId="5" xfId="605" applyFont="1" applyFill="1" applyBorder="1" applyAlignment="1">
      <alignment vertical="top"/>
    </xf>
    <xf numFmtId="4" fontId="138" fillId="2" borderId="5" xfId="605" applyNumberFormat="1" applyFont="1" applyFill="1" applyBorder="1" applyAlignment="1">
      <alignment vertical="top"/>
    </xf>
    <xf numFmtId="4" fontId="138" fillId="57" borderId="5" xfId="605" applyNumberFormat="1" applyFont="1" applyFill="1" applyBorder="1" applyAlignment="1">
      <alignment vertical="top"/>
    </xf>
    <xf numFmtId="4" fontId="138" fillId="52" borderId="5" xfId="605" applyNumberFormat="1" applyFont="1" applyFill="1" applyBorder="1" applyAlignment="1">
      <alignment vertical="top"/>
    </xf>
    <xf numFmtId="3" fontId="138" fillId="2" borderId="5" xfId="605" applyNumberFormat="1" applyFont="1" applyFill="1" applyBorder="1" applyAlignment="1">
      <alignment vertical="top"/>
    </xf>
    <xf numFmtId="3" fontId="138" fillId="58" borderId="5" xfId="605" applyNumberFormat="1" applyFont="1" applyFill="1" applyBorder="1" applyAlignment="1">
      <alignment vertical="top"/>
    </xf>
    <xf numFmtId="173" fontId="138" fillId="58" borderId="5" xfId="605" applyNumberFormat="1" applyFont="1" applyFill="1" applyBorder="1" applyAlignment="1">
      <alignment vertical="top"/>
    </xf>
    <xf numFmtId="173" fontId="138" fillId="2" borderId="5" xfId="605" applyNumberFormat="1" applyFont="1" applyFill="1" applyBorder="1" applyAlignment="1">
      <alignment vertical="top"/>
    </xf>
    <xf numFmtId="0" fontId="0" fillId="0" borderId="0" xfId="605" applyFont="1" applyAlignment="1">
      <alignment vertical="top"/>
    </xf>
    <xf numFmtId="4" fontId="115" fillId="0" borderId="0" xfId="605" applyNumberFormat="1" applyAlignment="1">
      <alignment vertical="top"/>
    </xf>
    <xf numFmtId="173" fontId="130" fillId="0" borderId="0" xfId="605" applyNumberFormat="1" applyFont="1" applyAlignment="1">
      <alignment vertical="top"/>
    </xf>
    <xf numFmtId="0" fontId="88" fillId="0" borderId="67" xfId="3" applyFont="1" applyBorder="1" applyAlignment="1">
      <alignment horizontal="center" vertical="top" wrapText="1"/>
    </xf>
    <xf numFmtId="0" fontId="139" fillId="0" borderId="5" xfId="3" applyFont="1" applyFill="1" applyBorder="1" applyAlignment="1">
      <alignment horizontal="center" vertical="top" wrapText="1"/>
    </xf>
    <xf numFmtId="0" fontId="88" fillId="0" borderId="5" xfId="3" applyFont="1" applyFill="1" applyBorder="1" applyAlignment="1">
      <alignment horizontal="center" vertical="top" wrapText="1"/>
    </xf>
    <xf numFmtId="4" fontId="67" fillId="0" borderId="5" xfId="3" applyNumberFormat="1" applyFont="1" applyFill="1" applyBorder="1" applyAlignment="1">
      <alignment vertical="top"/>
    </xf>
    <xf numFmtId="4" fontId="67" fillId="0" borderId="5" xfId="605" applyNumberFormat="1" applyFont="1" applyBorder="1" applyAlignment="1">
      <alignment vertical="top"/>
    </xf>
    <xf numFmtId="4" fontId="67" fillId="0" borderId="5" xfId="3" applyNumberFormat="1" applyFont="1" applyBorder="1" applyAlignment="1">
      <alignment vertical="top"/>
    </xf>
    <xf numFmtId="0" fontId="88" fillId="0" borderId="1" xfId="3" applyFont="1" applyFill="1" applyBorder="1" applyAlignment="1">
      <alignment horizontal="center" vertical="top" wrapText="1"/>
    </xf>
    <xf numFmtId="0" fontId="6" fillId="0" borderId="0" xfId="3" applyFill="1" applyAlignment="1">
      <alignment vertical="top"/>
    </xf>
    <xf numFmtId="4" fontId="140" fillId="0" borderId="5" xfId="3" applyNumberFormat="1" applyFont="1" applyFill="1" applyBorder="1" applyAlignment="1">
      <alignment vertical="top"/>
    </xf>
    <xf numFmtId="0" fontId="141" fillId="0" borderId="0" xfId="3" applyFont="1" applyAlignment="1">
      <alignment vertical="top"/>
    </xf>
    <xf numFmtId="0" fontId="141" fillId="0" borderId="5" xfId="3" applyFont="1" applyBorder="1" applyAlignment="1">
      <alignment vertical="top"/>
    </xf>
    <xf numFmtId="4" fontId="141" fillId="0" borderId="5" xfId="3" applyNumberFormat="1" applyFont="1" applyBorder="1" applyAlignment="1">
      <alignment vertical="top"/>
    </xf>
    <xf numFmtId="0" fontId="8" fillId="0" borderId="67" xfId="605" applyFont="1" applyBorder="1" applyAlignment="1">
      <alignment vertical="top"/>
    </xf>
    <xf numFmtId="0" fontId="128" fillId="55" borderId="5" xfId="605" applyFont="1" applyFill="1" applyBorder="1" applyAlignment="1">
      <alignment horizontal="center" vertical="top" wrapText="1"/>
    </xf>
    <xf numFmtId="0" fontId="115" fillId="55" borderId="5" xfId="605" applyFill="1" applyBorder="1" applyAlignment="1">
      <alignment horizontal="center" vertical="top" wrapText="1"/>
    </xf>
    <xf numFmtId="0" fontId="57" fillId="37" borderId="5" xfId="605" applyFont="1" applyFill="1" applyBorder="1" applyAlignment="1">
      <alignment horizontal="left" vertical="top" wrapText="1"/>
    </xf>
    <xf numFmtId="173" fontId="67" fillId="0" borderId="5" xfId="605" applyNumberFormat="1" applyFont="1" applyBorder="1" applyAlignment="1">
      <alignment vertical="top"/>
    </xf>
    <xf numFmtId="3" fontId="130" fillId="0" borderId="5" xfId="605" applyNumberFormat="1" applyFont="1" applyBorder="1" applyAlignment="1">
      <alignment vertical="top"/>
    </xf>
    <xf numFmtId="179" fontId="142" fillId="0" borderId="5" xfId="605" applyNumberFormat="1" applyFont="1" applyBorder="1" applyAlignment="1">
      <alignment vertical="top"/>
    </xf>
    <xf numFmtId="0" fontId="57" fillId="0" borderId="5" xfId="605" applyFont="1" applyFill="1" applyBorder="1" applyAlignment="1">
      <alignment horizontal="left" vertical="top" wrapText="1"/>
    </xf>
    <xf numFmtId="0" fontId="57" fillId="0" borderId="5" xfId="605" applyFont="1" applyBorder="1" applyAlignment="1">
      <alignment horizontal="left" vertical="top" wrapText="1"/>
    </xf>
    <xf numFmtId="3" fontId="131" fillId="0" borderId="5" xfId="605" applyNumberFormat="1" applyFont="1" applyBorder="1" applyAlignment="1">
      <alignment vertical="top"/>
    </xf>
    <xf numFmtId="0" fontId="113" fillId="4" borderId="5" xfId="605" applyFont="1" applyFill="1" applyBorder="1" applyAlignment="1">
      <alignment horizontal="left" vertical="top"/>
    </xf>
    <xf numFmtId="173" fontId="67" fillId="4" borderId="69" xfId="605" applyNumberFormat="1" applyFont="1" applyFill="1" applyBorder="1" applyAlignment="1">
      <alignment vertical="top"/>
    </xf>
    <xf numFmtId="173" fontId="138" fillId="4" borderId="5" xfId="605" applyNumberFormat="1" applyFont="1" applyFill="1" applyBorder="1" applyAlignment="1">
      <alignment vertical="top"/>
    </xf>
    <xf numFmtId="173" fontId="138" fillId="4" borderId="69" xfId="605" applyNumberFormat="1" applyFont="1" applyFill="1" applyBorder="1" applyAlignment="1">
      <alignment vertical="top"/>
    </xf>
    <xf numFmtId="0" fontId="57" fillId="4" borderId="5" xfId="605" applyFont="1" applyFill="1" applyBorder="1" applyAlignment="1">
      <alignment horizontal="left" vertical="top"/>
    </xf>
    <xf numFmtId="173" fontId="8" fillId="4" borderId="5" xfId="605" applyNumberFormat="1" applyFont="1" applyFill="1" applyBorder="1" applyAlignment="1">
      <alignment vertical="top"/>
    </xf>
    <xf numFmtId="175" fontId="143" fillId="0" borderId="0" xfId="391" applyNumberFormat="1" applyFont="1" applyAlignment="1">
      <alignment vertical="top"/>
    </xf>
    <xf numFmtId="3" fontId="31" fillId="0" borderId="0" xfId="391" applyNumberFormat="1" applyFont="1" applyAlignment="1">
      <alignment vertical="top"/>
    </xf>
    <xf numFmtId="3" fontId="144" fillId="0" borderId="0" xfId="391" applyNumberFormat="1" applyFont="1" applyAlignment="1">
      <alignment vertical="top"/>
    </xf>
    <xf numFmtId="172" fontId="6" fillId="0" borderId="5" xfId="3" applyNumberFormat="1" applyBorder="1" applyAlignment="1">
      <alignment vertical="top"/>
    </xf>
    <xf numFmtId="0" fontId="8" fillId="0" borderId="5" xfId="605" applyFont="1" applyBorder="1" applyAlignment="1">
      <alignment vertical="top"/>
    </xf>
    <xf numFmtId="172" fontId="12" fillId="0" borderId="5" xfId="3" applyNumberFormat="1" applyFont="1" applyBorder="1" applyAlignment="1">
      <alignment vertical="top"/>
    </xf>
    <xf numFmtId="172" fontId="8" fillId="0" borderId="5" xfId="3" applyNumberFormat="1" applyFont="1" applyBorder="1" applyAlignment="1">
      <alignment vertical="top"/>
    </xf>
    <xf numFmtId="172" fontId="12" fillId="0" borderId="5" xfId="3" applyNumberFormat="1" applyFont="1" applyFill="1" applyBorder="1" applyAlignment="1">
      <alignment vertical="top"/>
    </xf>
    <xf numFmtId="172" fontId="8" fillId="3" borderId="5" xfId="3" applyNumberFormat="1" applyFont="1" applyFill="1" applyBorder="1" applyAlignment="1">
      <alignment vertical="top"/>
    </xf>
    <xf numFmtId="0" fontId="8" fillId="3" borderId="5" xfId="3" applyFont="1" applyFill="1" applyBorder="1" applyAlignment="1">
      <alignment vertical="top" wrapText="1"/>
    </xf>
    <xf numFmtId="4" fontId="115" fillId="0" borderId="5" xfId="605" applyNumberFormat="1" applyBorder="1" applyAlignment="1">
      <alignment horizontal="center"/>
    </xf>
    <xf numFmtId="0" fontId="115" fillId="0" borderId="5" xfId="605" applyBorder="1" applyAlignment="1">
      <alignment horizontal="center"/>
    </xf>
    <xf numFmtId="180" fontId="8" fillId="3" borderId="5" xfId="3" applyNumberFormat="1" applyFont="1" applyFill="1" applyBorder="1" applyAlignment="1">
      <alignment vertical="top"/>
    </xf>
    <xf numFmtId="0" fontId="56" fillId="3" borderId="5" xfId="3" applyFont="1" applyFill="1" applyBorder="1" applyAlignment="1">
      <alignment horizontal="center" vertical="top" wrapText="1"/>
    </xf>
    <xf numFmtId="172" fontId="119" fillId="0" borderId="5" xfId="3" applyNumberFormat="1" applyFont="1" applyBorder="1" applyAlignment="1">
      <alignment vertical="top"/>
    </xf>
    <xf numFmtId="172" fontId="119" fillId="0" borderId="5" xfId="3" applyNumberFormat="1" applyFont="1" applyFill="1" applyBorder="1" applyAlignment="1">
      <alignment vertical="top"/>
    </xf>
    <xf numFmtId="172" fontId="8" fillId="44" borderId="5" xfId="3" applyNumberFormat="1" applyFont="1" applyFill="1" applyBorder="1" applyAlignment="1">
      <alignment vertical="top"/>
    </xf>
    <xf numFmtId="0" fontId="8" fillId="44" borderId="5" xfId="3" applyFont="1" applyFill="1" applyBorder="1" applyAlignment="1">
      <alignment vertical="top"/>
    </xf>
    <xf numFmtId="0" fontId="8" fillId="44" borderId="5" xfId="3" applyFont="1" applyFill="1" applyBorder="1" applyAlignment="1">
      <alignment vertical="top" wrapText="1"/>
    </xf>
    <xf numFmtId="3" fontId="146" fillId="0" borderId="0" xfId="605" applyNumberFormat="1" applyFont="1"/>
    <xf numFmtId="0" fontId="147" fillId="3" borderId="5" xfId="605" applyFont="1" applyFill="1" applyBorder="1" applyAlignment="1">
      <alignment vertical="top" wrapText="1"/>
    </xf>
    <xf numFmtId="181" fontId="12" fillId="0" borderId="5" xfId="605" applyNumberFormat="1" applyFont="1" applyBorder="1" applyAlignment="1">
      <alignment vertical="top"/>
    </xf>
    <xf numFmtId="181" fontId="8" fillId="0" borderId="5" xfId="605" applyNumberFormat="1" applyFont="1" applyBorder="1" applyAlignment="1">
      <alignment vertical="top"/>
    </xf>
    <xf numFmtId="0" fontId="8" fillId="0" borderId="5" xfId="605" applyFont="1" applyBorder="1" applyAlignment="1">
      <alignment horizontal="center" vertical="top"/>
    </xf>
    <xf numFmtId="181" fontId="8" fillId="56" borderId="5" xfId="605" applyNumberFormat="1" applyFont="1" applyFill="1" applyBorder="1" applyAlignment="1">
      <alignment vertical="top"/>
    </xf>
    <xf numFmtId="0" fontId="8" fillId="56" borderId="5" xfId="605" applyFont="1" applyFill="1" applyBorder="1" applyAlignment="1">
      <alignment vertical="top"/>
    </xf>
    <xf numFmtId="0" fontId="8" fillId="56" borderId="5" xfId="605" applyFont="1" applyFill="1" applyBorder="1" applyAlignment="1">
      <alignment vertical="top" wrapText="1"/>
    </xf>
    <xf numFmtId="180" fontId="8" fillId="56" borderId="5" xfId="605" applyNumberFormat="1" applyFont="1" applyFill="1" applyBorder="1" applyAlignment="1">
      <alignment vertical="top"/>
    </xf>
    <xf numFmtId="4" fontId="148" fillId="3" borderId="5" xfId="605" applyNumberFormat="1" applyFont="1" applyFill="1" applyBorder="1"/>
    <xf numFmtId="3" fontId="148" fillId="3" borderId="5" xfId="605" applyNumberFormat="1" applyFont="1" applyFill="1" applyBorder="1"/>
    <xf numFmtId="172" fontId="8" fillId="0" borderId="5" xfId="3" applyNumberFormat="1" applyFont="1" applyFill="1" applyBorder="1" applyAlignment="1">
      <alignment vertical="top"/>
    </xf>
    <xf numFmtId="0" fontId="8" fillId="0" borderId="5" xfId="3" applyFont="1" applyFill="1" applyBorder="1" applyAlignment="1">
      <alignment vertical="top"/>
    </xf>
    <xf numFmtId="0" fontId="8" fillId="0" borderId="5" xfId="3" applyFont="1" applyFill="1" applyBorder="1" applyAlignment="1">
      <alignment vertical="top" wrapText="1"/>
    </xf>
    <xf numFmtId="0" fontId="88" fillId="0" borderId="72" xfId="3" applyFont="1" applyFill="1" applyBorder="1" applyAlignment="1">
      <alignment horizontal="center" vertical="top" wrapText="1"/>
    </xf>
    <xf numFmtId="0" fontId="88" fillId="0" borderId="72" xfId="605" applyFont="1" applyFill="1" applyBorder="1" applyAlignment="1">
      <alignment horizontal="center" vertical="top" wrapText="1"/>
    </xf>
    <xf numFmtId="0" fontId="88" fillId="0" borderId="5" xfId="605" applyFont="1" applyFill="1" applyBorder="1" applyAlignment="1">
      <alignment horizontal="center" vertical="top" wrapText="1"/>
    </xf>
    <xf numFmtId="4" fontId="8" fillId="0" borderId="5" xfId="605" applyNumberFormat="1" applyFont="1" applyFill="1" applyBorder="1" applyAlignment="1">
      <alignment vertical="top"/>
    </xf>
    <xf numFmtId="0" fontId="88" fillId="0" borderId="5" xfId="3" applyFont="1" applyFill="1" applyBorder="1" applyAlignment="1">
      <alignment vertical="top" wrapText="1"/>
    </xf>
    <xf numFmtId="0" fontId="91" fillId="0" borderId="72" xfId="3" applyFont="1" applyFill="1" applyBorder="1" applyAlignment="1">
      <alignment horizontal="center" vertical="top" wrapText="1"/>
    </xf>
    <xf numFmtId="172" fontId="8" fillId="0" borderId="5" xfId="3" applyNumberFormat="1" applyFont="1" applyFill="1" applyBorder="1" applyAlignment="1">
      <alignment vertical="top" wrapText="1"/>
    </xf>
    <xf numFmtId="0" fontId="35" fillId="3" borderId="37" xfId="0" applyFont="1" applyFill="1" applyBorder="1" applyAlignment="1">
      <alignment horizontal="center" vertical="top" wrapText="1"/>
    </xf>
    <xf numFmtId="0" fontId="73" fillId="3" borderId="37" xfId="0" applyFont="1" applyFill="1" applyBorder="1" applyAlignment="1">
      <alignment horizontal="center" vertical="top" wrapText="1"/>
    </xf>
    <xf numFmtId="0" fontId="2" fillId="3" borderId="45" xfId="0" applyFont="1" applyFill="1" applyBorder="1" applyAlignment="1">
      <alignment horizontal="center" vertical="top" wrapText="1"/>
    </xf>
    <xf numFmtId="0" fontId="32" fillId="3" borderId="40" xfId="0" applyFont="1" applyFill="1" applyBorder="1" applyAlignment="1">
      <alignment horizontal="center" vertical="top" wrapText="1"/>
    </xf>
    <xf numFmtId="0" fontId="3" fillId="0" borderId="67" xfId="0" applyFont="1" applyFill="1" applyBorder="1" applyAlignment="1">
      <alignment horizontal="center" vertical="top" wrapText="1"/>
    </xf>
    <xf numFmtId="0" fontId="3" fillId="0" borderId="77" xfId="0" applyFont="1" applyFill="1" applyBorder="1" applyAlignment="1">
      <alignment horizontal="center" vertical="top" wrapText="1"/>
    </xf>
    <xf numFmtId="0" fontId="3" fillId="0" borderId="67" xfId="0" applyFont="1" applyFill="1" applyBorder="1" applyAlignment="1">
      <alignment vertical="top" wrapText="1"/>
    </xf>
    <xf numFmtId="0" fontId="0" fillId="0" borderId="0" xfId="0" applyFill="1" applyAlignment="1">
      <alignment vertical="top"/>
    </xf>
    <xf numFmtId="0" fontId="150" fillId="0" borderId="0" xfId="0" applyFont="1" applyAlignment="1">
      <alignment vertical="top"/>
    </xf>
    <xf numFmtId="0" fontId="95" fillId="0" borderId="5" xfId="0" applyFont="1" applyFill="1" applyBorder="1" applyAlignment="1">
      <alignment vertical="top"/>
    </xf>
    <xf numFmtId="2" fontId="88" fillId="39" borderId="77" xfId="0" applyNumberFormat="1" applyFont="1" applyFill="1" applyBorder="1" applyAlignment="1">
      <alignment horizontal="center" vertical="top" wrapText="1"/>
    </xf>
    <xf numFmtId="2" fontId="88" fillId="43" borderId="67" xfId="0" applyNumberFormat="1" applyFont="1" applyFill="1" applyBorder="1" applyAlignment="1">
      <alignment horizontal="center" vertical="top" wrapText="1"/>
    </xf>
    <xf numFmtId="2" fontId="88" fillId="42" borderId="67" xfId="0" applyNumberFormat="1" applyFont="1" applyFill="1" applyBorder="1" applyAlignment="1">
      <alignment horizontal="center" vertical="top" wrapText="1"/>
    </xf>
    <xf numFmtId="2" fontId="89" fillId="39" borderId="77" xfId="0" applyNumberFormat="1" applyFont="1" applyFill="1" applyBorder="1" applyAlignment="1">
      <alignment horizontal="center" vertical="top" wrapText="1"/>
    </xf>
    <xf numFmtId="2" fontId="89" fillId="43" borderId="67" xfId="0" applyNumberFormat="1" applyFont="1" applyFill="1" applyBorder="1" applyAlignment="1">
      <alignment horizontal="center" vertical="top" wrapText="1"/>
    </xf>
    <xf numFmtId="2" fontId="89" fillId="42" borderId="77" xfId="0" applyNumberFormat="1" applyFont="1" applyFill="1" applyBorder="1" applyAlignment="1">
      <alignment horizontal="center" vertical="top" wrapText="1"/>
    </xf>
    <xf numFmtId="2" fontId="89" fillId="42" borderId="67" xfId="0" applyNumberFormat="1" applyFont="1" applyFill="1" applyBorder="1" applyAlignment="1">
      <alignment horizontal="center" vertical="top" wrapText="1"/>
    </xf>
    <xf numFmtId="2" fontId="88" fillId="0" borderId="75" xfId="0" applyNumberFormat="1" applyFont="1" applyBorder="1" applyAlignment="1">
      <alignment horizontal="center" vertical="top" wrapText="1"/>
    </xf>
    <xf numFmtId="0" fontId="0" fillId="0" borderId="5" xfId="0" applyFont="1" applyFill="1" applyBorder="1" applyAlignment="1">
      <alignment vertical="top"/>
    </xf>
    <xf numFmtId="2" fontId="90" fillId="39" borderId="77" xfId="0" applyNumberFormat="1" applyFont="1" applyFill="1" applyBorder="1" applyAlignment="1">
      <alignment vertical="top" wrapText="1"/>
    </xf>
    <xf numFmtId="2" fontId="88" fillId="0" borderId="77" xfId="0" applyNumberFormat="1" applyFont="1" applyFill="1" applyBorder="1" applyAlignment="1">
      <alignment horizontal="center" vertical="top" wrapText="1"/>
    </xf>
    <xf numFmtId="2" fontId="88" fillId="0" borderId="77" xfId="0" applyNumberFormat="1" applyFont="1" applyFill="1" applyBorder="1" applyAlignment="1">
      <alignment horizontal="center" wrapText="1"/>
    </xf>
    <xf numFmtId="2" fontId="88" fillId="0" borderId="77" xfId="0" applyNumberFormat="1" applyFont="1" applyBorder="1" applyAlignment="1">
      <alignment horizontal="center" vertical="top" wrapText="1"/>
    </xf>
    <xf numFmtId="2" fontId="88" fillId="0" borderId="76" xfId="0" applyNumberFormat="1" applyFont="1" applyBorder="1" applyAlignment="1">
      <alignment horizontal="center" vertical="top" wrapText="1"/>
    </xf>
    <xf numFmtId="3" fontId="93" fillId="49" borderId="67" xfId="0" applyNumberFormat="1" applyFont="1" applyFill="1" applyBorder="1" applyAlignment="1">
      <alignment vertical="top"/>
    </xf>
    <xf numFmtId="2" fontId="77" fillId="39" borderId="77" xfId="0" applyNumberFormat="1" applyFont="1" applyFill="1" applyBorder="1" applyAlignment="1">
      <alignment horizontal="center" vertical="top" wrapText="1"/>
    </xf>
    <xf numFmtId="2" fontId="77" fillId="43" borderId="67" xfId="0" applyNumberFormat="1" applyFont="1" applyFill="1" applyBorder="1" applyAlignment="1">
      <alignment horizontal="center" vertical="top" wrapText="1"/>
    </xf>
    <xf numFmtId="2" fontId="77" fillId="42" borderId="77" xfId="0" applyNumberFormat="1" applyFont="1" applyFill="1" applyBorder="1" applyAlignment="1">
      <alignment horizontal="center" vertical="top" wrapText="1"/>
    </xf>
    <xf numFmtId="2" fontId="77" fillId="42" borderId="67" xfId="0" applyNumberFormat="1" applyFont="1" applyFill="1" applyBorder="1" applyAlignment="1">
      <alignment horizontal="center" vertical="top" wrapText="1"/>
    </xf>
    <xf numFmtId="2" fontId="77" fillId="42" borderId="76" xfId="0" applyNumberFormat="1" applyFont="1" applyFill="1" applyBorder="1" applyAlignment="1">
      <alignment horizontal="center" vertical="top" wrapText="1"/>
    </xf>
    <xf numFmtId="3" fontId="83" fillId="49" borderId="76" xfId="0" applyNumberFormat="1" applyFont="1" applyFill="1" applyBorder="1" applyAlignment="1">
      <alignment vertical="top"/>
    </xf>
    <xf numFmtId="3" fontId="99" fillId="0" borderId="76" xfId="0" applyNumberFormat="1" applyFont="1" applyFill="1" applyBorder="1" applyAlignment="1">
      <alignment vertical="top"/>
    </xf>
    <xf numFmtId="3" fontId="99" fillId="29" borderId="76" xfId="0" applyNumberFormat="1" applyFont="1" applyFill="1" applyBorder="1" applyAlignment="1">
      <alignment vertical="top"/>
    </xf>
    <xf numFmtId="3" fontId="83" fillId="29" borderId="76" xfId="0" applyNumberFormat="1" applyFont="1" applyFill="1" applyBorder="1" applyAlignment="1">
      <alignment vertical="top"/>
    </xf>
    <xf numFmtId="3" fontId="83" fillId="49" borderId="67" xfId="0" applyNumberFormat="1" applyFont="1" applyFill="1" applyBorder="1" applyAlignment="1">
      <alignment vertical="top"/>
    </xf>
    <xf numFmtId="3" fontId="38" fillId="0" borderId="5" xfId="0" applyNumberFormat="1" applyFont="1" applyFill="1" applyBorder="1" applyAlignment="1">
      <alignment vertical="top"/>
    </xf>
    <xf numFmtId="1" fontId="86" fillId="0" borderId="77" xfId="0" applyNumberFormat="1" applyFont="1" applyFill="1" applyBorder="1" applyAlignment="1">
      <alignment horizontal="center" vertical="top" wrapText="1"/>
    </xf>
    <xf numFmtId="168" fontId="86" fillId="44" borderId="67" xfId="0" applyNumberFormat="1" applyFont="1" applyFill="1" applyBorder="1" applyAlignment="1">
      <alignment vertical="top"/>
    </xf>
    <xf numFmtId="168" fontId="86" fillId="44" borderId="77" xfId="0" applyNumberFormat="1" applyFont="1" applyFill="1" applyBorder="1" applyAlignment="1">
      <alignment vertical="top"/>
    </xf>
    <xf numFmtId="3" fontId="86" fillId="0" borderId="5" xfId="0" applyNumberFormat="1" applyFont="1" applyFill="1" applyBorder="1" applyAlignment="1">
      <alignment vertical="top"/>
    </xf>
    <xf numFmtId="0" fontId="38" fillId="0" borderId="5" xfId="0" applyFont="1" applyFill="1" applyBorder="1" applyAlignment="1">
      <alignment vertical="top"/>
    </xf>
    <xf numFmtId="3" fontId="87" fillId="0" borderId="73" xfId="0" applyNumberFormat="1" applyFont="1" applyFill="1" applyBorder="1" applyAlignment="1">
      <alignment horizontal="center" vertical="top"/>
    </xf>
    <xf numFmtId="168" fontId="86" fillId="3" borderId="5" xfId="0" applyNumberFormat="1" applyFont="1" applyFill="1" applyBorder="1" applyAlignment="1">
      <alignment vertical="top"/>
    </xf>
    <xf numFmtId="0" fontId="94" fillId="32" borderId="73" xfId="0" applyFont="1" applyFill="1" applyBorder="1" applyAlignment="1">
      <alignment vertical="top"/>
    </xf>
    <xf numFmtId="3" fontId="87" fillId="32" borderId="73" xfId="0" applyNumberFormat="1" applyFont="1" applyFill="1" applyBorder="1" applyAlignment="1">
      <alignment horizontal="center" vertical="top"/>
    </xf>
    <xf numFmtId="168" fontId="87" fillId="32" borderId="73" xfId="0" applyNumberFormat="1" applyFont="1" applyFill="1" applyBorder="1" applyAlignment="1">
      <alignment horizontal="center" vertical="top"/>
    </xf>
    <xf numFmtId="4" fontId="87" fillId="32" borderId="73" xfId="0" applyNumberFormat="1" applyFont="1" applyFill="1" applyBorder="1" applyAlignment="1">
      <alignment horizontal="center" vertical="top"/>
    </xf>
    <xf numFmtId="170" fontId="87" fillId="32" borderId="73" xfId="0" applyNumberFormat="1" applyFont="1" applyFill="1" applyBorder="1" applyAlignment="1">
      <alignment horizontal="center" vertical="top"/>
    </xf>
    <xf numFmtId="168" fontId="87" fillId="32" borderId="5" xfId="0" applyNumberFormat="1" applyFont="1" applyFill="1" applyBorder="1" applyAlignment="1">
      <alignment horizontal="center" vertical="top"/>
    </xf>
    <xf numFmtId="168" fontId="87" fillId="0" borderId="5" xfId="0" applyNumberFormat="1" applyFont="1" applyFill="1" applyBorder="1" applyAlignment="1">
      <alignment vertical="top"/>
    </xf>
    <xf numFmtId="4" fontId="87" fillId="0" borderId="5" xfId="0" applyNumberFormat="1" applyFont="1" applyFill="1" applyBorder="1" applyAlignment="1">
      <alignment horizontal="right" vertical="top"/>
    </xf>
    <xf numFmtId="170" fontId="87" fillId="0" borderId="5" xfId="0" applyNumberFormat="1" applyFont="1" applyFill="1" applyBorder="1" applyAlignment="1">
      <alignment horizontal="right" vertical="top" wrapText="1"/>
    </xf>
    <xf numFmtId="168" fontId="87" fillId="0" borderId="5" xfId="0" applyNumberFormat="1" applyFont="1" applyFill="1" applyBorder="1" applyAlignment="1">
      <alignment horizontal="center" vertical="top"/>
    </xf>
    <xf numFmtId="4" fontId="87" fillId="0" borderId="5" xfId="0" applyNumberFormat="1" applyFont="1" applyFill="1" applyBorder="1" applyAlignment="1">
      <alignment horizontal="center" vertical="top"/>
    </xf>
    <xf numFmtId="170" fontId="87" fillId="0" borderId="5" xfId="0" applyNumberFormat="1" applyFont="1" applyFill="1" applyBorder="1" applyAlignment="1">
      <alignment horizontal="center" vertical="top"/>
    </xf>
    <xf numFmtId="173" fontId="103" fillId="0" borderId="0" xfId="0" applyNumberFormat="1" applyFont="1" applyAlignment="1">
      <alignment vertical="top"/>
    </xf>
    <xf numFmtId="170" fontId="87" fillId="0" borderId="5" xfId="0" applyNumberFormat="1" applyFont="1" applyFill="1" applyBorder="1" applyAlignment="1">
      <alignment horizontal="right" vertical="top"/>
    </xf>
    <xf numFmtId="3" fontId="92" fillId="34" borderId="77" xfId="0" applyNumberFormat="1" applyFont="1" applyFill="1" applyBorder="1"/>
    <xf numFmtId="3" fontId="92" fillId="34" borderId="67" xfId="0" applyNumberFormat="1" applyFont="1" applyFill="1" applyBorder="1"/>
    <xf numFmtId="3" fontId="89" fillId="30" borderId="77" xfId="0" applyNumberFormat="1" applyFont="1" applyFill="1" applyBorder="1"/>
    <xf numFmtId="3" fontId="89" fillId="30" borderId="67" xfId="0" applyNumberFormat="1" applyFont="1" applyFill="1" applyBorder="1"/>
    <xf numFmtId="3" fontId="89" fillId="0" borderId="77" xfId="0" applyNumberFormat="1" applyFont="1" applyFill="1" applyBorder="1"/>
    <xf numFmtId="3" fontId="89" fillId="0" borderId="67" xfId="0" applyNumberFormat="1" applyFont="1" applyFill="1" applyBorder="1"/>
    <xf numFmtId="2" fontId="88" fillId="41" borderId="67" xfId="0" applyNumberFormat="1" applyFont="1" applyFill="1" applyBorder="1" applyAlignment="1">
      <alignment horizontal="center" vertical="top" wrapText="1"/>
    </xf>
    <xf numFmtId="0" fontId="86" fillId="41" borderId="67" xfId="0" applyFont="1" applyFill="1" applyBorder="1" applyAlignment="1">
      <alignment vertical="top"/>
    </xf>
    <xf numFmtId="3" fontId="93" fillId="0" borderId="77" xfId="0" applyNumberFormat="1" applyFont="1" applyFill="1" applyBorder="1" applyAlignment="1">
      <alignment vertical="top"/>
    </xf>
    <xf numFmtId="0" fontId="152" fillId="0" borderId="0" xfId="0" applyFont="1" applyFill="1" applyAlignment="1">
      <alignment wrapText="1"/>
    </xf>
    <xf numFmtId="3" fontId="43" fillId="59" borderId="5" xfId="0" applyNumberFormat="1" applyFont="1" applyFill="1" applyBorder="1" applyAlignment="1">
      <alignment vertical="top"/>
    </xf>
    <xf numFmtId="4" fontId="32" fillId="0" borderId="0" xfId="0" applyNumberFormat="1" applyFont="1" applyFill="1" applyBorder="1" applyAlignment="1">
      <alignment vertical="center" wrapText="1"/>
    </xf>
    <xf numFmtId="4" fontId="153" fillId="35" borderId="5" xfId="0" applyNumberFormat="1" applyFont="1" applyFill="1" applyBorder="1" applyAlignment="1">
      <alignment vertical="top" wrapText="1"/>
    </xf>
    <xf numFmtId="4" fontId="45" fillId="35" borderId="5" xfId="0" applyNumberFormat="1" applyFont="1" applyFill="1" applyBorder="1" applyAlignment="1">
      <alignment vertical="top" wrapText="1"/>
    </xf>
    <xf numFmtId="172" fontId="3" fillId="0" borderId="0" xfId="0" applyNumberFormat="1" applyFont="1" applyAlignment="1">
      <alignment vertical="top"/>
    </xf>
    <xf numFmtId="172" fontId="3" fillId="0" borderId="0" xfId="0" applyNumberFormat="1" applyFont="1" applyAlignment="1">
      <alignment vertical="top" wrapText="1"/>
    </xf>
    <xf numFmtId="172" fontId="7" fillId="0" borderId="0" xfId="0" applyNumberFormat="1" applyFont="1" applyAlignment="1">
      <alignment vertical="top"/>
    </xf>
    <xf numFmtId="172" fontId="3" fillId="36" borderId="0" xfId="0" applyNumberFormat="1" applyFont="1" applyFill="1" applyAlignment="1">
      <alignment vertical="top"/>
    </xf>
    <xf numFmtId="172" fontId="3" fillId="36" borderId="0" xfId="0" applyNumberFormat="1" applyFont="1" applyFill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153" fillId="35" borderId="5" xfId="0" applyFont="1" applyFill="1" applyBorder="1" applyAlignment="1">
      <alignment vertical="top" wrapText="1"/>
    </xf>
    <xf numFmtId="0" fontId="47" fillId="0" borderId="0" xfId="0" applyFont="1"/>
    <xf numFmtId="0" fontId="0" fillId="35" borderId="0" xfId="0" applyFill="1"/>
    <xf numFmtId="0" fontId="75" fillId="0" borderId="0" xfId="0" applyFont="1"/>
    <xf numFmtId="172" fontId="75" fillId="0" borderId="0" xfId="0" applyNumberFormat="1" applyFont="1"/>
    <xf numFmtId="172" fontId="0" fillId="35" borderId="0" xfId="0" applyNumberFormat="1" applyFill="1"/>
    <xf numFmtId="172" fontId="0" fillId="0" borderId="0" xfId="0" applyNumberFormat="1"/>
    <xf numFmtId="4" fontId="0" fillId="0" borderId="0" xfId="0" applyNumberFormat="1"/>
    <xf numFmtId="172" fontId="75" fillId="0" borderId="5" xfId="0" applyNumberFormat="1" applyFont="1" applyBorder="1"/>
    <xf numFmtId="0" fontId="47" fillId="4" borderId="5" xfId="0" applyFont="1" applyFill="1" applyBorder="1"/>
    <xf numFmtId="172" fontId="76" fillId="4" borderId="5" xfId="0" applyNumberFormat="1" applyFont="1" applyFill="1" applyBorder="1"/>
    <xf numFmtId="0" fontId="0" fillId="0" borderId="0" xfId="0" applyFill="1" applyBorder="1" applyAlignment="1">
      <alignment wrapText="1"/>
    </xf>
    <xf numFmtId="0" fontId="0" fillId="4" borderId="0" xfId="0" applyFill="1" applyBorder="1"/>
    <xf numFmtId="0" fontId="0" fillId="0" borderId="0" xfId="0" applyFill="1" applyBorder="1"/>
    <xf numFmtId="172" fontId="75" fillId="0" borderId="0" xfId="0" applyNumberFormat="1" applyFont="1" applyFill="1"/>
    <xf numFmtId="0" fontId="0" fillId="4" borderId="0" xfId="0" applyFill="1" applyBorder="1" applyAlignment="1">
      <alignment wrapText="1"/>
    </xf>
    <xf numFmtId="182" fontId="76" fillId="6" borderId="5" xfId="0" applyNumberFormat="1" applyFont="1" applyFill="1" applyBorder="1"/>
    <xf numFmtId="183" fontId="8" fillId="0" borderId="5" xfId="0" applyNumberFormat="1" applyFont="1" applyFill="1" applyBorder="1" applyAlignment="1">
      <alignment horizontal="center" vertical="top"/>
    </xf>
    <xf numFmtId="3" fontId="92" fillId="34" borderId="73" xfId="0" applyNumberFormat="1" applyFont="1" applyFill="1" applyBorder="1" applyAlignment="1">
      <alignment vertical="top" wrapText="1" shrinkToFit="1"/>
    </xf>
    <xf numFmtId="3" fontId="92" fillId="34" borderId="6" xfId="0" applyNumberFormat="1" applyFont="1" applyFill="1" applyBorder="1" applyAlignment="1">
      <alignment vertical="top" wrapText="1" shrinkToFit="1"/>
    </xf>
    <xf numFmtId="3" fontId="92" fillId="34" borderId="4" xfId="0" applyNumberFormat="1" applyFont="1" applyFill="1" applyBorder="1" applyAlignment="1">
      <alignment vertical="top" wrapText="1" shrinkToFit="1"/>
    </xf>
    <xf numFmtId="3" fontId="92" fillId="34" borderId="5" xfId="0" applyNumberFormat="1" applyFont="1" applyFill="1" applyBorder="1" applyAlignment="1">
      <alignment vertical="top" wrapText="1" shrinkToFit="1"/>
    </xf>
    <xf numFmtId="3" fontId="92" fillId="34" borderId="64" xfId="0" applyNumberFormat="1" applyFont="1" applyFill="1" applyBorder="1" applyAlignment="1">
      <alignment vertical="top" wrapText="1" shrinkToFit="1"/>
    </xf>
    <xf numFmtId="0" fontId="89" fillId="0" borderId="0" xfId="0" applyFont="1" applyFill="1" applyAlignment="1">
      <alignment vertical="top"/>
    </xf>
    <xf numFmtId="0" fontId="100" fillId="0" borderId="57" xfId="0" applyFont="1" applyFill="1" applyBorder="1" applyAlignment="1">
      <alignment vertical="top" wrapText="1" shrinkToFit="1"/>
    </xf>
    <xf numFmtId="0" fontId="92" fillId="0" borderId="0" xfId="0" applyFont="1" applyFill="1" applyAlignment="1">
      <alignment vertical="top"/>
    </xf>
    <xf numFmtId="0" fontId="55" fillId="0" borderId="0" xfId="0" applyFont="1" applyFill="1" applyAlignment="1">
      <alignment vertical="top"/>
    </xf>
    <xf numFmtId="0" fontId="152" fillId="0" borderId="0" xfId="0" applyFont="1" applyFill="1" applyAlignment="1">
      <alignment vertical="top" wrapText="1"/>
    </xf>
    <xf numFmtId="2" fontId="91" fillId="0" borderId="77" xfId="0" applyNumberFormat="1" applyFont="1" applyFill="1" applyBorder="1" applyAlignment="1">
      <alignment horizontal="center" vertical="top" wrapText="1"/>
    </xf>
    <xf numFmtId="2" fontId="91" fillId="0" borderId="5" xfId="0" applyNumberFormat="1" applyFont="1" applyFill="1" applyBorder="1" applyAlignment="1">
      <alignment horizontal="center" vertical="top" wrapText="1"/>
    </xf>
    <xf numFmtId="2" fontId="91" fillId="0" borderId="61" xfId="0" applyNumberFormat="1" applyFont="1" applyFill="1" applyBorder="1" applyAlignment="1">
      <alignment horizontal="center" vertical="top" wrapText="1"/>
    </xf>
    <xf numFmtId="2" fontId="91" fillId="0" borderId="67" xfId="0" applyNumberFormat="1" applyFont="1" applyFill="1" applyBorder="1" applyAlignment="1">
      <alignment horizontal="center" vertical="top" wrapText="1"/>
    </xf>
    <xf numFmtId="2" fontId="91" fillId="0" borderId="12" xfId="0" applyNumberFormat="1" applyFont="1" applyFill="1" applyBorder="1" applyAlignment="1">
      <alignment horizontal="center" vertical="top" wrapText="1"/>
    </xf>
    <xf numFmtId="0" fontId="102" fillId="0" borderId="0" xfId="0" applyFont="1" applyFill="1" applyAlignment="1">
      <alignment vertical="top"/>
    </xf>
    <xf numFmtId="3" fontId="92" fillId="34" borderId="61" xfId="0" applyNumberFormat="1" applyFont="1" applyFill="1" applyBorder="1" applyAlignment="1">
      <alignment vertical="top"/>
    </xf>
    <xf numFmtId="3" fontId="92" fillId="34" borderId="77" xfId="0" applyNumberFormat="1" applyFont="1" applyFill="1" applyBorder="1" applyAlignment="1">
      <alignment vertical="top"/>
    </xf>
    <xf numFmtId="3" fontId="92" fillId="34" borderId="5" xfId="0" applyNumberFormat="1" applyFont="1" applyFill="1" applyBorder="1" applyAlignment="1">
      <alignment vertical="top"/>
    </xf>
    <xf numFmtId="3" fontId="92" fillId="34" borderId="67" xfId="0" applyNumberFormat="1" applyFont="1" applyFill="1" applyBorder="1" applyAlignment="1">
      <alignment vertical="top"/>
    </xf>
    <xf numFmtId="3" fontId="92" fillId="34" borderId="12" xfId="0" applyNumberFormat="1" applyFont="1" applyFill="1" applyBorder="1" applyAlignment="1">
      <alignment vertical="top"/>
    </xf>
    <xf numFmtId="3" fontId="92" fillId="34" borderId="56" xfId="0" applyNumberFormat="1" applyFont="1" applyFill="1" applyBorder="1" applyAlignment="1">
      <alignment vertical="top"/>
    </xf>
    <xf numFmtId="3" fontId="89" fillId="0" borderId="0" xfId="0" applyNumberFormat="1" applyFont="1" applyFill="1" applyAlignment="1">
      <alignment vertical="top"/>
    </xf>
    <xf numFmtId="3" fontId="89" fillId="30" borderId="61" xfId="0" applyNumberFormat="1" applyFont="1" applyFill="1" applyBorder="1" applyAlignment="1">
      <alignment vertical="top"/>
    </xf>
    <xf numFmtId="3" fontId="89" fillId="30" borderId="77" xfId="0" applyNumberFormat="1" applyFont="1" applyFill="1" applyBorder="1" applyAlignment="1">
      <alignment vertical="top"/>
    </xf>
    <xf numFmtId="3" fontId="89" fillId="30" borderId="5" xfId="0" applyNumberFormat="1" applyFont="1" applyFill="1" applyBorder="1" applyAlignment="1">
      <alignment vertical="top"/>
    </xf>
    <xf numFmtId="3" fontId="89" fillId="30" borderId="67" xfId="0" applyNumberFormat="1" applyFont="1" applyFill="1" applyBorder="1" applyAlignment="1">
      <alignment vertical="top"/>
    </xf>
    <xf numFmtId="3" fontId="89" fillId="30" borderId="12" xfId="0" applyNumberFormat="1" applyFont="1" applyFill="1" applyBorder="1" applyAlignment="1">
      <alignment vertical="top"/>
    </xf>
    <xf numFmtId="3" fontId="89" fillId="30" borderId="56" xfId="0" applyNumberFormat="1" applyFont="1" applyFill="1" applyBorder="1" applyAlignment="1">
      <alignment vertical="top"/>
    </xf>
    <xf numFmtId="3" fontId="89" fillId="33" borderId="0" xfId="0" applyNumberFormat="1" applyFont="1" applyFill="1" applyAlignment="1">
      <alignment vertical="top"/>
    </xf>
    <xf numFmtId="3" fontId="89" fillId="0" borderId="61" xfId="0" applyNumberFormat="1" applyFont="1" applyFill="1" applyBorder="1" applyAlignment="1">
      <alignment horizontal="left" vertical="top"/>
    </xf>
    <xf numFmtId="3" fontId="89" fillId="0" borderId="77" xfId="0" applyNumberFormat="1" applyFont="1" applyFill="1" applyBorder="1" applyAlignment="1">
      <alignment vertical="top"/>
    </xf>
    <xf numFmtId="3" fontId="89" fillId="0" borderId="5" xfId="0" applyNumberFormat="1" applyFont="1" applyFill="1" applyBorder="1" applyAlignment="1">
      <alignment vertical="top"/>
    </xf>
    <xf numFmtId="3" fontId="89" fillId="0" borderId="61" xfId="0" applyNumberFormat="1" applyFont="1" applyFill="1" applyBorder="1" applyAlignment="1">
      <alignment vertical="top"/>
    </xf>
    <xf numFmtId="3" fontId="89" fillId="0" borderId="67" xfId="0" applyNumberFormat="1" applyFont="1" applyFill="1" applyBorder="1" applyAlignment="1">
      <alignment vertical="top"/>
    </xf>
    <xf numFmtId="3" fontId="89" fillId="0" borderId="12" xfId="0" applyNumberFormat="1" applyFont="1" applyFill="1" applyBorder="1" applyAlignment="1">
      <alignment vertical="top"/>
    </xf>
    <xf numFmtId="3" fontId="89" fillId="0" borderId="56" xfId="0" applyNumberFormat="1" applyFont="1" applyFill="1" applyBorder="1" applyAlignment="1">
      <alignment vertical="top"/>
    </xf>
    <xf numFmtId="3" fontId="89" fillId="3" borderId="0" xfId="0" applyNumberFormat="1" applyFont="1" applyFill="1" applyAlignment="1">
      <alignment vertical="top"/>
    </xf>
    <xf numFmtId="3" fontId="89" fillId="30" borderId="61" xfId="0" applyNumberFormat="1" applyFont="1" applyFill="1" applyBorder="1" applyAlignment="1">
      <alignment vertical="top" wrapText="1"/>
    </xf>
    <xf numFmtId="3" fontId="89" fillId="30" borderId="3" xfId="0" applyNumberFormat="1" applyFont="1" applyFill="1" applyBorder="1" applyAlignment="1">
      <alignment vertical="top"/>
    </xf>
    <xf numFmtId="175" fontId="98" fillId="30" borderId="5" xfId="0" applyNumberFormat="1" applyFont="1" applyFill="1" applyBorder="1" applyAlignment="1">
      <alignment vertical="top"/>
    </xf>
    <xf numFmtId="3" fontId="89" fillId="30" borderId="2" xfId="0" applyNumberFormat="1" applyFont="1" applyFill="1" applyBorder="1" applyAlignment="1">
      <alignment vertical="top"/>
    </xf>
    <xf numFmtId="3" fontId="98" fillId="30" borderId="5" xfId="0" applyNumberFormat="1" applyFont="1" applyFill="1" applyBorder="1" applyAlignment="1">
      <alignment vertical="top"/>
    </xf>
    <xf numFmtId="3" fontId="104" fillId="30" borderId="61" xfId="0" applyNumberFormat="1" applyFont="1" applyFill="1" applyBorder="1" applyAlignment="1">
      <alignment vertical="top" wrapText="1"/>
    </xf>
    <xf numFmtId="3" fontId="104" fillId="30" borderId="3" xfId="0" applyNumberFormat="1" applyFont="1" applyFill="1" applyBorder="1" applyAlignment="1">
      <alignment vertical="top"/>
    </xf>
    <xf numFmtId="3" fontId="104" fillId="30" borderId="5" xfId="0" applyNumberFormat="1" applyFont="1" applyFill="1" applyBorder="1" applyAlignment="1">
      <alignment vertical="top"/>
    </xf>
    <xf numFmtId="3" fontId="104" fillId="30" borderId="61" xfId="0" applyNumberFormat="1" applyFont="1" applyFill="1" applyBorder="1" applyAlignment="1">
      <alignment vertical="top"/>
    </xf>
    <xf numFmtId="3" fontId="104" fillId="30" borderId="2" xfId="0" applyNumberFormat="1" applyFont="1" applyFill="1" applyBorder="1" applyAlignment="1">
      <alignment vertical="top"/>
    </xf>
    <xf numFmtId="3" fontId="104" fillId="30" borderId="12" xfId="0" applyNumberFormat="1" applyFont="1" applyFill="1" applyBorder="1" applyAlignment="1">
      <alignment vertical="top"/>
    </xf>
    <xf numFmtId="3" fontId="104" fillId="30" borderId="56" xfId="0" applyNumberFormat="1" applyFont="1" applyFill="1" applyBorder="1" applyAlignment="1">
      <alignment vertical="top"/>
    </xf>
    <xf numFmtId="3" fontId="104" fillId="0" borderId="0" xfId="0" applyNumberFormat="1" applyFont="1" applyFill="1" applyAlignment="1">
      <alignment vertical="top"/>
    </xf>
    <xf numFmtId="3" fontId="104" fillId="33" borderId="0" xfId="0" applyNumberFormat="1" applyFont="1" applyFill="1" applyAlignment="1">
      <alignment vertical="top"/>
    </xf>
    <xf numFmtId="3" fontId="92" fillId="30" borderId="61" xfId="0" applyNumberFormat="1" applyFont="1" applyFill="1" applyBorder="1" applyAlignment="1">
      <alignment vertical="top" wrapText="1"/>
    </xf>
    <xf numFmtId="3" fontId="92" fillId="30" borderId="3" xfId="0" applyNumberFormat="1" applyFont="1" applyFill="1" applyBorder="1" applyAlignment="1">
      <alignment vertical="top"/>
    </xf>
    <xf numFmtId="3" fontId="92" fillId="30" borderId="5" xfId="0" applyNumberFormat="1" applyFont="1" applyFill="1" applyBorder="1" applyAlignment="1">
      <alignment vertical="top"/>
    </xf>
    <xf numFmtId="3" fontId="103" fillId="30" borderId="5" xfId="0" applyNumberFormat="1" applyFont="1" applyFill="1" applyBorder="1" applyAlignment="1">
      <alignment vertical="top"/>
    </xf>
    <xf numFmtId="3" fontId="92" fillId="30" borderId="61" xfId="0" applyNumberFormat="1" applyFont="1" applyFill="1" applyBorder="1" applyAlignment="1">
      <alignment vertical="top"/>
    </xf>
    <xf numFmtId="3" fontId="92" fillId="30" borderId="2" xfId="0" applyNumberFormat="1" applyFont="1" applyFill="1" applyBorder="1" applyAlignment="1">
      <alignment vertical="top"/>
    </xf>
    <xf numFmtId="3" fontId="92" fillId="30" borderId="12" xfId="0" applyNumberFormat="1" applyFont="1" applyFill="1" applyBorder="1" applyAlignment="1">
      <alignment vertical="top"/>
    </xf>
    <xf numFmtId="3" fontId="92" fillId="30" borderId="56" xfId="0" applyNumberFormat="1" applyFont="1" applyFill="1" applyBorder="1" applyAlignment="1">
      <alignment vertical="top"/>
    </xf>
    <xf numFmtId="3" fontId="92" fillId="0" borderId="0" xfId="0" applyNumberFormat="1" applyFont="1" applyFill="1" applyAlignment="1">
      <alignment vertical="top"/>
    </xf>
    <xf numFmtId="3" fontId="92" fillId="33" borderId="0" xfId="0" applyNumberFormat="1" applyFont="1" applyFill="1" applyAlignment="1">
      <alignment vertical="top"/>
    </xf>
    <xf numFmtId="167" fontId="89" fillId="0" borderId="0" xfId="0" applyNumberFormat="1" applyFont="1" applyFill="1" applyAlignment="1">
      <alignment vertical="top"/>
    </xf>
    <xf numFmtId="0" fontId="77" fillId="0" borderId="5" xfId="0" applyFont="1" applyFill="1" applyBorder="1" applyAlignment="1">
      <alignment vertical="top" wrapText="1"/>
    </xf>
    <xf numFmtId="0" fontId="149" fillId="0" borderId="5" xfId="0" applyFont="1" applyFill="1" applyBorder="1" applyAlignment="1">
      <alignment vertical="top" wrapText="1"/>
    </xf>
    <xf numFmtId="0" fontId="155" fillId="0" borderId="5" xfId="0" applyFont="1" applyFill="1" applyBorder="1" applyAlignment="1">
      <alignment vertical="top" wrapText="1"/>
    </xf>
    <xf numFmtId="0" fontId="89" fillId="0" borderId="5" xfId="0" applyFont="1" applyFill="1" applyBorder="1" applyAlignment="1">
      <alignment vertical="top"/>
    </xf>
    <xf numFmtId="0" fontId="89" fillId="0" borderId="5" xfId="0" applyFont="1" applyFill="1" applyBorder="1" applyAlignment="1">
      <alignment horizontal="center" vertical="top" wrapText="1"/>
    </xf>
    <xf numFmtId="3" fontId="89" fillId="30" borderId="4" xfId="0" applyNumberFormat="1" applyFont="1" applyFill="1" applyBorder="1" applyAlignment="1">
      <alignment vertical="top"/>
    </xf>
    <xf numFmtId="3" fontId="89" fillId="30" borderId="11" xfId="0" applyNumberFormat="1" applyFont="1" applyFill="1" applyBorder="1" applyAlignment="1">
      <alignment vertical="top"/>
    </xf>
    <xf numFmtId="167" fontId="89" fillId="0" borderId="5" xfId="0" applyNumberFormat="1" applyFont="1" applyFill="1" applyBorder="1" applyAlignment="1">
      <alignment vertical="top"/>
    </xf>
    <xf numFmtId="0" fontId="10" fillId="0" borderId="0" xfId="0" applyFont="1" applyFill="1" applyAlignment="1">
      <alignment vertical="top"/>
    </xf>
    <xf numFmtId="0" fontId="10" fillId="0" borderId="5" xfId="0" applyFont="1" applyFill="1" applyBorder="1" applyAlignment="1">
      <alignment horizontal="center" vertical="top" wrapText="1"/>
    </xf>
    <xf numFmtId="2" fontId="91" fillId="35" borderId="5" xfId="0" applyNumberFormat="1" applyFont="1" applyFill="1" applyBorder="1" applyAlignment="1">
      <alignment horizontal="center" vertical="top" wrapText="1"/>
    </xf>
    <xf numFmtId="0" fontId="3" fillId="35" borderId="5" xfId="4" applyFont="1" applyFill="1" applyBorder="1" applyAlignment="1">
      <alignment horizontal="center" vertical="top" wrapText="1"/>
    </xf>
    <xf numFmtId="3" fontId="6" fillId="0" borderId="0" xfId="3" applyNumberFormat="1" applyAlignment="1">
      <alignment vertical="top"/>
    </xf>
    <xf numFmtId="3" fontId="6" fillId="0" borderId="5" xfId="3" applyNumberFormat="1" applyBorder="1" applyAlignment="1">
      <alignment vertical="top"/>
    </xf>
    <xf numFmtId="0" fontId="0" fillId="0" borderId="27" xfId="0" applyBorder="1" applyAlignment="1">
      <alignment horizontal="center" vertical="top" wrapText="1"/>
    </xf>
    <xf numFmtId="0" fontId="0" fillId="0" borderId="25" xfId="0" applyBorder="1" applyAlignment="1">
      <alignment horizontal="center" vertical="top" wrapText="1"/>
    </xf>
    <xf numFmtId="0" fontId="35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3" fillId="0" borderId="67" xfId="0" applyFont="1" applyFill="1" applyBorder="1" applyAlignment="1">
      <alignment vertical="top" wrapText="1"/>
    </xf>
    <xf numFmtId="0" fontId="35" fillId="0" borderId="5" xfId="0" applyFont="1" applyBorder="1" applyAlignment="1">
      <alignment horizontal="center" vertical="top" wrapText="1"/>
    </xf>
    <xf numFmtId="0" fontId="0" fillId="0" borderId="0" xfId="0" applyAlignment="1">
      <alignment vertical="top"/>
    </xf>
    <xf numFmtId="0" fontId="53" fillId="0" borderId="0" xfId="0" applyFont="1" applyAlignment="1">
      <alignment vertical="top"/>
    </xf>
    <xf numFmtId="0" fontId="0" fillId="0" borderId="0" xfId="0" applyAlignment="1">
      <alignment vertical="top"/>
    </xf>
    <xf numFmtId="0" fontId="37" fillId="0" borderId="3" xfId="0" applyFont="1" applyFill="1" applyBorder="1" applyAlignment="1">
      <alignment vertical="top" wrapText="1"/>
    </xf>
    <xf numFmtId="0" fontId="37" fillId="0" borderId="5" xfId="0" applyFont="1" applyBorder="1" applyAlignment="1">
      <alignment vertical="top"/>
    </xf>
    <xf numFmtId="1" fontId="37" fillId="0" borderId="5" xfId="0" applyNumberFormat="1" applyFont="1" applyFill="1" applyBorder="1" applyAlignment="1">
      <alignment vertical="top"/>
    </xf>
    <xf numFmtId="0" fontId="37" fillId="0" borderId="5" xfId="0" applyFont="1" applyFill="1" applyBorder="1" applyAlignment="1">
      <alignment vertical="top"/>
    </xf>
    <xf numFmtId="0" fontId="77" fillId="0" borderId="5" xfId="0" applyFont="1" applyBorder="1" applyAlignment="1">
      <alignment vertical="top"/>
    </xf>
    <xf numFmtId="0" fontId="77" fillId="0" borderId="5" xfId="0" applyFont="1" applyBorder="1" applyAlignment="1">
      <alignment vertical="top" wrapText="1"/>
    </xf>
    <xf numFmtId="4" fontId="77" fillId="0" borderId="5" xfId="0" applyNumberFormat="1" applyFont="1" applyBorder="1" applyAlignment="1">
      <alignment vertical="top" wrapText="1"/>
    </xf>
    <xf numFmtId="0" fontId="32" fillId="34" borderId="67" xfId="0" applyFont="1" applyFill="1" applyBorder="1" applyAlignment="1">
      <alignment vertical="top" wrapText="1"/>
    </xf>
    <xf numFmtId="0" fontId="32" fillId="34" borderId="77" xfId="0" applyFont="1" applyFill="1" applyBorder="1" applyAlignment="1">
      <alignment vertical="top" wrapText="1"/>
    </xf>
    <xf numFmtId="0" fontId="2" fillId="2" borderId="67" xfId="0" applyFont="1" applyFill="1" applyBorder="1" applyAlignment="1">
      <alignment horizontal="center" vertical="top" wrapText="1"/>
    </xf>
    <xf numFmtId="0" fontId="2" fillId="2" borderId="76" xfId="0" applyFont="1" applyFill="1" applyBorder="1" applyAlignment="1">
      <alignment horizontal="center" vertical="top" wrapText="1"/>
    </xf>
    <xf numFmtId="0" fontId="2" fillId="2" borderId="77" xfId="0" applyFont="1" applyFill="1" applyBorder="1" applyAlignment="1">
      <alignment horizontal="center" vertical="top" wrapText="1"/>
    </xf>
    <xf numFmtId="0" fontId="3" fillId="34" borderId="67" xfId="0" applyFont="1" applyFill="1" applyBorder="1" applyAlignment="1">
      <alignment vertical="top" wrapText="1"/>
    </xf>
    <xf numFmtId="0" fontId="3" fillId="34" borderId="77" xfId="0" applyFont="1" applyFill="1" applyBorder="1" applyAlignment="1">
      <alignment vertical="top" wrapText="1"/>
    </xf>
    <xf numFmtId="0" fontId="35" fillId="0" borderId="67" xfId="0" applyFont="1" applyBorder="1" applyAlignment="1">
      <alignment horizontal="center" vertical="top" wrapText="1"/>
    </xf>
    <xf numFmtId="0" fontId="35" fillId="0" borderId="76" xfId="0" applyFont="1" applyBorder="1" applyAlignment="1">
      <alignment horizontal="center" vertical="top" wrapText="1"/>
    </xf>
    <xf numFmtId="0" fontId="35" fillId="0" borderId="77" xfId="0" applyFont="1" applyBorder="1" applyAlignment="1">
      <alignment horizontal="center" vertical="top" wrapText="1"/>
    </xf>
    <xf numFmtId="0" fontId="35" fillId="54" borderId="67" xfId="0" applyFont="1" applyFill="1" applyBorder="1" applyAlignment="1">
      <alignment horizontal="center" vertical="top" wrapText="1"/>
    </xf>
    <xf numFmtId="0" fontId="35" fillId="54" borderId="76" xfId="0" applyFont="1" applyFill="1" applyBorder="1" applyAlignment="1">
      <alignment horizontal="center" vertical="top" wrapText="1"/>
    </xf>
    <xf numFmtId="0" fontId="35" fillId="54" borderId="77" xfId="0" applyFont="1" applyFill="1" applyBorder="1" applyAlignment="1">
      <alignment horizontal="center" vertical="top" wrapText="1"/>
    </xf>
    <xf numFmtId="0" fontId="121" fillId="54" borderId="67" xfId="0" applyFont="1" applyFill="1" applyBorder="1" applyAlignment="1">
      <alignment vertical="top" wrapText="1"/>
    </xf>
    <xf numFmtId="0" fontId="121" fillId="54" borderId="76" xfId="0" applyFont="1" applyFill="1" applyBorder="1" applyAlignment="1">
      <alignment vertical="top" wrapText="1"/>
    </xf>
    <xf numFmtId="0" fontId="121" fillId="54" borderId="77" xfId="0" applyFont="1" applyFill="1" applyBorder="1" applyAlignment="1">
      <alignment vertical="top" wrapText="1"/>
    </xf>
    <xf numFmtId="0" fontId="121" fillId="0" borderId="67" xfId="0" applyFont="1" applyFill="1" applyBorder="1" applyAlignment="1">
      <alignment vertical="top" wrapText="1"/>
    </xf>
    <xf numFmtId="0" fontId="121" fillId="0" borderId="76" xfId="0" applyFont="1" applyFill="1" applyBorder="1" applyAlignment="1">
      <alignment vertical="top" wrapText="1"/>
    </xf>
    <xf numFmtId="0" fontId="121" fillId="0" borderId="77" xfId="0" applyFont="1" applyFill="1" applyBorder="1" applyAlignment="1">
      <alignment vertical="top" wrapText="1"/>
    </xf>
    <xf numFmtId="0" fontId="121" fillId="0" borderId="67" xfId="0" applyFont="1" applyBorder="1" applyAlignment="1">
      <alignment vertical="top" wrapText="1"/>
    </xf>
    <xf numFmtId="0" fontId="121" fillId="0" borderId="76" xfId="0" applyFont="1" applyBorder="1" applyAlignment="1">
      <alignment vertical="top" wrapText="1"/>
    </xf>
    <xf numFmtId="0" fontId="121" fillId="0" borderId="77" xfId="0" applyFont="1" applyBorder="1" applyAlignment="1">
      <alignment vertical="top" wrapText="1"/>
    </xf>
    <xf numFmtId="0" fontId="3" fillId="0" borderId="67" xfId="0" applyFont="1" applyFill="1" applyBorder="1" applyAlignment="1">
      <alignment horizontal="center" vertical="top" wrapText="1"/>
    </xf>
    <xf numFmtId="0" fontId="3" fillId="0" borderId="77" xfId="0" applyFont="1" applyFill="1" applyBorder="1" applyAlignment="1">
      <alignment horizontal="center" vertical="top" wrapText="1"/>
    </xf>
    <xf numFmtId="0" fontId="35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74" xfId="0" applyBorder="1" applyAlignment="1">
      <alignment horizontal="center" vertical="top" wrapText="1"/>
    </xf>
    <xf numFmtId="0" fontId="0" fillId="0" borderId="75" xfId="0" applyBorder="1" applyAlignment="1">
      <alignment horizontal="center" vertical="top" wrapText="1"/>
    </xf>
    <xf numFmtId="0" fontId="0" fillId="0" borderId="25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71" fillId="0" borderId="67" xfId="0" applyFont="1" applyBorder="1" applyAlignment="1">
      <alignment horizontal="center" vertical="top" wrapText="1"/>
    </xf>
    <xf numFmtId="0" fontId="71" fillId="0" borderId="76" xfId="0" applyFont="1" applyBorder="1" applyAlignment="1">
      <alignment horizontal="center" vertical="top" wrapText="1"/>
    </xf>
    <xf numFmtId="0" fontId="71" fillId="0" borderId="77" xfId="0" applyFont="1" applyBorder="1" applyAlignment="1">
      <alignment horizontal="center" vertical="top" wrapText="1"/>
    </xf>
    <xf numFmtId="0" fontId="3" fillId="0" borderId="73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3" fillId="0" borderId="67" xfId="0" applyFont="1" applyFill="1" applyBorder="1" applyAlignment="1">
      <alignment vertical="top" wrapText="1"/>
    </xf>
    <xf numFmtId="0" fontId="3" fillId="0" borderId="77" xfId="0" applyFont="1" applyFill="1" applyBorder="1" applyAlignment="1">
      <alignment vertical="top" wrapText="1"/>
    </xf>
    <xf numFmtId="0" fontId="0" fillId="0" borderId="26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0" fillId="0" borderId="27" xfId="0" applyBorder="1" applyAlignment="1">
      <alignment horizontal="center" vertical="top" wrapText="1"/>
    </xf>
    <xf numFmtId="0" fontId="0" fillId="0" borderId="73" xfId="0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4" xfId="0" applyBorder="1"/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92" fillId="0" borderId="0" xfId="0" applyFont="1" applyFill="1" applyAlignment="1">
      <alignment horizontal="center" vertical="top" wrapText="1" shrinkToFit="1"/>
    </xf>
    <xf numFmtId="2" fontId="91" fillId="0" borderId="12" xfId="0" applyNumberFormat="1" applyFont="1" applyFill="1" applyBorder="1" applyAlignment="1">
      <alignment horizontal="center" vertical="top" wrapText="1"/>
    </xf>
    <xf numFmtId="2" fontId="91" fillId="0" borderId="5" xfId="0" applyNumberFormat="1" applyFont="1" applyFill="1" applyBorder="1" applyAlignment="1">
      <alignment horizontal="center" vertical="top" wrapText="1"/>
    </xf>
    <xf numFmtId="2" fontId="91" fillId="0" borderId="61" xfId="0" applyNumberFormat="1" applyFont="1" applyFill="1" applyBorder="1" applyAlignment="1">
      <alignment horizontal="center" vertical="top" wrapText="1"/>
    </xf>
    <xf numFmtId="2" fontId="91" fillId="0" borderId="67" xfId="0" applyNumberFormat="1" applyFont="1" applyFill="1" applyBorder="1" applyAlignment="1">
      <alignment horizontal="center" vertical="top" wrapText="1"/>
    </xf>
    <xf numFmtId="2" fontId="8" fillId="3" borderId="31" xfId="0" applyNumberFormat="1" applyFont="1" applyFill="1" applyBorder="1" applyAlignment="1">
      <alignment horizontal="center" vertical="top" wrapText="1"/>
    </xf>
    <xf numFmtId="2" fontId="8" fillId="3" borderId="54" xfId="0" applyNumberFormat="1" applyFont="1" applyFill="1" applyBorder="1" applyAlignment="1">
      <alignment horizontal="center" vertical="top" wrapText="1"/>
    </xf>
    <xf numFmtId="2" fontId="8" fillId="3" borderId="55" xfId="0" applyNumberFormat="1" applyFont="1" applyFill="1" applyBorder="1" applyAlignment="1">
      <alignment horizontal="center" vertical="top" wrapText="1"/>
    </xf>
    <xf numFmtId="2" fontId="8" fillId="3" borderId="60" xfId="0" applyNumberFormat="1" applyFont="1" applyFill="1" applyBorder="1" applyAlignment="1">
      <alignment horizontal="center" vertical="top" wrapText="1"/>
    </xf>
    <xf numFmtId="2" fontId="8" fillId="3" borderId="27" xfId="0" applyNumberFormat="1" applyFont="1" applyFill="1" applyBorder="1" applyAlignment="1">
      <alignment horizontal="center" vertical="top" wrapText="1"/>
    </xf>
    <xf numFmtId="2" fontId="8" fillId="3" borderId="62" xfId="0" applyNumberFormat="1" applyFont="1" applyFill="1" applyBorder="1" applyAlignment="1">
      <alignment horizontal="center" vertical="top" wrapText="1"/>
    </xf>
    <xf numFmtId="0" fontId="101" fillId="0" borderId="50" xfId="0" applyFont="1" applyFill="1" applyBorder="1" applyAlignment="1">
      <alignment horizontal="center" vertical="top"/>
    </xf>
    <xf numFmtId="0" fontId="101" fillId="0" borderId="52" xfId="0" applyFont="1" applyFill="1" applyBorder="1" applyAlignment="1">
      <alignment horizontal="center" vertical="top"/>
    </xf>
    <xf numFmtId="0" fontId="101" fillId="0" borderId="53" xfId="0" applyFont="1" applyFill="1" applyBorder="1" applyAlignment="1">
      <alignment horizontal="center" vertical="top"/>
    </xf>
    <xf numFmtId="2" fontId="92" fillId="0" borderId="31" xfId="0" applyNumberFormat="1" applyFont="1" applyFill="1" applyBorder="1" applyAlignment="1">
      <alignment horizontal="center" vertical="top" wrapText="1"/>
    </xf>
    <xf numFmtId="2" fontId="92" fillId="0" borderId="54" xfId="0" applyNumberFormat="1" applyFont="1" applyFill="1" applyBorder="1" applyAlignment="1">
      <alignment horizontal="center" vertical="top" wrapText="1"/>
    </xf>
    <xf numFmtId="2" fontId="92" fillId="0" borderId="55" xfId="0" applyNumberFormat="1" applyFont="1" applyFill="1" applyBorder="1" applyAlignment="1">
      <alignment horizontal="center" vertical="top" wrapText="1"/>
    </xf>
    <xf numFmtId="2" fontId="92" fillId="0" borderId="41" xfId="0" applyNumberFormat="1" applyFont="1" applyFill="1" applyBorder="1" applyAlignment="1">
      <alignment horizontal="center" vertical="top" wrapText="1"/>
    </xf>
    <xf numFmtId="2" fontId="92" fillId="0" borderId="0" xfId="0" applyNumberFormat="1" applyFont="1" applyFill="1" applyBorder="1" applyAlignment="1">
      <alignment horizontal="center" vertical="top" wrapText="1"/>
    </xf>
    <xf numFmtId="2" fontId="92" fillId="0" borderId="66" xfId="0" applyNumberFormat="1" applyFont="1" applyFill="1" applyBorder="1" applyAlignment="1">
      <alignment horizontal="center" vertical="top" wrapText="1"/>
    </xf>
    <xf numFmtId="2" fontId="92" fillId="0" borderId="60" xfId="0" applyNumberFormat="1" applyFont="1" applyFill="1" applyBorder="1" applyAlignment="1">
      <alignment horizontal="center" vertical="top" wrapText="1"/>
    </xf>
    <xf numFmtId="2" fontId="92" fillId="0" borderId="27" xfId="0" applyNumberFormat="1" applyFont="1" applyFill="1" applyBorder="1" applyAlignment="1">
      <alignment horizontal="center" vertical="top" wrapText="1"/>
    </xf>
    <xf numFmtId="2" fontId="92" fillId="0" borderId="62" xfId="0" applyNumberFormat="1" applyFont="1" applyFill="1" applyBorder="1" applyAlignment="1">
      <alignment horizontal="center" vertical="top" wrapText="1"/>
    </xf>
    <xf numFmtId="3" fontId="92" fillId="34" borderId="73" xfId="0" applyNumberFormat="1" applyFont="1" applyFill="1" applyBorder="1" applyAlignment="1">
      <alignment vertical="top" wrapText="1" shrinkToFit="1"/>
    </xf>
    <xf numFmtId="3" fontId="92" fillId="34" borderId="6" xfId="0" applyNumberFormat="1" applyFont="1" applyFill="1" applyBorder="1" applyAlignment="1">
      <alignment vertical="top" wrapText="1" shrinkToFit="1"/>
    </xf>
    <xf numFmtId="3" fontId="92" fillId="34" borderId="4" xfId="0" applyNumberFormat="1" applyFont="1" applyFill="1" applyBorder="1" applyAlignment="1">
      <alignment vertical="top" wrapText="1" shrinkToFit="1"/>
    </xf>
    <xf numFmtId="0" fontId="89" fillId="0" borderId="0" xfId="0" applyFont="1" applyFill="1" applyAlignment="1">
      <alignment horizontal="center" vertical="top"/>
    </xf>
    <xf numFmtId="2" fontId="56" fillId="0" borderId="77" xfId="0" applyNumberFormat="1" applyFont="1" applyFill="1" applyBorder="1" applyAlignment="1">
      <alignment horizontal="center" vertical="top" wrapText="1"/>
    </xf>
    <xf numFmtId="2" fontId="56" fillId="0" borderId="5" xfId="0" applyNumberFormat="1" applyFont="1" applyFill="1" applyBorder="1" applyAlignment="1">
      <alignment horizontal="center" vertical="top" wrapText="1"/>
    </xf>
    <xf numFmtId="2" fontId="56" fillId="0" borderId="61" xfId="0" applyNumberFormat="1" applyFont="1" applyFill="1" applyBorder="1" applyAlignment="1">
      <alignment horizontal="center" vertical="top" wrapText="1"/>
    </xf>
    <xf numFmtId="2" fontId="56" fillId="0" borderId="35" xfId="0" applyNumberFormat="1" applyFont="1" applyFill="1" applyBorder="1" applyAlignment="1">
      <alignment horizontal="center" vertical="top" wrapText="1"/>
    </xf>
    <xf numFmtId="2" fontId="56" fillId="0" borderId="76" xfId="0" applyNumberFormat="1" applyFont="1" applyFill="1" applyBorder="1" applyAlignment="1">
      <alignment horizontal="center" vertical="top" wrapText="1"/>
    </xf>
    <xf numFmtId="2" fontId="56" fillId="0" borderId="12" xfId="0" applyNumberFormat="1" applyFont="1" applyFill="1" applyBorder="1" applyAlignment="1">
      <alignment horizontal="center" vertical="top" wrapText="1"/>
    </xf>
    <xf numFmtId="0" fontId="92" fillId="0" borderId="65" xfId="0" applyFont="1" applyFill="1" applyBorder="1" applyAlignment="1">
      <alignment horizontal="center" vertical="top"/>
    </xf>
    <xf numFmtId="0" fontId="92" fillId="0" borderId="63" xfId="0" applyFont="1" applyFill="1" applyBorder="1" applyAlignment="1">
      <alignment horizontal="center" vertical="top"/>
    </xf>
    <xf numFmtId="0" fontId="92" fillId="0" borderId="64" xfId="0" applyFont="1" applyFill="1" applyBorder="1" applyAlignment="1">
      <alignment horizontal="center" vertical="top"/>
    </xf>
    <xf numFmtId="0" fontId="56" fillId="0" borderId="55" xfId="388" applyFont="1" applyFill="1" applyBorder="1" applyAlignment="1">
      <alignment horizontal="center" vertical="top" wrapText="1"/>
    </xf>
    <xf numFmtId="0" fontId="56" fillId="0" borderId="66" xfId="388" applyFont="1" applyFill="1" applyBorder="1" applyAlignment="1">
      <alignment horizontal="center" vertical="top" wrapText="1"/>
    </xf>
    <xf numFmtId="0" fontId="56" fillId="0" borderId="62" xfId="388" applyFont="1" applyFill="1" applyBorder="1" applyAlignment="1">
      <alignment horizontal="center" vertical="top" wrapText="1"/>
    </xf>
    <xf numFmtId="0" fontId="91" fillId="0" borderId="77" xfId="388" applyFont="1" applyFill="1" applyBorder="1" applyAlignment="1">
      <alignment horizontal="center" vertical="top" wrapText="1"/>
    </xf>
    <xf numFmtId="0" fontId="91" fillId="0" borderId="5" xfId="388" applyFont="1" applyFill="1" applyBorder="1" applyAlignment="1">
      <alignment horizontal="center" vertical="top" wrapText="1"/>
    </xf>
    <xf numFmtId="0" fontId="86" fillId="0" borderId="0" xfId="0" applyFont="1" applyAlignment="1">
      <alignment horizontal="center" vertical="top"/>
    </xf>
    <xf numFmtId="0" fontId="151" fillId="0" borderId="73" xfId="0" applyFont="1" applyBorder="1" applyAlignment="1">
      <alignment horizontal="center" vertical="top" wrapText="1"/>
    </xf>
    <xf numFmtId="0" fontId="151" fillId="0" borderId="6" xfId="0" applyFont="1" applyBorder="1" applyAlignment="1">
      <alignment horizontal="center" vertical="top" wrapText="1"/>
    </xf>
    <xf numFmtId="0" fontId="151" fillId="0" borderId="4" xfId="0" applyFont="1" applyBorder="1" applyAlignment="1">
      <alignment horizontal="center" vertical="top" wrapText="1"/>
    </xf>
    <xf numFmtId="2" fontId="88" fillId="0" borderId="67" xfId="0" applyNumberFormat="1" applyFont="1" applyBorder="1" applyAlignment="1">
      <alignment horizontal="center" vertical="top" wrapText="1"/>
    </xf>
    <xf numFmtId="2" fontId="88" fillId="0" borderId="76" xfId="0" applyNumberFormat="1" applyFont="1" applyBorder="1" applyAlignment="1">
      <alignment horizontal="center" vertical="top" wrapText="1"/>
    </xf>
    <xf numFmtId="2" fontId="88" fillId="0" borderId="77" xfId="0" applyNumberFormat="1" applyFont="1" applyBorder="1" applyAlignment="1">
      <alignment horizontal="center" vertical="top" wrapText="1"/>
    </xf>
    <xf numFmtId="2" fontId="88" fillId="0" borderId="49" xfId="0" applyNumberFormat="1" applyFont="1" applyBorder="1" applyAlignment="1">
      <alignment horizontal="center" vertical="top" wrapText="1"/>
    </xf>
    <xf numFmtId="2" fontId="88" fillId="0" borderId="64" xfId="0" applyNumberFormat="1" applyFont="1" applyBorder="1" applyAlignment="1">
      <alignment horizontal="center" vertical="top" wrapText="1"/>
    </xf>
    <xf numFmtId="2" fontId="88" fillId="42" borderId="74" xfId="0" applyNumberFormat="1" applyFont="1" applyFill="1" applyBorder="1" applyAlignment="1">
      <alignment horizontal="center" vertical="top" wrapText="1"/>
    </xf>
    <xf numFmtId="2" fontId="88" fillId="42" borderId="75" xfId="0" applyNumberFormat="1" applyFont="1" applyFill="1" applyBorder="1" applyAlignment="1">
      <alignment horizontal="center" vertical="top" wrapText="1"/>
    </xf>
    <xf numFmtId="2" fontId="88" fillId="42" borderId="25" xfId="0" applyNumberFormat="1" applyFont="1" applyFill="1" applyBorder="1" applyAlignment="1">
      <alignment horizontal="center" vertical="top" wrapText="1"/>
    </xf>
    <xf numFmtId="2" fontId="88" fillId="42" borderId="11" xfId="0" applyNumberFormat="1" applyFont="1" applyFill="1" applyBorder="1" applyAlignment="1">
      <alignment horizontal="center" vertical="top" wrapText="1"/>
    </xf>
    <xf numFmtId="2" fontId="88" fillId="0" borderId="49" xfId="0" applyNumberFormat="1" applyFont="1" applyFill="1" applyBorder="1" applyAlignment="1">
      <alignment horizontal="center" vertical="top" wrapText="1"/>
    </xf>
    <xf numFmtId="2" fontId="88" fillId="0" borderId="64" xfId="0" applyNumberFormat="1" applyFont="1" applyFill="1" applyBorder="1" applyAlignment="1">
      <alignment horizontal="center" vertical="top" wrapText="1"/>
    </xf>
    <xf numFmtId="2" fontId="88" fillId="0" borderId="56" xfId="0" applyNumberFormat="1" applyFont="1" applyBorder="1" applyAlignment="1">
      <alignment horizontal="center" vertical="top" wrapText="1"/>
    </xf>
    <xf numFmtId="2" fontId="88" fillId="0" borderId="75" xfId="0" applyNumberFormat="1" applyFont="1" applyFill="1" applyBorder="1" applyAlignment="1">
      <alignment horizontal="center" vertical="top" wrapText="1"/>
    </xf>
    <xf numFmtId="2" fontId="88" fillId="0" borderId="11" xfId="0" applyNumberFormat="1" applyFont="1" applyFill="1" applyBorder="1" applyAlignment="1">
      <alignment horizontal="center" vertical="top" wrapText="1"/>
    </xf>
    <xf numFmtId="2" fontId="88" fillId="0" borderId="25" xfId="0" applyNumberFormat="1" applyFont="1" applyBorder="1" applyAlignment="1">
      <alignment horizontal="center" vertical="top" wrapText="1"/>
    </xf>
    <xf numFmtId="2" fontId="88" fillId="0" borderId="27" xfId="0" applyNumberFormat="1" applyFont="1" applyBorder="1" applyAlignment="1">
      <alignment horizontal="center" vertical="top" wrapText="1"/>
    </xf>
    <xf numFmtId="2" fontId="88" fillId="0" borderId="11" xfId="0" applyNumberFormat="1" applyFont="1" applyBorder="1" applyAlignment="1">
      <alignment horizontal="center" vertical="top" wrapText="1"/>
    </xf>
    <xf numFmtId="2" fontId="88" fillId="0" borderId="63" xfId="0" applyNumberFormat="1" applyFont="1" applyFill="1" applyBorder="1" applyAlignment="1">
      <alignment horizontal="center" vertical="top" wrapText="1"/>
    </xf>
    <xf numFmtId="2" fontId="88" fillId="48" borderId="35" xfId="0" applyNumberFormat="1" applyFont="1" applyFill="1" applyBorder="1" applyAlignment="1">
      <alignment horizontal="center" vertical="top" wrapText="1"/>
    </xf>
    <xf numFmtId="2" fontId="88" fillId="48" borderId="76" xfId="0" applyNumberFormat="1" applyFont="1" applyFill="1" applyBorder="1" applyAlignment="1">
      <alignment horizontal="center" vertical="top" wrapText="1"/>
    </xf>
    <xf numFmtId="2" fontId="88" fillId="48" borderId="77" xfId="0" applyNumberFormat="1" applyFont="1" applyFill="1" applyBorder="1" applyAlignment="1">
      <alignment horizontal="center" vertical="top" wrapText="1"/>
    </xf>
    <xf numFmtId="2" fontId="88" fillId="48" borderId="60" xfId="0" applyNumberFormat="1" applyFont="1" applyFill="1" applyBorder="1" applyAlignment="1">
      <alignment horizontal="center" vertical="top" wrapText="1"/>
    </xf>
    <xf numFmtId="2" fontId="88" fillId="48" borderId="27" xfId="0" applyNumberFormat="1" applyFont="1" applyFill="1" applyBorder="1" applyAlignment="1">
      <alignment horizontal="center" vertical="top" wrapText="1"/>
    </xf>
    <xf numFmtId="2" fontId="88" fillId="48" borderId="11" xfId="0" applyNumberFormat="1" applyFont="1" applyFill="1" applyBorder="1" applyAlignment="1">
      <alignment horizontal="center" vertical="top" wrapText="1"/>
    </xf>
    <xf numFmtId="2" fontId="88" fillId="48" borderId="62" xfId="0" applyNumberFormat="1" applyFont="1" applyFill="1" applyBorder="1" applyAlignment="1">
      <alignment horizontal="center" vertical="top" wrapText="1"/>
    </xf>
    <xf numFmtId="2" fontId="88" fillId="48" borderId="28" xfId="0" applyNumberFormat="1" applyFont="1" applyFill="1" applyBorder="1" applyAlignment="1">
      <alignment horizontal="center" vertical="top" wrapText="1"/>
    </xf>
    <xf numFmtId="2" fontId="88" fillId="48" borderId="29" xfId="0" applyNumberFormat="1" applyFont="1" applyFill="1" applyBorder="1" applyAlignment="1">
      <alignment horizontal="center" vertical="top" wrapText="1"/>
    </xf>
    <xf numFmtId="2" fontId="88" fillId="48" borderId="30" xfId="0" applyNumberFormat="1" applyFont="1" applyFill="1" applyBorder="1" applyAlignment="1">
      <alignment horizontal="center" vertical="top" wrapText="1"/>
    </xf>
    <xf numFmtId="2" fontId="88" fillId="41" borderId="31" xfId="0" applyNumberFormat="1" applyFont="1" applyFill="1" applyBorder="1" applyAlignment="1">
      <alignment horizontal="center" vertical="top" wrapText="1"/>
    </xf>
    <xf numFmtId="2" fontId="88" fillId="41" borderId="54" xfId="0" applyNumberFormat="1" applyFont="1" applyFill="1" applyBorder="1" applyAlignment="1">
      <alignment horizontal="center" vertical="top" wrapText="1"/>
    </xf>
    <xf numFmtId="2" fontId="88" fillId="41" borderId="55" xfId="0" applyNumberFormat="1" applyFont="1" applyFill="1" applyBorder="1" applyAlignment="1">
      <alignment horizontal="center" vertical="top" wrapText="1"/>
    </xf>
    <xf numFmtId="2" fontId="88" fillId="44" borderId="42" xfId="0" applyNumberFormat="1" applyFont="1" applyFill="1" applyBorder="1" applyAlignment="1">
      <alignment horizontal="center" vertical="top" wrapText="1"/>
    </xf>
    <xf numFmtId="2" fontId="88" fillId="44" borderId="43" xfId="0" applyNumberFormat="1" applyFont="1" applyFill="1" applyBorder="1" applyAlignment="1">
      <alignment horizontal="center" vertical="top" wrapText="1"/>
    </xf>
    <xf numFmtId="2" fontId="88" fillId="44" borderId="44" xfId="0" applyNumberFormat="1" applyFont="1" applyFill="1" applyBorder="1" applyAlignment="1">
      <alignment horizontal="center" vertical="top" wrapText="1"/>
    </xf>
    <xf numFmtId="2" fontId="91" fillId="6" borderId="5" xfId="0" applyNumberFormat="1" applyFont="1" applyFill="1" applyBorder="1" applyAlignment="1">
      <alignment horizontal="center" vertical="top" wrapText="1"/>
    </xf>
    <xf numFmtId="3" fontId="56" fillId="3" borderId="5" xfId="0" applyNumberFormat="1" applyFont="1" applyFill="1" applyBorder="1" applyAlignment="1">
      <alignment horizontal="center" vertical="top" wrapText="1"/>
    </xf>
    <xf numFmtId="2" fontId="88" fillId="47" borderId="50" xfId="0" applyNumberFormat="1" applyFont="1" applyFill="1" applyBorder="1" applyAlignment="1">
      <alignment horizontal="center" vertical="top" wrapText="1"/>
    </xf>
    <xf numFmtId="2" fontId="88" fillId="47" borderId="52" xfId="0" applyNumberFormat="1" applyFont="1" applyFill="1" applyBorder="1" applyAlignment="1">
      <alignment horizontal="center" vertical="top" wrapText="1"/>
    </xf>
    <xf numFmtId="2" fontId="88" fillId="47" borderId="53" xfId="0" applyNumberFormat="1" applyFont="1" applyFill="1" applyBorder="1" applyAlignment="1">
      <alignment horizontal="center" vertical="top" wrapText="1"/>
    </xf>
    <xf numFmtId="2" fontId="88" fillId="46" borderId="50" xfId="0" applyNumberFormat="1" applyFont="1" applyFill="1" applyBorder="1" applyAlignment="1">
      <alignment horizontal="center" vertical="top" wrapText="1"/>
    </xf>
    <xf numFmtId="2" fontId="88" fillId="46" borderId="52" xfId="0" applyNumberFormat="1" applyFont="1" applyFill="1" applyBorder="1" applyAlignment="1">
      <alignment horizontal="center" vertical="top" wrapText="1"/>
    </xf>
    <xf numFmtId="2" fontId="88" fillId="46" borderId="53" xfId="0" applyNumberFormat="1" applyFont="1" applyFill="1" applyBorder="1" applyAlignment="1">
      <alignment horizontal="center" vertical="top" wrapText="1"/>
    </xf>
    <xf numFmtId="2" fontId="88" fillId="45" borderId="27" xfId="0" applyNumberFormat="1" applyFont="1" applyFill="1" applyBorder="1" applyAlignment="1">
      <alignment horizontal="center" vertical="top" wrapText="1"/>
    </xf>
    <xf numFmtId="2" fontId="88" fillId="45" borderId="11" xfId="0" applyNumberFormat="1" applyFont="1" applyFill="1" applyBorder="1" applyAlignment="1">
      <alignment horizontal="center" vertical="top" wrapText="1"/>
    </xf>
    <xf numFmtId="2" fontId="88" fillId="46" borderId="60" xfId="0" applyNumberFormat="1" applyFont="1" applyFill="1" applyBorder="1" applyAlignment="1">
      <alignment horizontal="center" vertical="top" wrapText="1"/>
    </xf>
    <xf numFmtId="2" fontId="88" fillId="46" borderId="27" xfId="0" applyNumberFormat="1" applyFont="1" applyFill="1" applyBorder="1" applyAlignment="1">
      <alignment horizontal="center" vertical="top" wrapText="1"/>
    </xf>
    <xf numFmtId="2" fontId="88" fillId="46" borderId="59" xfId="0" applyNumberFormat="1" applyFont="1" applyFill="1" applyBorder="1" applyAlignment="1">
      <alignment horizontal="center" vertical="top" wrapText="1"/>
    </xf>
    <xf numFmtId="2" fontId="88" fillId="46" borderId="57" xfId="0" applyNumberFormat="1" applyFont="1" applyFill="1" applyBorder="1" applyAlignment="1">
      <alignment horizontal="center" vertical="top" wrapText="1"/>
    </xf>
    <xf numFmtId="2" fontId="88" fillId="46" borderId="58" xfId="0" applyNumberFormat="1" applyFont="1" applyFill="1" applyBorder="1" applyAlignment="1">
      <alignment horizontal="center" vertical="top" wrapText="1"/>
    </xf>
    <xf numFmtId="2" fontId="88" fillId="46" borderId="28" xfId="0" applyNumberFormat="1" applyFont="1" applyFill="1" applyBorder="1" applyAlignment="1">
      <alignment horizontal="center" vertical="top" wrapText="1"/>
    </xf>
    <xf numFmtId="2" fontId="88" fillId="46" borderId="29" xfId="0" applyNumberFormat="1" applyFont="1" applyFill="1" applyBorder="1" applyAlignment="1">
      <alignment horizontal="center" vertical="top" wrapText="1"/>
    </xf>
    <xf numFmtId="2" fontId="88" fillId="46" borderId="30" xfId="0" applyNumberFormat="1" applyFont="1" applyFill="1" applyBorder="1" applyAlignment="1">
      <alignment horizontal="center" vertical="top" wrapText="1"/>
    </xf>
    <xf numFmtId="2" fontId="88" fillId="45" borderId="50" xfId="0" applyNumberFormat="1" applyFont="1" applyFill="1" applyBorder="1" applyAlignment="1">
      <alignment horizontal="center" vertical="top" wrapText="1"/>
    </xf>
    <xf numFmtId="2" fontId="88" fillId="45" borderId="52" xfId="0" applyNumberFormat="1" applyFont="1" applyFill="1" applyBorder="1" applyAlignment="1">
      <alignment horizontal="center" vertical="top" wrapText="1"/>
    </xf>
    <xf numFmtId="2" fontId="88" fillId="45" borderId="53" xfId="0" applyNumberFormat="1" applyFont="1" applyFill="1" applyBorder="1" applyAlignment="1">
      <alignment horizontal="center" vertical="top" wrapText="1"/>
    </xf>
    <xf numFmtId="2" fontId="8" fillId="46" borderId="50" xfId="0" applyNumberFormat="1" applyFont="1" applyFill="1" applyBorder="1" applyAlignment="1">
      <alignment horizontal="center" vertical="top" wrapText="1"/>
    </xf>
    <xf numFmtId="2" fontId="8" fillId="46" borderId="52" xfId="0" applyNumberFormat="1" applyFont="1" applyFill="1" applyBorder="1" applyAlignment="1">
      <alignment horizontal="center" vertical="top" wrapText="1"/>
    </xf>
    <xf numFmtId="2" fontId="8" fillId="46" borderId="53" xfId="0" applyNumberFormat="1" applyFont="1" applyFill="1" applyBorder="1" applyAlignment="1">
      <alignment horizontal="center" vertical="top" wrapText="1"/>
    </xf>
    <xf numFmtId="2" fontId="88" fillId="39" borderId="52" xfId="0" applyNumberFormat="1" applyFont="1" applyFill="1" applyBorder="1" applyAlignment="1">
      <alignment horizontal="center" vertical="top" wrapText="1"/>
    </xf>
    <xf numFmtId="2" fontId="88" fillId="39" borderId="53" xfId="0" applyNumberFormat="1" applyFont="1" applyFill="1" applyBorder="1" applyAlignment="1">
      <alignment horizontal="center" vertical="top" wrapText="1"/>
    </xf>
    <xf numFmtId="0" fontId="81" fillId="40" borderId="35" xfId="0" applyFont="1" applyFill="1" applyBorder="1" applyAlignment="1">
      <alignment horizontal="center" vertical="top"/>
    </xf>
    <xf numFmtId="0" fontId="81" fillId="40" borderId="76" xfId="0" applyFont="1" applyFill="1" applyBorder="1" applyAlignment="1">
      <alignment horizontal="center" vertical="top"/>
    </xf>
    <xf numFmtId="0" fontId="81" fillId="40" borderId="77" xfId="0" applyFont="1" applyFill="1" applyBorder="1" applyAlignment="1">
      <alignment horizontal="center" vertical="top"/>
    </xf>
    <xf numFmtId="2" fontId="88" fillId="41" borderId="71" xfId="0" applyNumberFormat="1" applyFont="1" applyFill="1" applyBorder="1" applyAlignment="1">
      <alignment horizontal="center" vertical="top" wrapText="1"/>
    </xf>
    <xf numFmtId="2" fontId="88" fillId="41" borderId="27" xfId="0" applyNumberFormat="1" applyFont="1" applyFill="1" applyBorder="1" applyAlignment="1">
      <alignment horizontal="center" vertical="top" wrapText="1"/>
    </xf>
    <xf numFmtId="2" fontId="88" fillId="42" borderId="5" xfId="0" applyNumberFormat="1" applyFont="1" applyFill="1" applyBorder="1" applyAlignment="1">
      <alignment horizontal="center" vertical="top" wrapText="1"/>
    </xf>
    <xf numFmtId="2" fontId="88" fillId="42" borderId="67" xfId="0" applyNumberFormat="1" applyFont="1" applyFill="1" applyBorder="1" applyAlignment="1">
      <alignment horizontal="center" vertical="top" wrapText="1"/>
    </xf>
    <xf numFmtId="2" fontId="89" fillId="0" borderId="52" xfId="0" applyNumberFormat="1" applyFont="1" applyBorder="1" applyAlignment="1">
      <alignment horizontal="center" vertical="top" wrapText="1"/>
    </xf>
    <xf numFmtId="2" fontId="89" fillId="0" borderId="54" xfId="0" applyNumberFormat="1" applyFont="1" applyBorder="1" applyAlignment="1">
      <alignment horizontal="center" vertical="top" wrapText="1"/>
    </xf>
    <xf numFmtId="2" fontId="89" fillId="0" borderId="53" xfId="0" applyNumberFormat="1" applyFont="1" applyBorder="1" applyAlignment="1">
      <alignment horizontal="center" vertical="top" wrapText="1"/>
    </xf>
    <xf numFmtId="3" fontId="94" fillId="3" borderId="5" xfId="0" applyNumberFormat="1" applyFont="1" applyFill="1" applyBorder="1" applyAlignment="1">
      <alignment horizontal="center" vertical="top" wrapText="1"/>
    </xf>
    <xf numFmtId="2" fontId="88" fillId="39" borderId="50" xfId="0" applyNumberFormat="1" applyFont="1" applyFill="1" applyBorder="1" applyAlignment="1">
      <alignment horizontal="center" vertical="top" wrapText="1"/>
    </xf>
    <xf numFmtId="2" fontId="88" fillId="39" borderId="67" xfId="0" applyNumberFormat="1" applyFont="1" applyFill="1" applyBorder="1" applyAlignment="1">
      <alignment horizontal="center" vertical="top" wrapText="1"/>
    </xf>
    <xf numFmtId="2" fontId="88" fillId="39" borderId="56" xfId="0" applyNumberFormat="1" applyFont="1" applyFill="1" applyBorder="1" applyAlignment="1">
      <alignment horizontal="center" vertical="top" wrapText="1"/>
    </xf>
    <xf numFmtId="2" fontId="88" fillId="41" borderId="5" xfId="0" applyNumberFormat="1" applyFont="1" applyFill="1" applyBorder="1" applyAlignment="1">
      <alignment horizontal="center" vertical="top" wrapText="1"/>
    </xf>
    <xf numFmtId="2" fontId="8" fillId="45" borderId="52" xfId="0" applyNumberFormat="1" applyFont="1" applyFill="1" applyBorder="1" applyAlignment="1">
      <alignment horizontal="center" vertical="top" wrapText="1"/>
    </xf>
    <xf numFmtId="2" fontId="8" fillId="45" borderId="53" xfId="0" applyNumberFormat="1" applyFont="1" applyFill="1" applyBorder="1" applyAlignment="1">
      <alignment horizontal="center" vertical="top" wrapText="1"/>
    </xf>
    <xf numFmtId="3" fontId="56" fillId="3" borderId="73" xfId="0" applyNumberFormat="1" applyFont="1" applyFill="1" applyBorder="1" applyAlignment="1">
      <alignment horizontal="center" vertical="top" wrapText="1"/>
    </xf>
    <xf numFmtId="3" fontId="56" fillId="3" borderId="6" xfId="0" applyNumberFormat="1" applyFont="1" applyFill="1" applyBorder="1" applyAlignment="1">
      <alignment horizontal="center" vertical="top" wrapText="1"/>
    </xf>
    <xf numFmtId="3" fontId="56" fillId="3" borderId="4" xfId="0" applyNumberFormat="1" applyFont="1" applyFill="1" applyBorder="1" applyAlignment="1">
      <alignment horizontal="center" vertical="top" wrapText="1"/>
    </xf>
    <xf numFmtId="3" fontId="56" fillId="0" borderId="5" xfId="0" applyNumberFormat="1" applyFont="1" applyBorder="1" applyAlignment="1">
      <alignment horizontal="center" vertical="top" wrapText="1"/>
    </xf>
    <xf numFmtId="3" fontId="94" fillId="0" borderId="73" xfId="0" applyNumberFormat="1" applyFont="1" applyFill="1" applyBorder="1" applyAlignment="1">
      <alignment horizontal="center" vertical="top" wrapText="1"/>
    </xf>
    <xf numFmtId="3" fontId="94" fillId="0" borderId="6" xfId="0" applyNumberFormat="1" applyFont="1" applyFill="1" applyBorder="1" applyAlignment="1">
      <alignment horizontal="center" vertical="top" wrapText="1"/>
    </xf>
    <xf numFmtId="3" fontId="94" fillId="0" borderId="4" xfId="0" applyNumberFormat="1" applyFont="1" applyFill="1" applyBorder="1" applyAlignment="1">
      <alignment horizontal="center" vertical="top" wrapText="1"/>
    </xf>
    <xf numFmtId="2" fontId="88" fillId="0" borderId="50" xfId="0" applyNumberFormat="1" applyFont="1" applyBorder="1" applyAlignment="1">
      <alignment horizontal="center" vertical="top" wrapText="1"/>
    </xf>
    <xf numFmtId="2" fontId="88" fillId="0" borderId="52" xfId="0" applyNumberFormat="1" applyFont="1" applyBorder="1" applyAlignment="1">
      <alignment horizontal="center" vertical="top" wrapText="1"/>
    </xf>
    <xf numFmtId="2" fontId="88" fillId="0" borderId="53" xfId="0" applyNumberFormat="1" applyFont="1" applyBorder="1" applyAlignment="1">
      <alignment horizontal="center" vertical="top" wrapText="1"/>
    </xf>
    <xf numFmtId="2" fontId="8" fillId="0" borderId="50" xfId="0" applyNumberFormat="1" applyFont="1" applyBorder="1" applyAlignment="1">
      <alignment horizontal="center" vertical="top" wrapText="1"/>
    </xf>
    <xf numFmtId="2" fontId="8" fillId="0" borderId="52" xfId="0" applyNumberFormat="1" applyFont="1" applyBorder="1" applyAlignment="1">
      <alignment horizontal="center" vertical="top" wrapText="1"/>
    </xf>
    <xf numFmtId="2" fontId="8" fillId="0" borderId="53" xfId="0" applyNumberFormat="1" applyFont="1" applyBorder="1" applyAlignment="1">
      <alignment horizontal="center" vertical="top" wrapText="1"/>
    </xf>
    <xf numFmtId="2" fontId="8" fillId="0" borderId="29" xfId="0" applyNumberFormat="1" applyFont="1" applyFill="1" applyBorder="1" applyAlignment="1">
      <alignment horizontal="center" vertical="top" wrapText="1"/>
    </xf>
    <xf numFmtId="2" fontId="8" fillId="0" borderId="30" xfId="0" applyNumberFormat="1" applyFont="1" applyFill="1" applyBorder="1" applyAlignment="1">
      <alignment horizontal="center" vertical="top" wrapText="1"/>
    </xf>
    <xf numFmtId="2" fontId="8" fillId="0" borderId="28" xfId="0" applyNumberFormat="1" applyFont="1" applyFill="1" applyBorder="1" applyAlignment="1">
      <alignment horizontal="center" vertical="top" wrapText="1"/>
    </xf>
    <xf numFmtId="2" fontId="89" fillId="0" borderId="50" xfId="0" applyNumberFormat="1" applyFont="1" applyFill="1" applyBorder="1" applyAlignment="1">
      <alignment horizontal="center" vertical="top" wrapText="1"/>
    </xf>
    <xf numFmtId="2" fontId="89" fillId="0" borderId="52" xfId="0" applyNumberFormat="1" applyFont="1" applyFill="1" applyBorder="1" applyAlignment="1">
      <alignment horizontal="center" vertical="top" wrapText="1"/>
    </xf>
    <xf numFmtId="2" fontId="89" fillId="0" borderId="53" xfId="0" applyNumberFormat="1" applyFont="1" applyFill="1" applyBorder="1" applyAlignment="1">
      <alignment horizontal="center" vertical="top" wrapText="1"/>
    </xf>
    <xf numFmtId="2" fontId="90" fillId="39" borderId="25" xfId="0" applyNumberFormat="1" applyFont="1" applyFill="1" applyBorder="1" applyAlignment="1">
      <alignment horizontal="center" vertical="top" wrapText="1"/>
    </xf>
    <xf numFmtId="2" fontId="90" fillId="39" borderId="27" xfId="0" applyNumberFormat="1" applyFont="1" applyFill="1" applyBorder="1" applyAlignment="1">
      <alignment horizontal="center" vertical="top" wrapText="1"/>
    </xf>
    <xf numFmtId="2" fontId="90" fillId="39" borderId="11" xfId="0" applyNumberFormat="1" applyFont="1" applyFill="1" applyBorder="1" applyAlignment="1">
      <alignment horizontal="center" vertical="top" wrapText="1"/>
    </xf>
    <xf numFmtId="2" fontId="90" fillId="43" borderId="67" xfId="0" applyNumberFormat="1" applyFont="1" applyFill="1" applyBorder="1" applyAlignment="1">
      <alignment horizontal="center" vertical="top" wrapText="1"/>
    </xf>
    <xf numFmtId="2" fontId="90" fillId="43" borderId="77" xfId="0" applyNumberFormat="1" applyFont="1" applyFill="1" applyBorder="1" applyAlignment="1">
      <alignment horizontal="center" vertical="top" wrapText="1"/>
    </xf>
    <xf numFmtId="2" fontId="89" fillId="0" borderId="54" xfId="0" applyNumberFormat="1" applyFont="1" applyFill="1" applyBorder="1" applyAlignment="1">
      <alignment horizontal="center" vertical="top" wrapText="1"/>
    </xf>
    <xf numFmtId="2" fontId="89" fillId="0" borderId="55" xfId="0" applyNumberFormat="1" applyFont="1" applyFill="1" applyBorder="1" applyAlignment="1">
      <alignment horizontal="center" vertical="top" wrapText="1"/>
    </xf>
    <xf numFmtId="2" fontId="8" fillId="0" borderId="50" xfId="0" applyNumberFormat="1" applyFont="1" applyFill="1" applyBorder="1" applyAlignment="1">
      <alignment horizontal="center" vertical="top" wrapText="1"/>
    </xf>
    <xf numFmtId="2" fontId="8" fillId="0" borderId="52" xfId="0" applyNumberFormat="1" applyFont="1" applyFill="1" applyBorder="1" applyAlignment="1">
      <alignment horizontal="center" vertical="top" wrapText="1"/>
    </xf>
    <xf numFmtId="2" fontId="8" fillId="0" borderId="53" xfId="0" applyNumberFormat="1" applyFont="1" applyFill="1" applyBorder="1" applyAlignment="1">
      <alignment horizontal="center" vertical="top" wrapText="1"/>
    </xf>
    <xf numFmtId="0" fontId="10" fillId="0" borderId="0" xfId="0" applyFont="1" applyFill="1" applyAlignment="1">
      <alignment horizontal="center" vertical="top" wrapText="1"/>
    </xf>
    <xf numFmtId="0" fontId="10" fillId="51" borderId="5" xfId="0" applyFont="1" applyFill="1" applyBorder="1" applyAlignment="1">
      <alignment horizontal="center" vertical="top" wrapText="1"/>
    </xf>
    <xf numFmtId="0" fontId="10" fillId="0" borderId="5" xfId="0" applyFont="1" applyFill="1" applyBorder="1" applyAlignment="1">
      <alignment horizontal="center" vertical="top" wrapText="1"/>
    </xf>
    <xf numFmtId="0" fontId="10" fillId="0" borderId="5" xfId="0" applyFont="1" applyBorder="1" applyAlignment="1">
      <alignment horizontal="center" vertical="top" wrapText="1"/>
    </xf>
    <xf numFmtId="0" fontId="10" fillId="0" borderId="73" xfId="0" applyFont="1" applyFill="1" applyBorder="1" applyAlignment="1">
      <alignment horizontal="center" vertical="top" wrapText="1"/>
    </xf>
    <xf numFmtId="0" fontId="10" fillId="0" borderId="4" xfId="0" applyFont="1" applyFill="1" applyBorder="1" applyAlignment="1">
      <alignment horizontal="center" vertical="top" wrapText="1"/>
    </xf>
    <xf numFmtId="3" fontId="92" fillId="34" borderId="73" xfId="0" applyNumberFormat="1" applyFont="1" applyFill="1" applyBorder="1" applyAlignment="1">
      <alignment horizontal="center" vertical="top" wrapText="1" shrinkToFit="1"/>
    </xf>
    <xf numFmtId="3" fontId="92" fillId="34" borderId="6" xfId="0" applyNumberFormat="1" applyFont="1" applyFill="1" applyBorder="1" applyAlignment="1">
      <alignment horizontal="center" vertical="top" wrapText="1" shrinkToFit="1"/>
    </xf>
    <xf numFmtId="3" fontId="92" fillId="34" borderId="4" xfId="0" applyNumberFormat="1" applyFont="1" applyFill="1" applyBorder="1" applyAlignment="1">
      <alignment horizontal="center" vertical="top" wrapText="1" shrinkToFit="1"/>
    </xf>
    <xf numFmtId="2" fontId="91" fillId="0" borderId="12" xfId="0" applyNumberFormat="1" applyFont="1" applyFill="1" applyBorder="1" applyAlignment="1">
      <alignment horizontal="center" vertical="center" wrapText="1"/>
    </xf>
    <xf numFmtId="2" fontId="91" fillId="0" borderId="5" xfId="0" applyNumberFormat="1" applyFont="1" applyFill="1" applyBorder="1" applyAlignment="1">
      <alignment horizontal="center" vertical="center" wrapText="1"/>
    </xf>
    <xf numFmtId="2" fontId="91" fillId="0" borderId="61" xfId="0" applyNumberFormat="1" applyFont="1" applyFill="1" applyBorder="1" applyAlignment="1">
      <alignment horizontal="center" vertical="center" wrapText="1"/>
    </xf>
    <xf numFmtId="3" fontId="92" fillId="34" borderId="49" xfId="0" applyNumberFormat="1" applyFont="1" applyFill="1" applyBorder="1" applyAlignment="1">
      <alignment horizontal="left" vertical="top" wrapText="1" shrinkToFit="1"/>
    </xf>
    <xf numFmtId="3" fontId="92" fillId="34" borderId="63" xfId="0" applyNumberFormat="1" applyFont="1" applyFill="1" applyBorder="1" applyAlignment="1">
      <alignment horizontal="left" vertical="top" wrapText="1" shrinkToFit="1"/>
    </xf>
    <xf numFmtId="3" fontId="92" fillId="34" borderId="64" xfId="0" applyNumberFormat="1" applyFont="1" applyFill="1" applyBorder="1" applyAlignment="1">
      <alignment horizontal="left" vertical="top" wrapText="1" shrinkToFit="1"/>
    </xf>
    <xf numFmtId="2" fontId="91" fillId="0" borderId="67" xfId="0" applyNumberFormat="1" applyFont="1" applyFill="1" applyBorder="1" applyAlignment="1">
      <alignment horizontal="center" vertical="center" wrapText="1"/>
    </xf>
    <xf numFmtId="2" fontId="8" fillId="3" borderId="31" xfId="0" applyNumberFormat="1" applyFont="1" applyFill="1" applyBorder="1" applyAlignment="1">
      <alignment horizontal="center" vertical="center" wrapText="1"/>
    </xf>
    <xf numFmtId="2" fontId="8" fillId="3" borderId="54" xfId="0" applyNumberFormat="1" applyFont="1" applyFill="1" applyBorder="1" applyAlignment="1">
      <alignment horizontal="center" vertical="center" wrapText="1"/>
    </xf>
    <xf numFmtId="2" fontId="8" fillId="3" borderId="55" xfId="0" applyNumberFormat="1" applyFont="1" applyFill="1" applyBorder="1" applyAlignment="1">
      <alignment horizontal="center" vertical="center" wrapText="1"/>
    </xf>
    <xf numFmtId="2" fontId="8" fillId="3" borderId="60" xfId="0" applyNumberFormat="1" applyFont="1" applyFill="1" applyBorder="1" applyAlignment="1">
      <alignment horizontal="center" vertical="center" wrapText="1"/>
    </xf>
    <xf numFmtId="2" fontId="8" fillId="3" borderId="27" xfId="0" applyNumberFormat="1" applyFont="1" applyFill="1" applyBorder="1" applyAlignment="1">
      <alignment horizontal="center" vertical="center" wrapText="1"/>
    </xf>
    <xf numFmtId="2" fontId="8" fillId="3" borderId="62" xfId="0" applyNumberFormat="1" applyFont="1" applyFill="1" applyBorder="1" applyAlignment="1">
      <alignment horizontal="center" vertical="center" wrapText="1"/>
    </xf>
    <xf numFmtId="0" fontId="101" fillId="0" borderId="50" xfId="0" applyFont="1" applyFill="1" applyBorder="1" applyAlignment="1">
      <alignment horizontal="center"/>
    </xf>
    <xf numFmtId="0" fontId="101" fillId="0" borderId="52" xfId="0" applyFont="1" applyFill="1" applyBorder="1" applyAlignment="1">
      <alignment horizontal="center"/>
    </xf>
    <xf numFmtId="0" fontId="101" fillId="0" borderId="53" xfId="0" applyFont="1" applyFill="1" applyBorder="1" applyAlignment="1">
      <alignment horizontal="center"/>
    </xf>
    <xf numFmtId="2" fontId="92" fillId="0" borderId="31" xfId="0" applyNumberFormat="1" applyFont="1" applyFill="1" applyBorder="1" applyAlignment="1">
      <alignment horizontal="center" vertical="center" wrapText="1"/>
    </xf>
    <xf numFmtId="2" fontId="92" fillId="0" borderId="54" xfId="0" applyNumberFormat="1" applyFont="1" applyFill="1" applyBorder="1" applyAlignment="1">
      <alignment horizontal="center" vertical="center" wrapText="1"/>
    </xf>
    <xf numFmtId="2" fontId="92" fillId="0" borderId="55" xfId="0" applyNumberFormat="1" applyFont="1" applyFill="1" applyBorder="1" applyAlignment="1">
      <alignment horizontal="center" vertical="center" wrapText="1"/>
    </xf>
    <xf numFmtId="2" fontId="92" fillId="0" borderId="41" xfId="0" applyNumberFormat="1" applyFont="1" applyFill="1" applyBorder="1" applyAlignment="1">
      <alignment horizontal="center" vertical="center" wrapText="1"/>
    </xf>
    <xf numFmtId="2" fontId="92" fillId="0" borderId="0" xfId="0" applyNumberFormat="1" applyFont="1" applyFill="1" applyBorder="1" applyAlignment="1">
      <alignment horizontal="center" vertical="center" wrapText="1"/>
    </xf>
    <xf numFmtId="2" fontId="92" fillId="0" borderId="66" xfId="0" applyNumberFormat="1" applyFont="1" applyFill="1" applyBorder="1" applyAlignment="1">
      <alignment horizontal="center" vertical="center" wrapText="1"/>
    </xf>
    <xf numFmtId="2" fontId="92" fillId="0" borderId="60" xfId="0" applyNumberFormat="1" applyFont="1" applyFill="1" applyBorder="1" applyAlignment="1">
      <alignment horizontal="center" vertical="center" wrapText="1"/>
    </xf>
    <xf numFmtId="2" fontId="92" fillId="0" borderId="27" xfId="0" applyNumberFormat="1" applyFont="1" applyFill="1" applyBorder="1" applyAlignment="1">
      <alignment horizontal="center" vertical="center" wrapText="1"/>
    </xf>
    <xf numFmtId="2" fontId="92" fillId="0" borderId="62" xfId="0" applyNumberFormat="1" applyFont="1" applyFill="1" applyBorder="1" applyAlignment="1">
      <alignment horizontal="center" vertical="center" wrapText="1"/>
    </xf>
    <xf numFmtId="2" fontId="56" fillId="0" borderId="77" xfId="0" applyNumberFormat="1" applyFont="1" applyFill="1" applyBorder="1" applyAlignment="1">
      <alignment horizontal="center" vertical="center" wrapText="1"/>
    </xf>
    <xf numFmtId="2" fontId="56" fillId="0" borderId="5" xfId="0" applyNumberFormat="1" applyFont="1" applyFill="1" applyBorder="1" applyAlignment="1">
      <alignment horizontal="center" vertical="center" wrapText="1"/>
    </xf>
    <xf numFmtId="2" fontId="56" fillId="0" borderId="61" xfId="0" applyNumberFormat="1" applyFont="1" applyFill="1" applyBorder="1" applyAlignment="1">
      <alignment horizontal="center" vertical="center" wrapText="1"/>
    </xf>
    <xf numFmtId="2" fontId="56" fillId="0" borderId="35" xfId="0" applyNumberFormat="1" applyFont="1" applyFill="1" applyBorder="1" applyAlignment="1">
      <alignment horizontal="center" vertical="center" wrapText="1"/>
    </xf>
    <xf numFmtId="2" fontId="56" fillId="0" borderId="76" xfId="0" applyNumberFormat="1" applyFont="1" applyFill="1" applyBorder="1" applyAlignment="1">
      <alignment horizontal="center" vertical="center" wrapText="1"/>
    </xf>
    <xf numFmtId="2" fontId="56" fillId="0" borderId="12" xfId="0" applyNumberFormat="1" applyFont="1" applyFill="1" applyBorder="1" applyAlignment="1">
      <alignment horizontal="center" vertical="center" wrapText="1"/>
    </xf>
    <xf numFmtId="0" fontId="92" fillId="0" borderId="65" xfId="0" applyFont="1" applyFill="1" applyBorder="1" applyAlignment="1">
      <alignment horizontal="center" vertical="center"/>
    </xf>
    <xf numFmtId="0" fontId="92" fillId="0" borderId="63" xfId="0" applyFont="1" applyFill="1" applyBorder="1" applyAlignment="1">
      <alignment horizontal="center" vertical="center"/>
    </xf>
    <xf numFmtId="0" fontId="92" fillId="0" borderId="64" xfId="0" applyFont="1" applyFill="1" applyBorder="1" applyAlignment="1">
      <alignment horizontal="center" vertical="center"/>
    </xf>
    <xf numFmtId="0" fontId="56" fillId="0" borderId="55" xfId="388" applyFont="1" applyFill="1" applyBorder="1" applyAlignment="1">
      <alignment horizontal="center" vertical="center" wrapText="1"/>
    </xf>
    <xf numFmtId="0" fontId="56" fillId="0" borderId="66" xfId="388" applyFont="1" applyFill="1" applyBorder="1" applyAlignment="1">
      <alignment horizontal="center" vertical="center" wrapText="1"/>
    </xf>
    <xf numFmtId="0" fontId="56" fillId="0" borderId="62" xfId="388" applyFont="1" applyFill="1" applyBorder="1" applyAlignment="1">
      <alignment horizontal="center" vertical="center" wrapText="1"/>
    </xf>
    <xf numFmtId="0" fontId="91" fillId="0" borderId="77" xfId="388" applyFont="1" applyFill="1" applyBorder="1" applyAlignment="1">
      <alignment horizontal="center" vertical="center" wrapText="1"/>
    </xf>
    <xf numFmtId="0" fontId="91" fillId="0" borderId="5" xfId="388" applyFont="1" applyFill="1" applyBorder="1" applyAlignment="1">
      <alignment horizontal="center" vertical="center" wrapText="1"/>
    </xf>
    <xf numFmtId="0" fontId="92" fillId="0" borderId="0" xfId="0" applyFont="1" applyFill="1" applyAlignment="1">
      <alignment horizontal="center" wrapText="1" shrinkToFit="1"/>
    </xf>
    <xf numFmtId="3" fontId="94" fillId="3" borderId="73" xfId="0" applyNumberFormat="1" applyFont="1" applyFill="1" applyBorder="1" applyAlignment="1">
      <alignment horizontal="center" vertical="top" wrapText="1"/>
    </xf>
    <xf numFmtId="3" fontId="94" fillId="3" borderId="6" xfId="0" applyNumberFormat="1" applyFont="1" applyFill="1" applyBorder="1" applyAlignment="1">
      <alignment horizontal="center" vertical="top" wrapText="1"/>
    </xf>
    <xf numFmtId="3" fontId="94" fillId="3" borderId="4" xfId="0" applyNumberFormat="1" applyFont="1" applyFill="1" applyBorder="1" applyAlignment="1">
      <alignment horizontal="center" vertical="top" wrapText="1"/>
    </xf>
    <xf numFmtId="2" fontId="88" fillId="41" borderId="35" xfId="0" applyNumberFormat="1" applyFont="1" applyFill="1" applyBorder="1" applyAlignment="1">
      <alignment horizontal="center" vertical="top" wrapText="1"/>
    </xf>
    <xf numFmtId="2" fontId="88" fillId="41" borderId="76" xfId="0" applyNumberFormat="1" applyFont="1" applyFill="1" applyBorder="1" applyAlignment="1">
      <alignment horizontal="center" vertical="top" wrapText="1"/>
    </xf>
    <xf numFmtId="2" fontId="88" fillId="41" borderId="77" xfId="0" applyNumberFormat="1" applyFont="1" applyFill="1" applyBorder="1" applyAlignment="1">
      <alignment horizontal="center" vertical="top" wrapText="1"/>
    </xf>
    <xf numFmtId="2" fontId="88" fillId="41" borderId="67" xfId="0" applyNumberFormat="1" applyFont="1" applyFill="1" applyBorder="1" applyAlignment="1">
      <alignment horizontal="center" vertical="top" wrapText="1"/>
    </xf>
    <xf numFmtId="2" fontId="89" fillId="0" borderId="31" xfId="0" applyNumberFormat="1" applyFont="1" applyFill="1" applyBorder="1" applyAlignment="1">
      <alignment horizontal="center" vertical="top" wrapText="1"/>
    </xf>
    <xf numFmtId="2" fontId="89" fillId="0" borderId="50" xfId="0" applyNumberFormat="1" applyFont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29" fillId="0" borderId="1" xfId="0" applyFont="1" applyBorder="1" applyAlignment="1">
      <alignment horizontal="center" vertical="top" wrapText="1"/>
    </xf>
    <xf numFmtId="0" fontId="29" fillId="0" borderId="4" xfId="0" applyFont="1" applyBorder="1" applyAlignment="1">
      <alignment horizontal="center" vertical="top" wrapText="1"/>
    </xf>
    <xf numFmtId="0" fontId="29" fillId="0" borderId="5" xfId="0" applyFont="1" applyBorder="1" applyAlignment="1">
      <alignment horizontal="center" vertical="top" wrapText="1"/>
    </xf>
    <xf numFmtId="0" fontId="49" fillId="0" borderId="5" xfId="0" applyFont="1" applyFill="1" applyBorder="1" applyAlignment="1">
      <alignment horizontal="center" vertical="top" wrapText="1"/>
    </xf>
    <xf numFmtId="0" fontId="9" fillId="33" borderId="2" xfId="0" applyFont="1" applyFill="1" applyBorder="1" applyAlignment="1">
      <alignment horizontal="center" vertical="top" wrapText="1"/>
    </xf>
    <xf numFmtId="0" fontId="29" fillId="0" borderId="5" xfId="0" applyFont="1" applyFill="1" applyBorder="1" applyAlignment="1">
      <alignment horizontal="center" vertical="top" wrapText="1"/>
    </xf>
    <xf numFmtId="0" fontId="10" fillId="0" borderId="1" xfId="0" applyFont="1" applyBorder="1" applyAlignment="1">
      <alignment horizontal="center" vertical="top" wrapText="1"/>
    </xf>
    <xf numFmtId="0" fontId="10" fillId="0" borderId="4" xfId="0" applyFont="1" applyBorder="1" applyAlignment="1">
      <alignment horizontal="center" vertical="top" wrapText="1"/>
    </xf>
    <xf numFmtId="0" fontId="10" fillId="0" borderId="2" xfId="0" applyFont="1" applyBorder="1" applyAlignment="1">
      <alignment horizontal="center" vertical="top"/>
    </xf>
    <xf numFmtId="0" fontId="10" fillId="0" borderId="8" xfId="0" applyFont="1" applyBorder="1" applyAlignment="1">
      <alignment horizontal="center" vertical="top"/>
    </xf>
    <xf numFmtId="0" fontId="10" fillId="0" borderId="76" xfId="0" applyFont="1" applyBorder="1" applyAlignment="1">
      <alignment horizontal="center" vertical="top"/>
    </xf>
    <xf numFmtId="0" fontId="29" fillId="0" borderId="1" xfId="0" applyFont="1" applyFill="1" applyBorder="1" applyAlignment="1">
      <alignment horizontal="center" vertical="top" wrapText="1"/>
    </xf>
    <xf numFmtId="0" fontId="29" fillId="0" borderId="4" xfId="0" applyFont="1" applyFill="1" applyBorder="1" applyAlignment="1">
      <alignment horizontal="center" vertical="top" wrapText="1"/>
    </xf>
    <xf numFmtId="0" fontId="49" fillId="4" borderId="1" xfId="0" applyFont="1" applyFill="1" applyBorder="1" applyAlignment="1">
      <alignment horizontal="center" vertical="top" wrapText="1"/>
    </xf>
    <xf numFmtId="0" fontId="49" fillId="4" borderId="4" xfId="0" applyFont="1" applyFill="1" applyBorder="1" applyAlignment="1">
      <alignment horizontal="center" vertical="top" wrapText="1"/>
    </xf>
    <xf numFmtId="0" fontId="1" fillId="0" borderId="1" xfId="4" applyBorder="1" applyAlignment="1">
      <alignment horizontal="center" vertical="top" wrapText="1"/>
    </xf>
    <xf numFmtId="0" fontId="1" fillId="0" borderId="6" xfId="4" applyBorder="1" applyAlignment="1">
      <alignment horizontal="center" vertical="top" wrapText="1"/>
    </xf>
    <xf numFmtId="0" fontId="1" fillId="0" borderId="4" xfId="4" applyBorder="1" applyAlignment="1">
      <alignment horizontal="center" vertical="top" wrapText="1"/>
    </xf>
    <xf numFmtId="0" fontId="35" fillId="0" borderId="5" xfId="4" applyFont="1" applyBorder="1" applyAlignment="1">
      <alignment horizontal="center" vertical="top" wrapText="1"/>
    </xf>
    <xf numFmtId="0" fontId="35" fillId="0" borderId="5" xfId="4" applyFont="1" applyFill="1" applyBorder="1" applyAlignment="1">
      <alignment horizontal="center" vertical="top" wrapText="1"/>
    </xf>
    <xf numFmtId="0" fontId="105" fillId="0" borderId="5" xfId="0" applyFont="1" applyBorder="1" applyAlignment="1">
      <alignment horizontal="center" vertical="top" wrapText="1"/>
    </xf>
    <xf numFmtId="0" fontId="47" fillId="0" borderId="2" xfId="0" applyFont="1" applyBorder="1" applyAlignment="1">
      <alignment horizontal="center" vertical="top"/>
    </xf>
    <xf numFmtId="0" fontId="47" fillId="0" borderId="8" xfId="0" applyFont="1" applyBorder="1" applyAlignment="1">
      <alignment horizontal="center" vertical="top"/>
    </xf>
    <xf numFmtId="0" fontId="47" fillId="0" borderId="3" xfId="0" applyFont="1" applyBorder="1" applyAlignment="1">
      <alignment horizontal="center" vertical="top"/>
    </xf>
    <xf numFmtId="0" fontId="0" fillId="0" borderId="2" xfId="0" applyFill="1" applyBorder="1" applyAlignment="1">
      <alignment horizontal="center" vertical="top"/>
    </xf>
    <xf numFmtId="0" fontId="0" fillId="0" borderId="8" xfId="0" applyFill="1" applyBorder="1" applyAlignment="1">
      <alignment horizontal="center" vertical="top"/>
    </xf>
    <xf numFmtId="0" fontId="0" fillId="0" borderId="3" xfId="0" applyFill="1" applyBorder="1" applyAlignment="1">
      <alignment horizontal="center" vertical="top"/>
    </xf>
    <xf numFmtId="0" fontId="0" fillId="5" borderId="2" xfId="0" applyFill="1" applyBorder="1" applyAlignment="1">
      <alignment horizontal="center" vertical="top"/>
    </xf>
    <xf numFmtId="0" fontId="0" fillId="5" borderId="8" xfId="0" applyFill="1" applyBorder="1" applyAlignment="1">
      <alignment horizontal="center" vertical="top"/>
    </xf>
    <xf numFmtId="0" fontId="0" fillId="5" borderId="3" xfId="0" applyFill="1" applyBorder="1" applyAlignment="1">
      <alignment horizontal="center" vertical="top"/>
    </xf>
    <xf numFmtId="0" fontId="0" fillId="0" borderId="0" xfId="0" applyBorder="1" applyAlignment="1">
      <alignment horizontal="center" vertical="top"/>
    </xf>
    <xf numFmtId="0" fontId="3" fillId="0" borderId="2" xfId="0" applyFont="1" applyFill="1" applyBorder="1" applyAlignment="1">
      <alignment vertical="top"/>
    </xf>
    <xf numFmtId="0" fontId="3" fillId="0" borderId="8" xfId="0" applyFont="1" applyFill="1" applyBorder="1" applyAlignment="1">
      <alignment vertical="top"/>
    </xf>
    <xf numFmtId="0" fontId="3" fillId="0" borderId="3" xfId="0" applyFont="1" applyFill="1" applyBorder="1" applyAlignment="1">
      <alignment vertical="top"/>
    </xf>
    <xf numFmtId="0" fontId="2" fillId="0" borderId="2" xfId="0" applyFont="1" applyFill="1" applyBorder="1" applyAlignment="1">
      <alignment vertical="top" wrapText="1"/>
    </xf>
    <xf numFmtId="0" fontId="2" fillId="0" borderId="8" xfId="0" applyFont="1" applyFill="1" applyBorder="1" applyAlignment="1">
      <alignment vertical="top" wrapText="1"/>
    </xf>
    <xf numFmtId="0" fontId="2" fillId="0" borderId="3" xfId="0" applyFont="1" applyFill="1" applyBorder="1" applyAlignment="1">
      <alignment vertical="top" wrapText="1"/>
    </xf>
    <xf numFmtId="0" fontId="2" fillId="0" borderId="2" xfId="0" applyFont="1" applyBorder="1" applyAlignment="1">
      <alignment vertical="top" wrapText="1"/>
    </xf>
    <xf numFmtId="0" fontId="2" fillId="0" borderId="8" xfId="0" applyFont="1" applyBorder="1" applyAlignment="1">
      <alignment vertical="top" wrapText="1"/>
    </xf>
    <xf numFmtId="0" fontId="2" fillId="0" borderId="3" xfId="0" applyFont="1" applyBorder="1" applyAlignment="1">
      <alignment vertical="top" wrapText="1"/>
    </xf>
    <xf numFmtId="0" fontId="2" fillId="0" borderId="2" xfId="0" applyFont="1" applyFill="1" applyBorder="1" applyAlignment="1">
      <alignment horizontal="center" vertical="top" wrapText="1"/>
    </xf>
    <xf numFmtId="0" fontId="2" fillId="0" borderId="8" xfId="0" applyFont="1" applyFill="1" applyBorder="1" applyAlignment="1">
      <alignment horizontal="center" vertical="top" wrapText="1"/>
    </xf>
    <xf numFmtId="0" fontId="2" fillId="0" borderId="3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 vertical="top"/>
    </xf>
    <xf numFmtId="0" fontId="0" fillId="0" borderId="4" xfId="0" applyBorder="1" applyAlignment="1">
      <alignment horizontal="center" vertical="top"/>
    </xf>
    <xf numFmtId="0" fontId="0" fillId="0" borderId="7" xfId="0" applyBorder="1" applyAlignment="1">
      <alignment horizontal="center" vertical="top" wrapText="1"/>
    </xf>
    <xf numFmtId="0" fontId="35" fillId="0" borderId="1" xfId="0" applyFont="1" applyBorder="1" applyAlignment="1">
      <alignment horizontal="center" vertical="top" wrapText="1"/>
    </xf>
    <xf numFmtId="0" fontId="35" fillId="0" borderId="4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3" xfId="0" applyFont="1" applyBorder="1" applyAlignment="1">
      <alignment horizontal="center" vertical="top" wrapText="1"/>
    </xf>
    <xf numFmtId="0" fontId="33" fillId="4" borderId="8" xfId="0" applyFont="1" applyFill="1" applyBorder="1" applyAlignment="1">
      <alignment horizontal="center" vertical="top" wrapText="1"/>
    </xf>
    <xf numFmtId="0" fontId="33" fillId="4" borderId="3" xfId="0" applyFont="1" applyFill="1" applyBorder="1" applyAlignment="1">
      <alignment horizontal="center" vertical="top" wrapText="1"/>
    </xf>
    <xf numFmtId="0" fontId="2" fillId="0" borderId="1" xfId="0" applyFont="1" applyBorder="1" applyAlignment="1">
      <alignment horizontal="center" vertical="top" wrapText="1"/>
    </xf>
    <xf numFmtId="0" fontId="2" fillId="0" borderId="4" xfId="0" applyFont="1" applyBorder="1" applyAlignment="1">
      <alignment horizontal="center" vertical="top" wrapText="1"/>
    </xf>
    <xf numFmtId="0" fontId="35" fillId="0" borderId="24" xfId="0" applyFont="1" applyBorder="1" applyAlignment="1">
      <alignment horizontal="center" vertical="top" wrapText="1"/>
    </xf>
    <xf numFmtId="0" fontId="35" fillId="0" borderId="23" xfId="0" applyFont="1" applyBorder="1" applyAlignment="1">
      <alignment horizontal="center" vertical="top" wrapText="1"/>
    </xf>
    <xf numFmtId="0" fontId="35" fillId="0" borderId="7" xfId="0" applyFont="1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33" fillId="0" borderId="8" xfId="0" applyFont="1" applyBorder="1" applyAlignment="1">
      <alignment horizontal="center" vertical="top" wrapText="1"/>
    </xf>
    <xf numFmtId="0" fontId="33" fillId="0" borderId="3" xfId="0" applyFont="1" applyBorder="1" applyAlignment="1">
      <alignment horizontal="center" vertical="top" wrapText="1"/>
    </xf>
    <xf numFmtId="0" fontId="69" fillId="0" borderId="5" xfId="0" applyFont="1" applyBorder="1" applyAlignment="1">
      <alignment horizontal="center" vertical="top" wrapText="1"/>
    </xf>
    <xf numFmtId="0" fontId="69" fillId="38" borderId="2" xfId="0" applyFont="1" applyFill="1" applyBorder="1" applyAlignment="1">
      <alignment horizontal="center" vertical="top" wrapText="1"/>
    </xf>
    <xf numFmtId="0" fontId="69" fillId="38" borderId="8" xfId="0" applyFont="1" applyFill="1" applyBorder="1" applyAlignment="1">
      <alignment horizontal="center" vertical="top" wrapText="1"/>
    </xf>
    <xf numFmtId="0" fontId="69" fillId="38" borderId="3" xfId="0" applyFont="1" applyFill="1" applyBorder="1" applyAlignment="1">
      <alignment horizontal="center" vertical="top" wrapText="1"/>
    </xf>
    <xf numFmtId="0" fontId="35" fillId="0" borderId="33" xfId="0" applyFont="1" applyFill="1" applyBorder="1" applyAlignment="1">
      <alignment horizontal="center" vertical="top" wrapText="1"/>
    </xf>
    <xf numFmtId="0" fontId="35" fillId="5" borderId="33" xfId="0" applyFont="1" applyFill="1" applyBorder="1" applyAlignment="1">
      <alignment horizontal="center" vertical="top" wrapText="1"/>
    </xf>
    <xf numFmtId="0" fontId="35" fillId="5" borderId="34" xfId="0" applyFont="1" applyFill="1" applyBorder="1" applyAlignment="1">
      <alignment horizontal="center" vertical="top" wrapText="1"/>
    </xf>
    <xf numFmtId="0" fontId="71" fillId="4" borderId="33" xfId="0" applyFont="1" applyFill="1" applyBorder="1" applyAlignment="1">
      <alignment horizontal="center" vertical="top" wrapText="1"/>
    </xf>
    <xf numFmtId="0" fontId="71" fillId="4" borderId="34" xfId="0" applyFont="1" applyFill="1" applyBorder="1" applyAlignment="1">
      <alignment horizontal="center" vertical="top" wrapText="1"/>
    </xf>
    <xf numFmtId="0" fontId="71" fillId="31" borderId="34" xfId="0" applyFont="1" applyFill="1" applyBorder="1" applyAlignment="1">
      <alignment horizontal="center" vertical="top" wrapText="1"/>
    </xf>
    <xf numFmtId="0" fontId="71" fillId="31" borderId="29" xfId="0" applyFont="1" applyFill="1" applyBorder="1"/>
    <xf numFmtId="0" fontId="71" fillId="31" borderId="30" xfId="0" applyFont="1" applyFill="1" applyBorder="1"/>
    <xf numFmtId="0" fontId="154" fillId="0" borderId="57" xfId="0" applyFont="1" applyBorder="1" applyAlignment="1">
      <alignment horizontal="center" vertical="top" wrapText="1"/>
    </xf>
    <xf numFmtId="0" fontId="0" fillId="0" borderId="28" xfId="0" applyBorder="1" applyAlignment="1">
      <alignment horizontal="center" vertical="top" wrapText="1"/>
    </xf>
    <xf numFmtId="0" fontId="0" fillId="0" borderId="39" xfId="0" applyBorder="1" applyAlignment="1">
      <alignment horizontal="center" vertical="top" wrapText="1"/>
    </xf>
    <xf numFmtId="0" fontId="35" fillId="0" borderId="32" xfId="0" applyFont="1" applyFill="1" applyBorder="1" applyAlignment="1">
      <alignment horizontal="center" vertical="top" wrapText="1"/>
    </xf>
    <xf numFmtId="0" fontId="35" fillId="0" borderId="34" xfId="0" applyFont="1" applyFill="1" applyBorder="1" applyAlignment="1">
      <alignment horizontal="center" vertical="top" wrapText="1"/>
    </xf>
    <xf numFmtId="0" fontId="53" fillId="0" borderId="0" xfId="0" applyFont="1" applyAlignment="1">
      <alignment horizontal="right" vertical="top"/>
    </xf>
    <xf numFmtId="0" fontId="53" fillId="0" borderId="0" xfId="0" applyFont="1" applyAlignment="1">
      <alignment vertical="top"/>
    </xf>
    <xf numFmtId="0" fontId="53" fillId="0" borderId="0" xfId="0" applyFont="1" applyAlignment="1">
      <alignment horizontal="left" vertical="top"/>
    </xf>
    <xf numFmtId="0" fontId="53" fillId="0" borderId="0" xfId="0" applyFont="1" applyAlignment="1">
      <alignment horizontal="center" vertical="top" wrapText="1"/>
    </xf>
    <xf numFmtId="0" fontId="53" fillId="0" borderId="5" xfId="0" applyFont="1" applyBorder="1" applyAlignment="1">
      <alignment horizontal="center" vertical="top"/>
    </xf>
    <xf numFmtId="0" fontId="53" fillId="0" borderId="5" xfId="0" applyFont="1" applyBorder="1" applyAlignment="1">
      <alignment horizontal="center" vertical="top" wrapText="1"/>
    </xf>
    <xf numFmtId="0" fontId="53" fillId="0" borderId="2" xfId="0" applyFont="1" applyFill="1" applyBorder="1" applyAlignment="1">
      <alignment horizontal="center" vertical="top" wrapText="1"/>
    </xf>
    <xf numFmtId="0" fontId="53" fillId="0" borderId="8" xfId="0" applyFont="1" applyFill="1" applyBorder="1" applyAlignment="1">
      <alignment horizontal="center" vertical="top" wrapText="1"/>
    </xf>
    <xf numFmtId="0" fontId="53" fillId="0" borderId="5" xfId="0" applyFont="1" applyFill="1" applyBorder="1" applyAlignment="1">
      <alignment horizontal="center" vertical="top" wrapText="1"/>
    </xf>
    <xf numFmtId="0" fontId="53" fillId="0" borderId="5" xfId="0" applyFont="1" applyFill="1" applyBorder="1" applyAlignment="1">
      <alignment horizontal="center" vertical="top"/>
    </xf>
    <xf numFmtId="0" fontId="116" fillId="0" borderId="0" xfId="605" applyFont="1" applyAlignment="1">
      <alignment horizontal="center" vertical="top"/>
    </xf>
    <xf numFmtId="0" fontId="133" fillId="0" borderId="0" xfId="605" applyFont="1" applyAlignment="1">
      <alignment horizontal="center" vertical="top"/>
    </xf>
    <xf numFmtId="0" fontId="117" fillId="0" borderId="0" xfId="605" applyFont="1" applyBorder="1" applyAlignment="1">
      <alignment horizontal="center" vertical="top"/>
    </xf>
    <xf numFmtId="0" fontId="115" fillId="3" borderId="5" xfId="605" applyFill="1" applyBorder="1" applyAlignment="1">
      <alignment horizontal="center" vertical="top"/>
    </xf>
    <xf numFmtId="0" fontId="116" fillId="0" borderId="27" xfId="605" applyFont="1" applyBorder="1" applyAlignment="1">
      <alignment horizontal="center" vertical="top"/>
    </xf>
    <xf numFmtId="0" fontId="0" fillId="55" borderId="67" xfId="605" applyFont="1" applyFill="1" applyBorder="1" applyAlignment="1">
      <alignment horizontal="center" vertical="top"/>
    </xf>
    <xf numFmtId="0" fontId="115" fillId="55" borderId="68" xfId="605" applyFill="1" applyBorder="1" applyAlignment="1">
      <alignment horizontal="center" vertical="top"/>
    </xf>
    <xf numFmtId="0" fontId="115" fillId="55" borderId="69" xfId="605" applyFill="1" applyBorder="1" applyAlignment="1">
      <alignment horizontal="center" vertical="top"/>
    </xf>
    <xf numFmtId="0" fontId="0" fillId="0" borderId="67" xfId="605" applyFont="1" applyFill="1" applyBorder="1" applyAlignment="1">
      <alignment horizontal="center" vertical="top"/>
    </xf>
    <xf numFmtId="0" fontId="115" fillId="0" borderId="68" xfId="605" applyFill="1" applyBorder="1" applyAlignment="1">
      <alignment horizontal="center" vertical="top"/>
    </xf>
    <xf numFmtId="0" fontId="115" fillId="0" borderId="69" xfId="605" applyFill="1" applyBorder="1" applyAlignment="1">
      <alignment horizontal="center" vertical="top"/>
    </xf>
    <xf numFmtId="0" fontId="47" fillId="55" borderId="67" xfId="605" applyFont="1" applyFill="1" applyBorder="1" applyAlignment="1">
      <alignment horizontal="center" vertical="top" wrapText="1"/>
    </xf>
    <xf numFmtId="0" fontId="47" fillId="55" borderId="68" xfId="605" applyFont="1" applyFill="1" applyBorder="1" applyAlignment="1">
      <alignment horizontal="center" vertical="top" wrapText="1"/>
    </xf>
    <xf numFmtId="0" fontId="47" fillId="55" borderId="69" xfId="605" applyFont="1" applyFill="1" applyBorder="1" applyAlignment="1">
      <alignment horizontal="center" vertical="top" wrapText="1"/>
    </xf>
    <xf numFmtId="0" fontId="115" fillId="0" borderId="5" xfId="605" applyBorder="1" applyAlignment="1">
      <alignment horizontal="center" vertical="top" wrapText="1"/>
    </xf>
    <xf numFmtId="0" fontId="1" fillId="0" borderId="67" xfId="605" applyFont="1" applyBorder="1" applyAlignment="1">
      <alignment horizontal="center" vertical="top"/>
    </xf>
    <xf numFmtId="0" fontId="1" fillId="0" borderId="68" xfId="605" applyFont="1" applyBorder="1" applyAlignment="1">
      <alignment horizontal="center" vertical="top"/>
    </xf>
    <xf numFmtId="0" fontId="1" fillId="0" borderId="69" xfId="605" applyFont="1" applyBorder="1" applyAlignment="1">
      <alignment horizontal="center" vertical="top"/>
    </xf>
    <xf numFmtId="0" fontId="0" fillId="0" borderId="67" xfId="605" applyFont="1" applyBorder="1" applyAlignment="1">
      <alignment horizontal="center" vertical="top" wrapText="1"/>
    </xf>
    <xf numFmtId="0" fontId="1" fillId="0" borderId="68" xfId="605" applyFont="1" applyBorder="1" applyAlignment="1">
      <alignment horizontal="center" vertical="top" wrapText="1"/>
    </xf>
    <xf numFmtId="0" fontId="1" fillId="0" borderId="69" xfId="605" applyFont="1" applyBorder="1" applyAlignment="1">
      <alignment horizontal="center" vertical="top" wrapText="1"/>
    </xf>
    <xf numFmtId="0" fontId="47" fillId="4" borderId="67" xfId="605" applyFont="1" applyFill="1" applyBorder="1" applyAlignment="1">
      <alignment horizontal="center" vertical="top" wrapText="1"/>
    </xf>
    <xf numFmtId="0" fontId="47" fillId="4" borderId="68" xfId="605" applyFont="1" applyFill="1" applyBorder="1" applyAlignment="1">
      <alignment horizontal="center" vertical="top" wrapText="1"/>
    </xf>
    <xf numFmtId="0" fontId="47" fillId="4" borderId="69" xfId="605" applyFont="1" applyFill="1" applyBorder="1" applyAlignment="1">
      <alignment horizontal="center" vertical="top" wrapText="1"/>
    </xf>
    <xf numFmtId="0" fontId="0" fillId="0" borderId="67" xfId="605" applyFont="1" applyBorder="1" applyAlignment="1">
      <alignment horizontal="center" vertical="top"/>
    </xf>
    <xf numFmtId="0" fontId="47" fillId="0" borderId="67" xfId="605" applyFont="1" applyFill="1" applyBorder="1" applyAlignment="1">
      <alignment horizontal="center" vertical="top" wrapText="1"/>
    </xf>
    <xf numFmtId="0" fontId="47" fillId="0" borderId="68" xfId="605" applyFont="1" applyFill="1" applyBorder="1" applyAlignment="1">
      <alignment horizontal="center" vertical="top" wrapText="1"/>
    </xf>
    <xf numFmtId="0" fontId="47" fillId="0" borderId="69" xfId="605" applyFont="1" applyFill="1" applyBorder="1" applyAlignment="1">
      <alignment horizontal="center" vertical="top" wrapText="1"/>
    </xf>
    <xf numFmtId="0" fontId="90" fillId="0" borderId="27" xfId="3" applyFont="1" applyBorder="1" applyAlignment="1">
      <alignment horizontal="center" vertical="top"/>
    </xf>
    <xf numFmtId="0" fontId="90" fillId="0" borderId="0" xfId="3" applyFont="1" applyAlignment="1">
      <alignment horizontal="right" vertical="top" wrapText="1"/>
    </xf>
    <xf numFmtId="0" fontId="66" fillId="0" borderId="0" xfId="605" applyFont="1" applyAlignment="1">
      <alignment horizontal="center" vertical="top"/>
    </xf>
    <xf numFmtId="0" fontId="99" fillId="0" borderId="0" xfId="605" applyFont="1" applyAlignment="1">
      <alignment horizontal="center" vertical="top"/>
    </xf>
    <xf numFmtId="0" fontId="123" fillId="0" borderId="0" xfId="3" applyFont="1" applyAlignment="1">
      <alignment horizontal="center" vertical="top"/>
    </xf>
    <xf numFmtId="0" fontId="88" fillId="0" borderId="5" xfId="3" applyFont="1" applyBorder="1" applyAlignment="1">
      <alignment horizontal="center" vertical="top" wrapText="1"/>
    </xf>
    <xf numFmtId="0" fontId="8" fillId="0" borderId="70" xfId="3" applyFont="1" applyFill="1" applyBorder="1" applyAlignment="1">
      <alignment horizontal="center" vertical="top" wrapText="1"/>
    </xf>
    <xf numFmtId="0" fontId="8" fillId="0" borderId="71" xfId="3" applyFont="1" applyFill="1" applyBorder="1" applyAlignment="1">
      <alignment horizontal="center" vertical="top" wrapText="1"/>
    </xf>
    <xf numFmtId="0" fontId="8" fillId="0" borderId="72" xfId="3" applyFont="1" applyFill="1" applyBorder="1" applyAlignment="1">
      <alignment horizontal="center" vertical="top" wrapText="1"/>
    </xf>
    <xf numFmtId="0" fontId="8" fillId="0" borderId="25" xfId="3" applyFont="1" applyFill="1" applyBorder="1" applyAlignment="1">
      <alignment horizontal="center" vertical="top" wrapText="1"/>
    </xf>
    <xf numFmtId="0" fontId="8" fillId="0" borderId="27" xfId="3" applyFont="1" applyFill="1" applyBorder="1" applyAlignment="1">
      <alignment horizontal="center" vertical="top" wrapText="1"/>
    </xf>
    <xf numFmtId="0" fontId="8" fillId="0" borderId="11" xfId="3" applyFont="1" applyFill="1" applyBorder="1" applyAlignment="1">
      <alignment horizontal="center" vertical="top" wrapText="1"/>
    </xf>
    <xf numFmtId="0" fontId="8" fillId="0" borderId="67" xfId="3" applyFont="1" applyFill="1" applyBorder="1" applyAlignment="1">
      <alignment horizontal="center" vertical="top"/>
    </xf>
    <xf numFmtId="0" fontId="8" fillId="0" borderId="68" xfId="3" applyFont="1" applyFill="1" applyBorder="1" applyAlignment="1">
      <alignment horizontal="center" vertical="top"/>
    </xf>
    <xf numFmtId="0" fontId="8" fillId="37" borderId="5" xfId="3" applyFont="1" applyFill="1" applyBorder="1" applyAlignment="1">
      <alignment horizontal="center" vertical="top" wrapText="1"/>
    </xf>
    <xf numFmtId="0" fontId="88" fillId="0" borderId="1" xfId="3" applyFont="1" applyFill="1" applyBorder="1" applyAlignment="1">
      <alignment horizontal="center" vertical="top" wrapText="1"/>
    </xf>
    <xf numFmtId="0" fontId="88" fillId="0" borderId="6" xfId="3" applyFont="1" applyFill="1" applyBorder="1" applyAlignment="1">
      <alignment horizontal="center" vertical="top" wrapText="1"/>
    </xf>
    <xf numFmtId="0" fontId="88" fillId="0" borderId="4" xfId="3" applyFont="1" applyFill="1" applyBorder="1" applyAlignment="1">
      <alignment horizontal="center" vertical="top" wrapText="1"/>
    </xf>
    <xf numFmtId="0" fontId="8" fillId="0" borderId="5" xfId="3" applyFont="1" applyBorder="1" applyAlignment="1">
      <alignment horizontal="center" vertical="top" wrapText="1"/>
    </xf>
    <xf numFmtId="0" fontId="123" fillId="0" borderId="0" xfId="3" applyFont="1" applyAlignment="1">
      <alignment horizontal="center" vertical="top" wrapText="1"/>
    </xf>
  </cellXfs>
  <cellStyles count="634">
    <cellStyle name="20% - Акцент1 10" xfId="10"/>
    <cellStyle name="20% - Акцент1 2" xfId="11"/>
    <cellStyle name="20% - Акцент1 3" xfId="12"/>
    <cellStyle name="20% - Акцент1 4" xfId="13"/>
    <cellStyle name="20% - Акцент1 5" xfId="14"/>
    <cellStyle name="20% - Акцент1 6" xfId="15"/>
    <cellStyle name="20% - Акцент1 7" xfId="16"/>
    <cellStyle name="20% - Акцент1 8" xfId="17"/>
    <cellStyle name="20% - Акцент1 9" xfId="18"/>
    <cellStyle name="20% - Акцент2 10" xfId="19"/>
    <cellStyle name="20% - Акцент2 2" xfId="20"/>
    <cellStyle name="20% - Акцент2 3" xfId="21"/>
    <cellStyle name="20% - Акцент2 4" xfId="22"/>
    <cellStyle name="20% - Акцент2 5" xfId="23"/>
    <cellStyle name="20% - Акцент2 6" xfId="24"/>
    <cellStyle name="20% - Акцент2 7" xfId="25"/>
    <cellStyle name="20% - Акцент2 8" xfId="26"/>
    <cellStyle name="20% - Акцент2 9" xfId="27"/>
    <cellStyle name="20% - Акцент3 10" xfId="28"/>
    <cellStyle name="20% - Акцент3 2" xfId="29"/>
    <cellStyle name="20% - Акцент3 3" xfId="30"/>
    <cellStyle name="20% - Акцент3 4" xfId="31"/>
    <cellStyle name="20% - Акцент3 5" xfId="32"/>
    <cellStyle name="20% - Акцент3 6" xfId="33"/>
    <cellStyle name="20% - Акцент3 7" xfId="34"/>
    <cellStyle name="20% - Акцент3 8" xfId="35"/>
    <cellStyle name="20% - Акцент3 9" xfId="36"/>
    <cellStyle name="20% - Акцент4 10" xfId="37"/>
    <cellStyle name="20% - Акцент4 2" xfId="38"/>
    <cellStyle name="20% - Акцент4 3" xfId="39"/>
    <cellStyle name="20% - Акцент4 4" xfId="40"/>
    <cellStyle name="20% - Акцент4 5" xfId="41"/>
    <cellStyle name="20% - Акцент4 6" xfId="42"/>
    <cellStyle name="20% - Акцент4 7" xfId="43"/>
    <cellStyle name="20% - Акцент4 8" xfId="44"/>
    <cellStyle name="20% - Акцент4 9" xfId="45"/>
    <cellStyle name="20% - Акцент5 10" xfId="46"/>
    <cellStyle name="20% - Акцент5 2" xfId="47"/>
    <cellStyle name="20% - Акцент5 3" xfId="48"/>
    <cellStyle name="20% - Акцент5 4" xfId="49"/>
    <cellStyle name="20% - Акцент5 5" xfId="50"/>
    <cellStyle name="20% - Акцент5 6" xfId="51"/>
    <cellStyle name="20% - Акцент5 7" xfId="52"/>
    <cellStyle name="20% - Акцент5 8" xfId="53"/>
    <cellStyle name="20% - Акцент5 9" xfId="54"/>
    <cellStyle name="20% - Акцент6 10" xfId="55"/>
    <cellStyle name="20% - Акцент6 2" xfId="56"/>
    <cellStyle name="20% - Акцент6 3" xfId="57"/>
    <cellStyle name="20% - Акцент6 4" xfId="58"/>
    <cellStyle name="20% - Акцент6 5" xfId="59"/>
    <cellStyle name="20% - Акцент6 6" xfId="60"/>
    <cellStyle name="20% - Акцент6 7" xfId="61"/>
    <cellStyle name="20% - Акцент6 8" xfId="62"/>
    <cellStyle name="20% - Акцент6 9" xfId="63"/>
    <cellStyle name="40% - Акцент1 10" xfId="64"/>
    <cellStyle name="40% - Акцент1 2" xfId="65"/>
    <cellStyle name="40% - Акцент1 3" xfId="66"/>
    <cellStyle name="40% - Акцент1 4" xfId="67"/>
    <cellStyle name="40% - Акцент1 5" xfId="68"/>
    <cellStyle name="40% - Акцент1 6" xfId="69"/>
    <cellStyle name="40% - Акцент1 7" xfId="70"/>
    <cellStyle name="40% - Акцент1 8" xfId="71"/>
    <cellStyle name="40% - Акцент1 9" xfId="72"/>
    <cellStyle name="40% - Акцент2 10" xfId="73"/>
    <cellStyle name="40% - Акцент2 2" xfId="74"/>
    <cellStyle name="40% - Акцент2 3" xfId="75"/>
    <cellStyle name="40% - Акцент2 4" xfId="76"/>
    <cellStyle name="40% - Акцент2 5" xfId="77"/>
    <cellStyle name="40% - Акцент2 6" xfId="78"/>
    <cellStyle name="40% - Акцент2 7" xfId="79"/>
    <cellStyle name="40% - Акцент2 8" xfId="80"/>
    <cellStyle name="40% - Акцент2 9" xfId="81"/>
    <cellStyle name="40% - Акцент3 10" xfId="82"/>
    <cellStyle name="40% - Акцент3 2" xfId="83"/>
    <cellStyle name="40% - Акцент3 3" xfId="84"/>
    <cellStyle name="40% - Акцент3 4" xfId="85"/>
    <cellStyle name="40% - Акцент3 5" xfId="86"/>
    <cellStyle name="40% - Акцент3 6" xfId="87"/>
    <cellStyle name="40% - Акцент3 7" xfId="88"/>
    <cellStyle name="40% - Акцент3 8" xfId="89"/>
    <cellStyle name="40% - Акцент3 9" xfId="90"/>
    <cellStyle name="40% - Акцент4 10" xfId="91"/>
    <cellStyle name="40% - Акцент4 2" xfId="92"/>
    <cellStyle name="40% - Акцент4 3" xfId="93"/>
    <cellStyle name="40% - Акцент4 4" xfId="94"/>
    <cellStyle name="40% - Акцент4 5" xfId="95"/>
    <cellStyle name="40% - Акцент4 6" xfId="96"/>
    <cellStyle name="40% - Акцент4 7" xfId="97"/>
    <cellStyle name="40% - Акцент4 8" xfId="98"/>
    <cellStyle name="40% - Акцент4 9" xfId="99"/>
    <cellStyle name="40% - Акцент5 10" xfId="100"/>
    <cellStyle name="40% - Акцент5 2" xfId="101"/>
    <cellStyle name="40% - Акцент5 3" xfId="102"/>
    <cellStyle name="40% - Акцент5 4" xfId="103"/>
    <cellStyle name="40% - Акцент5 5" xfId="104"/>
    <cellStyle name="40% - Акцент5 6" xfId="105"/>
    <cellStyle name="40% - Акцент5 7" xfId="106"/>
    <cellStyle name="40% - Акцент5 8" xfId="107"/>
    <cellStyle name="40% - Акцент5 9" xfId="108"/>
    <cellStyle name="40% - Акцент6 10" xfId="109"/>
    <cellStyle name="40% - Акцент6 2" xfId="110"/>
    <cellStyle name="40% - Акцент6 3" xfId="111"/>
    <cellStyle name="40% - Акцент6 4" xfId="112"/>
    <cellStyle name="40% - Акцент6 5" xfId="113"/>
    <cellStyle name="40% - Акцент6 6" xfId="114"/>
    <cellStyle name="40% - Акцент6 7" xfId="115"/>
    <cellStyle name="40% - Акцент6 8" xfId="116"/>
    <cellStyle name="40% - Акцент6 9" xfId="117"/>
    <cellStyle name="60% - Акцент1 10" xfId="118"/>
    <cellStyle name="60% - Акцент1 2" xfId="119"/>
    <cellStyle name="60% - Акцент1 3" xfId="120"/>
    <cellStyle name="60% - Акцент1 4" xfId="121"/>
    <cellStyle name="60% - Акцент1 5" xfId="122"/>
    <cellStyle name="60% - Акцент1 6" xfId="123"/>
    <cellStyle name="60% - Акцент1 7" xfId="124"/>
    <cellStyle name="60% - Акцент1 8" xfId="125"/>
    <cellStyle name="60% - Акцент1 9" xfId="126"/>
    <cellStyle name="60% - Акцент2 10" xfId="127"/>
    <cellStyle name="60% - Акцент2 2" xfId="128"/>
    <cellStyle name="60% - Акцент2 3" xfId="129"/>
    <cellStyle name="60% - Акцент2 4" xfId="130"/>
    <cellStyle name="60% - Акцент2 5" xfId="131"/>
    <cellStyle name="60% - Акцент2 6" xfId="132"/>
    <cellStyle name="60% - Акцент2 7" xfId="133"/>
    <cellStyle name="60% - Акцент2 8" xfId="134"/>
    <cellStyle name="60% - Акцент2 9" xfId="135"/>
    <cellStyle name="60% - Акцент3 10" xfId="136"/>
    <cellStyle name="60% - Акцент3 2" xfId="137"/>
    <cellStyle name="60% - Акцент3 3" xfId="138"/>
    <cellStyle name="60% - Акцент3 4" xfId="139"/>
    <cellStyle name="60% - Акцент3 5" xfId="140"/>
    <cellStyle name="60% - Акцент3 6" xfId="141"/>
    <cellStyle name="60% - Акцент3 7" xfId="142"/>
    <cellStyle name="60% - Акцент3 8" xfId="143"/>
    <cellStyle name="60% - Акцент3 9" xfId="144"/>
    <cellStyle name="60% - Акцент4 10" xfId="145"/>
    <cellStyle name="60% - Акцент4 2" xfId="146"/>
    <cellStyle name="60% - Акцент4 3" xfId="147"/>
    <cellStyle name="60% - Акцент4 4" xfId="148"/>
    <cellStyle name="60% - Акцент4 5" xfId="149"/>
    <cellStyle name="60% - Акцент4 6" xfId="150"/>
    <cellStyle name="60% - Акцент4 7" xfId="151"/>
    <cellStyle name="60% - Акцент4 8" xfId="152"/>
    <cellStyle name="60% - Акцент4 9" xfId="153"/>
    <cellStyle name="60% - Акцент5 10" xfId="154"/>
    <cellStyle name="60% - Акцент5 2" xfId="155"/>
    <cellStyle name="60% - Акцент5 3" xfId="156"/>
    <cellStyle name="60% - Акцент5 4" xfId="157"/>
    <cellStyle name="60% - Акцент5 5" xfId="158"/>
    <cellStyle name="60% - Акцент5 6" xfId="159"/>
    <cellStyle name="60% - Акцент5 7" xfId="160"/>
    <cellStyle name="60% - Акцент5 8" xfId="161"/>
    <cellStyle name="60% - Акцент5 9" xfId="162"/>
    <cellStyle name="60% - Акцент6 10" xfId="163"/>
    <cellStyle name="60% - Акцент6 2" xfId="164"/>
    <cellStyle name="60% - Акцент6 3" xfId="165"/>
    <cellStyle name="60% - Акцент6 4" xfId="166"/>
    <cellStyle name="60% - Акцент6 5" xfId="167"/>
    <cellStyle name="60% - Акцент6 6" xfId="168"/>
    <cellStyle name="60% - Акцент6 7" xfId="169"/>
    <cellStyle name="60% - Акцент6 8" xfId="170"/>
    <cellStyle name="60% - Акцент6 9" xfId="171"/>
    <cellStyle name="Excel Built-in Normal" xfId="1"/>
    <cellStyle name="Excel Built-in Normal 1" xfId="590"/>
    <cellStyle name="Excel Built-in Normal 2" xfId="584"/>
    <cellStyle name="Excel Built-in Normal 3" xfId="585"/>
    <cellStyle name="Excel Built-in Normal 4" xfId="591"/>
    <cellStyle name="TableStyleLight1" xfId="592"/>
    <cellStyle name="Акцент1 10" xfId="172"/>
    <cellStyle name="Акцент1 2" xfId="173"/>
    <cellStyle name="Акцент1 3" xfId="174"/>
    <cellStyle name="Акцент1 4" xfId="175"/>
    <cellStyle name="Акцент1 5" xfId="176"/>
    <cellStyle name="Акцент1 6" xfId="177"/>
    <cellStyle name="Акцент1 7" xfId="178"/>
    <cellStyle name="Акцент1 8" xfId="179"/>
    <cellStyle name="Акцент1 9" xfId="180"/>
    <cellStyle name="Акцент2 10" xfId="181"/>
    <cellStyle name="Акцент2 2" xfId="182"/>
    <cellStyle name="Акцент2 3" xfId="183"/>
    <cellStyle name="Акцент2 4" xfId="184"/>
    <cellStyle name="Акцент2 5" xfId="185"/>
    <cellStyle name="Акцент2 6" xfId="186"/>
    <cellStyle name="Акцент2 7" xfId="187"/>
    <cellStyle name="Акцент2 8" xfId="188"/>
    <cellStyle name="Акцент2 9" xfId="189"/>
    <cellStyle name="Акцент3 10" xfId="190"/>
    <cellStyle name="Акцент3 2" xfId="191"/>
    <cellStyle name="Акцент3 3" xfId="192"/>
    <cellStyle name="Акцент3 4" xfId="193"/>
    <cellStyle name="Акцент3 5" xfId="194"/>
    <cellStyle name="Акцент3 6" xfId="195"/>
    <cellStyle name="Акцент3 7" xfId="196"/>
    <cellStyle name="Акцент3 8" xfId="197"/>
    <cellStyle name="Акцент3 9" xfId="198"/>
    <cellStyle name="Акцент4 10" xfId="199"/>
    <cellStyle name="Акцент4 2" xfId="200"/>
    <cellStyle name="Акцент4 3" xfId="201"/>
    <cellStyle name="Акцент4 4" xfId="202"/>
    <cellStyle name="Акцент4 5" xfId="203"/>
    <cellStyle name="Акцент4 6" xfId="204"/>
    <cellStyle name="Акцент4 7" xfId="205"/>
    <cellStyle name="Акцент4 8" xfId="206"/>
    <cellStyle name="Акцент4 9" xfId="207"/>
    <cellStyle name="Акцент5 10" xfId="208"/>
    <cellStyle name="Акцент5 2" xfId="209"/>
    <cellStyle name="Акцент5 3" xfId="210"/>
    <cellStyle name="Акцент5 4" xfId="211"/>
    <cellStyle name="Акцент5 5" xfId="212"/>
    <cellStyle name="Акцент5 6" xfId="213"/>
    <cellStyle name="Акцент5 7" xfId="214"/>
    <cellStyle name="Акцент5 8" xfId="215"/>
    <cellStyle name="Акцент5 9" xfId="216"/>
    <cellStyle name="Акцент6 10" xfId="217"/>
    <cellStyle name="Акцент6 2" xfId="218"/>
    <cellStyle name="Акцент6 3" xfId="219"/>
    <cellStyle name="Акцент6 4" xfId="220"/>
    <cellStyle name="Акцент6 5" xfId="221"/>
    <cellStyle name="Акцент6 6" xfId="222"/>
    <cellStyle name="Акцент6 7" xfId="223"/>
    <cellStyle name="Акцент6 8" xfId="224"/>
    <cellStyle name="Акцент6 9" xfId="225"/>
    <cellStyle name="Ввод  10" xfId="226"/>
    <cellStyle name="Ввод  2" xfId="227"/>
    <cellStyle name="Ввод  3" xfId="228"/>
    <cellStyle name="Ввод  4" xfId="229"/>
    <cellStyle name="Ввод  5" xfId="230"/>
    <cellStyle name="Ввод  6" xfId="231"/>
    <cellStyle name="Ввод  7" xfId="232"/>
    <cellStyle name="Ввод  8" xfId="233"/>
    <cellStyle name="Ввод  9" xfId="234"/>
    <cellStyle name="Вывод 10" xfId="235"/>
    <cellStyle name="Вывод 2" xfId="236"/>
    <cellStyle name="Вывод 3" xfId="237"/>
    <cellStyle name="Вывод 4" xfId="238"/>
    <cellStyle name="Вывод 5" xfId="239"/>
    <cellStyle name="Вывод 6" xfId="240"/>
    <cellStyle name="Вывод 7" xfId="241"/>
    <cellStyle name="Вывод 8" xfId="242"/>
    <cellStyle name="Вывод 9" xfId="243"/>
    <cellStyle name="Вычисление 10" xfId="244"/>
    <cellStyle name="Вычисление 2" xfId="245"/>
    <cellStyle name="Вычисление 3" xfId="246"/>
    <cellStyle name="Вычисление 4" xfId="247"/>
    <cellStyle name="Вычисление 5" xfId="248"/>
    <cellStyle name="Вычисление 6" xfId="249"/>
    <cellStyle name="Вычисление 7" xfId="250"/>
    <cellStyle name="Вычисление 8" xfId="251"/>
    <cellStyle name="Вычисление 9" xfId="252"/>
    <cellStyle name="Гиперссылка 2" xfId="586"/>
    <cellStyle name="Гиперссылка 3" xfId="587"/>
    <cellStyle name="Денежный 2" xfId="588"/>
    <cellStyle name="Заголовок 1 10" xfId="253"/>
    <cellStyle name="Заголовок 1 2" xfId="254"/>
    <cellStyle name="Заголовок 1 3" xfId="255"/>
    <cellStyle name="Заголовок 1 4" xfId="256"/>
    <cellStyle name="Заголовок 1 5" xfId="257"/>
    <cellStyle name="Заголовок 1 6" xfId="258"/>
    <cellStyle name="Заголовок 1 7" xfId="259"/>
    <cellStyle name="Заголовок 1 8" xfId="260"/>
    <cellStyle name="Заголовок 1 9" xfId="261"/>
    <cellStyle name="Заголовок 2 10" xfId="262"/>
    <cellStyle name="Заголовок 2 2" xfId="263"/>
    <cellStyle name="Заголовок 2 3" xfId="264"/>
    <cellStyle name="Заголовок 2 4" xfId="265"/>
    <cellStyle name="Заголовок 2 5" xfId="266"/>
    <cellStyle name="Заголовок 2 6" xfId="267"/>
    <cellStyle name="Заголовок 2 7" xfId="268"/>
    <cellStyle name="Заголовок 2 8" xfId="269"/>
    <cellStyle name="Заголовок 2 9" xfId="270"/>
    <cellStyle name="Заголовок 3 10" xfId="271"/>
    <cellStyle name="Заголовок 3 2" xfId="272"/>
    <cellStyle name="Заголовок 3 3" xfId="273"/>
    <cellStyle name="Заголовок 3 4" xfId="274"/>
    <cellStyle name="Заголовок 3 5" xfId="275"/>
    <cellStyle name="Заголовок 3 6" xfId="276"/>
    <cellStyle name="Заголовок 3 7" xfId="277"/>
    <cellStyle name="Заголовок 3 8" xfId="278"/>
    <cellStyle name="Заголовок 3 9" xfId="279"/>
    <cellStyle name="Заголовок 4 10" xfId="280"/>
    <cellStyle name="Заголовок 4 2" xfId="281"/>
    <cellStyle name="Заголовок 4 3" xfId="282"/>
    <cellStyle name="Заголовок 4 4" xfId="283"/>
    <cellStyle name="Заголовок 4 5" xfId="284"/>
    <cellStyle name="Заголовок 4 6" xfId="285"/>
    <cellStyle name="Заголовок 4 7" xfId="286"/>
    <cellStyle name="Заголовок 4 8" xfId="287"/>
    <cellStyle name="Заголовок 4 9" xfId="288"/>
    <cellStyle name="Итог 10" xfId="289"/>
    <cellStyle name="Итог 2" xfId="290"/>
    <cellStyle name="Итог 3" xfId="291"/>
    <cellStyle name="Итог 4" xfId="292"/>
    <cellStyle name="Итог 5" xfId="293"/>
    <cellStyle name="Итог 6" xfId="294"/>
    <cellStyle name="Итог 7" xfId="295"/>
    <cellStyle name="Итог 8" xfId="296"/>
    <cellStyle name="Итог 9" xfId="297"/>
    <cellStyle name="Контрольная ячейка 10" xfId="298"/>
    <cellStyle name="Контрольная ячейка 2" xfId="299"/>
    <cellStyle name="Контрольная ячейка 3" xfId="300"/>
    <cellStyle name="Контрольная ячейка 4" xfId="301"/>
    <cellStyle name="Контрольная ячейка 5" xfId="302"/>
    <cellStyle name="Контрольная ячейка 6" xfId="303"/>
    <cellStyle name="Контрольная ячейка 7" xfId="304"/>
    <cellStyle name="Контрольная ячейка 8" xfId="305"/>
    <cellStyle name="Контрольная ячейка 9" xfId="306"/>
    <cellStyle name="Название 10" xfId="307"/>
    <cellStyle name="Название 2" xfId="308"/>
    <cellStyle name="Название 3" xfId="309"/>
    <cellStyle name="Название 4" xfId="310"/>
    <cellStyle name="Название 5" xfId="311"/>
    <cellStyle name="Название 6" xfId="312"/>
    <cellStyle name="Название 7" xfId="313"/>
    <cellStyle name="Название 8" xfId="314"/>
    <cellStyle name="Название 9" xfId="315"/>
    <cellStyle name="Нейтральный 10" xfId="316"/>
    <cellStyle name="Нейтральный 2" xfId="317"/>
    <cellStyle name="Нейтральный 3" xfId="318"/>
    <cellStyle name="Нейтральный 4" xfId="319"/>
    <cellStyle name="Нейтральный 5" xfId="320"/>
    <cellStyle name="Нейтральный 6" xfId="321"/>
    <cellStyle name="Нейтральный 7" xfId="322"/>
    <cellStyle name="Нейтральный 8" xfId="323"/>
    <cellStyle name="Нейтральный 9" xfId="324"/>
    <cellStyle name="Обычный" xfId="0" builtinId="0"/>
    <cellStyle name="Обычный 10" xfId="2"/>
    <cellStyle name="Обычный 10 2" xfId="593"/>
    <cellStyle name="Обычный 11" xfId="392"/>
    <cellStyle name="Обычный 12" xfId="589"/>
    <cellStyle name="Обычный 13" xfId="594"/>
    <cellStyle name="Обычный 14" xfId="595"/>
    <cellStyle name="Обычный 15" xfId="596"/>
    <cellStyle name="Обычный 16" xfId="597"/>
    <cellStyle name="Обычный 17" xfId="605"/>
    <cellStyle name="Обычный 18" xfId="607"/>
    <cellStyle name="Обычный 19" xfId="608"/>
    <cellStyle name="Обычный 19 2" xfId="614"/>
    <cellStyle name="Обычный 19 2 2" xfId="615"/>
    <cellStyle name="Обычный 19 3" xfId="616"/>
    <cellStyle name="Обычный 2" xfId="3"/>
    <cellStyle name="Обычный 2 10" xfId="325"/>
    <cellStyle name="Обычный 2 11" xfId="387"/>
    <cellStyle name="Обычный 2 12" xfId="583"/>
    <cellStyle name="Обычный 2 13" xfId="612"/>
    <cellStyle name="Обычный 2 2" xfId="4"/>
    <cellStyle name="Обычный 2 2 2" xfId="388"/>
    <cellStyle name="Обычный 2 2 3" xfId="393"/>
    <cellStyle name="Обычный 2 2 4" xfId="394"/>
    <cellStyle name="Обычный 2 2 5" xfId="395"/>
    <cellStyle name="Обычный 2 2 6" xfId="598"/>
    <cellStyle name="Обычный 2 2 7" xfId="617"/>
    <cellStyle name="Обычный 2 3" xfId="9"/>
    <cellStyle name="Обычный 2 3 2" xfId="396"/>
    <cellStyle name="Обычный 2 3 3" xfId="609"/>
    <cellStyle name="Обычный 2 3 3 2" xfId="618"/>
    <cellStyle name="Обычный 2 3 3 2 2" xfId="619"/>
    <cellStyle name="Обычный 2 3 3 2 3" xfId="620"/>
    <cellStyle name="Обычный 2 4" xfId="326"/>
    <cellStyle name="Обычный 2 5" xfId="327"/>
    <cellStyle name="Обычный 2 6" xfId="328"/>
    <cellStyle name="Обычный 2 7" xfId="329"/>
    <cellStyle name="Обычный 2 8" xfId="330"/>
    <cellStyle name="Обычный 2 9" xfId="331"/>
    <cellStyle name="Обычный 20" xfId="621"/>
    <cellStyle name="Обычный 21" xfId="622"/>
    <cellStyle name="Обычный 22" xfId="599"/>
    <cellStyle name="Обычный 222" xfId="623"/>
    <cellStyle name="Обычный 223" xfId="624"/>
    <cellStyle name="Обычный 23" xfId="625"/>
    <cellStyle name="Обычный 24" xfId="626"/>
    <cellStyle name="Обычный 25" xfId="627"/>
    <cellStyle name="Обычный 25 2" xfId="628"/>
    <cellStyle name="Обычный 25 3" xfId="629"/>
    <cellStyle name="Обычный 26" xfId="633"/>
    <cellStyle name="Обычный 3" xfId="5"/>
    <cellStyle name="Обычный 3 10" xfId="397"/>
    <cellStyle name="Обычный 3 11" xfId="398"/>
    <cellStyle name="Обычный 3 12" xfId="399"/>
    <cellStyle name="Обычный 3 13" xfId="400"/>
    <cellStyle name="Обычный 3 14" xfId="401"/>
    <cellStyle name="Обычный 3 15" xfId="402"/>
    <cellStyle name="Обычный 3 16" xfId="403"/>
    <cellStyle name="Обычный 3 17" xfId="404"/>
    <cellStyle name="Обычный 3 18" xfId="405"/>
    <cellStyle name="Обычный 3 19" xfId="406"/>
    <cellStyle name="Обычный 3 2" xfId="389"/>
    <cellStyle name="Обычный 3 2 2" xfId="610"/>
    <cellStyle name="Обычный 3 20" xfId="407"/>
    <cellStyle name="Обычный 3 21" xfId="408"/>
    <cellStyle name="Обычный 3 22" xfId="409"/>
    <cellStyle name="Обычный 3 23" xfId="630"/>
    <cellStyle name="Обычный 3 3" xfId="390"/>
    <cellStyle name="Обычный 3 4" xfId="410"/>
    <cellStyle name="Обычный 3 5" xfId="411"/>
    <cellStyle name="Обычный 3 6" xfId="412"/>
    <cellStyle name="Обычный 3 7" xfId="413"/>
    <cellStyle name="Обычный 3 8" xfId="414"/>
    <cellStyle name="Обычный 3 9" xfId="415"/>
    <cellStyle name="Обычный 4" xfId="6"/>
    <cellStyle name="Обычный 4 2" xfId="416"/>
    <cellStyle name="Обычный 4 3" xfId="417"/>
    <cellStyle name="Обычный 5" xfId="7"/>
    <cellStyle name="Обычный 5 10" xfId="418"/>
    <cellStyle name="Обычный 5 11" xfId="419"/>
    <cellStyle name="Обычный 5 12" xfId="420"/>
    <cellStyle name="Обычный 5 13" xfId="421"/>
    <cellStyle name="Обычный 5 14" xfId="422"/>
    <cellStyle name="Обычный 5 15" xfId="423"/>
    <cellStyle name="Обычный 5 16" xfId="424"/>
    <cellStyle name="Обычный 5 17" xfId="425"/>
    <cellStyle name="Обычный 5 18" xfId="426"/>
    <cellStyle name="Обычный 5 19" xfId="427"/>
    <cellStyle name="Обычный 5 2" xfId="428"/>
    <cellStyle name="Обычный 5 20" xfId="429"/>
    <cellStyle name="Обычный 5 21" xfId="430"/>
    <cellStyle name="Обычный 5 3" xfId="431"/>
    <cellStyle name="Обычный 5 4" xfId="432"/>
    <cellStyle name="Обычный 5 5" xfId="433"/>
    <cellStyle name="Обычный 5 6" xfId="434"/>
    <cellStyle name="Обычный 5 7" xfId="435"/>
    <cellStyle name="Обычный 5 8" xfId="436"/>
    <cellStyle name="Обычный 5 9" xfId="437"/>
    <cellStyle name="Обычный 6" xfId="8"/>
    <cellStyle name="Обычный 7" xfId="391"/>
    <cellStyle name="Обычный 72" xfId="631"/>
    <cellStyle name="Обычный 8" xfId="438"/>
    <cellStyle name="Обычный 9" xfId="332"/>
    <cellStyle name="Плохой 10" xfId="333"/>
    <cellStyle name="Плохой 2" xfId="334"/>
    <cellStyle name="Плохой 3" xfId="335"/>
    <cellStyle name="Плохой 4" xfId="336"/>
    <cellStyle name="Плохой 5" xfId="337"/>
    <cellStyle name="Плохой 6" xfId="338"/>
    <cellStyle name="Плохой 7" xfId="339"/>
    <cellStyle name="Плохой 8" xfId="340"/>
    <cellStyle name="Плохой 9" xfId="341"/>
    <cellStyle name="Пояснение 10" xfId="342"/>
    <cellStyle name="Пояснение 11" xfId="606"/>
    <cellStyle name="Пояснение 2" xfId="343"/>
    <cellStyle name="Пояснение 3" xfId="344"/>
    <cellStyle name="Пояснение 4" xfId="345"/>
    <cellStyle name="Пояснение 5" xfId="346"/>
    <cellStyle name="Пояснение 6" xfId="347"/>
    <cellStyle name="Пояснение 7" xfId="348"/>
    <cellStyle name="Пояснение 8" xfId="349"/>
    <cellStyle name="Пояснение 9" xfId="350"/>
    <cellStyle name="Примечание 10" xfId="351"/>
    <cellStyle name="Примечание 2" xfId="352"/>
    <cellStyle name="Примечание 3" xfId="353"/>
    <cellStyle name="Примечание 4" xfId="354"/>
    <cellStyle name="Примечание 5" xfId="355"/>
    <cellStyle name="Примечание 6" xfId="356"/>
    <cellStyle name="Примечание 7" xfId="357"/>
    <cellStyle name="Примечание 8" xfId="358"/>
    <cellStyle name="Примечание 9" xfId="359"/>
    <cellStyle name="Процентный 2" xfId="439"/>
    <cellStyle name="Процентный 2 10" xfId="440"/>
    <cellStyle name="Процентный 2 11" xfId="441"/>
    <cellStyle name="Процентный 2 12" xfId="442"/>
    <cellStyle name="Процентный 2 13" xfId="443"/>
    <cellStyle name="Процентный 2 14" xfId="444"/>
    <cellStyle name="Процентный 2 15" xfId="445"/>
    <cellStyle name="Процентный 2 16" xfId="446"/>
    <cellStyle name="Процентный 2 17" xfId="447"/>
    <cellStyle name="Процентный 2 18" xfId="448"/>
    <cellStyle name="Процентный 2 19" xfId="449"/>
    <cellStyle name="Процентный 2 2" xfId="450"/>
    <cellStyle name="Процентный 2 2 10" xfId="451"/>
    <cellStyle name="Процентный 2 2 11" xfId="452"/>
    <cellStyle name="Процентный 2 2 12" xfId="453"/>
    <cellStyle name="Процентный 2 2 13" xfId="454"/>
    <cellStyle name="Процентный 2 2 14" xfId="455"/>
    <cellStyle name="Процентный 2 2 15" xfId="456"/>
    <cellStyle name="Процентный 2 2 16" xfId="457"/>
    <cellStyle name="Процентный 2 2 17" xfId="458"/>
    <cellStyle name="Процентный 2 2 18" xfId="459"/>
    <cellStyle name="Процентный 2 2 19" xfId="460"/>
    <cellStyle name="Процентный 2 2 2" xfId="461"/>
    <cellStyle name="Процентный 2 2 2 10" xfId="462"/>
    <cellStyle name="Процентный 2 2 2 11" xfId="463"/>
    <cellStyle name="Процентный 2 2 2 12" xfId="464"/>
    <cellStyle name="Процентный 2 2 2 13" xfId="465"/>
    <cellStyle name="Процентный 2 2 2 14" xfId="466"/>
    <cellStyle name="Процентный 2 2 2 15" xfId="467"/>
    <cellStyle name="Процентный 2 2 2 16" xfId="468"/>
    <cellStyle name="Процентный 2 2 2 17" xfId="469"/>
    <cellStyle name="Процентный 2 2 2 18" xfId="470"/>
    <cellStyle name="Процентный 2 2 2 19" xfId="471"/>
    <cellStyle name="Процентный 2 2 2 2" xfId="472"/>
    <cellStyle name="Процентный 2 2 2 20" xfId="473"/>
    <cellStyle name="Процентный 2 2 2 3" xfId="474"/>
    <cellStyle name="Процентный 2 2 2 4" xfId="475"/>
    <cellStyle name="Процентный 2 2 2 5" xfId="476"/>
    <cellStyle name="Процентный 2 2 2 6" xfId="477"/>
    <cellStyle name="Процентный 2 2 2 7" xfId="478"/>
    <cellStyle name="Процентный 2 2 2 8" xfId="479"/>
    <cellStyle name="Процентный 2 2 2 9" xfId="480"/>
    <cellStyle name="Процентный 2 2 20" xfId="481"/>
    <cellStyle name="Процентный 2 2 21" xfId="482"/>
    <cellStyle name="Процентный 2 2 22" xfId="483"/>
    <cellStyle name="Процентный 2 2 3" xfId="484"/>
    <cellStyle name="Процентный 2 2 3 10" xfId="485"/>
    <cellStyle name="Процентный 2 2 3 11" xfId="486"/>
    <cellStyle name="Процентный 2 2 3 12" xfId="487"/>
    <cellStyle name="Процентный 2 2 3 13" xfId="488"/>
    <cellStyle name="Процентный 2 2 3 14" xfId="489"/>
    <cellStyle name="Процентный 2 2 3 15" xfId="490"/>
    <cellStyle name="Процентный 2 2 3 16" xfId="491"/>
    <cellStyle name="Процентный 2 2 3 17" xfId="492"/>
    <cellStyle name="Процентный 2 2 3 18" xfId="493"/>
    <cellStyle name="Процентный 2 2 3 19" xfId="494"/>
    <cellStyle name="Процентный 2 2 3 2" xfId="495"/>
    <cellStyle name="Процентный 2 2 3 20" xfId="496"/>
    <cellStyle name="Процентный 2 2 3 3" xfId="497"/>
    <cellStyle name="Процентный 2 2 3 4" xfId="498"/>
    <cellStyle name="Процентный 2 2 3 5" xfId="499"/>
    <cellStyle name="Процентный 2 2 3 6" xfId="500"/>
    <cellStyle name="Процентный 2 2 3 7" xfId="501"/>
    <cellStyle name="Процентный 2 2 3 8" xfId="502"/>
    <cellStyle name="Процентный 2 2 3 9" xfId="503"/>
    <cellStyle name="Процентный 2 2 4" xfId="504"/>
    <cellStyle name="Процентный 2 2 5" xfId="505"/>
    <cellStyle name="Процентный 2 2 6" xfId="506"/>
    <cellStyle name="Процентный 2 2 7" xfId="507"/>
    <cellStyle name="Процентный 2 2 8" xfId="508"/>
    <cellStyle name="Процентный 2 2 9" xfId="509"/>
    <cellStyle name="Процентный 2 20" xfId="510"/>
    <cellStyle name="Процентный 2 21" xfId="511"/>
    <cellStyle name="Процентный 2 22" xfId="512"/>
    <cellStyle name="Процентный 2 3" xfId="513"/>
    <cellStyle name="Процентный 2 3 10" xfId="514"/>
    <cellStyle name="Процентный 2 3 11" xfId="515"/>
    <cellStyle name="Процентный 2 3 12" xfId="516"/>
    <cellStyle name="Процентный 2 3 13" xfId="517"/>
    <cellStyle name="Процентный 2 3 14" xfId="518"/>
    <cellStyle name="Процентный 2 3 15" xfId="519"/>
    <cellStyle name="Процентный 2 3 16" xfId="520"/>
    <cellStyle name="Процентный 2 3 17" xfId="521"/>
    <cellStyle name="Процентный 2 3 18" xfId="522"/>
    <cellStyle name="Процентный 2 3 19" xfId="523"/>
    <cellStyle name="Процентный 2 3 2" xfId="524"/>
    <cellStyle name="Процентный 2 3 20" xfId="525"/>
    <cellStyle name="Процентный 2 3 3" xfId="526"/>
    <cellStyle name="Процентный 2 3 4" xfId="527"/>
    <cellStyle name="Процентный 2 3 5" xfId="528"/>
    <cellStyle name="Процентный 2 3 6" xfId="529"/>
    <cellStyle name="Процентный 2 3 7" xfId="530"/>
    <cellStyle name="Процентный 2 3 8" xfId="531"/>
    <cellStyle name="Процентный 2 3 9" xfId="532"/>
    <cellStyle name="Процентный 2 4" xfId="533"/>
    <cellStyle name="Процентный 2 5" xfId="534"/>
    <cellStyle name="Процентный 2 6" xfId="535"/>
    <cellStyle name="Процентный 2 7" xfId="536"/>
    <cellStyle name="Процентный 2 8" xfId="537"/>
    <cellStyle name="Процентный 2 9" xfId="538"/>
    <cellStyle name="Связанная ячейка 10" xfId="360"/>
    <cellStyle name="Связанная ячейка 2" xfId="361"/>
    <cellStyle name="Связанная ячейка 3" xfId="362"/>
    <cellStyle name="Связанная ячейка 4" xfId="363"/>
    <cellStyle name="Связанная ячейка 5" xfId="364"/>
    <cellStyle name="Связанная ячейка 6" xfId="365"/>
    <cellStyle name="Связанная ячейка 7" xfId="366"/>
    <cellStyle name="Связанная ячейка 8" xfId="367"/>
    <cellStyle name="Связанная ячейка 9" xfId="368"/>
    <cellStyle name="Стиль 1" xfId="539"/>
    <cellStyle name="Текст предупреждения 10" xfId="369"/>
    <cellStyle name="Текст предупреждения 2" xfId="370"/>
    <cellStyle name="Текст предупреждения 3" xfId="371"/>
    <cellStyle name="Текст предупреждения 4" xfId="372"/>
    <cellStyle name="Текст предупреждения 5" xfId="373"/>
    <cellStyle name="Текст предупреждения 6" xfId="374"/>
    <cellStyle name="Текст предупреждения 7" xfId="375"/>
    <cellStyle name="Текст предупреждения 8" xfId="376"/>
    <cellStyle name="Текст предупреждения 9" xfId="377"/>
    <cellStyle name="Финансовый [0] 2" xfId="600"/>
    <cellStyle name="Финансовый [0] 3" xfId="601"/>
    <cellStyle name="Финансовый 10" xfId="632"/>
    <cellStyle name="Финансовый 2" xfId="540"/>
    <cellStyle name="Финансовый 2 10" xfId="541"/>
    <cellStyle name="Финансовый 2 11" xfId="542"/>
    <cellStyle name="Финансовый 2 12" xfId="543"/>
    <cellStyle name="Финансовый 2 13" xfId="544"/>
    <cellStyle name="Финансовый 2 14" xfId="545"/>
    <cellStyle name="Финансовый 2 15" xfId="546"/>
    <cellStyle name="Финансовый 2 16" xfId="547"/>
    <cellStyle name="Финансовый 2 17" xfId="548"/>
    <cellStyle name="Финансовый 2 18" xfId="549"/>
    <cellStyle name="Финансовый 2 19" xfId="550"/>
    <cellStyle name="Финансовый 2 2" xfId="551"/>
    <cellStyle name="Финансовый 2 20" xfId="552"/>
    <cellStyle name="Финансовый 2 21" xfId="602"/>
    <cellStyle name="Финансовый 2 22" xfId="603"/>
    <cellStyle name="Финансовый 2 3" xfId="553"/>
    <cellStyle name="Финансовый 2 4" xfId="554"/>
    <cellStyle name="Финансовый 2 5" xfId="555"/>
    <cellStyle name="Финансовый 2 6" xfId="556"/>
    <cellStyle name="Финансовый 2 7" xfId="557"/>
    <cellStyle name="Финансовый 2 8" xfId="558"/>
    <cellStyle name="Финансовый 2 9" xfId="559"/>
    <cellStyle name="Финансовый 3" xfId="560"/>
    <cellStyle name="Финансовый 3 10" xfId="561"/>
    <cellStyle name="Финансовый 3 11" xfId="562"/>
    <cellStyle name="Финансовый 3 12" xfId="563"/>
    <cellStyle name="Финансовый 3 13" xfId="564"/>
    <cellStyle name="Финансовый 3 14" xfId="565"/>
    <cellStyle name="Финансовый 3 15" xfId="566"/>
    <cellStyle name="Финансовый 3 16" xfId="567"/>
    <cellStyle name="Финансовый 3 17" xfId="568"/>
    <cellStyle name="Финансовый 3 18" xfId="569"/>
    <cellStyle name="Финансовый 3 19" xfId="570"/>
    <cellStyle name="Финансовый 3 2" xfId="571"/>
    <cellStyle name="Финансовый 3 20" xfId="572"/>
    <cellStyle name="Финансовый 3 3" xfId="573"/>
    <cellStyle name="Финансовый 3 4" xfId="574"/>
    <cellStyle name="Финансовый 3 5" xfId="575"/>
    <cellStyle name="Финансовый 3 6" xfId="576"/>
    <cellStyle name="Финансовый 3 7" xfId="577"/>
    <cellStyle name="Финансовый 3 8" xfId="578"/>
    <cellStyle name="Финансовый 3 9" xfId="579"/>
    <cellStyle name="Финансовый 4" xfId="580"/>
    <cellStyle name="Финансовый 5" xfId="581"/>
    <cellStyle name="Финансовый 6" xfId="582"/>
    <cellStyle name="Финансовый 7" xfId="604"/>
    <cellStyle name="Финансовый 8" xfId="611"/>
    <cellStyle name="Финансовый 9" xfId="613"/>
    <cellStyle name="Хороший 10" xfId="378"/>
    <cellStyle name="Хороший 2" xfId="379"/>
    <cellStyle name="Хороший 3" xfId="380"/>
    <cellStyle name="Хороший 4" xfId="381"/>
    <cellStyle name="Хороший 5" xfId="382"/>
    <cellStyle name="Хороший 6" xfId="383"/>
    <cellStyle name="Хороший 7" xfId="384"/>
    <cellStyle name="Хороший 8" xfId="385"/>
    <cellStyle name="Хороший 9" xfId="386"/>
  </cellStyles>
  <dxfs count="0"/>
  <tableStyles count="0" defaultTableStyle="TableStyleMedium9" defaultPivotStyle="PivotStyleLight16"/>
  <colors>
    <mruColors>
      <color rgb="FFE8EC42"/>
      <color rgb="FFCEF3FE"/>
      <color rgb="FFCCFF99"/>
      <color rgb="FFB5FDB1"/>
      <color rgb="FFFBFBA7"/>
      <color rgb="FFCCFF66"/>
      <color rgb="FFCCFF33"/>
      <color rgb="FFFEDAF2"/>
      <color rgb="FFFEBEE9"/>
      <color rgb="FFFEF3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89/22_08_2018_&#1087;&#1088;&#1080;&#1083;&#1086;&#1078;&#1077;&#1085;&#1080;&#1077;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69;&#1050;&#1054;&#1053;&#1054;&#1052;&#1048;&#1057;&#1058;&#1067;/=%20&#1054;&#1041;&#1065;&#1048;&#1045;%20&#1044;&#1054;&#1050;&#1059;&#1052;&#1045;&#1053;&#1058;&#1067;%20&#1069;&#1050;&#1054;&#1053;&#1054;&#1052;&#1048;&#1057;&#1058;&#1054;&#1042;%20=/&#1041;&#1070;&#1044;&#1046;&#1045;&#1058;/&#1041;&#1070;&#1044;&#1046;&#1045;&#1058;%202020/2%20&#1095;&#1090;&#1077;&#1085;&#1080;&#1077;%20&#1073;&#1102;&#1076;&#1078;&#1077;&#1090;&#1072;%202020-2022%20&#1082;&#1086;&#1087;&#1080;&#1103;/&#1052;&#1091;&#1085;&#1080;&#1094;&#1080;&#1087;&#1072;&#1083;&#1100;&#1085;&#1086;&#1077;%20&#1079;&#1072;&#1076;&#1072;&#1085;&#1080;&#1077;/&#1076;&#1086;&#1090;&#1072;&#1094;&#1080;&#1103;%202020%20-%202%20&#1095;&#1090;&#1077;&#1085;&#1080;&#1077;%20+%20&#1076;&#1086;&#1087;&#1099;%20&#1079;&#1072;%2021%20&#1080;%2022%20&#1075;&#1086;&#1076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211,213 (сады и школы)"/>
      <sheetName val="211,213 (допы и цмппс)"/>
      <sheetName val="212.12"/>
      <sheetName val="212.11"/>
      <sheetName val="221"/>
      <sheetName val="223 волошина"/>
      <sheetName val="224"/>
      <sheetName val="225.1 "/>
      <sheetName val="225.21 рсо"/>
      <sheetName val="225.22 рсо"/>
      <sheetName val="225.23 рсо"/>
      <sheetName val="225.24 рсо"/>
      <sheetName val="225.25 рсо"/>
      <sheetName val="225.3 рсо"/>
      <sheetName val="225.51 рсо"/>
      <sheetName val="225.54 рсо"/>
      <sheetName val="226.3"/>
      <sheetName val="226.4"/>
      <sheetName val="226.5"/>
      <sheetName val="226.6"/>
      <sheetName val="калькуляция по медосмотру"/>
      <sheetName val="226.73т"/>
      <sheetName val="226.73д"/>
      <sheetName val="расшифровки к 226,73д"/>
      <sheetName val="291 имущ"/>
      <sheetName val="291 земля"/>
      <sheetName val="291 госпошлины"/>
      <sheetName val="225.10 авто"/>
      <sheetName val="340.13 ГСМ"/>
      <sheetName val="340.14"/>
      <sheetName val="226.73п,340.12 (01.06.18) - дс"/>
      <sheetName val="340.15 - дс"/>
      <sheetName val="340.16п - дс"/>
      <sheetName val="340.16б - дс"/>
      <sheetName val="340.16п дод"/>
      <sheetName val="340.16п корм цвр"/>
      <sheetName val="340.16п цмппс"/>
      <sheetName val="291 окруж.ср и госпошлины"/>
    </sheetNames>
    <sheetDataSet>
      <sheetData sheetId="0" refreshError="1">
        <row r="7">
          <cell r="A7" t="str">
            <v>МБДОУ д/с №15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свод по дотации (1чт)"/>
      <sheetName val="свод по дотации (2чт -2019)"/>
      <sheetName val="свод по дотации (2чт -2021-22)"/>
      <sheetName val="211,213(допы,цмп)4.3,11280(1чт)"/>
      <sheetName val="211,213(допы,цмп)4.3,11280(2чт)"/>
      <sheetName val="211,213(сады-1чт)"/>
      <sheetName val="211,213(сады-2чт)"/>
      <sheetName val="211,213 (школы)"/>
      <sheetName val="Лист1"/>
      <sheetName val="Лист2"/>
      <sheetName val="Лист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11">
          <cell r="AQ11">
            <v>5170500</v>
          </cell>
        </row>
        <row r="12">
          <cell r="AQ12">
            <v>750000</v>
          </cell>
        </row>
        <row r="13">
          <cell r="AQ13">
            <v>390100</v>
          </cell>
        </row>
        <row r="14">
          <cell r="AQ14">
            <v>0</v>
          </cell>
        </row>
        <row r="15">
          <cell r="AQ15">
            <v>257800</v>
          </cell>
        </row>
        <row r="16">
          <cell r="AQ16">
            <v>399300</v>
          </cell>
        </row>
        <row r="17">
          <cell r="AQ17">
            <v>207900</v>
          </cell>
        </row>
        <row r="18">
          <cell r="AQ18">
            <v>274300</v>
          </cell>
        </row>
        <row r="19">
          <cell r="AQ19">
            <v>234500</v>
          </cell>
        </row>
        <row r="20">
          <cell r="AQ20">
            <v>475600</v>
          </cell>
        </row>
        <row r="21">
          <cell r="AQ21">
            <v>680300</v>
          </cell>
        </row>
        <row r="22">
          <cell r="AQ22">
            <v>274300</v>
          </cell>
        </row>
        <row r="23">
          <cell r="AQ23">
            <v>261100</v>
          </cell>
        </row>
        <row r="24">
          <cell r="AQ24">
            <v>344100</v>
          </cell>
        </row>
        <row r="25">
          <cell r="AQ25">
            <v>420400</v>
          </cell>
        </row>
        <row r="26">
          <cell r="AQ26">
            <v>251200</v>
          </cell>
        </row>
        <row r="27">
          <cell r="AQ27">
            <v>540900</v>
          </cell>
        </row>
        <row r="28">
          <cell r="AQ28">
            <v>469000</v>
          </cell>
        </row>
        <row r="29">
          <cell r="AQ29">
            <v>409200</v>
          </cell>
        </row>
        <row r="30">
          <cell r="AQ30">
            <v>294300</v>
          </cell>
        </row>
        <row r="31">
          <cell r="AQ31">
            <v>505600</v>
          </cell>
        </row>
        <row r="32">
          <cell r="AQ32">
            <v>532100</v>
          </cell>
        </row>
        <row r="33">
          <cell r="AQ33">
            <v>435800</v>
          </cell>
        </row>
        <row r="34">
          <cell r="AQ34">
            <v>237900</v>
          </cell>
        </row>
        <row r="35">
          <cell r="AQ35">
            <v>650300</v>
          </cell>
        </row>
        <row r="36">
          <cell r="AQ36">
            <v>575200</v>
          </cell>
        </row>
        <row r="37">
          <cell r="AQ37">
            <v>274300</v>
          </cell>
        </row>
        <row r="38">
          <cell r="AQ38">
            <v>545400</v>
          </cell>
        </row>
        <row r="39">
          <cell r="AQ39">
            <v>360700</v>
          </cell>
        </row>
        <row r="40">
          <cell r="AQ40">
            <v>320800</v>
          </cell>
        </row>
        <row r="41">
          <cell r="AQ41">
            <v>293900</v>
          </cell>
        </row>
        <row r="42">
          <cell r="AQ42">
            <v>282400</v>
          </cell>
        </row>
        <row r="43">
          <cell r="AQ43">
            <v>364000</v>
          </cell>
        </row>
        <row r="44">
          <cell r="AQ44">
            <v>254400</v>
          </cell>
        </row>
        <row r="45">
          <cell r="AQ45">
            <v>281000</v>
          </cell>
        </row>
        <row r="46">
          <cell r="AQ46">
            <v>585200</v>
          </cell>
        </row>
        <row r="47">
          <cell r="AQ47">
            <v>274300</v>
          </cell>
        </row>
        <row r="48">
          <cell r="AQ48">
            <v>244500</v>
          </cell>
        </row>
        <row r="49">
          <cell r="AQ49">
            <v>449100</v>
          </cell>
        </row>
        <row r="50">
          <cell r="AQ50">
            <v>211300</v>
          </cell>
        </row>
        <row r="51">
          <cell r="AQ51">
            <v>261100</v>
          </cell>
        </row>
        <row r="52">
          <cell r="AQ52">
            <v>435800</v>
          </cell>
        </row>
        <row r="53">
          <cell r="AQ53">
            <v>271100</v>
          </cell>
        </row>
        <row r="54">
          <cell r="AQ54">
            <v>274300</v>
          </cell>
        </row>
        <row r="55">
          <cell r="AQ55">
            <v>267700</v>
          </cell>
        </row>
        <row r="56">
          <cell r="AQ56">
            <v>545400</v>
          </cell>
        </row>
        <row r="57">
          <cell r="AQ57">
            <v>244500</v>
          </cell>
        </row>
        <row r="58">
          <cell r="AQ58">
            <v>502200</v>
          </cell>
        </row>
        <row r="59">
          <cell r="AQ59">
            <v>555300</v>
          </cell>
        </row>
        <row r="60">
          <cell r="AQ60">
            <v>274300</v>
          </cell>
        </row>
        <row r="61">
          <cell r="AQ61">
            <v>410500</v>
          </cell>
        </row>
        <row r="62">
          <cell r="AQ62">
            <v>254400</v>
          </cell>
        </row>
        <row r="63">
          <cell r="AQ63">
            <v>535400</v>
          </cell>
        </row>
        <row r="64">
          <cell r="AQ64">
            <v>400500</v>
          </cell>
        </row>
        <row r="65">
          <cell r="AQ65">
            <v>866200</v>
          </cell>
        </row>
        <row r="66">
          <cell r="AQ66">
            <v>588500</v>
          </cell>
        </row>
        <row r="67">
          <cell r="AQ67">
            <v>26470200</v>
          </cell>
        </row>
        <row r="68">
          <cell r="AQ68">
            <v>20070700</v>
          </cell>
        </row>
        <row r="69">
          <cell r="AQ69">
            <v>6399500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AVW600"/>
  <sheetViews>
    <sheetView tabSelected="1" view="pageBreakPreview" zoomScale="95" zoomScaleSheetLayoutView="95" workbookViewId="0">
      <selection activeCell="AVW593" sqref="J593:AVW600"/>
    </sheetView>
  </sheetViews>
  <sheetFormatPr defaultRowHeight="15"/>
  <cols>
    <col min="1" max="1" width="34.85546875" style="1" customWidth="1"/>
    <col min="2" max="2" width="23.140625" style="1" customWidth="1"/>
    <col min="3" max="3" width="6.28515625" style="1" customWidth="1"/>
    <col min="4" max="4" width="51" style="1" customWidth="1"/>
    <col min="5" max="5" width="16.5703125" style="1" customWidth="1"/>
    <col min="6" max="6" width="12.85546875" style="1" customWidth="1"/>
    <col min="7" max="7" width="13.28515625" style="1" customWidth="1"/>
    <col min="8" max="9" width="13.7109375" style="110" customWidth="1"/>
    <col min="10" max="11" width="13.7109375" style="115" customWidth="1"/>
    <col min="12" max="20" width="12.140625" style="1" customWidth="1"/>
    <col min="21" max="23" width="14" style="1" customWidth="1"/>
    <col min="24" max="41" width="12.140625" style="1" customWidth="1"/>
    <col min="42" max="44" width="14" style="1" customWidth="1"/>
    <col min="45" max="62" width="12.140625" style="1" customWidth="1"/>
    <col min="63" max="65" width="14" style="1" customWidth="1"/>
    <col min="66" max="83" width="12.140625" style="1" customWidth="1"/>
    <col min="84" max="86" width="14" style="1" customWidth="1"/>
    <col min="87" max="104" width="12.140625" style="1" customWidth="1"/>
    <col min="105" max="107" width="14" style="1" customWidth="1"/>
    <col min="108" max="125" width="12.140625" style="1" customWidth="1"/>
    <col min="126" max="128" width="14" style="1" customWidth="1"/>
    <col min="129" max="146" width="12.140625" style="1" customWidth="1"/>
    <col min="147" max="149" width="14" style="1" customWidth="1"/>
    <col min="150" max="167" width="12.140625" style="1" customWidth="1"/>
    <col min="168" max="170" width="14" style="1" customWidth="1"/>
    <col min="171" max="188" width="12.140625" style="1" customWidth="1"/>
    <col min="189" max="191" width="14" style="1" customWidth="1"/>
    <col min="192" max="209" width="12.140625" style="1" customWidth="1"/>
    <col min="210" max="212" width="14" style="1" customWidth="1"/>
    <col min="213" max="230" width="12.140625" style="1" customWidth="1"/>
    <col min="231" max="233" width="14" style="1" customWidth="1"/>
    <col min="234" max="251" width="12.140625" style="1" customWidth="1"/>
    <col min="252" max="254" width="14" style="1" customWidth="1"/>
    <col min="255" max="272" width="12.140625" style="1" customWidth="1"/>
    <col min="273" max="275" width="14" style="1" customWidth="1"/>
    <col min="276" max="293" width="12.140625" style="1" customWidth="1"/>
    <col min="294" max="296" width="14" style="1" customWidth="1"/>
    <col min="297" max="314" width="12.140625" style="1" customWidth="1"/>
    <col min="315" max="317" width="14" style="1" customWidth="1"/>
    <col min="318" max="335" width="12.140625" style="1" customWidth="1"/>
    <col min="336" max="338" width="14" style="1" customWidth="1"/>
    <col min="339" max="356" width="12.140625" style="1" customWidth="1"/>
    <col min="357" max="359" width="14" style="1" customWidth="1"/>
    <col min="360" max="377" width="12.140625" style="1" customWidth="1"/>
    <col min="378" max="380" width="14" style="1" customWidth="1"/>
    <col min="381" max="398" width="12.140625" style="1" customWidth="1"/>
    <col min="399" max="401" width="14" style="1" customWidth="1"/>
    <col min="402" max="419" width="12.140625" style="1" customWidth="1"/>
    <col min="420" max="422" width="14" style="1" customWidth="1"/>
    <col min="423" max="440" width="12.140625" style="1" customWidth="1"/>
    <col min="441" max="443" width="14" style="1" customWidth="1"/>
    <col min="444" max="461" width="12.140625" style="1" customWidth="1"/>
    <col min="462" max="464" width="14" style="1" customWidth="1"/>
    <col min="465" max="482" width="12.140625" style="1" customWidth="1"/>
    <col min="483" max="485" width="14" style="1" customWidth="1"/>
    <col min="486" max="503" width="12.140625" style="1" customWidth="1"/>
    <col min="504" max="506" width="14" style="1" customWidth="1"/>
    <col min="507" max="524" width="12.140625" style="1" customWidth="1"/>
    <col min="525" max="527" width="14" style="1" customWidth="1"/>
    <col min="528" max="545" width="12.140625" style="1" customWidth="1"/>
    <col min="546" max="548" width="14" style="1" customWidth="1"/>
    <col min="549" max="566" width="12.140625" style="1" customWidth="1"/>
    <col min="567" max="569" width="14" style="1" customWidth="1"/>
    <col min="570" max="587" width="12.140625" style="1" customWidth="1"/>
    <col min="588" max="590" width="14" style="1" customWidth="1"/>
    <col min="591" max="608" width="12.140625" style="1" customWidth="1"/>
    <col min="609" max="611" width="14" style="1" customWidth="1"/>
    <col min="612" max="629" width="12.140625" style="1" customWidth="1"/>
    <col min="630" max="632" width="14" style="1" customWidth="1"/>
    <col min="633" max="650" width="12.140625" style="1" customWidth="1"/>
    <col min="651" max="653" width="14" style="1" customWidth="1"/>
    <col min="654" max="671" width="12.140625" style="1" customWidth="1"/>
    <col min="672" max="674" width="14" style="1" customWidth="1"/>
    <col min="675" max="692" width="12.140625" style="1" customWidth="1"/>
    <col min="693" max="695" width="14" style="1" customWidth="1"/>
    <col min="696" max="713" width="12.140625" style="1" customWidth="1"/>
    <col min="714" max="716" width="14" style="1" customWidth="1"/>
    <col min="717" max="734" width="12.140625" style="1" customWidth="1"/>
    <col min="735" max="737" width="14" style="1" customWidth="1"/>
    <col min="738" max="755" width="12.140625" style="1" customWidth="1"/>
    <col min="756" max="758" width="14" style="1" customWidth="1"/>
    <col min="759" max="776" width="12.140625" style="1" customWidth="1"/>
    <col min="777" max="779" width="14" style="1" customWidth="1"/>
    <col min="780" max="797" width="12.140625" style="1" customWidth="1"/>
    <col min="798" max="800" width="14" style="1" customWidth="1"/>
    <col min="801" max="818" width="12.140625" style="1" customWidth="1"/>
    <col min="819" max="821" width="14" style="1" customWidth="1"/>
    <col min="822" max="839" width="12.140625" style="1" customWidth="1"/>
    <col min="840" max="842" width="14" style="1" customWidth="1"/>
    <col min="843" max="860" width="12.140625" style="1" customWidth="1"/>
    <col min="861" max="863" width="14" style="1" customWidth="1"/>
    <col min="864" max="881" width="12.140625" style="1" customWidth="1"/>
    <col min="882" max="884" width="14" style="1" customWidth="1"/>
    <col min="885" max="902" width="12.140625" style="1" customWidth="1"/>
    <col min="903" max="905" width="14" style="1" customWidth="1"/>
    <col min="906" max="923" width="12.140625" style="1" customWidth="1"/>
    <col min="924" max="926" width="14" style="1" customWidth="1"/>
    <col min="927" max="944" width="12.140625" style="1" customWidth="1"/>
    <col min="945" max="947" width="14" style="1" customWidth="1"/>
    <col min="948" max="965" width="12.140625" style="1" customWidth="1"/>
    <col min="966" max="968" width="14" style="1" customWidth="1"/>
    <col min="969" max="986" width="12.140625" style="1" customWidth="1"/>
    <col min="987" max="989" width="14" style="1" customWidth="1"/>
    <col min="990" max="1007" width="12.140625" style="1" customWidth="1"/>
    <col min="1008" max="1010" width="14" style="1" customWidth="1"/>
    <col min="1011" max="1028" width="12.140625" style="1" customWidth="1"/>
    <col min="1029" max="1031" width="14" style="1" customWidth="1"/>
    <col min="1032" max="1049" width="12.140625" style="1" customWidth="1"/>
    <col min="1050" max="1052" width="14" style="1" customWidth="1"/>
    <col min="1053" max="1070" width="12.140625" style="1" customWidth="1"/>
    <col min="1071" max="1073" width="14" style="1" customWidth="1"/>
    <col min="1074" max="1091" width="12.140625" style="1" customWidth="1"/>
    <col min="1092" max="1094" width="14" style="1" customWidth="1"/>
    <col min="1095" max="1112" width="12.140625" style="1" customWidth="1"/>
    <col min="1113" max="1115" width="14" style="1" customWidth="1"/>
    <col min="1116" max="1133" width="12.140625" style="1" customWidth="1"/>
    <col min="1134" max="1136" width="14" style="1" customWidth="1"/>
    <col min="1137" max="1154" width="12.140625" style="1" customWidth="1"/>
    <col min="1155" max="1157" width="14" style="1" customWidth="1"/>
    <col min="1158" max="1175" width="12.140625" style="1" customWidth="1"/>
    <col min="1176" max="1178" width="14" style="1" customWidth="1"/>
    <col min="1179" max="1196" width="12.140625" style="1" customWidth="1"/>
    <col min="1197" max="1199" width="14" style="1" customWidth="1"/>
    <col min="1200" max="1217" width="12.140625" style="1" customWidth="1"/>
    <col min="1218" max="1220" width="14" style="1" customWidth="1"/>
    <col min="1221" max="1238" width="12.140625" style="1" customWidth="1"/>
    <col min="1239" max="1241" width="14" style="1" customWidth="1"/>
    <col min="1242" max="1253" width="12.140625" style="1" customWidth="1"/>
    <col min="1254" max="1259" width="12" style="1" customWidth="1"/>
    <col min="1260" max="1262" width="14" style="1" customWidth="1"/>
    <col min="1263" max="1265" width="12.140625" style="1" customWidth="1"/>
    <col min="1266" max="1268" width="12" style="1" customWidth="1"/>
    <col min="1269" max="1269" width="13.140625" style="1" customWidth="1"/>
    <col min="1270" max="1271" width="12" style="1" customWidth="1"/>
    <col min="1272" max="1444" width="9.140625" style="1"/>
    <col min="1445" max="1445" width="34.85546875" style="1" customWidth="1"/>
    <col min="1446" max="1446" width="23.140625" style="1" customWidth="1"/>
    <col min="1447" max="1447" width="6.28515625" style="1" customWidth="1"/>
    <col min="1448" max="1448" width="51" style="1" customWidth="1"/>
    <col min="1449" max="1449" width="16.5703125" style="1" customWidth="1"/>
    <col min="1450" max="1450" width="12.85546875" style="1" customWidth="1"/>
    <col min="1451" max="1451" width="15.5703125" style="1" customWidth="1"/>
    <col min="1452" max="1452" width="16.5703125" style="1" customWidth="1"/>
    <col min="1453" max="1453" width="17" style="1" customWidth="1"/>
    <col min="1454" max="1455" width="17.42578125" style="1" customWidth="1"/>
    <col min="1456" max="1457" width="16.5703125" style="1" customWidth="1"/>
    <col min="1458" max="1460" width="17.42578125" style="1" customWidth="1"/>
    <col min="1461" max="1462" width="16.5703125" style="1" customWidth="1"/>
    <col min="1463" max="1465" width="17.42578125" style="1" customWidth="1"/>
    <col min="1466" max="1467" width="16.5703125" style="1" customWidth="1"/>
    <col min="1468" max="1470" width="17.42578125" style="1" customWidth="1"/>
    <col min="1471" max="1471" width="15.5703125" style="1" customWidth="1"/>
    <col min="1472" max="1472" width="16.5703125" style="1" customWidth="1"/>
    <col min="1473" max="1474" width="17.42578125" style="1" customWidth="1"/>
    <col min="1475" max="1509" width="12.140625" style="1" customWidth="1"/>
    <col min="1510" max="1700" width="9.140625" style="1"/>
    <col min="1701" max="1701" width="34.85546875" style="1" customWidth="1"/>
    <col min="1702" max="1702" width="23.140625" style="1" customWidth="1"/>
    <col min="1703" max="1703" width="6.28515625" style="1" customWidth="1"/>
    <col min="1704" max="1704" width="51" style="1" customWidth="1"/>
    <col min="1705" max="1705" width="16.5703125" style="1" customWidth="1"/>
    <col min="1706" max="1706" width="12.85546875" style="1" customWidth="1"/>
    <col min="1707" max="1707" width="15.5703125" style="1" customWidth="1"/>
    <col min="1708" max="1708" width="16.5703125" style="1" customWidth="1"/>
    <col min="1709" max="1709" width="17" style="1" customWidth="1"/>
    <col min="1710" max="1711" width="17.42578125" style="1" customWidth="1"/>
    <col min="1712" max="1713" width="16.5703125" style="1" customWidth="1"/>
    <col min="1714" max="1716" width="17.42578125" style="1" customWidth="1"/>
    <col min="1717" max="1718" width="16.5703125" style="1" customWidth="1"/>
    <col min="1719" max="1721" width="17.42578125" style="1" customWidth="1"/>
    <col min="1722" max="1723" width="16.5703125" style="1" customWidth="1"/>
    <col min="1724" max="1726" width="17.42578125" style="1" customWidth="1"/>
    <col min="1727" max="1727" width="15.5703125" style="1" customWidth="1"/>
    <col min="1728" max="1728" width="16.5703125" style="1" customWidth="1"/>
    <col min="1729" max="1730" width="17.42578125" style="1" customWidth="1"/>
    <col min="1731" max="1765" width="12.140625" style="1" customWidth="1"/>
    <col min="1766" max="1956" width="9.140625" style="1"/>
    <col min="1957" max="1957" width="34.85546875" style="1" customWidth="1"/>
    <col min="1958" max="1958" width="23.140625" style="1" customWidth="1"/>
    <col min="1959" max="1959" width="6.28515625" style="1" customWidth="1"/>
    <col min="1960" max="1960" width="51" style="1" customWidth="1"/>
    <col min="1961" max="1961" width="16.5703125" style="1" customWidth="1"/>
    <col min="1962" max="1962" width="12.85546875" style="1" customWidth="1"/>
    <col min="1963" max="1963" width="15.5703125" style="1" customWidth="1"/>
    <col min="1964" max="1964" width="16.5703125" style="1" customWidth="1"/>
    <col min="1965" max="1965" width="17" style="1" customWidth="1"/>
    <col min="1966" max="1967" width="17.42578125" style="1" customWidth="1"/>
    <col min="1968" max="1969" width="16.5703125" style="1" customWidth="1"/>
    <col min="1970" max="1972" width="17.42578125" style="1" customWidth="1"/>
    <col min="1973" max="1974" width="16.5703125" style="1" customWidth="1"/>
    <col min="1975" max="1977" width="17.42578125" style="1" customWidth="1"/>
    <col min="1978" max="1979" width="16.5703125" style="1" customWidth="1"/>
    <col min="1980" max="1982" width="17.42578125" style="1" customWidth="1"/>
    <col min="1983" max="1983" width="15.5703125" style="1" customWidth="1"/>
    <col min="1984" max="1984" width="16.5703125" style="1" customWidth="1"/>
    <col min="1985" max="1986" width="17.42578125" style="1" customWidth="1"/>
    <col min="1987" max="2021" width="12.140625" style="1" customWidth="1"/>
    <col min="2022" max="2212" width="9.140625" style="1"/>
    <col min="2213" max="2213" width="34.85546875" style="1" customWidth="1"/>
    <col min="2214" max="2214" width="23.140625" style="1" customWidth="1"/>
    <col min="2215" max="2215" width="6.28515625" style="1" customWidth="1"/>
    <col min="2216" max="2216" width="51" style="1" customWidth="1"/>
    <col min="2217" max="2217" width="16.5703125" style="1" customWidth="1"/>
    <col min="2218" max="2218" width="12.85546875" style="1" customWidth="1"/>
    <col min="2219" max="2219" width="15.5703125" style="1" customWidth="1"/>
    <col min="2220" max="2220" width="16.5703125" style="1" customWidth="1"/>
    <col min="2221" max="2221" width="17" style="1" customWidth="1"/>
    <col min="2222" max="2223" width="17.42578125" style="1" customWidth="1"/>
    <col min="2224" max="2225" width="16.5703125" style="1" customWidth="1"/>
    <col min="2226" max="2228" width="17.42578125" style="1" customWidth="1"/>
    <col min="2229" max="2230" width="16.5703125" style="1" customWidth="1"/>
    <col min="2231" max="2233" width="17.42578125" style="1" customWidth="1"/>
    <col min="2234" max="2235" width="16.5703125" style="1" customWidth="1"/>
    <col min="2236" max="2238" width="17.42578125" style="1" customWidth="1"/>
    <col min="2239" max="2239" width="15.5703125" style="1" customWidth="1"/>
    <col min="2240" max="2240" width="16.5703125" style="1" customWidth="1"/>
    <col min="2241" max="2242" width="17.42578125" style="1" customWidth="1"/>
    <col min="2243" max="2277" width="12.140625" style="1" customWidth="1"/>
    <col min="2278" max="2468" width="9.140625" style="1"/>
    <col min="2469" max="2469" width="34.85546875" style="1" customWidth="1"/>
    <col min="2470" max="2470" width="23.140625" style="1" customWidth="1"/>
    <col min="2471" max="2471" width="6.28515625" style="1" customWidth="1"/>
    <col min="2472" max="2472" width="51" style="1" customWidth="1"/>
    <col min="2473" max="2473" width="16.5703125" style="1" customWidth="1"/>
    <col min="2474" max="2474" width="12.85546875" style="1" customWidth="1"/>
    <col min="2475" max="2475" width="15.5703125" style="1" customWidth="1"/>
    <col min="2476" max="2476" width="16.5703125" style="1" customWidth="1"/>
    <col min="2477" max="2477" width="17" style="1" customWidth="1"/>
    <col min="2478" max="2479" width="17.42578125" style="1" customWidth="1"/>
    <col min="2480" max="2481" width="16.5703125" style="1" customWidth="1"/>
    <col min="2482" max="2484" width="17.42578125" style="1" customWidth="1"/>
    <col min="2485" max="2486" width="16.5703125" style="1" customWidth="1"/>
    <col min="2487" max="2489" width="17.42578125" style="1" customWidth="1"/>
    <col min="2490" max="2491" width="16.5703125" style="1" customWidth="1"/>
    <col min="2492" max="2494" width="17.42578125" style="1" customWidth="1"/>
    <col min="2495" max="2495" width="15.5703125" style="1" customWidth="1"/>
    <col min="2496" max="2496" width="16.5703125" style="1" customWidth="1"/>
    <col min="2497" max="2498" width="17.42578125" style="1" customWidth="1"/>
    <col min="2499" max="2533" width="12.140625" style="1" customWidth="1"/>
    <col min="2534" max="2724" width="9.140625" style="1"/>
    <col min="2725" max="2725" width="34.85546875" style="1" customWidth="1"/>
    <col min="2726" max="2726" width="23.140625" style="1" customWidth="1"/>
    <col min="2727" max="2727" width="6.28515625" style="1" customWidth="1"/>
    <col min="2728" max="2728" width="51" style="1" customWidth="1"/>
    <col min="2729" max="2729" width="16.5703125" style="1" customWidth="1"/>
    <col min="2730" max="2730" width="12.85546875" style="1" customWidth="1"/>
    <col min="2731" max="2731" width="15.5703125" style="1" customWidth="1"/>
    <col min="2732" max="2732" width="16.5703125" style="1" customWidth="1"/>
    <col min="2733" max="2733" width="17" style="1" customWidth="1"/>
    <col min="2734" max="2735" width="17.42578125" style="1" customWidth="1"/>
    <col min="2736" max="2737" width="16.5703125" style="1" customWidth="1"/>
    <col min="2738" max="2740" width="17.42578125" style="1" customWidth="1"/>
    <col min="2741" max="2742" width="16.5703125" style="1" customWidth="1"/>
    <col min="2743" max="2745" width="17.42578125" style="1" customWidth="1"/>
    <col min="2746" max="2747" width="16.5703125" style="1" customWidth="1"/>
    <col min="2748" max="2750" width="17.42578125" style="1" customWidth="1"/>
    <col min="2751" max="2751" width="15.5703125" style="1" customWidth="1"/>
    <col min="2752" max="2752" width="16.5703125" style="1" customWidth="1"/>
    <col min="2753" max="2754" width="17.42578125" style="1" customWidth="1"/>
    <col min="2755" max="2789" width="12.140625" style="1" customWidth="1"/>
    <col min="2790" max="2980" width="9.140625" style="1"/>
    <col min="2981" max="2981" width="34.85546875" style="1" customWidth="1"/>
    <col min="2982" max="2982" width="23.140625" style="1" customWidth="1"/>
    <col min="2983" max="2983" width="6.28515625" style="1" customWidth="1"/>
    <col min="2984" max="2984" width="51" style="1" customWidth="1"/>
    <col min="2985" max="2985" width="16.5703125" style="1" customWidth="1"/>
    <col min="2986" max="2986" width="12.85546875" style="1" customWidth="1"/>
    <col min="2987" max="2987" width="15.5703125" style="1" customWidth="1"/>
    <col min="2988" max="2988" width="16.5703125" style="1" customWidth="1"/>
    <col min="2989" max="2989" width="17" style="1" customWidth="1"/>
    <col min="2990" max="2991" width="17.42578125" style="1" customWidth="1"/>
    <col min="2992" max="2993" width="16.5703125" style="1" customWidth="1"/>
    <col min="2994" max="2996" width="17.42578125" style="1" customWidth="1"/>
    <col min="2997" max="2998" width="16.5703125" style="1" customWidth="1"/>
    <col min="2999" max="3001" width="17.42578125" style="1" customWidth="1"/>
    <col min="3002" max="3003" width="16.5703125" style="1" customWidth="1"/>
    <col min="3004" max="3006" width="17.42578125" style="1" customWidth="1"/>
    <col min="3007" max="3007" width="15.5703125" style="1" customWidth="1"/>
    <col min="3008" max="3008" width="16.5703125" style="1" customWidth="1"/>
    <col min="3009" max="3010" width="17.42578125" style="1" customWidth="1"/>
    <col min="3011" max="3045" width="12.140625" style="1" customWidth="1"/>
    <col min="3046" max="3236" width="9.140625" style="1"/>
    <col min="3237" max="3237" width="34.85546875" style="1" customWidth="1"/>
    <col min="3238" max="3238" width="23.140625" style="1" customWidth="1"/>
    <col min="3239" max="3239" width="6.28515625" style="1" customWidth="1"/>
    <col min="3240" max="3240" width="51" style="1" customWidth="1"/>
    <col min="3241" max="3241" width="16.5703125" style="1" customWidth="1"/>
    <col min="3242" max="3242" width="12.85546875" style="1" customWidth="1"/>
    <col min="3243" max="3243" width="15.5703125" style="1" customWidth="1"/>
    <col min="3244" max="3244" width="16.5703125" style="1" customWidth="1"/>
    <col min="3245" max="3245" width="17" style="1" customWidth="1"/>
    <col min="3246" max="3247" width="17.42578125" style="1" customWidth="1"/>
    <col min="3248" max="3249" width="16.5703125" style="1" customWidth="1"/>
    <col min="3250" max="3252" width="17.42578125" style="1" customWidth="1"/>
    <col min="3253" max="3254" width="16.5703125" style="1" customWidth="1"/>
    <col min="3255" max="3257" width="17.42578125" style="1" customWidth="1"/>
    <col min="3258" max="3259" width="16.5703125" style="1" customWidth="1"/>
    <col min="3260" max="3262" width="17.42578125" style="1" customWidth="1"/>
    <col min="3263" max="3263" width="15.5703125" style="1" customWidth="1"/>
    <col min="3264" max="3264" width="16.5703125" style="1" customWidth="1"/>
    <col min="3265" max="3266" width="17.42578125" style="1" customWidth="1"/>
    <col min="3267" max="3301" width="12.140625" style="1" customWidth="1"/>
    <col min="3302" max="3492" width="9.140625" style="1"/>
    <col min="3493" max="3493" width="34.85546875" style="1" customWidth="1"/>
    <col min="3494" max="3494" width="23.140625" style="1" customWidth="1"/>
    <col min="3495" max="3495" width="6.28515625" style="1" customWidth="1"/>
    <col min="3496" max="3496" width="51" style="1" customWidth="1"/>
    <col min="3497" max="3497" width="16.5703125" style="1" customWidth="1"/>
    <col min="3498" max="3498" width="12.85546875" style="1" customWidth="1"/>
    <col min="3499" max="3499" width="15.5703125" style="1" customWidth="1"/>
    <col min="3500" max="3500" width="16.5703125" style="1" customWidth="1"/>
    <col min="3501" max="3501" width="17" style="1" customWidth="1"/>
    <col min="3502" max="3503" width="17.42578125" style="1" customWidth="1"/>
    <col min="3504" max="3505" width="16.5703125" style="1" customWidth="1"/>
    <col min="3506" max="3508" width="17.42578125" style="1" customWidth="1"/>
    <col min="3509" max="3510" width="16.5703125" style="1" customWidth="1"/>
    <col min="3511" max="3513" width="17.42578125" style="1" customWidth="1"/>
    <col min="3514" max="3515" width="16.5703125" style="1" customWidth="1"/>
    <col min="3516" max="3518" width="17.42578125" style="1" customWidth="1"/>
    <col min="3519" max="3519" width="15.5703125" style="1" customWidth="1"/>
    <col min="3520" max="3520" width="16.5703125" style="1" customWidth="1"/>
    <col min="3521" max="3522" width="17.42578125" style="1" customWidth="1"/>
    <col min="3523" max="3557" width="12.140625" style="1" customWidth="1"/>
    <col min="3558" max="3748" width="9.140625" style="1"/>
    <col min="3749" max="3749" width="34.85546875" style="1" customWidth="1"/>
    <col min="3750" max="3750" width="23.140625" style="1" customWidth="1"/>
    <col min="3751" max="3751" width="6.28515625" style="1" customWidth="1"/>
    <col min="3752" max="3752" width="51" style="1" customWidth="1"/>
    <col min="3753" max="3753" width="16.5703125" style="1" customWidth="1"/>
    <col min="3754" max="3754" width="12.85546875" style="1" customWidth="1"/>
    <col min="3755" max="3755" width="15.5703125" style="1" customWidth="1"/>
    <col min="3756" max="3756" width="16.5703125" style="1" customWidth="1"/>
    <col min="3757" max="3757" width="17" style="1" customWidth="1"/>
    <col min="3758" max="3759" width="17.42578125" style="1" customWidth="1"/>
    <col min="3760" max="3761" width="16.5703125" style="1" customWidth="1"/>
    <col min="3762" max="3764" width="17.42578125" style="1" customWidth="1"/>
    <col min="3765" max="3766" width="16.5703125" style="1" customWidth="1"/>
    <col min="3767" max="3769" width="17.42578125" style="1" customWidth="1"/>
    <col min="3770" max="3771" width="16.5703125" style="1" customWidth="1"/>
    <col min="3772" max="3774" width="17.42578125" style="1" customWidth="1"/>
    <col min="3775" max="3775" width="15.5703125" style="1" customWidth="1"/>
    <col min="3776" max="3776" width="16.5703125" style="1" customWidth="1"/>
    <col min="3777" max="3778" width="17.42578125" style="1" customWidth="1"/>
    <col min="3779" max="3813" width="12.140625" style="1" customWidth="1"/>
    <col min="3814" max="4004" width="9.140625" style="1"/>
    <col min="4005" max="4005" width="34.85546875" style="1" customWidth="1"/>
    <col min="4006" max="4006" width="23.140625" style="1" customWidth="1"/>
    <col min="4007" max="4007" width="6.28515625" style="1" customWidth="1"/>
    <col min="4008" max="4008" width="51" style="1" customWidth="1"/>
    <col min="4009" max="4009" width="16.5703125" style="1" customWidth="1"/>
    <col min="4010" max="4010" width="12.85546875" style="1" customWidth="1"/>
    <col min="4011" max="4011" width="15.5703125" style="1" customWidth="1"/>
    <col min="4012" max="4012" width="16.5703125" style="1" customWidth="1"/>
    <col min="4013" max="4013" width="17" style="1" customWidth="1"/>
    <col min="4014" max="4015" width="17.42578125" style="1" customWidth="1"/>
    <col min="4016" max="4017" width="16.5703125" style="1" customWidth="1"/>
    <col min="4018" max="4020" width="17.42578125" style="1" customWidth="1"/>
    <col min="4021" max="4022" width="16.5703125" style="1" customWidth="1"/>
    <col min="4023" max="4025" width="17.42578125" style="1" customWidth="1"/>
    <col min="4026" max="4027" width="16.5703125" style="1" customWidth="1"/>
    <col min="4028" max="4030" width="17.42578125" style="1" customWidth="1"/>
    <col min="4031" max="4031" width="15.5703125" style="1" customWidth="1"/>
    <col min="4032" max="4032" width="16.5703125" style="1" customWidth="1"/>
    <col min="4033" max="4034" width="17.42578125" style="1" customWidth="1"/>
    <col min="4035" max="4069" width="12.140625" style="1" customWidth="1"/>
    <col min="4070" max="4260" width="9.140625" style="1"/>
    <col min="4261" max="4261" width="34.85546875" style="1" customWidth="1"/>
    <col min="4262" max="4262" width="23.140625" style="1" customWidth="1"/>
    <col min="4263" max="4263" width="6.28515625" style="1" customWidth="1"/>
    <col min="4264" max="4264" width="51" style="1" customWidth="1"/>
    <col min="4265" max="4265" width="16.5703125" style="1" customWidth="1"/>
    <col min="4266" max="4266" width="12.85546875" style="1" customWidth="1"/>
    <col min="4267" max="4267" width="15.5703125" style="1" customWidth="1"/>
    <col min="4268" max="4268" width="16.5703125" style="1" customWidth="1"/>
    <col min="4269" max="4269" width="17" style="1" customWidth="1"/>
    <col min="4270" max="4271" width="17.42578125" style="1" customWidth="1"/>
    <col min="4272" max="4273" width="16.5703125" style="1" customWidth="1"/>
    <col min="4274" max="4276" width="17.42578125" style="1" customWidth="1"/>
    <col min="4277" max="4278" width="16.5703125" style="1" customWidth="1"/>
    <col min="4279" max="4281" width="17.42578125" style="1" customWidth="1"/>
    <col min="4282" max="4283" width="16.5703125" style="1" customWidth="1"/>
    <col min="4284" max="4286" width="17.42578125" style="1" customWidth="1"/>
    <col min="4287" max="4287" width="15.5703125" style="1" customWidth="1"/>
    <col min="4288" max="4288" width="16.5703125" style="1" customWidth="1"/>
    <col min="4289" max="4290" width="17.42578125" style="1" customWidth="1"/>
    <col min="4291" max="4325" width="12.140625" style="1" customWidth="1"/>
    <col min="4326" max="4516" width="9.140625" style="1"/>
    <col min="4517" max="4517" width="34.85546875" style="1" customWidth="1"/>
    <col min="4518" max="4518" width="23.140625" style="1" customWidth="1"/>
    <col min="4519" max="4519" width="6.28515625" style="1" customWidth="1"/>
    <col min="4520" max="4520" width="51" style="1" customWidth="1"/>
    <col min="4521" max="4521" width="16.5703125" style="1" customWidth="1"/>
    <col min="4522" max="4522" width="12.85546875" style="1" customWidth="1"/>
    <col min="4523" max="4523" width="15.5703125" style="1" customWidth="1"/>
    <col min="4524" max="4524" width="16.5703125" style="1" customWidth="1"/>
    <col min="4525" max="4525" width="17" style="1" customWidth="1"/>
    <col min="4526" max="4527" width="17.42578125" style="1" customWidth="1"/>
    <col min="4528" max="4529" width="16.5703125" style="1" customWidth="1"/>
    <col min="4530" max="4532" width="17.42578125" style="1" customWidth="1"/>
    <col min="4533" max="4534" width="16.5703125" style="1" customWidth="1"/>
    <col min="4535" max="4537" width="17.42578125" style="1" customWidth="1"/>
    <col min="4538" max="4539" width="16.5703125" style="1" customWidth="1"/>
    <col min="4540" max="4542" width="17.42578125" style="1" customWidth="1"/>
    <col min="4543" max="4543" width="15.5703125" style="1" customWidth="1"/>
    <col min="4544" max="4544" width="16.5703125" style="1" customWidth="1"/>
    <col min="4545" max="4546" width="17.42578125" style="1" customWidth="1"/>
    <col min="4547" max="4581" width="12.140625" style="1" customWidth="1"/>
    <col min="4582" max="4772" width="9.140625" style="1"/>
    <col min="4773" max="4773" width="34.85546875" style="1" customWidth="1"/>
    <col min="4774" max="4774" width="23.140625" style="1" customWidth="1"/>
    <col min="4775" max="4775" width="6.28515625" style="1" customWidth="1"/>
    <col min="4776" max="4776" width="51" style="1" customWidth="1"/>
    <col min="4777" max="4777" width="16.5703125" style="1" customWidth="1"/>
    <col min="4778" max="4778" width="12.85546875" style="1" customWidth="1"/>
    <col min="4779" max="4779" width="15.5703125" style="1" customWidth="1"/>
    <col min="4780" max="4780" width="16.5703125" style="1" customWidth="1"/>
    <col min="4781" max="4781" width="17" style="1" customWidth="1"/>
    <col min="4782" max="4783" width="17.42578125" style="1" customWidth="1"/>
    <col min="4784" max="4785" width="16.5703125" style="1" customWidth="1"/>
    <col min="4786" max="4788" width="17.42578125" style="1" customWidth="1"/>
    <col min="4789" max="4790" width="16.5703125" style="1" customWidth="1"/>
    <col min="4791" max="4793" width="17.42578125" style="1" customWidth="1"/>
    <col min="4794" max="4795" width="16.5703125" style="1" customWidth="1"/>
    <col min="4796" max="4798" width="17.42578125" style="1" customWidth="1"/>
    <col min="4799" max="4799" width="15.5703125" style="1" customWidth="1"/>
    <col min="4800" max="4800" width="16.5703125" style="1" customWidth="1"/>
    <col min="4801" max="4802" width="17.42578125" style="1" customWidth="1"/>
    <col min="4803" max="4837" width="12.140625" style="1" customWidth="1"/>
    <col min="4838" max="5028" width="9.140625" style="1"/>
    <col min="5029" max="5029" width="34.85546875" style="1" customWidth="1"/>
    <col min="5030" max="5030" width="23.140625" style="1" customWidth="1"/>
    <col min="5031" max="5031" width="6.28515625" style="1" customWidth="1"/>
    <col min="5032" max="5032" width="51" style="1" customWidth="1"/>
    <col min="5033" max="5033" width="16.5703125" style="1" customWidth="1"/>
    <col min="5034" max="5034" width="12.85546875" style="1" customWidth="1"/>
    <col min="5035" max="5035" width="15.5703125" style="1" customWidth="1"/>
    <col min="5036" max="5036" width="16.5703125" style="1" customWidth="1"/>
    <col min="5037" max="5037" width="17" style="1" customWidth="1"/>
    <col min="5038" max="5039" width="17.42578125" style="1" customWidth="1"/>
    <col min="5040" max="5041" width="16.5703125" style="1" customWidth="1"/>
    <col min="5042" max="5044" width="17.42578125" style="1" customWidth="1"/>
    <col min="5045" max="5046" width="16.5703125" style="1" customWidth="1"/>
    <col min="5047" max="5049" width="17.42578125" style="1" customWidth="1"/>
    <col min="5050" max="5051" width="16.5703125" style="1" customWidth="1"/>
    <col min="5052" max="5054" width="17.42578125" style="1" customWidth="1"/>
    <col min="5055" max="5055" width="15.5703125" style="1" customWidth="1"/>
    <col min="5056" max="5056" width="16.5703125" style="1" customWidth="1"/>
    <col min="5057" max="5058" width="17.42578125" style="1" customWidth="1"/>
    <col min="5059" max="5093" width="12.140625" style="1" customWidth="1"/>
    <col min="5094" max="5284" width="9.140625" style="1"/>
    <col min="5285" max="5285" width="34.85546875" style="1" customWidth="1"/>
    <col min="5286" max="5286" width="23.140625" style="1" customWidth="1"/>
    <col min="5287" max="5287" width="6.28515625" style="1" customWidth="1"/>
    <col min="5288" max="5288" width="51" style="1" customWidth="1"/>
    <col min="5289" max="5289" width="16.5703125" style="1" customWidth="1"/>
    <col min="5290" max="5290" width="12.85546875" style="1" customWidth="1"/>
    <col min="5291" max="5291" width="15.5703125" style="1" customWidth="1"/>
    <col min="5292" max="5292" width="16.5703125" style="1" customWidth="1"/>
    <col min="5293" max="5293" width="17" style="1" customWidth="1"/>
    <col min="5294" max="5295" width="17.42578125" style="1" customWidth="1"/>
    <col min="5296" max="5297" width="16.5703125" style="1" customWidth="1"/>
    <col min="5298" max="5300" width="17.42578125" style="1" customWidth="1"/>
    <col min="5301" max="5302" width="16.5703125" style="1" customWidth="1"/>
    <col min="5303" max="5305" width="17.42578125" style="1" customWidth="1"/>
    <col min="5306" max="5307" width="16.5703125" style="1" customWidth="1"/>
    <col min="5308" max="5310" width="17.42578125" style="1" customWidth="1"/>
    <col min="5311" max="5311" width="15.5703125" style="1" customWidth="1"/>
    <col min="5312" max="5312" width="16.5703125" style="1" customWidth="1"/>
    <col min="5313" max="5314" width="17.42578125" style="1" customWidth="1"/>
    <col min="5315" max="5349" width="12.140625" style="1" customWidth="1"/>
    <col min="5350" max="5540" width="9.140625" style="1"/>
    <col min="5541" max="5541" width="34.85546875" style="1" customWidth="1"/>
    <col min="5542" max="5542" width="23.140625" style="1" customWidth="1"/>
    <col min="5543" max="5543" width="6.28515625" style="1" customWidth="1"/>
    <col min="5544" max="5544" width="51" style="1" customWidth="1"/>
    <col min="5545" max="5545" width="16.5703125" style="1" customWidth="1"/>
    <col min="5546" max="5546" width="12.85546875" style="1" customWidth="1"/>
    <col min="5547" max="5547" width="15.5703125" style="1" customWidth="1"/>
    <col min="5548" max="5548" width="16.5703125" style="1" customWidth="1"/>
    <col min="5549" max="5549" width="17" style="1" customWidth="1"/>
    <col min="5550" max="5551" width="17.42578125" style="1" customWidth="1"/>
    <col min="5552" max="5553" width="16.5703125" style="1" customWidth="1"/>
    <col min="5554" max="5556" width="17.42578125" style="1" customWidth="1"/>
    <col min="5557" max="5558" width="16.5703125" style="1" customWidth="1"/>
    <col min="5559" max="5561" width="17.42578125" style="1" customWidth="1"/>
    <col min="5562" max="5563" width="16.5703125" style="1" customWidth="1"/>
    <col min="5564" max="5566" width="17.42578125" style="1" customWidth="1"/>
    <col min="5567" max="5567" width="15.5703125" style="1" customWidth="1"/>
    <col min="5568" max="5568" width="16.5703125" style="1" customWidth="1"/>
    <col min="5569" max="5570" width="17.42578125" style="1" customWidth="1"/>
    <col min="5571" max="5605" width="12.140625" style="1" customWidth="1"/>
    <col min="5606" max="5796" width="9.140625" style="1"/>
    <col min="5797" max="5797" width="34.85546875" style="1" customWidth="1"/>
    <col min="5798" max="5798" width="23.140625" style="1" customWidth="1"/>
    <col min="5799" max="5799" width="6.28515625" style="1" customWidth="1"/>
    <col min="5800" max="5800" width="51" style="1" customWidth="1"/>
    <col min="5801" max="5801" width="16.5703125" style="1" customWidth="1"/>
    <col min="5802" max="5802" width="12.85546875" style="1" customWidth="1"/>
    <col min="5803" max="5803" width="15.5703125" style="1" customWidth="1"/>
    <col min="5804" max="5804" width="16.5703125" style="1" customWidth="1"/>
    <col min="5805" max="5805" width="17" style="1" customWidth="1"/>
    <col min="5806" max="5807" width="17.42578125" style="1" customWidth="1"/>
    <col min="5808" max="5809" width="16.5703125" style="1" customWidth="1"/>
    <col min="5810" max="5812" width="17.42578125" style="1" customWidth="1"/>
    <col min="5813" max="5814" width="16.5703125" style="1" customWidth="1"/>
    <col min="5815" max="5817" width="17.42578125" style="1" customWidth="1"/>
    <col min="5818" max="5819" width="16.5703125" style="1" customWidth="1"/>
    <col min="5820" max="5822" width="17.42578125" style="1" customWidth="1"/>
    <col min="5823" max="5823" width="15.5703125" style="1" customWidth="1"/>
    <col min="5824" max="5824" width="16.5703125" style="1" customWidth="1"/>
    <col min="5825" max="5826" width="17.42578125" style="1" customWidth="1"/>
    <col min="5827" max="5861" width="12.140625" style="1" customWidth="1"/>
    <col min="5862" max="6052" width="9.140625" style="1"/>
    <col min="6053" max="6053" width="34.85546875" style="1" customWidth="1"/>
    <col min="6054" max="6054" width="23.140625" style="1" customWidth="1"/>
    <col min="6055" max="6055" width="6.28515625" style="1" customWidth="1"/>
    <col min="6056" max="6056" width="51" style="1" customWidth="1"/>
    <col min="6057" max="6057" width="16.5703125" style="1" customWidth="1"/>
    <col min="6058" max="6058" width="12.85546875" style="1" customWidth="1"/>
    <col min="6059" max="6059" width="15.5703125" style="1" customWidth="1"/>
    <col min="6060" max="6060" width="16.5703125" style="1" customWidth="1"/>
    <col min="6061" max="6061" width="17" style="1" customWidth="1"/>
    <col min="6062" max="6063" width="17.42578125" style="1" customWidth="1"/>
    <col min="6064" max="6065" width="16.5703125" style="1" customWidth="1"/>
    <col min="6066" max="6068" width="17.42578125" style="1" customWidth="1"/>
    <col min="6069" max="6070" width="16.5703125" style="1" customWidth="1"/>
    <col min="6071" max="6073" width="17.42578125" style="1" customWidth="1"/>
    <col min="6074" max="6075" width="16.5703125" style="1" customWidth="1"/>
    <col min="6076" max="6078" width="17.42578125" style="1" customWidth="1"/>
    <col min="6079" max="6079" width="15.5703125" style="1" customWidth="1"/>
    <col min="6080" max="6080" width="16.5703125" style="1" customWidth="1"/>
    <col min="6081" max="6082" width="17.42578125" style="1" customWidth="1"/>
    <col min="6083" max="6117" width="12.140625" style="1" customWidth="1"/>
    <col min="6118" max="6308" width="9.140625" style="1"/>
    <col min="6309" max="6309" width="34.85546875" style="1" customWidth="1"/>
    <col min="6310" max="6310" width="23.140625" style="1" customWidth="1"/>
    <col min="6311" max="6311" width="6.28515625" style="1" customWidth="1"/>
    <col min="6312" max="6312" width="51" style="1" customWidth="1"/>
    <col min="6313" max="6313" width="16.5703125" style="1" customWidth="1"/>
    <col min="6314" max="6314" width="12.85546875" style="1" customWidth="1"/>
    <col min="6315" max="6315" width="15.5703125" style="1" customWidth="1"/>
    <col min="6316" max="6316" width="16.5703125" style="1" customWidth="1"/>
    <col min="6317" max="6317" width="17" style="1" customWidth="1"/>
    <col min="6318" max="6319" width="17.42578125" style="1" customWidth="1"/>
    <col min="6320" max="6321" width="16.5703125" style="1" customWidth="1"/>
    <col min="6322" max="6324" width="17.42578125" style="1" customWidth="1"/>
    <col min="6325" max="6326" width="16.5703125" style="1" customWidth="1"/>
    <col min="6327" max="6329" width="17.42578125" style="1" customWidth="1"/>
    <col min="6330" max="6331" width="16.5703125" style="1" customWidth="1"/>
    <col min="6332" max="6334" width="17.42578125" style="1" customWidth="1"/>
    <col min="6335" max="6335" width="15.5703125" style="1" customWidth="1"/>
    <col min="6336" max="6336" width="16.5703125" style="1" customWidth="1"/>
    <col min="6337" max="6338" width="17.42578125" style="1" customWidth="1"/>
    <col min="6339" max="6373" width="12.140625" style="1" customWidth="1"/>
    <col min="6374" max="6564" width="9.140625" style="1"/>
    <col min="6565" max="6565" width="34.85546875" style="1" customWidth="1"/>
    <col min="6566" max="6566" width="23.140625" style="1" customWidth="1"/>
    <col min="6567" max="6567" width="6.28515625" style="1" customWidth="1"/>
    <col min="6568" max="6568" width="51" style="1" customWidth="1"/>
    <col min="6569" max="6569" width="16.5703125" style="1" customWidth="1"/>
    <col min="6570" max="6570" width="12.85546875" style="1" customWidth="1"/>
    <col min="6571" max="6571" width="15.5703125" style="1" customWidth="1"/>
    <col min="6572" max="6572" width="16.5703125" style="1" customWidth="1"/>
    <col min="6573" max="6573" width="17" style="1" customWidth="1"/>
    <col min="6574" max="6575" width="17.42578125" style="1" customWidth="1"/>
    <col min="6576" max="6577" width="16.5703125" style="1" customWidth="1"/>
    <col min="6578" max="6580" width="17.42578125" style="1" customWidth="1"/>
    <col min="6581" max="6582" width="16.5703125" style="1" customWidth="1"/>
    <col min="6583" max="6585" width="17.42578125" style="1" customWidth="1"/>
    <col min="6586" max="6587" width="16.5703125" style="1" customWidth="1"/>
    <col min="6588" max="6590" width="17.42578125" style="1" customWidth="1"/>
    <col min="6591" max="6591" width="15.5703125" style="1" customWidth="1"/>
    <col min="6592" max="6592" width="16.5703125" style="1" customWidth="1"/>
    <col min="6593" max="6594" width="17.42578125" style="1" customWidth="1"/>
    <col min="6595" max="6629" width="12.140625" style="1" customWidth="1"/>
    <col min="6630" max="6820" width="9.140625" style="1"/>
    <col min="6821" max="6821" width="34.85546875" style="1" customWidth="1"/>
    <col min="6822" max="6822" width="23.140625" style="1" customWidth="1"/>
    <col min="6823" max="6823" width="6.28515625" style="1" customWidth="1"/>
    <col min="6824" max="6824" width="51" style="1" customWidth="1"/>
    <col min="6825" max="6825" width="16.5703125" style="1" customWidth="1"/>
    <col min="6826" max="6826" width="12.85546875" style="1" customWidth="1"/>
    <col min="6827" max="6827" width="15.5703125" style="1" customWidth="1"/>
    <col min="6828" max="6828" width="16.5703125" style="1" customWidth="1"/>
    <col min="6829" max="6829" width="17" style="1" customWidth="1"/>
    <col min="6830" max="6831" width="17.42578125" style="1" customWidth="1"/>
    <col min="6832" max="6833" width="16.5703125" style="1" customWidth="1"/>
    <col min="6834" max="6836" width="17.42578125" style="1" customWidth="1"/>
    <col min="6837" max="6838" width="16.5703125" style="1" customWidth="1"/>
    <col min="6839" max="6841" width="17.42578125" style="1" customWidth="1"/>
    <col min="6842" max="6843" width="16.5703125" style="1" customWidth="1"/>
    <col min="6844" max="6846" width="17.42578125" style="1" customWidth="1"/>
    <col min="6847" max="6847" width="15.5703125" style="1" customWidth="1"/>
    <col min="6848" max="6848" width="16.5703125" style="1" customWidth="1"/>
    <col min="6849" max="6850" width="17.42578125" style="1" customWidth="1"/>
    <col min="6851" max="6885" width="12.140625" style="1" customWidth="1"/>
    <col min="6886" max="7076" width="9.140625" style="1"/>
    <col min="7077" max="7077" width="34.85546875" style="1" customWidth="1"/>
    <col min="7078" max="7078" width="23.140625" style="1" customWidth="1"/>
    <col min="7079" max="7079" width="6.28515625" style="1" customWidth="1"/>
    <col min="7080" max="7080" width="51" style="1" customWidth="1"/>
    <col min="7081" max="7081" width="16.5703125" style="1" customWidth="1"/>
    <col min="7082" max="7082" width="12.85546875" style="1" customWidth="1"/>
    <col min="7083" max="7083" width="15.5703125" style="1" customWidth="1"/>
    <col min="7084" max="7084" width="16.5703125" style="1" customWidth="1"/>
    <col min="7085" max="7085" width="17" style="1" customWidth="1"/>
    <col min="7086" max="7087" width="17.42578125" style="1" customWidth="1"/>
    <col min="7088" max="7089" width="16.5703125" style="1" customWidth="1"/>
    <col min="7090" max="7092" width="17.42578125" style="1" customWidth="1"/>
    <col min="7093" max="7094" width="16.5703125" style="1" customWidth="1"/>
    <col min="7095" max="7097" width="17.42578125" style="1" customWidth="1"/>
    <col min="7098" max="7099" width="16.5703125" style="1" customWidth="1"/>
    <col min="7100" max="7102" width="17.42578125" style="1" customWidth="1"/>
    <col min="7103" max="7103" width="15.5703125" style="1" customWidth="1"/>
    <col min="7104" max="7104" width="16.5703125" style="1" customWidth="1"/>
    <col min="7105" max="7106" width="17.42578125" style="1" customWidth="1"/>
    <col min="7107" max="7141" width="12.140625" style="1" customWidth="1"/>
    <col min="7142" max="7332" width="9.140625" style="1"/>
    <col min="7333" max="7333" width="34.85546875" style="1" customWidth="1"/>
    <col min="7334" max="7334" width="23.140625" style="1" customWidth="1"/>
    <col min="7335" max="7335" width="6.28515625" style="1" customWidth="1"/>
    <col min="7336" max="7336" width="51" style="1" customWidth="1"/>
    <col min="7337" max="7337" width="16.5703125" style="1" customWidth="1"/>
    <col min="7338" max="7338" width="12.85546875" style="1" customWidth="1"/>
    <col min="7339" max="7339" width="15.5703125" style="1" customWidth="1"/>
    <col min="7340" max="7340" width="16.5703125" style="1" customWidth="1"/>
    <col min="7341" max="7341" width="17" style="1" customWidth="1"/>
    <col min="7342" max="7343" width="17.42578125" style="1" customWidth="1"/>
    <col min="7344" max="7345" width="16.5703125" style="1" customWidth="1"/>
    <col min="7346" max="7348" width="17.42578125" style="1" customWidth="1"/>
    <col min="7349" max="7350" width="16.5703125" style="1" customWidth="1"/>
    <col min="7351" max="7353" width="17.42578125" style="1" customWidth="1"/>
    <col min="7354" max="7355" width="16.5703125" style="1" customWidth="1"/>
    <col min="7356" max="7358" width="17.42578125" style="1" customWidth="1"/>
    <col min="7359" max="7359" width="15.5703125" style="1" customWidth="1"/>
    <col min="7360" max="7360" width="16.5703125" style="1" customWidth="1"/>
    <col min="7361" max="7362" width="17.42578125" style="1" customWidth="1"/>
    <col min="7363" max="7397" width="12.140625" style="1" customWidth="1"/>
    <col min="7398" max="7588" width="9.140625" style="1"/>
    <col min="7589" max="7589" width="34.85546875" style="1" customWidth="1"/>
    <col min="7590" max="7590" width="23.140625" style="1" customWidth="1"/>
    <col min="7591" max="7591" width="6.28515625" style="1" customWidth="1"/>
    <col min="7592" max="7592" width="51" style="1" customWidth="1"/>
    <col min="7593" max="7593" width="16.5703125" style="1" customWidth="1"/>
    <col min="7594" max="7594" width="12.85546875" style="1" customWidth="1"/>
    <col min="7595" max="7595" width="15.5703125" style="1" customWidth="1"/>
    <col min="7596" max="7596" width="16.5703125" style="1" customWidth="1"/>
    <col min="7597" max="7597" width="17" style="1" customWidth="1"/>
    <col min="7598" max="7599" width="17.42578125" style="1" customWidth="1"/>
    <col min="7600" max="7601" width="16.5703125" style="1" customWidth="1"/>
    <col min="7602" max="7604" width="17.42578125" style="1" customWidth="1"/>
    <col min="7605" max="7606" width="16.5703125" style="1" customWidth="1"/>
    <col min="7607" max="7609" width="17.42578125" style="1" customWidth="1"/>
    <col min="7610" max="7611" width="16.5703125" style="1" customWidth="1"/>
    <col min="7612" max="7614" width="17.42578125" style="1" customWidth="1"/>
    <col min="7615" max="7615" width="15.5703125" style="1" customWidth="1"/>
    <col min="7616" max="7616" width="16.5703125" style="1" customWidth="1"/>
    <col min="7617" max="7618" width="17.42578125" style="1" customWidth="1"/>
    <col min="7619" max="7653" width="12.140625" style="1" customWidth="1"/>
    <col min="7654" max="7844" width="9.140625" style="1"/>
    <col min="7845" max="7845" width="34.85546875" style="1" customWidth="1"/>
    <col min="7846" max="7846" width="23.140625" style="1" customWidth="1"/>
    <col min="7847" max="7847" width="6.28515625" style="1" customWidth="1"/>
    <col min="7848" max="7848" width="51" style="1" customWidth="1"/>
    <col min="7849" max="7849" width="16.5703125" style="1" customWidth="1"/>
    <col min="7850" max="7850" width="12.85546875" style="1" customWidth="1"/>
    <col min="7851" max="7851" width="15.5703125" style="1" customWidth="1"/>
    <col min="7852" max="7852" width="16.5703125" style="1" customWidth="1"/>
    <col min="7853" max="7853" width="17" style="1" customWidth="1"/>
    <col min="7854" max="7855" width="17.42578125" style="1" customWidth="1"/>
    <col min="7856" max="7857" width="16.5703125" style="1" customWidth="1"/>
    <col min="7858" max="7860" width="17.42578125" style="1" customWidth="1"/>
    <col min="7861" max="7862" width="16.5703125" style="1" customWidth="1"/>
    <col min="7863" max="7865" width="17.42578125" style="1" customWidth="1"/>
    <col min="7866" max="7867" width="16.5703125" style="1" customWidth="1"/>
    <col min="7868" max="7870" width="17.42578125" style="1" customWidth="1"/>
    <col min="7871" max="7871" width="15.5703125" style="1" customWidth="1"/>
    <col min="7872" max="7872" width="16.5703125" style="1" customWidth="1"/>
    <col min="7873" max="7874" width="17.42578125" style="1" customWidth="1"/>
    <col min="7875" max="7909" width="12.140625" style="1" customWidth="1"/>
    <col min="7910" max="8100" width="9.140625" style="1"/>
    <col min="8101" max="8101" width="34.85546875" style="1" customWidth="1"/>
    <col min="8102" max="8102" width="23.140625" style="1" customWidth="1"/>
    <col min="8103" max="8103" width="6.28515625" style="1" customWidth="1"/>
    <col min="8104" max="8104" width="51" style="1" customWidth="1"/>
    <col min="8105" max="8105" width="16.5703125" style="1" customWidth="1"/>
    <col min="8106" max="8106" width="12.85546875" style="1" customWidth="1"/>
    <col min="8107" max="8107" width="15.5703125" style="1" customWidth="1"/>
    <col min="8108" max="8108" width="16.5703125" style="1" customWidth="1"/>
    <col min="8109" max="8109" width="17" style="1" customWidth="1"/>
    <col min="8110" max="8111" width="17.42578125" style="1" customWidth="1"/>
    <col min="8112" max="8113" width="16.5703125" style="1" customWidth="1"/>
    <col min="8114" max="8116" width="17.42578125" style="1" customWidth="1"/>
    <col min="8117" max="8118" width="16.5703125" style="1" customWidth="1"/>
    <col min="8119" max="8121" width="17.42578125" style="1" customWidth="1"/>
    <col min="8122" max="8123" width="16.5703125" style="1" customWidth="1"/>
    <col min="8124" max="8126" width="17.42578125" style="1" customWidth="1"/>
    <col min="8127" max="8127" width="15.5703125" style="1" customWidth="1"/>
    <col min="8128" max="8128" width="16.5703125" style="1" customWidth="1"/>
    <col min="8129" max="8130" width="17.42578125" style="1" customWidth="1"/>
    <col min="8131" max="8165" width="12.140625" style="1" customWidth="1"/>
    <col min="8166" max="8356" width="9.140625" style="1"/>
    <col min="8357" max="8357" width="34.85546875" style="1" customWidth="1"/>
    <col min="8358" max="8358" width="23.140625" style="1" customWidth="1"/>
    <col min="8359" max="8359" width="6.28515625" style="1" customWidth="1"/>
    <col min="8360" max="8360" width="51" style="1" customWidth="1"/>
    <col min="8361" max="8361" width="16.5703125" style="1" customWidth="1"/>
    <col min="8362" max="8362" width="12.85546875" style="1" customWidth="1"/>
    <col min="8363" max="8363" width="15.5703125" style="1" customWidth="1"/>
    <col min="8364" max="8364" width="16.5703125" style="1" customWidth="1"/>
    <col min="8365" max="8365" width="17" style="1" customWidth="1"/>
    <col min="8366" max="8367" width="17.42578125" style="1" customWidth="1"/>
    <col min="8368" max="8369" width="16.5703125" style="1" customWidth="1"/>
    <col min="8370" max="8372" width="17.42578125" style="1" customWidth="1"/>
    <col min="8373" max="8374" width="16.5703125" style="1" customWidth="1"/>
    <col min="8375" max="8377" width="17.42578125" style="1" customWidth="1"/>
    <col min="8378" max="8379" width="16.5703125" style="1" customWidth="1"/>
    <col min="8380" max="8382" width="17.42578125" style="1" customWidth="1"/>
    <col min="8383" max="8383" width="15.5703125" style="1" customWidth="1"/>
    <col min="8384" max="8384" width="16.5703125" style="1" customWidth="1"/>
    <col min="8385" max="8386" width="17.42578125" style="1" customWidth="1"/>
    <col min="8387" max="8421" width="12.140625" style="1" customWidth="1"/>
    <col min="8422" max="8612" width="9.140625" style="1"/>
    <col min="8613" max="8613" width="34.85546875" style="1" customWidth="1"/>
    <col min="8614" max="8614" width="23.140625" style="1" customWidth="1"/>
    <col min="8615" max="8615" width="6.28515625" style="1" customWidth="1"/>
    <col min="8616" max="8616" width="51" style="1" customWidth="1"/>
    <col min="8617" max="8617" width="16.5703125" style="1" customWidth="1"/>
    <col min="8618" max="8618" width="12.85546875" style="1" customWidth="1"/>
    <col min="8619" max="8619" width="15.5703125" style="1" customWidth="1"/>
    <col min="8620" max="8620" width="16.5703125" style="1" customWidth="1"/>
    <col min="8621" max="8621" width="17" style="1" customWidth="1"/>
    <col min="8622" max="8623" width="17.42578125" style="1" customWidth="1"/>
    <col min="8624" max="8625" width="16.5703125" style="1" customWidth="1"/>
    <col min="8626" max="8628" width="17.42578125" style="1" customWidth="1"/>
    <col min="8629" max="8630" width="16.5703125" style="1" customWidth="1"/>
    <col min="8631" max="8633" width="17.42578125" style="1" customWidth="1"/>
    <col min="8634" max="8635" width="16.5703125" style="1" customWidth="1"/>
    <col min="8636" max="8638" width="17.42578125" style="1" customWidth="1"/>
    <col min="8639" max="8639" width="15.5703125" style="1" customWidth="1"/>
    <col min="8640" max="8640" width="16.5703125" style="1" customWidth="1"/>
    <col min="8641" max="8642" width="17.42578125" style="1" customWidth="1"/>
    <col min="8643" max="8677" width="12.140625" style="1" customWidth="1"/>
    <col min="8678" max="8868" width="9.140625" style="1"/>
    <col min="8869" max="8869" width="34.85546875" style="1" customWidth="1"/>
    <col min="8870" max="8870" width="23.140625" style="1" customWidth="1"/>
    <col min="8871" max="8871" width="6.28515625" style="1" customWidth="1"/>
    <col min="8872" max="8872" width="51" style="1" customWidth="1"/>
    <col min="8873" max="8873" width="16.5703125" style="1" customWidth="1"/>
    <col min="8874" max="8874" width="12.85546875" style="1" customWidth="1"/>
    <col min="8875" max="8875" width="15.5703125" style="1" customWidth="1"/>
    <col min="8876" max="8876" width="16.5703125" style="1" customWidth="1"/>
    <col min="8877" max="8877" width="17" style="1" customWidth="1"/>
    <col min="8878" max="8879" width="17.42578125" style="1" customWidth="1"/>
    <col min="8880" max="8881" width="16.5703125" style="1" customWidth="1"/>
    <col min="8882" max="8884" width="17.42578125" style="1" customWidth="1"/>
    <col min="8885" max="8886" width="16.5703125" style="1" customWidth="1"/>
    <col min="8887" max="8889" width="17.42578125" style="1" customWidth="1"/>
    <col min="8890" max="8891" width="16.5703125" style="1" customWidth="1"/>
    <col min="8892" max="8894" width="17.42578125" style="1" customWidth="1"/>
    <col min="8895" max="8895" width="15.5703125" style="1" customWidth="1"/>
    <col min="8896" max="8896" width="16.5703125" style="1" customWidth="1"/>
    <col min="8897" max="8898" width="17.42578125" style="1" customWidth="1"/>
    <col min="8899" max="8933" width="12.140625" style="1" customWidth="1"/>
    <col min="8934" max="9124" width="9.140625" style="1"/>
    <col min="9125" max="9125" width="34.85546875" style="1" customWidth="1"/>
    <col min="9126" max="9126" width="23.140625" style="1" customWidth="1"/>
    <col min="9127" max="9127" width="6.28515625" style="1" customWidth="1"/>
    <col min="9128" max="9128" width="51" style="1" customWidth="1"/>
    <col min="9129" max="9129" width="16.5703125" style="1" customWidth="1"/>
    <col min="9130" max="9130" width="12.85546875" style="1" customWidth="1"/>
    <col min="9131" max="9131" width="15.5703125" style="1" customWidth="1"/>
    <col min="9132" max="9132" width="16.5703125" style="1" customWidth="1"/>
    <col min="9133" max="9133" width="17" style="1" customWidth="1"/>
    <col min="9134" max="9135" width="17.42578125" style="1" customWidth="1"/>
    <col min="9136" max="9137" width="16.5703125" style="1" customWidth="1"/>
    <col min="9138" max="9140" width="17.42578125" style="1" customWidth="1"/>
    <col min="9141" max="9142" width="16.5703125" style="1" customWidth="1"/>
    <col min="9143" max="9145" width="17.42578125" style="1" customWidth="1"/>
    <col min="9146" max="9147" width="16.5703125" style="1" customWidth="1"/>
    <col min="9148" max="9150" width="17.42578125" style="1" customWidth="1"/>
    <col min="9151" max="9151" width="15.5703125" style="1" customWidth="1"/>
    <col min="9152" max="9152" width="16.5703125" style="1" customWidth="1"/>
    <col min="9153" max="9154" width="17.42578125" style="1" customWidth="1"/>
    <col min="9155" max="9189" width="12.140625" style="1" customWidth="1"/>
    <col min="9190" max="9380" width="9.140625" style="1"/>
    <col min="9381" max="9381" width="34.85546875" style="1" customWidth="1"/>
    <col min="9382" max="9382" width="23.140625" style="1" customWidth="1"/>
    <col min="9383" max="9383" width="6.28515625" style="1" customWidth="1"/>
    <col min="9384" max="9384" width="51" style="1" customWidth="1"/>
    <col min="9385" max="9385" width="16.5703125" style="1" customWidth="1"/>
    <col min="9386" max="9386" width="12.85546875" style="1" customWidth="1"/>
    <col min="9387" max="9387" width="15.5703125" style="1" customWidth="1"/>
    <col min="9388" max="9388" width="16.5703125" style="1" customWidth="1"/>
    <col min="9389" max="9389" width="17" style="1" customWidth="1"/>
    <col min="9390" max="9391" width="17.42578125" style="1" customWidth="1"/>
    <col min="9392" max="9393" width="16.5703125" style="1" customWidth="1"/>
    <col min="9394" max="9396" width="17.42578125" style="1" customWidth="1"/>
    <col min="9397" max="9398" width="16.5703125" style="1" customWidth="1"/>
    <col min="9399" max="9401" width="17.42578125" style="1" customWidth="1"/>
    <col min="9402" max="9403" width="16.5703125" style="1" customWidth="1"/>
    <col min="9404" max="9406" width="17.42578125" style="1" customWidth="1"/>
    <col min="9407" max="9407" width="15.5703125" style="1" customWidth="1"/>
    <col min="9408" max="9408" width="16.5703125" style="1" customWidth="1"/>
    <col min="9409" max="9410" width="17.42578125" style="1" customWidth="1"/>
    <col min="9411" max="9445" width="12.140625" style="1" customWidth="1"/>
    <col min="9446" max="9636" width="9.140625" style="1"/>
    <col min="9637" max="9637" width="34.85546875" style="1" customWidth="1"/>
    <col min="9638" max="9638" width="23.140625" style="1" customWidth="1"/>
    <col min="9639" max="9639" width="6.28515625" style="1" customWidth="1"/>
    <col min="9640" max="9640" width="51" style="1" customWidth="1"/>
    <col min="9641" max="9641" width="16.5703125" style="1" customWidth="1"/>
    <col min="9642" max="9642" width="12.85546875" style="1" customWidth="1"/>
    <col min="9643" max="9643" width="15.5703125" style="1" customWidth="1"/>
    <col min="9644" max="9644" width="16.5703125" style="1" customWidth="1"/>
    <col min="9645" max="9645" width="17" style="1" customWidth="1"/>
    <col min="9646" max="9647" width="17.42578125" style="1" customWidth="1"/>
    <col min="9648" max="9649" width="16.5703125" style="1" customWidth="1"/>
    <col min="9650" max="9652" width="17.42578125" style="1" customWidth="1"/>
    <col min="9653" max="9654" width="16.5703125" style="1" customWidth="1"/>
    <col min="9655" max="9657" width="17.42578125" style="1" customWidth="1"/>
    <col min="9658" max="9659" width="16.5703125" style="1" customWidth="1"/>
    <col min="9660" max="9662" width="17.42578125" style="1" customWidth="1"/>
    <col min="9663" max="9663" width="15.5703125" style="1" customWidth="1"/>
    <col min="9664" max="9664" width="16.5703125" style="1" customWidth="1"/>
    <col min="9665" max="9666" width="17.42578125" style="1" customWidth="1"/>
    <col min="9667" max="9701" width="12.140625" style="1" customWidth="1"/>
    <col min="9702" max="9892" width="9.140625" style="1"/>
    <col min="9893" max="9893" width="34.85546875" style="1" customWidth="1"/>
    <col min="9894" max="9894" width="23.140625" style="1" customWidth="1"/>
    <col min="9895" max="9895" width="6.28515625" style="1" customWidth="1"/>
    <col min="9896" max="9896" width="51" style="1" customWidth="1"/>
    <col min="9897" max="9897" width="16.5703125" style="1" customWidth="1"/>
    <col min="9898" max="9898" width="12.85546875" style="1" customWidth="1"/>
    <col min="9899" max="9899" width="15.5703125" style="1" customWidth="1"/>
    <col min="9900" max="9900" width="16.5703125" style="1" customWidth="1"/>
    <col min="9901" max="9901" width="17" style="1" customWidth="1"/>
    <col min="9902" max="9903" width="17.42578125" style="1" customWidth="1"/>
    <col min="9904" max="9905" width="16.5703125" style="1" customWidth="1"/>
    <col min="9906" max="9908" width="17.42578125" style="1" customWidth="1"/>
    <col min="9909" max="9910" width="16.5703125" style="1" customWidth="1"/>
    <col min="9911" max="9913" width="17.42578125" style="1" customWidth="1"/>
    <col min="9914" max="9915" width="16.5703125" style="1" customWidth="1"/>
    <col min="9916" max="9918" width="17.42578125" style="1" customWidth="1"/>
    <col min="9919" max="9919" width="15.5703125" style="1" customWidth="1"/>
    <col min="9920" max="9920" width="16.5703125" style="1" customWidth="1"/>
    <col min="9921" max="9922" width="17.42578125" style="1" customWidth="1"/>
    <col min="9923" max="9957" width="12.140625" style="1" customWidth="1"/>
    <col min="9958" max="10148" width="9.140625" style="1"/>
    <col min="10149" max="10149" width="34.85546875" style="1" customWidth="1"/>
    <col min="10150" max="10150" width="23.140625" style="1" customWidth="1"/>
    <col min="10151" max="10151" width="6.28515625" style="1" customWidth="1"/>
    <col min="10152" max="10152" width="51" style="1" customWidth="1"/>
    <col min="10153" max="10153" width="16.5703125" style="1" customWidth="1"/>
    <col min="10154" max="10154" width="12.85546875" style="1" customWidth="1"/>
    <col min="10155" max="10155" width="15.5703125" style="1" customWidth="1"/>
    <col min="10156" max="10156" width="16.5703125" style="1" customWidth="1"/>
    <col min="10157" max="10157" width="17" style="1" customWidth="1"/>
    <col min="10158" max="10159" width="17.42578125" style="1" customWidth="1"/>
    <col min="10160" max="10161" width="16.5703125" style="1" customWidth="1"/>
    <col min="10162" max="10164" width="17.42578125" style="1" customWidth="1"/>
    <col min="10165" max="10166" width="16.5703125" style="1" customWidth="1"/>
    <col min="10167" max="10169" width="17.42578125" style="1" customWidth="1"/>
    <col min="10170" max="10171" width="16.5703125" style="1" customWidth="1"/>
    <col min="10172" max="10174" width="17.42578125" style="1" customWidth="1"/>
    <col min="10175" max="10175" width="15.5703125" style="1" customWidth="1"/>
    <col min="10176" max="10176" width="16.5703125" style="1" customWidth="1"/>
    <col min="10177" max="10178" width="17.42578125" style="1" customWidth="1"/>
    <col min="10179" max="10213" width="12.140625" style="1" customWidth="1"/>
    <col min="10214" max="10404" width="9.140625" style="1"/>
    <col min="10405" max="10405" width="34.85546875" style="1" customWidth="1"/>
    <col min="10406" max="10406" width="23.140625" style="1" customWidth="1"/>
    <col min="10407" max="10407" width="6.28515625" style="1" customWidth="1"/>
    <col min="10408" max="10408" width="51" style="1" customWidth="1"/>
    <col min="10409" max="10409" width="16.5703125" style="1" customWidth="1"/>
    <col min="10410" max="10410" width="12.85546875" style="1" customWidth="1"/>
    <col min="10411" max="10411" width="15.5703125" style="1" customWidth="1"/>
    <col min="10412" max="10412" width="16.5703125" style="1" customWidth="1"/>
    <col min="10413" max="10413" width="17" style="1" customWidth="1"/>
    <col min="10414" max="10415" width="17.42578125" style="1" customWidth="1"/>
    <col min="10416" max="10417" width="16.5703125" style="1" customWidth="1"/>
    <col min="10418" max="10420" width="17.42578125" style="1" customWidth="1"/>
    <col min="10421" max="10422" width="16.5703125" style="1" customWidth="1"/>
    <col min="10423" max="10425" width="17.42578125" style="1" customWidth="1"/>
    <col min="10426" max="10427" width="16.5703125" style="1" customWidth="1"/>
    <col min="10428" max="10430" width="17.42578125" style="1" customWidth="1"/>
    <col min="10431" max="10431" width="15.5703125" style="1" customWidth="1"/>
    <col min="10432" max="10432" width="16.5703125" style="1" customWidth="1"/>
    <col min="10433" max="10434" width="17.42578125" style="1" customWidth="1"/>
    <col min="10435" max="10469" width="12.140625" style="1" customWidth="1"/>
    <col min="10470" max="10660" width="9.140625" style="1"/>
    <col min="10661" max="10661" width="34.85546875" style="1" customWidth="1"/>
    <col min="10662" max="10662" width="23.140625" style="1" customWidth="1"/>
    <col min="10663" max="10663" width="6.28515625" style="1" customWidth="1"/>
    <col min="10664" max="10664" width="51" style="1" customWidth="1"/>
    <col min="10665" max="10665" width="16.5703125" style="1" customWidth="1"/>
    <col min="10666" max="10666" width="12.85546875" style="1" customWidth="1"/>
    <col min="10667" max="10667" width="15.5703125" style="1" customWidth="1"/>
    <col min="10668" max="10668" width="16.5703125" style="1" customWidth="1"/>
    <col min="10669" max="10669" width="17" style="1" customWidth="1"/>
    <col min="10670" max="10671" width="17.42578125" style="1" customWidth="1"/>
    <col min="10672" max="10673" width="16.5703125" style="1" customWidth="1"/>
    <col min="10674" max="10676" width="17.42578125" style="1" customWidth="1"/>
    <col min="10677" max="10678" width="16.5703125" style="1" customWidth="1"/>
    <col min="10679" max="10681" width="17.42578125" style="1" customWidth="1"/>
    <col min="10682" max="10683" width="16.5703125" style="1" customWidth="1"/>
    <col min="10684" max="10686" width="17.42578125" style="1" customWidth="1"/>
    <col min="10687" max="10687" width="15.5703125" style="1" customWidth="1"/>
    <col min="10688" max="10688" width="16.5703125" style="1" customWidth="1"/>
    <col min="10689" max="10690" width="17.42578125" style="1" customWidth="1"/>
    <col min="10691" max="10725" width="12.140625" style="1" customWidth="1"/>
    <col min="10726" max="10916" width="9.140625" style="1"/>
    <col min="10917" max="10917" width="34.85546875" style="1" customWidth="1"/>
    <col min="10918" max="10918" width="23.140625" style="1" customWidth="1"/>
    <col min="10919" max="10919" width="6.28515625" style="1" customWidth="1"/>
    <col min="10920" max="10920" width="51" style="1" customWidth="1"/>
    <col min="10921" max="10921" width="16.5703125" style="1" customWidth="1"/>
    <col min="10922" max="10922" width="12.85546875" style="1" customWidth="1"/>
    <col min="10923" max="10923" width="15.5703125" style="1" customWidth="1"/>
    <col min="10924" max="10924" width="16.5703125" style="1" customWidth="1"/>
    <col min="10925" max="10925" width="17" style="1" customWidth="1"/>
    <col min="10926" max="10927" width="17.42578125" style="1" customWidth="1"/>
    <col min="10928" max="10929" width="16.5703125" style="1" customWidth="1"/>
    <col min="10930" max="10932" width="17.42578125" style="1" customWidth="1"/>
    <col min="10933" max="10934" width="16.5703125" style="1" customWidth="1"/>
    <col min="10935" max="10937" width="17.42578125" style="1" customWidth="1"/>
    <col min="10938" max="10939" width="16.5703125" style="1" customWidth="1"/>
    <col min="10940" max="10942" width="17.42578125" style="1" customWidth="1"/>
    <col min="10943" max="10943" width="15.5703125" style="1" customWidth="1"/>
    <col min="10944" max="10944" width="16.5703125" style="1" customWidth="1"/>
    <col min="10945" max="10946" width="17.42578125" style="1" customWidth="1"/>
    <col min="10947" max="10981" width="12.140625" style="1" customWidth="1"/>
    <col min="10982" max="11172" width="9.140625" style="1"/>
    <col min="11173" max="11173" width="34.85546875" style="1" customWidth="1"/>
    <col min="11174" max="11174" width="23.140625" style="1" customWidth="1"/>
    <col min="11175" max="11175" width="6.28515625" style="1" customWidth="1"/>
    <col min="11176" max="11176" width="51" style="1" customWidth="1"/>
    <col min="11177" max="11177" width="16.5703125" style="1" customWidth="1"/>
    <col min="11178" max="11178" width="12.85546875" style="1" customWidth="1"/>
    <col min="11179" max="11179" width="15.5703125" style="1" customWidth="1"/>
    <col min="11180" max="11180" width="16.5703125" style="1" customWidth="1"/>
    <col min="11181" max="11181" width="17" style="1" customWidth="1"/>
    <col min="11182" max="11183" width="17.42578125" style="1" customWidth="1"/>
    <col min="11184" max="11185" width="16.5703125" style="1" customWidth="1"/>
    <col min="11186" max="11188" width="17.42578125" style="1" customWidth="1"/>
    <col min="11189" max="11190" width="16.5703125" style="1" customWidth="1"/>
    <col min="11191" max="11193" width="17.42578125" style="1" customWidth="1"/>
    <col min="11194" max="11195" width="16.5703125" style="1" customWidth="1"/>
    <col min="11196" max="11198" width="17.42578125" style="1" customWidth="1"/>
    <col min="11199" max="11199" width="15.5703125" style="1" customWidth="1"/>
    <col min="11200" max="11200" width="16.5703125" style="1" customWidth="1"/>
    <col min="11201" max="11202" width="17.42578125" style="1" customWidth="1"/>
    <col min="11203" max="11237" width="12.140625" style="1" customWidth="1"/>
    <col min="11238" max="11428" width="9.140625" style="1"/>
    <col min="11429" max="11429" width="34.85546875" style="1" customWidth="1"/>
    <col min="11430" max="11430" width="23.140625" style="1" customWidth="1"/>
    <col min="11431" max="11431" width="6.28515625" style="1" customWidth="1"/>
    <col min="11432" max="11432" width="51" style="1" customWidth="1"/>
    <col min="11433" max="11433" width="16.5703125" style="1" customWidth="1"/>
    <col min="11434" max="11434" width="12.85546875" style="1" customWidth="1"/>
    <col min="11435" max="11435" width="15.5703125" style="1" customWidth="1"/>
    <col min="11436" max="11436" width="16.5703125" style="1" customWidth="1"/>
    <col min="11437" max="11437" width="17" style="1" customWidth="1"/>
    <col min="11438" max="11439" width="17.42578125" style="1" customWidth="1"/>
    <col min="11440" max="11441" width="16.5703125" style="1" customWidth="1"/>
    <col min="11442" max="11444" width="17.42578125" style="1" customWidth="1"/>
    <col min="11445" max="11446" width="16.5703125" style="1" customWidth="1"/>
    <col min="11447" max="11449" width="17.42578125" style="1" customWidth="1"/>
    <col min="11450" max="11451" width="16.5703125" style="1" customWidth="1"/>
    <col min="11452" max="11454" width="17.42578125" style="1" customWidth="1"/>
    <col min="11455" max="11455" width="15.5703125" style="1" customWidth="1"/>
    <col min="11456" max="11456" width="16.5703125" style="1" customWidth="1"/>
    <col min="11457" max="11458" width="17.42578125" style="1" customWidth="1"/>
    <col min="11459" max="11493" width="12.140625" style="1" customWidth="1"/>
    <col min="11494" max="11684" width="9.140625" style="1"/>
    <col min="11685" max="11685" width="34.85546875" style="1" customWidth="1"/>
    <col min="11686" max="11686" width="23.140625" style="1" customWidth="1"/>
    <col min="11687" max="11687" width="6.28515625" style="1" customWidth="1"/>
    <col min="11688" max="11688" width="51" style="1" customWidth="1"/>
    <col min="11689" max="11689" width="16.5703125" style="1" customWidth="1"/>
    <col min="11690" max="11690" width="12.85546875" style="1" customWidth="1"/>
    <col min="11691" max="11691" width="15.5703125" style="1" customWidth="1"/>
    <col min="11692" max="11692" width="16.5703125" style="1" customWidth="1"/>
    <col min="11693" max="11693" width="17" style="1" customWidth="1"/>
    <col min="11694" max="11695" width="17.42578125" style="1" customWidth="1"/>
    <col min="11696" max="11697" width="16.5703125" style="1" customWidth="1"/>
    <col min="11698" max="11700" width="17.42578125" style="1" customWidth="1"/>
    <col min="11701" max="11702" width="16.5703125" style="1" customWidth="1"/>
    <col min="11703" max="11705" width="17.42578125" style="1" customWidth="1"/>
    <col min="11706" max="11707" width="16.5703125" style="1" customWidth="1"/>
    <col min="11708" max="11710" width="17.42578125" style="1" customWidth="1"/>
    <col min="11711" max="11711" width="15.5703125" style="1" customWidth="1"/>
    <col min="11712" max="11712" width="16.5703125" style="1" customWidth="1"/>
    <col min="11713" max="11714" width="17.42578125" style="1" customWidth="1"/>
    <col min="11715" max="11749" width="12.140625" style="1" customWidth="1"/>
    <col min="11750" max="11940" width="9.140625" style="1"/>
    <col min="11941" max="11941" width="34.85546875" style="1" customWidth="1"/>
    <col min="11942" max="11942" width="23.140625" style="1" customWidth="1"/>
    <col min="11943" max="11943" width="6.28515625" style="1" customWidth="1"/>
    <col min="11944" max="11944" width="51" style="1" customWidth="1"/>
    <col min="11945" max="11945" width="16.5703125" style="1" customWidth="1"/>
    <col min="11946" max="11946" width="12.85546875" style="1" customWidth="1"/>
    <col min="11947" max="11947" width="15.5703125" style="1" customWidth="1"/>
    <col min="11948" max="11948" width="16.5703125" style="1" customWidth="1"/>
    <col min="11949" max="11949" width="17" style="1" customWidth="1"/>
    <col min="11950" max="11951" width="17.42578125" style="1" customWidth="1"/>
    <col min="11952" max="11953" width="16.5703125" style="1" customWidth="1"/>
    <col min="11954" max="11956" width="17.42578125" style="1" customWidth="1"/>
    <col min="11957" max="11958" width="16.5703125" style="1" customWidth="1"/>
    <col min="11959" max="11961" width="17.42578125" style="1" customWidth="1"/>
    <col min="11962" max="11963" width="16.5703125" style="1" customWidth="1"/>
    <col min="11964" max="11966" width="17.42578125" style="1" customWidth="1"/>
    <col min="11967" max="11967" width="15.5703125" style="1" customWidth="1"/>
    <col min="11968" max="11968" width="16.5703125" style="1" customWidth="1"/>
    <col min="11969" max="11970" width="17.42578125" style="1" customWidth="1"/>
    <col min="11971" max="12005" width="12.140625" style="1" customWidth="1"/>
    <col min="12006" max="12196" width="9.140625" style="1"/>
    <col min="12197" max="12197" width="34.85546875" style="1" customWidth="1"/>
    <col min="12198" max="12198" width="23.140625" style="1" customWidth="1"/>
    <col min="12199" max="12199" width="6.28515625" style="1" customWidth="1"/>
    <col min="12200" max="12200" width="51" style="1" customWidth="1"/>
    <col min="12201" max="12201" width="16.5703125" style="1" customWidth="1"/>
    <col min="12202" max="12202" width="12.85546875" style="1" customWidth="1"/>
    <col min="12203" max="12203" width="15.5703125" style="1" customWidth="1"/>
    <col min="12204" max="12204" width="16.5703125" style="1" customWidth="1"/>
    <col min="12205" max="12205" width="17" style="1" customWidth="1"/>
    <col min="12206" max="12207" width="17.42578125" style="1" customWidth="1"/>
    <col min="12208" max="12209" width="16.5703125" style="1" customWidth="1"/>
    <col min="12210" max="12212" width="17.42578125" style="1" customWidth="1"/>
    <col min="12213" max="12214" width="16.5703125" style="1" customWidth="1"/>
    <col min="12215" max="12217" width="17.42578125" style="1" customWidth="1"/>
    <col min="12218" max="12219" width="16.5703125" style="1" customWidth="1"/>
    <col min="12220" max="12222" width="17.42578125" style="1" customWidth="1"/>
    <col min="12223" max="12223" width="15.5703125" style="1" customWidth="1"/>
    <col min="12224" max="12224" width="16.5703125" style="1" customWidth="1"/>
    <col min="12225" max="12226" width="17.42578125" style="1" customWidth="1"/>
    <col min="12227" max="12261" width="12.140625" style="1" customWidth="1"/>
    <col min="12262" max="12452" width="9.140625" style="1"/>
    <col min="12453" max="12453" width="34.85546875" style="1" customWidth="1"/>
    <col min="12454" max="12454" width="23.140625" style="1" customWidth="1"/>
    <col min="12455" max="12455" width="6.28515625" style="1" customWidth="1"/>
    <col min="12456" max="12456" width="51" style="1" customWidth="1"/>
    <col min="12457" max="12457" width="16.5703125" style="1" customWidth="1"/>
    <col min="12458" max="12458" width="12.85546875" style="1" customWidth="1"/>
    <col min="12459" max="12459" width="15.5703125" style="1" customWidth="1"/>
    <col min="12460" max="12460" width="16.5703125" style="1" customWidth="1"/>
    <col min="12461" max="12461" width="17" style="1" customWidth="1"/>
    <col min="12462" max="12463" width="17.42578125" style="1" customWidth="1"/>
    <col min="12464" max="12465" width="16.5703125" style="1" customWidth="1"/>
    <col min="12466" max="12468" width="17.42578125" style="1" customWidth="1"/>
    <col min="12469" max="12470" width="16.5703125" style="1" customWidth="1"/>
    <col min="12471" max="12473" width="17.42578125" style="1" customWidth="1"/>
    <col min="12474" max="12475" width="16.5703125" style="1" customWidth="1"/>
    <col min="12476" max="12478" width="17.42578125" style="1" customWidth="1"/>
    <col min="12479" max="12479" width="15.5703125" style="1" customWidth="1"/>
    <col min="12480" max="12480" width="16.5703125" style="1" customWidth="1"/>
    <col min="12481" max="12482" width="17.42578125" style="1" customWidth="1"/>
    <col min="12483" max="12517" width="12.140625" style="1" customWidth="1"/>
    <col min="12518" max="12708" width="9.140625" style="1"/>
    <col min="12709" max="12709" width="34.85546875" style="1" customWidth="1"/>
    <col min="12710" max="12710" width="23.140625" style="1" customWidth="1"/>
    <col min="12711" max="12711" width="6.28515625" style="1" customWidth="1"/>
    <col min="12712" max="12712" width="51" style="1" customWidth="1"/>
    <col min="12713" max="12713" width="16.5703125" style="1" customWidth="1"/>
    <col min="12714" max="12714" width="12.85546875" style="1" customWidth="1"/>
    <col min="12715" max="12715" width="15.5703125" style="1" customWidth="1"/>
    <col min="12716" max="12716" width="16.5703125" style="1" customWidth="1"/>
    <col min="12717" max="12717" width="17" style="1" customWidth="1"/>
    <col min="12718" max="12719" width="17.42578125" style="1" customWidth="1"/>
    <col min="12720" max="12721" width="16.5703125" style="1" customWidth="1"/>
    <col min="12722" max="12724" width="17.42578125" style="1" customWidth="1"/>
    <col min="12725" max="12726" width="16.5703125" style="1" customWidth="1"/>
    <col min="12727" max="12729" width="17.42578125" style="1" customWidth="1"/>
    <col min="12730" max="12731" width="16.5703125" style="1" customWidth="1"/>
    <col min="12732" max="12734" width="17.42578125" style="1" customWidth="1"/>
    <col min="12735" max="12735" width="15.5703125" style="1" customWidth="1"/>
    <col min="12736" max="12736" width="16.5703125" style="1" customWidth="1"/>
    <col min="12737" max="12738" width="17.42578125" style="1" customWidth="1"/>
    <col min="12739" max="12773" width="12.140625" style="1" customWidth="1"/>
    <col min="12774" max="12964" width="9.140625" style="1"/>
    <col min="12965" max="12965" width="34.85546875" style="1" customWidth="1"/>
    <col min="12966" max="12966" width="23.140625" style="1" customWidth="1"/>
    <col min="12967" max="12967" width="6.28515625" style="1" customWidth="1"/>
    <col min="12968" max="12968" width="51" style="1" customWidth="1"/>
    <col min="12969" max="12969" width="16.5703125" style="1" customWidth="1"/>
    <col min="12970" max="12970" width="12.85546875" style="1" customWidth="1"/>
    <col min="12971" max="12971" width="15.5703125" style="1" customWidth="1"/>
    <col min="12972" max="12972" width="16.5703125" style="1" customWidth="1"/>
    <col min="12973" max="12973" width="17" style="1" customWidth="1"/>
    <col min="12974" max="12975" width="17.42578125" style="1" customWidth="1"/>
    <col min="12976" max="12977" width="16.5703125" style="1" customWidth="1"/>
    <col min="12978" max="12980" width="17.42578125" style="1" customWidth="1"/>
    <col min="12981" max="12982" width="16.5703125" style="1" customWidth="1"/>
    <col min="12983" max="12985" width="17.42578125" style="1" customWidth="1"/>
    <col min="12986" max="12987" width="16.5703125" style="1" customWidth="1"/>
    <col min="12988" max="12990" width="17.42578125" style="1" customWidth="1"/>
    <col min="12991" max="12991" width="15.5703125" style="1" customWidth="1"/>
    <col min="12992" max="12992" width="16.5703125" style="1" customWidth="1"/>
    <col min="12993" max="12994" width="17.42578125" style="1" customWidth="1"/>
    <col min="12995" max="13029" width="12.140625" style="1" customWidth="1"/>
    <col min="13030" max="13220" width="9.140625" style="1"/>
    <col min="13221" max="13221" width="34.85546875" style="1" customWidth="1"/>
    <col min="13222" max="13222" width="23.140625" style="1" customWidth="1"/>
    <col min="13223" max="13223" width="6.28515625" style="1" customWidth="1"/>
    <col min="13224" max="13224" width="51" style="1" customWidth="1"/>
    <col min="13225" max="13225" width="16.5703125" style="1" customWidth="1"/>
    <col min="13226" max="13226" width="12.85546875" style="1" customWidth="1"/>
    <col min="13227" max="13227" width="15.5703125" style="1" customWidth="1"/>
    <col min="13228" max="13228" width="16.5703125" style="1" customWidth="1"/>
    <col min="13229" max="13229" width="17" style="1" customWidth="1"/>
    <col min="13230" max="13231" width="17.42578125" style="1" customWidth="1"/>
    <col min="13232" max="13233" width="16.5703125" style="1" customWidth="1"/>
    <col min="13234" max="13236" width="17.42578125" style="1" customWidth="1"/>
    <col min="13237" max="13238" width="16.5703125" style="1" customWidth="1"/>
    <col min="13239" max="13241" width="17.42578125" style="1" customWidth="1"/>
    <col min="13242" max="13243" width="16.5703125" style="1" customWidth="1"/>
    <col min="13244" max="13246" width="17.42578125" style="1" customWidth="1"/>
    <col min="13247" max="13247" width="15.5703125" style="1" customWidth="1"/>
    <col min="13248" max="13248" width="16.5703125" style="1" customWidth="1"/>
    <col min="13249" max="13250" width="17.42578125" style="1" customWidth="1"/>
    <col min="13251" max="13285" width="12.140625" style="1" customWidth="1"/>
    <col min="13286" max="13476" width="9.140625" style="1"/>
    <col min="13477" max="13477" width="34.85546875" style="1" customWidth="1"/>
    <col min="13478" max="13478" width="23.140625" style="1" customWidth="1"/>
    <col min="13479" max="13479" width="6.28515625" style="1" customWidth="1"/>
    <col min="13480" max="13480" width="51" style="1" customWidth="1"/>
    <col min="13481" max="13481" width="16.5703125" style="1" customWidth="1"/>
    <col min="13482" max="13482" width="12.85546875" style="1" customWidth="1"/>
    <col min="13483" max="13483" width="15.5703125" style="1" customWidth="1"/>
    <col min="13484" max="13484" width="16.5703125" style="1" customWidth="1"/>
    <col min="13485" max="13485" width="17" style="1" customWidth="1"/>
    <col min="13486" max="13487" width="17.42578125" style="1" customWidth="1"/>
    <col min="13488" max="13489" width="16.5703125" style="1" customWidth="1"/>
    <col min="13490" max="13492" width="17.42578125" style="1" customWidth="1"/>
    <col min="13493" max="13494" width="16.5703125" style="1" customWidth="1"/>
    <col min="13495" max="13497" width="17.42578125" style="1" customWidth="1"/>
    <col min="13498" max="13499" width="16.5703125" style="1" customWidth="1"/>
    <col min="13500" max="13502" width="17.42578125" style="1" customWidth="1"/>
    <col min="13503" max="13503" width="15.5703125" style="1" customWidth="1"/>
    <col min="13504" max="13504" width="16.5703125" style="1" customWidth="1"/>
    <col min="13505" max="13506" width="17.42578125" style="1" customWidth="1"/>
    <col min="13507" max="13541" width="12.140625" style="1" customWidth="1"/>
    <col min="13542" max="13732" width="9.140625" style="1"/>
    <col min="13733" max="13733" width="34.85546875" style="1" customWidth="1"/>
    <col min="13734" max="13734" width="23.140625" style="1" customWidth="1"/>
    <col min="13735" max="13735" width="6.28515625" style="1" customWidth="1"/>
    <col min="13736" max="13736" width="51" style="1" customWidth="1"/>
    <col min="13737" max="13737" width="16.5703125" style="1" customWidth="1"/>
    <col min="13738" max="13738" width="12.85546875" style="1" customWidth="1"/>
    <col min="13739" max="13739" width="15.5703125" style="1" customWidth="1"/>
    <col min="13740" max="13740" width="16.5703125" style="1" customWidth="1"/>
    <col min="13741" max="13741" width="17" style="1" customWidth="1"/>
    <col min="13742" max="13743" width="17.42578125" style="1" customWidth="1"/>
    <col min="13744" max="13745" width="16.5703125" style="1" customWidth="1"/>
    <col min="13746" max="13748" width="17.42578125" style="1" customWidth="1"/>
    <col min="13749" max="13750" width="16.5703125" style="1" customWidth="1"/>
    <col min="13751" max="13753" width="17.42578125" style="1" customWidth="1"/>
    <col min="13754" max="13755" width="16.5703125" style="1" customWidth="1"/>
    <col min="13756" max="13758" width="17.42578125" style="1" customWidth="1"/>
    <col min="13759" max="13759" width="15.5703125" style="1" customWidth="1"/>
    <col min="13760" max="13760" width="16.5703125" style="1" customWidth="1"/>
    <col min="13761" max="13762" width="17.42578125" style="1" customWidth="1"/>
    <col min="13763" max="13797" width="12.140625" style="1" customWidth="1"/>
    <col min="13798" max="13988" width="9.140625" style="1"/>
    <col min="13989" max="13989" width="34.85546875" style="1" customWidth="1"/>
    <col min="13990" max="13990" width="23.140625" style="1" customWidth="1"/>
    <col min="13991" max="13991" width="6.28515625" style="1" customWidth="1"/>
    <col min="13992" max="13992" width="51" style="1" customWidth="1"/>
    <col min="13993" max="13993" width="16.5703125" style="1" customWidth="1"/>
    <col min="13994" max="13994" width="12.85546875" style="1" customWidth="1"/>
    <col min="13995" max="13995" width="15.5703125" style="1" customWidth="1"/>
    <col min="13996" max="13996" width="16.5703125" style="1" customWidth="1"/>
    <col min="13997" max="13997" width="17" style="1" customWidth="1"/>
    <col min="13998" max="13999" width="17.42578125" style="1" customWidth="1"/>
    <col min="14000" max="14001" width="16.5703125" style="1" customWidth="1"/>
    <col min="14002" max="14004" width="17.42578125" style="1" customWidth="1"/>
    <col min="14005" max="14006" width="16.5703125" style="1" customWidth="1"/>
    <col min="14007" max="14009" width="17.42578125" style="1" customWidth="1"/>
    <col min="14010" max="14011" width="16.5703125" style="1" customWidth="1"/>
    <col min="14012" max="14014" width="17.42578125" style="1" customWidth="1"/>
    <col min="14015" max="14015" width="15.5703125" style="1" customWidth="1"/>
    <col min="14016" max="14016" width="16.5703125" style="1" customWidth="1"/>
    <col min="14017" max="14018" width="17.42578125" style="1" customWidth="1"/>
    <col min="14019" max="14053" width="12.140625" style="1" customWidth="1"/>
    <col min="14054" max="14244" width="9.140625" style="1"/>
    <col min="14245" max="14245" width="34.85546875" style="1" customWidth="1"/>
    <col min="14246" max="14246" width="23.140625" style="1" customWidth="1"/>
    <col min="14247" max="14247" width="6.28515625" style="1" customWidth="1"/>
    <col min="14248" max="14248" width="51" style="1" customWidth="1"/>
    <col min="14249" max="14249" width="16.5703125" style="1" customWidth="1"/>
    <col min="14250" max="14250" width="12.85546875" style="1" customWidth="1"/>
    <col min="14251" max="14251" width="15.5703125" style="1" customWidth="1"/>
    <col min="14252" max="14252" width="16.5703125" style="1" customWidth="1"/>
    <col min="14253" max="14253" width="17" style="1" customWidth="1"/>
    <col min="14254" max="14255" width="17.42578125" style="1" customWidth="1"/>
    <col min="14256" max="14257" width="16.5703125" style="1" customWidth="1"/>
    <col min="14258" max="14260" width="17.42578125" style="1" customWidth="1"/>
    <col min="14261" max="14262" width="16.5703125" style="1" customWidth="1"/>
    <col min="14263" max="14265" width="17.42578125" style="1" customWidth="1"/>
    <col min="14266" max="14267" width="16.5703125" style="1" customWidth="1"/>
    <col min="14268" max="14270" width="17.42578125" style="1" customWidth="1"/>
    <col min="14271" max="14271" width="15.5703125" style="1" customWidth="1"/>
    <col min="14272" max="14272" width="16.5703125" style="1" customWidth="1"/>
    <col min="14273" max="14274" width="17.42578125" style="1" customWidth="1"/>
    <col min="14275" max="14309" width="12.140625" style="1" customWidth="1"/>
    <col min="14310" max="14500" width="9.140625" style="1"/>
    <col min="14501" max="14501" width="34.85546875" style="1" customWidth="1"/>
    <col min="14502" max="14502" width="23.140625" style="1" customWidth="1"/>
    <col min="14503" max="14503" width="6.28515625" style="1" customWidth="1"/>
    <col min="14504" max="14504" width="51" style="1" customWidth="1"/>
    <col min="14505" max="14505" width="16.5703125" style="1" customWidth="1"/>
    <col min="14506" max="14506" width="12.85546875" style="1" customWidth="1"/>
    <col min="14507" max="14507" width="15.5703125" style="1" customWidth="1"/>
    <col min="14508" max="14508" width="16.5703125" style="1" customWidth="1"/>
    <col min="14509" max="14509" width="17" style="1" customWidth="1"/>
    <col min="14510" max="14511" width="17.42578125" style="1" customWidth="1"/>
    <col min="14512" max="14513" width="16.5703125" style="1" customWidth="1"/>
    <col min="14514" max="14516" width="17.42578125" style="1" customWidth="1"/>
    <col min="14517" max="14518" width="16.5703125" style="1" customWidth="1"/>
    <col min="14519" max="14521" width="17.42578125" style="1" customWidth="1"/>
    <col min="14522" max="14523" width="16.5703125" style="1" customWidth="1"/>
    <col min="14524" max="14526" width="17.42578125" style="1" customWidth="1"/>
    <col min="14527" max="14527" width="15.5703125" style="1" customWidth="1"/>
    <col min="14528" max="14528" width="16.5703125" style="1" customWidth="1"/>
    <col min="14529" max="14530" width="17.42578125" style="1" customWidth="1"/>
    <col min="14531" max="14565" width="12.140625" style="1" customWidth="1"/>
    <col min="14566" max="14756" width="9.140625" style="1"/>
    <col min="14757" max="14757" width="34.85546875" style="1" customWidth="1"/>
    <col min="14758" max="14758" width="23.140625" style="1" customWidth="1"/>
    <col min="14759" max="14759" width="6.28515625" style="1" customWidth="1"/>
    <col min="14760" max="14760" width="51" style="1" customWidth="1"/>
    <col min="14761" max="14761" width="16.5703125" style="1" customWidth="1"/>
    <col min="14762" max="14762" width="12.85546875" style="1" customWidth="1"/>
    <col min="14763" max="14763" width="15.5703125" style="1" customWidth="1"/>
    <col min="14764" max="14764" width="16.5703125" style="1" customWidth="1"/>
    <col min="14765" max="14765" width="17" style="1" customWidth="1"/>
    <col min="14766" max="14767" width="17.42578125" style="1" customWidth="1"/>
    <col min="14768" max="14769" width="16.5703125" style="1" customWidth="1"/>
    <col min="14770" max="14772" width="17.42578125" style="1" customWidth="1"/>
    <col min="14773" max="14774" width="16.5703125" style="1" customWidth="1"/>
    <col min="14775" max="14777" width="17.42578125" style="1" customWidth="1"/>
    <col min="14778" max="14779" width="16.5703125" style="1" customWidth="1"/>
    <col min="14780" max="14782" width="17.42578125" style="1" customWidth="1"/>
    <col min="14783" max="14783" width="15.5703125" style="1" customWidth="1"/>
    <col min="14784" max="14784" width="16.5703125" style="1" customWidth="1"/>
    <col min="14785" max="14786" width="17.42578125" style="1" customWidth="1"/>
    <col min="14787" max="14821" width="12.140625" style="1" customWidth="1"/>
    <col min="14822" max="15012" width="9.140625" style="1"/>
    <col min="15013" max="15013" width="34.85546875" style="1" customWidth="1"/>
    <col min="15014" max="15014" width="23.140625" style="1" customWidth="1"/>
    <col min="15015" max="15015" width="6.28515625" style="1" customWidth="1"/>
    <col min="15016" max="15016" width="51" style="1" customWidth="1"/>
    <col min="15017" max="15017" width="16.5703125" style="1" customWidth="1"/>
    <col min="15018" max="15018" width="12.85546875" style="1" customWidth="1"/>
    <col min="15019" max="15019" width="15.5703125" style="1" customWidth="1"/>
    <col min="15020" max="15020" width="16.5703125" style="1" customWidth="1"/>
    <col min="15021" max="15021" width="17" style="1" customWidth="1"/>
    <col min="15022" max="15023" width="17.42578125" style="1" customWidth="1"/>
    <col min="15024" max="15025" width="16.5703125" style="1" customWidth="1"/>
    <col min="15026" max="15028" width="17.42578125" style="1" customWidth="1"/>
    <col min="15029" max="15030" width="16.5703125" style="1" customWidth="1"/>
    <col min="15031" max="15033" width="17.42578125" style="1" customWidth="1"/>
    <col min="15034" max="15035" width="16.5703125" style="1" customWidth="1"/>
    <col min="15036" max="15038" width="17.42578125" style="1" customWidth="1"/>
    <col min="15039" max="15039" width="15.5703125" style="1" customWidth="1"/>
    <col min="15040" max="15040" width="16.5703125" style="1" customWidth="1"/>
    <col min="15041" max="15042" width="17.42578125" style="1" customWidth="1"/>
    <col min="15043" max="15077" width="12.140625" style="1" customWidth="1"/>
    <col min="15078" max="15268" width="9.140625" style="1"/>
    <col min="15269" max="15269" width="34.85546875" style="1" customWidth="1"/>
    <col min="15270" max="15270" width="23.140625" style="1" customWidth="1"/>
    <col min="15271" max="15271" width="6.28515625" style="1" customWidth="1"/>
    <col min="15272" max="15272" width="51" style="1" customWidth="1"/>
    <col min="15273" max="15273" width="16.5703125" style="1" customWidth="1"/>
    <col min="15274" max="15274" width="12.85546875" style="1" customWidth="1"/>
    <col min="15275" max="15275" width="15.5703125" style="1" customWidth="1"/>
    <col min="15276" max="15276" width="16.5703125" style="1" customWidth="1"/>
    <col min="15277" max="15277" width="17" style="1" customWidth="1"/>
    <col min="15278" max="15279" width="17.42578125" style="1" customWidth="1"/>
    <col min="15280" max="15281" width="16.5703125" style="1" customWidth="1"/>
    <col min="15282" max="15284" width="17.42578125" style="1" customWidth="1"/>
    <col min="15285" max="15286" width="16.5703125" style="1" customWidth="1"/>
    <col min="15287" max="15289" width="17.42578125" style="1" customWidth="1"/>
    <col min="15290" max="15291" width="16.5703125" style="1" customWidth="1"/>
    <col min="15292" max="15294" width="17.42578125" style="1" customWidth="1"/>
    <col min="15295" max="15295" width="15.5703125" style="1" customWidth="1"/>
    <col min="15296" max="15296" width="16.5703125" style="1" customWidth="1"/>
    <col min="15297" max="15298" width="17.42578125" style="1" customWidth="1"/>
    <col min="15299" max="15333" width="12.140625" style="1" customWidth="1"/>
    <col min="15334" max="15524" width="9.140625" style="1"/>
    <col min="15525" max="15525" width="34.85546875" style="1" customWidth="1"/>
    <col min="15526" max="15526" width="23.140625" style="1" customWidth="1"/>
    <col min="15527" max="15527" width="6.28515625" style="1" customWidth="1"/>
    <col min="15528" max="15528" width="51" style="1" customWidth="1"/>
    <col min="15529" max="15529" width="16.5703125" style="1" customWidth="1"/>
    <col min="15530" max="15530" width="12.85546875" style="1" customWidth="1"/>
    <col min="15531" max="15531" width="15.5703125" style="1" customWidth="1"/>
    <col min="15532" max="15532" width="16.5703125" style="1" customWidth="1"/>
    <col min="15533" max="15533" width="17" style="1" customWidth="1"/>
    <col min="15534" max="15535" width="17.42578125" style="1" customWidth="1"/>
    <col min="15536" max="15537" width="16.5703125" style="1" customWidth="1"/>
    <col min="15538" max="15540" width="17.42578125" style="1" customWidth="1"/>
    <col min="15541" max="15542" width="16.5703125" style="1" customWidth="1"/>
    <col min="15543" max="15545" width="17.42578125" style="1" customWidth="1"/>
    <col min="15546" max="15547" width="16.5703125" style="1" customWidth="1"/>
    <col min="15548" max="15550" width="17.42578125" style="1" customWidth="1"/>
    <col min="15551" max="15551" width="15.5703125" style="1" customWidth="1"/>
    <col min="15552" max="15552" width="16.5703125" style="1" customWidth="1"/>
    <col min="15553" max="15554" width="17.42578125" style="1" customWidth="1"/>
    <col min="15555" max="15589" width="12.140625" style="1" customWidth="1"/>
    <col min="15590" max="15780" width="9.140625" style="1"/>
    <col min="15781" max="15781" width="34.85546875" style="1" customWidth="1"/>
    <col min="15782" max="15782" width="23.140625" style="1" customWidth="1"/>
    <col min="15783" max="15783" width="6.28515625" style="1" customWidth="1"/>
    <col min="15784" max="15784" width="51" style="1" customWidth="1"/>
    <col min="15785" max="15785" width="16.5703125" style="1" customWidth="1"/>
    <col min="15786" max="15786" width="12.85546875" style="1" customWidth="1"/>
    <col min="15787" max="15787" width="15.5703125" style="1" customWidth="1"/>
    <col min="15788" max="15788" width="16.5703125" style="1" customWidth="1"/>
    <col min="15789" max="15789" width="17" style="1" customWidth="1"/>
    <col min="15790" max="15791" width="17.42578125" style="1" customWidth="1"/>
    <col min="15792" max="15793" width="16.5703125" style="1" customWidth="1"/>
    <col min="15794" max="15796" width="17.42578125" style="1" customWidth="1"/>
    <col min="15797" max="15798" width="16.5703125" style="1" customWidth="1"/>
    <col min="15799" max="15801" width="17.42578125" style="1" customWidth="1"/>
    <col min="15802" max="15803" width="16.5703125" style="1" customWidth="1"/>
    <col min="15804" max="15806" width="17.42578125" style="1" customWidth="1"/>
    <col min="15807" max="15807" width="15.5703125" style="1" customWidth="1"/>
    <col min="15808" max="15808" width="16.5703125" style="1" customWidth="1"/>
    <col min="15809" max="15810" width="17.42578125" style="1" customWidth="1"/>
    <col min="15811" max="15845" width="12.140625" style="1" customWidth="1"/>
    <col min="15846" max="16384" width="9.140625" style="1"/>
  </cols>
  <sheetData>
    <row r="1" spans="1:11">
      <c r="A1" s="1" t="s">
        <v>403</v>
      </c>
      <c r="E1" s="854" t="s">
        <v>678</v>
      </c>
      <c r="H1" s="1"/>
      <c r="I1" s="1"/>
      <c r="J1" s="82"/>
      <c r="K1" s="82"/>
    </row>
    <row r="2" spans="1:11">
      <c r="A2" s="1" t="s">
        <v>316</v>
      </c>
      <c r="E2" s="854" t="s">
        <v>1328</v>
      </c>
      <c r="H2" s="1"/>
      <c r="I2" s="1"/>
      <c r="J2" s="82"/>
      <c r="K2" s="267"/>
    </row>
    <row r="3" spans="1:11">
      <c r="A3" s="1" t="s">
        <v>405</v>
      </c>
      <c r="H3" s="1"/>
      <c r="I3" s="1"/>
      <c r="J3" s="82"/>
      <c r="K3" s="267"/>
    </row>
    <row r="4" spans="1:11" ht="15" customHeight="1">
      <c r="A4" s="82"/>
      <c r="B4" s="82"/>
      <c r="C4" s="82"/>
      <c r="D4" s="82"/>
      <c r="E4" s="82"/>
      <c r="F4" s="82"/>
      <c r="G4" s="82"/>
      <c r="H4" s="1"/>
      <c r="I4" s="1"/>
      <c r="J4" s="82"/>
      <c r="K4" s="267"/>
    </row>
    <row r="5" spans="1:11" ht="15" customHeight="1">
      <c r="A5" s="902" t="s">
        <v>215</v>
      </c>
      <c r="B5" s="902"/>
      <c r="C5" s="902"/>
      <c r="D5" s="902"/>
      <c r="E5" s="902"/>
      <c r="F5" s="902"/>
      <c r="G5" s="902"/>
      <c r="H5" s="902"/>
      <c r="I5" s="1"/>
      <c r="J5" s="82"/>
      <c r="K5" s="267"/>
    </row>
    <row r="6" spans="1:11" ht="15" customHeight="1">
      <c r="A6" s="902" t="s">
        <v>265</v>
      </c>
      <c r="B6" s="902"/>
      <c r="C6" s="902"/>
      <c r="D6" s="902"/>
      <c r="E6" s="902"/>
      <c r="F6" s="902"/>
      <c r="G6" s="902"/>
      <c r="H6" s="902"/>
      <c r="I6" s="1"/>
      <c r="J6" s="82"/>
      <c r="K6" s="267"/>
    </row>
    <row r="7" spans="1:11" ht="15" customHeight="1">
      <c r="A7" s="903" t="s">
        <v>1316</v>
      </c>
      <c r="B7" s="903"/>
      <c r="C7" s="903"/>
      <c r="D7" s="903"/>
      <c r="E7" s="903"/>
      <c r="F7" s="903"/>
      <c r="G7" s="903"/>
      <c r="H7" s="903"/>
      <c r="I7" s="1"/>
      <c r="J7" s="82"/>
      <c r="K7" s="267"/>
    </row>
    <row r="8" spans="1:11" ht="31.5" customHeight="1">
      <c r="A8" s="904" t="s">
        <v>0</v>
      </c>
      <c r="B8" s="904" t="s">
        <v>1</v>
      </c>
      <c r="C8" s="888" t="s">
        <v>218</v>
      </c>
      <c r="D8" s="889"/>
      <c r="E8" s="904" t="s">
        <v>216</v>
      </c>
      <c r="F8" s="904" t="s">
        <v>693</v>
      </c>
      <c r="G8" s="904" t="s">
        <v>694</v>
      </c>
      <c r="H8" s="904" t="s">
        <v>1320</v>
      </c>
      <c r="I8" s="888" t="s">
        <v>217</v>
      </c>
      <c r="J8" s="889"/>
      <c r="K8" s="268"/>
    </row>
    <row r="9" spans="1:11" ht="15" customHeight="1">
      <c r="A9" s="905"/>
      <c r="B9" s="905"/>
      <c r="C9" s="890"/>
      <c r="D9" s="891"/>
      <c r="E9" s="905"/>
      <c r="F9" s="905"/>
      <c r="G9" s="905"/>
      <c r="H9" s="905"/>
      <c r="I9" s="900"/>
      <c r="J9" s="901"/>
      <c r="K9" s="268"/>
    </row>
    <row r="10" spans="1:11" ht="55.5" customHeight="1">
      <c r="A10" s="906"/>
      <c r="B10" s="906"/>
      <c r="C10" s="2" t="s">
        <v>690</v>
      </c>
      <c r="D10" s="496" t="s">
        <v>3</v>
      </c>
      <c r="E10" s="906"/>
      <c r="F10" s="907"/>
      <c r="G10" s="906"/>
      <c r="H10" s="906"/>
      <c r="I10" s="890"/>
      <c r="J10" s="891"/>
      <c r="K10" s="268"/>
    </row>
    <row r="11" spans="1:11">
      <c r="A11" s="3" t="s">
        <v>683</v>
      </c>
      <c r="B11" s="3" t="s">
        <v>684</v>
      </c>
      <c r="C11" s="3"/>
      <c r="D11" s="3" t="s">
        <v>688</v>
      </c>
      <c r="E11" s="3" t="s">
        <v>685</v>
      </c>
      <c r="F11" s="864" t="s">
        <v>686</v>
      </c>
      <c r="G11" s="865"/>
      <c r="H11" s="866"/>
      <c r="I11" s="543" t="s">
        <v>687</v>
      </c>
      <c r="J11" s="544"/>
      <c r="K11" s="269"/>
    </row>
    <row r="12" spans="1:11" ht="27" customHeight="1">
      <c r="A12" s="7"/>
      <c r="B12" s="7"/>
      <c r="C12" s="15" t="s">
        <v>6</v>
      </c>
      <c r="D12" s="16" t="s">
        <v>28</v>
      </c>
      <c r="E12" s="7"/>
      <c r="F12" s="92"/>
      <c r="G12" s="92"/>
      <c r="H12" s="92"/>
      <c r="I12" s="497"/>
      <c r="J12" s="498"/>
      <c r="K12" s="260"/>
    </row>
    <row r="13" spans="1:11" ht="36.75" customHeight="1">
      <c r="A13" s="499" t="s">
        <v>420</v>
      </c>
      <c r="B13" s="7"/>
      <c r="C13" s="15" t="s">
        <v>269</v>
      </c>
      <c r="D13" s="16"/>
      <c r="E13" s="7"/>
      <c r="F13" s="92"/>
      <c r="G13" s="92"/>
      <c r="H13" s="92"/>
      <c r="I13" s="500"/>
      <c r="J13" s="501"/>
      <c r="K13" s="259" t="s">
        <v>1003</v>
      </c>
    </row>
    <row r="14" spans="1:11" ht="36">
      <c r="A14" s="444" t="s">
        <v>414</v>
      </c>
      <c r="B14" s="12" t="s">
        <v>421</v>
      </c>
      <c r="C14" s="50"/>
      <c r="D14" s="12" t="s">
        <v>266</v>
      </c>
      <c r="E14" s="12"/>
      <c r="F14" s="93">
        <f>F41+F68</f>
        <v>56012</v>
      </c>
      <c r="G14" s="93">
        <f>G41+G68</f>
        <v>56544</v>
      </c>
      <c r="H14" s="93">
        <f>H41+H68</f>
        <v>57383</v>
      </c>
      <c r="I14" s="898" t="s">
        <v>919</v>
      </c>
      <c r="J14" s="899"/>
      <c r="K14" s="471"/>
    </row>
    <row r="15" spans="1:11" ht="36">
      <c r="A15" s="444" t="s">
        <v>406</v>
      </c>
      <c r="B15" s="12" t="s">
        <v>424</v>
      </c>
      <c r="C15" s="50"/>
      <c r="D15" s="12" t="s">
        <v>266</v>
      </c>
      <c r="E15" s="12"/>
      <c r="F15" s="93">
        <f t="shared" ref="F15:H27" si="0">F42+F69</f>
        <v>49269</v>
      </c>
      <c r="G15" s="93">
        <f t="shared" si="0"/>
        <v>49732</v>
      </c>
      <c r="H15" s="93">
        <f t="shared" si="0"/>
        <v>50464</v>
      </c>
      <c r="I15" s="898" t="s">
        <v>921</v>
      </c>
      <c r="J15" s="899"/>
      <c r="K15" s="471"/>
    </row>
    <row r="16" spans="1:11" ht="48">
      <c r="A16" s="444" t="s">
        <v>836</v>
      </c>
      <c r="B16" s="12" t="s">
        <v>421</v>
      </c>
      <c r="C16" s="50"/>
      <c r="D16" s="12" t="s">
        <v>266</v>
      </c>
      <c r="E16" s="12"/>
      <c r="F16" s="93">
        <f t="shared" si="0"/>
        <v>68977</v>
      </c>
      <c r="G16" s="93">
        <f t="shared" si="0"/>
        <v>69625</v>
      </c>
      <c r="H16" s="93">
        <f t="shared" si="0"/>
        <v>70651</v>
      </c>
      <c r="I16" s="898" t="s">
        <v>919</v>
      </c>
      <c r="J16" s="899"/>
      <c r="K16" s="471"/>
    </row>
    <row r="17" spans="1:11" ht="48">
      <c r="A17" s="444" t="s">
        <v>407</v>
      </c>
      <c r="B17" s="12" t="s">
        <v>424</v>
      </c>
      <c r="C17" s="50"/>
      <c r="D17" s="12" t="s">
        <v>266</v>
      </c>
      <c r="E17" s="12"/>
      <c r="F17" s="93">
        <f t="shared" si="0"/>
        <v>49269</v>
      </c>
      <c r="G17" s="93">
        <f t="shared" si="0"/>
        <v>49732</v>
      </c>
      <c r="H17" s="93">
        <f t="shared" si="0"/>
        <v>50464</v>
      </c>
      <c r="I17" s="898" t="s">
        <v>921</v>
      </c>
      <c r="J17" s="899"/>
      <c r="K17" s="471"/>
    </row>
    <row r="18" spans="1:11" ht="48">
      <c r="A18" s="444" t="s">
        <v>408</v>
      </c>
      <c r="B18" s="12" t="s">
        <v>424</v>
      </c>
      <c r="C18" s="50"/>
      <c r="D18" s="12" t="s">
        <v>266</v>
      </c>
      <c r="E18" s="12"/>
      <c r="F18" s="93">
        <f t="shared" si="0"/>
        <v>49269</v>
      </c>
      <c r="G18" s="93">
        <f t="shared" si="0"/>
        <v>49732</v>
      </c>
      <c r="H18" s="93">
        <f t="shared" si="0"/>
        <v>50464</v>
      </c>
      <c r="I18" s="898" t="s">
        <v>921</v>
      </c>
      <c r="J18" s="899"/>
      <c r="K18" s="471"/>
    </row>
    <row r="19" spans="1:11" ht="48">
      <c r="A19" s="85" t="s">
        <v>409</v>
      </c>
      <c r="B19" s="85" t="s">
        <v>423</v>
      </c>
      <c r="C19" s="50"/>
      <c r="D19" s="12" t="s">
        <v>266</v>
      </c>
      <c r="E19" s="12"/>
      <c r="F19" s="93">
        <f t="shared" si="0"/>
        <v>73128</v>
      </c>
      <c r="G19" s="93">
        <f t="shared" si="0"/>
        <v>73591</v>
      </c>
      <c r="H19" s="93">
        <f t="shared" si="0"/>
        <v>74326</v>
      </c>
      <c r="I19" s="898" t="s">
        <v>920</v>
      </c>
      <c r="J19" s="899"/>
      <c r="K19" s="471"/>
    </row>
    <row r="20" spans="1:11" ht="96">
      <c r="A20" s="94" t="s">
        <v>410</v>
      </c>
      <c r="B20" s="94" t="s">
        <v>423</v>
      </c>
      <c r="C20" s="50"/>
      <c r="D20" s="12" t="s">
        <v>266</v>
      </c>
      <c r="E20" s="12"/>
      <c r="F20" s="93">
        <f t="shared" si="0"/>
        <v>124437</v>
      </c>
      <c r="G20" s="93">
        <f t="shared" si="0"/>
        <v>125640</v>
      </c>
      <c r="H20" s="93">
        <f t="shared" si="0"/>
        <v>127517</v>
      </c>
      <c r="I20" s="898" t="s">
        <v>920</v>
      </c>
      <c r="J20" s="899"/>
      <c r="K20" s="471"/>
    </row>
    <row r="21" spans="1:11" ht="96">
      <c r="A21" s="94" t="s">
        <v>415</v>
      </c>
      <c r="B21" s="94" t="s">
        <v>422</v>
      </c>
      <c r="C21" s="50"/>
      <c r="D21" s="12" t="s">
        <v>266</v>
      </c>
      <c r="E21" s="12"/>
      <c r="F21" s="93">
        <f t="shared" si="0"/>
        <v>272227</v>
      </c>
      <c r="G21" s="93">
        <f t="shared" si="0"/>
        <v>274890</v>
      </c>
      <c r="H21" s="93">
        <f t="shared" si="0"/>
        <v>279016</v>
      </c>
      <c r="I21" s="898" t="s">
        <v>918</v>
      </c>
      <c r="J21" s="899"/>
      <c r="K21" s="471"/>
    </row>
    <row r="22" spans="1:11" ht="96">
      <c r="A22" s="94" t="s">
        <v>411</v>
      </c>
      <c r="B22" s="94" t="s">
        <v>423</v>
      </c>
      <c r="C22" s="50"/>
      <c r="D22" s="12" t="s">
        <v>266</v>
      </c>
      <c r="E22" s="12"/>
      <c r="F22" s="93">
        <f t="shared" si="0"/>
        <v>237894</v>
      </c>
      <c r="G22" s="93">
        <f t="shared" si="0"/>
        <v>240209</v>
      </c>
      <c r="H22" s="93">
        <f t="shared" si="0"/>
        <v>243807</v>
      </c>
      <c r="I22" s="898" t="s">
        <v>920</v>
      </c>
      <c r="J22" s="899"/>
      <c r="K22" s="471"/>
    </row>
    <row r="23" spans="1:11" ht="24">
      <c r="A23" s="85" t="s">
        <v>416</v>
      </c>
      <c r="B23" s="85" t="s">
        <v>421</v>
      </c>
      <c r="C23" s="50"/>
      <c r="D23" s="12" t="s">
        <v>266</v>
      </c>
      <c r="E23" s="12"/>
      <c r="F23" s="93">
        <f t="shared" si="0"/>
        <v>74922</v>
      </c>
      <c r="G23" s="93">
        <f t="shared" si="0"/>
        <v>75641</v>
      </c>
      <c r="H23" s="93">
        <f t="shared" si="0"/>
        <v>76766</v>
      </c>
      <c r="I23" s="898" t="s">
        <v>919</v>
      </c>
      <c r="J23" s="899"/>
      <c r="K23" s="471"/>
    </row>
    <row r="24" spans="1:11" ht="24">
      <c r="A24" s="444" t="s">
        <v>412</v>
      </c>
      <c r="B24" s="12" t="s">
        <v>424</v>
      </c>
      <c r="C24" s="50"/>
      <c r="D24" s="12" t="s">
        <v>266</v>
      </c>
      <c r="E24" s="12"/>
      <c r="F24" s="93">
        <f t="shared" si="0"/>
        <v>65752</v>
      </c>
      <c r="G24" s="93">
        <f t="shared" si="0"/>
        <v>66377</v>
      </c>
      <c r="H24" s="93">
        <f t="shared" si="0"/>
        <v>67362</v>
      </c>
      <c r="I24" s="898" t="s">
        <v>921</v>
      </c>
      <c r="J24" s="899"/>
      <c r="K24" s="471"/>
    </row>
    <row r="25" spans="1:11" ht="24">
      <c r="A25" s="85" t="s">
        <v>417</v>
      </c>
      <c r="B25" s="85" t="s">
        <v>421</v>
      </c>
      <c r="C25" s="50"/>
      <c r="D25" s="12" t="s">
        <v>266</v>
      </c>
      <c r="E25" s="12"/>
      <c r="F25" s="93">
        <f t="shared" si="0"/>
        <v>64413</v>
      </c>
      <c r="G25" s="93">
        <f t="shared" si="0"/>
        <v>65025</v>
      </c>
      <c r="H25" s="93">
        <f t="shared" si="0"/>
        <v>65989</v>
      </c>
      <c r="I25" s="898" t="s">
        <v>919</v>
      </c>
      <c r="J25" s="899"/>
      <c r="K25" s="471"/>
    </row>
    <row r="26" spans="1:11" ht="24">
      <c r="A26" s="444" t="s">
        <v>413</v>
      </c>
      <c r="B26" s="12" t="s">
        <v>424</v>
      </c>
      <c r="C26" s="50"/>
      <c r="D26" s="12" t="s">
        <v>266</v>
      </c>
      <c r="E26" s="12"/>
      <c r="F26" s="93">
        <f t="shared" si="0"/>
        <v>56659</v>
      </c>
      <c r="G26" s="93">
        <f t="shared" si="0"/>
        <v>57191</v>
      </c>
      <c r="H26" s="93">
        <f t="shared" si="0"/>
        <v>58035</v>
      </c>
      <c r="I26" s="898" t="s">
        <v>921</v>
      </c>
      <c r="J26" s="899"/>
      <c r="K26" s="471"/>
    </row>
    <row r="27" spans="1:11">
      <c r="A27" s="541"/>
      <c r="B27" s="12"/>
      <c r="C27" s="50"/>
      <c r="D27" s="12"/>
      <c r="E27" s="12"/>
      <c r="F27" s="93">
        <f t="shared" si="0"/>
        <v>0</v>
      </c>
      <c r="G27" s="93">
        <f t="shared" si="0"/>
        <v>0</v>
      </c>
      <c r="H27" s="93">
        <f t="shared" si="0"/>
        <v>0</v>
      </c>
      <c r="I27" s="898"/>
      <c r="J27" s="899"/>
      <c r="K27" s="471"/>
    </row>
    <row r="28" spans="1:11" ht="27" customHeight="1">
      <c r="A28" s="499" t="s">
        <v>425</v>
      </c>
      <c r="B28" s="7"/>
      <c r="C28" s="15" t="s">
        <v>689</v>
      </c>
      <c r="D28" s="16"/>
      <c r="E28" s="7"/>
      <c r="F28" s="92"/>
      <c r="G28" s="92"/>
      <c r="H28" s="92"/>
      <c r="I28" s="497"/>
      <c r="J28" s="498"/>
      <c r="K28" s="259" t="s">
        <v>1004</v>
      </c>
    </row>
    <row r="29" spans="1:11" ht="24">
      <c r="A29" s="12" t="s">
        <v>992</v>
      </c>
      <c r="B29" s="12" t="s">
        <v>426</v>
      </c>
      <c r="C29" s="50"/>
      <c r="D29" s="12" t="s">
        <v>266</v>
      </c>
      <c r="E29" s="12"/>
      <c r="F29" s="93">
        <f t="shared" ref="F29:H38" si="1">F56+F83</f>
        <v>17918.21</v>
      </c>
      <c r="G29" s="93">
        <f t="shared" si="1"/>
        <v>17918.21</v>
      </c>
      <c r="H29" s="93">
        <f t="shared" si="1"/>
        <v>17918.21</v>
      </c>
      <c r="I29" s="541"/>
      <c r="J29" s="542"/>
      <c r="K29" s="259"/>
    </row>
    <row r="30" spans="1:11" ht="36">
      <c r="A30" s="12" t="s">
        <v>993</v>
      </c>
      <c r="B30" s="12" t="s">
        <v>427</v>
      </c>
      <c r="C30" s="50"/>
      <c r="D30" s="12" t="s">
        <v>266</v>
      </c>
      <c r="E30" s="12"/>
      <c r="F30" s="93">
        <f t="shared" si="1"/>
        <v>17918.21</v>
      </c>
      <c r="G30" s="93">
        <f t="shared" si="1"/>
        <v>17918.21</v>
      </c>
      <c r="H30" s="93">
        <f t="shared" si="1"/>
        <v>17918.21</v>
      </c>
      <c r="I30" s="541"/>
      <c r="J30" s="542"/>
      <c r="K30" s="259"/>
    </row>
    <row r="31" spans="1:11" ht="30" customHeight="1">
      <c r="A31" s="12" t="s">
        <v>994</v>
      </c>
      <c r="B31" s="12" t="s">
        <v>428</v>
      </c>
      <c r="C31" s="50"/>
      <c r="D31" s="12" t="s">
        <v>266</v>
      </c>
      <c r="E31" s="12"/>
      <c r="F31" s="93">
        <f t="shared" si="1"/>
        <v>17918.21</v>
      </c>
      <c r="G31" s="93">
        <f t="shared" si="1"/>
        <v>17918.21</v>
      </c>
      <c r="H31" s="93">
        <f t="shared" si="1"/>
        <v>17918.21</v>
      </c>
      <c r="I31" s="541"/>
      <c r="J31" s="542"/>
      <c r="K31" s="259"/>
    </row>
    <row r="32" spans="1:11" ht="36">
      <c r="A32" s="12" t="s">
        <v>1318</v>
      </c>
      <c r="B32" s="12" t="s">
        <v>429</v>
      </c>
      <c r="C32" s="50"/>
      <c r="D32" s="12" t="s">
        <v>266</v>
      </c>
      <c r="E32" s="12"/>
      <c r="F32" s="93">
        <f t="shared" si="1"/>
        <v>10930.11</v>
      </c>
      <c r="G32" s="93">
        <f t="shared" si="1"/>
        <v>10930.11</v>
      </c>
      <c r="H32" s="93">
        <f t="shared" si="1"/>
        <v>10930.11</v>
      </c>
      <c r="I32" s="541"/>
      <c r="J32" s="542"/>
      <c r="K32" s="259"/>
    </row>
    <row r="33" spans="1:11" ht="36">
      <c r="A33" s="12" t="s">
        <v>996</v>
      </c>
      <c r="B33" s="12" t="s">
        <v>430</v>
      </c>
      <c r="C33" s="50"/>
      <c r="D33" s="12" t="s">
        <v>266</v>
      </c>
      <c r="E33" s="12"/>
      <c r="F33" s="93">
        <f t="shared" si="1"/>
        <v>3942</v>
      </c>
      <c r="G33" s="93">
        <f t="shared" si="1"/>
        <v>3942</v>
      </c>
      <c r="H33" s="93">
        <f t="shared" si="1"/>
        <v>3942</v>
      </c>
      <c r="I33" s="541"/>
      <c r="J33" s="542"/>
      <c r="K33" s="259"/>
    </row>
    <row r="34" spans="1:11" ht="36">
      <c r="A34" s="94" t="s">
        <v>997</v>
      </c>
      <c r="B34" s="94" t="s">
        <v>431</v>
      </c>
      <c r="C34" s="50"/>
      <c r="D34" s="12" t="s">
        <v>266</v>
      </c>
      <c r="E34" s="12"/>
      <c r="F34" s="93">
        <f t="shared" si="1"/>
        <v>21449.23</v>
      </c>
      <c r="G34" s="93">
        <f t="shared" si="1"/>
        <v>21449.23</v>
      </c>
      <c r="H34" s="93">
        <f t="shared" si="1"/>
        <v>21449.23</v>
      </c>
      <c r="I34" s="541"/>
      <c r="J34" s="542"/>
      <c r="K34" s="259"/>
    </row>
    <row r="35" spans="1:11" ht="36">
      <c r="A35" s="94" t="s">
        <v>998</v>
      </c>
      <c r="B35" s="94" t="s">
        <v>432</v>
      </c>
      <c r="C35" s="50"/>
      <c r="D35" s="12" t="s">
        <v>266</v>
      </c>
      <c r="E35" s="12"/>
      <c r="F35" s="93">
        <f t="shared" si="1"/>
        <v>21449.23</v>
      </c>
      <c r="G35" s="93">
        <f t="shared" si="1"/>
        <v>21449.23</v>
      </c>
      <c r="H35" s="93">
        <f t="shared" si="1"/>
        <v>21449.23</v>
      </c>
      <c r="I35" s="541"/>
      <c r="J35" s="542"/>
      <c r="K35" s="259"/>
    </row>
    <row r="36" spans="1:11" ht="24">
      <c r="A36" s="94" t="s">
        <v>999</v>
      </c>
      <c r="B36" s="94" t="s">
        <v>433</v>
      </c>
      <c r="C36" s="50"/>
      <c r="D36" s="12" t="s">
        <v>266</v>
      </c>
      <c r="E36" s="12"/>
      <c r="F36" s="93">
        <f t="shared" si="1"/>
        <v>21449.23</v>
      </c>
      <c r="G36" s="93">
        <f t="shared" si="1"/>
        <v>21449.23</v>
      </c>
      <c r="H36" s="93">
        <f t="shared" si="1"/>
        <v>21449.23</v>
      </c>
      <c r="I36" s="541"/>
      <c r="J36" s="542"/>
      <c r="K36" s="259"/>
    </row>
    <row r="37" spans="1:11" ht="36">
      <c r="A37" s="94" t="s">
        <v>1319</v>
      </c>
      <c r="B37" s="94" t="s">
        <v>434</v>
      </c>
      <c r="C37" s="50"/>
      <c r="D37" s="12" t="s">
        <v>266</v>
      </c>
      <c r="E37" s="12"/>
      <c r="F37" s="93">
        <f t="shared" si="1"/>
        <v>14370.99</v>
      </c>
      <c r="G37" s="93">
        <f t="shared" si="1"/>
        <v>14370.99</v>
      </c>
      <c r="H37" s="93">
        <f t="shared" si="1"/>
        <v>14370.99</v>
      </c>
      <c r="I37" s="541"/>
      <c r="J37" s="542"/>
      <c r="K37" s="259"/>
    </row>
    <row r="38" spans="1:11" ht="36">
      <c r="A38" s="94" t="s">
        <v>1000</v>
      </c>
      <c r="B38" s="94" t="s">
        <v>435</v>
      </c>
      <c r="C38" s="50"/>
      <c r="D38" s="12" t="s">
        <v>266</v>
      </c>
      <c r="E38" s="12"/>
      <c r="F38" s="93">
        <f t="shared" si="1"/>
        <v>7292.74</v>
      </c>
      <c r="G38" s="93">
        <f t="shared" si="1"/>
        <v>7292.74</v>
      </c>
      <c r="H38" s="93">
        <f t="shared" si="1"/>
        <v>7292.74</v>
      </c>
      <c r="I38" s="541"/>
      <c r="J38" s="542"/>
      <c r="K38" s="259"/>
    </row>
    <row r="39" spans="1:11" ht="27.75" customHeight="1">
      <c r="A39" s="7"/>
      <c r="B39" s="7"/>
      <c r="C39" s="15" t="s">
        <v>7</v>
      </c>
      <c r="D39" s="16" t="s">
        <v>268</v>
      </c>
      <c r="E39" s="7"/>
      <c r="F39" s="92"/>
      <c r="G39" s="92"/>
      <c r="H39" s="92"/>
      <c r="I39" s="502"/>
      <c r="J39" s="503"/>
      <c r="K39" s="261"/>
    </row>
    <row r="40" spans="1:11" ht="108" customHeight="1">
      <c r="A40" s="499" t="s">
        <v>420</v>
      </c>
      <c r="B40" s="7"/>
      <c r="C40" s="6"/>
      <c r="D40" s="52" t="s">
        <v>220</v>
      </c>
      <c r="E40" s="7"/>
      <c r="F40" s="92"/>
      <c r="G40" s="92"/>
      <c r="H40" s="92"/>
      <c r="I40" s="502"/>
      <c r="J40" s="503"/>
      <c r="K40" s="261"/>
    </row>
    <row r="41" spans="1:11" ht="54" customHeight="1">
      <c r="A41" s="444" t="s">
        <v>414</v>
      </c>
      <c r="B41" s="12" t="s">
        <v>421</v>
      </c>
      <c r="C41" s="50"/>
      <c r="D41" s="12" t="s">
        <v>436</v>
      </c>
      <c r="E41" s="470">
        <v>4</v>
      </c>
      <c r="F41" s="95">
        <v>53420</v>
      </c>
      <c r="G41" s="95">
        <v>53952</v>
      </c>
      <c r="H41" s="95">
        <v>54770</v>
      </c>
      <c r="I41" s="884" t="s">
        <v>679</v>
      </c>
      <c r="J41" s="885"/>
      <c r="K41" s="260"/>
    </row>
    <row r="42" spans="1:11" ht="48.75" customHeight="1">
      <c r="A42" s="444" t="s">
        <v>406</v>
      </c>
      <c r="B42" s="12" t="s">
        <v>424</v>
      </c>
      <c r="C42" s="50"/>
      <c r="D42" s="12" t="s">
        <v>436</v>
      </c>
      <c r="E42" s="470">
        <v>3</v>
      </c>
      <c r="F42" s="95">
        <v>46452</v>
      </c>
      <c r="G42" s="95">
        <v>46915</v>
      </c>
      <c r="H42" s="95">
        <v>47625</v>
      </c>
      <c r="I42" s="884" t="s">
        <v>679</v>
      </c>
      <c r="J42" s="885"/>
      <c r="K42" s="260"/>
    </row>
    <row r="43" spans="1:11" ht="50.25" customHeight="1">
      <c r="A43" s="444" t="s">
        <v>836</v>
      </c>
      <c r="B43" s="12" t="s">
        <v>421</v>
      </c>
      <c r="C43" s="50"/>
      <c r="D43" s="12" t="s">
        <v>436</v>
      </c>
      <c r="E43" s="470">
        <v>3</v>
      </c>
      <c r="F43" s="95">
        <v>65033</v>
      </c>
      <c r="G43" s="95">
        <v>65681</v>
      </c>
      <c r="H43" s="95">
        <v>66675</v>
      </c>
      <c r="I43" s="884" t="s">
        <v>679</v>
      </c>
      <c r="J43" s="885"/>
      <c r="K43" s="260"/>
    </row>
    <row r="44" spans="1:11" ht="50.25" customHeight="1">
      <c r="A44" s="444" t="s">
        <v>407</v>
      </c>
      <c r="B44" s="12" t="s">
        <v>424</v>
      </c>
      <c r="C44" s="50"/>
      <c r="D44" s="12" t="s">
        <v>436</v>
      </c>
      <c r="E44" s="470">
        <v>3</v>
      </c>
      <c r="F44" s="95">
        <v>46452</v>
      </c>
      <c r="G44" s="95">
        <v>46915</v>
      </c>
      <c r="H44" s="95">
        <v>47625</v>
      </c>
      <c r="I44" s="884" t="s">
        <v>679</v>
      </c>
      <c r="J44" s="885"/>
      <c r="K44" s="260"/>
    </row>
    <row r="45" spans="1:11" ht="51" customHeight="1">
      <c r="A45" s="444" t="s">
        <v>408</v>
      </c>
      <c r="B45" s="12" t="s">
        <v>424</v>
      </c>
      <c r="C45" s="50"/>
      <c r="D45" s="12" t="s">
        <v>436</v>
      </c>
      <c r="E45" s="470">
        <v>3</v>
      </c>
      <c r="F45" s="95">
        <v>46452</v>
      </c>
      <c r="G45" s="95">
        <v>46915</v>
      </c>
      <c r="H45" s="95">
        <v>47625</v>
      </c>
      <c r="I45" s="884" t="s">
        <v>679</v>
      </c>
      <c r="J45" s="885"/>
      <c r="K45" s="260"/>
    </row>
    <row r="46" spans="1:11" ht="50.25" customHeight="1">
      <c r="A46" s="85" t="s">
        <v>409</v>
      </c>
      <c r="B46" s="85" t="s">
        <v>423</v>
      </c>
      <c r="C46" s="50"/>
      <c r="D46" s="12" t="s">
        <v>436</v>
      </c>
      <c r="E46" s="470">
        <v>5</v>
      </c>
      <c r="F46" s="95">
        <v>70086</v>
      </c>
      <c r="G46" s="95">
        <v>70549</v>
      </c>
      <c r="H46" s="95">
        <v>71259</v>
      </c>
      <c r="I46" s="884" t="s">
        <v>679</v>
      </c>
      <c r="J46" s="885"/>
      <c r="K46" s="260"/>
    </row>
    <row r="47" spans="1:11" ht="48.75" customHeight="1">
      <c r="A47" s="94" t="s">
        <v>410</v>
      </c>
      <c r="B47" s="94" t="s">
        <v>423</v>
      </c>
      <c r="C47" s="50"/>
      <c r="D47" s="12" t="s">
        <v>436</v>
      </c>
      <c r="E47" s="470">
        <v>6</v>
      </c>
      <c r="F47" s="95">
        <v>120775</v>
      </c>
      <c r="G47" s="95">
        <v>121978</v>
      </c>
      <c r="H47" s="95">
        <v>123826</v>
      </c>
      <c r="I47" s="884" t="s">
        <v>679</v>
      </c>
      <c r="J47" s="885"/>
      <c r="K47" s="260"/>
    </row>
    <row r="48" spans="1:11" ht="48.75" customHeight="1">
      <c r="A48" s="94" t="s">
        <v>415</v>
      </c>
      <c r="B48" s="94" t="s">
        <v>422</v>
      </c>
      <c r="C48" s="50"/>
      <c r="D48" s="12" t="s">
        <v>436</v>
      </c>
      <c r="E48" s="470">
        <v>10</v>
      </c>
      <c r="F48" s="95">
        <v>267098</v>
      </c>
      <c r="G48" s="95">
        <v>269761</v>
      </c>
      <c r="H48" s="95">
        <v>273846</v>
      </c>
      <c r="I48" s="884" t="s">
        <v>679</v>
      </c>
      <c r="J48" s="885"/>
      <c r="K48" s="260"/>
    </row>
    <row r="49" spans="1:11" ht="48.75" customHeight="1">
      <c r="A49" s="94" t="s">
        <v>411</v>
      </c>
      <c r="B49" s="94" t="s">
        <v>423</v>
      </c>
      <c r="C49" s="50"/>
      <c r="D49" s="12" t="s">
        <v>436</v>
      </c>
      <c r="E49" s="470">
        <v>7.5</v>
      </c>
      <c r="F49" s="95">
        <v>232260</v>
      </c>
      <c r="G49" s="95">
        <v>234575</v>
      </c>
      <c r="H49" s="95">
        <v>238128</v>
      </c>
      <c r="I49" s="884" t="s">
        <v>679</v>
      </c>
      <c r="J49" s="885"/>
      <c r="K49" s="260"/>
    </row>
    <row r="50" spans="1:11" ht="48.75" customHeight="1">
      <c r="A50" s="85" t="s">
        <v>416</v>
      </c>
      <c r="B50" s="85" t="s">
        <v>421</v>
      </c>
      <c r="C50" s="50"/>
      <c r="D50" s="12" t="s">
        <v>436</v>
      </c>
      <c r="E50" s="470">
        <v>4</v>
      </c>
      <c r="F50" s="95">
        <v>72116</v>
      </c>
      <c r="G50" s="95">
        <v>72835</v>
      </c>
      <c r="H50" s="95">
        <v>73938</v>
      </c>
      <c r="I50" s="884" t="s">
        <v>679</v>
      </c>
      <c r="J50" s="885"/>
      <c r="K50" s="260"/>
    </row>
    <row r="51" spans="1:11" ht="48.75" customHeight="1">
      <c r="A51" s="444" t="s">
        <v>412</v>
      </c>
      <c r="B51" s="12" t="s">
        <v>424</v>
      </c>
      <c r="C51" s="50"/>
      <c r="D51" s="12" t="s">
        <v>436</v>
      </c>
      <c r="E51" s="470">
        <v>3</v>
      </c>
      <c r="F51" s="95">
        <v>62710</v>
      </c>
      <c r="G51" s="95">
        <v>63335</v>
      </c>
      <c r="H51" s="95">
        <v>64295</v>
      </c>
      <c r="I51" s="884" t="s">
        <v>679</v>
      </c>
      <c r="J51" s="885"/>
      <c r="K51" s="260"/>
    </row>
    <row r="52" spans="1:11" ht="48.75" customHeight="1">
      <c r="A52" s="85" t="s">
        <v>417</v>
      </c>
      <c r="B52" s="85" t="s">
        <v>421</v>
      </c>
      <c r="C52" s="50"/>
      <c r="D52" s="12" t="s">
        <v>436</v>
      </c>
      <c r="E52" s="470">
        <v>6</v>
      </c>
      <c r="F52" s="95">
        <v>61433</v>
      </c>
      <c r="G52" s="95">
        <v>62045</v>
      </c>
      <c r="H52" s="95">
        <v>62985</v>
      </c>
      <c r="I52" s="884" t="s">
        <v>679</v>
      </c>
      <c r="J52" s="885"/>
      <c r="K52" s="260"/>
    </row>
    <row r="53" spans="1:11" ht="48.75" customHeight="1">
      <c r="A53" s="444" t="s">
        <v>413</v>
      </c>
      <c r="B53" s="12" t="s">
        <v>424</v>
      </c>
      <c r="C53" s="50"/>
      <c r="D53" s="12" t="s">
        <v>436</v>
      </c>
      <c r="E53" s="470">
        <v>4.2857139999999996</v>
      </c>
      <c r="F53" s="95">
        <v>53420</v>
      </c>
      <c r="G53" s="95">
        <v>53952</v>
      </c>
      <c r="H53" s="95">
        <v>54770</v>
      </c>
      <c r="I53" s="884" t="s">
        <v>679</v>
      </c>
      <c r="J53" s="885"/>
      <c r="K53" s="260"/>
    </row>
    <row r="54" spans="1:11">
      <c r="A54" s="541"/>
      <c r="B54" s="12"/>
      <c r="C54" s="50"/>
      <c r="D54" s="12"/>
      <c r="E54" s="470"/>
      <c r="F54" s="95"/>
      <c r="G54" s="95"/>
      <c r="H54" s="95"/>
      <c r="I54" s="545"/>
      <c r="J54" s="546"/>
      <c r="K54" s="260"/>
    </row>
    <row r="55" spans="1:11">
      <c r="A55" s="499" t="s">
        <v>425</v>
      </c>
      <c r="B55" s="7"/>
      <c r="C55" s="6"/>
      <c r="D55" s="52"/>
      <c r="E55" s="7"/>
      <c r="F55" s="92"/>
      <c r="G55" s="92"/>
      <c r="H55" s="92"/>
      <c r="I55" s="502"/>
      <c r="J55" s="503"/>
      <c r="K55" s="261"/>
    </row>
    <row r="56" spans="1:11" ht="24">
      <c r="A56" s="12" t="s">
        <v>992</v>
      </c>
      <c r="B56" s="12" t="s">
        <v>426</v>
      </c>
      <c r="C56" s="50"/>
      <c r="D56" s="12" t="s">
        <v>252</v>
      </c>
      <c r="E56" s="13" t="s">
        <v>437</v>
      </c>
      <c r="F56" s="95">
        <v>0</v>
      </c>
      <c r="G56" s="95">
        <v>0</v>
      </c>
      <c r="H56" s="95">
        <v>0</v>
      </c>
      <c r="I56" s="545"/>
      <c r="J56" s="546"/>
      <c r="K56" s="260"/>
    </row>
    <row r="57" spans="1:11" ht="36">
      <c r="A57" s="12" t="s">
        <v>993</v>
      </c>
      <c r="B57" s="12" t="s">
        <v>427</v>
      </c>
      <c r="C57" s="50"/>
      <c r="D57" s="12" t="s">
        <v>252</v>
      </c>
      <c r="E57" s="13" t="s">
        <v>437</v>
      </c>
      <c r="F57" s="95">
        <v>0</v>
      </c>
      <c r="G57" s="95">
        <v>0</v>
      </c>
      <c r="H57" s="95">
        <v>0</v>
      </c>
      <c r="I57" s="545"/>
      <c r="J57" s="546"/>
      <c r="K57" s="260"/>
    </row>
    <row r="58" spans="1:11" ht="24">
      <c r="A58" s="12" t="s">
        <v>994</v>
      </c>
      <c r="B58" s="12" t="s">
        <v>428</v>
      </c>
      <c r="C58" s="50"/>
      <c r="D58" s="12" t="s">
        <v>252</v>
      </c>
      <c r="E58" s="13" t="s">
        <v>437</v>
      </c>
      <c r="F58" s="95">
        <v>0</v>
      </c>
      <c r="G58" s="95">
        <v>0</v>
      </c>
      <c r="H58" s="95">
        <v>0</v>
      </c>
      <c r="I58" s="545"/>
      <c r="J58" s="546"/>
      <c r="K58" s="260"/>
    </row>
    <row r="59" spans="1:11" ht="36">
      <c r="A59" s="12" t="s">
        <v>1318</v>
      </c>
      <c r="B59" s="12" t="s">
        <v>429</v>
      </c>
      <c r="C59" s="50"/>
      <c r="D59" s="12" t="s">
        <v>252</v>
      </c>
      <c r="E59" s="13" t="s">
        <v>437</v>
      </c>
      <c r="F59" s="95">
        <v>0</v>
      </c>
      <c r="G59" s="95">
        <v>0</v>
      </c>
      <c r="H59" s="95">
        <v>0</v>
      </c>
      <c r="I59" s="545"/>
      <c r="J59" s="546"/>
      <c r="K59" s="260"/>
    </row>
    <row r="60" spans="1:11" ht="36">
      <c r="A60" s="12" t="s">
        <v>996</v>
      </c>
      <c r="B60" s="12" t="s">
        <v>430</v>
      </c>
      <c r="C60" s="50"/>
      <c r="D60" s="12" t="s">
        <v>252</v>
      </c>
      <c r="E60" s="13" t="s">
        <v>437</v>
      </c>
      <c r="F60" s="95">
        <v>0</v>
      </c>
      <c r="G60" s="95">
        <v>0</v>
      </c>
      <c r="H60" s="95">
        <v>0</v>
      </c>
      <c r="I60" s="545"/>
      <c r="J60" s="546"/>
      <c r="K60" s="260"/>
    </row>
    <row r="61" spans="1:11" ht="36">
      <c r="A61" s="94" t="s">
        <v>997</v>
      </c>
      <c r="B61" s="94" t="s">
        <v>431</v>
      </c>
      <c r="C61" s="50"/>
      <c r="D61" s="12" t="s">
        <v>252</v>
      </c>
      <c r="E61" s="13" t="s">
        <v>437</v>
      </c>
      <c r="F61" s="95">
        <v>0</v>
      </c>
      <c r="G61" s="95">
        <v>0</v>
      </c>
      <c r="H61" s="95">
        <v>0</v>
      </c>
      <c r="I61" s="545"/>
      <c r="J61" s="546"/>
      <c r="K61" s="260"/>
    </row>
    <row r="62" spans="1:11" ht="36">
      <c r="A62" s="94" t="s">
        <v>998</v>
      </c>
      <c r="B62" s="94" t="s">
        <v>432</v>
      </c>
      <c r="C62" s="50"/>
      <c r="D62" s="12" t="s">
        <v>252</v>
      </c>
      <c r="E62" s="13" t="s">
        <v>437</v>
      </c>
      <c r="F62" s="95">
        <v>0</v>
      </c>
      <c r="G62" s="95">
        <v>0</v>
      </c>
      <c r="H62" s="95">
        <v>0</v>
      </c>
      <c r="I62" s="545"/>
      <c r="J62" s="546"/>
      <c r="K62" s="260"/>
    </row>
    <row r="63" spans="1:11" ht="24">
      <c r="A63" s="94" t="s">
        <v>999</v>
      </c>
      <c r="B63" s="94" t="s">
        <v>433</v>
      </c>
      <c r="C63" s="50"/>
      <c r="D63" s="12" t="s">
        <v>252</v>
      </c>
      <c r="E63" s="13" t="s">
        <v>437</v>
      </c>
      <c r="F63" s="95">
        <v>0</v>
      </c>
      <c r="G63" s="95">
        <v>0</v>
      </c>
      <c r="H63" s="95">
        <v>0</v>
      </c>
      <c r="I63" s="545"/>
      <c r="J63" s="546"/>
      <c r="K63" s="260"/>
    </row>
    <row r="64" spans="1:11" ht="36">
      <c r="A64" s="94" t="s">
        <v>1319</v>
      </c>
      <c r="B64" s="94" t="s">
        <v>434</v>
      </c>
      <c r="C64" s="50"/>
      <c r="D64" s="12" t="s">
        <v>252</v>
      </c>
      <c r="E64" s="13" t="s">
        <v>437</v>
      </c>
      <c r="F64" s="95">
        <v>0</v>
      </c>
      <c r="G64" s="95">
        <v>0</v>
      </c>
      <c r="H64" s="95">
        <v>0</v>
      </c>
      <c r="I64" s="545"/>
      <c r="J64" s="546"/>
      <c r="K64" s="260"/>
    </row>
    <row r="65" spans="1:11" ht="36">
      <c r="A65" s="94" t="s">
        <v>1000</v>
      </c>
      <c r="B65" s="94" t="s">
        <v>435</v>
      </c>
      <c r="C65" s="50"/>
      <c r="D65" s="12" t="s">
        <v>252</v>
      </c>
      <c r="E65" s="13" t="s">
        <v>437</v>
      </c>
      <c r="F65" s="95">
        <v>0</v>
      </c>
      <c r="G65" s="95">
        <v>0</v>
      </c>
      <c r="H65" s="95">
        <v>0</v>
      </c>
      <c r="I65" s="545"/>
      <c r="J65" s="546"/>
      <c r="K65" s="260"/>
    </row>
    <row r="66" spans="1:11">
      <c r="A66" s="7"/>
      <c r="B66" s="7"/>
      <c r="C66" s="15" t="s">
        <v>30</v>
      </c>
      <c r="D66" s="16" t="s">
        <v>219</v>
      </c>
      <c r="E66" s="7"/>
      <c r="F66" s="92"/>
      <c r="G66" s="92"/>
      <c r="H66" s="92"/>
      <c r="I66" s="502"/>
      <c r="J66" s="503"/>
      <c r="K66" s="261"/>
    </row>
    <row r="67" spans="1:11" ht="36">
      <c r="A67" s="499" t="s">
        <v>420</v>
      </c>
      <c r="B67" s="7"/>
      <c r="C67" s="15"/>
      <c r="D67" s="16"/>
      <c r="E67" s="7"/>
      <c r="F67" s="92"/>
      <c r="G67" s="92"/>
      <c r="H67" s="92"/>
      <c r="I67" s="502"/>
      <c r="J67" s="503"/>
      <c r="K67" s="261"/>
    </row>
    <row r="68" spans="1:11" ht="15" customHeight="1">
      <c r="A68" s="444" t="s">
        <v>414</v>
      </c>
      <c r="B68" s="12" t="s">
        <v>421</v>
      </c>
      <c r="C68" s="50"/>
      <c r="D68" s="12" t="s">
        <v>266</v>
      </c>
      <c r="E68" s="12"/>
      <c r="F68" s="93">
        <f>F95+F122</f>
        <v>2592</v>
      </c>
      <c r="G68" s="93">
        <f>G95+G122</f>
        <v>2592</v>
      </c>
      <c r="H68" s="93">
        <f>H95+H122</f>
        <v>2613</v>
      </c>
      <c r="I68" s="504"/>
      <c r="J68" s="505"/>
      <c r="K68" s="261"/>
    </row>
    <row r="69" spans="1:11" ht="15" customHeight="1">
      <c r="A69" s="444" t="s">
        <v>406</v>
      </c>
      <c r="B69" s="12" t="s">
        <v>424</v>
      </c>
      <c r="C69" s="50"/>
      <c r="D69" s="12" t="s">
        <v>266</v>
      </c>
      <c r="E69" s="12"/>
      <c r="F69" s="93">
        <f t="shared" ref="F69:H81" si="2">F96+F123</f>
        <v>2817</v>
      </c>
      <c r="G69" s="93">
        <f t="shared" si="2"/>
        <v>2817</v>
      </c>
      <c r="H69" s="93">
        <f t="shared" si="2"/>
        <v>2839</v>
      </c>
      <c r="I69" s="504"/>
      <c r="J69" s="505"/>
      <c r="K69" s="261"/>
    </row>
    <row r="70" spans="1:11" ht="15" customHeight="1">
      <c r="A70" s="444" t="s">
        <v>836</v>
      </c>
      <c r="B70" s="12" t="s">
        <v>421</v>
      </c>
      <c r="C70" s="50"/>
      <c r="D70" s="12" t="s">
        <v>266</v>
      </c>
      <c r="E70" s="12"/>
      <c r="F70" s="93">
        <f t="shared" si="2"/>
        <v>3944</v>
      </c>
      <c r="G70" s="93">
        <f t="shared" si="2"/>
        <v>3944</v>
      </c>
      <c r="H70" s="93">
        <f t="shared" si="2"/>
        <v>3976</v>
      </c>
      <c r="I70" s="504"/>
      <c r="J70" s="505"/>
      <c r="K70" s="261"/>
    </row>
    <row r="71" spans="1:11" ht="30" customHeight="1">
      <c r="A71" s="444" t="s">
        <v>407</v>
      </c>
      <c r="B71" s="12" t="s">
        <v>424</v>
      </c>
      <c r="C71" s="50"/>
      <c r="D71" s="12" t="s">
        <v>266</v>
      </c>
      <c r="E71" s="12"/>
      <c r="F71" s="93">
        <f t="shared" si="2"/>
        <v>2817</v>
      </c>
      <c r="G71" s="93">
        <f t="shared" si="2"/>
        <v>2817</v>
      </c>
      <c r="H71" s="93">
        <f t="shared" si="2"/>
        <v>2839</v>
      </c>
      <c r="I71" s="504"/>
      <c r="J71" s="505"/>
      <c r="K71" s="261"/>
    </row>
    <row r="72" spans="1:11" ht="15" customHeight="1">
      <c r="A72" s="444" t="s">
        <v>408</v>
      </c>
      <c r="B72" s="12" t="s">
        <v>424</v>
      </c>
      <c r="C72" s="50"/>
      <c r="D72" s="12" t="s">
        <v>266</v>
      </c>
      <c r="E72" s="12"/>
      <c r="F72" s="93">
        <f t="shared" si="2"/>
        <v>2817</v>
      </c>
      <c r="G72" s="93">
        <f t="shared" si="2"/>
        <v>2817</v>
      </c>
      <c r="H72" s="93">
        <f t="shared" si="2"/>
        <v>2839</v>
      </c>
      <c r="I72" s="504"/>
      <c r="J72" s="505"/>
      <c r="K72" s="261"/>
    </row>
    <row r="73" spans="1:11" ht="15" customHeight="1">
      <c r="A73" s="85" t="s">
        <v>409</v>
      </c>
      <c r="B73" s="85" t="s">
        <v>423</v>
      </c>
      <c r="C73" s="50"/>
      <c r="D73" s="12" t="s">
        <v>266</v>
      </c>
      <c r="E73" s="12"/>
      <c r="F73" s="93">
        <f t="shared" si="2"/>
        <v>3042</v>
      </c>
      <c r="G73" s="93">
        <f t="shared" si="2"/>
        <v>3042</v>
      </c>
      <c r="H73" s="93">
        <f t="shared" si="2"/>
        <v>3067</v>
      </c>
      <c r="I73" s="504"/>
      <c r="J73" s="505"/>
      <c r="K73" s="261"/>
    </row>
    <row r="74" spans="1:11" ht="15" customHeight="1">
      <c r="A74" s="94" t="s">
        <v>410</v>
      </c>
      <c r="B74" s="94" t="s">
        <v>423</v>
      </c>
      <c r="C74" s="50"/>
      <c r="D74" s="12" t="s">
        <v>266</v>
      </c>
      <c r="E74" s="12"/>
      <c r="F74" s="93">
        <f t="shared" si="2"/>
        <v>3662</v>
      </c>
      <c r="G74" s="93">
        <f t="shared" si="2"/>
        <v>3662</v>
      </c>
      <c r="H74" s="93">
        <f t="shared" si="2"/>
        <v>3691</v>
      </c>
      <c r="I74" s="504"/>
      <c r="J74" s="505"/>
      <c r="K74" s="261"/>
    </row>
    <row r="75" spans="1:11" ht="15" customHeight="1">
      <c r="A75" s="94" t="s">
        <v>415</v>
      </c>
      <c r="B75" s="94" t="s">
        <v>422</v>
      </c>
      <c r="C75" s="50"/>
      <c r="D75" s="12" t="s">
        <v>266</v>
      </c>
      <c r="E75" s="12"/>
      <c r="F75" s="93">
        <f t="shared" si="2"/>
        <v>5129</v>
      </c>
      <c r="G75" s="93">
        <f t="shared" si="2"/>
        <v>5129</v>
      </c>
      <c r="H75" s="93">
        <f t="shared" si="2"/>
        <v>5170</v>
      </c>
      <c r="I75" s="504"/>
      <c r="J75" s="505"/>
      <c r="K75" s="261"/>
    </row>
    <row r="76" spans="1:11" ht="15" customHeight="1">
      <c r="A76" s="94" t="s">
        <v>411</v>
      </c>
      <c r="B76" s="94" t="s">
        <v>423</v>
      </c>
      <c r="C76" s="50"/>
      <c r="D76" s="12" t="s">
        <v>266</v>
      </c>
      <c r="E76" s="12"/>
      <c r="F76" s="93">
        <f t="shared" si="2"/>
        <v>5634</v>
      </c>
      <c r="G76" s="93">
        <f t="shared" si="2"/>
        <v>5634</v>
      </c>
      <c r="H76" s="93">
        <f t="shared" si="2"/>
        <v>5679</v>
      </c>
      <c r="I76" s="504"/>
      <c r="J76" s="505"/>
      <c r="K76" s="261"/>
    </row>
    <row r="77" spans="1:11" ht="15" customHeight="1">
      <c r="A77" s="85" t="s">
        <v>416</v>
      </c>
      <c r="B77" s="85" t="s">
        <v>421</v>
      </c>
      <c r="C77" s="50"/>
      <c r="D77" s="12" t="s">
        <v>266</v>
      </c>
      <c r="E77" s="12"/>
      <c r="F77" s="93">
        <f t="shared" si="2"/>
        <v>2806</v>
      </c>
      <c r="G77" s="93">
        <f t="shared" si="2"/>
        <v>2806</v>
      </c>
      <c r="H77" s="93">
        <f t="shared" si="2"/>
        <v>2828</v>
      </c>
      <c r="I77" s="504"/>
      <c r="J77" s="505"/>
      <c r="K77" s="261"/>
    </row>
    <row r="78" spans="1:11" ht="15" customHeight="1">
      <c r="A78" s="444" t="s">
        <v>412</v>
      </c>
      <c r="B78" s="12" t="s">
        <v>424</v>
      </c>
      <c r="C78" s="50"/>
      <c r="D78" s="12" t="s">
        <v>266</v>
      </c>
      <c r="E78" s="12"/>
      <c r="F78" s="93">
        <f t="shared" si="2"/>
        <v>3042</v>
      </c>
      <c r="G78" s="93">
        <f t="shared" si="2"/>
        <v>3042</v>
      </c>
      <c r="H78" s="93">
        <f t="shared" si="2"/>
        <v>3067</v>
      </c>
      <c r="I78" s="504"/>
      <c r="J78" s="505"/>
      <c r="K78" s="261"/>
    </row>
    <row r="79" spans="1:11" ht="15" customHeight="1">
      <c r="A79" s="85" t="s">
        <v>417</v>
      </c>
      <c r="B79" s="85" t="s">
        <v>421</v>
      </c>
      <c r="C79" s="50"/>
      <c r="D79" s="12" t="s">
        <v>266</v>
      </c>
      <c r="E79" s="12"/>
      <c r="F79" s="93">
        <f t="shared" si="2"/>
        <v>2980</v>
      </c>
      <c r="G79" s="93">
        <f t="shared" si="2"/>
        <v>2980</v>
      </c>
      <c r="H79" s="93">
        <f t="shared" si="2"/>
        <v>3004</v>
      </c>
      <c r="I79" s="504"/>
      <c r="J79" s="505"/>
      <c r="K79" s="261"/>
    </row>
    <row r="80" spans="1:11" ht="15" customHeight="1">
      <c r="A80" s="444" t="s">
        <v>413</v>
      </c>
      <c r="B80" s="12" t="s">
        <v>424</v>
      </c>
      <c r="C80" s="50"/>
      <c r="D80" s="12" t="s">
        <v>266</v>
      </c>
      <c r="E80" s="12"/>
      <c r="F80" s="93">
        <f t="shared" si="2"/>
        <v>3239</v>
      </c>
      <c r="G80" s="93">
        <f t="shared" si="2"/>
        <v>3239</v>
      </c>
      <c r="H80" s="93">
        <f t="shared" si="2"/>
        <v>3265</v>
      </c>
      <c r="I80" s="504"/>
      <c r="J80" s="505"/>
      <c r="K80" s="261"/>
    </row>
    <row r="81" spans="1:11" ht="15" customHeight="1">
      <c r="A81" s="541"/>
      <c r="B81" s="12"/>
      <c r="C81" s="50"/>
      <c r="D81" s="12" t="s">
        <v>266</v>
      </c>
      <c r="E81" s="12"/>
      <c r="F81" s="93">
        <f t="shared" si="2"/>
        <v>0</v>
      </c>
      <c r="G81" s="93">
        <f t="shared" si="2"/>
        <v>0</v>
      </c>
      <c r="H81" s="93">
        <f t="shared" si="2"/>
        <v>0</v>
      </c>
      <c r="I81" s="504"/>
      <c r="J81" s="505"/>
      <c r="K81" s="261"/>
    </row>
    <row r="82" spans="1:11">
      <c r="A82" s="499" t="s">
        <v>425</v>
      </c>
      <c r="B82" s="7"/>
      <c r="C82" s="15"/>
      <c r="D82" s="16"/>
      <c r="E82" s="7"/>
      <c r="F82" s="92"/>
      <c r="G82" s="92"/>
      <c r="H82" s="92"/>
      <c r="I82" s="502"/>
      <c r="J82" s="503"/>
      <c r="K82" s="261"/>
    </row>
    <row r="83" spans="1:11" ht="15" customHeight="1">
      <c r="A83" s="12" t="s">
        <v>992</v>
      </c>
      <c r="B83" s="12" t="s">
        <v>426</v>
      </c>
      <c r="C83" s="50"/>
      <c r="D83" s="12" t="s">
        <v>266</v>
      </c>
      <c r="E83" s="12"/>
      <c r="F83" s="93">
        <f t="shared" ref="F83:H92" si="3">F110+F137</f>
        <v>17918.21</v>
      </c>
      <c r="G83" s="93">
        <f t="shared" si="3"/>
        <v>17918.21</v>
      </c>
      <c r="H83" s="93">
        <f t="shared" si="3"/>
        <v>17918.21</v>
      </c>
      <c r="I83" s="504"/>
      <c r="J83" s="505"/>
      <c r="K83" s="261"/>
    </row>
    <row r="84" spans="1:11" ht="15" customHeight="1">
      <c r="A84" s="12" t="s">
        <v>993</v>
      </c>
      <c r="B84" s="12" t="s">
        <v>427</v>
      </c>
      <c r="C84" s="50"/>
      <c r="D84" s="12" t="s">
        <v>266</v>
      </c>
      <c r="E84" s="12"/>
      <c r="F84" s="93">
        <f t="shared" si="3"/>
        <v>17918.21</v>
      </c>
      <c r="G84" s="93">
        <f t="shared" si="3"/>
        <v>17918.21</v>
      </c>
      <c r="H84" s="93">
        <f t="shared" si="3"/>
        <v>17918.21</v>
      </c>
      <c r="I84" s="504"/>
      <c r="J84" s="505"/>
      <c r="K84" s="261"/>
    </row>
    <row r="85" spans="1:11" ht="15" customHeight="1">
      <c r="A85" s="12" t="s">
        <v>994</v>
      </c>
      <c r="B85" s="12" t="s">
        <v>428</v>
      </c>
      <c r="C85" s="50"/>
      <c r="D85" s="12" t="s">
        <v>266</v>
      </c>
      <c r="E85" s="12"/>
      <c r="F85" s="93">
        <f t="shared" si="3"/>
        <v>17918.21</v>
      </c>
      <c r="G85" s="93">
        <f t="shared" si="3"/>
        <v>17918.21</v>
      </c>
      <c r="H85" s="93">
        <f t="shared" si="3"/>
        <v>17918.21</v>
      </c>
      <c r="I85" s="504"/>
      <c r="J85" s="505"/>
      <c r="K85" s="261"/>
    </row>
    <row r="86" spans="1:11" ht="15" customHeight="1">
      <c r="A86" s="12" t="s">
        <v>1318</v>
      </c>
      <c r="B86" s="12" t="s">
        <v>429</v>
      </c>
      <c r="C86" s="50"/>
      <c r="D86" s="12" t="s">
        <v>266</v>
      </c>
      <c r="E86" s="12"/>
      <c r="F86" s="93">
        <f t="shared" si="3"/>
        <v>10930.11</v>
      </c>
      <c r="G86" s="93">
        <f t="shared" si="3"/>
        <v>10930.11</v>
      </c>
      <c r="H86" s="93">
        <f t="shared" si="3"/>
        <v>10930.11</v>
      </c>
      <c r="I86" s="504"/>
      <c r="J86" s="505"/>
      <c r="K86" s="261"/>
    </row>
    <row r="87" spans="1:11" ht="15" customHeight="1">
      <c r="A87" s="12" t="s">
        <v>996</v>
      </c>
      <c r="B87" s="12" t="s">
        <v>430</v>
      </c>
      <c r="C87" s="50"/>
      <c r="D87" s="12" t="s">
        <v>266</v>
      </c>
      <c r="E87" s="12"/>
      <c r="F87" s="93">
        <f t="shared" si="3"/>
        <v>3942</v>
      </c>
      <c r="G87" s="93">
        <f t="shared" si="3"/>
        <v>3942</v>
      </c>
      <c r="H87" s="93">
        <f t="shared" si="3"/>
        <v>3942</v>
      </c>
      <c r="I87" s="504"/>
      <c r="J87" s="505"/>
      <c r="K87" s="261"/>
    </row>
    <row r="88" spans="1:11" ht="15" customHeight="1">
      <c r="A88" s="94" t="s">
        <v>997</v>
      </c>
      <c r="B88" s="94" t="s">
        <v>431</v>
      </c>
      <c r="C88" s="50"/>
      <c r="D88" s="12" t="s">
        <v>266</v>
      </c>
      <c r="E88" s="12"/>
      <c r="F88" s="93">
        <f t="shared" si="3"/>
        <v>21449.23</v>
      </c>
      <c r="G88" s="93">
        <f t="shared" si="3"/>
        <v>21449.23</v>
      </c>
      <c r="H88" s="93">
        <f t="shared" si="3"/>
        <v>21449.23</v>
      </c>
      <c r="I88" s="504"/>
      <c r="J88" s="505"/>
      <c r="K88" s="261"/>
    </row>
    <row r="89" spans="1:11" ht="15" customHeight="1">
      <c r="A89" s="94" t="s">
        <v>998</v>
      </c>
      <c r="B89" s="94" t="s">
        <v>432</v>
      </c>
      <c r="C89" s="50"/>
      <c r="D89" s="12" t="s">
        <v>266</v>
      </c>
      <c r="E89" s="12"/>
      <c r="F89" s="93">
        <f t="shared" si="3"/>
        <v>21449.23</v>
      </c>
      <c r="G89" s="93">
        <f t="shared" si="3"/>
        <v>21449.23</v>
      </c>
      <c r="H89" s="93">
        <f t="shared" si="3"/>
        <v>21449.23</v>
      </c>
      <c r="I89" s="504"/>
      <c r="J89" s="505"/>
      <c r="K89" s="261"/>
    </row>
    <row r="90" spans="1:11" ht="15" customHeight="1">
      <c r="A90" s="94" t="s">
        <v>999</v>
      </c>
      <c r="B90" s="94" t="s">
        <v>433</v>
      </c>
      <c r="C90" s="50"/>
      <c r="D90" s="12" t="s">
        <v>266</v>
      </c>
      <c r="E90" s="12"/>
      <c r="F90" s="93">
        <f t="shared" si="3"/>
        <v>21449.23</v>
      </c>
      <c r="G90" s="93">
        <f t="shared" si="3"/>
        <v>21449.23</v>
      </c>
      <c r="H90" s="93">
        <f t="shared" si="3"/>
        <v>21449.23</v>
      </c>
      <c r="I90" s="504"/>
      <c r="J90" s="505"/>
      <c r="K90" s="261"/>
    </row>
    <row r="91" spans="1:11" ht="15" customHeight="1">
      <c r="A91" s="94" t="s">
        <v>1319</v>
      </c>
      <c r="B91" s="94" t="s">
        <v>434</v>
      </c>
      <c r="C91" s="50"/>
      <c r="D91" s="12" t="s">
        <v>266</v>
      </c>
      <c r="E91" s="12"/>
      <c r="F91" s="93">
        <f t="shared" si="3"/>
        <v>14370.99</v>
      </c>
      <c r="G91" s="93">
        <f t="shared" si="3"/>
        <v>14370.99</v>
      </c>
      <c r="H91" s="93">
        <f t="shared" si="3"/>
        <v>14370.99</v>
      </c>
      <c r="I91" s="504"/>
      <c r="J91" s="505"/>
      <c r="K91" s="261"/>
    </row>
    <row r="92" spans="1:11" ht="15" customHeight="1">
      <c r="A92" s="94" t="s">
        <v>1000</v>
      </c>
      <c r="B92" s="94" t="s">
        <v>435</v>
      </c>
      <c r="C92" s="50"/>
      <c r="D92" s="12" t="s">
        <v>266</v>
      </c>
      <c r="E92" s="12"/>
      <c r="F92" s="93">
        <f t="shared" si="3"/>
        <v>7292.74</v>
      </c>
      <c r="G92" s="93">
        <f t="shared" si="3"/>
        <v>7292.74</v>
      </c>
      <c r="H92" s="93">
        <f t="shared" si="3"/>
        <v>7292.74</v>
      </c>
      <c r="I92" s="504"/>
      <c r="J92" s="505"/>
      <c r="K92" s="261"/>
    </row>
    <row r="93" spans="1:11" ht="41.25" customHeight="1">
      <c r="A93" s="7"/>
      <c r="B93" s="7"/>
      <c r="C93" s="15" t="s">
        <v>8</v>
      </c>
      <c r="D93" s="16" t="s">
        <v>27</v>
      </c>
      <c r="E93" s="7"/>
      <c r="F93" s="92"/>
      <c r="G93" s="92"/>
      <c r="H93" s="92"/>
      <c r="I93" s="502"/>
      <c r="J93" s="503"/>
      <c r="K93" s="261"/>
    </row>
    <row r="94" spans="1:11" ht="141" customHeight="1">
      <c r="A94" s="499" t="s">
        <v>420</v>
      </c>
      <c r="B94" s="7"/>
      <c r="C94" s="6"/>
      <c r="D94" s="52" t="s">
        <v>9</v>
      </c>
      <c r="E94" s="7"/>
      <c r="F94" s="92"/>
      <c r="G94" s="92"/>
      <c r="H94" s="92"/>
      <c r="I94" s="502"/>
      <c r="J94" s="503"/>
      <c r="K94" s="261"/>
    </row>
    <row r="95" spans="1:11" ht="24" customHeight="1">
      <c r="A95" s="444" t="s">
        <v>414</v>
      </c>
      <c r="B95" s="12" t="s">
        <v>421</v>
      </c>
      <c r="C95" s="50"/>
      <c r="D95" s="12" t="s">
        <v>286</v>
      </c>
      <c r="E95" s="895" t="s">
        <v>286</v>
      </c>
      <c r="F95" s="95">
        <v>675</v>
      </c>
      <c r="G95" s="95">
        <v>675</v>
      </c>
      <c r="H95" s="95">
        <v>675</v>
      </c>
      <c r="I95" s="884" t="s">
        <v>679</v>
      </c>
      <c r="J95" s="885"/>
      <c r="K95" s="260"/>
    </row>
    <row r="96" spans="1:11" ht="36">
      <c r="A96" s="444" t="s">
        <v>406</v>
      </c>
      <c r="B96" s="12" t="s">
        <v>424</v>
      </c>
      <c r="C96" s="50"/>
      <c r="D96" s="12" t="s">
        <v>286</v>
      </c>
      <c r="E96" s="896"/>
      <c r="F96" s="95">
        <v>733</v>
      </c>
      <c r="G96" s="95">
        <v>733</v>
      </c>
      <c r="H96" s="95">
        <v>733</v>
      </c>
      <c r="I96" s="884" t="s">
        <v>679</v>
      </c>
      <c r="J96" s="885"/>
      <c r="K96" s="260"/>
    </row>
    <row r="97" spans="1:11" ht="27.75" customHeight="1">
      <c r="A97" s="444" t="s">
        <v>836</v>
      </c>
      <c r="B97" s="12" t="s">
        <v>421</v>
      </c>
      <c r="C97" s="50"/>
      <c r="D97" s="12" t="s">
        <v>286</v>
      </c>
      <c r="E97" s="896"/>
      <c r="F97" s="95">
        <v>1027</v>
      </c>
      <c r="G97" s="95">
        <v>1027</v>
      </c>
      <c r="H97" s="95">
        <v>1027</v>
      </c>
      <c r="I97" s="884" t="s">
        <v>679</v>
      </c>
      <c r="J97" s="885"/>
      <c r="K97" s="260"/>
    </row>
    <row r="98" spans="1:11" ht="27.75" customHeight="1">
      <c r="A98" s="444" t="s">
        <v>407</v>
      </c>
      <c r="B98" s="12" t="s">
        <v>424</v>
      </c>
      <c r="C98" s="50"/>
      <c r="D98" s="12" t="s">
        <v>286</v>
      </c>
      <c r="E98" s="896"/>
      <c r="F98" s="95">
        <v>733</v>
      </c>
      <c r="G98" s="95">
        <v>733</v>
      </c>
      <c r="H98" s="95">
        <v>733</v>
      </c>
      <c r="I98" s="884" t="s">
        <v>679</v>
      </c>
      <c r="J98" s="885"/>
      <c r="K98" s="260"/>
    </row>
    <row r="99" spans="1:11" ht="48">
      <c r="A99" s="444" t="s">
        <v>408</v>
      </c>
      <c r="B99" s="12" t="s">
        <v>424</v>
      </c>
      <c r="C99" s="50"/>
      <c r="D99" s="12" t="s">
        <v>286</v>
      </c>
      <c r="E99" s="896"/>
      <c r="F99" s="95">
        <v>733</v>
      </c>
      <c r="G99" s="95">
        <v>733</v>
      </c>
      <c r="H99" s="95">
        <v>733</v>
      </c>
      <c r="I99" s="884" t="s">
        <v>679</v>
      </c>
      <c r="J99" s="885"/>
      <c r="K99" s="260"/>
    </row>
    <row r="100" spans="1:11" ht="27" customHeight="1">
      <c r="A100" s="85" t="s">
        <v>409</v>
      </c>
      <c r="B100" s="85" t="s">
        <v>423</v>
      </c>
      <c r="C100" s="50"/>
      <c r="D100" s="12" t="s">
        <v>286</v>
      </c>
      <c r="E100" s="896"/>
      <c r="F100" s="95">
        <v>792</v>
      </c>
      <c r="G100" s="95">
        <v>792</v>
      </c>
      <c r="H100" s="95">
        <v>792</v>
      </c>
      <c r="I100" s="884" t="s">
        <v>679</v>
      </c>
      <c r="J100" s="885"/>
      <c r="K100" s="260"/>
    </row>
    <row r="101" spans="1:11" ht="26.25" customHeight="1">
      <c r="A101" s="94" t="s">
        <v>410</v>
      </c>
      <c r="B101" s="94" t="s">
        <v>423</v>
      </c>
      <c r="C101" s="50"/>
      <c r="D101" s="12" t="s">
        <v>286</v>
      </c>
      <c r="E101" s="896"/>
      <c r="F101" s="95">
        <v>953</v>
      </c>
      <c r="G101" s="95">
        <v>953</v>
      </c>
      <c r="H101" s="95">
        <v>953</v>
      </c>
      <c r="I101" s="884" t="s">
        <v>679</v>
      </c>
      <c r="J101" s="885"/>
      <c r="K101" s="260"/>
    </row>
    <row r="102" spans="1:11" ht="26.25" customHeight="1">
      <c r="A102" s="94" t="s">
        <v>415</v>
      </c>
      <c r="B102" s="94" t="s">
        <v>422</v>
      </c>
      <c r="C102" s="50"/>
      <c r="D102" s="12" t="s">
        <v>286</v>
      </c>
      <c r="E102" s="896"/>
      <c r="F102" s="95">
        <v>1335</v>
      </c>
      <c r="G102" s="95">
        <v>1335</v>
      </c>
      <c r="H102" s="95">
        <v>1335</v>
      </c>
      <c r="I102" s="884" t="s">
        <v>679</v>
      </c>
      <c r="J102" s="885"/>
      <c r="K102" s="260"/>
    </row>
    <row r="103" spans="1:11" ht="26.25" customHeight="1">
      <c r="A103" s="94" t="s">
        <v>411</v>
      </c>
      <c r="B103" s="94" t="s">
        <v>423</v>
      </c>
      <c r="C103" s="50"/>
      <c r="D103" s="12" t="s">
        <v>286</v>
      </c>
      <c r="E103" s="896"/>
      <c r="F103" s="95">
        <v>1466</v>
      </c>
      <c r="G103" s="95">
        <v>1466</v>
      </c>
      <c r="H103" s="95">
        <v>1466</v>
      </c>
      <c r="I103" s="884" t="s">
        <v>679</v>
      </c>
      <c r="J103" s="885"/>
      <c r="K103" s="260"/>
    </row>
    <row r="104" spans="1:11" ht="26.25" customHeight="1">
      <c r="A104" s="85" t="s">
        <v>416</v>
      </c>
      <c r="B104" s="85" t="s">
        <v>421</v>
      </c>
      <c r="C104" s="50"/>
      <c r="D104" s="12" t="s">
        <v>286</v>
      </c>
      <c r="E104" s="896"/>
      <c r="F104" s="95">
        <v>730</v>
      </c>
      <c r="G104" s="95">
        <v>730</v>
      </c>
      <c r="H104" s="95">
        <v>730</v>
      </c>
      <c r="I104" s="884" t="s">
        <v>679</v>
      </c>
      <c r="J104" s="885"/>
      <c r="K104" s="260"/>
    </row>
    <row r="105" spans="1:11" ht="26.25" customHeight="1">
      <c r="A105" s="444" t="s">
        <v>412</v>
      </c>
      <c r="B105" s="12" t="s">
        <v>424</v>
      </c>
      <c r="C105" s="50"/>
      <c r="D105" s="12" t="s">
        <v>286</v>
      </c>
      <c r="E105" s="896"/>
      <c r="F105" s="95">
        <v>792</v>
      </c>
      <c r="G105" s="95">
        <v>792</v>
      </c>
      <c r="H105" s="95">
        <v>792</v>
      </c>
      <c r="I105" s="884" t="s">
        <v>679</v>
      </c>
      <c r="J105" s="885"/>
      <c r="K105" s="260"/>
    </row>
    <row r="106" spans="1:11" ht="26.25" customHeight="1">
      <c r="A106" s="85" t="s">
        <v>417</v>
      </c>
      <c r="B106" s="85" t="s">
        <v>421</v>
      </c>
      <c r="C106" s="50"/>
      <c r="D106" s="12" t="s">
        <v>286</v>
      </c>
      <c r="E106" s="896"/>
      <c r="F106" s="95">
        <v>776</v>
      </c>
      <c r="G106" s="95">
        <v>776</v>
      </c>
      <c r="H106" s="95">
        <v>776</v>
      </c>
      <c r="I106" s="884" t="s">
        <v>679</v>
      </c>
      <c r="J106" s="885"/>
      <c r="K106" s="260"/>
    </row>
    <row r="107" spans="1:11" ht="26.25" customHeight="1">
      <c r="A107" s="444" t="s">
        <v>413</v>
      </c>
      <c r="B107" s="12" t="s">
        <v>424</v>
      </c>
      <c r="C107" s="50"/>
      <c r="D107" s="12" t="s">
        <v>286</v>
      </c>
      <c r="E107" s="896"/>
      <c r="F107" s="95">
        <v>843</v>
      </c>
      <c r="G107" s="95">
        <v>843</v>
      </c>
      <c r="H107" s="95">
        <v>843</v>
      </c>
      <c r="I107" s="884" t="s">
        <v>679</v>
      </c>
      <c r="J107" s="885"/>
      <c r="K107" s="260"/>
    </row>
    <row r="108" spans="1:11" ht="26.25" customHeight="1">
      <c r="A108" s="541"/>
      <c r="B108" s="12"/>
      <c r="C108" s="50"/>
      <c r="D108" s="12"/>
      <c r="E108" s="897"/>
      <c r="F108" s="95"/>
      <c r="G108" s="95"/>
      <c r="H108" s="95"/>
      <c r="I108" s="545"/>
      <c r="J108" s="546"/>
      <c r="K108" s="260"/>
    </row>
    <row r="109" spans="1:11" ht="78.75">
      <c r="A109" s="499" t="s">
        <v>425</v>
      </c>
      <c r="B109" s="7"/>
      <c r="C109" s="15"/>
      <c r="D109" s="52" t="s">
        <v>438</v>
      </c>
      <c r="E109" s="7"/>
      <c r="F109" s="92"/>
      <c r="G109" s="92"/>
      <c r="H109" s="92"/>
      <c r="I109" s="502"/>
      <c r="J109" s="503"/>
      <c r="K109" s="261"/>
    </row>
    <row r="110" spans="1:11" ht="25.5" customHeight="1">
      <c r="A110" s="12" t="s">
        <v>992</v>
      </c>
      <c r="B110" s="12" t="s">
        <v>426</v>
      </c>
      <c r="C110" s="50"/>
      <c r="D110" s="12" t="s">
        <v>439</v>
      </c>
      <c r="E110" s="895" t="s">
        <v>261</v>
      </c>
      <c r="F110" s="743">
        <f>'2.5.присмотр'!AQ14</f>
        <v>17918.21</v>
      </c>
      <c r="G110" s="95">
        <v>17918.21</v>
      </c>
      <c r="H110" s="95">
        <v>17918.21</v>
      </c>
      <c r="I110" s="884" t="s">
        <v>995</v>
      </c>
      <c r="J110" s="885"/>
      <c r="K110" s="260"/>
    </row>
    <row r="111" spans="1:11" ht="36">
      <c r="A111" s="12" t="s">
        <v>993</v>
      </c>
      <c r="B111" s="12" t="s">
        <v>427</v>
      </c>
      <c r="C111" s="50"/>
      <c r="D111" s="12" t="s">
        <v>439</v>
      </c>
      <c r="E111" s="896"/>
      <c r="F111" s="743">
        <f>'2.5.присмотр'!AQ14</f>
        <v>17918.21</v>
      </c>
      <c r="G111" s="95">
        <v>17918.21</v>
      </c>
      <c r="H111" s="95">
        <v>17918.21</v>
      </c>
      <c r="I111" s="884" t="s">
        <v>995</v>
      </c>
      <c r="J111" s="885"/>
      <c r="K111" s="260"/>
    </row>
    <row r="112" spans="1:11" ht="26.25" customHeight="1">
      <c r="A112" s="12" t="s">
        <v>994</v>
      </c>
      <c r="B112" s="12" t="s">
        <v>428</v>
      </c>
      <c r="C112" s="50"/>
      <c r="D112" s="12" t="s">
        <v>439</v>
      </c>
      <c r="E112" s="896"/>
      <c r="F112" s="743">
        <f>'2.5.присмотр'!AQ14</f>
        <v>17918.21</v>
      </c>
      <c r="G112" s="95">
        <v>17918.21</v>
      </c>
      <c r="H112" s="95">
        <v>17918.21</v>
      </c>
      <c r="I112" s="884" t="s">
        <v>995</v>
      </c>
      <c r="J112" s="885"/>
      <c r="K112" s="260"/>
    </row>
    <row r="113" spans="1:11" ht="36">
      <c r="A113" s="12" t="s">
        <v>1318</v>
      </c>
      <c r="B113" s="12" t="s">
        <v>429</v>
      </c>
      <c r="C113" s="50"/>
      <c r="D113" s="12" t="s">
        <v>439</v>
      </c>
      <c r="E113" s="896"/>
      <c r="F113" s="743">
        <f>'2.5.присмотр'!AS14</f>
        <v>10930.11</v>
      </c>
      <c r="G113" s="95">
        <v>10930.11</v>
      </c>
      <c r="H113" s="95">
        <v>10930.11</v>
      </c>
      <c r="I113" s="884" t="s">
        <v>995</v>
      </c>
      <c r="J113" s="885"/>
      <c r="K113" s="260"/>
    </row>
    <row r="114" spans="1:11" ht="36">
      <c r="A114" s="12" t="s">
        <v>996</v>
      </c>
      <c r="B114" s="12" t="s">
        <v>430</v>
      </c>
      <c r="C114" s="50"/>
      <c r="D114" s="12" t="s">
        <v>439</v>
      </c>
      <c r="E114" s="896"/>
      <c r="F114" s="743">
        <f>'2.5.присмотр'!AO14</f>
        <v>3942</v>
      </c>
      <c r="G114" s="95">
        <v>3942</v>
      </c>
      <c r="H114" s="95">
        <v>3942</v>
      </c>
      <c r="I114" s="884" t="s">
        <v>995</v>
      </c>
      <c r="J114" s="885"/>
      <c r="K114" s="260"/>
    </row>
    <row r="115" spans="1:11" ht="33.75" customHeight="1">
      <c r="A115" s="94" t="s">
        <v>997</v>
      </c>
      <c r="B115" s="94" t="s">
        <v>431</v>
      </c>
      <c r="C115" s="50"/>
      <c r="D115" s="12" t="s">
        <v>439</v>
      </c>
      <c r="E115" s="896"/>
      <c r="F115" s="743">
        <f>'2.5.присмотр'!AQ19</f>
        <v>21449.23</v>
      </c>
      <c r="G115" s="95">
        <v>21449.23</v>
      </c>
      <c r="H115" s="95">
        <v>21449.23</v>
      </c>
      <c r="I115" s="884" t="s">
        <v>995</v>
      </c>
      <c r="J115" s="885"/>
      <c r="K115" s="260"/>
    </row>
    <row r="116" spans="1:11" ht="36">
      <c r="A116" s="94" t="s">
        <v>998</v>
      </c>
      <c r="B116" s="94" t="s">
        <v>432</v>
      </c>
      <c r="C116" s="50"/>
      <c r="D116" s="12" t="s">
        <v>439</v>
      </c>
      <c r="E116" s="896"/>
      <c r="F116" s="743">
        <f>'2.5.присмотр'!AQ19</f>
        <v>21449.23</v>
      </c>
      <c r="G116" s="95">
        <v>21449.23</v>
      </c>
      <c r="H116" s="95">
        <v>21449.23</v>
      </c>
      <c r="I116" s="884" t="s">
        <v>995</v>
      </c>
      <c r="J116" s="885"/>
      <c r="K116" s="260"/>
    </row>
    <row r="117" spans="1:11" ht="25.5" customHeight="1">
      <c r="A117" s="94" t="s">
        <v>999</v>
      </c>
      <c r="B117" s="94" t="s">
        <v>433</v>
      </c>
      <c r="C117" s="50"/>
      <c r="D117" s="12" t="s">
        <v>439</v>
      </c>
      <c r="E117" s="896"/>
      <c r="F117" s="743">
        <f>'2.5.присмотр'!AQ19</f>
        <v>21449.23</v>
      </c>
      <c r="G117" s="95">
        <v>21449.23</v>
      </c>
      <c r="H117" s="95">
        <v>21449.23</v>
      </c>
      <c r="I117" s="884" t="s">
        <v>995</v>
      </c>
      <c r="J117" s="885"/>
      <c r="K117" s="260"/>
    </row>
    <row r="118" spans="1:11" ht="36">
      <c r="A118" s="94" t="s">
        <v>1319</v>
      </c>
      <c r="B118" s="94" t="s">
        <v>434</v>
      </c>
      <c r="C118" s="50"/>
      <c r="D118" s="12" t="s">
        <v>439</v>
      </c>
      <c r="E118" s="896"/>
      <c r="F118" s="743">
        <f>'2.5.присмотр'!AS19</f>
        <v>14370.99</v>
      </c>
      <c r="G118" s="95">
        <v>14370.99</v>
      </c>
      <c r="H118" s="95">
        <v>14370.99</v>
      </c>
      <c r="I118" s="884" t="s">
        <v>995</v>
      </c>
      <c r="J118" s="885"/>
      <c r="K118" s="260"/>
    </row>
    <row r="119" spans="1:11" ht="36">
      <c r="A119" s="94" t="s">
        <v>1000</v>
      </c>
      <c r="B119" s="94" t="s">
        <v>435</v>
      </c>
      <c r="C119" s="50"/>
      <c r="D119" s="12" t="s">
        <v>439</v>
      </c>
      <c r="E119" s="896"/>
      <c r="F119" s="743">
        <f>'2.5.присмотр'!AO19</f>
        <v>7292.74</v>
      </c>
      <c r="G119" s="95">
        <v>7292.74</v>
      </c>
      <c r="H119" s="95">
        <v>7292.74</v>
      </c>
      <c r="I119" s="884" t="s">
        <v>995</v>
      </c>
      <c r="J119" s="885"/>
      <c r="K119" s="260"/>
    </row>
    <row r="120" spans="1:11" ht="29.25" customHeight="1">
      <c r="A120" s="7"/>
      <c r="B120" s="7"/>
      <c r="C120" s="15" t="s">
        <v>10</v>
      </c>
      <c r="D120" s="16" t="s">
        <v>29</v>
      </c>
      <c r="E120" s="7"/>
      <c r="F120" s="92"/>
      <c r="G120" s="92"/>
      <c r="H120" s="92"/>
      <c r="I120" s="502"/>
      <c r="J120" s="503"/>
      <c r="K120" s="261"/>
    </row>
    <row r="121" spans="1:11" ht="188.25" customHeight="1">
      <c r="A121" s="499" t="s">
        <v>420</v>
      </c>
      <c r="B121" s="7"/>
      <c r="C121" s="6"/>
      <c r="D121" s="52" t="s">
        <v>267</v>
      </c>
      <c r="E121" s="7"/>
      <c r="F121" s="92"/>
      <c r="G121" s="92"/>
      <c r="H121" s="92"/>
      <c r="I121" s="502"/>
      <c r="J121" s="503"/>
      <c r="K121" s="261"/>
    </row>
    <row r="122" spans="1:11" ht="36">
      <c r="A122" s="444" t="s">
        <v>414</v>
      </c>
      <c r="B122" s="12" t="s">
        <v>421</v>
      </c>
      <c r="C122" s="50"/>
      <c r="D122" s="12" t="s">
        <v>286</v>
      </c>
      <c r="E122" s="895" t="s">
        <v>286</v>
      </c>
      <c r="F122" s="95">
        <v>1917</v>
      </c>
      <c r="G122" s="95">
        <v>1917</v>
      </c>
      <c r="H122" s="95">
        <v>1938</v>
      </c>
      <c r="I122" s="884" t="s">
        <v>679</v>
      </c>
      <c r="J122" s="885"/>
      <c r="K122" s="260"/>
    </row>
    <row r="123" spans="1:11" ht="36">
      <c r="A123" s="444" t="s">
        <v>406</v>
      </c>
      <c r="B123" s="12" t="s">
        <v>424</v>
      </c>
      <c r="C123" s="50"/>
      <c r="D123" s="12" t="s">
        <v>286</v>
      </c>
      <c r="E123" s="896"/>
      <c r="F123" s="95">
        <v>2084</v>
      </c>
      <c r="G123" s="95">
        <v>2084</v>
      </c>
      <c r="H123" s="95">
        <v>2106</v>
      </c>
      <c r="I123" s="884" t="s">
        <v>679</v>
      </c>
      <c r="J123" s="885"/>
      <c r="K123" s="260"/>
    </row>
    <row r="124" spans="1:11" ht="27.75" customHeight="1">
      <c r="A124" s="444" t="s">
        <v>836</v>
      </c>
      <c r="B124" s="12" t="s">
        <v>421</v>
      </c>
      <c r="C124" s="50"/>
      <c r="D124" s="12" t="s">
        <v>286</v>
      </c>
      <c r="E124" s="896"/>
      <c r="F124" s="95">
        <v>2917</v>
      </c>
      <c r="G124" s="95">
        <v>2917</v>
      </c>
      <c r="H124" s="95">
        <v>2949</v>
      </c>
      <c r="I124" s="884" t="s">
        <v>679</v>
      </c>
      <c r="J124" s="885"/>
      <c r="K124" s="260"/>
    </row>
    <row r="125" spans="1:11" ht="37.5" customHeight="1">
      <c r="A125" s="444" t="s">
        <v>407</v>
      </c>
      <c r="B125" s="12" t="s">
        <v>424</v>
      </c>
      <c r="C125" s="50"/>
      <c r="D125" s="12" t="s">
        <v>286</v>
      </c>
      <c r="E125" s="896"/>
      <c r="F125" s="95">
        <v>2084</v>
      </c>
      <c r="G125" s="95">
        <v>2084</v>
      </c>
      <c r="H125" s="95">
        <v>2106</v>
      </c>
      <c r="I125" s="884" t="s">
        <v>679</v>
      </c>
      <c r="J125" s="885"/>
      <c r="K125" s="260"/>
    </row>
    <row r="126" spans="1:11" ht="48">
      <c r="A126" s="444" t="s">
        <v>408</v>
      </c>
      <c r="B126" s="12" t="s">
        <v>424</v>
      </c>
      <c r="C126" s="50"/>
      <c r="D126" s="12" t="s">
        <v>286</v>
      </c>
      <c r="E126" s="896"/>
      <c r="F126" s="95">
        <v>2084</v>
      </c>
      <c r="G126" s="95">
        <v>2084</v>
      </c>
      <c r="H126" s="95">
        <v>2106</v>
      </c>
      <c r="I126" s="884" t="s">
        <v>679</v>
      </c>
      <c r="J126" s="885"/>
      <c r="K126" s="260"/>
    </row>
    <row r="127" spans="1:11" ht="27.75" customHeight="1">
      <c r="A127" s="85" t="s">
        <v>409</v>
      </c>
      <c r="B127" s="85" t="s">
        <v>423</v>
      </c>
      <c r="C127" s="50"/>
      <c r="D127" s="12" t="s">
        <v>286</v>
      </c>
      <c r="E127" s="896"/>
      <c r="F127" s="95">
        <v>2250</v>
      </c>
      <c r="G127" s="95">
        <v>2250</v>
      </c>
      <c r="H127" s="95">
        <v>2275</v>
      </c>
      <c r="I127" s="884" t="s">
        <v>679</v>
      </c>
      <c r="J127" s="885"/>
      <c r="K127" s="260"/>
    </row>
    <row r="128" spans="1:11" ht="27.75" customHeight="1">
      <c r="A128" s="94" t="s">
        <v>410</v>
      </c>
      <c r="B128" s="94" t="s">
        <v>423</v>
      </c>
      <c r="C128" s="50"/>
      <c r="D128" s="12" t="s">
        <v>286</v>
      </c>
      <c r="E128" s="896"/>
      <c r="F128" s="95">
        <v>2709</v>
      </c>
      <c r="G128" s="95">
        <v>2709</v>
      </c>
      <c r="H128" s="95">
        <v>2738</v>
      </c>
      <c r="I128" s="884" t="s">
        <v>679</v>
      </c>
      <c r="J128" s="885"/>
      <c r="K128" s="260"/>
    </row>
    <row r="129" spans="1:11" ht="27.75" customHeight="1">
      <c r="A129" s="94" t="s">
        <v>415</v>
      </c>
      <c r="B129" s="94" t="s">
        <v>422</v>
      </c>
      <c r="C129" s="50"/>
      <c r="D129" s="12" t="s">
        <v>286</v>
      </c>
      <c r="E129" s="896"/>
      <c r="F129" s="95">
        <v>3794</v>
      </c>
      <c r="G129" s="95">
        <v>3794</v>
      </c>
      <c r="H129" s="95">
        <v>3835</v>
      </c>
      <c r="I129" s="884" t="s">
        <v>679</v>
      </c>
      <c r="J129" s="885"/>
      <c r="K129" s="260"/>
    </row>
    <row r="130" spans="1:11" ht="27.75" customHeight="1">
      <c r="A130" s="94" t="s">
        <v>411</v>
      </c>
      <c r="B130" s="94" t="s">
        <v>423</v>
      </c>
      <c r="C130" s="50"/>
      <c r="D130" s="12" t="s">
        <v>286</v>
      </c>
      <c r="E130" s="896"/>
      <c r="F130" s="95">
        <v>4168</v>
      </c>
      <c r="G130" s="95">
        <v>4168</v>
      </c>
      <c r="H130" s="95">
        <v>4213</v>
      </c>
      <c r="I130" s="884" t="s">
        <v>679</v>
      </c>
      <c r="J130" s="885"/>
      <c r="K130" s="260"/>
    </row>
    <row r="131" spans="1:11" ht="27.75" customHeight="1">
      <c r="A131" s="85" t="s">
        <v>416</v>
      </c>
      <c r="B131" s="85" t="s">
        <v>421</v>
      </c>
      <c r="C131" s="50"/>
      <c r="D131" s="12" t="s">
        <v>286</v>
      </c>
      <c r="E131" s="896"/>
      <c r="F131" s="95">
        <v>2076</v>
      </c>
      <c r="G131" s="95">
        <v>2076</v>
      </c>
      <c r="H131" s="95">
        <v>2098</v>
      </c>
      <c r="I131" s="884" t="s">
        <v>679</v>
      </c>
      <c r="J131" s="885"/>
      <c r="K131" s="260"/>
    </row>
    <row r="132" spans="1:11" ht="27.75" customHeight="1">
      <c r="A132" s="444" t="s">
        <v>412</v>
      </c>
      <c r="B132" s="12" t="s">
        <v>424</v>
      </c>
      <c r="C132" s="50"/>
      <c r="D132" s="12" t="s">
        <v>286</v>
      </c>
      <c r="E132" s="896"/>
      <c r="F132" s="95">
        <v>2250</v>
      </c>
      <c r="G132" s="95">
        <v>2250</v>
      </c>
      <c r="H132" s="95">
        <v>2275</v>
      </c>
      <c r="I132" s="884" t="s">
        <v>679</v>
      </c>
      <c r="J132" s="885"/>
      <c r="K132" s="260"/>
    </row>
    <row r="133" spans="1:11" ht="27.75" customHeight="1">
      <c r="A133" s="85" t="s">
        <v>417</v>
      </c>
      <c r="B133" s="85" t="s">
        <v>421</v>
      </c>
      <c r="C133" s="50"/>
      <c r="D133" s="12" t="s">
        <v>286</v>
      </c>
      <c r="E133" s="896"/>
      <c r="F133" s="95">
        <v>2204</v>
      </c>
      <c r="G133" s="95">
        <v>2204</v>
      </c>
      <c r="H133" s="95">
        <v>2228</v>
      </c>
      <c r="I133" s="884" t="s">
        <v>679</v>
      </c>
      <c r="J133" s="885"/>
      <c r="K133" s="260"/>
    </row>
    <row r="134" spans="1:11" ht="27.75" customHeight="1">
      <c r="A134" s="444" t="s">
        <v>413</v>
      </c>
      <c r="B134" s="12" t="s">
        <v>424</v>
      </c>
      <c r="C134" s="50"/>
      <c r="D134" s="12" t="s">
        <v>286</v>
      </c>
      <c r="E134" s="896"/>
      <c r="F134" s="95">
        <v>2396</v>
      </c>
      <c r="G134" s="95">
        <v>2396</v>
      </c>
      <c r="H134" s="95">
        <v>2422</v>
      </c>
      <c r="I134" s="884" t="s">
        <v>679</v>
      </c>
      <c r="J134" s="885"/>
      <c r="K134" s="260"/>
    </row>
    <row r="135" spans="1:11" ht="27.75" customHeight="1">
      <c r="A135" s="541"/>
      <c r="B135" s="12"/>
      <c r="C135" s="50"/>
      <c r="D135" s="12"/>
      <c r="E135" s="897"/>
      <c r="F135" s="95"/>
      <c r="G135" s="95"/>
      <c r="H135" s="95"/>
      <c r="I135" s="545"/>
      <c r="J135" s="546"/>
      <c r="K135" s="260"/>
    </row>
    <row r="136" spans="1:11">
      <c r="A136" s="499" t="s">
        <v>425</v>
      </c>
      <c r="B136" s="7"/>
      <c r="C136" s="15"/>
      <c r="D136" s="16"/>
      <c r="E136" s="7"/>
      <c r="F136" s="92"/>
      <c r="G136" s="92"/>
      <c r="H136" s="92"/>
      <c r="I136" s="502"/>
      <c r="J136" s="503"/>
      <c r="K136" s="261"/>
    </row>
    <row r="137" spans="1:11" ht="24">
      <c r="A137" s="12" t="s">
        <v>992</v>
      </c>
      <c r="B137" s="12" t="s">
        <v>426</v>
      </c>
      <c r="C137" s="50"/>
      <c r="D137" s="12" t="s">
        <v>252</v>
      </c>
      <c r="E137" s="13" t="s">
        <v>437</v>
      </c>
      <c r="F137" s="95">
        <v>0</v>
      </c>
      <c r="G137" s="95">
        <v>0</v>
      </c>
      <c r="H137" s="95">
        <v>0</v>
      </c>
      <c r="I137" s="545"/>
      <c r="J137" s="546"/>
      <c r="K137" s="260"/>
    </row>
    <row r="138" spans="1:11" ht="36">
      <c r="A138" s="12" t="s">
        <v>993</v>
      </c>
      <c r="B138" s="12" t="s">
        <v>427</v>
      </c>
      <c r="C138" s="50"/>
      <c r="D138" s="12" t="s">
        <v>252</v>
      </c>
      <c r="E138" s="13" t="s">
        <v>437</v>
      </c>
      <c r="F138" s="95">
        <v>0</v>
      </c>
      <c r="G138" s="95">
        <v>0</v>
      </c>
      <c r="H138" s="95">
        <v>0</v>
      </c>
      <c r="I138" s="545"/>
      <c r="J138" s="546"/>
      <c r="K138" s="260"/>
    </row>
    <row r="139" spans="1:11" ht="24">
      <c r="A139" s="12" t="s">
        <v>994</v>
      </c>
      <c r="B139" s="12" t="s">
        <v>428</v>
      </c>
      <c r="C139" s="50"/>
      <c r="D139" s="12" t="s">
        <v>252</v>
      </c>
      <c r="E139" s="13" t="s">
        <v>437</v>
      </c>
      <c r="F139" s="95">
        <v>0</v>
      </c>
      <c r="G139" s="95">
        <v>0</v>
      </c>
      <c r="H139" s="95">
        <v>0</v>
      </c>
      <c r="I139" s="545"/>
      <c r="J139" s="546"/>
      <c r="K139" s="260"/>
    </row>
    <row r="140" spans="1:11" ht="36">
      <c r="A140" s="12" t="s">
        <v>1318</v>
      </c>
      <c r="B140" s="12" t="s">
        <v>429</v>
      </c>
      <c r="C140" s="50"/>
      <c r="D140" s="12" t="s">
        <v>252</v>
      </c>
      <c r="E140" s="13" t="s">
        <v>437</v>
      </c>
      <c r="F140" s="95">
        <v>0</v>
      </c>
      <c r="G140" s="95">
        <v>0</v>
      </c>
      <c r="H140" s="95">
        <v>0</v>
      </c>
      <c r="I140" s="545"/>
      <c r="J140" s="546"/>
      <c r="K140" s="260"/>
    </row>
    <row r="141" spans="1:11" ht="36">
      <c r="A141" s="12" t="s">
        <v>996</v>
      </c>
      <c r="B141" s="12" t="s">
        <v>430</v>
      </c>
      <c r="C141" s="50"/>
      <c r="D141" s="12" t="s">
        <v>252</v>
      </c>
      <c r="E141" s="13" t="s">
        <v>437</v>
      </c>
      <c r="F141" s="95">
        <v>0</v>
      </c>
      <c r="G141" s="95">
        <v>0</v>
      </c>
      <c r="H141" s="95">
        <v>0</v>
      </c>
      <c r="I141" s="545"/>
      <c r="J141" s="546"/>
      <c r="K141" s="260"/>
    </row>
    <row r="142" spans="1:11" ht="36">
      <c r="A142" s="94" t="s">
        <v>997</v>
      </c>
      <c r="B142" s="94" t="s">
        <v>431</v>
      </c>
      <c r="C142" s="50"/>
      <c r="D142" s="12" t="s">
        <v>252</v>
      </c>
      <c r="E142" s="13" t="s">
        <v>437</v>
      </c>
      <c r="F142" s="95">
        <v>0</v>
      </c>
      <c r="G142" s="95">
        <v>0</v>
      </c>
      <c r="H142" s="95">
        <v>0</v>
      </c>
      <c r="I142" s="545"/>
      <c r="J142" s="546"/>
      <c r="K142" s="260"/>
    </row>
    <row r="143" spans="1:11" ht="36">
      <c r="A143" s="94" t="s">
        <v>998</v>
      </c>
      <c r="B143" s="94" t="s">
        <v>432</v>
      </c>
      <c r="C143" s="50"/>
      <c r="D143" s="12" t="s">
        <v>252</v>
      </c>
      <c r="E143" s="13" t="s">
        <v>437</v>
      </c>
      <c r="F143" s="95">
        <v>0</v>
      </c>
      <c r="G143" s="95">
        <v>0</v>
      </c>
      <c r="H143" s="95">
        <v>0</v>
      </c>
      <c r="I143" s="545"/>
      <c r="J143" s="546"/>
      <c r="K143" s="260"/>
    </row>
    <row r="144" spans="1:11" ht="24">
      <c r="A144" s="94" t="s">
        <v>999</v>
      </c>
      <c r="B144" s="94" t="s">
        <v>433</v>
      </c>
      <c r="C144" s="50"/>
      <c r="D144" s="12" t="s">
        <v>252</v>
      </c>
      <c r="E144" s="13" t="s">
        <v>437</v>
      </c>
      <c r="F144" s="95">
        <v>0</v>
      </c>
      <c r="G144" s="95">
        <v>0</v>
      </c>
      <c r="H144" s="95">
        <v>0</v>
      </c>
      <c r="I144" s="545"/>
      <c r="J144" s="546"/>
      <c r="K144" s="260"/>
    </row>
    <row r="145" spans="1:11" ht="36">
      <c r="A145" s="94" t="s">
        <v>1319</v>
      </c>
      <c r="B145" s="94" t="s">
        <v>434</v>
      </c>
      <c r="C145" s="50"/>
      <c r="D145" s="12" t="s">
        <v>252</v>
      </c>
      <c r="E145" s="13" t="s">
        <v>437</v>
      </c>
      <c r="F145" s="95">
        <v>0</v>
      </c>
      <c r="G145" s="95">
        <v>0</v>
      </c>
      <c r="H145" s="95">
        <v>0</v>
      </c>
      <c r="I145" s="545"/>
      <c r="J145" s="546"/>
      <c r="K145" s="260"/>
    </row>
    <row r="146" spans="1:11" ht="36">
      <c r="A146" s="94" t="s">
        <v>1000</v>
      </c>
      <c r="B146" s="94" t="s">
        <v>435</v>
      </c>
      <c r="C146" s="50"/>
      <c r="D146" s="12" t="s">
        <v>252</v>
      </c>
      <c r="E146" s="13" t="s">
        <v>437</v>
      </c>
      <c r="F146" s="95">
        <v>0</v>
      </c>
      <c r="G146" s="95">
        <v>0</v>
      </c>
      <c r="H146" s="95">
        <v>0</v>
      </c>
      <c r="I146" s="545"/>
      <c r="J146" s="546"/>
      <c r="K146" s="260"/>
    </row>
    <row r="147" spans="1:11" ht="18.75" customHeight="1">
      <c r="A147" s="96"/>
      <c r="B147" s="96"/>
      <c r="C147" s="97" t="s">
        <v>11</v>
      </c>
      <c r="D147" s="98" t="s">
        <v>12</v>
      </c>
      <c r="E147" s="99"/>
      <c r="F147" s="100"/>
      <c r="G147" s="100"/>
      <c r="H147" s="100"/>
      <c r="I147" s="506"/>
      <c r="J147" s="507"/>
      <c r="K147" s="259" t="s">
        <v>1004</v>
      </c>
    </row>
    <row r="148" spans="1:11" ht="36" customHeight="1">
      <c r="A148" s="548" t="s">
        <v>420</v>
      </c>
      <c r="B148" s="96"/>
      <c r="C148" s="97"/>
      <c r="D148" s="98"/>
      <c r="E148" s="99"/>
      <c r="F148" s="100"/>
      <c r="G148" s="100"/>
      <c r="H148" s="100"/>
      <c r="I148" s="506"/>
      <c r="J148" s="507"/>
      <c r="K148" s="270"/>
    </row>
    <row r="149" spans="1:11" ht="15" customHeight="1">
      <c r="A149" s="444" t="s">
        <v>414</v>
      </c>
      <c r="B149" s="12" t="s">
        <v>421</v>
      </c>
      <c r="C149" s="17"/>
      <c r="D149" s="4" t="s">
        <v>266</v>
      </c>
      <c r="E149" s="4"/>
      <c r="F149" s="101">
        <f t="shared" ref="F149:H162" si="4">F203+F230+F257+F284+F311+F365+F392+F419+F446+F473+F500</f>
        <v>51274.51</v>
      </c>
      <c r="G149" s="101">
        <f t="shared" si="4"/>
        <v>52099.51</v>
      </c>
      <c r="H149" s="101">
        <f t="shared" si="4"/>
        <v>53081.51</v>
      </c>
      <c r="I149" s="508"/>
      <c r="J149" s="509"/>
      <c r="K149" s="261"/>
    </row>
    <row r="150" spans="1:11" ht="15" customHeight="1">
      <c r="A150" s="444" t="s">
        <v>406</v>
      </c>
      <c r="B150" s="12" t="s">
        <v>424</v>
      </c>
      <c r="C150" s="17"/>
      <c r="D150" s="4" t="s">
        <v>266</v>
      </c>
      <c r="E150" s="4"/>
      <c r="F150" s="101">
        <f t="shared" si="4"/>
        <v>43530.35</v>
      </c>
      <c r="G150" s="101">
        <f t="shared" si="4"/>
        <v>44197.35</v>
      </c>
      <c r="H150" s="101">
        <f t="shared" si="4"/>
        <v>44991.35</v>
      </c>
      <c r="I150" s="508"/>
      <c r="J150" s="509"/>
      <c r="K150" s="261"/>
    </row>
    <row r="151" spans="1:11" ht="15" customHeight="1">
      <c r="A151" s="444" t="s">
        <v>836</v>
      </c>
      <c r="B151" s="12" t="s">
        <v>421</v>
      </c>
      <c r="C151" s="17"/>
      <c r="D151" s="4" t="s">
        <v>266</v>
      </c>
      <c r="E151" s="4"/>
      <c r="F151" s="101">
        <f t="shared" si="4"/>
        <v>43536.22</v>
      </c>
      <c r="G151" s="101">
        <f t="shared" si="4"/>
        <v>44203.22</v>
      </c>
      <c r="H151" s="101">
        <f t="shared" si="4"/>
        <v>44997.22</v>
      </c>
      <c r="I151" s="508"/>
      <c r="J151" s="509"/>
      <c r="K151" s="261"/>
    </row>
    <row r="152" spans="1:11" ht="30" customHeight="1">
      <c r="A152" s="444" t="s">
        <v>407</v>
      </c>
      <c r="B152" s="12" t="s">
        <v>424</v>
      </c>
      <c r="C152" s="17"/>
      <c r="D152" s="4" t="s">
        <v>266</v>
      </c>
      <c r="E152" s="4"/>
      <c r="F152" s="101">
        <f t="shared" si="4"/>
        <v>43530.31</v>
      </c>
      <c r="G152" s="101">
        <f t="shared" si="4"/>
        <v>44197.31</v>
      </c>
      <c r="H152" s="101">
        <f t="shared" si="4"/>
        <v>44991.31</v>
      </c>
      <c r="I152" s="508"/>
      <c r="J152" s="509"/>
      <c r="K152" s="261"/>
    </row>
    <row r="153" spans="1:11" ht="15" customHeight="1">
      <c r="A153" s="444" t="s">
        <v>408</v>
      </c>
      <c r="B153" s="12" t="s">
        <v>424</v>
      </c>
      <c r="C153" s="17"/>
      <c r="D153" s="4" t="s">
        <v>266</v>
      </c>
      <c r="E153" s="4"/>
      <c r="F153" s="101">
        <f t="shared" si="4"/>
        <v>43531.17</v>
      </c>
      <c r="G153" s="101">
        <f t="shared" si="4"/>
        <v>44198.17</v>
      </c>
      <c r="H153" s="101">
        <f t="shared" si="4"/>
        <v>44992.17</v>
      </c>
      <c r="I153" s="508"/>
      <c r="J153" s="509"/>
      <c r="K153" s="261"/>
    </row>
    <row r="154" spans="1:11" ht="15" customHeight="1">
      <c r="A154" s="85" t="s">
        <v>409</v>
      </c>
      <c r="B154" s="85" t="s">
        <v>423</v>
      </c>
      <c r="C154" s="17"/>
      <c r="D154" s="4" t="s">
        <v>266</v>
      </c>
      <c r="E154" s="4"/>
      <c r="F154" s="101">
        <f t="shared" si="4"/>
        <v>59584</v>
      </c>
      <c r="G154" s="101">
        <f t="shared" si="4"/>
        <v>60751</v>
      </c>
      <c r="H154" s="101">
        <f t="shared" si="4"/>
        <v>62139</v>
      </c>
      <c r="I154" s="508"/>
      <c r="J154" s="509"/>
      <c r="K154" s="261"/>
    </row>
    <row r="155" spans="1:11" ht="15" customHeight="1">
      <c r="A155" s="94" t="s">
        <v>410</v>
      </c>
      <c r="B155" s="94" t="s">
        <v>423</v>
      </c>
      <c r="C155" s="17"/>
      <c r="D155" s="4" t="s">
        <v>266</v>
      </c>
      <c r="E155" s="4"/>
      <c r="F155" s="101">
        <f t="shared" si="4"/>
        <v>79585.990000000005</v>
      </c>
      <c r="G155" s="101">
        <f t="shared" si="4"/>
        <v>80985.990000000005</v>
      </c>
      <c r="H155" s="101">
        <f t="shared" si="4"/>
        <v>82651.990000000005</v>
      </c>
      <c r="I155" s="508"/>
      <c r="J155" s="509"/>
      <c r="K155" s="261"/>
    </row>
    <row r="156" spans="1:11" ht="15" customHeight="1">
      <c r="A156" s="94" t="s">
        <v>415</v>
      </c>
      <c r="B156" s="94" t="s">
        <v>422</v>
      </c>
      <c r="C156" s="17"/>
      <c r="D156" s="4" t="s">
        <v>266</v>
      </c>
      <c r="E156" s="4"/>
      <c r="F156" s="101">
        <f t="shared" si="4"/>
        <v>117486.03</v>
      </c>
      <c r="G156" s="101">
        <f t="shared" si="4"/>
        <v>119656.03</v>
      </c>
      <c r="H156" s="101">
        <f t="shared" si="4"/>
        <v>122239.03</v>
      </c>
      <c r="I156" s="508"/>
      <c r="J156" s="509"/>
      <c r="K156" s="261"/>
    </row>
    <row r="157" spans="1:11" ht="15" customHeight="1">
      <c r="A157" s="94" t="s">
        <v>411</v>
      </c>
      <c r="B157" s="94" t="s">
        <v>423</v>
      </c>
      <c r="C157" s="17"/>
      <c r="D157" s="4" t="s">
        <v>266</v>
      </c>
      <c r="E157" s="4"/>
      <c r="F157" s="101">
        <f t="shared" si="4"/>
        <v>96815.94</v>
      </c>
      <c r="G157" s="101">
        <f t="shared" si="4"/>
        <v>98564.94</v>
      </c>
      <c r="H157" s="101">
        <f t="shared" si="4"/>
        <v>100647.94</v>
      </c>
      <c r="I157" s="508"/>
      <c r="J157" s="509"/>
      <c r="K157" s="261"/>
    </row>
    <row r="158" spans="1:11" ht="15" customHeight="1">
      <c r="A158" s="85" t="s">
        <v>416</v>
      </c>
      <c r="B158" s="85" t="s">
        <v>421</v>
      </c>
      <c r="C158" s="17"/>
      <c r="D158" s="4" t="s">
        <v>266</v>
      </c>
      <c r="E158" s="4"/>
      <c r="F158" s="101">
        <f t="shared" si="4"/>
        <v>42761</v>
      </c>
      <c r="G158" s="101">
        <f t="shared" si="4"/>
        <v>43586</v>
      </c>
      <c r="H158" s="101">
        <f t="shared" si="4"/>
        <v>44568</v>
      </c>
      <c r="I158" s="508"/>
      <c r="J158" s="509"/>
      <c r="K158" s="261"/>
    </row>
    <row r="159" spans="1:11" ht="15" customHeight="1">
      <c r="A159" s="444" t="s">
        <v>412</v>
      </c>
      <c r="B159" s="12" t="s">
        <v>424</v>
      </c>
      <c r="C159" s="17"/>
      <c r="D159" s="4" t="s">
        <v>266</v>
      </c>
      <c r="E159" s="4"/>
      <c r="F159" s="101">
        <f t="shared" si="4"/>
        <v>43533.73</v>
      </c>
      <c r="G159" s="101">
        <f t="shared" si="4"/>
        <v>44200.73</v>
      </c>
      <c r="H159" s="101">
        <f t="shared" si="4"/>
        <v>44994.73</v>
      </c>
      <c r="I159" s="508"/>
      <c r="J159" s="509"/>
      <c r="K159" s="261"/>
    </row>
    <row r="160" spans="1:11" ht="15" customHeight="1">
      <c r="A160" s="85" t="s">
        <v>417</v>
      </c>
      <c r="B160" s="85" t="s">
        <v>421</v>
      </c>
      <c r="C160" s="17"/>
      <c r="D160" s="4" t="s">
        <v>266</v>
      </c>
      <c r="E160" s="4"/>
      <c r="F160" s="101">
        <f t="shared" si="4"/>
        <v>66264</v>
      </c>
      <c r="G160" s="101">
        <f t="shared" si="4"/>
        <v>67566</v>
      </c>
      <c r="H160" s="101">
        <f t="shared" si="4"/>
        <v>69116</v>
      </c>
      <c r="I160" s="508"/>
      <c r="J160" s="509"/>
      <c r="K160" s="261"/>
    </row>
    <row r="161" spans="1:11" ht="15" customHeight="1">
      <c r="A161" s="444" t="s">
        <v>413</v>
      </c>
      <c r="B161" s="12" t="s">
        <v>424</v>
      </c>
      <c r="C161" s="17"/>
      <c r="D161" s="4" t="s">
        <v>266</v>
      </c>
      <c r="E161" s="4"/>
      <c r="F161" s="101">
        <f t="shared" si="4"/>
        <v>59892.33</v>
      </c>
      <c r="G161" s="101">
        <f t="shared" si="4"/>
        <v>60892.33</v>
      </c>
      <c r="H161" s="101">
        <f t="shared" si="4"/>
        <v>62082.33</v>
      </c>
      <c r="I161" s="508"/>
      <c r="J161" s="509"/>
      <c r="K161" s="261"/>
    </row>
    <row r="162" spans="1:11" ht="15" customHeight="1">
      <c r="A162" s="541"/>
      <c r="B162" s="12"/>
      <c r="C162" s="17"/>
      <c r="D162" s="4"/>
      <c r="E162" s="4"/>
      <c r="F162" s="101">
        <f t="shared" si="4"/>
        <v>0</v>
      </c>
      <c r="G162" s="101">
        <f t="shared" si="4"/>
        <v>0</v>
      </c>
      <c r="H162" s="101">
        <f t="shared" si="4"/>
        <v>0</v>
      </c>
      <c r="I162" s="508"/>
      <c r="J162" s="509"/>
      <c r="K162" s="261"/>
    </row>
    <row r="163" spans="1:11">
      <c r="A163" s="548" t="s">
        <v>425</v>
      </c>
      <c r="B163" s="96"/>
      <c r="C163" s="97"/>
      <c r="D163" s="98"/>
      <c r="E163" s="99"/>
      <c r="F163" s="100"/>
      <c r="G163" s="100"/>
      <c r="H163" s="100"/>
      <c r="I163" s="506"/>
      <c r="J163" s="507"/>
      <c r="K163" s="270"/>
    </row>
    <row r="164" spans="1:11" ht="15" customHeight="1">
      <c r="A164" s="12" t="s">
        <v>992</v>
      </c>
      <c r="B164" s="12" t="s">
        <v>426</v>
      </c>
      <c r="C164" s="17"/>
      <c r="D164" s="4" t="s">
        <v>266</v>
      </c>
      <c r="E164" s="4"/>
      <c r="F164" s="101">
        <f t="shared" ref="F164:H173" si="5">F218+F245+F272+F299+F326+F380+F407+F434+F461+F488+F515</f>
        <v>0</v>
      </c>
      <c r="G164" s="101">
        <f t="shared" si="5"/>
        <v>0</v>
      </c>
      <c r="H164" s="101">
        <f t="shared" si="5"/>
        <v>0</v>
      </c>
      <c r="I164" s="508"/>
      <c r="J164" s="509"/>
      <c r="K164" s="261"/>
    </row>
    <row r="165" spans="1:11" ht="15" customHeight="1">
      <c r="A165" s="12" t="s">
        <v>993</v>
      </c>
      <c r="B165" s="12" t="s">
        <v>427</v>
      </c>
      <c r="C165" s="17"/>
      <c r="D165" s="4" t="s">
        <v>266</v>
      </c>
      <c r="E165" s="4"/>
      <c r="F165" s="101">
        <f t="shared" si="5"/>
        <v>0</v>
      </c>
      <c r="G165" s="101">
        <f t="shared" si="5"/>
        <v>0</v>
      </c>
      <c r="H165" s="101">
        <f t="shared" si="5"/>
        <v>0</v>
      </c>
      <c r="I165" s="508"/>
      <c r="J165" s="509"/>
      <c r="K165" s="261"/>
    </row>
    <row r="166" spans="1:11" ht="15" customHeight="1">
      <c r="A166" s="12" t="s">
        <v>994</v>
      </c>
      <c r="B166" s="12" t="s">
        <v>428</v>
      </c>
      <c r="C166" s="17"/>
      <c r="D166" s="4" t="s">
        <v>266</v>
      </c>
      <c r="E166" s="4"/>
      <c r="F166" s="101">
        <f t="shared" si="5"/>
        <v>0</v>
      </c>
      <c r="G166" s="101">
        <f t="shared" si="5"/>
        <v>0</v>
      </c>
      <c r="H166" s="101">
        <f t="shared" si="5"/>
        <v>0</v>
      </c>
      <c r="I166" s="508"/>
      <c r="J166" s="509"/>
      <c r="K166" s="261"/>
    </row>
    <row r="167" spans="1:11" ht="15" customHeight="1">
      <c r="A167" s="12" t="s">
        <v>1318</v>
      </c>
      <c r="B167" s="12" t="s">
        <v>429</v>
      </c>
      <c r="C167" s="17"/>
      <c r="D167" s="4" t="s">
        <v>266</v>
      </c>
      <c r="E167" s="4"/>
      <c r="F167" s="101">
        <f t="shared" si="5"/>
        <v>0</v>
      </c>
      <c r="G167" s="101">
        <f t="shared" si="5"/>
        <v>0</v>
      </c>
      <c r="H167" s="101">
        <f t="shared" si="5"/>
        <v>0</v>
      </c>
      <c r="I167" s="508"/>
      <c r="J167" s="509"/>
      <c r="K167" s="261"/>
    </row>
    <row r="168" spans="1:11" ht="15" customHeight="1">
      <c r="A168" s="12" t="s">
        <v>996</v>
      </c>
      <c r="B168" s="12" t="s">
        <v>430</v>
      </c>
      <c r="C168" s="17"/>
      <c r="D168" s="4" t="s">
        <v>266</v>
      </c>
      <c r="E168" s="4"/>
      <c r="F168" s="101">
        <f t="shared" si="5"/>
        <v>0</v>
      </c>
      <c r="G168" s="101">
        <f t="shared" si="5"/>
        <v>0</v>
      </c>
      <c r="H168" s="101">
        <f t="shared" si="5"/>
        <v>0</v>
      </c>
      <c r="I168" s="508"/>
      <c r="J168" s="509"/>
      <c r="K168" s="261"/>
    </row>
    <row r="169" spans="1:11" ht="15" customHeight="1">
      <c r="A169" s="94" t="s">
        <v>997</v>
      </c>
      <c r="B169" s="94" t="s">
        <v>431</v>
      </c>
      <c r="C169" s="17"/>
      <c r="D169" s="4" t="s">
        <v>266</v>
      </c>
      <c r="E169" s="4"/>
      <c r="F169" s="101">
        <f t="shared" si="5"/>
        <v>0</v>
      </c>
      <c r="G169" s="101">
        <f t="shared" si="5"/>
        <v>0</v>
      </c>
      <c r="H169" s="101">
        <f t="shared" si="5"/>
        <v>0</v>
      </c>
      <c r="I169" s="508"/>
      <c r="J169" s="509"/>
      <c r="K169" s="261"/>
    </row>
    <row r="170" spans="1:11" ht="15" customHeight="1">
      <c r="A170" s="94" t="s">
        <v>998</v>
      </c>
      <c r="B170" s="94" t="s">
        <v>432</v>
      </c>
      <c r="C170" s="17"/>
      <c r="D170" s="4" t="s">
        <v>266</v>
      </c>
      <c r="E170" s="4"/>
      <c r="F170" s="101">
        <f t="shared" si="5"/>
        <v>0</v>
      </c>
      <c r="G170" s="101">
        <f t="shared" si="5"/>
        <v>0</v>
      </c>
      <c r="H170" s="101">
        <f t="shared" si="5"/>
        <v>0</v>
      </c>
      <c r="I170" s="508"/>
      <c r="J170" s="509"/>
      <c r="K170" s="261"/>
    </row>
    <row r="171" spans="1:11" ht="15" customHeight="1">
      <c r="A171" s="94" t="s">
        <v>999</v>
      </c>
      <c r="B171" s="94" t="s">
        <v>433</v>
      </c>
      <c r="C171" s="17"/>
      <c r="D171" s="4" t="s">
        <v>266</v>
      </c>
      <c r="E171" s="4"/>
      <c r="F171" s="101">
        <f t="shared" si="5"/>
        <v>0</v>
      </c>
      <c r="G171" s="101">
        <f t="shared" si="5"/>
        <v>0</v>
      </c>
      <c r="H171" s="101">
        <f t="shared" si="5"/>
        <v>0</v>
      </c>
      <c r="I171" s="508"/>
      <c r="J171" s="509"/>
      <c r="K171" s="261"/>
    </row>
    <row r="172" spans="1:11" ht="15" customHeight="1">
      <c r="A172" s="94" t="s">
        <v>1319</v>
      </c>
      <c r="B172" s="94" t="s">
        <v>434</v>
      </c>
      <c r="C172" s="17"/>
      <c r="D172" s="4" t="s">
        <v>266</v>
      </c>
      <c r="E172" s="4"/>
      <c r="F172" s="101">
        <f t="shared" si="5"/>
        <v>0</v>
      </c>
      <c r="G172" s="101">
        <f t="shared" si="5"/>
        <v>0</v>
      </c>
      <c r="H172" s="101">
        <f t="shared" si="5"/>
        <v>0</v>
      </c>
      <c r="I172" s="508"/>
      <c r="J172" s="509"/>
      <c r="K172" s="261"/>
    </row>
    <row r="173" spans="1:11" ht="15" customHeight="1">
      <c r="A173" s="94" t="s">
        <v>1000</v>
      </c>
      <c r="B173" s="94" t="s">
        <v>435</v>
      </c>
      <c r="C173" s="17"/>
      <c r="D173" s="4" t="s">
        <v>266</v>
      </c>
      <c r="E173" s="4"/>
      <c r="F173" s="101">
        <f t="shared" si="5"/>
        <v>0</v>
      </c>
      <c r="G173" s="101">
        <f t="shared" si="5"/>
        <v>0</v>
      </c>
      <c r="H173" s="101">
        <f t="shared" si="5"/>
        <v>0</v>
      </c>
      <c r="I173" s="508"/>
      <c r="J173" s="509"/>
      <c r="K173" s="261"/>
    </row>
    <row r="174" spans="1:11" ht="17.25" customHeight="1">
      <c r="A174" s="96"/>
      <c r="B174" s="96"/>
      <c r="C174" s="102" t="s">
        <v>13</v>
      </c>
      <c r="D174" s="103" t="s">
        <v>14</v>
      </c>
      <c r="E174" s="96"/>
      <c r="F174" s="104"/>
      <c r="G174" s="104"/>
      <c r="H174" s="104"/>
      <c r="I174" s="510"/>
      <c r="J174" s="511"/>
      <c r="K174" s="261"/>
    </row>
    <row r="175" spans="1:11" ht="36">
      <c r="A175" s="548" t="s">
        <v>420</v>
      </c>
      <c r="B175" s="96"/>
      <c r="C175" s="102"/>
      <c r="D175" s="103"/>
      <c r="E175" s="96"/>
      <c r="F175" s="104"/>
      <c r="G175" s="104"/>
      <c r="H175" s="104"/>
      <c r="I175" s="510"/>
      <c r="J175" s="511"/>
      <c r="K175" s="261"/>
    </row>
    <row r="176" spans="1:11" ht="15" customHeight="1">
      <c r="A176" s="444" t="s">
        <v>414</v>
      </c>
      <c r="B176" s="12" t="s">
        <v>421</v>
      </c>
      <c r="C176" s="17"/>
      <c r="D176" s="12" t="s">
        <v>266</v>
      </c>
      <c r="E176" s="12"/>
      <c r="F176" s="93">
        <f>F203+F230+F257+F284+F311+F338</f>
        <v>8913.9</v>
      </c>
      <c r="G176" s="93">
        <f t="shared" ref="G176:H176" si="6">G203+G230+G257+G284+G311+G338</f>
        <v>8913.9</v>
      </c>
      <c r="H176" s="93">
        <f t="shared" si="6"/>
        <v>8913.9</v>
      </c>
      <c r="I176" s="504"/>
      <c r="J176" s="505"/>
      <c r="K176" s="261"/>
    </row>
    <row r="177" spans="1:11" ht="15" customHeight="1">
      <c r="A177" s="444" t="s">
        <v>406</v>
      </c>
      <c r="B177" s="12" t="s">
        <v>424</v>
      </c>
      <c r="C177" s="17"/>
      <c r="D177" s="12" t="s">
        <v>266</v>
      </c>
      <c r="E177" s="12"/>
      <c r="F177" s="93">
        <f t="shared" ref="F177:H189" si="7">F204+F231+F258+F285+F312+F339</f>
        <v>8913.73</v>
      </c>
      <c r="G177" s="93">
        <f t="shared" si="7"/>
        <v>8913.73</v>
      </c>
      <c r="H177" s="93">
        <f t="shared" si="7"/>
        <v>8913.73</v>
      </c>
      <c r="I177" s="504"/>
      <c r="J177" s="505"/>
      <c r="K177" s="261"/>
    </row>
    <row r="178" spans="1:11" ht="15" customHeight="1">
      <c r="A178" s="444" t="s">
        <v>836</v>
      </c>
      <c r="B178" s="12" t="s">
        <v>421</v>
      </c>
      <c r="C178" s="17"/>
      <c r="D178" s="12" t="s">
        <v>266</v>
      </c>
      <c r="E178" s="12"/>
      <c r="F178" s="93">
        <f t="shared" si="7"/>
        <v>8918.69</v>
      </c>
      <c r="G178" s="93">
        <f t="shared" si="7"/>
        <v>8918.69</v>
      </c>
      <c r="H178" s="93">
        <f t="shared" si="7"/>
        <v>8918.69</v>
      </c>
      <c r="I178" s="504"/>
      <c r="J178" s="505"/>
      <c r="K178" s="261"/>
    </row>
    <row r="179" spans="1:11" ht="30" customHeight="1">
      <c r="A179" s="444" t="s">
        <v>407</v>
      </c>
      <c r="B179" s="12" t="s">
        <v>424</v>
      </c>
      <c r="C179" s="17"/>
      <c r="D179" s="12" t="s">
        <v>266</v>
      </c>
      <c r="E179" s="12"/>
      <c r="F179" s="93">
        <f t="shared" si="7"/>
        <v>8913.86</v>
      </c>
      <c r="G179" s="93">
        <f t="shared" si="7"/>
        <v>8913.86</v>
      </c>
      <c r="H179" s="93">
        <f t="shared" si="7"/>
        <v>8913.86</v>
      </c>
      <c r="I179" s="504"/>
      <c r="J179" s="505"/>
      <c r="K179" s="261"/>
    </row>
    <row r="180" spans="1:11" ht="15" customHeight="1">
      <c r="A180" s="444" t="s">
        <v>408</v>
      </c>
      <c r="B180" s="12" t="s">
        <v>424</v>
      </c>
      <c r="C180" s="17"/>
      <c r="D180" s="12" t="s">
        <v>266</v>
      </c>
      <c r="E180" s="12"/>
      <c r="F180" s="93">
        <f t="shared" si="7"/>
        <v>8914.73</v>
      </c>
      <c r="G180" s="93">
        <f t="shared" si="7"/>
        <v>8914.73</v>
      </c>
      <c r="H180" s="93">
        <f t="shared" si="7"/>
        <v>8914.73</v>
      </c>
      <c r="I180" s="504"/>
      <c r="J180" s="505"/>
      <c r="K180" s="261"/>
    </row>
    <row r="181" spans="1:11" ht="15" customHeight="1">
      <c r="A181" s="85" t="s">
        <v>409</v>
      </c>
      <c r="B181" s="85" t="s">
        <v>423</v>
      </c>
      <c r="C181" s="17"/>
      <c r="D181" s="12" t="s">
        <v>266</v>
      </c>
      <c r="E181" s="12"/>
      <c r="F181" s="93">
        <f t="shared" si="7"/>
        <v>0</v>
      </c>
      <c r="G181" s="93">
        <f t="shared" si="7"/>
        <v>0</v>
      </c>
      <c r="H181" s="93">
        <f t="shared" si="7"/>
        <v>0</v>
      </c>
      <c r="I181" s="504"/>
      <c r="J181" s="505"/>
      <c r="K181" s="261"/>
    </row>
    <row r="182" spans="1:11" ht="15" customHeight="1">
      <c r="A182" s="94" t="s">
        <v>410</v>
      </c>
      <c r="B182" s="94" t="s">
        <v>423</v>
      </c>
      <c r="C182" s="17"/>
      <c r="D182" s="12" t="s">
        <v>266</v>
      </c>
      <c r="E182" s="12"/>
      <c r="F182" s="93">
        <f t="shared" si="7"/>
        <v>8914.44</v>
      </c>
      <c r="G182" s="93">
        <f t="shared" si="7"/>
        <v>8914.44</v>
      </c>
      <c r="H182" s="93">
        <f t="shared" si="7"/>
        <v>8914.44</v>
      </c>
      <c r="I182" s="504"/>
      <c r="J182" s="505"/>
      <c r="K182" s="261"/>
    </row>
    <row r="183" spans="1:11" ht="15" customHeight="1">
      <c r="A183" s="94" t="s">
        <v>415</v>
      </c>
      <c r="B183" s="94" t="s">
        <v>422</v>
      </c>
      <c r="C183" s="17"/>
      <c r="D183" s="12" t="s">
        <v>266</v>
      </c>
      <c r="E183" s="12"/>
      <c r="F183" s="93">
        <f t="shared" si="7"/>
        <v>8885.34</v>
      </c>
      <c r="G183" s="93">
        <f t="shared" si="7"/>
        <v>8885.34</v>
      </c>
      <c r="H183" s="93">
        <f t="shared" si="7"/>
        <v>8885.34</v>
      </c>
      <c r="I183" s="504"/>
      <c r="J183" s="505"/>
      <c r="K183" s="261"/>
    </row>
    <row r="184" spans="1:11" ht="15" customHeight="1">
      <c r="A184" s="94" t="s">
        <v>411</v>
      </c>
      <c r="B184" s="94" t="s">
        <v>423</v>
      </c>
      <c r="C184" s="17"/>
      <c r="D184" s="12" t="s">
        <v>266</v>
      </c>
      <c r="E184" s="12"/>
      <c r="F184" s="93">
        <f t="shared" si="7"/>
        <v>8917.24</v>
      </c>
      <c r="G184" s="93">
        <f t="shared" si="7"/>
        <v>8917.24</v>
      </c>
      <c r="H184" s="93">
        <f t="shared" si="7"/>
        <v>8917.24</v>
      </c>
      <c r="I184" s="504"/>
      <c r="J184" s="505"/>
      <c r="K184" s="261"/>
    </row>
    <row r="185" spans="1:11" ht="15" customHeight="1">
      <c r="A185" s="85" t="s">
        <v>416</v>
      </c>
      <c r="B185" s="85" t="s">
        <v>421</v>
      </c>
      <c r="C185" s="17"/>
      <c r="D185" s="12" t="s">
        <v>266</v>
      </c>
      <c r="E185" s="12"/>
      <c r="F185" s="93">
        <f t="shared" si="7"/>
        <v>0</v>
      </c>
      <c r="G185" s="93">
        <f t="shared" si="7"/>
        <v>0</v>
      </c>
      <c r="H185" s="93">
        <f t="shared" si="7"/>
        <v>0</v>
      </c>
      <c r="I185" s="504"/>
      <c r="J185" s="505"/>
      <c r="K185" s="261"/>
    </row>
    <row r="186" spans="1:11" ht="15" customHeight="1">
      <c r="A186" s="444" t="s">
        <v>412</v>
      </c>
      <c r="B186" s="12" t="s">
        <v>424</v>
      </c>
      <c r="C186" s="17"/>
      <c r="D186" s="12" t="s">
        <v>266</v>
      </c>
      <c r="E186" s="12"/>
      <c r="F186" s="93">
        <f t="shared" si="7"/>
        <v>8917.5300000000007</v>
      </c>
      <c r="G186" s="93">
        <f t="shared" si="7"/>
        <v>8917.5300000000007</v>
      </c>
      <c r="H186" s="93">
        <f t="shared" si="7"/>
        <v>8917.5300000000007</v>
      </c>
      <c r="I186" s="504"/>
      <c r="J186" s="505"/>
      <c r="K186" s="261"/>
    </row>
    <row r="187" spans="1:11" ht="15" customHeight="1">
      <c r="A187" s="85" t="s">
        <v>417</v>
      </c>
      <c r="B187" s="85" t="s">
        <v>421</v>
      </c>
      <c r="C187" s="17"/>
      <c r="D187" s="12" t="s">
        <v>266</v>
      </c>
      <c r="E187" s="12"/>
      <c r="F187" s="93">
        <f t="shared" si="7"/>
        <v>0</v>
      </c>
      <c r="G187" s="93">
        <f t="shared" si="7"/>
        <v>0</v>
      </c>
      <c r="H187" s="93">
        <f t="shared" si="7"/>
        <v>0</v>
      </c>
      <c r="I187" s="504"/>
      <c r="J187" s="505"/>
      <c r="K187" s="261"/>
    </row>
    <row r="188" spans="1:11" ht="15" customHeight="1">
      <c r="A188" s="444" t="s">
        <v>413</v>
      </c>
      <c r="B188" s="12" t="s">
        <v>424</v>
      </c>
      <c r="C188" s="17"/>
      <c r="D188" s="12" t="s">
        <v>266</v>
      </c>
      <c r="E188" s="12"/>
      <c r="F188" s="93">
        <f t="shared" si="7"/>
        <v>8907.82</v>
      </c>
      <c r="G188" s="93">
        <f t="shared" si="7"/>
        <v>8907.82</v>
      </c>
      <c r="H188" s="93">
        <f t="shared" si="7"/>
        <v>8907.82</v>
      </c>
      <c r="I188" s="504"/>
      <c r="J188" s="505"/>
      <c r="K188" s="261"/>
    </row>
    <row r="189" spans="1:11" ht="15" customHeight="1">
      <c r="A189" s="541"/>
      <c r="B189" s="12"/>
      <c r="C189" s="17"/>
      <c r="D189" s="12"/>
      <c r="E189" s="12"/>
      <c r="F189" s="93">
        <f t="shared" si="7"/>
        <v>0</v>
      </c>
      <c r="G189" s="93">
        <f t="shared" si="7"/>
        <v>0</v>
      </c>
      <c r="H189" s="93">
        <f t="shared" si="7"/>
        <v>0</v>
      </c>
      <c r="I189" s="504"/>
      <c r="J189" s="505"/>
      <c r="K189" s="261"/>
    </row>
    <row r="190" spans="1:11">
      <c r="A190" s="548" t="s">
        <v>425</v>
      </c>
      <c r="B190" s="96"/>
      <c r="C190" s="97"/>
      <c r="D190" s="98"/>
      <c r="E190" s="99"/>
      <c r="F190" s="100"/>
      <c r="G190" s="100"/>
      <c r="H190" s="100"/>
      <c r="I190" s="506"/>
      <c r="J190" s="507"/>
      <c r="K190" s="270"/>
    </row>
    <row r="191" spans="1:11" ht="15" customHeight="1">
      <c r="A191" s="12" t="s">
        <v>992</v>
      </c>
      <c r="B191" s="12" t="s">
        <v>426</v>
      </c>
      <c r="C191" s="17"/>
      <c r="D191" s="12" t="s">
        <v>266</v>
      </c>
      <c r="E191" s="12"/>
      <c r="F191" s="93">
        <f t="shared" ref="F191:H191" si="8">F218+F245+F272+F299+F326+F353</f>
        <v>0</v>
      </c>
      <c r="G191" s="93">
        <f t="shared" si="8"/>
        <v>0</v>
      </c>
      <c r="H191" s="93">
        <f t="shared" si="8"/>
        <v>0</v>
      </c>
      <c r="I191" s="504"/>
      <c r="J191" s="505"/>
      <c r="K191" s="261"/>
    </row>
    <row r="192" spans="1:11" ht="15" customHeight="1">
      <c r="A192" s="12" t="s">
        <v>993</v>
      </c>
      <c r="B192" s="12" t="s">
        <v>427</v>
      </c>
      <c r="C192" s="17"/>
      <c r="D192" s="12" t="s">
        <v>266</v>
      </c>
      <c r="E192" s="12"/>
      <c r="F192" s="93">
        <f t="shared" ref="F192:H192" si="9">F219+F246+F273+F300+F327+F354</f>
        <v>0</v>
      </c>
      <c r="G192" s="93">
        <f t="shared" si="9"/>
        <v>0</v>
      </c>
      <c r="H192" s="93">
        <f t="shared" si="9"/>
        <v>0</v>
      </c>
      <c r="I192" s="504"/>
      <c r="J192" s="505"/>
      <c r="K192" s="261"/>
    </row>
    <row r="193" spans="1:11" ht="15" customHeight="1">
      <c r="A193" s="12" t="s">
        <v>994</v>
      </c>
      <c r="B193" s="12" t="s">
        <v>428</v>
      </c>
      <c r="C193" s="17"/>
      <c r="D193" s="12" t="s">
        <v>266</v>
      </c>
      <c r="E193" s="12"/>
      <c r="F193" s="93">
        <f t="shared" ref="F193:H193" si="10">F220+F247+F274+F301+F328+F355</f>
        <v>0</v>
      </c>
      <c r="G193" s="93">
        <f t="shared" si="10"/>
        <v>0</v>
      </c>
      <c r="H193" s="93">
        <f t="shared" si="10"/>
        <v>0</v>
      </c>
      <c r="I193" s="504"/>
      <c r="J193" s="505"/>
      <c r="K193" s="261"/>
    </row>
    <row r="194" spans="1:11" ht="15" customHeight="1">
      <c r="A194" s="12" t="s">
        <v>1318</v>
      </c>
      <c r="B194" s="12" t="s">
        <v>429</v>
      </c>
      <c r="C194" s="17"/>
      <c r="D194" s="12" t="s">
        <v>266</v>
      </c>
      <c r="E194" s="12"/>
      <c r="F194" s="93">
        <f t="shared" ref="F194:H194" si="11">F221+F248+F275+F302+F329+F356</f>
        <v>0</v>
      </c>
      <c r="G194" s="93">
        <f t="shared" si="11"/>
        <v>0</v>
      </c>
      <c r="H194" s="93">
        <f t="shared" si="11"/>
        <v>0</v>
      </c>
      <c r="I194" s="504"/>
      <c r="J194" s="505"/>
      <c r="K194" s="261"/>
    </row>
    <row r="195" spans="1:11" ht="15" customHeight="1">
      <c r="A195" s="12" t="s">
        <v>996</v>
      </c>
      <c r="B195" s="12" t="s">
        <v>430</v>
      </c>
      <c r="C195" s="17"/>
      <c r="D195" s="12" t="s">
        <v>266</v>
      </c>
      <c r="E195" s="12"/>
      <c r="F195" s="93">
        <f t="shared" ref="F195:H195" si="12">F222+F249+F276+F303+F330+F357</f>
        <v>0</v>
      </c>
      <c r="G195" s="93">
        <f t="shared" si="12"/>
        <v>0</v>
      </c>
      <c r="H195" s="93">
        <f t="shared" si="12"/>
        <v>0</v>
      </c>
      <c r="I195" s="504"/>
      <c r="J195" s="505"/>
      <c r="K195" s="261"/>
    </row>
    <row r="196" spans="1:11" ht="15" customHeight="1">
      <c r="A196" s="94" t="s">
        <v>997</v>
      </c>
      <c r="B196" s="94" t="s">
        <v>431</v>
      </c>
      <c r="C196" s="17"/>
      <c r="D196" s="12" t="s">
        <v>266</v>
      </c>
      <c r="E196" s="12"/>
      <c r="F196" s="93">
        <f t="shared" ref="F196:H196" si="13">F223+F250+F277+F304+F331+F358</f>
        <v>0</v>
      </c>
      <c r="G196" s="93">
        <f t="shared" si="13"/>
        <v>0</v>
      </c>
      <c r="H196" s="93">
        <f t="shared" si="13"/>
        <v>0</v>
      </c>
      <c r="I196" s="504"/>
      <c r="J196" s="505"/>
      <c r="K196" s="261"/>
    </row>
    <row r="197" spans="1:11" ht="15" customHeight="1">
      <c r="A197" s="94" t="s">
        <v>998</v>
      </c>
      <c r="B197" s="94" t="s">
        <v>432</v>
      </c>
      <c r="C197" s="17"/>
      <c r="D197" s="12" t="s">
        <v>266</v>
      </c>
      <c r="E197" s="12"/>
      <c r="F197" s="93">
        <f t="shared" ref="F197:H197" si="14">F224+F251+F278+F305+F332+F359</f>
        <v>0</v>
      </c>
      <c r="G197" s="93">
        <f t="shared" si="14"/>
        <v>0</v>
      </c>
      <c r="H197" s="93">
        <f t="shared" si="14"/>
        <v>0</v>
      </c>
      <c r="I197" s="504"/>
      <c r="J197" s="505"/>
      <c r="K197" s="261"/>
    </row>
    <row r="198" spans="1:11" ht="15" customHeight="1">
      <c r="A198" s="94" t="s">
        <v>999</v>
      </c>
      <c r="B198" s="94" t="s">
        <v>433</v>
      </c>
      <c r="C198" s="17"/>
      <c r="D198" s="12" t="s">
        <v>266</v>
      </c>
      <c r="E198" s="12"/>
      <c r="F198" s="93">
        <f t="shared" ref="F198:H198" si="15">F225+F252+F279+F306+F333+F360</f>
        <v>0</v>
      </c>
      <c r="G198" s="93">
        <f t="shared" si="15"/>
        <v>0</v>
      </c>
      <c r="H198" s="93">
        <f t="shared" si="15"/>
        <v>0</v>
      </c>
      <c r="I198" s="504"/>
      <c r="J198" s="505"/>
      <c r="K198" s="261"/>
    </row>
    <row r="199" spans="1:11" ht="15" customHeight="1">
      <c r="A199" s="94" t="s">
        <v>1319</v>
      </c>
      <c r="B199" s="94" t="s">
        <v>434</v>
      </c>
      <c r="C199" s="17"/>
      <c r="D199" s="12" t="s">
        <v>266</v>
      </c>
      <c r="E199" s="12"/>
      <c r="F199" s="93">
        <f t="shared" ref="F199:H199" si="16">F226+F253+F280+F307+F334+F361</f>
        <v>0</v>
      </c>
      <c r="G199" s="93">
        <f t="shared" si="16"/>
        <v>0</v>
      </c>
      <c r="H199" s="93">
        <f t="shared" si="16"/>
        <v>0</v>
      </c>
      <c r="I199" s="504"/>
      <c r="J199" s="505"/>
      <c r="K199" s="261"/>
    </row>
    <row r="200" spans="1:11" ht="15" customHeight="1">
      <c r="A200" s="94" t="s">
        <v>1000</v>
      </c>
      <c r="B200" s="94" t="s">
        <v>435</v>
      </c>
      <c r="C200" s="17"/>
      <c r="D200" s="12" t="s">
        <v>266</v>
      </c>
      <c r="E200" s="12"/>
      <c r="F200" s="93">
        <f t="shared" ref="F200:H200" si="17">F227+F254+F281+F308+F335+F362</f>
        <v>0</v>
      </c>
      <c r="G200" s="93">
        <f t="shared" si="17"/>
        <v>0</v>
      </c>
      <c r="H200" s="93">
        <f t="shared" si="17"/>
        <v>0</v>
      </c>
      <c r="I200" s="504"/>
      <c r="J200" s="505"/>
      <c r="K200" s="261"/>
    </row>
    <row r="201" spans="1:11" ht="12" customHeight="1">
      <c r="A201" s="7"/>
      <c r="B201" s="7"/>
      <c r="C201" s="6" t="s">
        <v>38</v>
      </c>
      <c r="D201" s="16" t="s">
        <v>39</v>
      </c>
      <c r="E201" s="7"/>
      <c r="F201" s="92"/>
      <c r="G201" s="92"/>
      <c r="H201" s="92"/>
      <c r="I201" s="502"/>
      <c r="J201" s="503"/>
      <c r="K201" s="261"/>
    </row>
    <row r="202" spans="1:11" ht="36">
      <c r="A202" s="499" t="s">
        <v>420</v>
      </c>
      <c r="B202" s="7"/>
      <c r="C202" s="6"/>
      <c r="D202" s="16"/>
      <c r="E202" s="7"/>
      <c r="F202" s="92"/>
      <c r="G202" s="92"/>
      <c r="H202" s="92"/>
      <c r="I202" s="502"/>
      <c r="J202" s="503"/>
      <c r="K202" s="261"/>
    </row>
    <row r="203" spans="1:11" ht="15" customHeight="1">
      <c r="A203" s="444" t="s">
        <v>414</v>
      </c>
      <c r="B203" s="12" t="s">
        <v>421</v>
      </c>
      <c r="C203" s="5"/>
      <c r="D203" s="12" t="s">
        <v>33</v>
      </c>
      <c r="E203" s="751">
        <f>'2.3.комм услуги'!WA12</f>
        <v>10.215750310000001</v>
      </c>
      <c r="F203" s="743">
        <f>'2.3.комм услуги'!WC12</f>
        <v>84.59</v>
      </c>
      <c r="G203" s="95">
        <v>84.59</v>
      </c>
      <c r="H203" s="95">
        <v>84.59</v>
      </c>
      <c r="I203" s="884" t="s">
        <v>680</v>
      </c>
      <c r="J203" s="885"/>
      <c r="K203" s="260"/>
    </row>
    <row r="204" spans="1:11" ht="15" customHeight="1">
      <c r="A204" s="444" t="s">
        <v>406</v>
      </c>
      <c r="B204" s="12" t="s">
        <v>424</v>
      </c>
      <c r="C204" s="5"/>
      <c r="D204" s="12" t="s">
        <v>33</v>
      </c>
      <c r="E204" s="751">
        <f>'2.3.комм услуги'!WA13</f>
        <v>10.21556825</v>
      </c>
      <c r="F204" s="743">
        <f>'2.3.комм услуги'!WC13</f>
        <v>84.58</v>
      </c>
      <c r="G204" s="95">
        <v>84.58</v>
      </c>
      <c r="H204" s="95">
        <v>84.58</v>
      </c>
      <c r="I204" s="884" t="s">
        <v>680</v>
      </c>
      <c r="J204" s="885"/>
      <c r="K204" s="260"/>
    </row>
    <row r="205" spans="1:11" ht="15" customHeight="1">
      <c r="A205" s="444" t="s">
        <v>836</v>
      </c>
      <c r="B205" s="12" t="s">
        <v>421</v>
      </c>
      <c r="C205" s="5"/>
      <c r="D205" s="12" t="s">
        <v>33</v>
      </c>
      <c r="E205" s="751">
        <f>'2.3.комм услуги'!WA14</f>
        <v>10.22285714</v>
      </c>
      <c r="F205" s="743">
        <f>'2.3.комм услуги'!WC14</f>
        <v>84.65</v>
      </c>
      <c r="G205" s="95">
        <v>84.65</v>
      </c>
      <c r="H205" s="95">
        <v>84.65</v>
      </c>
      <c r="I205" s="884" t="s">
        <v>680</v>
      </c>
      <c r="J205" s="885"/>
      <c r="K205" s="260"/>
    </row>
    <row r="206" spans="1:11" ht="30" customHeight="1">
      <c r="A206" s="444" t="s">
        <v>407</v>
      </c>
      <c r="B206" s="12" t="s">
        <v>424</v>
      </c>
      <c r="C206" s="5"/>
      <c r="D206" s="12" t="s">
        <v>33</v>
      </c>
      <c r="E206" s="751">
        <f>'2.3.комм услуги'!WA15</f>
        <v>10.21551724</v>
      </c>
      <c r="F206" s="743">
        <f>'2.3.комм услуги'!WC15</f>
        <v>84.58</v>
      </c>
      <c r="G206" s="95">
        <v>84.58</v>
      </c>
      <c r="H206" s="95">
        <v>84.58</v>
      </c>
      <c r="I206" s="884" t="s">
        <v>680</v>
      </c>
      <c r="J206" s="885"/>
      <c r="K206" s="260"/>
    </row>
    <row r="207" spans="1:11" ht="15" customHeight="1">
      <c r="A207" s="444" t="s">
        <v>408</v>
      </c>
      <c r="B207" s="12" t="s">
        <v>424</v>
      </c>
      <c r="C207" s="5"/>
      <c r="D207" s="12" t="s">
        <v>33</v>
      </c>
      <c r="E207" s="751">
        <f>'2.3.комм услуги'!WA16</f>
        <v>10.21662162</v>
      </c>
      <c r="F207" s="743">
        <f>'2.3.комм услуги'!WC16</f>
        <v>84.59</v>
      </c>
      <c r="G207" s="95">
        <v>84.59</v>
      </c>
      <c r="H207" s="95">
        <v>84.59</v>
      </c>
      <c r="I207" s="884" t="s">
        <v>680</v>
      </c>
      <c r="J207" s="885"/>
      <c r="K207" s="260"/>
    </row>
    <row r="208" spans="1:11" ht="15" customHeight="1">
      <c r="A208" s="85" t="s">
        <v>409</v>
      </c>
      <c r="B208" s="85" t="s">
        <v>423</v>
      </c>
      <c r="C208" s="5"/>
      <c r="D208" s="12" t="s">
        <v>33</v>
      </c>
      <c r="E208" s="751">
        <f>'2.3.комм услуги'!WA17</f>
        <v>0</v>
      </c>
      <c r="F208" s="743">
        <f>'2.3.комм услуги'!WC17</f>
        <v>0</v>
      </c>
      <c r="G208" s="95">
        <v>0</v>
      </c>
      <c r="H208" s="95">
        <v>0</v>
      </c>
      <c r="I208" s="884" t="s">
        <v>680</v>
      </c>
      <c r="J208" s="885"/>
      <c r="K208" s="260"/>
    </row>
    <row r="209" spans="1:11" ht="15" customHeight="1">
      <c r="A209" s="94" t="s">
        <v>410</v>
      </c>
      <c r="B209" s="94" t="s">
        <v>423</v>
      </c>
      <c r="C209" s="5"/>
      <c r="D209" s="12" t="s">
        <v>33</v>
      </c>
      <c r="E209" s="751">
        <f>'2.3.комм услуги'!WA18</f>
        <v>10.21633188</v>
      </c>
      <c r="F209" s="743">
        <f>'2.3.комм услуги'!WC18</f>
        <v>84.59</v>
      </c>
      <c r="G209" s="95">
        <v>84.59</v>
      </c>
      <c r="H209" s="95">
        <v>84.59</v>
      </c>
      <c r="I209" s="884" t="s">
        <v>680</v>
      </c>
      <c r="J209" s="885"/>
      <c r="K209" s="260"/>
    </row>
    <row r="210" spans="1:11" ht="15" customHeight="1">
      <c r="A210" s="94" t="s">
        <v>415</v>
      </c>
      <c r="B210" s="94" t="s">
        <v>422</v>
      </c>
      <c r="C210" s="5"/>
      <c r="D210" s="12" t="s">
        <v>33</v>
      </c>
      <c r="E210" s="751">
        <f>'2.3.комм услуги'!WA19</f>
        <v>10.18333333</v>
      </c>
      <c r="F210" s="743">
        <f>'2.3.комм услуги'!WC19</f>
        <v>84.32</v>
      </c>
      <c r="G210" s="95">
        <v>84.32</v>
      </c>
      <c r="H210" s="95">
        <v>84.32</v>
      </c>
      <c r="I210" s="884" t="s">
        <v>680</v>
      </c>
      <c r="J210" s="885"/>
      <c r="K210" s="260"/>
    </row>
    <row r="211" spans="1:11" ht="15" customHeight="1">
      <c r="A211" s="94" t="s">
        <v>411</v>
      </c>
      <c r="B211" s="94" t="s">
        <v>423</v>
      </c>
      <c r="C211" s="5"/>
      <c r="D211" s="12" t="s">
        <v>33</v>
      </c>
      <c r="E211" s="751">
        <f>'2.3.комм услуги'!WA20</f>
        <v>10.219714290000001</v>
      </c>
      <c r="F211" s="743">
        <f>'2.3.комм услуги'!WC20</f>
        <v>84.62</v>
      </c>
      <c r="G211" s="95">
        <v>84.62</v>
      </c>
      <c r="H211" s="95">
        <v>84.62</v>
      </c>
      <c r="I211" s="884" t="s">
        <v>680</v>
      </c>
      <c r="J211" s="885"/>
      <c r="K211" s="260"/>
    </row>
    <row r="212" spans="1:11" ht="15" customHeight="1">
      <c r="A212" s="85" t="s">
        <v>416</v>
      </c>
      <c r="B212" s="85" t="s">
        <v>421</v>
      </c>
      <c r="C212" s="5"/>
      <c r="D212" s="12" t="s">
        <v>33</v>
      </c>
      <c r="E212" s="751">
        <f>'2.3.комм услуги'!WA21</f>
        <v>0</v>
      </c>
      <c r="F212" s="743">
        <f>'2.3.комм услуги'!WC21</f>
        <v>0</v>
      </c>
      <c r="G212" s="95">
        <v>0</v>
      </c>
      <c r="H212" s="95">
        <v>0</v>
      </c>
      <c r="I212" s="884" t="s">
        <v>680</v>
      </c>
      <c r="J212" s="885"/>
      <c r="K212" s="260"/>
    </row>
    <row r="213" spans="1:11" ht="15" customHeight="1">
      <c r="A213" s="444" t="s">
        <v>412</v>
      </c>
      <c r="B213" s="12" t="s">
        <v>424</v>
      </c>
      <c r="C213" s="5"/>
      <c r="D213" s="12" t="s">
        <v>33</v>
      </c>
      <c r="E213" s="751">
        <f>'2.3.комм услуги'!WA22</f>
        <v>10.219230769999999</v>
      </c>
      <c r="F213" s="743">
        <f>'2.3.комм услуги'!WC22</f>
        <v>84.62</v>
      </c>
      <c r="G213" s="95">
        <v>84.62</v>
      </c>
      <c r="H213" s="95">
        <v>84.62</v>
      </c>
      <c r="I213" s="884" t="s">
        <v>680</v>
      </c>
      <c r="J213" s="885"/>
      <c r="K213" s="260"/>
    </row>
    <row r="214" spans="1:11" ht="15" customHeight="1">
      <c r="A214" s="85" t="s">
        <v>417</v>
      </c>
      <c r="B214" s="85" t="s">
        <v>421</v>
      </c>
      <c r="C214" s="5"/>
      <c r="D214" s="12" t="s">
        <v>33</v>
      </c>
      <c r="E214" s="751">
        <f>'2.3.комм услуги'!WA23</f>
        <v>0</v>
      </c>
      <c r="F214" s="743">
        <f>'2.3.комм услуги'!WC23</f>
        <v>0</v>
      </c>
      <c r="G214" s="95">
        <v>0</v>
      </c>
      <c r="H214" s="95">
        <v>0</v>
      </c>
      <c r="I214" s="884" t="s">
        <v>680</v>
      </c>
      <c r="J214" s="885"/>
      <c r="K214" s="260"/>
    </row>
    <row r="215" spans="1:11" ht="15" customHeight="1">
      <c r="A215" s="444" t="s">
        <v>413</v>
      </c>
      <c r="B215" s="12" t="s">
        <v>424</v>
      </c>
      <c r="C215" s="5"/>
      <c r="D215" s="12" t="s">
        <v>33</v>
      </c>
      <c r="E215" s="751">
        <f>'2.3.комм услуги'!WA24</f>
        <v>10.208235289999999</v>
      </c>
      <c r="F215" s="743">
        <f>'2.3.комм услуги'!WC24</f>
        <v>84.52</v>
      </c>
      <c r="G215" s="95">
        <v>84.52</v>
      </c>
      <c r="H215" s="95">
        <v>84.52</v>
      </c>
      <c r="I215" s="884" t="s">
        <v>680</v>
      </c>
      <c r="J215" s="885"/>
      <c r="K215" s="260"/>
    </row>
    <row r="216" spans="1:11" ht="15" customHeight="1">
      <c r="A216" s="541"/>
      <c r="B216" s="12"/>
      <c r="C216" s="5"/>
      <c r="D216" s="12"/>
      <c r="E216" s="751"/>
      <c r="F216" s="743"/>
      <c r="G216" s="95"/>
      <c r="H216" s="95"/>
      <c r="I216" s="545"/>
      <c r="J216" s="546"/>
      <c r="K216" s="260"/>
    </row>
    <row r="217" spans="1:11">
      <c r="A217" s="499" t="s">
        <v>425</v>
      </c>
      <c r="B217" s="7"/>
      <c r="C217" s="6"/>
      <c r="D217" s="16"/>
      <c r="E217" s="7"/>
      <c r="F217" s="92"/>
      <c r="G217" s="92"/>
      <c r="H217" s="92"/>
      <c r="I217" s="502"/>
      <c r="J217" s="503"/>
      <c r="K217" s="261"/>
    </row>
    <row r="218" spans="1:11" ht="15" customHeight="1">
      <c r="A218" s="12" t="s">
        <v>992</v>
      </c>
      <c r="B218" s="12" t="s">
        <v>426</v>
      </c>
      <c r="C218" s="5"/>
      <c r="D218" s="12" t="s">
        <v>252</v>
      </c>
      <c r="E218" s="13" t="s">
        <v>437</v>
      </c>
      <c r="F218" s="95">
        <v>0</v>
      </c>
      <c r="G218" s="95">
        <v>0</v>
      </c>
      <c r="H218" s="95">
        <v>0</v>
      </c>
      <c r="I218" s="545"/>
      <c r="J218" s="546"/>
      <c r="K218" s="260"/>
    </row>
    <row r="219" spans="1:11" ht="15" customHeight="1">
      <c r="A219" s="12" t="s">
        <v>993</v>
      </c>
      <c r="B219" s="12" t="s">
        <v>427</v>
      </c>
      <c r="C219" s="5"/>
      <c r="D219" s="12" t="s">
        <v>252</v>
      </c>
      <c r="E219" s="13" t="s">
        <v>437</v>
      </c>
      <c r="F219" s="95">
        <v>0</v>
      </c>
      <c r="G219" s="95">
        <v>0</v>
      </c>
      <c r="H219" s="95">
        <v>0</v>
      </c>
      <c r="I219" s="545"/>
      <c r="J219" s="546"/>
      <c r="K219" s="260"/>
    </row>
    <row r="220" spans="1:11" ht="15" customHeight="1">
      <c r="A220" s="12" t="s">
        <v>994</v>
      </c>
      <c r="B220" s="12" t="s">
        <v>428</v>
      </c>
      <c r="C220" s="5"/>
      <c r="D220" s="12" t="s">
        <v>252</v>
      </c>
      <c r="E220" s="13" t="s">
        <v>437</v>
      </c>
      <c r="F220" s="95">
        <v>0</v>
      </c>
      <c r="G220" s="95">
        <v>0</v>
      </c>
      <c r="H220" s="95">
        <v>0</v>
      </c>
      <c r="I220" s="545"/>
      <c r="J220" s="546"/>
      <c r="K220" s="260"/>
    </row>
    <row r="221" spans="1:11" ht="15" customHeight="1">
      <c r="A221" s="12" t="s">
        <v>1318</v>
      </c>
      <c r="B221" s="12" t="s">
        <v>429</v>
      </c>
      <c r="C221" s="5"/>
      <c r="D221" s="12" t="s">
        <v>252</v>
      </c>
      <c r="E221" s="13" t="s">
        <v>437</v>
      </c>
      <c r="F221" s="95">
        <v>0</v>
      </c>
      <c r="G221" s="95">
        <v>0</v>
      </c>
      <c r="H221" s="95">
        <v>0</v>
      </c>
      <c r="I221" s="545"/>
      <c r="J221" s="546"/>
      <c r="K221" s="260"/>
    </row>
    <row r="222" spans="1:11" ht="15" customHeight="1">
      <c r="A222" s="12" t="s">
        <v>996</v>
      </c>
      <c r="B222" s="12" t="s">
        <v>430</v>
      </c>
      <c r="C222" s="5"/>
      <c r="D222" s="12" t="s">
        <v>252</v>
      </c>
      <c r="E222" s="13" t="s">
        <v>437</v>
      </c>
      <c r="F222" s="95">
        <v>0</v>
      </c>
      <c r="G222" s="95">
        <v>0</v>
      </c>
      <c r="H222" s="95">
        <v>0</v>
      </c>
      <c r="I222" s="545"/>
      <c r="J222" s="546"/>
      <c r="K222" s="260"/>
    </row>
    <row r="223" spans="1:11" ht="15" customHeight="1">
      <c r="A223" s="94" t="s">
        <v>997</v>
      </c>
      <c r="B223" s="94" t="s">
        <v>431</v>
      </c>
      <c r="C223" s="5"/>
      <c r="D223" s="12" t="s">
        <v>252</v>
      </c>
      <c r="E223" s="13" t="s">
        <v>437</v>
      </c>
      <c r="F223" s="95">
        <v>0</v>
      </c>
      <c r="G223" s="95">
        <v>0</v>
      </c>
      <c r="H223" s="95">
        <v>0</v>
      </c>
      <c r="I223" s="545"/>
      <c r="J223" s="546"/>
      <c r="K223" s="260"/>
    </row>
    <row r="224" spans="1:11" ht="15" customHeight="1">
      <c r="A224" s="94" t="s">
        <v>998</v>
      </c>
      <c r="B224" s="94" t="s">
        <v>432</v>
      </c>
      <c r="C224" s="5"/>
      <c r="D224" s="12" t="s">
        <v>252</v>
      </c>
      <c r="E224" s="13" t="s">
        <v>437</v>
      </c>
      <c r="F224" s="95">
        <v>0</v>
      </c>
      <c r="G224" s="95">
        <v>0</v>
      </c>
      <c r="H224" s="95">
        <v>0</v>
      </c>
      <c r="I224" s="545"/>
      <c r="J224" s="546"/>
      <c r="K224" s="260"/>
    </row>
    <row r="225" spans="1:11" ht="15" customHeight="1">
      <c r="A225" s="94" t="s">
        <v>999</v>
      </c>
      <c r="B225" s="94" t="s">
        <v>433</v>
      </c>
      <c r="C225" s="5"/>
      <c r="D225" s="12" t="s">
        <v>252</v>
      </c>
      <c r="E225" s="13" t="s">
        <v>437</v>
      </c>
      <c r="F225" s="95">
        <v>0</v>
      </c>
      <c r="G225" s="95">
        <v>0</v>
      </c>
      <c r="H225" s="95">
        <v>0</v>
      </c>
      <c r="I225" s="545"/>
      <c r="J225" s="546"/>
      <c r="K225" s="260"/>
    </row>
    <row r="226" spans="1:11" ht="15" customHeight="1">
      <c r="A226" s="94" t="s">
        <v>1319</v>
      </c>
      <c r="B226" s="94" t="s">
        <v>434</v>
      </c>
      <c r="C226" s="5"/>
      <c r="D226" s="12" t="s">
        <v>252</v>
      </c>
      <c r="E226" s="13" t="s">
        <v>437</v>
      </c>
      <c r="F226" s="95">
        <v>0</v>
      </c>
      <c r="G226" s="95">
        <v>0</v>
      </c>
      <c r="H226" s="95">
        <v>0</v>
      </c>
      <c r="I226" s="545"/>
      <c r="J226" s="546"/>
      <c r="K226" s="260"/>
    </row>
    <row r="227" spans="1:11" ht="15" customHeight="1">
      <c r="A227" s="94" t="s">
        <v>1000</v>
      </c>
      <c r="B227" s="94" t="s">
        <v>435</v>
      </c>
      <c r="C227" s="5"/>
      <c r="D227" s="12" t="s">
        <v>252</v>
      </c>
      <c r="E227" s="13" t="s">
        <v>437</v>
      </c>
      <c r="F227" s="95">
        <v>0</v>
      </c>
      <c r="G227" s="95">
        <v>0</v>
      </c>
      <c r="H227" s="95">
        <v>0</v>
      </c>
      <c r="I227" s="545"/>
      <c r="J227" s="546"/>
      <c r="K227" s="260"/>
    </row>
    <row r="228" spans="1:11" ht="12" customHeight="1">
      <c r="A228" s="7"/>
      <c r="B228" s="7"/>
      <c r="C228" s="6" t="s">
        <v>40</v>
      </c>
      <c r="D228" s="16" t="s">
        <v>41</v>
      </c>
      <c r="E228" s="7"/>
      <c r="F228" s="92"/>
      <c r="G228" s="92"/>
      <c r="H228" s="92"/>
      <c r="I228" s="502"/>
      <c r="J228" s="503"/>
      <c r="K228" s="261"/>
    </row>
    <row r="229" spans="1:11" ht="36">
      <c r="A229" s="499" t="s">
        <v>420</v>
      </c>
      <c r="B229" s="7"/>
      <c r="C229" s="6"/>
      <c r="D229" s="16"/>
      <c r="E229" s="7"/>
      <c r="F229" s="92"/>
      <c r="G229" s="92"/>
      <c r="H229" s="92"/>
      <c r="I229" s="502"/>
      <c r="J229" s="503"/>
      <c r="K229" s="261"/>
    </row>
    <row r="230" spans="1:11" ht="15" customHeight="1">
      <c r="A230" s="444" t="s">
        <v>414</v>
      </c>
      <c r="B230" s="12" t="s">
        <v>421</v>
      </c>
      <c r="C230" s="5"/>
      <c r="D230" s="12" t="s">
        <v>34</v>
      </c>
      <c r="E230" s="751">
        <f>'2.3.комм услуги'!WA28</f>
        <v>437.37165436999999</v>
      </c>
      <c r="F230" s="743">
        <f>'2.3.комм услуги'!WC28</f>
        <v>3936.34</v>
      </c>
      <c r="G230" s="95">
        <v>3936.34</v>
      </c>
      <c r="H230" s="95">
        <v>3936.34</v>
      </c>
      <c r="I230" s="884" t="s">
        <v>680</v>
      </c>
      <c r="J230" s="885"/>
      <c r="K230" s="260"/>
    </row>
    <row r="231" spans="1:11" ht="15" customHeight="1">
      <c r="A231" s="444" t="s">
        <v>406</v>
      </c>
      <c r="B231" s="12" t="s">
        <v>424</v>
      </c>
      <c r="C231" s="5"/>
      <c r="D231" s="12" t="s">
        <v>34</v>
      </c>
      <c r="E231" s="751">
        <f>'2.3.комм услуги'!WA29</f>
        <v>437.36391128000002</v>
      </c>
      <c r="F231" s="743">
        <f>'2.3.комм услуги'!WC29</f>
        <v>3936.28</v>
      </c>
      <c r="G231" s="95">
        <v>3936.28</v>
      </c>
      <c r="H231" s="95">
        <v>3936.28</v>
      </c>
      <c r="I231" s="884" t="s">
        <v>680</v>
      </c>
      <c r="J231" s="885"/>
      <c r="K231" s="260"/>
    </row>
    <row r="232" spans="1:11" ht="15" customHeight="1">
      <c r="A232" s="444" t="s">
        <v>836</v>
      </c>
      <c r="B232" s="12" t="s">
        <v>421</v>
      </c>
      <c r="C232" s="5"/>
      <c r="D232" s="12" t="s">
        <v>34</v>
      </c>
      <c r="E232" s="751">
        <f>'2.3.комм услуги'!WA30</f>
        <v>437.67357142999998</v>
      </c>
      <c r="F232" s="743">
        <f>'2.3.комм услуги'!WC30</f>
        <v>3939.06</v>
      </c>
      <c r="G232" s="95">
        <v>3939.06</v>
      </c>
      <c r="H232" s="95">
        <v>3939.06</v>
      </c>
      <c r="I232" s="884" t="s">
        <v>680</v>
      </c>
      <c r="J232" s="885"/>
      <c r="K232" s="260"/>
    </row>
    <row r="233" spans="1:11" ht="30" customHeight="1">
      <c r="A233" s="444" t="s">
        <v>407</v>
      </c>
      <c r="B233" s="12" t="s">
        <v>424</v>
      </c>
      <c r="C233" s="5"/>
      <c r="D233" s="12" t="s">
        <v>34</v>
      </c>
      <c r="E233" s="751">
        <f>'2.3.комм услуги'!WA31</f>
        <v>437.36206897</v>
      </c>
      <c r="F233" s="743">
        <f>'2.3.комм услуги'!WC31</f>
        <v>3936.26</v>
      </c>
      <c r="G233" s="95">
        <v>3936.26</v>
      </c>
      <c r="H233" s="95">
        <v>3936.26</v>
      </c>
      <c r="I233" s="884" t="s">
        <v>680</v>
      </c>
      <c r="J233" s="885"/>
      <c r="K233" s="260"/>
    </row>
    <row r="234" spans="1:11" ht="15" customHeight="1">
      <c r="A234" s="444" t="s">
        <v>408</v>
      </c>
      <c r="B234" s="12" t="s">
        <v>424</v>
      </c>
      <c r="C234" s="5"/>
      <c r="D234" s="12" t="s">
        <v>34</v>
      </c>
      <c r="E234" s="751">
        <f>'2.3.комм услуги'!WA32</f>
        <v>437.40819820000002</v>
      </c>
      <c r="F234" s="743">
        <f>'2.3.комм услуги'!WC32</f>
        <v>3936.67</v>
      </c>
      <c r="G234" s="95">
        <v>3936.67</v>
      </c>
      <c r="H234" s="95">
        <v>3936.67</v>
      </c>
      <c r="I234" s="884" t="s">
        <v>680</v>
      </c>
      <c r="J234" s="885"/>
      <c r="K234" s="260"/>
    </row>
    <row r="235" spans="1:11" ht="15" customHeight="1">
      <c r="A235" s="85" t="s">
        <v>409</v>
      </c>
      <c r="B235" s="85" t="s">
        <v>423</v>
      </c>
      <c r="C235" s="5"/>
      <c r="D235" s="12" t="s">
        <v>34</v>
      </c>
      <c r="E235" s="751">
        <f>'2.3.комм услуги'!WA33</f>
        <v>0</v>
      </c>
      <c r="F235" s="743">
        <f>'2.3.комм услуги'!WC33</f>
        <v>0</v>
      </c>
      <c r="G235" s="95">
        <v>0</v>
      </c>
      <c r="H235" s="95">
        <v>0</v>
      </c>
      <c r="I235" s="884" t="s">
        <v>680</v>
      </c>
      <c r="J235" s="885"/>
      <c r="K235" s="260"/>
    </row>
    <row r="236" spans="1:11" ht="15" customHeight="1">
      <c r="A236" s="94" t="s">
        <v>410</v>
      </c>
      <c r="B236" s="94" t="s">
        <v>423</v>
      </c>
      <c r="C236" s="5"/>
      <c r="D236" s="12" t="s">
        <v>34</v>
      </c>
      <c r="E236" s="751">
        <f>'2.3.комм услуги'!WA34</f>
        <v>437.39630276999998</v>
      </c>
      <c r="F236" s="743">
        <f>'2.3.комм услуги'!WC34</f>
        <v>3936.57</v>
      </c>
      <c r="G236" s="95">
        <v>3936.57</v>
      </c>
      <c r="H236" s="95">
        <v>3936.57</v>
      </c>
      <c r="I236" s="884" t="s">
        <v>680</v>
      </c>
      <c r="J236" s="885"/>
      <c r="K236" s="260"/>
    </row>
    <row r="237" spans="1:11" ht="15" customHeight="1">
      <c r="A237" s="94" t="s">
        <v>415</v>
      </c>
      <c r="B237" s="94" t="s">
        <v>422</v>
      </c>
      <c r="C237" s="5"/>
      <c r="D237" s="12" t="s">
        <v>34</v>
      </c>
      <c r="E237" s="751">
        <f>'2.3.комм услуги'!WA35</f>
        <v>435.97266667000002</v>
      </c>
      <c r="F237" s="743">
        <f>'2.3.комм услуги'!WC35</f>
        <v>3923.75</v>
      </c>
      <c r="G237" s="95">
        <v>3923.75</v>
      </c>
      <c r="H237" s="95">
        <v>3923.75</v>
      </c>
      <c r="I237" s="884" t="s">
        <v>680</v>
      </c>
      <c r="J237" s="885"/>
      <c r="K237" s="260"/>
    </row>
    <row r="238" spans="1:11" ht="15" customHeight="1">
      <c r="A238" s="94" t="s">
        <v>411</v>
      </c>
      <c r="B238" s="94" t="s">
        <v>423</v>
      </c>
      <c r="C238" s="5"/>
      <c r="D238" s="12" t="s">
        <v>34</v>
      </c>
      <c r="E238" s="751">
        <f>'2.3.комм услуги'!WA36</f>
        <v>437.54257143000001</v>
      </c>
      <c r="F238" s="743">
        <f>'2.3.комм услуги'!WC36</f>
        <v>3937.88</v>
      </c>
      <c r="G238" s="95">
        <v>3937.88</v>
      </c>
      <c r="H238" s="95">
        <v>3937.88</v>
      </c>
      <c r="I238" s="884" t="s">
        <v>680</v>
      </c>
      <c r="J238" s="885"/>
      <c r="K238" s="260"/>
    </row>
    <row r="239" spans="1:11" ht="15" customHeight="1">
      <c r="A239" s="85" t="s">
        <v>416</v>
      </c>
      <c r="B239" s="85" t="s">
        <v>421</v>
      </c>
      <c r="C239" s="5"/>
      <c r="D239" s="12" t="s">
        <v>34</v>
      </c>
      <c r="E239" s="751">
        <f>'2.3.комм услуги'!WA37</f>
        <v>0</v>
      </c>
      <c r="F239" s="743">
        <f>'2.3.комм услуги'!WC37</f>
        <v>0</v>
      </c>
      <c r="G239" s="95">
        <v>0</v>
      </c>
      <c r="H239" s="95">
        <v>0</v>
      </c>
      <c r="I239" s="884" t="s">
        <v>680</v>
      </c>
      <c r="J239" s="885"/>
      <c r="K239" s="260"/>
    </row>
    <row r="240" spans="1:11" ht="15" customHeight="1">
      <c r="A240" s="444" t="s">
        <v>412</v>
      </c>
      <c r="B240" s="12" t="s">
        <v>424</v>
      </c>
      <c r="C240" s="5"/>
      <c r="D240" s="12" t="s">
        <v>34</v>
      </c>
      <c r="E240" s="751">
        <f>'2.3.комм услуги'!WA38</f>
        <v>437.52230768999999</v>
      </c>
      <c r="F240" s="743">
        <f>'2.3.комм услуги'!WC38</f>
        <v>3937.7</v>
      </c>
      <c r="G240" s="95">
        <v>3937.7</v>
      </c>
      <c r="H240" s="95">
        <v>3937.7</v>
      </c>
      <c r="I240" s="884" t="s">
        <v>680</v>
      </c>
      <c r="J240" s="885"/>
      <c r="K240" s="260"/>
    </row>
    <row r="241" spans="1:11" ht="15" customHeight="1">
      <c r="A241" s="85" t="s">
        <v>417</v>
      </c>
      <c r="B241" s="85" t="s">
        <v>421</v>
      </c>
      <c r="C241" s="5"/>
      <c r="D241" s="12" t="s">
        <v>34</v>
      </c>
      <c r="E241" s="751">
        <f>'2.3.комм услуги'!WA39</f>
        <v>0</v>
      </c>
      <c r="F241" s="743">
        <f>'2.3.комм услуги'!WC39</f>
        <v>0</v>
      </c>
      <c r="G241" s="95">
        <v>0</v>
      </c>
      <c r="H241" s="95">
        <v>0</v>
      </c>
      <c r="I241" s="884" t="s">
        <v>680</v>
      </c>
      <c r="J241" s="885"/>
      <c r="K241" s="260"/>
    </row>
    <row r="242" spans="1:11" ht="15" customHeight="1">
      <c r="A242" s="444" t="s">
        <v>413</v>
      </c>
      <c r="B242" s="12" t="s">
        <v>424</v>
      </c>
      <c r="C242" s="5"/>
      <c r="D242" s="12" t="s">
        <v>34</v>
      </c>
      <c r="E242" s="751">
        <f>'2.3.комм услуги'!WA40</f>
        <v>437.05</v>
      </c>
      <c r="F242" s="743">
        <f>'2.3.комм услуги'!WC40</f>
        <v>3933.45</v>
      </c>
      <c r="G242" s="95">
        <v>3933.45</v>
      </c>
      <c r="H242" s="95">
        <v>3933.45</v>
      </c>
      <c r="I242" s="884" t="s">
        <v>680</v>
      </c>
      <c r="J242" s="885"/>
      <c r="K242" s="260"/>
    </row>
    <row r="243" spans="1:11" ht="15" customHeight="1">
      <c r="A243" s="541"/>
      <c r="B243" s="12"/>
      <c r="C243" s="5"/>
      <c r="D243" s="12"/>
      <c r="E243" s="751"/>
      <c r="F243" s="743"/>
      <c r="G243" s="95"/>
      <c r="H243" s="95"/>
      <c r="I243" s="545"/>
      <c r="J243" s="546"/>
      <c r="K243" s="260"/>
    </row>
    <row r="244" spans="1:11">
      <c r="A244" s="499" t="s">
        <v>425</v>
      </c>
      <c r="B244" s="7"/>
      <c r="C244" s="6"/>
      <c r="D244" s="16"/>
      <c r="E244" s="7"/>
      <c r="F244" s="92"/>
      <c r="G244" s="92"/>
      <c r="H244" s="92"/>
      <c r="I244" s="502"/>
      <c r="J244" s="503"/>
      <c r="K244" s="261"/>
    </row>
    <row r="245" spans="1:11" ht="15" customHeight="1">
      <c r="A245" s="12" t="s">
        <v>992</v>
      </c>
      <c r="B245" s="12" t="s">
        <v>426</v>
      </c>
      <c r="C245" s="5"/>
      <c r="D245" s="12" t="s">
        <v>252</v>
      </c>
      <c r="E245" s="13" t="s">
        <v>437</v>
      </c>
      <c r="F245" s="95">
        <v>0</v>
      </c>
      <c r="G245" s="95">
        <v>0</v>
      </c>
      <c r="H245" s="95">
        <v>0</v>
      </c>
      <c r="I245" s="545"/>
      <c r="J245" s="546"/>
      <c r="K245" s="260"/>
    </row>
    <row r="246" spans="1:11" ht="15" customHeight="1">
      <c r="A246" s="12" t="s">
        <v>993</v>
      </c>
      <c r="B246" s="12" t="s">
        <v>427</v>
      </c>
      <c r="C246" s="5"/>
      <c r="D246" s="12" t="s">
        <v>252</v>
      </c>
      <c r="E246" s="13" t="s">
        <v>437</v>
      </c>
      <c r="F246" s="95">
        <v>0</v>
      </c>
      <c r="G246" s="95">
        <v>0</v>
      </c>
      <c r="H246" s="95">
        <v>0</v>
      </c>
      <c r="I246" s="545"/>
      <c r="J246" s="546"/>
      <c r="K246" s="260"/>
    </row>
    <row r="247" spans="1:11" ht="15" customHeight="1">
      <c r="A247" s="12" t="s">
        <v>994</v>
      </c>
      <c r="B247" s="12" t="s">
        <v>428</v>
      </c>
      <c r="C247" s="5"/>
      <c r="D247" s="12" t="s">
        <v>252</v>
      </c>
      <c r="E247" s="13" t="s">
        <v>437</v>
      </c>
      <c r="F247" s="95">
        <v>0</v>
      </c>
      <c r="G247" s="95">
        <v>0</v>
      </c>
      <c r="H247" s="95">
        <v>0</v>
      </c>
      <c r="I247" s="545"/>
      <c r="J247" s="546"/>
      <c r="K247" s="260"/>
    </row>
    <row r="248" spans="1:11" ht="15" customHeight="1">
      <c r="A248" s="12" t="s">
        <v>1318</v>
      </c>
      <c r="B248" s="12" t="s">
        <v>429</v>
      </c>
      <c r="C248" s="5"/>
      <c r="D248" s="12" t="s">
        <v>252</v>
      </c>
      <c r="E248" s="13" t="s">
        <v>437</v>
      </c>
      <c r="F248" s="95">
        <v>0</v>
      </c>
      <c r="G248" s="95">
        <v>0</v>
      </c>
      <c r="H248" s="95">
        <v>0</v>
      </c>
      <c r="I248" s="545"/>
      <c r="J248" s="546"/>
      <c r="K248" s="260"/>
    </row>
    <row r="249" spans="1:11" ht="15" customHeight="1">
      <c r="A249" s="12" t="s">
        <v>996</v>
      </c>
      <c r="B249" s="12" t="s">
        <v>430</v>
      </c>
      <c r="C249" s="5"/>
      <c r="D249" s="12" t="s">
        <v>252</v>
      </c>
      <c r="E249" s="13" t="s">
        <v>437</v>
      </c>
      <c r="F249" s="95">
        <v>0</v>
      </c>
      <c r="G249" s="95">
        <v>0</v>
      </c>
      <c r="H249" s="95">
        <v>0</v>
      </c>
      <c r="I249" s="545"/>
      <c r="J249" s="546"/>
      <c r="K249" s="260"/>
    </row>
    <row r="250" spans="1:11" ht="15" customHeight="1">
      <c r="A250" s="94" t="s">
        <v>997</v>
      </c>
      <c r="B250" s="94" t="s">
        <v>431</v>
      </c>
      <c r="C250" s="5"/>
      <c r="D250" s="12" t="s">
        <v>252</v>
      </c>
      <c r="E250" s="13" t="s">
        <v>437</v>
      </c>
      <c r="F250" s="95">
        <v>0</v>
      </c>
      <c r="G250" s="95">
        <v>0</v>
      </c>
      <c r="H250" s="95">
        <v>0</v>
      </c>
      <c r="I250" s="545"/>
      <c r="J250" s="546"/>
      <c r="K250" s="260"/>
    </row>
    <row r="251" spans="1:11" ht="15" customHeight="1">
      <c r="A251" s="94" t="s">
        <v>998</v>
      </c>
      <c r="B251" s="94" t="s">
        <v>432</v>
      </c>
      <c r="C251" s="5"/>
      <c r="D251" s="12" t="s">
        <v>252</v>
      </c>
      <c r="E251" s="13" t="s">
        <v>437</v>
      </c>
      <c r="F251" s="95">
        <v>0</v>
      </c>
      <c r="G251" s="95">
        <v>0</v>
      </c>
      <c r="H251" s="95">
        <v>0</v>
      </c>
      <c r="I251" s="545"/>
      <c r="J251" s="546"/>
      <c r="K251" s="260"/>
    </row>
    <row r="252" spans="1:11" ht="15" customHeight="1">
      <c r="A252" s="94" t="s">
        <v>999</v>
      </c>
      <c r="B252" s="94" t="s">
        <v>433</v>
      </c>
      <c r="C252" s="5"/>
      <c r="D252" s="12" t="s">
        <v>252</v>
      </c>
      <c r="E252" s="13" t="s">
        <v>437</v>
      </c>
      <c r="F252" s="95">
        <v>0</v>
      </c>
      <c r="G252" s="95">
        <v>0</v>
      </c>
      <c r="H252" s="95">
        <v>0</v>
      </c>
      <c r="I252" s="545"/>
      <c r="J252" s="546"/>
      <c r="K252" s="260"/>
    </row>
    <row r="253" spans="1:11" ht="15" customHeight="1">
      <c r="A253" s="94" t="s">
        <v>1319</v>
      </c>
      <c r="B253" s="94" t="s">
        <v>434</v>
      </c>
      <c r="C253" s="5"/>
      <c r="D253" s="12" t="s">
        <v>252</v>
      </c>
      <c r="E253" s="13" t="s">
        <v>437</v>
      </c>
      <c r="F253" s="95">
        <v>0</v>
      </c>
      <c r="G253" s="95">
        <v>0</v>
      </c>
      <c r="H253" s="95">
        <v>0</v>
      </c>
      <c r="I253" s="545"/>
      <c r="J253" s="546"/>
      <c r="K253" s="260"/>
    </row>
    <row r="254" spans="1:11" ht="15" customHeight="1">
      <c r="A254" s="94" t="s">
        <v>1000</v>
      </c>
      <c r="B254" s="94" t="s">
        <v>435</v>
      </c>
      <c r="C254" s="5"/>
      <c r="D254" s="12" t="s">
        <v>252</v>
      </c>
      <c r="E254" s="13" t="s">
        <v>437</v>
      </c>
      <c r="F254" s="95">
        <v>0</v>
      </c>
      <c r="G254" s="95">
        <v>0</v>
      </c>
      <c r="H254" s="95">
        <v>0</v>
      </c>
      <c r="I254" s="545"/>
      <c r="J254" s="546"/>
      <c r="K254" s="260"/>
    </row>
    <row r="255" spans="1:11" ht="27" customHeight="1">
      <c r="A255" s="7"/>
      <c r="B255" s="7"/>
      <c r="C255" s="6" t="s">
        <v>42</v>
      </c>
      <c r="D255" s="16" t="s">
        <v>43</v>
      </c>
      <c r="E255" s="7"/>
      <c r="F255" s="92"/>
      <c r="G255" s="92"/>
      <c r="H255" s="92"/>
      <c r="I255" s="502"/>
      <c r="J255" s="503"/>
      <c r="K255" s="261"/>
    </row>
    <row r="256" spans="1:11" ht="27" customHeight="1">
      <c r="A256" s="499" t="s">
        <v>420</v>
      </c>
      <c r="B256" s="7"/>
      <c r="C256" s="6"/>
      <c r="D256" s="16"/>
      <c r="E256" s="7"/>
      <c r="F256" s="92"/>
      <c r="G256" s="92"/>
      <c r="H256" s="92"/>
      <c r="I256" s="502"/>
      <c r="J256" s="503"/>
      <c r="K256" s="261"/>
    </row>
    <row r="257" spans="1:11" ht="15" customHeight="1">
      <c r="A257" s="444" t="s">
        <v>414</v>
      </c>
      <c r="B257" s="12" t="s">
        <v>421</v>
      </c>
      <c r="C257" s="5"/>
      <c r="D257" s="12" t="s">
        <v>35</v>
      </c>
      <c r="E257" s="751">
        <f>'2.3.комм услуги'!WA44</f>
        <v>1.4001722000000001</v>
      </c>
      <c r="F257" s="743">
        <f>'2.3.комм услуги'!WC44</f>
        <v>3382.84</v>
      </c>
      <c r="G257" s="95">
        <v>3382.84</v>
      </c>
      <c r="H257" s="95">
        <v>3382.84</v>
      </c>
      <c r="I257" s="884" t="s">
        <v>680</v>
      </c>
      <c r="J257" s="885"/>
      <c r="K257" s="260"/>
    </row>
    <row r="258" spans="1:11" ht="15" customHeight="1">
      <c r="A258" s="444" t="s">
        <v>406</v>
      </c>
      <c r="B258" s="12" t="s">
        <v>424</v>
      </c>
      <c r="C258" s="5"/>
      <c r="D258" s="12" t="s">
        <v>35</v>
      </c>
      <c r="E258" s="751">
        <f>'2.3.комм услуги'!WA45</f>
        <v>1.4001464800000001</v>
      </c>
      <c r="F258" s="743">
        <f>'2.3.комм услуги'!WC45</f>
        <v>3382.78</v>
      </c>
      <c r="G258" s="95">
        <v>3382.78</v>
      </c>
      <c r="H258" s="95">
        <v>3382.78</v>
      </c>
      <c r="I258" s="884" t="s">
        <v>680</v>
      </c>
      <c r="J258" s="885"/>
      <c r="K258" s="260"/>
    </row>
    <row r="259" spans="1:11" ht="15" customHeight="1">
      <c r="A259" s="444" t="s">
        <v>836</v>
      </c>
      <c r="B259" s="12" t="s">
        <v>421</v>
      </c>
      <c r="C259" s="5"/>
      <c r="D259" s="12" t="s">
        <v>35</v>
      </c>
      <c r="E259" s="751">
        <f>'2.3.комм услуги'!WA46</f>
        <v>1.40107143</v>
      </c>
      <c r="F259" s="743">
        <f>'2.3.комм услуги'!WC46</f>
        <v>3385.02</v>
      </c>
      <c r="G259" s="95">
        <v>3385.02</v>
      </c>
      <c r="H259" s="95">
        <v>3385.02</v>
      </c>
      <c r="I259" s="884" t="s">
        <v>680</v>
      </c>
      <c r="J259" s="885"/>
      <c r="K259" s="260"/>
    </row>
    <row r="260" spans="1:11" ht="30" customHeight="1">
      <c r="A260" s="444" t="s">
        <v>407</v>
      </c>
      <c r="B260" s="12" t="s">
        <v>424</v>
      </c>
      <c r="C260" s="5"/>
      <c r="D260" s="12" t="s">
        <v>35</v>
      </c>
      <c r="E260" s="751">
        <f>'2.3.комм услуги'!WA47</f>
        <v>1.4001379300000001</v>
      </c>
      <c r="F260" s="743">
        <f>'2.3.комм услуги'!WC47</f>
        <v>3382.76</v>
      </c>
      <c r="G260" s="95">
        <v>3382.76</v>
      </c>
      <c r="H260" s="95">
        <v>3382.76</v>
      </c>
      <c r="I260" s="884" t="s">
        <v>680</v>
      </c>
      <c r="J260" s="885"/>
      <c r="K260" s="260"/>
    </row>
    <row r="261" spans="1:11" ht="15" customHeight="1">
      <c r="A261" s="444" t="s">
        <v>408</v>
      </c>
      <c r="B261" s="12" t="s">
        <v>424</v>
      </c>
      <c r="C261" s="5"/>
      <c r="D261" s="12" t="s">
        <v>35</v>
      </c>
      <c r="E261" s="751">
        <f>'2.3.комм услуги'!WA48</f>
        <v>1.40027027</v>
      </c>
      <c r="F261" s="743">
        <f>'2.3.комм услуги'!WC48</f>
        <v>3383.08</v>
      </c>
      <c r="G261" s="95">
        <v>3383.08</v>
      </c>
      <c r="H261" s="95">
        <v>3383.08</v>
      </c>
      <c r="I261" s="884" t="s">
        <v>680</v>
      </c>
      <c r="J261" s="885"/>
      <c r="K261" s="260"/>
    </row>
    <row r="262" spans="1:11" ht="15" customHeight="1">
      <c r="A262" s="85" t="s">
        <v>409</v>
      </c>
      <c r="B262" s="85" t="s">
        <v>423</v>
      </c>
      <c r="C262" s="5"/>
      <c r="D262" s="12" t="s">
        <v>35</v>
      </c>
      <c r="E262" s="751">
        <f>'2.3.комм услуги'!WA49</f>
        <v>0</v>
      </c>
      <c r="F262" s="743">
        <f>'2.3.комм услуги'!WC49</f>
        <v>0</v>
      </c>
      <c r="G262" s="95">
        <v>0</v>
      </c>
      <c r="H262" s="95">
        <v>0</v>
      </c>
      <c r="I262" s="884" t="s">
        <v>680</v>
      </c>
      <c r="J262" s="885"/>
      <c r="K262" s="260"/>
    </row>
    <row r="263" spans="1:11" ht="15" customHeight="1">
      <c r="A263" s="94" t="s">
        <v>410</v>
      </c>
      <c r="B263" s="94" t="s">
        <v>423</v>
      </c>
      <c r="C263" s="5"/>
      <c r="D263" s="12" t="s">
        <v>35</v>
      </c>
      <c r="E263" s="751">
        <f>'2.3.комм услуги'!WA50</f>
        <v>1.4002474499999999</v>
      </c>
      <c r="F263" s="743">
        <f>'2.3.комм услуги'!WC50</f>
        <v>3383.03</v>
      </c>
      <c r="G263" s="95">
        <v>3383.03</v>
      </c>
      <c r="H263" s="95">
        <v>3383.03</v>
      </c>
      <c r="I263" s="884" t="s">
        <v>680</v>
      </c>
      <c r="J263" s="885"/>
      <c r="K263" s="260"/>
    </row>
    <row r="264" spans="1:11" ht="15" customHeight="1">
      <c r="A264" s="94" t="s">
        <v>415</v>
      </c>
      <c r="B264" s="94" t="s">
        <v>422</v>
      </c>
      <c r="C264" s="5"/>
      <c r="D264" s="12" t="s">
        <v>35</v>
      </c>
      <c r="E264" s="751">
        <f>'2.3.комм услуги'!WA51</f>
        <v>1.3959999999999999</v>
      </c>
      <c r="F264" s="743">
        <f>'2.3.комм услуги'!WC51</f>
        <v>3372.76</v>
      </c>
      <c r="G264" s="95">
        <v>3372.76</v>
      </c>
      <c r="H264" s="95">
        <v>3372.76</v>
      </c>
      <c r="I264" s="884" t="s">
        <v>680</v>
      </c>
      <c r="J264" s="885"/>
      <c r="K264" s="260"/>
    </row>
    <row r="265" spans="1:11" ht="15" customHeight="1">
      <c r="A265" s="94" t="s">
        <v>411</v>
      </c>
      <c r="B265" s="94" t="s">
        <v>423</v>
      </c>
      <c r="C265" s="5"/>
      <c r="D265" s="12" t="s">
        <v>35</v>
      </c>
      <c r="E265" s="751">
        <f>'2.3.комм услуги'!WA52</f>
        <v>1.4007619</v>
      </c>
      <c r="F265" s="743">
        <f>'2.3.комм услуги'!WC52</f>
        <v>3384.27</v>
      </c>
      <c r="G265" s="95">
        <v>3384.27</v>
      </c>
      <c r="H265" s="95">
        <v>3384.27</v>
      </c>
      <c r="I265" s="884" t="s">
        <v>680</v>
      </c>
      <c r="J265" s="885"/>
      <c r="K265" s="260"/>
    </row>
    <row r="266" spans="1:11" ht="15" customHeight="1">
      <c r="A266" s="85" t="s">
        <v>416</v>
      </c>
      <c r="B266" s="85" t="s">
        <v>421</v>
      </c>
      <c r="C266" s="5"/>
      <c r="D266" s="12" t="s">
        <v>35</v>
      </c>
      <c r="E266" s="751">
        <f>'2.3.комм услуги'!WA53</f>
        <v>0</v>
      </c>
      <c r="F266" s="743">
        <f>'2.3.комм услуги'!WC53</f>
        <v>0</v>
      </c>
      <c r="G266" s="95">
        <v>0</v>
      </c>
      <c r="H266" s="95">
        <v>0</v>
      </c>
      <c r="I266" s="884" t="s">
        <v>680</v>
      </c>
      <c r="J266" s="885"/>
      <c r="K266" s="260"/>
    </row>
    <row r="267" spans="1:11" ht="15" customHeight="1">
      <c r="A267" s="444" t="s">
        <v>412</v>
      </c>
      <c r="B267" s="12" t="s">
        <v>424</v>
      </c>
      <c r="C267" s="5"/>
      <c r="D267" s="12" t="s">
        <v>35</v>
      </c>
      <c r="E267" s="751">
        <f>'2.3.комм услуги'!WA54</f>
        <v>1.4007692300000001</v>
      </c>
      <c r="F267" s="743">
        <f>'2.3.комм услуги'!WC54</f>
        <v>3384.29</v>
      </c>
      <c r="G267" s="95">
        <v>3384.29</v>
      </c>
      <c r="H267" s="95">
        <v>3384.29</v>
      </c>
      <c r="I267" s="884" t="s">
        <v>680</v>
      </c>
      <c r="J267" s="885"/>
      <c r="K267" s="260"/>
    </row>
    <row r="268" spans="1:11" ht="15" customHeight="1">
      <c r="A268" s="85" t="s">
        <v>417</v>
      </c>
      <c r="B268" s="85" t="s">
        <v>421</v>
      </c>
      <c r="C268" s="5"/>
      <c r="D268" s="12" t="s">
        <v>35</v>
      </c>
      <c r="E268" s="751">
        <f>'2.3.комм услуги'!WA55</f>
        <v>0</v>
      </c>
      <c r="F268" s="743">
        <f>'2.3.комм услуги'!WC55</f>
        <v>0</v>
      </c>
      <c r="G268" s="95">
        <v>0</v>
      </c>
      <c r="H268" s="95">
        <v>0</v>
      </c>
      <c r="I268" s="884" t="s">
        <v>680</v>
      </c>
      <c r="J268" s="885"/>
      <c r="K268" s="260"/>
    </row>
    <row r="269" spans="1:11" ht="15" customHeight="1">
      <c r="A269" s="444" t="s">
        <v>413</v>
      </c>
      <c r="B269" s="12" t="s">
        <v>424</v>
      </c>
      <c r="C269" s="5"/>
      <c r="D269" s="12" t="s">
        <v>35</v>
      </c>
      <c r="E269" s="751">
        <f>'2.3.комм услуги'!WA56</f>
        <v>1.39917647</v>
      </c>
      <c r="F269" s="743">
        <f>'2.3.комм услуги'!WC56</f>
        <v>3380.44</v>
      </c>
      <c r="G269" s="95">
        <v>3380.44</v>
      </c>
      <c r="H269" s="95">
        <v>3380.44</v>
      </c>
      <c r="I269" s="884" t="s">
        <v>680</v>
      </c>
      <c r="J269" s="885"/>
      <c r="K269" s="260"/>
    </row>
    <row r="270" spans="1:11" ht="15" customHeight="1">
      <c r="A270" s="541"/>
      <c r="B270" s="12"/>
      <c r="C270" s="5"/>
      <c r="D270" s="12"/>
      <c r="E270" s="751"/>
      <c r="F270" s="743"/>
      <c r="G270" s="95"/>
      <c r="H270" s="95"/>
      <c r="I270" s="545"/>
      <c r="J270" s="546"/>
      <c r="K270" s="260"/>
    </row>
    <row r="271" spans="1:11">
      <c r="A271" s="499" t="s">
        <v>425</v>
      </c>
      <c r="B271" s="7"/>
      <c r="C271" s="6"/>
      <c r="D271" s="16"/>
      <c r="E271" s="7"/>
      <c r="F271" s="92"/>
      <c r="G271" s="92"/>
      <c r="H271" s="92"/>
      <c r="I271" s="502"/>
      <c r="J271" s="503"/>
      <c r="K271" s="261"/>
    </row>
    <row r="272" spans="1:11" ht="15" customHeight="1">
      <c r="A272" s="12" t="s">
        <v>992</v>
      </c>
      <c r="B272" s="12" t="s">
        <v>426</v>
      </c>
      <c r="C272" s="5"/>
      <c r="D272" s="12" t="s">
        <v>252</v>
      </c>
      <c r="E272" s="13" t="s">
        <v>437</v>
      </c>
      <c r="F272" s="95">
        <v>0</v>
      </c>
      <c r="G272" s="95">
        <v>0</v>
      </c>
      <c r="H272" s="95">
        <v>0</v>
      </c>
      <c r="I272" s="545"/>
      <c r="J272" s="546"/>
      <c r="K272" s="260"/>
    </row>
    <row r="273" spans="1:11" ht="15" customHeight="1">
      <c r="A273" s="12" t="s">
        <v>993</v>
      </c>
      <c r="B273" s="12" t="s">
        <v>427</v>
      </c>
      <c r="C273" s="5"/>
      <c r="D273" s="12" t="s">
        <v>252</v>
      </c>
      <c r="E273" s="13" t="s">
        <v>437</v>
      </c>
      <c r="F273" s="95">
        <v>0</v>
      </c>
      <c r="G273" s="95">
        <v>0</v>
      </c>
      <c r="H273" s="95">
        <v>0</v>
      </c>
      <c r="I273" s="545"/>
      <c r="J273" s="546"/>
      <c r="K273" s="260"/>
    </row>
    <row r="274" spans="1:11" ht="15" customHeight="1">
      <c r="A274" s="12" t="s">
        <v>994</v>
      </c>
      <c r="B274" s="12" t="s">
        <v>428</v>
      </c>
      <c r="C274" s="5"/>
      <c r="D274" s="12" t="s">
        <v>252</v>
      </c>
      <c r="E274" s="13" t="s">
        <v>437</v>
      </c>
      <c r="F274" s="95">
        <v>0</v>
      </c>
      <c r="G274" s="95">
        <v>0</v>
      </c>
      <c r="H274" s="95">
        <v>0</v>
      </c>
      <c r="I274" s="545"/>
      <c r="J274" s="546"/>
      <c r="K274" s="260"/>
    </row>
    <row r="275" spans="1:11" ht="15" customHeight="1">
      <c r="A275" s="12" t="s">
        <v>1318</v>
      </c>
      <c r="B275" s="12" t="s">
        <v>429</v>
      </c>
      <c r="C275" s="5"/>
      <c r="D275" s="12" t="s">
        <v>252</v>
      </c>
      <c r="E275" s="13" t="s">
        <v>437</v>
      </c>
      <c r="F275" s="95">
        <v>0</v>
      </c>
      <c r="G275" s="95">
        <v>0</v>
      </c>
      <c r="H275" s="95">
        <v>0</v>
      </c>
      <c r="I275" s="545"/>
      <c r="J275" s="546"/>
      <c r="K275" s="260"/>
    </row>
    <row r="276" spans="1:11" ht="15" customHeight="1">
      <c r="A276" s="12" t="s">
        <v>996</v>
      </c>
      <c r="B276" s="12" t="s">
        <v>430</v>
      </c>
      <c r="C276" s="5"/>
      <c r="D276" s="12" t="s">
        <v>252</v>
      </c>
      <c r="E276" s="13" t="s">
        <v>437</v>
      </c>
      <c r="F276" s="95">
        <v>0</v>
      </c>
      <c r="G276" s="95">
        <v>0</v>
      </c>
      <c r="H276" s="95">
        <v>0</v>
      </c>
      <c r="I276" s="545"/>
      <c r="J276" s="546"/>
      <c r="K276" s="260"/>
    </row>
    <row r="277" spans="1:11" ht="15" customHeight="1">
      <c r="A277" s="94" t="s">
        <v>997</v>
      </c>
      <c r="B277" s="94" t="s">
        <v>431</v>
      </c>
      <c r="C277" s="5"/>
      <c r="D277" s="12" t="s">
        <v>252</v>
      </c>
      <c r="E277" s="13" t="s">
        <v>437</v>
      </c>
      <c r="F277" s="95">
        <v>0</v>
      </c>
      <c r="G277" s="95">
        <v>0</v>
      </c>
      <c r="H277" s="95">
        <v>0</v>
      </c>
      <c r="I277" s="545"/>
      <c r="J277" s="546"/>
      <c r="K277" s="260"/>
    </row>
    <row r="278" spans="1:11" ht="15" customHeight="1">
      <c r="A278" s="94" t="s">
        <v>998</v>
      </c>
      <c r="B278" s="94" t="s">
        <v>432</v>
      </c>
      <c r="C278" s="5"/>
      <c r="D278" s="12" t="s">
        <v>252</v>
      </c>
      <c r="E278" s="13" t="s">
        <v>437</v>
      </c>
      <c r="F278" s="95">
        <v>0</v>
      </c>
      <c r="G278" s="95">
        <v>0</v>
      </c>
      <c r="H278" s="95">
        <v>0</v>
      </c>
      <c r="I278" s="545"/>
      <c r="J278" s="546"/>
      <c r="K278" s="260"/>
    </row>
    <row r="279" spans="1:11" ht="15" customHeight="1">
      <c r="A279" s="94" t="s">
        <v>999</v>
      </c>
      <c r="B279" s="94" t="s">
        <v>433</v>
      </c>
      <c r="C279" s="5"/>
      <c r="D279" s="12" t="s">
        <v>252</v>
      </c>
      <c r="E279" s="13" t="s">
        <v>437</v>
      </c>
      <c r="F279" s="95">
        <v>0</v>
      </c>
      <c r="G279" s="95">
        <v>0</v>
      </c>
      <c r="H279" s="95">
        <v>0</v>
      </c>
      <c r="I279" s="545"/>
      <c r="J279" s="546"/>
      <c r="K279" s="260"/>
    </row>
    <row r="280" spans="1:11" ht="15" customHeight="1">
      <c r="A280" s="94" t="s">
        <v>1319</v>
      </c>
      <c r="B280" s="94" t="s">
        <v>434</v>
      </c>
      <c r="C280" s="5"/>
      <c r="D280" s="12" t="s">
        <v>252</v>
      </c>
      <c r="E280" s="13" t="s">
        <v>437</v>
      </c>
      <c r="F280" s="95">
        <v>0</v>
      </c>
      <c r="G280" s="95">
        <v>0</v>
      </c>
      <c r="H280" s="95">
        <v>0</v>
      </c>
      <c r="I280" s="545"/>
      <c r="J280" s="546"/>
      <c r="K280" s="260"/>
    </row>
    <row r="281" spans="1:11" ht="15" customHeight="1">
      <c r="A281" s="94" t="s">
        <v>1000</v>
      </c>
      <c r="B281" s="94" t="s">
        <v>435</v>
      </c>
      <c r="C281" s="5"/>
      <c r="D281" s="12" t="s">
        <v>252</v>
      </c>
      <c r="E281" s="13" t="s">
        <v>437</v>
      </c>
      <c r="F281" s="95">
        <v>0</v>
      </c>
      <c r="G281" s="95">
        <v>0</v>
      </c>
      <c r="H281" s="95">
        <v>0</v>
      </c>
      <c r="I281" s="545"/>
      <c r="J281" s="546"/>
      <c r="K281" s="260"/>
    </row>
    <row r="282" spans="1:11" ht="12" customHeight="1">
      <c r="A282" s="7"/>
      <c r="B282" s="7"/>
      <c r="C282" s="6" t="s">
        <v>44</v>
      </c>
      <c r="D282" s="16" t="s">
        <v>45</v>
      </c>
      <c r="E282" s="7"/>
      <c r="F282" s="92"/>
      <c r="G282" s="92"/>
      <c r="H282" s="92"/>
      <c r="I282" s="502"/>
      <c r="J282" s="503"/>
      <c r="K282" s="261"/>
    </row>
    <row r="283" spans="1:11" ht="36">
      <c r="A283" s="499" t="s">
        <v>420</v>
      </c>
      <c r="B283" s="7"/>
      <c r="C283" s="6"/>
      <c r="D283" s="16"/>
      <c r="E283" s="7"/>
      <c r="F283" s="92"/>
      <c r="G283" s="92"/>
      <c r="H283" s="92"/>
      <c r="I283" s="502"/>
      <c r="J283" s="503"/>
      <c r="K283" s="261"/>
    </row>
    <row r="284" spans="1:11" ht="15" customHeight="1">
      <c r="A284" s="444" t="s">
        <v>414</v>
      </c>
      <c r="B284" s="12" t="s">
        <v>421</v>
      </c>
      <c r="C284" s="5"/>
      <c r="D284" s="12" t="s">
        <v>33</v>
      </c>
      <c r="E284" s="751">
        <f>'2.3.комм услуги'!WA60</f>
        <v>14.72209717</v>
      </c>
      <c r="F284" s="743">
        <f>'2.3.комм услуги'!WC60</f>
        <v>757.75</v>
      </c>
      <c r="G284" s="95">
        <v>757.75</v>
      </c>
      <c r="H284" s="95">
        <v>757.75</v>
      </c>
      <c r="I284" s="884" t="s">
        <v>680</v>
      </c>
      <c r="J284" s="885"/>
      <c r="K284" s="260"/>
    </row>
    <row r="285" spans="1:11" ht="15" customHeight="1">
      <c r="A285" s="444" t="s">
        <v>406</v>
      </c>
      <c r="B285" s="12" t="s">
        <v>424</v>
      </c>
      <c r="C285" s="5"/>
      <c r="D285" s="12" t="s">
        <v>33</v>
      </c>
      <c r="E285" s="751">
        <f>'2.3.комм услуги'!WA61</f>
        <v>14.721837730000001</v>
      </c>
      <c r="F285" s="743">
        <f>'2.3.комм услуги'!WC61</f>
        <v>757.73</v>
      </c>
      <c r="G285" s="95">
        <v>757.73</v>
      </c>
      <c r="H285" s="95">
        <v>757.73</v>
      </c>
      <c r="I285" s="884" t="s">
        <v>680</v>
      </c>
      <c r="J285" s="885"/>
      <c r="K285" s="260"/>
    </row>
    <row r="286" spans="1:11" ht="15" customHeight="1">
      <c r="A286" s="444" t="s">
        <v>836</v>
      </c>
      <c r="B286" s="12" t="s">
        <v>421</v>
      </c>
      <c r="C286" s="5"/>
      <c r="D286" s="12" t="s">
        <v>33</v>
      </c>
      <c r="E286" s="751">
        <f>'2.3.комм услуги'!WA62</f>
        <v>14.73214286</v>
      </c>
      <c r="F286" s="743">
        <f>'2.3.комм услуги'!WC62</f>
        <v>758.26</v>
      </c>
      <c r="G286" s="95">
        <v>758.26</v>
      </c>
      <c r="H286" s="95">
        <v>758.26</v>
      </c>
      <c r="I286" s="884" t="s">
        <v>680</v>
      </c>
      <c r="J286" s="885"/>
      <c r="K286" s="260"/>
    </row>
    <row r="287" spans="1:11" ht="30" customHeight="1">
      <c r="A287" s="444" t="s">
        <v>407</v>
      </c>
      <c r="B287" s="12" t="s">
        <v>424</v>
      </c>
      <c r="C287" s="5"/>
      <c r="D287" s="12" t="s">
        <v>33</v>
      </c>
      <c r="E287" s="751">
        <f>'2.3.комм услуги'!WA63</f>
        <v>14.721793099999999</v>
      </c>
      <c r="F287" s="743">
        <f>'2.3.комм услуги'!WC63</f>
        <v>757.73</v>
      </c>
      <c r="G287" s="95">
        <v>757.73</v>
      </c>
      <c r="H287" s="95">
        <v>757.73</v>
      </c>
      <c r="I287" s="884" t="s">
        <v>680</v>
      </c>
      <c r="J287" s="885"/>
      <c r="K287" s="260"/>
    </row>
    <row r="288" spans="1:11" ht="15" customHeight="1">
      <c r="A288" s="444" t="s">
        <v>408</v>
      </c>
      <c r="B288" s="12" t="s">
        <v>424</v>
      </c>
      <c r="C288" s="5"/>
      <c r="D288" s="12" t="s">
        <v>33</v>
      </c>
      <c r="E288" s="751">
        <f>'2.3.комм услуги'!WA64</f>
        <v>14.723333330000001</v>
      </c>
      <c r="F288" s="743">
        <f>'2.3.комм услуги'!WC64</f>
        <v>757.81</v>
      </c>
      <c r="G288" s="95">
        <v>757.81</v>
      </c>
      <c r="H288" s="95">
        <v>757.81</v>
      </c>
      <c r="I288" s="884" t="s">
        <v>680</v>
      </c>
      <c r="J288" s="885"/>
      <c r="K288" s="260"/>
    </row>
    <row r="289" spans="1:11" ht="15" customHeight="1">
      <c r="A289" s="85" t="s">
        <v>409</v>
      </c>
      <c r="B289" s="85" t="s">
        <v>423</v>
      </c>
      <c r="C289" s="5"/>
      <c r="D289" s="12" t="s">
        <v>33</v>
      </c>
      <c r="E289" s="751">
        <f>'2.3.комм услуги'!WA65</f>
        <v>0</v>
      </c>
      <c r="F289" s="743">
        <f>'2.3.комм услуги'!WC65</f>
        <v>0</v>
      </c>
      <c r="G289" s="95">
        <v>0</v>
      </c>
      <c r="H289" s="95">
        <v>0</v>
      </c>
      <c r="I289" s="884" t="s">
        <v>680</v>
      </c>
      <c r="J289" s="885"/>
      <c r="K289" s="260"/>
    </row>
    <row r="290" spans="1:11" ht="15" customHeight="1">
      <c r="A290" s="94" t="s">
        <v>410</v>
      </c>
      <c r="B290" s="94" t="s">
        <v>423</v>
      </c>
      <c r="C290" s="5"/>
      <c r="D290" s="12" t="s">
        <v>33</v>
      </c>
      <c r="E290" s="751">
        <f>'2.3.комм услуги'!WA66</f>
        <v>14.722925760000001</v>
      </c>
      <c r="F290" s="743">
        <f>'2.3.комм услуги'!WC66</f>
        <v>757.79</v>
      </c>
      <c r="G290" s="95">
        <v>757.79</v>
      </c>
      <c r="H290" s="95">
        <v>757.79</v>
      </c>
      <c r="I290" s="884" t="s">
        <v>680</v>
      </c>
      <c r="J290" s="885"/>
      <c r="K290" s="260"/>
    </row>
    <row r="291" spans="1:11" ht="15" customHeight="1">
      <c r="A291" s="94" t="s">
        <v>415</v>
      </c>
      <c r="B291" s="94" t="s">
        <v>422</v>
      </c>
      <c r="C291" s="5"/>
      <c r="D291" s="12" t="s">
        <v>33</v>
      </c>
      <c r="E291" s="751">
        <f>'2.3.комм услуги'!WA67</f>
        <v>14.675333330000001</v>
      </c>
      <c r="F291" s="743">
        <f>'2.3.комм услуги'!WC67</f>
        <v>755.34</v>
      </c>
      <c r="G291" s="95">
        <v>755.34</v>
      </c>
      <c r="H291" s="95">
        <v>755.34</v>
      </c>
      <c r="I291" s="884" t="s">
        <v>680</v>
      </c>
      <c r="J291" s="885"/>
      <c r="K291" s="260"/>
    </row>
    <row r="292" spans="1:11" ht="15" customHeight="1">
      <c r="A292" s="94" t="s">
        <v>411</v>
      </c>
      <c r="B292" s="94" t="s">
        <v>423</v>
      </c>
      <c r="C292" s="5"/>
      <c r="D292" s="12" t="s">
        <v>33</v>
      </c>
      <c r="E292" s="751">
        <f>'2.3.комм услуги'!WA68</f>
        <v>14.727809519999999</v>
      </c>
      <c r="F292" s="743">
        <f>'2.3.комм услуги'!WC68</f>
        <v>758.04</v>
      </c>
      <c r="G292" s="95">
        <v>758.04</v>
      </c>
      <c r="H292" s="95">
        <v>758.04</v>
      </c>
      <c r="I292" s="884" t="s">
        <v>680</v>
      </c>
      <c r="J292" s="885"/>
      <c r="K292" s="260"/>
    </row>
    <row r="293" spans="1:11" ht="15" customHeight="1">
      <c r="A293" s="85" t="s">
        <v>416</v>
      </c>
      <c r="B293" s="85" t="s">
        <v>421</v>
      </c>
      <c r="C293" s="5"/>
      <c r="D293" s="12" t="s">
        <v>33</v>
      </c>
      <c r="E293" s="751">
        <f>'2.3.комм услуги'!WA69</f>
        <v>0</v>
      </c>
      <c r="F293" s="743">
        <f>'2.3.комм услуги'!WC69</f>
        <v>0</v>
      </c>
      <c r="G293" s="95">
        <v>0</v>
      </c>
      <c r="H293" s="95">
        <v>0</v>
      </c>
      <c r="I293" s="884" t="s">
        <v>680</v>
      </c>
      <c r="J293" s="885"/>
      <c r="K293" s="260"/>
    </row>
    <row r="294" spans="1:11" ht="15" customHeight="1">
      <c r="A294" s="444" t="s">
        <v>412</v>
      </c>
      <c r="B294" s="12" t="s">
        <v>424</v>
      </c>
      <c r="C294" s="5"/>
      <c r="D294" s="12" t="s">
        <v>33</v>
      </c>
      <c r="E294" s="751">
        <f>'2.3.комм услуги'!WA70</f>
        <v>14.72730769</v>
      </c>
      <c r="F294" s="743">
        <f>'2.3.комм услуги'!WC70</f>
        <v>758.01</v>
      </c>
      <c r="G294" s="95">
        <v>758.01</v>
      </c>
      <c r="H294" s="95">
        <v>758.01</v>
      </c>
      <c r="I294" s="884" t="s">
        <v>680</v>
      </c>
      <c r="J294" s="885"/>
      <c r="K294" s="260"/>
    </row>
    <row r="295" spans="1:11" ht="15" customHeight="1">
      <c r="A295" s="85" t="s">
        <v>417</v>
      </c>
      <c r="B295" s="85" t="s">
        <v>421</v>
      </c>
      <c r="C295" s="5"/>
      <c r="D295" s="12" t="s">
        <v>33</v>
      </c>
      <c r="E295" s="751">
        <f>'2.3.комм услуги'!WA71</f>
        <v>0</v>
      </c>
      <c r="F295" s="743">
        <f>'2.3.комм услуги'!WC71</f>
        <v>0</v>
      </c>
      <c r="G295" s="95">
        <v>0</v>
      </c>
      <c r="H295" s="95">
        <v>0</v>
      </c>
      <c r="I295" s="884" t="s">
        <v>680</v>
      </c>
      <c r="J295" s="885"/>
      <c r="K295" s="260"/>
    </row>
    <row r="296" spans="1:11" ht="15" customHeight="1">
      <c r="A296" s="444" t="s">
        <v>413</v>
      </c>
      <c r="B296" s="12" t="s">
        <v>424</v>
      </c>
      <c r="C296" s="5"/>
      <c r="D296" s="12" t="s">
        <v>33</v>
      </c>
      <c r="E296" s="751">
        <f>'2.3.комм услуги'!WA72</f>
        <v>14.71129412</v>
      </c>
      <c r="F296" s="743">
        <f>'2.3.комм услуги'!WC72</f>
        <v>757.19</v>
      </c>
      <c r="G296" s="95">
        <v>757.19</v>
      </c>
      <c r="H296" s="95">
        <v>757.19</v>
      </c>
      <c r="I296" s="884" t="s">
        <v>680</v>
      </c>
      <c r="J296" s="885"/>
      <c r="K296" s="260"/>
    </row>
    <row r="297" spans="1:11" ht="15" customHeight="1">
      <c r="A297" s="541"/>
      <c r="B297" s="12"/>
      <c r="C297" s="5"/>
      <c r="D297" s="12"/>
      <c r="E297" s="751"/>
      <c r="F297" s="743"/>
      <c r="G297" s="95"/>
      <c r="H297" s="95"/>
      <c r="I297" s="545"/>
      <c r="J297" s="546"/>
      <c r="K297" s="260"/>
    </row>
    <row r="298" spans="1:11">
      <c r="A298" s="499" t="s">
        <v>425</v>
      </c>
      <c r="B298" s="7"/>
      <c r="C298" s="6"/>
      <c r="D298" s="16"/>
      <c r="E298" s="7"/>
      <c r="F298" s="92"/>
      <c r="G298" s="92"/>
      <c r="H298" s="92"/>
      <c r="I298" s="502"/>
      <c r="J298" s="503"/>
      <c r="K298" s="261"/>
    </row>
    <row r="299" spans="1:11" ht="15" customHeight="1">
      <c r="A299" s="12" t="s">
        <v>992</v>
      </c>
      <c r="B299" s="12" t="s">
        <v>426</v>
      </c>
      <c r="C299" s="5"/>
      <c r="D299" s="12" t="s">
        <v>252</v>
      </c>
      <c r="E299" s="13" t="s">
        <v>437</v>
      </c>
      <c r="F299" s="95">
        <v>0</v>
      </c>
      <c r="G299" s="95">
        <v>0</v>
      </c>
      <c r="H299" s="95">
        <v>0</v>
      </c>
      <c r="I299" s="545"/>
      <c r="J299" s="546"/>
      <c r="K299" s="260"/>
    </row>
    <row r="300" spans="1:11" ht="15" customHeight="1">
      <c r="A300" s="12" t="s">
        <v>993</v>
      </c>
      <c r="B300" s="12" t="s">
        <v>427</v>
      </c>
      <c r="C300" s="5"/>
      <c r="D300" s="12" t="s">
        <v>252</v>
      </c>
      <c r="E300" s="13" t="s">
        <v>437</v>
      </c>
      <c r="F300" s="95">
        <v>0</v>
      </c>
      <c r="G300" s="95">
        <v>0</v>
      </c>
      <c r="H300" s="95">
        <v>0</v>
      </c>
      <c r="I300" s="545"/>
      <c r="J300" s="546"/>
      <c r="K300" s="260"/>
    </row>
    <row r="301" spans="1:11" ht="15" customHeight="1">
      <c r="A301" s="12" t="s">
        <v>994</v>
      </c>
      <c r="B301" s="12" t="s">
        <v>428</v>
      </c>
      <c r="C301" s="5"/>
      <c r="D301" s="12" t="s">
        <v>252</v>
      </c>
      <c r="E301" s="13" t="s">
        <v>437</v>
      </c>
      <c r="F301" s="95">
        <v>0</v>
      </c>
      <c r="G301" s="95">
        <v>0</v>
      </c>
      <c r="H301" s="95">
        <v>0</v>
      </c>
      <c r="I301" s="545"/>
      <c r="J301" s="546"/>
      <c r="K301" s="260"/>
    </row>
    <row r="302" spans="1:11" ht="15" customHeight="1">
      <c r="A302" s="12" t="s">
        <v>1318</v>
      </c>
      <c r="B302" s="12" t="s">
        <v>429</v>
      </c>
      <c r="C302" s="5"/>
      <c r="D302" s="12" t="s">
        <v>252</v>
      </c>
      <c r="E302" s="13" t="s">
        <v>437</v>
      </c>
      <c r="F302" s="95">
        <v>0</v>
      </c>
      <c r="G302" s="95">
        <v>0</v>
      </c>
      <c r="H302" s="95">
        <v>0</v>
      </c>
      <c r="I302" s="545"/>
      <c r="J302" s="546"/>
      <c r="K302" s="260"/>
    </row>
    <row r="303" spans="1:11" ht="15" customHeight="1">
      <c r="A303" s="12" t="s">
        <v>996</v>
      </c>
      <c r="B303" s="12" t="s">
        <v>430</v>
      </c>
      <c r="C303" s="5"/>
      <c r="D303" s="12" t="s">
        <v>252</v>
      </c>
      <c r="E303" s="13" t="s">
        <v>437</v>
      </c>
      <c r="F303" s="95">
        <v>0</v>
      </c>
      <c r="G303" s="95">
        <v>0</v>
      </c>
      <c r="H303" s="95">
        <v>0</v>
      </c>
      <c r="I303" s="545"/>
      <c r="J303" s="546"/>
      <c r="K303" s="260"/>
    </row>
    <row r="304" spans="1:11" ht="15" customHeight="1">
      <c r="A304" s="94" t="s">
        <v>997</v>
      </c>
      <c r="B304" s="94" t="s">
        <v>431</v>
      </c>
      <c r="C304" s="5"/>
      <c r="D304" s="12" t="s">
        <v>252</v>
      </c>
      <c r="E304" s="13" t="s">
        <v>437</v>
      </c>
      <c r="F304" s="95">
        <v>0</v>
      </c>
      <c r="G304" s="95">
        <v>0</v>
      </c>
      <c r="H304" s="95">
        <v>0</v>
      </c>
      <c r="I304" s="545"/>
      <c r="J304" s="546"/>
      <c r="K304" s="260"/>
    </row>
    <row r="305" spans="1:11" ht="15" customHeight="1">
      <c r="A305" s="94" t="s">
        <v>998</v>
      </c>
      <c r="B305" s="94" t="s">
        <v>432</v>
      </c>
      <c r="C305" s="5"/>
      <c r="D305" s="12" t="s">
        <v>252</v>
      </c>
      <c r="E305" s="13" t="s">
        <v>437</v>
      </c>
      <c r="F305" s="95">
        <v>0</v>
      </c>
      <c r="G305" s="95">
        <v>0</v>
      </c>
      <c r="H305" s="95">
        <v>0</v>
      </c>
      <c r="I305" s="545"/>
      <c r="J305" s="546"/>
      <c r="K305" s="260"/>
    </row>
    <row r="306" spans="1:11" ht="15" customHeight="1">
      <c r="A306" s="94" t="s">
        <v>999</v>
      </c>
      <c r="B306" s="94" t="s">
        <v>433</v>
      </c>
      <c r="C306" s="5"/>
      <c r="D306" s="12" t="s">
        <v>252</v>
      </c>
      <c r="E306" s="13" t="s">
        <v>437</v>
      </c>
      <c r="F306" s="95">
        <v>0</v>
      </c>
      <c r="G306" s="95">
        <v>0</v>
      </c>
      <c r="H306" s="95">
        <v>0</v>
      </c>
      <c r="I306" s="545"/>
      <c r="J306" s="546"/>
      <c r="K306" s="260"/>
    </row>
    <row r="307" spans="1:11" ht="15" customHeight="1">
      <c r="A307" s="94" t="s">
        <v>1319</v>
      </c>
      <c r="B307" s="94" t="s">
        <v>434</v>
      </c>
      <c r="C307" s="5"/>
      <c r="D307" s="12" t="s">
        <v>252</v>
      </c>
      <c r="E307" s="13" t="s">
        <v>437</v>
      </c>
      <c r="F307" s="95">
        <v>0</v>
      </c>
      <c r="G307" s="95">
        <v>0</v>
      </c>
      <c r="H307" s="95">
        <v>0</v>
      </c>
      <c r="I307" s="545"/>
      <c r="J307" s="546"/>
      <c r="K307" s="260"/>
    </row>
    <row r="308" spans="1:11" ht="15" customHeight="1">
      <c r="A308" s="94" t="s">
        <v>1000</v>
      </c>
      <c r="B308" s="94" t="s">
        <v>435</v>
      </c>
      <c r="C308" s="5"/>
      <c r="D308" s="12" t="s">
        <v>252</v>
      </c>
      <c r="E308" s="13" t="s">
        <v>437</v>
      </c>
      <c r="F308" s="95">
        <v>0</v>
      </c>
      <c r="G308" s="95">
        <v>0</v>
      </c>
      <c r="H308" s="95">
        <v>0</v>
      </c>
      <c r="I308" s="545"/>
      <c r="J308" s="546"/>
      <c r="K308" s="260"/>
    </row>
    <row r="309" spans="1:11" ht="12" customHeight="1">
      <c r="A309" s="7"/>
      <c r="B309" s="7"/>
      <c r="C309" s="6" t="s">
        <v>46</v>
      </c>
      <c r="D309" s="16" t="s">
        <v>47</v>
      </c>
      <c r="E309" s="7"/>
      <c r="F309" s="92"/>
      <c r="G309" s="92"/>
      <c r="H309" s="92"/>
      <c r="I309" s="502"/>
      <c r="J309" s="503"/>
      <c r="K309" s="261"/>
    </row>
    <row r="310" spans="1:11" ht="36">
      <c r="A310" s="499" t="s">
        <v>420</v>
      </c>
      <c r="B310" s="7"/>
      <c r="C310" s="6"/>
      <c r="D310" s="16"/>
      <c r="E310" s="7"/>
      <c r="F310" s="92"/>
      <c r="G310" s="92"/>
      <c r="H310" s="92"/>
      <c r="I310" s="502"/>
      <c r="J310" s="503"/>
      <c r="K310" s="261"/>
    </row>
    <row r="311" spans="1:11" ht="15" customHeight="1">
      <c r="A311" s="444" t="s">
        <v>414</v>
      </c>
      <c r="B311" s="12" t="s">
        <v>421</v>
      </c>
      <c r="C311" s="5"/>
      <c r="D311" s="12" t="s">
        <v>33</v>
      </c>
      <c r="E311" s="751">
        <f>'2.3.комм услуги'!WA76</f>
        <v>14.89576261</v>
      </c>
      <c r="F311" s="743">
        <f>'2.3.комм услуги'!WC76</f>
        <v>351.99</v>
      </c>
      <c r="G311" s="95">
        <v>351.99</v>
      </c>
      <c r="H311" s="95">
        <v>351.99</v>
      </c>
      <c r="I311" s="884" t="s">
        <v>680</v>
      </c>
      <c r="J311" s="885"/>
      <c r="K311" s="260"/>
    </row>
    <row r="312" spans="1:11" ht="15" customHeight="1">
      <c r="A312" s="444" t="s">
        <v>406</v>
      </c>
      <c r="B312" s="12" t="s">
        <v>424</v>
      </c>
      <c r="C312" s="5"/>
      <c r="D312" s="12" t="s">
        <v>33</v>
      </c>
      <c r="E312" s="751">
        <f>'2.3.комм услуги'!WA77</f>
        <v>14.89549553</v>
      </c>
      <c r="F312" s="743">
        <f>'2.3.комм услуги'!WC77</f>
        <v>351.98</v>
      </c>
      <c r="G312" s="95">
        <v>351.98</v>
      </c>
      <c r="H312" s="95">
        <v>351.98</v>
      </c>
      <c r="I312" s="884" t="s">
        <v>680</v>
      </c>
      <c r="J312" s="885"/>
      <c r="K312" s="260"/>
    </row>
    <row r="313" spans="1:11" ht="15" customHeight="1">
      <c r="A313" s="444" t="s">
        <v>836</v>
      </c>
      <c r="B313" s="12" t="s">
        <v>421</v>
      </c>
      <c r="C313" s="5"/>
      <c r="D313" s="12" t="s">
        <v>33</v>
      </c>
      <c r="E313" s="751">
        <f>'2.3.комм услуги'!WA78</f>
        <v>14.906071430000001</v>
      </c>
      <c r="F313" s="743">
        <f>'2.3.комм услуги'!WC78</f>
        <v>352.23</v>
      </c>
      <c r="G313" s="95">
        <v>352.23</v>
      </c>
      <c r="H313" s="95">
        <v>352.23</v>
      </c>
      <c r="I313" s="884" t="s">
        <v>680</v>
      </c>
      <c r="J313" s="885"/>
      <c r="K313" s="260"/>
    </row>
    <row r="314" spans="1:11" ht="30" customHeight="1">
      <c r="A314" s="444" t="s">
        <v>407</v>
      </c>
      <c r="B314" s="12" t="s">
        <v>424</v>
      </c>
      <c r="C314" s="5"/>
      <c r="D314" s="12" t="s">
        <v>33</v>
      </c>
      <c r="E314" s="751">
        <f>'2.3.комм услуги'!WA79</f>
        <v>14.89544828</v>
      </c>
      <c r="F314" s="743">
        <f>'2.3.комм услуги'!WC79</f>
        <v>351.98</v>
      </c>
      <c r="G314" s="95">
        <v>351.98</v>
      </c>
      <c r="H314" s="95">
        <v>351.98</v>
      </c>
      <c r="I314" s="884" t="s">
        <v>680</v>
      </c>
      <c r="J314" s="885"/>
      <c r="K314" s="260"/>
    </row>
    <row r="315" spans="1:11" ht="15" customHeight="1">
      <c r="A315" s="444" t="s">
        <v>408</v>
      </c>
      <c r="B315" s="12" t="s">
        <v>424</v>
      </c>
      <c r="C315" s="5"/>
      <c r="D315" s="12" t="s">
        <v>33</v>
      </c>
      <c r="E315" s="751">
        <f>'2.3.комм услуги'!WA80</f>
        <v>14.89698198</v>
      </c>
      <c r="F315" s="743">
        <f>'2.3.комм услуги'!WC80</f>
        <v>352.02</v>
      </c>
      <c r="G315" s="95">
        <v>352.02</v>
      </c>
      <c r="H315" s="95">
        <v>352.02</v>
      </c>
      <c r="I315" s="884" t="s">
        <v>680</v>
      </c>
      <c r="J315" s="885"/>
      <c r="K315" s="260"/>
    </row>
    <row r="316" spans="1:11" ht="15" customHeight="1">
      <c r="A316" s="85" t="s">
        <v>409</v>
      </c>
      <c r="B316" s="85" t="s">
        <v>423</v>
      </c>
      <c r="C316" s="5"/>
      <c r="D316" s="12" t="s">
        <v>33</v>
      </c>
      <c r="E316" s="751">
        <f>'2.3.комм услуги'!WA81</f>
        <v>0</v>
      </c>
      <c r="F316" s="743">
        <f>'2.3.комм услуги'!WC81</f>
        <v>0</v>
      </c>
      <c r="G316" s="95">
        <v>0</v>
      </c>
      <c r="H316" s="95">
        <v>0</v>
      </c>
      <c r="I316" s="884" t="s">
        <v>680</v>
      </c>
      <c r="J316" s="885"/>
      <c r="K316" s="260"/>
    </row>
    <row r="317" spans="1:11" ht="15" customHeight="1">
      <c r="A317" s="94" t="s">
        <v>410</v>
      </c>
      <c r="B317" s="94" t="s">
        <v>423</v>
      </c>
      <c r="C317" s="5"/>
      <c r="D317" s="12" t="s">
        <v>33</v>
      </c>
      <c r="E317" s="751">
        <f>'2.3.комм услуги'!WA82</f>
        <v>14.89659389</v>
      </c>
      <c r="F317" s="743">
        <f>'2.3.комм услуги'!WC82</f>
        <v>352.01</v>
      </c>
      <c r="G317" s="95">
        <v>352.01</v>
      </c>
      <c r="H317" s="95">
        <v>352.01</v>
      </c>
      <c r="I317" s="884" t="s">
        <v>680</v>
      </c>
      <c r="J317" s="885"/>
      <c r="K317" s="260"/>
    </row>
    <row r="318" spans="1:11" ht="15" customHeight="1">
      <c r="A318" s="94" t="s">
        <v>415</v>
      </c>
      <c r="B318" s="94" t="s">
        <v>422</v>
      </c>
      <c r="C318" s="5"/>
      <c r="D318" s="12" t="s">
        <v>33</v>
      </c>
      <c r="E318" s="751">
        <f>'2.3.комм услуги'!WA83</f>
        <v>14.848000000000001</v>
      </c>
      <c r="F318" s="743">
        <f>'2.3.комм услуги'!WC83</f>
        <v>350.86</v>
      </c>
      <c r="G318" s="95">
        <v>350.86</v>
      </c>
      <c r="H318" s="95">
        <v>350.86</v>
      </c>
      <c r="I318" s="884" t="s">
        <v>680</v>
      </c>
      <c r="J318" s="885"/>
      <c r="K318" s="260"/>
    </row>
    <row r="319" spans="1:11" ht="15" customHeight="1">
      <c r="A319" s="94" t="s">
        <v>411</v>
      </c>
      <c r="B319" s="94" t="s">
        <v>423</v>
      </c>
      <c r="C319" s="5"/>
      <c r="D319" s="12" t="s">
        <v>33</v>
      </c>
      <c r="E319" s="751">
        <f>'2.3.комм услуги'!WA84</f>
        <v>14.901619050000001</v>
      </c>
      <c r="F319" s="743">
        <f>'2.3.комм услуги'!WC84</f>
        <v>352.13</v>
      </c>
      <c r="G319" s="95">
        <v>352.13</v>
      </c>
      <c r="H319" s="95">
        <v>352.13</v>
      </c>
      <c r="I319" s="884" t="s">
        <v>680</v>
      </c>
      <c r="J319" s="885"/>
      <c r="K319" s="260"/>
    </row>
    <row r="320" spans="1:11" ht="15" customHeight="1">
      <c r="A320" s="85" t="s">
        <v>416</v>
      </c>
      <c r="B320" s="85" t="s">
        <v>421</v>
      </c>
      <c r="C320" s="5"/>
      <c r="D320" s="12" t="s">
        <v>33</v>
      </c>
      <c r="E320" s="751">
        <f>'2.3.комм услуги'!WA85</f>
        <v>0</v>
      </c>
      <c r="F320" s="743">
        <f>'2.3.комм услуги'!WC85</f>
        <v>0</v>
      </c>
      <c r="G320" s="95">
        <v>0</v>
      </c>
      <c r="H320" s="95">
        <v>0</v>
      </c>
      <c r="I320" s="884" t="s">
        <v>680</v>
      </c>
      <c r="J320" s="885"/>
      <c r="K320" s="260"/>
    </row>
    <row r="321" spans="1:11" ht="15" customHeight="1">
      <c r="A321" s="444" t="s">
        <v>412</v>
      </c>
      <c r="B321" s="12" t="s">
        <v>424</v>
      </c>
      <c r="C321" s="5"/>
      <c r="D321" s="12" t="s">
        <v>33</v>
      </c>
      <c r="E321" s="751">
        <f>'2.3.комм услуги'!WA86</f>
        <v>14.90076923</v>
      </c>
      <c r="F321" s="743">
        <f>'2.3.комм услуги'!WC86</f>
        <v>352.11</v>
      </c>
      <c r="G321" s="95">
        <v>352.11</v>
      </c>
      <c r="H321" s="95">
        <v>352.11</v>
      </c>
      <c r="I321" s="884" t="s">
        <v>680</v>
      </c>
      <c r="J321" s="885"/>
      <c r="K321" s="260"/>
    </row>
    <row r="322" spans="1:11" ht="15" customHeight="1">
      <c r="A322" s="85" t="s">
        <v>417</v>
      </c>
      <c r="B322" s="85" t="s">
        <v>421</v>
      </c>
      <c r="C322" s="5"/>
      <c r="D322" s="12" t="s">
        <v>33</v>
      </c>
      <c r="E322" s="751">
        <f>'2.3.комм услуги'!WA87</f>
        <v>0</v>
      </c>
      <c r="F322" s="743">
        <f>'2.3.комм услуги'!WC87</f>
        <v>0</v>
      </c>
      <c r="G322" s="95">
        <v>0</v>
      </c>
      <c r="H322" s="95">
        <v>0</v>
      </c>
      <c r="I322" s="884" t="s">
        <v>680</v>
      </c>
      <c r="J322" s="885"/>
      <c r="K322" s="260"/>
    </row>
    <row r="323" spans="1:11" ht="15" customHeight="1">
      <c r="A323" s="444" t="s">
        <v>413</v>
      </c>
      <c r="B323" s="12" t="s">
        <v>424</v>
      </c>
      <c r="C323" s="5"/>
      <c r="D323" s="12" t="s">
        <v>33</v>
      </c>
      <c r="E323" s="751">
        <f>'2.3.комм услуги'!WA88</f>
        <v>14.88482353</v>
      </c>
      <c r="F323" s="743">
        <f>'2.3.комм услуги'!WC88</f>
        <v>351.73</v>
      </c>
      <c r="G323" s="95">
        <v>351.73</v>
      </c>
      <c r="H323" s="95">
        <v>351.73</v>
      </c>
      <c r="I323" s="884" t="s">
        <v>680</v>
      </c>
      <c r="J323" s="885"/>
      <c r="K323" s="260"/>
    </row>
    <row r="324" spans="1:11" ht="15" customHeight="1">
      <c r="A324" s="541"/>
      <c r="B324" s="12"/>
      <c r="C324" s="5"/>
      <c r="D324" s="12"/>
      <c r="E324" s="751"/>
      <c r="F324" s="743"/>
      <c r="G324" s="95"/>
      <c r="H324" s="95"/>
      <c r="I324" s="545"/>
      <c r="J324" s="546"/>
      <c r="K324" s="260"/>
    </row>
    <row r="325" spans="1:11">
      <c r="A325" s="499" t="s">
        <v>425</v>
      </c>
      <c r="B325" s="7"/>
      <c r="C325" s="6"/>
      <c r="D325" s="16"/>
      <c r="E325" s="7"/>
      <c r="F325" s="92"/>
      <c r="G325" s="92"/>
      <c r="H325" s="92"/>
      <c r="I325" s="502"/>
      <c r="J325" s="503"/>
      <c r="K325" s="261"/>
    </row>
    <row r="326" spans="1:11" ht="15" customHeight="1">
      <c r="A326" s="12" t="s">
        <v>992</v>
      </c>
      <c r="B326" s="12" t="s">
        <v>426</v>
      </c>
      <c r="C326" s="5"/>
      <c r="D326" s="12" t="s">
        <v>252</v>
      </c>
      <c r="E326" s="13" t="s">
        <v>437</v>
      </c>
      <c r="F326" s="95">
        <v>0</v>
      </c>
      <c r="G326" s="95">
        <v>0</v>
      </c>
      <c r="H326" s="95">
        <v>0</v>
      </c>
      <c r="I326" s="545"/>
      <c r="J326" s="546"/>
      <c r="K326" s="260"/>
    </row>
    <row r="327" spans="1:11" ht="15" customHeight="1">
      <c r="A327" s="12" t="s">
        <v>993</v>
      </c>
      <c r="B327" s="12" t="s">
        <v>427</v>
      </c>
      <c r="C327" s="5"/>
      <c r="D327" s="12" t="s">
        <v>252</v>
      </c>
      <c r="E327" s="13" t="s">
        <v>437</v>
      </c>
      <c r="F327" s="95">
        <v>0</v>
      </c>
      <c r="G327" s="95">
        <v>0</v>
      </c>
      <c r="H327" s="95">
        <v>0</v>
      </c>
      <c r="I327" s="545"/>
      <c r="J327" s="546"/>
      <c r="K327" s="260"/>
    </row>
    <row r="328" spans="1:11" ht="15" customHeight="1">
      <c r="A328" s="12" t="s">
        <v>994</v>
      </c>
      <c r="B328" s="12" t="s">
        <v>428</v>
      </c>
      <c r="C328" s="5"/>
      <c r="D328" s="12" t="s">
        <v>252</v>
      </c>
      <c r="E328" s="13" t="s">
        <v>437</v>
      </c>
      <c r="F328" s="95">
        <v>0</v>
      </c>
      <c r="G328" s="95">
        <v>0</v>
      </c>
      <c r="H328" s="95">
        <v>0</v>
      </c>
      <c r="I328" s="545"/>
      <c r="J328" s="546"/>
      <c r="K328" s="260"/>
    </row>
    <row r="329" spans="1:11" ht="15" customHeight="1">
      <c r="A329" s="12" t="s">
        <v>1318</v>
      </c>
      <c r="B329" s="12" t="s">
        <v>429</v>
      </c>
      <c r="C329" s="5"/>
      <c r="D329" s="12" t="s">
        <v>252</v>
      </c>
      <c r="E329" s="13" t="s">
        <v>437</v>
      </c>
      <c r="F329" s="95">
        <v>0</v>
      </c>
      <c r="G329" s="95">
        <v>0</v>
      </c>
      <c r="H329" s="95">
        <v>0</v>
      </c>
      <c r="I329" s="545"/>
      <c r="J329" s="546"/>
      <c r="K329" s="260"/>
    </row>
    <row r="330" spans="1:11" ht="15" customHeight="1">
      <c r="A330" s="12" t="s">
        <v>996</v>
      </c>
      <c r="B330" s="12" t="s">
        <v>430</v>
      </c>
      <c r="C330" s="5"/>
      <c r="D330" s="12" t="s">
        <v>252</v>
      </c>
      <c r="E330" s="13" t="s">
        <v>437</v>
      </c>
      <c r="F330" s="95">
        <v>0</v>
      </c>
      <c r="G330" s="95">
        <v>0</v>
      </c>
      <c r="H330" s="95">
        <v>0</v>
      </c>
      <c r="I330" s="545"/>
      <c r="J330" s="546"/>
      <c r="K330" s="260"/>
    </row>
    <row r="331" spans="1:11" ht="15" customHeight="1">
      <c r="A331" s="94" t="s">
        <v>997</v>
      </c>
      <c r="B331" s="94" t="s">
        <v>431</v>
      </c>
      <c r="C331" s="5"/>
      <c r="D331" s="12" t="s">
        <v>252</v>
      </c>
      <c r="E331" s="13" t="s">
        <v>437</v>
      </c>
      <c r="F331" s="95">
        <v>0</v>
      </c>
      <c r="G331" s="95">
        <v>0</v>
      </c>
      <c r="H331" s="95">
        <v>0</v>
      </c>
      <c r="I331" s="545"/>
      <c r="J331" s="546"/>
      <c r="K331" s="260"/>
    </row>
    <row r="332" spans="1:11" ht="15" customHeight="1">
      <c r="A332" s="94" t="s">
        <v>998</v>
      </c>
      <c r="B332" s="94" t="s">
        <v>432</v>
      </c>
      <c r="C332" s="5"/>
      <c r="D332" s="12" t="s">
        <v>252</v>
      </c>
      <c r="E332" s="13" t="s">
        <v>437</v>
      </c>
      <c r="F332" s="95">
        <v>0</v>
      </c>
      <c r="G332" s="95">
        <v>0</v>
      </c>
      <c r="H332" s="95">
        <v>0</v>
      </c>
      <c r="I332" s="545"/>
      <c r="J332" s="546"/>
      <c r="K332" s="260"/>
    </row>
    <row r="333" spans="1:11" ht="15" customHeight="1">
      <c r="A333" s="94" t="s">
        <v>999</v>
      </c>
      <c r="B333" s="94" t="s">
        <v>433</v>
      </c>
      <c r="C333" s="5"/>
      <c r="D333" s="12" t="s">
        <v>252</v>
      </c>
      <c r="E333" s="13" t="s">
        <v>437</v>
      </c>
      <c r="F333" s="95">
        <v>0</v>
      </c>
      <c r="G333" s="95">
        <v>0</v>
      </c>
      <c r="H333" s="95">
        <v>0</v>
      </c>
      <c r="I333" s="545"/>
      <c r="J333" s="546"/>
      <c r="K333" s="260"/>
    </row>
    <row r="334" spans="1:11" ht="15" customHeight="1">
      <c r="A334" s="94" t="s">
        <v>1319</v>
      </c>
      <c r="B334" s="94" t="s">
        <v>434</v>
      </c>
      <c r="C334" s="5"/>
      <c r="D334" s="12" t="s">
        <v>252</v>
      </c>
      <c r="E334" s="13" t="s">
        <v>437</v>
      </c>
      <c r="F334" s="95">
        <v>0</v>
      </c>
      <c r="G334" s="95">
        <v>0</v>
      </c>
      <c r="H334" s="95">
        <v>0</v>
      </c>
      <c r="I334" s="545"/>
      <c r="J334" s="546"/>
      <c r="K334" s="260"/>
    </row>
    <row r="335" spans="1:11" ht="15" customHeight="1">
      <c r="A335" s="94" t="s">
        <v>1000</v>
      </c>
      <c r="B335" s="94" t="s">
        <v>435</v>
      </c>
      <c r="C335" s="5"/>
      <c r="D335" s="12" t="s">
        <v>252</v>
      </c>
      <c r="E335" s="13" t="s">
        <v>437</v>
      </c>
      <c r="F335" s="95">
        <v>0</v>
      </c>
      <c r="G335" s="95">
        <v>0</v>
      </c>
      <c r="H335" s="95">
        <v>0</v>
      </c>
      <c r="I335" s="545"/>
      <c r="J335" s="546"/>
      <c r="K335" s="260"/>
    </row>
    <row r="336" spans="1:11" ht="12" customHeight="1">
      <c r="A336" s="7"/>
      <c r="B336" s="7"/>
      <c r="C336" s="6" t="s">
        <v>463</v>
      </c>
      <c r="D336" s="16" t="s">
        <v>1216</v>
      </c>
      <c r="E336" s="7"/>
      <c r="F336" s="92"/>
      <c r="G336" s="92"/>
      <c r="H336" s="92"/>
      <c r="I336" s="502"/>
      <c r="J336" s="503"/>
      <c r="K336" s="261"/>
    </row>
    <row r="337" spans="1:11" ht="36">
      <c r="A337" s="499" t="s">
        <v>420</v>
      </c>
      <c r="B337" s="7"/>
      <c r="C337" s="6"/>
      <c r="D337" s="16"/>
      <c r="E337" s="7"/>
      <c r="F337" s="92"/>
      <c r="G337" s="92"/>
      <c r="H337" s="92"/>
      <c r="I337" s="502"/>
      <c r="J337" s="503"/>
      <c r="K337" s="261"/>
    </row>
    <row r="338" spans="1:11" ht="15" customHeight="1">
      <c r="A338" s="444" t="s">
        <v>414</v>
      </c>
      <c r="B338" s="12" t="s">
        <v>421</v>
      </c>
      <c r="C338" s="5"/>
      <c r="D338" s="12" t="s">
        <v>33</v>
      </c>
      <c r="E338" s="751">
        <f>'2.3.комм услуги'!WA109</f>
        <v>5.763223E-2</v>
      </c>
      <c r="F338" s="743">
        <f>'2.3.комм услуги'!WC109</f>
        <v>400.39</v>
      </c>
      <c r="G338" s="95">
        <v>400.39</v>
      </c>
      <c r="H338" s="95">
        <v>400.39</v>
      </c>
      <c r="I338" s="884" t="s">
        <v>680</v>
      </c>
      <c r="J338" s="885"/>
      <c r="K338" s="260"/>
    </row>
    <row r="339" spans="1:11" ht="15" customHeight="1">
      <c r="A339" s="444" t="s">
        <v>406</v>
      </c>
      <c r="B339" s="12" t="s">
        <v>424</v>
      </c>
      <c r="C339" s="5"/>
      <c r="D339" s="12" t="s">
        <v>33</v>
      </c>
      <c r="E339" s="751">
        <f>'2.3.комм услуги'!WA110</f>
        <v>5.7631410000000001E-2</v>
      </c>
      <c r="F339" s="743">
        <f>'2.3.комм услуги'!WC110</f>
        <v>400.38</v>
      </c>
      <c r="G339" s="95">
        <v>400.38</v>
      </c>
      <c r="H339" s="95">
        <v>400.38</v>
      </c>
      <c r="I339" s="884" t="s">
        <v>680</v>
      </c>
      <c r="J339" s="885"/>
      <c r="K339" s="260"/>
    </row>
    <row r="340" spans="1:11" ht="15" customHeight="1">
      <c r="A340" s="444" t="s">
        <v>836</v>
      </c>
      <c r="B340" s="12" t="s">
        <v>421</v>
      </c>
      <c r="C340" s="5"/>
      <c r="D340" s="12" t="s">
        <v>33</v>
      </c>
      <c r="E340" s="751">
        <f>'2.3.комм услуги'!WA111</f>
        <v>5.7500000000000002E-2</v>
      </c>
      <c r="F340" s="743">
        <f>'2.3.комм услуги'!WC111</f>
        <v>399.47</v>
      </c>
      <c r="G340" s="95">
        <v>399.47</v>
      </c>
      <c r="H340" s="95">
        <v>399.47</v>
      </c>
      <c r="I340" s="884" t="s">
        <v>680</v>
      </c>
      <c r="J340" s="885"/>
      <c r="K340" s="260"/>
    </row>
    <row r="341" spans="1:11" ht="30" customHeight="1">
      <c r="A341" s="444" t="s">
        <v>407</v>
      </c>
      <c r="B341" s="12" t="s">
        <v>424</v>
      </c>
      <c r="C341" s="5"/>
      <c r="D341" s="12" t="s">
        <v>33</v>
      </c>
      <c r="E341" s="751">
        <f>'2.3.комм услуги'!WA112</f>
        <v>5.7655169999999999E-2</v>
      </c>
      <c r="F341" s="743">
        <f>'2.3.комм услуги'!WC112</f>
        <v>400.55</v>
      </c>
      <c r="G341" s="95">
        <v>400.55</v>
      </c>
      <c r="H341" s="95">
        <v>400.55</v>
      </c>
      <c r="I341" s="884" t="s">
        <v>680</v>
      </c>
      <c r="J341" s="885"/>
      <c r="K341" s="260"/>
    </row>
    <row r="342" spans="1:11" ht="15" customHeight="1">
      <c r="A342" s="444" t="s">
        <v>408</v>
      </c>
      <c r="B342" s="12" t="s">
        <v>424</v>
      </c>
      <c r="C342" s="5"/>
      <c r="D342" s="12" t="s">
        <v>33</v>
      </c>
      <c r="E342" s="751">
        <f>'2.3.комм услуги'!WA113</f>
        <v>5.7657659999999999E-2</v>
      </c>
      <c r="F342" s="743">
        <f>'2.3.комм услуги'!WC113</f>
        <v>400.56</v>
      </c>
      <c r="G342" s="95">
        <v>400.56</v>
      </c>
      <c r="H342" s="95">
        <v>400.56</v>
      </c>
      <c r="I342" s="884" t="s">
        <v>680</v>
      </c>
      <c r="J342" s="885"/>
      <c r="K342" s="260"/>
    </row>
    <row r="343" spans="1:11" ht="15" customHeight="1">
      <c r="A343" s="85" t="s">
        <v>409</v>
      </c>
      <c r="B343" s="85" t="s">
        <v>423</v>
      </c>
      <c r="C343" s="5"/>
      <c r="D343" s="12" t="s">
        <v>33</v>
      </c>
      <c r="E343" s="751">
        <f>'2.3.комм услуги'!WA114</f>
        <v>0</v>
      </c>
      <c r="F343" s="743">
        <f>'2.3.комм услуги'!WC114</f>
        <v>0</v>
      </c>
      <c r="G343" s="95">
        <v>0</v>
      </c>
      <c r="H343" s="95">
        <v>0</v>
      </c>
      <c r="I343" s="884" t="s">
        <v>680</v>
      </c>
      <c r="J343" s="885"/>
      <c r="K343" s="260"/>
    </row>
    <row r="344" spans="1:11" ht="15" customHeight="1">
      <c r="A344" s="94" t="s">
        <v>410</v>
      </c>
      <c r="B344" s="94" t="s">
        <v>423</v>
      </c>
      <c r="C344" s="5"/>
      <c r="D344" s="12" t="s">
        <v>33</v>
      </c>
      <c r="E344" s="751">
        <f>'2.3.комм услуги'!WA115</f>
        <v>5.7641919999999999E-2</v>
      </c>
      <c r="F344" s="743">
        <f>'2.3.комм услуги'!WC115</f>
        <v>400.45</v>
      </c>
      <c r="G344" s="95">
        <v>400.45</v>
      </c>
      <c r="H344" s="95">
        <v>400.45</v>
      </c>
      <c r="I344" s="884" t="s">
        <v>680</v>
      </c>
      <c r="J344" s="885"/>
      <c r="K344" s="260"/>
    </row>
    <row r="345" spans="1:11" ht="15" customHeight="1">
      <c r="A345" s="94" t="s">
        <v>415</v>
      </c>
      <c r="B345" s="94" t="s">
        <v>422</v>
      </c>
      <c r="C345" s="5"/>
      <c r="D345" s="12" t="s">
        <v>33</v>
      </c>
      <c r="E345" s="751">
        <f>'2.3.комм услуги'!WA116</f>
        <v>5.7333330000000002E-2</v>
      </c>
      <c r="F345" s="743">
        <f>'2.3.комм услуги'!WC116</f>
        <v>398.31</v>
      </c>
      <c r="G345" s="95">
        <v>398.31</v>
      </c>
      <c r="H345" s="95">
        <v>398.31</v>
      </c>
      <c r="I345" s="884" t="s">
        <v>680</v>
      </c>
      <c r="J345" s="885"/>
      <c r="K345" s="260"/>
    </row>
    <row r="346" spans="1:11" ht="15" customHeight="1">
      <c r="A346" s="94" t="s">
        <v>411</v>
      </c>
      <c r="B346" s="94" t="s">
        <v>423</v>
      </c>
      <c r="C346" s="5"/>
      <c r="D346" s="12" t="s">
        <v>33</v>
      </c>
      <c r="E346" s="751">
        <f>'2.3.комм услуги'!WA117</f>
        <v>5.7619049999999998E-2</v>
      </c>
      <c r="F346" s="743">
        <f>'2.3.комм услуги'!WC117</f>
        <v>400.3</v>
      </c>
      <c r="G346" s="95">
        <v>400.3</v>
      </c>
      <c r="H346" s="95">
        <v>400.3</v>
      </c>
      <c r="I346" s="884" t="s">
        <v>680</v>
      </c>
      <c r="J346" s="885"/>
      <c r="K346" s="260"/>
    </row>
    <row r="347" spans="1:11" ht="15" customHeight="1">
      <c r="A347" s="85" t="s">
        <v>416</v>
      </c>
      <c r="B347" s="85" t="s">
        <v>421</v>
      </c>
      <c r="C347" s="5"/>
      <c r="D347" s="12" t="s">
        <v>33</v>
      </c>
      <c r="E347" s="751">
        <f>'2.3.комм услуги'!WA118</f>
        <v>0</v>
      </c>
      <c r="F347" s="743">
        <f>'2.3.комм услуги'!WC118</f>
        <v>0</v>
      </c>
      <c r="G347" s="95">
        <v>0</v>
      </c>
      <c r="H347" s="95">
        <v>0</v>
      </c>
      <c r="I347" s="884" t="s">
        <v>680</v>
      </c>
      <c r="J347" s="885"/>
      <c r="K347" s="260"/>
    </row>
    <row r="348" spans="1:11" ht="15" customHeight="1">
      <c r="A348" s="444" t="s">
        <v>412</v>
      </c>
      <c r="B348" s="12" t="s">
        <v>424</v>
      </c>
      <c r="C348" s="5"/>
      <c r="D348" s="12" t="s">
        <v>33</v>
      </c>
      <c r="E348" s="751">
        <f>'2.3.комм услуги'!WA119</f>
        <v>5.7692309999999997E-2</v>
      </c>
      <c r="F348" s="743">
        <f>'2.3.комм услуги'!WC119</f>
        <v>400.8</v>
      </c>
      <c r="G348" s="95">
        <v>400.8</v>
      </c>
      <c r="H348" s="95">
        <v>400.8</v>
      </c>
      <c r="I348" s="884" t="s">
        <v>680</v>
      </c>
      <c r="J348" s="885"/>
      <c r="K348" s="260"/>
    </row>
    <row r="349" spans="1:11" ht="15" customHeight="1">
      <c r="A349" s="85" t="s">
        <v>417</v>
      </c>
      <c r="B349" s="85" t="s">
        <v>421</v>
      </c>
      <c r="C349" s="5"/>
      <c r="D349" s="12" t="s">
        <v>33</v>
      </c>
      <c r="E349" s="751">
        <f>'2.3.комм услуги'!WA120</f>
        <v>0</v>
      </c>
      <c r="F349" s="743">
        <f>'2.3.комм услуги'!WC120</f>
        <v>0</v>
      </c>
      <c r="G349" s="95">
        <v>0</v>
      </c>
      <c r="H349" s="95">
        <v>0</v>
      </c>
      <c r="I349" s="884" t="s">
        <v>680</v>
      </c>
      <c r="J349" s="885"/>
      <c r="K349" s="260"/>
    </row>
    <row r="350" spans="1:11" ht="15" customHeight="1">
      <c r="A350" s="444" t="s">
        <v>413</v>
      </c>
      <c r="B350" s="12" t="s">
        <v>424</v>
      </c>
      <c r="C350" s="5"/>
      <c r="D350" s="12" t="s">
        <v>33</v>
      </c>
      <c r="E350" s="751">
        <f>'2.3.комм услуги'!WA121</f>
        <v>5.764706E-2</v>
      </c>
      <c r="F350" s="743">
        <f>'2.3.комм услуги'!WC121</f>
        <v>400.49</v>
      </c>
      <c r="G350" s="95">
        <v>400.49</v>
      </c>
      <c r="H350" s="95">
        <v>400.49</v>
      </c>
      <c r="I350" s="884" t="s">
        <v>680</v>
      </c>
      <c r="J350" s="885"/>
      <c r="K350" s="260"/>
    </row>
    <row r="351" spans="1:11" ht="15" customHeight="1">
      <c r="A351" s="680"/>
      <c r="B351" s="12"/>
      <c r="C351" s="5"/>
      <c r="D351" s="12"/>
      <c r="E351" s="751"/>
      <c r="F351" s="743"/>
      <c r="G351" s="95"/>
      <c r="H351" s="95"/>
      <c r="I351" s="678"/>
      <c r="J351" s="679"/>
      <c r="K351" s="260"/>
    </row>
    <row r="352" spans="1:11">
      <c r="A352" s="499" t="s">
        <v>425</v>
      </c>
      <c r="B352" s="7"/>
      <c r="C352" s="6"/>
      <c r="D352" s="16"/>
      <c r="E352" s="7"/>
      <c r="F352" s="92"/>
      <c r="G352" s="92"/>
      <c r="H352" s="92"/>
      <c r="I352" s="502"/>
      <c r="J352" s="503"/>
      <c r="K352" s="261"/>
    </row>
    <row r="353" spans="1:11" ht="15" customHeight="1">
      <c r="A353" s="12" t="s">
        <v>992</v>
      </c>
      <c r="B353" s="12" t="s">
        <v>426</v>
      </c>
      <c r="C353" s="5"/>
      <c r="D353" s="12" t="s">
        <v>252</v>
      </c>
      <c r="E353" s="13" t="s">
        <v>437</v>
      </c>
      <c r="F353" s="95">
        <v>0</v>
      </c>
      <c r="G353" s="95">
        <v>0</v>
      </c>
      <c r="H353" s="95">
        <v>0</v>
      </c>
      <c r="I353" s="678"/>
      <c r="J353" s="679"/>
      <c r="K353" s="260"/>
    </row>
    <row r="354" spans="1:11" ht="15" customHeight="1">
      <c r="A354" s="12" t="s">
        <v>993</v>
      </c>
      <c r="B354" s="12" t="s">
        <v>427</v>
      </c>
      <c r="C354" s="5"/>
      <c r="D354" s="12" t="s">
        <v>252</v>
      </c>
      <c r="E354" s="13" t="s">
        <v>437</v>
      </c>
      <c r="F354" s="95">
        <v>0</v>
      </c>
      <c r="G354" s="95">
        <v>0</v>
      </c>
      <c r="H354" s="95">
        <v>0</v>
      </c>
      <c r="I354" s="678"/>
      <c r="J354" s="679"/>
      <c r="K354" s="260"/>
    </row>
    <row r="355" spans="1:11" ht="15" customHeight="1">
      <c r="A355" s="12" t="s">
        <v>994</v>
      </c>
      <c r="B355" s="12" t="s">
        <v>428</v>
      </c>
      <c r="C355" s="5"/>
      <c r="D355" s="12" t="s">
        <v>252</v>
      </c>
      <c r="E355" s="13" t="s">
        <v>437</v>
      </c>
      <c r="F355" s="95">
        <v>0</v>
      </c>
      <c r="G355" s="95">
        <v>0</v>
      </c>
      <c r="H355" s="95">
        <v>0</v>
      </c>
      <c r="I355" s="678"/>
      <c r="J355" s="679"/>
      <c r="K355" s="260"/>
    </row>
    <row r="356" spans="1:11" ht="15" customHeight="1">
      <c r="A356" s="12" t="s">
        <v>1318</v>
      </c>
      <c r="B356" s="12" t="s">
        <v>429</v>
      </c>
      <c r="C356" s="5"/>
      <c r="D356" s="12" t="s">
        <v>252</v>
      </c>
      <c r="E356" s="13" t="s">
        <v>437</v>
      </c>
      <c r="F356" s="95">
        <v>0</v>
      </c>
      <c r="G356" s="95">
        <v>0</v>
      </c>
      <c r="H356" s="95">
        <v>0</v>
      </c>
      <c r="I356" s="678"/>
      <c r="J356" s="679"/>
      <c r="K356" s="260"/>
    </row>
    <row r="357" spans="1:11" ht="15" customHeight="1">
      <c r="A357" s="12" t="s">
        <v>996</v>
      </c>
      <c r="B357" s="12" t="s">
        <v>430</v>
      </c>
      <c r="C357" s="5"/>
      <c r="D357" s="12" t="s">
        <v>252</v>
      </c>
      <c r="E357" s="13" t="s">
        <v>437</v>
      </c>
      <c r="F357" s="95">
        <v>0</v>
      </c>
      <c r="G357" s="95">
        <v>0</v>
      </c>
      <c r="H357" s="95">
        <v>0</v>
      </c>
      <c r="I357" s="678"/>
      <c r="J357" s="679"/>
      <c r="K357" s="260"/>
    </row>
    <row r="358" spans="1:11" ht="15" customHeight="1">
      <c r="A358" s="94" t="s">
        <v>997</v>
      </c>
      <c r="B358" s="94" t="s">
        <v>431</v>
      </c>
      <c r="C358" s="5"/>
      <c r="D358" s="12" t="s">
        <v>252</v>
      </c>
      <c r="E358" s="13" t="s">
        <v>437</v>
      </c>
      <c r="F358" s="95">
        <v>0</v>
      </c>
      <c r="G358" s="95">
        <v>0</v>
      </c>
      <c r="H358" s="95">
        <v>0</v>
      </c>
      <c r="I358" s="678"/>
      <c r="J358" s="679"/>
      <c r="K358" s="260"/>
    </row>
    <row r="359" spans="1:11" ht="15" customHeight="1">
      <c r="A359" s="94" t="s">
        <v>998</v>
      </c>
      <c r="B359" s="94" t="s">
        <v>432</v>
      </c>
      <c r="C359" s="5"/>
      <c r="D359" s="12" t="s">
        <v>252</v>
      </c>
      <c r="E359" s="13" t="s">
        <v>437</v>
      </c>
      <c r="F359" s="95">
        <v>0</v>
      </c>
      <c r="G359" s="95">
        <v>0</v>
      </c>
      <c r="H359" s="95">
        <v>0</v>
      </c>
      <c r="I359" s="678"/>
      <c r="J359" s="679"/>
      <c r="K359" s="260"/>
    </row>
    <row r="360" spans="1:11" ht="15" customHeight="1">
      <c r="A360" s="94" t="s">
        <v>999</v>
      </c>
      <c r="B360" s="94" t="s">
        <v>433</v>
      </c>
      <c r="C360" s="5"/>
      <c r="D360" s="12" t="s">
        <v>252</v>
      </c>
      <c r="E360" s="13" t="s">
        <v>437</v>
      </c>
      <c r="F360" s="95">
        <v>0</v>
      </c>
      <c r="G360" s="95">
        <v>0</v>
      </c>
      <c r="H360" s="95">
        <v>0</v>
      </c>
      <c r="I360" s="678"/>
      <c r="J360" s="679"/>
      <c r="K360" s="260"/>
    </row>
    <row r="361" spans="1:11" ht="15" customHeight="1">
      <c r="A361" s="94" t="s">
        <v>1319</v>
      </c>
      <c r="B361" s="94" t="s">
        <v>434</v>
      </c>
      <c r="C361" s="5"/>
      <c r="D361" s="12" t="s">
        <v>252</v>
      </c>
      <c r="E361" s="13" t="s">
        <v>437</v>
      </c>
      <c r="F361" s="95">
        <v>0</v>
      </c>
      <c r="G361" s="95">
        <v>0</v>
      </c>
      <c r="H361" s="95">
        <v>0</v>
      </c>
      <c r="I361" s="678"/>
      <c r="J361" s="679"/>
      <c r="K361" s="260"/>
    </row>
    <row r="362" spans="1:11" ht="15" customHeight="1">
      <c r="A362" s="94" t="s">
        <v>1000</v>
      </c>
      <c r="B362" s="94" t="s">
        <v>435</v>
      </c>
      <c r="C362" s="5"/>
      <c r="D362" s="12" t="s">
        <v>252</v>
      </c>
      <c r="E362" s="13" t="s">
        <v>437</v>
      </c>
      <c r="F362" s="95">
        <v>0</v>
      </c>
      <c r="G362" s="95">
        <v>0</v>
      </c>
      <c r="H362" s="95">
        <v>0</v>
      </c>
      <c r="I362" s="678"/>
      <c r="J362" s="679"/>
      <c r="K362" s="260"/>
    </row>
    <row r="363" spans="1:11" ht="26.25" customHeight="1">
      <c r="A363" s="96"/>
      <c r="B363" s="96"/>
      <c r="C363" s="102" t="s">
        <v>15</v>
      </c>
      <c r="D363" s="103" t="s">
        <v>16</v>
      </c>
      <c r="E363" s="103"/>
      <c r="F363" s="105"/>
      <c r="G363" s="105"/>
      <c r="H363" s="105"/>
      <c r="I363" s="512"/>
      <c r="J363" s="513"/>
      <c r="K363" s="271"/>
    </row>
    <row r="364" spans="1:11" ht="26.25" customHeight="1">
      <c r="A364" s="548" t="s">
        <v>420</v>
      </c>
      <c r="B364" s="96"/>
      <c r="C364" s="102"/>
      <c r="D364" s="103"/>
      <c r="E364" s="514"/>
      <c r="F364" s="105"/>
      <c r="G364" s="105"/>
      <c r="H364" s="105"/>
      <c r="I364" s="512"/>
      <c r="J364" s="513"/>
      <c r="K364" s="271"/>
    </row>
    <row r="365" spans="1:11" ht="26.25" customHeight="1">
      <c r="A365" s="444" t="s">
        <v>414</v>
      </c>
      <c r="B365" s="12" t="s">
        <v>421</v>
      </c>
      <c r="C365" s="5"/>
      <c r="D365" s="4" t="s">
        <v>264</v>
      </c>
      <c r="E365" s="895" t="s">
        <v>261</v>
      </c>
      <c r="F365" s="743">
        <f>'2.4.расчет прочих'!L263</f>
        <v>94</v>
      </c>
      <c r="G365" s="95">
        <v>94</v>
      </c>
      <c r="H365" s="95">
        <v>94</v>
      </c>
      <c r="I365" s="884" t="s">
        <v>681</v>
      </c>
      <c r="J365" s="885"/>
      <c r="K365" s="260"/>
    </row>
    <row r="366" spans="1:11" ht="24.75" customHeight="1">
      <c r="A366" s="444" t="s">
        <v>406</v>
      </c>
      <c r="B366" s="12" t="s">
        <v>424</v>
      </c>
      <c r="C366" s="5"/>
      <c r="D366" s="4" t="s">
        <v>264</v>
      </c>
      <c r="E366" s="896"/>
      <c r="F366" s="743">
        <f>'2.4.расчет прочих'!L264</f>
        <v>94</v>
      </c>
      <c r="G366" s="95">
        <v>94</v>
      </c>
      <c r="H366" s="95">
        <v>94</v>
      </c>
      <c r="I366" s="884" t="s">
        <v>681</v>
      </c>
      <c r="J366" s="885"/>
      <c r="K366" s="260"/>
    </row>
    <row r="367" spans="1:11" ht="24.75" customHeight="1">
      <c r="A367" s="444" t="s">
        <v>836</v>
      </c>
      <c r="B367" s="12" t="s">
        <v>421</v>
      </c>
      <c r="C367" s="5"/>
      <c r="D367" s="4" t="s">
        <v>264</v>
      </c>
      <c r="E367" s="896"/>
      <c r="F367" s="743">
        <f>'2.4.расчет прочих'!L265</f>
        <v>94</v>
      </c>
      <c r="G367" s="95">
        <v>94</v>
      </c>
      <c r="H367" s="95">
        <v>94</v>
      </c>
      <c r="I367" s="884" t="s">
        <v>681</v>
      </c>
      <c r="J367" s="885"/>
      <c r="K367" s="260"/>
    </row>
    <row r="368" spans="1:11" ht="26.25" customHeight="1">
      <c r="A368" s="444" t="s">
        <v>407</v>
      </c>
      <c r="B368" s="12" t="s">
        <v>424</v>
      </c>
      <c r="C368" s="5"/>
      <c r="D368" s="4" t="s">
        <v>264</v>
      </c>
      <c r="E368" s="896"/>
      <c r="F368" s="743">
        <f>'2.4.расчет прочих'!L266</f>
        <v>94</v>
      </c>
      <c r="G368" s="95">
        <v>94</v>
      </c>
      <c r="H368" s="95">
        <v>94</v>
      </c>
      <c r="I368" s="884" t="s">
        <v>681</v>
      </c>
      <c r="J368" s="885"/>
      <c r="K368" s="260"/>
    </row>
    <row r="369" spans="1:11" ht="27" customHeight="1">
      <c r="A369" s="444" t="s">
        <v>408</v>
      </c>
      <c r="B369" s="12" t="s">
        <v>424</v>
      </c>
      <c r="C369" s="5"/>
      <c r="D369" s="4" t="s">
        <v>264</v>
      </c>
      <c r="E369" s="896"/>
      <c r="F369" s="743">
        <f>'2.4.расчет прочих'!L267</f>
        <v>94</v>
      </c>
      <c r="G369" s="95">
        <v>94</v>
      </c>
      <c r="H369" s="95">
        <v>94</v>
      </c>
      <c r="I369" s="884" t="s">
        <v>681</v>
      </c>
      <c r="J369" s="885"/>
      <c r="K369" s="260"/>
    </row>
    <row r="370" spans="1:11" ht="24.75" customHeight="1">
      <c r="A370" s="85" t="s">
        <v>409</v>
      </c>
      <c r="B370" s="85" t="s">
        <v>423</v>
      </c>
      <c r="C370" s="5"/>
      <c r="D370" s="4" t="s">
        <v>264</v>
      </c>
      <c r="E370" s="896"/>
      <c r="F370" s="743">
        <f>'2.4.расчет прочих'!L268</f>
        <v>94</v>
      </c>
      <c r="G370" s="95">
        <v>94</v>
      </c>
      <c r="H370" s="95">
        <v>94</v>
      </c>
      <c r="I370" s="884" t="s">
        <v>681</v>
      </c>
      <c r="J370" s="885"/>
      <c r="K370" s="260"/>
    </row>
    <row r="371" spans="1:11" ht="24.75" customHeight="1">
      <c r="A371" s="94" t="s">
        <v>410</v>
      </c>
      <c r="B371" s="94" t="s">
        <v>423</v>
      </c>
      <c r="C371" s="5"/>
      <c r="D371" s="4" t="s">
        <v>264</v>
      </c>
      <c r="E371" s="896"/>
      <c r="F371" s="743">
        <f>'2.4.расчет прочих'!L269</f>
        <v>94</v>
      </c>
      <c r="G371" s="95">
        <v>94</v>
      </c>
      <c r="H371" s="95">
        <v>94</v>
      </c>
      <c r="I371" s="884" t="s">
        <v>681</v>
      </c>
      <c r="J371" s="885"/>
      <c r="K371" s="260"/>
    </row>
    <row r="372" spans="1:11" ht="24.75" customHeight="1">
      <c r="A372" s="94" t="s">
        <v>415</v>
      </c>
      <c r="B372" s="94" t="s">
        <v>422</v>
      </c>
      <c r="C372" s="5"/>
      <c r="D372" s="4" t="s">
        <v>264</v>
      </c>
      <c r="E372" s="896"/>
      <c r="F372" s="743">
        <f>'2.4.расчет прочих'!L270</f>
        <v>94</v>
      </c>
      <c r="G372" s="95">
        <v>94</v>
      </c>
      <c r="H372" s="95">
        <v>94</v>
      </c>
      <c r="I372" s="884" t="s">
        <v>681</v>
      </c>
      <c r="J372" s="885"/>
      <c r="K372" s="260"/>
    </row>
    <row r="373" spans="1:11" ht="24.75" customHeight="1">
      <c r="A373" s="94" t="s">
        <v>411</v>
      </c>
      <c r="B373" s="94" t="s">
        <v>423</v>
      </c>
      <c r="C373" s="5"/>
      <c r="D373" s="4" t="s">
        <v>264</v>
      </c>
      <c r="E373" s="896"/>
      <c r="F373" s="743">
        <f>'2.4.расчет прочих'!L271</f>
        <v>94</v>
      </c>
      <c r="G373" s="95">
        <v>94</v>
      </c>
      <c r="H373" s="95">
        <v>94</v>
      </c>
      <c r="I373" s="884" t="s">
        <v>681</v>
      </c>
      <c r="J373" s="885"/>
      <c r="K373" s="260"/>
    </row>
    <row r="374" spans="1:11" ht="24.75" customHeight="1">
      <c r="A374" s="85" t="s">
        <v>416</v>
      </c>
      <c r="B374" s="85" t="s">
        <v>421</v>
      </c>
      <c r="C374" s="5"/>
      <c r="D374" s="4" t="s">
        <v>264</v>
      </c>
      <c r="E374" s="896"/>
      <c r="F374" s="743">
        <f>'2.4.расчет прочих'!L272</f>
        <v>94</v>
      </c>
      <c r="G374" s="95">
        <v>94</v>
      </c>
      <c r="H374" s="95">
        <v>94</v>
      </c>
      <c r="I374" s="884" t="s">
        <v>681</v>
      </c>
      <c r="J374" s="885"/>
      <c r="K374" s="260"/>
    </row>
    <row r="375" spans="1:11" ht="24.75" customHeight="1">
      <c r="A375" s="444" t="s">
        <v>412</v>
      </c>
      <c r="B375" s="12" t="s">
        <v>424</v>
      </c>
      <c r="C375" s="5"/>
      <c r="D375" s="4" t="s">
        <v>264</v>
      </c>
      <c r="E375" s="896"/>
      <c r="F375" s="743">
        <f>'2.4.расчет прочих'!L273</f>
        <v>94</v>
      </c>
      <c r="G375" s="95">
        <v>94</v>
      </c>
      <c r="H375" s="95">
        <v>94</v>
      </c>
      <c r="I375" s="884" t="s">
        <v>681</v>
      </c>
      <c r="J375" s="885"/>
      <c r="K375" s="260"/>
    </row>
    <row r="376" spans="1:11" ht="24.75" customHeight="1">
      <c r="A376" s="85" t="s">
        <v>417</v>
      </c>
      <c r="B376" s="85" t="s">
        <v>421</v>
      </c>
      <c r="C376" s="5"/>
      <c r="D376" s="4" t="s">
        <v>264</v>
      </c>
      <c r="E376" s="896"/>
      <c r="F376" s="743">
        <f>'2.4.расчет прочих'!L274</f>
        <v>94</v>
      </c>
      <c r="G376" s="95">
        <v>94</v>
      </c>
      <c r="H376" s="95">
        <v>94</v>
      </c>
      <c r="I376" s="884" t="s">
        <v>681</v>
      </c>
      <c r="J376" s="885"/>
      <c r="K376" s="260"/>
    </row>
    <row r="377" spans="1:11" ht="24.75" customHeight="1">
      <c r="A377" s="444" t="s">
        <v>413</v>
      </c>
      <c r="B377" s="12" t="s">
        <v>424</v>
      </c>
      <c r="C377" s="5"/>
      <c r="D377" s="4" t="s">
        <v>264</v>
      </c>
      <c r="E377" s="896"/>
      <c r="F377" s="743">
        <f>'2.4.расчет прочих'!L275</f>
        <v>94</v>
      </c>
      <c r="G377" s="95">
        <v>94</v>
      </c>
      <c r="H377" s="95">
        <v>94</v>
      </c>
      <c r="I377" s="884" t="s">
        <v>681</v>
      </c>
      <c r="J377" s="885"/>
      <c r="K377" s="260"/>
    </row>
    <row r="378" spans="1:11" ht="24.75" customHeight="1">
      <c r="A378" s="541"/>
      <c r="B378" s="12"/>
      <c r="C378" s="5"/>
      <c r="D378" s="4"/>
      <c r="E378" s="897"/>
      <c r="F378" s="743"/>
      <c r="G378" s="95"/>
      <c r="H378" s="95"/>
      <c r="I378" s="545"/>
      <c r="J378" s="546"/>
      <c r="K378" s="260"/>
    </row>
    <row r="379" spans="1:11" ht="26.25" customHeight="1">
      <c r="A379" s="548" t="s">
        <v>425</v>
      </c>
      <c r="B379" s="96"/>
      <c r="C379" s="102"/>
      <c r="D379" s="103"/>
      <c r="E379" s="514"/>
      <c r="F379" s="105"/>
      <c r="G379" s="105"/>
      <c r="H379" s="105"/>
      <c r="I379" s="512"/>
      <c r="J379" s="513"/>
      <c r="K379" s="271"/>
    </row>
    <row r="380" spans="1:11" ht="24">
      <c r="A380" s="12" t="s">
        <v>992</v>
      </c>
      <c r="B380" s="12" t="s">
        <v>426</v>
      </c>
      <c r="C380" s="5"/>
      <c r="D380" s="4" t="s">
        <v>252</v>
      </c>
      <c r="E380" s="13" t="s">
        <v>437</v>
      </c>
      <c r="F380" s="95">
        <v>0</v>
      </c>
      <c r="G380" s="95">
        <v>0</v>
      </c>
      <c r="H380" s="95">
        <v>0</v>
      </c>
      <c r="I380" s="545"/>
      <c r="J380" s="546"/>
      <c r="K380" s="260"/>
    </row>
    <row r="381" spans="1:11" ht="36">
      <c r="A381" s="12" t="s">
        <v>993</v>
      </c>
      <c r="B381" s="12" t="s">
        <v>427</v>
      </c>
      <c r="C381" s="5"/>
      <c r="D381" s="4" t="s">
        <v>252</v>
      </c>
      <c r="E381" s="13" t="s">
        <v>437</v>
      </c>
      <c r="F381" s="95">
        <v>0</v>
      </c>
      <c r="G381" s="95">
        <v>0</v>
      </c>
      <c r="H381" s="95">
        <v>0</v>
      </c>
      <c r="I381" s="545"/>
      <c r="J381" s="546"/>
      <c r="K381" s="260"/>
    </row>
    <row r="382" spans="1:11" ht="24">
      <c r="A382" s="12" t="s">
        <v>994</v>
      </c>
      <c r="B382" s="12" t="s">
        <v>428</v>
      </c>
      <c r="C382" s="5"/>
      <c r="D382" s="4" t="s">
        <v>252</v>
      </c>
      <c r="E382" s="13" t="s">
        <v>437</v>
      </c>
      <c r="F382" s="95">
        <v>0</v>
      </c>
      <c r="G382" s="95">
        <v>0</v>
      </c>
      <c r="H382" s="95">
        <v>0</v>
      </c>
      <c r="I382" s="545"/>
      <c r="J382" s="546"/>
      <c r="K382" s="260"/>
    </row>
    <row r="383" spans="1:11" ht="36">
      <c r="A383" s="12" t="s">
        <v>1318</v>
      </c>
      <c r="B383" s="12" t="s">
        <v>429</v>
      </c>
      <c r="C383" s="5"/>
      <c r="D383" s="4" t="s">
        <v>252</v>
      </c>
      <c r="E383" s="13" t="s">
        <v>437</v>
      </c>
      <c r="F383" s="95">
        <v>0</v>
      </c>
      <c r="G383" s="95">
        <v>0</v>
      </c>
      <c r="H383" s="95">
        <v>0</v>
      </c>
      <c r="I383" s="545"/>
      <c r="J383" s="546"/>
      <c r="K383" s="260"/>
    </row>
    <row r="384" spans="1:11" ht="36">
      <c r="A384" s="12" t="s">
        <v>996</v>
      </c>
      <c r="B384" s="12" t="s">
        <v>430</v>
      </c>
      <c r="C384" s="5"/>
      <c r="D384" s="4" t="s">
        <v>252</v>
      </c>
      <c r="E384" s="13" t="s">
        <v>437</v>
      </c>
      <c r="F384" s="95">
        <v>0</v>
      </c>
      <c r="G384" s="95">
        <v>0</v>
      </c>
      <c r="H384" s="95">
        <v>0</v>
      </c>
      <c r="I384" s="545"/>
      <c r="J384" s="546"/>
      <c r="K384" s="260"/>
    </row>
    <row r="385" spans="1:11" ht="36">
      <c r="A385" s="94" t="s">
        <v>997</v>
      </c>
      <c r="B385" s="94" t="s">
        <v>431</v>
      </c>
      <c r="C385" s="5"/>
      <c r="D385" s="4" t="s">
        <v>252</v>
      </c>
      <c r="E385" s="13" t="s">
        <v>437</v>
      </c>
      <c r="F385" s="95">
        <v>0</v>
      </c>
      <c r="G385" s="95">
        <v>0</v>
      </c>
      <c r="H385" s="95">
        <v>0</v>
      </c>
      <c r="I385" s="545"/>
      <c r="J385" s="546"/>
      <c r="K385" s="260"/>
    </row>
    <row r="386" spans="1:11" ht="36">
      <c r="A386" s="94" t="s">
        <v>998</v>
      </c>
      <c r="B386" s="94" t="s">
        <v>432</v>
      </c>
      <c r="C386" s="5"/>
      <c r="D386" s="4" t="s">
        <v>252</v>
      </c>
      <c r="E386" s="13" t="s">
        <v>437</v>
      </c>
      <c r="F386" s="95">
        <v>0</v>
      </c>
      <c r="G386" s="95">
        <v>0</v>
      </c>
      <c r="H386" s="95">
        <v>0</v>
      </c>
      <c r="I386" s="545"/>
      <c r="J386" s="546"/>
      <c r="K386" s="260"/>
    </row>
    <row r="387" spans="1:11" ht="24">
      <c r="A387" s="94" t="s">
        <v>999</v>
      </c>
      <c r="B387" s="94" t="s">
        <v>433</v>
      </c>
      <c r="C387" s="5"/>
      <c r="D387" s="4" t="s">
        <v>252</v>
      </c>
      <c r="E387" s="13" t="s">
        <v>437</v>
      </c>
      <c r="F387" s="95">
        <v>0</v>
      </c>
      <c r="G387" s="95">
        <v>0</v>
      </c>
      <c r="H387" s="95">
        <v>0</v>
      </c>
      <c r="I387" s="545"/>
      <c r="J387" s="546"/>
      <c r="K387" s="260"/>
    </row>
    <row r="388" spans="1:11" ht="36">
      <c r="A388" s="94" t="s">
        <v>1319</v>
      </c>
      <c r="B388" s="94" t="s">
        <v>434</v>
      </c>
      <c r="C388" s="5"/>
      <c r="D388" s="4" t="s">
        <v>252</v>
      </c>
      <c r="E388" s="13" t="s">
        <v>437</v>
      </c>
      <c r="F388" s="95">
        <v>0</v>
      </c>
      <c r="G388" s="95">
        <v>0</v>
      </c>
      <c r="H388" s="95">
        <v>0</v>
      </c>
      <c r="I388" s="545"/>
      <c r="J388" s="546"/>
      <c r="K388" s="260"/>
    </row>
    <row r="389" spans="1:11" ht="36">
      <c r="A389" s="94" t="s">
        <v>1000</v>
      </c>
      <c r="B389" s="94" t="s">
        <v>435</v>
      </c>
      <c r="C389" s="5"/>
      <c r="D389" s="4" t="s">
        <v>252</v>
      </c>
      <c r="E389" s="13" t="s">
        <v>437</v>
      </c>
      <c r="F389" s="95">
        <v>0</v>
      </c>
      <c r="G389" s="95">
        <v>0</v>
      </c>
      <c r="H389" s="95">
        <v>0</v>
      </c>
      <c r="I389" s="545"/>
      <c r="J389" s="546"/>
      <c r="K389" s="260"/>
    </row>
    <row r="390" spans="1:11" ht="27.75" customHeight="1">
      <c r="A390" s="96"/>
      <c r="B390" s="96"/>
      <c r="C390" s="102" t="s">
        <v>17</v>
      </c>
      <c r="D390" s="103" t="s">
        <v>18</v>
      </c>
      <c r="E390" s="103"/>
      <c r="F390" s="105"/>
      <c r="G390" s="105"/>
      <c r="H390" s="105"/>
      <c r="I390" s="512"/>
      <c r="J390" s="513"/>
      <c r="K390" s="271"/>
    </row>
    <row r="391" spans="1:11" ht="39.75" customHeight="1">
      <c r="A391" s="548" t="s">
        <v>420</v>
      </c>
      <c r="B391" s="96"/>
      <c r="C391" s="102"/>
      <c r="D391" s="103"/>
      <c r="E391" s="514"/>
      <c r="F391" s="105"/>
      <c r="G391" s="105"/>
      <c r="H391" s="105"/>
      <c r="I391" s="512"/>
      <c r="J391" s="513"/>
      <c r="K391" s="271"/>
    </row>
    <row r="392" spans="1:11" ht="36">
      <c r="A392" s="444" t="s">
        <v>414</v>
      </c>
      <c r="B392" s="12" t="s">
        <v>421</v>
      </c>
      <c r="C392" s="5"/>
      <c r="D392" s="4" t="s">
        <v>263</v>
      </c>
      <c r="E392" s="895" t="s">
        <v>261</v>
      </c>
      <c r="F392" s="743">
        <f>'2.4.расчет прочих'!M263</f>
        <v>797</v>
      </c>
      <c r="G392" s="95">
        <v>797</v>
      </c>
      <c r="H392" s="95">
        <v>797</v>
      </c>
      <c r="I392" s="884" t="s">
        <v>681</v>
      </c>
      <c r="J392" s="885"/>
      <c r="K392" s="260"/>
    </row>
    <row r="393" spans="1:11" ht="36">
      <c r="A393" s="444" t="s">
        <v>406</v>
      </c>
      <c r="B393" s="12" t="s">
        <v>424</v>
      </c>
      <c r="C393" s="5"/>
      <c r="D393" s="4" t="s">
        <v>263</v>
      </c>
      <c r="E393" s="896"/>
      <c r="F393" s="743">
        <f>'2.4.расчет прочих'!M264</f>
        <v>797</v>
      </c>
      <c r="G393" s="95">
        <v>797</v>
      </c>
      <c r="H393" s="95">
        <v>797</v>
      </c>
      <c r="I393" s="884" t="s">
        <v>681</v>
      </c>
      <c r="J393" s="885"/>
      <c r="K393" s="260"/>
    </row>
    <row r="394" spans="1:11" ht="26.25" customHeight="1">
      <c r="A394" s="444" t="s">
        <v>836</v>
      </c>
      <c r="B394" s="12" t="s">
        <v>421</v>
      </c>
      <c r="C394" s="5"/>
      <c r="D394" s="4" t="s">
        <v>263</v>
      </c>
      <c r="E394" s="896"/>
      <c r="F394" s="743">
        <f>'2.4.расчет прочих'!M265</f>
        <v>797</v>
      </c>
      <c r="G394" s="95">
        <v>797</v>
      </c>
      <c r="H394" s="95">
        <v>797</v>
      </c>
      <c r="I394" s="884" t="s">
        <v>681</v>
      </c>
      <c r="J394" s="885"/>
      <c r="K394" s="260"/>
    </row>
    <row r="395" spans="1:11" ht="27" customHeight="1">
      <c r="A395" s="444" t="s">
        <v>407</v>
      </c>
      <c r="B395" s="12" t="s">
        <v>424</v>
      </c>
      <c r="C395" s="5"/>
      <c r="D395" s="4" t="s">
        <v>263</v>
      </c>
      <c r="E395" s="896"/>
      <c r="F395" s="743">
        <f>'2.4.расчет прочих'!M266</f>
        <v>797</v>
      </c>
      <c r="G395" s="95">
        <v>797</v>
      </c>
      <c r="H395" s="95">
        <v>797</v>
      </c>
      <c r="I395" s="884" t="s">
        <v>681</v>
      </c>
      <c r="J395" s="885"/>
      <c r="K395" s="260"/>
    </row>
    <row r="396" spans="1:11" ht="48">
      <c r="A396" s="444" t="s">
        <v>408</v>
      </c>
      <c r="B396" s="12" t="s">
        <v>424</v>
      </c>
      <c r="C396" s="5"/>
      <c r="D396" s="4" t="s">
        <v>263</v>
      </c>
      <c r="E396" s="896"/>
      <c r="F396" s="743">
        <f>'2.4.расчет прочих'!M267</f>
        <v>797</v>
      </c>
      <c r="G396" s="95">
        <v>797</v>
      </c>
      <c r="H396" s="95">
        <v>797</v>
      </c>
      <c r="I396" s="884" t="s">
        <v>681</v>
      </c>
      <c r="J396" s="885"/>
      <c r="K396" s="260"/>
    </row>
    <row r="397" spans="1:11" ht="26.25" customHeight="1">
      <c r="A397" s="85" t="s">
        <v>409</v>
      </c>
      <c r="B397" s="85" t="s">
        <v>423</v>
      </c>
      <c r="C397" s="5"/>
      <c r="D397" s="4" t="s">
        <v>263</v>
      </c>
      <c r="E397" s="896"/>
      <c r="F397" s="743">
        <f>'2.4.расчет прочих'!M268</f>
        <v>797</v>
      </c>
      <c r="G397" s="95">
        <v>797</v>
      </c>
      <c r="H397" s="95">
        <v>797</v>
      </c>
      <c r="I397" s="884" t="s">
        <v>681</v>
      </c>
      <c r="J397" s="885"/>
      <c r="K397" s="260"/>
    </row>
    <row r="398" spans="1:11" ht="24" customHeight="1">
      <c r="A398" s="94" t="s">
        <v>410</v>
      </c>
      <c r="B398" s="94" t="s">
        <v>423</v>
      </c>
      <c r="C398" s="5"/>
      <c r="D398" s="4" t="s">
        <v>263</v>
      </c>
      <c r="E398" s="896"/>
      <c r="F398" s="743">
        <f>'2.4.расчет прочих'!M269</f>
        <v>797</v>
      </c>
      <c r="G398" s="95">
        <v>797</v>
      </c>
      <c r="H398" s="95">
        <v>797</v>
      </c>
      <c r="I398" s="884" t="s">
        <v>681</v>
      </c>
      <c r="J398" s="885"/>
      <c r="K398" s="260"/>
    </row>
    <row r="399" spans="1:11" ht="24" customHeight="1">
      <c r="A399" s="94" t="s">
        <v>415</v>
      </c>
      <c r="B399" s="94" t="s">
        <v>422</v>
      </c>
      <c r="C399" s="5"/>
      <c r="D399" s="4" t="s">
        <v>263</v>
      </c>
      <c r="E399" s="896"/>
      <c r="F399" s="743">
        <f>'2.4.расчет прочих'!M270</f>
        <v>797</v>
      </c>
      <c r="G399" s="95">
        <v>797</v>
      </c>
      <c r="H399" s="95">
        <v>797</v>
      </c>
      <c r="I399" s="884" t="s">
        <v>681</v>
      </c>
      <c r="J399" s="885"/>
      <c r="K399" s="260"/>
    </row>
    <row r="400" spans="1:11" ht="24" customHeight="1">
      <c r="A400" s="94" t="s">
        <v>411</v>
      </c>
      <c r="B400" s="94" t="s">
        <v>423</v>
      </c>
      <c r="C400" s="5"/>
      <c r="D400" s="4" t="s">
        <v>263</v>
      </c>
      <c r="E400" s="896"/>
      <c r="F400" s="743">
        <f>'2.4.расчет прочих'!M271</f>
        <v>797</v>
      </c>
      <c r="G400" s="95">
        <v>797</v>
      </c>
      <c r="H400" s="95">
        <v>797</v>
      </c>
      <c r="I400" s="884" t="s">
        <v>681</v>
      </c>
      <c r="J400" s="885"/>
      <c r="K400" s="260"/>
    </row>
    <row r="401" spans="1:11" ht="24" customHeight="1">
      <c r="A401" s="85" t="s">
        <v>416</v>
      </c>
      <c r="B401" s="85" t="s">
        <v>421</v>
      </c>
      <c r="C401" s="5"/>
      <c r="D401" s="4" t="s">
        <v>263</v>
      </c>
      <c r="E401" s="896"/>
      <c r="F401" s="743">
        <f>'2.4.расчет прочих'!M272</f>
        <v>797</v>
      </c>
      <c r="G401" s="95">
        <v>797</v>
      </c>
      <c r="H401" s="95">
        <v>797</v>
      </c>
      <c r="I401" s="884" t="s">
        <v>681</v>
      </c>
      <c r="J401" s="885"/>
      <c r="K401" s="260"/>
    </row>
    <row r="402" spans="1:11" ht="24" customHeight="1">
      <c r="A402" s="444" t="s">
        <v>412</v>
      </c>
      <c r="B402" s="12" t="s">
        <v>424</v>
      </c>
      <c r="C402" s="5"/>
      <c r="D402" s="4" t="s">
        <v>263</v>
      </c>
      <c r="E402" s="896"/>
      <c r="F402" s="743">
        <f>'2.4.расчет прочих'!M273</f>
        <v>797</v>
      </c>
      <c r="G402" s="95">
        <v>797</v>
      </c>
      <c r="H402" s="95">
        <v>797</v>
      </c>
      <c r="I402" s="884" t="s">
        <v>681</v>
      </c>
      <c r="J402" s="885"/>
      <c r="K402" s="260"/>
    </row>
    <row r="403" spans="1:11" ht="24" customHeight="1">
      <c r="A403" s="85" t="s">
        <v>417</v>
      </c>
      <c r="B403" s="85" t="s">
        <v>421</v>
      </c>
      <c r="C403" s="5"/>
      <c r="D403" s="4" t="s">
        <v>263</v>
      </c>
      <c r="E403" s="896"/>
      <c r="F403" s="743">
        <f>'2.4.расчет прочих'!M274</f>
        <v>797</v>
      </c>
      <c r="G403" s="95">
        <v>797</v>
      </c>
      <c r="H403" s="95">
        <v>797</v>
      </c>
      <c r="I403" s="884" t="s">
        <v>681</v>
      </c>
      <c r="J403" s="885"/>
      <c r="K403" s="260"/>
    </row>
    <row r="404" spans="1:11" ht="24" customHeight="1">
      <c r="A404" s="444" t="s">
        <v>413</v>
      </c>
      <c r="B404" s="12" t="s">
        <v>424</v>
      </c>
      <c r="C404" s="5"/>
      <c r="D404" s="4" t="s">
        <v>263</v>
      </c>
      <c r="E404" s="896"/>
      <c r="F404" s="743">
        <f>'2.4.расчет прочих'!M275</f>
        <v>797</v>
      </c>
      <c r="G404" s="95">
        <v>797</v>
      </c>
      <c r="H404" s="95">
        <v>797</v>
      </c>
      <c r="I404" s="884" t="s">
        <v>681</v>
      </c>
      <c r="J404" s="885"/>
      <c r="K404" s="260"/>
    </row>
    <row r="405" spans="1:11" ht="24" customHeight="1">
      <c r="A405" s="541"/>
      <c r="B405" s="12"/>
      <c r="C405" s="5"/>
      <c r="D405" s="4"/>
      <c r="E405" s="897"/>
      <c r="F405" s="743"/>
      <c r="G405" s="95"/>
      <c r="H405" s="95"/>
      <c r="I405" s="545"/>
      <c r="J405" s="546"/>
      <c r="K405" s="260"/>
    </row>
    <row r="406" spans="1:11" ht="26.25" customHeight="1">
      <c r="A406" s="548" t="s">
        <v>425</v>
      </c>
      <c r="B406" s="96"/>
      <c r="C406" s="102"/>
      <c r="D406" s="103"/>
      <c r="E406" s="514"/>
      <c r="F406" s="105"/>
      <c r="G406" s="105"/>
      <c r="H406" s="105"/>
      <c r="I406" s="512"/>
      <c r="J406" s="513"/>
      <c r="K406" s="271"/>
    </row>
    <row r="407" spans="1:11" ht="24">
      <c r="A407" s="12" t="s">
        <v>992</v>
      </c>
      <c r="B407" s="12" t="s">
        <v>426</v>
      </c>
      <c r="C407" s="5"/>
      <c r="D407" s="4" t="s">
        <v>252</v>
      </c>
      <c r="E407" s="13" t="s">
        <v>437</v>
      </c>
      <c r="F407" s="95">
        <v>0</v>
      </c>
      <c r="G407" s="95">
        <v>0</v>
      </c>
      <c r="H407" s="95">
        <v>0</v>
      </c>
      <c r="I407" s="545"/>
      <c r="J407" s="546"/>
      <c r="K407" s="260"/>
    </row>
    <row r="408" spans="1:11" ht="36">
      <c r="A408" s="12" t="s">
        <v>993</v>
      </c>
      <c r="B408" s="12" t="s">
        <v>427</v>
      </c>
      <c r="C408" s="5"/>
      <c r="D408" s="4" t="s">
        <v>252</v>
      </c>
      <c r="E408" s="13" t="s">
        <v>437</v>
      </c>
      <c r="F408" s="95">
        <v>0</v>
      </c>
      <c r="G408" s="95">
        <v>0</v>
      </c>
      <c r="H408" s="95">
        <v>0</v>
      </c>
      <c r="I408" s="545"/>
      <c r="J408" s="546"/>
      <c r="K408" s="260"/>
    </row>
    <row r="409" spans="1:11" ht="24">
      <c r="A409" s="12" t="s">
        <v>994</v>
      </c>
      <c r="B409" s="12" t="s">
        <v>428</v>
      </c>
      <c r="C409" s="5"/>
      <c r="D409" s="4" t="s">
        <v>252</v>
      </c>
      <c r="E409" s="13" t="s">
        <v>437</v>
      </c>
      <c r="F409" s="95">
        <v>0</v>
      </c>
      <c r="G409" s="95">
        <v>0</v>
      </c>
      <c r="H409" s="95">
        <v>0</v>
      </c>
      <c r="I409" s="545"/>
      <c r="J409" s="546"/>
      <c r="K409" s="260"/>
    </row>
    <row r="410" spans="1:11" ht="36">
      <c r="A410" s="12" t="s">
        <v>1318</v>
      </c>
      <c r="B410" s="12" t="s">
        <v>429</v>
      </c>
      <c r="C410" s="5"/>
      <c r="D410" s="4" t="s">
        <v>252</v>
      </c>
      <c r="E410" s="13" t="s">
        <v>437</v>
      </c>
      <c r="F410" s="95">
        <v>0</v>
      </c>
      <c r="G410" s="95">
        <v>0</v>
      </c>
      <c r="H410" s="95">
        <v>0</v>
      </c>
      <c r="I410" s="545"/>
      <c r="J410" s="546"/>
      <c r="K410" s="260"/>
    </row>
    <row r="411" spans="1:11" ht="36">
      <c r="A411" s="12" t="s">
        <v>996</v>
      </c>
      <c r="B411" s="12" t="s">
        <v>430</v>
      </c>
      <c r="C411" s="5"/>
      <c r="D411" s="4" t="s">
        <v>252</v>
      </c>
      <c r="E411" s="13" t="s">
        <v>437</v>
      </c>
      <c r="F411" s="95">
        <v>0</v>
      </c>
      <c r="G411" s="95">
        <v>0</v>
      </c>
      <c r="H411" s="95">
        <v>0</v>
      </c>
      <c r="I411" s="545"/>
      <c r="J411" s="546"/>
      <c r="K411" s="260"/>
    </row>
    <row r="412" spans="1:11" ht="36">
      <c r="A412" s="94" t="s">
        <v>997</v>
      </c>
      <c r="B412" s="94" t="s">
        <v>431</v>
      </c>
      <c r="C412" s="5"/>
      <c r="D412" s="4" t="s">
        <v>252</v>
      </c>
      <c r="E412" s="13" t="s">
        <v>437</v>
      </c>
      <c r="F412" s="95">
        <v>0</v>
      </c>
      <c r="G412" s="95">
        <v>0</v>
      </c>
      <c r="H412" s="95">
        <v>0</v>
      </c>
      <c r="I412" s="545"/>
      <c r="J412" s="546"/>
      <c r="K412" s="260"/>
    </row>
    <row r="413" spans="1:11" ht="36">
      <c r="A413" s="94" t="s">
        <v>998</v>
      </c>
      <c r="B413" s="94" t="s">
        <v>432</v>
      </c>
      <c r="C413" s="5"/>
      <c r="D413" s="4" t="s">
        <v>252</v>
      </c>
      <c r="E413" s="13" t="s">
        <v>437</v>
      </c>
      <c r="F413" s="95">
        <v>0</v>
      </c>
      <c r="G413" s="95">
        <v>0</v>
      </c>
      <c r="H413" s="95">
        <v>0</v>
      </c>
      <c r="I413" s="545"/>
      <c r="J413" s="546"/>
      <c r="K413" s="260"/>
    </row>
    <row r="414" spans="1:11" ht="24">
      <c r="A414" s="94" t="s">
        <v>999</v>
      </c>
      <c r="B414" s="94" t="s">
        <v>433</v>
      </c>
      <c r="C414" s="5"/>
      <c r="D414" s="4" t="s">
        <v>252</v>
      </c>
      <c r="E414" s="13" t="s">
        <v>437</v>
      </c>
      <c r="F414" s="95">
        <v>0</v>
      </c>
      <c r="G414" s="95">
        <v>0</v>
      </c>
      <c r="H414" s="95">
        <v>0</v>
      </c>
      <c r="I414" s="545"/>
      <c r="J414" s="546"/>
      <c r="K414" s="260"/>
    </row>
    <row r="415" spans="1:11" ht="36">
      <c r="A415" s="94" t="s">
        <v>1319</v>
      </c>
      <c r="B415" s="94" t="s">
        <v>434</v>
      </c>
      <c r="C415" s="5"/>
      <c r="D415" s="4" t="s">
        <v>252</v>
      </c>
      <c r="E415" s="13" t="s">
        <v>437</v>
      </c>
      <c r="F415" s="95">
        <v>0</v>
      </c>
      <c r="G415" s="95">
        <v>0</v>
      </c>
      <c r="H415" s="95">
        <v>0</v>
      </c>
      <c r="I415" s="545"/>
      <c r="J415" s="546"/>
      <c r="K415" s="260"/>
    </row>
    <row r="416" spans="1:11" ht="36">
      <c r="A416" s="94" t="s">
        <v>1000</v>
      </c>
      <c r="B416" s="94" t="s">
        <v>435</v>
      </c>
      <c r="C416" s="5"/>
      <c r="D416" s="4" t="s">
        <v>252</v>
      </c>
      <c r="E416" s="13" t="s">
        <v>437</v>
      </c>
      <c r="F416" s="95">
        <v>0</v>
      </c>
      <c r="G416" s="95">
        <v>0</v>
      </c>
      <c r="H416" s="95">
        <v>0</v>
      </c>
      <c r="I416" s="545"/>
      <c r="J416" s="546"/>
      <c r="K416" s="260"/>
    </row>
    <row r="417" spans="1:11">
      <c r="A417" s="96"/>
      <c r="B417" s="96"/>
      <c r="C417" s="102" t="s">
        <v>19</v>
      </c>
      <c r="D417" s="103" t="s">
        <v>20</v>
      </c>
      <c r="E417" s="103"/>
      <c r="F417" s="105"/>
      <c r="G417" s="105"/>
      <c r="H417" s="105"/>
      <c r="I417" s="512"/>
      <c r="J417" s="513"/>
      <c r="K417" s="271"/>
    </row>
    <row r="418" spans="1:11" ht="36">
      <c r="A418" s="548" t="s">
        <v>420</v>
      </c>
      <c r="B418" s="96"/>
      <c r="C418" s="102"/>
      <c r="D418" s="103"/>
      <c r="E418" s="514"/>
      <c r="F418" s="105"/>
      <c r="G418" s="105"/>
      <c r="H418" s="105"/>
      <c r="I418" s="512"/>
      <c r="J418" s="513"/>
      <c r="K418" s="271"/>
    </row>
    <row r="419" spans="1:11" ht="15" customHeight="1">
      <c r="A419" s="444" t="s">
        <v>414</v>
      </c>
      <c r="B419" s="12" t="s">
        <v>421</v>
      </c>
      <c r="C419" s="5"/>
      <c r="D419" s="4" t="s">
        <v>252</v>
      </c>
      <c r="E419" s="895" t="s">
        <v>440</v>
      </c>
      <c r="F419" s="95">
        <v>0</v>
      </c>
      <c r="G419" s="95">
        <v>0</v>
      </c>
      <c r="H419" s="95">
        <v>0</v>
      </c>
      <c r="I419" s="545"/>
      <c r="J419" s="546"/>
      <c r="K419" s="260"/>
    </row>
    <row r="420" spans="1:11" ht="15" customHeight="1">
      <c r="A420" s="444" t="s">
        <v>406</v>
      </c>
      <c r="B420" s="12" t="s">
        <v>424</v>
      </c>
      <c r="C420" s="5"/>
      <c r="D420" s="4" t="s">
        <v>252</v>
      </c>
      <c r="E420" s="896"/>
      <c r="F420" s="95">
        <v>0</v>
      </c>
      <c r="G420" s="95">
        <v>0</v>
      </c>
      <c r="H420" s="95">
        <v>0</v>
      </c>
      <c r="I420" s="545"/>
      <c r="J420" s="546"/>
      <c r="K420" s="260"/>
    </row>
    <row r="421" spans="1:11" ht="14.25" customHeight="1">
      <c r="A421" s="444" t="s">
        <v>836</v>
      </c>
      <c r="B421" s="12" t="s">
        <v>421</v>
      </c>
      <c r="C421" s="5"/>
      <c r="D421" s="4" t="s">
        <v>252</v>
      </c>
      <c r="E421" s="896"/>
      <c r="F421" s="95">
        <v>0</v>
      </c>
      <c r="G421" s="95">
        <v>0</v>
      </c>
      <c r="H421" s="95">
        <v>0</v>
      </c>
      <c r="I421" s="545"/>
      <c r="J421" s="546"/>
      <c r="K421" s="260"/>
    </row>
    <row r="422" spans="1:11" ht="13.5" customHeight="1">
      <c r="A422" s="444" t="s">
        <v>407</v>
      </c>
      <c r="B422" s="12" t="s">
        <v>424</v>
      </c>
      <c r="C422" s="5"/>
      <c r="D422" s="4" t="s">
        <v>252</v>
      </c>
      <c r="E422" s="896"/>
      <c r="F422" s="95">
        <v>0</v>
      </c>
      <c r="G422" s="95">
        <v>0</v>
      </c>
      <c r="H422" s="95">
        <v>0</v>
      </c>
      <c r="I422" s="545"/>
      <c r="J422" s="546"/>
      <c r="K422" s="260"/>
    </row>
    <row r="423" spans="1:11" ht="14.25" customHeight="1">
      <c r="A423" s="444" t="s">
        <v>408</v>
      </c>
      <c r="B423" s="12" t="s">
        <v>424</v>
      </c>
      <c r="C423" s="5"/>
      <c r="D423" s="4" t="s">
        <v>252</v>
      </c>
      <c r="E423" s="896"/>
      <c r="F423" s="95">
        <v>0</v>
      </c>
      <c r="G423" s="95">
        <v>0</v>
      </c>
      <c r="H423" s="95">
        <v>0</v>
      </c>
      <c r="I423" s="545"/>
      <c r="J423" s="546"/>
      <c r="K423" s="260"/>
    </row>
    <row r="424" spans="1:11" ht="15.75" customHeight="1">
      <c r="A424" s="85" t="s">
        <v>409</v>
      </c>
      <c r="B424" s="85" t="s">
        <v>423</v>
      </c>
      <c r="C424" s="5"/>
      <c r="D424" s="4" t="s">
        <v>252</v>
      </c>
      <c r="E424" s="896"/>
      <c r="F424" s="95">
        <v>0</v>
      </c>
      <c r="G424" s="95">
        <v>0</v>
      </c>
      <c r="H424" s="95">
        <v>0</v>
      </c>
      <c r="I424" s="545"/>
      <c r="J424" s="546"/>
      <c r="K424" s="260"/>
    </row>
    <row r="425" spans="1:11" ht="15.75" customHeight="1">
      <c r="A425" s="94" t="s">
        <v>410</v>
      </c>
      <c r="B425" s="94" t="s">
        <v>423</v>
      </c>
      <c r="C425" s="5"/>
      <c r="D425" s="4" t="s">
        <v>252</v>
      </c>
      <c r="E425" s="896"/>
      <c r="F425" s="95">
        <v>0</v>
      </c>
      <c r="G425" s="95">
        <v>0</v>
      </c>
      <c r="H425" s="95">
        <v>0</v>
      </c>
      <c r="I425" s="545"/>
      <c r="J425" s="546"/>
      <c r="K425" s="260"/>
    </row>
    <row r="426" spans="1:11" ht="15.75" customHeight="1">
      <c r="A426" s="94" t="s">
        <v>415</v>
      </c>
      <c r="B426" s="94" t="s">
        <v>422</v>
      </c>
      <c r="C426" s="5"/>
      <c r="D426" s="4" t="s">
        <v>252</v>
      </c>
      <c r="E426" s="896"/>
      <c r="F426" s="95">
        <v>0</v>
      </c>
      <c r="G426" s="95">
        <v>0</v>
      </c>
      <c r="H426" s="95">
        <v>0</v>
      </c>
      <c r="I426" s="545"/>
      <c r="J426" s="546"/>
      <c r="K426" s="260"/>
    </row>
    <row r="427" spans="1:11" ht="15.75" customHeight="1">
      <c r="A427" s="94" t="s">
        <v>411</v>
      </c>
      <c r="B427" s="94" t="s">
        <v>423</v>
      </c>
      <c r="C427" s="5"/>
      <c r="D427" s="4" t="s">
        <v>252</v>
      </c>
      <c r="E427" s="896"/>
      <c r="F427" s="95">
        <v>0</v>
      </c>
      <c r="G427" s="95">
        <v>0</v>
      </c>
      <c r="H427" s="95">
        <v>0</v>
      </c>
      <c r="I427" s="545"/>
      <c r="J427" s="546"/>
      <c r="K427" s="260"/>
    </row>
    <row r="428" spans="1:11" ht="15.75" customHeight="1">
      <c r="A428" s="85" t="s">
        <v>416</v>
      </c>
      <c r="B428" s="85" t="s">
        <v>421</v>
      </c>
      <c r="C428" s="5"/>
      <c r="D428" s="4" t="s">
        <v>252</v>
      </c>
      <c r="E428" s="896"/>
      <c r="F428" s="95">
        <v>0</v>
      </c>
      <c r="G428" s="95">
        <v>0</v>
      </c>
      <c r="H428" s="95">
        <v>0</v>
      </c>
      <c r="I428" s="545"/>
      <c r="J428" s="546"/>
      <c r="K428" s="260"/>
    </row>
    <row r="429" spans="1:11" ht="15.75" customHeight="1">
      <c r="A429" s="444" t="s">
        <v>412</v>
      </c>
      <c r="B429" s="12" t="s">
        <v>424</v>
      </c>
      <c r="C429" s="5"/>
      <c r="D429" s="4" t="s">
        <v>252</v>
      </c>
      <c r="E429" s="896"/>
      <c r="F429" s="95">
        <v>0</v>
      </c>
      <c r="G429" s="95">
        <v>0</v>
      </c>
      <c r="H429" s="95">
        <v>0</v>
      </c>
      <c r="I429" s="545"/>
      <c r="J429" s="546"/>
      <c r="K429" s="260"/>
    </row>
    <row r="430" spans="1:11" ht="15.75" customHeight="1">
      <c r="A430" s="85" t="s">
        <v>417</v>
      </c>
      <c r="B430" s="85" t="s">
        <v>421</v>
      </c>
      <c r="C430" s="5"/>
      <c r="D430" s="4" t="s">
        <v>252</v>
      </c>
      <c r="E430" s="896"/>
      <c r="F430" s="95">
        <v>0</v>
      </c>
      <c r="G430" s="95">
        <v>0</v>
      </c>
      <c r="H430" s="95">
        <v>0</v>
      </c>
      <c r="I430" s="545"/>
      <c r="J430" s="546"/>
      <c r="K430" s="260"/>
    </row>
    <row r="431" spans="1:11" ht="15.75" customHeight="1">
      <c r="A431" s="444" t="s">
        <v>413</v>
      </c>
      <c r="B431" s="12" t="s">
        <v>424</v>
      </c>
      <c r="C431" s="5"/>
      <c r="D431" s="4" t="s">
        <v>252</v>
      </c>
      <c r="E431" s="896"/>
      <c r="F431" s="95">
        <v>0</v>
      </c>
      <c r="G431" s="95">
        <v>0</v>
      </c>
      <c r="H431" s="95">
        <v>0</v>
      </c>
      <c r="I431" s="545"/>
      <c r="J431" s="546"/>
      <c r="K431" s="260"/>
    </row>
    <row r="432" spans="1:11" ht="15.75" customHeight="1">
      <c r="A432" s="541"/>
      <c r="B432" s="12"/>
      <c r="C432" s="5"/>
      <c r="D432" s="4"/>
      <c r="E432" s="897"/>
      <c r="F432" s="95"/>
      <c r="G432" s="95"/>
      <c r="H432" s="95"/>
      <c r="I432" s="545"/>
      <c r="J432" s="546"/>
      <c r="K432" s="260"/>
    </row>
    <row r="433" spans="1:11" ht="26.25" customHeight="1">
      <c r="A433" s="548" t="s">
        <v>425</v>
      </c>
      <c r="B433" s="96"/>
      <c r="C433" s="102"/>
      <c r="D433" s="103"/>
      <c r="E433" s="103"/>
      <c r="F433" s="105"/>
      <c r="G433" s="105"/>
      <c r="H433" s="105"/>
      <c r="I433" s="512"/>
      <c r="J433" s="513"/>
      <c r="K433" s="271"/>
    </row>
    <row r="434" spans="1:11" ht="15.75" customHeight="1">
      <c r="A434" s="12" t="s">
        <v>992</v>
      </c>
      <c r="B434" s="12" t="s">
        <v>426</v>
      </c>
      <c r="C434" s="5"/>
      <c r="D434" s="4" t="s">
        <v>252</v>
      </c>
      <c r="E434" s="13" t="s">
        <v>437</v>
      </c>
      <c r="F434" s="95">
        <v>0</v>
      </c>
      <c r="G434" s="95">
        <v>0</v>
      </c>
      <c r="H434" s="95">
        <v>0</v>
      </c>
      <c r="I434" s="545"/>
      <c r="J434" s="546"/>
      <c r="K434" s="260"/>
    </row>
    <row r="435" spans="1:11" ht="15.75" customHeight="1">
      <c r="A435" s="12" t="s">
        <v>993</v>
      </c>
      <c r="B435" s="12" t="s">
        <v>427</v>
      </c>
      <c r="C435" s="5"/>
      <c r="D435" s="4" t="s">
        <v>252</v>
      </c>
      <c r="E435" s="13" t="s">
        <v>437</v>
      </c>
      <c r="F435" s="95">
        <v>0</v>
      </c>
      <c r="G435" s="95">
        <v>0</v>
      </c>
      <c r="H435" s="95">
        <v>0</v>
      </c>
      <c r="I435" s="545"/>
      <c r="J435" s="546"/>
      <c r="K435" s="260"/>
    </row>
    <row r="436" spans="1:11" ht="15.75" customHeight="1">
      <c r="A436" s="12" t="s">
        <v>994</v>
      </c>
      <c r="B436" s="12" t="s">
        <v>428</v>
      </c>
      <c r="C436" s="5"/>
      <c r="D436" s="4" t="s">
        <v>252</v>
      </c>
      <c r="E436" s="13" t="s">
        <v>437</v>
      </c>
      <c r="F436" s="95">
        <v>0</v>
      </c>
      <c r="G436" s="95">
        <v>0</v>
      </c>
      <c r="H436" s="95">
        <v>0</v>
      </c>
      <c r="I436" s="545"/>
      <c r="J436" s="546"/>
      <c r="K436" s="260"/>
    </row>
    <row r="437" spans="1:11" ht="15.75" customHeight="1">
      <c r="A437" s="12" t="s">
        <v>1318</v>
      </c>
      <c r="B437" s="12" t="s">
        <v>429</v>
      </c>
      <c r="C437" s="5"/>
      <c r="D437" s="4" t="s">
        <v>252</v>
      </c>
      <c r="E437" s="13" t="s">
        <v>437</v>
      </c>
      <c r="F437" s="95">
        <v>0</v>
      </c>
      <c r="G437" s="95">
        <v>0</v>
      </c>
      <c r="H437" s="95">
        <v>0</v>
      </c>
      <c r="I437" s="545"/>
      <c r="J437" s="546"/>
      <c r="K437" s="260"/>
    </row>
    <row r="438" spans="1:11" ht="15.75" customHeight="1">
      <c r="A438" s="12" t="s">
        <v>996</v>
      </c>
      <c r="B438" s="12" t="s">
        <v>430</v>
      </c>
      <c r="C438" s="5"/>
      <c r="D438" s="4" t="s">
        <v>252</v>
      </c>
      <c r="E438" s="13" t="s">
        <v>437</v>
      </c>
      <c r="F438" s="95">
        <v>0</v>
      </c>
      <c r="G438" s="95">
        <v>0</v>
      </c>
      <c r="H438" s="95">
        <v>0</v>
      </c>
      <c r="I438" s="545"/>
      <c r="J438" s="546"/>
      <c r="K438" s="260"/>
    </row>
    <row r="439" spans="1:11" ht="15.75" customHeight="1">
      <c r="A439" s="94" t="s">
        <v>997</v>
      </c>
      <c r="B439" s="94" t="s">
        <v>431</v>
      </c>
      <c r="C439" s="5"/>
      <c r="D439" s="4" t="s">
        <v>252</v>
      </c>
      <c r="E439" s="13" t="s">
        <v>437</v>
      </c>
      <c r="F439" s="95">
        <v>0</v>
      </c>
      <c r="G439" s="95">
        <v>0</v>
      </c>
      <c r="H439" s="95">
        <v>0</v>
      </c>
      <c r="I439" s="545"/>
      <c r="J439" s="546"/>
      <c r="K439" s="260"/>
    </row>
    <row r="440" spans="1:11" ht="15.75" customHeight="1">
      <c r="A440" s="94" t="s">
        <v>998</v>
      </c>
      <c r="B440" s="94" t="s">
        <v>432</v>
      </c>
      <c r="C440" s="5"/>
      <c r="D440" s="4" t="s">
        <v>252</v>
      </c>
      <c r="E440" s="13" t="s">
        <v>437</v>
      </c>
      <c r="F440" s="95">
        <v>0</v>
      </c>
      <c r="G440" s="95">
        <v>0</v>
      </c>
      <c r="H440" s="95">
        <v>0</v>
      </c>
      <c r="I440" s="545"/>
      <c r="J440" s="546"/>
      <c r="K440" s="260"/>
    </row>
    <row r="441" spans="1:11" ht="15.75" customHeight="1">
      <c r="A441" s="94" t="s">
        <v>999</v>
      </c>
      <c r="B441" s="94" t="s">
        <v>433</v>
      </c>
      <c r="C441" s="5"/>
      <c r="D441" s="4" t="s">
        <v>252</v>
      </c>
      <c r="E441" s="13" t="s">
        <v>437</v>
      </c>
      <c r="F441" s="95">
        <v>0</v>
      </c>
      <c r="G441" s="95">
        <v>0</v>
      </c>
      <c r="H441" s="95">
        <v>0</v>
      </c>
      <c r="I441" s="545"/>
      <c r="J441" s="546"/>
      <c r="K441" s="260"/>
    </row>
    <row r="442" spans="1:11" ht="15.75" customHeight="1">
      <c r="A442" s="94" t="s">
        <v>1319</v>
      </c>
      <c r="B442" s="94" t="s">
        <v>434</v>
      </c>
      <c r="C442" s="5"/>
      <c r="D442" s="4" t="s">
        <v>252</v>
      </c>
      <c r="E442" s="13" t="s">
        <v>437</v>
      </c>
      <c r="F442" s="95">
        <v>0</v>
      </c>
      <c r="G442" s="95">
        <v>0</v>
      </c>
      <c r="H442" s="95">
        <v>0</v>
      </c>
      <c r="I442" s="545"/>
      <c r="J442" s="546"/>
      <c r="K442" s="260"/>
    </row>
    <row r="443" spans="1:11" ht="15.75" customHeight="1">
      <c r="A443" s="94" t="s">
        <v>1000</v>
      </c>
      <c r="B443" s="94" t="s">
        <v>435</v>
      </c>
      <c r="C443" s="5"/>
      <c r="D443" s="4" t="s">
        <v>252</v>
      </c>
      <c r="E443" s="13" t="s">
        <v>437</v>
      </c>
      <c r="F443" s="95">
        <v>0</v>
      </c>
      <c r="G443" s="95">
        <v>0</v>
      </c>
      <c r="H443" s="95">
        <v>0</v>
      </c>
      <c r="I443" s="545"/>
      <c r="J443" s="546"/>
      <c r="K443" s="260"/>
    </row>
    <row r="444" spans="1:11" ht="17.25" customHeight="1">
      <c r="A444" s="96"/>
      <c r="B444" s="96"/>
      <c r="C444" s="102" t="s">
        <v>21</v>
      </c>
      <c r="D444" s="103" t="s">
        <v>22</v>
      </c>
      <c r="E444" s="103"/>
      <c r="F444" s="105"/>
      <c r="G444" s="105"/>
      <c r="H444" s="105"/>
      <c r="I444" s="512"/>
      <c r="J444" s="513"/>
      <c r="K444" s="271"/>
    </row>
    <row r="445" spans="1:11" ht="36">
      <c r="A445" s="548" t="s">
        <v>420</v>
      </c>
      <c r="B445" s="96"/>
      <c r="C445" s="102"/>
      <c r="D445" s="103"/>
      <c r="E445" s="103"/>
      <c r="F445" s="105"/>
      <c r="G445" s="105"/>
      <c r="H445" s="105"/>
      <c r="I445" s="512"/>
      <c r="J445" s="513"/>
      <c r="K445" s="271"/>
    </row>
    <row r="446" spans="1:11" ht="36" customHeight="1">
      <c r="A446" s="444" t="s">
        <v>414</v>
      </c>
      <c r="B446" s="12" t="s">
        <v>421</v>
      </c>
      <c r="C446" s="5"/>
      <c r="D446" s="4" t="s">
        <v>252</v>
      </c>
      <c r="E446" s="13" t="s">
        <v>437</v>
      </c>
      <c r="F446" s="743">
        <f>'2.4.расчет прочих'!N263</f>
        <v>0</v>
      </c>
      <c r="G446" s="95">
        <v>0</v>
      </c>
      <c r="H446" s="95">
        <v>0</v>
      </c>
      <c r="I446" s="545"/>
      <c r="J446" s="546"/>
      <c r="K446" s="260"/>
    </row>
    <row r="447" spans="1:11" ht="36">
      <c r="A447" s="444" t="s">
        <v>406</v>
      </c>
      <c r="B447" s="12" t="s">
        <v>424</v>
      </c>
      <c r="C447" s="5"/>
      <c r="D447" s="4" t="s">
        <v>252</v>
      </c>
      <c r="E447" s="13" t="s">
        <v>437</v>
      </c>
      <c r="F447" s="743">
        <f>'2.4.расчет прочих'!N264</f>
        <v>0</v>
      </c>
      <c r="G447" s="95">
        <v>0</v>
      </c>
      <c r="H447" s="95">
        <v>0</v>
      </c>
      <c r="I447" s="545"/>
      <c r="J447" s="546"/>
      <c r="K447" s="260"/>
    </row>
    <row r="448" spans="1:11" ht="27" customHeight="1">
      <c r="A448" s="444" t="s">
        <v>836</v>
      </c>
      <c r="B448" s="12" t="s">
        <v>421</v>
      </c>
      <c r="C448" s="5"/>
      <c r="D448" s="4" t="s">
        <v>252</v>
      </c>
      <c r="E448" s="13" t="s">
        <v>437</v>
      </c>
      <c r="F448" s="743">
        <f>'2.4.расчет прочих'!N265</f>
        <v>0</v>
      </c>
      <c r="G448" s="95">
        <v>0</v>
      </c>
      <c r="H448" s="95">
        <v>0</v>
      </c>
      <c r="I448" s="545"/>
      <c r="J448" s="546"/>
      <c r="K448" s="260"/>
    </row>
    <row r="449" spans="1:11" ht="24.75" customHeight="1">
      <c r="A449" s="444" t="s">
        <v>407</v>
      </c>
      <c r="B449" s="12" t="s">
        <v>424</v>
      </c>
      <c r="C449" s="5"/>
      <c r="D449" s="4" t="s">
        <v>252</v>
      </c>
      <c r="E449" s="13" t="s">
        <v>437</v>
      </c>
      <c r="F449" s="743">
        <f>'2.4.расчет прочих'!N266</f>
        <v>0</v>
      </c>
      <c r="G449" s="95">
        <v>0</v>
      </c>
      <c r="H449" s="95">
        <v>0</v>
      </c>
      <c r="I449" s="545"/>
      <c r="J449" s="546"/>
      <c r="K449" s="260"/>
    </row>
    <row r="450" spans="1:11" ht="48">
      <c r="A450" s="444" t="s">
        <v>408</v>
      </c>
      <c r="B450" s="12" t="s">
        <v>424</v>
      </c>
      <c r="C450" s="5"/>
      <c r="D450" s="4" t="s">
        <v>252</v>
      </c>
      <c r="E450" s="13" t="s">
        <v>437</v>
      </c>
      <c r="F450" s="743">
        <f>'2.4.расчет прочих'!N267</f>
        <v>0</v>
      </c>
      <c r="G450" s="95">
        <v>0</v>
      </c>
      <c r="H450" s="95">
        <v>0</v>
      </c>
      <c r="I450" s="545"/>
      <c r="J450" s="546"/>
      <c r="K450" s="260"/>
    </row>
    <row r="451" spans="1:11" ht="24.75" customHeight="1">
      <c r="A451" s="85" t="s">
        <v>409</v>
      </c>
      <c r="B451" s="85" t="s">
        <v>423</v>
      </c>
      <c r="C451" s="5"/>
      <c r="D451" s="4" t="s">
        <v>252</v>
      </c>
      <c r="E451" s="13" t="s">
        <v>437</v>
      </c>
      <c r="F451" s="743">
        <f>'2.4.расчет прочих'!N268</f>
        <v>0</v>
      </c>
      <c r="G451" s="95">
        <v>0</v>
      </c>
      <c r="H451" s="95">
        <v>0</v>
      </c>
      <c r="I451" s="545"/>
      <c r="J451" s="546"/>
      <c r="K451" s="260"/>
    </row>
    <row r="452" spans="1:11" ht="24.75" customHeight="1">
      <c r="A452" s="94" t="s">
        <v>410</v>
      </c>
      <c r="B452" s="94" t="s">
        <v>423</v>
      </c>
      <c r="C452" s="5"/>
      <c r="D452" s="4" t="s">
        <v>252</v>
      </c>
      <c r="E452" s="13" t="s">
        <v>437</v>
      </c>
      <c r="F452" s="743">
        <f>'2.4.расчет прочих'!N269</f>
        <v>0</v>
      </c>
      <c r="G452" s="95">
        <v>0</v>
      </c>
      <c r="H452" s="95">
        <v>0</v>
      </c>
      <c r="I452" s="545"/>
      <c r="J452" s="546"/>
      <c r="K452" s="260"/>
    </row>
    <row r="453" spans="1:11" ht="24.75" customHeight="1">
      <c r="A453" s="94" t="s">
        <v>415</v>
      </c>
      <c r="B453" s="94" t="s">
        <v>422</v>
      </c>
      <c r="C453" s="5"/>
      <c r="D453" s="4" t="s">
        <v>252</v>
      </c>
      <c r="E453" s="13" t="s">
        <v>437</v>
      </c>
      <c r="F453" s="743">
        <f>'2.4.расчет прочих'!N270</f>
        <v>0</v>
      </c>
      <c r="G453" s="95">
        <v>0</v>
      </c>
      <c r="H453" s="95">
        <v>0</v>
      </c>
      <c r="I453" s="545"/>
      <c r="J453" s="546"/>
      <c r="K453" s="260"/>
    </row>
    <row r="454" spans="1:11" ht="24.75" customHeight="1">
      <c r="A454" s="94" t="s">
        <v>411</v>
      </c>
      <c r="B454" s="94" t="s">
        <v>423</v>
      </c>
      <c r="C454" s="5"/>
      <c r="D454" s="4" t="s">
        <v>252</v>
      </c>
      <c r="E454" s="13" t="s">
        <v>437</v>
      </c>
      <c r="F454" s="743">
        <f>'2.4.расчет прочих'!N271</f>
        <v>0</v>
      </c>
      <c r="G454" s="95">
        <v>0</v>
      </c>
      <c r="H454" s="95">
        <v>0</v>
      </c>
      <c r="I454" s="545"/>
      <c r="J454" s="546"/>
      <c r="K454" s="260"/>
    </row>
    <row r="455" spans="1:11" ht="24.75" customHeight="1">
      <c r="A455" s="85" t="s">
        <v>416</v>
      </c>
      <c r="B455" s="85" t="s">
        <v>421</v>
      </c>
      <c r="C455" s="5"/>
      <c r="D455" s="4" t="s">
        <v>252</v>
      </c>
      <c r="E455" s="13" t="s">
        <v>437</v>
      </c>
      <c r="F455" s="743">
        <f>'2.4.расчет прочих'!N272</f>
        <v>0</v>
      </c>
      <c r="G455" s="95">
        <v>0</v>
      </c>
      <c r="H455" s="95">
        <v>0</v>
      </c>
      <c r="I455" s="545"/>
      <c r="J455" s="546"/>
      <c r="K455" s="260"/>
    </row>
    <row r="456" spans="1:11" ht="24.75" customHeight="1">
      <c r="A456" s="444" t="s">
        <v>412</v>
      </c>
      <c r="B456" s="12" t="s">
        <v>424</v>
      </c>
      <c r="C456" s="5"/>
      <c r="D456" s="4" t="s">
        <v>252</v>
      </c>
      <c r="E456" s="13" t="s">
        <v>437</v>
      </c>
      <c r="F456" s="743">
        <f>'2.4.расчет прочих'!N273</f>
        <v>0</v>
      </c>
      <c r="G456" s="95">
        <v>0</v>
      </c>
      <c r="H456" s="95">
        <v>0</v>
      </c>
      <c r="I456" s="545"/>
      <c r="J456" s="546"/>
      <c r="K456" s="260"/>
    </row>
    <row r="457" spans="1:11" ht="24.75" customHeight="1">
      <c r="A457" s="85" t="s">
        <v>417</v>
      </c>
      <c r="B457" s="85" t="s">
        <v>421</v>
      </c>
      <c r="C457" s="5"/>
      <c r="D457" s="4" t="s">
        <v>252</v>
      </c>
      <c r="E457" s="13" t="s">
        <v>437</v>
      </c>
      <c r="F457" s="743">
        <f>'2.4.расчет прочих'!N274</f>
        <v>0</v>
      </c>
      <c r="G457" s="95">
        <v>0</v>
      </c>
      <c r="H457" s="95">
        <v>0</v>
      </c>
      <c r="I457" s="545"/>
      <c r="J457" s="546"/>
      <c r="K457" s="260"/>
    </row>
    <row r="458" spans="1:11" ht="24.75" customHeight="1">
      <c r="A458" s="444" t="s">
        <v>413</v>
      </c>
      <c r="B458" s="12" t="s">
        <v>424</v>
      </c>
      <c r="C458" s="5"/>
      <c r="D458" s="4" t="s">
        <v>252</v>
      </c>
      <c r="E458" s="13" t="s">
        <v>437</v>
      </c>
      <c r="F458" s="743">
        <f>'2.4.расчет прочих'!N275</f>
        <v>0</v>
      </c>
      <c r="G458" s="95">
        <v>0</v>
      </c>
      <c r="H458" s="95">
        <v>0</v>
      </c>
      <c r="I458" s="545"/>
      <c r="J458" s="546"/>
      <c r="K458" s="260"/>
    </row>
    <row r="459" spans="1:11" ht="24.75" customHeight="1">
      <c r="A459" s="541"/>
      <c r="B459" s="12"/>
      <c r="C459" s="5"/>
      <c r="D459" s="4"/>
      <c r="E459" s="547"/>
      <c r="F459" s="743"/>
      <c r="G459" s="95"/>
      <c r="H459" s="95"/>
      <c r="I459" s="545"/>
      <c r="J459" s="546"/>
      <c r="K459" s="260"/>
    </row>
    <row r="460" spans="1:11" ht="26.25" customHeight="1">
      <c r="A460" s="548" t="s">
        <v>425</v>
      </c>
      <c r="B460" s="96"/>
      <c r="C460" s="102"/>
      <c r="D460" s="103"/>
      <c r="E460" s="514"/>
      <c r="F460" s="105"/>
      <c r="G460" s="105"/>
      <c r="H460" s="105"/>
      <c r="I460" s="512"/>
      <c r="J460" s="513"/>
      <c r="K460" s="271"/>
    </row>
    <row r="461" spans="1:11" ht="24">
      <c r="A461" s="12" t="s">
        <v>992</v>
      </c>
      <c r="B461" s="12" t="s">
        <v>426</v>
      </c>
      <c r="C461" s="5"/>
      <c r="D461" s="4" t="s">
        <v>252</v>
      </c>
      <c r="E461" s="13" t="s">
        <v>437</v>
      </c>
      <c r="F461" s="95">
        <v>0</v>
      </c>
      <c r="G461" s="95">
        <v>0</v>
      </c>
      <c r="H461" s="95">
        <v>0</v>
      </c>
      <c r="I461" s="545"/>
      <c r="J461" s="546"/>
      <c r="K461" s="260"/>
    </row>
    <row r="462" spans="1:11" ht="36">
      <c r="A462" s="12" t="s">
        <v>993</v>
      </c>
      <c r="B462" s="12" t="s">
        <v>427</v>
      </c>
      <c r="C462" s="5"/>
      <c r="D462" s="4" t="s">
        <v>252</v>
      </c>
      <c r="E462" s="13" t="s">
        <v>437</v>
      </c>
      <c r="F462" s="95">
        <v>0</v>
      </c>
      <c r="G462" s="95">
        <v>0</v>
      </c>
      <c r="H462" s="95">
        <v>0</v>
      </c>
      <c r="I462" s="545"/>
      <c r="J462" s="546"/>
      <c r="K462" s="260"/>
    </row>
    <row r="463" spans="1:11" ht="24">
      <c r="A463" s="12" t="s">
        <v>994</v>
      </c>
      <c r="B463" s="12" t="s">
        <v>428</v>
      </c>
      <c r="C463" s="5"/>
      <c r="D463" s="4" t="s">
        <v>252</v>
      </c>
      <c r="E463" s="13" t="s">
        <v>437</v>
      </c>
      <c r="F463" s="95">
        <v>0</v>
      </c>
      <c r="G463" s="95">
        <v>0</v>
      </c>
      <c r="H463" s="95">
        <v>0</v>
      </c>
      <c r="I463" s="545"/>
      <c r="J463" s="546"/>
      <c r="K463" s="260"/>
    </row>
    <row r="464" spans="1:11" ht="36">
      <c r="A464" s="12" t="s">
        <v>1318</v>
      </c>
      <c r="B464" s="12" t="s">
        <v>429</v>
      </c>
      <c r="C464" s="5"/>
      <c r="D464" s="4" t="s">
        <v>252</v>
      </c>
      <c r="E464" s="13" t="s">
        <v>437</v>
      </c>
      <c r="F464" s="95">
        <v>0</v>
      </c>
      <c r="G464" s="95">
        <v>0</v>
      </c>
      <c r="H464" s="95">
        <v>0</v>
      </c>
      <c r="I464" s="545"/>
      <c r="J464" s="546"/>
      <c r="K464" s="260"/>
    </row>
    <row r="465" spans="1:11" ht="36">
      <c r="A465" s="12" t="s">
        <v>996</v>
      </c>
      <c r="B465" s="12" t="s">
        <v>430</v>
      </c>
      <c r="C465" s="5"/>
      <c r="D465" s="4" t="s">
        <v>252</v>
      </c>
      <c r="E465" s="13" t="s">
        <v>437</v>
      </c>
      <c r="F465" s="95">
        <v>0</v>
      </c>
      <c r="G465" s="95">
        <v>0</v>
      </c>
      <c r="H465" s="95">
        <v>0</v>
      </c>
      <c r="I465" s="545"/>
      <c r="J465" s="546"/>
      <c r="K465" s="260"/>
    </row>
    <row r="466" spans="1:11" ht="36">
      <c r="A466" s="94" t="s">
        <v>997</v>
      </c>
      <c r="B466" s="94" t="s">
        <v>431</v>
      </c>
      <c r="C466" s="5"/>
      <c r="D466" s="4" t="s">
        <v>252</v>
      </c>
      <c r="E466" s="13" t="s">
        <v>437</v>
      </c>
      <c r="F466" s="95">
        <v>0</v>
      </c>
      <c r="G466" s="95">
        <v>0</v>
      </c>
      <c r="H466" s="95">
        <v>0</v>
      </c>
      <c r="I466" s="545"/>
      <c r="J466" s="546"/>
      <c r="K466" s="260"/>
    </row>
    <row r="467" spans="1:11" ht="36">
      <c r="A467" s="94" t="s">
        <v>998</v>
      </c>
      <c r="B467" s="94" t="s">
        <v>432</v>
      </c>
      <c r="C467" s="5"/>
      <c r="D467" s="4" t="s">
        <v>252</v>
      </c>
      <c r="E467" s="13" t="s">
        <v>437</v>
      </c>
      <c r="F467" s="95">
        <v>0</v>
      </c>
      <c r="G467" s="95">
        <v>0</v>
      </c>
      <c r="H467" s="95">
        <v>0</v>
      </c>
      <c r="I467" s="545"/>
      <c r="J467" s="546"/>
      <c r="K467" s="260"/>
    </row>
    <row r="468" spans="1:11" ht="24">
      <c r="A468" s="94" t="s">
        <v>999</v>
      </c>
      <c r="B468" s="94" t="s">
        <v>433</v>
      </c>
      <c r="C468" s="5"/>
      <c r="D468" s="4" t="s">
        <v>252</v>
      </c>
      <c r="E468" s="13" t="s">
        <v>437</v>
      </c>
      <c r="F468" s="95">
        <v>0</v>
      </c>
      <c r="G468" s="95">
        <v>0</v>
      </c>
      <c r="H468" s="95">
        <v>0</v>
      </c>
      <c r="I468" s="545"/>
      <c r="J468" s="546"/>
      <c r="K468" s="260"/>
    </row>
    <row r="469" spans="1:11" ht="36">
      <c r="A469" s="94" t="s">
        <v>1319</v>
      </c>
      <c r="B469" s="94" t="s">
        <v>434</v>
      </c>
      <c r="C469" s="5"/>
      <c r="D469" s="4" t="s">
        <v>252</v>
      </c>
      <c r="E469" s="13" t="s">
        <v>437</v>
      </c>
      <c r="F469" s="95">
        <v>0</v>
      </c>
      <c r="G469" s="95">
        <v>0</v>
      </c>
      <c r="H469" s="95">
        <v>0</v>
      </c>
      <c r="I469" s="545"/>
      <c r="J469" s="546"/>
      <c r="K469" s="260"/>
    </row>
    <row r="470" spans="1:11" ht="36">
      <c r="A470" s="94" t="s">
        <v>1000</v>
      </c>
      <c r="B470" s="94" t="s">
        <v>435</v>
      </c>
      <c r="C470" s="5"/>
      <c r="D470" s="4" t="s">
        <v>252</v>
      </c>
      <c r="E470" s="13" t="s">
        <v>437</v>
      </c>
      <c r="F470" s="95">
        <v>0</v>
      </c>
      <c r="G470" s="95">
        <v>0</v>
      </c>
      <c r="H470" s="95">
        <v>0</v>
      </c>
      <c r="I470" s="545"/>
      <c r="J470" s="546"/>
      <c r="K470" s="260"/>
    </row>
    <row r="471" spans="1:11" ht="51" customHeight="1">
      <c r="A471" s="96"/>
      <c r="B471" s="96"/>
      <c r="C471" s="102" t="s">
        <v>23</v>
      </c>
      <c r="D471" s="103" t="s">
        <v>26</v>
      </c>
      <c r="E471" s="103"/>
      <c r="F471" s="105"/>
      <c r="G471" s="105"/>
      <c r="H471" s="105"/>
      <c r="I471" s="512"/>
      <c r="J471" s="513"/>
      <c r="K471" s="271"/>
    </row>
    <row r="472" spans="1:11" ht="36">
      <c r="A472" s="548" t="s">
        <v>420</v>
      </c>
      <c r="B472" s="96"/>
      <c r="C472" s="102"/>
      <c r="D472" s="103"/>
      <c r="E472" s="103"/>
      <c r="F472" s="105"/>
      <c r="G472" s="105"/>
      <c r="H472" s="105"/>
      <c r="I472" s="512"/>
      <c r="J472" s="513"/>
      <c r="K472" s="271"/>
    </row>
    <row r="473" spans="1:11" ht="36.75" customHeight="1">
      <c r="A473" s="444" t="s">
        <v>414</v>
      </c>
      <c r="B473" s="12" t="s">
        <v>421</v>
      </c>
      <c r="C473" s="5"/>
      <c r="D473" s="4" t="s">
        <v>285</v>
      </c>
      <c r="E473" s="743">
        <f>'2.2.расчет фот мест (2020)'!F8</f>
        <v>39.270000000000003</v>
      </c>
      <c r="F473" s="743">
        <f>'2.2.расчет фот мест (2020)'!R8</f>
        <v>40605</v>
      </c>
      <c r="G473" s="743">
        <f>'2.2.расчет фот мест (2021)'!S8</f>
        <v>41430</v>
      </c>
      <c r="H473" s="743">
        <f>'2.2.расчет фот мест (2022)'!T8</f>
        <v>42412</v>
      </c>
      <c r="I473" s="884" t="s">
        <v>682</v>
      </c>
      <c r="J473" s="885"/>
      <c r="K473" s="260"/>
    </row>
    <row r="474" spans="1:11" ht="39" customHeight="1">
      <c r="A474" s="444" t="s">
        <v>406</v>
      </c>
      <c r="B474" s="12" t="s">
        <v>424</v>
      </c>
      <c r="C474" s="5"/>
      <c r="D474" s="4" t="s">
        <v>285</v>
      </c>
      <c r="E474" s="743">
        <f>'2.2.расчет фот мест (2020)'!F9</f>
        <v>31.78</v>
      </c>
      <c r="F474" s="743">
        <f>'2.2.расчет фот мест (2020)'!R9</f>
        <v>32861</v>
      </c>
      <c r="G474" s="743">
        <f>'2.2.расчет фот мест (2021)'!S9</f>
        <v>33528</v>
      </c>
      <c r="H474" s="743">
        <f>'2.2.расчет фот мест (2022)'!T9</f>
        <v>34322</v>
      </c>
      <c r="I474" s="884" t="s">
        <v>682</v>
      </c>
      <c r="J474" s="885"/>
      <c r="K474" s="260"/>
    </row>
    <row r="475" spans="1:11" ht="39" customHeight="1">
      <c r="A475" s="444" t="s">
        <v>836</v>
      </c>
      <c r="B475" s="12" t="s">
        <v>421</v>
      </c>
      <c r="C475" s="5"/>
      <c r="D475" s="4" t="s">
        <v>285</v>
      </c>
      <c r="E475" s="743">
        <f>'2.2.расчет фот мест (2020)'!F10</f>
        <v>31.78</v>
      </c>
      <c r="F475" s="743">
        <f>'2.2.расчет фот мест (2020)'!R10</f>
        <v>32861</v>
      </c>
      <c r="G475" s="743">
        <f>'2.2.расчет фот мест (2021)'!S10</f>
        <v>33528</v>
      </c>
      <c r="H475" s="743">
        <f>'2.2.расчет фот мест (2022)'!T10</f>
        <v>34322</v>
      </c>
      <c r="I475" s="884" t="s">
        <v>682</v>
      </c>
      <c r="J475" s="885"/>
      <c r="K475" s="260"/>
    </row>
    <row r="476" spans="1:11" ht="39" customHeight="1">
      <c r="A476" s="444" t="s">
        <v>407</v>
      </c>
      <c r="B476" s="12" t="s">
        <v>424</v>
      </c>
      <c r="C476" s="5"/>
      <c r="D476" s="4" t="s">
        <v>285</v>
      </c>
      <c r="E476" s="743">
        <f>'2.2.расчет фот мест (2020)'!F11</f>
        <v>31.78</v>
      </c>
      <c r="F476" s="743">
        <f>'2.2.расчет фот мест (2020)'!R11</f>
        <v>32861</v>
      </c>
      <c r="G476" s="743">
        <f>'2.2.расчет фот мест (2021)'!S11</f>
        <v>33528</v>
      </c>
      <c r="H476" s="743">
        <f>'2.2.расчет фот мест (2022)'!T11</f>
        <v>34322</v>
      </c>
      <c r="I476" s="884" t="s">
        <v>682</v>
      </c>
      <c r="J476" s="885"/>
      <c r="K476" s="260"/>
    </row>
    <row r="477" spans="1:11" ht="38.25" customHeight="1">
      <c r="A477" s="444" t="s">
        <v>408</v>
      </c>
      <c r="B477" s="12" t="s">
        <v>424</v>
      </c>
      <c r="C477" s="5"/>
      <c r="D477" s="4" t="s">
        <v>285</v>
      </c>
      <c r="E477" s="743">
        <f>'2.2.расчет фот мест (2020)'!F12</f>
        <v>31.78</v>
      </c>
      <c r="F477" s="743">
        <f>'2.2.расчет фот мест (2020)'!R12</f>
        <v>32861</v>
      </c>
      <c r="G477" s="743">
        <f>'2.2.расчет фот мест (2021)'!S12</f>
        <v>33528</v>
      </c>
      <c r="H477" s="743">
        <f>'2.2.расчет фот мест (2022)'!T12</f>
        <v>34322</v>
      </c>
      <c r="I477" s="884" t="s">
        <v>682</v>
      </c>
      <c r="J477" s="885"/>
      <c r="K477" s="260"/>
    </row>
    <row r="478" spans="1:11" ht="39" customHeight="1">
      <c r="A478" s="85" t="s">
        <v>409</v>
      </c>
      <c r="B478" s="85" t="s">
        <v>423</v>
      </c>
      <c r="C478" s="5"/>
      <c r="D478" s="4" t="s">
        <v>285</v>
      </c>
      <c r="E478" s="743">
        <f>'2.2.расчет фот мест (2020)'!F13</f>
        <v>55.54</v>
      </c>
      <c r="F478" s="743">
        <f>'2.2.расчет фот мест (2020)'!R13</f>
        <v>57428</v>
      </c>
      <c r="G478" s="743">
        <f>'2.2.расчет фот мест (2021)'!S13</f>
        <v>58595</v>
      </c>
      <c r="H478" s="743">
        <f>'2.2.расчет фот мест (2022)'!T13</f>
        <v>59983</v>
      </c>
      <c r="I478" s="884" t="s">
        <v>682</v>
      </c>
      <c r="J478" s="885"/>
      <c r="K478" s="260"/>
    </row>
    <row r="479" spans="1:11" ht="38.25" customHeight="1">
      <c r="A479" s="94" t="s">
        <v>410</v>
      </c>
      <c r="B479" s="94" t="s">
        <v>423</v>
      </c>
      <c r="C479" s="5"/>
      <c r="D479" s="4" t="s">
        <v>285</v>
      </c>
      <c r="E479" s="743">
        <f>'2.2.расчет фот мест (2020)'!F14</f>
        <v>66.650000000000006</v>
      </c>
      <c r="F479" s="743">
        <f>'2.2.расчет фот мест (2020)'!R14</f>
        <v>68916</v>
      </c>
      <c r="G479" s="743">
        <f>'2.2.расчет фот мест (2021)'!S14</f>
        <v>70316</v>
      </c>
      <c r="H479" s="743">
        <f>'2.2.расчет фот мест (2022)'!T14</f>
        <v>71982</v>
      </c>
      <c r="I479" s="884" t="s">
        <v>682</v>
      </c>
      <c r="J479" s="885"/>
      <c r="K479" s="260"/>
    </row>
    <row r="480" spans="1:11" ht="38.25" customHeight="1">
      <c r="A480" s="94" t="s">
        <v>415</v>
      </c>
      <c r="B480" s="94" t="s">
        <v>422</v>
      </c>
      <c r="C480" s="5"/>
      <c r="D480" s="4" t="s">
        <v>285</v>
      </c>
      <c r="E480" s="743">
        <f>'2.2.расчет фот мест (2020)'!F15</f>
        <v>103.33</v>
      </c>
      <c r="F480" s="743">
        <f>'2.2.расчет фот мест (2020)'!R15</f>
        <v>106843</v>
      </c>
      <c r="G480" s="743">
        <f>'2.2.расчет фот мест (2021)'!S15</f>
        <v>109013</v>
      </c>
      <c r="H480" s="743">
        <f>'2.2.расчет фот мест (2022)'!T15</f>
        <v>111596</v>
      </c>
      <c r="I480" s="884" t="s">
        <v>682</v>
      </c>
      <c r="J480" s="885"/>
      <c r="K480" s="260"/>
    </row>
    <row r="481" spans="1:11" ht="38.25" customHeight="1">
      <c r="A481" s="94" t="s">
        <v>411</v>
      </c>
      <c r="B481" s="94" t="s">
        <v>423</v>
      </c>
      <c r="C481" s="5"/>
      <c r="D481" s="4" t="s">
        <v>285</v>
      </c>
      <c r="E481" s="743">
        <f>'2.2.расчет фот мест (2020)'!F16</f>
        <v>83.31</v>
      </c>
      <c r="F481" s="743">
        <f>'2.2.расчет фот мест (2020)'!R16</f>
        <v>86143</v>
      </c>
      <c r="G481" s="743">
        <f>'2.2.расчет фот мест (2021)'!S16</f>
        <v>87892</v>
      </c>
      <c r="H481" s="743">
        <f>'2.2.расчет фот мест (2022)'!T16</f>
        <v>89975</v>
      </c>
      <c r="I481" s="884" t="s">
        <v>682</v>
      </c>
      <c r="J481" s="885"/>
      <c r="K481" s="260"/>
    </row>
    <row r="482" spans="1:11" ht="38.25" customHeight="1">
      <c r="A482" s="85" t="s">
        <v>416</v>
      </c>
      <c r="B482" s="85" t="s">
        <v>421</v>
      </c>
      <c r="C482" s="5"/>
      <c r="D482" s="4" t="s">
        <v>285</v>
      </c>
      <c r="E482" s="743">
        <f>'2.2.расчет фот мест (2020)'!F17</f>
        <v>39.270000000000003</v>
      </c>
      <c r="F482" s="743">
        <f>'2.2.расчет фот мест (2020)'!R17</f>
        <v>40605</v>
      </c>
      <c r="G482" s="743">
        <f>'2.2.расчет фот мест (2021)'!S17</f>
        <v>41430</v>
      </c>
      <c r="H482" s="743">
        <f>'2.2.расчет фот мест (2022)'!T17</f>
        <v>42412</v>
      </c>
      <c r="I482" s="884" t="s">
        <v>682</v>
      </c>
      <c r="J482" s="885"/>
      <c r="K482" s="260"/>
    </row>
    <row r="483" spans="1:11" ht="38.25" customHeight="1">
      <c r="A483" s="444" t="s">
        <v>412</v>
      </c>
      <c r="B483" s="12" t="s">
        <v>424</v>
      </c>
      <c r="C483" s="5"/>
      <c r="D483" s="4" t="s">
        <v>285</v>
      </c>
      <c r="E483" s="743">
        <f>'2.2.расчет фот мест (2020)'!F18</f>
        <v>31.78</v>
      </c>
      <c r="F483" s="743">
        <f>'2.2.расчет фот мест (2020)'!R18</f>
        <v>32861</v>
      </c>
      <c r="G483" s="743">
        <f>'2.2.расчет фот мест (2021)'!S18</f>
        <v>33528</v>
      </c>
      <c r="H483" s="743">
        <f>'2.2.расчет фот мест (2022)'!T18</f>
        <v>34322</v>
      </c>
      <c r="I483" s="884" t="s">
        <v>682</v>
      </c>
      <c r="J483" s="885"/>
      <c r="K483" s="260"/>
    </row>
    <row r="484" spans="1:11" ht="38.25" customHeight="1">
      <c r="A484" s="85" t="s">
        <v>417</v>
      </c>
      <c r="B484" s="85" t="s">
        <v>421</v>
      </c>
      <c r="C484" s="5"/>
      <c r="D484" s="4" t="s">
        <v>285</v>
      </c>
      <c r="E484" s="743">
        <f>'2.2.расчет фот мест (2020)'!F19</f>
        <v>62</v>
      </c>
      <c r="F484" s="743">
        <f>'2.2.расчет фот мест (2020)'!R19</f>
        <v>64108</v>
      </c>
      <c r="G484" s="743">
        <f>'2.2.расчет фот мест (2021)'!S19</f>
        <v>65410</v>
      </c>
      <c r="H484" s="743">
        <f>'2.2.расчет фот мест (2022)'!T19</f>
        <v>66960</v>
      </c>
      <c r="I484" s="884" t="s">
        <v>682</v>
      </c>
      <c r="J484" s="885"/>
      <c r="K484" s="260"/>
    </row>
    <row r="485" spans="1:11" ht="38.25" customHeight="1">
      <c r="A485" s="444" t="s">
        <v>413</v>
      </c>
      <c r="B485" s="12" t="s">
        <v>424</v>
      </c>
      <c r="C485" s="5"/>
      <c r="D485" s="4" t="s">
        <v>285</v>
      </c>
      <c r="E485" s="743">
        <f>'2.2.расчет фот мест (2020)'!F20</f>
        <v>47.61</v>
      </c>
      <c r="F485" s="743">
        <f>'2.2.расчет фот мест (2020)'!R20</f>
        <v>49229</v>
      </c>
      <c r="G485" s="743">
        <f>'2.2.расчет фот мест (2021)'!S20</f>
        <v>50229</v>
      </c>
      <c r="H485" s="743">
        <f>'2.2.расчет фот мест (2022)'!T20</f>
        <v>51419</v>
      </c>
      <c r="I485" s="884" t="s">
        <v>682</v>
      </c>
      <c r="J485" s="885"/>
      <c r="K485" s="260"/>
    </row>
    <row r="486" spans="1:11" ht="38.25" customHeight="1">
      <c r="A486" s="541"/>
      <c r="B486" s="12"/>
      <c r="C486" s="5"/>
      <c r="D486" s="4"/>
      <c r="E486" s="515"/>
      <c r="F486" s="95"/>
      <c r="G486" s="95"/>
      <c r="H486" s="95"/>
      <c r="I486" s="545"/>
      <c r="J486" s="546"/>
      <c r="K486" s="260"/>
    </row>
    <row r="487" spans="1:11" ht="26.25" customHeight="1">
      <c r="A487" s="548" t="s">
        <v>425</v>
      </c>
      <c r="B487" s="96"/>
      <c r="C487" s="102"/>
      <c r="D487" s="103"/>
      <c r="E487" s="514"/>
      <c r="F487" s="105"/>
      <c r="G487" s="105"/>
      <c r="H487" s="105"/>
      <c r="I487" s="512"/>
      <c r="J487" s="513"/>
      <c r="K487" s="271"/>
    </row>
    <row r="488" spans="1:11" ht="24">
      <c r="A488" s="12" t="s">
        <v>992</v>
      </c>
      <c r="B488" s="12" t="s">
        <v>426</v>
      </c>
      <c r="C488" s="5"/>
      <c r="D488" s="4" t="s">
        <v>252</v>
      </c>
      <c r="E488" s="13" t="s">
        <v>437</v>
      </c>
      <c r="F488" s="95">
        <v>0</v>
      </c>
      <c r="G488" s="95">
        <v>0</v>
      </c>
      <c r="H488" s="95">
        <v>0</v>
      </c>
      <c r="I488" s="545"/>
      <c r="J488" s="546"/>
      <c r="K488" s="260"/>
    </row>
    <row r="489" spans="1:11" ht="36">
      <c r="A489" s="12" t="s">
        <v>993</v>
      </c>
      <c r="B489" s="12" t="s">
        <v>427</v>
      </c>
      <c r="C489" s="5"/>
      <c r="D489" s="4" t="s">
        <v>252</v>
      </c>
      <c r="E489" s="13" t="s">
        <v>437</v>
      </c>
      <c r="F489" s="95">
        <v>0</v>
      </c>
      <c r="G489" s="95">
        <v>0</v>
      </c>
      <c r="H489" s="95">
        <v>0</v>
      </c>
      <c r="I489" s="545"/>
      <c r="J489" s="546"/>
      <c r="K489" s="260"/>
    </row>
    <row r="490" spans="1:11" ht="24">
      <c r="A490" s="12" t="s">
        <v>994</v>
      </c>
      <c r="B490" s="12" t="s">
        <v>428</v>
      </c>
      <c r="C490" s="5"/>
      <c r="D490" s="4" t="s">
        <v>252</v>
      </c>
      <c r="E490" s="13" t="s">
        <v>437</v>
      </c>
      <c r="F490" s="95">
        <v>0</v>
      </c>
      <c r="G490" s="95">
        <v>0</v>
      </c>
      <c r="H490" s="95">
        <v>0</v>
      </c>
      <c r="I490" s="545"/>
      <c r="J490" s="546"/>
      <c r="K490" s="260"/>
    </row>
    <row r="491" spans="1:11" ht="36">
      <c r="A491" s="12" t="s">
        <v>1318</v>
      </c>
      <c r="B491" s="12" t="s">
        <v>429</v>
      </c>
      <c r="C491" s="5"/>
      <c r="D491" s="4" t="s">
        <v>252</v>
      </c>
      <c r="E491" s="13" t="s">
        <v>437</v>
      </c>
      <c r="F491" s="95">
        <v>0</v>
      </c>
      <c r="G491" s="95">
        <v>0</v>
      </c>
      <c r="H491" s="95">
        <v>0</v>
      </c>
      <c r="I491" s="545"/>
      <c r="J491" s="546"/>
      <c r="K491" s="260"/>
    </row>
    <row r="492" spans="1:11" ht="36">
      <c r="A492" s="12" t="s">
        <v>996</v>
      </c>
      <c r="B492" s="12" t="s">
        <v>430</v>
      </c>
      <c r="C492" s="5"/>
      <c r="D492" s="4" t="s">
        <v>252</v>
      </c>
      <c r="E492" s="13" t="s">
        <v>437</v>
      </c>
      <c r="F492" s="95">
        <v>0</v>
      </c>
      <c r="G492" s="95">
        <v>0</v>
      </c>
      <c r="H492" s="95">
        <v>0</v>
      </c>
      <c r="I492" s="545"/>
      <c r="J492" s="546"/>
      <c r="K492" s="260"/>
    </row>
    <row r="493" spans="1:11" ht="36">
      <c r="A493" s="94" t="s">
        <v>997</v>
      </c>
      <c r="B493" s="94" t="s">
        <v>431</v>
      </c>
      <c r="C493" s="5"/>
      <c r="D493" s="4" t="s">
        <v>252</v>
      </c>
      <c r="E493" s="13" t="s">
        <v>437</v>
      </c>
      <c r="F493" s="95">
        <v>0</v>
      </c>
      <c r="G493" s="95">
        <v>0</v>
      </c>
      <c r="H493" s="95">
        <v>0</v>
      </c>
      <c r="I493" s="545"/>
      <c r="J493" s="546"/>
      <c r="K493" s="260"/>
    </row>
    <row r="494" spans="1:11" ht="36">
      <c r="A494" s="94" t="s">
        <v>998</v>
      </c>
      <c r="B494" s="94" t="s">
        <v>432</v>
      </c>
      <c r="C494" s="5"/>
      <c r="D494" s="4" t="s">
        <v>252</v>
      </c>
      <c r="E494" s="13" t="s">
        <v>437</v>
      </c>
      <c r="F494" s="95">
        <v>0</v>
      </c>
      <c r="G494" s="95">
        <v>0</v>
      </c>
      <c r="H494" s="95">
        <v>0</v>
      </c>
      <c r="I494" s="545"/>
      <c r="J494" s="546"/>
      <c r="K494" s="260"/>
    </row>
    <row r="495" spans="1:11" ht="24">
      <c r="A495" s="94" t="s">
        <v>999</v>
      </c>
      <c r="B495" s="94" t="s">
        <v>433</v>
      </c>
      <c r="C495" s="5"/>
      <c r="D495" s="4" t="s">
        <v>252</v>
      </c>
      <c r="E495" s="13" t="s">
        <v>437</v>
      </c>
      <c r="F495" s="95">
        <v>0</v>
      </c>
      <c r="G495" s="95">
        <v>0</v>
      </c>
      <c r="H495" s="95">
        <v>0</v>
      </c>
      <c r="I495" s="545"/>
      <c r="J495" s="546"/>
      <c r="K495" s="260"/>
    </row>
    <row r="496" spans="1:11" ht="36">
      <c r="A496" s="94" t="s">
        <v>1319</v>
      </c>
      <c r="B496" s="94" t="s">
        <v>434</v>
      </c>
      <c r="C496" s="5"/>
      <c r="D496" s="4" t="s">
        <v>252</v>
      </c>
      <c r="E496" s="13" t="s">
        <v>437</v>
      </c>
      <c r="F496" s="95">
        <v>0</v>
      </c>
      <c r="G496" s="95">
        <v>0</v>
      </c>
      <c r="H496" s="95">
        <v>0</v>
      </c>
      <c r="I496" s="545"/>
      <c r="J496" s="546"/>
      <c r="K496" s="260"/>
    </row>
    <row r="497" spans="1:11" ht="36">
      <c r="A497" s="94" t="s">
        <v>1000</v>
      </c>
      <c r="B497" s="94" t="s">
        <v>435</v>
      </c>
      <c r="C497" s="5"/>
      <c r="D497" s="4" t="s">
        <v>252</v>
      </c>
      <c r="E497" s="13" t="s">
        <v>437</v>
      </c>
      <c r="F497" s="95">
        <v>0</v>
      </c>
      <c r="G497" s="95">
        <v>0</v>
      </c>
      <c r="H497" s="95">
        <v>0</v>
      </c>
      <c r="I497" s="545"/>
      <c r="J497" s="546"/>
      <c r="K497" s="260"/>
    </row>
    <row r="498" spans="1:11" ht="15" customHeight="1">
      <c r="A498" s="96"/>
      <c r="B498" s="96"/>
      <c r="C498" s="102" t="s">
        <v>24</v>
      </c>
      <c r="D498" s="103" t="s">
        <v>25</v>
      </c>
      <c r="E498" s="103"/>
      <c r="F498" s="105"/>
      <c r="G498" s="105"/>
      <c r="H498" s="105"/>
      <c r="I498" s="512"/>
      <c r="J498" s="513"/>
      <c r="K498" s="271"/>
    </row>
    <row r="499" spans="1:11" ht="36">
      <c r="A499" s="548" t="s">
        <v>420</v>
      </c>
      <c r="B499" s="96"/>
      <c r="C499" s="102"/>
      <c r="D499" s="103"/>
      <c r="E499" s="514"/>
      <c r="F499" s="105"/>
      <c r="G499" s="105"/>
      <c r="H499" s="105"/>
      <c r="I499" s="512"/>
      <c r="J499" s="513"/>
      <c r="K499" s="271"/>
    </row>
    <row r="500" spans="1:11" ht="26.25" customHeight="1">
      <c r="A500" s="444" t="s">
        <v>414</v>
      </c>
      <c r="B500" s="12" t="s">
        <v>421</v>
      </c>
      <c r="C500" s="5"/>
      <c r="D500" s="4" t="s">
        <v>262</v>
      </c>
      <c r="E500" s="895" t="s">
        <v>261</v>
      </c>
      <c r="F500" s="743">
        <f>'2.4.расчет прочих'!O263</f>
        <v>1265</v>
      </c>
      <c r="G500" s="95">
        <v>1265</v>
      </c>
      <c r="H500" s="95">
        <v>1265</v>
      </c>
      <c r="I500" s="884" t="s">
        <v>681</v>
      </c>
      <c r="J500" s="885"/>
      <c r="K500" s="260"/>
    </row>
    <row r="501" spans="1:11" ht="27" customHeight="1">
      <c r="A501" s="444" t="s">
        <v>406</v>
      </c>
      <c r="B501" s="12" t="s">
        <v>424</v>
      </c>
      <c r="C501" s="5"/>
      <c r="D501" s="4" t="s">
        <v>262</v>
      </c>
      <c r="E501" s="896"/>
      <c r="F501" s="743">
        <f>'2.4.расчет прочих'!O264</f>
        <v>1265</v>
      </c>
      <c r="G501" s="95">
        <v>1265</v>
      </c>
      <c r="H501" s="95">
        <v>1265</v>
      </c>
      <c r="I501" s="884" t="s">
        <v>681</v>
      </c>
      <c r="J501" s="885"/>
      <c r="K501" s="260"/>
    </row>
    <row r="502" spans="1:11" ht="24.75" customHeight="1">
      <c r="A502" s="444" t="s">
        <v>836</v>
      </c>
      <c r="B502" s="12" t="s">
        <v>421</v>
      </c>
      <c r="C502" s="5"/>
      <c r="D502" s="4" t="s">
        <v>262</v>
      </c>
      <c r="E502" s="896"/>
      <c r="F502" s="743">
        <f>'2.4.расчет прочих'!O265</f>
        <v>1265</v>
      </c>
      <c r="G502" s="95">
        <v>1265</v>
      </c>
      <c r="H502" s="95">
        <v>1265</v>
      </c>
      <c r="I502" s="884" t="s">
        <v>681</v>
      </c>
      <c r="J502" s="885"/>
      <c r="K502" s="260"/>
    </row>
    <row r="503" spans="1:11" ht="27.75" customHeight="1">
      <c r="A503" s="444" t="s">
        <v>407</v>
      </c>
      <c r="B503" s="12" t="s">
        <v>424</v>
      </c>
      <c r="C503" s="5"/>
      <c r="D503" s="4" t="s">
        <v>262</v>
      </c>
      <c r="E503" s="896"/>
      <c r="F503" s="743">
        <f>'2.4.расчет прочих'!O266</f>
        <v>1265</v>
      </c>
      <c r="G503" s="95">
        <v>1265</v>
      </c>
      <c r="H503" s="95">
        <v>1265</v>
      </c>
      <c r="I503" s="884" t="s">
        <v>681</v>
      </c>
      <c r="J503" s="885"/>
      <c r="K503" s="260"/>
    </row>
    <row r="504" spans="1:11" ht="27" customHeight="1">
      <c r="A504" s="444" t="s">
        <v>408</v>
      </c>
      <c r="B504" s="12" t="s">
        <v>424</v>
      </c>
      <c r="C504" s="5"/>
      <c r="D504" s="4" t="s">
        <v>262</v>
      </c>
      <c r="E504" s="896"/>
      <c r="F504" s="743">
        <f>'2.4.расчет прочих'!O267</f>
        <v>1265</v>
      </c>
      <c r="G504" s="95">
        <v>1265</v>
      </c>
      <c r="H504" s="95">
        <v>1265</v>
      </c>
      <c r="I504" s="884" t="s">
        <v>681</v>
      </c>
      <c r="J504" s="885"/>
      <c r="K504" s="260"/>
    </row>
    <row r="505" spans="1:11" ht="24.75" customHeight="1">
      <c r="A505" s="85" t="s">
        <v>409</v>
      </c>
      <c r="B505" s="85" t="s">
        <v>423</v>
      </c>
      <c r="C505" s="5"/>
      <c r="D505" s="4" t="s">
        <v>262</v>
      </c>
      <c r="E505" s="896"/>
      <c r="F505" s="743">
        <f>'2.4.расчет прочих'!O268</f>
        <v>1265</v>
      </c>
      <c r="G505" s="95">
        <v>1265</v>
      </c>
      <c r="H505" s="95">
        <v>1265</v>
      </c>
      <c r="I505" s="884" t="s">
        <v>681</v>
      </c>
      <c r="J505" s="885"/>
      <c r="K505" s="260"/>
    </row>
    <row r="506" spans="1:11" ht="26.25" customHeight="1">
      <c r="A506" s="94" t="s">
        <v>410</v>
      </c>
      <c r="B506" s="94" t="s">
        <v>423</v>
      </c>
      <c r="C506" s="5"/>
      <c r="D506" s="4" t="s">
        <v>262</v>
      </c>
      <c r="E506" s="896"/>
      <c r="F506" s="743">
        <f>'2.4.расчет прочих'!O269</f>
        <v>1265</v>
      </c>
      <c r="G506" s="95">
        <v>1265</v>
      </c>
      <c r="H506" s="95">
        <v>1265</v>
      </c>
      <c r="I506" s="884" t="s">
        <v>681</v>
      </c>
      <c r="J506" s="885"/>
      <c r="K506" s="260"/>
    </row>
    <row r="507" spans="1:11" ht="26.25" customHeight="1">
      <c r="A507" s="94" t="s">
        <v>415</v>
      </c>
      <c r="B507" s="94" t="s">
        <v>422</v>
      </c>
      <c r="C507" s="5"/>
      <c r="D507" s="4" t="s">
        <v>262</v>
      </c>
      <c r="E507" s="896"/>
      <c r="F507" s="743">
        <f>'2.4.расчет прочих'!O270</f>
        <v>1265</v>
      </c>
      <c r="G507" s="95">
        <v>1265</v>
      </c>
      <c r="H507" s="95">
        <v>1265</v>
      </c>
      <c r="I507" s="884" t="s">
        <v>681</v>
      </c>
      <c r="J507" s="885"/>
      <c r="K507" s="260"/>
    </row>
    <row r="508" spans="1:11" ht="26.25" customHeight="1">
      <c r="A508" s="94" t="s">
        <v>411</v>
      </c>
      <c r="B508" s="94" t="s">
        <v>423</v>
      </c>
      <c r="C508" s="5"/>
      <c r="D508" s="4" t="s">
        <v>262</v>
      </c>
      <c r="E508" s="896"/>
      <c r="F508" s="743">
        <f>'2.4.расчет прочих'!O271</f>
        <v>1265</v>
      </c>
      <c r="G508" s="95">
        <v>1265</v>
      </c>
      <c r="H508" s="95">
        <v>1265</v>
      </c>
      <c r="I508" s="884" t="s">
        <v>681</v>
      </c>
      <c r="J508" s="885"/>
      <c r="K508" s="260"/>
    </row>
    <row r="509" spans="1:11" ht="26.25" customHeight="1">
      <c r="A509" s="85" t="s">
        <v>416</v>
      </c>
      <c r="B509" s="85" t="s">
        <v>421</v>
      </c>
      <c r="C509" s="5"/>
      <c r="D509" s="4" t="s">
        <v>262</v>
      </c>
      <c r="E509" s="896"/>
      <c r="F509" s="743">
        <f>'2.4.расчет прочих'!O272</f>
        <v>1265</v>
      </c>
      <c r="G509" s="95">
        <v>1265</v>
      </c>
      <c r="H509" s="95">
        <v>1265</v>
      </c>
      <c r="I509" s="884" t="s">
        <v>681</v>
      </c>
      <c r="J509" s="885"/>
      <c r="K509" s="260"/>
    </row>
    <row r="510" spans="1:11" ht="26.25" customHeight="1">
      <c r="A510" s="444" t="s">
        <v>412</v>
      </c>
      <c r="B510" s="12" t="s">
        <v>424</v>
      </c>
      <c r="C510" s="5"/>
      <c r="D510" s="4" t="s">
        <v>262</v>
      </c>
      <c r="E510" s="896"/>
      <c r="F510" s="743">
        <f>'2.4.расчет прочих'!O273</f>
        <v>1265</v>
      </c>
      <c r="G510" s="95">
        <v>1265</v>
      </c>
      <c r="H510" s="95">
        <v>1265</v>
      </c>
      <c r="I510" s="884" t="s">
        <v>681</v>
      </c>
      <c r="J510" s="885"/>
      <c r="K510" s="260"/>
    </row>
    <row r="511" spans="1:11" ht="26.25" customHeight="1">
      <c r="A511" s="85" t="s">
        <v>417</v>
      </c>
      <c r="B511" s="85" t="s">
        <v>421</v>
      </c>
      <c r="C511" s="5"/>
      <c r="D511" s="4" t="s">
        <v>262</v>
      </c>
      <c r="E511" s="896"/>
      <c r="F511" s="743">
        <f>'2.4.расчет прочих'!O274</f>
        <v>1265</v>
      </c>
      <c r="G511" s="95">
        <v>1265</v>
      </c>
      <c r="H511" s="95">
        <v>1265</v>
      </c>
      <c r="I511" s="884" t="s">
        <v>681</v>
      </c>
      <c r="J511" s="885"/>
      <c r="K511" s="260"/>
    </row>
    <row r="512" spans="1:11" ht="26.25" customHeight="1">
      <c r="A512" s="444" t="s">
        <v>413</v>
      </c>
      <c r="B512" s="12" t="s">
        <v>424</v>
      </c>
      <c r="C512" s="5"/>
      <c r="D512" s="4" t="s">
        <v>262</v>
      </c>
      <c r="E512" s="896"/>
      <c r="F512" s="743">
        <f>'2.4.расчет прочих'!O275</f>
        <v>1265</v>
      </c>
      <c r="G512" s="95">
        <v>1265</v>
      </c>
      <c r="H512" s="95">
        <v>1265</v>
      </c>
      <c r="I512" s="884" t="s">
        <v>681</v>
      </c>
      <c r="J512" s="885"/>
      <c r="K512" s="260"/>
    </row>
    <row r="513" spans="1:11" ht="26.25" customHeight="1">
      <c r="A513" s="541"/>
      <c r="B513" s="12"/>
      <c r="C513" s="5"/>
      <c r="D513" s="4"/>
      <c r="E513" s="897"/>
      <c r="F513" s="743"/>
      <c r="G513" s="95"/>
      <c r="H513" s="95"/>
      <c r="I513" s="545"/>
      <c r="J513" s="546"/>
      <c r="K513" s="260"/>
    </row>
    <row r="514" spans="1:11" ht="26.25" customHeight="1">
      <c r="A514" s="548" t="s">
        <v>425</v>
      </c>
      <c r="B514" s="96"/>
      <c r="C514" s="102"/>
      <c r="D514" s="103"/>
      <c r="E514" s="103"/>
      <c r="F514" s="105"/>
      <c r="G514" s="105"/>
      <c r="H514" s="105"/>
      <c r="I514" s="512"/>
      <c r="J514" s="513"/>
      <c r="K514" s="271"/>
    </row>
    <row r="515" spans="1:11" ht="24">
      <c r="A515" s="12" t="s">
        <v>992</v>
      </c>
      <c r="B515" s="12" t="s">
        <v>426</v>
      </c>
      <c r="C515" s="5"/>
      <c r="D515" s="4" t="s">
        <v>252</v>
      </c>
      <c r="E515" s="13" t="s">
        <v>437</v>
      </c>
      <c r="F515" s="95">
        <v>0</v>
      </c>
      <c r="G515" s="95">
        <v>0</v>
      </c>
      <c r="H515" s="95">
        <v>0</v>
      </c>
      <c r="I515" s="545"/>
      <c r="J515" s="546"/>
      <c r="K515" s="260"/>
    </row>
    <row r="516" spans="1:11" ht="36">
      <c r="A516" s="12" t="s">
        <v>993</v>
      </c>
      <c r="B516" s="12" t="s">
        <v>427</v>
      </c>
      <c r="C516" s="5"/>
      <c r="D516" s="4" t="s">
        <v>252</v>
      </c>
      <c r="E516" s="13" t="s">
        <v>437</v>
      </c>
      <c r="F516" s="95">
        <v>0</v>
      </c>
      <c r="G516" s="95">
        <v>0</v>
      </c>
      <c r="H516" s="95">
        <v>0</v>
      </c>
      <c r="I516" s="545"/>
      <c r="J516" s="546"/>
      <c r="K516" s="260"/>
    </row>
    <row r="517" spans="1:11" ht="24">
      <c r="A517" s="12" t="s">
        <v>994</v>
      </c>
      <c r="B517" s="12" t="s">
        <v>428</v>
      </c>
      <c r="C517" s="5"/>
      <c r="D517" s="4" t="s">
        <v>252</v>
      </c>
      <c r="E517" s="13" t="s">
        <v>437</v>
      </c>
      <c r="F517" s="95">
        <v>0</v>
      </c>
      <c r="G517" s="95">
        <v>0</v>
      </c>
      <c r="H517" s="95">
        <v>0</v>
      </c>
      <c r="I517" s="545"/>
      <c r="J517" s="546"/>
      <c r="K517" s="260"/>
    </row>
    <row r="518" spans="1:11" ht="36">
      <c r="A518" s="12" t="s">
        <v>1318</v>
      </c>
      <c r="B518" s="12" t="s">
        <v>429</v>
      </c>
      <c r="C518" s="5"/>
      <c r="D518" s="4" t="s">
        <v>252</v>
      </c>
      <c r="E518" s="13" t="s">
        <v>437</v>
      </c>
      <c r="F518" s="95">
        <v>0</v>
      </c>
      <c r="G518" s="95">
        <v>0</v>
      </c>
      <c r="H518" s="95">
        <v>0</v>
      </c>
      <c r="I518" s="545"/>
      <c r="J518" s="546"/>
      <c r="K518" s="260"/>
    </row>
    <row r="519" spans="1:11" ht="36">
      <c r="A519" s="12" t="s">
        <v>996</v>
      </c>
      <c r="B519" s="12" t="s">
        <v>430</v>
      </c>
      <c r="C519" s="5"/>
      <c r="D519" s="4" t="s">
        <v>252</v>
      </c>
      <c r="E519" s="13" t="s">
        <v>437</v>
      </c>
      <c r="F519" s="95">
        <v>0</v>
      </c>
      <c r="G519" s="95">
        <v>0</v>
      </c>
      <c r="H519" s="95">
        <v>0</v>
      </c>
      <c r="I519" s="545"/>
      <c r="J519" s="546"/>
      <c r="K519" s="260"/>
    </row>
    <row r="520" spans="1:11" ht="36">
      <c r="A520" s="94" t="s">
        <v>997</v>
      </c>
      <c r="B520" s="94" t="s">
        <v>431</v>
      </c>
      <c r="C520" s="5"/>
      <c r="D520" s="4" t="s">
        <v>252</v>
      </c>
      <c r="E520" s="13" t="s">
        <v>437</v>
      </c>
      <c r="F520" s="95">
        <v>0</v>
      </c>
      <c r="G520" s="95">
        <v>0</v>
      </c>
      <c r="H520" s="95">
        <v>0</v>
      </c>
      <c r="I520" s="545"/>
      <c r="J520" s="546"/>
      <c r="K520" s="260"/>
    </row>
    <row r="521" spans="1:11" ht="36">
      <c r="A521" s="94" t="s">
        <v>998</v>
      </c>
      <c r="B521" s="94" t="s">
        <v>432</v>
      </c>
      <c r="C521" s="5"/>
      <c r="D521" s="4" t="s">
        <v>252</v>
      </c>
      <c r="E521" s="13" t="s">
        <v>437</v>
      </c>
      <c r="F521" s="95">
        <v>0</v>
      </c>
      <c r="G521" s="95">
        <v>0</v>
      </c>
      <c r="H521" s="95">
        <v>0</v>
      </c>
      <c r="I521" s="545"/>
      <c r="J521" s="546"/>
      <c r="K521" s="260"/>
    </row>
    <row r="522" spans="1:11" ht="24">
      <c r="A522" s="94" t="s">
        <v>999</v>
      </c>
      <c r="B522" s="94" t="s">
        <v>433</v>
      </c>
      <c r="C522" s="5"/>
      <c r="D522" s="4" t="s">
        <v>252</v>
      </c>
      <c r="E522" s="13" t="s">
        <v>437</v>
      </c>
      <c r="F522" s="95">
        <v>0</v>
      </c>
      <c r="G522" s="95">
        <v>0</v>
      </c>
      <c r="H522" s="95">
        <v>0</v>
      </c>
      <c r="I522" s="545"/>
      <c r="J522" s="546"/>
      <c r="K522" s="260"/>
    </row>
    <row r="523" spans="1:11" ht="36">
      <c r="A523" s="94" t="s">
        <v>1319</v>
      </c>
      <c r="B523" s="94" t="s">
        <v>434</v>
      </c>
      <c r="C523" s="5"/>
      <c r="D523" s="4" t="s">
        <v>252</v>
      </c>
      <c r="E523" s="13" t="s">
        <v>437</v>
      </c>
      <c r="F523" s="95">
        <v>0</v>
      </c>
      <c r="G523" s="95">
        <v>0</v>
      </c>
      <c r="H523" s="95">
        <v>0</v>
      </c>
      <c r="I523" s="545"/>
      <c r="J523" s="546"/>
      <c r="K523" s="260"/>
    </row>
    <row r="524" spans="1:11" ht="36">
      <c r="A524" s="94" t="s">
        <v>1000</v>
      </c>
      <c r="B524" s="94" t="s">
        <v>435</v>
      </c>
      <c r="C524" s="5"/>
      <c r="D524" s="4" t="s">
        <v>252</v>
      </c>
      <c r="E524" s="13" t="s">
        <v>437</v>
      </c>
      <c r="F524" s="95">
        <v>0</v>
      </c>
      <c r="G524" s="95">
        <v>0</v>
      </c>
      <c r="H524" s="95">
        <v>0</v>
      </c>
      <c r="I524" s="545"/>
      <c r="J524" s="546"/>
      <c r="K524" s="260"/>
    </row>
    <row r="525" spans="1:11">
      <c r="A525" s="7"/>
      <c r="B525" s="7"/>
      <c r="C525" s="15" t="s">
        <v>441</v>
      </c>
      <c r="D525" s="16" t="s">
        <v>36</v>
      </c>
      <c r="E525" s="7"/>
      <c r="F525" s="92"/>
      <c r="G525" s="92"/>
      <c r="H525" s="92"/>
      <c r="I525" s="502"/>
      <c r="J525" s="503"/>
      <c r="K525" s="261"/>
    </row>
    <row r="526" spans="1:11" ht="36">
      <c r="A526" s="516" t="s">
        <v>420</v>
      </c>
      <c r="B526" s="12"/>
      <c r="C526" s="80" t="s">
        <v>4</v>
      </c>
      <c r="D526" s="106"/>
      <c r="E526" s="12"/>
      <c r="F526" s="107"/>
      <c r="G526" s="107"/>
      <c r="H526" s="107"/>
      <c r="I526" s="504"/>
      <c r="J526" s="505"/>
      <c r="K526" s="261" t="s">
        <v>1032</v>
      </c>
    </row>
    <row r="527" spans="1:11" ht="36">
      <c r="A527" s="451" t="s">
        <v>414</v>
      </c>
      <c r="B527" s="7" t="s">
        <v>421</v>
      </c>
      <c r="C527" s="15"/>
      <c r="D527" s="16"/>
      <c r="E527" s="16"/>
      <c r="F527" s="108">
        <f t="shared" ref="F527:H540" si="18">F14+F149</f>
        <v>107286.51</v>
      </c>
      <c r="G527" s="108">
        <f t="shared" si="18"/>
        <v>108643.51</v>
      </c>
      <c r="H527" s="108">
        <f t="shared" si="18"/>
        <v>110464.51</v>
      </c>
      <c r="I527" s="517"/>
      <c r="J527" s="518"/>
      <c r="K527" s="271"/>
    </row>
    <row r="528" spans="1:11" ht="36">
      <c r="A528" s="451" t="s">
        <v>406</v>
      </c>
      <c r="B528" s="7" t="s">
        <v>424</v>
      </c>
      <c r="C528" s="15"/>
      <c r="D528" s="16"/>
      <c r="E528" s="16"/>
      <c r="F528" s="108">
        <f t="shared" si="18"/>
        <v>92799.35</v>
      </c>
      <c r="G528" s="108">
        <f t="shared" si="18"/>
        <v>93929.35</v>
      </c>
      <c r="H528" s="108">
        <f t="shared" si="18"/>
        <v>95455.35</v>
      </c>
      <c r="I528" s="517"/>
      <c r="J528" s="518"/>
      <c r="K528" s="271"/>
    </row>
    <row r="529" spans="1:11" ht="48">
      <c r="A529" s="451" t="s">
        <v>836</v>
      </c>
      <c r="B529" s="7" t="s">
        <v>421</v>
      </c>
      <c r="C529" s="15"/>
      <c r="D529" s="16"/>
      <c r="E529" s="16"/>
      <c r="F529" s="108">
        <f t="shared" si="18"/>
        <v>112513.22</v>
      </c>
      <c r="G529" s="108">
        <f t="shared" si="18"/>
        <v>113828.22</v>
      </c>
      <c r="H529" s="108">
        <f t="shared" si="18"/>
        <v>115648.22</v>
      </c>
      <c r="I529" s="517"/>
      <c r="J529" s="518"/>
      <c r="K529" s="271"/>
    </row>
    <row r="530" spans="1:11" ht="48">
      <c r="A530" s="451" t="s">
        <v>407</v>
      </c>
      <c r="B530" s="7" t="s">
        <v>424</v>
      </c>
      <c r="C530" s="15"/>
      <c r="D530" s="16"/>
      <c r="E530" s="16"/>
      <c r="F530" s="108">
        <f t="shared" si="18"/>
        <v>92799.31</v>
      </c>
      <c r="G530" s="108">
        <f t="shared" si="18"/>
        <v>93929.31</v>
      </c>
      <c r="H530" s="108">
        <f t="shared" si="18"/>
        <v>95455.31</v>
      </c>
      <c r="I530" s="517"/>
      <c r="J530" s="518"/>
      <c r="K530" s="271"/>
    </row>
    <row r="531" spans="1:11" ht="48">
      <c r="A531" s="451" t="s">
        <v>408</v>
      </c>
      <c r="B531" s="7" t="s">
        <v>424</v>
      </c>
      <c r="C531" s="15"/>
      <c r="D531" s="16"/>
      <c r="E531" s="16"/>
      <c r="F531" s="108">
        <f t="shared" si="18"/>
        <v>92800.17</v>
      </c>
      <c r="G531" s="108">
        <f t="shared" si="18"/>
        <v>93930.17</v>
      </c>
      <c r="H531" s="108">
        <f t="shared" si="18"/>
        <v>95456.17</v>
      </c>
      <c r="I531" s="517"/>
      <c r="J531" s="518"/>
      <c r="K531" s="271"/>
    </row>
    <row r="532" spans="1:11" ht="48">
      <c r="A532" s="86" t="s">
        <v>409</v>
      </c>
      <c r="B532" s="86" t="s">
        <v>423</v>
      </c>
      <c r="C532" s="15"/>
      <c r="D532" s="16"/>
      <c r="E532" s="16"/>
      <c r="F532" s="108">
        <f t="shared" si="18"/>
        <v>132712</v>
      </c>
      <c r="G532" s="108">
        <f t="shared" si="18"/>
        <v>134342</v>
      </c>
      <c r="H532" s="108">
        <f t="shared" si="18"/>
        <v>136465</v>
      </c>
      <c r="I532" s="517"/>
      <c r="J532" s="518"/>
      <c r="K532" s="271"/>
    </row>
    <row r="533" spans="1:11" ht="96">
      <c r="A533" s="109" t="s">
        <v>410</v>
      </c>
      <c r="B533" s="109" t="s">
        <v>423</v>
      </c>
      <c r="C533" s="15"/>
      <c r="D533" s="16"/>
      <c r="E533" s="16"/>
      <c r="F533" s="108">
        <f t="shared" si="18"/>
        <v>204022.99</v>
      </c>
      <c r="G533" s="108">
        <f t="shared" si="18"/>
        <v>206625.99</v>
      </c>
      <c r="H533" s="108">
        <f t="shared" si="18"/>
        <v>210168.99</v>
      </c>
      <c r="I533" s="517"/>
      <c r="J533" s="518"/>
      <c r="K533" s="271"/>
    </row>
    <row r="534" spans="1:11" ht="96">
      <c r="A534" s="109" t="s">
        <v>415</v>
      </c>
      <c r="B534" s="109" t="s">
        <v>422</v>
      </c>
      <c r="C534" s="15"/>
      <c r="D534" s="16"/>
      <c r="E534" s="16"/>
      <c r="F534" s="108">
        <f t="shared" si="18"/>
        <v>389713.03</v>
      </c>
      <c r="G534" s="108">
        <f t="shared" si="18"/>
        <v>394546.03</v>
      </c>
      <c r="H534" s="108">
        <f t="shared" si="18"/>
        <v>401255.03</v>
      </c>
      <c r="I534" s="517"/>
      <c r="J534" s="518"/>
      <c r="K534" s="271"/>
    </row>
    <row r="535" spans="1:11" ht="96">
      <c r="A535" s="109" t="s">
        <v>411</v>
      </c>
      <c r="B535" s="109" t="s">
        <v>423</v>
      </c>
      <c r="C535" s="15"/>
      <c r="D535" s="16"/>
      <c r="E535" s="16"/>
      <c r="F535" s="108">
        <f t="shared" si="18"/>
        <v>334709.94</v>
      </c>
      <c r="G535" s="108">
        <f t="shared" si="18"/>
        <v>338773.94</v>
      </c>
      <c r="H535" s="108">
        <f t="shared" si="18"/>
        <v>344454.94</v>
      </c>
      <c r="I535" s="517"/>
      <c r="J535" s="518"/>
      <c r="K535" s="271"/>
    </row>
    <row r="536" spans="1:11" ht="24">
      <c r="A536" s="86" t="s">
        <v>416</v>
      </c>
      <c r="B536" s="86" t="s">
        <v>421</v>
      </c>
      <c r="C536" s="15"/>
      <c r="D536" s="16"/>
      <c r="E536" s="16"/>
      <c r="F536" s="108">
        <f t="shared" si="18"/>
        <v>117683</v>
      </c>
      <c r="G536" s="108">
        <f t="shared" si="18"/>
        <v>119227</v>
      </c>
      <c r="H536" s="108">
        <f t="shared" si="18"/>
        <v>121334</v>
      </c>
      <c r="I536" s="517"/>
      <c r="J536" s="518"/>
      <c r="K536" s="271"/>
    </row>
    <row r="537" spans="1:11" ht="24">
      <c r="A537" s="451" t="s">
        <v>412</v>
      </c>
      <c r="B537" s="7" t="s">
        <v>424</v>
      </c>
      <c r="C537" s="15"/>
      <c r="D537" s="16"/>
      <c r="E537" s="16"/>
      <c r="F537" s="108">
        <f t="shared" si="18"/>
        <v>109285.73</v>
      </c>
      <c r="G537" s="108">
        <f t="shared" si="18"/>
        <v>110577.73</v>
      </c>
      <c r="H537" s="108">
        <f t="shared" si="18"/>
        <v>112356.73</v>
      </c>
      <c r="I537" s="517"/>
      <c r="J537" s="518"/>
      <c r="K537" s="271"/>
    </row>
    <row r="538" spans="1:11" ht="24">
      <c r="A538" s="86" t="s">
        <v>417</v>
      </c>
      <c r="B538" s="86" t="s">
        <v>421</v>
      </c>
      <c r="C538" s="15"/>
      <c r="D538" s="16"/>
      <c r="E538" s="16"/>
      <c r="F538" s="108">
        <f t="shared" si="18"/>
        <v>130677</v>
      </c>
      <c r="G538" s="108">
        <f t="shared" si="18"/>
        <v>132591</v>
      </c>
      <c r="H538" s="108">
        <f t="shared" si="18"/>
        <v>135105</v>
      </c>
      <c r="I538" s="517"/>
      <c r="J538" s="518"/>
      <c r="K538" s="271"/>
    </row>
    <row r="539" spans="1:11" ht="24">
      <c r="A539" s="451" t="s">
        <v>413</v>
      </c>
      <c r="B539" s="7" t="s">
        <v>424</v>
      </c>
      <c r="C539" s="15"/>
      <c r="D539" s="16"/>
      <c r="E539" s="16"/>
      <c r="F539" s="108">
        <f t="shared" si="18"/>
        <v>116551.33</v>
      </c>
      <c r="G539" s="108">
        <f t="shared" si="18"/>
        <v>118083.33</v>
      </c>
      <c r="H539" s="108">
        <f t="shared" si="18"/>
        <v>120117.33</v>
      </c>
      <c r="I539" s="517"/>
      <c r="J539" s="518"/>
      <c r="K539" s="271"/>
    </row>
    <row r="540" spans="1:11">
      <c r="A540" s="497"/>
      <c r="B540" s="7"/>
      <c r="C540" s="15"/>
      <c r="D540" s="16"/>
      <c r="E540" s="16"/>
      <c r="F540" s="108">
        <f t="shared" si="18"/>
        <v>0</v>
      </c>
      <c r="G540" s="108">
        <f t="shared" si="18"/>
        <v>0</v>
      </c>
      <c r="H540" s="108">
        <f t="shared" si="18"/>
        <v>0</v>
      </c>
      <c r="I540" s="517"/>
      <c r="J540" s="518"/>
      <c r="K540" s="271"/>
    </row>
    <row r="541" spans="1:11">
      <c r="A541" s="516" t="s">
        <v>425</v>
      </c>
      <c r="B541" s="12"/>
      <c r="C541" s="80" t="s">
        <v>5</v>
      </c>
      <c r="D541" s="106"/>
      <c r="E541" s="12"/>
      <c r="F541" s="107"/>
      <c r="G541" s="107"/>
      <c r="H541" s="107"/>
      <c r="I541" s="504"/>
      <c r="J541" s="505"/>
      <c r="K541" s="261" t="s">
        <v>1004</v>
      </c>
    </row>
    <row r="542" spans="1:11" ht="24">
      <c r="A542" s="7" t="s">
        <v>992</v>
      </c>
      <c r="B542" s="7" t="s">
        <v>426</v>
      </c>
      <c r="C542" s="15"/>
      <c r="D542" s="16"/>
      <c r="E542" s="16"/>
      <c r="F542" s="108">
        <f t="shared" ref="F542:H551" si="19">F29+F164</f>
        <v>17918.21</v>
      </c>
      <c r="G542" s="108">
        <f t="shared" si="19"/>
        <v>17918.21</v>
      </c>
      <c r="H542" s="108">
        <f t="shared" si="19"/>
        <v>17918.21</v>
      </c>
      <c r="I542" s="517"/>
      <c r="J542" s="518"/>
      <c r="K542" s="271"/>
    </row>
    <row r="543" spans="1:11" ht="36">
      <c r="A543" s="7" t="s">
        <v>993</v>
      </c>
      <c r="B543" s="7" t="s">
        <v>427</v>
      </c>
      <c r="C543" s="15"/>
      <c r="D543" s="16"/>
      <c r="E543" s="16"/>
      <c r="F543" s="108">
        <f t="shared" si="19"/>
        <v>17918.21</v>
      </c>
      <c r="G543" s="108">
        <f t="shared" si="19"/>
        <v>17918.21</v>
      </c>
      <c r="H543" s="108">
        <f t="shared" si="19"/>
        <v>17918.21</v>
      </c>
      <c r="I543" s="517"/>
      <c r="J543" s="518"/>
      <c r="K543" s="271"/>
    </row>
    <row r="544" spans="1:11" ht="24">
      <c r="A544" s="7" t="s">
        <v>994</v>
      </c>
      <c r="B544" s="7" t="s">
        <v>428</v>
      </c>
      <c r="C544" s="15"/>
      <c r="D544" s="16"/>
      <c r="E544" s="16"/>
      <c r="F544" s="108">
        <f t="shared" si="19"/>
        <v>17918.21</v>
      </c>
      <c r="G544" s="108">
        <f t="shared" si="19"/>
        <v>17918.21</v>
      </c>
      <c r="H544" s="108">
        <f t="shared" si="19"/>
        <v>17918.21</v>
      </c>
      <c r="I544" s="517"/>
      <c r="J544" s="518"/>
      <c r="K544" s="271"/>
    </row>
    <row r="545" spans="1:1271" ht="36">
      <c r="A545" s="7" t="s">
        <v>1318</v>
      </c>
      <c r="B545" s="7" t="s">
        <v>429</v>
      </c>
      <c r="C545" s="15"/>
      <c r="D545" s="16"/>
      <c r="E545" s="16"/>
      <c r="F545" s="108">
        <f t="shared" si="19"/>
        <v>10930.11</v>
      </c>
      <c r="G545" s="108">
        <f t="shared" si="19"/>
        <v>10930.11</v>
      </c>
      <c r="H545" s="108">
        <f t="shared" si="19"/>
        <v>10930.11</v>
      </c>
      <c r="I545" s="517"/>
      <c r="J545" s="518"/>
      <c r="K545" s="271"/>
    </row>
    <row r="546" spans="1:1271" ht="36">
      <c r="A546" s="7" t="s">
        <v>996</v>
      </c>
      <c r="B546" s="7" t="s">
        <v>430</v>
      </c>
      <c r="C546" s="15"/>
      <c r="D546" s="16"/>
      <c r="E546" s="16"/>
      <c r="F546" s="108">
        <f t="shared" si="19"/>
        <v>3942</v>
      </c>
      <c r="G546" s="108">
        <f t="shared" si="19"/>
        <v>3942</v>
      </c>
      <c r="H546" s="108">
        <f t="shared" si="19"/>
        <v>3942</v>
      </c>
      <c r="I546" s="517"/>
      <c r="J546" s="518"/>
      <c r="K546" s="271"/>
    </row>
    <row r="547" spans="1:1271" ht="36">
      <c r="A547" s="109" t="s">
        <v>997</v>
      </c>
      <c r="B547" s="109" t="s">
        <v>431</v>
      </c>
      <c r="C547" s="15"/>
      <c r="D547" s="16"/>
      <c r="E547" s="16"/>
      <c r="F547" s="108">
        <f t="shared" si="19"/>
        <v>21449.23</v>
      </c>
      <c r="G547" s="108">
        <f t="shared" si="19"/>
        <v>21449.23</v>
      </c>
      <c r="H547" s="108">
        <f t="shared" si="19"/>
        <v>21449.23</v>
      </c>
      <c r="I547" s="517"/>
      <c r="J547" s="518"/>
      <c r="K547" s="271"/>
    </row>
    <row r="548" spans="1:1271" ht="36">
      <c r="A548" s="109" t="s">
        <v>998</v>
      </c>
      <c r="B548" s="109" t="s">
        <v>432</v>
      </c>
      <c r="C548" s="15"/>
      <c r="D548" s="16"/>
      <c r="E548" s="16"/>
      <c r="F548" s="108">
        <f t="shared" si="19"/>
        <v>21449.23</v>
      </c>
      <c r="G548" s="108">
        <f t="shared" si="19"/>
        <v>21449.23</v>
      </c>
      <c r="H548" s="108">
        <f t="shared" si="19"/>
        <v>21449.23</v>
      </c>
      <c r="I548" s="517"/>
      <c r="J548" s="518"/>
      <c r="K548" s="271"/>
    </row>
    <row r="549" spans="1:1271" ht="24">
      <c r="A549" s="109" t="s">
        <v>999</v>
      </c>
      <c r="B549" s="109" t="s">
        <v>433</v>
      </c>
      <c r="C549" s="15"/>
      <c r="D549" s="16"/>
      <c r="E549" s="16"/>
      <c r="F549" s="108">
        <f t="shared" si="19"/>
        <v>21449.23</v>
      </c>
      <c r="G549" s="108">
        <f t="shared" si="19"/>
        <v>21449.23</v>
      </c>
      <c r="H549" s="108">
        <f t="shared" si="19"/>
        <v>21449.23</v>
      </c>
      <c r="I549" s="517"/>
      <c r="J549" s="518"/>
      <c r="K549" s="271"/>
    </row>
    <row r="550" spans="1:1271" ht="36">
      <c r="A550" s="109" t="s">
        <v>1319</v>
      </c>
      <c r="B550" s="109" t="s">
        <v>434</v>
      </c>
      <c r="C550" s="15"/>
      <c r="D550" s="16"/>
      <c r="E550" s="16"/>
      <c r="F550" s="108">
        <f t="shared" si="19"/>
        <v>14370.99</v>
      </c>
      <c r="G550" s="108">
        <f t="shared" si="19"/>
        <v>14370.99</v>
      </c>
      <c r="H550" s="108">
        <f t="shared" si="19"/>
        <v>14370.99</v>
      </c>
      <c r="I550" s="517"/>
      <c r="J550" s="518"/>
      <c r="K550" s="271"/>
    </row>
    <row r="551" spans="1:1271" ht="36">
      <c r="A551" s="109" t="s">
        <v>1000</v>
      </c>
      <c r="B551" s="109" t="s">
        <v>435</v>
      </c>
      <c r="C551" s="15"/>
      <c r="D551" s="16"/>
      <c r="E551" s="16"/>
      <c r="F551" s="108">
        <f t="shared" si="19"/>
        <v>7292.74</v>
      </c>
      <c r="G551" s="108">
        <f t="shared" si="19"/>
        <v>7292.74</v>
      </c>
      <c r="H551" s="108">
        <f t="shared" si="19"/>
        <v>7292.74</v>
      </c>
      <c r="I551" s="517"/>
      <c r="J551" s="518"/>
      <c r="K551" s="271"/>
    </row>
    <row r="552" spans="1:1271">
      <c r="I552" s="1"/>
      <c r="J552" s="82"/>
      <c r="K552" s="82"/>
    </row>
    <row r="553" spans="1:1271">
      <c r="A553" s="257" t="s">
        <v>692</v>
      </c>
      <c r="B553" s="257"/>
      <c r="C553" s="257"/>
      <c r="D553" s="257"/>
      <c r="E553" s="257"/>
      <c r="F553" s="257"/>
      <c r="G553" s="257"/>
      <c r="H553" s="257"/>
      <c r="I553" s="257"/>
      <c r="J553" s="257"/>
      <c r="K553" s="262"/>
    </row>
    <row r="554" spans="1:1271" ht="15" customHeight="1">
      <c r="A554" s="886" t="s">
        <v>0</v>
      </c>
      <c r="B554" s="886" t="s">
        <v>1</v>
      </c>
      <c r="C554" s="887"/>
      <c r="D554" s="888"/>
      <c r="E554" s="889"/>
      <c r="F554" s="892" t="s">
        <v>1034</v>
      </c>
      <c r="G554" s="893"/>
      <c r="H554" s="893"/>
      <c r="I554" s="893"/>
      <c r="J554" s="893"/>
      <c r="K554" s="894"/>
      <c r="L554" s="875" t="s">
        <v>695</v>
      </c>
      <c r="M554" s="876"/>
      <c r="N554" s="876"/>
      <c r="O554" s="876"/>
      <c r="P554" s="876"/>
      <c r="Q554" s="876"/>
      <c r="R554" s="876"/>
      <c r="S554" s="876"/>
      <c r="T554" s="876"/>
      <c r="U554" s="876"/>
      <c r="V554" s="876"/>
      <c r="W554" s="876"/>
      <c r="X554" s="876"/>
      <c r="Y554" s="876"/>
      <c r="Z554" s="876"/>
      <c r="AA554" s="876"/>
      <c r="AB554" s="876"/>
      <c r="AC554" s="876"/>
      <c r="AD554" s="876"/>
      <c r="AE554" s="876"/>
      <c r="AF554" s="877"/>
      <c r="AG554" s="881" t="s">
        <v>696</v>
      </c>
      <c r="AH554" s="882"/>
      <c r="AI554" s="882"/>
      <c r="AJ554" s="882"/>
      <c r="AK554" s="882"/>
      <c r="AL554" s="882"/>
      <c r="AM554" s="882"/>
      <c r="AN554" s="882"/>
      <c r="AO554" s="882"/>
      <c r="AP554" s="882"/>
      <c r="AQ554" s="882"/>
      <c r="AR554" s="882"/>
      <c r="AS554" s="882"/>
      <c r="AT554" s="882"/>
      <c r="AU554" s="882"/>
      <c r="AV554" s="882"/>
      <c r="AW554" s="882"/>
      <c r="AX554" s="882"/>
      <c r="AY554" s="882"/>
      <c r="AZ554" s="882"/>
      <c r="BA554" s="883"/>
      <c r="BB554" s="875" t="s">
        <v>697</v>
      </c>
      <c r="BC554" s="876"/>
      <c r="BD554" s="876"/>
      <c r="BE554" s="876"/>
      <c r="BF554" s="876"/>
      <c r="BG554" s="876"/>
      <c r="BH554" s="876"/>
      <c r="BI554" s="876"/>
      <c r="BJ554" s="876"/>
      <c r="BK554" s="876"/>
      <c r="BL554" s="876"/>
      <c r="BM554" s="876"/>
      <c r="BN554" s="876"/>
      <c r="BO554" s="876"/>
      <c r="BP554" s="876"/>
      <c r="BQ554" s="876"/>
      <c r="BR554" s="876"/>
      <c r="BS554" s="876"/>
      <c r="BT554" s="876"/>
      <c r="BU554" s="876"/>
      <c r="BV554" s="877"/>
      <c r="BW554" s="881" t="s">
        <v>698</v>
      </c>
      <c r="BX554" s="882"/>
      <c r="BY554" s="882"/>
      <c r="BZ554" s="882"/>
      <c r="CA554" s="882"/>
      <c r="CB554" s="882"/>
      <c r="CC554" s="882"/>
      <c r="CD554" s="882"/>
      <c r="CE554" s="882"/>
      <c r="CF554" s="882"/>
      <c r="CG554" s="882"/>
      <c r="CH554" s="882"/>
      <c r="CI554" s="882"/>
      <c r="CJ554" s="882"/>
      <c r="CK554" s="882"/>
      <c r="CL554" s="882"/>
      <c r="CM554" s="882"/>
      <c r="CN554" s="882"/>
      <c r="CO554" s="882"/>
      <c r="CP554" s="882"/>
      <c r="CQ554" s="883"/>
      <c r="CR554" s="875" t="s">
        <v>699</v>
      </c>
      <c r="CS554" s="876"/>
      <c r="CT554" s="876"/>
      <c r="CU554" s="876"/>
      <c r="CV554" s="876"/>
      <c r="CW554" s="876"/>
      <c r="CX554" s="876"/>
      <c r="CY554" s="876"/>
      <c r="CZ554" s="876"/>
      <c r="DA554" s="876"/>
      <c r="DB554" s="876"/>
      <c r="DC554" s="876"/>
      <c r="DD554" s="876"/>
      <c r="DE554" s="876"/>
      <c r="DF554" s="876"/>
      <c r="DG554" s="876"/>
      <c r="DH554" s="876"/>
      <c r="DI554" s="876"/>
      <c r="DJ554" s="876"/>
      <c r="DK554" s="876"/>
      <c r="DL554" s="877"/>
      <c r="DM554" s="881" t="s">
        <v>700</v>
      </c>
      <c r="DN554" s="882"/>
      <c r="DO554" s="882"/>
      <c r="DP554" s="882"/>
      <c r="DQ554" s="882"/>
      <c r="DR554" s="882"/>
      <c r="DS554" s="882"/>
      <c r="DT554" s="882"/>
      <c r="DU554" s="882"/>
      <c r="DV554" s="882"/>
      <c r="DW554" s="882"/>
      <c r="DX554" s="882"/>
      <c r="DY554" s="882"/>
      <c r="DZ554" s="882"/>
      <c r="EA554" s="882"/>
      <c r="EB554" s="882"/>
      <c r="EC554" s="882"/>
      <c r="ED554" s="882"/>
      <c r="EE554" s="882"/>
      <c r="EF554" s="882"/>
      <c r="EG554" s="883"/>
      <c r="EH554" s="875" t="s">
        <v>701</v>
      </c>
      <c r="EI554" s="876"/>
      <c r="EJ554" s="876"/>
      <c r="EK554" s="876"/>
      <c r="EL554" s="876"/>
      <c r="EM554" s="876"/>
      <c r="EN554" s="876"/>
      <c r="EO554" s="876"/>
      <c r="EP554" s="876"/>
      <c r="EQ554" s="876"/>
      <c r="ER554" s="876"/>
      <c r="ES554" s="876"/>
      <c r="ET554" s="876"/>
      <c r="EU554" s="876"/>
      <c r="EV554" s="876"/>
      <c r="EW554" s="876"/>
      <c r="EX554" s="876"/>
      <c r="EY554" s="876"/>
      <c r="EZ554" s="876"/>
      <c r="FA554" s="876"/>
      <c r="FB554" s="877"/>
      <c r="FC554" s="881" t="s">
        <v>702</v>
      </c>
      <c r="FD554" s="882"/>
      <c r="FE554" s="882"/>
      <c r="FF554" s="882"/>
      <c r="FG554" s="882"/>
      <c r="FH554" s="882"/>
      <c r="FI554" s="882"/>
      <c r="FJ554" s="882"/>
      <c r="FK554" s="882"/>
      <c r="FL554" s="882"/>
      <c r="FM554" s="882"/>
      <c r="FN554" s="882"/>
      <c r="FO554" s="882"/>
      <c r="FP554" s="882"/>
      <c r="FQ554" s="882"/>
      <c r="FR554" s="882"/>
      <c r="FS554" s="882"/>
      <c r="FT554" s="882"/>
      <c r="FU554" s="882"/>
      <c r="FV554" s="882"/>
      <c r="FW554" s="883"/>
      <c r="FX554" s="875" t="s">
        <v>703</v>
      </c>
      <c r="FY554" s="876"/>
      <c r="FZ554" s="876"/>
      <c r="GA554" s="876"/>
      <c r="GB554" s="876"/>
      <c r="GC554" s="876"/>
      <c r="GD554" s="876"/>
      <c r="GE554" s="876"/>
      <c r="GF554" s="876"/>
      <c r="GG554" s="876"/>
      <c r="GH554" s="876"/>
      <c r="GI554" s="876"/>
      <c r="GJ554" s="876"/>
      <c r="GK554" s="876"/>
      <c r="GL554" s="876"/>
      <c r="GM554" s="876"/>
      <c r="GN554" s="876"/>
      <c r="GO554" s="876"/>
      <c r="GP554" s="876"/>
      <c r="GQ554" s="876"/>
      <c r="GR554" s="877"/>
      <c r="GS554" s="881" t="s">
        <v>704</v>
      </c>
      <c r="GT554" s="882"/>
      <c r="GU554" s="882"/>
      <c r="GV554" s="882"/>
      <c r="GW554" s="882"/>
      <c r="GX554" s="882"/>
      <c r="GY554" s="882"/>
      <c r="GZ554" s="882"/>
      <c r="HA554" s="882"/>
      <c r="HB554" s="882"/>
      <c r="HC554" s="882"/>
      <c r="HD554" s="882"/>
      <c r="HE554" s="882"/>
      <c r="HF554" s="882"/>
      <c r="HG554" s="882"/>
      <c r="HH554" s="882"/>
      <c r="HI554" s="882"/>
      <c r="HJ554" s="882"/>
      <c r="HK554" s="882"/>
      <c r="HL554" s="882"/>
      <c r="HM554" s="883"/>
      <c r="HN554" s="875" t="s">
        <v>705</v>
      </c>
      <c r="HO554" s="876"/>
      <c r="HP554" s="876"/>
      <c r="HQ554" s="876"/>
      <c r="HR554" s="876"/>
      <c r="HS554" s="876"/>
      <c r="HT554" s="876"/>
      <c r="HU554" s="876"/>
      <c r="HV554" s="876"/>
      <c r="HW554" s="876"/>
      <c r="HX554" s="876"/>
      <c r="HY554" s="876"/>
      <c r="HZ554" s="876"/>
      <c r="IA554" s="876"/>
      <c r="IB554" s="876"/>
      <c r="IC554" s="876"/>
      <c r="ID554" s="876"/>
      <c r="IE554" s="876"/>
      <c r="IF554" s="876"/>
      <c r="IG554" s="876"/>
      <c r="IH554" s="877"/>
      <c r="II554" s="881" t="s">
        <v>706</v>
      </c>
      <c r="IJ554" s="882"/>
      <c r="IK554" s="882"/>
      <c r="IL554" s="882"/>
      <c r="IM554" s="882"/>
      <c r="IN554" s="882"/>
      <c r="IO554" s="882"/>
      <c r="IP554" s="882"/>
      <c r="IQ554" s="882"/>
      <c r="IR554" s="882"/>
      <c r="IS554" s="882"/>
      <c r="IT554" s="882"/>
      <c r="IU554" s="882"/>
      <c r="IV554" s="882"/>
      <c r="IW554" s="882"/>
      <c r="IX554" s="882"/>
      <c r="IY554" s="882"/>
      <c r="IZ554" s="882"/>
      <c r="JA554" s="882"/>
      <c r="JB554" s="882"/>
      <c r="JC554" s="883"/>
      <c r="JD554" s="875" t="s">
        <v>914</v>
      </c>
      <c r="JE554" s="876"/>
      <c r="JF554" s="876"/>
      <c r="JG554" s="876"/>
      <c r="JH554" s="876"/>
      <c r="JI554" s="876"/>
      <c r="JJ554" s="876"/>
      <c r="JK554" s="876"/>
      <c r="JL554" s="876"/>
      <c r="JM554" s="876"/>
      <c r="JN554" s="876"/>
      <c r="JO554" s="876"/>
      <c r="JP554" s="876"/>
      <c r="JQ554" s="876"/>
      <c r="JR554" s="876"/>
      <c r="JS554" s="876"/>
      <c r="JT554" s="876"/>
      <c r="JU554" s="876"/>
      <c r="JV554" s="876"/>
      <c r="JW554" s="876"/>
      <c r="JX554" s="877"/>
      <c r="JY554" s="881" t="s">
        <v>707</v>
      </c>
      <c r="JZ554" s="882"/>
      <c r="KA554" s="882"/>
      <c r="KB554" s="882"/>
      <c r="KC554" s="882"/>
      <c r="KD554" s="882"/>
      <c r="KE554" s="882"/>
      <c r="KF554" s="882"/>
      <c r="KG554" s="882"/>
      <c r="KH554" s="882"/>
      <c r="KI554" s="882"/>
      <c r="KJ554" s="882"/>
      <c r="KK554" s="882"/>
      <c r="KL554" s="882"/>
      <c r="KM554" s="882"/>
      <c r="KN554" s="882"/>
      <c r="KO554" s="882"/>
      <c r="KP554" s="882"/>
      <c r="KQ554" s="882"/>
      <c r="KR554" s="882"/>
      <c r="KS554" s="883"/>
      <c r="KT554" s="875" t="s">
        <v>708</v>
      </c>
      <c r="KU554" s="876"/>
      <c r="KV554" s="876"/>
      <c r="KW554" s="876"/>
      <c r="KX554" s="876"/>
      <c r="KY554" s="876"/>
      <c r="KZ554" s="876"/>
      <c r="LA554" s="876"/>
      <c r="LB554" s="876"/>
      <c r="LC554" s="876"/>
      <c r="LD554" s="876"/>
      <c r="LE554" s="876"/>
      <c r="LF554" s="876"/>
      <c r="LG554" s="876"/>
      <c r="LH554" s="876"/>
      <c r="LI554" s="876"/>
      <c r="LJ554" s="876"/>
      <c r="LK554" s="876"/>
      <c r="LL554" s="876"/>
      <c r="LM554" s="876"/>
      <c r="LN554" s="877"/>
      <c r="LO554" s="881" t="s">
        <v>915</v>
      </c>
      <c r="LP554" s="882"/>
      <c r="LQ554" s="882"/>
      <c r="LR554" s="882"/>
      <c r="LS554" s="882"/>
      <c r="LT554" s="882"/>
      <c r="LU554" s="882"/>
      <c r="LV554" s="882"/>
      <c r="LW554" s="882"/>
      <c r="LX554" s="882"/>
      <c r="LY554" s="882"/>
      <c r="LZ554" s="882"/>
      <c r="MA554" s="882"/>
      <c r="MB554" s="882"/>
      <c r="MC554" s="882"/>
      <c r="MD554" s="882"/>
      <c r="ME554" s="882"/>
      <c r="MF554" s="882"/>
      <c r="MG554" s="882"/>
      <c r="MH554" s="882"/>
      <c r="MI554" s="883"/>
      <c r="MJ554" s="875" t="s">
        <v>709</v>
      </c>
      <c r="MK554" s="876"/>
      <c r="ML554" s="876"/>
      <c r="MM554" s="876"/>
      <c r="MN554" s="876"/>
      <c r="MO554" s="876"/>
      <c r="MP554" s="876"/>
      <c r="MQ554" s="876"/>
      <c r="MR554" s="876"/>
      <c r="MS554" s="876"/>
      <c r="MT554" s="876"/>
      <c r="MU554" s="876"/>
      <c r="MV554" s="876"/>
      <c r="MW554" s="876"/>
      <c r="MX554" s="876"/>
      <c r="MY554" s="876"/>
      <c r="MZ554" s="876"/>
      <c r="NA554" s="876"/>
      <c r="NB554" s="876"/>
      <c r="NC554" s="876"/>
      <c r="ND554" s="877"/>
      <c r="NE554" s="881" t="s">
        <v>710</v>
      </c>
      <c r="NF554" s="882"/>
      <c r="NG554" s="882"/>
      <c r="NH554" s="882"/>
      <c r="NI554" s="882"/>
      <c r="NJ554" s="882"/>
      <c r="NK554" s="882"/>
      <c r="NL554" s="882"/>
      <c r="NM554" s="882"/>
      <c r="NN554" s="882"/>
      <c r="NO554" s="882"/>
      <c r="NP554" s="882"/>
      <c r="NQ554" s="882"/>
      <c r="NR554" s="882"/>
      <c r="NS554" s="882"/>
      <c r="NT554" s="882"/>
      <c r="NU554" s="882"/>
      <c r="NV554" s="882"/>
      <c r="NW554" s="882"/>
      <c r="NX554" s="882"/>
      <c r="NY554" s="883"/>
      <c r="NZ554" s="875" t="s">
        <v>711</v>
      </c>
      <c r="OA554" s="876"/>
      <c r="OB554" s="876"/>
      <c r="OC554" s="876"/>
      <c r="OD554" s="876"/>
      <c r="OE554" s="876"/>
      <c r="OF554" s="876"/>
      <c r="OG554" s="876"/>
      <c r="OH554" s="876"/>
      <c r="OI554" s="876"/>
      <c r="OJ554" s="876"/>
      <c r="OK554" s="876"/>
      <c r="OL554" s="876"/>
      <c r="OM554" s="876"/>
      <c r="ON554" s="876"/>
      <c r="OO554" s="876"/>
      <c r="OP554" s="876"/>
      <c r="OQ554" s="876"/>
      <c r="OR554" s="876"/>
      <c r="OS554" s="876"/>
      <c r="OT554" s="877"/>
      <c r="OU554" s="881" t="s">
        <v>712</v>
      </c>
      <c r="OV554" s="882"/>
      <c r="OW554" s="882"/>
      <c r="OX554" s="882"/>
      <c r="OY554" s="882"/>
      <c r="OZ554" s="882"/>
      <c r="PA554" s="882"/>
      <c r="PB554" s="882"/>
      <c r="PC554" s="882"/>
      <c r="PD554" s="882"/>
      <c r="PE554" s="882"/>
      <c r="PF554" s="882"/>
      <c r="PG554" s="882"/>
      <c r="PH554" s="882"/>
      <c r="PI554" s="882"/>
      <c r="PJ554" s="882"/>
      <c r="PK554" s="882"/>
      <c r="PL554" s="882"/>
      <c r="PM554" s="882"/>
      <c r="PN554" s="882"/>
      <c r="PO554" s="883"/>
      <c r="PP554" s="875" t="s">
        <v>713</v>
      </c>
      <c r="PQ554" s="876"/>
      <c r="PR554" s="876"/>
      <c r="PS554" s="876"/>
      <c r="PT554" s="876"/>
      <c r="PU554" s="876"/>
      <c r="PV554" s="876"/>
      <c r="PW554" s="876"/>
      <c r="PX554" s="876"/>
      <c r="PY554" s="876"/>
      <c r="PZ554" s="876"/>
      <c r="QA554" s="876"/>
      <c r="QB554" s="876"/>
      <c r="QC554" s="876"/>
      <c r="QD554" s="876"/>
      <c r="QE554" s="876"/>
      <c r="QF554" s="876"/>
      <c r="QG554" s="876"/>
      <c r="QH554" s="876"/>
      <c r="QI554" s="876"/>
      <c r="QJ554" s="877"/>
      <c r="QK554" s="881" t="s">
        <v>714</v>
      </c>
      <c r="QL554" s="882"/>
      <c r="QM554" s="882"/>
      <c r="QN554" s="882"/>
      <c r="QO554" s="882"/>
      <c r="QP554" s="882"/>
      <c r="QQ554" s="882"/>
      <c r="QR554" s="882"/>
      <c r="QS554" s="882"/>
      <c r="QT554" s="882"/>
      <c r="QU554" s="882"/>
      <c r="QV554" s="882"/>
      <c r="QW554" s="882"/>
      <c r="QX554" s="882"/>
      <c r="QY554" s="882"/>
      <c r="QZ554" s="882"/>
      <c r="RA554" s="882"/>
      <c r="RB554" s="882"/>
      <c r="RC554" s="882"/>
      <c r="RD554" s="882"/>
      <c r="RE554" s="883"/>
      <c r="RF554" s="875" t="s">
        <v>715</v>
      </c>
      <c r="RG554" s="876"/>
      <c r="RH554" s="876"/>
      <c r="RI554" s="876"/>
      <c r="RJ554" s="876"/>
      <c r="RK554" s="876"/>
      <c r="RL554" s="876"/>
      <c r="RM554" s="876"/>
      <c r="RN554" s="876"/>
      <c r="RO554" s="876"/>
      <c r="RP554" s="876"/>
      <c r="RQ554" s="876"/>
      <c r="RR554" s="876"/>
      <c r="RS554" s="876"/>
      <c r="RT554" s="876"/>
      <c r="RU554" s="876"/>
      <c r="RV554" s="876"/>
      <c r="RW554" s="876"/>
      <c r="RX554" s="876"/>
      <c r="RY554" s="876"/>
      <c r="RZ554" s="877"/>
      <c r="SA554" s="881" t="s">
        <v>716</v>
      </c>
      <c r="SB554" s="882"/>
      <c r="SC554" s="882"/>
      <c r="SD554" s="882"/>
      <c r="SE554" s="882"/>
      <c r="SF554" s="882"/>
      <c r="SG554" s="882"/>
      <c r="SH554" s="882"/>
      <c r="SI554" s="882"/>
      <c r="SJ554" s="882"/>
      <c r="SK554" s="882"/>
      <c r="SL554" s="882"/>
      <c r="SM554" s="882"/>
      <c r="SN554" s="882"/>
      <c r="SO554" s="882"/>
      <c r="SP554" s="882"/>
      <c r="SQ554" s="882"/>
      <c r="SR554" s="882"/>
      <c r="SS554" s="882"/>
      <c r="ST554" s="882"/>
      <c r="SU554" s="883"/>
      <c r="SV554" s="875" t="s">
        <v>717</v>
      </c>
      <c r="SW554" s="876"/>
      <c r="SX554" s="876"/>
      <c r="SY554" s="876"/>
      <c r="SZ554" s="876"/>
      <c r="TA554" s="876"/>
      <c r="TB554" s="876"/>
      <c r="TC554" s="876"/>
      <c r="TD554" s="876"/>
      <c r="TE554" s="876"/>
      <c r="TF554" s="876"/>
      <c r="TG554" s="876"/>
      <c r="TH554" s="876"/>
      <c r="TI554" s="876"/>
      <c r="TJ554" s="876"/>
      <c r="TK554" s="876"/>
      <c r="TL554" s="876"/>
      <c r="TM554" s="876"/>
      <c r="TN554" s="876"/>
      <c r="TO554" s="876"/>
      <c r="TP554" s="877"/>
      <c r="TQ554" s="881" t="s">
        <v>1165</v>
      </c>
      <c r="TR554" s="882"/>
      <c r="TS554" s="882"/>
      <c r="TT554" s="882"/>
      <c r="TU554" s="882"/>
      <c r="TV554" s="882"/>
      <c r="TW554" s="882"/>
      <c r="TX554" s="882"/>
      <c r="TY554" s="882"/>
      <c r="TZ554" s="882"/>
      <c r="UA554" s="882"/>
      <c r="UB554" s="882"/>
      <c r="UC554" s="882"/>
      <c r="UD554" s="882"/>
      <c r="UE554" s="882"/>
      <c r="UF554" s="882"/>
      <c r="UG554" s="882"/>
      <c r="UH554" s="882"/>
      <c r="UI554" s="882"/>
      <c r="UJ554" s="882"/>
      <c r="UK554" s="883"/>
      <c r="UL554" s="875" t="s">
        <v>718</v>
      </c>
      <c r="UM554" s="876"/>
      <c r="UN554" s="876"/>
      <c r="UO554" s="876"/>
      <c r="UP554" s="876"/>
      <c r="UQ554" s="876"/>
      <c r="UR554" s="876"/>
      <c r="US554" s="876"/>
      <c r="UT554" s="876"/>
      <c r="UU554" s="876"/>
      <c r="UV554" s="876"/>
      <c r="UW554" s="876"/>
      <c r="UX554" s="876"/>
      <c r="UY554" s="876"/>
      <c r="UZ554" s="876"/>
      <c r="VA554" s="876"/>
      <c r="VB554" s="876"/>
      <c r="VC554" s="876"/>
      <c r="VD554" s="876"/>
      <c r="VE554" s="876"/>
      <c r="VF554" s="877"/>
      <c r="VG554" s="881" t="s">
        <v>719</v>
      </c>
      <c r="VH554" s="882"/>
      <c r="VI554" s="882"/>
      <c r="VJ554" s="882"/>
      <c r="VK554" s="882"/>
      <c r="VL554" s="882"/>
      <c r="VM554" s="882"/>
      <c r="VN554" s="882"/>
      <c r="VO554" s="882"/>
      <c r="VP554" s="882"/>
      <c r="VQ554" s="882"/>
      <c r="VR554" s="882"/>
      <c r="VS554" s="882"/>
      <c r="VT554" s="882"/>
      <c r="VU554" s="882"/>
      <c r="VV554" s="882"/>
      <c r="VW554" s="882"/>
      <c r="VX554" s="882"/>
      <c r="VY554" s="882"/>
      <c r="VZ554" s="882"/>
      <c r="WA554" s="883"/>
      <c r="WB554" s="875" t="s">
        <v>720</v>
      </c>
      <c r="WC554" s="876"/>
      <c r="WD554" s="876"/>
      <c r="WE554" s="876"/>
      <c r="WF554" s="876"/>
      <c r="WG554" s="876"/>
      <c r="WH554" s="876"/>
      <c r="WI554" s="876"/>
      <c r="WJ554" s="876"/>
      <c r="WK554" s="876"/>
      <c r="WL554" s="876"/>
      <c r="WM554" s="876"/>
      <c r="WN554" s="876"/>
      <c r="WO554" s="876"/>
      <c r="WP554" s="876"/>
      <c r="WQ554" s="876"/>
      <c r="WR554" s="876"/>
      <c r="WS554" s="876"/>
      <c r="WT554" s="876"/>
      <c r="WU554" s="876"/>
      <c r="WV554" s="877"/>
      <c r="WW554" s="881" t="s">
        <v>721</v>
      </c>
      <c r="WX554" s="882"/>
      <c r="WY554" s="882"/>
      <c r="WZ554" s="882"/>
      <c r="XA554" s="882"/>
      <c r="XB554" s="882"/>
      <c r="XC554" s="882"/>
      <c r="XD554" s="882"/>
      <c r="XE554" s="882"/>
      <c r="XF554" s="882"/>
      <c r="XG554" s="882"/>
      <c r="XH554" s="882"/>
      <c r="XI554" s="882"/>
      <c r="XJ554" s="882"/>
      <c r="XK554" s="882"/>
      <c r="XL554" s="882"/>
      <c r="XM554" s="882"/>
      <c r="XN554" s="882"/>
      <c r="XO554" s="882"/>
      <c r="XP554" s="882"/>
      <c r="XQ554" s="883"/>
      <c r="XR554" s="875" t="s">
        <v>722</v>
      </c>
      <c r="XS554" s="876"/>
      <c r="XT554" s="876"/>
      <c r="XU554" s="876"/>
      <c r="XV554" s="876"/>
      <c r="XW554" s="876"/>
      <c r="XX554" s="876"/>
      <c r="XY554" s="876"/>
      <c r="XZ554" s="876"/>
      <c r="YA554" s="876"/>
      <c r="YB554" s="876"/>
      <c r="YC554" s="876"/>
      <c r="YD554" s="876"/>
      <c r="YE554" s="876"/>
      <c r="YF554" s="876"/>
      <c r="YG554" s="876"/>
      <c r="YH554" s="876"/>
      <c r="YI554" s="876"/>
      <c r="YJ554" s="876"/>
      <c r="YK554" s="876"/>
      <c r="YL554" s="877"/>
      <c r="YM554" s="881" t="s">
        <v>723</v>
      </c>
      <c r="YN554" s="882"/>
      <c r="YO554" s="882"/>
      <c r="YP554" s="882"/>
      <c r="YQ554" s="882"/>
      <c r="YR554" s="882"/>
      <c r="YS554" s="882"/>
      <c r="YT554" s="882"/>
      <c r="YU554" s="882"/>
      <c r="YV554" s="882"/>
      <c r="YW554" s="882"/>
      <c r="YX554" s="882"/>
      <c r="YY554" s="882"/>
      <c r="YZ554" s="882"/>
      <c r="ZA554" s="882"/>
      <c r="ZB554" s="882"/>
      <c r="ZC554" s="882"/>
      <c r="ZD554" s="882"/>
      <c r="ZE554" s="882"/>
      <c r="ZF554" s="882"/>
      <c r="ZG554" s="883"/>
      <c r="ZH554" s="875" t="s">
        <v>724</v>
      </c>
      <c r="ZI554" s="876"/>
      <c r="ZJ554" s="876"/>
      <c r="ZK554" s="876"/>
      <c r="ZL554" s="876"/>
      <c r="ZM554" s="876"/>
      <c r="ZN554" s="876"/>
      <c r="ZO554" s="876"/>
      <c r="ZP554" s="876"/>
      <c r="ZQ554" s="876"/>
      <c r="ZR554" s="876"/>
      <c r="ZS554" s="876"/>
      <c r="ZT554" s="876"/>
      <c r="ZU554" s="876"/>
      <c r="ZV554" s="876"/>
      <c r="ZW554" s="876"/>
      <c r="ZX554" s="876"/>
      <c r="ZY554" s="876"/>
      <c r="ZZ554" s="876"/>
      <c r="AAA554" s="876"/>
      <c r="AAB554" s="877"/>
      <c r="AAC554" s="881" t="s">
        <v>916</v>
      </c>
      <c r="AAD554" s="882"/>
      <c r="AAE554" s="882"/>
      <c r="AAF554" s="882"/>
      <c r="AAG554" s="882"/>
      <c r="AAH554" s="882"/>
      <c r="AAI554" s="882"/>
      <c r="AAJ554" s="882"/>
      <c r="AAK554" s="882"/>
      <c r="AAL554" s="882"/>
      <c r="AAM554" s="882"/>
      <c r="AAN554" s="882"/>
      <c r="AAO554" s="882"/>
      <c r="AAP554" s="882"/>
      <c r="AAQ554" s="882"/>
      <c r="AAR554" s="882"/>
      <c r="AAS554" s="882"/>
      <c r="AAT554" s="882"/>
      <c r="AAU554" s="882"/>
      <c r="AAV554" s="882"/>
      <c r="AAW554" s="883"/>
      <c r="AAX554" s="875" t="s">
        <v>726</v>
      </c>
      <c r="AAY554" s="876"/>
      <c r="AAZ554" s="876"/>
      <c r="ABA554" s="876"/>
      <c r="ABB554" s="876"/>
      <c r="ABC554" s="876"/>
      <c r="ABD554" s="876"/>
      <c r="ABE554" s="876"/>
      <c r="ABF554" s="876"/>
      <c r="ABG554" s="876"/>
      <c r="ABH554" s="876"/>
      <c r="ABI554" s="876"/>
      <c r="ABJ554" s="876"/>
      <c r="ABK554" s="876"/>
      <c r="ABL554" s="876"/>
      <c r="ABM554" s="876"/>
      <c r="ABN554" s="876"/>
      <c r="ABO554" s="876"/>
      <c r="ABP554" s="876"/>
      <c r="ABQ554" s="876"/>
      <c r="ABR554" s="877"/>
      <c r="ABS554" s="881" t="s">
        <v>727</v>
      </c>
      <c r="ABT554" s="882"/>
      <c r="ABU554" s="882"/>
      <c r="ABV554" s="882"/>
      <c r="ABW554" s="882"/>
      <c r="ABX554" s="882"/>
      <c r="ABY554" s="882"/>
      <c r="ABZ554" s="882"/>
      <c r="ACA554" s="882"/>
      <c r="ACB554" s="882"/>
      <c r="ACC554" s="882"/>
      <c r="ACD554" s="882"/>
      <c r="ACE554" s="882"/>
      <c r="ACF554" s="882"/>
      <c r="ACG554" s="882"/>
      <c r="ACH554" s="882"/>
      <c r="ACI554" s="882"/>
      <c r="ACJ554" s="882"/>
      <c r="ACK554" s="882"/>
      <c r="ACL554" s="882"/>
      <c r="ACM554" s="883"/>
      <c r="ACN554" s="875" t="s">
        <v>728</v>
      </c>
      <c r="ACO554" s="876"/>
      <c r="ACP554" s="876"/>
      <c r="ACQ554" s="876"/>
      <c r="ACR554" s="876"/>
      <c r="ACS554" s="876"/>
      <c r="ACT554" s="876"/>
      <c r="ACU554" s="876"/>
      <c r="ACV554" s="876"/>
      <c r="ACW554" s="876"/>
      <c r="ACX554" s="876"/>
      <c r="ACY554" s="876"/>
      <c r="ACZ554" s="876"/>
      <c r="ADA554" s="876"/>
      <c r="ADB554" s="876"/>
      <c r="ADC554" s="876"/>
      <c r="ADD554" s="876"/>
      <c r="ADE554" s="876"/>
      <c r="ADF554" s="876"/>
      <c r="ADG554" s="876"/>
      <c r="ADH554" s="877"/>
      <c r="ADI554" s="881" t="s">
        <v>729</v>
      </c>
      <c r="ADJ554" s="882"/>
      <c r="ADK554" s="882"/>
      <c r="ADL554" s="882"/>
      <c r="ADM554" s="882"/>
      <c r="ADN554" s="882"/>
      <c r="ADO554" s="882"/>
      <c r="ADP554" s="882"/>
      <c r="ADQ554" s="882"/>
      <c r="ADR554" s="882"/>
      <c r="ADS554" s="882"/>
      <c r="ADT554" s="882"/>
      <c r="ADU554" s="882"/>
      <c r="ADV554" s="882"/>
      <c r="ADW554" s="882"/>
      <c r="ADX554" s="882"/>
      <c r="ADY554" s="882"/>
      <c r="ADZ554" s="882"/>
      <c r="AEA554" s="882"/>
      <c r="AEB554" s="882"/>
      <c r="AEC554" s="883"/>
      <c r="AED554" s="875" t="s">
        <v>730</v>
      </c>
      <c r="AEE554" s="876"/>
      <c r="AEF554" s="876"/>
      <c r="AEG554" s="876"/>
      <c r="AEH554" s="876"/>
      <c r="AEI554" s="876"/>
      <c r="AEJ554" s="876"/>
      <c r="AEK554" s="876"/>
      <c r="AEL554" s="876"/>
      <c r="AEM554" s="876"/>
      <c r="AEN554" s="876"/>
      <c r="AEO554" s="876"/>
      <c r="AEP554" s="876"/>
      <c r="AEQ554" s="876"/>
      <c r="AER554" s="876"/>
      <c r="AES554" s="876"/>
      <c r="AET554" s="876"/>
      <c r="AEU554" s="876"/>
      <c r="AEV554" s="876"/>
      <c r="AEW554" s="876"/>
      <c r="AEX554" s="877"/>
      <c r="AEY554" s="881" t="s">
        <v>1037</v>
      </c>
      <c r="AEZ554" s="882"/>
      <c r="AFA554" s="882"/>
      <c r="AFB554" s="882"/>
      <c r="AFC554" s="882"/>
      <c r="AFD554" s="882"/>
      <c r="AFE554" s="882"/>
      <c r="AFF554" s="882"/>
      <c r="AFG554" s="882"/>
      <c r="AFH554" s="882"/>
      <c r="AFI554" s="882"/>
      <c r="AFJ554" s="882"/>
      <c r="AFK554" s="882"/>
      <c r="AFL554" s="882"/>
      <c r="AFM554" s="882"/>
      <c r="AFN554" s="882"/>
      <c r="AFO554" s="882"/>
      <c r="AFP554" s="882"/>
      <c r="AFQ554" s="882"/>
      <c r="AFR554" s="882"/>
      <c r="AFS554" s="883"/>
      <c r="AFT554" s="875" t="s">
        <v>731</v>
      </c>
      <c r="AFU554" s="876"/>
      <c r="AFV554" s="876"/>
      <c r="AFW554" s="876"/>
      <c r="AFX554" s="876"/>
      <c r="AFY554" s="876"/>
      <c r="AFZ554" s="876"/>
      <c r="AGA554" s="876"/>
      <c r="AGB554" s="876"/>
      <c r="AGC554" s="876"/>
      <c r="AGD554" s="876"/>
      <c r="AGE554" s="876"/>
      <c r="AGF554" s="876"/>
      <c r="AGG554" s="876"/>
      <c r="AGH554" s="876"/>
      <c r="AGI554" s="876"/>
      <c r="AGJ554" s="876"/>
      <c r="AGK554" s="876"/>
      <c r="AGL554" s="876"/>
      <c r="AGM554" s="876"/>
      <c r="AGN554" s="877"/>
      <c r="AGO554" s="881" t="s">
        <v>732</v>
      </c>
      <c r="AGP554" s="882"/>
      <c r="AGQ554" s="882"/>
      <c r="AGR554" s="882"/>
      <c r="AGS554" s="882"/>
      <c r="AGT554" s="882"/>
      <c r="AGU554" s="882"/>
      <c r="AGV554" s="882"/>
      <c r="AGW554" s="882"/>
      <c r="AGX554" s="882"/>
      <c r="AGY554" s="882"/>
      <c r="AGZ554" s="882"/>
      <c r="AHA554" s="882"/>
      <c r="AHB554" s="882"/>
      <c r="AHC554" s="882"/>
      <c r="AHD554" s="882"/>
      <c r="AHE554" s="882"/>
      <c r="AHF554" s="882"/>
      <c r="AHG554" s="882"/>
      <c r="AHH554" s="882"/>
      <c r="AHI554" s="883"/>
      <c r="AHJ554" s="875" t="s">
        <v>733</v>
      </c>
      <c r="AHK554" s="876"/>
      <c r="AHL554" s="876"/>
      <c r="AHM554" s="876"/>
      <c r="AHN554" s="876"/>
      <c r="AHO554" s="876"/>
      <c r="AHP554" s="876"/>
      <c r="AHQ554" s="876"/>
      <c r="AHR554" s="876"/>
      <c r="AHS554" s="876"/>
      <c r="AHT554" s="876"/>
      <c r="AHU554" s="876"/>
      <c r="AHV554" s="876"/>
      <c r="AHW554" s="876"/>
      <c r="AHX554" s="876"/>
      <c r="AHY554" s="876"/>
      <c r="AHZ554" s="876"/>
      <c r="AIA554" s="876"/>
      <c r="AIB554" s="876"/>
      <c r="AIC554" s="876"/>
      <c r="AID554" s="877"/>
      <c r="AIE554" s="881" t="s">
        <v>734</v>
      </c>
      <c r="AIF554" s="882"/>
      <c r="AIG554" s="882"/>
      <c r="AIH554" s="882"/>
      <c r="AII554" s="882"/>
      <c r="AIJ554" s="882"/>
      <c r="AIK554" s="882"/>
      <c r="AIL554" s="882"/>
      <c r="AIM554" s="882"/>
      <c r="AIN554" s="882"/>
      <c r="AIO554" s="882"/>
      <c r="AIP554" s="882"/>
      <c r="AIQ554" s="882"/>
      <c r="AIR554" s="882"/>
      <c r="AIS554" s="882"/>
      <c r="AIT554" s="882"/>
      <c r="AIU554" s="882"/>
      <c r="AIV554" s="882"/>
      <c r="AIW554" s="882"/>
      <c r="AIX554" s="882"/>
      <c r="AIY554" s="883"/>
      <c r="AIZ554" s="875" t="s">
        <v>735</v>
      </c>
      <c r="AJA554" s="876"/>
      <c r="AJB554" s="876"/>
      <c r="AJC554" s="876"/>
      <c r="AJD554" s="876"/>
      <c r="AJE554" s="876"/>
      <c r="AJF554" s="876"/>
      <c r="AJG554" s="876"/>
      <c r="AJH554" s="876"/>
      <c r="AJI554" s="876"/>
      <c r="AJJ554" s="876"/>
      <c r="AJK554" s="876"/>
      <c r="AJL554" s="876"/>
      <c r="AJM554" s="876"/>
      <c r="AJN554" s="876"/>
      <c r="AJO554" s="876"/>
      <c r="AJP554" s="876"/>
      <c r="AJQ554" s="876"/>
      <c r="AJR554" s="876"/>
      <c r="AJS554" s="876"/>
      <c r="AJT554" s="877"/>
      <c r="AJU554" s="881" t="s">
        <v>736</v>
      </c>
      <c r="AJV554" s="882"/>
      <c r="AJW554" s="882"/>
      <c r="AJX554" s="882"/>
      <c r="AJY554" s="882"/>
      <c r="AJZ554" s="882"/>
      <c r="AKA554" s="882"/>
      <c r="AKB554" s="882"/>
      <c r="AKC554" s="882"/>
      <c r="AKD554" s="882"/>
      <c r="AKE554" s="882"/>
      <c r="AKF554" s="882"/>
      <c r="AKG554" s="882"/>
      <c r="AKH554" s="882"/>
      <c r="AKI554" s="882"/>
      <c r="AKJ554" s="882"/>
      <c r="AKK554" s="882"/>
      <c r="AKL554" s="882"/>
      <c r="AKM554" s="882"/>
      <c r="AKN554" s="882"/>
      <c r="AKO554" s="883"/>
      <c r="AKP554" s="875" t="s">
        <v>737</v>
      </c>
      <c r="AKQ554" s="876"/>
      <c r="AKR554" s="876"/>
      <c r="AKS554" s="876"/>
      <c r="AKT554" s="876"/>
      <c r="AKU554" s="876"/>
      <c r="AKV554" s="876"/>
      <c r="AKW554" s="876"/>
      <c r="AKX554" s="876"/>
      <c r="AKY554" s="876"/>
      <c r="AKZ554" s="876"/>
      <c r="ALA554" s="876"/>
      <c r="ALB554" s="876"/>
      <c r="ALC554" s="876"/>
      <c r="ALD554" s="876"/>
      <c r="ALE554" s="876"/>
      <c r="ALF554" s="876"/>
      <c r="ALG554" s="876"/>
      <c r="ALH554" s="876"/>
      <c r="ALI554" s="876"/>
      <c r="ALJ554" s="877"/>
      <c r="ALK554" s="881" t="s">
        <v>738</v>
      </c>
      <c r="ALL554" s="882"/>
      <c r="ALM554" s="882"/>
      <c r="ALN554" s="882"/>
      <c r="ALO554" s="882"/>
      <c r="ALP554" s="882"/>
      <c r="ALQ554" s="882"/>
      <c r="ALR554" s="882"/>
      <c r="ALS554" s="882"/>
      <c r="ALT554" s="882"/>
      <c r="ALU554" s="882"/>
      <c r="ALV554" s="882"/>
      <c r="ALW554" s="882"/>
      <c r="ALX554" s="882"/>
      <c r="ALY554" s="882"/>
      <c r="ALZ554" s="882"/>
      <c r="AMA554" s="882"/>
      <c r="AMB554" s="882"/>
      <c r="AMC554" s="882"/>
      <c r="AMD554" s="882"/>
      <c r="AME554" s="883"/>
      <c r="AMF554" s="875" t="s">
        <v>739</v>
      </c>
      <c r="AMG554" s="876"/>
      <c r="AMH554" s="876"/>
      <c r="AMI554" s="876"/>
      <c r="AMJ554" s="876"/>
      <c r="AMK554" s="876"/>
      <c r="AML554" s="876"/>
      <c r="AMM554" s="876"/>
      <c r="AMN554" s="876"/>
      <c r="AMO554" s="876"/>
      <c r="AMP554" s="876"/>
      <c r="AMQ554" s="876"/>
      <c r="AMR554" s="876"/>
      <c r="AMS554" s="876"/>
      <c r="AMT554" s="876"/>
      <c r="AMU554" s="876"/>
      <c r="AMV554" s="876"/>
      <c r="AMW554" s="876"/>
      <c r="AMX554" s="876"/>
      <c r="AMY554" s="876"/>
      <c r="AMZ554" s="877"/>
      <c r="ANA554" s="881" t="s">
        <v>749</v>
      </c>
      <c r="ANB554" s="882"/>
      <c r="ANC554" s="882"/>
      <c r="AND554" s="882"/>
      <c r="ANE554" s="882"/>
      <c r="ANF554" s="882"/>
      <c r="ANG554" s="882"/>
      <c r="ANH554" s="882"/>
      <c r="ANI554" s="882"/>
      <c r="ANJ554" s="882"/>
      <c r="ANK554" s="882"/>
      <c r="ANL554" s="882"/>
      <c r="ANM554" s="882"/>
      <c r="ANN554" s="882"/>
      <c r="ANO554" s="882"/>
      <c r="ANP554" s="882"/>
      <c r="ANQ554" s="882"/>
      <c r="ANR554" s="882"/>
      <c r="ANS554" s="882"/>
      <c r="ANT554" s="882"/>
      <c r="ANU554" s="883"/>
      <c r="ANV554" s="875" t="s">
        <v>740</v>
      </c>
      <c r="ANW554" s="876"/>
      <c r="ANX554" s="876"/>
      <c r="ANY554" s="876"/>
      <c r="ANZ554" s="876"/>
      <c r="AOA554" s="876"/>
      <c r="AOB554" s="876"/>
      <c r="AOC554" s="876"/>
      <c r="AOD554" s="876"/>
      <c r="AOE554" s="876"/>
      <c r="AOF554" s="876"/>
      <c r="AOG554" s="876"/>
      <c r="AOH554" s="876"/>
      <c r="AOI554" s="876"/>
      <c r="AOJ554" s="876"/>
      <c r="AOK554" s="876"/>
      <c r="AOL554" s="876"/>
      <c r="AOM554" s="876"/>
      <c r="AON554" s="876"/>
      <c r="AOO554" s="876"/>
      <c r="AOP554" s="877"/>
      <c r="AOQ554" s="878" t="s">
        <v>741</v>
      </c>
      <c r="AOR554" s="879"/>
      <c r="AOS554" s="879"/>
      <c r="AOT554" s="879"/>
      <c r="AOU554" s="879"/>
      <c r="AOV554" s="879"/>
      <c r="AOW554" s="879"/>
      <c r="AOX554" s="879"/>
      <c r="AOY554" s="879"/>
      <c r="AOZ554" s="879"/>
      <c r="APA554" s="879"/>
      <c r="APB554" s="879"/>
      <c r="APC554" s="879"/>
      <c r="APD554" s="879"/>
      <c r="APE554" s="879"/>
      <c r="APF554" s="879"/>
      <c r="APG554" s="879"/>
      <c r="APH554" s="879"/>
      <c r="API554" s="879"/>
      <c r="APJ554" s="879"/>
      <c r="APK554" s="880"/>
      <c r="APL554" s="875" t="s">
        <v>742</v>
      </c>
      <c r="APM554" s="876"/>
      <c r="APN554" s="876"/>
      <c r="APO554" s="876"/>
      <c r="APP554" s="876"/>
      <c r="APQ554" s="876"/>
      <c r="APR554" s="876"/>
      <c r="APS554" s="876"/>
      <c r="APT554" s="876"/>
      <c r="APU554" s="876"/>
      <c r="APV554" s="876"/>
      <c r="APW554" s="876"/>
      <c r="APX554" s="876"/>
      <c r="APY554" s="876"/>
      <c r="APZ554" s="876"/>
      <c r="AQA554" s="876"/>
      <c r="AQB554" s="876"/>
      <c r="AQC554" s="876"/>
      <c r="AQD554" s="876"/>
      <c r="AQE554" s="876"/>
      <c r="AQF554" s="877"/>
      <c r="AQG554" s="878" t="s">
        <v>743</v>
      </c>
      <c r="AQH554" s="879"/>
      <c r="AQI554" s="879"/>
      <c r="AQJ554" s="879"/>
      <c r="AQK554" s="879"/>
      <c r="AQL554" s="879"/>
      <c r="AQM554" s="879"/>
      <c r="AQN554" s="879"/>
      <c r="AQO554" s="879"/>
      <c r="AQP554" s="879"/>
      <c r="AQQ554" s="879"/>
      <c r="AQR554" s="879"/>
      <c r="AQS554" s="879"/>
      <c r="AQT554" s="879"/>
      <c r="AQU554" s="879"/>
      <c r="AQV554" s="879"/>
      <c r="AQW554" s="879"/>
      <c r="AQX554" s="879"/>
      <c r="AQY554" s="879"/>
      <c r="AQZ554" s="879"/>
      <c r="ARA554" s="880"/>
      <c r="ARB554" s="875" t="s">
        <v>744</v>
      </c>
      <c r="ARC554" s="876"/>
      <c r="ARD554" s="876"/>
      <c r="ARE554" s="876"/>
      <c r="ARF554" s="876"/>
      <c r="ARG554" s="876"/>
      <c r="ARH554" s="876"/>
      <c r="ARI554" s="876"/>
      <c r="ARJ554" s="876"/>
      <c r="ARK554" s="876"/>
      <c r="ARL554" s="876"/>
      <c r="ARM554" s="876"/>
      <c r="ARN554" s="876"/>
      <c r="ARO554" s="876"/>
      <c r="ARP554" s="876"/>
      <c r="ARQ554" s="876"/>
      <c r="ARR554" s="876"/>
      <c r="ARS554" s="876"/>
      <c r="ART554" s="876"/>
      <c r="ARU554" s="876"/>
      <c r="ARV554" s="877"/>
      <c r="ARW554" s="878" t="s">
        <v>745</v>
      </c>
      <c r="ARX554" s="879"/>
      <c r="ARY554" s="879"/>
      <c r="ARZ554" s="879"/>
      <c r="ASA554" s="879"/>
      <c r="ASB554" s="879"/>
      <c r="ASC554" s="879"/>
      <c r="ASD554" s="879"/>
      <c r="ASE554" s="879"/>
      <c r="ASF554" s="879"/>
      <c r="ASG554" s="879"/>
      <c r="ASH554" s="879"/>
      <c r="ASI554" s="879"/>
      <c r="ASJ554" s="879"/>
      <c r="ASK554" s="879"/>
      <c r="ASL554" s="879"/>
      <c r="ASM554" s="879"/>
      <c r="ASN554" s="879"/>
      <c r="ASO554" s="879"/>
      <c r="ASP554" s="879"/>
      <c r="ASQ554" s="880"/>
      <c r="ASR554" s="875" t="s">
        <v>746</v>
      </c>
      <c r="ASS554" s="876"/>
      <c r="AST554" s="876"/>
      <c r="ASU554" s="876"/>
      <c r="ASV554" s="876"/>
      <c r="ASW554" s="876"/>
      <c r="ASX554" s="876"/>
      <c r="ASY554" s="876"/>
      <c r="ASZ554" s="876"/>
      <c r="ATA554" s="876"/>
      <c r="ATB554" s="876"/>
      <c r="ATC554" s="876"/>
      <c r="ATD554" s="876"/>
      <c r="ATE554" s="876"/>
      <c r="ATF554" s="876"/>
      <c r="ATG554" s="876"/>
      <c r="ATH554" s="876"/>
      <c r="ATI554" s="876"/>
      <c r="ATJ554" s="876"/>
      <c r="ATK554" s="876"/>
      <c r="ATL554" s="877"/>
      <c r="ATM554" s="878" t="s">
        <v>747</v>
      </c>
      <c r="ATN554" s="879"/>
      <c r="ATO554" s="879"/>
      <c r="ATP554" s="879"/>
      <c r="ATQ554" s="879"/>
      <c r="ATR554" s="879"/>
      <c r="ATS554" s="879"/>
      <c r="ATT554" s="879"/>
      <c r="ATU554" s="879"/>
      <c r="ATV554" s="879"/>
      <c r="ATW554" s="879"/>
      <c r="ATX554" s="879"/>
      <c r="ATY554" s="879"/>
      <c r="ATZ554" s="879"/>
      <c r="AUA554" s="879"/>
      <c r="AUB554" s="879"/>
      <c r="AUC554" s="879"/>
      <c r="AUD554" s="879"/>
      <c r="AUE554" s="879"/>
      <c r="AUF554" s="879"/>
      <c r="AUG554" s="880"/>
      <c r="AUH554" s="875" t="s">
        <v>748</v>
      </c>
      <c r="AUI554" s="876"/>
      <c r="AUJ554" s="876"/>
      <c r="AUK554" s="876"/>
      <c r="AUL554" s="876"/>
      <c r="AUM554" s="876"/>
      <c r="AUN554" s="876"/>
      <c r="AUO554" s="876"/>
      <c r="AUP554" s="876"/>
      <c r="AUQ554" s="876"/>
      <c r="AUR554" s="876"/>
      <c r="AUS554" s="876"/>
      <c r="AUT554" s="876"/>
      <c r="AUU554" s="876"/>
      <c r="AUV554" s="876"/>
      <c r="AUW554" s="876"/>
      <c r="AUX554" s="876"/>
      <c r="AUY554" s="876"/>
      <c r="AUZ554" s="876"/>
      <c r="AVA554" s="876"/>
      <c r="AVB554" s="877"/>
      <c r="AVC554" s="878" t="s">
        <v>1038</v>
      </c>
      <c r="AVD554" s="879"/>
      <c r="AVE554" s="879"/>
      <c r="AVF554" s="879"/>
      <c r="AVG554" s="879"/>
      <c r="AVH554" s="879"/>
      <c r="AVI554" s="879"/>
      <c r="AVJ554" s="879"/>
      <c r="AVK554" s="879"/>
      <c r="AVL554" s="879"/>
      <c r="AVM554" s="879"/>
      <c r="AVN554" s="879"/>
      <c r="AVO554" s="879"/>
      <c r="AVP554" s="879"/>
      <c r="AVQ554" s="879"/>
      <c r="AVR554" s="879"/>
      <c r="AVS554" s="879"/>
      <c r="AVT554" s="879"/>
      <c r="AVU554" s="879"/>
      <c r="AVV554" s="879"/>
      <c r="AVW554" s="880"/>
    </row>
    <row r="555" spans="1:1271" ht="45.75" customHeight="1">
      <c r="A555" s="886"/>
      <c r="B555" s="886"/>
      <c r="C555" s="887"/>
      <c r="D555" s="890"/>
      <c r="E555" s="891"/>
      <c r="F555" s="869" t="s">
        <v>1035</v>
      </c>
      <c r="G555" s="870"/>
      <c r="H555" s="871"/>
      <c r="I555" s="869" t="s">
        <v>1036</v>
      </c>
      <c r="J555" s="870"/>
      <c r="K555" s="871"/>
      <c r="L555" s="872" t="s">
        <v>1018</v>
      </c>
      <c r="M555" s="873"/>
      <c r="N555" s="874"/>
      <c r="O555" s="872" t="s">
        <v>1019</v>
      </c>
      <c r="P555" s="873"/>
      <c r="Q555" s="874"/>
      <c r="R555" s="872" t="s">
        <v>1020</v>
      </c>
      <c r="S555" s="873"/>
      <c r="T555" s="874"/>
      <c r="U555" s="872" t="s">
        <v>1021</v>
      </c>
      <c r="V555" s="873"/>
      <c r="W555" s="874"/>
      <c r="X555" s="872" t="s">
        <v>1022</v>
      </c>
      <c r="Y555" s="873"/>
      <c r="Z555" s="874"/>
      <c r="AA555" s="872" t="s">
        <v>1023</v>
      </c>
      <c r="AB555" s="873"/>
      <c r="AC555" s="874"/>
      <c r="AD555" s="872" t="s">
        <v>1024</v>
      </c>
      <c r="AE555" s="873"/>
      <c r="AF555" s="874"/>
      <c r="AG555" s="869" t="s">
        <v>1018</v>
      </c>
      <c r="AH555" s="870"/>
      <c r="AI555" s="871"/>
      <c r="AJ555" s="869" t="s">
        <v>1019</v>
      </c>
      <c r="AK555" s="870"/>
      <c r="AL555" s="871"/>
      <c r="AM555" s="869" t="s">
        <v>1020</v>
      </c>
      <c r="AN555" s="870"/>
      <c r="AO555" s="871"/>
      <c r="AP555" s="869" t="s">
        <v>1021</v>
      </c>
      <c r="AQ555" s="870"/>
      <c r="AR555" s="871"/>
      <c r="AS555" s="869" t="s">
        <v>1022</v>
      </c>
      <c r="AT555" s="870"/>
      <c r="AU555" s="871"/>
      <c r="AV555" s="869" t="s">
        <v>1023</v>
      </c>
      <c r="AW555" s="870"/>
      <c r="AX555" s="871"/>
      <c r="AY555" s="869" t="s">
        <v>1024</v>
      </c>
      <c r="AZ555" s="870"/>
      <c r="BA555" s="871"/>
      <c r="BB555" s="872" t="s">
        <v>1018</v>
      </c>
      <c r="BC555" s="873"/>
      <c r="BD555" s="874"/>
      <c r="BE555" s="872" t="s">
        <v>1019</v>
      </c>
      <c r="BF555" s="873"/>
      <c r="BG555" s="874"/>
      <c r="BH555" s="872" t="s">
        <v>1020</v>
      </c>
      <c r="BI555" s="873"/>
      <c r="BJ555" s="874"/>
      <c r="BK555" s="872" t="s">
        <v>1021</v>
      </c>
      <c r="BL555" s="873"/>
      <c r="BM555" s="874"/>
      <c r="BN555" s="872" t="s">
        <v>1022</v>
      </c>
      <c r="BO555" s="873"/>
      <c r="BP555" s="874"/>
      <c r="BQ555" s="872" t="s">
        <v>1023</v>
      </c>
      <c r="BR555" s="873"/>
      <c r="BS555" s="874"/>
      <c r="BT555" s="872" t="s">
        <v>1024</v>
      </c>
      <c r="BU555" s="873"/>
      <c r="BV555" s="874"/>
      <c r="BW555" s="869" t="s">
        <v>1018</v>
      </c>
      <c r="BX555" s="870"/>
      <c r="BY555" s="871"/>
      <c r="BZ555" s="869" t="s">
        <v>1019</v>
      </c>
      <c r="CA555" s="870"/>
      <c r="CB555" s="871"/>
      <c r="CC555" s="869" t="s">
        <v>1020</v>
      </c>
      <c r="CD555" s="870"/>
      <c r="CE555" s="871"/>
      <c r="CF555" s="869" t="s">
        <v>1021</v>
      </c>
      <c r="CG555" s="870"/>
      <c r="CH555" s="871"/>
      <c r="CI555" s="869" t="s">
        <v>1022</v>
      </c>
      <c r="CJ555" s="870"/>
      <c r="CK555" s="871"/>
      <c r="CL555" s="869" t="s">
        <v>1023</v>
      </c>
      <c r="CM555" s="870"/>
      <c r="CN555" s="871"/>
      <c r="CO555" s="869" t="s">
        <v>1024</v>
      </c>
      <c r="CP555" s="870"/>
      <c r="CQ555" s="871"/>
      <c r="CR555" s="872" t="s">
        <v>1018</v>
      </c>
      <c r="CS555" s="873"/>
      <c r="CT555" s="874"/>
      <c r="CU555" s="872" t="s">
        <v>1019</v>
      </c>
      <c r="CV555" s="873"/>
      <c r="CW555" s="874"/>
      <c r="CX555" s="872" t="s">
        <v>1020</v>
      </c>
      <c r="CY555" s="873"/>
      <c r="CZ555" s="874"/>
      <c r="DA555" s="872" t="s">
        <v>1021</v>
      </c>
      <c r="DB555" s="873"/>
      <c r="DC555" s="874"/>
      <c r="DD555" s="872" t="s">
        <v>1022</v>
      </c>
      <c r="DE555" s="873"/>
      <c r="DF555" s="874"/>
      <c r="DG555" s="872" t="s">
        <v>1023</v>
      </c>
      <c r="DH555" s="873"/>
      <c r="DI555" s="874"/>
      <c r="DJ555" s="872" t="s">
        <v>1024</v>
      </c>
      <c r="DK555" s="873"/>
      <c r="DL555" s="874"/>
      <c r="DM555" s="869" t="s">
        <v>1018</v>
      </c>
      <c r="DN555" s="870"/>
      <c r="DO555" s="871"/>
      <c r="DP555" s="869" t="s">
        <v>1019</v>
      </c>
      <c r="DQ555" s="870"/>
      <c r="DR555" s="871"/>
      <c r="DS555" s="869" t="s">
        <v>1020</v>
      </c>
      <c r="DT555" s="870"/>
      <c r="DU555" s="871"/>
      <c r="DV555" s="869" t="s">
        <v>1021</v>
      </c>
      <c r="DW555" s="870"/>
      <c r="DX555" s="871"/>
      <c r="DY555" s="869" t="s">
        <v>1022</v>
      </c>
      <c r="DZ555" s="870"/>
      <c r="EA555" s="871"/>
      <c r="EB555" s="869" t="s">
        <v>1023</v>
      </c>
      <c r="EC555" s="870"/>
      <c r="ED555" s="871"/>
      <c r="EE555" s="869" t="s">
        <v>1024</v>
      </c>
      <c r="EF555" s="870"/>
      <c r="EG555" s="871"/>
      <c r="EH555" s="872" t="s">
        <v>1018</v>
      </c>
      <c r="EI555" s="873"/>
      <c r="EJ555" s="874"/>
      <c r="EK555" s="872" t="s">
        <v>1019</v>
      </c>
      <c r="EL555" s="873"/>
      <c r="EM555" s="874"/>
      <c r="EN555" s="872" t="s">
        <v>1020</v>
      </c>
      <c r="EO555" s="873"/>
      <c r="EP555" s="874"/>
      <c r="EQ555" s="872" t="s">
        <v>1021</v>
      </c>
      <c r="ER555" s="873"/>
      <c r="ES555" s="874"/>
      <c r="ET555" s="872" t="s">
        <v>1022</v>
      </c>
      <c r="EU555" s="873"/>
      <c r="EV555" s="874"/>
      <c r="EW555" s="872" t="s">
        <v>1023</v>
      </c>
      <c r="EX555" s="873"/>
      <c r="EY555" s="874"/>
      <c r="EZ555" s="872" t="s">
        <v>1024</v>
      </c>
      <c r="FA555" s="873"/>
      <c r="FB555" s="874"/>
      <c r="FC555" s="869" t="s">
        <v>1018</v>
      </c>
      <c r="FD555" s="870"/>
      <c r="FE555" s="871"/>
      <c r="FF555" s="869" t="s">
        <v>1019</v>
      </c>
      <c r="FG555" s="870"/>
      <c r="FH555" s="871"/>
      <c r="FI555" s="869" t="s">
        <v>1020</v>
      </c>
      <c r="FJ555" s="870"/>
      <c r="FK555" s="871"/>
      <c r="FL555" s="869" t="s">
        <v>1021</v>
      </c>
      <c r="FM555" s="870"/>
      <c r="FN555" s="871"/>
      <c r="FO555" s="869" t="s">
        <v>1022</v>
      </c>
      <c r="FP555" s="870"/>
      <c r="FQ555" s="871"/>
      <c r="FR555" s="869" t="s">
        <v>1023</v>
      </c>
      <c r="FS555" s="870"/>
      <c r="FT555" s="871"/>
      <c r="FU555" s="869" t="s">
        <v>1024</v>
      </c>
      <c r="FV555" s="870"/>
      <c r="FW555" s="871"/>
      <c r="FX555" s="872" t="s">
        <v>1018</v>
      </c>
      <c r="FY555" s="873"/>
      <c r="FZ555" s="874"/>
      <c r="GA555" s="872" t="s">
        <v>1019</v>
      </c>
      <c r="GB555" s="873"/>
      <c r="GC555" s="874"/>
      <c r="GD555" s="872" t="s">
        <v>1020</v>
      </c>
      <c r="GE555" s="873"/>
      <c r="GF555" s="874"/>
      <c r="GG555" s="872" t="s">
        <v>1021</v>
      </c>
      <c r="GH555" s="873"/>
      <c r="GI555" s="874"/>
      <c r="GJ555" s="872" t="s">
        <v>1022</v>
      </c>
      <c r="GK555" s="873"/>
      <c r="GL555" s="874"/>
      <c r="GM555" s="872" t="s">
        <v>1023</v>
      </c>
      <c r="GN555" s="873"/>
      <c r="GO555" s="874"/>
      <c r="GP555" s="872" t="s">
        <v>1024</v>
      </c>
      <c r="GQ555" s="873"/>
      <c r="GR555" s="874"/>
      <c r="GS555" s="869" t="s">
        <v>1018</v>
      </c>
      <c r="GT555" s="870"/>
      <c r="GU555" s="871"/>
      <c r="GV555" s="869" t="s">
        <v>1019</v>
      </c>
      <c r="GW555" s="870"/>
      <c r="GX555" s="871"/>
      <c r="GY555" s="869" t="s">
        <v>1020</v>
      </c>
      <c r="GZ555" s="870"/>
      <c r="HA555" s="871"/>
      <c r="HB555" s="869" t="s">
        <v>1021</v>
      </c>
      <c r="HC555" s="870"/>
      <c r="HD555" s="871"/>
      <c r="HE555" s="869" t="s">
        <v>1022</v>
      </c>
      <c r="HF555" s="870"/>
      <c r="HG555" s="871"/>
      <c r="HH555" s="869" t="s">
        <v>1023</v>
      </c>
      <c r="HI555" s="870"/>
      <c r="HJ555" s="871"/>
      <c r="HK555" s="869" t="s">
        <v>1024</v>
      </c>
      <c r="HL555" s="870"/>
      <c r="HM555" s="871"/>
      <c r="HN555" s="872" t="s">
        <v>1018</v>
      </c>
      <c r="HO555" s="873"/>
      <c r="HP555" s="874"/>
      <c r="HQ555" s="872" t="s">
        <v>1019</v>
      </c>
      <c r="HR555" s="873"/>
      <c r="HS555" s="874"/>
      <c r="HT555" s="872" t="s">
        <v>1020</v>
      </c>
      <c r="HU555" s="873"/>
      <c r="HV555" s="874"/>
      <c r="HW555" s="872" t="s">
        <v>1021</v>
      </c>
      <c r="HX555" s="873"/>
      <c r="HY555" s="874"/>
      <c r="HZ555" s="872" t="s">
        <v>1022</v>
      </c>
      <c r="IA555" s="873"/>
      <c r="IB555" s="874"/>
      <c r="IC555" s="872" t="s">
        <v>1023</v>
      </c>
      <c r="ID555" s="873"/>
      <c r="IE555" s="874"/>
      <c r="IF555" s="872" t="s">
        <v>1024</v>
      </c>
      <c r="IG555" s="873"/>
      <c r="IH555" s="874"/>
      <c r="II555" s="869" t="s">
        <v>1018</v>
      </c>
      <c r="IJ555" s="870"/>
      <c r="IK555" s="871"/>
      <c r="IL555" s="869" t="s">
        <v>1019</v>
      </c>
      <c r="IM555" s="870"/>
      <c r="IN555" s="871"/>
      <c r="IO555" s="869" t="s">
        <v>1020</v>
      </c>
      <c r="IP555" s="870"/>
      <c r="IQ555" s="871"/>
      <c r="IR555" s="869" t="s">
        <v>1021</v>
      </c>
      <c r="IS555" s="870"/>
      <c r="IT555" s="871"/>
      <c r="IU555" s="869" t="s">
        <v>1022</v>
      </c>
      <c r="IV555" s="870"/>
      <c r="IW555" s="871"/>
      <c r="IX555" s="869" t="s">
        <v>1023</v>
      </c>
      <c r="IY555" s="870"/>
      <c r="IZ555" s="871"/>
      <c r="JA555" s="869" t="s">
        <v>1024</v>
      </c>
      <c r="JB555" s="870"/>
      <c r="JC555" s="871"/>
      <c r="JD555" s="872" t="s">
        <v>1018</v>
      </c>
      <c r="JE555" s="873"/>
      <c r="JF555" s="874"/>
      <c r="JG555" s="872" t="s">
        <v>1019</v>
      </c>
      <c r="JH555" s="873"/>
      <c r="JI555" s="874"/>
      <c r="JJ555" s="872" t="s">
        <v>1020</v>
      </c>
      <c r="JK555" s="873"/>
      <c r="JL555" s="874"/>
      <c r="JM555" s="872" t="s">
        <v>1021</v>
      </c>
      <c r="JN555" s="873"/>
      <c r="JO555" s="874"/>
      <c r="JP555" s="872" t="s">
        <v>1022</v>
      </c>
      <c r="JQ555" s="873"/>
      <c r="JR555" s="874"/>
      <c r="JS555" s="872" t="s">
        <v>1023</v>
      </c>
      <c r="JT555" s="873"/>
      <c r="JU555" s="874"/>
      <c r="JV555" s="872" t="s">
        <v>1024</v>
      </c>
      <c r="JW555" s="873"/>
      <c r="JX555" s="874"/>
      <c r="JY555" s="869" t="s">
        <v>1018</v>
      </c>
      <c r="JZ555" s="870"/>
      <c r="KA555" s="871"/>
      <c r="KB555" s="869" t="s">
        <v>1019</v>
      </c>
      <c r="KC555" s="870"/>
      <c r="KD555" s="871"/>
      <c r="KE555" s="869" t="s">
        <v>1020</v>
      </c>
      <c r="KF555" s="870"/>
      <c r="KG555" s="871"/>
      <c r="KH555" s="869" t="s">
        <v>1021</v>
      </c>
      <c r="KI555" s="870"/>
      <c r="KJ555" s="871"/>
      <c r="KK555" s="869" t="s">
        <v>1022</v>
      </c>
      <c r="KL555" s="870"/>
      <c r="KM555" s="871"/>
      <c r="KN555" s="869" t="s">
        <v>1023</v>
      </c>
      <c r="KO555" s="870"/>
      <c r="KP555" s="871"/>
      <c r="KQ555" s="869" t="s">
        <v>1024</v>
      </c>
      <c r="KR555" s="870"/>
      <c r="KS555" s="871"/>
      <c r="KT555" s="869" t="s">
        <v>1018</v>
      </c>
      <c r="KU555" s="870"/>
      <c r="KV555" s="871"/>
      <c r="KW555" s="869" t="s">
        <v>1019</v>
      </c>
      <c r="KX555" s="870"/>
      <c r="KY555" s="871"/>
      <c r="KZ555" s="869" t="s">
        <v>1020</v>
      </c>
      <c r="LA555" s="870"/>
      <c r="LB555" s="871"/>
      <c r="LC555" s="869" t="s">
        <v>1021</v>
      </c>
      <c r="LD555" s="870"/>
      <c r="LE555" s="871"/>
      <c r="LF555" s="869" t="s">
        <v>1022</v>
      </c>
      <c r="LG555" s="870"/>
      <c r="LH555" s="871"/>
      <c r="LI555" s="869" t="s">
        <v>1023</v>
      </c>
      <c r="LJ555" s="870"/>
      <c r="LK555" s="871"/>
      <c r="LL555" s="869" t="s">
        <v>1024</v>
      </c>
      <c r="LM555" s="870"/>
      <c r="LN555" s="871"/>
      <c r="LO555" s="869" t="s">
        <v>1018</v>
      </c>
      <c r="LP555" s="870"/>
      <c r="LQ555" s="871"/>
      <c r="LR555" s="869" t="s">
        <v>1019</v>
      </c>
      <c r="LS555" s="870"/>
      <c r="LT555" s="871"/>
      <c r="LU555" s="869" t="s">
        <v>1020</v>
      </c>
      <c r="LV555" s="870"/>
      <c r="LW555" s="871"/>
      <c r="LX555" s="869" t="s">
        <v>1021</v>
      </c>
      <c r="LY555" s="870"/>
      <c r="LZ555" s="871"/>
      <c r="MA555" s="869" t="s">
        <v>1022</v>
      </c>
      <c r="MB555" s="870"/>
      <c r="MC555" s="871"/>
      <c r="MD555" s="869" t="s">
        <v>1023</v>
      </c>
      <c r="ME555" s="870"/>
      <c r="MF555" s="871"/>
      <c r="MG555" s="869" t="s">
        <v>1024</v>
      </c>
      <c r="MH555" s="870"/>
      <c r="MI555" s="871"/>
      <c r="MJ555" s="872" t="s">
        <v>1018</v>
      </c>
      <c r="MK555" s="873"/>
      <c r="ML555" s="874"/>
      <c r="MM555" s="872" t="s">
        <v>1019</v>
      </c>
      <c r="MN555" s="873"/>
      <c r="MO555" s="874"/>
      <c r="MP555" s="872" t="s">
        <v>1020</v>
      </c>
      <c r="MQ555" s="873"/>
      <c r="MR555" s="874"/>
      <c r="MS555" s="872" t="s">
        <v>1021</v>
      </c>
      <c r="MT555" s="873"/>
      <c r="MU555" s="874"/>
      <c r="MV555" s="872" t="s">
        <v>1022</v>
      </c>
      <c r="MW555" s="873"/>
      <c r="MX555" s="874"/>
      <c r="MY555" s="872" t="s">
        <v>1023</v>
      </c>
      <c r="MZ555" s="873"/>
      <c r="NA555" s="874"/>
      <c r="NB555" s="872" t="s">
        <v>1024</v>
      </c>
      <c r="NC555" s="873"/>
      <c r="ND555" s="874"/>
      <c r="NE555" s="869" t="s">
        <v>1018</v>
      </c>
      <c r="NF555" s="870"/>
      <c r="NG555" s="871"/>
      <c r="NH555" s="869" t="s">
        <v>1019</v>
      </c>
      <c r="NI555" s="870"/>
      <c r="NJ555" s="871"/>
      <c r="NK555" s="869" t="s">
        <v>1020</v>
      </c>
      <c r="NL555" s="870"/>
      <c r="NM555" s="871"/>
      <c r="NN555" s="869" t="s">
        <v>1021</v>
      </c>
      <c r="NO555" s="870"/>
      <c r="NP555" s="871"/>
      <c r="NQ555" s="869" t="s">
        <v>1022</v>
      </c>
      <c r="NR555" s="870"/>
      <c r="NS555" s="871"/>
      <c r="NT555" s="869" t="s">
        <v>1023</v>
      </c>
      <c r="NU555" s="870"/>
      <c r="NV555" s="871"/>
      <c r="NW555" s="869" t="s">
        <v>1024</v>
      </c>
      <c r="NX555" s="870"/>
      <c r="NY555" s="871"/>
      <c r="NZ555" s="872" t="s">
        <v>1018</v>
      </c>
      <c r="OA555" s="873"/>
      <c r="OB555" s="874"/>
      <c r="OC555" s="872" t="s">
        <v>1019</v>
      </c>
      <c r="OD555" s="873"/>
      <c r="OE555" s="874"/>
      <c r="OF555" s="872" t="s">
        <v>1020</v>
      </c>
      <c r="OG555" s="873"/>
      <c r="OH555" s="874"/>
      <c r="OI555" s="872" t="s">
        <v>1021</v>
      </c>
      <c r="OJ555" s="873"/>
      <c r="OK555" s="874"/>
      <c r="OL555" s="872" t="s">
        <v>1022</v>
      </c>
      <c r="OM555" s="873"/>
      <c r="ON555" s="874"/>
      <c r="OO555" s="872" t="s">
        <v>1023</v>
      </c>
      <c r="OP555" s="873"/>
      <c r="OQ555" s="874"/>
      <c r="OR555" s="872" t="s">
        <v>1024</v>
      </c>
      <c r="OS555" s="873"/>
      <c r="OT555" s="874"/>
      <c r="OU555" s="869" t="s">
        <v>1018</v>
      </c>
      <c r="OV555" s="870"/>
      <c r="OW555" s="871"/>
      <c r="OX555" s="869" t="s">
        <v>1019</v>
      </c>
      <c r="OY555" s="870"/>
      <c r="OZ555" s="871"/>
      <c r="PA555" s="869" t="s">
        <v>1020</v>
      </c>
      <c r="PB555" s="870"/>
      <c r="PC555" s="871"/>
      <c r="PD555" s="869" t="s">
        <v>1021</v>
      </c>
      <c r="PE555" s="870"/>
      <c r="PF555" s="871"/>
      <c r="PG555" s="869" t="s">
        <v>1022</v>
      </c>
      <c r="PH555" s="870"/>
      <c r="PI555" s="871"/>
      <c r="PJ555" s="869" t="s">
        <v>1023</v>
      </c>
      <c r="PK555" s="870"/>
      <c r="PL555" s="871"/>
      <c r="PM555" s="869" t="s">
        <v>1024</v>
      </c>
      <c r="PN555" s="870"/>
      <c r="PO555" s="871"/>
      <c r="PP555" s="872" t="s">
        <v>1018</v>
      </c>
      <c r="PQ555" s="873"/>
      <c r="PR555" s="874"/>
      <c r="PS555" s="872" t="s">
        <v>1019</v>
      </c>
      <c r="PT555" s="873"/>
      <c r="PU555" s="874"/>
      <c r="PV555" s="872" t="s">
        <v>1020</v>
      </c>
      <c r="PW555" s="873"/>
      <c r="PX555" s="874"/>
      <c r="PY555" s="872" t="s">
        <v>1021</v>
      </c>
      <c r="PZ555" s="873"/>
      <c r="QA555" s="874"/>
      <c r="QB555" s="872" t="s">
        <v>1022</v>
      </c>
      <c r="QC555" s="873"/>
      <c r="QD555" s="874"/>
      <c r="QE555" s="872" t="s">
        <v>1023</v>
      </c>
      <c r="QF555" s="873"/>
      <c r="QG555" s="874"/>
      <c r="QH555" s="872" t="s">
        <v>1024</v>
      </c>
      <c r="QI555" s="873"/>
      <c r="QJ555" s="874"/>
      <c r="QK555" s="869" t="s">
        <v>1018</v>
      </c>
      <c r="QL555" s="870"/>
      <c r="QM555" s="871"/>
      <c r="QN555" s="869" t="s">
        <v>1019</v>
      </c>
      <c r="QO555" s="870"/>
      <c r="QP555" s="871"/>
      <c r="QQ555" s="869" t="s">
        <v>1020</v>
      </c>
      <c r="QR555" s="870"/>
      <c r="QS555" s="871"/>
      <c r="QT555" s="869" t="s">
        <v>1021</v>
      </c>
      <c r="QU555" s="870"/>
      <c r="QV555" s="871"/>
      <c r="QW555" s="869" t="s">
        <v>1022</v>
      </c>
      <c r="QX555" s="870"/>
      <c r="QY555" s="871"/>
      <c r="QZ555" s="869" t="s">
        <v>1023</v>
      </c>
      <c r="RA555" s="870"/>
      <c r="RB555" s="871"/>
      <c r="RC555" s="869" t="s">
        <v>1024</v>
      </c>
      <c r="RD555" s="870"/>
      <c r="RE555" s="871"/>
      <c r="RF555" s="872" t="s">
        <v>1018</v>
      </c>
      <c r="RG555" s="873"/>
      <c r="RH555" s="874"/>
      <c r="RI555" s="872" t="s">
        <v>1019</v>
      </c>
      <c r="RJ555" s="873"/>
      <c r="RK555" s="874"/>
      <c r="RL555" s="872" t="s">
        <v>1020</v>
      </c>
      <c r="RM555" s="873"/>
      <c r="RN555" s="874"/>
      <c r="RO555" s="872" t="s">
        <v>1021</v>
      </c>
      <c r="RP555" s="873"/>
      <c r="RQ555" s="874"/>
      <c r="RR555" s="872" t="s">
        <v>1022</v>
      </c>
      <c r="RS555" s="873"/>
      <c r="RT555" s="874"/>
      <c r="RU555" s="872" t="s">
        <v>1023</v>
      </c>
      <c r="RV555" s="873"/>
      <c r="RW555" s="874"/>
      <c r="RX555" s="872" t="s">
        <v>1024</v>
      </c>
      <c r="RY555" s="873"/>
      <c r="RZ555" s="874"/>
      <c r="SA555" s="869" t="s">
        <v>1018</v>
      </c>
      <c r="SB555" s="870"/>
      <c r="SC555" s="871"/>
      <c r="SD555" s="869" t="s">
        <v>1019</v>
      </c>
      <c r="SE555" s="870"/>
      <c r="SF555" s="871"/>
      <c r="SG555" s="869" t="s">
        <v>1020</v>
      </c>
      <c r="SH555" s="870"/>
      <c r="SI555" s="871"/>
      <c r="SJ555" s="869" t="s">
        <v>1021</v>
      </c>
      <c r="SK555" s="870"/>
      <c r="SL555" s="871"/>
      <c r="SM555" s="869" t="s">
        <v>1022</v>
      </c>
      <c r="SN555" s="870"/>
      <c r="SO555" s="871"/>
      <c r="SP555" s="869" t="s">
        <v>1023</v>
      </c>
      <c r="SQ555" s="870"/>
      <c r="SR555" s="871"/>
      <c r="SS555" s="869" t="s">
        <v>1024</v>
      </c>
      <c r="ST555" s="870"/>
      <c r="SU555" s="871"/>
      <c r="SV555" s="872" t="s">
        <v>1018</v>
      </c>
      <c r="SW555" s="873"/>
      <c r="SX555" s="874"/>
      <c r="SY555" s="872" t="s">
        <v>1019</v>
      </c>
      <c r="SZ555" s="873"/>
      <c r="TA555" s="874"/>
      <c r="TB555" s="872" t="s">
        <v>1020</v>
      </c>
      <c r="TC555" s="873"/>
      <c r="TD555" s="874"/>
      <c r="TE555" s="872" t="s">
        <v>1021</v>
      </c>
      <c r="TF555" s="873"/>
      <c r="TG555" s="874"/>
      <c r="TH555" s="872" t="s">
        <v>1022</v>
      </c>
      <c r="TI555" s="873"/>
      <c r="TJ555" s="874"/>
      <c r="TK555" s="872" t="s">
        <v>1023</v>
      </c>
      <c r="TL555" s="873"/>
      <c r="TM555" s="874"/>
      <c r="TN555" s="872" t="s">
        <v>1024</v>
      </c>
      <c r="TO555" s="873"/>
      <c r="TP555" s="874"/>
      <c r="TQ555" s="869" t="s">
        <v>1018</v>
      </c>
      <c r="TR555" s="870"/>
      <c r="TS555" s="871"/>
      <c r="TT555" s="869" t="s">
        <v>1019</v>
      </c>
      <c r="TU555" s="870"/>
      <c r="TV555" s="871"/>
      <c r="TW555" s="869" t="s">
        <v>1020</v>
      </c>
      <c r="TX555" s="870"/>
      <c r="TY555" s="871"/>
      <c r="TZ555" s="869" t="s">
        <v>1021</v>
      </c>
      <c r="UA555" s="870"/>
      <c r="UB555" s="871"/>
      <c r="UC555" s="869" t="s">
        <v>1022</v>
      </c>
      <c r="UD555" s="870"/>
      <c r="UE555" s="871"/>
      <c r="UF555" s="869" t="s">
        <v>1023</v>
      </c>
      <c r="UG555" s="870"/>
      <c r="UH555" s="871"/>
      <c r="UI555" s="869" t="s">
        <v>1024</v>
      </c>
      <c r="UJ555" s="870"/>
      <c r="UK555" s="871"/>
      <c r="UL555" s="872" t="s">
        <v>1018</v>
      </c>
      <c r="UM555" s="873"/>
      <c r="UN555" s="874"/>
      <c r="UO555" s="872" t="s">
        <v>1019</v>
      </c>
      <c r="UP555" s="873"/>
      <c r="UQ555" s="874"/>
      <c r="UR555" s="872" t="s">
        <v>1020</v>
      </c>
      <c r="US555" s="873"/>
      <c r="UT555" s="874"/>
      <c r="UU555" s="872" t="s">
        <v>1021</v>
      </c>
      <c r="UV555" s="873"/>
      <c r="UW555" s="874"/>
      <c r="UX555" s="872" t="s">
        <v>1022</v>
      </c>
      <c r="UY555" s="873"/>
      <c r="UZ555" s="874"/>
      <c r="VA555" s="872" t="s">
        <v>1023</v>
      </c>
      <c r="VB555" s="873"/>
      <c r="VC555" s="874"/>
      <c r="VD555" s="872" t="s">
        <v>1024</v>
      </c>
      <c r="VE555" s="873"/>
      <c r="VF555" s="874"/>
      <c r="VG555" s="869" t="s">
        <v>1018</v>
      </c>
      <c r="VH555" s="870"/>
      <c r="VI555" s="871"/>
      <c r="VJ555" s="869" t="s">
        <v>1019</v>
      </c>
      <c r="VK555" s="870"/>
      <c r="VL555" s="871"/>
      <c r="VM555" s="869" t="s">
        <v>1020</v>
      </c>
      <c r="VN555" s="870"/>
      <c r="VO555" s="871"/>
      <c r="VP555" s="869" t="s">
        <v>1021</v>
      </c>
      <c r="VQ555" s="870"/>
      <c r="VR555" s="871"/>
      <c r="VS555" s="869" t="s">
        <v>1022</v>
      </c>
      <c r="VT555" s="870"/>
      <c r="VU555" s="871"/>
      <c r="VV555" s="869" t="s">
        <v>1023</v>
      </c>
      <c r="VW555" s="870"/>
      <c r="VX555" s="871"/>
      <c r="VY555" s="869" t="s">
        <v>1024</v>
      </c>
      <c r="VZ555" s="870"/>
      <c r="WA555" s="871"/>
      <c r="WB555" s="872" t="s">
        <v>1018</v>
      </c>
      <c r="WC555" s="873"/>
      <c r="WD555" s="874"/>
      <c r="WE555" s="872" t="s">
        <v>1019</v>
      </c>
      <c r="WF555" s="873"/>
      <c r="WG555" s="874"/>
      <c r="WH555" s="872" t="s">
        <v>1020</v>
      </c>
      <c r="WI555" s="873"/>
      <c r="WJ555" s="874"/>
      <c r="WK555" s="872" t="s">
        <v>1021</v>
      </c>
      <c r="WL555" s="873"/>
      <c r="WM555" s="874"/>
      <c r="WN555" s="872" t="s">
        <v>1022</v>
      </c>
      <c r="WO555" s="873"/>
      <c r="WP555" s="874"/>
      <c r="WQ555" s="872" t="s">
        <v>1023</v>
      </c>
      <c r="WR555" s="873"/>
      <c r="WS555" s="874"/>
      <c r="WT555" s="872" t="s">
        <v>1024</v>
      </c>
      <c r="WU555" s="873"/>
      <c r="WV555" s="874"/>
      <c r="WW555" s="869" t="s">
        <v>1018</v>
      </c>
      <c r="WX555" s="870"/>
      <c r="WY555" s="871"/>
      <c r="WZ555" s="869" t="s">
        <v>1019</v>
      </c>
      <c r="XA555" s="870"/>
      <c r="XB555" s="871"/>
      <c r="XC555" s="869" t="s">
        <v>1020</v>
      </c>
      <c r="XD555" s="870"/>
      <c r="XE555" s="871"/>
      <c r="XF555" s="869" t="s">
        <v>1021</v>
      </c>
      <c r="XG555" s="870"/>
      <c r="XH555" s="871"/>
      <c r="XI555" s="869" t="s">
        <v>1022</v>
      </c>
      <c r="XJ555" s="870"/>
      <c r="XK555" s="871"/>
      <c r="XL555" s="869" t="s">
        <v>1023</v>
      </c>
      <c r="XM555" s="870"/>
      <c r="XN555" s="871"/>
      <c r="XO555" s="869" t="s">
        <v>1024</v>
      </c>
      <c r="XP555" s="870"/>
      <c r="XQ555" s="871"/>
      <c r="XR555" s="872" t="s">
        <v>1018</v>
      </c>
      <c r="XS555" s="873"/>
      <c r="XT555" s="874"/>
      <c r="XU555" s="872" t="s">
        <v>1019</v>
      </c>
      <c r="XV555" s="873"/>
      <c r="XW555" s="874"/>
      <c r="XX555" s="872" t="s">
        <v>1020</v>
      </c>
      <c r="XY555" s="873"/>
      <c r="XZ555" s="874"/>
      <c r="YA555" s="872" t="s">
        <v>1021</v>
      </c>
      <c r="YB555" s="873"/>
      <c r="YC555" s="874"/>
      <c r="YD555" s="872" t="s">
        <v>1022</v>
      </c>
      <c r="YE555" s="873"/>
      <c r="YF555" s="874"/>
      <c r="YG555" s="872" t="s">
        <v>1023</v>
      </c>
      <c r="YH555" s="873"/>
      <c r="YI555" s="874"/>
      <c r="YJ555" s="872" t="s">
        <v>1024</v>
      </c>
      <c r="YK555" s="873"/>
      <c r="YL555" s="874"/>
      <c r="YM555" s="869" t="s">
        <v>1018</v>
      </c>
      <c r="YN555" s="870"/>
      <c r="YO555" s="871"/>
      <c r="YP555" s="869" t="s">
        <v>1019</v>
      </c>
      <c r="YQ555" s="870"/>
      <c r="YR555" s="871"/>
      <c r="YS555" s="869" t="s">
        <v>1020</v>
      </c>
      <c r="YT555" s="870"/>
      <c r="YU555" s="871"/>
      <c r="YV555" s="869" t="s">
        <v>1021</v>
      </c>
      <c r="YW555" s="870"/>
      <c r="YX555" s="871"/>
      <c r="YY555" s="869" t="s">
        <v>1022</v>
      </c>
      <c r="YZ555" s="870"/>
      <c r="ZA555" s="871"/>
      <c r="ZB555" s="869" t="s">
        <v>1023</v>
      </c>
      <c r="ZC555" s="870"/>
      <c r="ZD555" s="871"/>
      <c r="ZE555" s="869" t="s">
        <v>1024</v>
      </c>
      <c r="ZF555" s="870"/>
      <c r="ZG555" s="871"/>
      <c r="ZH555" s="872" t="s">
        <v>1018</v>
      </c>
      <c r="ZI555" s="873"/>
      <c r="ZJ555" s="874"/>
      <c r="ZK555" s="872" t="s">
        <v>1019</v>
      </c>
      <c r="ZL555" s="873"/>
      <c r="ZM555" s="874"/>
      <c r="ZN555" s="872" t="s">
        <v>1020</v>
      </c>
      <c r="ZO555" s="873"/>
      <c r="ZP555" s="874"/>
      <c r="ZQ555" s="872" t="s">
        <v>1021</v>
      </c>
      <c r="ZR555" s="873"/>
      <c r="ZS555" s="874"/>
      <c r="ZT555" s="872" t="s">
        <v>1022</v>
      </c>
      <c r="ZU555" s="873"/>
      <c r="ZV555" s="874"/>
      <c r="ZW555" s="872" t="s">
        <v>1023</v>
      </c>
      <c r="ZX555" s="873"/>
      <c r="ZY555" s="874"/>
      <c r="ZZ555" s="872" t="s">
        <v>1024</v>
      </c>
      <c r="AAA555" s="873"/>
      <c r="AAB555" s="874"/>
      <c r="AAC555" s="869" t="s">
        <v>1018</v>
      </c>
      <c r="AAD555" s="870"/>
      <c r="AAE555" s="871"/>
      <c r="AAF555" s="869" t="s">
        <v>1019</v>
      </c>
      <c r="AAG555" s="870"/>
      <c r="AAH555" s="871"/>
      <c r="AAI555" s="869" t="s">
        <v>1020</v>
      </c>
      <c r="AAJ555" s="870"/>
      <c r="AAK555" s="871"/>
      <c r="AAL555" s="869" t="s">
        <v>1021</v>
      </c>
      <c r="AAM555" s="870"/>
      <c r="AAN555" s="871"/>
      <c r="AAO555" s="869" t="s">
        <v>1022</v>
      </c>
      <c r="AAP555" s="870"/>
      <c r="AAQ555" s="871"/>
      <c r="AAR555" s="869" t="s">
        <v>1023</v>
      </c>
      <c r="AAS555" s="870"/>
      <c r="AAT555" s="871"/>
      <c r="AAU555" s="869" t="s">
        <v>1024</v>
      </c>
      <c r="AAV555" s="870"/>
      <c r="AAW555" s="871"/>
      <c r="AAX555" s="872" t="s">
        <v>1018</v>
      </c>
      <c r="AAY555" s="873"/>
      <c r="AAZ555" s="874"/>
      <c r="ABA555" s="872" t="s">
        <v>1019</v>
      </c>
      <c r="ABB555" s="873"/>
      <c r="ABC555" s="874"/>
      <c r="ABD555" s="872" t="s">
        <v>1020</v>
      </c>
      <c r="ABE555" s="873"/>
      <c r="ABF555" s="874"/>
      <c r="ABG555" s="872" t="s">
        <v>1021</v>
      </c>
      <c r="ABH555" s="873"/>
      <c r="ABI555" s="874"/>
      <c r="ABJ555" s="872" t="s">
        <v>1022</v>
      </c>
      <c r="ABK555" s="873"/>
      <c r="ABL555" s="874"/>
      <c r="ABM555" s="872" t="s">
        <v>1023</v>
      </c>
      <c r="ABN555" s="873"/>
      <c r="ABO555" s="874"/>
      <c r="ABP555" s="872" t="s">
        <v>1024</v>
      </c>
      <c r="ABQ555" s="873"/>
      <c r="ABR555" s="874"/>
      <c r="ABS555" s="869" t="s">
        <v>1018</v>
      </c>
      <c r="ABT555" s="870"/>
      <c r="ABU555" s="871"/>
      <c r="ABV555" s="869" t="s">
        <v>1019</v>
      </c>
      <c r="ABW555" s="870"/>
      <c r="ABX555" s="871"/>
      <c r="ABY555" s="869" t="s">
        <v>1020</v>
      </c>
      <c r="ABZ555" s="870"/>
      <c r="ACA555" s="871"/>
      <c r="ACB555" s="869" t="s">
        <v>1021</v>
      </c>
      <c r="ACC555" s="870"/>
      <c r="ACD555" s="871"/>
      <c r="ACE555" s="869" t="s">
        <v>1022</v>
      </c>
      <c r="ACF555" s="870"/>
      <c r="ACG555" s="871"/>
      <c r="ACH555" s="869" t="s">
        <v>1023</v>
      </c>
      <c r="ACI555" s="870"/>
      <c r="ACJ555" s="871"/>
      <c r="ACK555" s="869" t="s">
        <v>1024</v>
      </c>
      <c r="ACL555" s="870"/>
      <c r="ACM555" s="871"/>
      <c r="ACN555" s="872" t="s">
        <v>1018</v>
      </c>
      <c r="ACO555" s="873"/>
      <c r="ACP555" s="874"/>
      <c r="ACQ555" s="872" t="s">
        <v>1019</v>
      </c>
      <c r="ACR555" s="873"/>
      <c r="ACS555" s="874"/>
      <c r="ACT555" s="872" t="s">
        <v>1020</v>
      </c>
      <c r="ACU555" s="873"/>
      <c r="ACV555" s="874"/>
      <c r="ACW555" s="872" t="s">
        <v>1021</v>
      </c>
      <c r="ACX555" s="873"/>
      <c r="ACY555" s="874"/>
      <c r="ACZ555" s="872" t="s">
        <v>1022</v>
      </c>
      <c r="ADA555" s="873"/>
      <c r="ADB555" s="874"/>
      <c r="ADC555" s="872" t="s">
        <v>1023</v>
      </c>
      <c r="ADD555" s="873"/>
      <c r="ADE555" s="874"/>
      <c r="ADF555" s="872" t="s">
        <v>1024</v>
      </c>
      <c r="ADG555" s="873"/>
      <c r="ADH555" s="874"/>
      <c r="ADI555" s="869" t="s">
        <v>1018</v>
      </c>
      <c r="ADJ555" s="870"/>
      <c r="ADK555" s="871"/>
      <c r="ADL555" s="869" t="s">
        <v>1019</v>
      </c>
      <c r="ADM555" s="870"/>
      <c r="ADN555" s="871"/>
      <c r="ADO555" s="869" t="s">
        <v>1020</v>
      </c>
      <c r="ADP555" s="870"/>
      <c r="ADQ555" s="871"/>
      <c r="ADR555" s="869" t="s">
        <v>1021</v>
      </c>
      <c r="ADS555" s="870"/>
      <c r="ADT555" s="871"/>
      <c r="ADU555" s="869" t="s">
        <v>1022</v>
      </c>
      <c r="ADV555" s="870"/>
      <c r="ADW555" s="871"/>
      <c r="ADX555" s="869" t="s">
        <v>1023</v>
      </c>
      <c r="ADY555" s="870"/>
      <c r="ADZ555" s="871"/>
      <c r="AEA555" s="869" t="s">
        <v>1024</v>
      </c>
      <c r="AEB555" s="870"/>
      <c r="AEC555" s="871"/>
      <c r="AED555" s="872" t="s">
        <v>1018</v>
      </c>
      <c r="AEE555" s="873"/>
      <c r="AEF555" s="874"/>
      <c r="AEG555" s="872" t="s">
        <v>1019</v>
      </c>
      <c r="AEH555" s="873"/>
      <c r="AEI555" s="874"/>
      <c r="AEJ555" s="872" t="s">
        <v>1020</v>
      </c>
      <c r="AEK555" s="873"/>
      <c r="AEL555" s="874"/>
      <c r="AEM555" s="872" t="s">
        <v>1021</v>
      </c>
      <c r="AEN555" s="873"/>
      <c r="AEO555" s="874"/>
      <c r="AEP555" s="872" t="s">
        <v>1022</v>
      </c>
      <c r="AEQ555" s="873"/>
      <c r="AER555" s="874"/>
      <c r="AES555" s="872" t="s">
        <v>1023</v>
      </c>
      <c r="AET555" s="873"/>
      <c r="AEU555" s="874"/>
      <c r="AEV555" s="872" t="s">
        <v>1024</v>
      </c>
      <c r="AEW555" s="873"/>
      <c r="AEX555" s="874"/>
      <c r="AEY555" s="869" t="s">
        <v>1018</v>
      </c>
      <c r="AEZ555" s="870"/>
      <c r="AFA555" s="871"/>
      <c r="AFB555" s="869" t="s">
        <v>1019</v>
      </c>
      <c r="AFC555" s="870"/>
      <c r="AFD555" s="871"/>
      <c r="AFE555" s="869" t="s">
        <v>1020</v>
      </c>
      <c r="AFF555" s="870"/>
      <c r="AFG555" s="871"/>
      <c r="AFH555" s="869" t="s">
        <v>1021</v>
      </c>
      <c r="AFI555" s="870"/>
      <c r="AFJ555" s="871"/>
      <c r="AFK555" s="869" t="s">
        <v>1022</v>
      </c>
      <c r="AFL555" s="870"/>
      <c r="AFM555" s="871"/>
      <c r="AFN555" s="869" t="s">
        <v>1023</v>
      </c>
      <c r="AFO555" s="870"/>
      <c r="AFP555" s="871"/>
      <c r="AFQ555" s="869" t="s">
        <v>1024</v>
      </c>
      <c r="AFR555" s="870"/>
      <c r="AFS555" s="871"/>
      <c r="AFT555" s="872" t="s">
        <v>1018</v>
      </c>
      <c r="AFU555" s="873"/>
      <c r="AFV555" s="874"/>
      <c r="AFW555" s="872" t="s">
        <v>1019</v>
      </c>
      <c r="AFX555" s="873"/>
      <c r="AFY555" s="874"/>
      <c r="AFZ555" s="872" t="s">
        <v>1020</v>
      </c>
      <c r="AGA555" s="873"/>
      <c r="AGB555" s="874"/>
      <c r="AGC555" s="872" t="s">
        <v>1021</v>
      </c>
      <c r="AGD555" s="873"/>
      <c r="AGE555" s="874"/>
      <c r="AGF555" s="872" t="s">
        <v>1022</v>
      </c>
      <c r="AGG555" s="873"/>
      <c r="AGH555" s="874"/>
      <c r="AGI555" s="872" t="s">
        <v>1023</v>
      </c>
      <c r="AGJ555" s="873"/>
      <c r="AGK555" s="874"/>
      <c r="AGL555" s="872" t="s">
        <v>1024</v>
      </c>
      <c r="AGM555" s="873"/>
      <c r="AGN555" s="874"/>
      <c r="AGO555" s="869" t="s">
        <v>1018</v>
      </c>
      <c r="AGP555" s="870"/>
      <c r="AGQ555" s="871"/>
      <c r="AGR555" s="869" t="s">
        <v>1019</v>
      </c>
      <c r="AGS555" s="870"/>
      <c r="AGT555" s="871"/>
      <c r="AGU555" s="869" t="s">
        <v>1020</v>
      </c>
      <c r="AGV555" s="870"/>
      <c r="AGW555" s="871"/>
      <c r="AGX555" s="869" t="s">
        <v>1021</v>
      </c>
      <c r="AGY555" s="870"/>
      <c r="AGZ555" s="871"/>
      <c r="AHA555" s="869" t="s">
        <v>1022</v>
      </c>
      <c r="AHB555" s="870"/>
      <c r="AHC555" s="871"/>
      <c r="AHD555" s="869" t="s">
        <v>1023</v>
      </c>
      <c r="AHE555" s="870"/>
      <c r="AHF555" s="871"/>
      <c r="AHG555" s="869" t="s">
        <v>1024</v>
      </c>
      <c r="AHH555" s="870"/>
      <c r="AHI555" s="871"/>
      <c r="AHJ555" s="872" t="s">
        <v>1018</v>
      </c>
      <c r="AHK555" s="873"/>
      <c r="AHL555" s="874"/>
      <c r="AHM555" s="872" t="s">
        <v>1019</v>
      </c>
      <c r="AHN555" s="873"/>
      <c r="AHO555" s="874"/>
      <c r="AHP555" s="872" t="s">
        <v>1020</v>
      </c>
      <c r="AHQ555" s="873"/>
      <c r="AHR555" s="874"/>
      <c r="AHS555" s="872" t="s">
        <v>1021</v>
      </c>
      <c r="AHT555" s="873"/>
      <c r="AHU555" s="874"/>
      <c r="AHV555" s="872" t="s">
        <v>1022</v>
      </c>
      <c r="AHW555" s="873"/>
      <c r="AHX555" s="874"/>
      <c r="AHY555" s="872" t="s">
        <v>1023</v>
      </c>
      <c r="AHZ555" s="873"/>
      <c r="AIA555" s="874"/>
      <c r="AIB555" s="872" t="s">
        <v>1024</v>
      </c>
      <c r="AIC555" s="873"/>
      <c r="AID555" s="874"/>
      <c r="AIE555" s="869" t="s">
        <v>1018</v>
      </c>
      <c r="AIF555" s="870"/>
      <c r="AIG555" s="871"/>
      <c r="AIH555" s="869" t="s">
        <v>1019</v>
      </c>
      <c r="AII555" s="870"/>
      <c r="AIJ555" s="871"/>
      <c r="AIK555" s="869" t="s">
        <v>1020</v>
      </c>
      <c r="AIL555" s="870"/>
      <c r="AIM555" s="871"/>
      <c r="AIN555" s="869" t="s">
        <v>1021</v>
      </c>
      <c r="AIO555" s="870"/>
      <c r="AIP555" s="871"/>
      <c r="AIQ555" s="869" t="s">
        <v>1022</v>
      </c>
      <c r="AIR555" s="870"/>
      <c r="AIS555" s="871"/>
      <c r="AIT555" s="869" t="s">
        <v>1023</v>
      </c>
      <c r="AIU555" s="870"/>
      <c r="AIV555" s="871"/>
      <c r="AIW555" s="869" t="s">
        <v>1024</v>
      </c>
      <c r="AIX555" s="870"/>
      <c r="AIY555" s="871"/>
      <c r="AIZ555" s="872" t="s">
        <v>1018</v>
      </c>
      <c r="AJA555" s="873"/>
      <c r="AJB555" s="874"/>
      <c r="AJC555" s="872" t="s">
        <v>1019</v>
      </c>
      <c r="AJD555" s="873"/>
      <c r="AJE555" s="874"/>
      <c r="AJF555" s="872" t="s">
        <v>1020</v>
      </c>
      <c r="AJG555" s="873"/>
      <c r="AJH555" s="874"/>
      <c r="AJI555" s="872" t="s">
        <v>1021</v>
      </c>
      <c r="AJJ555" s="873"/>
      <c r="AJK555" s="874"/>
      <c r="AJL555" s="872" t="s">
        <v>1022</v>
      </c>
      <c r="AJM555" s="873"/>
      <c r="AJN555" s="874"/>
      <c r="AJO555" s="872" t="s">
        <v>1023</v>
      </c>
      <c r="AJP555" s="873"/>
      <c r="AJQ555" s="874"/>
      <c r="AJR555" s="872" t="s">
        <v>1024</v>
      </c>
      <c r="AJS555" s="873"/>
      <c r="AJT555" s="874"/>
      <c r="AJU555" s="869" t="s">
        <v>1018</v>
      </c>
      <c r="AJV555" s="870"/>
      <c r="AJW555" s="871"/>
      <c r="AJX555" s="869" t="s">
        <v>1019</v>
      </c>
      <c r="AJY555" s="870"/>
      <c r="AJZ555" s="871"/>
      <c r="AKA555" s="869" t="s">
        <v>1020</v>
      </c>
      <c r="AKB555" s="870"/>
      <c r="AKC555" s="871"/>
      <c r="AKD555" s="869" t="s">
        <v>1021</v>
      </c>
      <c r="AKE555" s="870"/>
      <c r="AKF555" s="871"/>
      <c r="AKG555" s="869" t="s">
        <v>1022</v>
      </c>
      <c r="AKH555" s="870"/>
      <c r="AKI555" s="871"/>
      <c r="AKJ555" s="869" t="s">
        <v>1023</v>
      </c>
      <c r="AKK555" s="870"/>
      <c r="AKL555" s="871"/>
      <c r="AKM555" s="869" t="s">
        <v>1024</v>
      </c>
      <c r="AKN555" s="870"/>
      <c r="AKO555" s="871"/>
      <c r="AKP555" s="872" t="s">
        <v>1018</v>
      </c>
      <c r="AKQ555" s="873"/>
      <c r="AKR555" s="874"/>
      <c r="AKS555" s="872" t="s">
        <v>1019</v>
      </c>
      <c r="AKT555" s="873"/>
      <c r="AKU555" s="874"/>
      <c r="AKV555" s="872" t="s">
        <v>1020</v>
      </c>
      <c r="AKW555" s="873"/>
      <c r="AKX555" s="874"/>
      <c r="AKY555" s="872" t="s">
        <v>1021</v>
      </c>
      <c r="AKZ555" s="873"/>
      <c r="ALA555" s="874"/>
      <c r="ALB555" s="872" t="s">
        <v>1022</v>
      </c>
      <c r="ALC555" s="873"/>
      <c r="ALD555" s="874"/>
      <c r="ALE555" s="872" t="s">
        <v>1023</v>
      </c>
      <c r="ALF555" s="873"/>
      <c r="ALG555" s="874"/>
      <c r="ALH555" s="872" t="s">
        <v>1024</v>
      </c>
      <c r="ALI555" s="873"/>
      <c r="ALJ555" s="874"/>
      <c r="ALK555" s="869" t="s">
        <v>1018</v>
      </c>
      <c r="ALL555" s="870"/>
      <c r="ALM555" s="871"/>
      <c r="ALN555" s="869" t="s">
        <v>1019</v>
      </c>
      <c r="ALO555" s="870"/>
      <c r="ALP555" s="871"/>
      <c r="ALQ555" s="869" t="s">
        <v>1020</v>
      </c>
      <c r="ALR555" s="870"/>
      <c r="ALS555" s="871"/>
      <c r="ALT555" s="869" t="s">
        <v>1021</v>
      </c>
      <c r="ALU555" s="870"/>
      <c r="ALV555" s="871"/>
      <c r="ALW555" s="869" t="s">
        <v>1022</v>
      </c>
      <c r="ALX555" s="870"/>
      <c r="ALY555" s="871"/>
      <c r="ALZ555" s="869" t="s">
        <v>1023</v>
      </c>
      <c r="AMA555" s="870"/>
      <c r="AMB555" s="871"/>
      <c r="AMC555" s="869" t="s">
        <v>1024</v>
      </c>
      <c r="AMD555" s="870"/>
      <c r="AME555" s="871"/>
      <c r="AMF555" s="872" t="s">
        <v>1018</v>
      </c>
      <c r="AMG555" s="873"/>
      <c r="AMH555" s="874"/>
      <c r="AMI555" s="872" t="s">
        <v>1019</v>
      </c>
      <c r="AMJ555" s="873"/>
      <c r="AMK555" s="874"/>
      <c r="AML555" s="872" t="s">
        <v>1020</v>
      </c>
      <c r="AMM555" s="873"/>
      <c r="AMN555" s="874"/>
      <c r="AMO555" s="872" t="s">
        <v>1021</v>
      </c>
      <c r="AMP555" s="873"/>
      <c r="AMQ555" s="874"/>
      <c r="AMR555" s="872" t="s">
        <v>1022</v>
      </c>
      <c r="AMS555" s="873"/>
      <c r="AMT555" s="874"/>
      <c r="AMU555" s="872" t="s">
        <v>1023</v>
      </c>
      <c r="AMV555" s="873"/>
      <c r="AMW555" s="874"/>
      <c r="AMX555" s="872" t="s">
        <v>1024</v>
      </c>
      <c r="AMY555" s="873"/>
      <c r="AMZ555" s="874"/>
      <c r="ANA555" s="869" t="s">
        <v>1018</v>
      </c>
      <c r="ANB555" s="870"/>
      <c r="ANC555" s="871"/>
      <c r="AND555" s="869" t="s">
        <v>1019</v>
      </c>
      <c r="ANE555" s="870"/>
      <c r="ANF555" s="871"/>
      <c r="ANG555" s="869" t="s">
        <v>1020</v>
      </c>
      <c r="ANH555" s="870"/>
      <c r="ANI555" s="871"/>
      <c r="ANJ555" s="869" t="s">
        <v>1021</v>
      </c>
      <c r="ANK555" s="870"/>
      <c r="ANL555" s="871"/>
      <c r="ANM555" s="869" t="s">
        <v>1022</v>
      </c>
      <c r="ANN555" s="870"/>
      <c r="ANO555" s="871"/>
      <c r="ANP555" s="869" t="s">
        <v>1023</v>
      </c>
      <c r="ANQ555" s="870"/>
      <c r="ANR555" s="871"/>
      <c r="ANS555" s="869" t="s">
        <v>1024</v>
      </c>
      <c r="ANT555" s="870"/>
      <c r="ANU555" s="871"/>
      <c r="ANV555" s="872" t="s">
        <v>1018</v>
      </c>
      <c r="ANW555" s="873"/>
      <c r="ANX555" s="874"/>
      <c r="ANY555" s="872" t="s">
        <v>1019</v>
      </c>
      <c r="ANZ555" s="873"/>
      <c r="AOA555" s="874"/>
      <c r="AOB555" s="872" t="s">
        <v>1020</v>
      </c>
      <c r="AOC555" s="873"/>
      <c r="AOD555" s="874"/>
      <c r="AOE555" s="872" t="s">
        <v>1021</v>
      </c>
      <c r="AOF555" s="873"/>
      <c r="AOG555" s="874"/>
      <c r="AOH555" s="872" t="s">
        <v>1022</v>
      </c>
      <c r="AOI555" s="873"/>
      <c r="AOJ555" s="874"/>
      <c r="AOK555" s="872" t="s">
        <v>1023</v>
      </c>
      <c r="AOL555" s="873"/>
      <c r="AOM555" s="874"/>
      <c r="AON555" s="872" t="s">
        <v>1024</v>
      </c>
      <c r="AOO555" s="873"/>
      <c r="AOP555" s="874"/>
      <c r="AOQ555" s="869" t="s">
        <v>1018</v>
      </c>
      <c r="AOR555" s="870"/>
      <c r="AOS555" s="871"/>
      <c r="AOT555" s="869" t="s">
        <v>1019</v>
      </c>
      <c r="AOU555" s="870"/>
      <c r="AOV555" s="871"/>
      <c r="AOW555" s="869" t="s">
        <v>1020</v>
      </c>
      <c r="AOX555" s="870"/>
      <c r="AOY555" s="871"/>
      <c r="AOZ555" s="869" t="s">
        <v>1021</v>
      </c>
      <c r="APA555" s="870"/>
      <c r="APB555" s="871"/>
      <c r="APC555" s="869" t="s">
        <v>1022</v>
      </c>
      <c r="APD555" s="870"/>
      <c r="APE555" s="871"/>
      <c r="APF555" s="869" t="s">
        <v>1023</v>
      </c>
      <c r="APG555" s="870"/>
      <c r="APH555" s="871"/>
      <c r="API555" s="869" t="s">
        <v>1024</v>
      </c>
      <c r="APJ555" s="870"/>
      <c r="APK555" s="871"/>
      <c r="APL555" s="872" t="s">
        <v>1018</v>
      </c>
      <c r="APM555" s="873"/>
      <c r="APN555" s="874"/>
      <c r="APO555" s="872" t="s">
        <v>1019</v>
      </c>
      <c r="APP555" s="873"/>
      <c r="APQ555" s="874"/>
      <c r="APR555" s="872" t="s">
        <v>1020</v>
      </c>
      <c r="APS555" s="873"/>
      <c r="APT555" s="874"/>
      <c r="APU555" s="872" t="s">
        <v>1021</v>
      </c>
      <c r="APV555" s="873"/>
      <c r="APW555" s="874"/>
      <c r="APX555" s="872" t="s">
        <v>1022</v>
      </c>
      <c r="APY555" s="873"/>
      <c r="APZ555" s="874"/>
      <c r="AQA555" s="872" t="s">
        <v>1023</v>
      </c>
      <c r="AQB555" s="873"/>
      <c r="AQC555" s="874"/>
      <c r="AQD555" s="872" t="s">
        <v>1024</v>
      </c>
      <c r="AQE555" s="873"/>
      <c r="AQF555" s="874"/>
      <c r="AQG555" s="869" t="s">
        <v>1018</v>
      </c>
      <c r="AQH555" s="870"/>
      <c r="AQI555" s="871"/>
      <c r="AQJ555" s="869" t="s">
        <v>1019</v>
      </c>
      <c r="AQK555" s="870"/>
      <c r="AQL555" s="871"/>
      <c r="AQM555" s="869" t="s">
        <v>1020</v>
      </c>
      <c r="AQN555" s="870"/>
      <c r="AQO555" s="871"/>
      <c r="AQP555" s="869" t="s">
        <v>1021</v>
      </c>
      <c r="AQQ555" s="870"/>
      <c r="AQR555" s="871"/>
      <c r="AQS555" s="869" t="s">
        <v>1022</v>
      </c>
      <c r="AQT555" s="870"/>
      <c r="AQU555" s="871"/>
      <c r="AQV555" s="869" t="s">
        <v>1023</v>
      </c>
      <c r="AQW555" s="870"/>
      <c r="AQX555" s="871"/>
      <c r="AQY555" s="869" t="s">
        <v>1024</v>
      </c>
      <c r="AQZ555" s="870"/>
      <c r="ARA555" s="871"/>
      <c r="ARB555" s="872" t="s">
        <v>1018</v>
      </c>
      <c r="ARC555" s="873"/>
      <c r="ARD555" s="874"/>
      <c r="ARE555" s="872" t="s">
        <v>1019</v>
      </c>
      <c r="ARF555" s="873"/>
      <c r="ARG555" s="874"/>
      <c r="ARH555" s="872" t="s">
        <v>1020</v>
      </c>
      <c r="ARI555" s="873"/>
      <c r="ARJ555" s="874"/>
      <c r="ARK555" s="872" t="s">
        <v>1021</v>
      </c>
      <c r="ARL555" s="873"/>
      <c r="ARM555" s="874"/>
      <c r="ARN555" s="872" t="s">
        <v>1022</v>
      </c>
      <c r="ARO555" s="873"/>
      <c r="ARP555" s="874"/>
      <c r="ARQ555" s="872" t="s">
        <v>1023</v>
      </c>
      <c r="ARR555" s="873"/>
      <c r="ARS555" s="874"/>
      <c r="ART555" s="872" t="s">
        <v>1024</v>
      </c>
      <c r="ARU555" s="873"/>
      <c r="ARV555" s="874"/>
      <c r="ARW555" s="869" t="s">
        <v>1018</v>
      </c>
      <c r="ARX555" s="870"/>
      <c r="ARY555" s="871"/>
      <c r="ARZ555" s="869" t="s">
        <v>1019</v>
      </c>
      <c r="ASA555" s="870"/>
      <c r="ASB555" s="871"/>
      <c r="ASC555" s="869" t="s">
        <v>1020</v>
      </c>
      <c r="ASD555" s="870"/>
      <c r="ASE555" s="871"/>
      <c r="ASF555" s="869" t="s">
        <v>1021</v>
      </c>
      <c r="ASG555" s="870"/>
      <c r="ASH555" s="871"/>
      <c r="ASI555" s="869" t="s">
        <v>1022</v>
      </c>
      <c r="ASJ555" s="870"/>
      <c r="ASK555" s="871"/>
      <c r="ASL555" s="869" t="s">
        <v>1023</v>
      </c>
      <c r="ASM555" s="870"/>
      <c r="ASN555" s="871"/>
      <c r="ASO555" s="869" t="s">
        <v>1024</v>
      </c>
      <c r="ASP555" s="870"/>
      <c r="ASQ555" s="871"/>
      <c r="ASR555" s="872" t="s">
        <v>1018</v>
      </c>
      <c r="ASS555" s="873"/>
      <c r="AST555" s="874"/>
      <c r="ASU555" s="872" t="s">
        <v>1019</v>
      </c>
      <c r="ASV555" s="873"/>
      <c r="ASW555" s="874"/>
      <c r="ASX555" s="872" t="s">
        <v>1020</v>
      </c>
      <c r="ASY555" s="873"/>
      <c r="ASZ555" s="874"/>
      <c r="ATA555" s="872" t="s">
        <v>1021</v>
      </c>
      <c r="ATB555" s="873"/>
      <c r="ATC555" s="874"/>
      <c r="ATD555" s="872" t="s">
        <v>1022</v>
      </c>
      <c r="ATE555" s="873"/>
      <c r="ATF555" s="874"/>
      <c r="ATG555" s="872" t="s">
        <v>1023</v>
      </c>
      <c r="ATH555" s="873"/>
      <c r="ATI555" s="874"/>
      <c r="ATJ555" s="872" t="s">
        <v>1024</v>
      </c>
      <c r="ATK555" s="873"/>
      <c r="ATL555" s="874"/>
      <c r="ATM555" s="869" t="s">
        <v>1018</v>
      </c>
      <c r="ATN555" s="870"/>
      <c r="ATO555" s="871"/>
      <c r="ATP555" s="869" t="s">
        <v>1019</v>
      </c>
      <c r="ATQ555" s="870"/>
      <c r="ATR555" s="871"/>
      <c r="ATS555" s="869" t="s">
        <v>1020</v>
      </c>
      <c r="ATT555" s="870"/>
      <c r="ATU555" s="871"/>
      <c r="ATV555" s="869" t="s">
        <v>1021</v>
      </c>
      <c r="ATW555" s="870"/>
      <c r="ATX555" s="871"/>
      <c r="ATY555" s="869" t="s">
        <v>1022</v>
      </c>
      <c r="ATZ555" s="870"/>
      <c r="AUA555" s="871"/>
      <c r="AUB555" s="869" t="s">
        <v>1023</v>
      </c>
      <c r="AUC555" s="870"/>
      <c r="AUD555" s="871"/>
      <c r="AUE555" s="869" t="s">
        <v>1024</v>
      </c>
      <c r="AUF555" s="870"/>
      <c r="AUG555" s="871"/>
      <c r="AUH555" s="872" t="s">
        <v>1018</v>
      </c>
      <c r="AUI555" s="873"/>
      <c r="AUJ555" s="874"/>
      <c r="AUK555" s="872" t="s">
        <v>1019</v>
      </c>
      <c r="AUL555" s="873"/>
      <c r="AUM555" s="874"/>
      <c r="AUN555" s="872" t="s">
        <v>1020</v>
      </c>
      <c r="AUO555" s="873"/>
      <c r="AUP555" s="874"/>
      <c r="AUQ555" s="872" t="s">
        <v>1021</v>
      </c>
      <c r="AUR555" s="873"/>
      <c r="AUS555" s="874"/>
      <c r="AUT555" s="872" t="s">
        <v>1022</v>
      </c>
      <c r="AUU555" s="873"/>
      <c r="AUV555" s="874"/>
      <c r="AUW555" s="872" t="s">
        <v>1023</v>
      </c>
      <c r="AUX555" s="873"/>
      <c r="AUY555" s="874"/>
      <c r="AUZ555" s="872" t="s">
        <v>1024</v>
      </c>
      <c r="AVA555" s="873"/>
      <c r="AVB555" s="874"/>
      <c r="AVC555" s="869" t="s">
        <v>1018</v>
      </c>
      <c r="AVD555" s="870"/>
      <c r="AVE555" s="871"/>
      <c r="AVF555" s="869" t="s">
        <v>1019</v>
      </c>
      <c r="AVG555" s="870"/>
      <c r="AVH555" s="871"/>
      <c r="AVI555" s="869" t="s">
        <v>1020</v>
      </c>
      <c r="AVJ555" s="870"/>
      <c r="AVK555" s="871"/>
      <c r="AVL555" s="869" t="s">
        <v>1021</v>
      </c>
      <c r="AVM555" s="870"/>
      <c r="AVN555" s="871"/>
      <c r="AVO555" s="869" t="s">
        <v>1022</v>
      </c>
      <c r="AVP555" s="870"/>
      <c r="AVQ555" s="871"/>
      <c r="AVR555" s="869" t="s">
        <v>1023</v>
      </c>
      <c r="AVS555" s="870"/>
      <c r="AVT555" s="871"/>
      <c r="AVU555" s="869" t="s">
        <v>1024</v>
      </c>
      <c r="AVV555" s="870"/>
      <c r="AVW555" s="871"/>
    </row>
    <row r="556" spans="1:1271">
      <c r="A556" s="848"/>
      <c r="B556" s="848"/>
      <c r="C556" s="849"/>
      <c r="D556" s="847"/>
      <c r="E556" s="846"/>
      <c r="F556" s="848">
        <v>2020</v>
      </c>
      <c r="G556" s="848">
        <v>2021</v>
      </c>
      <c r="H556" s="848">
        <v>2022</v>
      </c>
      <c r="I556" s="848">
        <v>2020</v>
      </c>
      <c r="J556" s="848">
        <v>2021</v>
      </c>
      <c r="K556" s="848">
        <v>2022</v>
      </c>
      <c r="L556" s="848">
        <v>2020</v>
      </c>
      <c r="M556" s="848">
        <v>2021</v>
      </c>
      <c r="N556" s="848">
        <v>2022</v>
      </c>
      <c r="O556" s="848">
        <v>2020</v>
      </c>
      <c r="P556" s="848">
        <v>2021</v>
      </c>
      <c r="Q556" s="848">
        <v>2022</v>
      </c>
      <c r="R556" s="848">
        <v>2020</v>
      </c>
      <c r="S556" s="848">
        <v>2021</v>
      </c>
      <c r="T556" s="848">
        <v>2022</v>
      </c>
      <c r="U556" s="848">
        <v>2020</v>
      </c>
      <c r="V556" s="848">
        <v>2021</v>
      </c>
      <c r="W556" s="848">
        <v>2022</v>
      </c>
      <c r="X556" s="848">
        <v>2020</v>
      </c>
      <c r="Y556" s="848">
        <v>2021</v>
      </c>
      <c r="Z556" s="848">
        <v>2022</v>
      </c>
      <c r="AA556" s="848">
        <v>2020</v>
      </c>
      <c r="AB556" s="848">
        <v>2021</v>
      </c>
      <c r="AC556" s="848">
        <v>2022</v>
      </c>
      <c r="AD556" s="848">
        <v>2020</v>
      </c>
      <c r="AE556" s="848">
        <v>2021</v>
      </c>
      <c r="AF556" s="848">
        <v>2022</v>
      </c>
      <c r="AG556" s="848">
        <v>2020</v>
      </c>
      <c r="AH556" s="848">
        <v>2021</v>
      </c>
      <c r="AI556" s="848">
        <v>2022</v>
      </c>
      <c r="AJ556" s="848">
        <v>2020</v>
      </c>
      <c r="AK556" s="848">
        <v>2021</v>
      </c>
      <c r="AL556" s="848">
        <v>2022</v>
      </c>
      <c r="AM556" s="848">
        <v>2020</v>
      </c>
      <c r="AN556" s="848">
        <v>2021</v>
      </c>
      <c r="AO556" s="848">
        <v>2022</v>
      </c>
      <c r="AP556" s="848">
        <v>2020</v>
      </c>
      <c r="AQ556" s="848">
        <v>2021</v>
      </c>
      <c r="AR556" s="848">
        <v>2022</v>
      </c>
      <c r="AS556" s="848">
        <v>2020</v>
      </c>
      <c r="AT556" s="848">
        <v>2021</v>
      </c>
      <c r="AU556" s="848">
        <v>2022</v>
      </c>
      <c r="AV556" s="848">
        <v>2020</v>
      </c>
      <c r="AW556" s="848">
        <v>2021</v>
      </c>
      <c r="AX556" s="848">
        <v>2022</v>
      </c>
      <c r="AY556" s="848">
        <v>2020</v>
      </c>
      <c r="AZ556" s="848">
        <v>2021</v>
      </c>
      <c r="BA556" s="848">
        <v>2022</v>
      </c>
      <c r="BB556" s="848">
        <v>2020</v>
      </c>
      <c r="BC556" s="848">
        <v>2021</v>
      </c>
      <c r="BD556" s="848">
        <v>2022</v>
      </c>
      <c r="BE556" s="848">
        <v>2020</v>
      </c>
      <c r="BF556" s="848">
        <v>2021</v>
      </c>
      <c r="BG556" s="848">
        <v>2022</v>
      </c>
      <c r="BH556" s="848">
        <v>2020</v>
      </c>
      <c r="BI556" s="848">
        <v>2021</v>
      </c>
      <c r="BJ556" s="848">
        <v>2022</v>
      </c>
      <c r="BK556" s="848">
        <v>2020</v>
      </c>
      <c r="BL556" s="848">
        <v>2021</v>
      </c>
      <c r="BM556" s="848">
        <v>2022</v>
      </c>
      <c r="BN556" s="848">
        <v>2020</v>
      </c>
      <c r="BO556" s="848">
        <v>2021</v>
      </c>
      <c r="BP556" s="848">
        <v>2022</v>
      </c>
      <c r="BQ556" s="848">
        <v>2020</v>
      </c>
      <c r="BR556" s="848">
        <v>2021</v>
      </c>
      <c r="BS556" s="848">
        <v>2022</v>
      </c>
      <c r="BT556" s="848">
        <v>2020</v>
      </c>
      <c r="BU556" s="848">
        <v>2021</v>
      </c>
      <c r="BV556" s="848">
        <v>2022</v>
      </c>
      <c r="BW556" s="848">
        <v>2020</v>
      </c>
      <c r="BX556" s="848">
        <v>2021</v>
      </c>
      <c r="BY556" s="848">
        <v>2022</v>
      </c>
      <c r="BZ556" s="848">
        <v>2020</v>
      </c>
      <c r="CA556" s="848">
        <v>2021</v>
      </c>
      <c r="CB556" s="848">
        <v>2022</v>
      </c>
      <c r="CC556" s="848">
        <v>2020</v>
      </c>
      <c r="CD556" s="848">
        <v>2021</v>
      </c>
      <c r="CE556" s="848">
        <v>2022</v>
      </c>
      <c r="CF556" s="848">
        <v>2020</v>
      </c>
      <c r="CG556" s="848">
        <v>2021</v>
      </c>
      <c r="CH556" s="848">
        <v>2022</v>
      </c>
      <c r="CI556" s="848">
        <v>2020</v>
      </c>
      <c r="CJ556" s="848">
        <v>2021</v>
      </c>
      <c r="CK556" s="848">
        <v>2022</v>
      </c>
      <c r="CL556" s="848">
        <v>2020</v>
      </c>
      <c r="CM556" s="848">
        <v>2021</v>
      </c>
      <c r="CN556" s="848">
        <v>2022</v>
      </c>
      <c r="CO556" s="848">
        <v>2020</v>
      </c>
      <c r="CP556" s="848">
        <v>2021</v>
      </c>
      <c r="CQ556" s="848">
        <v>2022</v>
      </c>
      <c r="CR556" s="848">
        <v>2020</v>
      </c>
      <c r="CS556" s="848">
        <v>2021</v>
      </c>
      <c r="CT556" s="848">
        <v>2022</v>
      </c>
      <c r="CU556" s="848">
        <v>2020</v>
      </c>
      <c r="CV556" s="848">
        <v>2021</v>
      </c>
      <c r="CW556" s="848">
        <v>2022</v>
      </c>
      <c r="CX556" s="848">
        <v>2020</v>
      </c>
      <c r="CY556" s="848">
        <v>2021</v>
      </c>
      <c r="CZ556" s="848">
        <v>2022</v>
      </c>
      <c r="DA556" s="848">
        <v>2020</v>
      </c>
      <c r="DB556" s="848">
        <v>2021</v>
      </c>
      <c r="DC556" s="848">
        <v>2022</v>
      </c>
      <c r="DD556" s="848">
        <v>2020</v>
      </c>
      <c r="DE556" s="848">
        <v>2021</v>
      </c>
      <c r="DF556" s="848">
        <v>2022</v>
      </c>
      <c r="DG556" s="848">
        <v>2020</v>
      </c>
      <c r="DH556" s="848">
        <v>2021</v>
      </c>
      <c r="DI556" s="848">
        <v>2022</v>
      </c>
      <c r="DJ556" s="848">
        <v>2020</v>
      </c>
      <c r="DK556" s="848">
        <v>2021</v>
      </c>
      <c r="DL556" s="848">
        <v>2022</v>
      </c>
      <c r="DM556" s="848">
        <v>2020</v>
      </c>
      <c r="DN556" s="848">
        <v>2021</v>
      </c>
      <c r="DO556" s="848">
        <v>2022</v>
      </c>
      <c r="DP556" s="848">
        <v>2020</v>
      </c>
      <c r="DQ556" s="848">
        <v>2021</v>
      </c>
      <c r="DR556" s="848">
        <v>2022</v>
      </c>
      <c r="DS556" s="848">
        <v>2020</v>
      </c>
      <c r="DT556" s="848">
        <v>2021</v>
      </c>
      <c r="DU556" s="848">
        <v>2022</v>
      </c>
      <c r="DV556" s="848">
        <v>2020</v>
      </c>
      <c r="DW556" s="848">
        <v>2021</v>
      </c>
      <c r="DX556" s="848">
        <v>2022</v>
      </c>
      <c r="DY556" s="848">
        <v>2020</v>
      </c>
      <c r="DZ556" s="848">
        <v>2021</v>
      </c>
      <c r="EA556" s="848">
        <v>2022</v>
      </c>
      <c r="EB556" s="848">
        <v>2020</v>
      </c>
      <c r="EC556" s="848">
        <v>2021</v>
      </c>
      <c r="ED556" s="848">
        <v>2022</v>
      </c>
      <c r="EE556" s="848">
        <v>2020</v>
      </c>
      <c r="EF556" s="848">
        <v>2021</v>
      </c>
      <c r="EG556" s="848">
        <v>2022</v>
      </c>
      <c r="EH556" s="848">
        <v>2020</v>
      </c>
      <c r="EI556" s="848">
        <v>2021</v>
      </c>
      <c r="EJ556" s="848">
        <v>2022</v>
      </c>
      <c r="EK556" s="848">
        <v>2020</v>
      </c>
      <c r="EL556" s="848">
        <v>2021</v>
      </c>
      <c r="EM556" s="848">
        <v>2022</v>
      </c>
      <c r="EN556" s="848">
        <v>2020</v>
      </c>
      <c r="EO556" s="848">
        <v>2021</v>
      </c>
      <c r="EP556" s="848">
        <v>2022</v>
      </c>
      <c r="EQ556" s="848">
        <v>2020</v>
      </c>
      <c r="ER556" s="848">
        <v>2021</v>
      </c>
      <c r="ES556" s="848">
        <v>2022</v>
      </c>
      <c r="ET556" s="848">
        <v>2020</v>
      </c>
      <c r="EU556" s="848">
        <v>2021</v>
      </c>
      <c r="EV556" s="848">
        <v>2022</v>
      </c>
      <c r="EW556" s="848">
        <v>2020</v>
      </c>
      <c r="EX556" s="848">
        <v>2021</v>
      </c>
      <c r="EY556" s="848">
        <v>2022</v>
      </c>
      <c r="EZ556" s="848">
        <v>2020</v>
      </c>
      <c r="FA556" s="848">
        <v>2021</v>
      </c>
      <c r="FB556" s="848">
        <v>2022</v>
      </c>
      <c r="FC556" s="848">
        <v>2020</v>
      </c>
      <c r="FD556" s="848">
        <v>2021</v>
      </c>
      <c r="FE556" s="848">
        <v>2022</v>
      </c>
      <c r="FF556" s="848">
        <v>2020</v>
      </c>
      <c r="FG556" s="848">
        <v>2021</v>
      </c>
      <c r="FH556" s="848">
        <v>2022</v>
      </c>
      <c r="FI556" s="848">
        <v>2020</v>
      </c>
      <c r="FJ556" s="848">
        <v>2021</v>
      </c>
      <c r="FK556" s="848">
        <v>2022</v>
      </c>
      <c r="FL556" s="848">
        <v>2020</v>
      </c>
      <c r="FM556" s="848">
        <v>2021</v>
      </c>
      <c r="FN556" s="848">
        <v>2022</v>
      </c>
      <c r="FO556" s="848">
        <v>2020</v>
      </c>
      <c r="FP556" s="848">
        <v>2021</v>
      </c>
      <c r="FQ556" s="848">
        <v>2022</v>
      </c>
      <c r="FR556" s="848">
        <v>2020</v>
      </c>
      <c r="FS556" s="848">
        <v>2021</v>
      </c>
      <c r="FT556" s="848">
        <v>2022</v>
      </c>
      <c r="FU556" s="848">
        <v>2020</v>
      </c>
      <c r="FV556" s="848">
        <v>2021</v>
      </c>
      <c r="FW556" s="848">
        <v>2022</v>
      </c>
      <c r="FX556" s="848">
        <v>2020</v>
      </c>
      <c r="FY556" s="848">
        <v>2021</v>
      </c>
      <c r="FZ556" s="848">
        <v>2022</v>
      </c>
      <c r="GA556" s="848">
        <v>2020</v>
      </c>
      <c r="GB556" s="848">
        <v>2021</v>
      </c>
      <c r="GC556" s="848">
        <v>2022</v>
      </c>
      <c r="GD556" s="848">
        <v>2020</v>
      </c>
      <c r="GE556" s="848">
        <v>2021</v>
      </c>
      <c r="GF556" s="848">
        <v>2022</v>
      </c>
      <c r="GG556" s="848">
        <v>2020</v>
      </c>
      <c r="GH556" s="848">
        <v>2021</v>
      </c>
      <c r="GI556" s="848">
        <v>2022</v>
      </c>
      <c r="GJ556" s="848">
        <v>2020</v>
      </c>
      <c r="GK556" s="848">
        <v>2021</v>
      </c>
      <c r="GL556" s="848">
        <v>2022</v>
      </c>
      <c r="GM556" s="848">
        <v>2020</v>
      </c>
      <c r="GN556" s="848">
        <v>2021</v>
      </c>
      <c r="GO556" s="848">
        <v>2022</v>
      </c>
      <c r="GP556" s="848">
        <v>2020</v>
      </c>
      <c r="GQ556" s="848">
        <v>2021</v>
      </c>
      <c r="GR556" s="848">
        <v>2022</v>
      </c>
      <c r="GS556" s="848">
        <v>2020</v>
      </c>
      <c r="GT556" s="848">
        <v>2021</v>
      </c>
      <c r="GU556" s="848">
        <v>2022</v>
      </c>
      <c r="GV556" s="848">
        <v>2020</v>
      </c>
      <c r="GW556" s="848">
        <v>2021</v>
      </c>
      <c r="GX556" s="848">
        <v>2022</v>
      </c>
      <c r="GY556" s="848">
        <v>2020</v>
      </c>
      <c r="GZ556" s="848">
        <v>2021</v>
      </c>
      <c r="HA556" s="848">
        <v>2022</v>
      </c>
      <c r="HB556" s="848">
        <v>2020</v>
      </c>
      <c r="HC556" s="848">
        <v>2021</v>
      </c>
      <c r="HD556" s="848">
        <v>2022</v>
      </c>
      <c r="HE556" s="848">
        <v>2020</v>
      </c>
      <c r="HF556" s="848">
        <v>2021</v>
      </c>
      <c r="HG556" s="848">
        <v>2022</v>
      </c>
      <c r="HH556" s="848">
        <v>2020</v>
      </c>
      <c r="HI556" s="848">
        <v>2021</v>
      </c>
      <c r="HJ556" s="848">
        <v>2022</v>
      </c>
      <c r="HK556" s="848">
        <v>2020</v>
      </c>
      <c r="HL556" s="848">
        <v>2021</v>
      </c>
      <c r="HM556" s="848">
        <v>2022</v>
      </c>
      <c r="HN556" s="848">
        <v>2020</v>
      </c>
      <c r="HO556" s="848">
        <v>2021</v>
      </c>
      <c r="HP556" s="848">
        <v>2022</v>
      </c>
      <c r="HQ556" s="848">
        <v>2020</v>
      </c>
      <c r="HR556" s="848">
        <v>2021</v>
      </c>
      <c r="HS556" s="848">
        <v>2022</v>
      </c>
      <c r="HT556" s="848">
        <v>2020</v>
      </c>
      <c r="HU556" s="848">
        <v>2021</v>
      </c>
      <c r="HV556" s="848">
        <v>2022</v>
      </c>
      <c r="HW556" s="848">
        <v>2020</v>
      </c>
      <c r="HX556" s="848">
        <v>2021</v>
      </c>
      <c r="HY556" s="848">
        <v>2022</v>
      </c>
      <c r="HZ556" s="848">
        <v>2020</v>
      </c>
      <c r="IA556" s="848">
        <v>2021</v>
      </c>
      <c r="IB556" s="848">
        <v>2022</v>
      </c>
      <c r="IC556" s="848">
        <v>2020</v>
      </c>
      <c r="ID556" s="848">
        <v>2021</v>
      </c>
      <c r="IE556" s="848">
        <v>2022</v>
      </c>
      <c r="IF556" s="848">
        <v>2020</v>
      </c>
      <c r="IG556" s="848">
        <v>2021</v>
      </c>
      <c r="IH556" s="848">
        <v>2022</v>
      </c>
      <c r="II556" s="848">
        <v>2020</v>
      </c>
      <c r="IJ556" s="848">
        <v>2021</v>
      </c>
      <c r="IK556" s="848">
        <v>2022</v>
      </c>
      <c r="IL556" s="848">
        <v>2020</v>
      </c>
      <c r="IM556" s="848">
        <v>2021</v>
      </c>
      <c r="IN556" s="848">
        <v>2022</v>
      </c>
      <c r="IO556" s="848">
        <v>2020</v>
      </c>
      <c r="IP556" s="848">
        <v>2021</v>
      </c>
      <c r="IQ556" s="848">
        <v>2022</v>
      </c>
      <c r="IR556" s="848">
        <v>2020</v>
      </c>
      <c r="IS556" s="848">
        <v>2021</v>
      </c>
      <c r="IT556" s="848">
        <v>2022</v>
      </c>
      <c r="IU556" s="848">
        <v>2020</v>
      </c>
      <c r="IV556" s="848">
        <v>2021</v>
      </c>
      <c r="IW556" s="848">
        <v>2022</v>
      </c>
      <c r="IX556" s="848">
        <v>2020</v>
      </c>
      <c r="IY556" s="848">
        <v>2021</v>
      </c>
      <c r="IZ556" s="848">
        <v>2022</v>
      </c>
      <c r="JA556" s="848">
        <v>2020</v>
      </c>
      <c r="JB556" s="848">
        <v>2021</v>
      </c>
      <c r="JC556" s="848">
        <v>2022</v>
      </c>
      <c r="JD556" s="848">
        <v>2020</v>
      </c>
      <c r="JE556" s="848">
        <v>2021</v>
      </c>
      <c r="JF556" s="848">
        <v>2022</v>
      </c>
      <c r="JG556" s="848">
        <v>2020</v>
      </c>
      <c r="JH556" s="848">
        <v>2021</v>
      </c>
      <c r="JI556" s="848">
        <v>2022</v>
      </c>
      <c r="JJ556" s="848">
        <v>2020</v>
      </c>
      <c r="JK556" s="848">
        <v>2021</v>
      </c>
      <c r="JL556" s="848">
        <v>2022</v>
      </c>
      <c r="JM556" s="848">
        <v>2020</v>
      </c>
      <c r="JN556" s="848">
        <v>2021</v>
      </c>
      <c r="JO556" s="848">
        <v>2022</v>
      </c>
      <c r="JP556" s="848">
        <v>2020</v>
      </c>
      <c r="JQ556" s="848">
        <v>2021</v>
      </c>
      <c r="JR556" s="848">
        <v>2022</v>
      </c>
      <c r="JS556" s="848">
        <v>2020</v>
      </c>
      <c r="JT556" s="848">
        <v>2021</v>
      </c>
      <c r="JU556" s="848">
        <v>2022</v>
      </c>
      <c r="JV556" s="848">
        <v>2020</v>
      </c>
      <c r="JW556" s="848">
        <v>2021</v>
      </c>
      <c r="JX556" s="848">
        <v>2022</v>
      </c>
      <c r="JY556" s="848">
        <v>2020</v>
      </c>
      <c r="JZ556" s="848">
        <v>2021</v>
      </c>
      <c r="KA556" s="848">
        <v>2022</v>
      </c>
      <c r="KB556" s="848">
        <v>2020</v>
      </c>
      <c r="KC556" s="848">
        <v>2021</v>
      </c>
      <c r="KD556" s="848">
        <v>2022</v>
      </c>
      <c r="KE556" s="848">
        <v>2020</v>
      </c>
      <c r="KF556" s="848">
        <v>2021</v>
      </c>
      <c r="KG556" s="848">
        <v>2022</v>
      </c>
      <c r="KH556" s="848">
        <v>2020</v>
      </c>
      <c r="KI556" s="848">
        <v>2021</v>
      </c>
      <c r="KJ556" s="848">
        <v>2022</v>
      </c>
      <c r="KK556" s="848">
        <v>2020</v>
      </c>
      <c r="KL556" s="848">
        <v>2021</v>
      </c>
      <c r="KM556" s="848">
        <v>2022</v>
      </c>
      <c r="KN556" s="848">
        <v>2020</v>
      </c>
      <c r="KO556" s="848">
        <v>2021</v>
      </c>
      <c r="KP556" s="848">
        <v>2022</v>
      </c>
      <c r="KQ556" s="848">
        <v>2020</v>
      </c>
      <c r="KR556" s="848">
        <v>2021</v>
      </c>
      <c r="KS556" s="848">
        <v>2022</v>
      </c>
      <c r="KT556" s="848">
        <v>2020</v>
      </c>
      <c r="KU556" s="848">
        <v>2021</v>
      </c>
      <c r="KV556" s="848">
        <v>2022</v>
      </c>
      <c r="KW556" s="848">
        <v>2020</v>
      </c>
      <c r="KX556" s="848">
        <v>2021</v>
      </c>
      <c r="KY556" s="848">
        <v>2022</v>
      </c>
      <c r="KZ556" s="848">
        <v>2020</v>
      </c>
      <c r="LA556" s="848">
        <v>2021</v>
      </c>
      <c r="LB556" s="848">
        <v>2022</v>
      </c>
      <c r="LC556" s="848">
        <v>2020</v>
      </c>
      <c r="LD556" s="848">
        <v>2021</v>
      </c>
      <c r="LE556" s="848">
        <v>2022</v>
      </c>
      <c r="LF556" s="848">
        <v>2020</v>
      </c>
      <c r="LG556" s="848">
        <v>2021</v>
      </c>
      <c r="LH556" s="848">
        <v>2022</v>
      </c>
      <c r="LI556" s="848">
        <v>2020</v>
      </c>
      <c r="LJ556" s="848">
        <v>2021</v>
      </c>
      <c r="LK556" s="848">
        <v>2022</v>
      </c>
      <c r="LL556" s="848">
        <v>2020</v>
      </c>
      <c r="LM556" s="848">
        <v>2021</v>
      </c>
      <c r="LN556" s="848">
        <v>2022</v>
      </c>
      <c r="LO556" s="848">
        <v>2020</v>
      </c>
      <c r="LP556" s="848">
        <v>2021</v>
      </c>
      <c r="LQ556" s="848">
        <v>2022</v>
      </c>
      <c r="LR556" s="848">
        <v>2020</v>
      </c>
      <c r="LS556" s="848">
        <v>2021</v>
      </c>
      <c r="LT556" s="848">
        <v>2022</v>
      </c>
      <c r="LU556" s="848">
        <v>2020</v>
      </c>
      <c r="LV556" s="848">
        <v>2021</v>
      </c>
      <c r="LW556" s="848">
        <v>2022</v>
      </c>
      <c r="LX556" s="848">
        <v>2020</v>
      </c>
      <c r="LY556" s="848">
        <v>2021</v>
      </c>
      <c r="LZ556" s="848">
        <v>2022</v>
      </c>
      <c r="MA556" s="848">
        <v>2020</v>
      </c>
      <c r="MB556" s="848">
        <v>2021</v>
      </c>
      <c r="MC556" s="848">
        <v>2022</v>
      </c>
      <c r="MD556" s="848">
        <v>2020</v>
      </c>
      <c r="ME556" s="848">
        <v>2021</v>
      </c>
      <c r="MF556" s="848">
        <v>2022</v>
      </c>
      <c r="MG556" s="848">
        <v>2020</v>
      </c>
      <c r="MH556" s="848">
        <v>2021</v>
      </c>
      <c r="MI556" s="848">
        <v>2022</v>
      </c>
      <c r="MJ556" s="848">
        <v>2020</v>
      </c>
      <c r="MK556" s="848">
        <v>2021</v>
      </c>
      <c r="ML556" s="848">
        <v>2022</v>
      </c>
      <c r="MM556" s="848">
        <v>2020</v>
      </c>
      <c r="MN556" s="848">
        <v>2021</v>
      </c>
      <c r="MO556" s="848">
        <v>2022</v>
      </c>
      <c r="MP556" s="848">
        <v>2020</v>
      </c>
      <c r="MQ556" s="848">
        <v>2021</v>
      </c>
      <c r="MR556" s="848">
        <v>2022</v>
      </c>
      <c r="MS556" s="848">
        <v>2020</v>
      </c>
      <c r="MT556" s="848">
        <v>2021</v>
      </c>
      <c r="MU556" s="848">
        <v>2022</v>
      </c>
      <c r="MV556" s="848">
        <v>2020</v>
      </c>
      <c r="MW556" s="848">
        <v>2021</v>
      </c>
      <c r="MX556" s="848">
        <v>2022</v>
      </c>
      <c r="MY556" s="848">
        <v>2020</v>
      </c>
      <c r="MZ556" s="848">
        <v>2021</v>
      </c>
      <c r="NA556" s="848">
        <v>2022</v>
      </c>
      <c r="NB556" s="848">
        <v>2020</v>
      </c>
      <c r="NC556" s="848">
        <v>2021</v>
      </c>
      <c r="ND556" s="848">
        <v>2022</v>
      </c>
      <c r="NE556" s="848">
        <v>2020</v>
      </c>
      <c r="NF556" s="848">
        <v>2021</v>
      </c>
      <c r="NG556" s="848">
        <v>2022</v>
      </c>
      <c r="NH556" s="848">
        <v>2020</v>
      </c>
      <c r="NI556" s="848">
        <v>2021</v>
      </c>
      <c r="NJ556" s="848">
        <v>2022</v>
      </c>
      <c r="NK556" s="848">
        <v>2020</v>
      </c>
      <c r="NL556" s="848">
        <v>2021</v>
      </c>
      <c r="NM556" s="848">
        <v>2022</v>
      </c>
      <c r="NN556" s="848">
        <v>2020</v>
      </c>
      <c r="NO556" s="848">
        <v>2021</v>
      </c>
      <c r="NP556" s="848">
        <v>2022</v>
      </c>
      <c r="NQ556" s="848">
        <v>2020</v>
      </c>
      <c r="NR556" s="848">
        <v>2021</v>
      </c>
      <c r="NS556" s="848">
        <v>2022</v>
      </c>
      <c r="NT556" s="848">
        <v>2020</v>
      </c>
      <c r="NU556" s="848">
        <v>2021</v>
      </c>
      <c r="NV556" s="848">
        <v>2022</v>
      </c>
      <c r="NW556" s="848">
        <v>2020</v>
      </c>
      <c r="NX556" s="848">
        <v>2021</v>
      </c>
      <c r="NY556" s="848">
        <v>2022</v>
      </c>
      <c r="NZ556" s="848">
        <v>2020</v>
      </c>
      <c r="OA556" s="848">
        <v>2021</v>
      </c>
      <c r="OB556" s="848">
        <v>2022</v>
      </c>
      <c r="OC556" s="848">
        <v>2020</v>
      </c>
      <c r="OD556" s="848">
        <v>2021</v>
      </c>
      <c r="OE556" s="848">
        <v>2022</v>
      </c>
      <c r="OF556" s="848">
        <v>2020</v>
      </c>
      <c r="OG556" s="848">
        <v>2021</v>
      </c>
      <c r="OH556" s="848">
        <v>2022</v>
      </c>
      <c r="OI556" s="848">
        <v>2020</v>
      </c>
      <c r="OJ556" s="848">
        <v>2021</v>
      </c>
      <c r="OK556" s="848">
        <v>2022</v>
      </c>
      <c r="OL556" s="848">
        <v>2020</v>
      </c>
      <c r="OM556" s="848">
        <v>2021</v>
      </c>
      <c r="ON556" s="848">
        <v>2022</v>
      </c>
      <c r="OO556" s="848">
        <v>2020</v>
      </c>
      <c r="OP556" s="848">
        <v>2021</v>
      </c>
      <c r="OQ556" s="848">
        <v>2022</v>
      </c>
      <c r="OR556" s="848">
        <v>2020</v>
      </c>
      <c r="OS556" s="848">
        <v>2021</v>
      </c>
      <c r="OT556" s="848">
        <v>2022</v>
      </c>
      <c r="OU556" s="848">
        <v>2020</v>
      </c>
      <c r="OV556" s="848">
        <v>2021</v>
      </c>
      <c r="OW556" s="848">
        <v>2022</v>
      </c>
      <c r="OX556" s="848">
        <v>2020</v>
      </c>
      <c r="OY556" s="848">
        <v>2021</v>
      </c>
      <c r="OZ556" s="848">
        <v>2022</v>
      </c>
      <c r="PA556" s="848">
        <v>2020</v>
      </c>
      <c r="PB556" s="848">
        <v>2021</v>
      </c>
      <c r="PC556" s="848">
        <v>2022</v>
      </c>
      <c r="PD556" s="848">
        <v>2020</v>
      </c>
      <c r="PE556" s="848">
        <v>2021</v>
      </c>
      <c r="PF556" s="848">
        <v>2022</v>
      </c>
      <c r="PG556" s="848">
        <v>2020</v>
      </c>
      <c r="PH556" s="848">
        <v>2021</v>
      </c>
      <c r="PI556" s="848">
        <v>2022</v>
      </c>
      <c r="PJ556" s="848">
        <v>2020</v>
      </c>
      <c r="PK556" s="848">
        <v>2021</v>
      </c>
      <c r="PL556" s="848">
        <v>2022</v>
      </c>
      <c r="PM556" s="848">
        <v>2020</v>
      </c>
      <c r="PN556" s="848">
        <v>2021</v>
      </c>
      <c r="PO556" s="848">
        <v>2022</v>
      </c>
      <c r="PP556" s="848">
        <v>2020</v>
      </c>
      <c r="PQ556" s="848">
        <v>2021</v>
      </c>
      <c r="PR556" s="848">
        <v>2022</v>
      </c>
      <c r="PS556" s="848">
        <v>2020</v>
      </c>
      <c r="PT556" s="848">
        <v>2021</v>
      </c>
      <c r="PU556" s="848">
        <v>2022</v>
      </c>
      <c r="PV556" s="848">
        <v>2020</v>
      </c>
      <c r="PW556" s="848">
        <v>2021</v>
      </c>
      <c r="PX556" s="848">
        <v>2022</v>
      </c>
      <c r="PY556" s="848">
        <v>2020</v>
      </c>
      <c r="PZ556" s="848">
        <v>2021</v>
      </c>
      <c r="QA556" s="848">
        <v>2022</v>
      </c>
      <c r="QB556" s="848">
        <v>2020</v>
      </c>
      <c r="QC556" s="848">
        <v>2021</v>
      </c>
      <c r="QD556" s="848">
        <v>2022</v>
      </c>
      <c r="QE556" s="848">
        <v>2020</v>
      </c>
      <c r="QF556" s="848">
        <v>2021</v>
      </c>
      <c r="QG556" s="848">
        <v>2022</v>
      </c>
      <c r="QH556" s="848">
        <v>2020</v>
      </c>
      <c r="QI556" s="848">
        <v>2021</v>
      </c>
      <c r="QJ556" s="848">
        <v>2022</v>
      </c>
      <c r="QK556" s="848">
        <v>2020</v>
      </c>
      <c r="QL556" s="848">
        <v>2021</v>
      </c>
      <c r="QM556" s="848">
        <v>2022</v>
      </c>
      <c r="QN556" s="848">
        <v>2020</v>
      </c>
      <c r="QO556" s="848">
        <v>2021</v>
      </c>
      <c r="QP556" s="848">
        <v>2022</v>
      </c>
      <c r="QQ556" s="848">
        <v>2020</v>
      </c>
      <c r="QR556" s="848">
        <v>2021</v>
      </c>
      <c r="QS556" s="848">
        <v>2022</v>
      </c>
      <c r="QT556" s="848">
        <v>2020</v>
      </c>
      <c r="QU556" s="848">
        <v>2021</v>
      </c>
      <c r="QV556" s="848">
        <v>2022</v>
      </c>
      <c r="QW556" s="848">
        <v>2020</v>
      </c>
      <c r="QX556" s="848">
        <v>2021</v>
      </c>
      <c r="QY556" s="848">
        <v>2022</v>
      </c>
      <c r="QZ556" s="848">
        <v>2020</v>
      </c>
      <c r="RA556" s="848">
        <v>2021</v>
      </c>
      <c r="RB556" s="848">
        <v>2022</v>
      </c>
      <c r="RC556" s="848">
        <v>2020</v>
      </c>
      <c r="RD556" s="848">
        <v>2021</v>
      </c>
      <c r="RE556" s="848">
        <v>2022</v>
      </c>
      <c r="RF556" s="848">
        <v>2020</v>
      </c>
      <c r="RG556" s="848">
        <v>2021</v>
      </c>
      <c r="RH556" s="848">
        <v>2022</v>
      </c>
      <c r="RI556" s="848">
        <v>2020</v>
      </c>
      <c r="RJ556" s="848">
        <v>2021</v>
      </c>
      <c r="RK556" s="848">
        <v>2022</v>
      </c>
      <c r="RL556" s="848">
        <v>2020</v>
      </c>
      <c r="RM556" s="848">
        <v>2021</v>
      </c>
      <c r="RN556" s="848">
        <v>2022</v>
      </c>
      <c r="RO556" s="848">
        <v>2020</v>
      </c>
      <c r="RP556" s="848">
        <v>2021</v>
      </c>
      <c r="RQ556" s="848">
        <v>2022</v>
      </c>
      <c r="RR556" s="848">
        <v>2020</v>
      </c>
      <c r="RS556" s="848">
        <v>2021</v>
      </c>
      <c r="RT556" s="848">
        <v>2022</v>
      </c>
      <c r="RU556" s="848">
        <v>2020</v>
      </c>
      <c r="RV556" s="848">
        <v>2021</v>
      </c>
      <c r="RW556" s="848">
        <v>2022</v>
      </c>
      <c r="RX556" s="848">
        <v>2020</v>
      </c>
      <c r="RY556" s="848">
        <v>2021</v>
      </c>
      <c r="RZ556" s="848">
        <v>2022</v>
      </c>
      <c r="SA556" s="848">
        <v>2020</v>
      </c>
      <c r="SB556" s="848">
        <v>2021</v>
      </c>
      <c r="SC556" s="848">
        <v>2022</v>
      </c>
      <c r="SD556" s="848">
        <v>2020</v>
      </c>
      <c r="SE556" s="848">
        <v>2021</v>
      </c>
      <c r="SF556" s="848">
        <v>2022</v>
      </c>
      <c r="SG556" s="848">
        <v>2020</v>
      </c>
      <c r="SH556" s="848">
        <v>2021</v>
      </c>
      <c r="SI556" s="848">
        <v>2022</v>
      </c>
      <c r="SJ556" s="848">
        <v>2020</v>
      </c>
      <c r="SK556" s="848">
        <v>2021</v>
      </c>
      <c r="SL556" s="848">
        <v>2022</v>
      </c>
      <c r="SM556" s="848">
        <v>2020</v>
      </c>
      <c r="SN556" s="848">
        <v>2021</v>
      </c>
      <c r="SO556" s="848">
        <v>2022</v>
      </c>
      <c r="SP556" s="848">
        <v>2020</v>
      </c>
      <c r="SQ556" s="848">
        <v>2021</v>
      </c>
      <c r="SR556" s="848">
        <v>2022</v>
      </c>
      <c r="SS556" s="848">
        <v>2020</v>
      </c>
      <c r="ST556" s="848">
        <v>2021</v>
      </c>
      <c r="SU556" s="848">
        <v>2022</v>
      </c>
      <c r="SV556" s="848">
        <v>2020</v>
      </c>
      <c r="SW556" s="848">
        <v>2021</v>
      </c>
      <c r="SX556" s="848">
        <v>2022</v>
      </c>
      <c r="SY556" s="848">
        <v>2020</v>
      </c>
      <c r="SZ556" s="848">
        <v>2021</v>
      </c>
      <c r="TA556" s="848">
        <v>2022</v>
      </c>
      <c r="TB556" s="848">
        <v>2020</v>
      </c>
      <c r="TC556" s="848">
        <v>2021</v>
      </c>
      <c r="TD556" s="848">
        <v>2022</v>
      </c>
      <c r="TE556" s="848">
        <v>2020</v>
      </c>
      <c r="TF556" s="848">
        <v>2021</v>
      </c>
      <c r="TG556" s="848">
        <v>2022</v>
      </c>
      <c r="TH556" s="848">
        <v>2020</v>
      </c>
      <c r="TI556" s="848">
        <v>2021</v>
      </c>
      <c r="TJ556" s="848">
        <v>2022</v>
      </c>
      <c r="TK556" s="848">
        <v>2020</v>
      </c>
      <c r="TL556" s="848">
        <v>2021</v>
      </c>
      <c r="TM556" s="848">
        <v>2022</v>
      </c>
      <c r="TN556" s="848">
        <v>2020</v>
      </c>
      <c r="TO556" s="848">
        <v>2021</v>
      </c>
      <c r="TP556" s="848">
        <v>2022</v>
      </c>
      <c r="TQ556" s="848">
        <v>2020</v>
      </c>
      <c r="TR556" s="848">
        <v>2021</v>
      </c>
      <c r="TS556" s="848">
        <v>2022</v>
      </c>
      <c r="TT556" s="848">
        <v>2020</v>
      </c>
      <c r="TU556" s="848">
        <v>2021</v>
      </c>
      <c r="TV556" s="848">
        <v>2022</v>
      </c>
      <c r="TW556" s="848">
        <v>2020</v>
      </c>
      <c r="TX556" s="848">
        <v>2021</v>
      </c>
      <c r="TY556" s="848">
        <v>2022</v>
      </c>
      <c r="TZ556" s="848">
        <v>2020</v>
      </c>
      <c r="UA556" s="848">
        <v>2021</v>
      </c>
      <c r="UB556" s="848">
        <v>2022</v>
      </c>
      <c r="UC556" s="848">
        <v>2020</v>
      </c>
      <c r="UD556" s="848">
        <v>2021</v>
      </c>
      <c r="UE556" s="848">
        <v>2022</v>
      </c>
      <c r="UF556" s="848">
        <v>2020</v>
      </c>
      <c r="UG556" s="848">
        <v>2021</v>
      </c>
      <c r="UH556" s="848">
        <v>2022</v>
      </c>
      <c r="UI556" s="848">
        <v>2020</v>
      </c>
      <c r="UJ556" s="848">
        <v>2021</v>
      </c>
      <c r="UK556" s="848">
        <v>2022</v>
      </c>
      <c r="UL556" s="848">
        <v>2020</v>
      </c>
      <c r="UM556" s="848">
        <v>2021</v>
      </c>
      <c r="UN556" s="848">
        <v>2022</v>
      </c>
      <c r="UO556" s="848">
        <v>2020</v>
      </c>
      <c r="UP556" s="848">
        <v>2021</v>
      </c>
      <c r="UQ556" s="848">
        <v>2022</v>
      </c>
      <c r="UR556" s="848">
        <v>2020</v>
      </c>
      <c r="US556" s="848">
        <v>2021</v>
      </c>
      <c r="UT556" s="848">
        <v>2022</v>
      </c>
      <c r="UU556" s="848">
        <v>2020</v>
      </c>
      <c r="UV556" s="848">
        <v>2021</v>
      </c>
      <c r="UW556" s="848">
        <v>2022</v>
      </c>
      <c r="UX556" s="848">
        <v>2020</v>
      </c>
      <c r="UY556" s="848">
        <v>2021</v>
      </c>
      <c r="UZ556" s="848">
        <v>2022</v>
      </c>
      <c r="VA556" s="848">
        <v>2020</v>
      </c>
      <c r="VB556" s="848">
        <v>2021</v>
      </c>
      <c r="VC556" s="848">
        <v>2022</v>
      </c>
      <c r="VD556" s="848">
        <v>2020</v>
      </c>
      <c r="VE556" s="848">
        <v>2021</v>
      </c>
      <c r="VF556" s="848">
        <v>2022</v>
      </c>
      <c r="VG556" s="848">
        <v>2020</v>
      </c>
      <c r="VH556" s="848">
        <v>2021</v>
      </c>
      <c r="VI556" s="848">
        <v>2022</v>
      </c>
      <c r="VJ556" s="848">
        <v>2020</v>
      </c>
      <c r="VK556" s="848">
        <v>2021</v>
      </c>
      <c r="VL556" s="848">
        <v>2022</v>
      </c>
      <c r="VM556" s="848">
        <v>2020</v>
      </c>
      <c r="VN556" s="848">
        <v>2021</v>
      </c>
      <c r="VO556" s="848">
        <v>2022</v>
      </c>
      <c r="VP556" s="848">
        <v>2020</v>
      </c>
      <c r="VQ556" s="848">
        <v>2021</v>
      </c>
      <c r="VR556" s="848">
        <v>2022</v>
      </c>
      <c r="VS556" s="848">
        <v>2020</v>
      </c>
      <c r="VT556" s="848">
        <v>2021</v>
      </c>
      <c r="VU556" s="848">
        <v>2022</v>
      </c>
      <c r="VV556" s="848">
        <v>2020</v>
      </c>
      <c r="VW556" s="848">
        <v>2021</v>
      </c>
      <c r="VX556" s="848">
        <v>2022</v>
      </c>
      <c r="VY556" s="848">
        <v>2020</v>
      </c>
      <c r="VZ556" s="848">
        <v>2021</v>
      </c>
      <c r="WA556" s="848">
        <v>2022</v>
      </c>
      <c r="WB556" s="848">
        <v>2020</v>
      </c>
      <c r="WC556" s="848">
        <v>2021</v>
      </c>
      <c r="WD556" s="848">
        <v>2022</v>
      </c>
      <c r="WE556" s="848">
        <v>2020</v>
      </c>
      <c r="WF556" s="848">
        <v>2021</v>
      </c>
      <c r="WG556" s="848">
        <v>2022</v>
      </c>
      <c r="WH556" s="848">
        <v>2020</v>
      </c>
      <c r="WI556" s="848">
        <v>2021</v>
      </c>
      <c r="WJ556" s="848">
        <v>2022</v>
      </c>
      <c r="WK556" s="848">
        <v>2020</v>
      </c>
      <c r="WL556" s="848">
        <v>2021</v>
      </c>
      <c r="WM556" s="848">
        <v>2022</v>
      </c>
      <c r="WN556" s="848">
        <v>2020</v>
      </c>
      <c r="WO556" s="848">
        <v>2021</v>
      </c>
      <c r="WP556" s="848">
        <v>2022</v>
      </c>
      <c r="WQ556" s="848">
        <v>2020</v>
      </c>
      <c r="WR556" s="848">
        <v>2021</v>
      </c>
      <c r="WS556" s="848">
        <v>2022</v>
      </c>
      <c r="WT556" s="848">
        <v>2020</v>
      </c>
      <c r="WU556" s="848">
        <v>2021</v>
      </c>
      <c r="WV556" s="848">
        <v>2022</v>
      </c>
      <c r="WW556" s="848">
        <v>2020</v>
      </c>
      <c r="WX556" s="848">
        <v>2021</v>
      </c>
      <c r="WY556" s="848">
        <v>2022</v>
      </c>
      <c r="WZ556" s="848">
        <v>2020</v>
      </c>
      <c r="XA556" s="848">
        <v>2021</v>
      </c>
      <c r="XB556" s="848">
        <v>2022</v>
      </c>
      <c r="XC556" s="848">
        <v>2020</v>
      </c>
      <c r="XD556" s="848">
        <v>2021</v>
      </c>
      <c r="XE556" s="848">
        <v>2022</v>
      </c>
      <c r="XF556" s="848">
        <v>2020</v>
      </c>
      <c r="XG556" s="848">
        <v>2021</v>
      </c>
      <c r="XH556" s="848">
        <v>2022</v>
      </c>
      <c r="XI556" s="848">
        <v>2020</v>
      </c>
      <c r="XJ556" s="848">
        <v>2021</v>
      </c>
      <c r="XK556" s="848">
        <v>2022</v>
      </c>
      <c r="XL556" s="848">
        <v>2020</v>
      </c>
      <c r="XM556" s="848">
        <v>2021</v>
      </c>
      <c r="XN556" s="848">
        <v>2022</v>
      </c>
      <c r="XO556" s="848">
        <v>2020</v>
      </c>
      <c r="XP556" s="848">
        <v>2021</v>
      </c>
      <c r="XQ556" s="848">
        <v>2022</v>
      </c>
      <c r="XR556" s="848">
        <v>2020</v>
      </c>
      <c r="XS556" s="848">
        <v>2021</v>
      </c>
      <c r="XT556" s="848">
        <v>2022</v>
      </c>
      <c r="XU556" s="848">
        <v>2020</v>
      </c>
      <c r="XV556" s="848">
        <v>2021</v>
      </c>
      <c r="XW556" s="848">
        <v>2022</v>
      </c>
      <c r="XX556" s="848">
        <v>2020</v>
      </c>
      <c r="XY556" s="848">
        <v>2021</v>
      </c>
      <c r="XZ556" s="848">
        <v>2022</v>
      </c>
      <c r="YA556" s="848">
        <v>2020</v>
      </c>
      <c r="YB556" s="848">
        <v>2021</v>
      </c>
      <c r="YC556" s="848">
        <v>2022</v>
      </c>
      <c r="YD556" s="848">
        <v>2020</v>
      </c>
      <c r="YE556" s="848">
        <v>2021</v>
      </c>
      <c r="YF556" s="848">
        <v>2022</v>
      </c>
      <c r="YG556" s="848">
        <v>2020</v>
      </c>
      <c r="YH556" s="848">
        <v>2021</v>
      </c>
      <c r="YI556" s="848">
        <v>2022</v>
      </c>
      <c r="YJ556" s="848">
        <v>2020</v>
      </c>
      <c r="YK556" s="848">
        <v>2021</v>
      </c>
      <c r="YL556" s="848">
        <v>2022</v>
      </c>
      <c r="YM556" s="848">
        <v>2020</v>
      </c>
      <c r="YN556" s="848">
        <v>2021</v>
      </c>
      <c r="YO556" s="848">
        <v>2022</v>
      </c>
      <c r="YP556" s="848">
        <v>2020</v>
      </c>
      <c r="YQ556" s="848">
        <v>2021</v>
      </c>
      <c r="YR556" s="848">
        <v>2022</v>
      </c>
      <c r="YS556" s="848">
        <v>2020</v>
      </c>
      <c r="YT556" s="848">
        <v>2021</v>
      </c>
      <c r="YU556" s="848">
        <v>2022</v>
      </c>
      <c r="YV556" s="848">
        <v>2020</v>
      </c>
      <c r="YW556" s="848">
        <v>2021</v>
      </c>
      <c r="YX556" s="848">
        <v>2022</v>
      </c>
      <c r="YY556" s="848">
        <v>2020</v>
      </c>
      <c r="YZ556" s="848">
        <v>2021</v>
      </c>
      <c r="ZA556" s="848">
        <v>2022</v>
      </c>
      <c r="ZB556" s="848">
        <v>2020</v>
      </c>
      <c r="ZC556" s="848">
        <v>2021</v>
      </c>
      <c r="ZD556" s="848">
        <v>2022</v>
      </c>
      <c r="ZE556" s="848">
        <v>2020</v>
      </c>
      <c r="ZF556" s="848">
        <v>2021</v>
      </c>
      <c r="ZG556" s="848">
        <v>2022</v>
      </c>
      <c r="ZH556" s="848">
        <v>2020</v>
      </c>
      <c r="ZI556" s="848">
        <v>2021</v>
      </c>
      <c r="ZJ556" s="848">
        <v>2022</v>
      </c>
      <c r="ZK556" s="848">
        <v>2020</v>
      </c>
      <c r="ZL556" s="848">
        <v>2021</v>
      </c>
      <c r="ZM556" s="848">
        <v>2022</v>
      </c>
      <c r="ZN556" s="848">
        <v>2020</v>
      </c>
      <c r="ZO556" s="848">
        <v>2021</v>
      </c>
      <c r="ZP556" s="848">
        <v>2022</v>
      </c>
      <c r="ZQ556" s="848">
        <v>2020</v>
      </c>
      <c r="ZR556" s="848">
        <v>2021</v>
      </c>
      <c r="ZS556" s="848">
        <v>2022</v>
      </c>
      <c r="ZT556" s="848">
        <v>2020</v>
      </c>
      <c r="ZU556" s="848">
        <v>2021</v>
      </c>
      <c r="ZV556" s="848">
        <v>2022</v>
      </c>
      <c r="ZW556" s="848">
        <v>2020</v>
      </c>
      <c r="ZX556" s="848">
        <v>2021</v>
      </c>
      <c r="ZY556" s="848">
        <v>2022</v>
      </c>
      <c r="ZZ556" s="848">
        <v>2020</v>
      </c>
      <c r="AAA556" s="848">
        <v>2021</v>
      </c>
      <c r="AAB556" s="848">
        <v>2022</v>
      </c>
      <c r="AAC556" s="848">
        <v>2020</v>
      </c>
      <c r="AAD556" s="848">
        <v>2021</v>
      </c>
      <c r="AAE556" s="848">
        <v>2022</v>
      </c>
      <c r="AAF556" s="848">
        <v>2020</v>
      </c>
      <c r="AAG556" s="848">
        <v>2021</v>
      </c>
      <c r="AAH556" s="848">
        <v>2022</v>
      </c>
      <c r="AAI556" s="848">
        <v>2020</v>
      </c>
      <c r="AAJ556" s="848">
        <v>2021</v>
      </c>
      <c r="AAK556" s="848">
        <v>2022</v>
      </c>
      <c r="AAL556" s="848">
        <v>2020</v>
      </c>
      <c r="AAM556" s="848">
        <v>2021</v>
      </c>
      <c r="AAN556" s="848">
        <v>2022</v>
      </c>
      <c r="AAO556" s="848">
        <v>2020</v>
      </c>
      <c r="AAP556" s="848">
        <v>2021</v>
      </c>
      <c r="AAQ556" s="848">
        <v>2022</v>
      </c>
      <c r="AAR556" s="848">
        <v>2020</v>
      </c>
      <c r="AAS556" s="848">
        <v>2021</v>
      </c>
      <c r="AAT556" s="848">
        <v>2022</v>
      </c>
      <c r="AAU556" s="848">
        <v>2020</v>
      </c>
      <c r="AAV556" s="848">
        <v>2021</v>
      </c>
      <c r="AAW556" s="848">
        <v>2022</v>
      </c>
      <c r="AAX556" s="848">
        <v>2020</v>
      </c>
      <c r="AAY556" s="848">
        <v>2021</v>
      </c>
      <c r="AAZ556" s="848">
        <v>2022</v>
      </c>
      <c r="ABA556" s="848">
        <v>2020</v>
      </c>
      <c r="ABB556" s="848">
        <v>2021</v>
      </c>
      <c r="ABC556" s="848">
        <v>2022</v>
      </c>
      <c r="ABD556" s="848">
        <v>2020</v>
      </c>
      <c r="ABE556" s="848">
        <v>2021</v>
      </c>
      <c r="ABF556" s="848">
        <v>2022</v>
      </c>
      <c r="ABG556" s="848">
        <v>2020</v>
      </c>
      <c r="ABH556" s="848">
        <v>2021</v>
      </c>
      <c r="ABI556" s="848">
        <v>2022</v>
      </c>
      <c r="ABJ556" s="848">
        <v>2020</v>
      </c>
      <c r="ABK556" s="848">
        <v>2021</v>
      </c>
      <c r="ABL556" s="848">
        <v>2022</v>
      </c>
      <c r="ABM556" s="848">
        <v>2020</v>
      </c>
      <c r="ABN556" s="848">
        <v>2021</v>
      </c>
      <c r="ABO556" s="848">
        <v>2022</v>
      </c>
      <c r="ABP556" s="848">
        <v>2020</v>
      </c>
      <c r="ABQ556" s="848">
        <v>2021</v>
      </c>
      <c r="ABR556" s="848">
        <v>2022</v>
      </c>
      <c r="ABS556" s="848">
        <v>2020</v>
      </c>
      <c r="ABT556" s="848">
        <v>2021</v>
      </c>
      <c r="ABU556" s="848">
        <v>2022</v>
      </c>
      <c r="ABV556" s="848">
        <v>2020</v>
      </c>
      <c r="ABW556" s="848">
        <v>2021</v>
      </c>
      <c r="ABX556" s="848">
        <v>2022</v>
      </c>
      <c r="ABY556" s="848">
        <v>2020</v>
      </c>
      <c r="ABZ556" s="848">
        <v>2021</v>
      </c>
      <c r="ACA556" s="848">
        <v>2022</v>
      </c>
      <c r="ACB556" s="848">
        <v>2020</v>
      </c>
      <c r="ACC556" s="848">
        <v>2021</v>
      </c>
      <c r="ACD556" s="848">
        <v>2022</v>
      </c>
      <c r="ACE556" s="848">
        <v>2020</v>
      </c>
      <c r="ACF556" s="848">
        <v>2021</v>
      </c>
      <c r="ACG556" s="848">
        <v>2022</v>
      </c>
      <c r="ACH556" s="848">
        <v>2020</v>
      </c>
      <c r="ACI556" s="848">
        <v>2021</v>
      </c>
      <c r="ACJ556" s="848">
        <v>2022</v>
      </c>
      <c r="ACK556" s="848">
        <v>2020</v>
      </c>
      <c r="ACL556" s="848">
        <v>2021</v>
      </c>
      <c r="ACM556" s="848">
        <v>2022</v>
      </c>
      <c r="ACN556" s="848">
        <v>2020</v>
      </c>
      <c r="ACO556" s="848">
        <v>2021</v>
      </c>
      <c r="ACP556" s="848">
        <v>2022</v>
      </c>
      <c r="ACQ556" s="848">
        <v>2020</v>
      </c>
      <c r="ACR556" s="848">
        <v>2021</v>
      </c>
      <c r="ACS556" s="848">
        <v>2022</v>
      </c>
      <c r="ACT556" s="848">
        <v>2020</v>
      </c>
      <c r="ACU556" s="848">
        <v>2021</v>
      </c>
      <c r="ACV556" s="848">
        <v>2022</v>
      </c>
      <c r="ACW556" s="848">
        <v>2020</v>
      </c>
      <c r="ACX556" s="848">
        <v>2021</v>
      </c>
      <c r="ACY556" s="848">
        <v>2022</v>
      </c>
      <c r="ACZ556" s="848">
        <v>2020</v>
      </c>
      <c r="ADA556" s="848">
        <v>2021</v>
      </c>
      <c r="ADB556" s="848">
        <v>2022</v>
      </c>
      <c r="ADC556" s="848">
        <v>2020</v>
      </c>
      <c r="ADD556" s="848">
        <v>2021</v>
      </c>
      <c r="ADE556" s="848">
        <v>2022</v>
      </c>
      <c r="ADF556" s="848">
        <v>2020</v>
      </c>
      <c r="ADG556" s="848">
        <v>2021</v>
      </c>
      <c r="ADH556" s="848">
        <v>2022</v>
      </c>
      <c r="ADI556" s="848">
        <v>2020</v>
      </c>
      <c r="ADJ556" s="848">
        <v>2021</v>
      </c>
      <c r="ADK556" s="848">
        <v>2022</v>
      </c>
      <c r="ADL556" s="848">
        <v>2020</v>
      </c>
      <c r="ADM556" s="848">
        <v>2021</v>
      </c>
      <c r="ADN556" s="848">
        <v>2022</v>
      </c>
      <c r="ADO556" s="848">
        <v>2020</v>
      </c>
      <c r="ADP556" s="848">
        <v>2021</v>
      </c>
      <c r="ADQ556" s="848">
        <v>2022</v>
      </c>
      <c r="ADR556" s="848">
        <v>2020</v>
      </c>
      <c r="ADS556" s="848">
        <v>2021</v>
      </c>
      <c r="ADT556" s="848">
        <v>2022</v>
      </c>
      <c r="ADU556" s="848">
        <v>2020</v>
      </c>
      <c r="ADV556" s="848">
        <v>2021</v>
      </c>
      <c r="ADW556" s="848">
        <v>2022</v>
      </c>
      <c r="ADX556" s="848">
        <v>2020</v>
      </c>
      <c r="ADY556" s="848">
        <v>2021</v>
      </c>
      <c r="ADZ556" s="848">
        <v>2022</v>
      </c>
      <c r="AEA556" s="848">
        <v>2020</v>
      </c>
      <c r="AEB556" s="848">
        <v>2021</v>
      </c>
      <c r="AEC556" s="848">
        <v>2022</v>
      </c>
      <c r="AED556" s="848">
        <v>2020</v>
      </c>
      <c r="AEE556" s="848">
        <v>2021</v>
      </c>
      <c r="AEF556" s="848">
        <v>2022</v>
      </c>
      <c r="AEG556" s="848">
        <v>2020</v>
      </c>
      <c r="AEH556" s="848">
        <v>2021</v>
      </c>
      <c r="AEI556" s="848">
        <v>2022</v>
      </c>
      <c r="AEJ556" s="848">
        <v>2020</v>
      </c>
      <c r="AEK556" s="848">
        <v>2021</v>
      </c>
      <c r="AEL556" s="848">
        <v>2022</v>
      </c>
      <c r="AEM556" s="848">
        <v>2020</v>
      </c>
      <c r="AEN556" s="848">
        <v>2021</v>
      </c>
      <c r="AEO556" s="848">
        <v>2022</v>
      </c>
      <c r="AEP556" s="848">
        <v>2020</v>
      </c>
      <c r="AEQ556" s="848">
        <v>2021</v>
      </c>
      <c r="AER556" s="848">
        <v>2022</v>
      </c>
      <c r="AES556" s="848">
        <v>2020</v>
      </c>
      <c r="AET556" s="848">
        <v>2021</v>
      </c>
      <c r="AEU556" s="848">
        <v>2022</v>
      </c>
      <c r="AEV556" s="848">
        <v>2020</v>
      </c>
      <c r="AEW556" s="848">
        <v>2021</v>
      </c>
      <c r="AEX556" s="848">
        <v>2022</v>
      </c>
      <c r="AEY556" s="848">
        <v>2020</v>
      </c>
      <c r="AEZ556" s="848">
        <v>2021</v>
      </c>
      <c r="AFA556" s="848">
        <v>2022</v>
      </c>
      <c r="AFB556" s="848">
        <v>2020</v>
      </c>
      <c r="AFC556" s="848">
        <v>2021</v>
      </c>
      <c r="AFD556" s="848">
        <v>2022</v>
      </c>
      <c r="AFE556" s="848">
        <v>2020</v>
      </c>
      <c r="AFF556" s="848">
        <v>2021</v>
      </c>
      <c r="AFG556" s="848">
        <v>2022</v>
      </c>
      <c r="AFH556" s="848">
        <v>2020</v>
      </c>
      <c r="AFI556" s="848">
        <v>2021</v>
      </c>
      <c r="AFJ556" s="848">
        <v>2022</v>
      </c>
      <c r="AFK556" s="848">
        <v>2020</v>
      </c>
      <c r="AFL556" s="848">
        <v>2021</v>
      </c>
      <c r="AFM556" s="848">
        <v>2022</v>
      </c>
      <c r="AFN556" s="848">
        <v>2020</v>
      </c>
      <c r="AFO556" s="848">
        <v>2021</v>
      </c>
      <c r="AFP556" s="848">
        <v>2022</v>
      </c>
      <c r="AFQ556" s="848">
        <v>2020</v>
      </c>
      <c r="AFR556" s="848">
        <v>2021</v>
      </c>
      <c r="AFS556" s="848">
        <v>2022</v>
      </c>
      <c r="AFT556" s="848">
        <v>2020</v>
      </c>
      <c r="AFU556" s="848">
        <v>2021</v>
      </c>
      <c r="AFV556" s="848">
        <v>2022</v>
      </c>
      <c r="AFW556" s="848">
        <v>2020</v>
      </c>
      <c r="AFX556" s="848">
        <v>2021</v>
      </c>
      <c r="AFY556" s="848">
        <v>2022</v>
      </c>
      <c r="AFZ556" s="848">
        <v>2020</v>
      </c>
      <c r="AGA556" s="848">
        <v>2021</v>
      </c>
      <c r="AGB556" s="848">
        <v>2022</v>
      </c>
      <c r="AGC556" s="848">
        <v>2020</v>
      </c>
      <c r="AGD556" s="848">
        <v>2021</v>
      </c>
      <c r="AGE556" s="848">
        <v>2022</v>
      </c>
      <c r="AGF556" s="848">
        <v>2020</v>
      </c>
      <c r="AGG556" s="848">
        <v>2021</v>
      </c>
      <c r="AGH556" s="848">
        <v>2022</v>
      </c>
      <c r="AGI556" s="848">
        <v>2020</v>
      </c>
      <c r="AGJ556" s="848">
        <v>2021</v>
      </c>
      <c r="AGK556" s="848">
        <v>2022</v>
      </c>
      <c r="AGL556" s="848">
        <v>2020</v>
      </c>
      <c r="AGM556" s="848">
        <v>2021</v>
      </c>
      <c r="AGN556" s="848">
        <v>2022</v>
      </c>
      <c r="AGO556" s="848">
        <v>2020</v>
      </c>
      <c r="AGP556" s="848">
        <v>2021</v>
      </c>
      <c r="AGQ556" s="848">
        <v>2022</v>
      </c>
      <c r="AGR556" s="848">
        <v>2020</v>
      </c>
      <c r="AGS556" s="848">
        <v>2021</v>
      </c>
      <c r="AGT556" s="848">
        <v>2022</v>
      </c>
      <c r="AGU556" s="848">
        <v>2020</v>
      </c>
      <c r="AGV556" s="848">
        <v>2021</v>
      </c>
      <c r="AGW556" s="848">
        <v>2022</v>
      </c>
      <c r="AGX556" s="848">
        <v>2020</v>
      </c>
      <c r="AGY556" s="848">
        <v>2021</v>
      </c>
      <c r="AGZ556" s="848">
        <v>2022</v>
      </c>
      <c r="AHA556" s="848">
        <v>2020</v>
      </c>
      <c r="AHB556" s="848">
        <v>2021</v>
      </c>
      <c r="AHC556" s="848">
        <v>2022</v>
      </c>
      <c r="AHD556" s="848">
        <v>2020</v>
      </c>
      <c r="AHE556" s="848">
        <v>2021</v>
      </c>
      <c r="AHF556" s="848">
        <v>2022</v>
      </c>
      <c r="AHG556" s="848">
        <v>2020</v>
      </c>
      <c r="AHH556" s="848">
        <v>2021</v>
      </c>
      <c r="AHI556" s="848">
        <v>2022</v>
      </c>
      <c r="AHJ556" s="848">
        <v>2020</v>
      </c>
      <c r="AHK556" s="848">
        <v>2021</v>
      </c>
      <c r="AHL556" s="848">
        <v>2022</v>
      </c>
      <c r="AHM556" s="848">
        <v>2020</v>
      </c>
      <c r="AHN556" s="848">
        <v>2021</v>
      </c>
      <c r="AHO556" s="848">
        <v>2022</v>
      </c>
      <c r="AHP556" s="848">
        <v>2020</v>
      </c>
      <c r="AHQ556" s="848">
        <v>2021</v>
      </c>
      <c r="AHR556" s="848">
        <v>2022</v>
      </c>
      <c r="AHS556" s="848">
        <v>2020</v>
      </c>
      <c r="AHT556" s="848">
        <v>2021</v>
      </c>
      <c r="AHU556" s="848">
        <v>2022</v>
      </c>
      <c r="AHV556" s="848">
        <v>2020</v>
      </c>
      <c r="AHW556" s="848">
        <v>2021</v>
      </c>
      <c r="AHX556" s="848">
        <v>2022</v>
      </c>
      <c r="AHY556" s="848">
        <v>2020</v>
      </c>
      <c r="AHZ556" s="848">
        <v>2021</v>
      </c>
      <c r="AIA556" s="848">
        <v>2022</v>
      </c>
      <c r="AIB556" s="848">
        <v>2020</v>
      </c>
      <c r="AIC556" s="848">
        <v>2021</v>
      </c>
      <c r="AID556" s="848">
        <v>2022</v>
      </c>
      <c r="AIE556" s="848">
        <v>2020</v>
      </c>
      <c r="AIF556" s="848">
        <v>2021</v>
      </c>
      <c r="AIG556" s="848">
        <v>2022</v>
      </c>
      <c r="AIH556" s="848">
        <v>2020</v>
      </c>
      <c r="AII556" s="848">
        <v>2021</v>
      </c>
      <c r="AIJ556" s="848">
        <v>2022</v>
      </c>
      <c r="AIK556" s="848">
        <v>2020</v>
      </c>
      <c r="AIL556" s="848">
        <v>2021</v>
      </c>
      <c r="AIM556" s="848">
        <v>2022</v>
      </c>
      <c r="AIN556" s="848">
        <v>2020</v>
      </c>
      <c r="AIO556" s="848">
        <v>2021</v>
      </c>
      <c r="AIP556" s="848">
        <v>2022</v>
      </c>
      <c r="AIQ556" s="848">
        <v>2020</v>
      </c>
      <c r="AIR556" s="848">
        <v>2021</v>
      </c>
      <c r="AIS556" s="848">
        <v>2022</v>
      </c>
      <c r="AIT556" s="848">
        <v>2020</v>
      </c>
      <c r="AIU556" s="848">
        <v>2021</v>
      </c>
      <c r="AIV556" s="848">
        <v>2022</v>
      </c>
      <c r="AIW556" s="848">
        <v>2020</v>
      </c>
      <c r="AIX556" s="848">
        <v>2021</v>
      </c>
      <c r="AIY556" s="848">
        <v>2022</v>
      </c>
      <c r="AIZ556" s="848">
        <v>2020</v>
      </c>
      <c r="AJA556" s="848">
        <v>2021</v>
      </c>
      <c r="AJB556" s="848">
        <v>2022</v>
      </c>
      <c r="AJC556" s="848">
        <v>2020</v>
      </c>
      <c r="AJD556" s="848">
        <v>2021</v>
      </c>
      <c r="AJE556" s="848">
        <v>2022</v>
      </c>
      <c r="AJF556" s="848">
        <v>2020</v>
      </c>
      <c r="AJG556" s="848">
        <v>2021</v>
      </c>
      <c r="AJH556" s="848">
        <v>2022</v>
      </c>
      <c r="AJI556" s="848">
        <v>2020</v>
      </c>
      <c r="AJJ556" s="848">
        <v>2021</v>
      </c>
      <c r="AJK556" s="848">
        <v>2022</v>
      </c>
      <c r="AJL556" s="848">
        <v>2020</v>
      </c>
      <c r="AJM556" s="848">
        <v>2021</v>
      </c>
      <c r="AJN556" s="848">
        <v>2022</v>
      </c>
      <c r="AJO556" s="848">
        <v>2020</v>
      </c>
      <c r="AJP556" s="848">
        <v>2021</v>
      </c>
      <c r="AJQ556" s="848">
        <v>2022</v>
      </c>
      <c r="AJR556" s="848">
        <v>2020</v>
      </c>
      <c r="AJS556" s="848">
        <v>2021</v>
      </c>
      <c r="AJT556" s="848">
        <v>2022</v>
      </c>
      <c r="AJU556" s="848">
        <v>2020</v>
      </c>
      <c r="AJV556" s="848">
        <v>2021</v>
      </c>
      <c r="AJW556" s="848">
        <v>2022</v>
      </c>
      <c r="AJX556" s="848">
        <v>2020</v>
      </c>
      <c r="AJY556" s="848">
        <v>2021</v>
      </c>
      <c r="AJZ556" s="848">
        <v>2022</v>
      </c>
      <c r="AKA556" s="848">
        <v>2020</v>
      </c>
      <c r="AKB556" s="848">
        <v>2021</v>
      </c>
      <c r="AKC556" s="848">
        <v>2022</v>
      </c>
      <c r="AKD556" s="848">
        <v>2020</v>
      </c>
      <c r="AKE556" s="848">
        <v>2021</v>
      </c>
      <c r="AKF556" s="848">
        <v>2022</v>
      </c>
      <c r="AKG556" s="848">
        <v>2020</v>
      </c>
      <c r="AKH556" s="848">
        <v>2021</v>
      </c>
      <c r="AKI556" s="848">
        <v>2022</v>
      </c>
      <c r="AKJ556" s="848">
        <v>2020</v>
      </c>
      <c r="AKK556" s="848">
        <v>2021</v>
      </c>
      <c r="AKL556" s="848">
        <v>2022</v>
      </c>
      <c r="AKM556" s="848">
        <v>2020</v>
      </c>
      <c r="AKN556" s="848">
        <v>2021</v>
      </c>
      <c r="AKO556" s="848">
        <v>2022</v>
      </c>
      <c r="AKP556" s="848">
        <v>2020</v>
      </c>
      <c r="AKQ556" s="848">
        <v>2021</v>
      </c>
      <c r="AKR556" s="848">
        <v>2022</v>
      </c>
      <c r="AKS556" s="848">
        <v>2020</v>
      </c>
      <c r="AKT556" s="848">
        <v>2021</v>
      </c>
      <c r="AKU556" s="848">
        <v>2022</v>
      </c>
      <c r="AKV556" s="848">
        <v>2020</v>
      </c>
      <c r="AKW556" s="848">
        <v>2021</v>
      </c>
      <c r="AKX556" s="848">
        <v>2022</v>
      </c>
      <c r="AKY556" s="848">
        <v>2020</v>
      </c>
      <c r="AKZ556" s="848">
        <v>2021</v>
      </c>
      <c r="ALA556" s="848">
        <v>2022</v>
      </c>
      <c r="ALB556" s="848">
        <v>2020</v>
      </c>
      <c r="ALC556" s="848">
        <v>2021</v>
      </c>
      <c r="ALD556" s="848">
        <v>2022</v>
      </c>
      <c r="ALE556" s="848">
        <v>2020</v>
      </c>
      <c r="ALF556" s="848">
        <v>2021</v>
      </c>
      <c r="ALG556" s="848">
        <v>2022</v>
      </c>
      <c r="ALH556" s="848">
        <v>2020</v>
      </c>
      <c r="ALI556" s="848">
        <v>2021</v>
      </c>
      <c r="ALJ556" s="848">
        <v>2022</v>
      </c>
      <c r="ALK556" s="848">
        <v>2020</v>
      </c>
      <c r="ALL556" s="848">
        <v>2021</v>
      </c>
      <c r="ALM556" s="848">
        <v>2022</v>
      </c>
      <c r="ALN556" s="848">
        <v>2020</v>
      </c>
      <c r="ALO556" s="848">
        <v>2021</v>
      </c>
      <c r="ALP556" s="848">
        <v>2022</v>
      </c>
      <c r="ALQ556" s="848">
        <v>2020</v>
      </c>
      <c r="ALR556" s="848">
        <v>2021</v>
      </c>
      <c r="ALS556" s="848">
        <v>2022</v>
      </c>
      <c r="ALT556" s="848">
        <v>2020</v>
      </c>
      <c r="ALU556" s="848">
        <v>2021</v>
      </c>
      <c r="ALV556" s="848">
        <v>2022</v>
      </c>
      <c r="ALW556" s="848">
        <v>2020</v>
      </c>
      <c r="ALX556" s="848">
        <v>2021</v>
      </c>
      <c r="ALY556" s="848">
        <v>2022</v>
      </c>
      <c r="ALZ556" s="848">
        <v>2020</v>
      </c>
      <c r="AMA556" s="848">
        <v>2021</v>
      </c>
      <c r="AMB556" s="848">
        <v>2022</v>
      </c>
      <c r="AMC556" s="848">
        <v>2020</v>
      </c>
      <c r="AMD556" s="848">
        <v>2021</v>
      </c>
      <c r="AME556" s="848">
        <v>2022</v>
      </c>
      <c r="AMF556" s="848">
        <v>2020</v>
      </c>
      <c r="AMG556" s="848">
        <v>2021</v>
      </c>
      <c r="AMH556" s="848">
        <v>2022</v>
      </c>
      <c r="AMI556" s="848">
        <v>2020</v>
      </c>
      <c r="AMJ556" s="848">
        <v>2021</v>
      </c>
      <c r="AMK556" s="848">
        <v>2022</v>
      </c>
      <c r="AML556" s="848">
        <v>2020</v>
      </c>
      <c r="AMM556" s="848">
        <v>2021</v>
      </c>
      <c r="AMN556" s="848">
        <v>2022</v>
      </c>
      <c r="AMO556" s="848">
        <v>2020</v>
      </c>
      <c r="AMP556" s="848">
        <v>2021</v>
      </c>
      <c r="AMQ556" s="848">
        <v>2022</v>
      </c>
      <c r="AMR556" s="848">
        <v>2020</v>
      </c>
      <c r="AMS556" s="848">
        <v>2021</v>
      </c>
      <c r="AMT556" s="848">
        <v>2022</v>
      </c>
      <c r="AMU556" s="848">
        <v>2020</v>
      </c>
      <c r="AMV556" s="848">
        <v>2021</v>
      </c>
      <c r="AMW556" s="848">
        <v>2022</v>
      </c>
      <c r="AMX556" s="848">
        <v>2020</v>
      </c>
      <c r="AMY556" s="848">
        <v>2021</v>
      </c>
      <c r="AMZ556" s="848">
        <v>2022</v>
      </c>
      <c r="ANA556" s="848">
        <v>2020</v>
      </c>
      <c r="ANB556" s="848">
        <v>2021</v>
      </c>
      <c r="ANC556" s="848">
        <v>2022</v>
      </c>
      <c r="AND556" s="848">
        <v>2020</v>
      </c>
      <c r="ANE556" s="848">
        <v>2021</v>
      </c>
      <c r="ANF556" s="848">
        <v>2022</v>
      </c>
      <c r="ANG556" s="848">
        <v>2020</v>
      </c>
      <c r="ANH556" s="848">
        <v>2021</v>
      </c>
      <c r="ANI556" s="848">
        <v>2022</v>
      </c>
      <c r="ANJ556" s="848">
        <v>2020</v>
      </c>
      <c r="ANK556" s="848">
        <v>2021</v>
      </c>
      <c r="ANL556" s="848">
        <v>2022</v>
      </c>
      <c r="ANM556" s="848">
        <v>2020</v>
      </c>
      <c r="ANN556" s="848">
        <v>2021</v>
      </c>
      <c r="ANO556" s="848">
        <v>2022</v>
      </c>
      <c r="ANP556" s="848">
        <v>2020</v>
      </c>
      <c r="ANQ556" s="848">
        <v>2021</v>
      </c>
      <c r="ANR556" s="848">
        <v>2022</v>
      </c>
      <c r="ANS556" s="848">
        <v>2020</v>
      </c>
      <c r="ANT556" s="848">
        <v>2021</v>
      </c>
      <c r="ANU556" s="848">
        <v>2022</v>
      </c>
      <c r="ANV556" s="848">
        <v>2020</v>
      </c>
      <c r="ANW556" s="848">
        <v>2021</v>
      </c>
      <c r="ANX556" s="848">
        <v>2022</v>
      </c>
      <c r="ANY556" s="848">
        <v>2020</v>
      </c>
      <c r="ANZ556" s="848">
        <v>2021</v>
      </c>
      <c r="AOA556" s="848">
        <v>2022</v>
      </c>
      <c r="AOB556" s="848">
        <v>2020</v>
      </c>
      <c r="AOC556" s="848">
        <v>2021</v>
      </c>
      <c r="AOD556" s="848">
        <v>2022</v>
      </c>
      <c r="AOE556" s="848">
        <v>2020</v>
      </c>
      <c r="AOF556" s="848">
        <v>2021</v>
      </c>
      <c r="AOG556" s="848">
        <v>2022</v>
      </c>
      <c r="AOH556" s="848">
        <v>2020</v>
      </c>
      <c r="AOI556" s="848">
        <v>2021</v>
      </c>
      <c r="AOJ556" s="848">
        <v>2022</v>
      </c>
      <c r="AOK556" s="848">
        <v>2020</v>
      </c>
      <c r="AOL556" s="848">
        <v>2021</v>
      </c>
      <c r="AOM556" s="848">
        <v>2022</v>
      </c>
      <c r="AON556" s="848">
        <v>2020</v>
      </c>
      <c r="AOO556" s="848">
        <v>2021</v>
      </c>
      <c r="AOP556" s="848">
        <v>2022</v>
      </c>
      <c r="AOQ556" s="848">
        <v>2020</v>
      </c>
      <c r="AOR556" s="848">
        <v>2021</v>
      </c>
      <c r="AOS556" s="848">
        <v>2022</v>
      </c>
      <c r="AOT556" s="848">
        <v>2020</v>
      </c>
      <c r="AOU556" s="848">
        <v>2021</v>
      </c>
      <c r="AOV556" s="848">
        <v>2022</v>
      </c>
      <c r="AOW556" s="848">
        <v>2020</v>
      </c>
      <c r="AOX556" s="848">
        <v>2021</v>
      </c>
      <c r="AOY556" s="848">
        <v>2022</v>
      </c>
      <c r="AOZ556" s="848">
        <v>2020</v>
      </c>
      <c r="APA556" s="848">
        <v>2021</v>
      </c>
      <c r="APB556" s="848">
        <v>2022</v>
      </c>
      <c r="APC556" s="848">
        <v>2020</v>
      </c>
      <c r="APD556" s="848">
        <v>2021</v>
      </c>
      <c r="APE556" s="848">
        <v>2022</v>
      </c>
      <c r="APF556" s="848">
        <v>2020</v>
      </c>
      <c r="APG556" s="848">
        <v>2021</v>
      </c>
      <c r="APH556" s="848">
        <v>2022</v>
      </c>
      <c r="API556" s="848">
        <v>2020</v>
      </c>
      <c r="APJ556" s="848">
        <v>2021</v>
      </c>
      <c r="APK556" s="848">
        <v>2022</v>
      </c>
      <c r="APL556" s="848">
        <v>2020</v>
      </c>
      <c r="APM556" s="848">
        <v>2021</v>
      </c>
      <c r="APN556" s="848">
        <v>2022</v>
      </c>
      <c r="APO556" s="848">
        <v>2020</v>
      </c>
      <c r="APP556" s="848">
        <v>2021</v>
      </c>
      <c r="APQ556" s="848">
        <v>2022</v>
      </c>
      <c r="APR556" s="848">
        <v>2020</v>
      </c>
      <c r="APS556" s="848">
        <v>2021</v>
      </c>
      <c r="APT556" s="848">
        <v>2022</v>
      </c>
      <c r="APU556" s="848">
        <v>2020</v>
      </c>
      <c r="APV556" s="848">
        <v>2021</v>
      </c>
      <c r="APW556" s="848">
        <v>2022</v>
      </c>
      <c r="APX556" s="848">
        <v>2020</v>
      </c>
      <c r="APY556" s="848">
        <v>2021</v>
      </c>
      <c r="APZ556" s="848">
        <v>2022</v>
      </c>
      <c r="AQA556" s="848">
        <v>2020</v>
      </c>
      <c r="AQB556" s="848">
        <v>2021</v>
      </c>
      <c r="AQC556" s="848">
        <v>2022</v>
      </c>
      <c r="AQD556" s="848">
        <v>2020</v>
      </c>
      <c r="AQE556" s="848">
        <v>2021</v>
      </c>
      <c r="AQF556" s="848">
        <v>2022</v>
      </c>
      <c r="AQG556" s="848">
        <v>2020</v>
      </c>
      <c r="AQH556" s="848">
        <v>2021</v>
      </c>
      <c r="AQI556" s="848">
        <v>2022</v>
      </c>
      <c r="AQJ556" s="848">
        <v>2020</v>
      </c>
      <c r="AQK556" s="848">
        <v>2021</v>
      </c>
      <c r="AQL556" s="848">
        <v>2022</v>
      </c>
      <c r="AQM556" s="848">
        <v>2020</v>
      </c>
      <c r="AQN556" s="848">
        <v>2021</v>
      </c>
      <c r="AQO556" s="848">
        <v>2022</v>
      </c>
      <c r="AQP556" s="848">
        <v>2020</v>
      </c>
      <c r="AQQ556" s="848">
        <v>2021</v>
      </c>
      <c r="AQR556" s="848">
        <v>2022</v>
      </c>
      <c r="AQS556" s="848">
        <v>2020</v>
      </c>
      <c r="AQT556" s="848">
        <v>2021</v>
      </c>
      <c r="AQU556" s="848">
        <v>2022</v>
      </c>
      <c r="AQV556" s="848">
        <v>2020</v>
      </c>
      <c r="AQW556" s="848">
        <v>2021</v>
      </c>
      <c r="AQX556" s="848">
        <v>2022</v>
      </c>
      <c r="AQY556" s="848">
        <v>2020</v>
      </c>
      <c r="AQZ556" s="848">
        <v>2021</v>
      </c>
      <c r="ARA556" s="848">
        <v>2022</v>
      </c>
      <c r="ARB556" s="848">
        <v>2020</v>
      </c>
      <c r="ARC556" s="848">
        <v>2021</v>
      </c>
      <c r="ARD556" s="848">
        <v>2022</v>
      </c>
      <c r="ARE556" s="848">
        <v>2020</v>
      </c>
      <c r="ARF556" s="848">
        <v>2021</v>
      </c>
      <c r="ARG556" s="848">
        <v>2022</v>
      </c>
      <c r="ARH556" s="848">
        <v>2020</v>
      </c>
      <c r="ARI556" s="848">
        <v>2021</v>
      </c>
      <c r="ARJ556" s="848">
        <v>2022</v>
      </c>
      <c r="ARK556" s="848">
        <v>2020</v>
      </c>
      <c r="ARL556" s="848">
        <v>2021</v>
      </c>
      <c r="ARM556" s="848">
        <v>2022</v>
      </c>
      <c r="ARN556" s="848">
        <v>2020</v>
      </c>
      <c r="ARO556" s="848">
        <v>2021</v>
      </c>
      <c r="ARP556" s="848">
        <v>2022</v>
      </c>
      <c r="ARQ556" s="848">
        <v>2020</v>
      </c>
      <c r="ARR556" s="848">
        <v>2021</v>
      </c>
      <c r="ARS556" s="848">
        <v>2022</v>
      </c>
      <c r="ART556" s="848">
        <v>2020</v>
      </c>
      <c r="ARU556" s="848">
        <v>2021</v>
      </c>
      <c r="ARV556" s="848">
        <v>2022</v>
      </c>
      <c r="ARW556" s="848">
        <v>2020</v>
      </c>
      <c r="ARX556" s="848">
        <v>2021</v>
      </c>
      <c r="ARY556" s="848">
        <v>2022</v>
      </c>
      <c r="ARZ556" s="848">
        <v>2020</v>
      </c>
      <c r="ASA556" s="848">
        <v>2021</v>
      </c>
      <c r="ASB556" s="848">
        <v>2022</v>
      </c>
      <c r="ASC556" s="848">
        <v>2020</v>
      </c>
      <c r="ASD556" s="848">
        <v>2021</v>
      </c>
      <c r="ASE556" s="848">
        <v>2022</v>
      </c>
      <c r="ASF556" s="848">
        <v>2020</v>
      </c>
      <c r="ASG556" s="848">
        <v>2021</v>
      </c>
      <c r="ASH556" s="848">
        <v>2022</v>
      </c>
      <c r="ASI556" s="848">
        <v>2020</v>
      </c>
      <c r="ASJ556" s="848">
        <v>2021</v>
      </c>
      <c r="ASK556" s="848">
        <v>2022</v>
      </c>
      <c r="ASL556" s="848">
        <v>2020</v>
      </c>
      <c r="ASM556" s="848">
        <v>2021</v>
      </c>
      <c r="ASN556" s="848">
        <v>2022</v>
      </c>
      <c r="ASO556" s="848">
        <v>2020</v>
      </c>
      <c r="ASP556" s="848">
        <v>2021</v>
      </c>
      <c r="ASQ556" s="848">
        <v>2022</v>
      </c>
      <c r="ASR556" s="848">
        <v>2020</v>
      </c>
      <c r="ASS556" s="848">
        <v>2021</v>
      </c>
      <c r="AST556" s="848">
        <v>2022</v>
      </c>
      <c r="ASU556" s="848">
        <v>2020</v>
      </c>
      <c r="ASV556" s="848">
        <v>2021</v>
      </c>
      <c r="ASW556" s="848">
        <v>2022</v>
      </c>
      <c r="ASX556" s="848">
        <v>2020</v>
      </c>
      <c r="ASY556" s="848">
        <v>2021</v>
      </c>
      <c r="ASZ556" s="848">
        <v>2022</v>
      </c>
      <c r="ATA556" s="848">
        <v>2020</v>
      </c>
      <c r="ATB556" s="848">
        <v>2021</v>
      </c>
      <c r="ATC556" s="848">
        <v>2022</v>
      </c>
      <c r="ATD556" s="848">
        <v>2020</v>
      </c>
      <c r="ATE556" s="848">
        <v>2021</v>
      </c>
      <c r="ATF556" s="848">
        <v>2022</v>
      </c>
      <c r="ATG556" s="848">
        <v>2020</v>
      </c>
      <c r="ATH556" s="848">
        <v>2021</v>
      </c>
      <c r="ATI556" s="848">
        <v>2022</v>
      </c>
      <c r="ATJ556" s="848">
        <v>2020</v>
      </c>
      <c r="ATK556" s="848">
        <v>2021</v>
      </c>
      <c r="ATL556" s="848">
        <v>2022</v>
      </c>
      <c r="ATM556" s="848">
        <v>2020</v>
      </c>
      <c r="ATN556" s="848">
        <v>2021</v>
      </c>
      <c r="ATO556" s="848">
        <v>2022</v>
      </c>
      <c r="ATP556" s="848">
        <v>2020</v>
      </c>
      <c r="ATQ556" s="848">
        <v>2021</v>
      </c>
      <c r="ATR556" s="848">
        <v>2022</v>
      </c>
      <c r="ATS556" s="848">
        <v>2020</v>
      </c>
      <c r="ATT556" s="848">
        <v>2021</v>
      </c>
      <c r="ATU556" s="848">
        <v>2022</v>
      </c>
      <c r="ATV556" s="848">
        <v>2020</v>
      </c>
      <c r="ATW556" s="848">
        <v>2021</v>
      </c>
      <c r="ATX556" s="848">
        <v>2022</v>
      </c>
      <c r="ATY556" s="848">
        <v>2020</v>
      </c>
      <c r="ATZ556" s="848">
        <v>2021</v>
      </c>
      <c r="AUA556" s="848">
        <v>2022</v>
      </c>
      <c r="AUB556" s="848">
        <v>2020</v>
      </c>
      <c r="AUC556" s="848">
        <v>2021</v>
      </c>
      <c r="AUD556" s="848">
        <v>2022</v>
      </c>
      <c r="AUE556" s="848">
        <v>2020</v>
      </c>
      <c r="AUF556" s="848">
        <v>2021</v>
      </c>
      <c r="AUG556" s="848">
        <v>2022</v>
      </c>
      <c r="AUH556" s="848">
        <v>2020</v>
      </c>
      <c r="AUI556" s="848">
        <v>2021</v>
      </c>
      <c r="AUJ556" s="848">
        <v>2022</v>
      </c>
      <c r="AUK556" s="848">
        <v>2020</v>
      </c>
      <c r="AUL556" s="848">
        <v>2021</v>
      </c>
      <c r="AUM556" s="848">
        <v>2022</v>
      </c>
      <c r="AUN556" s="848">
        <v>2020</v>
      </c>
      <c r="AUO556" s="848">
        <v>2021</v>
      </c>
      <c r="AUP556" s="848">
        <v>2022</v>
      </c>
      <c r="AUQ556" s="848">
        <v>2020</v>
      </c>
      <c r="AUR556" s="848">
        <v>2021</v>
      </c>
      <c r="AUS556" s="848">
        <v>2022</v>
      </c>
      <c r="AUT556" s="848">
        <v>2020</v>
      </c>
      <c r="AUU556" s="848">
        <v>2021</v>
      </c>
      <c r="AUV556" s="848">
        <v>2022</v>
      </c>
      <c r="AUW556" s="848">
        <v>2020</v>
      </c>
      <c r="AUX556" s="848">
        <v>2021</v>
      </c>
      <c r="AUY556" s="848">
        <v>2022</v>
      </c>
      <c r="AUZ556" s="848">
        <v>2020</v>
      </c>
      <c r="AVA556" s="848">
        <v>2021</v>
      </c>
      <c r="AVB556" s="848">
        <v>2022</v>
      </c>
      <c r="AVC556" s="848">
        <v>2020</v>
      </c>
      <c r="AVD556" s="848">
        <v>2021</v>
      </c>
      <c r="AVE556" s="848">
        <v>2022</v>
      </c>
      <c r="AVF556" s="848">
        <v>2020</v>
      </c>
      <c r="AVG556" s="848">
        <v>2021</v>
      </c>
      <c r="AVH556" s="848">
        <v>2022</v>
      </c>
      <c r="AVI556" s="848">
        <v>2020</v>
      </c>
      <c r="AVJ556" s="848">
        <v>2021</v>
      </c>
      <c r="AVK556" s="848">
        <v>2022</v>
      </c>
      <c r="AVL556" s="848">
        <v>2020</v>
      </c>
      <c r="AVM556" s="848">
        <v>2021</v>
      </c>
      <c r="AVN556" s="848">
        <v>2022</v>
      </c>
      <c r="AVO556" s="848">
        <v>2020</v>
      </c>
      <c r="AVP556" s="848">
        <v>2021</v>
      </c>
      <c r="AVQ556" s="848">
        <v>2022</v>
      </c>
      <c r="AVR556" s="848">
        <v>2020</v>
      </c>
      <c r="AVS556" s="848">
        <v>2021</v>
      </c>
      <c r="AVT556" s="848">
        <v>2022</v>
      </c>
      <c r="AVU556" s="848">
        <v>2020</v>
      </c>
      <c r="AVV556" s="848">
        <v>2021</v>
      </c>
      <c r="AVW556" s="848">
        <v>2022</v>
      </c>
    </row>
    <row r="557" spans="1:1271" ht="22.5" customHeight="1">
      <c r="A557" s="3"/>
      <c r="B557" s="3"/>
      <c r="C557" s="3"/>
      <c r="D557" s="543"/>
      <c r="E557" s="519"/>
      <c r="F557" s="864"/>
      <c r="G557" s="865"/>
      <c r="H557" s="866"/>
      <c r="I557" s="519"/>
      <c r="J557" s="519"/>
      <c r="K557" s="519"/>
      <c r="L557" s="520"/>
      <c r="M557" s="519"/>
      <c r="N557" s="519"/>
      <c r="O557" s="520"/>
      <c r="P557" s="519"/>
      <c r="Q557" s="519"/>
      <c r="R557" s="519"/>
      <c r="S557" s="519"/>
      <c r="T557" s="519"/>
      <c r="U557" s="520"/>
      <c r="V557" s="519"/>
      <c r="W557" s="519"/>
      <c r="X557" s="519"/>
      <c r="Y557" s="519"/>
      <c r="Z557" s="519"/>
      <c r="AA557" s="520"/>
      <c r="AB557" s="519"/>
      <c r="AC557" s="519"/>
      <c r="AD557" s="519"/>
      <c r="AE557" s="519"/>
      <c r="AF557" s="519"/>
      <c r="AG557" s="520"/>
      <c r="AH557" s="519"/>
      <c r="AI557" s="519"/>
      <c r="AJ557" s="520"/>
      <c r="AK557" s="519"/>
      <c r="AL557" s="519"/>
      <c r="AM557" s="519"/>
      <c r="AN557" s="519"/>
      <c r="AO557" s="519"/>
      <c r="AP557" s="520"/>
      <c r="AQ557" s="519"/>
      <c r="AR557" s="519"/>
      <c r="AS557" s="519"/>
      <c r="AT557" s="519"/>
      <c r="AU557" s="519"/>
      <c r="AV557" s="520"/>
      <c r="AW557" s="519"/>
      <c r="AX557" s="519"/>
      <c r="AY557" s="519"/>
      <c r="AZ557" s="519"/>
      <c r="BA557" s="519"/>
      <c r="BB557" s="520"/>
      <c r="BC557" s="519"/>
      <c r="BD557" s="519"/>
      <c r="BE557" s="520"/>
      <c r="BF557" s="519"/>
      <c r="BG557" s="519"/>
      <c r="BH557" s="519"/>
      <c r="BI557" s="519"/>
      <c r="BJ557" s="519"/>
      <c r="BK557" s="520"/>
      <c r="BL557" s="519"/>
      <c r="BM557" s="519"/>
      <c r="BN557" s="519"/>
      <c r="BO557" s="519"/>
      <c r="BP557" s="519"/>
      <c r="BQ557" s="520"/>
      <c r="BR557" s="519"/>
      <c r="BS557" s="519"/>
      <c r="BT557" s="519"/>
      <c r="BU557" s="519"/>
      <c r="BV557" s="519"/>
      <c r="BW557" s="520"/>
      <c r="BX557" s="519"/>
      <c r="BY557" s="519"/>
      <c r="BZ557" s="520"/>
      <c r="CA557" s="519"/>
      <c r="CB557" s="519"/>
      <c r="CC557" s="519"/>
      <c r="CD557" s="519"/>
      <c r="CE557" s="519"/>
      <c r="CF557" s="520"/>
      <c r="CG557" s="519"/>
      <c r="CH557" s="519"/>
      <c r="CI557" s="519"/>
      <c r="CJ557" s="519"/>
      <c r="CK557" s="519"/>
      <c r="CL557" s="520"/>
      <c r="CM557" s="519"/>
      <c r="CN557" s="519"/>
      <c r="CO557" s="519"/>
      <c r="CP557" s="519"/>
      <c r="CQ557" s="519"/>
      <c r="CR557" s="520"/>
      <c r="CS557" s="519"/>
      <c r="CT557" s="519"/>
      <c r="CU557" s="520"/>
      <c r="CV557" s="519"/>
      <c r="CW557" s="519"/>
      <c r="CX557" s="519"/>
      <c r="CY557" s="519"/>
      <c r="CZ557" s="519"/>
      <c r="DA557" s="520"/>
      <c r="DB557" s="519"/>
      <c r="DC557" s="519"/>
      <c r="DD557" s="519"/>
      <c r="DE557" s="519"/>
      <c r="DF557" s="519"/>
      <c r="DG557" s="520"/>
      <c r="DH557" s="519"/>
      <c r="DI557" s="519"/>
      <c r="DJ557" s="519"/>
      <c r="DK557" s="519"/>
      <c r="DL557" s="519"/>
      <c r="DM557" s="520"/>
      <c r="DN557" s="519"/>
      <c r="DO557" s="519"/>
      <c r="DP557" s="520"/>
      <c r="DQ557" s="519"/>
      <c r="DR557" s="519"/>
      <c r="DS557" s="519"/>
      <c r="DT557" s="519"/>
      <c r="DU557" s="519"/>
      <c r="DV557" s="520"/>
      <c r="DW557" s="519"/>
      <c r="DX557" s="519"/>
      <c r="DY557" s="519"/>
      <c r="DZ557" s="519"/>
      <c r="EA557" s="519"/>
      <c r="EB557" s="520"/>
      <c r="EC557" s="519"/>
      <c r="ED557" s="519"/>
      <c r="EE557" s="519"/>
      <c r="EF557" s="519"/>
      <c r="EG557" s="519"/>
      <c r="EH557" s="520"/>
      <c r="EI557" s="519"/>
      <c r="EJ557" s="519"/>
      <c r="EK557" s="520"/>
      <c r="EL557" s="519"/>
      <c r="EM557" s="519"/>
      <c r="EN557" s="519"/>
      <c r="EO557" s="519"/>
      <c r="EP557" s="519"/>
      <c r="EQ557" s="520"/>
      <c r="ER557" s="519"/>
      <c r="ES557" s="519"/>
      <c r="ET557" s="519"/>
      <c r="EU557" s="519"/>
      <c r="EV557" s="519"/>
      <c r="EW557" s="520"/>
      <c r="EX557" s="519"/>
      <c r="EY557" s="519"/>
      <c r="EZ557" s="519"/>
      <c r="FA557" s="519"/>
      <c r="FB557" s="519"/>
      <c r="FC557" s="520"/>
      <c r="FD557" s="519"/>
      <c r="FE557" s="519"/>
      <c r="FF557" s="520"/>
      <c r="FG557" s="519"/>
      <c r="FH557" s="519"/>
      <c r="FI557" s="519"/>
      <c r="FJ557" s="519"/>
      <c r="FK557" s="519"/>
      <c r="FL557" s="520"/>
      <c r="FM557" s="519"/>
      <c r="FN557" s="519"/>
      <c r="FO557" s="519"/>
      <c r="FP557" s="519"/>
      <c r="FQ557" s="519"/>
      <c r="FR557" s="520"/>
      <c r="FS557" s="519"/>
      <c r="FT557" s="519"/>
      <c r="FU557" s="519"/>
      <c r="FV557" s="519"/>
      <c r="FW557" s="519"/>
      <c r="FX557" s="520"/>
      <c r="FY557" s="519"/>
      <c r="FZ557" s="519"/>
      <c r="GA557" s="520"/>
      <c r="GB557" s="519"/>
      <c r="GC557" s="519"/>
      <c r="GD557" s="519"/>
      <c r="GE557" s="519"/>
      <c r="GF557" s="519"/>
      <c r="GG557" s="520"/>
      <c r="GH557" s="519"/>
      <c r="GI557" s="519"/>
      <c r="GJ557" s="519"/>
      <c r="GK557" s="519"/>
      <c r="GL557" s="519"/>
      <c r="GM557" s="520"/>
      <c r="GN557" s="519"/>
      <c r="GO557" s="519"/>
      <c r="GP557" s="519"/>
      <c r="GQ557" s="519"/>
      <c r="GR557" s="519"/>
      <c r="GS557" s="520"/>
      <c r="GT557" s="519"/>
      <c r="GU557" s="519"/>
      <c r="GV557" s="520"/>
      <c r="GW557" s="519"/>
      <c r="GX557" s="519"/>
      <c r="GY557" s="519"/>
      <c r="GZ557" s="519"/>
      <c r="HA557" s="519"/>
      <c r="HB557" s="520"/>
      <c r="HC557" s="519"/>
      <c r="HD557" s="519"/>
      <c r="HE557" s="519"/>
      <c r="HF557" s="519"/>
      <c r="HG557" s="519"/>
      <c r="HH557" s="520"/>
      <c r="HI557" s="519"/>
      <c r="HJ557" s="519"/>
      <c r="HK557" s="519"/>
      <c r="HL557" s="519"/>
      <c r="HM557" s="519"/>
      <c r="HN557" s="520"/>
      <c r="HO557" s="519"/>
      <c r="HP557" s="519"/>
      <c r="HQ557" s="520"/>
      <c r="HR557" s="519"/>
      <c r="HS557" s="519"/>
      <c r="HT557" s="519"/>
      <c r="HU557" s="519"/>
      <c r="HV557" s="519"/>
      <c r="HW557" s="520"/>
      <c r="HX557" s="519"/>
      <c r="HY557" s="519"/>
      <c r="HZ557" s="519"/>
      <c r="IA557" s="519"/>
      <c r="IB557" s="519"/>
      <c r="IC557" s="520"/>
      <c r="ID557" s="519"/>
      <c r="IE557" s="519"/>
      <c r="IF557" s="519"/>
      <c r="IG557" s="519"/>
      <c r="IH557" s="519"/>
      <c r="II557" s="520"/>
      <c r="IJ557" s="519"/>
      <c r="IK557" s="519"/>
      <c r="IL557" s="520"/>
      <c r="IM557" s="519"/>
      <c r="IN557" s="519"/>
      <c r="IO557" s="519"/>
      <c r="IP557" s="519"/>
      <c r="IQ557" s="519"/>
      <c r="IR557" s="520"/>
      <c r="IS557" s="519"/>
      <c r="IT557" s="519"/>
      <c r="IU557" s="519"/>
      <c r="IV557" s="519"/>
      <c r="IW557" s="519"/>
      <c r="IX557" s="520"/>
      <c r="IY557" s="519"/>
      <c r="IZ557" s="519"/>
      <c r="JA557" s="519"/>
      <c r="JB557" s="519"/>
      <c r="JC557" s="519"/>
      <c r="JD557" s="520"/>
      <c r="JE557" s="519"/>
      <c r="JF557" s="519"/>
      <c r="JG557" s="520"/>
      <c r="JH557" s="519"/>
      <c r="JI557" s="519"/>
      <c r="JJ557" s="519"/>
      <c r="JK557" s="519"/>
      <c r="JL557" s="519"/>
      <c r="JM557" s="520"/>
      <c r="JN557" s="519"/>
      <c r="JO557" s="519"/>
      <c r="JP557" s="519"/>
      <c r="JQ557" s="519"/>
      <c r="JR557" s="519"/>
      <c r="JS557" s="520"/>
      <c r="JT557" s="519"/>
      <c r="JU557" s="519"/>
      <c r="JV557" s="519"/>
      <c r="JW557" s="519"/>
      <c r="JX557" s="519"/>
      <c r="JY557" s="520"/>
      <c r="JZ557" s="519"/>
      <c r="KA557" s="519"/>
      <c r="KB557" s="520"/>
      <c r="KC557" s="519"/>
      <c r="KD557" s="519"/>
      <c r="KE557" s="519"/>
      <c r="KF557" s="519"/>
      <c r="KG557" s="519"/>
      <c r="KH557" s="520"/>
      <c r="KI557" s="519"/>
      <c r="KJ557" s="519"/>
      <c r="KK557" s="519"/>
      <c r="KL557" s="519"/>
      <c r="KM557" s="519"/>
      <c r="KN557" s="520"/>
      <c r="KO557" s="519"/>
      <c r="KP557" s="519"/>
      <c r="KQ557" s="519"/>
      <c r="KR557" s="519"/>
      <c r="KS557" s="519"/>
      <c r="KT557" s="520"/>
      <c r="KU557" s="519"/>
      <c r="KV557" s="519"/>
      <c r="KW557" s="520"/>
      <c r="KX557" s="519"/>
      <c r="KY557" s="519"/>
      <c r="KZ557" s="519"/>
      <c r="LA557" s="519"/>
      <c r="LB557" s="519"/>
      <c r="LC557" s="520"/>
      <c r="LD557" s="519"/>
      <c r="LE557" s="519"/>
      <c r="LF557" s="519"/>
      <c r="LG557" s="519"/>
      <c r="LH557" s="519"/>
      <c r="LI557" s="520"/>
      <c r="LJ557" s="519"/>
      <c r="LK557" s="519"/>
      <c r="LL557" s="519"/>
      <c r="LM557" s="519"/>
      <c r="LN557" s="519"/>
      <c r="LO557" s="520"/>
      <c r="LP557" s="519"/>
      <c r="LQ557" s="519"/>
      <c r="LR557" s="520"/>
      <c r="LS557" s="519"/>
      <c r="LT557" s="519"/>
      <c r="LU557" s="519"/>
      <c r="LV557" s="519"/>
      <c r="LW557" s="519"/>
      <c r="LX557" s="520"/>
      <c r="LY557" s="519"/>
      <c r="LZ557" s="519"/>
      <c r="MA557" s="519"/>
      <c r="MB557" s="519"/>
      <c r="MC557" s="519"/>
      <c r="MD557" s="520"/>
      <c r="ME557" s="519"/>
      <c r="MF557" s="519"/>
      <c r="MG557" s="519"/>
      <c r="MH557" s="519"/>
      <c r="MI557" s="519"/>
      <c r="MJ557" s="520"/>
      <c r="MK557" s="519"/>
      <c r="ML557" s="519"/>
      <c r="MM557" s="520"/>
      <c r="MN557" s="519"/>
      <c r="MO557" s="519"/>
      <c r="MP557" s="519"/>
      <c r="MQ557" s="519"/>
      <c r="MR557" s="519"/>
      <c r="MS557" s="520"/>
      <c r="MT557" s="519"/>
      <c r="MU557" s="519"/>
      <c r="MV557" s="519"/>
      <c r="MW557" s="519"/>
      <c r="MX557" s="519"/>
      <c r="MY557" s="520"/>
      <c r="MZ557" s="519"/>
      <c r="NA557" s="519"/>
      <c r="NB557" s="519"/>
      <c r="NC557" s="519"/>
      <c r="ND557" s="519"/>
      <c r="NE557" s="520"/>
      <c r="NF557" s="519"/>
      <c r="NG557" s="519"/>
      <c r="NH557" s="520"/>
      <c r="NI557" s="519"/>
      <c r="NJ557" s="519"/>
      <c r="NK557" s="519"/>
      <c r="NL557" s="519"/>
      <c r="NM557" s="519"/>
      <c r="NN557" s="520"/>
      <c r="NO557" s="519"/>
      <c r="NP557" s="519"/>
      <c r="NQ557" s="519"/>
      <c r="NR557" s="519"/>
      <c r="NS557" s="519"/>
      <c r="NT557" s="520"/>
      <c r="NU557" s="519"/>
      <c r="NV557" s="519"/>
      <c r="NW557" s="519"/>
      <c r="NX557" s="519"/>
      <c r="NY557" s="519"/>
      <c r="NZ557" s="520"/>
      <c r="OA557" s="519"/>
      <c r="OB557" s="519"/>
      <c r="OC557" s="520"/>
      <c r="OD557" s="519"/>
      <c r="OE557" s="519"/>
      <c r="OF557" s="519"/>
      <c r="OG557" s="519"/>
      <c r="OH557" s="519"/>
      <c r="OI557" s="520"/>
      <c r="OJ557" s="519"/>
      <c r="OK557" s="519"/>
      <c r="OL557" s="519"/>
      <c r="OM557" s="519"/>
      <c r="ON557" s="519"/>
      <c r="OO557" s="520"/>
      <c r="OP557" s="519"/>
      <c r="OQ557" s="519"/>
      <c r="OR557" s="519"/>
      <c r="OS557" s="519"/>
      <c r="OT557" s="519"/>
      <c r="OU557" s="520"/>
      <c r="OV557" s="519"/>
      <c r="OW557" s="519"/>
      <c r="OX557" s="520"/>
      <c r="OY557" s="519"/>
      <c r="OZ557" s="519"/>
      <c r="PA557" s="519"/>
      <c r="PB557" s="519"/>
      <c r="PC557" s="519"/>
      <c r="PD557" s="520"/>
      <c r="PE557" s="519"/>
      <c r="PF557" s="519"/>
      <c r="PG557" s="519"/>
      <c r="PH557" s="519"/>
      <c r="PI557" s="519"/>
      <c r="PJ557" s="520"/>
      <c r="PK557" s="519"/>
      <c r="PL557" s="519"/>
      <c r="PM557" s="519"/>
      <c r="PN557" s="519"/>
      <c r="PO557" s="519"/>
      <c r="PP557" s="520"/>
      <c r="PQ557" s="519"/>
      <c r="PR557" s="519"/>
      <c r="PS557" s="520"/>
      <c r="PT557" s="519"/>
      <c r="PU557" s="519"/>
      <c r="PV557" s="519"/>
      <c r="PW557" s="519"/>
      <c r="PX557" s="519"/>
      <c r="PY557" s="520"/>
      <c r="PZ557" s="519"/>
      <c r="QA557" s="519"/>
      <c r="QB557" s="519"/>
      <c r="QC557" s="519"/>
      <c r="QD557" s="519"/>
      <c r="QE557" s="520"/>
      <c r="QF557" s="519"/>
      <c r="QG557" s="519"/>
      <c r="QH557" s="519"/>
      <c r="QI557" s="519"/>
      <c r="QJ557" s="519"/>
      <c r="QK557" s="520"/>
      <c r="QL557" s="519"/>
      <c r="QM557" s="519"/>
      <c r="QN557" s="520"/>
      <c r="QO557" s="519"/>
      <c r="QP557" s="519"/>
      <c r="QQ557" s="519"/>
      <c r="QR557" s="519"/>
      <c r="QS557" s="519"/>
      <c r="QT557" s="520"/>
      <c r="QU557" s="519"/>
      <c r="QV557" s="519"/>
      <c r="QW557" s="519"/>
      <c r="QX557" s="519"/>
      <c r="QY557" s="519"/>
      <c r="QZ557" s="520"/>
      <c r="RA557" s="519"/>
      <c r="RB557" s="519"/>
      <c r="RC557" s="519"/>
      <c r="RD557" s="519"/>
      <c r="RE557" s="519"/>
      <c r="RF557" s="520"/>
      <c r="RG557" s="519"/>
      <c r="RH557" s="519"/>
      <c r="RI557" s="520"/>
      <c r="RJ557" s="519"/>
      <c r="RK557" s="519"/>
      <c r="RL557" s="519"/>
      <c r="RM557" s="519"/>
      <c r="RN557" s="519"/>
      <c r="RO557" s="520"/>
      <c r="RP557" s="519"/>
      <c r="RQ557" s="519"/>
      <c r="RR557" s="519"/>
      <c r="RS557" s="519"/>
      <c r="RT557" s="519"/>
      <c r="RU557" s="520"/>
      <c r="RV557" s="519"/>
      <c r="RW557" s="519"/>
      <c r="RX557" s="519"/>
      <c r="RY557" s="519"/>
      <c r="RZ557" s="519"/>
      <c r="SA557" s="520"/>
      <c r="SB557" s="519"/>
      <c r="SC557" s="519"/>
      <c r="SD557" s="520"/>
      <c r="SE557" s="519"/>
      <c r="SF557" s="519"/>
      <c r="SG557" s="519"/>
      <c r="SH557" s="519"/>
      <c r="SI557" s="519"/>
      <c r="SJ557" s="520"/>
      <c r="SK557" s="519"/>
      <c r="SL557" s="519"/>
      <c r="SM557" s="519"/>
      <c r="SN557" s="519"/>
      <c r="SO557" s="519"/>
      <c r="SP557" s="520"/>
      <c r="SQ557" s="519"/>
      <c r="SR557" s="519"/>
      <c r="SS557" s="519"/>
      <c r="ST557" s="519"/>
      <c r="SU557" s="519"/>
      <c r="SV557" s="520"/>
      <c r="SW557" s="519"/>
      <c r="SX557" s="519"/>
      <c r="SY557" s="520"/>
      <c r="SZ557" s="519"/>
      <c r="TA557" s="519"/>
      <c r="TB557" s="519"/>
      <c r="TC557" s="519"/>
      <c r="TD557" s="519"/>
      <c r="TE557" s="520"/>
      <c r="TF557" s="519"/>
      <c r="TG557" s="519"/>
      <c r="TH557" s="519"/>
      <c r="TI557" s="519"/>
      <c r="TJ557" s="519"/>
      <c r="TK557" s="520"/>
      <c r="TL557" s="519"/>
      <c r="TM557" s="519"/>
      <c r="TN557" s="519"/>
      <c r="TO557" s="519"/>
      <c r="TP557" s="519"/>
      <c r="TQ557" s="520"/>
      <c r="TR557" s="519"/>
      <c r="TS557" s="519"/>
      <c r="TT557" s="520"/>
      <c r="TU557" s="519"/>
      <c r="TV557" s="519"/>
      <c r="TW557" s="519"/>
      <c r="TX557" s="519"/>
      <c r="TY557" s="519"/>
      <c r="TZ557" s="520"/>
      <c r="UA557" s="519"/>
      <c r="UB557" s="519"/>
      <c r="UC557" s="519"/>
      <c r="UD557" s="519"/>
      <c r="UE557" s="519"/>
      <c r="UF557" s="520"/>
      <c r="UG557" s="519"/>
      <c r="UH557" s="519"/>
      <c r="UI557" s="519"/>
      <c r="UJ557" s="519"/>
      <c r="UK557" s="519"/>
      <c r="UL557" s="520"/>
      <c r="UM557" s="519"/>
      <c r="UN557" s="519"/>
      <c r="UO557" s="520"/>
      <c r="UP557" s="519"/>
      <c r="UQ557" s="519"/>
      <c r="UR557" s="519"/>
      <c r="US557" s="519"/>
      <c r="UT557" s="519"/>
      <c r="UU557" s="520"/>
      <c r="UV557" s="519"/>
      <c r="UW557" s="519"/>
      <c r="UX557" s="519"/>
      <c r="UY557" s="519"/>
      <c r="UZ557" s="519"/>
      <c r="VA557" s="520"/>
      <c r="VB557" s="519"/>
      <c r="VC557" s="519"/>
      <c r="VD557" s="519"/>
      <c r="VE557" s="519"/>
      <c r="VF557" s="519"/>
      <c r="VG557" s="520"/>
      <c r="VH557" s="519"/>
      <c r="VI557" s="519"/>
      <c r="VJ557" s="520"/>
      <c r="VK557" s="519"/>
      <c r="VL557" s="519"/>
      <c r="VM557" s="519"/>
      <c r="VN557" s="519"/>
      <c r="VO557" s="519"/>
      <c r="VP557" s="520"/>
      <c r="VQ557" s="519"/>
      <c r="VR557" s="519"/>
      <c r="VS557" s="519"/>
      <c r="VT557" s="519"/>
      <c r="VU557" s="519"/>
      <c r="VV557" s="520"/>
      <c r="VW557" s="519"/>
      <c r="VX557" s="519"/>
      <c r="VY557" s="519"/>
      <c r="VZ557" s="519"/>
      <c r="WA557" s="519"/>
      <c r="WB557" s="520"/>
      <c r="WC557" s="519"/>
      <c r="WD557" s="519"/>
      <c r="WE557" s="520"/>
      <c r="WF557" s="519"/>
      <c r="WG557" s="519"/>
      <c r="WH557" s="519"/>
      <c r="WI557" s="519"/>
      <c r="WJ557" s="519"/>
      <c r="WK557" s="520"/>
      <c r="WL557" s="519"/>
      <c r="WM557" s="519"/>
      <c r="WN557" s="519"/>
      <c r="WO557" s="519"/>
      <c r="WP557" s="519"/>
      <c r="WQ557" s="520"/>
      <c r="WR557" s="519"/>
      <c r="WS557" s="519"/>
      <c r="WT557" s="519"/>
      <c r="WU557" s="519"/>
      <c r="WV557" s="519"/>
      <c r="WW557" s="520"/>
      <c r="WX557" s="519"/>
      <c r="WY557" s="519"/>
      <c r="WZ557" s="520"/>
      <c r="XA557" s="519"/>
      <c r="XB557" s="519"/>
      <c r="XC557" s="519"/>
      <c r="XD557" s="519"/>
      <c r="XE557" s="519"/>
      <c r="XF557" s="520"/>
      <c r="XG557" s="519"/>
      <c r="XH557" s="519"/>
      <c r="XI557" s="519"/>
      <c r="XJ557" s="519"/>
      <c r="XK557" s="519"/>
      <c r="XL557" s="520"/>
      <c r="XM557" s="519"/>
      <c r="XN557" s="519"/>
      <c r="XO557" s="519"/>
      <c r="XP557" s="519"/>
      <c r="XQ557" s="519"/>
      <c r="XR557" s="520"/>
      <c r="XS557" s="519"/>
      <c r="XT557" s="519"/>
      <c r="XU557" s="520"/>
      <c r="XV557" s="519"/>
      <c r="XW557" s="519"/>
      <c r="XX557" s="519"/>
      <c r="XY557" s="519"/>
      <c r="XZ557" s="519"/>
      <c r="YA557" s="520"/>
      <c r="YB557" s="519"/>
      <c r="YC557" s="519"/>
      <c r="YD557" s="519"/>
      <c r="YE557" s="519"/>
      <c r="YF557" s="519"/>
      <c r="YG557" s="520"/>
      <c r="YH557" s="519"/>
      <c r="YI557" s="519"/>
      <c r="YJ557" s="519"/>
      <c r="YK557" s="519"/>
      <c r="YL557" s="519"/>
      <c r="YM557" s="520"/>
      <c r="YN557" s="519"/>
      <c r="YO557" s="519"/>
      <c r="YP557" s="520"/>
      <c r="YQ557" s="519"/>
      <c r="YR557" s="519"/>
      <c r="YS557" s="519"/>
      <c r="YT557" s="519"/>
      <c r="YU557" s="519"/>
      <c r="YV557" s="520"/>
      <c r="YW557" s="519"/>
      <c r="YX557" s="519"/>
      <c r="YY557" s="519"/>
      <c r="YZ557" s="519"/>
      <c r="ZA557" s="519"/>
      <c r="ZB557" s="520"/>
      <c r="ZC557" s="519"/>
      <c r="ZD557" s="519"/>
      <c r="ZE557" s="519"/>
      <c r="ZF557" s="519"/>
      <c r="ZG557" s="519"/>
      <c r="ZH557" s="520"/>
      <c r="ZI557" s="519"/>
      <c r="ZJ557" s="519"/>
      <c r="ZK557" s="520"/>
      <c r="ZL557" s="519"/>
      <c r="ZM557" s="519"/>
      <c r="ZN557" s="519"/>
      <c r="ZO557" s="519"/>
      <c r="ZP557" s="519"/>
      <c r="ZQ557" s="520"/>
      <c r="ZR557" s="519"/>
      <c r="ZS557" s="519"/>
      <c r="ZT557" s="519"/>
      <c r="ZU557" s="519"/>
      <c r="ZV557" s="519"/>
      <c r="ZW557" s="520"/>
      <c r="ZX557" s="519"/>
      <c r="ZY557" s="519"/>
      <c r="ZZ557" s="519"/>
      <c r="AAA557" s="519"/>
      <c r="AAB557" s="519"/>
      <c r="AAC557" s="520"/>
      <c r="AAD557" s="519"/>
      <c r="AAE557" s="519"/>
      <c r="AAF557" s="520"/>
      <c r="AAG557" s="519"/>
      <c r="AAH557" s="519"/>
      <c r="AAI557" s="519"/>
      <c r="AAJ557" s="519"/>
      <c r="AAK557" s="519"/>
      <c r="AAL557" s="520"/>
      <c r="AAM557" s="519"/>
      <c r="AAN557" s="519"/>
      <c r="AAO557" s="519"/>
      <c r="AAP557" s="519"/>
      <c r="AAQ557" s="519"/>
      <c r="AAR557" s="520"/>
      <c r="AAS557" s="519"/>
      <c r="AAT557" s="519"/>
      <c r="AAU557" s="519"/>
      <c r="AAV557" s="519"/>
      <c r="AAW557" s="519"/>
      <c r="AAX557" s="520"/>
      <c r="AAY557" s="519"/>
      <c r="AAZ557" s="519"/>
      <c r="ABA557" s="520"/>
      <c r="ABB557" s="519"/>
      <c r="ABC557" s="519"/>
      <c r="ABD557" s="519"/>
      <c r="ABE557" s="519"/>
      <c r="ABF557" s="519"/>
      <c r="ABG557" s="520"/>
      <c r="ABH557" s="519"/>
      <c r="ABI557" s="519"/>
      <c r="ABJ557" s="519"/>
      <c r="ABK557" s="519"/>
      <c r="ABL557" s="519"/>
      <c r="ABM557" s="520"/>
      <c r="ABN557" s="519"/>
      <c r="ABO557" s="519"/>
      <c r="ABP557" s="519"/>
      <c r="ABQ557" s="519"/>
      <c r="ABR557" s="519"/>
      <c r="ABS557" s="520"/>
      <c r="ABT557" s="519"/>
      <c r="ABU557" s="519"/>
      <c r="ABV557" s="520"/>
      <c r="ABW557" s="519"/>
      <c r="ABX557" s="519"/>
      <c r="ABY557" s="519"/>
      <c r="ABZ557" s="519"/>
      <c r="ACA557" s="519"/>
      <c r="ACB557" s="520"/>
      <c r="ACC557" s="519"/>
      <c r="ACD557" s="519"/>
      <c r="ACE557" s="519"/>
      <c r="ACF557" s="519"/>
      <c r="ACG557" s="519"/>
      <c r="ACH557" s="520"/>
      <c r="ACI557" s="519"/>
      <c r="ACJ557" s="519"/>
      <c r="ACK557" s="519"/>
      <c r="ACL557" s="519"/>
      <c r="ACM557" s="519"/>
      <c r="ACN557" s="520"/>
      <c r="ACO557" s="519"/>
      <c r="ACP557" s="519"/>
      <c r="ACQ557" s="520"/>
      <c r="ACR557" s="519"/>
      <c r="ACS557" s="519"/>
      <c r="ACT557" s="519"/>
      <c r="ACU557" s="519"/>
      <c r="ACV557" s="519"/>
      <c r="ACW557" s="520"/>
      <c r="ACX557" s="519"/>
      <c r="ACY557" s="519"/>
      <c r="ACZ557" s="519"/>
      <c r="ADA557" s="519"/>
      <c r="ADB557" s="519"/>
      <c r="ADC557" s="520"/>
      <c r="ADD557" s="519"/>
      <c r="ADE557" s="519"/>
      <c r="ADF557" s="519"/>
      <c r="ADG557" s="519"/>
      <c r="ADH557" s="519"/>
      <c r="ADI557" s="520"/>
      <c r="ADJ557" s="519"/>
      <c r="ADK557" s="519"/>
      <c r="ADL557" s="520"/>
      <c r="ADM557" s="519"/>
      <c r="ADN557" s="519"/>
      <c r="ADO557" s="519"/>
      <c r="ADP557" s="519"/>
      <c r="ADQ557" s="519"/>
      <c r="ADR557" s="520"/>
      <c r="ADS557" s="519"/>
      <c r="ADT557" s="519"/>
      <c r="ADU557" s="519"/>
      <c r="ADV557" s="519"/>
      <c r="ADW557" s="519"/>
      <c r="ADX557" s="520"/>
      <c r="ADY557" s="519"/>
      <c r="ADZ557" s="519"/>
      <c r="AEA557" s="519"/>
      <c r="AEB557" s="519"/>
      <c r="AEC557" s="519"/>
      <c r="AED557" s="520"/>
      <c r="AEE557" s="519"/>
      <c r="AEF557" s="519"/>
      <c r="AEG557" s="520"/>
      <c r="AEH557" s="519"/>
      <c r="AEI557" s="519"/>
      <c r="AEJ557" s="519"/>
      <c r="AEK557" s="519"/>
      <c r="AEL557" s="519"/>
      <c r="AEM557" s="520"/>
      <c r="AEN557" s="519"/>
      <c r="AEO557" s="519"/>
      <c r="AEP557" s="519"/>
      <c r="AEQ557" s="519"/>
      <c r="AER557" s="519"/>
      <c r="AES557" s="520"/>
      <c r="AET557" s="519"/>
      <c r="AEU557" s="519"/>
      <c r="AEV557" s="519"/>
      <c r="AEW557" s="519"/>
      <c r="AEX557" s="519"/>
      <c r="AEY557" s="520"/>
      <c r="AEZ557" s="519"/>
      <c r="AFA557" s="519"/>
      <c r="AFB557" s="520"/>
      <c r="AFC557" s="519"/>
      <c r="AFD557" s="519"/>
      <c r="AFE557" s="519"/>
      <c r="AFF557" s="519"/>
      <c r="AFG557" s="519"/>
      <c r="AFH557" s="520"/>
      <c r="AFI557" s="519"/>
      <c r="AFJ557" s="519"/>
      <c r="AFK557" s="519"/>
      <c r="AFL557" s="519"/>
      <c r="AFM557" s="519"/>
      <c r="AFN557" s="520"/>
      <c r="AFO557" s="519"/>
      <c r="AFP557" s="519"/>
      <c r="AFQ557" s="519"/>
      <c r="AFR557" s="519"/>
      <c r="AFS557" s="519"/>
      <c r="AFT557" s="520"/>
      <c r="AFU557" s="519"/>
      <c r="AFV557" s="519"/>
      <c r="AFW557" s="520"/>
      <c r="AFX557" s="519"/>
      <c r="AFY557" s="519"/>
      <c r="AFZ557" s="519"/>
      <c r="AGA557" s="519"/>
      <c r="AGB557" s="519"/>
      <c r="AGC557" s="520"/>
      <c r="AGD557" s="519"/>
      <c r="AGE557" s="519"/>
      <c r="AGF557" s="519"/>
      <c r="AGG557" s="519"/>
      <c r="AGH557" s="519"/>
      <c r="AGI557" s="520"/>
      <c r="AGJ557" s="519"/>
      <c r="AGK557" s="519"/>
      <c r="AGL557" s="519"/>
      <c r="AGM557" s="519"/>
      <c r="AGN557" s="519"/>
      <c r="AGO557" s="520"/>
      <c r="AGP557" s="519"/>
      <c r="AGQ557" s="519"/>
      <c r="AGR557" s="520"/>
      <c r="AGS557" s="519"/>
      <c r="AGT557" s="519"/>
      <c r="AGU557" s="519"/>
      <c r="AGV557" s="519"/>
      <c r="AGW557" s="519"/>
      <c r="AGX557" s="520"/>
      <c r="AGY557" s="519"/>
      <c r="AGZ557" s="519"/>
      <c r="AHA557" s="519"/>
      <c r="AHB557" s="519"/>
      <c r="AHC557" s="519"/>
      <c r="AHD557" s="520"/>
      <c r="AHE557" s="519"/>
      <c r="AHF557" s="519"/>
      <c r="AHG557" s="519"/>
      <c r="AHH557" s="519"/>
      <c r="AHI557" s="519"/>
      <c r="AHJ557" s="520"/>
      <c r="AHK557" s="519"/>
      <c r="AHL557" s="519"/>
      <c r="AHM557" s="520"/>
      <c r="AHN557" s="519"/>
      <c r="AHO557" s="519"/>
      <c r="AHP557" s="519"/>
      <c r="AHQ557" s="519"/>
      <c r="AHR557" s="519"/>
      <c r="AHS557" s="520"/>
      <c r="AHT557" s="519"/>
      <c r="AHU557" s="519"/>
      <c r="AHV557" s="519"/>
      <c r="AHW557" s="519"/>
      <c r="AHX557" s="519"/>
      <c r="AHY557" s="520"/>
      <c r="AHZ557" s="519"/>
      <c r="AIA557" s="519"/>
      <c r="AIB557" s="519"/>
      <c r="AIC557" s="519"/>
      <c r="AID557" s="519"/>
      <c r="AIE557" s="520"/>
      <c r="AIF557" s="519"/>
      <c r="AIG557" s="519"/>
      <c r="AIH557" s="520"/>
      <c r="AII557" s="519"/>
      <c r="AIJ557" s="519"/>
      <c r="AIK557" s="519"/>
      <c r="AIL557" s="519"/>
      <c r="AIM557" s="519"/>
      <c r="AIN557" s="520"/>
      <c r="AIO557" s="519"/>
      <c r="AIP557" s="519"/>
      <c r="AIQ557" s="519"/>
      <c r="AIR557" s="519"/>
      <c r="AIS557" s="519"/>
      <c r="AIT557" s="520"/>
      <c r="AIU557" s="519"/>
      <c r="AIV557" s="519"/>
      <c r="AIW557" s="519"/>
      <c r="AIX557" s="519"/>
      <c r="AIY557" s="519"/>
      <c r="AIZ557" s="520"/>
      <c r="AJA557" s="519"/>
      <c r="AJB557" s="519"/>
      <c r="AJC557" s="520"/>
      <c r="AJD557" s="519"/>
      <c r="AJE557" s="519"/>
      <c r="AJF557" s="519"/>
      <c r="AJG557" s="519"/>
      <c r="AJH557" s="519"/>
      <c r="AJI557" s="520"/>
      <c r="AJJ557" s="519"/>
      <c r="AJK557" s="519"/>
      <c r="AJL557" s="519"/>
      <c r="AJM557" s="519"/>
      <c r="AJN557" s="519"/>
      <c r="AJO557" s="520"/>
      <c r="AJP557" s="519"/>
      <c r="AJQ557" s="519"/>
      <c r="AJR557" s="519"/>
      <c r="AJS557" s="519"/>
      <c r="AJT557" s="519"/>
      <c r="AJU557" s="520"/>
      <c r="AJV557" s="519"/>
      <c r="AJW557" s="519"/>
      <c r="AJX557" s="520"/>
      <c r="AJY557" s="519"/>
      <c r="AJZ557" s="519"/>
      <c r="AKA557" s="519"/>
      <c r="AKB557" s="519"/>
      <c r="AKC557" s="519"/>
      <c r="AKD557" s="520"/>
      <c r="AKE557" s="519"/>
      <c r="AKF557" s="519"/>
      <c r="AKG557" s="519"/>
      <c r="AKH557" s="519"/>
      <c r="AKI557" s="519"/>
      <c r="AKJ557" s="520"/>
      <c r="AKK557" s="519"/>
      <c r="AKL557" s="519"/>
      <c r="AKM557" s="519"/>
      <c r="AKN557" s="519"/>
      <c r="AKO557" s="519"/>
      <c r="AKP557" s="520"/>
      <c r="AKQ557" s="519"/>
      <c r="AKR557" s="519"/>
      <c r="AKS557" s="520"/>
      <c r="AKT557" s="519"/>
      <c r="AKU557" s="519"/>
      <c r="AKV557" s="519"/>
      <c r="AKW557" s="519"/>
      <c r="AKX557" s="519"/>
      <c r="AKY557" s="520"/>
      <c r="AKZ557" s="519"/>
      <c r="ALA557" s="519"/>
      <c r="ALB557" s="519"/>
      <c r="ALC557" s="519"/>
      <c r="ALD557" s="519"/>
      <c r="ALE557" s="520"/>
      <c r="ALF557" s="519"/>
      <c r="ALG557" s="519"/>
      <c r="ALH557" s="519"/>
      <c r="ALI557" s="519"/>
      <c r="ALJ557" s="519"/>
      <c r="ALK557" s="520"/>
      <c r="ALL557" s="519"/>
      <c r="ALM557" s="519"/>
      <c r="ALN557" s="520"/>
      <c r="ALO557" s="519"/>
      <c r="ALP557" s="519"/>
      <c r="ALQ557" s="519"/>
      <c r="ALR557" s="519"/>
      <c r="ALS557" s="519"/>
      <c r="ALT557" s="520"/>
      <c r="ALU557" s="519"/>
      <c r="ALV557" s="519"/>
      <c r="ALW557" s="519"/>
      <c r="ALX557" s="519"/>
      <c r="ALY557" s="519"/>
      <c r="ALZ557" s="520"/>
      <c r="AMA557" s="519"/>
      <c r="AMB557" s="519"/>
      <c r="AMC557" s="519"/>
      <c r="AMD557" s="519"/>
      <c r="AME557" s="519"/>
      <c r="AMF557" s="520"/>
      <c r="AMG557" s="519"/>
      <c r="AMH557" s="519"/>
      <c r="AMI557" s="520"/>
      <c r="AMJ557" s="519"/>
      <c r="AMK557" s="519"/>
      <c r="AML557" s="519"/>
      <c r="AMM557" s="519"/>
      <c r="AMN557" s="519"/>
      <c r="AMO557" s="520"/>
      <c r="AMP557" s="519"/>
      <c r="AMQ557" s="519"/>
      <c r="AMR557" s="519"/>
      <c r="AMS557" s="519"/>
      <c r="AMT557" s="519"/>
      <c r="AMU557" s="520"/>
      <c r="AMV557" s="519"/>
      <c r="AMW557" s="519"/>
      <c r="AMX557" s="519"/>
      <c r="AMY557" s="519"/>
      <c r="AMZ557" s="519"/>
      <c r="ANA557" s="520"/>
      <c r="ANB557" s="519"/>
      <c r="ANC557" s="519"/>
      <c r="AND557" s="520"/>
      <c r="ANE557" s="519"/>
      <c r="ANF557" s="519"/>
      <c r="ANG557" s="519"/>
      <c r="ANH557" s="519"/>
      <c r="ANI557" s="519"/>
      <c r="ANJ557" s="520"/>
      <c r="ANK557" s="519"/>
      <c r="ANL557" s="519"/>
      <c r="ANM557" s="519"/>
      <c r="ANN557" s="519"/>
      <c r="ANO557" s="519"/>
      <c r="ANP557" s="520"/>
      <c r="ANQ557" s="519"/>
      <c r="ANR557" s="519"/>
      <c r="ANS557" s="519"/>
      <c r="ANT557" s="519"/>
      <c r="ANU557" s="519"/>
      <c r="ANV557" s="520"/>
      <c r="ANW557" s="519"/>
      <c r="ANX557" s="519"/>
      <c r="ANY557" s="520"/>
      <c r="ANZ557" s="519"/>
      <c r="AOA557" s="519"/>
      <c r="AOB557" s="519"/>
      <c r="AOC557" s="519"/>
      <c r="AOD557" s="519"/>
      <c r="AOE557" s="520"/>
      <c r="AOF557" s="519"/>
      <c r="AOG557" s="519"/>
      <c r="AOH557" s="519"/>
      <c r="AOI557" s="519"/>
      <c r="AOJ557" s="519"/>
      <c r="AOK557" s="520"/>
      <c r="AOL557" s="519"/>
      <c r="AOM557" s="519"/>
      <c r="AON557" s="519"/>
      <c r="AOO557" s="519"/>
      <c r="AOP557" s="519"/>
      <c r="AOQ557" s="520"/>
      <c r="AOR557" s="519"/>
      <c r="AOS557" s="519"/>
      <c r="AOT557" s="520"/>
      <c r="AOU557" s="519"/>
      <c r="AOV557" s="519"/>
      <c r="AOW557" s="519"/>
      <c r="AOX557" s="519"/>
      <c r="AOY557" s="519"/>
      <c r="AOZ557" s="520"/>
      <c r="APA557" s="519"/>
      <c r="APB557" s="519"/>
      <c r="APC557" s="519"/>
      <c r="APD557" s="519"/>
      <c r="APE557" s="519"/>
      <c r="APF557" s="520"/>
      <c r="APG557" s="519"/>
      <c r="APH557" s="519"/>
      <c r="API557" s="519"/>
      <c r="APJ557" s="519"/>
      <c r="APK557" s="519"/>
      <c r="APL557" s="520"/>
      <c r="APM557" s="519"/>
      <c r="APN557" s="519"/>
      <c r="APO557" s="520"/>
      <c r="APP557" s="519"/>
      <c r="APQ557" s="519"/>
      <c r="APR557" s="519"/>
      <c r="APS557" s="519"/>
      <c r="APT557" s="519"/>
      <c r="APU557" s="520"/>
      <c r="APV557" s="519"/>
      <c r="APW557" s="519"/>
      <c r="APX557" s="519"/>
      <c r="APY557" s="519"/>
      <c r="APZ557" s="519"/>
      <c r="AQA557" s="520"/>
      <c r="AQB557" s="519"/>
      <c r="AQC557" s="519"/>
      <c r="AQD557" s="519"/>
      <c r="AQE557" s="519"/>
      <c r="AQF557" s="519"/>
      <c r="AQG557" s="520"/>
      <c r="AQH557" s="519"/>
      <c r="AQI557" s="519"/>
      <c r="AQJ557" s="520"/>
      <c r="AQK557" s="519"/>
      <c r="AQL557" s="519"/>
      <c r="AQM557" s="519"/>
      <c r="AQN557" s="519"/>
      <c r="AQO557" s="519"/>
      <c r="AQP557" s="520"/>
      <c r="AQQ557" s="519"/>
      <c r="AQR557" s="519"/>
      <c r="AQS557" s="519"/>
      <c r="AQT557" s="519"/>
      <c r="AQU557" s="519"/>
      <c r="AQV557" s="520"/>
      <c r="AQW557" s="519"/>
      <c r="AQX557" s="519"/>
      <c r="AQY557" s="519"/>
      <c r="AQZ557" s="519"/>
      <c r="ARA557" s="519"/>
      <c r="ARB557" s="520"/>
      <c r="ARC557" s="519"/>
      <c r="ARD557" s="519"/>
      <c r="ARE557" s="520"/>
      <c r="ARF557" s="519"/>
      <c r="ARG557" s="519"/>
      <c r="ARH557" s="519"/>
      <c r="ARI557" s="519"/>
      <c r="ARJ557" s="519"/>
      <c r="ARK557" s="520"/>
      <c r="ARL557" s="519"/>
      <c r="ARM557" s="519"/>
      <c r="ARN557" s="519"/>
      <c r="ARO557" s="519"/>
      <c r="ARP557" s="519"/>
      <c r="ARQ557" s="520"/>
      <c r="ARR557" s="519"/>
      <c r="ARS557" s="519"/>
      <c r="ART557" s="519"/>
      <c r="ARU557" s="519"/>
      <c r="ARV557" s="519"/>
      <c r="ARW557" s="520"/>
      <c r="ARX557" s="519"/>
      <c r="ARY557" s="519"/>
      <c r="ARZ557" s="520"/>
      <c r="ASA557" s="519"/>
      <c r="ASB557" s="519"/>
      <c r="ASC557" s="519"/>
      <c r="ASD557" s="519"/>
      <c r="ASE557" s="519"/>
      <c r="ASF557" s="520"/>
      <c r="ASG557" s="519"/>
      <c r="ASH557" s="519"/>
      <c r="ASI557" s="519"/>
      <c r="ASJ557" s="519"/>
      <c r="ASK557" s="519"/>
      <c r="ASL557" s="520"/>
      <c r="ASM557" s="519"/>
      <c r="ASN557" s="519"/>
      <c r="ASO557" s="519"/>
      <c r="ASP557" s="519"/>
      <c r="ASQ557" s="519"/>
      <c r="ASR557" s="520"/>
      <c r="ASS557" s="519"/>
      <c r="AST557" s="519"/>
      <c r="ASU557" s="520"/>
      <c r="ASV557" s="519"/>
      <c r="ASW557" s="519"/>
      <c r="ASX557" s="519"/>
      <c r="ASY557" s="519"/>
      <c r="ASZ557" s="519"/>
      <c r="ATA557" s="520"/>
      <c r="ATB557" s="519"/>
      <c r="ATC557" s="519"/>
      <c r="ATD557" s="519"/>
      <c r="ATE557" s="519"/>
      <c r="ATF557" s="519"/>
      <c r="ATG557" s="520"/>
      <c r="ATH557" s="519"/>
      <c r="ATI557" s="519"/>
      <c r="ATJ557" s="519"/>
      <c r="ATK557" s="519"/>
      <c r="ATL557" s="519"/>
      <c r="ATM557" s="520"/>
      <c r="ATN557" s="519"/>
      <c r="ATO557" s="519"/>
      <c r="ATP557" s="520"/>
      <c r="ATQ557" s="519"/>
      <c r="ATR557" s="519"/>
      <c r="ATS557" s="519"/>
      <c r="ATT557" s="519"/>
      <c r="ATU557" s="519"/>
      <c r="ATV557" s="520"/>
      <c r="ATW557" s="519"/>
      <c r="ATX557" s="519"/>
      <c r="ATY557" s="519"/>
      <c r="ATZ557" s="519"/>
      <c r="AUA557" s="519"/>
      <c r="AUB557" s="520"/>
      <c r="AUC557" s="519"/>
      <c r="AUD557" s="519"/>
      <c r="AUE557" s="519"/>
      <c r="AUF557" s="519"/>
      <c r="AUG557" s="519"/>
      <c r="AUH557" s="520"/>
      <c r="AUI557" s="519"/>
      <c r="AUJ557" s="519"/>
      <c r="AUK557" s="520"/>
      <c r="AUL557" s="519"/>
      <c r="AUM557" s="519"/>
      <c r="AUN557" s="519"/>
      <c r="AUO557" s="519"/>
      <c r="AUP557" s="519"/>
      <c r="AUQ557" s="520"/>
      <c r="AUR557" s="519"/>
      <c r="AUS557" s="519"/>
      <c r="AUT557" s="519"/>
      <c r="AUU557" s="519"/>
      <c r="AUV557" s="519"/>
      <c r="AUW557" s="520"/>
      <c r="AUX557" s="519"/>
      <c r="AUY557" s="519"/>
      <c r="AUZ557" s="519"/>
      <c r="AVA557" s="519"/>
      <c r="AVB557" s="519"/>
      <c r="AVC557" s="520"/>
      <c r="AVD557" s="519"/>
      <c r="AVE557" s="519"/>
      <c r="AVF557" s="520"/>
      <c r="AVG557" s="519"/>
      <c r="AVH557" s="519"/>
      <c r="AVI557" s="519"/>
      <c r="AVJ557" s="519"/>
      <c r="AVK557" s="519"/>
      <c r="AVL557" s="520"/>
      <c r="AVM557" s="519"/>
      <c r="AVN557" s="519"/>
      <c r="AVO557" s="519"/>
      <c r="AVP557" s="519"/>
      <c r="AVQ557" s="519"/>
      <c r="AVR557" s="520"/>
      <c r="AVS557" s="519"/>
      <c r="AVT557" s="519"/>
      <c r="AVU557" s="519"/>
      <c r="AVV557" s="519"/>
      <c r="AVW557" s="519"/>
    </row>
    <row r="558" spans="1:1271" s="258" customFormat="1" ht="41.25" customHeight="1">
      <c r="A558" s="464" t="s">
        <v>1025</v>
      </c>
      <c r="AVD558" s="742"/>
    </row>
    <row r="559" spans="1:1271">
      <c r="A559" s="103" t="s">
        <v>691</v>
      </c>
      <c r="B559" s="96"/>
      <c r="C559" s="102" t="s">
        <v>442</v>
      </c>
      <c r="D559" s="862"/>
      <c r="E559" s="863"/>
      <c r="F559" s="465" t="s">
        <v>1031</v>
      </c>
      <c r="G559" s="465" t="s">
        <v>1031</v>
      </c>
      <c r="H559" s="465" t="s">
        <v>1031</v>
      </c>
      <c r="I559" s="465" t="s">
        <v>1031</v>
      </c>
      <c r="J559" s="465" t="s">
        <v>1031</v>
      </c>
      <c r="K559" s="465" t="s">
        <v>1031</v>
      </c>
      <c r="L559" s="111">
        <f>SUM(L560:L573)</f>
        <v>223</v>
      </c>
      <c r="M559" s="111">
        <f t="shared" ref="M559:T559" si="20">SUM(M560:M573)</f>
        <v>223</v>
      </c>
      <c r="N559" s="111">
        <f t="shared" si="20"/>
        <v>223</v>
      </c>
      <c r="O559" s="111">
        <f t="shared" si="20"/>
        <v>11351109</v>
      </c>
      <c r="P559" s="111">
        <f t="shared" si="20"/>
        <v>11458084</v>
      </c>
      <c r="Q559" s="111">
        <f t="shared" si="20"/>
        <v>11627098</v>
      </c>
      <c r="R559" s="111">
        <f t="shared" si="20"/>
        <v>10125452.689999999</v>
      </c>
      <c r="S559" s="111">
        <f t="shared" si="20"/>
        <v>10282725.689999999</v>
      </c>
      <c r="T559" s="111">
        <f t="shared" si="20"/>
        <v>10469939.689999999</v>
      </c>
      <c r="U559" s="465" t="s">
        <v>1031</v>
      </c>
      <c r="V559" s="465" t="s">
        <v>1031</v>
      </c>
      <c r="W559" s="465" t="s">
        <v>1031</v>
      </c>
      <c r="X559" s="465" t="s">
        <v>1031</v>
      </c>
      <c r="Y559" s="465" t="s">
        <v>1031</v>
      </c>
      <c r="Z559" s="465" t="s">
        <v>1031</v>
      </c>
      <c r="AA559" s="111">
        <f t="shared" ref="AA559:AF559" si="21">SUM(AA560:AA573)</f>
        <v>11404799.52</v>
      </c>
      <c r="AB559" s="111">
        <f t="shared" si="21"/>
        <v>12084000.35</v>
      </c>
      <c r="AC559" s="111">
        <f t="shared" si="21"/>
        <v>12903399.43</v>
      </c>
      <c r="AD559" s="111">
        <f t="shared" si="21"/>
        <v>5162473.9800000004</v>
      </c>
      <c r="AE559" s="111">
        <f t="shared" si="21"/>
        <v>4665279.8499999996</v>
      </c>
      <c r="AF559" s="111">
        <f t="shared" si="21"/>
        <v>4387259.4000000004</v>
      </c>
      <c r="AG559" s="111">
        <f>SUM(AG560:AG573)</f>
        <v>446</v>
      </c>
      <c r="AH559" s="111">
        <f t="shared" ref="AH559:AO559" si="22">SUM(AH560:AH573)</f>
        <v>446</v>
      </c>
      <c r="AI559" s="111">
        <f t="shared" si="22"/>
        <v>446</v>
      </c>
      <c r="AJ559" s="111">
        <f t="shared" si="22"/>
        <v>25249419</v>
      </c>
      <c r="AK559" s="111">
        <f t="shared" si="22"/>
        <v>25488296</v>
      </c>
      <c r="AL559" s="111">
        <f t="shared" si="22"/>
        <v>25864880</v>
      </c>
      <c r="AM559" s="111">
        <f t="shared" si="22"/>
        <v>21215680.359999999</v>
      </c>
      <c r="AN559" s="111">
        <f t="shared" si="22"/>
        <v>21549807.359999999</v>
      </c>
      <c r="AO559" s="111">
        <f t="shared" si="22"/>
        <v>21947527.359999999</v>
      </c>
      <c r="AP559" s="465" t="s">
        <v>1031</v>
      </c>
      <c r="AQ559" s="465" t="s">
        <v>1031</v>
      </c>
      <c r="AR559" s="465" t="s">
        <v>1031</v>
      </c>
      <c r="AS559" s="465" t="s">
        <v>1031</v>
      </c>
      <c r="AT559" s="465" t="s">
        <v>1031</v>
      </c>
      <c r="AU559" s="465" t="s">
        <v>1031</v>
      </c>
      <c r="AV559" s="111">
        <f t="shared" ref="AV559:BA559" si="23">SUM(AV560:AV573)</f>
        <v>25343899.82</v>
      </c>
      <c r="AW559" s="111">
        <f t="shared" si="23"/>
        <v>26803701.059999999</v>
      </c>
      <c r="AX559" s="111">
        <f t="shared" si="23"/>
        <v>28568201.399999999</v>
      </c>
      <c r="AY559" s="111">
        <f t="shared" si="23"/>
        <v>10005873.949999999</v>
      </c>
      <c r="AZ559" s="111">
        <f t="shared" si="23"/>
        <v>9128733.6999999993</v>
      </c>
      <c r="BA559" s="111">
        <f t="shared" si="23"/>
        <v>8794561.5199999996</v>
      </c>
      <c r="BB559" s="111">
        <f>SUM(BB560:BB573)</f>
        <v>276</v>
      </c>
      <c r="BC559" s="111">
        <f t="shared" ref="BC559:BJ559" si="24">SUM(BC560:BC573)</f>
        <v>276</v>
      </c>
      <c r="BD559" s="111">
        <f t="shared" si="24"/>
        <v>276</v>
      </c>
      <c r="BE559" s="111">
        <f t="shared" si="24"/>
        <v>13598244</v>
      </c>
      <c r="BF559" s="111">
        <f t="shared" si="24"/>
        <v>13726032</v>
      </c>
      <c r="BG559" s="111">
        <f t="shared" si="24"/>
        <v>13928064</v>
      </c>
      <c r="BH559" s="111">
        <f t="shared" si="24"/>
        <v>12014376.6</v>
      </c>
      <c r="BI559" s="111">
        <f t="shared" si="24"/>
        <v>12198468.6</v>
      </c>
      <c r="BJ559" s="111">
        <f t="shared" si="24"/>
        <v>12417612.6</v>
      </c>
      <c r="BK559" s="465" t="s">
        <v>1031</v>
      </c>
      <c r="BL559" s="465" t="s">
        <v>1031</v>
      </c>
      <c r="BM559" s="465" t="s">
        <v>1031</v>
      </c>
      <c r="BN559" s="465" t="s">
        <v>1031</v>
      </c>
      <c r="BO559" s="465" t="s">
        <v>1031</v>
      </c>
      <c r="BP559" s="465" t="s">
        <v>1031</v>
      </c>
      <c r="BQ559" s="111">
        <f t="shared" ref="BQ559:BV559" si="25">SUM(BQ560:BQ573)</f>
        <v>13667699.4</v>
      </c>
      <c r="BR559" s="111">
        <f t="shared" si="25"/>
        <v>14491700.16</v>
      </c>
      <c r="BS559" s="111">
        <f t="shared" si="25"/>
        <v>15484800.6</v>
      </c>
      <c r="BT559" s="111">
        <f t="shared" si="25"/>
        <v>5583438.5999999996</v>
      </c>
      <c r="BU559" s="111">
        <f t="shared" si="25"/>
        <v>5020244.04</v>
      </c>
      <c r="BV559" s="111">
        <f t="shared" si="25"/>
        <v>4693178.5199999996</v>
      </c>
      <c r="BW559" s="111">
        <f>SUM(BW560:BW573)</f>
        <v>0</v>
      </c>
      <c r="BX559" s="111">
        <f t="shared" ref="BX559:CE559" si="26">SUM(BX560:BX573)</f>
        <v>0</v>
      </c>
      <c r="BY559" s="111">
        <f t="shared" si="26"/>
        <v>0</v>
      </c>
      <c r="BZ559" s="111">
        <f t="shared" si="26"/>
        <v>0</v>
      </c>
      <c r="CA559" s="111">
        <f t="shared" si="26"/>
        <v>0</v>
      </c>
      <c r="CB559" s="111">
        <f t="shared" si="26"/>
        <v>0</v>
      </c>
      <c r="CC559" s="111">
        <f t="shared" si="26"/>
        <v>0</v>
      </c>
      <c r="CD559" s="111">
        <f t="shared" si="26"/>
        <v>0</v>
      </c>
      <c r="CE559" s="111">
        <f t="shared" si="26"/>
        <v>0</v>
      </c>
      <c r="CF559" s="465" t="s">
        <v>1031</v>
      </c>
      <c r="CG559" s="465" t="s">
        <v>1031</v>
      </c>
      <c r="CH559" s="465" t="s">
        <v>1031</v>
      </c>
      <c r="CI559" s="465" t="s">
        <v>1031</v>
      </c>
      <c r="CJ559" s="465" t="s">
        <v>1031</v>
      </c>
      <c r="CK559" s="465" t="s">
        <v>1031</v>
      </c>
      <c r="CL559" s="111">
        <f t="shared" ref="CL559:CQ559" si="27">SUM(CL560:CL573)</f>
        <v>0</v>
      </c>
      <c r="CM559" s="111">
        <f t="shared" si="27"/>
        <v>0</v>
      </c>
      <c r="CN559" s="111">
        <f t="shared" si="27"/>
        <v>0</v>
      </c>
      <c r="CO559" s="111">
        <f t="shared" si="27"/>
        <v>0</v>
      </c>
      <c r="CP559" s="111">
        <f t="shared" si="27"/>
        <v>0</v>
      </c>
      <c r="CQ559" s="111">
        <f t="shared" si="27"/>
        <v>0</v>
      </c>
      <c r="CR559" s="111">
        <f>SUM(CR560:CR573)</f>
        <v>131</v>
      </c>
      <c r="CS559" s="111">
        <f t="shared" ref="CS559:CZ559" si="28">SUM(CS560:CS573)</f>
        <v>131</v>
      </c>
      <c r="CT559" s="111">
        <f t="shared" si="28"/>
        <v>131</v>
      </c>
      <c r="CU559" s="111">
        <f t="shared" si="28"/>
        <v>6454239</v>
      </c>
      <c r="CV559" s="111">
        <f t="shared" si="28"/>
        <v>6514892</v>
      </c>
      <c r="CW559" s="111">
        <f t="shared" si="28"/>
        <v>6610784</v>
      </c>
      <c r="CX559" s="111">
        <f t="shared" si="28"/>
        <v>5702475.8499999996</v>
      </c>
      <c r="CY559" s="111">
        <f t="shared" si="28"/>
        <v>5789852.8499999996</v>
      </c>
      <c r="CZ559" s="111">
        <f t="shared" si="28"/>
        <v>5893866.8499999996</v>
      </c>
      <c r="DA559" s="465" t="s">
        <v>1031</v>
      </c>
      <c r="DB559" s="465" t="s">
        <v>1031</v>
      </c>
      <c r="DC559" s="465" t="s">
        <v>1031</v>
      </c>
      <c r="DD559" s="465" t="s">
        <v>1031</v>
      </c>
      <c r="DE559" s="465" t="s">
        <v>1031</v>
      </c>
      <c r="DF559" s="465" t="s">
        <v>1031</v>
      </c>
      <c r="DG559" s="111">
        <f t="shared" ref="DG559:DL559" si="29">SUM(DG560:DG573)</f>
        <v>6452900.1799999997</v>
      </c>
      <c r="DH559" s="111">
        <f t="shared" si="29"/>
        <v>6772900.4299999997</v>
      </c>
      <c r="DI559" s="111">
        <f t="shared" si="29"/>
        <v>7162799.6600000001</v>
      </c>
      <c r="DJ559" s="111">
        <f t="shared" si="29"/>
        <v>3118714.38</v>
      </c>
      <c r="DK559" s="111">
        <f t="shared" si="29"/>
        <v>2817642.32</v>
      </c>
      <c r="DL559" s="111">
        <f t="shared" si="29"/>
        <v>2699720.05</v>
      </c>
      <c r="DM559" s="111">
        <f>SUM(DM560:DM573)</f>
        <v>151</v>
      </c>
      <c r="DN559" s="111">
        <f t="shared" ref="DN559:DU559" si="30">SUM(DN560:DN573)</f>
        <v>151</v>
      </c>
      <c r="DO559" s="111">
        <f t="shared" si="30"/>
        <v>151</v>
      </c>
      <c r="DP559" s="111">
        <f t="shared" si="30"/>
        <v>7439619</v>
      </c>
      <c r="DQ559" s="111">
        <f t="shared" si="30"/>
        <v>7509532</v>
      </c>
      <c r="DR559" s="111">
        <f t="shared" si="30"/>
        <v>7620064</v>
      </c>
      <c r="DS559" s="111">
        <f t="shared" si="30"/>
        <v>6573100.5899999999</v>
      </c>
      <c r="DT559" s="111">
        <f t="shared" si="30"/>
        <v>6673817.5899999999</v>
      </c>
      <c r="DU559" s="111">
        <f t="shared" si="30"/>
        <v>6793711.5899999999</v>
      </c>
      <c r="DV559" s="465" t="s">
        <v>1031</v>
      </c>
      <c r="DW559" s="465" t="s">
        <v>1031</v>
      </c>
      <c r="DX559" s="465" t="s">
        <v>1031</v>
      </c>
      <c r="DY559" s="465" t="s">
        <v>1031</v>
      </c>
      <c r="DZ559" s="465" t="s">
        <v>1031</v>
      </c>
      <c r="EA559" s="465" t="s">
        <v>1031</v>
      </c>
      <c r="EB559" s="111">
        <f t="shared" ref="EB559:EG559" si="31">SUM(EB560:EB573)</f>
        <v>7473100.2300000004</v>
      </c>
      <c r="EC559" s="111">
        <f t="shared" si="31"/>
        <v>7914799.3899999997</v>
      </c>
      <c r="ED559" s="111">
        <f t="shared" si="31"/>
        <v>8447599.8699999992</v>
      </c>
      <c r="EE559" s="111">
        <f t="shared" si="31"/>
        <v>3857474.83</v>
      </c>
      <c r="EF559" s="111">
        <f t="shared" si="31"/>
        <v>3435035.85</v>
      </c>
      <c r="EG559" s="111">
        <f t="shared" si="31"/>
        <v>3316340.1</v>
      </c>
      <c r="EH559" s="111">
        <f>SUM(EH560:EH573)</f>
        <v>50</v>
      </c>
      <c r="EI559" s="111">
        <f t="shared" ref="EI559:EP559" si="32">SUM(EI560:EI573)</f>
        <v>50</v>
      </c>
      <c r="EJ559" s="111">
        <f t="shared" si="32"/>
        <v>50</v>
      </c>
      <c r="EK559" s="111">
        <f t="shared" si="32"/>
        <v>6221850</v>
      </c>
      <c r="EL559" s="111">
        <f t="shared" si="32"/>
        <v>6282000</v>
      </c>
      <c r="EM559" s="111">
        <f t="shared" si="32"/>
        <v>6375850</v>
      </c>
      <c r="EN559" s="111">
        <f t="shared" si="32"/>
        <v>3979299.5</v>
      </c>
      <c r="EO559" s="111">
        <f t="shared" si="32"/>
        <v>4049299.5</v>
      </c>
      <c r="EP559" s="111">
        <f t="shared" si="32"/>
        <v>4132599.5</v>
      </c>
      <c r="EQ559" s="465" t="s">
        <v>1031</v>
      </c>
      <c r="ER559" s="465" t="s">
        <v>1031</v>
      </c>
      <c r="ES559" s="465" t="s">
        <v>1031</v>
      </c>
      <c r="ET559" s="465" t="s">
        <v>1031</v>
      </c>
      <c r="EU559" s="465" t="s">
        <v>1031</v>
      </c>
      <c r="EV559" s="465" t="s">
        <v>1031</v>
      </c>
      <c r="EW559" s="111">
        <f t="shared" ref="EW559:FB559" si="33">SUM(EW560:EW573)</f>
        <v>6268000</v>
      </c>
      <c r="EX559" s="111">
        <f t="shared" si="33"/>
        <v>6676300</v>
      </c>
      <c r="EY559" s="111">
        <f t="shared" si="33"/>
        <v>7167400</v>
      </c>
      <c r="EZ559" s="111">
        <f t="shared" si="33"/>
        <v>2162028</v>
      </c>
      <c r="FA559" s="111">
        <f t="shared" si="33"/>
        <v>1925193.5</v>
      </c>
      <c r="FB559" s="111">
        <f t="shared" si="33"/>
        <v>1857948</v>
      </c>
      <c r="FC559" s="111">
        <f>SUM(FC560:FC573)</f>
        <v>167</v>
      </c>
      <c r="FD559" s="111">
        <f t="shared" ref="FD559:FK559" si="34">SUM(FD560:FD573)</f>
        <v>167</v>
      </c>
      <c r="FE559" s="111">
        <f t="shared" si="34"/>
        <v>167</v>
      </c>
      <c r="FF559" s="111">
        <f t="shared" si="34"/>
        <v>8409984</v>
      </c>
      <c r="FG559" s="111">
        <f t="shared" si="34"/>
        <v>8489168</v>
      </c>
      <c r="FH559" s="111">
        <f t="shared" si="34"/>
        <v>8614301</v>
      </c>
      <c r="FI559" s="111">
        <f t="shared" si="34"/>
        <v>7478660.7699999996</v>
      </c>
      <c r="FJ559" s="111">
        <f t="shared" si="34"/>
        <v>7594315.7699999996</v>
      </c>
      <c r="FK559" s="111">
        <f t="shared" si="34"/>
        <v>7731989.7699999996</v>
      </c>
      <c r="FL559" s="465" t="s">
        <v>1031</v>
      </c>
      <c r="FM559" s="465" t="s">
        <v>1031</v>
      </c>
      <c r="FN559" s="465" t="s">
        <v>1031</v>
      </c>
      <c r="FO559" s="465" t="s">
        <v>1031</v>
      </c>
      <c r="FP559" s="465" t="s">
        <v>1031</v>
      </c>
      <c r="FQ559" s="465" t="s">
        <v>1031</v>
      </c>
      <c r="FR559" s="111">
        <f t="shared" ref="FR559:FW559" si="35">SUM(FR560:FR573)</f>
        <v>8410299.6999999993</v>
      </c>
      <c r="FS559" s="111">
        <f t="shared" si="35"/>
        <v>8831300.3499999996</v>
      </c>
      <c r="FT559" s="111">
        <f t="shared" si="35"/>
        <v>9344099.6199999992</v>
      </c>
      <c r="FU559" s="111">
        <f t="shared" si="35"/>
        <v>3321319.91</v>
      </c>
      <c r="FV559" s="111">
        <f t="shared" si="35"/>
        <v>3019541.75</v>
      </c>
      <c r="FW559" s="111">
        <f t="shared" si="35"/>
        <v>2918538.5</v>
      </c>
      <c r="FX559" s="111">
        <f>SUM(FX560:FX573)</f>
        <v>0</v>
      </c>
      <c r="FY559" s="111">
        <f t="shared" ref="FY559:GF559" si="36">SUM(FY560:FY573)</f>
        <v>0</v>
      </c>
      <c r="FZ559" s="111">
        <f t="shared" si="36"/>
        <v>0</v>
      </c>
      <c r="GA559" s="111">
        <f t="shared" si="36"/>
        <v>0</v>
      </c>
      <c r="GB559" s="111">
        <f t="shared" si="36"/>
        <v>0</v>
      </c>
      <c r="GC559" s="111">
        <f t="shared" si="36"/>
        <v>0</v>
      </c>
      <c r="GD559" s="111">
        <f t="shared" si="36"/>
        <v>0</v>
      </c>
      <c r="GE559" s="111">
        <f t="shared" si="36"/>
        <v>0</v>
      </c>
      <c r="GF559" s="111">
        <f t="shared" si="36"/>
        <v>0</v>
      </c>
      <c r="GG559" s="465" t="s">
        <v>1031</v>
      </c>
      <c r="GH559" s="465" t="s">
        <v>1031</v>
      </c>
      <c r="GI559" s="465" t="s">
        <v>1031</v>
      </c>
      <c r="GJ559" s="465" t="s">
        <v>1031</v>
      </c>
      <c r="GK559" s="465" t="s">
        <v>1031</v>
      </c>
      <c r="GL559" s="465" t="s">
        <v>1031</v>
      </c>
      <c r="GM559" s="111">
        <f t="shared" ref="GM559:GR559" si="37">SUM(GM560:GM573)</f>
        <v>0</v>
      </c>
      <c r="GN559" s="111">
        <f t="shared" si="37"/>
        <v>0</v>
      </c>
      <c r="GO559" s="111">
        <f t="shared" si="37"/>
        <v>0</v>
      </c>
      <c r="GP559" s="111">
        <f t="shared" si="37"/>
        <v>0</v>
      </c>
      <c r="GQ559" s="111">
        <f t="shared" si="37"/>
        <v>0</v>
      </c>
      <c r="GR559" s="111">
        <f t="shared" si="37"/>
        <v>0</v>
      </c>
      <c r="GS559" s="111">
        <f>SUM(GS560:GS573)</f>
        <v>121</v>
      </c>
      <c r="GT559" s="111">
        <f t="shared" ref="GT559:HA559" si="38">SUM(GT560:GT573)</f>
        <v>121</v>
      </c>
      <c r="GU559" s="111">
        <f t="shared" si="38"/>
        <v>121</v>
      </c>
      <c r="GV559" s="111">
        <f t="shared" si="38"/>
        <v>5961549</v>
      </c>
      <c r="GW559" s="111">
        <f t="shared" si="38"/>
        <v>6017572</v>
      </c>
      <c r="GX559" s="111">
        <f t="shared" si="38"/>
        <v>6106144</v>
      </c>
      <c r="GY559" s="111">
        <f t="shared" si="38"/>
        <v>5267172.3499999996</v>
      </c>
      <c r="GZ559" s="111">
        <f t="shared" si="38"/>
        <v>5347879.3499999996</v>
      </c>
      <c r="HA559" s="111">
        <f t="shared" si="38"/>
        <v>5443953.3499999996</v>
      </c>
      <c r="HB559" s="465" t="s">
        <v>1031</v>
      </c>
      <c r="HC559" s="465" t="s">
        <v>1031</v>
      </c>
      <c r="HD559" s="465" t="s">
        <v>1031</v>
      </c>
      <c r="HE559" s="465" t="s">
        <v>1031</v>
      </c>
      <c r="HF559" s="465" t="s">
        <v>1031</v>
      </c>
      <c r="HG559" s="465" t="s">
        <v>1031</v>
      </c>
      <c r="HH559" s="111">
        <f t="shared" ref="HH559:HM559" si="39">SUM(HH560:HH573)</f>
        <v>5958499.7999999998</v>
      </c>
      <c r="HI559" s="111">
        <f t="shared" si="39"/>
        <v>6250299.7699999996</v>
      </c>
      <c r="HJ559" s="111">
        <f t="shared" si="39"/>
        <v>6606100.2699999996</v>
      </c>
      <c r="HK559" s="111">
        <f t="shared" si="39"/>
        <v>2671540.85</v>
      </c>
      <c r="HL559" s="111">
        <f t="shared" si="39"/>
        <v>2412727.9</v>
      </c>
      <c r="HM559" s="111">
        <f t="shared" si="39"/>
        <v>2322496.9900000002</v>
      </c>
      <c r="HN559" s="111">
        <f>SUM(HN560:HN573)</f>
        <v>338</v>
      </c>
      <c r="HO559" s="111">
        <f t="shared" ref="HO559:HV559" si="40">SUM(HO560:HO573)</f>
        <v>338</v>
      </c>
      <c r="HP559" s="111">
        <f t="shared" si="40"/>
        <v>338</v>
      </c>
      <c r="HQ559" s="111">
        <f t="shared" si="40"/>
        <v>19141977</v>
      </c>
      <c r="HR559" s="111">
        <f t="shared" si="40"/>
        <v>19323124</v>
      </c>
      <c r="HS559" s="111">
        <f t="shared" si="40"/>
        <v>19608699</v>
      </c>
      <c r="HT559" s="111">
        <f t="shared" si="40"/>
        <v>16164233.34</v>
      </c>
      <c r="HU559" s="111">
        <f t="shared" si="40"/>
        <v>16419209.34</v>
      </c>
      <c r="HV559" s="111">
        <f t="shared" si="40"/>
        <v>16722713.34</v>
      </c>
      <c r="HW559" s="465" t="s">
        <v>1031</v>
      </c>
      <c r="HX559" s="465" t="s">
        <v>1031</v>
      </c>
      <c r="HY559" s="465" t="s">
        <v>1031</v>
      </c>
      <c r="HZ559" s="465" t="s">
        <v>1031</v>
      </c>
      <c r="IA559" s="465" t="s">
        <v>1031</v>
      </c>
      <c r="IB559" s="465" t="s">
        <v>1031</v>
      </c>
      <c r="IC559" s="111">
        <f t="shared" ref="IC559:IH559" si="41">SUM(IC560:IC573)</f>
        <v>19205301.199999999</v>
      </c>
      <c r="ID559" s="111">
        <f t="shared" si="41"/>
        <v>20294599.780000001</v>
      </c>
      <c r="IE559" s="111">
        <f t="shared" si="41"/>
        <v>21612599.370000001</v>
      </c>
      <c r="IF559" s="111">
        <f t="shared" si="41"/>
        <v>8106437.0300000003</v>
      </c>
      <c r="IG559" s="111">
        <f t="shared" si="41"/>
        <v>7271552.7400000002</v>
      </c>
      <c r="IH559" s="111">
        <f t="shared" si="41"/>
        <v>6917695.2199999997</v>
      </c>
      <c r="II559" s="111">
        <f>SUM(II560:II573)</f>
        <v>170</v>
      </c>
      <c r="IJ559" s="111">
        <f t="shared" ref="IJ559:IQ559" si="42">SUM(IJ560:IJ573)</f>
        <v>170</v>
      </c>
      <c r="IK559" s="111">
        <f t="shared" si="42"/>
        <v>170</v>
      </c>
      <c r="IL559" s="111">
        <f t="shared" si="42"/>
        <v>8375730</v>
      </c>
      <c r="IM559" s="111">
        <f t="shared" si="42"/>
        <v>8454440</v>
      </c>
      <c r="IN559" s="111">
        <f t="shared" si="42"/>
        <v>8578880</v>
      </c>
      <c r="IO559" s="111">
        <f t="shared" si="42"/>
        <v>7400159.5</v>
      </c>
      <c r="IP559" s="111">
        <f t="shared" si="42"/>
        <v>7513549.5</v>
      </c>
      <c r="IQ559" s="111">
        <f t="shared" si="42"/>
        <v>7648529.5</v>
      </c>
      <c r="IR559" s="465" t="s">
        <v>1031</v>
      </c>
      <c r="IS559" s="465" t="s">
        <v>1031</v>
      </c>
      <c r="IT559" s="465" t="s">
        <v>1031</v>
      </c>
      <c r="IU559" s="465" t="s">
        <v>1031</v>
      </c>
      <c r="IV559" s="465" t="s">
        <v>1031</v>
      </c>
      <c r="IW559" s="465" t="s">
        <v>1031</v>
      </c>
      <c r="IX559" s="111">
        <f t="shared" ref="IX559:JC559" si="43">SUM(IX560:IX573)</f>
        <v>8382300.5</v>
      </c>
      <c r="IY559" s="111">
        <f t="shared" si="43"/>
        <v>8814700.5999999996</v>
      </c>
      <c r="IZ559" s="111">
        <f t="shared" si="43"/>
        <v>9340299.8000000007</v>
      </c>
      <c r="JA559" s="111">
        <f t="shared" si="43"/>
        <v>3394952.7</v>
      </c>
      <c r="JB559" s="111">
        <f t="shared" si="43"/>
        <v>3053783.1</v>
      </c>
      <c r="JC559" s="111">
        <f t="shared" si="43"/>
        <v>2899207.2</v>
      </c>
      <c r="JD559" s="111">
        <f>SUM(JD560:JD573)</f>
        <v>53</v>
      </c>
      <c r="JE559" s="111">
        <f t="shared" ref="JE559:JL559" si="44">SUM(JE560:JE573)</f>
        <v>53</v>
      </c>
      <c r="JF559" s="111">
        <f t="shared" si="44"/>
        <v>53</v>
      </c>
      <c r="JG559" s="111">
        <f t="shared" si="44"/>
        <v>6595161</v>
      </c>
      <c r="JH559" s="111">
        <f t="shared" si="44"/>
        <v>6658920</v>
      </c>
      <c r="JI559" s="111">
        <f t="shared" si="44"/>
        <v>6758401</v>
      </c>
      <c r="JJ559" s="111">
        <f t="shared" si="44"/>
        <v>4218057.47</v>
      </c>
      <c r="JK559" s="111">
        <f t="shared" si="44"/>
        <v>4292257.47</v>
      </c>
      <c r="JL559" s="111">
        <f t="shared" si="44"/>
        <v>4380555.47</v>
      </c>
      <c r="JM559" s="465" t="s">
        <v>1031</v>
      </c>
      <c r="JN559" s="465" t="s">
        <v>1031</v>
      </c>
      <c r="JO559" s="465" t="s">
        <v>1031</v>
      </c>
      <c r="JP559" s="465" t="s">
        <v>1031</v>
      </c>
      <c r="JQ559" s="465" t="s">
        <v>1031</v>
      </c>
      <c r="JR559" s="465" t="s">
        <v>1031</v>
      </c>
      <c r="JS559" s="111">
        <f t="shared" ref="JS559:JX559" si="45">SUM(JS560:JS573)</f>
        <v>6593900.1299999999</v>
      </c>
      <c r="JT559" s="111">
        <f t="shared" si="45"/>
        <v>6922899.75</v>
      </c>
      <c r="JU559" s="111">
        <f t="shared" si="45"/>
        <v>7324499.8300000001</v>
      </c>
      <c r="JV559" s="111">
        <f t="shared" si="45"/>
        <v>2770208.77</v>
      </c>
      <c r="JW559" s="111">
        <f t="shared" si="45"/>
        <v>2501102.86</v>
      </c>
      <c r="JX559" s="111">
        <f t="shared" si="45"/>
        <v>2453479.71</v>
      </c>
      <c r="JY559" s="111">
        <f>SUM(JY560:JY573)</f>
        <v>239</v>
      </c>
      <c r="JZ559" s="111">
        <f t="shared" ref="JZ559:KG559" si="46">SUM(JZ560:JZ573)</f>
        <v>239</v>
      </c>
      <c r="KA559" s="111">
        <f t="shared" si="46"/>
        <v>239</v>
      </c>
      <c r="KB559" s="111">
        <f t="shared" si="46"/>
        <v>12024782</v>
      </c>
      <c r="KC559" s="111">
        <f t="shared" si="46"/>
        <v>12137992</v>
      </c>
      <c r="KD559" s="111">
        <f t="shared" si="46"/>
        <v>12316899</v>
      </c>
      <c r="KE559" s="111">
        <f t="shared" si="46"/>
        <v>10690287.57</v>
      </c>
      <c r="KF559" s="111">
        <f t="shared" si="46"/>
        <v>10855546.57</v>
      </c>
      <c r="KG559" s="111">
        <f t="shared" si="46"/>
        <v>11052268.57</v>
      </c>
      <c r="KH559" s="465" t="s">
        <v>1031</v>
      </c>
      <c r="KI559" s="465" t="s">
        <v>1031</v>
      </c>
      <c r="KJ559" s="465" t="s">
        <v>1031</v>
      </c>
      <c r="KK559" s="465" t="s">
        <v>1031</v>
      </c>
      <c r="KL559" s="465" t="s">
        <v>1031</v>
      </c>
      <c r="KM559" s="465" t="s">
        <v>1031</v>
      </c>
      <c r="KN559" s="111">
        <f t="shared" ref="KN559:KS559" si="47">SUM(KN560:KN573)</f>
        <v>12068000.630000001</v>
      </c>
      <c r="KO559" s="111">
        <f t="shared" si="47"/>
        <v>12759399.310000001</v>
      </c>
      <c r="KP559" s="111">
        <f t="shared" si="47"/>
        <v>13594899.5</v>
      </c>
      <c r="KQ559" s="111">
        <f t="shared" si="47"/>
        <v>4710339.43</v>
      </c>
      <c r="KR559" s="111">
        <f t="shared" si="47"/>
        <v>4271447.1500000004</v>
      </c>
      <c r="KS559" s="111">
        <f t="shared" si="47"/>
        <v>4067935.66</v>
      </c>
      <c r="KT559" s="111">
        <f>SUM(KT560:KT573)</f>
        <v>318</v>
      </c>
      <c r="KU559" s="111">
        <f t="shared" ref="KU559:LB559" si="48">SUM(KU560:KU573)</f>
        <v>318</v>
      </c>
      <c r="KV559" s="111">
        <f t="shared" si="48"/>
        <v>318</v>
      </c>
      <c r="KW559" s="111">
        <f t="shared" si="48"/>
        <v>15964234</v>
      </c>
      <c r="KX559" s="111">
        <f t="shared" si="48"/>
        <v>16114504</v>
      </c>
      <c r="KY559" s="111">
        <f t="shared" si="48"/>
        <v>16351988</v>
      </c>
      <c r="KZ559" s="111">
        <f t="shared" si="48"/>
        <v>14183394.34</v>
      </c>
      <c r="LA559" s="111">
        <f t="shared" si="48"/>
        <v>14402452.34</v>
      </c>
      <c r="LB559" s="111">
        <f t="shared" si="48"/>
        <v>14663216.34</v>
      </c>
      <c r="LC559" s="465" t="s">
        <v>1031</v>
      </c>
      <c r="LD559" s="465" t="s">
        <v>1031</v>
      </c>
      <c r="LE559" s="465" t="s">
        <v>1031</v>
      </c>
      <c r="LF559" s="465" t="s">
        <v>1031</v>
      </c>
      <c r="LG559" s="465" t="s">
        <v>1031</v>
      </c>
      <c r="LH559" s="465" t="s">
        <v>1031</v>
      </c>
      <c r="LI559" s="111">
        <f t="shared" ref="LI559:LN559" si="49">SUM(LI560:LI573)</f>
        <v>15984300.42</v>
      </c>
      <c r="LJ559" s="111">
        <f t="shared" si="49"/>
        <v>16824401.440000001</v>
      </c>
      <c r="LK559" s="111">
        <f t="shared" si="49"/>
        <v>17844699.899999999</v>
      </c>
      <c r="LL559" s="111">
        <f t="shared" si="49"/>
        <v>5623226.2400000002</v>
      </c>
      <c r="LM559" s="111">
        <f t="shared" si="49"/>
        <v>5139028.22</v>
      </c>
      <c r="LN559" s="111">
        <f t="shared" si="49"/>
        <v>4958426.8600000003</v>
      </c>
      <c r="LO559" s="111">
        <f>SUM(LO560:LO573)</f>
        <v>107</v>
      </c>
      <c r="LP559" s="111">
        <f t="shared" ref="LP559:LW559" si="50">SUM(LP560:LP573)</f>
        <v>107</v>
      </c>
      <c r="LQ559" s="111">
        <f t="shared" si="50"/>
        <v>107</v>
      </c>
      <c r="LR559" s="111">
        <f t="shared" si="50"/>
        <v>5453844</v>
      </c>
      <c r="LS559" s="111">
        <f t="shared" si="50"/>
        <v>5505248</v>
      </c>
      <c r="LT559" s="111">
        <f t="shared" si="50"/>
        <v>5586461</v>
      </c>
      <c r="LU559" s="111">
        <f t="shared" si="50"/>
        <v>4866895.05</v>
      </c>
      <c r="LV559" s="111">
        <f t="shared" si="50"/>
        <v>4942530.05</v>
      </c>
      <c r="LW559" s="111">
        <f t="shared" si="50"/>
        <v>5032564.05</v>
      </c>
      <c r="LX559" s="465" t="s">
        <v>1031</v>
      </c>
      <c r="LY559" s="465" t="s">
        <v>1031</v>
      </c>
      <c r="LZ559" s="465" t="s">
        <v>1031</v>
      </c>
      <c r="MA559" s="465" t="s">
        <v>1031</v>
      </c>
      <c r="MB559" s="465" t="s">
        <v>1031</v>
      </c>
      <c r="MC559" s="465" t="s">
        <v>1031</v>
      </c>
      <c r="MD559" s="111">
        <f t="shared" ref="MD559:MI559" si="51">SUM(MD560:MD573)</f>
        <v>5460800.0800000001</v>
      </c>
      <c r="ME559" s="111">
        <f t="shared" si="51"/>
        <v>5748100.2400000002</v>
      </c>
      <c r="MF559" s="111">
        <f t="shared" si="51"/>
        <v>6097000.25</v>
      </c>
      <c r="MG559" s="111">
        <f t="shared" si="51"/>
        <v>2765539.44</v>
      </c>
      <c r="MH559" s="111">
        <f t="shared" si="51"/>
        <v>2496267.69</v>
      </c>
      <c r="MI559" s="111">
        <f t="shared" si="51"/>
        <v>2417477.2799999998</v>
      </c>
      <c r="MJ559" s="111">
        <f>SUM(MJ560:MJ573)</f>
        <v>179</v>
      </c>
      <c r="MK559" s="111">
        <f t="shared" ref="MK559:MR559" si="52">SUM(MK560:MK573)</f>
        <v>179</v>
      </c>
      <c r="ML559" s="111">
        <f t="shared" si="52"/>
        <v>179</v>
      </c>
      <c r="MM559" s="111">
        <f t="shared" si="52"/>
        <v>9007955</v>
      </c>
      <c r="MN559" s="111">
        <f t="shared" si="52"/>
        <v>9092764</v>
      </c>
      <c r="MO559" s="111">
        <f t="shared" si="52"/>
        <v>9226788</v>
      </c>
      <c r="MP559" s="111">
        <f t="shared" si="52"/>
        <v>8008769.1299999999</v>
      </c>
      <c r="MQ559" s="111">
        <f t="shared" si="52"/>
        <v>8132586.1299999999</v>
      </c>
      <c r="MR559" s="111">
        <f t="shared" si="52"/>
        <v>8279976.1299999999</v>
      </c>
      <c r="MS559" s="465" t="s">
        <v>1031</v>
      </c>
      <c r="MT559" s="465" t="s">
        <v>1031</v>
      </c>
      <c r="MU559" s="465" t="s">
        <v>1031</v>
      </c>
      <c r="MV559" s="465" t="s">
        <v>1031</v>
      </c>
      <c r="MW559" s="465" t="s">
        <v>1031</v>
      </c>
      <c r="MX559" s="465" t="s">
        <v>1031</v>
      </c>
      <c r="MY559" s="111">
        <f t="shared" ref="MY559:ND559" si="53">SUM(MY560:MY573)</f>
        <v>9033500.2400000002</v>
      </c>
      <c r="MZ559" s="111">
        <f t="shared" si="53"/>
        <v>9537000.4900000002</v>
      </c>
      <c r="NA559" s="111">
        <f t="shared" si="53"/>
        <v>10146499.470000001</v>
      </c>
      <c r="NB559" s="111">
        <f t="shared" si="53"/>
        <v>5260098.28</v>
      </c>
      <c r="NC559" s="111">
        <f t="shared" si="53"/>
        <v>4635231.97</v>
      </c>
      <c r="ND559" s="111">
        <f t="shared" si="53"/>
        <v>4399579.33</v>
      </c>
      <c r="NE559" s="111">
        <f>SUM(NE560:NE573)</f>
        <v>298</v>
      </c>
      <c r="NF559" s="111">
        <f t="shared" ref="NF559:NM559" si="54">SUM(NF560:NF573)</f>
        <v>298</v>
      </c>
      <c r="NG559" s="111">
        <f t="shared" si="54"/>
        <v>298</v>
      </c>
      <c r="NH559" s="111">
        <f t="shared" si="54"/>
        <v>14911424</v>
      </c>
      <c r="NI559" s="111">
        <f t="shared" si="54"/>
        <v>15051744</v>
      </c>
      <c r="NJ559" s="111">
        <f t="shared" si="54"/>
        <v>15273518</v>
      </c>
      <c r="NK559" s="111">
        <f t="shared" si="54"/>
        <v>13235345.74</v>
      </c>
      <c r="NL559" s="111">
        <f t="shared" si="54"/>
        <v>13439483.74</v>
      </c>
      <c r="NM559" s="111">
        <f t="shared" si="54"/>
        <v>13682487.74</v>
      </c>
      <c r="NN559" s="465" t="s">
        <v>1031</v>
      </c>
      <c r="NO559" s="465" t="s">
        <v>1031</v>
      </c>
      <c r="NP559" s="465" t="s">
        <v>1031</v>
      </c>
      <c r="NQ559" s="465" t="s">
        <v>1031</v>
      </c>
      <c r="NR559" s="465" t="s">
        <v>1031</v>
      </c>
      <c r="NS559" s="465" t="s">
        <v>1031</v>
      </c>
      <c r="NT559" s="111">
        <f t="shared" ref="NT559:NY559" si="55">SUM(NT560:NT573)</f>
        <v>14897901.279999999</v>
      </c>
      <c r="NU559" s="111">
        <f t="shared" si="55"/>
        <v>15615800.16</v>
      </c>
      <c r="NV559" s="111">
        <f t="shared" si="55"/>
        <v>16492100.24</v>
      </c>
      <c r="NW559" s="111">
        <f t="shared" si="55"/>
        <v>5394508.0999999996</v>
      </c>
      <c r="NX559" s="111">
        <f t="shared" si="55"/>
        <v>4846069.84</v>
      </c>
      <c r="NY559" s="111">
        <f t="shared" si="55"/>
        <v>4634559.42</v>
      </c>
      <c r="NZ559" s="111">
        <f>SUM(NZ560:NZ573)</f>
        <v>153</v>
      </c>
      <c r="OA559" s="111">
        <f t="shared" ref="OA559:OH559" si="56">SUM(OA560:OA573)</f>
        <v>153</v>
      </c>
      <c r="OB559" s="111">
        <f t="shared" si="56"/>
        <v>153</v>
      </c>
      <c r="OC559" s="111">
        <f t="shared" si="56"/>
        <v>7538157</v>
      </c>
      <c r="OD559" s="111">
        <f t="shared" si="56"/>
        <v>7608996</v>
      </c>
      <c r="OE559" s="111">
        <f t="shared" si="56"/>
        <v>7720992</v>
      </c>
      <c r="OF559" s="111">
        <f t="shared" si="56"/>
        <v>6660143.5499999998</v>
      </c>
      <c r="OG559" s="111">
        <f t="shared" si="56"/>
        <v>6762194.5499999998</v>
      </c>
      <c r="OH559" s="111">
        <f t="shared" si="56"/>
        <v>6883676.5499999998</v>
      </c>
      <c r="OI559" s="465" t="s">
        <v>1031</v>
      </c>
      <c r="OJ559" s="465" t="s">
        <v>1031</v>
      </c>
      <c r="OK559" s="465" t="s">
        <v>1031</v>
      </c>
      <c r="OL559" s="465" t="s">
        <v>1031</v>
      </c>
      <c r="OM559" s="465" t="s">
        <v>1031</v>
      </c>
      <c r="ON559" s="465" t="s">
        <v>1031</v>
      </c>
      <c r="OO559" s="111">
        <f t="shared" ref="OO559:OT559" si="57">SUM(OO560:OO573)</f>
        <v>7564099.6799999997</v>
      </c>
      <c r="OP559" s="111">
        <f t="shared" si="57"/>
        <v>7994699.8200000003</v>
      </c>
      <c r="OQ559" s="111">
        <f t="shared" si="57"/>
        <v>8515300.6799999997</v>
      </c>
      <c r="OR559" s="111">
        <f t="shared" si="57"/>
        <v>3990337.92</v>
      </c>
      <c r="OS559" s="111">
        <f t="shared" si="57"/>
        <v>3558291.93</v>
      </c>
      <c r="OT559" s="111">
        <f t="shared" si="57"/>
        <v>3432340.8</v>
      </c>
      <c r="OU559" s="111">
        <f>SUM(OU560:OU573)</f>
        <v>95</v>
      </c>
      <c r="OV559" s="111">
        <f t="shared" ref="OV559:PC559" si="58">SUM(OV560:OV573)</f>
        <v>95</v>
      </c>
      <c r="OW559" s="111">
        <f t="shared" si="58"/>
        <v>95</v>
      </c>
      <c r="OX559" s="111">
        <f t="shared" si="58"/>
        <v>11821515</v>
      </c>
      <c r="OY559" s="111">
        <f t="shared" si="58"/>
        <v>11935800</v>
      </c>
      <c r="OZ559" s="111">
        <f t="shared" si="58"/>
        <v>12114115</v>
      </c>
      <c r="PA559" s="111">
        <f t="shared" si="58"/>
        <v>7560669.0499999998</v>
      </c>
      <c r="PB559" s="111">
        <f t="shared" si="58"/>
        <v>7693669.0499999998</v>
      </c>
      <c r="PC559" s="111">
        <f t="shared" si="58"/>
        <v>7851939.0499999998</v>
      </c>
      <c r="PD559" s="465" t="s">
        <v>1031</v>
      </c>
      <c r="PE559" s="465" t="s">
        <v>1031</v>
      </c>
      <c r="PF559" s="465" t="s">
        <v>1031</v>
      </c>
      <c r="PG559" s="465" t="s">
        <v>1031</v>
      </c>
      <c r="PH559" s="465" t="s">
        <v>1031</v>
      </c>
      <c r="PI559" s="465" t="s">
        <v>1031</v>
      </c>
      <c r="PJ559" s="111">
        <f t="shared" ref="PJ559:PO559" si="59">SUM(PJ560:PJ573)</f>
        <v>11837399.949999999</v>
      </c>
      <c r="PK559" s="111">
        <f t="shared" si="59"/>
        <v>12464600.4</v>
      </c>
      <c r="PL559" s="111">
        <f t="shared" si="59"/>
        <v>13227300.300000001</v>
      </c>
      <c r="PM559" s="111">
        <f t="shared" si="59"/>
        <v>3567247.15</v>
      </c>
      <c r="PN559" s="111">
        <f t="shared" si="59"/>
        <v>3233520.7</v>
      </c>
      <c r="PO559" s="111">
        <f t="shared" si="59"/>
        <v>3135888.25</v>
      </c>
      <c r="PP559" s="111">
        <f>SUM(PP560:PP573)</f>
        <v>208</v>
      </c>
      <c r="PQ559" s="111">
        <f t="shared" ref="PQ559:PX559" si="60">SUM(PQ560:PQ573)</f>
        <v>208</v>
      </c>
      <c r="PR559" s="111">
        <f t="shared" si="60"/>
        <v>208</v>
      </c>
      <c r="PS559" s="111">
        <f t="shared" si="60"/>
        <v>10625560</v>
      </c>
      <c r="PT559" s="111">
        <f t="shared" si="60"/>
        <v>10725728</v>
      </c>
      <c r="PU559" s="111">
        <f t="shared" si="60"/>
        <v>10883976</v>
      </c>
      <c r="PV559" s="111">
        <f t="shared" si="60"/>
        <v>9487985.7599999998</v>
      </c>
      <c r="PW559" s="111">
        <f t="shared" si="60"/>
        <v>9635569.7599999998</v>
      </c>
      <c r="PX559" s="111">
        <f t="shared" si="60"/>
        <v>9811249.7599999998</v>
      </c>
      <c r="PY559" s="465" t="s">
        <v>1031</v>
      </c>
      <c r="PZ559" s="465" t="s">
        <v>1031</v>
      </c>
      <c r="QA559" s="465" t="s">
        <v>1031</v>
      </c>
      <c r="QB559" s="465" t="s">
        <v>1031</v>
      </c>
      <c r="QC559" s="465" t="s">
        <v>1031</v>
      </c>
      <c r="QD559" s="465" t="s">
        <v>1031</v>
      </c>
      <c r="QE559" s="111">
        <f t="shared" ref="QE559:QJ559" si="61">SUM(QE560:QE573)</f>
        <v>10665000.720000001</v>
      </c>
      <c r="QF559" s="111">
        <f t="shared" si="61"/>
        <v>11278400.640000001</v>
      </c>
      <c r="QG559" s="111">
        <f t="shared" si="61"/>
        <v>12019600.48</v>
      </c>
      <c r="QH559" s="111">
        <f t="shared" si="61"/>
        <v>5142553.28</v>
      </c>
      <c r="QI559" s="111">
        <f t="shared" si="61"/>
        <v>4613392.96</v>
      </c>
      <c r="QJ559" s="111">
        <f t="shared" si="61"/>
        <v>4445032</v>
      </c>
      <c r="QK559" s="111">
        <f>SUM(QK560:QK573)</f>
        <v>277</v>
      </c>
      <c r="QL559" s="111">
        <f t="shared" ref="QL559:QS559" si="62">SUM(QL560:QL573)</f>
        <v>277</v>
      </c>
      <c r="QM559" s="111">
        <f t="shared" si="62"/>
        <v>277</v>
      </c>
      <c r="QN559" s="111">
        <f t="shared" si="62"/>
        <v>13816088</v>
      </c>
      <c r="QO559" s="111">
        <f t="shared" si="62"/>
        <v>13946064</v>
      </c>
      <c r="QP559" s="111">
        <f t="shared" si="62"/>
        <v>14151503</v>
      </c>
      <c r="QQ559" s="111">
        <f t="shared" si="62"/>
        <v>12251510.949999999</v>
      </c>
      <c r="QR559" s="111">
        <f t="shared" si="62"/>
        <v>12440219.949999999</v>
      </c>
      <c r="QS559" s="111">
        <f t="shared" si="62"/>
        <v>12664857.949999999</v>
      </c>
      <c r="QT559" s="465" t="s">
        <v>1031</v>
      </c>
      <c r="QU559" s="465" t="s">
        <v>1031</v>
      </c>
      <c r="QV559" s="465" t="s">
        <v>1031</v>
      </c>
      <c r="QW559" s="465" t="s">
        <v>1031</v>
      </c>
      <c r="QX559" s="465" t="s">
        <v>1031</v>
      </c>
      <c r="QY559" s="465" t="s">
        <v>1031</v>
      </c>
      <c r="QZ559" s="111">
        <f t="shared" ref="QZ559:RE559" si="63">SUM(QZ560:QZ573)</f>
        <v>13824200.609999999</v>
      </c>
      <c r="RA559" s="111">
        <f t="shared" si="63"/>
        <v>14531901.220000001</v>
      </c>
      <c r="RB559" s="111">
        <f t="shared" si="63"/>
        <v>15392600.210000001</v>
      </c>
      <c r="RC559" s="111">
        <f t="shared" si="63"/>
        <v>6171249.8899999997</v>
      </c>
      <c r="RD559" s="111">
        <f t="shared" si="63"/>
        <v>5541662.0999999996</v>
      </c>
      <c r="RE559" s="111">
        <f t="shared" si="63"/>
        <v>5256008.9800000004</v>
      </c>
      <c r="RF559" s="111">
        <f>SUM(RF560:RF573)</f>
        <v>429</v>
      </c>
      <c r="RG559" s="111">
        <f t="shared" ref="RG559:RN559" si="64">SUM(RG560:RG573)</f>
        <v>429</v>
      </c>
      <c r="RH559" s="111">
        <f t="shared" si="64"/>
        <v>429</v>
      </c>
      <c r="RI559" s="111">
        <f t="shared" si="64"/>
        <v>21520752</v>
      </c>
      <c r="RJ559" s="111">
        <f t="shared" si="64"/>
        <v>21723312</v>
      </c>
      <c r="RK559" s="111">
        <f t="shared" si="64"/>
        <v>22043439</v>
      </c>
      <c r="RL559" s="111">
        <f t="shared" si="64"/>
        <v>19115960.23</v>
      </c>
      <c r="RM559" s="111">
        <f t="shared" si="64"/>
        <v>19411109.23</v>
      </c>
      <c r="RN559" s="111">
        <f t="shared" si="64"/>
        <v>19762451.23</v>
      </c>
      <c r="RO559" s="465" t="s">
        <v>1031</v>
      </c>
      <c r="RP559" s="465" t="s">
        <v>1031</v>
      </c>
      <c r="RQ559" s="465" t="s">
        <v>1031</v>
      </c>
      <c r="RR559" s="465" t="s">
        <v>1031</v>
      </c>
      <c r="RS559" s="465" t="s">
        <v>1031</v>
      </c>
      <c r="RT559" s="465" t="s">
        <v>1031</v>
      </c>
      <c r="RU559" s="111">
        <f t="shared" ref="RU559:RZ559" si="65">SUM(RU560:RU573)</f>
        <v>21564598.199999999</v>
      </c>
      <c r="RV559" s="111">
        <f t="shared" si="65"/>
        <v>22731900.390000001</v>
      </c>
      <c r="RW559" s="111">
        <f t="shared" si="65"/>
        <v>24147000.539999999</v>
      </c>
      <c r="RX559" s="111">
        <f t="shared" si="65"/>
        <v>7111708.21</v>
      </c>
      <c r="RY559" s="111">
        <f t="shared" si="65"/>
        <v>6418909.9500000002</v>
      </c>
      <c r="RZ559" s="111">
        <f t="shared" si="65"/>
        <v>6077766.4299999997</v>
      </c>
      <c r="SA559" s="111">
        <f>SUM(SA560:SA573)</f>
        <v>176</v>
      </c>
      <c r="SB559" s="111">
        <f t="shared" ref="SB559:SI559" si="66">SUM(SB560:SB573)</f>
        <v>176</v>
      </c>
      <c r="SC559" s="111">
        <f t="shared" si="66"/>
        <v>176</v>
      </c>
      <c r="SD559" s="111">
        <f t="shared" si="66"/>
        <v>17612410</v>
      </c>
      <c r="SE559" s="111">
        <f t="shared" si="66"/>
        <v>17781777</v>
      </c>
      <c r="SF559" s="111">
        <f t="shared" si="66"/>
        <v>18046606</v>
      </c>
      <c r="SG559" s="111">
        <f t="shared" si="66"/>
        <v>10528945.43</v>
      </c>
      <c r="SH559" s="111">
        <f t="shared" si="66"/>
        <v>10704595.43</v>
      </c>
      <c r="SI559" s="111">
        <f t="shared" si="66"/>
        <v>10913720.43</v>
      </c>
      <c r="SJ559" s="465" t="s">
        <v>1031</v>
      </c>
      <c r="SK559" s="465" t="s">
        <v>1031</v>
      </c>
      <c r="SL559" s="465" t="s">
        <v>1031</v>
      </c>
      <c r="SM559" s="465" t="s">
        <v>1031</v>
      </c>
      <c r="SN559" s="465" t="s">
        <v>1031</v>
      </c>
      <c r="SO559" s="465" t="s">
        <v>1031</v>
      </c>
      <c r="SP559" s="111">
        <f t="shared" ref="SP559:SU559" si="67">SUM(SP560:SP573)</f>
        <v>17557300.579999998</v>
      </c>
      <c r="SQ559" s="111">
        <f t="shared" si="67"/>
        <v>18327300.5</v>
      </c>
      <c r="SR559" s="111">
        <f t="shared" si="67"/>
        <v>19274400.190000001</v>
      </c>
      <c r="SS559" s="111">
        <f t="shared" si="67"/>
        <v>4898987.92</v>
      </c>
      <c r="ST559" s="111">
        <f t="shared" si="67"/>
        <v>4380108.92</v>
      </c>
      <c r="SU559" s="111">
        <f t="shared" si="67"/>
        <v>4189032.81</v>
      </c>
      <c r="SV559" s="111">
        <f>SUM(SV560:SV573)</f>
        <v>118</v>
      </c>
      <c r="SW559" s="111">
        <f t="shared" ref="SW559:TD559" si="68">SUM(SW560:SW573)</f>
        <v>118</v>
      </c>
      <c r="SX559" s="111">
        <f t="shared" si="68"/>
        <v>118</v>
      </c>
      <c r="SY559" s="111">
        <f t="shared" si="68"/>
        <v>5995803</v>
      </c>
      <c r="SZ559" s="111">
        <f t="shared" si="68"/>
        <v>6052300</v>
      </c>
      <c r="TA559" s="111">
        <f t="shared" si="68"/>
        <v>6141565</v>
      </c>
      <c r="TB559" s="111">
        <f t="shared" si="68"/>
        <v>5345673.62</v>
      </c>
      <c r="TC559" s="111">
        <f t="shared" si="68"/>
        <v>5428645.6200000001</v>
      </c>
      <c r="TD559" s="111">
        <f t="shared" si="68"/>
        <v>5527413.6200000001</v>
      </c>
      <c r="TE559" s="465" t="s">
        <v>1031</v>
      </c>
      <c r="TF559" s="465" t="s">
        <v>1031</v>
      </c>
      <c r="TG559" s="465" t="s">
        <v>1031</v>
      </c>
      <c r="TH559" s="465" t="s">
        <v>1031</v>
      </c>
      <c r="TI559" s="465" t="s">
        <v>1031</v>
      </c>
      <c r="TJ559" s="465" t="s">
        <v>1031</v>
      </c>
      <c r="TK559" s="111">
        <f t="shared" ref="TK559:TP559" si="69">SUM(TK560:TK573)</f>
        <v>6017799.4800000004</v>
      </c>
      <c r="TL559" s="111">
        <f t="shared" si="69"/>
        <v>6363300.0800000001</v>
      </c>
      <c r="TM559" s="111">
        <f t="shared" si="69"/>
        <v>6780900.2400000002</v>
      </c>
      <c r="TN559" s="111">
        <f t="shared" si="69"/>
        <v>2611596.54</v>
      </c>
      <c r="TO559" s="111">
        <f t="shared" si="69"/>
        <v>2349050.5699999998</v>
      </c>
      <c r="TP559" s="111">
        <f t="shared" si="69"/>
        <v>2264799.36</v>
      </c>
      <c r="TQ559" s="111">
        <f>SUM(TQ560:TQ573)</f>
        <v>316</v>
      </c>
      <c r="TR559" s="111">
        <f t="shared" ref="TR559:TY559" si="70">SUM(TR560:TR573)</f>
        <v>316</v>
      </c>
      <c r="TS559" s="111">
        <f t="shared" si="70"/>
        <v>316</v>
      </c>
      <c r="TT559" s="111">
        <f t="shared" si="70"/>
        <v>15912897</v>
      </c>
      <c r="TU559" s="111">
        <f t="shared" si="70"/>
        <v>16062724</v>
      </c>
      <c r="TV559" s="111">
        <f t="shared" si="70"/>
        <v>16299493</v>
      </c>
      <c r="TW559" s="111">
        <f t="shared" si="70"/>
        <v>14150542.76</v>
      </c>
      <c r="TX559" s="111">
        <f t="shared" si="70"/>
        <v>14369372.76</v>
      </c>
      <c r="TY559" s="111">
        <f t="shared" si="70"/>
        <v>14629864.76</v>
      </c>
      <c r="TZ559" s="465" t="s">
        <v>1031</v>
      </c>
      <c r="UA559" s="465" t="s">
        <v>1031</v>
      </c>
      <c r="UB559" s="465" t="s">
        <v>1031</v>
      </c>
      <c r="UC559" s="465" t="s">
        <v>1031</v>
      </c>
      <c r="UD559" s="465" t="s">
        <v>1031</v>
      </c>
      <c r="UE559" s="465" t="s">
        <v>1031</v>
      </c>
      <c r="UF559" s="111">
        <f t="shared" ref="UF559:UK559" si="71">SUM(UF560:UF573)</f>
        <v>15945398.859999999</v>
      </c>
      <c r="UG559" s="111">
        <f t="shared" si="71"/>
        <v>16808700.93</v>
      </c>
      <c r="UH559" s="111">
        <f t="shared" si="71"/>
        <v>17855499.530000001</v>
      </c>
      <c r="UI559" s="111">
        <f t="shared" si="71"/>
        <v>7312033.3099999996</v>
      </c>
      <c r="UJ559" s="111">
        <f t="shared" si="71"/>
        <v>6545108.7199999997</v>
      </c>
      <c r="UK559" s="111">
        <f t="shared" si="71"/>
        <v>6245561.71</v>
      </c>
      <c r="UL559" s="111">
        <f>SUM(UL560:UL573)</f>
        <v>321</v>
      </c>
      <c r="UM559" s="111">
        <f t="shared" ref="UM559:UT559" si="72">SUM(UM560:UM573)</f>
        <v>321</v>
      </c>
      <c r="UN559" s="111">
        <f t="shared" si="72"/>
        <v>321</v>
      </c>
      <c r="UO559" s="111">
        <f t="shared" si="72"/>
        <v>18838860</v>
      </c>
      <c r="UP559" s="111">
        <f t="shared" si="72"/>
        <v>19017490</v>
      </c>
      <c r="UQ559" s="111">
        <f t="shared" si="72"/>
        <v>19298975</v>
      </c>
      <c r="UR559" s="111">
        <f t="shared" si="72"/>
        <v>15646472.07</v>
      </c>
      <c r="US559" s="111">
        <f t="shared" si="72"/>
        <v>15894647.07</v>
      </c>
      <c r="UT559" s="111">
        <f t="shared" si="72"/>
        <v>16190053.07</v>
      </c>
      <c r="UU559" s="465" t="s">
        <v>1031</v>
      </c>
      <c r="UV559" s="465" t="s">
        <v>1031</v>
      </c>
      <c r="UW559" s="465" t="s">
        <v>1031</v>
      </c>
      <c r="UX559" s="465" t="s">
        <v>1031</v>
      </c>
      <c r="UY559" s="465" t="s">
        <v>1031</v>
      </c>
      <c r="UZ559" s="465" t="s">
        <v>1031</v>
      </c>
      <c r="VA559" s="111">
        <f t="shared" ref="VA559:VF559" si="73">SUM(VA560:VA573)</f>
        <v>18901599.620000001</v>
      </c>
      <c r="VB559" s="111">
        <f t="shared" si="73"/>
        <v>19974999.75</v>
      </c>
      <c r="VC559" s="111">
        <f t="shared" si="73"/>
        <v>21273800.75</v>
      </c>
      <c r="VD559" s="111">
        <f t="shared" si="73"/>
        <v>8077446.9400000004</v>
      </c>
      <c r="VE559" s="111">
        <f t="shared" si="73"/>
        <v>7309368</v>
      </c>
      <c r="VF559" s="111">
        <f t="shared" si="73"/>
        <v>6912520.21</v>
      </c>
      <c r="VG559" s="111">
        <f>SUM(VG560:VG573)</f>
        <v>0</v>
      </c>
      <c r="VH559" s="111">
        <f t="shared" ref="VH559:VO559" si="74">SUM(VH560:VH573)</f>
        <v>0</v>
      </c>
      <c r="VI559" s="111">
        <f t="shared" si="74"/>
        <v>0</v>
      </c>
      <c r="VJ559" s="111">
        <f t="shared" si="74"/>
        <v>0</v>
      </c>
      <c r="VK559" s="111">
        <f t="shared" si="74"/>
        <v>0</v>
      </c>
      <c r="VL559" s="111">
        <f t="shared" si="74"/>
        <v>0</v>
      </c>
      <c r="VM559" s="111">
        <f t="shared" si="74"/>
        <v>0</v>
      </c>
      <c r="VN559" s="111">
        <f t="shared" si="74"/>
        <v>0</v>
      </c>
      <c r="VO559" s="111">
        <f t="shared" si="74"/>
        <v>0</v>
      </c>
      <c r="VP559" s="465" t="s">
        <v>1031</v>
      </c>
      <c r="VQ559" s="465" t="s">
        <v>1031</v>
      </c>
      <c r="VR559" s="465" t="s">
        <v>1031</v>
      </c>
      <c r="VS559" s="465" t="s">
        <v>1031</v>
      </c>
      <c r="VT559" s="465" t="s">
        <v>1031</v>
      </c>
      <c r="VU559" s="465" t="s">
        <v>1031</v>
      </c>
      <c r="VV559" s="111">
        <f t="shared" ref="VV559:WA559" si="75">SUM(VV560:VV573)</f>
        <v>0</v>
      </c>
      <c r="VW559" s="111">
        <f t="shared" si="75"/>
        <v>0</v>
      </c>
      <c r="VX559" s="111">
        <f t="shared" si="75"/>
        <v>0</v>
      </c>
      <c r="VY559" s="111">
        <f t="shared" si="75"/>
        <v>0</v>
      </c>
      <c r="VZ559" s="111">
        <f t="shared" si="75"/>
        <v>0</v>
      </c>
      <c r="WA559" s="111">
        <f t="shared" si="75"/>
        <v>0</v>
      </c>
      <c r="WB559" s="111">
        <f>SUM(WB560:WB573)</f>
        <v>176</v>
      </c>
      <c r="WC559" s="111">
        <f t="shared" ref="WC559:WJ559" si="76">SUM(WC560:WC573)</f>
        <v>176</v>
      </c>
      <c r="WD559" s="111">
        <f t="shared" si="76"/>
        <v>176</v>
      </c>
      <c r="WE559" s="111">
        <f t="shared" si="76"/>
        <v>8900606</v>
      </c>
      <c r="WF559" s="111">
        <f t="shared" si="76"/>
        <v>8984440</v>
      </c>
      <c r="WG559" s="111">
        <f t="shared" si="76"/>
        <v>9116910</v>
      </c>
      <c r="WH559" s="111">
        <f t="shared" si="76"/>
        <v>7924643.04</v>
      </c>
      <c r="WI559" s="111">
        <f t="shared" si="76"/>
        <v>8047407.04</v>
      </c>
      <c r="WJ559" s="111">
        <f t="shared" si="76"/>
        <v>8193543.04</v>
      </c>
      <c r="WK559" s="465" t="s">
        <v>1031</v>
      </c>
      <c r="WL559" s="465" t="s">
        <v>1031</v>
      </c>
      <c r="WM559" s="465" t="s">
        <v>1031</v>
      </c>
      <c r="WN559" s="465" t="s">
        <v>1031</v>
      </c>
      <c r="WO559" s="465" t="s">
        <v>1031</v>
      </c>
      <c r="WP559" s="465" t="s">
        <v>1031</v>
      </c>
      <c r="WQ559" s="111">
        <f t="shared" ref="WQ559:WV559" si="77">SUM(WQ560:WQ573)</f>
        <v>8901400.8000000007</v>
      </c>
      <c r="WR559" s="111">
        <f t="shared" si="77"/>
        <v>9348400.6999999993</v>
      </c>
      <c r="WS559" s="111">
        <f t="shared" si="77"/>
        <v>9892600.4800000004</v>
      </c>
      <c r="WT559" s="111">
        <f t="shared" si="77"/>
        <v>3272407.12</v>
      </c>
      <c r="WU559" s="111">
        <f t="shared" si="77"/>
        <v>2967072.96</v>
      </c>
      <c r="WV559" s="111">
        <f t="shared" si="77"/>
        <v>2864285.1</v>
      </c>
      <c r="WW559" s="111">
        <f>SUM(WW560:WW573)</f>
        <v>363</v>
      </c>
      <c r="WX559" s="111">
        <f t="shared" ref="WX559:XE559" si="78">SUM(WX560:WX573)</f>
        <v>363</v>
      </c>
      <c r="WY559" s="111">
        <f t="shared" si="78"/>
        <v>363</v>
      </c>
      <c r="WZ559" s="111">
        <f t="shared" si="78"/>
        <v>20278305</v>
      </c>
      <c r="XA559" s="111">
        <f t="shared" si="78"/>
        <v>20470080</v>
      </c>
      <c r="XB559" s="111">
        <f t="shared" si="78"/>
        <v>20772489</v>
      </c>
      <c r="XC559" s="111">
        <f t="shared" si="78"/>
        <v>17193203.969999999</v>
      </c>
      <c r="XD559" s="111">
        <f t="shared" si="78"/>
        <v>17463647.969999999</v>
      </c>
      <c r="XE559" s="111">
        <f t="shared" si="78"/>
        <v>17785565.969999999</v>
      </c>
      <c r="XF559" s="465" t="s">
        <v>1031</v>
      </c>
      <c r="XG559" s="465" t="s">
        <v>1031</v>
      </c>
      <c r="XH559" s="465" t="s">
        <v>1031</v>
      </c>
      <c r="XI559" s="465" t="s">
        <v>1031</v>
      </c>
      <c r="XJ559" s="465" t="s">
        <v>1031</v>
      </c>
      <c r="XK559" s="465" t="s">
        <v>1031</v>
      </c>
      <c r="XL559" s="111">
        <f t="shared" ref="XL559:XQ559" si="79">SUM(XL560:XL573)</f>
        <v>20287800.449999999</v>
      </c>
      <c r="XM559" s="111">
        <f t="shared" si="79"/>
        <v>21322598.760000002</v>
      </c>
      <c r="XN559" s="111">
        <f t="shared" si="79"/>
        <v>22581700.68</v>
      </c>
      <c r="XO559" s="111">
        <f t="shared" si="79"/>
        <v>6931436.4000000004</v>
      </c>
      <c r="XP559" s="111">
        <f t="shared" si="79"/>
        <v>6273871.1100000003</v>
      </c>
      <c r="XQ559" s="111">
        <f t="shared" si="79"/>
        <v>6001809.54</v>
      </c>
      <c r="XR559" s="111">
        <f>SUM(XR560:XR573)</f>
        <v>310</v>
      </c>
      <c r="XS559" s="111">
        <f t="shared" ref="XS559:XZ559" si="80">SUM(XS560:XS573)</f>
        <v>310</v>
      </c>
      <c r="XT559" s="111">
        <f t="shared" si="80"/>
        <v>310</v>
      </c>
      <c r="XU559" s="111">
        <f t="shared" si="80"/>
        <v>16994294</v>
      </c>
      <c r="XV559" s="111">
        <f t="shared" si="80"/>
        <v>17154996</v>
      </c>
      <c r="XW559" s="111">
        <f t="shared" si="80"/>
        <v>17408507</v>
      </c>
      <c r="XX559" s="111">
        <f t="shared" si="80"/>
        <v>14716729.18</v>
      </c>
      <c r="XY559" s="111">
        <f t="shared" si="80"/>
        <v>14948398.18</v>
      </c>
      <c r="XZ559" s="111">
        <f t="shared" si="80"/>
        <v>15224162.18</v>
      </c>
      <c r="YA559" s="465" t="s">
        <v>1031</v>
      </c>
      <c r="YB559" s="465" t="s">
        <v>1031</v>
      </c>
      <c r="YC559" s="465" t="s">
        <v>1031</v>
      </c>
      <c r="YD559" s="465" t="s">
        <v>1031</v>
      </c>
      <c r="YE559" s="465" t="s">
        <v>1031</v>
      </c>
      <c r="YF559" s="465" t="s">
        <v>1031</v>
      </c>
      <c r="YG559" s="111">
        <f t="shared" ref="YG559:YL559" si="81">SUM(YG560:YG573)</f>
        <v>16977099.59</v>
      </c>
      <c r="YH559" s="111">
        <f t="shared" si="81"/>
        <v>17791799.609999999</v>
      </c>
      <c r="YI559" s="111">
        <f t="shared" si="81"/>
        <v>18787199.129999999</v>
      </c>
      <c r="YJ559" s="111">
        <f t="shared" si="81"/>
        <v>5353157.68</v>
      </c>
      <c r="YK559" s="111">
        <f t="shared" si="81"/>
        <v>4888077.6900000004</v>
      </c>
      <c r="YL559" s="111">
        <f t="shared" si="81"/>
        <v>4673603.6100000003</v>
      </c>
      <c r="YM559" s="111">
        <f>SUM(YM560:YM573)</f>
        <v>238</v>
      </c>
      <c r="YN559" s="111">
        <f t="shared" ref="YN559:YU559" si="82">SUM(YN560:YN573)</f>
        <v>238</v>
      </c>
      <c r="YO559" s="111">
        <f t="shared" si="82"/>
        <v>238</v>
      </c>
      <c r="YP559" s="111">
        <f t="shared" si="82"/>
        <v>11908083</v>
      </c>
      <c r="YQ559" s="111">
        <f t="shared" si="82"/>
        <v>12020140</v>
      </c>
      <c r="YR559" s="111">
        <f t="shared" si="82"/>
        <v>12197245</v>
      </c>
      <c r="YS559" s="111">
        <f t="shared" si="82"/>
        <v>10569315.619999999</v>
      </c>
      <c r="YT559" s="111">
        <f t="shared" si="82"/>
        <v>10732327.619999999</v>
      </c>
      <c r="YU559" s="111">
        <f t="shared" si="82"/>
        <v>10926375.619999999</v>
      </c>
      <c r="YV559" s="465" t="s">
        <v>1031</v>
      </c>
      <c r="YW559" s="465" t="s">
        <v>1031</v>
      </c>
      <c r="YX559" s="465" t="s">
        <v>1031</v>
      </c>
      <c r="YY559" s="465" t="s">
        <v>1031</v>
      </c>
      <c r="YZ559" s="465" t="s">
        <v>1031</v>
      </c>
      <c r="ZA559" s="465" t="s">
        <v>1031</v>
      </c>
      <c r="ZB559" s="111">
        <f t="shared" ref="ZB559:ZG559" si="83">SUM(ZB560:ZB573)</f>
        <v>11885199.51</v>
      </c>
      <c r="ZC559" s="111">
        <f t="shared" si="83"/>
        <v>12433299.25</v>
      </c>
      <c r="ZD559" s="111">
        <f t="shared" si="83"/>
        <v>13104100.82</v>
      </c>
      <c r="ZE559" s="111">
        <f t="shared" si="83"/>
        <v>4471231.3</v>
      </c>
      <c r="ZF559" s="111">
        <f t="shared" si="83"/>
        <v>4059986.77</v>
      </c>
      <c r="ZG559" s="111">
        <f t="shared" si="83"/>
        <v>3862677.18</v>
      </c>
      <c r="ZH559" s="111">
        <f>SUM(ZH560:ZH573)</f>
        <v>198</v>
      </c>
      <c r="ZI559" s="111">
        <f t="shared" ref="ZI559:ZP559" si="84">SUM(ZI560:ZI573)</f>
        <v>198</v>
      </c>
      <c r="ZJ559" s="111">
        <f t="shared" si="84"/>
        <v>198</v>
      </c>
      <c r="ZK559" s="111">
        <f t="shared" si="84"/>
        <v>10045211</v>
      </c>
      <c r="ZL559" s="111">
        <f t="shared" si="84"/>
        <v>10139852</v>
      </c>
      <c r="ZM559" s="111">
        <f t="shared" si="84"/>
        <v>10289389</v>
      </c>
      <c r="ZN559" s="111">
        <f t="shared" si="84"/>
        <v>8952008.1799999997</v>
      </c>
      <c r="ZO559" s="111">
        <f t="shared" si="84"/>
        <v>9090868.1799999997</v>
      </c>
      <c r="ZP559" s="111">
        <f t="shared" si="84"/>
        <v>9256164.1799999997</v>
      </c>
      <c r="ZQ559" s="465" t="s">
        <v>1031</v>
      </c>
      <c r="ZR559" s="465" t="s">
        <v>1031</v>
      </c>
      <c r="ZS559" s="465" t="s">
        <v>1031</v>
      </c>
      <c r="ZT559" s="465" t="s">
        <v>1031</v>
      </c>
      <c r="ZU559" s="465" t="s">
        <v>1031</v>
      </c>
      <c r="ZV559" s="465" t="s">
        <v>1031</v>
      </c>
      <c r="ZW559" s="111">
        <f t="shared" ref="ZW559:AAB559" si="85">SUM(ZW560:ZW573)</f>
        <v>10018999.75</v>
      </c>
      <c r="ZX559" s="111">
        <f t="shared" si="85"/>
        <v>10467099.51</v>
      </c>
      <c r="ZY559" s="111">
        <f t="shared" si="85"/>
        <v>11016700.85</v>
      </c>
      <c r="ZZ559" s="111">
        <f t="shared" si="85"/>
        <v>3372157.17</v>
      </c>
      <c r="AAA559" s="111">
        <f t="shared" si="85"/>
        <v>3010769.77</v>
      </c>
      <c r="AAB559" s="111">
        <f t="shared" si="85"/>
        <v>2859581.4</v>
      </c>
      <c r="AAC559" s="111">
        <f>SUM(AAC560:AAC573)</f>
        <v>143</v>
      </c>
      <c r="AAD559" s="111">
        <f t="shared" ref="AAD559:AAK559" si="86">SUM(AAD560:AAD573)</f>
        <v>143</v>
      </c>
      <c r="AAE559" s="111">
        <f t="shared" si="86"/>
        <v>143</v>
      </c>
      <c r="AAF559" s="111">
        <f t="shared" si="86"/>
        <v>7187070</v>
      </c>
      <c r="AAG559" s="111">
        <f t="shared" si="86"/>
        <v>7254728</v>
      </c>
      <c r="AAH559" s="111">
        <f t="shared" si="86"/>
        <v>7361651</v>
      </c>
      <c r="AAI559" s="111">
        <f t="shared" si="86"/>
        <v>6387467.4100000001</v>
      </c>
      <c r="AAJ559" s="111">
        <f t="shared" si="86"/>
        <v>6486166.4100000001</v>
      </c>
      <c r="AAK559" s="111">
        <f t="shared" si="86"/>
        <v>6603656.4100000001</v>
      </c>
      <c r="AAL559" s="465" t="s">
        <v>1031</v>
      </c>
      <c r="AAM559" s="465" t="s">
        <v>1031</v>
      </c>
      <c r="AAN559" s="465" t="s">
        <v>1031</v>
      </c>
      <c r="AAO559" s="465" t="s">
        <v>1031</v>
      </c>
      <c r="AAP559" s="465" t="s">
        <v>1031</v>
      </c>
      <c r="AAQ559" s="465" t="s">
        <v>1031</v>
      </c>
      <c r="AAR559" s="111">
        <f t="shared" ref="AAR559:AAW559" si="87">SUM(AAR560:AAR573)</f>
        <v>7211400.1900000004</v>
      </c>
      <c r="AAS559" s="111">
        <f t="shared" si="87"/>
        <v>7621099.7800000003</v>
      </c>
      <c r="AAT559" s="111">
        <f t="shared" si="87"/>
        <v>8116500.2999999998</v>
      </c>
      <c r="AAU559" s="111">
        <f t="shared" si="87"/>
        <v>3253594.02</v>
      </c>
      <c r="AAV559" s="111">
        <f t="shared" si="87"/>
        <v>2915510.08</v>
      </c>
      <c r="AAW559" s="111">
        <f t="shared" si="87"/>
        <v>2780277.63</v>
      </c>
      <c r="AAX559" s="111">
        <f>SUM(AAX560:AAX573)</f>
        <v>313</v>
      </c>
      <c r="AAY559" s="111">
        <f t="shared" ref="AAY559:ABF559" si="88">SUM(AAY560:AAY573)</f>
        <v>313</v>
      </c>
      <c r="AAZ559" s="111">
        <f t="shared" si="88"/>
        <v>313</v>
      </c>
      <c r="ABA559" s="111">
        <f t="shared" si="88"/>
        <v>21571519</v>
      </c>
      <c r="ABB559" s="111">
        <f t="shared" si="88"/>
        <v>21776806</v>
      </c>
      <c r="ABC559" s="111">
        <f t="shared" si="88"/>
        <v>22099681</v>
      </c>
      <c r="ABD559" s="111">
        <f t="shared" si="88"/>
        <v>17538300.109999999</v>
      </c>
      <c r="ABE559" s="111">
        <f t="shared" si="88"/>
        <v>17826666.109999999</v>
      </c>
      <c r="ABF559" s="111">
        <f t="shared" si="88"/>
        <v>18169868.109999999</v>
      </c>
      <c r="ABG559" s="465" t="s">
        <v>1031</v>
      </c>
      <c r="ABH559" s="465" t="s">
        <v>1031</v>
      </c>
      <c r="ABI559" s="465" t="s">
        <v>1031</v>
      </c>
      <c r="ABJ559" s="465" t="s">
        <v>1031</v>
      </c>
      <c r="ABK559" s="465" t="s">
        <v>1031</v>
      </c>
      <c r="ABL559" s="465" t="s">
        <v>1031</v>
      </c>
      <c r="ABM559" s="111">
        <f t="shared" ref="ABM559:ABR559" si="89">SUM(ABM560:ABM573)</f>
        <v>21561300.109999999</v>
      </c>
      <c r="ABN559" s="111">
        <f t="shared" si="89"/>
        <v>22621000.41</v>
      </c>
      <c r="ABO559" s="111">
        <f t="shared" si="89"/>
        <v>23914399.68</v>
      </c>
      <c r="ABP559" s="111">
        <f t="shared" si="89"/>
        <v>5525123.2999999998</v>
      </c>
      <c r="ABQ559" s="111">
        <f t="shared" si="89"/>
        <v>5014546.79</v>
      </c>
      <c r="ABR559" s="111">
        <f t="shared" si="89"/>
        <v>4746062</v>
      </c>
      <c r="ABS559" s="111">
        <f>SUM(ABS560:ABS573)</f>
        <v>102</v>
      </c>
      <c r="ABT559" s="111">
        <f t="shared" ref="ABT559:ACA559" si="90">SUM(ABT560:ABT573)</f>
        <v>102</v>
      </c>
      <c r="ABU559" s="111">
        <f t="shared" si="90"/>
        <v>102</v>
      </c>
      <c r="ABV559" s="111">
        <f t="shared" si="90"/>
        <v>16324707</v>
      </c>
      <c r="ABW559" s="111">
        <f t="shared" si="90"/>
        <v>16483073</v>
      </c>
      <c r="ABX559" s="111">
        <f t="shared" si="90"/>
        <v>16729567</v>
      </c>
      <c r="ABY559" s="111">
        <f t="shared" si="90"/>
        <v>8063428.0700000003</v>
      </c>
      <c r="ABZ559" s="111">
        <f t="shared" si="90"/>
        <v>8205071.0700000003</v>
      </c>
      <c r="ACA559" s="111">
        <f t="shared" si="90"/>
        <v>8373705.0700000003</v>
      </c>
      <c r="ACB559" s="465" t="s">
        <v>1031</v>
      </c>
      <c r="ACC559" s="465" t="s">
        <v>1031</v>
      </c>
      <c r="ACD559" s="465" t="s">
        <v>1031</v>
      </c>
      <c r="ACE559" s="465" t="s">
        <v>1031</v>
      </c>
      <c r="ACF559" s="465" t="s">
        <v>1031</v>
      </c>
      <c r="ACG559" s="465" t="s">
        <v>1031</v>
      </c>
      <c r="ACH559" s="111">
        <f t="shared" ref="ACH559:ACM559" si="91">SUM(ACH560:ACH573)</f>
        <v>16237800.16</v>
      </c>
      <c r="ACI559" s="111">
        <f t="shared" si="91"/>
        <v>16878600.030000001</v>
      </c>
      <c r="ACJ559" s="111">
        <f t="shared" si="91"/>
        <v>17673499.920000002</v>
      </c>
      <c r="ACK559" s="111">
        <f t="shared" si="91"/>
        <v>3050818.66</v>
      </c>
      <c r="ACL559" s="111">
        <f t="shared" si="91"/>
        <v>2753333.75</v>
      </c>
      <c r="ACM559" s="111">
        <f t="shared" si="91"/>
        <v>2659071.44</v>
      </c>
      <c r="ACN559" s="111">
        <f>SUM(ACN560:ACN573)</f>
        <v>171</v>
      </c>
      <c r="ACO559" s="111">
        <f t="shared" ref="ACO559:ACV559" si="92">SUM(ACO560:ACO573)</f>
        <v>171</v>
      </c>
      <c r="ACP559" s="111">
        <f t="shared" si="92"/>
        <v>171</v>
      </c>
      <c r="ACQ559" s="111">
        <f t="shared" si="92"/>
        <v>9829977</v>
      </c>
      <c r="ACR559" s="111">
        <f t="shared" si="92"/>
        <v>9923060</v>
      </c>
      <c r="ACS559" s="111">
        <f t="shared" si="92"/>
        <v>10069762</v>
      </c>
      <c r="ACT559" s="111">
        <f t="shared" si="92"/>
        <v>8252904.8899999997</v>
      </c>
      <c r="ACU559" s="111">
        <f t="shared" si="92"/>
        <v>8383429.8899999997</v>
      </c>
      <c r="ACV559" s="111">
        <f t="shared" si="92"/>
        <v>8538795.8900000006</v>
      </c>
      <c r="ACW559" s="465" t="s">
        <v>1031</v>
      </c>
      <c r="ACX559" s="465" t="s">
        <v>1031</v>
      </c>
      <c r="ACY559" s="465" t="s">
        <v>1031</v>
      </c>
      <c r="ACZ559" s="465" t="s">
        <v>1031</v>
      </c>
      <c r="ADA559" s="465" t="s">
        <v>1031</v>
      </c>
      <c r="ADB559" s="465" t="s">
        <v>1031</v>
      </c>
      <c r="ADC559" s="111">
        <f t="shared" ref="ADC559:ADH559" si="93">SUM(ADC560:ADC573)</f>
        <v>9816499.9499999993</v>
      </c>
      <c r="ADD559" s="111">
        <f t="shared" si="93"/>
        <v>10280800.449999999</v>
      </c>
      <c r="ADE559" s="111">
        <f t="shared" si="93"/>
        <v>10848599.9</v>
      </c>
      <c r="ADF559" s="111">
        <f t="shared" si="93"/>
        <v>3397524.35</v>
      </c>
      <c r="ADG559" s="111">
        <f t="shared" si="93"/>
        <v>3072337.43</v>
      </c>
      <c r="ADH559" s="111">
        <f t="shared" si="93"/>
        <v>2953926.83</v>
      </c>
      <c r="ADI559" s="111">
        <f>SUM(ADI560:ADI573)</f>
        <v>480</v>
      </c>
      <c r="ADJ559" s="111">
        <f t="shared" ref="ADJ559:ADQ559" si="94">SUM(ADJ560:ADJ573)</f>
        <v>480</v>
      </c>
      <c r="ADK559" s="111">
        <f t="shared" si="94"/>
        <v>480</v>
      </c>
      <c r="ADL559" s="111">
        <f t="shared" si="94"/>
        <v>26081246</v>
      </c>
      <c r="ADM559" s="111">
        <f t="shared" si="94"/>
        <v>26327644</v>
      </c>
      <c r="ADN559" s="111">
        <f t="shared" si="94"/>
        <v>26716403</v>
      </c>
      <c r="ADO559" s="111">
        <f t="shared" si="94"/>
        <v>22430980.120000001</v>
      </c>
      <c r="ADP559" s="111">
        <f t="shared" si="94"/>
        <v>22782421.120000001</v>
      </c>
      <c r="ADQ559" s="111">
        <f t="shared" si="94"/>
        <v>23200757.120000001</v>
      </c>
      <c r="ADR559" s="465" t="s">
        <v>1031</v>
      </c>
      <c r="ADS559" s="465" t="s">
        <v>1031</v>
      </c>
      <c r="ADT559" s="465" t="s">
        <v>1031</v>
      </c>
      <c r="ADU559" s="465" t="s">
        <v>1031</v>
      </c>
      <c r="ADV559" s="465" t="s">
        <v>1031</v>
      </c>
      <c r="ADW559" s="465" t="s">
        <v>1031</v>
      </c>
      <c r="ADX559" s="111">
        <f t="shared" ref="ADX559:AEC559" si="95">SUM(ADX560:ADX573)</f>
        <v>26087900.140000001</v>
      </c>
      <c r="ADY559" s="111">
        <f t="shared" si="95"/>
        <v>27407098.100000001</v>
      </c>
      <c r="ADZ559" s="111">
        <f t="shared" si="95"/>
        <v>29013398.109999999</v>
      </c>
      <c r="AEA559" s="111">
        <f t="shared" si="95"/>
        <v>7828673.5999999996</v>
      </c>
      <c r="AEB559" s="111">
        <f t="shared" si="95"/>
        <v>7070129</v>
      </c>
      <c r="AEC559" s="111">
        <f t="shared" si="95"/>
        <v>6712599.1500000004</v>
      </c>
      <c r="AED559" s="111">
        <f>SUM(AED560:AED573)</f>
        <v>150</v>
      </c>
      <c r="AEE559" s="111">
        <f t="shared" ref="AEE559:AEL559" si="96">SUM(AEE560:AEE573)</f>
        <v>150</v>
      </c>
      <c r="AEF559" s="111">
        <f t="shared" si="96"/>
        <v>150</v>
      </c>
      <c r="AEG559" s="111">
        <f t="shared" si="96"/>
        <v>13412299</v>
      </c>
      <c r="AEH559" s="111">
        <f t="shared" si="96"/>
        <v>13540637</v>
      </c>
      <c r="AEI559" s="111">
        <f t="shared" si="96"/>
        <v>13741783</v>
      </c>
      <c r="AEJ559" s="111">
        <f t="shared" si="96"/>
        <v>8074997.7699999996</v>
      </c>
      <c r="AEK559" s="111">
        <f t="shared" si="96"/>
        <v>8206425.7699999996</v>
      </c>
      <c r="AEL559" s="111">
        <f t="shared" si="96"/>
        <v>8362906.7699999996</v>
      </c>
      <c r="AEM559" s="465" t="s">
        <v>1031</v>
      </c>
      <c r="AEN559" s="465" t="s">
        <v>1031</v>
      </c>
      <c r="AEO559" s="465" t="s">
        <v>1031</v>
      </c>
      <c r="AEP559" s="465" t="s">
        <v>1031</v>
      </c>
      <c r="AEQ559" s="465" t="s">
        <v>1031</v>
      </c>
      <c r="AER559" s="465" t="s">
        <v>1031</v>
      </c>
      <c r="AES559" s="111">
        <f t="shared" ref="AES559:AEX559" si="97">SUM(AES560:AES573)</f>
        <v>13394100.23</v>
      </c>
      <c r="AET559" s="111">
        <f t="shared" si="97"/>
        <v>14029199.91</v>
      </c>
      <c r="AEU559" s="111">
        <f t="shared" si="97"/>
        <v>14805899.949999999</v>
      </c>
      <c r="AEV559" s="111">
        <f t="shared" si="97"/>
        <v>3600926.73</v>
      </c>
      <c r="AEW559" s="111">
        <f t="shared" si="97"/>
        <v>3283128.87</v>
      </c>
      <c r="AEX559" s="111">
        <f t="shared" si="97"/>
        <v>3162042.82</v>
      </c>
      <c r="AEY559" s="111">
        <f>SUM(AEY560:AEY573)</f>
        <v>141</v>
      </c>
      <c r="AEZ559" s="111">
        <f t="shared" ref="AEZ559:AFG559" si="98">SUM(AEZ560:AEZ573)</f>
        <v>141</v>
      </c>
      <c r="AFA559" s="111">
        <f t="shared" si="98"/>
        <v>141</v>
      </c>
      <c r="AFB559" s="111">
        <f t="shared" si="98"/>
        <v>6946929</v>
      </c>
      <c r="AFC559" s="111">
        <f t="shared" si="98"/>
        <v>7012212</v>
      </c>
      <c r="AFD559" s="111">
        <f t="shared" si="98"/>
        <v>7115424</v>
      </c>
      <c r="AFE559" s="111">
        <f t="shared" si="98"/>
        <v>6137790.0099999998</v>
      </c>
      <c r="AFF559" s="111">
        <f t="shared" si="98"/>
        <v>6231837.0099999998</v>
      </c>
      <c r="AFG559" s="111">
        <f t="shared" si="98"/>
        <v>6343791.0099999998</v>
      </c>
      <c r="AFH559" s="465" t="s">
        <v>1031</v>
      </c>
      <c r="AFI559" s="465" t="s">
        <v>1031</v>
      </c>
      <c r="AFJ559" s="465" t="s">
        <v>1031</v>
      </c>
      <c r="AFK559" s="465" t="s">
        <v>1031</v>
      </c>
      <c r="AFL559" s="465" t="s">
        <v>1031</v>
      </c>
      <c r="AFM559" s="465" t="s">
        <v>1031</v>
      </c>
      <c r="AFN559" s="111">
        <f t="shared" ref="AFN559:AFS559" si="99">SUM(AFN560:AFN573)</f>
        <v>6961600.0499999998</v>
      </c>
      <c r="AFO559" s="111">
        <f t="shared" si="99"/>
        <v>7339399.6799999997</v>
      </c>
      <c r="AFP559" s="111">
        <f t="shared" si="99"/>
        <v>7797400.1100000003</v>
      </c>
      <c r="AFQ559" s="111">
        <f t="shared" si="99"/>
        <v>2798887.24</v>
      </c>
      <c r="AFR559" s="111">
        <f t="shared" si="99"/>
        <v>2522350.6</v>
      </c>
      <c r="AFS559" s="111">
        <f t="shared" si="99"/>
        <v>2422855.1</v>
      </c>
      <c r="AFT559" s="111">
        <f>SUM(AFT560:AFT573)</f>
        <v>229</v>
      </c>
      <c r="AFU559" s="111">
        <f t="shared" ref="AFU559:AGB559" si="100">SUM(AFU560:AFU573)</f>
        <v>229</v>
      </c>
      <c r="AFV559" s="111">
        <f t="shared" si="100"/>
        <v>229</v>
      </c>
      <c r="AFW559" s="111">
        <f t="shared" si="100"/>
        <v>11417461</v>
      </c>
      <c r="AFX559" s="111">
        <f t="shared" si="100"/>
        <v>11524868</v>
      </c>
      <c r="AFY559" s="111">
        <f t="shared" si="100"/>
        <v>11694636</v>
      </c>
      <c r="AFZ559" s="111">
        <f t="shared" si="100"/>
        <v>10123333.35</v>
      </c>
      <c r="AGA559" s="111">
        <f t="shared" si="100"/>
        <v>10279236.35</v>
      </c>
      <c r="AGB559" s="111">
        <f t="shared" si="100"/>
        <v>10464822.35</v>
      </c>
      <c r="AGC559" s="465" t="s">
        <v>1031</v>
      </c>
      <c r="AGD559" s="465" t="s">
        <v>1031</v>
      </c>
      <c r="AGE559" s="465" t="s">
        <v>1031</v>
      </c>
      <c r="AGF559" s="465" t="s">
        <v>1031</v>
      </c>
      <c r="AGG559" s="465" t="s">
        <v>1031</v>
      </c>
      <c r="AGH559" s="465" t="s">
        <v>1031</v>
      </c>
      <c r="AGI559" s="111">
        <f t="shared" ref="AGI559:AGN559" si="101">SUM(AGI560:AGI573)</f>
        <v>11395598.939999999</v>
      </c>
      <c r="AGJ559" s="111">
        <f t="shared" si="101"/>
        <v>11921399.789999999</v>
      </c>
      <c r="AGK559" s="111">
        <f t="shared" si="101"/>
        <v>12564799.92</v>
      </c>
      <c r="AGL559" s="111">
        <f t="shared" si="101"/>
        <v>4825698.1900000004</v>
      </c>
      <c r="AGM559" s="111">
        <f t="shared" si="101"/>
        <v>4328620.45</v>
      </c>
      <c r="AGN559" s="111">
        <f t="shared" si="101"/>
        <v>4160652.63</v>
      </c>
      <c r="AGO559" s="111">
        <f>SUM(AGO560:AGO573)</f>
        <v>72</v>
      </c>
      <c r="AGP559" s="111">
        <f t="shared" ref="AGP559:AGW559" si="102">SUM(AGP560:AGP573)</f>
        <v>72</v>
      </c>
      <c r="AGQ559" s="111">
        <f t="shared" si="102"/>
        <v>72</v>
      </c>
      <c r="AGR559" s="111">
        <f t="shared" si="102"/>
        <v>3547368</v>
      </c>
      <c r="AGS559" s="111">
        <f t="shared" si="102"/>
        <v>3580704</v>
      </c>
      <c r="AGT559" s="111">
        <f t="shared" si="102"/>
        <v>3633408</v>
      </c>
      <c r="AGU559" s="111">
        <f t="shared" si="102"/>
        <v>3134213.28</v>
      </c>
      <c r="AGV559" s="111">
        <f t="shared" si="102"/>
        <v>3182237.28</v>
      </c>
      <c r="AGW559" s="111">
        <f t="shared" si="102"/>
        <v>3239405.28</v>
      </c>
      <c r="AGX559" s="465" t="s">
        <v>1031</v>
      </c>
      <c r="AGY559" s="465" t="s">
        <v>1031</v>
      </c>
      <c r="AGZ559" s="465" t="s">
        <v>1031</v>
      </c>
      <c r="AHA559" s="465" t="s">
        <v>1031</v>
      </c>
      <c r="AHB559" s="465" t="s">
        <v>1031</v>
      </c>
      <c r="AHC559" s="465" t="s">
        <v>1031</v>
      </c>
      <c r="AHD559" s="111">
        <f t="shared" ref="AHD559:AHI559" si="103">SUM(AHD560:AHD573)</f>
        <v>3543400.08</v>
      </c>
      <c r="AHE559" s="111">
        <f t="shared" si="103"/>
        <v>3712199.76</v>
      </c>
      <c r="AHF559" s="111">
        <f t="shared" si="103"/>
        <v>3918399.84</v>
      </c>
      <c r="AHG559" s="111">
        <f t="shared" si="103"/>
        <v>2230147.7999999998</v>
      </c>
      <c r="AHH559" s="111">
        <f t="shared" si="103"/>
        <v>1996323.12</v>
      </c>
      <c r="AHI559" s="111">
        <f t="shared" si="103"/>
        <v>1914754.32</v>
      </c>
      <c r="AHJ559" s="111">
        <f>SUM(AHJ560:AHJ573)</f>
        <v>165</v>
      </c>
      <c r="AHK559" s="111">
        <f t="shared" ref="AHK559:AHR559" si="104">SUM(AHK560:AHK573)</f>
        <v>165</v>
      </c>
      <c r="AHL559" s="111">
        <f t="shared" si="104"/>
        <v>165</v>
      </c>
      <c r="AHM559" s="111">
        <f t="shared" si="104"/>
        <v>8304703</v>
      </c>
      <c r="AHN559" s="111">
        <f t="shared" si="104"/>
        <v>8382892</v>
      </c>
      <c r="AHO559" s="111">
        <f t="shared" si="104"/>
        <v>8506454</v>
      </c>
      <c r="AHP559" s="111">
        <f t="shared" si="104"/>
        <v>7383855.9100000001</v>
      </c>
      <c r="AHQ559" s="111">
        <f t="shared" si="104"/>
        <v>7498018.9100000001</v>
      </c>
      <c r="AHR559" s="111">
        <f t="shared" si="104"/>
        <v>7633916.9100000001</v>
      </c>
      <c r="AHS559" s="465" t="s">
        <v>1031</v>
      </c>
      <c r="AHT559" s="465" t="s">
        <v>1031</v>
      </c>
      <c r="AHU559" s="465" t="s">
        <v>1031</v>
      </c>
      <c r="AHV559" s="465" t="s">
        <v>1031</v>
      </c>
      <c r="AHW559" s="465" t="s">
        <v>1031</v>
      </c>
      <c r="AHX559" s="465" t="s">
        <v>1031</v>
      </c>
      <c r="AHY559" s="111">
        <f t="shared" ref="AHY559:AID559" si="105">SUM(AHY560:AHY573)</f>
        <v>8318400.0199999996</v>
      </c>
      <c r="AHZ559" s="111">
        <f t="shared" si="105"/>
        <v>8762099.4499999993</v>
      </c>
      <c r="AIA559" s="111">
        <f t="shared" si="105"/>
        <v>9300600</v>
      </c>
      <c r="AIB559" s="111">
        <f t="shared" si="105"/>
        <v>3222071.45</v>
      </c>
      <c r="AIC559" s="111">
        <f t="shared" si="105"/>
        <v>2909745.08</v>
      </c>
      <c r="AID559" s="111">
        <f t="shared" si="105"/>
        <v>2781577.42</v>
      </c>
      <c r="AIE559" s="111">
        <f>SUM(AIE560:AIE573)</f>
        <v>0</v>
      </c>
      <c r="AIF559" s="111">
        <f t="shared" ref="AIF559:AIM559" si="106">SUM(AIF560:AIF573)</f>
        <v>0</v>
      </c>
      <c r="AIG559" s="111">
        <f t="shared" si="106"/>
        <v>0</v>
      </c>
      <c r="AIH559" s="111">
        <f t="shared" si="106"/>
        <v>0</v>
      </c>
      <c r="AII559" s="111">
        <f t="shared" si="106"/>
        <v>0</v>
      </c>
      <c r="AIJ559" s="111">
        <f t="shared" si="106"/>
        <v>0</v>
      </c>
      <c r="AIK559" s="111">
        <f t="shared" si="106"/>
        <v>0</v>
      </c>
      <c r="AIL559" s="111">
        <f t="shared" si="106"/>
        <v>0</v>
      </c>
      <c r="AIM559" s="111">
        <f t="shared" si="106"/>
        <v>0</v>
      </c>
      <c r="AIN559" s="465" t="s">
        <v>1031</v>
      </c>
      <c r="AIO559" s="465" t="s">
        <v>1031</v>
      </c>
      <c r="AIP559" s="465" t="s">
        <v>1031</v>
      </c>
      <c r="AIQ559" s="465" t="s">
        <v>1031</v>
      </c>
      <c r="AIR559" s="465" t="s">
        <v>1031</v>
      </c>
      <c r="AIS559" s="465" t="s">
        <v>1031</v>
      </c>
      <c r="AIT559" s="111">
        <f t="shared" ref="AIT559:AIY559" si="107">SUM(AIT560:AIT573)</f>
        <v>0</v>
      </c>
      <c r="AIU559" s="111">
        <f t="shared" si="107"/>
        <v>0</v>
      </c>
      <c r="AIV559" s="111">
        <f t="shared" si="107"/>
        <v>0</v>
      </c>
      <c r="AIW559" s="111">
        <f t="shared" si="107"/>
        <v>0</v>
      </c>
      <c r="AIX559" s="111">
        <f t="shared" si="107"/>
        <v>0</v>
      </c>
      <c r="AIY559" s="111">
        <f t="shared" si="107"/>
        <v>0</v>
      </c>
      <c r="AIZ559" s="111">
        <f>SUM(AIZ560:AIZ573)</f>
        <v>230</v>
      </c>
      <c r="AJA559" s="111">
        <f t="shared" ref="AJA559:AJH559" si="108">SUM(AJA560:AJA573)</f>
        <v>230</v>
      </c>
      <c r="AJB559" s="111">
        <f t="shared" si="108"/>
        <v>230</v>
      </c>
      <c r="AJC559" s="111">
        <f t="shared" si="108"/>
        <v>11567875</v>
      </c>
      <c r="AJD559" s="111">
        <f t="shared" si="108"/>
        <v>11676780</v>
      </c>
      <c r="AJE559" s="111">
        <f t="shared" si="108"/>
        <v>11848885</v>
      </c>
      <c r="AJF559" s="111">
        <f t="shared" si="108"/>
        <v>10283026.1</v>
      </c>
      <c r="AJG559" s="111">
        <f t="shared" si="108"/>
        <v>10441966.1</v>
      </c>
      <c r="AJH559" s="111">
        <f t="shared" si="108"/>
        <v>10631166.1</v>
      </c>
      <c r="AJI559" s="465" t="s">
        <v>1031</v>
      </c>
      <c r="AJJ559" s="465" t="s">
        <v>1031</v>
      </c>
      <c r="AJK559" s="465" t="s">
        <v>1031</v>
      </c>
      <c r="AJL559" s="465" t="s">
        <v>1031</v>
      </c>
      <c r="AJM559" s="465" t="s">
        <v>1031</v>
      </c>
      <c r="AJN559" s="465" t="s">
        <v>1031</v>
      </c>
      <c r="AJO559" s="111">
        <f t="shared" ref="AJO559:AJT559" si="109">SUM(AJO560:AJO573)</f>
        <v>11551700.25</v>
      </c>
      <c r="AJP559" s="111">
        <f t="shared" si="109"/>
        <v>12096500.4</v>
      </c>
      <c r="AJQ559" s="111">
        <f t="shared" si="109"/>
        <v>12762799.35</v>
      </c>
      <c r="AJR559" s="111">
        <f t="shared" si="109"/>
        <v>4656170.25</v>
      </c>
      <c r="AJS559" s="111">
        <f t="shared" si="109"/>
        <v>4175184.55</v>
      </c>
      <c r="AJT559" s="111">
        <f t="shared" si="109"/>
        <v>4018096.25</v>
      </c>
      <c r="AJU559" s="111">
        <f>SUM(AJU560:AJU573)</f>
        <v>165</v>
      </c>
      <c r="AJV559" s="111">
        <f t="shared" ref="AJV559:AKC559" si="110">SUM(AJV560:AJV573)</f>
        <v>165</v>
      </c>
      <c r="AJW559" s="111">
        <f t="shared" si="110"/>
        <v>165</v>
      </c>
      <c r="AJX559" s="111">
        <f t="shared" si="110"/>
        <v>8297960</v>
      </c>
      <c r="AJY559" s="111">
        <f t="shared" si="110"/>
        <v>8376080</v>
      </c>
      <c r="AJZ559" s="111">
        <f t="shared" si="110"/>
        <v>8499535</v>
      </c>
      <c r="AKA559" s="111">
        <f t="shared" si="110"/>
        <v>7376111.75</v>
      </c>
      <c r="AKB559" s="111">
        <f t="shared" si="110"/>
        <v>7490116.75</v>
      </c>
      <c r="AKC559" s="111">
        <f t="shared" si="110"/>
        <v>7625826.75</v>
      </c>
      <c r="AKD559" s="465" t="s">
        <v>1031</v>
      </c>
      <c r="AKE559" s="465" t="s">
        <v>1031</v>
      </c>
      <c r="AKF559" s="465" t="s">
        <v>1031</v>
      </c>
      <c r="AKG559" s="465" t="s">
        <v>1031</v>
      </c>
      <c r="AKH559" s="465" t="s">
        <v>1031</v>
      </c>
      <c r="AKI559" s="465" t="s">
        <v>1031</v>
      </c>
      <c r="AKJ559" s="111">
        <f t="shared" ref="AKJ559:AKO559" si="111">SUM(AKJ560:AKJ573)</f>
        <v>8303300.6500000004</v>
      </c>
      <c r="AKK559" s="111">
        <f t="shared" si="111"/>
        <v>8729200.1500000004</v>
      </c>
      <c r="AKL559" s="111">
        <f t="shared" si="111"/>
        <v>9247299.9499999993</v>
      </c>
      <c r="AKM559" s="111">
        <f t="shared" si="111"/>
        <v>3224882.1</v>
      </c>
      <c r="AKN559" s="111">
        <f t="shared" si="111"/>
        <v>2914716.45</v>
      </c>
      <c r="AKO559" s="111">
        <f t="shared" si="111"/>
        <v>2803926.85</v>
      </c>
      <c r="AKP559" s="111">
        <f>SUM(AKP560:AKP573)</f>
        <v>173</v>
      </c>
      <c r="AKQ559" s="111">
        <f t="shared" ref="AKQ559:AKX559" si="112">SUM(AKQ560:AKQ573)</f>
        <v>173</v>
      </c>
      <c r="AKR559" s="111">
        <f t="shared" si="112"/>
        <v>173</v>
      </c>
      <c r="AKS559" s="111">
        <f t="shared" si="112"/>
        <v>8678626</v>
      </c>
      <c r="AKT559" s="111">
        <f t="shared" si="112"/>
        <v>8760312</v>
      </c>
      <c r="AKU559" s="111">
        <f t="shared" si="112"/>
        <v>8889409</v>
      </c>
      <c r="AKV559" s="111">
        <f t="shared" si="112"/>
        <v>7708888.3700000001</v>
      </c>
      <c r="AKW559" s="111">
        <f t="shared" si="112"/>
        <v>7827913.3700000001</v>
      </c>
      <c r="AKX559" s="111">
        <f t="shared" si="112"/>
        <v>7969599.3700000001</v>
      </c>
      <c r="AKY559" s="465" t="s">
        <v>1031</v>
      </c>
      <c r="AKZ559" s="465" t="s">
        <v>1031</v>
      </c>
      <c r="ALA559" s="465" t="s">
        <v>1031</v>
      </c>
      <c r="ALB559" s="465" t="s">
        <v>1031</v>
      </c>
      <c r="ALC559" s="465" t="s">
        <v>1031</v>
      </c>
      <c r="ALD559" s="465" t="s">
        <v>1031</v>
      </c>
      <c r="ALE559" s="111">
        <f t="shared" ref="ALE559:ALJ559" si="113">SUM(ALE560:ALE573)</f>
        <v>8672499.5800000001</v>
      </c>
      <c r="ALF559" s="111">
        <f t="shared" si="113"/>
        <v>9093599.2899999991</v>
      </c>
      <c r="ALG559" s="111">
        <f t="shared" si="113"/>
        <v>9607399.9399999995</v>
      </c>
      <c r="ALH559" s="111">
        <f t="shared" si="113"/>
        <v>3561118.28</v>
      </c>
      <c r="ALI559" s="111">
        <f t="shared" si="113"/>
        <v>3212234.92</v>
      </c>
      <c r="ALJ559" s="111">
        <f t="shared" si="113"/>
        <v>3051703.65</v>
      </c>
      <c r="ALK559" s="111">
        <f>SUM(ALK560:ALK573)</f>
        <v>152</v>
      </c>
      <c r="ALL559" s="111">
        <f t="shared" ref="ALL559:ALS559" si="114">SUM(ALL560:ALL573)</f>
        <v>152</v>
      </c>
      <c r="ALM559" s="111">
        <f t="shared" si="114"/>
        <v>152</v>
      </c>
      <c r="ALN559" s="111">
        <f t="shared" si="114"/>
        <v>7610262</v>
      </c>
      <c r="ALO559" s="111">
        <f t="shared" si="114"/>
        <v>7681880</v>
      </c>
      <c r="ALP559" s="111">
        <f t="shared" si="114"/>
        <v>7795070</v>
      </c>
      <c r="ALQ559" s="111">
        <f t="shared" si="114"/>
        <v>6756008.0800000001</v>
      </c>
      <c r="ALR559" s="111">
        <f t="shared" si="114"/>
        <v>6860236.0800000001</v>
      </c>
      <c r="ALS559" s="111">
        <f t="shared" si="114"/>
        <v>6984308.0800000001</v>
      </c>
      <c r="ALT559" s="465" t="s">
        <v>1031</v>
      </c>
      <c r="ALU559" s="465" t="s">
        <v>1031</v>
      </c>
      <c r="ALV559" s="465" t="s">
        <v>1031</v>
      </c>
      <c r="ALW559" s="465" t="s">
        <v>1031</v>
      </c>
      <c r="ALX559" s="465" t="s">
        <v>1031</v>
      </c>
      <c r="ALY559" s="465" t="s">
        <v>1031</v>
      </c>
      <c r="ALZ559" s="111">
        <f t="shared" ref="ALZ559:AME559" si="115">SUM(ALZ560:ALZ573)</f>
        <v>7631899.4000000004</v>
      </c>
      <c r="AMA559" s="111">
        <f t="shared" si="115"/>
        <v>8057399.6799999997</v>
      </c>
      <c r="AMB559" s="111">
        <f t="shared" si="115"/>
        <v>8572300.1600000001</v>
      </c>
      <c r="AMC559" s="111">
        <f t="shared" si="115"/>
        <v>3375934.46</v>
      </c>
      <c r="AMD559" s="111">
        <f t="shared" si="115"/>
        <v>3036354.86</v>
      </c>
      <c r="AME559" s="111">
        <f t="shared" si="115"/>
        <v>2880677.58</v>
      </c>
      <c r="AMF559" s="111">
        <f>SUM(AMF560:AMF573)</f>
        <v>339</v>
      </c>
      <c r="AMG559" s="111">
        <f t="shared" ref="AMG559:AMN559" si="116">SUM(AMG560:AMG573)</f>
        <v>339</v>
      </c>
      <c r="AMH559" s="111">
        <f t="shared" si="116"/>
        <v>339</v>
      </c>
      <c r="AMI559" s="111">
        <f t="shared" si="116"/>
        <v>20123219</v>
      </c>
      <c r="AMJ559" s="111">
        <f t="shared" si="116"/>
        <v>20313928</v>
      </c>
      <c r="AMK559" s="111">
        <f t="shared" si="116"/>
        <v>20614307</v>
      </c>
      <c r="AML559" s="111">
        <f t="shared" si="116"/>
        <v>16524017.65</v>
      </c>
      <c r="AMM559" s="111">
        <f t="shared" si="116"/>
        <v>16786073.649999999</v>
      </c>
      <c r="AMN559" s="111">
        <f t="shared" si="116"/>
        <v>17097999.649999999</v>
      </c>
      <c r="AMO559" s="465" t="s">
        <v>1031</v>
      </c>
      <c r="AMP559" s="465" t="s">
        <v>1031</v>
      </c>
      <c r="AMQ559" s="465" t="s">
        <v>1031</v>
      </c>
      <c r="AMR559" s="465" t="s">
        <v>1031</v>
      </c>
      <c r="AMS559" s="465" t="s">
        <v>1031</v>
      </c>
      <c r="AMT559" s="465" t="s">
        <v>1031</v>
      </c>
      <c r="AMU559" s="111">
        <f t="shared" ref="AMU559:AMZ559" si="117">SUM(AMU560:AMU573)</f>
        <v>20167199.710000001</v>
      </c>
      <c r="AMV559" s="111">
        <f t="shared" si="117"/>
        <v>21265899.489999998</v>
      </c>
      <c r="AMW559" s="111">
        <f t="shared" si="117"/>
        <v>22598299.399999999</v>
      </c>
      <c r="AMX559" s="111">
        <f t="shared" si="117"/>
        <v>7047716.0999999996</v>
      </c>
      <c r="AMY559" s="111">
        <f t="shared" si="117"/>
        <v>6367077.8300000001</v>
      </c>
      <c r="AMZ559" s="111">
        <f t="shared" si="117"/>
        <v>6059886.4199999999</v>
      </c>
      <c r="ANA559" s="111">
        <f>SUM(ANA560:ANA573)</f>
        <v>50</v>
      </c>
      <c r="ANB559" s="111">
        <f t="shared" ref="ANB559:ANI559" si="118">SUM(ANB560:ANB573)</f>
        <v>50</v>
      </c>
      <c r="ANC559" s="111">
        <f t="shared" si="118"/>
        <v>50</v>
      </c>
      <c r="AND559" s="111">
        <f t="shared" si="118"/>
        <v>2537623</v>
      </c>
      <c r="ANE559" s="111">
        <f t="shared" si="118"/>
        <v>2561532</v>
      </c>
      <c r="ANF559" s="111">
        <f t="shared" si="118"/>
        <v>2599309</v>
      </c>
      <c r="ANG559" s="111">
        <f t="shared" si="118"/>
        <v>2261701.7000000002</v>
      </c>
      <c r="ANH559" s="111">
        <f t="shared" si="118"/>
        <v>2296789.7000000002</v>
      </c>
      <c r="ANI559" s="111">
        <f t="shared" si="118"/>
        <v>2338557.7000000002</v>
      </c>
      <c r="ANJ559" s="465" t="s">
        <v>1031</v>
      </c>
      <c r="ANK559" s="465" t="s">
        <v>1031</v>
      </c>
      <c r="ANL559" s="465" t="s">
        <v>1031</v>
      </c>
      <c r="ANM559" s="465" t="s">
        <v>1031</v>
      </c>
      <c r="ANN559" s="465" t="s">
        <v>1031</v>
      </c>
      <c r="ANO559" s="465" t="s">
        <v>1031</v>
      </c>
      <c r="ANP559" s="111">
        <f t="shared" ref="ANP559:ANU559" si="119">SUM(ANP560:ANP573)</f>
        <v>2570499.96</v>
      </c>
      <c r="ANQ559" s="111">
        <f t="shared" si="119"/>
        <v>2765600.09</v>
      </c>
      <c r="ANR559" s="111">
        <f t="shared" si="119"/>
        <v>2998400.02</v>
      </c>
      <c r="ANS559" s="111">
        <f t="shared" si="119"/>
        <v>2480469.58</v>
      </c>
      <c r="ANT559" s="111">
        <f t="shared" si="119"/>
        <v>2240118.42</v>
      </c>
      <c r="ANU559" s="111">
        <f t="shared" si="119"/>
        <v>2193215.79</v>
      </c>
      <c r="ANV559" s="111">
        <f>SUM(ANV560:ANV573)</f>
        <v>295</v>
      </c>
      <c r="ANW559" s="111">
        <f t="shared" ref="ANW559:AOD559" si="120">SUM(ANW560:ANW573)</f>
        <v>295</v>
      </c>
      <c r="ANX559" s="111">
        <f t="shared" si="120"/>
        <v>295</v>
      </c>
      <c r="ANY559" s="111">
        <f t="shared" si="120"/>
        <v>17026395</v>
      </c>
      <c r="ANZ559" s="111">
        <f t="shared" si="120"/>
        <v>17187576</v>
      </c>
      <c r="AOA559" s="111">
        <f t="shared" si="120"/>
        <v>17441579</v>
      </c>
      <c r="AOB559" s="111">
        <f t="shared" si="120"/>
        <v>14145037.93</v>
      </c>
      <c r="AOC559" s="111">
        <f t="shared" si="120"/>
        <v>14368317.93</v>
      </c>
      <c r="AOD559" s="111">
        <f t="shared" si="120"/>
        <v>14634091.93</v>
      </c>
      <c r="AOE559" s="465" t="s">
        <v>1031</v>
      </c>
      <c r="AOF559" s="465" t="s">
        <v>1031</v>
      </c>
      <c r="AOG559" s="465" t="s">
        <v>1031</v>
      </c>
      <c r="AOH559" s="465" t="s">
        <v>1031</v>
      </c>
      <c r="AOI559" s="465" t="s">
        <v>1031</v>
      </c>
      <c r="AOJ559" s="465" t="s">
        <v>1031</v>
      </c>
      <c r="AOK559" s="111">
        <f t="shared" ref="AOK559:AOP559" si="121">SUM(AOK560:AOK573)</f>
        <v>17105498.859999999</v>
      </c>
      <c r="AOL559" s="111">
        <f t="shared" si="121"/>
        <v>18121799.129999999</v>
      </c>
      <c r="AOM559" s="111">
        <f t="shared" si="121"/>
        <v>19348200.719999999</v>
      </c>
      <c r="AON559" s="111">
        <f t="shared" si="121"/>
        <v>6199684.9000000004</v>
      </c>
      <c r="AOO559" s="111">
        <f t="shared" si="121"/>
        <v>5587217.8099999996</v>
      </c>
      <c r="AOP559" s="111">
        <f t="shared" si="121"/>
        <v>5324060.91</v>
      </c>
      <c r="AOQ559" s="111">
        <f>SUM(AOQ560:AOQ573)</f>
        <v>319</v>
      </c>
      <c r="AOR559" s="111">
        <f t="shared" ref="AOR559:AOY559" si="122">SUM(AOR560:AOR573)</f>
        <v>319</v>
      </c>
      <c r="AOS559" s="111">
        <f t="shared" si="122"/>
        <v>319</v>
      </c>
      <c r="AOT559" s="111">
        <f t="shared" si="122"/>
        <v>16194371</v>
      </c>
      <c r="AOU559" s="111">
        <f t="shared" si="122"/>
        <v>16346829</v>
      </c>
      <c r="AOV559" s="111">
        <f t="shared" si="122"/>
        <v>16587815</v>
      </c>
      <c r="AOW559" s="111">
        <f t="shared" si="122"/>
        <v>14584267.27</v>
      </c>
      <c r="AOX559" s="111">
        <f t="shared" si="122"/>
        <v>14811267.27</v>
      </c>
      <c r="AOY559" s="111">
        <f t="shared" si="122"/>
        <v>15081477.27</v>
      </c>
      <c r="AOZ559" s="465" t="s">
        <v>1031</v>
      </c>
      <c r="APA559" s="465" t="s">
        <v>1031</v>
      </c>
      <c r="APB559" s="465" t="s">
        <v>1031</v>
      </c>
      <c r="APC559" s="465" t="s">
        <v>1031</v>
      </c>
      <c r="APD559" s="465" t="s">
        <v>1031</v>
      </c>
      <c r="APE559" s="465" t="s">
        <v>1031</v>
      </c>
      <c r="APF559" s="111">
        <f t="shared" ref="APF559:APK559" si="123">SUM(APF560:APF573)</f>
        <v>16220600.630000001</v>
      </c>
      <c r="APG559" s="111">
        <f t="shared" si="123"/>
        <v>17084799.84</v>
      </c>
      <c r="APH559" s="111">
        <f t="shared" si="123"/>
        <v>18133699.190000001</v>
      </c>
      <c r="API559" s="111">
        <f t="shared" si="123"/>
        <v>7148126.8200000003</v>
      </c>
      <c r="APJ559" s="111">
        <f t="shared" si="123"/>
        <v>6415838.0999999996</v>
      </c>
      <c r="APK559" s="111">
        <f t="shared" si="123"/>
        <v>6059078.9299999997</v>
      </c>
      <c r="APL559" s="111">
        <f>SUM(APL560:APL573)</f>
        <v>175</v>
      </c>
      <c r="APM559" s="111">
        <f t="shared" ref="APM559:APT559" si="124">SUM(APM560:APM573)</f>
        <v>175</v>
      </c>
      <c r="APN559" s="111">
        <f t="shared" si="124"/>
        <v>175</v>
      </c>
      <c r="APO559" s="111">
        <f t="shared" si="124"/>
        <v>8804136</v>
      </c>
      <c r="APP559" s="111">
        <f t="shared" si="124"/>
        <v>8887024</v>
      </c>
      <c r="APQ559" s="111">
        <f t="shared" si="124"/>
        <v>9018013</v>
      </c>
      <c r="APR559" s="111">
        <f t="shared" si="124"/>
        <v>7826903.5700000003</v>
      </c>
      <c r="APS559" s="111">
        <f t="shared" si="124"/>
        <v>7947894.5700000003</v>
      </c>
      <c r="APT559" s="111">
        <f t="shared" si="124"/>
        <v>8091920.5700000003</v>
      </c>
      <c r="APU559" s="465" t="s">
        <v>1031</v>
      </c>
      <c r="APV559" s="465" t="s">
        <v>1031</v>
      </c>
      <c r="APW559" s="465" t="s">
        <v>1031</v>
      </c>
      <c r="APX559" s="465" t="s">
        <v>1031</v>
      </c>
      <c r="APY559" s="465" t="s">
        <v>1031</v>
      </c>
      <c r="APZ559" s="465" t="s">
        <v>1031</v>
      </c>
      <c r="AQA559" s="111">
        <f t="shared" ref="AQA559:AQF559" si="125">SUM(AQA560:AQA573)</f>
        <v>8796600.4600000009</v>
      </c>
      <c r="AQB559" s="111">
        <f t="shared" si="125"/>
        <v>9221300.4399999995</v>
      </c>
      <c r="AQC559" s="111">
        <f t="shared" si="125"/>
        <v>9739700.6699999999</v>
      </c>
      <c r="AQD559" s="111">
        <f t="shared" si="125"/>
        <v>3438185.68</v>
      </c>
      <c r="AQE559" s="111">
        <f t="shared" si="125"/>
        <v>3101531.88</v>
      </c>
      <c r="AQF559" s="111">
        <f t="shared" si="125"/>
        <v>2955192.6</v>
      </c>
      <c r="AQG559" s="111">
        <f>SUM(AQG560:AQG573)</f>
        <v>274</v>
      </c>
      <c r="AQH559" s="111">
        <f t="shared" ref="AQH559:AQO559" si="126">SUM(AQH560:AQH573)</f>
        <v>274</v>
      </c>
      <c r="AQI559" s="111">
        <f t="shared" si="126"/>
        <v>274</v>
      </c>
      <c r="AQJ559" s="111">
        <f t="shared" si="126"/>
        <v>17364999</v>
      </c>
      <c r="AQK559" s="111">
        <f t="shared" si="126"/>
        <v>17529984</v>
      </c>
      <c r="AQL559" s="111">
        <f t="shared" si="126"/>
        <v>17789546</v>
      </c>
      <c r="AQM559" s="111">
        <f t="shared" si="126"/>
        <v>13903134.58</v>
      </c>
      <c r="AQN559" s="111">
        <f t="shared" si="126"/>
        <v>14126075.58</v>
      </c>
      <c r="AQO559" s="111">
        <f t="shared" si="126"/>
        <v>14391435.58</v>
      </c>
      <c r="AQP559" s="465" t="s">
        <v>1031</v>
      </c>
      <c r="AQQ559" s="465" t="s">
        <v>1031</v>
      </c>
      <c r="AQR559" s="465" t="s">
        <v>1031</v>
      </c>
      <c r="AQS559" s="465" t="s">
        <v>1031</v>
      </c>
      <c r="AQT559" s="465" t="s">
        <v>1031</v>
      </c>
      <c r="AQU559" s="465" t="s">
        <v>1031</v>
      </c>
      <c r="AQV559" s="111">
        <f t="shared" ref="AQV559:ARA559" si="127">SUM(AQV560:AQV573)</f>
        <v>17431799.440000001</v>
      </c>
      <c r="AQW559" s="111">
        <f t="shared" si="127"/>
        <v>18440300.609999999</v>
      </c>
      <c r="AQX559" s="111">
        <f t="shared" si="127"/>
        <v>19659200.27</v>
      </c>
      <c r="AQY559" s="111">
        <f t="shared" si="127"/>
        <v>5687978.1900000004</v>
      </c>
      <c r="AQZ559" s="111">
        <f t="shared" si="127"/>
        <v>5197415.66</v>
      </c>
      <c r="ARA559" s="111">
        <f t="shared" si="127"/>
        <v>5000472.3899999997</v>
      </c>
      <c r="ARB559" s="111">
        <f>SUM(ARB560:ARB573)</f>
        <v>188</v>
      </c>
      <c r="ARC559" s="111">
        <f t="shared" ref="ARC559:ARJ559" si="128">SUM(ARC560:ARC573)</f>
        <v>188</v>
      </c>
      <c r="ARD559" s="111">
        <f t="shared" si="128"/>
        <v>188</v>
      </c>
      <c r="ARE559" s="111">
        <f t="shared" si="128"/>
        <v>9410918</v>
      </c>
      <c r="ARF559" s="111">
        <f t="shared" si="128"/>
        <v>9499480</v>
      </c>
      <c r="ARG559" s="111">
        <f t="shared" si="128"/>
        <v>9639450</v>
      </c>
      <c r="ARH559" s="111">
        <f t="shared" si="128"/>
        <v>8354077.3200000003</v>
      </c>
      <c r="ARI559" s="111">
        <f t="shared" si="128"/>
        <v>8482949.3200000003</v>
      </c>
      <c r="ARJ559" s="111">
        <f t="shared" si="128"/>
        <v>8636357.3200000003</v>
      </c>
      <c r="ARK559" s="465" t="s">
        <v>1031</v>
      </c>
      <c r="ARL559" s="465" t="s">
        <v>1031</v>
      </c>
      <c r="ARM559" s="465" t="s">
        <v>1031</v>
      </c>
      <c r="ARN559" s="465" t="s">
        <v>1031</v>
      </c>
      <c r="ARO559" s="465" t="s">
        <v>1031</v>
      </c>
      <c r="ARP559" s="465" t="s">
        <v>1031</v>
      </c>
      <c r="ARQ559" s="111">
        <f t="shared" ref="ARQ559:ARV559" si="129">SUM(ARQ560:ARQ573)</f>
        <v>9391599.1999999993</v>
      </c>
      <c r="ARR559" s="111">
        <f t="shared" si="129"/>
        <v>9821700.5199999996</v>
      </c>
      <c r="ARS559" s="111">
        <f t="shared" si="129"/>
        <v>10348699.619999999</v>
      </c>
      <c r="ART559" s="111">
        <f t="shared" si="129"/>
        <v>3344415.48</v>
      </c>
      <c r="ARU559" s="111">
        <f t="shared" si="129"/>
        <v>3020245.32</v>
      </c>
      <c r="ARV559" s="111">
        <f t="shared" si="129"/>
        <v>2866518.54</v>
      </c>
      <c r="ARW559" s="111">
        <f>SUM(ARW560:ARW573)</f>
        <v>349</v>
      </c>
      <c r="ARX559" s="111">
        <f t="shared" ref="ARX559:ASE559" si="130">SUM(ARX560:ARX573)</f>
        <v>349</v>
      </c>
      <c r="ARY559" s="111">
        <f t="shared" si="130"/>
        <v>349</v>
      </c>
      <c r="ARZ559" s="111">
        <f t="shared" si="130"/>
        <v>17572489</v>
      </c>
      <c r="ASA559" s="111">
        <f t="shared" si="130"/>
        <v>17737940</v>
      </c>
      <c r="ASB559" s="111">
        <f t="shared" si="130"/>
        <v>17999400</v>
      </c>
      <c r="ASC559" s="111">
        <f t="shared" si="130"/>
        <v>15625765.109999999</v>
      </c>
      <c r="ASD559" s="111">
        <f t="shared" si="130"/>
        <v>15867396.109999999</v>
      </c>
      <c r="ASE559" s="111">
        <f t="shared" si="130"/>
        <v>16155030.109999999</v>
      </c>
      <c r="ASF559" s="465" t="s">
        <v>1031</v>
      </c>
      <c r="ASG559" s="465" t="s">
        <v>1031</v>
      </c>
      <c r="ASH559" s="465" t="s">
        <v>1031</v>
      </c>
      <c r="ASI559" s="465" t="s">
        <v>1031</v>
      </c>
      <c r="ASJ559" s="465" t="s">
        <v>1031</v>
      </c>
      <c r="ASK559" s="465" t="s">
        <v>1031</v>
      </c>
      <c r="ASL559" s="111">
        <f t="shared" ref="ASL559:ASQ559" si="131">SUM(ASL560:ASL573)</f>
        <v>17561000.75</v>
      </c>
      <c r="ASM559" s="111">
        <f t="shared" si="131"/>
        <v>18415999.32</v>
      </c>
      <c r="ASN559" s="111">
        <f t="shared" si="131"/>
        <v>19459101.170000002</v>
      </c>
      <c r="ASO559" s="111">
        <f t="shared" si="131"/>
        <v>7117240.1699999999</v>
      </c>
      <c r="ASP559" s="111">
        <f t="shared" si="131"/>
        <v>6395801.5899999999</v>
      </c>
      <c r="ASQ559" s="111">
        <f t="shared" si="131"/>
        <v>6022499.75</v>
      </c>
      <c r="ASR559" s="111">
        <f>SUM(ASR560:ASR573)</f>
        <v>322</v>
      </c>
      <c r="ASS559" s="111">
        <f t="shared" ref="ASS559:ASZ559" si="132">SUM(ASS560:ASS573)</f>
        <v>322</v>
      </c>
      <c r="AST559" s="111">
        <f t="shared" si="132"/>
        <v>322</v>
      </c>
      <c r="ASU559" s="111">
        <f t="shared" si="132"/>
        <v>18346930</v>
      </c>
      <c r="ASV559" s="111">
        <f t="shared" si="132"/>
        <v>18520600</v>
      </c>
      <c r="ASW559" s="111">
        <f t="shared" si="132"/>
        <v>18794356</v>
      </c>
      <c r="ASX559" s="111">
        <f t="shared" si="132"/>
        <v>15460003.58</v>
      </c>
      <c r="ASY559" s="111">
        <f t="shared" si="132"/>
        <v>15704149.58</v>
      </c>
      <c r="ASZ559" s="111">
        <f t="shared" si="132"/>
        <v>15994761.58</v>
      </c>
      <c r="ATA559" s="465" t="s">
        <v>1031</v>
      </c>
      <c r="ATB559" s="465" t="s">
        <v>1031</v>
      </c>
      <c r="ATC559" s="465" t="s">
        <v>1031</v>
      </c>
      <c r="ATD559" s="465" t="s">
        <v>1031</v>
      </c>
      <c r="ATE559" s="465" t="s">
        <v>1031</v>
      </c>
      <c r="ATF559" s="465" t="s">
        <v>1031</v>
      </c>
      <c r="ATG559" s="111">
        <f t="shared" ref="ATG559:ATL559" si="133">SUM(ATG560:ATG573)</f>
        <v>18354400.120000001</v>
      </c>
      <c r="ATH559" s="111">
        <f t="shared" si="133"/>
        <v>19288500.98</v>
      </c>
      <c r="ATI559" s="111">
        <f t="shared" si="133"/>
        <v>20425600.02</v>
      </c>
      <c r="ATJ559" s="111">
        <f t="shared" si="133"/>
        <v>5958658.8600000003</v>
      </c>
      <c r="ATK559" s="111">
        <f t="shared" si="133"/>
        <v>5426342.8799999999</v>
      </c>
      <c r="ATL559" s="111">
        <f t="shared" si="133"/>
        <v>5162032.68</v>
      </c>
      <c r="ATM559" s="111">
        <f>SUM(ATM560:ATM573)</f>
        <v>566</v>
      </c>
      <c r="ATN559" s="111">
        <f t="shared" ref="ATN559:ATU559" si="134">SUM(ATN560:ATN573)</f>
        <v>566</v>
      </c>
      <c r="ATO559" s="111">
        <f t="shared" si="134"/>
        <v>566</v>
      </c>
      <c r="ATP559" s="111">
        <f t="shared" si="134"/>
        <v>29947515</v>
      </c>
      <c r="ATQ559" s="111">
        <f t="shared" si="134"/>
        <v>30229936</v>
      </c>
      <c r="ATR559" s="111">
        <f t="shared" si="134"/>
        <v>30675762</v>
      </c>
      <c r="ATS559" s="111">
        <f t="shared" si="134"/>
        <v>25748661.420000002</v>
      </c>
      <c r="ATT559" s="111">
        <f t="shared" si="134"/>
        <v>26148774.420000002</v>
      </c>
      <c r="ATU559" s="111">
        <f t="shared" si="134"/>
        <v>26625054.420000002</v>
      </c>
      <c r="ATV559" s="465" t="s">
        <v>1031</v>
      </c>
      <c r="ATW559" s="465" t="s">
        <v>1031</v>
      </c>
      <c r="ATX559" s="465" t="s">
        <v>1031</v>
      </c>
      <c r="ATY559" s="465" t="s">
        <v>1031</v>
      </c>
      <c r="ATZ559" s="465" t="s">
        <v>1031</v>
      </c>
      <c r="AUA559" s="465" t="s">
        <v>1031</v>
      </c>
      <c r="AUB559" s="111">
        <f t="shared" ref="AUB559:AUG559" si="135">SUM(AUB560:AUB573)</f>
        <v>29949599.82</v>
      </c>
      <c r="AUC559" s="111">
        <f t="shared" si="135"/>
        <v>31452099.059999999</v>
      </c>
      <c r="AUD559" s="111">
        <f t="shared" si="135"/>
        <v>33282101.300000001</v>
      </c>
      <c r="AUE559" s="111">
        <f t="shared" si="135"/>
        <v>11251512.310000001</v>
      </c>
      <c r="AUF559" s="111">
        <f t="shared" si="135"/>
        <v>10095990.43</v>
      </c>
      <c r="AUG559" s="111">
        <f t="shared" si="135"/>
        <v>9511570.0999999996</v>
      </c>
      <c r="AUH559" s="111">
        <f>SUM(AUH560:AUH573)</f>
        <v>357</v>
      </c>
      <c r="AUI559" s="111">
        <f t="shared" ref="AUI559:AUP559" si="136">SUM(AUI560:AUI573)</f>
        <v>357</v>
      </c>
      <c r="AUJ559" s="111">
        <f t="shared" si="136"/>
        <v>357</v>
      </c>
      <c r="AUK559" s="111">
        <f t="shared" si="136"/>
        <v>20351788</v>
      </c>
      <c r="AUL559" s="111">
        <f t="shared" si="136"/>
        <v>20544416</v>
      </c>
      <c r="AUM559" s="111">
        <f t="shared" si="136"/>
        <v>20848051</v>
      </c>
      <c r="AUN559" s="111">
        <f t="shared" si="136"/>
        <v>17104555.91</v>
      </c>
      <c r="AUO559" s="111">
        <f t="shared" si="136"/>
        <v>17374504.91</v>
      </c>
      <c r="AUP559" s="111">
        <f t="shared" si="136"/>
        <v>17695830.91</v>
      </c>
      <c r="AUQ559" s="465" t="s">
        <v>1031</v>
      </c>
      <c r="AUR559" s="465" t="s">
        <v>1031</v>
      </c>
      <c r="AUS559" s="465" t="s">
        <v>1031</v>
      </c>
      <c r="AUT559" s="465" t="s">
        <v>1031</v>
      </c>
      <c r="AUU559" s="465" t="s">
        <v>1031</v>
      </c>
      <c r="AUV559" s="465" t="s">
        <v>1031</v>
      </c>
      <c r="AUW559" s="111">
        <f t="shared" ref="AUW559:AVB559" si="137">SUM(AUW560:AUW573)</f>
        <v>20347801.100000001</v>
      </c>
      <c r="AUX559" s="111">
        <f t="shared" si="137"/>
        <v>21360400.620000001</v>
      </c>
      <c r="AUY559" s="111">
        <f t="shared" si="137"/>
        <v>22594099.809999999</v>
      </c>
      <c r="AUZ559" s="111">
        <f t="shared" si="137"/>
        <v>7516886.7699999996</v>
      </c>
      <c r="AVA559" s="111">
        <f t="shared" si="137"/>
        <v>6775291.5099999998</v>
      </c>
      <c r="AVB559" s="111">
        <f t="shared" si="137"/>
        <v>6446725.6799999997</v>
      </c>
      <c r="AVC559" s="111">
        <f>SUM(AVC560:AVC573)</f>
        <v>12565</v>
      </c>
      <c r="AVD559" s="111">
        <f>SUM(AVD560:AVD573)</f>
        <v>12565</v>
      </c>
      <c r="AVE559" s="111">
        <f t="shared" ref="AVE559:AVK559" si="138">SUM(AVE560:AVE573)</f>
        <v>12565</v>
      </c>
      <c r="AVF559" s="111">
        <f t="shared" si="138"/>
        <v>706428046</v>
      </c>
      <c r="AVG559" s="111">
        <f t="shared" si="138"/>
        <v>713108932</v>
      </c>
      <c r="AVH559" s="111">
        <f t="shared" si="138"/>
        <v>723643279</v>
      </c>
      <c r="AVI559" s="111">
        <f t="shared" si="138"/>
        <v>592416595.51999998</v>
      </c>
      <c r="AVJ559" s="111">
        <f t="shared" si="138"/>
        <v>601722389.51999998</v>
      </c>
      <c r="AVK559" s="111">
        <f t="shared" si="138"/>
        <v>612799591.51999998</v>
      </c>
      <c r="AVL559" s="465" t="s">
        <v>1031</v>
      </c>
      <c r="AVM559" s="465" t="s">
        <v>1031</v>
      </c>
      <c r="AVN559" s="465" t="s">
        <v>1031</v>
      </c>
      <c r="AVO559" s="465" t="s">
        <v>1031</v>
      </c>
      <c r="AVP559" s="465" t="s">
        <v>1031</v>
      </c>
      <c r="AVQ559" s="465" t="s">
        <v>1031</v>
      </c>
      <c r="AVR559" s="111">
        <f t="shared" ref="AVR559:AVW559" si="139">SUM(AVR560:AVR573)</f>
        <v>707137100.73000002</v>
      </c>
      <c r="AVS559" s="111">
        <f t="shared" si="139"/>
        <v>743968901.82000005</v>
      </c>
      <c r="AVT559" s="111">
        <f t="shared" si="139"/>
        <v>788736103.40999997</v>
      </c>
      <c r="AVU559" s="111">
        <f t="shared" si="139"/>
        <v>267934170.61000001</v>
      </c>
      <c r="AVV559" s="111">
        <f t="shared" si="139"/>
        <v>241615462.00999999</v>
      </c>
      <c r="AVW559" s="111">
        <f t="shared" si="139"/>
        <v>230608788.59999999</v>
      </c>
    </row>
    <row r="560" spans="1:1271" ht="36">
      <c r="A560" s="444" t="s">
        <v>414</v>
      </c>
      <c r="B560" s="12" t="s">
        <v>421</v>
      </c>
      <c r="C560" s="5"/>
      <c r="D560" s="541"/>
      <c r="E560" s="521"/>
      <c r="F560" s="101">
        <f>F14</f>
        <v>56012</v>
      </c>
      <c r="G560" s="101">
        <f t="shared" ref="G560:H560" si="140">G14</f>
        <v>56544</v>
      </c>
      <c r="H560" s="101">
        <f t="shared" si="140"/>
        <v>57383</v>
      </c>
      <c r="I560" s="93">
        <f>F149</f>
        <v>51274.51</v>
      </c>
      <c r="J560" s="93">
        <f t="shared" ref="J560:K560" si="141">G149</f>
        <v>52099.51</v>
      </c>
      <c r="K560" s="93">
        <f t="shared" si="141"/>
        <v>53081.51</v>
      </c>
      <c r="L560" s="95">
        <v>54</v>
      </c>
      <c r="M560" s="95">
        <v>54</v>
      </c>
      <c r="N560" s="95">
        <v>54</v>
      </c>
      <c r="O560" s="93">
        <f>$F560*L560</f>
        <v>3024648</v>
      </c>
      <c r="P560" s="93">
        <f>$G560*M560</f>
        <v>3053376</v>
      </c>
      <c r="Q560" s="93">
        <f>$H560*N560</f>
        <v>3098682</v>
      </c>
      <c r="R560" s="93">
        <f>$I560*L560</f>
        <v>2768823.54</v>
      </c>
      <c r="S560" s="93">
        <f>$J560*M560</f>
        <v>2813373.54</v>
      </c>
      <c r="T560" s="93">
        <f>$K560*N560</f>
        <v>2866401.54</v>
      </c>
      <c r="U560" s="93">
        <f>$F560*U$588</f>
        <v>56276.94</v>
      </c>
      <c r="V560" s="93">
        <f>$G560*V$588</f>
        <v>59632.81</v>
      </c>
      <c r="W560" s="93">
        <f>$H560*W$588</f>
        <v>63681.91</v>
      </c>
      <c r="X560" s="93">
        <f>$I560*X$588</f>
        <v>26142.37</v>
      </c>
      <c r="Y560" s="93">
        <f>$J560*Y$588</f>
        <v>23637.58</v>
      </c>
      <c r="Z560" s="93">
        <f>$K560*Z$588</f>
        <v>22242.95</v>
      </c>
      <c r="AA560" s="93">
        <f>L560*U560</f>
        <v>3038954.76</v>
      </c>
      <c r="AB560" s="93">
        <f t="shared" ref="AB560:AC573" si="142">M560*V560</f>
        <v>3220171.74</v>
      </c>
      <c r="AC560" s="93">
        <f t="shared" si="142"/>
        <v>3438823.14</v>
      </c>
      <c r="AD560" s="93">
        <f>L560*X560</f>
        <v>1411687.98</v>
      </c>
      <c r="AE560" s="93">
        <f t="shared" ref="AE560:AF573" si="143">M560*Y560</f>
        <v>1276429.32</v>
      </c>
      <c r="AF560" s="93">
        <f t="shared" si="143"/>
        <v>1201119.3</v>
      </c>
      <c r="AG560" s="95">
        <v>51</v>
      </c>
      <c r="AH560" s="95">
        <v>51</v>
      </c>
      <c r="AI560" s="95">
        <v>51</v>
      </c>
      <c r="AJ560" s="93">
        <f>$F560*AG560</f>
        <v>2856612</v>
      </c>
      <c r="AK560" s="93">
        <f>$G560*AH560</f>
        <v>2883744</v>
      </c>
      <c r="AL560" s="93">
        <f>$H560*AI560</f>
        <v>2926533</v>
      </c>
      <c r="AM560" s="93">
        <f>$I560*AG560</f>
        <v>2615000.0099999998</v>
      </c>
      <c r="AN560" s="93">
        <f>$J560*AH560</f>
        <v>2657075.0099999998</v>
      </c>
      <c r="AO560" s="93">
        <f>$K560*AI560</f>
        <v>2707157.01</v>
      </c>
      <c r="AP560" s="93">
        <f>$F560*AP$588</f>
        <v>56221.59</v>
      </c>
      <c r="AQ560" s="93">
        <f>$G560*AQ$588</f>
        <v>59462.13</v>
      </c>
      <c r="AR560" s="93">
        <f>$H560*AR$588</f>
        <v>63380.5</v>
      </c>
      <c r="AS560" s="93">
        <f>$I560*AS$588</f>
        <v>24182.41</v>
      </c>
      <c r="AT560" s="93">
        <f>$J560*AT$588</f>
        <v>22069.919999999998</v>
      </c>
      <c r="AU560" s="93">
        <f>$K560*AU$588</f>
        <v>21270.21</v>
      </c>
      <c r="AV560" s="93">
        <f>AG560*AP560</f>
        <v>2867301.09</v>
      </c>
      <c r="AW560" s="93">
        <f t="shared" ref="AW560:AX573" si="144">AH560*AQ560</f>
        <v>3032568.63</v>
      </c>
      <c r="AX560" s="93">
        <f t="shared" si="144"/>
        <v>3232405.5</v>
      </c>
      <c r="AY560" s="93">
        <f>AG560*AS560</f>
        <v>1233302.9099999999</v>
      </c>
      <c r="AZ560" s="93">
        <f t="shared" ref="AZ560:BA573" si="145">AH560*AT560</f>
        <v>1125565.92</v>
      </c>
      <c r="BA560" s="93">
        <f t="shared" si="145"/>
        <v>1084780.71</v>
      </c>
      <c r="BB560" s="95"/>
      <c r="BC560" s="95"/>
      <c r="BD560" s="95"/>
      <c r="BE560" s="93">
        <f>$F560*BB560</f>
        <v>0</v>
      </c>
      <c r="BF560" s="93">
        <f>$G560*BC560</f>
        <v>0</v>
      </c>
      <c r="BG560" s="93">
        <f>$H560*BD560</f>
        <v>0</v>
      </c>
      <c r="BH560" s="93">
        <f>$I560*BB560</f>
        <v>0</v>
      </c>
      <c r="BI560" s="93">
        <f>$J560*BC560</f>
        <v>0</v>
      </c>
      <c r="BJ560" s="93">
        <f>$K560*BD560</f>
        <v>0</v>
      </c>
      <c r="BK560" s="93">
        <f>$F560*BK$588</f>
        <v>56298.09</v>
      </c>
      <c r="BL560" s="93">
        <f>$G560*BL$588</f>
        <v>59698.15</v>
      </c>
      <c r="BM560" s="93">
        <f>$H560*BM$588</f>
        <v>63796.68</v>
      </c>
      <c r="BN560" s="93">
        <f>$I560*BN$588</f>
        <v>23828.79</v>
      </c>
      <c r="BO560" s="93">
        <f>$J560*BO$588</f>
        <v>21441.4</v>
      </c>
      <c r="BP560" s="93">
        <f>$K560*BP$588</f>
        <v>20061.91</v>
      </c>
      <c r="BQ560" s="93">
        <f>BB560*BK560</f>
        <v>0</v>
      </c>
      <c r="BR560" s="93">
        <f t="shared" ref="BR560:BS573" si="146">BC560*BL560</f>
        <v>0</v>
      </c>
      <c r="BS560" s="93">
        <f t="shared" si="146"/>
        <v>0</v>
      </c>
      <c r="BT560" s="93">
        <f>BB560*BN560</f>
        <v>0</v>
      </c>
      <c r="BU560" s="93">
        <f t="shared" ref="BU560:BV573" si="147">BC560*BO560</f>
        <v>0</v>
      </c>
      <c r="BV560" s="93">
        <f t="shared" si="147"/>
        <v>0</v>
      </c>
      <c r="BW560" s="95"/>
      <c r="BX560" s="95"/>
      <c r="BY560" s="95"/>
      <c r="BZ560" s="93">
        <f>$F560*BW560</f>
        <v>0</v>
      </c>
      <c r="CA560" s="93">
        <f>$G560*BX560</f>
        <v>0</v>
      </c>
      <c r="CB560" s="93">
        <f>$H560*BY560</f>
        <v>0</v>
      </c>
      <c r="CC560" s="93">
        <f>$I560*BW560</f>
        <v>0</v>
      </c>
      <c r="CD560" s="93">
        <f>$J560*BX560</f>
        <v>0</v>
      </c>
      <c r="CE560" s="93">
        <f>$K560*BY560</f>
        <v>0</v>
      </c>
      <c r="CF560" s="93">
        <f>$F560*CF$588</f>
        <v>0</v>
      </c>
      <c r="CG560" s="93">
        <f>$G560*CG$588</f>
        <v>0</v>
      </c>
      <c r="CH560" s="93">
        <f>$H560*CH$588</f>
        <v>0</v>
      </c>
      <c r="CI560" s="93">
        <f>$I560*CI$588</f>
        <v>0</v>
      </c>
      <c r="CJ560" s="93">
        <f>$J560*CJ$588</f>
        <v>0</v>
      </c>
      <c r="CK560" s="93">
        <f>$K560*CK$588</f>
        <v>0</v>
      </c>
      <c r="CL560" s="93">
        <f>BW560*CF560</f>
        <v>0</v>
      </c>
      <c r="CM560" s="93">
        <f t="shared" ref="CM560:CN573" si="148">BX560*CG560</f>
        <v>0</v>
      </c>
      <c r="CN560" s="93">
        <f t="shared" si="148"/>
        <v>0</v>
      </c>
      <c r="CO560" s="93">
        <f>BW560*CI560</f>
        <v>0</v>
      </c>
      <c r="CP560" s="93">
        <f t="shared" ref="CP560:CQ573" si="149">BX560*CJ560</f>
        <v>0</v>
      </c>
      <c r="CQ560" s="93">
        <f t="shared" si="149"/>
        <v>0</v>
      </c>
      <c r="CR560" s="95"/>
      <c r="CS560" s="95"/>
      <c r="CT560" s="95"/>
      <c r="CU560" s="93">
        <f>$F560*CR560</f>
        <v>0</v>
      </c>
      <c r="CV560" s="93">
        <f>$G560*CS560</f>
        <v>0</v>
      </c>
      <c r="CW560" s="93">
        <f>$H560*CT560</f>
        <v>0</v>
      </c>
      <c r="CX560" s="93">
        <f>$I560*CR560</f>
        <v>0</v>
      </c>
      <c r="CY560" s="93">
        <f>$J560*CS560</f>
        <v>0</v>
      </c>
      <c r="CZ560" s="93">
        <f>$K560*CT560</f>
        <v>0</v>
      </c>
      <c r="DA560" s="93">
        <f>$F560*DA$588</f>
        <v>56000.38</v>
      </c>
      <c r="DB560" s="93">
        <f>$G560*DB$588</f>
        <v>58783.3</v>
      </c>
      <c r="DC560" s="93">
        <f>$H560*DC$588</f>
        <v>62174.62</v>
      </c>
      <c r="DD560" s="93">
        <f>$I560*DD$588</f>
        <v>28042.3</v>
      </c>
      <c r="DE560" s="93">
        <f>$J560*DE$588</f>
        <v>25354.32</v>
      </c>
      <c r="DF560" s="93">
        <f>$K560*DF$588</f>
        <v>24314.29</v>
      </c>
      <c r="DG560" s="93">
        <f>CR560*DA560</f>
        <v>0</v>
      </c>
      <c r="DH560" s="93">
        <f t="shared" ref="DH560:DI573" si="150">CS560*DB560</f>
        <v>0</v>
      </c>
      <c r="DI560" s="93">
        <f t="shared" si="150"/>
        <v>0</v>
      </c>
      <c r="DJ560" s="93">
        <f>CR560*DD560</f>
        <v>0</v>
      </c>
      <c r="DK560" s="93">
        <f t="shared" ref="DK560:DL573" si="151">CS560*DE560</f>
        <v>0</v>
      </c>
      <c r="DL560" s="93">
        <f t="shared" si="151"/>
        <v>0</v>
      </c>
      <c r="DM560" s="95"/>
      <c r="DN560" s="95"/>
      <c r="DO560" s="95"/>
      <c r="DP560" s="93">
        <f>$F560*DM560</f>
        <v>0</v>
      </c>
      <c r="DQ560" s="93">
        <f>$G560*DN560</f>
        <v>0</v>
      </c>
      <c r="DR560" s="93">
        <f>$H560*DO560</f>
        <v>0</v>
      </c>
      <c r="DS560" s="93">
        <f>$I560*DM560</f>
        <v>0</v>
      </c>
      <c r="DT560" s="93">
        <f>$J560*DN560</f>
        <v>0</v>
      </c>
      <c r="DU560" s="93">
        <f>$K560*DO560</f>
        <v>0</v>
      </c>
      <c r="DV560" s="93">
        <f>$F560*DV$588</f>
        <v>56264.07</v>
      </c>
      <c r="DW560" s="93">
        <f>$G560*DW$588</f>
        <v>59595.519999999997</v>
      </c>
      <c r="DX560" s="93">
        <f>$H560*DX$588</f>
        <v>63614.77</v>
      </c>
      <c r="DY560" s="93">
        <f>$I560*DY$588</f>
        <v>30090.85</v>
      </c>
      <c r="DZ560" s="93">
        <f>$J560*DZ$588</f>
        <v>26815.79</v>
      </c>
      <c r="EA560" s="93">
        <f>$K560*EA$588</f>
        <v>25911.66</v>
      </c>
      <c r="EB560" s="93">
        <f>DM560*DV560</f>
        <v>0</v>
      </c>
      <c r="EC560" s="93">
        <f t="shared" ref="EC560:ED573" si="152">DN560*DW560</f>
        <v>0</v>
      </c>
      <c r="ED560" s="93">
        <f t="shared" si="152"/>
        <v>0</v>
      </c>
      <c r="EE560" s="93">
        <f>DM560*DY560</f>
        <v>0</v>
      </c>
      <c r="EF560" s="93">
        <f t="shared" ref="EF560:EG573" si="153">DN560*DZ560</f>
        <v>0</v>
      </c>
      <c r="EG560" s="93">
        <f t="shared" si="153"/>
        <v>0</v>
      </c>
      <c r="EH560" s="95"/>
      <c r="EI560" s="95"/>
      <c r="EJ560" s="95"/>
      <c r="EK560" s="93">
        <f>$F560*EH560</f>
        <v>0</v>
      </c>
      <c r="EL560" s="93">
        <f>$G560*EI560</f>
        <v>0</v>
      </c>
      <c r="EM560" s="93">
        <f>$H560*EJ560</f>
        <v>0</v>
      </c>
      <c r="EN560" s="93">
        <f>$I560*EH560</f>
        <v>0</v>
      </c>
      <c r="EO560" s="93">
        <f>$J560*EI560</f>
        <v>0</v>
      </c>
      <c r="EP560" s="93">
        <f>$K560*EJ560</f>
        <v>0</v>
      </c>
      <c r="EQ560" s="93">
        <f>$F560*EQ$588</f>
        <v>56427.46</v>
      </c>
      <c r="ER560" s="93">
        <f>$G560*ER$588</f>
        <v>60093.08</v>
      </c>
      <c r="ES560" s="93">
        <f>$H560*ES$588</f>
        <v>64506.99</v>
      </c>
      <c r="ET560" s="93">
        <f>$I560*ET$588</f>
        <v>27858.400000000001</v>
      </c>
      <c r="EU560" s="93">
        <f>$J560*EU$588</f>
        <v>24770.12</v>
      </c>
      <c r="EV560" s="93">
        <f>$K560*EV$588</f>
        <v>23864.57</v>
      </c>
      <c r="EW560" s="93">
        <f>EH560*EQ560</f>
        <v>0</v>
      </c>
      <c r="EX560" s="93">
        <f t="shared" ref="EX560:EY573" si="154">EI560*ER560</f>
        <v>0</v>
      </c>
      <c r="EY560" s="93">
        <f t="shared" si="154"/>
        <v>0</v>
      </c>
      <c r="EZ560" s="93">
        <f>EH560*ET560</f>
        <v>0</v>
      </c>
      <c r="FA560" s="93">
        <f t="shared" ref="FA560:FB573" si="155">EI560*EU560</f>
        <v>0</v>
      </c>
      <c r="FB560" s="93">
        <f t="shared" si="155"/>
        <v>0</v>
      </c>
      <c r="FC560" s="95">
        <v>27</v>
      </c>
      <c r="FD560" s="95">
        <v>27</v>
      </c>
      <c r="FE560" s="95">
        <v>27</v>
      </c>
      <c r="FF560" s="93">
        <f>$F560*FC560</f>
        <v>1512324</v>
      </c>
      <c r="FG560" s="93">
        <f>$G560*FD560</f>
        <v>1526688</v>
      </c>
      <c r="FH560" s="93">
        <f>$H560*FE560</f>
        <v>1549341</v>
      </c>
      <c r="FI560" s="93">
        <f>$I560*FC560</f>
        <v>1384411.77</v>
      </c>
      <c r="FJ560" s="93">
        <f>$J560*FD560</f>
        <v>1406686.77</v>
      </c>
      <c r="FK560" s="93">
        <f>$K560*FE560</f>
        <v>1433200.77</v>
      </c>
      <c r="FL560" s="93">
        <f>$F560*FL$588</f>
        <v>56014.1</v>
      </c>
      <c r="FM560" s="93">
        <f>$G560*FM$588</f>
        <v>58822.85</v>
      </c>
      <c r="FN560" s="93">
        <f>$H560*FN$588</f>
        <v>62244.46</v>
      </c>
      <c r="FO560" s="93">
        <f>$I560*FO$588</f>
        <v>22771.33</v>
      </c>
      <c r="FP560" s="93">
        <f>$J560*FP$588</f>
        <v>20715.05</v>
      </c>
      <c r="FQ560" s="93">
        <f>$K560*FQ$588</f>
        <v>20036.3</v>
      </c>
      <c r="FR560" s="93">
        <f>FC560*FL560</f>
        <v>1512380.7</v>
      </c>
      <c r="FS560" s="93">
        <f t="shared" ref="FS560:FT573" si="156">FD560*FM560</f>
        <v>1588216.95</v>
      </c>
      <c r="FT560" s="93">
        <f t="shared" si="156"/>
        <v>1680600.42</v>
      </c>
      <c r="FU560" s="93">
        <f>FC560*FO560</f>
        <v>614825.91</v>
      </c>
      <c r="FV560" s="93">
        <f t="shared" ref="FV560:FW573" si="157">FD560*FP560</f>
        <v>559306.35</v>
      </c>
      <c r="FW560" s="93">
        <f t="shared" si="157"/>
        <v>540980.1</v>
      </c>
      <c r="FX560" s="95">
        <f>16-16</f>
        <v>0</v>
      </c>
      <c r="FY560" s="95">
        <f t="shared" ref="FY560:FZ560" si="158">16-16</f>
        <v>0</v>
      </c>
      <c r="FZ560" s="95">
        <f t="shared" si="158"/>
        <v>0</v>
      </c>
      <c r="GA560" s="93">
        <f>$F560*FX560</f>
        <v>0</v>
      </c>
      <c r="GB560" s="93">
        <f>$G560*FY560</f>
        <v>0</v>
      </c>
      <c r="GC560" s="93">
        <f>$H560*FZ560</f>
        <v>0</v>
      </c>
      <c r="GD560" s="93">
        <f>$I560*FX560</f>
        <v>0</v>
      </c>
      <c r="GE560" s="93">
        <f>$J560*FY560</f>
        <v>0</v>
      </c>
      <c r="GF560" s="93">
        <f>$K560*FZ560</f>
        <v>0</v>
      </c>
      <c r="GG560" s="93">
        <f>$F560*GG$588</f>
        <v>0</v>
      </c>
      <c r="GH560" s="93">
        <f>$G560*GH$588</f>
        <v>0</v>
      </c>
      <c r="GI560" s="93">
        <f>$H560*GI$588</f>
        <v>0</v>
      </c>
      <c r="GJ560" s="93">
        <f>$I560*GJ$588</f>
        <v>0</v>
      </c>
      <c r="GK560" s="93">
        <f>$J560*GK$588</f>
        <v>0</v>
      </c>
      <c r="GL560" s="93">
        <f>$K560*GL$588</f>
        <v>0</v>
      </c>
      <c r="GM560" s="93">
        <f>FX560*GG560</f>
        <v>0</v>
      </c>
      <c r="GN560" s="93">
        <f t="shared" ref="GN560:GO573" si="159">FY560*GH560</f>
        <v>0</v>
      </c>
      <c r="GO560" s="93">
        <f t="shared" si="159"/>
        <v>0</v>
      </c>
      <c r="GP560" s="93">
        <f>FX560*GJ560</f>
        <v>0</v>
      </c>
      <c r="GQ560" s="93">
        <f t="shared" ref="GQ560:GR573" si="160">FY560*GK560</f>
        <v>0</v>
      </c>
      <c r="GR560" s="93">
        <f t="shared" si="160"/>
        <v>0</v>
      </c>
      <c r="GS560" s="95"/>
      <c r="GT560" s="95"/>
      <c r="GU560" s="95"/>
      <c r="GV560" s="93">
        <f>$F560*GS560</f>
        <v>0</v>
      </c>
      <c r="GW560" s="93">
        <f>$G560*GT560</f>
        <v>0</v>
      </c>
      <c r="GX560" s="93">
        <f>$H560*GU560</f>
        <v>0</v>
      </c>
      <c r="GY560" s="93">
        <f>$I560*GS560</f>
        <v>0</v>
      </c>
      <c r="GZ560" s="93">
        <f>$J560*GT560</f>
        <v>0</v>
      </c>
      <c r="HA560" s="93">
        <f>$K560*GU560</f>
        <v>0</v>
      </c>
      <c r="HB560" s="93">
        <f>$F560*HB$588</f>
        <v>55983.35</v>
      </c>
      <c r="HC560" s="93">
        <f>$G560*HC$588</f>
        <v>58730.82</v>
      </c>
      <c r="HD560" s="93">
        <f>$H560*HD$588</f>
        <v>62081.38</v>
      </c>
      <c r="HE560" s="93">
        <f>$I560*HE$588</f>
        <v>26006.73</v>
      </c>
      <c r="HF560" s="93">
        <f>$J560*HF$588</f>
        <v>23505</v>
      </c>
      <c r="HG560" s="93">
        <f>$K560*HG$588</f>
        <v>22645.62</v>
      </c>
      <c r="HH560" s="93">
        <f>GS560*HB560</f>
        <v>0</v>
      </c>
      <c r="HI560" s="93">
        <f t="shared" ref="HI560:HJ573" si="161">GT560*HC560</f>
        <v>0</v>
      </c>
      <c r="HJ560" s="93">
        <f t="shared" si="161"/>
        <v>0</v>
      </c>
      <c r="HK560" s="93">
        <f>GS560*HE560</f>
        <v>0</v>
      </c>
      <c r="HL560" s="93">
        <f t="shared" ref="HL560:HM573" si="162">GT560*HF560</f>
        <v>0</v>
      </c>
      <c r="HM560" s="93">
        <f t="shared" si="162"/>
        <v>0</v>
      </c>
      <c r="HN560" s="95">
        <v>57</v>
      </c>
      <c r="HO560" s="95">
        <v>57</v>
      </c>
      <c r="HP560" s="95">
        <v>57</v>
      </c>
      <c r="HQ560" s="93">
        <f>$F560*HN560</f>
        <v>3192684</v>
      </c>
      <c r="HR560" s="93">
        <f>$G560*HO560</f>
        <v>3223008</v>
      </c>
      <c r="HS560" s="93">
        <f>$H560*HP560</f>
        <v>3270831</v>
      </c>
      <c r="HT560" s="93">
        <f>$I560*HN560</f>
        <v>2922647.07</v>
      </c>
      <c r="HU560" s="93">
        <f>$J560*HO560</f>
        <v>2969672.07</v>
      </c>
      <c r="HV560" s="93">
        <f>$K560*HP560</f>
        <v>3025646.07</v>
      </c>
      <c r="HW560" s="93">
        <f>$F560*HW$588</f>
        <v>56197.29</v>
      </c>
      <c r="HX560" s="93">
        <f>$G560*HX$588</f>
        <v>59386.77</v>
      </c>
      <c r="HY560" s="93">
        <f>$H560*HY$588</f>
        <v>63247.23</v>
      </c>
      <c r="HZ560" s="93">
        <f>$I560*HZ$588</f>
        <v>25714.400000000001</v>
      </c>
      <c r="IA560" s="93">
        <f>$J560*IA$588</f>
        <v>23073.24</v>
      </c>
      <c r="IB560" s="93">
        <f>$K560*IB$588</f>
        <v>21958.26</v>
      </c>
      <c r="IC560" s="93">
        <f>HN560*HW560</f>
        <v>3203245.53</v>
      </c>
      <c r="ID560" s="93">
        <f t="shared" ref="ID560:IE573" si="163">HO560*HX560</f>
        <v>3385045.89</v>
      </c>
      <c r="IE560" s="93">
        <f t="shared" si="163"/>
        <v>3605092.11</v>
      </c>
      <c r="IF560" s="93">
        <f>HN560*HZ560</f>
        <v>1465720.8</v>
      </c>
      <c r="IG560" s="93">
        <f t="shared" ref="IG560:IH573" si="164">HO560*IA560</f>
        <v>1315174.68</v>
      </c>
      <c r="IH560" s="93">
        <f t="shared" si="164"/>
        <v>1251620.82</v>
      </c>
      <c r="II560" s="95"/>
      <c r="IJ560" s="95"/>
      <c r="IK560" s="95"/>
      <c r="IL560" s="93">
        <f>$F560*II560</f>
        <v>0</v>
      </c>
      <c r="IM560" s="93">
        <f>$G560*IJ560</f>
        <v>0</v>
      </c>
      <c r="IN560" s="93">
        <f>$H560*IK560</f>
        <v>0</v>
      </c>
      <c r="IO560" s="93">
        <f>$I560*II560</f>
        <v>0</v>
      </c>
      <c r="IP560" s="93">
        <f>$J560*IJ560</f>
        <v>0</v>
      </c>
      <c r="IQ560" s="93">
        <f>$K560*IK560</f>
        <v>0</v>
      </c>
      <c r="IR560" s="93">
        <f>$F560*IR$588</f>
        <v>56055.94</v>
      </c>
      <c r="IS560" s="93">
        <f>$G560*IS$588</f>
        <v>58953.45</v>
      </c>
      <c r="IT560" s="93">
        <f>$H560*IT$588</f>
        <v>62476.04</v>
      </c>
      <c r="IU560" s="93">
        <f>$I560*IU$588</f>
        <v>23523.08</v>
      </c>
      <c r="IV560" s="93">
        <f>$J560*IV$588</f>
        <v>21175.16</v>
      </c>
      <c r="IW560" s="93">
        <f>$K560*IW$588</f>
        <v>20120.77</v>
      </c>
      <c r="IX560" s="93">
        <f>II560*IR560</f>
        <v>0</v>
      </c>
      <c r="IY560" s="93">
        <f t="shared" ref="IY560:IZ573" si="165">IJ560*IS560</f>
        <v>0</v>
      </c>
      <c r="IZ560" s="93">
        <f t="shared" si="165"/>
        <v>0</v>
      </c>
      <c r="JA560" s="93">
        <f>II560*IU560</f>
        <v>0</v>
      </c>
      <c r="JB560" s="93">
        <f t="shared" ref="JB560:JC573" si="166">IJ560*IV560</f>
        <v>0</v>
      </c>
      <c r="JC560" s="93">
        <f t="shared" si="166"/>
        <v>0</v>
      </c>
      <c r="JD560" s="95"/>
      <c r="JE560" s="95"/>
      <c r="JF560" s="95"/>
      <c r="JG560" s="93">
        <f>$F560*JD560</f>
        <v>0</v>
      </c>
      <c r="JH560" s="93">
        <f>$G560*JE560</f>
        <v>0</v>
      </c>
      <c r="JI560" s="93">
        <f>$H560*JF560</f>
        <v>0</v>
      </c>
      <c r="JJ560" s="93">
        <f>$I560*JD560</f>
        <v>0</v>
      </c>
      <c r="JK560" s="93">
        <f>$J560*JE560</f>
        <v>0</v>
      </c>
      <c r="JL560" s="93">
        <f>$K560*JF560</f>
        <v>0</v>
      </c>
      <c r="JM560" s="93">
        <f>$F560*JM$588</f>
        <v>56001.29</v>
      </c>
      <c r="JN560" s="93">
        <f>$G560*JN$588</f>
        <v>58785.58</v>
      </c>
      <c r="JO560" s="93">
        <f>$H560*JO$588</f>
        <v>62189.53</v>
      </c>
      <c r="JP560" s="93">
        <f>$I560*JP$588</f>
        <v>33674.53</v>
      </c>
      <c r="JQ560" s="93">
        <f>$J560*JQ$588</f>
        <v>30358.44</v>
      </c>
      <c r="JR560" s="93">
        <f>$K560*JR$588</f>
        <v>29730.12</v>
      </c>
      <c r="JS560" s="93">
        <f>JD560*JM560</f>
        <v>0</v>
      </c>
      <c r="JT560" s="93">
        <f t="shared" ref="JT560:JU573" si="167">JE560*JN560</f>
        <v>0</v>
      </c>
      <c r="JU560" s="93">
        <f t="shared" si="167"/>
        <v>0</v>
      </c>
      <c r="JV560" s="93">
        <f>JD560*JP560</f>
        <v>0</v>
      </c>
      <c r="JW560" s="93">
        <f t="shared" ref="JW560:JX573" si="168">JE560*JQ560</f>
        <v>0</v>
      </c>
      <c r="JX560" s="93">
        <f t="shared" si="168"/>
        <v>0</v>
      </c>
      <c r="JY560" s="95">
        <v>37</v>
      </c>
      <c r="JZ560" s="95">
        <v>37</v>
      </c>
      <c r="KA560" s="95">
        <v>37</v>
      </c>
      <c r="KB560" s="93">
        <f>$F560*JY560</f>
        <v>2072444</v>
      </c>
      <c r="KC560" s="93">
        <f>$G560*JZ560</f>
        <v>2092128</v>
      </c>
      <c r="KD560" s="93">
        <f>$H560*KA560</f>
        <v>2123171</v>
      </c>
      <c r="KE560" s="93">
        <f>$I560*JY560</f>
        <v>1897156.87</v>
      </c>
      <c r="KF560" s="93">
        <f>$J560*JZ560</f>
        <v>1927681.87</v>
      </c>
      <c r="KG560" s="93">
        <f>$K560*KA560</f>
        <v>1964015.87</v>
      </c>
      <c r="KH560" s="93">
        <f>$F560*KH$588</f>
        <v>56213.31</v>
      </c>
      <c r="KI560" s="93">
        <f>$G560*KI$588</f>
        <v>59438.79</v>
      </c>
      <c r="KJ560" s="93">
        <f>$H560*KJ$588</f>
        <v>63337.06</v>
      </c>
      <c r="KK560" s="93">
        <f>$I560*KK$588</f>
        <v>22592.51</v>
      </c>
      <c r="KL560" s="93">
        <f>$J560*KL$588</f>
        <v>20500.150000000001</v>
      </c>
      <c r="KM560" s="93">
        <f>$K560*KM$588</f>
        <v>19537.36</v>
      </c>
      <c r="KN560" s="93">
        <f>JY560*KH560</f>
        <v>2079892.47</v>
      </c>
      <c r="KO560" s="93">
        <f t="shared" ref="KO560:KP573" si="169">JZ560*KI560</f>
        <v>2199235.23</v>
      </c>
      <c r="KP560" s="93">
        <f t="shared" si="169"/>
        <v>2343471.2200000002</v>
      </c>
      <c r="KQ560" s="93">
        <f>JY560*KK560</f>
        <v>835922.87</v>
      </c>
      <c r="KR560" s="93">
        <f t="shared" ref="KR560:KS573" si="170">JZ560*KL560</f>
        <v>758505.55</v>
      </c>
      <c r="KS560" s="93">
        <f t="shared" si="170"/>
        <v>722882.32</v>
      </c>
      <c r="KT560" s="95">
        <v>44</v>
      </c>
      <c r="KU560" s="95">
        <v>44</v>
      </c>
      <c r="KV560" s="95">
        <v>44</v>
      </c>
      <c r="KW560" s="93">
        <f>$F560*KT560</f>
        <v>2464528</v>
      </c>
      <c r="KX560" s="93">
        <f>$G560*KU560</f>
        <v>2487936</v>
      </c>
      <c r="KY560" s="93">
        <f>$H560*KV560</f>
        <v>2524852</v>
      </c>
      <c r="KZ560" s="93">
        <f>$I560*KT560</f>
        <v>2256078.44</v>
      </c>
      <c r="LA560" s="93">
        <f>$J560*KU560</f>
        <v>2292378.44</v>
      </c>
      <c r="LB560" s="93">
        <f>$K560*KV560</f>
        <v>2335586.44</v>
      </c>
      <c r="LC560" s="93">
        <f>$F560*LC$588</f>
        <v>56082.400000000001</v>
      </c>
      <c r="LD560" s="93">
        <f>$G560*LD$588</f>
        <v>59034.95</v>
      </c>
      <c r="LE560" s="93">
        <f>$H560*LE$588</f>
        <v>62621.279999999999</v>
      </c>
      <c r="LF560" s="93">
        <f>$I560*LF$588</f>
        <v>20328.580000000002</v>
      </c>
      <c r="LG560" s="93">
        <f>$J560*LG$588</f>
        <v>18589.95</v>
      </c>
      <c r="LH560" s="93">
        <f>$K560*LH$588</f>
        <v>17949.73</v>
      </c>
      <c r="LI560" s="93">
        <f>KT560*LC560</f>
        <v>2467625.6</v>
      </c>
      <c r="LJ560" s="93">
        <f t="shared" ref="LJ560:LK573" si="171">KU560*LD560</f>
        <v>2597537.7999999998</v>
      </c>
      <c r="LK560" s="93">
        <f t="shared" si="171"/>
        <v>2755336.32</v>
      </c>
      <c r="LL560" s="93">
        <f>KT560*LF560</f>
        <v>894457.52</v>
      </c>
      <c r="LM560" s="93">
        <f t="shared" ref="LM560:LN573" si="172">KU560*LG560</f>
        <v>817957.8</v>
      </c>
      <c r="LN560" s="93">
        <f t="shared" si="172"/>
        <v>789788.12</v>
      </c>
      <c r="LO560" s="95">
        <v>27</v>
      </c>
      <c r="LP560" s="95">
        <v>27</v>
      </c>
      <c r="LQ560" s="95">
        <v>27</v>
      </c>
      <c r="LR560" s="93">
        <f>$F560*LO560</f>
        <v>1512324</v>
      </c>
      <c r="LS560" s="93">
        <f>$G560*LP560</f>
        <v>1526688</v>
      </c>
      <c r="LT560" s="93">
        <f>$H560*LQ560</f>
        <v>1549341</v>
      </c>
      <c r="LU560" s="93">
        <f>$I560*LO560</f>
        <v>1384411.77</v>
      </c>
      <c r="LV560" s="93">
        <f>$J560*LP560</f>
        <v>1406686.77</v>
      </c>
      <c r="LW560" s="93">
        <f>$K560*LQ560</f>
        <v>1433200.77</v>
      </c>
      <c r="LX560" s="93">
        <f>$F560*LX$588</f>
        <v>56083.44</v>
      </c>
      <c r="LY560" s="93">
        <f>$G560*LY$588</f>
        <v>59038.32</v>
      </c>
      <c r="LZ560" s="93">
        <f>$H560*LZ$588</f>
        <v>62627.15</v>
      </c>
      <c r="MA560" s="93">
        <f>$I560*MA$588</f>
        <v>29135.96</v>
      </c>
      <c r="MB560" s="93">
        <f>$J560*MB$588</f>
        <v>26313.31</v>
      </c>
      <c r="MC560" s="93">
        <f>$K560*MC$588</f>
        <v>25498.6</v>
      </c>
      <c r="MD560" s="93">
        <f>LO560*LX560</f>
        <v>1514252.88</v>
      </c>
      <c r="ME560" s="93">
        <f t="shared" ref="ME560:MF573" si="173">LP560*LY560</f>
        <v>1594034.64</v>
      </c>
      <c r="MF560" s="93">
        <f t="shared" si="173"/>
        <v>1690933.05</v>
      </c>
      <c r="MG560" s="93">
        <f>LO560*MA560</f>
        <v>786670.92</v>
      </c>
      <c r="MH560" s="93">
        <f t="shared" ref="MH560:MI573" si="174">LP560*MB560</f>
        <v>710459.37</v>
      </c>
      <c r="MI560" s="93">
        <f t="shared" si="174"/>
        <v>688462.2</v>
      </c>
      <c r="MJ560" s="95">
        <v>28</v>
      </c>
      <c r="MK560" s="95">
        <v>28</v>
      </c>
      <c r="ML560" s="95">
        <v>28</v>
      </c>
      <c r="MM560" s="93">
        <f>$F560*MJ560</f>
        <v>1568336</v>
      </c>
      <c r="MN560" s="93">
        <f>$G560*MK560</f>
        <v>1583232</v>
      </c>
      <c r="MO560" s="93">
        <f>$H560*ML560</f>
        <v>1606724</v>
      </c>
      <c r="MP560" s="93">
        <f>$I560*MJ560</f>
        <v>1435686.28</v>
      </c>
      <c r="MQ560" s="93">
        <f>$J560*MK560</f>
        <v>1458786.28</v>
      </c>
      <c r="MR560" s="93">
        <f>$K560*ML560</f>
        <v>1486282.28</v>
      </c>
      <c r="MS560" s="93">
        <f>$F560*MS$588</f>
        <v>56170.84</v>
      </c>
      <c r="MT560" s="93">
        <f>$G560*MT$588</f>
        <v>59306.51</v>
      </c>
      <c r="MU560" s="93">
        <f>$H560*MU$588</f>
        <v>63102.85</v>
      </c>
      <c r="MV560" s="93">
        <f>$I560*MV$588</f>
        <v>33676.71</v>
      </c>
      <c r="MW560" s="93">
        <f>$J560*MW$588</f>
        <v>29694.53</v>
      </c>
      <c r="MX560" s="93">
        <f>$K560*MX$588</f>
        <v>28204.95</v>
      </c>
      <c r="MY560" s="93">
        <f>MJ560*MS560</f>
        <v>1572783.52</v>
      </c>
      <c r="MZ560" s="93">
        <f t="shared" ref="MZ560:NA573" si="175">MK560*MT560</f>
        <v>1660582.28</v>
      </c>
      <c r="NA560" s="93">
        <f t="shared" si="175"/>
        <v>1766879.8</v>
      </c>
      <c r="NB560" s="93">
        <f>MJ560*MV560</f>
        <v>942947.88</v>
      </c>
      <c r="NC560" s="93">
        <f t="shared" ref="NC560:ND573" si="176">MK560*MW560</f>
        <v>831446.84</v>
      </c>
      <c r="ND560" s="93">
        <f t="shared" si="176"/>
        <v>789738.6</v>
      </c>
      <c r="NE560" s="95">
        <v>34</v>
      </c>
      <c r="NF560" s="95">
        <v>34</v>
      </c>
      <c r="NG560" s="95">
        <v>34</v>
      </c>
      <c r="NH560" s="93">
        <f>$F560*NE560</f>
        <v>1904408</v>
      </c>
      <c r="NI560" s="93">
        <f>$G560*NF560</f>
        <v>1922496</v>
      </c>
      <c r="NJ560" s="93">
        <f>$H560*NG560</f>
        <v>1951022</v>
      </c>
      <c r="NK560" s="93">
        <f>$I560*NE560</f>
        <v>1743333.34</v>
      </c>
      <c r="NL560" s="93">
        <f>$J560*NF560</f>
        <v>1771383.34</v>
      </c>
      <c r="NM560" s="93">
        <f>$K560*NG560</f>
        <v>1804771.34</v>
      </c>
      <c r="NN560" s="93">
        <f>$F560*NN$588</f>
        <v>55961.2</v>
      </c>
      <c r="NO560" s="93">
        <f>$G560*NO$588</f>
        <v>58662.96</v>
      </c>
      <c r="NP560" s="93">
        <f>$H560*NP$588</f>
        <v>61961.24</v>
      </c>
      <c r="NQ560" s="93">
        <f>$I560*NQ$588</f>
        <v>20898.650000000001</v>
      </c>
      <c r="NR560" s="93">
        <f>$J560*NR$588</f>
        <v>18786.28</v>
      </c>
      <c r="NS560" s="93">
        <f>$K560*NS$588</f>
        <v>17979.87</v>
      </c>
      <c r="NT560" s="93">
        <f>NE560*NN560</f>
        <v>1902680.8</v>
      </c>
      <c r="NU560" s="93">
        <f t="shared" ref="NU560:NV573" si="177">NF560*NO560</f>
        <v>1994540.64</v>
      </c>
      <c r="NV560" s="93">
        <f t="shared" si="177"/>
        <v>2106682.16</v>
      </c>
      <c r="NW560" s="93">
        <f>NE560*NQ560</f>
        <v>710554.1</v>
      </c>
      <c r="NX560" s="93">
        <f t="shared" ref="NX560:NY573" si="178">NF560*NR560</f>
        <v>638733.52</v>
      </c>
      <c r="NY560" s="93">
        <f t="shared" si="178"/>
        <v>611315.57999999996</v>
      </c>
      <c r="NZ560" s="95"/>
      <c r="OA560" s="95"/>
      <c r="OB560" s="95"/>
      <c r="OC560" s="93">
        <f>$F560*NZ560</f>
        <v>0</v>
      </c>
      <c r="OD560" s="93">
        <f>$G560*OA560</f>
        <v>0</v>
      </c>
      <c r="OE560" s="93">
        <f>$H560*OB560</f>
        <v>0</v>
      </c>
      <c r="OF560" s="93">
        <f>$I560*NZ560</f>
        <v>0</v>
      </c>
      <c r="OG560" s="93">
        <f>$J560*OA560</f>
        <v>0</v>
      </c>
      <c r="OH560" s="93">
        <f>$K560*OB560</f>
        <v>0</v>
      </c>
      <c r="OI560" s="93">
        <f>$F560*OI$588</f>
        <v>56204.77</v>
      </c>
      <c r="OJ560" s="93">
        <f>$G560*OJ$588</f>
        <v>59410.25</v>
      </c>
      <c r="OK560" s="93">
        <f>$H560*OK$588</f>
        <v>63286.36</v>
      </c>
      <c r="OL560" s="93">
        <f>$I560*OL$588</f>
        <v>30720.45</v>
      </c>
      <c r="OM560" s="93">
        <f>$J560*OM$588</f>
        <v>27414.959999999999</v>
      </c>
      <c r="ON560" s="93">
        <f>$K560*ON$588</f>
        <v>26467.52</v>
      </c>
      <c r="OO560" s="93">
        <f>NZ560*OI560</f>
        <v>0</v>
      </c>
      <c r="OP560" s="93">
        <f t="shared" ref="OP560:OQ573" si="179">OA560*OJ560</f>
        <v>0</v>
      </c>
      <c r="OQ560" s="93">
        <f t="shared" si="179"/>
        <v>0</v>
      </c>
      <c r="OR560" s="93">
        <f>NZ560*OL560</f>
        <v>0</v>
      </c>
      <c r="OS560" s="93">
        <f t="shared" ref="OS560:OT573" si="180">OA560*OM560</f>
        <v>0</v>
      </c>
      <c r="OT560" s="93">
        <f t="shared" si="180"/>
        <v>0</v>
      </c>
      <c r="OU560" s="95"/>
      <c r="OV560" s="95"/>
      <c r="OW560" s="95"/>
      <c r="OX560" s="93">
        <f>$F560*OU560</f>
        <v>0</v>
      </c>
      <c r="OY560" s="93">
        <f>$G560*OV560</f>
        <v>0</v>
      </c>
      <c r="OZ560" s="93">
        <f>$H560*OW560</f>
        <v>0</v>
      </c>
      <c r="PA560" s="93">
        <f>$I560*OU560</f>
        <v>0</v>
      </c>
      <c r="PB560" s="93">
        <f>$J560*OV560</f>
        <v>0</v>
      </c>
      <c r="PC560" s="93">
        <f>$K560*OW560</f>
        <v>0</v>
      </c>
      <c r="PD560" s="93">
        <f>$F560*PD$588</f>
        <v>56087.27</v>
      </c>
      <c r="PE560" s="93">
        <f>$G560*PE$588</f>
        <v>59049.11</v>
      </c>
      <c r="PF560" s="93">
        <f>$H560*PF$588</f>
        <v>62656.01</v>
      </c>
      <c r="PG560" s="93">
        <f>$I560*PG$588</f>
        <v>24192.15</v>
      </c>
      <c r="PH560" s="93">
        <f>$J560*PH$588</f>
        <v>21896.55</v>
      </c>
      <c r="PI560" s="93">
        <f>$K560*PI$588</f>
        <v>21199.56</v>
      </c>
      <c r="PJ560" s="93">
        <f>OU560*PD560</f>
        <v>0</v>
      </c>
      <c r="PK560" s="93">
        <f t="shared" ref="PK560:PL573" si="181">OV560*PE560</f>
        <v>0</v>
      </c>
      <c r="PL560" s="93">
        <f t="shared" si="181"/>
        <v>0</v>
      </c>
      <c r="PM560" s="93">
        <f>OU560*PG560</f>
        <v>0</v>
      </c>
      <c r="PN560" s="93">
        <f t="shared" ref="PN560:PO573" si="182">OV560*PH560</f>
        <v>0</v>
      </c>
      <c r="PO560" s="93">
        <f t="shared" si="182"/>
        <v>0</v>
      </c>
      <c r="PP560" s="95">
        <v>56</v>
      </c>
      <c r="PQ560" s="95">
        <v>56</v>
      </c>
      <c r="PR560" s="95">
        <v>56</v>
      </c>
      <c r="PS560" s="93">
        <f>$F560*PP560</f>
        <v>3136672</v>
      </c>
      <c r="PT560" s="93">
        <f>$G560*PQ560</f>
        <v>3166464</v>
      </c>
      <c r="PU560" s="93">
        <f>$H560*PR560</f>
        <v>3213448</v>
      </c>
      <c r="PV560" s="93">
        <f>$I560*PP560</f>
        <v>2871372.56</v>
      </c>
      <c r="PW560" s="93">
        <f>$J560*PQ560</f>
        <v>2917572.56</v>
      </c>
      <c r="PX560" s="93">
        <f>$K560*PR560</f>
        <v>2972564.56</v>
      </c>
      <c r="PY560" s="93">
        <f>$F560*PY$588</f>
        <v>56219.91</v>
      </c>
      <c r="PZ560" s="93">
        <f>$G560*PZ$588</f>
        <v>59457.58</v>
      </c>
      <c r="QA560" s="93">
        <f>$H560*QA$588</f>
        <v>63370.29</v>
      </c>
      <c r="QB560" s="93">
        <f>$I560*QB$588</f>
        <v>27791.13</v>
      </c>
      <c r="QC560" s="93">
        <f>$J560*QC$588</f>
        <v>24944.61</v>
      </c>
      <c r="QD560" s="93">
        <f>$K560*QD$588</f>
        <v>24048.82</v>
      </c>
      <c r="QE560" s="93">
        <f>PP560*PY560</f>
        <v>3148314.96</v>
      </c>
      <c r="QF560" s="93">
        <f t="shared" ref="QF560:QG573" si="183">PQ560*PZ560</f>
        <v>3329624.48</v>
      </c>
      <c r="QG560" s="93">
        <f t="shared" si="183"/>
        <v>3548736.24</v>
      </c>
      <c r="QH560" s="93">
        <f>PP560*QB560</f>
        <v>1556303.28</v>
      </c>
      <c r="QI560" s="93">
        <f t="shared" ref="QI560:QJ573" si="184">PQ560*QC560</f>
        <v>1396898.16</v>
      </c>
      <c r="QJ560" s="93">
        <f t="shared" si="184"/>
        <v>1346733.92</v>
      </c>
      <c r="QK560" s="95">
        <v>25</v>
      </c>
      <c r="QL560" s="95">
        <v>25</v>
      </c>
      <c r="QM560" s="95">
        <v>25</v>
      </c>
      <c r="QN560" s="93">
        <f>$F560*QK560</f>
        <v>1400300</v>
      </c>
      <c r="QO560" s="93">
        <f>$G560*QL560</f>
        <v>1413600</v>
      </c>
      <c r="QP560" s="93">
        <f>$H560*QM560</f>
        <v>1434575</v>
      </c>
      <c r="QQ560" s="93">
        <f>$I560*QK560</f>
        <v>1281862.75</v>
      </c>
      <c r="QR560" s="93">
        <f>$J560*QL560</f>
        <v>1302487.75</v>
      </c>
      <c r="QS560" s="93">
        <f>$K560*QM560</f>
        <v>1327037.75</v>
      </c>
      <c r="QT560" s="93">
        <f>$F560*QT$588</f>
        <v>56044.89</v>
      </c>
      <c r="QU560" s="93">
        <f>$G560*QU$588</f>
        <v>58919.26</v>
      </c>
      <c r="QV560" s="93">
        <f>$H560*QV$588</f>
        <v>62415.53</v>
      </c>
      <c r="QW560" s="93">
        <f>$I560*QW$588</f>
        <v>25827.65</v>
      </c>
      <c r="QX560" s="93">
        <f>$J560*QX$588</f>
        <v>23208.42</v>
      </c>
      <c r="QY560" s="93">
        <f>$K560*QY$588</f>
        <v>22029.22</v>
      </c>
      <c r="QZ560" s="93">
        <f>QK560*QT560</f>
        <v>1401122.25</v>
      </c>
      <c r="RA560" s="93">
        <f t="shared" ref="RA560:RB573" si="185">QL560*QU560</f>
        <v>1472981.5</v>
      </c>
      <c r="RB560" s="93">
        <f t="shared" si="185"/>
        <v>1560388.25</v>
      </c>
      <c r="RC560" s="93">
        <f>QK560*QW560</f>
        <v>645691.25</v>
      </c>
      <c r="RD560" s="93">
        <f t="shared" ref="RD560:RE573" si="186">QL560*QX560</f>
        <v>580210.5</v>
      </c>
      <c r="RE560" s="93">
        <f t="shared" si="186"/>
        <v>550730.5</v>
      </c>
      <c r="RF560" s="95">
        <v>57</v>
      </c>
      <c r="RG560" s="95">
        <v>57</v>
      </c>
      <c r="RH560" s="95">
        <v>57</v>
      </c>
      <c r="RI560" s="93">
        <f>$F560*RF560</f>
        <v>3192684</v>
      </c>
      <c r="RJ560" s="93">
        <f>$G560*RG560</f>
        <v>3223008</v>
      </c>
      <c r="RK560" s="93">
        <f>$H560*RH560</f>
        <v>3270831</v>
      </c>
      <c r="RL560" s="93">
        <f>$I560*RF560</f>
        <v>2922647.07</v>
      </c>
      <c r="RM560" s="93">
        <f>$J560*RG560</f>
        <v>2969672.07</v>
      </c>
      <c r="RN560" s="93">
        <f>$K560*RH560</f>
        <v>3025646.07</v>
      </c>
      <c r="RO560" s="93">
        <f>$F560*RO$588</f>
        <v>56126.12</v>
      </c>
      <c r="RP560" s="93">
        <f>$G560*RP$588</f>
        <v>59169.27</v>
      </c>
      <c r="RQ560" s="93">
        <f>$H560*RQ$588</f>
        <v>62858.94</v>
      </c>
      <c r="RR560" s="93">
        <f>$I560*RR$588</f>
        <v>19075.650000000001</v>
      </c>
      <c r="RS560" s="93">
        <f>$J560*RS$588</f>
        <v>17228.39</v>
      </c>
      <c r="RT560" s="93">
        <f>$K560*RT$588</f>
        <v>16324.75</v>
      </c>
      <c r="RU560" s="93">
        <f>RF560*RO560</f>
        <v>3199188.84</v>
      </c>
      <c r="RV560" s="93">
        <f t="shared" ref="RV560:RW573" si="187">RG560*RP560</f>
        <v>3372648.39</v>
      </c>
      <c r="RW560" s="93">
        <f t="shared" si="187"/>
        <v>3582959.58</v>
      </c>
      <c r="RX560" s="93">
        <f>RF560*RR560</f>
        <v>1087312.05</v>
      </c>
      <c r="RY560" s="93">
        <f t="shared" ref="RY560:RZ573" si="188">RG560*RS560</f>
        <v>982018.23</v>
      </c>
      <c r="RZ560" s="93">
        <f t="shared" si="188"/>
        <v>930510.75</v>
      </c>
      <c r="SA560" s="95">
        <v>23</v>
      </c>
      <c r="SB560" s="95">
        <v>23</v>
      </c>
      <c r="SC560" s="95">
        <v>23</v>
      </c>
      <c r="SD560" s="93">
        <f>$F560*SA560</f>
        <v>1288276</v>
      </c>
      <c r="SE560" s="93">
        <f>$G560*SB560</f>
        <v>1300512</v>
      </c>
      <c r="SF560" s="93">
        <f>$H560*SC560</f>
        <v>1319809</v>
      </c>
      <c r="SG560" s="93">
        <f>$I560*SA560</f>
        <v>1179313.73</v>
      </c>
      <c r="SH560" s="93">
        <f>$J560*SB560</f>
        <v>1198288.73</v>
      </c>
      <c r="SI560" s="93">
        <f>$K560*SC560</f>
        <v>1220874.73</v>
      </c>
      <c r="SJ560" s="93">
        <f>$F560*SJ$588</f>
        <v>55836.74</v>
      </c>
      <c r="SK560" s="93">
        <f>$G560*SK$588</f>
        <v>58278.7</v>
      </c>
      <c r="SL560" s="93">
        <f>$H560*SL$588</f>
        <v>61287.03</v>
      </c>
      <c r="SM560" s="93">
        <f>$I560*SM$588</f>
        <v>23857.4</v>
      </c>
      <c r="SN560" s="93">
        <f>$J560*SN$588</f>
        <v>21318.09</v>
      </c>
      <c r="SO560" s="93">
        <f>$K560*SO$588</f>
        <v>20374.37</v>
      </c>
      <c r="SP560" s="93">
        <f>SA560*SJ560</f>
        <v>1284245.02</v>
      </c>
      <c r="SQ560" s="93">
        <f t="shared" ref="SQ560:SR573" si="189">SB560*SK560</f>
        <v>1340410.1000000001</v>
      </c>
      <c r="SR560" s="93">
        <f t="shared" si="189"/>
        <v>1409601.69</v>
      </c>
      <c r="SS560" s="93">
        <f>SA560*SM560</f>
        <v>548720.19999999995</v>
      </c>
      <c r="ST560" s="93">
        <f t="shared" ref="ST560:SU573" si="190">SB560*SN560</f>
        <v>490316.07</v>
      </c>
      <c r="SU560" s="93">
        <f t="shared" si="190"/>
        <v>468610.51</v>
      </c>
      <c r="SV560" s="95">
        <v>27</v>
      </c>
      <c r="SW560" s="95">
        <v>27</v>
      </c>
      <c r="SX560" s="95">
        <v>27</v>
      </c>
      <c r="SY560" s="93">
        <f>$F560*SV560</f>
        <v>1512324</v>
      </c>
      <c r="SZ560" s="93">
        <f>$G560*SW560</f>
        <v>1526688</v>
      </c>
      <c r="TA560" s="93">
        <f>$H560*SX560</f>
        <v>1549341</v>
      </c>
      <c r="TB560" s="93">
        <f>$I560*SV560</f>
        <v>1384411.77</v>
      </c>
      <c r="TC560" s="93">
        <f>$J560*SW560</f>
        <v>1406686.77</v>
      </c>
      <c r="TD560" s="93">
        <f>$K560*SX560</f>
        <v>1433200.77</v>
      </c>
      <c r="TE560" s="93">
        <f>$F560*TE$588</f>
        <v>56217.49</v>
      </c>
      <c r="TF560" s="93">
        <f>$G560*TF$588</f>
        <v>59449.54</v>
      </c>
      <c r="TG560" s="93">
        <f>$H560*TG$588</f>
        <v>63356.55</v>
      </c>
      <c r="TH560" s="93">
        <f>$I560*TH$588</f>
        <v>25049.85</v>
      </c>
      <c r="TI560" s="93">
        <f>$J560*TI$588</f>
        <v>22544.18</v>
      </c>
      <c r="TJ560" s="93">
        <f>$K560*TJ$588</f>
        <v>21749.59</v>
      </c>
      <c r="TK560" s="93">
        <f>SV560*TE560</f>
        <v>1517872.23</v>
      </c>
      <c r="TL560" s="93">
        <f t="shared" ref="TL560:TM573" si="191">SW560*TF560</f>
        <v>1605137.58</v>
      </c>
      <c r="TM560" s="93">
        <f t="shared" si="191"/>
        <v>1710626.85</v>
      </c>
      <c r="TN560" s="93">
        <f>SV560*TH560</f>
        <v>676345.95</v>
      </c>
      <c r="TO560" s="93">
        <f t="shared" ref="TO560:TP573" si="192">SW560*TI560</f>
        <v>608692.86</v>
      </c>
      <c r="TP560" s="93">
        <f t="shared" si="192"/>
        <v>587238.93000000005</v>
      </c>
      <c r="TQ560" s="95">
        <v>51</v>
      </c>
      <c r="TR560" s="95">
        <v>51</v>
      </c>
      <c r="TS560" s="95">
        <v>51</v>
      </c>
      <c r="TT560" s="93">
        <f>$F560*TQ560</f>
        <v>2856612</v>
      </c>
      <c r="TU560" s="93">
        <f>$G560*TR560</f>
        <v>2883744</v>
      </c>
      <c r="TV560" s="93">
        <f>$H560*TS560</f>
        <v>2926533</v>
      </c>
      <c r="TW560" s="93">
        <f>$I560*TQ560</f>
        <v>2615000.0099999998</v>
      </c>
      <c r="TX560" s="93">
        <f>$J560*TR560</f>
        <v>2657075.0099999998</v>
      </c>
      <c r="TY560" s="93">
        <f>$K560*TS560</f>
        <v>2707157.01</v>
      </c>
      <c r="TZ560" s="93">
        <f>$F560*TZ$588</f>
        <v>56126.41</v>
      </c>
      <c r="UA560" s="93">
        <f>$G560*UA$588</f>
        <v>59169.98</v>
      </c>
      <c r="UB560" s="93">
        <f>$H560*UB$588</f>
        <v>62860.98</v>
      </c>
      <c r="UC560" s="93">
        <f>$I560*UC$588</f>
        <v>26495.16</v>
      </c>
      <c r="UD560" s="93">
        <f>$J560*UD$588</f>
        <v>23730.82</v>
      </c>
      <c r="UE560" s="93">
        <f>$K560*UE$588</f>
        <v>22660.76</v>
      </c>
      <c r="UF560" s="93">
        <f>TQ560*TZ560</f>
        <v>2862446.91</v>
      </c>
      <c r="UG560" s="93">
        <f t="shared" ref="UG560:UH573" si="193">TR560*UA560</f>
        <v>3017668.98</v>
      </c>
      <c r="UH560" s="93">
        <f t="shared" si="193"/>
        <v>3205909.98</v>
      </c>
      <c r="UI560" s="93">
        <f>TQ560*UC560</f>
        <v>1351253.16</v>
      </c>
      <c r="UJ560" s="93">
        <f t="shared" ref="UJ560:UK573" si="194">TR560*UD560</f>
        <v>1210271.82</v>
      </c>
      <c r="UK560" s="93">
        <f t="shared" si="194"/>
        <v>1155698.76</v>
      </c>
      <c r="UL560" s="95">
        <v>95</v>
      </c>
      <c r="UM560" s="95">
        <v>95</v>
      </c>
      <c r="UN560" s="95">
        <v>95</v>
      </c>
      <c r="UO560" s="93">
        <f>$F560*UL560</f>
        <v>5321140</v>
      </c>
      <c r="UP560" s="93">
        <f>$G560*UM560</f>
        <v>5371680</v>
      </c>
      <c r="UQ560" s="93">
        <f>$H560*UN560</f>
        <v>5451385</v>
      </c>
      <c r="UR560" s="93">
        <f>$I560*UL560</f>
        <v>4871078.45</v>
      </c>
      <c r="US560" s="93">
        <f>$J560*UM560</f>
        <v>4949453.45</v>
      </c>
      <c r="UT560" s="93">
        <f>$K560*UN560</f>
        <v>5042743.45</v>
      </c>
      <c r="UU560" s="93">
        <f>$F560*UU$588</f>
        <v>56198.54</v>
      </c>
      <c r="UV560" s="93">
        <f>$G560*UV$588</f>
        <v>59390.93</v>
      </c>
      <c r="UW560" s="93">
        <f>$H560*UW$588</f>
        <v>63254.89</v>
      </c>
      <c r="UX560" s="93">
        <f>$I560*UX$588</f>
        <v>26470.32</v>
      </c>
      <c r="UY560" s="93">
        <f>$J560*UY$588</f>
        <v>23958.66</v>
      </c>
      <c r="UZ560" s="93">
        <f>$K560*UZ$588</f>
        <v>22663.73</v>
      </c>
      <c r="VA560" s="93">
        <f>UL560*UU560</f>
        <v>5338861.3</v>
      </c>
      <c r="VB560" s="93">
        <f t="shared" ref="VB560:VC573" si="195">UM560*UV560</f>
        <v>5642138.3499999996</v>
      </c>
      <c r="VC560" s="93">
        <f t="shared" si="195"/>
        <v>6009214.5499999998</v>
      </c>
      <c r="VD560" s="93">
        <f>UL560*UX560</f>
        <v>2514680.4</v>
      </c>
      <c r="VE560" s="93">
        <f t="shared" ref="VE560:VF573" si="196">UM560*UY560</f>
        <v>2276072.7000000002</v>
      </c>
      <c r="VF560" s="93">
        <f t="shared" si="196"/>
        <v>2153054.35</v>
      </c>
      <c r="VG560" s="95">
        <f>32-32</f>
        <v>0</v>
      </c>
      <c r="VH560" s="95">
        <f t="shared" ref="VH560:VI560" si="197">32-32</f>
        <v>0</v>
      </c>
      <c r="VI560" s="95">
        <f t="shared" si="197"/>
        <v>0</v>
      </c>
      <c r="VJ560" s="93">
        <f>$F560*VG560</f>
        <v>0</v>
      </c>
      <c r="VK560" s="93">
        <f>$G560*VH560</f>
        <v>0</v>
      </c>
      <c r="VL560" s="93">
        <f>$H560*VI560</f>
        <v>0</v>
      </c>
      <c r="VM560" s="93">
        <f>$I560*VG560</f>
        <v>0</v>
      </c>
      <c r="VN560" s="93">
        <f>$J560*VH560</f>
        <v>0</v>
      </c>
      <c r="VO560" s="93">
        <f>$K560*VI560</f>
        <v>0</v>
      </c>
      <c r="VP560" s="93">
        <f>$F560*VP$588</f>
        <v>0</v>
      </c>
      <c r="VQ560" s="93">
        <f>$G560*VQ$588</f>
        <v>0</v>
      </c>
      <c r="VR560" s="93">
        <f>$H560*VR$588</f>
        <v>0</v>
      </c>
      <c r="VS560" s="93">
        <f>$I560*VS$588</f>
        <v>0</v>
      </c>
      <c r="VT560" s="93">
        <f>$J560*VT$588</f>
        <v>0</v>
      </c>
      <c r="VU560" s="93">
        <f>$K560*VU$588</f>
        <v>0</v>
      </c>
      <c r="VV560" s="93">
        <f>VG560*VP560</f>
        <v>0</v>
      </c>
      <c r="VW560" s="93">
        <f t="shared" ref="VW560:VX573" si="198">VH560*VQ560</f>
        <v>0</v>
      </c>
      <c r="VX560" s="93">
        <f t="shared" si="198"/>
        <v>0</v>
      </c>
      <c r="VY560" s="93">
        <f>VG560*VS560</f>
        <v>0</v>
      </c>
      <c r="VZ560" s="93">
        <f t="shared" ref="VZ560:WA573" si="199">VH560*VT560</f>
        <v>0</v>
      </c>
      <c r="WA560" s="93">
        <f t="shared" si="199"/>
        <v>0</v>
      </c>
      <c r="WB560" s="95">
        <v>34</v>
      </c>
      <c r="WC560" s="95">
        <v>34</v>
      </c>
      <c r="WD560" s="95">
        <v>34</v>
      </c>
      <c r="WE560" s="93">
        <f>$F560*WB560</f>
        <v>1904408</v>
      </c>
      <c r="WF560" s="93">
        <f>$G560*WC560</f>
        <v>1922496</v>
      </c>
      <c r="WG560" s="93">
        <f>$H560*WD560</f>
        <v>1951022</v>
      </c>
      <c r="WH560" s="93">
        <f>$I560*WB560</f>
        <v>1743333.34</v>
      </c>
      <c r="WI560" s="93">
        <f>$J560*WC560</f>
        <v>1771383.34</v>
      </c>
      <c r="WJ560" s="93">
        <f>$K560*WD560</f>
        <v>1804771.34</v>
      </c>
      <c r="WK560" s="93">
        <f>$F560*WK$588</f>
        <v>56017</v>
      </c>
      <c r="WL560" s="93">
        <f>$G560*WL$588</f>
        <v>58834.6</v>
      </c>
      <c r="WM560" s="93">
        <f>$H560*WM$588</f>
        <v>62265.29</v>
      </c>
      <c r="WN560" s="93">
        <f>$I560*WN$588</f>
        <v>21173.33</v>
      </c>
      <c r="WO560" s="93">
        <f>$J560*WO$588</f>
        <v>19209.05</v>
      </c>
      <c r="WP560" s="93">
        <f>$K560*WP$588</f>
        <v>18556.150000000001</v>
      </c>
      <c r="WQ560" s="93">
        <f>WB560*WK560</f>
        <v>1904578</v>
      </c>
      <c r="WR560" s="93">
        <f t="shared" ref="WR560:WS573" si="200">WC560*WL560</f>
        <v>2000376.4</v>
      </c>
      <c r="WS560" s="93">
        <f t="shared" si="200"/>
        <v>2117019.86</v>
      </c>
      <c r="WT560" s="93">
        <f>WB560*WN560</f>
        <v>719893.22</v>
      </c>
      <c r="WU560" s="93">
        <f t="shared" ref="WU560:WV573" si="201">WC560*WO560</f>
        <v>653107.69999999995</v>
      </c>
      <c r="WV560" s="93">
        <f t="shared" si="201"/>
        <v>630909.1</v>
      </c>
      <c r="WW560" s="95">
        <v>54</v>
      </c>
      <c r="WX560" s="95">
        <v>54</v>
      </c>
      <c r="WY560" s="95">
        <v>54</v>
      </c>
      <c r="WZ560" s="93">
        <f>$F560*WW560</f>
        <v>3024648</v>
      </c>
      <c r="XA560" s="93">
        <f>$G560*WX560</f>
        <v>3053376</v>
      </c>
      <c r="XB560" s="93">
        <f>$H560*WY560</f>
        <v>3098682</v>
      </c>
      <c r="XC560" s="93">
        <f>$I560*WW560</f>
        <v>2768823.54</v>
      </c>
      <c r="XD560" s="93">
        <f>$J560*WX560</f>
        <v>2813373.54</v>
      </c>
      <c r="XE560" s="93">
        <f>$K560*WY560</f>
        <v>2866401.54</v>
      </c>
      <c r="XF560" s="93">
        <f>$F560*XF$588</f>
        <v>56038.23</v>
      </c>
      <c r="XG560" s="93">
        <f>$G560*XG$588</f>
        <v>58898.9</v>
      </c>
      <c r="XH560" s="93">
        <f>$H560*XH$588</f>
        <v>62380.86</v>
      </c>
      <c r="XI560" s="93">
        <f>$I560*XI$588</f>
        <v>20671.310000000001</v>
      </c>
      <c r="XJ560" s="93">
        <f>$J560*XJ$588</f>
        <v>18716.91</v>
      </c>
      <c r="XK560" s="93">
        <f>$K560*XK$588</f>
        <v>17912.560000000001</v>
      </c>
      <c r="XL560" s="93">
        <f>WW560*XF560</f>
        <v>3026064.42</v>
      </c>
      <c r="XM560" s="93">
        <f t="shared" ref="XM560:XN573" si="202">WX560*XG560</f>
        <v>3180540.6</v>
      </c>
      <c r="XN560" s="93">
        <f t="shared" si="202"/>
        <v>3368566.44</v>
      </c>
      <c r="XO560" s="93">
        <f>WW560*XI560</f>
        <v>1116250.74</v>
      </c>
      <c r="XP560" s="93">
        <f t="shared" ref="XP560:XQ573" si="203">WX560*XJ560</f>
        <v>1010713.14</v>
      </c>
      <c r="XQ560" s="93">
        <f t="shared" si="203"/>
        <v>967278.24</v>
      </c>
      <c r="XR560" s="95">
        <v>88</v>
      </c>
      <c r="XS560" s="95">
        <v>88</v>
      </c>
      <c r="XT560" s="95">
        <v>88</v>
      </c>
      <c r="XU560" s="93">
        <f>$F560*XR560</f>
        <v>4929056</v>
      </c>
      <c r="XV560" s="93">
        <f>$G560*XS560</f>
        <v>4975872</v>
      </c>
      <c r="XW560" s="93">
        <f>$H560*XT560</f>
        <v>5049704</v>
      </c>
      <c r="XX560" s="93">
        <f>$I560*XR560</f>
        <v>4512156.88</v>
      </c>
      <c r="XY560" s="93">
        <f>$J560*XS560</f>
        <v>4584756.88</v>
      </c>
      <c r="XZ560" s="93">
        <f>$K560*XT560</f>
        <v>4671172.88</v>
      </c>
      <c r="YA560" s="93">
        <f>$F560*YA$588</f>
        <v>55955.33</v>
      </c>
      <c r="YB560" s="93">
        <f>$G560*YB$588</f>
        <v>58642.95</v>
      </c>
      <c r="YC560" s="93">
        <f>$H560*YC$588</f>
        <v>61927.53</v>
      </c>
      <c r="YD560" s="93">
        <f>$I560*YD$588</f>
        <v>18650.919999999998</v>
      </c>
      <c r="YE560" s="93">
        <f>$J560*YE$588</f>
        <v>17036.37</v>
      </c>
      <c r="YF560" s="93">
        <f>$K560*YF$588</f>
        <v>16295.28</v>
      </c>
      <c r="YG560" s="93">
        <f>XR560*YA560</f>
        <v>4924069.04</v>
      </c>
      <c r="YH560" s="93">
        <f t="shared" ref="YH560:YI573" si="204">XS560*YB560</f>
        <v>5160579.5999999996</v>
      </c>
      <c r="YI560" s="93">
        <f t="shared" si="204"/>
        <v>5449622.6399999997</v>
      </c>
      <c r="YJ560" s="93">
        <f>XR560*YD560</f>
        <v>1641280.96</v>
      </c>
      <c r="YK560" s="93">
        <f t="shared" ref="YK560:YL573" si="205">XS560*YE560</f>
        <v>1499200.56</v>
      </c>
      <c r="YL560" s="93">
        <f t="shared" si="205"/>
        <v>1433984.64</v>
      </c>
      <c r="YM560" s="95">
        <v>27</v>
      </c>
      <c r="YN560" s="95">
        <v>27</v>
      </c>
      <c r="YO560" s="95">
        <v>27</v>
      </c>
      <c r="YP560" s="93">
        <f>$F560*YM560</f>
        <v>1512324</v>
      </c>
      <c r="YQ560" s="93">
        <f>$G560*YN560</f>
        <v>1526688</v>
      </c>
      <c r="YR560" s="93">
        <f>$H560*YO560</f>
        <v>1549341</v>
      </c>
      <c r="YS560" s="93">
        <f>$I560*YM560</f>
        <v>1384411.77</v>
      </c>
      <c r="YT560" s="93">
        <f>$J560*YN560</f>
        <v>1406686.77</v>
      </c>
      <c r="YU560" s="93">
        <f>$K560*YO560</f>
        <v>1433200.77</v>
      </c>
      <c r="YV560" s="93">
        <f>$F560*YV$588</f>
        <v>55904.37</v>
      </c>
      <c r="YW560" s="93">
        <f>$G560*YW$588</f>
        <v>58487.55</v>
      </c>
      <c r="YX560" s="93">
        <f>$H560*YX$588</f>
        <v>61649.38</v>
      </c>
      <c r="YY560" s="93">
        <f>$I560*YY$588</f>
        <v>21691.11</v>
      </c>
      <c r="YZ560" s="93">
        <f>$J560*YZ$588</f>
        <v>19708.990000000002</v>
      </c>
      <c r="ZA560" s="93">
        <f>$K560*ZA$588</f>
        <v>18765.3</v>
      </c>
      <c r="ZB560" s="93">
        <f>YM560*YV560</f>
        <v>1509417.99</v>
      </c>
      <c r="ZC560" s="93">
        <f t="shared" ref="ZC560:ZD573" si="206">YN560*YW560</f>
        <v>1579163.85</v>
      </c>
      <c r="ZD560" s="93">
        <f t="shared" si="206"/>
        <v>1664533.26</v>
      </c>
      <c r="ZE560" s="93">
        <f>YM560*YY560</f>
        <v>585659.97</v>
      </c>
      <c r="ZF560" s="93">
        <f t="shared" ref="ZF560:ZG573" si="207">YN560*YZ560</f>
        <v>532142.73</v>
      </c>
      <c r="ZG560" s="93">
        <f t="shared" si="207"/>
        <v>506663.1</v>
      </c>
      <c r="ZH560" s="95">
        <v>43</v>
      </c>
      <c r="ZI560" s="95">
        <v>43</v>
      </c>
      <c r="ZJ560" s="95">
        <v>43</v>
      </c>
      <c r="ZK560" s="93">
        <f>$F560*ZH560</f>
        <v>2408516</v>
      </c>
      <c r="ZL560" s="93">
        <f>$G560*ZI560</f>
        <v>2431392</v>
      </c>
      <c r="ZM560" s="93">
        <f>$H560*ZJ560</f>
        <v>2467469</v>
      </c>
      <c r="ZN560" s="93">
        <f>$I560*ZH560</f>
        <v>2204803.9300000002</v>
      </c>
      <c r="ZO560" s="93">
        <f>$J560*ZI560</f>
        <v>2240278.9300000002</v>
      </c>
      <c r="ZP560" s="93">
        <f>$K560*ZJ560</f>
        <v>2282504.9300000002</v>
      </c>
      <c r="ZQ560" s="93">
        <f>$F560*ZQ$588</f>
        <v>55865.85</v>
      </c>
      <c r="ZR560" s="93">
        <f>$G560*ZR$588</f>
        <v>58368.87</v>
      </c>
      <c r="ZS560" s="93">
        <f>$H560*ZS$588</f>
        <v>61439.15</v>
      </c>
      <c r="ZT560" s="93">
        <f>$I560*ZT$588</f>
        <v>19314.740000000002</v>
      </c>
      <c r="ZU560" s="93">
        <f>$J560*ZU$588</f>
        <v>17254.64</v>
      </c>
      <c r="ZV560" s="93">
        <f>$K560*ZV$588</f>
        <v>16398.900000000001</v>
      </c>
      <c r="ZW560" s="93">
        <f>ZH560*ZQ560</f>
        <v>2402231.5499999998</v>
      </c>
      <c r="ZX560" s="93">
        <f t="shared" ref="ZX560:ZY573" si="208">ZI560*ZR560</f>
        <v>2509861.41</v>
      </c>
      <c r="ZY560" s="93">
        <f t="shared" si="208"/>
        <v>2641883.4500000002</v>
      </c>
      <c r="ZZ560" s="93">
        <f>ZH560*ZT560</f>
        <v>830533.82</v>
      </c>
      <c r="AAA560" s="93">
        <f t="shared" ref="AAA560:AAB573" si="209">ZI560*ZU560</f>
        <v>741949.52</v>
      </c>
      <c r="AAB560" s="93">
        <f t="shared" si="209"/>
        <v>705152.7</v>
      </c>
      <c r="AAC560" s="95">
        <v>21</v>
      </c>
      <c r="AAD560" s="95">
        <v>21</v>
      </c>
      <c r="AAE560" s="95">
        <v>21</v>
      </c>
      <c r="AAF560" s="93">
        <f>$F560*AAC560</f>
        <v>1176252</v>
      </c>
      <c r="AAG560" s="93">
        <f>$G560*AAD560</f>
        <v>1187424</v>
      </c>
      <c r="AAH560" s="93">
        <f>$H560*AAE560</f>
        <v>1205043</v>
      </c>
      <c r="AAI560" s="93">
        <f>$I560*AAC560</f>
        <v>1076764.71</v>
      </c>
      <c r="AAJ560" s="93">
        <f>$J560*AAD560</f>
        <v>1094089.71</v>
      </c>
      <c r="AAK560" s="93">
        <f>$K560*AAE560</f>
        <v>1114711.71</v>
      </c>
      <c r="AAL560" s="93">
        <f>$F560*AAL$588</f>
        <v>56201.61</v>
      </c>
      <c r="AAM560" s="93">
        <f>$G560*AAM$588</f>
        <v>59399.54</v>
      </c>
      <c r="AAN560" s="93">
        <f>$H560*AAN$588</f>
        <v>63266.94</v>
      </c>
      <c r="AAO560" s="93">
        <f>$I560*AAO$588</f>
        <v>26117.78</v>
      </c>
      <c r="AAP560" s="93">
        <f>$J560*AAP$588</f>
        <v>23418.560000000001</v>
      </c>
      <c r="AAQ560" s="93">
        <f>$K560*AAQ$588</f>
        <v>22348.43</v>
      </c>
      <c r="AAR560" s="93">
        <f>AAC560*AAL560</f>
        <v>1180233.81</v>
      </c>
      <c r="AAS560" s="93">
        <f t="shared" ref="AAS560:AAT573" si="210">AAD560*AAM560</f>
        <v>1247390.3400000001</v>
      </c>
      <c r="AAT560" s="93">
        <f t="shared" si="210"/>
        <v>1328605.74</v>
      </c>
      <c r="AAU560" s="93">
        <f>AAC560*AAO560</f>
        <v>548473.38</v>
      </c>
      <c r="AAV560" s="93">
        <f t="shared" ref="AAV560:AAW573" si="211">AAD560*AAP560</f>
        <v>491789.76</v>
      </c>
      <c r="AAW560" s="93">
        <f t="shared" si="211"/>
        <v>469317.03</v>
      </c>
      <c r="AAX560" s="95">
        <v>26</v>
      </c>
      <c r="AAY560" s="95">
        <v>26</v>
      </c>
      <c r="AAZ560" s="95">
        <v>26</v>
      </c>
      <c r="ABA560" s="93">
        <f>$F560*AAX560</f>
        <v>1456312</v>
      </c>
      <c r="ABB560" s="93">
        <f>$G560*AAY560</f>
        <v>1470144</v>
      </c>
      <c r="ABC560" s="93">
        <f>$H560*AAZ560</f>
        <v>1491958</v>
      </c>
      <c r="ABD560" s="93">
        <f>$I560*AAX560</f>
        <v>1333137.26</v>
      </c>
      <c r="ABE560" s="93">
        <f>$J560*AAY560</f>
        <v>1354587.26</v>
      </c>
      <c r="ABF560" s="93">
        <f>$K560*AAZ560</f>
        <v>1380119.26</v>
      </c>
      <c r="ABG560" s="93">
        <f>$F560*ABG$588</f>
        <v>55985.47</v>
      </c>
      <c r="ABH560" s="93">
        <f>$G560*ABH$588</f>
        <v>58735.97</v>
      </c>
      <c r="ABI560" s="93">
        <f>$H560*ABI$588</f>
        <v>62095.01</v>
      </c>
      <c r="ABJ560" s="93">
        <f>$I560*ABJ$588</f>
        <v>16153.1</v>
      </c>
      <c r="ABK560" s="93">
        <f>$J560*ABK$588</f>
        <v>14655.32</v>
      </c>
      <c r="ABL560" s="93">
        <f>$K560*ABL$588</f>
        <v>13865.16</v>
      </c>
      <c r="ABM560" s="93">
        <f>AAX560*ABG560</f>
        <v>1455622.22</v>
      </c>
      <c r="ABN560" s="93">
        <f t="shared" ref="ABN560:ABO573" si="212">AAY560*ABH560</f>
        <v>1527135.22</v>
      </c>
      <c r="ABO560" s="93">
        <f t="shared" si="212"/>
        <v>1614470.26</v>
      </c>
      <c r="ABP560" s="93">
        <f>AAX560*ABJ560</f>
        <v>419980.6</v>
      </c>
      <c r="ABQ560" s="93">
        <f t="shared" ref="ABQ560:ABR573" si="213">AAY560*ABK560</f>
        <v>381038.32</v>
      </c>
      <c r="ABR560" s="93">
        <f t="shared" si="213"/>
        <v>360494.16</v>
      </c>
      <c r="ABS560" s="95"/>
      <c r="ABT560" s="95"/>
      <c r="ABU560" s="95"/>
      <c r="ABV560" s="93">
        <f>$F560*ABS560</f>
        <v>0</v>
      </c>
      <c r="ABW560" s="93">
        <f>$G560*ABT560</f>
        <v>0</v>
      </c>
      <c r="ABX560" s="93">
        <f>$H560*ABU560</f>
        <v>0</v>
      </c>
      <c r="ABY560" s="93">
        <f>$I560*ABS560</f>
        <v>0</v>
      </c>
      <c r="ABZ560" s="93">
        <f>$J560*ABT560</f>
        <v>0</v>
      </c>
      <c r="ACA560" s="93">
        <f>$K560*ABU560</f>
        <v>0</v>
      </c>
      <c r="ACB560" s="93">
        <f>$F560*ACB$588</f>
        <v>55713.81</v>
      </c>
      <c r="ACC560" s="93">
        <f>$G560*ACC$588</f>
        <v>57900.83</v>
      </c>
      <c r="ACD560" s="93">
        <f>$H560*ACD$588</f>
        <v>60620.72</v>
      </c>
      <c r="ACE560" s="93">
        <f>$I560*ACE$588</f>
        <v>19399.84</v>
      </c>
      <c r="ACF560" s="93">
        <f>$J560*ACF$588</f>
        <v>17482.77</v>
      </c>
      <c r="ACG560" s="93">
        <f>$K560*ACG$588</f>
        <v>16856.04</v>
      </c>
      <c r="ACH560" s="93">
        <f>ABS560*ACB560</f>
        <v>0</v>
      </c>
      <c r="ACI560" s="93">
        <f t="shared" ref="ACI560:ACJ573" si="214">ABT560*ACC560</f>
        <v>0</v>
      </c>
      <c r="ACJ560" s="93">
        <f t="shared" si="214"/>
        <v>0</v>
      </c>
      <c r="ACK560" s="93">
        <f>ABS560*ACE560</f>
        <v>0</v>
      </c>
      <c r="ACL560" s="93">
        <f t="shared" ref="ACL560:ACM573" si="215">ABT560*ACF560</f>
        <v>0</v>
      </c>
      <c r="ACM560" s="93">
        <f t="shared" si="215"/>
        <v>0</v>
      </c>
      <c r="ACN560" s="95">
        <v>30</v>
      </c>
      <c r="ACO560" s="95">
        <v>30</v>
      </c>
      <c r="ACP560" s="95">
        <v>30</v>
      </c>
      <c r="ACQ560" s="93">
        <f>$F560*ACN560</f>
        <v>1680360</v>
      </c>
      <c r="ACR560" s="93">
        <f>$G560*ACO560</f>
        <v>1696320</v>
      </c>
      <c r="ACS560" s="93">
        <f>$H560*ACP560</f>
        <v>1721490</v>
      </c>
      <c r="ACT560" s="93">
        <f>$I560*ACN560</f>
        <v>1538235.3</v>
      </c>
      <c r="ACU560" s="93">
        <f>$J560*ACO560</f>
        <v>1562985.3</v>
      </c>
      <c r="ACV560" s="93">
        <f>$K560*ACP560</f>
        <v>1592445.3</v>
      </c>
      <c r="ACW560" s="93">
        <f>$F560*ACW$588</f>
        <v>55935.21</v>
      </c>
      <c r="ACX560" s="93">
        <f>$G560*ACX$588</f>
        <v>58582.49</v>
      </c>
      <c r="ACY560" s="93">
        <f>$H560*ACY$588</f>
        <v>61821.24</v>
      </c>
      <c r="ACZ560" s="93">
        <f>$I560*ACZ$588</f>
        <v>21108.49</v>
      </c>
      <c r="ADA560" s="93">
        <f>$J560*ADA$588</f>
        <v>19093.29</v>
      </c>
      <c r="ADB560" s="93">
        <f>$K560*ADB$588</f>
        <v>18363.12</v>
      </c>
      <c r="ADC560" s="93">
        <f>ACN560*ACW560</f>
        <v>1678056.3</v>
      </c>
      <c r="ADD560" s="93">
        <f t="shared" ref="ADD560:ADE573" si="216">ACO560*ACX560</f>
        <v>1757474.7</v>
      </c>
      <c r="ADE560" s="93">
        <f t="shared" si="216"/>
        <v>1854637.2</v>
      </c>
      <c r="ADF560" s="93">
        <f>ACN560*ACZ560</f>
        <v>633254.69999999995</v>
      </c>
      <c r="ADG560" s="93">
        <f t="shared" ref="ADG560:ADH573" si="217">ACO560*ADA560</f>
        <v>572798.69999999995</v>
      </c>
      <c r="ADH560" s="93">
        <f t="shared" si="217"/>
        <v>550893.6</v>
      </c>
      <c r="ADI560" s="743">
        <v>82</v>
      </c>
      <c r="ADJ560" s="743">
        <v>82</v>
      </c>
      <c r="ADK560" s="743">
        <v>82</v>
      </c>
      <c r="ADL560" s="93">
        <f>$F560*ADI560</f>
        <v>4592984</v>
      </c>
      <c r="ADM560" s="93">
        <f>$G560*ADJ560</f>
        <v>4636608</v>
      </c>
      <c r="ADN560" s="93">
        <f>$H560*ADK560</f>
        <v>4705406</v>
      </c>
      <c r="ADO560" s="93">
        <f>$I560*ADI560</f>
        <v>4204509.82</v>
      </c>
      <c r="ADP560" s="93">
        <f>$J560*ADJ560</f>
        <v>4272159.82</v>
      </c>
      <c r="ADQ560" s="93">
        <f>$K560*ADK560</f>
        <v>4352683.82</v>
      </c>
      <c r="ADR560" s="93">
        <f>$F560*ADR$588</f>
        <v>56026.29</v>
      </c>
      <c r="ADS560" s="93">
        <f>$G560*ADS$588</f>
        <v>58862.35</v>
      </c>
      <c r="ADT560" s="93">
        <f>$H560*ADT$588</f>
        <v>62316.62</v>
      </c>
      <c r="ADU560" s="93">
        <f>$I560*ADU$588</f>
        <v>17895.400000000001</v>
      </c>
      <c r="ADV560" s="93">
        <f>$J560*ADV$588</f>
        <v>16168.18</v>
      </c>
      <c r="ADW560" s="93">
        <f>$K560*ADW$588</f>
        <v>15357.9</v>
      </c>
      <c r="ADX560" s="93">
        <f>ADI560*ADR560</f>
        <v>4594155.78</v>
      </c>
      <c r="ADY560" s="93">
        <f t="shared" ref="ADY560:ADZ573" si="218">ADJ560*ADS560</f>
        <v>4826712.7</v>
      </c>
      <c r="ADZ560" s="93">
        <f t="shared" si="218"/>
        <v>5109962.84</v>
      </c>
      <c r="AEA560" s="93">
        <f>ADI560*ADU560</f>
        <v>1467422.8</v>
      </c>
      <c r="AEB560" s="93">
        <f t="shared" ref="AEB560:AEC573" si="219">ADJ560*ADV560</f>
        <v>1325790.76</v>
      </c>
      <c r="AEC560" s="93">
        <f t="shared" si="219"/>
        <v>1259347.8</v>
      </c>
      <c r="AED560" s="95"/>
      <c r="AEE560" s="95"/>
      <c r="AEF560" s="95"/>
      <c r="AEG560" s="93">
        <f>$F560*AED560</f>
        <v>0</v>
      </c>
      <c r="AEH560" s="93">
        <f>$G560*AEE560</f>
        <v>0</v>
      </c>
      <c r="AEI560" s="93">
        <f>$H560*AEF560</f>
        <v>0</v>
      </c>
      <c r="AEJ560" s="93">
        <f>$I560*AED560</f>
        <v>0</v>
      </c>
      <c r="AEK560" s="93">
        <f>$J560*AEE560</f>
        <v>0</v>
      </c>
      <c r="AEL560" s="93">
        <f>$K560*AEF560</f>
        <v>0</v>
      </c>
      <c r="AEM560" s="93">
        <f>$F560*AEM$588</f>
        <v>55936</v>
      </c>
      <c r="AEN560" s="93">
        <f>$G560*AEN$588</f>
        <v>58584.18</v>
      </c>
      <c r="AEO560" s="93">
        <f>$H560*AEO$588</f>
        <v>61826.54</v>
      </c>
      <c r="AEP560" s="93">
        <f>$I560*AEP$588</f>
        <v>22865.119999999999</v>
      </c>
      <c r="AEQ560" s="93">
        <f>$J560*AEQ$588</f>
        <v>20843.349999999999</v>
      </c>
      <c r="AER560" s="93">
        <f>$K560*AER$588</f>
        <v>20070.29</v>
      </c>
      <c r="AES560" s="93">
        <f>AED560*AEM560</f>
        <v>0</v>
      </c>
      <c r="AET560" s="93">
        <f t="shared" ref="AET560:AEU573" si="220">AEE560*AEN560</f>
        <v>0</v>
      </c>
      <c r="AEU560" s="93">
        <f t="shared" si="220"/>
        <v>0</v>
      </c>
      <c r="AEV560" s="93">
        <f>AED560*AEP560</f>
        <v>0</v>
      </c>
      <c r="AEW560" s="93">
        <f t="shared" ref="AEW560:AEX573" si="221">AEE560*AEQ560</f>
        <v>0</v>
      </c>
      <c r="AEX560" s="93">
        <f t="shared" si="221"/>
        <v>0</v>
      </c>
      <c r="AEY560" s="95"/>
      <c r="AEZ560" s="95"/>
      <c r="AFA560" s="95"/>
      <c r="AFB560" s="93">
        <f>$F560*AEY560</f>
        <v>0</v>
      </c>
      <c r="AFC560" s="93">
        <f>$G560*AEZ560</f>
        <v>0</v>
      </c>
      <c r="AFD560" s="93">
        <f>$H560*AFA560</f>
        <v>0</v>
      </c>
      <c r="AFE560" s="93">
        <f>$I560*AEY560</f>
        <v>0</v>
      </c>
      <c r="AFF560" s="93">
        <f>$J560*AEZ560</f>
        <v>0</v>
      </c>
      <c r="AFG560" s="93">
        <f>$K560*AFA560</f>
        <v>0</v>
      </c>
      <c r="AFH560" s="93">
        <f>$F560*AFH$588</f>
        <v>56130.29</v>
      </c>
      <c r="AFI560" s="93">
        <f>$G560*AFI$588</f>
        <v>59182.33</v>
      </c>
      <c r="AFJ560" s="93">
        <f>$H560*AFJ$588</f>
        <v>62882.86</v>
      </c>
      <c r="AFK560" s="93">
        <f>$I560*AFK$588</f>
        <v>23381.63</v>
      </c>
      <c r="AFL560" s="93">
        <f>$J560*AFL$588</f>
        <v>21087.4</v>
      </c>
      <c r="AFM560" s="93">
        <f>$K560*AFM$588</f>
        <v>20273.18</v>
      </c>
      <c r="AFN560" s="93">
        <f>AEY560*AFH560</f>
        <v>0</v>
      </c>
      <c r="AFO560" s="93">
        <f t="shared" ref="AFO560:AFP573" si="222">AEZ560*AFI560</f>
        <v>0</v>
      </c>
      <c r="AFP560" s="93">
        <f t="shared" si="222"/>
        <v>0</v>
      </c>
      <c r="AFQ560" s="93">
        <f>AEY560*AFK560</f>
        <v>0</v>
      </c>
      <c r="AFR560" s="93">
        <f t="shared" ref="AFR560:AFS573" si="223">AEZ560*AFL560</f>
        <v>0</v>
      </c>
      <c r="AFS560" s="93">
        <f t="shared" si="223"/>
        <v>0</v>
      </c>
      <c r="AFT560" s="95">
        <v>20</v>
      </c>
      <c r="AFU560" s="95">
        <v>20</v>
      </c>
      <c r="AFV560" s="95">
        <v>20</v>
      </c>
      <c r="AFW560" s="93">
        <f>$F560*AFT560</f>
        <v>1120240</v>
      </c>
      <c r="AFX560" s="93">
        <f>$G560*AFU560</f>
        <v>1130880</v>
      </c>
      <c r="AFY560" s="93">
        <f>$H560*AFV560</f>
        <v>1147660</v>
      </c>
      <c r="AFZ560" s="93">
        <f>$I560*AFT560</f>
        <v>1025490.2</v>
      </c>
      <c r="AGA560" s="93">
        <f>$J560*AFU560</f>
        <v>1041990.2</v>
      </c>
      <c r="AGB560" s="93">
        <f>$K560*AFV560</f>
        <v>1061630.2</v>
      </c>
      <c r="AGC560" s="93">
        <f>$F560*AGC$588</f>
        <v>55904.75</v>
      </c>
      <c r="AGD560" s="93">
        <f>$G560*AGD$588</f>
        <v>58489.49</v>
      </c>
      <c r="AGE560" s="93">
        <f>$H560*AGE$588</f>
        <v>61652.7</v>
      </c>
      <c r="AGF560" s="93">
        <f>$I560*AGF$588</f>
        <v>24442.080000000002</v>
      </c>
      <c r="AGG560" s="93">
        <f>$J560*AGG$588</f>
        <v>21939.279999999999</v>
      </c>
      <c r="AGH560" s="93">
        <f>$K560*AGH$588</f>
        <v>21104.39</v>
      </c>
      <c r="AGI560" s="93">
        <f>AFT560*AGC560</f>
        <v>1118095</v>
      </c>
      <c r="AGJ560" s="93">
        <f t="shared" ref="AGJ560:AGK573" si="224">AFU560*AGD560</f>
        <v>1169789.8</v>
      </c>
      <c r="AGK560" s="93">
        <f t="shared" si="224"/>
        <v>1233054</v>
      </c>
      <c r="AGL560" s="93">
        <f>AFT560*AGF560</f>
        <v>488841.6</v>
      </c>
      <c r="AGM560" s="93">
        <f t="shared" ref="AGM560:AGN573" si="225">AFU560*AGG560</f>
        <v>438785.6</v>
      </c>
      <c r="AGN560" s="93">
        <f t="shared" si="225"/>
        <v>422087.8</v>
      </c>
      <c r="AGO560" s="95"/>
      <c r="AGP560" s="95"/>
      <c r="AGQ560" s="95"/>
      <c r="AGR560" s="93">
        <f>$F560*AGO560</f>
        <v>0</v>
      </c>
      <c r="AGS560" s="93">
        <f>$G560*AGP560</f>
        <v>0</v>
      </c>
      <c r="AGT560" s="93">
        <f>$H560*AGQ560</f>
        <v>0</v>
      </c>
      <c r="AGU560" s="93">
        <f>$I560*AGO560</f>
        <v>0</v>
      </c>
      <c r="AGV560" s="93">
        <f>$J560*AGP560</f>
        <v>0</v>
      </c>
      <c r="AGW560" s="93">
        <f>$K560*AGQ560</f>
        <v>0</v>
      </c>
      <c r="AGX560" s="93">
        <f>$F560*AGX$588</f>
        <v>55949.35</v>
      </c>
      <c r="AGY560" s="93">
        <f>$G560*AGY$588</f>
        <v>58620.49</v>
      </c>
      <c r="AGZ560" s="93">
        <f>$H560*AGZ$588</f>
        <v>61883.92</v>
      </c>
      <c r="AHA560" s="93">
        <f>$I560*AHA$588</f>
        <v>36484.35</v>
      </c>
      <c r="AHB560" s="93">
        <f>$J560*AHB$588</f>
        <v>32683.75</v>
      </c>
      <c r="AHC560" s="93">
        <f>$K560*AHC$588</f>
        <v>31375.53</v>
      </c>
      <c r="AHD560" s="93">
        <f>AGO560*AGX560</f>
        <v>0</v>
      </c>
      <c r="AHE560" s="93">
        <f t="shared" ref="AHE560:AHF573" si="226">AGP560*AGY560</f>
        <v>0</v>
      </c>
      <c r="AHF560" s="93">
        <f t="shared" si="226"/>
        <v>0</v>
      </c>
      <c r="AHG560" s="93">
        <f>AGO560*AHA560</f>
        <v>0</v>
      </c>
      <c r="AHH560" s="93">
        <f t="shared" ref="AHH560:AHI573" si="227">AGP560*AHB560</f>
        <v>0</v>
      </c>
      <c r="AHI560" s="93">
        <f t="shared" si="227"/>
        <v>0</v>
      </c>
      <c r="AHJ560" s="95">
        <v>26</v>
      </c>
      <c r="AHK560" s="95">
        <v>26</v>
      </c>
      <c r="AHL560" s="95">
        <v>26</v>
      </c>
      <c r="AHM560" s="93">
        <f>$F560*AHJ560</f>
        <v>1456312</v>
      </c>
      <c r="AHN560" s="93">
        <f>$G560*AHK560</f>
        <v>1470144</v>
      </c>
      <c r="AHO560" s="93">
        <f>$H560*AHL560</f>
        <v>1491958</v>
      </c>
      <c r="AHP560" s="93">
        <f>$I560*AHJ560</f>
        <v>1333137.26</v>
      </c>
      <c r="AHQ560" s="93">
        <f>$J560*AHK560</f>
        <v>1354587.26</v>
      </c>
      <c r="AHR560" s="93">
        <f>$K560*AHL560</f>
        <v>1380119.26</v>
      </c>
      <c r="AHS560" s="93">
        <f>$F560*AHS$588</f>
        <v>56104.38</v>
      </c>
      <c r="AHT560" s="93">
        <f>$G560*AHT$588</f>
        <v>59101.82</v>
      </c>
      <c r="AHU560" s="93">
        <f>$H560*AHU$588</f>
        <v>62740.17</v>
      </c>
      <c r="AHV560" s="93">
        <f>$I560*AHV$588</f>
        <v>22374.51</v>
      </c>
      <c r="AHW560" s="93">
        <f>$J560*AHW$588</f>
        <v>20218.18</v>
      </c>
      <c r="AHX560" s="93">
        <f>$K560*AHX$588</f>
        <v>19341.36</v>
      </c>
      <c r="AHY560" s="93">
        <f>AHJ560*AHS560</f>
        <v>1458713.88</v>
      </c>
      <c r="AHZ560" s="93">
        <f t="shared" ref="AHZ560:AIA573" si="228">AHK560*AHT560</f>
        <v>1536647.32</v>
      </c>
      <c r="AIA560" s="93">
        <f t="shared" si="228"/>
        <v>1631244.42</v>
      </c>
      <c r="AIB560" s="93">
        <f>AHJ560*AHV560</f>
        <v>581737.26</v>
      </c>
      <c r="AIC560" s="93">
        <f t="shared" ref="AIC560:AID573" si="229">AHK560*AHW560</f>
        <v>525672.68000000005</v>
      </c>
      <c r="AID560" s="93">
        <f t="shared" si="229"/>
        <v>502875.36</v>
      </c>
      <c r="AIE560" s="95">
        <f>27-27</f>
        <v>0</v>
      </c>
      <c r="AIF560" s="95">
        <f t="shared" ref="AIF560:AIG560" si="230">27-27</f>
        <v>0</v>
      </c>
      <c r="AIG560" s="95">
        <f t="shared" si="230"/>
        <v>0</v>
      </c>
      <c r="AIH560" s="93">
        <f>$F560*AIE560</f>
        <v>0</v>
      </c>
      <c r="AII560" s="93">
        <f>$G560*AIF560</f>
        <v>0</v>
      </c>
      <c r="AIJ560" s="93">
        <f>$H560*AIG560</f>
        <v>0</v>
      </c>
      <c r="AIK560" s="93">
        <f>$I560*AIE560</f>
        <v>0</v>
      </c>
      <c r="AIL560" s="93">
        <f>$J560*AIF560</f>
        <v>0</v>
      </c>
      <c r="AIM560" s="93">
        <f>$K560*AIG560</f>
        <v>0</v>
      </c>
      <c r="AIN560" s="93">
        <f>$F560*AIN$588</f>
        <v>0</v>
      </c>
      <c r="AIO560" s="93">
        <f>$G560*AIO$588</f>
        <v>0</v>
      </c>
      <c r="AIP560" s="93">
        <f>$H560*AIP$588</f>
        <v>0</v>
      </c>
      <c r="AIQ560" s="93">
        <f>$I560*AIQ$588</f>
        <v>0</v>
      </c>
      <c r="AIR560" s="93">
        <f>$J560*AIR$588</f>
        <v>0</v>
      </c>
      <c r="AIS560" s="93">
        <f>$K560*AIS$588</f>
        <v>0</v>
      </c>
      <c r="AIT560" s="93">
        <f>AIE560*AIN560</f>
        <v>0</v>
      </c>
      <c r="AIU560" s="93">
        <f t="shared" ref="AIU560:AIV573" si="231">AIF560*AIO560</f>
        <v>0</v>
      </c>
      <c r="AIV560" s="93">
        <f t="shared" si="231"/>
        <v>0</v>
      </c>
      <c r="AIW560" s="93">
        <f>AIE560*AIQ560</f>
        <v>0</v>
      </c>
      <c r="AIX560" s="93">
        <f t="shared" ref="AIX560:AIY573" si="232">AIF560*AIR560</f>
        <v>0</v>
      </c>
      <c r="AIY560" s="93">
        <f t="shared" si="232"/>
        <v>0</v>
      </c>
      <c r="AIZ560" s="95">
        <v>35</v>
      </c>
      <c r="AJA560" s="95">
        <v>35</v>
      </c>
      <c r="AJB560" s="95">
        <v>35</v>
      </c>
      <c r="AJC560" s="93">
        <f>$F560*AIZ560</f>
        <v>1960420</v>
      </c>
      <c r="AJD560" s="93">
        <f>$G560*AJA560</f>
        <v>1979040</v>
      </c>
      <c r="AJE560" s="93">
        <f>$H560*AJB560</f>
        <v>2008405</v>
      </c>
      <c r="AJF560" s="93">
        <f>$I560*AIZ560</f>
        <v>1794607.85</v>
      </c>
      <c r="AJG560" s="93">
        <f>$J560*AJA560</f>
        <v>1823482.85</v>
      </c>
      <c r="AJH560" s="93">
        <f>$K560*AJB560</f>
        <v>1857852.85</v>
      </c>
      <c r="AJI560" s="93">
        <f>$F560*AJI$588</f>
        <v>55933.68</v>
      </c>
      <c r="AJJ560" s="93">
        <f>$G560*AJJ$588</f>
        <v>58576.47</v>
      </c>
      <c r="AJK560" s="93">
        <f>$H560*AJK$588</f>
        <v>61809</v>
      </c>
      <c r="AJL560" s="93">
        <f>$I560*AJL$588</f>
        <v>23217.18</v>
      </c>
      <c r="AJM560" s="93">
        <f>$J560*AJM$588</f>
        <v>20831.810000000001</v>
      </c>
      <c r="AJN560" s="93">
        <f>$K560*AJN$588</f>
        <v>20062.39</v>
      </c>
      <c r="AJO560" s="93">
        <f>AIZ560*AJI560</f>
        <v>1957678.8</v>
      </c>
      <c r="AJP560" s="93">
        <f t="shared" ref="AJP560:AJQ573" si="233">AJA560*AJJ560</f>
        <v>2050176.45</v>
      </c>
      <c r="AJQ560" s="93">
        <f t="shared" si="233"/>
        <v>2163315</v>
      </c>
      <c r="AJR560" s="93">
        <f>AIZ560*AJL560</f>
        <v>812601.3</v>
      </c>
      <c r="AJS560" s="93">
        <f t="shared" ref="AJS560:AJT573" si="234">AJA560*AJM560</f>
        <v>729113.35</v>
      </c>
      <c r="AJT560" s="93">
        <f t="shared" si="234"/>
        <v>702183.65</v>
      </c>
      <c r="AJU560" s="95">
        <v>25</v>
      </c>
      <c r="AJV560" s="95">
        <v>25</v>
      </c>
      <c r="AJW560" s="95">
        <v>25</v>
      </c>
      <c r="AJX560" s="93">
        <f>$F560*AJU560</f>
        <v>1400300</v>
      </c>
      <c r="AJY560" s="93">
        <f>$G560*AJV560</f>
        <v>1413600</v>
      </c>
      <c r="AJZ560" s="93">
        <f>$H560*AJW560</f>
        <v>1434575</v>
      </c>
      <c r="AKA560" s="93">
        <f>$I560*AJU560</f>
        <v>1281862.75</v>
      </c>
      <c r="AKB560" s="93">
        <f>$J560*AJV560</f>
        <v>1302487.75</v>
      </c>
      <c r="AKC560" s="93">
        <f>$K560*AJW560</f>
        <v>1327037.75</v>
      </c>
      <c r="AKD560" s="93">
        <f>$F560*AKD$588</f>
        <v>56048.05</v>
      </c>
      <c r="AKE560" s="93">
        <f>$G560*AKE$588</f>
        <v>58927.79</v>
      </c>
      <c r="AKF560" s="93">
        <f>$H560*AKF$588</f>
        <v>62431.39</v>
      </c>
      <c r="AKG560" s="93">
        <f>$I560*AKG$588</f>
        <v>22417.54</v>
      </c>
      <c r="AKH560" s="93">
        <f>$J560*AKH$588</f>
        <v>20274.09</v>
      </c>
      <c r="AKI560" s="93">
        <f>$K560*AKI$588</f>
        <v>19517.45</v>
      </c>
      <c r="AKJ560" s="93">
        <f>AJU560*AKD560</f>
        <v>1401201.25</v>
      </c>
      <c r="AKK560" s="93">
        <f t="shared" ref="AKK560:AKL573" si="235">AJV560*AKE560</f>
        <v>1473194.75</v>
      </c>
      <c r="AKL560" s="93">
        <f t="shared" si="235"/>
        <v>1560784.75</v>
      </c>
      <c r="AKM560" s="93">
        <f>AJU560*AKG560</f>
        <v>560438.5</v>
      </c>
      <c r="AKN560" s="93">
        <f t="shared" ref="AKN560:AKO573" si="236">AJV560*AKH560</f>
        <v>506852.25</v>
      </c>
      <c r="AKO560" s="93">
        <f t="shared" si="236"/>
        <v>487936.25</v>
      </c>
      <c r="AKP560" s="95">
        <v>23</v>
      </c>
      <c r="AKQ560" s="95">
        <v>23</v>
      </c>
      <c r="AKR560" s="95">
        <v>23</v>
      </c>
      <c r="AKS560" s="93">
        <f>$F560*AKP560</f>
        <v>1288276</v>
      </c>
      <c r="AKT560" s="93">
        <f>$G560*AKQ560</f>
        <v>1300512</v>
      </c>
      <c r="AKU560" s="93">
        <f>$H560*AKR560</f>
        <v>1319809</v>
      </c>
      <c r="AKV560" s="93">
        <f>$I560*AKP560</f>
        <v>1179313.73</v>
      </c>
      <c r="AKW560" s="93">
        <f>$J560*AKQ560</f>
        <v>1198288.73</v>
      </c>
      <c r="AKX560" s="93">
        <f>$K560*AKR560</f>
        <v>1220874.73</v>
      </c>
      <c r="AKY560" s="93">
        <f>$F560*AKY$588</f>
        <v>55972.46</v>
      </c>
      <c r="AKZ560" s="93">
        <f>$G560*AKZ$588</f>
        <v>58695.23</v>
      </c>
      <c r="ALA560" s="93">
        <f>$H560*ALA$588</f>
        <v>62017.78</v>
      </c>
      <c r="ALB560" s="93">
        <f>$I560*ALB$588</f>
        <v>23686.240000000002</v>
      </c>
      <c r="ALC560" s="93">
        <f>$J560*ALC$588</f>
        <v>21379.37</v>
      </c>
      <c r="ALD560" s="93">
        <f>$K560*ALD$588</f>
        <v>20325.87</v>
      </c>
      <c r="ALE560" s="93">
        <f>AKP560*AKY560</f>
        <v>1287366.58</v>
      </c>
      <c r="ALF560" s="93">
        <f t="shared" ref="ALF560:ALG573" si="237">AKQ560*AKZ560</f>
        <v>1349990.29</v>
      </c>
      <c r="ALG560" s="93">
        <f t="shared" si="237"/>
        <v>1426408.94</v>
      </c>
      <c r="ALH560" s="93">
        <f>AKP560*ALB560</f>
        <v>544783.52</v>
      </c>
      <c r="ALI560" s="93">
        <f t="shared" ref="ALI560:ALJ573" si="238">AKQ560*ALC560</f>
        <v>491725.51</v>
      </c>
      <c r="ALJ560" s="93">
        <f t="shared" si="238"/>
        <v>467495.01</v>
      </c>
      <c r="ALK560" s="95">
        <v>18</v>
      </c>
      <c r="ALL560" s="95">
        <v>18</v>
      </c>
      <c r="ALM560" s="95">
        <v>18</v>
      </c>
      <c r="ALN560" s="93">
        <f>$F560*ALK560</f>
        <v>1008216</v>
      </c>
      <c r="ALO560" s="93">
        <f>$G560*ALL560</f>
        <v>1017792</v>
      </c>
      <c r="ALP560" s="93">
        <f>$H560*ALM560</f>
        <v>1032894</v>
      </c>
      <c r="ALQ560" s="93">
        <f>$I560*ALK560</f>
        <v>922941.18</v>
      </c>
      <c r="ALR560" s="93">
        <f>$J560*ALL560</f>
        <v>937791.18</v>
      </c>
      <c r="ALS560" s="93">
        <f>$K560*ALM560</f>
        <v>955467.18</v>
      </c>
      <c r="ALT560" s="93">
        <f>$F560*ALT$588</f>
        <v>56171.26</v>
      </c>
      <c r="ALU560" s="93">
        <f>$G560*ALU$588</f>
        <v>59308.09</v>
      </c>
      <c r="ALV560" s="93">
        <f>$H560*ALV$588</f>
        <v>63104.54</v>
      </c>
      <c r="ALW560" s="93">
        <f>$I560*ALW$588</f>
        <v>25621.55</v>
      </c>
      <c r="ALX560" s="93">
        <f>$J560*ALX$588</f>
        <v>23059.35</v>
      </c>
      <c r="ALY560" s="93">
        <f>$K560*ALY$588</f>
        <v>21893.47</v>
      </c>
      <c r="ALZ560" s="93">
        <f>ALK560*ALT560</f>
        <v>1011082.68</v>
      </c>
      <c r="AMA560" s="93">
        <f t="shared" ref="AMA560:AMB573" si="239">ALL560*ALU560</f>
        <v>1067545.6200000001</v>
      </c>
      <c r="AMB560" s="93">
        <f t="shared" si="239"/>
        <v>1135881.72</v>
      </c>
      <c r="AMC560" s="93">
        <f>ALK560*ALW560</f>
        <v>461187.9</v>
      </c>
      <c r="AMD560" s="93">
        <f t="shared" ref="AMD560:AME573" si="240">ALL560*ALX560</f>
        <v>415068.3</v>
      </c>
      <c r="AME560" s="93">
        <f t="shared" si="240"/>
        <v>394082.46</v>
      </c>
      <c r="AMF560" s="95">
        <v>28</v>
      </c>
      <c r="AMG560" s="95">
        <v>28</v>
      </c>
      <c r="AMH560" s="95">
        <v>28</v>
      </c>
      <c r="AMI560" s="93">
        <f>$F560*AMF560</f>
        <v>1568336</v>
      </c>
      <c r="AMJ560" s="93">
        <f>$G560*AMG560</f>
        <v>1583232</v>
      </c>
      <c r="AMK560" s="93">
        <f>$H560*AMH560</f>
        <v>1606724</v>
      </c>
      <c r="AML560" s="93">
        <f>$I560*AMF560</f>
        <v>1435686.28</v>
      </c>
      <c r="AMM560" s="93">
        <f>$J560*AMG560</f>
        <v>1458786.28</v>
      </c>
      <c r="AMN560" s="93">
        <f>$K560*AMH560</f>
        <v>1486282.28</v>
      </c>
      <c r="AMO560" s="93">
        <f>$F560*AMO$588</f>
        <v>56134.42</v>
      </c>
      <c r="AMP560" s="93">
        <f>$G560*AMP$588</f>
        <v>59193.82</v>
      </c>
      <c r="AMQ560" s="93">
        <f>$H560*AMQ$588</f>
        <v>62905.74</v>
      </c>
      <c r="AMR560" s="93">
        <f>$I560*AMR$588</f>
        <v>21869.27</v>
      </c>
      <c r="AMS560" s="93">
        <f>$J560*AMS$588</f>
        <v>19761.72</v>
      </c>
      <c r="AMT560" s="93">
        <f>$K560*AMT$588</f>
        <v>18813.189999999999</v>
      </c>
      <c r="AMU560" s="93">
        <f>AMF560*AMO560</f>
        <v>1571763.76</v>
      </c>
      <c r="AMV560" s="93">
        <f t="shared" ref="AMV560:AMW573" si="241">AMG560*AMP560</f>
        <v>1657426.96</v>
      </c>
      <c r="AMW560" s="93">
        <f t="shared" si="241"/>
        <v>1761360.72</v>
      </c>
      <c r="AMX560" s="93">
        <f>AMF560*AMR560</f>
        <v>612339.56000000006</v>
      </c>
      <c r="AMY560" s="93">
        <f t="shared" ref="AMY560:AMZ573" si="242">AMG560*AMS560</f>
        <v>553328.16</v>
      </c>
      <c r="AMZ560" s="93">
        <f t="shared" si="242"/>
        <v>526769.31999999995</v>
      </c>
      <c r="ANA560" s="95">
        <v>11</v>
      </c>
      <c r="ANB560" s="95">
        <v>11</v>
      </c>
      <c r="ANC560" s="95">
        <v>11</v>
      </c>
      <c r="AND560" s="93">
        <f>$F560*ANA560</f>
        <v>616132</v>
      </c>
      <c r="ANE560" s="93">
        <f>$G560*ANB560</f>
        <v>621984</v>
      </c>
      <c r="ANF560" s="93">
        <f>$H560*ANC560</f>
        <v>631213</v>
      </c>
      <c r="ANG560" s="93">
        <f>$I560*ANA560</f>
        <v>564019.61</v>
      </c>
      <c r="ANH560" s="93">
        <f>$J560*ANB560</f>
        <v>573094.61</v>
      </c>
      <c r="ANI560" s="93">
        <f>$K560*ANC560</f>
        <v>583896.61</v>
      </c>
      <c r="ANJ560" s="93">
        <f>$F560*ANJ$588</f>
        <v>56737.68</v>
      </c>
      <c r="ANK560" s="93">
        <f>$G560*ANK$588</f>
        <v>61048.66</v>
      </c>
      <c r="ANL560" s="93">
        <f>$H560*ANL$588</f>
        <v>66193.429999999993</v>
      </c>
      <c r="ANM560" s="93">
        <f>$I560*ANM$588</f>
        <v>56234.15</v>
      </c>
      <c r="ANN560" s="93">
        <f>$J560*ANN$588</f>
        <v>50814</v>
      </c>
      <c r="ANO560" s="93">
        <f>$K560*ANO$588</f>
        <v>49782.48</v>
      </c>
      <c r="ANP560" s="93">
        <f>ANA560*ANJ560</f>
        <v>624114.48</v>
      </c>
      <c r="ANQ560" s="93">
        <f t="shared" ref="ANQ560:ANR573" si="243">ANB560*ANK560</f>
        <v>671535.26</v>
      </c>
      <c r="ANR560" s="93">
        <f t="shared" si="243"/>
        <v>728127.73</v>
      </c>
      <c r="ANS560" s="93">
        <f>ANA560*ANM560</f>
        <v>618575.65</v>
      </c>
      <c r="ANT560" s="93">
        <f t="shared" ref="ANT560:ANU573" si="244">ANB560*ANN560</f>
        <v>558954</v>
      </c>
      <c r="ANU560" s="93">
        <f t="shared" si="244"/>
        <v>547607.28</v>
      </c>
      <c r="ANV560" s="95">
        <v>24</v>
      </c>
      <c r="ANW560" s="95">
        <v>24</v>
      </c>
      <c r="ANX560" s="95">
        <v>24</v>
      </c>
      <c r="ANY560" s="93">
        <f>$F560*ANV560</f>
        <v>1344288</v>
      </c>
      <c r="ANZ560" s="93">
        <f>$G560*ANW560</f>
        <v>1357056</v>
      </c>
      <c r="AOA560" s="93">
        <f>$H560*ANX560</f>
        <v>1377192</v>
      </c>
      <c r="AOB560" s="93">
        <f>$I560*ANV560</f>
        <v>1230588.24</v>
      </c>
      <c r="AOC560" s="93">
        <f>$J560*ANW560</f>
        <v>1250388.24</v>
      </c>
      <c r="AOD560" s="93">
        <f>$K560*ANX560</f>
        <v>1273956.24</v>
      </c>
      <c r="AOE560" s="93">
        <f>$F560*AOE$588</f>
        <v>56272.23</v>
      </c>
      <c r="AOF560" s="93">
        <f>$G560*AOF$588</f>
        <v>59617.43</v>
      </c>
      <c r="AOG560" s="93">
        <f>$H560*AOG$588</f>
        <v>63655.81</v>
      </c>
      <c r="AOH560" s="93">
        <f>$I560*AOH$588</f>
        <v>22473.31</v>
      </c>
      <c r="AOI560" s="93">
        <f>$J560*AOI$588</f>
        <v>20259.240000000002</v>
      </c>
      <c r="AOJ560" s="93">
        <f>$K560*AOJ$588</f>
        <v>19311.7</v>
      </c>
      <c r="AOK560" s="93">
        <f>ANV560*AOE560</f>
        <v>1350533.52</v>
      </c>
      <c r="AOL560" s="93">
        <f t="shared" ref="AOL560:AOM573" si="245">ANW560*AOF560</f>
        <v>1430818.32</v>
      </c>
      <c r="AOM560" s="93">
        <f t="shared" si="245"/>
        <v>1527739.44</v>
      </c>
      <c r="AON560" s="93">
        <f>ANV560*AOH560</f>
        <v>539359.43999999994</v>
      </c>
      <c r="AOO560" s="93">
        <f t="shared" ref="AOO560:AOP573" si="246">ANW560*AOI560</f>
        <v>486221.76</v>
      </c>
      <c r="AOP560" s="93">
        <f t="shared" si="246"/>
        <v>463480.8</v>
      </c>
      <c r="AOQ560" s="95">
        <v>50</v>
      </c>
      <c r="AOR560" s="95">
        <v>50</v>
      </c>
      <c r="AOS560" s="95">
        <v>50</v>
      </c>
      <c r="AOT560" s="93">
        <f>$F560*AOQ560</f>
        <v>2800600</v>
      </c>
      <c r="AOU560" s="93">
        <f>$G560*AOR560</f>
        <v>2827200</v>
      </c>
      <c r="AOV560" s="93">
        <f>$H560*AOS560</f>
        <v>2869150</v>
      </c>
      <c r="AOW560" s="93">
        <f>$I560*AOQ560</f>
        <v>2563725.5</v>
      </c>
      <c r="AOX560" s="93">
        <f>$J560*AOR560</f>
        <v>2604975.5</v>
      </c>
      <c r="AOY560" s="93">
        <f>$K560*AOS560</f>
        <v>2654075.5</v>
      </c>
      <c r="AOZ560" s="93">
        <f>$F560*AOZ$588</f>
        <v>56102.720000000001</v>
      </c>
      <c r="APA560" s="93">
        <f>$G560*APA$588</f>
        <v>59096.66</v>
      </c>
      <c r="APB560" s="93">
        <f>$H560*APB$588</f>
        <v>62730.75</v>
      </c>
      <c r="APC560" s="93">
        <f>$I560*APC$588</f>
        <v>25130.97</v>
      </c>
      <c r="APD560" s="93">
        <f>$J560*APD$588</f>
        <v>22568.09</v>
      </c>
      <c r="APE560" s="93">
        <f>$K560*APE$588</f>
        <v>21325.83</v>
      </c>
      <c r="APF560" s="93">
        <f>AOQ560*AOZ560</f>
        <v>2805136</v>
      </c>
      <c r="APG560" s="93">
        <f t="shared" ref="APG560:APH573" si="247">AOR560*APA560</f>
        <v>2954833</v>
      </c>
      <c r="APH560" s="93">
        <f t="shared" si="247"/>
        <v>3136537.5</v>
      </c>
      <c r="API560" s="93">
        <f>AOQ560*APC560</f>
        <v>1256548.5</v>
      </c>
      <c r="APJ560" s="93">
        <f t="shared" ref="APJ560:APK573" si="248">AOR560*APD560</f>
        <v>1128404.5</v>
      </c>
      <c r="APK560" s="93">
        <f t="shared" si="248"/>
        <v>1066291.5</v>
      </c>
      <c r="APL560" s="95">
        <v>27</v>
      </c>
      <c r="APM560" s="95">
        <v>27</v>
      </c>
      <c r="APN560" s="95">
        <v>27</v>
      </c>
      <c r="APO560" s="93">
        <f>$F560*APL560</f>
        <v>1512324</v>
      </c>
      <c r="APP560" s="93">
        <f>$G560*APM560</f>
        <v>1526688</v>
      </c>
      <c r="APQ560" s="93">
        <f>$H560*APN560</f>
        <v>1549341</v>
      </c>
      <c r="APR560" s="93">
        <f>$I560*APL560</f>
        <v>1384411.77</v>
      </c>
      <c r="APS560" s="93">
        <f>$J560*APM560</f>
        <v>1406686.77</v>
      </c>
      <c r="APT560" s="93">
        <f>$K560*APN560</f>
        <v>1433200.77</v>
      </c>
      <c r="APU560" s="93">
        <f>$F560*APU$588</f>
        <v>55964.06</v>
      </c>
      <c r="APV560" s="93">
        <f>$G560*APV$588</f>
        <v>58670.84</v>
      </c>
      <c r="APW560" s="93">
        <f>$H560*APW$588</f>
        <v>61975.21</v>
      </c>
      <c r="APX560" s="93">
        <f>$I560*APX$588</f>
        <v>22523.759999999998</v>
      </c>
      <c r="APY560" s="93">
        <f>$J560*APY$588</f>
        <v>20330.96</v>
      </c>
      <c r="APZ560" s="93">
        <f>$K560*APZ$588</f>
        <v>19385.52</v>
      </c>
      <c r="AQA560" s="93">
        <f>APL560*APU560</f>
        <v>1511029.62</v>
      </c>
      <c r="AQB560" s="93">
        <f t="shared" ref="AQB560:AQC573" si="249">APM560*APV560</f>
        <v>1584112.68</v>
      </c>
      <c r="AQC560" s="93">
        <f t="shared" si="249"/>
        <v>1673330.67</v>
      </c>
      <c r="AQD560" s="93">
        <f>APL560*APX560</f>
        <v>608141.52</v>
      </c>
      <c r="AQE560" s="93">
        <f t="shared" ref="AQE560:AQF573" si="250">APM560*APY560</f>
        <v>548935.92000000004</v>
      </c>
      <c r="AQF560" s="93">
        <f t="shared" si="250"/>
        <v>523409.04</v>
      </c>
      <c r="AQG560" s="95">
        <v>27</v>
      </c>
      <c r="AQH560" s="95">
        <v>27</v>
      </c>
      <c r="AQI560" s="95">
        <v>27</v>
      </c>
      <c r="AQJ560" s="93">
        <f>$F560*AQG560</f>
        <v>1512324</v>
      </c>
      <c r="AQK560" s="93">
        <f>$G560*AQH560</f>
        <v>1526688</v>
      </c>
      <c r="AQL560" s="93">
        <f>$H560*AQI560</f>
        <v>1549341</v>
      </c>
      <c r="AQM560" s="93">
        <f>$I560*AQG560</f>
        <v>1384411.77</v>
      </c>
      <c r="AQN560" s="93">
        <f>$J560*AQH560</f>
        <v>1406686.77</v>
      </c>
      <c r="AQO560" s="93">
        <f>$K560*AQI560</f>
        <v>1433200.77</v>
      </c>
      <c r="AQP560" s="93">
        <f>$F560*AQP$588</f>
        <v>56227.47</v>
      </c>
      <c r="AQQ560" s="93">
        <f>$G560*AQQ$588</f>
        <v>59480.28</v>
      </c>
      <c r="AQR560" s="93">
        <f>$H560*AQR$588</f>
        <v>63413.87</v>
      </c>
      <c r="AQS560" s="93">
        <f>$I560*AQS$588</f>
        <v>20977.16</v>
      </c>
      <c r="AQT560" s="93">
        <f>$J560*AQT$588</f>
        <v>19169</v>
      </c>
      <c r="AQU560" s="93">
        <f>$K560*AQU$588</f>
        <v>18443.79</v>
      </c>
      <c r="AQV560" s="93">
        <f>AQG560*AQP560</f>
        <v>1518141.69</v>
      </c>
      <c r="AQW560" s="93">
        <f t="shared" ref="AQW560:AQX573" si="251">AQH560*AQQ560</f>
        <v>1605967.56</v>
      </c>
      <c r="AQX560" s="93">
        <f t="shared" si="251"/>
        <v>1712174.49</v>
      </c>
      <c r="AQY560" s="93">
        <f>AQG560*AQS560</f>
        <v>566383.31999999995</v>
      </c>
      <c r="AQZ560" s="93">
        <f t="shared" ref="AQZ560:ARA573" si="252">AQH560*AQT560</f>
        <v>517563</v>
      </c>
      <c r="ARA560" s="93">
        <f t="shared" si="252"/>
        <v>497982.33</v>
      </c>
      <c r="ARB560" s="95">
        <v>22</v>
      </c>
      <c r="ARC560" s="95">
        <v>22</v>
      </c>
      <c r="ARD560" s="95">
        <v>22</v>
      </c>
      <c r="ARE560" s="93">
        <f>$F560*ARB560</f>
        <v>1232264</v>
      </c>
      <c r="ARF560" s="93">
        <f>$G560*ARC560</f>
        <v>1243968</v>
      </c>
      <c r="ARG560" s="93">
        <f>$H560*ARD560</f>
        <v>1262426</v>
      </c>
      <c r="ARH560" s="93">
        <f>$I560*ARB560</f>
        <v>1128039.22</v>
      </c>
      <c r="ARI560" s="93">
        <f>$J560*ARC560</f>
        <v>1146189.22</v>
      </c>
      <c r="ARJ560" s="93">
        <f>$K560*ARD560</f>
        <v>1167793.22</v>
      </c>
      <c r="ARK560" s="93">
        <f>$F560*ARK$588</f>
        <v>55897.02</v>
      </c>
      <c r="ARL560" s="93">
        <f>$G560*ARL$588</f>
        <v>58461.96</v>
      </c>
      <c r="ARM560" s="93">
        <f>$H560*ARM$588</f>
        <v>61605.120000000003</v>
      </c>
      <c r="ARN560" s="93">
        <f>$I560*ARN$588</f>
        <v>20526.89</v>
      </c>
      <c r="ARO560" s="93">
        <f>$J560*ARO$588</f>
        <v>18549.36</v>
      </c>
      <c r="ARP560" s="93">
        <f>$K560*ARP$588</f>
        <v>17618.439999999999</v>
      </c>
      <c r="ARQ560" s="93">
        <f>ARB560*ARK560</f>
        <v>1229734.44</v>
      </c>
      <c r="ARR560" s="93">
        <f t="shared" ref="ARR560:ARS573" si="253">ARC560*ARL560</f>
        <v>1286163.1200000001</v>
      </c>
      <c r="ARS560" s="93">
        <f t="shared" si="253"/>
        <v>1355312.64</v>
      </c>
      <c r="ART560" s="93">
        <f>ARB560*ARN560</f>
        <v>451591.58</v>
      </c>
      <c r="ARU560" s="93">
        <f t="shared" ref="ARU560:ARV573" si="254">ARC560*ARO560</f>
        <v>408085.92</v>
      </c>
      <c r="ARV560" s="93">
        <f t="shared" si="254"/>
        <v>387605.68</v>
      </c>
      <c r="ARW560" s="95">
        <v>56</v>
      </c>
      <c r="ARX560" s="95">
        <v>56</v>
      </c>
      <c r="ARY560" s="95">
        <v>56</v>
      </c>
      <c r="ARZ560" s="93">
        <f>$F560*ARW560</f>
        <v>3136672</v>
      </c>
      <c r="ASA560" s="93">
        <f>$G560*ARX560</f>
        <v>3166464</v>
      </c>
      <c r="ASB560" s="93">
        <f>$H560*ARY560</f>
        <v>3213448</v>
      </c>
      <c r="ASC560" s="93">
        <f>$I560*ARW560</f>
        <v>2871372.56</v>
      </c>
      <c r="ASD560" s="93">
        <f>$J560*ARX560</f>
        <v>2917572.56</v>
      </c>
      <c r="ASE560" s="93">
        <f>$K560*ARY560</f>
        <v>2972564.56</v>
      </c>
      <c r="ASF560" s="93">
        <f>$F560*ASF$588</f>
        <v>55975.38</v>
      </c>
      <c r="ASG560" s="93">
        <f>$G560*ASG$588</f>
        <v>58705.48</v>
      </c>
      <c r="ASH560" s="93">
        <f>$H560*ASH$588</f>
        <v>62036.6</v>
      </c>
      <c r="ASI560" s="93">
        <f>$I560*ASI$588</f>
        <v>23354.57</v>
      </c>
      <c r="ASJ560" s="93">
        <f>$J560*ASJ$588</f>
        <v>21000.17</v>
      </c>
      <c r="ASK560" s="93">
        <f>$K560*ASK$588</f>
        <v>19788.47</v>
      </c>
      <c r="ASL560" s="93">
        <f>ARW560*ASF560</f>
        <v>3134621.28</v>
      </c>
      <c r="ASM560" s="93">
        <f t="shared" ref="ASM560:ASN573" si="255">ARX560*ASG560</f>
        <v>3287506.88</v>
      </c>
      <c r="ASN560" s="93">
        <f t="shared" si="255"/>
        <v>3474049.6</v>
      </c>
      <c r="ASO560" s="93">
        <f>ARW560*ASI560</f>
        <v>1307855.92</v>
      </c>
      <c r="ASP560" s="93">
        <f t="shared" ref="ASP560:ASQ573" si="256">ARX560*ASJ560</f>
        <v>1176009.52</v>
      </c>
      <c r="ASQ560" s="93">
        <f t="shared" si="256"/>
        <v>1108154.32</v>
      </c>
      <c r="ASR560" s="95">
        <v>56</v>
      </c>
      <c r="ASS560" s="95">
        <v>56</v>
      </c>
      <c r="AST560" s="95">
        <v>56</v>
      </c>
      <c r="ASU560" s="93">
        <f>$F560*ASR560</f>
        <v>3136672</v>
      </c>
      <c r="ASV560" s="93">
        <f>$G560*ASS560</f>
        <v>3166464</v>
      </c>
      <c r="ASW560" s="93">
        <f>$H560*AST560</f>
        <v>3213448</v>
      </c>
      <c r="ASX560" s="93">
        <f>$I560*ASR560</f>
        <v>2871372.56</v>
      </c>
      <c r="ASY560" s="93">
        <f>$J560*ASS560</f>
        <v>2917572.56</v>
      </c>
      <c r="ASZ560" s="93">
        <f>$K560*AST560</f>
        <v>2972564.56</v>
      </c>
      <c r="ATA560" s="93">
        <f>$F560*ATA$588</f>
        <v>56034.81</v>
      </c>
      <c r="ATB560" s="93">
        <f>$G560*ATB$588</f>
        <v>58888.42</v>
      </c>
      <c r="ATC560" s="93">
        <f>$H560*ATC$588</f>
        <v>62363.519999999997</v>
      </c>
      <c r="ATD560" s="93">
        <f>$I560*ATD$588</f>
        <v>19762.43</v>
      </c>
      <c r="ATE560" s="93">
        <f>$J560*ATE$588</f>
        <v>18002.23</v>
      </c>
      <c r="ATF560" s="93">
        <f>$K560*ATF$588</f>
        <v>17131.14</v>
      </c>
      <c r="ATG560" s="93">
        <f>ASR560*ATA560</f>
        <v>3137949.36</v>
      </c>
      <c r="ATH560" s="93">
        <f t="shared" ref="ATH560:ATI573" si="257">ASS560*ATB560</f>
        <v>3297751.52</v>
      </c>
      <c r="ATI560" s="93">
        <f t="shared" si="257"/>
        <v>3492357.12</v>
      </c>
      <c r="ATJ560" s="93">
        <f>ASR560*ATD560</f>
        <v>1106696.08</v>
      </c>
      <c r="ATK560" s="93">
        <f t="shared" ref="ATK560:ATL573" si="258">ASS560*ATE560</f>
        <v>1008124.88</v>
      </c>
      <c r="ATL560" s="93">
        <f t="shared" si="258"/>
        <v>959343.84</v>
      </c>
      <c r="ATM560" s="95">
        <v>27</v>
      </c>
      <c r="ATN560" s="95">
        <v>27</v>
      </c>
      <c r="ATO560" s="95">
        <v>27</v>
      </c>
      <c r="ATP560" s="93">
        <f>$F560*ATM560</f>
        <v>1512324</v>
      </c>
      <c r="ATQ560" s="93">
        <f>$G560*ATN560</f>
        <v>1526688</v>
      </c>
      <c r="ATR560" s="93">
        <f>$H560*ATO560</f>
        <v>1549341</v>
      </c>
      <c r="ATS560" s="93">
        <f>$I560*ATM560</f>
        <v>1384411.77</v>
      </c>
      <c r="ATT560" s="93">
        <f>$J560*ATN560</f>
        <v>1406686.77</v>
      </c>
      <c r="ATU560" s="93">
        <f>$K560*ATO560</f>
        <v>1433200.77</v>
      </c>
      <c r="ATV560" s="93">
        <f>$F560*ATV$588</f>
        <v>56015.9</v>
      </c>
      <c r="ATW560" s="93">
        <f>$G560*ATW$588</f>
        <v>58830.01</v>
      </c>
      <c r="ATX560" s="93">
        <f>$H560*ATX$588</f>
        <v>62258.49</v>
      </c>
      <c r="ATY560" s="93">
        <f>$I560*ATY$588</f>
        <v>22405.66</v>
      </c>
      <c r="ATZ560" s="93">
        <f>$J560*ATZ$588</f>
        <v>20115.52</v>
      </c>
      <c r="AUA560" s="93">
        <f>$K560*AUA$588</f>
        <v>18962.91</v>
      </c>
      <c r="AUB560" s="93">
        <f>ATM560*ATV560</f>
        <v>1512429.3</v>
      </c>
      <c r="AUC560" s="93">
        <f t="shared" ref="AUC560:AUD573" si="259">ATN560*ATW560</f>
        <v>1588410.27</v>
      </c>
      <c r="AUD560" s="93">
        <f t="shared" si="259"/>
        <v>1680979.23</v>
      </c>
      <c r="AUE560" s="93">
        <f>ATM560*ATY560</f>
        <v>604952.81999999995</v>
      </c>
      <c r="AUF560" s="93">
        <f t="shared" ref="AUF560:AUG573" si="260">ATN560*ATZ560</f>
        <v>543119.04</v>
      </c>
      <c r="AUG560" s="93">
        <f t="shared" si="260"/>
        <v>511998.57</v>
      </c>
      <c r="AUH560" s="95">
        <v>53</v>
      </c>
      <c r="AUI560" s="95">
        <v>53</v>
      </c>
      <c r="AUJ560" s="95">
        <v>53</v>
      </c>
      <c r="AUK560" s="93">
        <f>$F560*AUH560</f>
        <v>2968636</v>
      </c>
      <c r="AUL560" s="93">
        <f>$G560*AUI560</f>
        <v>2996832</v>
      </c>
      <c r="AUM560" s="93">
        <f>$H560*AUJ560</f>
        <v>3041299</v>
      </c>
      <c r="AUN560" s="93">
        <f>$I560*AUH560</f>
        <v>2717549.03</v>
      </c>
      <c r="AUO560" s="93">
        <f>$J560*AUI560</f>
        <v>2761274.03</v>
      </c>
      <c r="AUP560" s="93">
        <f>$K560*AUJ560</f>
        <v>2813320.03</v>
      </c>
      <c r="AUQ560" s="93">
        <f>$F560*AUQ$588</f>
        <v>56001.02</v>
      </c>
      <c r="AUR560" s="93">
        <f>$G560*AUR$588</f>
        <v>58789.82</v>
      </c>
      <c r="AUS560" s="93">
        <f>$H560*AUS$588</f>
        <v>62188.89</v>
      </c>
      <c r="AUT560" s="93">
        <f>$I560*AUT$588</f>
        <v>22533.45</v>
      </c>
      <c r="AUU560" s="93">
        <f>$J560*AUU$588</f>
        <v>20316.509999999998</v>
      </c>
      <c r="AUV560" s="93">
        <f>$K560*AUV$588</f>
        <v>19338</v>
      </c>
      <c r="AUW560" s="93">
        <f>AUH560*AUQ560</f>
        <v>2968054.06</v>
      </c>
      <c r="AUX560" s="93">
        <f t="shared" ref="AUX560:AUY573" si="261">AUI560*AUR560</f>
        <v>3115860.46</v>
      </c>
      <c r="AUY560" s="93">
        <f t="shared" si="261"/>
        <v>3296011.17</v>
      </c>
      <c r="AUZ560" s="93">
        <f>AUH560*AUT560</f>
        <v>1194272.8500000001</v>
      </c>
      <c r="AVA560" s="93">
        <f t="shared" ref="AVA560:AVB573" si="262">AUI560*AUU560</f>
        <v>1076775.03</v>
      </c>
      <c r="AVB560" s="93">
        <f t="shared" si="262"/>
        <v>1024914</v>
      </c>
      <c r="AVC560" s="127">
        <f>L560+AG560+BB560+BW560+CR560+DM560+EH560+FC560+FX560+GS560+HN560+II560+JD560+JY560+KT560+LO560+MJ560+NE560+NZ560+OU560+PP560+QK560+RF560+SA560+SV560+TQ560+UL560+VG560+WB560+WW560+XR560+YM560+ZH560+AAC560+AAX560+ABS560+ACN560+ADI560+AED560+AEY560+AFT560+AGO560+AHJ560+AIE560+AIZ560+AJU560+AKP560+ALK560+AMF560+ANA560+ANV560+AOQ560+APL560+AQG560+ARB560+ARW560+ASR560+ATM560+AUH560</f>
        <v>1626</v>
      </c>
      <c r="AVD560" s="127">
        <f t="shared" ref="AVD560:AVK573" si="263">M560+AH560+BC560+BX560+CS560+DN560+EI560+FD560+FY560+GT560+HO560+IJ560+JE560+JZ560+KU560+LP560+MK560+NF560+OA560+OV560+PQ560+QL560+RG560+SB560+SW560+TR560+UM560+VH560+WC560+WX560+XS560+YN560+ZI560+AAD560+AAY560+ABT560+ACO560+ADJ560+AEE560+AEZ560+AFU560+AGP560+AHK560+AIF560+AJA560+AJV560+AKQ560+ALL560+AMG560+ANB560+ANW560+AOR560+APM560+AQH560+ARC560+ARX560+ASS560+ATN560+AUI560</f>
        <v>1626</v>
      </c>
      <c r="AVE560" s="127">
        <f t="shared" si="263"/>
        <v>1626</v>
      </c>
      <c r="AVF560" s="93">
        <f t="shared" si="263"/>
        <v>91075512</v>
      </c>
      <c r="AVG560" s="93">
        <f t="shared" si="263"/>
        <v>91940544</v>
      </c>
      <c r="AVH560" s="93">
        <f t="shared" si="263"/>
        <v>93304758</v>
      </c>
      <c r="AVI560" s="93">
        <f t="shared" si="263"/>
        <v>83372353.260000005</v>
      </c>
      <c r="AVJ560" s="93">
        <f t="shared" si="263"/>
        <v>84713803.260000005</v>
      </c>
      <c r="AVK560" s="93">
        <f t="shared" si="263"/>
        <v>86310535.260000005</v>
      </c>
      <c r="AVL560" s="93"/>
      <c r="AVM560" s="93"/>
      <c r="AVN560" s="93"/>
      <c r="AVO560" s="93"/>
      <c r="AVP560" s="93"/>
      <c r="AVQ560" s="93"/>
      <c r="AVR560" s="93">
        <f t="shared" ref="AVR560:AVW573" si="264">AA560+AV560+BQ560+CL560+DG560+EB560+EW560+FR560+GM560+HH560+IC560+IX560+JS560+KN560+LI560+MD560+MY560+NT560+OO560+PJ560+QE560+QZ560+RU560+SP560+TK560+UF560+VA560+VV560+WQ560+XL560+YG560+ZB560+ZW560+AAR560+ABM560+ACH560+ADC560+ADX560+AES560+AFN560+AGI560+AHD560+AHY560+AIT560+AJO560+AKJ560+ALE560+ALZ560+AMU560+ANP560+AOK560+APF560+AQA560+AQV560+ARQ560+ASL560+ATG560+AUB560+AUW560</f>
        <v>91183243.670000002</v>
      </c>
      <c r="AVS560" s="93">
        <f t="shared" si="264"/>
        <v>95969508.260000005</v>
      </c>
      <c r="AVT560" s="93">
        <f t="shared" si="264"/>
        <v>101785631.69</v>
      </c>
      <c r="AVU560" s="93">
        <f t="shared" si="264"/>
        <v>37555454.689999998</v>
      </c>
      <c r="AVV560" s="93">
        <f t="shared" si="264"/>
        <v>33899330.299999997</v>
      </c>
      <c r="AVW560" s="93">
        <f t="shared" si="264"/>
        <v>32351523.050000001</v>
      </c>
    </row>
    <row r="561" spans="1:1271" ht="36">
      <c r="A561" s="444" t="s">
        <v>406</v>
      </c>
      <c r="B561" s="12" t="s">
        <v>424</v>
      </c>
      <c r="C561" s="5"/>
      <c r="D561" s="541"/>
      <c r="E561" s="521"/>
      <c r="F561" s="101">
        <f t="shared" ref="F561:H573" si="265">F15</f>
        <v>49269</v>
      </c>
      <c r="G561" s="101">
        <f t="shared" si="265"/>
        <v>49732</v>
      </c>
      <c r="H561" s="101">
        <f t="shared" si="265"/>
        <v>50464</v>
      </c>
      <c r="I561" s="93">
        <f t="shared" ref="I561:K573" si="266">F150</f>
        <v>43530.35</v>
      </c>
      <c r="J561" s="93">
        <f t="shared" si="266"/>
        <v>44197.35</v>
      </c>
      <c r="K561" s="93">
        <f t="shared" si="266"/>
        <v>44991.35</v>
      </c>
      <c r="L561" s="95">
        <v>169</v>
      </c>
      <c r="M561" s="95">
        <v>169</v>
      </c>
      <c r="N561" s="95">
        <v>169</v>
      </c>
      <c r="O561" s="93">
        <f t="shared" ref="O561:O573" si="267">$F561*L561</f>
        <v>8326461</v>
      </c>
      <c r="P561" s="93">
        <f t="shared" ref="P561:P573" si="268">$G561*M561</f>
        <v>8404708</v>
      </c>
      <c r="Q561" s="93">
        <f t="shared" ref="Q561:Q573" si="269">$H561*N561</f>
        <v>8528416</v>
      </c>
      <c r="R561" s="93">
        <f t="shared" ref="R561:R573" si="270">$I561*L561</f>
        <v>7356629.1500000004</v>
      </c>
      <c r="S561" s="93">
        <f t="shared" ref="S561:S573" si="271">$J561*M561</f>
        <v>7469352.1500000004</v>
      </c>
      <c r="T561" s="93">
        <f t="shared" ref="T561:T573" si="272">$K561*N561</f>
        <v>7603538.1500000004</v>
      </c>
      <c r="U561" s="93">
        <f t="shared" ref="U561:U573" si="273">$F561*U$588</f>
        <v>49502.04</v>
      </c>
      <c r="V561" s="93">
        <f t="shared" ref="V561:V573" si="274">$G561*V$588</f>
        <v>52448.69</v>
      </c>
      <c r="W561" s="93">
        <f t="shared" ref="W561:W573" si="275">$H561*W$588</f>
        <v>56003.41</v>
      </c>
      <c r="X561" s="93">
        <f t="shared" ref="X561:X573" si="276">$I561*X$588</f>
        <v>22194</v>
      </c>
      <c r="Y561" s="93">
        <f t="shared" ref="Y561:Y573" si="277">$J561*Y$588</f>
        <v>20052.37</v>
      </c>
      <c r="Z561" s="93">
        <f t="shared" ref="Z561:Z573" si="278">$K561*Z$588</f>
        <v>18852.900000000001</v>
      </c>
      <c r="AA561" s="93">
        <f t="shared" ref="AA561:AA573" si="279">L561*U561</f>
        <v>8365844.7599999998</v>
      </c>
      <c r="AB561" s="93">
        <f t="shared" si="142"/>
        <v>8863828.6099999994</v>
      </c>
      <c r="AC561" s="93">
        <f t="shared" si="142"/>
        <v>9464576.2899999991</v>
      </c>
      <c r="AD561" s="93">
        <f t="shared" ref="AD561:AD573" si="280">L561*X561</f>
        <v>3750786</v>
      </c>
      <c r="AE561" s="93">
        <f t="shared" si="143"/>
        <v>3388850.53</v>
      </c>
      <c r="AF561" s="93">
        <f t="shared" si="143"/>
        <v>3186140.1</v>
      </c>
      <c r="AG561" s="95">
        <v>329</v>
      </c>
      <c r="AH561" s="95">
        <v>329</v>
      </c>
      <c r="AI561" s="95">
        <v>329</v>
      </c>
      <c r="AJ561" s="93">
        <f t="shared" ref="AJ561:AJ573" si="281">$F561*AG561</f>
        <v>16209501</v>
      </c>
      <c r="AK561" s="93">
        <f t="shared" ref="AK561:AK573" si="282">$G561*AH561</f>
        <v>16361828</v>
      </c>
      <c r="AL561" s="93">
        <f t="shared" ref="AL561:AL573" si="283">$H561*AI561</f>
        <v>16602656</v>
      </c>
      <c r="AM561" s="93">
        <f t="shared" ref="AM561:AM573" si="284">$I561*AG561</f>
        <v>14321485.15</v>
      </c>
      <c r="AN561" s="93">
        <f t="shared" ref="AN561:AN573" si="285">$J561*AH561</f>
        <v>14540928.15</v>
      </c>
      <c r="AO561" s="93">
        <f t="shared" ref="AO561:AO573" si="286">$K561*AI561</f>
        <v>14802154.15</v>
      </c>
      <c r="AP561" s="93">
        <f t="shared" ref="AP561:AP573" si="287">$F561*AP$588</f>
        <v>49453.36</v>
      </c>
      <c r="AQ561" s="93">
        <f t="shared" ref="AQ561:AQ573" si="288">$G561*AQ$588</f>
        <v>52298.58</v>
      </c>
      <c r="AR561" s="93">
        <f t="shared" ref="AR561:AR573" si="289">$H561*AR$588</f>
        <v>55738.35</v>
      </c>
      <c r="AS561" s="93">
        <f t="shared" ref="AS561:AS573" si="290">$I561*AS$588</f>
        <v>20530.060000000001</v>
      </c>
      <c r="AT561" s="93">
        <f t="shared" ref="AT561:AT573" si="291">$J561*AT$588</f>
        <v>18722.48</v>
      </c>
      <c r="AU561" s="93">
        <f t="shared" ref="AU561:AU573" si="292">$K561*AU$588</f>
        <v>18028.419999999998</v>
      </c>
      <c r="AV561" s="93">
        <f t="shared" ref="AV561:AV573" si="293">AG561*AP561</f>
        <v>16270155.439999999</v>
      </c>
      <c r="AW561" s="93">
        <f t="shared" si="144"/>
        <v>17206232.82</v>
      </c>
      <c r="AX561" s="93">
        <f t="shared" si="144"/>
        <v>18337917.149999999</v>
      </c>
      <c r="AY561" s="93">
        <f t="shared" ref="AY561:AY573" si="294">AG561*AS561</f>
        <v>6754389.7400000002</v>
      </c>
      <c r="AZ561" s="93">
        <f t="shared" si="145"/>
        <v>6159695.9199999999</v>
      </c>
      <c r="BA561" s="93">
        <f t="shared" si="145"/>
        <v>5931350.1799999997</v>
      </c>
      <c r="BB561" s="95">
        <v>276</v>
      </c>
      <c r="BC561" s="95">
        <v>276</v>
      </c>
      <c r="BD561" s="95">
        <v>276</v>
      </c>
      <c r="BE561" s="93">
        <f t="shared" ref="BE561:BE573" si="295">$F561*BB561</f>
        <v>13598244</v>
      </c>
      <c r="BF561" s="93">
        <f t="shared" ref="BF561:BF573" si="296">$G561*BC561</f>
        <v>13726032</v>
      </c>
      <c r="BG561" s="93">
        <f t="shared" ref="BG561:BG573" si="297">$H561*BD561</f>
        <v>13928064</v>
      </c>
      <c r="BH561" s="93">
        <f t="shared" ref="BH561:BH573" si="298">$I561*BB561</f>
        <v>12014376.6</v>
      </c>
      <c r="BI561" s="93">
        <f t="shared" ref="BI561:BI573" si="299">$J561*BC561</f>
        <v>12198468.6</v>
      </c>
      <c r="BJ561" s="93">
        <f t="shared" ref="BJ561:BJ573" si="300">$K561*BD561</f>
        <v>12417612.6</v>
      </c>
      <c r="BK561" s="93">
        <f t="shared" ref="BK561:BK573" si="301">$F561*BK$588</f>
        <v>49520.65</v>
      </c>
      <c r="BL561" s="93">
        <f t="shared" ref="BL561:BL573" si="302">$G561*BL$588</f>
        <v>52506.16</v>
      </c>
      <c r="BM561" s="93">
        <f t="shared" ref="BM561:BM573" si="303">$H561*BM$588</f>
        <v>56104.35</v>
      </c>
      <c r="BN561" s="93">
        <f t="shared" ref="BN561:BN573" si="304">$I561*BN$588</f>
        <v>20229.849999999999</v>
      </c>
      <c r="BO561" s="93">
        <f t="shared" ref="BO561:BO573" si="305">$J561*BO$588</f>
        <v>18189.29</v>
      </c>
      <c r="BP561" s="93">
        <f t="shared" ref="BP561:BP573" si="306">$K561*BP$588</f>
        <v>17004.27</v>
      </c>
      <c r="BQ561" s="93">
        <f t="shared" ref="BQ561:BQ573" si="307">BB561*BK561</f>
        <v>13667699.4</v>
      </c>
      <c r="BR561" s="93">
        <f t="shared" si="146"/>
        <v>14491700.16</v>
      </c>
      <c r="BS561" s="93">
        <f t="shared" si="146"/>
        <v>15484800.6</v>
      </c>
      <c r="BT561" s="93">
        <f t="shared" ref="BT561:BT573" si="308">BB561*BN561</f>
        <v>5583438.5999999996</v>
      </c>
      <c r="BU561" s="93">
        <f t="shared" si="147"/>
        <v>5020244.04</v>
      </c>
      <c r="BV561" s="93">
        <f t="shared" si="147"/>
        <v>4693178.5199999996</v>
      </c>
      <c r="BW561" s="95"/>
      <c r="BX561" s="95"/>
      <c r="BY561" s="95"/>
      <c r="BZ561" s="93">
        <f t="shared" ref="BZ561:BZ573" si="309">$F561*BW561</f>
        <v>0</v>
      </c>
      <c r="CA561" s="93">
        <f t="shared" ref="CA561:CA573" si="310">$G561*BX561</f>
        <v>0</v>
      </c>
      <c r="CB561" s="93">
        <f t="shared" ref="CB561:CB573" si="311">$H561*BY561</f>
        <v>0</v>
      </c>
      <c r="CC561" s="93">
        <f t="shared" ref="CC561:CC573" si="312">$I561*BW561</f>
        <v>0</v>
      </c>
      <c r="CD561" s="93">
        <f t="shared" ref="CD561:CD573" si="313">$J561*BX561</f>
        <v>0</v>
      </c>
      <c r="CE561" s="93">
        <f t="shared" ref="CE561:CE573" si="314">$K561*BY561</f>
        <v>0</v>
      </c>
      <c r="CF561" s="93">
        <f t="shared" ref="CF561:CF573" si="315">$F561*CF$588</f>
        <v>0</v>
      </c>
      <c r="CG561" s="93">
        <f t="shared" ref="CG561:CG573" si="316">$G561*CG$588</f>
        <v>0</v>
      </c>
      <c r="CH561" s="93">
        <f t="shared" ref="CH561:CH573" si="317">$H561*CH$588</f>
        <v>0</v>
      </c>
      <c r="CI561" s="93">
        <f t="shared" ref="CI561:CI573" si="318">$I561*CI$588</f>
        <v>0</v>
      </c>
      <c r="CJ561" s="93">
        <f t="shared" ref="CJ561:CJ573" si="319">$J561*CJ$588</f>
        <v>0</v>
      </c>
      <c r="CK561" s="93">
        <f t="shared" ref="CK561:CK573" si="320">$K561*CK$588</f>
        <v>0</v>
      </c>
      <c r="CL561" s="93">
        <f t="shared" ref="CL561:CL573" si="321">BW561*CF561</f>
        <v>0</v>
      </c>
      <c r="CM561" s="93">
        <f t="shared" si="148"/>
        <v>0</v>
      </c>
      <c r="CN561" s="93">
        <f t="shared" si="148"/>
        <v>0</v>
      </c>
      <c r="CO561" s="93">
        <f t="shared" ref="CO561:CO573" si="322">BW561*CI561</f>
        <v>0</v>
      </c>
      <c r="CP561" s="93">
        <f t="shared" si="149"/>
        <v>0</v>
      </c>
      <c r="CQ561" s="93">
        <f t="shared" si="149"/>
        <v>0</v>
      </c>
      <c r="CR561" s="95">
        <v>131</v>
      </c>
      <c r="CS561" s="95">
        <v>131</v>
      </c>
      <c r="CT561" s="95">
        <v>131</v>
      </c>
      <c r="CU561" s="93">
        <f t="shared" ref="CU561:CU573" si="323">$F561*CR561</f>
        <v>6454239</v>
      </c>
      <c r="CV561" s="93">
        <f t="shared" ref="CV561:CV573" si="324">$G561*CS561</f>
        <v>6514892</v>
      </c>
      <c r="CW561" s="93">
        <f t="shared" ref="CW561:CW573" si="325">$H561*CT561</f>
        <v>6610784</v>
      </c>
      <c r="CX561" s="93">
        <f t="shared" ref="CX561:CX573" si="326">$I561*CR561</f>
        <v>5702475.8499999996</v>
      </c>
      <c r="CY561" s="93">
        <f t="shared" ref="CY561:CY573" si="327">$J561*CS561</f>
        <v>5789852.8499999996</v>
      </c>
      <c r="CZ561" s="93">
        <f t="shared" ref="CZ561:CZ573" si="328">$K561*CT561</f>
        <v>5893866.8499999996</v>
      </c>
      <c r="DA561" s="93">
        <f t="shared" ref="DA561:DA573" si="329">$F561*DA$588</f>
        <v>49258.78</v>
      </c>
      <c r="DB561" s="93">
        <f t="shared" ref="DB561:DB573" si="330">$G561*DB$588</f>
        <v>51701.53</v>
      </c>
      <c r="DC561" s="93">
        <f t="shared" ref="DC561:DC573" si="331">$H561*DC$588</f>
        <v>54677.86</v>
      </c>
      <c r="DD561" s="93">
        <f t="shared" ref="DD561:DD573" si="332">$I561*DD$588</f>
        <v>23806.98</v>
      </c>
      <c r="DE561" s="93">
        <f t="shared" ref="DE561:DE573" si="333">$J561*DE$588</f>
        <v>21508.720000000001</v>
      </c>
      <c r="DF561" s="93">
        <f t="shared" ref="DF561:DF573" si="334">$K561*DF$588</f>
        <v>20608.55</v>
      </c>
      <c r="DG561" s="93">
        <f t="shared" ref="DG561:DG573" si="335">CR561*DA561</f>
        <v>6452900.1799999997</v>
      </c>
      <c r="DH561" s="93">
        <f t="shared" si="150"/>
        <v>6772900.4299999997</v>
      </c>
      <c r="DI561" s="93">
        <f t="shared" si="150"/>
        <v>7162799.6600000001</v>
      </c>
      <c r="DJ561" s="93">
        <f t="shared" ref="DJ561:DJ573" si="336">CR561*DD561</f>
        <v>3118714.38</v>
      </c>
      <c r="DK561" s="93">
        <f t="shared" si="151"/>
        <v>2817642.32</v>
      </c>
      <c r="DL561" s="93">
        <f t="shared" si="151"/>
        <v>2699720.05</v>
      </c>
      <c r="DM561" s="95">
        <v>100</v>
      </c>
      <c r="DN561" s="95">
        <v>100</v>
      </c>
      <c r="DO561" s="95">
        <v>100</v>
      </c>
      <c r="DP561" s="93">
        <f t="shared" ref="DP561:DP573" si="337">$F561*DM561</f>
        <v>4926900</v>
      </c>
      <c r="DQ561" s="93">
        <f t="shared" ref="DQ561:DQ573" si="338">$G561*DN561</f>
        <v>4973200</v>
      </c>
      <c r="DR561" s="93">
        <f t="shared" ref="DR561:DR573" si="339">$H561*DO561</f>
        <v>5046400</v>
      </c>
      <c r="DS561" s="93">
        <f t="shared" ref="DS561:DS573" si="340">$I561*DM561</f>
        <v>4353035</v>
      </c>
      <c r="DT561" s="93">
        <f t="shared" ref="DT561:DT573" si="341">$J561*DN561</f>
        <v>4419735</v>
      </c>
      <c r="DU561" s="93">
        <f t="shared" ref="DU561:DU573" si="342">$K561*DO561</f>
        <v>4499135</v>
      </c>
      <c r="DV561" s="93">
        <f t="shared" ref="DV561:DV573" si="343">$F561*DV$588</f>
        <v>49490.73</v>
      </c>
      <c r="DW561" s="93">
        <f t="shared" ref="DW561:DW573" si="344">$G561*DW$588</f>
        <v>52415.89</v>
      </c>
      <c r="DX561" s="93">
        <f t="shared" ref="DX561:DX573" si="345">$H561*DX$588</f>
        <v>55944.37</v>
      </c>
      <c r="DY561" s="93">
        <f t="shared" ref="DY561:DY573" si="346">$I561*DY$588</f>
        <v>25546.12</v>
      </c>
      <c r="DZ561" s="93">
        <f t="shared" ref="DZ561:DZ573" si="347">$J561*DZ$588</f>
        <v>22748.52</v>
      </c>
      <c r="EA561" s="93">
        <f t="shared" ref="EA561:EA573" si="348">$K561*EA$588</f>
        <v>21962.46</v>
      </c>
      <c r="EB561" s="93">
        <f t="shared" ref="EB561:EB573" si="349">DM561*DV561</f>
        <v>4949073</v>
      </c>
      <c r="EC561" s="93">
        <f t="shared" si="152"/>
        <v>5241589</v>
      </c>
      <c r="ED561" s="93">
        <f t="shared" si="152"/>
        <v>5594437</v>
      </c>
      <c r="EE561" s="93">
        <f t="shared" ref="EE561:EE573" si="350">DM561*DY561</f>
        <v>2554612</v>
      </c>
      <c r="EF561" s="93">
        <f t="shared" si="153"/>
        <v>2274852</v>
      </c>
      <c r="EG561" s="93">
        <f t="shared" si="153"/>
        <v>2196246</v>
      </c>
      <c r="EH561" s="95"/>
      <c r="EI561" s="95"/>
      <c r="EJ561" s="95"/>
      <c r="EK561" s="93">
        <f t="shared" ref="EK561:EK573" si="351">$F561*EH561</f>
        <v>0</v>
      </c>
      <c r="EL561" s="93">
        <f t="shared" ref="EL561:EL573" si="352">$G561*EI561</f>
        <v>0</v>
      </c>
      <c r="EM561" s="93">
        <f t="shared" ref="EM561:EM573" si="353">$H561*EJ561</f>
        <v>0</v>
      </c>
      <c r="EN561" s="93">
        <f t="shared" ref="EN561:EN573" si="354">$I561*EH561</f>
        <v>0</v>
      </c>
      <c r="EO561" s="93">
        <f t="shared" ref="EO561:EO573" si="355">$J561*EI561</f>
        <v>0</v>
      </c>
      <c r="EP561" s="93">
        <f t="shared" ref="EP561:EP573" si="356">$K561*EJ561</f>
        <v>0</v>
      </c>
      <c r="EQ561" s="93">
        <f t="shared" ref="EQ561:EQ573" si="357">$F561*EQ$588</f>
        <v>49634.45</v>
      </c>
      <c r="ER561" s="93">
        <f t="shared" ref="ER561:ER573" si="358">$G561*ER$588</f>
        <v>52853.51</v>
      </c>
      <c r="ES561" s="93">
        <f t="shared" ref="ES561:ES573" si="359">$H561*ES$588</f>
        <v>56729.01</v>
      </c>
      <c r="ET561" s="93">
        <f t="shared" ref="ET561:ET573" si="360">$I561*ET$588</f>
        <v>23650.85</v>
      </c>
      <c r="EU561" s="93">
        <f t="shared" ref="EU561:EU573" si="361">$J561*EU$588</f>
        <v>21013.13</v>
      </c>
      <c r="EV561" s="93">
        <f t="shared" ref="EV561:EV573" si="362">$K561*EV$588</f>
        <v>20227.36</v>
      </c>
      <c r="EW561" s="93">
        <f t="shared" ref="EW561:EW573" si="363">EH561*EQ561</f>
        <v>0</v>
      </c>
      <c r="EX561" s="93">
        <f t="shared" si="154"/>
        <v>0</v>
      </c>
      <c r="EY561" s="93">
        <f t="shared" si="154"/>
        <v>0</v>
      </c>
      <c r="EZ561" s="93">
        <f t="shared" ref="EZ561:EZ573" si="364">EH561*ET561</f>
        <v>0</v>
      </c>
      <c r="FA561" s="93">
        <f t="shared" si="155"/>
        <v>0</v>
      </c>
      <c r="FB561" s="93">
        <f t="shared" si="155"/>
        <v>0</v>
      </c>
      <c r="FC561" s="743">
        <v>140</v>
      </c>
      <c r="FD561" s="743">
        <v>140</v>
      </c>
      <c r="FE561" s="743">
        <v>140</v>
      </c>
      <c r="FF561" s="93">
        <f t="shared" ref="FF561:FF573" si="365">$F561*FC561</f>
        <v>6897660</v>
      </c>
      <c r="FG561" s="93">
        <f t="shared" ref="FG561:FG573" si="366">$G561*FD561</f>
        <v>6962480</v>
      </c>
      <c r="FH561" s="93">
        <f t="shared" ref="FH561:FH573" si="367">$H561*FE561</f>
        <v>7064960</v>
      </c>
      <c r="FI561" s="93">
        <f t="shared" ref="FI561:FI573" si="368">$I561*FC561</f>
        <v>6094249</v>
      </c>
      <c r="FJ561" s="93">
        <f t="shared" ref="FJ561:FJ573" si="369">$J561*FD561</f>
        <v>6187629</v>
      </c>
      <c r="FK561" s="93">
        <f t="shared" ref="FK561:FK573" si="370">$K561*FE561</f>
        <v>6298789</v>
      </c>
      <c r="FL561" s="93">
        <f t="shared" ref="FL561:FL573" si="371">$F561*FL$588</f>
        <v>49270.85</v>
      </c>
      <c r="FM561" s="93">
        <f t="shared" ref="FM561:FM573" si="372">$G561*FM$588</f>
        <v>51736.31</v>
      </c>
      <c r="FN561" s="93">
        <f t="shared" ref="FN561:FN573" si="373">$H561*FN$588</f>
        <v>54739.28</v>
      </c>
      <c r="FO561" s="93">
        <f t="shared" ref="FO561:FO573" si="374">$I561*FO$588</f>
        <v>19332.099999999999</v>
      </c>
      <c r="FP561" s="93">
        <f t="shared" ref="FP561:FP573" si="375">$J561*FP$588</f>
        <v>17573.11</v>
      </c>
      <c r="FQ561" s="93">
        <f t="shared" ref="FQ561:FQ573" si="376">$K561*FQ$588</f>
        <v>16982.560000000001</v>
      </c>
      <c r="FR561" s="93">
        <f t="shared" ref="FR561:FR573" si="377">FC561*FL561</f>
        <v>6897919</v>
      </c>
      <c r="FS561" s="93">
        <f t="shared" si="156"/>
        <v>7243083.4000000004</v>
      </c>
      <c r="FT561" s="93">
        <f t="shared" si="156"/>
        <v>7663499.2000000002</v>
      </c>
      <c r="FU561" s="93">
        <f t="shared" ref="FU561:FU573" si="378">FC561*FO561</f>
        <v>2706494</v>
      </c>
      <c r="FV561" s="93">
        <f t="shared" si="157"/>
        <v>2460235.4</v>
      </c>
      <c r="FW561" s="93">
        <f t="shared" si="157"/>
        <v>2377558.4</v>
      </c>
      <c r="FX561" s="95">
        <f>119-119</f>
        <v>0</v>
      </c>
      <c r="FY561" s="95">
        <f t="shared" ref="FY561:FZ561" si="379">119-119</f>
        <v>0</v>
      </c>
      <c r="FZ561" s="95">
        <f t="shared" si="379"/>
        <v>0</v>
      </c>
      <c r="GA561" s="93">
        <f t="shared" ref="GA561:GA573" si="380">$F561*FX561</f>
        <v>0</v>
      </c>
      <c r="GB561" s="93">
        <f t="shared" ref="GB561:GB573" si="381">$G561*FY561</f>
        <v>0</v>
      </c>
      <c r="GC561" s="93">
        <f t="shared" ref="GC561:GC573" si="382">$H561*FZ561</f>
        <v>0</v>
      </c>
      <c r="GD561" s="93">
        <f t="shared" ref="GD561:GD573" si="383">$I561*FX561</f>
        <v>0</v>
      </c>
      <c r="GE561" s="93">
        <f t="shared" ref="GE561:GE573" si="384">$J561*FY561</f>
        <v>0</v>
      </c>
      <c r="GF561" s="93">
        <f t="shared" ref="GF561:GF573" si="385">$K561*FZ561</f>
        <v>0</v>
      </c>
      <c r="GG561" s="93">
        <f t="shared" ref="GG561:GG573" si="386">$F561*GG$588</f>
        <v>0</v>
      </c>
      <c r="GH561" s="93">
        <f t="shared" ref="GH561:GH573" si="387">$G561*GH$588</f>
        <v>0</v>
      </c>
      <c r="GI561" s="93">
        <f t="shared" ref="GI561:GI573" si="388">$H561*GI$588</f>
        <v>0</v>
      </c>
      <c r="GJ561" s="93">
        <f t="shared" ref="GJ561:GJ573" si="389">$I561*GJ$588</f>
        <v>0</v>
      </c>
      <c r="GK561" s="93">
        <f t="shared" ref="GK561:GK573" si="390">$J561*GK$588</f>
        <v>0</v>
      </c>
      <c r="GL561" s="93">
        <f t="shared" ref="GL561:GL573" si="391">$K561*GL$588</f>
        <v>0</v>
      </c>
      <c r="GM561" s="93">
        <f t="shared" ref="GM561:GM573" si="392">FX561*GG561</f>
        <v>0</v>
      </c>
      <c r="GN561" s="93">
        <f t="shared" si="159"/>
        <v>0</v>
      </c>
      <c r="GO561" s="93">
        <f t="shared" si="159"/>
        <v>0</v>
      </c>
      <c r="GP561" s="93">
        <f t="shared" ref="GP561:GP573" si="393">FX561*GJ561</f>
        <v>0</v>
      </c>
      <c r="GQ561" s="93">
        <f t="shared" si="160"/>
        <v>0</v>
      </c>
      <c r="GR561" s="93">
        <f t="shared" si="160"/>
        <v>0</v>
      </c>
      <c r="GS561" s="743">
        <v>121</v>
      </c>
      <c r="GT561" s="743">
        <v>121</v>
      </c>
      <c r="GU561" s="743">
        <v>121</v>
      </c>
      <c r="GV561" s="93">
        <f t="shared" ref="GV561:GV573" si="394">$F561*GS561</f>
        <v>5961549</v>
      </c>
      <c r="GW561" s="93">
        <f t="shared" ref="GW561:GW573" si="395">$G561*GT561</f>
        <v>6017572</v>
      </c>
      <c r="GX561" s="93">
        <f t="shared" ref="GX561:GX573" si="396">$H561*GU561</f>
        <v>6106144</v>
      </c>
      <c r="GY561" s="93">
        <f t="shared" ref="GY561:GY573" si="397">$I561*GS561</f>
        <v>5267172.3499999996</v>
      </c>
      <c r="GZ561" s="93">
        <f t="shared" ref="GZ561:GZ573" si="398">$J561*GT561</f>
        <v>5347879.3499999996</v>
      </c>
      <c r="HA561" s="93">
        <f t="shared" ref="HA561:HA573" si="399">$K561*GU561</f>
        <v>5443953.3499999996</v>
      </c>
      <c r="HB561" s="93">
        <f t="shared" ref="HB561:HB573" si="400">$F561*HB$588</f>
        <v>49243.8</v>
      </c>
      <c r="HC561" s="93">
        <f t="shared" ref="HC561:HC573" si="401">$G561*HC$588</f>
        <v>51655.37</v>
      </c>
      <c r="HD561" s="93">
        <f t="shared" ref="HD561:HD573" si="402">$H561*HD$588</f>
        <v>54595.87</v>
      </c>
      <c r="HE561" s="93">
        <f t="shared" ref="HE561:HE573" si="403">$I561*HE$588</f>
        <v>22078.85</v>
      </c>
      <c r="HF561" s="93">
        <f t="shared" ref="HF561:HF573" si="404">$J561*HF$588</f>
        <v>19939.900000000001</v>
      </c>
      <c r="HG561" s="93">
        <f t="shared" ref="HG561:HG573" si="405">$K561*HG$588</f>
        <v>19194.189999999999</v>
      </c>
      <c r="HH561" s="93">
        <f t="shared" ref="HH561:HH573" si="406">GS561*HB561</f>
        <v>5958499.7999999998</v>
      </c>
      <c r="HI561" s="93">
        <f t="shared" si="161"/>
        <v>6250299.7699999996</v>
      </c>
      <c r="HJ561" s="93">
        <f t="shared" si="161"/>
        <v>6606100.2699999996</v>
      </c>
      <c r="HK561" s="93">
        <f t="shared" ref="HK561:HK573" si="407">GS561*HE561</f>
        <v>2671540.85</v>
      </c>
      <c r="HL561" s="93">
        <f t="shared" si="162"/>
        <v>2412727.9</v>
      </c>
      <c r="HM561" s="93">
        <f t="shared" si="162"/>
        <v>2322496.9900000002</v>
      </c>
      <c r="HN561" s="743">
        <v>253</v>
      </c>
      <c r="HO561" s="743">
        <v>253</v>
      </c>
      <c r="HP561" s="743">
        <v>253</v>
      </c>
      <c r="HQ561" s="93">
        <f t="shared" ref="HQ561:HQ573" si="408">$F561*HN561</f>
        <v>12465057</v>
      </c>
      <c r="HR561" s="93">
        <f t="shared" ref="HR561:HR573" si="409">$G561*HO561</f>
        <v>12582196</v>
      </c>
      <c r="HS561" s="93">
        <f t="shared" ref="HS561:HS573" si="410">$H561*HP561</f>
        <v>12767392</v>
      </c>
      <c r="HT561" s="93">
        <f t="shared" ref="HT561:HT573" si="411">$I561*HN561</f>
        <v>11013178.550000001</v>
      </c>
      <c r="HU561" s="93">
        <f t="shared" ref="HU561:HU573" si="412">$J561*HO561</f>
        <v>11181929.550000001</v>
      </c>
      <c r="HV561" s="93">
        <f t="shared" ref="HV561:HV573" si="413">$K561*HP561</f>
        <v>11382811.550000001</v>
      </c>
      <c r="HW561" s="93">
        <f t="shared" ref="HW561:HW573" si="414">$F561*HW$588</f>
        <v>49431.99</v>
      </c>
      <c r="HX561" s="93">
        <f t="shared" ref="HX561:HX573" si="415">$G561*HX$588</f>
        <v>52232.29</v>
      </c>
      <c r="HY561" s="93">
        <f t="shared" ref="HY561:HY573" si="416">$H561*HY$588</f>
        <v>55621.14</v>
      </c>
      <c r="HZ561" s="93">
        <f t="shared" ref="HZ561:HZ573" si="417">$I561*HZ$588</f>
        <v>21830.67</v>
      </c>
      <c r="IA561" s="93">
        <f t="shared" ref="IA561:IA573" si="418">$J561*IA$588</f>
        <v>19573.62</v>
      </c>
      <c r="IB561" s="93">
        <f t="shared" ref="IB561:IB573" si="419">$K561*IB$588</f>
        <v>18611.599999999999</v>
      </c>
      <c r="IC561" s="93">
        <f t="shared" ref="IC561:IC573" si="420">HN561*HW561</f>
        <v>12506293.470000001</v>
      </c>
      <c r="ID561" s="93">
        <f t="shared" si="163"/>
        <v>13214769.369999999</v>
      </c>
      <c r="IE561" s="93">
        <f t="shared" si="163"/>
        <v>14072148.42</v>
      </c>
      <c r="IF561" s="93">
        <f t="shared" ref="IF561:IF573" si="421">HN561*HZ561</f>
        <v>5523159.5099999998</v>
      </c>
      <c r="IG561" s="93">
        <f t="shared" si="164"/>
        <v>4952125.8600000003</v>
      </c>
      <c r="IH561" s="93">
        <f t="shared" si="164"/>
        <v>4708734.8</v>
      </c>
      <c r="II561" s="95">
        <v>170</v>
      </c>
      <c r="IJ561" s="95">
        <v>170</v>
      </c>
      <c r="IK561" s="95">
        <v>170</v>
      </c>
      <c r="IL561" s="93">
        <f t="shared" ref="IL561:IL573" si="422">$F561*II561</f>
        <v>8375730</v>
      </c>
      <c r="IM561" s="93">
        <f t="shared" ref="IM561:IM573" si="423">$G561*IJ561</f>
        <v>8454440</v>
      </c>
      <c r="IN561" s="93">
        <f t="shared" ref="IN561:IN573" si="424">$H561*IK561</f>
        <v>8578880</v>
      </c>
      <c r="IO561" s="93">
        <f t="shared" ref="IO561:IO573" si="425">$I561*II561</f>
        <v>7400159.5</v>
      </c>
      <c r="IP561" s="93">
        <f t="shared" ref="IP561:IP573" si="426">$J561*IJ561</f>
        <v>7513549.5</v>
      </c>
      <c r="IQ561" s="93">
        <f t="shared" ref="IQ561:IQ573" si="427">$K561*IK561</f>
        <v>7648529.5</v>
      </c>
      <c r="IR561" s="93">
        <f t="shared" ref="IR561:IR573" si="428">$F561*IR$588</f>
        <v>49307.65</v>
      </c>
      <c r="IS561" s="93">
        <f t="shared" ref="IS561:IS573" si="429">$G561*IS$588</f>
        <v>51851.18</v>
      </c>
      <c r="IT561" s="93">
        <f t="shared" ref="IT561:IT573" si="430">$H561*IT$588</f>
        <v>54942.94</v>
      </c>
      <c r="IU561" s="93">
        <f t="shared" ref="IU561:IU573" si="431">$I561*IU$588</f>
        <v>19970.310000000001</v>
      </c>
      <c r="IV561" s="93">
        <f t="shared" ref="IV561:IV573" si="432">$J561*IV$588</f>
        <v>17963.43</v>
      </c>
      <c r="IW561" s="93">
        <f t="shared" ref="IW561:IW573" si="433">$K561*IW$588</f>
        <v>17054.16</v>
      </c>
      <c r="IX561" s="93">
        <f t="shared" ref="IX561:IX573" si="434">II561*IR561</f>
        <v>8382300.5</v>
      </c>
      <c r="IY561" s="93">
        <f t="shared" si="165"/>
        <v>8814700.5999999996</v>
      </c>
      <c r="IZ561" s="93">
        <f t="shared" si="165"/>
        <v>9340299.8000000007</v>
      </c>
      <c r="JA561" s="93">
        <f t="shared" ref="JA561:JA573" si="435">II561*IU561</f>
        <v>3394952.7</v>
      </c>
      <c r="JB561" s="93">
        <f t="shared" si="166"/>
        <v>3053783.1</v>
      </c>
      <c r="JC561" s="93">
        <f t="shared" si="166"/>
        <v>2899207.2</v>
      </c>
      <c r="JD561" s="95"/>
      <c r="JE561" s="95"/>
      <c r="JF561" s="95"/>
      <c r="JG561" s="93">
        <f t="shared" ref="JG561:JG573" si="436">$F561*JD561</f>
        <v>0</v>
      </c>
      <c r="JH561" s="93">
        <f t="shared" ref="JH561:JH573" si="437">$G561*JE561</f>
        <v>0</v>
      </c>
      <c r="JI561" s="93">
        <f t="shared" ref="JI561:JI573" si="438">$H561*JF561</f>
        <v>0</v>
      </c>
      <c r="JJ561" s="93">
        <f t="shared" ref="JJ561:JJ573" si="439">$I561*JD561</f>
        <v>0</v>
      </c>
      <c r="JK561" s="93">
        <f t="shared" ref="JK561:JK573" si="440">$J561*JE561</f>
        <v>0</v>
      </c>
      <c r="JL561" s="93">
        <f t="shared" ref="JL561:JL573" si="441">$K561*JF561</f>
        <v>0</v>
      </c>
      <c r="JM561" s="93">
        <f t="shared" ref="JM561:JM573" si="442">$F561*JM$588</f>
        <v>49259.58</v>
      </c>
      <c r="JN561" s="93">
        <f t="shared" ref="JN561:JN573" si="443">$G561*JN$588</f>
        <v>51703.53</v>
      </c>
      <c r="JO561" s="93">
        <f t="shared" ref="JO561:JO573" si="444">$H561*JO$588</f>
        <v>54690.98</v>
      </c>
      <c r="JP561" s="93">
        <f t="shared" ref="JP561:JP573" si="445">$I561*JP$588</f>
        <v>28588.55</v>
      </c>
      <c r="JQ561" s="93">
        <f t="shared" ref="JQ561:JQ573" si="446">$J561*JQ$588</f>
        <v>25753.84</v>
      </c>
      <c r="JR561" s="93">
        <f t="shared" ref="JR561:JR573" si="447">$K561*JR$588</f>
        <v>25198.94</v>
      </c>
      <c r="JS561" s="93">
        <f t="shared" ref="JS561:JS573" si="448">JD561*JM561</f>
        <v>0</v>
      </c>
      <c r="JT561" s="93">
        <f t="shared" si="167"/>
        <v>0</v>
      </c>
      <c r="JU561" s="93">
        <f t="shared" si="167"/>
        <v>0</v>
      </c>
      <c r="JV561" s="93">
        <f t="shared" ref="JV561:JV573" si="449">JD561*JP561</f>
        <v>0</v>
      </c>
      <c r="JW561" s="93">
        <f t="shared" si="168"/>
        <v>0</v>
      </c>
      <c r="JX561" s="93">
        <f t="shared" si="168"/>
        <v>0</v>
      </c>
      <c r="JY561" s="95">
        <v>202</v>
      </c>
      <c r="JZ561" s="95">
        <v>202</v>
      </c>
      <c r="KA561" s="95">
        <v>202</v>
      </c>
      <c r="KB561" s="93">
        <f t="shared" ref="KB561:KB573" si="450">$F561*JY561</f>
        <v>9952338</v>
      </c>
      <c r="KC561" s="93">
        <f t="shared" ref="KC561:KC573" si="451">$G561*JZ561</f>
        <v>10045864</v>
      </c>
      <c r="KD561" s="93">
        <f t="shared" ref="KD561:KD573" si="452">$H561*KA561</f>
        <v>10193728</v>
      </c>
      <c r="KE561" s="93">
        <f t="shared" ref="KE561:KE573" si="453">$I561*JY561</f>
        <v>8793130.6999999993</v>
      </c>
      <c r="KF561" s="93">
        <f t="shared" ref="KF561:KF573" si="454">$J561*JZ561</f>
        <v>8927864.6999999993</v>
      </c>
      <c r="KG561" s="93">
        <f t="shared" ref="KG561:KG573" si="455">$K561*KA561</f>
        <v>9088252.6999999993</v>
      </c>
      <c r="KH561" s="93">
        <f t="shared" ref="KH561:KH573" si="456">$F561*KH$588</f>
        <v>49446.080000000002</v>
      </c>
      <c r="KI561" s="93">
        <f t="shared" ref="KI561:KI573" si="457">$G561*KI$588</f>
        <v>52278.04</v>
      </c>
      <c r="KJ561" s="93">
        <f t="shared" ref="KJ561:KJ573" si="458">$H561*KJ$588</f>
        <v>55700.14</v>
      </c>
      <c r="KK561" s="93">
        <f t="shared" ref="KK561:KK573" si="459">$I561*KK$588</f>
        <v>19180.28</v>
      </c>
      <c r="KL561" s="93">
        <f t="shared" ref="KL561:KL573" si="460">$J561*KL$588</f>
        <v>17390.8</v>
      </c>
      <c r="KM561" s="93">
        <f t="shared" ref="KM561:KM573" si="461">$K561*KM$588</f>
        <v>16559.669999999998</v>
      </c>
      <c r="KN561" s="93">
        <f t="shared" ref="KN561:KN573" si="462">JY561*KH561</f>
        <v>9988108.1600000001</v>
      </c>
      <c r="KO561" s="93">
        <f t="shared" si="169"/>
        <v>10560164.08</v>
      </c>
      <c r="KP561" s="93">
        <f t="shared" si="169"/>
        <v>11251428.279999999</v>
      </c>
      <c r="KQ561" s="93">
        <f t="shared" ref="KQ561:KQ573" si="463">JY561*KK561</f>
        <v>3874416.56</v>
      </c>
      <c r="KR561" s="93">
        <f t="shared" si="170"/>
        <v>3512941.6</v>
      </c>
      <c r="KS561" s="93">
        <f t="shared" si="170"/>
        <v>3345053.34</v>
      </c>
      <c r="KT561" s="95">
        <v>274</v>
      </c>
      <c r="KU561" s="95">
        <v>274</v>
      </c>
      <c r="KV561" s="95">
        <v>274</v>
      </c>
      <c r="KW561" s="93">
        <f t="shared" ref="KW561:KW573" si="464">$F561*KT561</f>
        <v>13499706</v>
      </c>
      <c r="KX561" s="93">
        <f t="shared" ref="KX561:KX573" si="465">$G561*KU561</f>
        <v>13626568</v>
      </c>
      <c r="KY561" s="93">
        <f t="shared" ref="KY561:KY573" si="466">$H561*KV561</f>
        <v>13827136</v>
      </c>
      <c r="KZ561" s="93">
        <f t="shared" ref="KZ561:KZ573" si="467">$I561*KT561</f>
        <v>11927315.9</v>
      </c>
      <c r="LA561" s="93">
        <f t="shared" ref="LA561:LA573" si="468">$J561*KU561</f>
        <v>12110073.9</v>
      </c>
      <c r="LB561" s="93">
        <f t="shared" ref="LB561:LB573" si="469">$K561*KV561</f>
        <v>12327629.9</v>
      </c>
      <c r="LC561" s="93">
        <f t="shared" ref="LC561:LC573" si="470">$F561*LC$588</f>
        <v>49330.93</v>
      </c>
      <c r="LD561" s="93">
        <f t="shared" ref="LD561:LD573" si="471">$G561*LD$588</f>
        <v>51922.86</v>
      </c>
      <c r="LE561" s="93">
        <f t="shared" ref="LE561:LE573" si="472">$H561*LE$588</f>
        <v>55070.67</v>
      </c>
      <c r="LF561" s="93">
        <f t="shared" ref="LF561:LF573" si="473">$I561*LF$588</f>
        <v>17258.28</v>
      </c>
      <c r="LG561" s="93">
        <f t="shared" ref="LG561:LG573" si="474">$J561*LG$588</f>
        <v>15770.33</v>
      </c>
      <c r="LH561" s="93">
        <f t="shared" ref="LH561:LH573" si="475">$K561*LH$588</f>
        <v>15214.01</v>
      </c>
      <c r="LI561" s="93">
        <f t="shared" ref="LI561:LI573" si="476">KT561*LC561</f>
        <v>13516674.82</v>
      </c>
      <c r="LJ561" s="93">
        <f t="shared" si="171"/>
        <v>14226863.640000001</v>
      </c>
      <c r="LK561" s="93">
        <f t="shared" si="171"/>
        <v>15089363.58</v>
      </c>
      <c r="LL561" s="93">
        <f t="shared" ref="LL561:LL573" si="477">KT561*LF561</f>
        <v>4728768.72</v>
      </c>
      <c r="LM561" s="93">
        <f t="shared" si="172"/>
        <v>4321070.42</v>
      </c>
      <c r="LN561" s="93">
        <f t="shared" si="172"/>
        <v>4168638.74</v>
      </c>
      <c r="LO561" s="95"/>
      <c r="LP561" s="95"/>
      <c r="LQ561" s="95"/>
      <c r="LR561" s="93">
        <f t="shared" ref="LR561:LR573" si="478">$F561*LO561</f>
        <v>0</v>
      </c>
      <c r="LS561" s="93">
        <f t="shared" ref="LS561:LS573" si="479">$G561*LP561</f>
        <v>0</v>
      </c>
      <c r="LT561" s="93">
        <f t="shared" ref="LT561:LT573" si="480">$H561*LQ561</f>
        <v>0</v>
      </c>
      <c r="LU561" s="93">
        <f t="shared" ref="LU561:LU573" si="481">$I561*LO561</f>
        <v>0</v>
      </c>
      <c r="LV561" s="93">
        <f t="shared" ref="LV561:LV573" si="482">$J561*LP561</f>
        <v>0</v>
      </c>
      <c r="LW561" s="93">
        <f t="shared" ref="LW561:LW573" si="483">$K561*LQ561</f>
        <v>0</v>
      </c>
      <c r="LX561" s="93">
        <f t="shared" ref="LX561:LX573" si="484">$F561*LX$588</f>
        <v>49331.839999999997</v>
      </c>
      <c r="LY561" s="93">
        <f t="shared" ref="LY561:LY573" si="485">$G561*LY$588</f>
        <v>51925.82</v>
      </c>
      <c r="LZ561" s="93">
        <f t="shared" ref="LZ561:LZ573" si="486">$H561*LZ$588</f>
        <v>55075.839999999997</v>
      </c>
      <c r="MA561" s="93">
        <f t="shared" ref="MA561:MA573" si="487">$I561*MA$588</f>
        <v>24735.46</v>
      </c>
      <c r="MB561" s="93">
        <f t="shared" ref="MB561:MB573" si="488">$J561*MB$588</f>
        <v>22322.25</v>
      </c>
      <c r="MC561" s="93">
        <f t="shared" ref="MC561:MC573" si="489">$K561*MC$588</f>
        <v>21612.36</v>
      </c>
      <c r="MD561" s="93">
        <f t="shared" ref="MD561:MD573" si="490">LO561*LX561</f>
        <v>0</v>
      </c>
      <c r="ME561" s="93">
        <f t="shared" si="173"/>
        <v>0</v>
      </c>
      <c r="MF561" s="93">
        <f t="shared" si="173"/>
        <v>0</v>
      </c>
      <c r="MG561" s="93">
        <f t="shared" ref="MG561:MG573" si="491">LO561*MA561</f>
        <v>0</v>
      </c>
      <c r="MH561" s="93">
        <f t="shared" si="174"/>
        <v>0</v>
      </c>
      <c r="MI561" s="93">
        <f t="shared" si="174"/>
        <v>0</v>
      </c>
      <c r="MJ561" s="743">
        <v>151</v>
      </c>
      <c r="MK561" s="743">
        <v>151</v>
      </c>
      <c r="ML561" s="743">
        <v>151</v>
      </c>
      <c r="MM561" s="93">
        <f t="shared" ref="MM561:MM573" si="492">$F561*MJ561</f>
        <v>7439619</v>
      </c>
      <c r="MN561" s="93">
        <f t="shared" ref="MN561:MN573" si="493">$G561*MK561</f>
        <v>7509532</v>
      </c>
      <c r="MO561" s="93">
        <f t="shared" ref="MO561:MO573" si="494">$H561*ML561</f>
        <v>7620064</v>
      </c>
      <c r="MP561" s="93">
        <f t="shared" ref="MP561:MP573" si="495">$I561*MJ561</f>
        <v>6573082.8499999996</v>
      </c>
      <c r="MQ561" s="93">
        <f t="shared" ref="MQ561:MQ573" si="496">$J561*MK561</f>
        <v>6673799.8499999996</v>
      </c>
      <c r="MR561" s="93">
        <f t="shared" ref="MR561:MR573" si="497">$K561*ML561</f>
        <v>6793693.8499999996</v>
      </c>
      <c r="MS561" s="93">
        <f t="shared" ref="MS561:MS573" si="498">$F561*MS$588</f>
        <v>49408.72</v>
      </c>
      <c r="MT561" s="93">
        <f t="shared" ref="MT561:MT573" si="499">$G561*MT$588</f>
        <v>52161.71</v>
      </c>
      <c r="MU561" s="93">
        <f t="shared" ref="MU561:MU573" si="500">$H561*MU$588</f>
        <v>55494.17</v>
      </c>
      <c r="MV561" s="93">
        <f t="shared" ref="MV561:MV573" si="501">$I561*MV$588</f>
        <v>28590.400000000001</v>
      </c>
      <c r="MW561" s="93">
        <f t="shared" ref="MW561:MW573" si="502">$J561*MW$588</f>
        <v>25190.63</v>
      </c>
      <c r="MX561" s="93">
        <f t="shared" ref="MX561:MX573" si="503">$K561*MX$588</f>
        <v>23906.23</v>
      </c>
      <c r="MY561" s="93">
        <f t="shared" ref="MY561:MY573" si="504">MJ561*MS561</f>
        <v>7460716.7199999997</v>
      </c>
      <c r="MZ561" s="93">
        <f t="shared" si="175"/>
        <v>7876418.21</v>
      </c>
      <c r="NA561" s="93">
        <f t="shared" si="175"/>
        <v>8379619.6699999999</v>
      </c>
      <c r="NB561" s="93">
        <f t="shared" ref="NB561:NB573" si="505">MJ561*MV561</f>
        <v>4317150.4000000004</v>
      </c>
      <c r="NC561" s="93">
        <f t="shared" si="176"/>
        <v>3803785.13</v>
      </c>
      <c r="ND561" s="93">
        <f t="shared" si="176"/>
        <v>3609840.73</v>
      </c>
      <c r="NE561" s="743">
        <v>264</v>
      </c>
      <c r="NF561" s="743">
        <v>264</v>
      </c>
      <c r="NG561" s="743">
        <v>264</v>
      </c>
      <c r="NH561" s="93">
        <f t="shared" ref="NH561:NH573" si="506">$F561*NE561</f>
        <v>13007016</v>
      </c>
      <c r="NI561" s="93">
        <f t="shared" ref="NI561:NI573" si="507">$G561*NF561</f>
        <v>13129248</v>
      </c>
      <c r="NJ561" s="93">
        <f t="shared" ref="NJ561:NJ573" si="508">$H561*NG561</f>
        <v>13322496</v>
      </c>
      <c r="NK561" s="93">
        <f t="shared" ref="NK561:NK573" si="509">$I561*NE561</f>
        <v>11492012.4</v>
      </c>
      <c r="NL561" s="93">
        <f t="shared" ref="NL561:NL573" si="510">$J561*NF561</f>
        <v>11668100.4</v>
      </c>
      <c r="NM561" s="93">
        <f t="shared" ref="NM561:NM573" si="511">$K561*NG561</f>
        <v>11877716.4</v>
      </c>
      <c r="NN561" s="93">
        <f t="shared" ref="NN561:NN573" si="512">$F561*NN$588</f>
        <v>49224.32</v>
      </c>
      <c r="NO561" s="93">
        <f t="shared" ref="NO561:NO573" si="513">$G561*NO$588</f>
        <v>51595.68</v>
      </c>
      <c r="NP561" s="93">
        <f t="shared" ref="NP561:NP573" si="514">$H561*NP$588</f>
        <v>54490.22</v>
      </c>
      <c r="NQ561" s="93">
        <f t="shared" ref="NQ561:NQ573" si="515">$I561*NQ$588</f>
        <v>17742.25</v>
      </c>
      <c r="NR561" s="93">
        <f t="shared" ref="NR561:NR573" si="516">$J561*NR$588</f>
        <v>15936.88</v>
      </c>
      <c r="NS561" s="93">
        <f t="shared" ref="NS561:NS573" si="517">$K561*NS$588</f>
        <v>15239.56</v>
      </c>
      <c r="NT561" s="93">
        <f t="shared" ref="NT561:NT573" si="518">NE561*NN561</f>
        <v>12995220.48</v>
      </c>
      <c r="NU561" s="93">
        <f t="shared" si="177"/>
        <v>13621259.52</v>
      </c>
      <c r="NV561" s="93">
        <f t="shared" si="177"/>
        <v>14385418.08</v>
      </c>
      <c r="NW561" s="93">
        <f t="shared" ref="NW561:NW573" si="519">NE561*NQ561</f>
        <v>4683954</v>
      </c>
      <c r="NX561" s="93">
        <f t="shared" si="178"/>
        <v>4207336.32</v>
      </c>
      <c r="NY561" s="93">
        <f t="shared" si="178"/>
        <v>4023243.84</v>
      </c>
      <c r="NZ561" s="95">
        <v>153</v>
      </c>
      <c r="OA561" s="95">
        <v>153</v>
      </c>
      <c r="OB561" s="95">
        <v>153</v>
      </c>
      <c r="OC561" s="93">
        <f t="shared" ref="OC561:OC573" si="520">$F561*NZ561</f>
        <v>7538157</v>
      </c>
      <c r="OD561" s="93">
        <f t="shared" ref="OD561:OD573" si="521">$G561*OA561</f>
        <v>7608996</v>
      </c>
      <c r="OE561" s="93">
        <f t="shared" ref="OE561:OE573" si="522">$H561*OB561</f>
        <v>7720992</v>
      </c>
      <c r="OF561" s="93">
        <f t="shared" ref="OF561:OF573" si="523">$I561*NZ561</f>
        <v>6660143.5499999998</v>
      </c>
      <c r="OG561" s="93">
        <f t="shared" ref="OG561:OG573" si="524">$J561*OA561</f>
        <v>6762194.5499999998</v>
      </c>
      <c r="OH561" s="93">
        <f t="shared" ref="OH561:OH573" si="525">$K561*OB561</f>
        <v>6883676.5499999998</v>
      </c>
      <c r="OI561" s="93">
        <f t="shared" ref="OI561:OI573" si="526">$F561*OI$588</f>
        <v>49438.559999999998</v>
      </c>
      <c r="OJ561" s="93">
        <f t="shared" ref="OJ561:OJ573" si="527">$G561*OJ$588</f>
        <v>52252.94</v>
      </c>
      <c r="OK561" s="93">
        <f t="shared" ref="OK561:OK573" si="528">$H561*OK$588</f>
        <v>55655.56</v>
      </c>
      <c r="OL561" s="93">
        <f t="shared" ref="OL561:OL573" si="529">$I561*OL$588</f>
        <v>26080.639999999999</v>
      </c>
      <c r="OM561" s="93">
        <f t="shared" ref="OM561:OM573" si="530">$J561*OM$588</f>
        <v>23256.81</v>
      </c>
      <c r="ON561" s="93">
        <f t="shared" ref="ON561:ON573" si="531">$K561*ON$588</f>
        <v>22433.599999999999</v>
      </c>
      <c r="OO561" s="93">
        <f t="shared" ref="OO561:OO573" si="532">NZ561*OI561</f>
        <v>7564099.6799999997</v>
      </c>
      <c r="OP561" s="93">
        <f t="shared" si="179"/>
        <v>7994699.8200000003</v>
      </c>
      <c r="OQ561" s="93">
        <f t="shared" si="179"/>
        <v>8515300.6799999997</v>
      </c>
      <c r="OR561" s="93">
        <f t="shared" ref="OR561:OR573" si="533">NZ561*OL561</f>
        <v>3990337.92</v>
      </c>
      <c r="OS561" s="93">
        <f t="shared" si="180"/>
        <v>3558291.93</v>
      </c>
      <c r="OT561" s="93">
        <f t="shared" si="180"/>
        <v>3432340.8</v>
      </c>
      <c r="OU561" s="95"/>
      <c r="OV561" s="95"/>
      <c r="OW561" s="95"/>
      <c r="OX561" s="93">
        <f t="shared" ref="OX561:OX573" si="534">$F561*OU561</f>
        <v>0</v>
      </c>
      <c r="OY561" s="93">
        <f t="shared" ref="OY561:OY573" si="535">$G561*OV561</f>
        <v>0</v>
      </c>
      <c r="OZ561" s="93">
        <f t="shared" ref="OZ561:OZ573" si="536">$H561*OW561</f>
        <v>0</v>
      </c>
      <c r="PA561" s="93">
        <f t="shared" ref="PA561:PA573" si="537">$I561*OU561</f>
        <v>0</v>
      </c>
      <c r="PB561" s="93">
        <f t="shared" ref="PB561:PB573" si="538">$J561*OV561</f>
        <v>0</v>
      </c>
      <c r="PC561" s="93">
        <f t="shared" ref="PC561:PC573" si="539">$K561*OW561</f>
        <v>0</v>
      </c>
      <c r="PD561" s="93">
        <f t="shared" ref="PD561:PD573" si="540">$F561*PD$588</f>
        <v>49335.199999999997</v>
      </c>
      <c r="PE561" s="93">
        <f t="shared" ref="PE561:PE573" si="541">$G561*PE$588</f>
        <v>51935.31</v>
      </c>
      <c r="PF561" s="93">
        <f t="shared" ref="PF561:PF573" si="542">$H561*PF$588</f>
        <v>55101.22</v>
      </c>
      <c r="PG561" s="93">
        <f t="shared" ref="PG561:PG573" si="543">$I561*PG$588</f>
        <v>20538.330000000002</v>
      </c>
      <c r="PH561" s="93">
        <f t="shared" ref="PH561:PH573" si="544">$J561*PH$588</f>
        <v>18575.41</v>
      </c>
      <c r="PI561" s="93">
        <f t="shared" ref="PI561:PI573" si="545">$K561*PI$588</f>
        <v>17968.54</v>
      </c>
      <c r="PJ561" s="93">
        <f t="shared" ref="PJ561:PJ573" si="546">OU561*PD561</f>
        <v>0</v>
      </c>
      <c r="PK561" s="93">
        <f t="shared" si="181"/>
        <v>0</v>
      </c>
      <c r="PL561" s="93">
        <f t="shared" si="181"/>
        <v>0</v>
      </c>
      <c r="PM561" s="93">
        <f t="shared" ref="PM561:PM573" si="547">OU561*PG561</f>
        <v>0</v>
      </c>
      <c r="PN561" s="93">
        <f t="shared" si="182"/>
        <v>0</v>
      </c>
      <c r="PO561" s="93">
        <f t="shared" si="182"/>
        <v>0</v>
      </c>
      <c r="PP561" s="95">
        <v>152</v>
      </c>
      <c r="PQ561" s="95">
        <v>152</v>
      </c>
      <c r="PR561" s="95">
        <v>152</v>
      </c>
      <c r="PS561" s="93">
        <f t="shared" ref="PS561:PS573" si="548">$F561*PP561</f>
        <v>7488888</v>
      </c>
      <c r="PT561" s="93">
        <f t="shared" ref="PT561:PT573" si="549">$G561*PQ561</f>
        <v>7559264</v>
      </c>
      <c r="PU561" s="93">
        <f t="shared" ref="PU561:PU573" si="550">$H561*PR561</f>
        <v>7670528</v>
      </c>
      <c r="PV561" s="93">
        <f t="shared" ref="PV561:PV573" si="551">$I561*PP561</f>
        <v>6616613.2000000002</v>
      </c>
      <c r="PW561" s="93">
        <f t="shared" ref="PW561:PW573" si="552">$J561*PQ561</f>
        <v>6717997.2000000002</v>
      </c>
      <c r="PX561" s="93">
        <f t="shared" ref="PX561:PX573" si="553">$K561*PR561</f>
        <v>6838685.2000000002</v>
      </c>
      <c r="PY561" s="93">
        <f t="shared" ref="PY561:PY573" si="554">$F561*PY$588</f>
        <v>49451.88</v>
      </c>
      <c r="PZ561" s="93">
        <f t="shared" ref="PZ561:PZ573" si="555">$G561*PZ$588</f>
        <v>52294.58</v>
      </c>
      <c r="QA561" s="93">
        <f t="shared" ref="QA561:QA573" si="556">$H561*QA$588</f>
        <v>55729.37</v>
      </c>
      <c r="QB561" s="93">
        <f t="shared" ref="QB561:QB573" si="557">$I561*QB$588</f>
        <v>23593.75</v>
      </c>
      <c r="QC561" s="93">
        <f t="shared" ref="QC561:QC573" si="558">$J561*QC$588</f>
        <v>21161.15</v>
      </c>
      <c r="QD561" s="93">
        <f t="shared" ref="QD561:QD573" si="559">$K561*QD$588</f>
        <v>20383.54</v>
      </c>
      <c r="QE561" s="93">
        <f t="shared" ref="QE561:QE573" si="560">PP561*PY561</f>
        <v>7516685.7599999998</v>
      </c>
      <c r="QF561" s="93">
        <f t="shared" si="183"/>
        <v>7948776.1600000001</v>
      </c>
      <c r="QG561" s="93">
        <f t="shared" si="183"/>
        <v>8470864.2400000002</v>
      </c>
      <c r="QH561" s="93">
        <f t="shared" ref="QH561:QH573" si="561">PP561*QB561</f>
        <v>3586250</v>
      </c>
      <c r="QI561" s="93">
        <f t="shared" si="184"/>
        <v>3216494.8</v>
      </c>
      <c r="QJ561" s="93">
        <f t="shared" si="184"/>
        <v>3098298.08</v>
      </c>
      <c r="QK561" s="743">
        <v>252</v>
      </c>
      <c r="QL561" s="743">
        <v>252</v>
      </c>
      <c r="QM561" s="743">
        <v>252</v>
      </c>
      <c r="QN561" s="93">
        <f t="shared" ref="QN561:QN573" si="562">$F561*QK561</f>
        <v>12415788</v>
      </c>
      <c r="QO561" s="93">
        <f t="shared" ref="QO561:QO573" si="563">$G561*QL561</f>
        <v>12532464</v>
      </c>
      <c r="QP561" s="93">
        <f t="shared" ref="QP561:QP573" si="564">$H561*QM561</f>
        <v>12716928</v>
      </c>
      <c r="QQ561" s="93">
        <f t="shared" ref="QQ561:QQ573" si="565">$I561*QK561</f>
        <v>10969648.199999999</v>
      </c>
      <c r="QR561" s="93">
        <f t="shared" ref="QR561:QR573" si="566">$J561*QL561</f>
        <v>11137732.199999999</v>
      </c>
      <c r="QS561" s="93">
        <f t="shared" ref="QS561:QS573" si="567">$K561*QM561</f>
        <v>11337820.199999999</v>
      </c>
      <c r="QT561" s="93">
        <f t="shared" ref="QT561:QT573" si="568">$F561*QT$588</f>
        <v>49297.93</v>
      </c>
      <c r="QU561" s="93">
        <f t="shared" ref="QU561:QU573" si="569">$G561*QU$588</f>
        <v>51821.11</v>
      </c>
      <c r="QV561" s="93">
        <f t="shared" ref="QV561:QV573" si="570">$H561*QV$588</f>
        <v>54889.73</v>
      </c>
      <c r="QW561" s="93">
        <f t="shared" ref="QW561:QW573" si="571">$I561*QW$588</f>
        <v>21926.82</v>
      </c>
      <c r="QX561" s="93">
        <f t="shared" ref="QX561:QX573" si="572">$J561*QX$588</f>
        <v>19688.3</v>
      </c>
      <c r="QY561" s="93">
        <f t="shared" ref="QY561:QY573" si="573">$K561*QY$588</f>
        <v>18671.740000000002</v>
      </c>
      <c r="QZ561" s="93">
        <f t="shared" ref="QZ561:QZ573" si="574">QK561*QT561</f>
        <v>12423078.359999999</v>
      </c>
      <c r="RA561" s="93">
        <f t="shared" si="185"/>
        <v>13058919.720000001</v>
      </c>
      <c r="RB561" s="93">
        <f t="shared" si="185"/>
        <v>13832211.960000001</v>
      </c>
      <c r="RC561" s="93">
        <f t="shared" ref="RC561:RC573" si="575">QK561*QW561</f>
        <v>5525558.6399999997</v>
      </c>
      <c r="RD561" s="93">
        <f t="shared" si="186"/>
        <v>4961451.5999999996</v>
      </c>
      <c r="RE561" s="93">
        <f t="shared" si="186"/>
        <v>4705278.4800000004</v>
      </c>
      <c r="RF561" s="743">
        <v>344</v>
      </c>
      <c r="RG561" s="743">
        <v>344</v>
      </c>
      <c r="RH561" s="743">
        <v>344</v>
      </c>
      <c r="RI561" s="93">
        <f t="shared" ref="RI561:RI573" si="576">$F561*RF561</f>
        <v>16948536</v>
      </c>
      <c r="RJ561" s="93">
        <f t="shared" ref="RJ561:RJ573" si="577">$G561*RG561</f>
        <v>17107808</v>
      </c>
      <c r="RK561" s="93">
        <f t="shared" ref="RK561:RK573" si="578">$H561*RH561</f>
        <v>17359616</v>
      </c>
      <c r="RL561" s="93">
        <f t="shared" ref="RL561:RL573" si="579">$I561*RF561</f>
        <v>14974440.4</v>
      </c>
      <c r="RM561" s="93">
        <f t="shared" ref="RM561:RM573" si="580">$J561*RG561</f>
        <v>15203888.4</v>
      </c>
      <c r="RN561" s="93">
        <f t="shared" ref="RN561:RN573" si="581">$K561*RH561</f>
        <v>15477024.4</v>
      </c>
      <c r="RO561" s="93">
        <f t="shared" ref="RO561:RO573" si="582">$F561*RO$588</f>
        <v>49369.38</v>
      </c>
      <c r="RP561" s="93">
        <f t="shared" ref="RP561:RP573" si="583">$G561*RP$588</f>
        <v>52041</v>
      </c>
      <c r="RQ561" s="93">
        <f t="shared" ref="RQ561:RQ573" si="584">$H561*RQ$588</f>
        <v>55279.68</v>
      </c>
      <c r="RR561" s="93">
        <f t="shared" ref="RR561:RR573" si="585">$I561*RR$588</f>
        <v>16194.59</v>
      </c>
      <c r="RS561" s="93">
        <f t="shared" ref="RS561:RS573" si="586">$J561*RS$588</f>
        <v>14615.28</v>
      </c>
      <c r="RT561" s="93">
        <f t="shared" ref="RT561:RT573" si="587">$K561*RT$588</f>
        <v>13836.69</v>
      </c>
      <c r="RU561" s="93">
        <f t="shared" ref="RU561:RU573" si="588">RF561*RO561</f>
        <v>16983066.719999999</v>
      </c>
      <c r="RV561" s="93">
        <f t="shared" si="187"/>
        <v>17902104</v>
      </c>
      <c r="RW561" s="93">
        <f t="shared" si="187"/>
        <v>19016209.920000002</v>
      </c>
      <c r="RX561" s="93">
        <f t="shared" ref="RX561:RX573" si="589">RF561*RR561</f>
        <v>5570938.96</v>
      </c>
      <c r="RY561" s="93">
        <f t="shared" si="188"/>
        <v>5027656.32</v>
      </c>
      <c r="RZ561" s="93">
        <f t="shared" si="188"/>
        <v>4759821.3600000003</v>
      </c>
      <c r="SA561" s="743">
        <v>98</v>
      </c>
      <c r="SB561" s="743">
        <v>98</v>
      </c>
      <c r="SC561" s="743">
        <v>98</v>
      </c>
      <c r="SD561" s="93">
        <f t="shared" ref="SD561:SD573" si="590">$F561*SA561</f>
        <v>4828362</v>
      </c>
      <c r="SE561" s="93">
        <f t="shared" ref="SE561:SE573" si="591">$G561*SB561</f>
        <v>4873736</v>
      </c>
      <c r="SF561" s="93">
        <f t="shared" ref="SF561:SF573" si="592">$H561*SC561</f>
        <v>4945472</v>
      </c>
      <c r="SG561" s="93">
        <f t="shared" ref="SG561:SG573" si="593">$I561*SA561</f>
        <v>4265974.3</v>
      </c>
      <c r="SH561" s="93">
        <f t="shared" ref="SH561:SH573" si="594">$J561*SB561</f>
        <v>4331340.3</v>
      </c>
      <c r="SI561" s="93">
        <f t="shared" ref="SI561:SI573" si="595">$K561*SC561</f>
        <v>4409152.3</v>
      </c>
      <c r="SJ561" s="93">
        <f t="shared" ref="SJ561:SJ573" si="596">$F561*SJ$588</f>
        <v>49114.84</v>
      </c>
      <c r="SK561" s="93">
        <f t="shared" ref="SK561:SK573" si="597">$G561*SK$588</f>
        <v>51257.72</v>
      </c>
      <c r="SL561" s="93">
        <f t="shared" ref="SL561:SL573" si="598">$H561*SL$588</f>
        <v>53897.3</v>
      </c>
      <c r="SM561" s="93">
        <f t="shared" ref="SM561:SM573" si="599">$I561*SM$588</f>
        <v>20254.13</v>
      </c>
      <c r="SN561" s="93">
        <f t="shared" ref="SN561:SN573" si="600">$J561*SN$588</f>
        <v>18084.68</v>
      </c>
      <c r="SO561" s="93">
        <f t="shared" ref="SO561:SO573" si="601">$K561*SO$588</f>
        <v>17269.11</v>
      </c>
      <c r="SP561" s="93">
        <f t="shared" ref="SP561:SP573" si="602">SA561*SJ561</f>
        <v>4813254.32</v>
      </c>
      <c r="SQ561" s="93">
        <f t="shared" si="189"/>
        <v>5023256.5599999996</v>
      </c>
      <c r="SR561" s="93">
        <f t="shared" si="189"/>
        <v>5281935.4000000004</v>
      </c>
      <c r="SS561" s="93">
        <f t="shared" ref="SS561:SS573" si="603">SA561*SM561</f>
        <v>1984904.74</v>
      </c>
      <c r="ST561" s="93">
        <f t="shared" si="190"/>
        <v>1772298.64</v>
      </c>
      <c r="SU561" s="93">
        <f t="shared" si="190"/>
        <v>1692372.78</v>
      </c>
      <c r="SV561" s="743">
        <f>92-1</f>
        <v>91</v>
      </c>
      <c r="SW561" s="743">
        <f t="shared" ref="SW561:SX561" si="604">92-1</f>
        <v>91</v>
      </c>
      <c r="SX561" s="743">
        <f t="shared" si="604"/>
        <v>91</v>
      </c>
      <c r="SY561" s="93">
        <f t="shared" ref="SY561:SY573" si="605">$F561*SV561</f>
        <v>4483479</v>
      </c>
      <c r="SZ561" s="93">
        <f t="shared" ref="SZ561:SZ573" si="606">$G561*SW561</f>
        <v>4525612</v>
      </c>
      <c r="TA561" s="93">
        <f t="shared" ref="TA561:TA573" si="607">$H561*SX561</f>
        <v>4592224</v>
      </c>
      <c r="TB561" s="93">
        <f t="shared" ref="TB561:TB573" si="608">$I561*SV561</f>
        <v>3961261.85</v>
      </c>
      <c r="TC561" s="93">
        <f t="shared" ref="TC561:TC573" si="609">$J561*SW561</f>
        <v>4021958.85</v>
      </c>
      <c r="TD561" s="93">
        <f t="shared" ref="TD561:TD573" si="610">$K561*SX561</f>
        <v>4094212.85</v>
      </c>
      <c r="TE561" s="93">
        <f t="shared" ref="TE561:TE573" si="611">$F561*TE$588</f>
        <v>49449.75</v>
      </c>
      <c r="TF561" s="93">
        <f t="shared" ref="TF561:TF573" si="612">$G561*TF$588</f>
        <v>52287.5</v>
      </c>
      <c r="TG561" s="93">
        <f t="shared" ref="TG561:TG573" si="613">$H561*TG$588</f>
        <v>55717.29</v>
      </c>
      <c r="TH561" s="93">
        <f t="shared" ref="TH561:TH573" si="614">$I561*TH$588</f>
        <v>21266.49</v>
      </c>
      <c r="TI561" s="93">
        <f t="shared" ref="TI561:TI573" si="615">$J561*TI$588</f>
        <v>19124.810000000001</v>
      </c>
      <c r="TJ561" s="93">
        <f t="shared" ref="TJ561:TJ573" si="616">$K561*TJ$588</f>
        <v>18434.73</v>
      </c>
      <c r="TK561" s="93">
        <f t="shared" ref="TK561:TK573" si="617">SV561*TE561</f>
        <v>4499927.25</v>
      </c>
      <c r="TL561" s="93">
        <f t="shared" si="191"/>
        <v>4758162.5</v>
      </c>
      <c r="TM561" s="93">
        <f t="shared" si="191"/>
        <v>5070273.3899999997</v>
      </c>
      <c r="TN561" s="93">
        <f t="shared" ref="TN561:TN573" si="618">SV561*TH561</f>
        <v>1935250.59</v>
      </c>
      <c r="TO561" s="93">
        <f t="shared" si="192"/>
        <v>1740357.71</v>
      </c>
      <c r="TP561" s="93">
        <f t="shared" si="192"/>
        <v>1677560.43</v>
      </c>
      <c r="TQ561" s="743">
        <v>265</v>
      </c>
      <c r="TR561" s="743">
        <v>265</v>
      </c>
      <c r="TS561" s="743">
        <v>265</v>
      </c>
      <c r="TT561" s="93">
        <f t="shared" ref="TT561:TT573" si="619">$F561*TQ561</f>
        <v>13056285</v>
      </c>
      <c r="TU561" s="93">
        <f t="shared" ref="TU561:TU573" si="620">$G561*TR561</f>
        <v>13178980</v>
      </c>
      <c r="TV561" s="93">
        <f t="shared" ref="TV561:TV573" si="621">$H561*TS561</f>
        <v>13372960</v>
      </c>
      <c r="TW561" s="93">
        <f t="shared" ref="TW561:TW573" si="622">$I561*TQ561</f>
        <v>11535542.75</v>
      </c>
      <c r="TX561" s="93">
        <f t="shared" ref="TX561:TX573" si="623">$J561*TR561</f>
        <v>11712297.75</v>
      </c>
      <c r="TY561" s="93">
        <f t="shared" ref="TY561:TY573" si="624">$K561*TS561</f>
        <v>11922707.75</v>
      </c>
      <c r="TZ561" s="93">
        <f t="shared" ref="TZ561:TZ573" si="625">$F561*TZ$588</f>
        <v>49369.63</v>
      </c>
      <c r="UA561" s="93">
        <f t="shared" ref="UA561:UA573" si="626">$G561*UA$588</f>
        <v>52041.63</v>
      </c>
      <c r="UB561" s="93">
        <f t="shared" ref="UB561:UB573" si="627">$H561*UB$588</f>
        <v>55281.47</v>
      </c>
      <c r="UC561" s="93">
        <f t="shared" ref="UC561:UC573" si="628">$I561*UC$588</f>
        <v>22493.51</v>
      </c>
      <c r="UD561" s="93">
        <f t="shared" ref="UD561:UD573" si="629">$J561*UD$588</f>
        <v>20131.46</v>
      </c>
      <c r="UE561" s="93">
        <f t="shared" ref="UE561:UE573" si="630">$K561*UE$588</f>
        <v>19207.03</v>
      </c>
      <c r="UF561" s="93">
        <f t="shared" ref="UF561:UF573" si="631">TQ561*TZ561</f>
        <v>13082951.949999999</v>
      </c>
      <c r="UG561" s="93">
        <f t="shared" si="193"/>
        <v>13791031.949999999</v>
      </c>
      <c r="UH561" s="93">
        <f t="shared" si="193"/>
        <v>14649589.550000001</v>
      </c>
      <c r="UI561" s="93">
        <f t="shared" ref="UI561:UI573" si="632">TQ561*UC561</f>
        <v>5960780.1500000004</v>
      </c>
      <c r="UJ561" s="93">
        <f t="shared" si="194"/>
        <v>5334836.9000000004</v>
      </c>
      <c r="UK561" s="93">
        <f t="shared" si="194"/>
        <v>5089862.95</v>
      </c>
      <c r="UL561" s="743">
        <v>174</v>
      </c>
      <c r="UM561" s="743">
        <v>174</v>
      </c>
      <c r="UN561" s="743">
        <v>174</v>
      </c>
      <c r="UO561" s="93">
        <f t="shared" ref="UO561:UO573" si="633">$F561*UL561</f>
        <v>8572806</v>
      </c>
      <c r="UP561" s="93">
        <f t="shared" ref="UP561:UP573" si="634">$G561*UM561</f>
        <v>8653368</v>
      </c>
      <c r="UQ561" s="93">
        <f t="shared" ref="UQ561:UQ573" si="635">$H561*UN561</f>
        <v>8780736</v>
      </c>
      <c r="UR561" s="93">
        <f t="shared" ref="UR561:UR573" si="636">$I561*UL561</f>
        <v>7574280.9000000004</v>
      </c>
      <c r="US561" s="93">
        <f t="shared" ref="US561:US573" si="637">$J561*UM561</f>
        <v>7690338.9000000004</v>
      </c>
      <c r="UT561" s="93">
        <f t="shared" ref="UT561:UT573" si="638">$K561*UN561</f>
        <v>7828494.9000000004</v>
      </c>
      <c r="UU561" s="93">
        <f t="shared" ref="UU561:UU573" si="639">$F561*UU$588</f>
        <v>49433.08</v>
      </c>
      <c r="UV561" s="93">
        <f t="shared" ref="UV561:UV573" si="640">$G561*UV$588</f>
        <v>52235.95</v>
      </c>
      <c r="UW561" s="93">
        <f t="shared" ref="UW561:UW573" si="641">$H561*UW$588</f>
        <v>55627.88</v>
      </c>
      <c r="UX561" s="93">
        <f t="shared" ref="UX561:UX573" si="642">$I561*UX$588</f>
        <v>22472.42</v>
      </c>
      <c r="UY561" s="93">
        <f t="shared" ref="UY561:UY573" si="643">$J561*UY$588</f>
        <v>20324.75</v>
      </c>
      <c r="UZ561" s="93">
        <f t="shared" ref="UZ561:UZ573" si="644">$K561*UZ$588</f>
        <v>19209.55</v>
      </c>
      <c r="VA561" s="93">
        <f t="shared" ref="VA561:VA573" si="645">UL561*UU561</f>
        <v>8601355.9199999999</v>
      </c>
      <c r="VB561" s="93">
        <f t="shared" si="195"/>
        <v>9089055.3000000007</v>
      </c>
      <c r="VC561" s="93">
        <f t="shared" si="195"/>
        <v>9679251.1199999992</v>
      </c>
      <c r="VD561" s="93">
        <f t="shared" ref="VD561:VD573" si="646">UL561*UX561</f>
        <v>3910201.08</v>
      </c>
      <c r="VE561" s="93">
        <f t="shared" si="196"/>
        <v>3536506.5</v>
      </c>
      <c r="VF561" s="93">
        <f t="shared" si="196"/>
        <v>3342461.7</v>
      </c>
      <c r="VG561" s="95">
        <f>145-145</f>
        <v>0</v>
      </c>
      <c r="VH561" s="95">
        <f t="shared" ref="VH561:VI561" si="647">145-145</f>
        <v>0</v>
      </c>
      <c r="VI561" s="95">
        <f t="shared" si="647"/>
        <v>0</v>
      </c>
      <c r="VJ561" s="93">
        <f t="shared" ref="VJ561:VJ573" si="648">$F561*VG561</f>
        <v>0</v>
      </c>
      <c r="VK561" s="93">
        <f t="shared" ref="VK561:VK573" si="649">$G561*VH561</f>
        <v>0</v>
      </c>
      <c r="VL561" s="93">
        <f t="shared" ref="VL561:VL573" si="650">$H561*VI561</f>
        <v>0</v>
      </c>
      <c r="VM561" s="93">
        <f t="shared" ref="VM561:VM573" si="651">$I561*VG561</f>
        <v>0</v>
      </c>
      <c r="VN561" s="93">
        <f t="shared" ref="VN561:VN573" si="652">$J561*VH561</f>
        <v>0</v>
      </c>
      <c r="VO561" s="93">
        <f t="shared" ref="VO561:VO573" si="653">$K561*VI561</f>
        <v>0</v>
      </c>
      <c r="VP561" s="93">
        <f t="shared" ref="VP561:VP573" si="654">$F561*VP$588</f>
        <v>0</v>
      </c>
      <c r="VQ561" s="93">
        <f t="shared" ref="VQ561:VQ573" si="655">$G561*VQ$588</f>
        <v>0</v>
      </c>
      <c r="VR561" s="93">
        <f t="shared" ref="VR561:VR573" si="656">$H561*VR$588</f>
        <v>0</v>
      </c>
      <c r="VS561" s="93">
        <f t="shared" ref="VS561:VS573" si="657">$I561*VS$588</f>
        <v>0</v>
      </c>
      <c r="VT561" s="93">
        <f t="shared" ref="VT561:VT573" si="658">$J561*VT$588</f>
        <v>0</v>
      </c>
      <c r="VU561" s="93">
        <f t="shared" ref="VU561:VU573" si="659">$K561*VU$588</f>
        <v>0</v>
      </c>
      <c r="VV561" s="93">
        <f t="shared" ref="VV561:VV573" si="660">VG561*VP561</f>
        <v>0</v>
      </c>
      <c r="VW561" s="93">
        <f t="shared" si="198"/>
        <v>0</v>
      </c>
      <c r="VX561" s="93">
        <f t="shared" si="198"/>
        <v>0</v>
      </c>
      <c r="VY561" s="93">
        <f t="shared" ref="VY561:VY573" si="661">VG561*VS561</f>
        <v>0</v>
      </c>
      <c r="VZ561" s="93">
        <f t="shared" si="199"/>
        <v>0</v>
      </c>
      <c r="WA561" s="93">
        <f t="shared" si="199"/>
        <v>0</v>
      </c>
      <c r="WB561" s="95">
        <v>142</v>
      </c>
      <c r="WC561" s="95">
        <v>142</v>
      </c>
      <c r="WD561" s="95">
        <v>142</v>
      </c>
      <c r="WE561" s="93">
        <f t="shared" ref="WE561:WE573" si="662">$F561*WB561</f>
        <v>6996198</v>
      </c>
      <c r="WF561" s="93">
        <f t="shared" ref="WF561:WF573" si="663">$G561*WC561</f>
        <v>7061944</v>
      </c>
      <c r="WG561" s="93">
        <f t="shared" ref="WG561:WG573" si="664">$H561*WD561</f>
        <v>7165888</v>
      </c>
      <c r="WH561" s="93">
        <f t="shared" ref="WH561:WH573" si="665">$I561*WB561</f>
        <v>6181309.7000000002</v>
      </c>
      <c r="WI561" s="93">
        <f t="shared" ref="WI561:WI573" si="666">$J561*WC561</f>
        <v>6276023.7000000002</v>
      </c>
      <c r="WJ561" s="93">
        <f t="shared" ref="WJ561:WJ573" si="667">$K561*WD561</f>
        <v>6388771.7000000002</v>
      </c>
      <c r="WK561" s="93">
        <f t="shared" ref="WK561:WK573" si="668">$F561*WK$588</f>
        <v>49273.4</v>
      </c>
      <c r="WL561" s="93">
        <f t="shared" ref="WL561:WL573" si="669">$G561*WL$588</f>
        <v>51746.65</v>
      </c>
      <c r="WM561" s="93">
        <f t="shared" ref="WM561:WM573" si="670">$H561*WM$588</f>
        <v>54757.61</v>
      </c>
      <c r="WN561" s="93">
        <f t="shared" ref="WN561:WN573" si="671">$I561*WN$588</f>
        <v>17975.45</v>
      </c>
      <c r="WO561" s="93">
        <f t="shared" ref="WO561:WO573" si="672">$J561*WO$588</f>
        <v>16295.53</v>
      </c>
      <c r="WP561" s="93">
        <f t="shared" ref="WP561:WP573" si="673">$K561*WP$588</f>
        <v>15728</v>
      </c>
      <c r="WQ561" s="93">
        <f t="shared" ref="WQ561:WQ573" si="674">WB561*WK561</f>
        <v>6996822.7999999998</v>
      </c>
      <c r="WR561" s="93">
        <f t="shared" si="200"/>
        <v>7348024.2999999998</v>
      </c>
      <c r="WS561" s="93">
        <f t="shared" si="200"/>
        <v>7775580.6200000001</v>
      </c>
      <c r="WT561" s="93">
        <f t="shared" ref="WT561:WT573" si="675">WB561*WN561</f>
        <v>2552513.9</v>
      </c>
      <c r="WU561" s="93">
        <f t="shared" si="201"/>
        <v>2313965.2599999998</v>
      </c>
      <c r="WV561" s="93">
        <f t="shared" si="201"/>
        <v>2233376</v>
      </c>
      <c r="WW561" s="743">
        <v>282</v>
      </c>
      <c r="WX561" s="743">
        <v>282</v>
      </c>
      <c r="WY561" s="743">
        <v>282</v>
      </c>
      <c r="WZ561" s="93">
        <f t="shared" ref="WZ561:WZ573" si="676">$F561*WW561</f>
        <v>13893858</v>
      </c>
      <c r="XA561" s="93">
        <f t="shared" ref="XA561:XA573" si="677">$G561*WX561</f>
        <v>14024424</v>
      </c>
      <c r="XB561" s="93">
        <f t="shared" ref="XB561:XB573" si="678">$H561*WY561</f>
        <v>14230848</v>
      </c>
      <c r="XC561" s="93">
        <f t="shared" ref="XC561:XC573" si="679">$I561*WW561</f>
        <v>12275558.699999999</v>
      </c>
      <c r="XD561" s="93">
        <f t="shared" ref="XD561:XD573" si="680">$J561*WX561</f>
        <v>12463652.699999999</v>
      </c>
      <c r="XE561" s="93">
        <f t="shared" ref="XE561:XE573" si="681">$K561*WY561</f>
        <v>12687560.699999999</v>
      </c>
      <c r="XF561" s="93">
        <f t="shared" ref="XF561:XF573" si="682">$F561*XF$588</f>
        <v>49292.07</v>
      </c>
      <c r="XG561" s="93">
        <f t="shared" ref="XG561:XG573" si="683">$G561*XG$588</f>
        <v>51803.19</v>
      </c>
      <c r="XH561" s="93">
        <f t="shared" ref="XH561:XH573" si="684">$H561*XH$588</f>
        <v>54859.24</v>
      </c>
      <c r="XI561" s="93">
        <f t="shared" ref="XI561:XI573" si="685">$I561*XI$588</f>
        <v>17549.25</v>
      </c>
      <c r="XJ561" s="93">
        <f t="shared" ref="XJ561:XJ573" si="686">$J561*XJ$588</f>
        <v>15878.04</v>
      </c>
      <c r="XK561" s="93">
        <f t="shared" ref="XK561:XK573" si="687">$K561*XK$588</f>
        <v>15182.51</v>
      </c>
      <c r="XL561" s="93">
        <f t="shared" ref="XL561:XL573" si="688">WW561*XF561</f>
        <v>13900363.74</v>
      </c>
      <c r="XM561" s="93">
        <f t="shared" si="202"/>
        <v>14608499.58</v>
      </c>
      <c r="XN561" s="93">
        <f t="shared" si="202"/>
        <v>15470305.68</v>
      </c>
      <c r="XO561" s="93">
        <f t="shared" ref="XO561:XO573" si="689">WW561*XI561</f>
        <v>4948888.5</v>
      </c>
      <c r="XP561" s="93">
        <f t="shared" si="203"/>
        <v>4477607.28</v>
      </c>
      <c r="XQ561" s="93">
        <f t="shared" si="203"/>
        <v>4281467.82</v>
      </c>
      <c r="XR561" s="743">
        <v>207</v>
      </c>
      <c r="XS561" s="743">
        <v>207</v>
      </c>
      <c r="XT561" s="743">
        <v>207</v>
      </c>
      <c r="XU561" s="93">
        <f t="shared" ref="XU561:XU573" si="690">$F561*XR561</f>
        <v>10198683</v>
      </c>
      <c r="XV561" s="93">
        <f t="shared" ref="XV561:XV573" si="691">$G561*XS561</f>
        <v>10294524</v>
      </c>
      <c r="XW561" s="93">
        <f t="shared" ref="XW561:XW573" si="692">$H561*XT561</f>
        <v>10446048</v>
      </c>
      <c r="XX561" s="93">
        <f t="shared" ref="XX561:XX573" si="693">$I561*XR561</f>
        <v>9010782.4499999993</v>
      </c>
      <c r="XY561" s="93">
        <f t="shared" ref="XY561:XY573" si="694">$J561*XS561</f>
        <v>9148851.4499999993</v>
      </c>
      <c r="XZ561" s="93">
        <f t="shared" ref="XZ561:XZ573" si="695">$K561*XT561</f>
        <v>9313209.4499999993</v>
      </c>
      <c r="YA561" s="93">
        <f t="shared" ref="YA561:YA573" si="696">$F561*YA$588</f>
        <v>49219.15</v>
      </c>
      <c r="YB561" s="93">
        <f t="shared" ref="YB561:YB573" si="697">$G561*YB$588</f>
        <v>51578.080000000002</v>
      </c>
      <c r="YC561" s="93">
        <f t="shared" ref="YC561:YC573" si="698">$H561*YC$588</f>
        <v>54460.57</v>
      </c>
      <c r="YD561" s="93">
        <f t="shared" ref="YD561:YD573" si="699">$I561*YD$588</f>
        <v>15834.01</v>
      </c>
      <c r="YE561" s="93">
        <f t="shared" ref="YE561:YE573" si="700">$J561*YE$588</f>
        <v>14452.39</v>
      </c>
      <c r="YF561" s="93">
        <f t="shared" ref="YF561:YF573" si="701">$K561*YF$588</f>
        <v>13811.71</v>
      </c>
      <c r="YG561" s="93">
        <f t="shared" ref="YG561:YG573" si="702">XR561*YA561</f>
        <v>10188364.050000001</v>
      </c>
      <c r="YH561" s="93">
        <f t="shared" si="204"/>
        <v>10676662.560000001</v>
      </c>
      <c r="YI561" s="93">
        <f t="shared" si="204"/>
        <v>11273337.99</v>
      </c>
      <c r="YJ561" s="93">
        <f t="shared" ref="YJ561:YJ573" si="703">XR561*YD561</f>
        <v>3277640.07</v>
      </c>
      <c r="YK561" s="93">
        <f t="shared" si="205"/>
        <v>2991644.73</v>
      </c>
      <c r="YL561" s="93">
        <f t="shared" si="205"/>
        <v>2859023.97</v>
      </c>
      <c r="YM561" s="743">
        <v>211</v>
      </c>
      <c r="YN561" s="743">
        <v>211</v>
      </c>
      <c r="YO561" s="743">
        <v>211</v>
      </c>
      <c r="YP561" s="93">
        <f t="shared" ref="YP561:YP573" si="704">$F561*YM561</f>
        <v>10395759</v>
      </c>
      <c r="YQ561" s="93">
        <f t="shared" ref="YQ561:YQ573" si="705">$G561*YN561</f>
        <v>10493452</v>
      </c>
      <c r="YR561" s="93">
        <f t="shared" ref="YR561:YR573" si="706">$H561*YO561</f>
        <v>10647904</v>
      </c>
      <c r="YS561" s="93">
        <f t="shared" ref="YS561:YS573" si="707">$I561*YM561</f>
        <v>9184903.8499999996</v>
      </c>
      <c r="YT561" s="93">
        <f t="shared" ref="YT561:YT573" si="708">$J561*YN561</f>
        <v>9325640.8499999996</v>
      </c>
      <c r="YU561" s="93">
        <f t="shared" ref="YU561:YU573" si="709">$K561*YO561</f>
        <v>9493174.8499999996</v>
      </c>
      <c r="YV561" s="93">
        <f t="shared" ref="YV561:YV573" si="710">$F561*YV$588</f>
        <v>49174.32</v>
      </c>
      <c r="YW561" s="93">
        <f t="shared" ref="YW561:YW573" si="711">$G561*YW$588</f>
        <v>51441.4</v>
      </c>
      <c r="YX561" s="93">
        <f t="shared" ref="YX561:YX573" si="712">$H561*YX$588</f>
        <v>54215.96</v>
      </c>
      <c r="YY561" s="93">
        <f t="shared" ref="YY561:YY573" si="713">$I561*YY$588</f>
        <v>18415.03</v>
      </c>
      <c r="YZ561" s="93">
        <f t="shared" ref="YZ561:YZ573" si="714">$J561*YZ$588</f>
        <v>16719.64</v>
      </c>
      <c r="ZA561" s="93">
        <f t="shared" ref="ZA561:ZA573" si="715">$K561*ZA$588</f>
        <v>15905.28</v>
      </c>
      <c r="ZB561" s="93">
        <f t="shared" ref="ZB561:ZB573" si="716">YM561*YV561</f>
        <v>10375781.52</v>
      </c>
      <c r="ZC561" s="93">
        <f t="shared" si="206"/>
        <v>10854135.4</v>
      </c>
      <c r="ZD561" s="93">
        <f t="shared" si="206"/>
        <v>11439567.560000001</v>
      </c>
      <c r="ZE561" s="93">
        <f t="shared" ref="ZE561:ZE573" si="717">YM561*YY561</f>
        <v>3885571.33</v>
      </c>
      <c r="ZF561" s="93">
        <f t="shared" si="207"/>
        <v>3527844.04</v>
      </c>
      <c r="ZG561" s="93">
        <f t="shared" si="207"/>
        <v>3356014.08</v>
      </c>
      <c r="ZH561" s="743">
        <v>155</v>
      </c>
      <c r="ZI561" s="743">
        <v>155</v>
      </c>
      <c r="ZJ561" s="743">
        <v>155</v>
      </c>
      <c r="ZK561" s="93">
        <f t="shared" ref="ZK561:ZK573" si="718">$F561*ZH561</f>
        <v>7636695</v>
      </c>
      <c r="ZL561" s="93">
        <f t="shared" ref="ZL561:ZL573" si="719">$G561*ZI561</f>
        <v>7708460</v>
      </c>
      <c r="ZM561" s="93">
        <f t="shared" ref="ZM561:ZM573" si="720">$H561*ZJ561</f>
        <v>7821920</v>
      </c>
      <c r="ZN561" s="93">
        <f t="shared" ref="ZN561:ZN573" si="721">$I561*ZH561</f>
        <v>6747204.25</v>
      </c>
      <c r="ZO561" s="93">
        <f t="shared" ref="ZO561:ZO573" si="722">$J561*ZI561</f>
        <v>6850589.25</v>
      </c>
      <c r="ZP561" s="93">
        <f t="shared" ref="ZP561:ZP573" si="723">$K561*ZJ561</f>
        <v>6973659.25</v>
      </c>
      <c r="ZQ561" s="93">
        <f t="shared" ref="ZQ561:ZQ573" si="724">$F561*ZQ$588</f>
        <v>49140.44</v>
      </c>
      <c r="ZR561" s="93">
        <f t="shared" ref="ZR561:ZR573" si="725">$G561*ZR$588</f>
        <v>51337.02</v>
      </c>
      <c r="ZS561" s="93">
        <f t="shared" ref="ZS561:ZS573" si="726">$H561*ZS$588</f>
        <v>54031.08</v>
      </c>
      <c r="ZT561" s="93">
        <f t="shared" ref="ZT561:ZT573" si="727">$I561*ZT$588</f>
        <v>16397.57</v>
      </c>
      <c r="ZU561" s="93">
        <f t="shared" ref="ZU561:ZU573" si="728">$J561*ZU$588</f>
        <v>14637.55</v>
      </c>
      <c r="ZV561" s="93">
        <f t="shared" ref="ZV561:ZV573" si="729">$K561*ZV$588</f>
        <v>13899.54</v>
      </c>
      <c r="ZW561" s="93">
        <f t="shared" ref="ZW561:ZW573" si="730">ZH561*ZQ561</f>
        <v>7616768.2000000002</v>
      </c>
      <c r="ZX561" s="93">
        <f t="shared" si="208"/>
        <v>7957238.0999999996</v>
      </c>
      <c r="ZY561" s="93">
        <f t="shared" si="208"/>
        <v>8374817.4000000004</v>
      </c>
      <c r="ZZ561" s="93">
        <f t="shared" ref="ZZ561:ZZ573" si="731">ZH561*ZT561</f>
        <v>2541623.35</v>
      </c>
      <c r="AAA561" s="93">
        <f t="shared" si="209"/>
        <v>2268820.25</v>
      </c>
      <c r="AAB561" s="93">
        <f t="shared" si="209"/>
        <v>2154428.7000000002</v>
      </c>
      <c r="AAC561" s="95">
        <v>122</v>
      </c>
      <c r="AAD561" s="95">
        <v>122</v>
      </c>
      <c r="AAE561" s="95">
        <v>122</v>
      </c>
      <c r="AAF561" s="93">
        <f t="shared" ref="AAF561:AAF573" si="732">$F561*AAC561</f>
        <v>6010818</v>
      </c>
      <c r="AAG561" s="93">
        <f t="shared" ref="AAG561:AAG573" si="733">$G561*AAD561</f>
        <v>6067304</v>
      </c>
      <c r="AAH561" s="93">
        <f t="shared" ref="AAH561:AAH573" si="734">$H561*AAE561</f>
        <v>6156608</v>
      </c>
      <c r="AAI561" s="93">
        <f t="shared" ref="AAI561:AAI573" si="735">$I561*AAC561</f>
        <v>5310702.7</v>
      </c>
      <c r="AAJ561" s="93">
        <f t="shared" ref="AAJ561:AAJ573" si="736">$J561*AAD561</f>
        <v>5392076.7000000002</v>
      </c>
      <c r="AAK561" s="93">
        <f t="shared" ref="AAK561:AAK573" si="737">$K561*AAE561</f>
        <v>5488944.7000000002</v>
      </c>
      <c r="AAL561" s="93">
        <f t="shared" ref="AAL561:AAL573" si="738">$F561*AAL$588</f>
        <v>49435.79</v>
      </c>
      <c r="AAM561" s="93">
        <f t="shared" ref="AAM561:AAM573" si="739">$G561*AAM$588</f>
        <v>52243.519999999997</v>
      </c>
      <c r="AAN561" s="93">
        <f t="shared" ref="AAN561:AAN573" si="740">$H561*AAN$588</f>
        <v>55638.48</v>
      </c>
      <c r="AAO561" s="93">
        <f t="shared" ref="AAO561:AAO573" si="741">$I561*AAO$588</f>
        <v>22173.119999999999</v>
      </c>
      <c r="AAP561" s="93">
        <f t="shared" ref="AAP561:AAP573" si="742">$J561*AAP$588</f>
        <v>19866.560000000001</v>
      </c>
      <c r="AAQ561" s="93">
        <f t="shared" ref="AAQ561:AAQ573" si="743">$K561*AAQ$588</f>
        <v>18942.3</v>
      </c>
      <c r="AAR561" s="93">
        <f t="shared" ref="AAR561:AAR573" si="744">AAC561*AAL561</f>
        <v>6031166.3799999999</v>
      </c>
      <c r="AAS561" s="93">
        <f t="shared" si="210"/>
        <v>6373709.4400000004</v>
      </c>
      <c r="AAT561" s="93">
        <f t="shared" si="210"/>
        <v>6787894.5599999996</v>
      </c>
      <c r="AAU561" s="93">
        <f t="shared" ref="AAU561:AAU573" si="745">AAC561*AAO561</f>
        <v>2705120.64</v>
      </c>
      <c r="AAV561" s="93">
        <f t="shared" si="211"/>
        <v>2423720.3199999998</v>
      </c>
      <c r="AAW561" s="93">
        <f t="shared" si="211"/>
        <v>2310960.6</v>
      </c>
      <c r="AAX561" s="743">
        <v>148</v>
      </c>
      <c r="AAY561" s="743">
        <v>148</v>
      </c>
      <c r="AAZ561" s="743">
        <v>148</v>
      </c>
      <c r="ABA561" s="93">
        <f t="shared" ref="ABA561:ABA573" si="746">$F561*AAX561</f>
        <v>7291812</v>
      </c>
      <c r="ABB561" s="93">
        <f t="shared" ref="ABB561:ABB573" si="747">$G561*AAY561</f>
        <v>7360336</v>
      </c>
      <c r="ABC561" s="93">
        <f t="shared" ref="ABC561:ABC573" si="748">$H561*AAZ561</f>
        <v>7468672</v>
      </c>
      <c r="ABD561" s="93">
        <f t="shared" ref="ABD561:ABD573" si="749">$I561*AAX561</f>
        <v>6442491.7999999998</v>
      </c>
      <c r="ABE561" s="93">
        <f t="shared" ref="ABE561:ABE573" si="750">$J561*AAY561</f>
        <v>6541207.7999999998</v>
      </c>
      <c r="ABF561" s="93">
        <f t="shared" ref="ABF561:ABF573" si="751">$K561*AAZ561</f>
        <v>6658719.7999999998</v>
      </c>
      <c r="ABG561" s="93">
        <f t="shared" ref="ABG561:ABG573" si="752">$F561*ABG$588</f>
        <v>49245.66</v>
      </c>
      <c r="ABH561" s="93">
        <f t="shared" ref="ABH561:ABH573" si="753">$G561*ABH$588</f>
        <v>51659.9</v>
      </c>
      <c r="ABI561" s="93">
        <f t="shared" ref="ABI561:ABI573" si="754">$H561*ABI$588</f>
        <v>54607.86</v>
      </c>
      <c r="ABJ561" s="93">
        <f t="shared" ref="ABJ561:ABJ573" si="755">$I561*ABJ$588</f>
        <v>13713.45</v>
      </c>
      <c r="ABK561" s="93">
        <f t="shared" ref="ABK561:ABK573" si="756">$J561*ABK$588</f>
        <v>12432.48</v>
      </c>
      <c r="ABL561" s="93">
        <f t="shared" ref="ABL561:ABL573" si="757">$K561*ABL$588</f>
        <v>11751.97</v>
      </c>
      <c r="ABM561" s="93">
        <f t="shared" ref="ABM561:ABM573" si="758">AAX561*ABG561</f>
        <v>7288357.6799999997</v>
      </c>
      <c r="ABN561" s="93">
        <f t="shared" si="212"/>
        <v>7645665.2000000002</v>
      </c>
      <c r="ABO561" s="93">
        <f t="shared" si="212"/>
        <v>8081963.2800000003</v>
      </c>
      <c r="ABP561" s="93">
        <f t="shared" ref="ABP561:ABP573" si="759">AAX561*ABJ561</f>
        <v>2029590.6</v>
      </c>
      <c r="ABQ561" s="93">
        <f t="shared" si="213"/>
        <v>1840007.04</v>
      </c>
      <c r="ABR561" s="93">
        <f t="shared" si="213"/>
        <v>1739291.56</v>
      </c>
      <c r="ABS561" s="95">
        <v>34</v>
      </c>
      <c r="ABT561" s="95">
        <v>34</v>
      </c>
      <c r="ABU561" s="95">
        <v>34</v>
      </c>
      <c r="ABV561" s="93">
        <f t="shared" ref="ABV561:ABV573" si="760">$F561*ABS561</f>
        <v>1675146</v>
      </c>
      <c r="ABW561" s="93">
        <f t="shared" ref="ABW561:ABW573" si="761">$G561*ABT561</f>
        <v>1690888</v>
      </c>
      <c r="ABX561" s="93">
        <f t="shared" ref="ABX561:ABX573" si="762">$H561*ABU561</f>
        <v>1715776</v>
      </c>
      <c r="ABY561" s="93">
        <f t="shared" ref="ABY561:ABY573" si="763">$I561*ABS561</f>
        <v>1480031.9</v>
      </c>
      <c r="ABZ561" s="93">
        <f t="shared" ref="ABZ561:ABZ573" si="764">$J561*ABT561</f>
        <v>1502709.9</v>
      </c>
      <c r="ACA561" s="93">
        <f t="shared" ref="ACA561:ACA573" si="765">$K561*ABU561</f>
        <v>1529705.9</v>
      </c>
      <c r="ACB561" s="93">
        <f t="shared" ref="ACB561:ACB573" si="766">$F561*ACB$588</f>
        <v>49006.71</v>
      </c>
      <c r="ACC561" s="93">
        <f t="shared" ref="ACC561:ACC573" si="767">$G561*ACC$588</f>
        <v>50925.37</v>
      </c>
      <c r="ACD561" s="93">
        <f t="shared" ref="ACD561:ACD573" si="768">$H561*ACD$588</f>
        <v>53311.33</v>
      </c>
      <c r="ACE561" s="93">
        <f t="shared" ref="ACE561:ACE573" si="769">$I561*ACE$588</f>
        <v>16469.82</v>
      </c>
      <c r="ACF561" s="93">
        <f t="shared" ref="ACF561:ACF573" si="770">$J561*ACF$588</f>
        <v>14831.08</v>
      </c>
      <c r="ACG561" s="93">
        <f t="shared" ref="ACG561:ACG573" si="771">$K561*ACG$588</f>
        <v>14287.01</v>
      </c>
      <c r="ACH561" s="93">
        <f t="shared" ref="ACH561:ACH573" si="772">ABS561*ACB561</f>
        <v>1666228.14</v>
      </c>
      <c r="ACI561" s="93">
        <f t="shared" si="214"/>
        <v>1731462.58</v>
      </c>
      <c r="ACJ561" s="93">
        <f t="shared" si="214"/>
        <v>1812585.22</v>
      </c>
      <c r="ACK561" s="93">
        <f t="shared" ref="ACK561:ACK573" si="773">ABS561*ACE561</f>
        <v>559973.88</v>
      </c>
      <c r="ACL561" s="93">
        <f t="shared" si="215"/>
        <v>504256.72</v>
      </c>
      <c r="ACM561" s="93">
        <f t="shared" si="215"/>
        <v>485758.34</v>
      </c>
      <c r="ACN561" s="95">
        <v>125</v>
      </c>
      <c r="ACO561" s="95">
        <v>125</v>
      </c>
      <c r="ACP561" s="95">
        <v>125</v>
      </c>
      <c r="ACQ561" s="93">
        <f t="shared" ref="ACQ561:ACQ573" si="774">$F561*ACN561</f>
        <v>6158625</v>
      </c>
      <c r="ACR561" s="93">
        <f t="shared" ref="ACR561:ACR573" si="775">$G561*ACO561</f>
        <v>6216500</v>
      </c>
      <c r="ACS561" s="93">
        <f t="shared" ref="ACS561:ACS573" si="776">$H561*ACP561</f>
        <v>6308000</v>
      </c>
      <c r="ACT561" s="93">
        <f t="shared" ref="ACT561:ACT573" si="777">$I561*ACN561</f>
        <v>5441293.75</v>
      </c>
      <c r="ACU561" s="93">
        <f t="shared" ref="ACU561:ACU573" si="778">$J561*ACO561</f>
        <v>5524668.75</v>
      </c>
      <c r="ACV561" s="93">
        <f t="shared" ref="ACV561:ACV573" si="779">$K561*ACP561</f>
        <v>5623918.75</v>
      </c>
      <c r="ACW561" s="93">
        <f t="shared" ref="ACW561:ACW573" si="780">$F561*ACW$588</f>
        <v>49201.45</v>
      </c>
      <c r="ACX561" s="93">
        <f t="shared" ref="ACX561:ACX573" si="781">$G561*ACX$588</f>
        <v>51524.91</v>
      </c>
      <c r="ACY561" s="93">
        <f t="shared" ref="ACY561:ACY573" si="782">$H561*ACY$588</f>
        <v>54367.1</v>
      </c>
      <c r="ACZ561" s="93">
        <f t="shared" ref="ACZ561:ACZ573" si="783">$I561*ACZ$588</f>
        <v>17920.41</v>
      </c>
      <c r="ADA561" s="93">
        <f t="shared" ref="ADA561:ADA573" si="784">$J561*ADA$588</f>
        <v>16197.33</v>
      </c>
      <c r="ADB561" s="93">
        <f t="shared" ref="ADB561:ADB573" si="785">$K561*ADB$588</f>
        <v>15564.39</v>
      </c>
      <c r="ADC561" s="93">
        <f t="shared" ref="ADC561:ADC573" si="786">ACN561*ACW561</f>
        <v>6150181.25</v>
      </c>
      <c r="ADD561" s="93">
        <f t="shared" si="216"/>
        <v>6440613.75</v>
      </c>
      <c r="ADE561" s="93">
        <f t="shared" si="216"/>
        <v>6795887.5</v>
      </c>
      <c r="ADF561" s="93">
        <f t="shared" ref="ADF561:ADF573" si="787">ACN561*ACZ561</f>
        <v>2240051.25</v>
      </c>
      <c r="ADG561" s="93">
        <f t="shared" si="217"/>
        <v>2024666.25</v>
      </c>
      <c r="ADH561" s="93">
        <f t="shared" si="217"/>
        <v>1945548.75</v>
      </c>
      <c r="ADI561" s="743">
        <v>373</v>
      </c>
      <c r="ADJ561" s="743">
        <v>373</v>
      </c>
      <c r="ADK561" s="743">
        <v>373</v>
      </c>
      <c r="ADL561" s="93">
        <f t="shared" ref="ADL561:ADL573" si="788">$F561*ADI561</f>
        <v>18377337</v>
      </c>
      <c r="ADM561" s="93">
        <f t="shared" ref="ADM561:ADM573" si="789">$G561*ADJ561</f>
        <v>18550036</v>
      </c>
      <c r="ADN561" s="93">
        <f t="shared" ref="ADN561:ADN573" si="790">$H561*ADK561</f>
        <v>18823072</v>
      </c>
      <c r="ADO561" s="93">
        <f t="shared" ref="ADO561:ADO573" si="791">$I561*ADI561</f>
        <v>16236820.550000001</v>
      </c>
      <c r="ADP561" s="93">
        <f t="shared" ref="ADP561:ADP573" si="792">$J561*ADJ561</f>
        <v>16485611.550000001</v>
      </c>
      <c r="ADQ561" s="93">
        <f t="shared" ref="ADQ561:ADQ573" si="793">$K561*ADK561</f>
        <v>16781773.550000001</v>
      </c>
      <c r="ADR561" s="93">
        <f t="shared" ref="ADR561:ADR573" si="794">$F561*ADR$588</f>
        <v>49281.57</v>
      </c>
      <c r="ADS561" s="93">
        <f t="shared" ref="ADS561:ADS573" si="795">$G561*ADS$588</f>
        <v>51771.05</v>
      </c>
      <c r="ADT561" s="93">
        <f t="shared" ref="ADT561:ADT573" si="796">$H561*ADT$588</f>
        <v>54802.74</v>
      </c>
      <c r="ADU561" s="93">
        <f t="shared" ref="ADU561:ADU573" si="797">$I561*ADU$588</f>
        <v>15192.6</v>
      </c>
      <c r="ADV561" s="93">
        <f t="shared" ref="ADV561:ADV573" si="798">$J561*ADV$588</f>
        <v>13715.88</v>
      </c>
      <c r="ADW561" s="93">
        <f t="shared" ref="ADW561:ADW573" si="799">$K561*ADW$588</f>
        <v>13017.2</v>
      </c>
      <c r="ADX561" s="93">
        <f t="shared" ref="ADX561:ADX573" si="800">ADI561*ADR561</f>
        <v>18382025.609999999</v>
      </c>
      <c r="ADY561" s="93">
        <f t="shared" si="218"/>
        <v>19310601.649999999</v>
      </c>
      <c r="ADZ561" s="93">
        <f t="shared" si="218"/>
        <v>20441422.02</v>
      </c>
      <c r="AEA561" s="93">
        <f t="shared" ref="AEA561:AEA573" si="801">ADI561*ADU561</f>
        <v>5666839.7999999998</v>
      </c>
      <c r="AEB561" s="93">
        <f t="shared" si="219"/>
        <v>5116023.24</v>
      </c>
      <c r="AEC561" s="93">
        <f t="shared" si="219"/>
        <v>4855415.5999999996</v>
      </c>
      <c r="AED561" s="95">
        <v>63</v>
      </c>
      <c r="AEE561" s="95">
        <v>63</v>
      </c>
      <c r="AEF561" s="95">
        <v>63</v>
      </c>
      <c r="AEG561" s="93">
        <f t="shared" ref="AEG561:AEG573" si="802">$F561*AED561</f>
        <v>3103947</v>
      </c>
      <c r="AEH561" s="93">
        <f t="shared" ref="AEH561:AEH573" si="803">$G561*AEE561</f>
        <v>3133116</v>
      </c>
      <c r="AEI561" s="93">
        <f t="shared" ref="AEI561:AEI573" si="804">$H561*AEF561</f>
        <v>3179232</v>
      </c>
      <c r="AEJ561" s="93">
        <f t="shared" ref="AEJ561:AEJ573" si="805">$I561*AED561</f>
        <v>2742412.05</v>
      </c>
      <c r="AEK561" s="93">
        <f t="shared" ref="AEK561:AEK573" si="806">$J561*AEE561</f>
        <v>2784433.05</v>
      </c>
      <c r="AEL561" s="93">
        <f t="shared" ref="AEL561:AEL573" si="807">$K561*AEF561</f>
        <v>2834455.05</v>
      </c>
      <c r="AEM561" s="93">
        <f t="shared" ref="AEM561:AEM573" si="808">$F561*AEM$588</f>
        <v>49202.15</v>
      </c>
      <c r="AEN561" s="93">
        <f t="shared" ref="AEN561:AEN573" si="809">$G561*AEN$588</f>
        <v>51526.39</v>
      </c>
      <c r="AEO561" s="93">
        <f t="shared" ref="AEO561:AEO573" si="810">$H561*AEO$588</f>
        <v>54371.76</v>
      </c>
      <c r="AEP561" s="93">
        <f t="shared" ref="AEP561:AEP573" si="811">$I561*AEP$588</f>
        <v>19411.72</v>
      </c>
      <c r="AEQ561" s="93">
        <f t="shared" ref="AEQ561:AEQ573" si="812">$J561*AEQ$588</f>
        <v>17681.95</v>
      </c>
      <c r="AER561" s="93">
        <f t="shared" ref="AER561:AER573" si="813">$K561*AER$588</f>
        <v>17011.38</v>
      </c>
      <c r="AES561" s="93">
        <f t="shared" ref="AES561:AES573" si="814">AED561*AEM561</f>
        <v>3099735.45</v>
      </c>
      <c r="AET561" s="93">
        <f t="shared" si="220"/>
        <v>3246162.57</v>
      </c>
      <c r="AEU561" s="93">
        <f t="shared" si="220"/>
        <v>3425420.88</v>
      </c>
      <c r="AEV561" s="93">
        <f t="shared" ref="AEV561:AEV573" si="815">AED561*AEP561</f>
        <v>1222938.3600000001</v>
      </c>
      <c r="AEW561" s="93">
        <f t="shared" si="221"/>
        <v>1113962.8500000001</v>
      </c>
      <c r="AEX561" s="93">
        <f t="shared" si="221"/>
        <v>1071716.94</v>
      </c>
      <c r="AEY561" s="95">
        <v>128</v>
      </c>
      <c r="AEZ561" s="95">
        <v>128</v>
      </c>
      <c r="AFA561" s="95">
        <v>128</v>
      </c>
      <c r="AFB561" s="93">
        <f t="shared" ref="AFB561:AFB573" si="816">$F561*AEY561</f>
        <v>6306432</v>
      </c>
      <c r="AFC561" s="93">
        <f t="shared" ref="AFC561:AFC573" si="817">$G561*AEZ561</f>
        <v>6365696</v>
      </c>
      <c r="AFD561" s="93">
        <f t="shared" ref="AFD561:AFD573" si="818">$H561*AFA561</f>
        <v>6459392</v>
      </c>
      <c r="AFE561" s="93">
        <f t="shared" ref="AFE561:AFE573" si="819">$I561*AEY561</f>
        <v>5571884.7999999998</v>
      </c>
      <c r="AFF561" s="93">
        <f t="shared" ref="AFF561:AFF573" si="820">$J561*AEZ561</f>
        <v>5657260.7999999998</v>
      </c>
      <c r="AFG561" s="93">
        <f t="shared" ref="AFG561:AFG573" si="821">$K561*AFA561</f>
        <v>5758892.7999999998</v>
      </c>
      <c r="AFH561" s="93">
        <f t="shared" ref="AFH561:AFH573" si="822">$F561*AFH$588</f>
        <v>49373.05</v>
      </c>
      <c r="AFI561" s="93">
        <f t="shared" ref="AFI561:AFI573" si="823">$G561*AFI$588</f>
        <v>52052.480000000003</v>
      </c>
      <c r="AFJ561" s="93">
        <f t="shared" ref="AFJ561:AFJ573" si="824">$H561*AFJ$588</f>
        <v>55300.71</v>
      </c>
      <c r="AFK561" s="93">
        <f t="shared" ref="AFK561:AFK573" si="825">$I561*AFK$588</f>
        <v>19850.23</v>
      </c>
      <c r="AFL561" s="93">
        <f t="shared" ref="AFL561:AFL573" si="826">$J561*AFL$588</f>
        <v>17888.98</v>
      </c>
      <c r="AFM561" s="93">
        <f t="shared" ref="AFM561:AFM573" si="827">$K561*AFM$588</f>
        <v>17183.34</v>
      </c>
      <c r="AFN561" s="93">
        <f t="shared" ref="AFN561:AFN573" si="828">AEY561*AFH561</f>
        <v>6319750.4000000004</v>
      </c>
      <c r="AFO561" s="93">
        <f t="shared" si="222"/>
        <v>6662717.4400000004</v>
      </c>
      <c r="AFP561" s="93">
        <f t="shared" si="222"/>
        <v>7078490.8799999999</v>
      </c>
      <c r="AFQ561" s="93">
        <f t="shared" ref="AFQ561:AFQ573" si="829">AEY561*AFK561</f>
        <v>2540829.44</v>
      </c>
      <c r="AFR561" s="93">
        <f t="shared" si="223"/>
        <v>2289789.44</v>
      </c>
      <c r="AFS561" s="93">
        <f t="shared" si="223"/>
        <v>2199467.52</v>
      </c>
      <c r="AFT561" s="743">
        <v>209</v>
      </c>
      <c r="AFU561" s="743">
        <v>209</v>
      </c>
      <c r="AFV561" s="743">
        <v>209</v>
      </c>
      <c r="AFW561" s="93">
        <f t="shared" ref="AFW561:AFW573" si="830">$F561*AFT561</f>
        <v>10297221</v>
      </c>
      <c r="AFX561" s="93">
        <f t="shared" ref="AFX561:AFX573" si="831">$G561*AFU561</f>
        <v>10393988</v>
      </c>
      <c r="AFY561" s="93">
        <f t="shared" ref="AFY561:AFY573" si="832">$H561*AFV561</f>
        <v>10546976</v>
      </c>
      <c r="AFZ561" s="93">
        <f t="shared" ref="AFZ561:AFZ573" si="833">$I561*AFT561</f>
        <v>9097843.1500000004</v>
      </c>
      <c r="AGA561" s="93">
        <f t="shared" ref="AGA561:AGA573" si="834">$J561*AFU561</f>
        <v>9237246.1500000004</v>
      </c>
      <c r="AGB561" s="93">
        <f t="shared" ref="AGB561:AGB573" si="835">$K561*AFV561</f>
        <v>9403192.1500000004</v>
      </c>
      <c r="AGC561" s="93">
        <f t="shared" ref="AGC561:AGC573" si="836">$F561*AGC$588</f>
        <v>49174.66</v>
      </c>
      <c r="AGD561" s="93">
        <f t="shared" ref="AGD561:AGD573" si="837">$G561*AGD$588</f>
        <v>51443.11</v>
      </c>
      <c r="AGE561" s="93">
        <f t="shared" ref="AGE561:AGE573" si="838">$H561*AGE$588</f>
        <v>54218.879999999997</v>
      </c>
      <c r="AGF561" s="93">
        <f t="shared" ref="AGF561:AGF573" si="839">$I561*AGF$588</f>
        <v>20750.509999999998</v>
      </c>
      <c r="AGG561" s="93">
        <f t="shared" ref="AGG561:AGG573" si="840">$J561*AGG$588</f>
        <v>18611.650000000001</v>
      </c>
      <c r="AGH561" s="93">
        <f t="shared" ref="AGH561:AGH573" si="841">$K561*AGH$588</f>
        <v>17887.87</v>
      </c>
      <c r="AGI561" s="93">
        <f t="shared" ref="AGI561:AGI573" si="842">AFT561*AGC561</f>
        <v>10277503.939999999</v>
      </c>
      <c r="AGJ561" s="93">
        <f t="shared" si="224"/>
        <v>10751609.99</v>
      </c>
      <c r="AGK561" s="93">
        <f t="shared" si="224"/>
        <v>11331745.92</v>
      </c>
      <c r="AGL561" s="93">
        <f t="shared" ref="AGL561:AGL573" si="843">AFT561*AGF561</f>
        <v>4336856.59</v>
      </c>
      <c r="AGM561" s="93">
        <f t="shared" si="225"/>
        <v>3889834.85</v>
      </c>
      <c r="AGN561" s="93">
        <f t="shared" si="225"/>
        <v>3738564.83</v>
      </c>
      <c r="AGO561" s="95"/>
      <c r="AGP561" s="95"/>
      <c r="AGQ561" s="95"/>
      <c r="AGR561" s="93">
        <f t="shared" ref="AGR561:AGR573" si="844">$F561*AGO561</f>
        <v>0</v>
      </c>
      <c r="AGS561" s="93">
        <f t="shared" ref="AGS561:AGS573" si="845">$G561*AGP561</f>
        <v>0</v>
      </c>
      <c r="AGT561" s="93">
        <f t="shared" ref="AGT561:AGT573" si="846">$H561*AGQ561</f>
        <v>0</v>
      </c>
      <c r="AGU561" s="93">
        <f t="shared" ref="AGU561:AGU573" si="847">$I561*AGO561</f>
        <v>0</v>
      </c>
      <c r="AGV561" s="93">
        <f t="shared" ref="AGV561:AGV573" si="848">$J561*AGP561</f>
        <v>0</v>
      </c>
      <c r="AGW561" s="93">
        <f t="shared" ref="AGW561:AGW573" si="849">$K561*AGQ561</f>
        <v>0</v>
      </c>
      <c r="AGX561" s="93">
        <f t="shared" ref="AGX561:AGX573" si="850">$F561*AGX$588</f>
        <v>49213.89</v>
      </c>
      <c r="AGY561" s="93">
        <f t="shared" ref="AGY561:AGY573" si="851">$G561*AGY$588</f>
        <v>51558.33</v>
      </c>
      <c r="AGZ561" s="93">
        <f t="shared" ref="AGZ561:AGZ573" si="852">$H561*AGZ$588</f>
        <v>54422.22</v>
      </c>
      <c r="AHA561" s="93">
        <f t="shared" ref="AHA561:AHA573" si="853">$I561*AHA$588</f>
        <v>30974</v>
      </c>
      <c r="AHB561" s="93">
        <f t="shared" ref="AHB561:AHB573" si="854">$J561*AHB$588</f>
        <v>27726.46</v>
      </c>
      <c r="AHC561" s="93">
        <f t="shared" ref="AHC561:AHC573" si="855">$K561*AHC$588</f>
        <v>26593.58</v>
      </c>
      <c r="AHD561" s="93">
        <f t="shared" ref="AHD561:AHD573" si="856">AGO561*AGX561</f>
        <v>0</v>
      </c>
      <c r="AHE561" s="93">
        <f t="shared" si="226"/>
        <v>0</v>
      </c>
      <c r="AHF561" s="93">
        <f t="shared" si="226"/>
        <v>0</v>
      </c>
      <c r="AHG561" s="93">
        <f t="shared" ref="AHG561:AHG573" si="857">AGO561*AHA561</f>
        <v>0</v>
      </c>
      <c r="AHH561" s="93">
        <f t="shared" si="227"/>
        <v>0</v>
      </c>
      <c r="AHI561" s="93">
        <f t="shared" si="227"/>
        <v>0</v>
      </c>
      <c r="AHJ561" s="743">
        <v>139</v>
      </c>
      <c r="AHK561" s="743">
        <v>139</v>
      </c>
      <c r="AHL561" s="743">
        <v>139</v>
      </c>
      <c r="AHM561" s="93">
        <f t="shared" ref="AHM561:AHM573" si="858">$F561*AHJ561</f>
        <v>6848391</v>
      </c>
      <c r="AHN561" s="93">
        <f t="shared" ref="AHN561:AHN573" si="859">$G561*AHK561</f>
        <v>6912748</v>
      </c>
      <c r="AHO561" s="93">
        <f t="shared" ref="AHO561:AHO573" si="860">$H561*AHL561</f>
        <v>7014496</v>
      </c>
      <c r="AHP561" s="93">
        <f t="shared" ref="AHP561:AHP573" si="861">$I561*AHJ561</f>
        <v>6050718.6500000004</v>
      </c>
      <c r="AHQ561" s="93">
        <f t="shared" ref="AHQ561:AHQ573" si="862">$J561*AHK561</f>
        <v>6143431.6500000004</v>
      </c>
      <c r="AHR561" s="93">
        <f t="shared" ref="AHR561:AHR573" si="863">$K561*AHL561</f>
        <v>6253797.6500000004</v>
      </c>
      <c r="AHS561" s="93">
        <f t="shared" ref="AHS561:AHS573" si="864">$F561*AHS$588</f>
        <v>49350.26</v>
      </c>
      <c r="AHT561" s="93">
        <f t="shared" ref="AHT561:AHT573" si="865">$G561*AHT$588</f>
        <v>51981.67</v>
      </c>
      <c r="AHU561" s="93">
        <f t="shared" ref="AHU561:AHU573" si="866">$H561*AHU$588</f>
        <v>55175.22</v>
      </c>
      <c r="AHV561" s="93">
        <f t="shared" ref="AHV561:AHV573" si="867">$I561*AHV$588</f>
        <v>18995.21</v>
      </c>
      <c r="AHW561" s="93">
        <f t="shared" ref="AHW561:AHW573" si="868">$J561*AHW$588</f>
        <v>17151.599999999999</v>
      </c>
      <c r="AHX561" s="93">
        <f t="shared" ref="AHX561:AHX573" si="869">$K561*AHX$588</f>
        <v>16393.54</v>
      </c>
      <c r="AHY561" s="93">
        <f t="shared" ref="AHY561:AHY573" si="870">AHJ561*AHS561</f>
        <v>6859686.1399999997</v>
      </c>
      <c r="AHZ561" s="93">
        <f t="shared" si="228"/>
        <v>7225452.1299999999</v>
      </c>
      <c r="AIA561" s="93">
        <f t="shared" si="228"/>
        <v>7669355.5800000001</v>
      </c>
      <c r="AIB561" s="93">
        <f t="shared" ref="AIB561:AIB573" si="871">AHJ561*AHV561</f>
        <v>2640334.19</v>
      </c>
      <c r="AIC561" s="93">
        <f t="shared" si="229"/>
        <v>2384072.4</v>
      </c>
      <c r="AID561" s="93">
        <f t="shared" si="229"/>
        <v>2278702.06</v>
      </c>
      <c r="AIE561" s="744">
        <f>126-1-125</f>
        <v>0</v>
      </c>
      <c r="AIF561" s="744">
        <f t="shared" ref="AIF561:AIG561" si="872">126-1-125</f>
        <v>0</v>
      </c>
      <c r="AIG561" s="744">
        <f t="shared" si="872"/>
        <v>0</v>
      </c>
      <c r="AIH561" s="93">
        <f t="shared" ref="AIH561:AIH573" si="873">$F561*AIE561</f>
        <v>0</v>
      </c>
      <c r="AII561" s="93">
        <f t="shared" ref="AII561:AII573" si="874">$G561*AIF561</f>
        <v>0</v>
      </c>
      <c r="AIJ561" s="93">
        <f t="shared" ref="AIJ561:AIJ573" si="875">$H561*AIG561</f>
        <v>0</v>
      </c>
      <c r="AIK561" s="93">
        <f t="shared" ref="AIK561:AIK573" si="876">$I561*AIE561</f>
        <v>0</v>
      </c>
      <c r="AIL561" s="93">
        <f t="shared" ref="AIL561:AIL573" si="877">$J561*AIF561</f>
        <v>0</v>
      </c>
      <c r="AIM561" s="93">
        <f t="shared" ref="AIM561:AIM573" si="878">$K561*AIG561</f>
        <v>0</v>
      </c>
      <c r="AIN561" s="93">
        <f t="shared" ref="AIN561:AIN573" si="879">$F561*AIN$588</f>
        <v>0</v>
      </c>
      <c r="AIO561" s="93">
        <f t="shared" ref="AIO561:AIO573" si="880">$G561*AIO$588</f>
        <v>0</v>
      </c>
      <c r="AIP561" s="93">
        <f t="shared" ref="AIP561:AIP573" si="881">$H561*AIP$588</f>
        <v>0</v>
      </c>
      <c r="AIQ561" s="93">
        <f t="shared" ref="AIQ561:AIQ573" si="882">$I561*AIQ$588</f>
        <v>0</v>
      </c>
      <c r="AIR561" s="93">
        <f t="shared" ref="AIR561:AIR573" si="883">$J561*AIR$588</f>
        <v>0</v>
      </c>
      <c r="AIS561" s="93">
        <f t="shared" ref="AIS561:AIS573" si="884">$K561*AIS$588</f>
        <v>0</v>
      </c>
      <c r="AIT561" s="93">
        <f t="shared" ref="AIT561:AIT573" si="885">AIE561*AIN561</f>
        <v>0</v>
      </c>
      <c r="AIU561" s="93">
        <f t="shared" si="231"/>
        <v>0</v>
      </c>
      <c r="AIV561" s="93">
        <f t="shared" si="231"/>
        <v>0</v>
      </c>
      <c r="AIW561" s="93">
        <f t="shared" ref="AIW561:AIW573" si="886">AIE561*AIQ561</f>
        <v>0</v>
      </c>
      <c r="AIX561" s="93">
        <f t="shared" si="232"/>
        <v>0</v>
      </c>
      <c r="AIY561" s="93">
        <f t="shared" si="232"/>
        <v>0</v>
      </c>
      <c r="AIZ561" s="743">
        <v>195</v>
      </c>
      <c r="AJA561" s="743">
        <v>195</v>
      </c>
      <c r="AJB561" s="743">
        <v>195</v>
      </c>
      <c r="AJC561" s="93">
        <f t="shared" ref="AJC561:AJC573" si="887">$F561*AIZ561</f>
        <v>9607455</v>
      </c>
      <c r="AJD561" s="93">
        <f t="shared" ref="AJD561:AJD573" si="888">$G561*AJA561</f>
        <v>9697740</v>
      </c>
      <c r="AJE561" s="93">
        <f t="shared" ref="AJE561:AJE573" si="889">$H561*AJB561</f>
        <v>9840480</v>
      </c>
      <c r="AJF561" s="93">
        <f t="shared" ref="AJF561:AJF573" si="890">$I561*AIZ561</f>
        <v>8488418.25</v>
      </c>
      <c r="AJG561" s="93">
        <f t="shared" ref="AJG561:AJG573" si="891">$J561*AJA561</f>
        <v>8618483.25</v>
      </c>
      <c r="AJH561" s="93">
        <f t="shared" ref="AJH561:AJH573" si="892">$K561*AJB561</f>
        <v>8773313.25</v>
      </c>
      <c r="AJI561" s="93">
        <f t="shared" ref="AJI561:AJI573" si="893">$F561*AJI$588</f>
        <v>49200.11</v>
      </c>
      <c r="AJJ561" s="93">
        <f t="shared" ref="AJJ561:AJJ573" si="894">$G561*AJJ$588</f>
        <v>51519.61</v>
      </c>
      <c r="AJK561" s="93">
        <f t="shared" ref="AJK561:AJK573" si="895">$H561*AJK$588</f>
        <v>54356.33</v>
      </c>
      <c r="AJL561" s="93">
        <f t="shared" ref="AJL561:AJL573" si="896">$I561*AJL$588</f>
        <v>19710.61</v>
      </c>
      <c r="AJM561" s="93">
        <f t="shared" ref="AJM561:AJM573" si="897">$J561*AJM$588</f>
        <v>17672.16</v>
      </c>
      <c r="AJN561" s="93">
        <f t="shared" ref="AJN561:AJN573" si="898">$K561*AJN$588</f>
        <v>17004.68</v>
      </c>
      <c r="AJO561" s="93">
        <f t="shared" ref="AJO561:AJO573" si="899">AIZ561*AJI561</f>
        <v>9594021.4499999993</v>
      </c>
      <c r="AJP561" s="93">
        <f t="shared" si="233"/>
        <v>10046323.949999999</v>
      </c>
      <c r="AJQ561" s="93">
        <f t="shared" si="233"/>
        <v>10599484.35</v>
      </c>
      <c r="AJR561" s="93">
        <f t="shared" ref="AJR561:AJR573" si="900">AIZ561*AJL561</f>
        <v>3843568.95</v>
      </c>
      <c r="AJS561" s="93">
        <f t="shared" si="234"/>
        <v>3446071.2</v>
      </c>
      <c r="AJT561" s="93">
        <f t="shared" si="234"/>
        <v>3315912.6</v>
      </c>
      <c r="AJU561" s="95">
        <v>140</v>
      </c>
      <c r="AJV561" s="95">
        <v>140</v>
      </c>
      <c r="AJW561" s="95">
        <v>140</v>
      </c>
      <c r="AJX561" s="93">
        <f t="shared" ref="AJX561:AJX573" si="901">$F561*AJU561</f>
        <v>6897660</v>
      </c>
      <c r="AJY561" s="93">
        <f t="shared" ref="AJY561:AJY573" si="902">$G561*AJV561</f>
        <v>6962480</v>
      </c>
      <c r="AJZ561" s="93">
        <f t="shared" ref="AJZ561:AJZ573" si="903">$H561*AJW561</f>
        <v>7064960</v>
      </c>
      <c r="AKA561" s="93">
        <f t="shared" ref="AKA561:AKA573" si="904">$I561*AJU561</f>
        <v>6094249</v>
      </c>
      <c r="AKB561" s="93">
        <f t="shared" ref="AKB561:AKB573" si="905">$J561*AJV561</f>
        <v>6187629</v>
      </c>
      <c r="AKC561" s="93">
        <f t="shared" ref="AKC561:AKC573" si="906">$K561*AJW561</f>
        <v>6298789</v>
      </c>
      <c r="AKD561" s="93">
        <f t="shared" ref="AKD561:AKD573" si="907">$F561*AKD$588</f>
        <v>49300.71</v>
      </c>
      <c r="AKE561" s="93">
        <f t="shared" ref="AKE561:AKE573" si="908">$G561*AKE$588</f>
        <v>51828.61</v>
      </c>
      <c r="AKF561" s="93">
        <f t="shared" ref="AKF561:AKF573" si="909">$H561*AKF$588</f>
        <v>54903.68</v>
      </c>
      <c r="AKG561" s="93">
        <f t="shared" ref="AKG561:AKG573" si="910">$I561*AKG$588</f>
        <v>19031.740000000002</v>
      </c>
      <c r="AKH561" s="93">
        <f t="shared" ref="AKH561:AKH573" si="911">$J561*AKH$588</f>
        <v>17199.03</v>
      </c>
      <c r="AKI561" s="93">
        <f t="shared" ref="AKI561:AKI573" si="912">$K561*AKI$588</f>
        <v>16542.79</v>
      </c>
      <c r="AKJ561" s="93">
        <f t="shared" ref="AKJ561:AKJ573" si="913">AJU561*AKD561</f>
        <v>6902099.4000000004</v>
      </c>
      <c r="AKK561" s="93">
        <f t="shared" si="235"/>
        <v>7256005.4000000004</v>
      </c>
      <c r="AKL561" s="93">
        <f t="shared" si="235"/>
        <v>7686515.2000000002</v>
      </c>
      <c r="AKM561" s="93">
        <f t="shared" ref="AKM561:AKM573" si="914">AJU561*AKG561</f>
        <v>2664443.6</v>
      </c>
      <c r="AKN561" s="93">
        <f t="shared" si="236"/>
        <v>2407864.2000000002</v>
      </c>
      <c r="AKO561" s="93">
        <f t="shared" si="236"/>
        <v>2315990.6</v>
      </c>
      <c r="AKP561" s="743">
        <v>123</v>
      </c>
      <c r="AKQ561" s="743">
        <v>123</v>
      </c>
      <c r="AKR561" s="743">
        <v>123</v>
      </c>
      <c r="AKS561" s="93">
        <f t="shared" ref="AKS561:AKS573" si="915">$F561*AKP561</f>
        <v>6060087</v>
      </c>
      <c r="AKT561" s="93">
        <f t="shared" ref="AKT561:AKT573" si="916">$G561*AKQ561</f>
        <v>6117036</v>
      </c>
      <c r="AKU561" s="93">
        <f t="shared" ref="AKU561:AKU573" si="917">$H561*AKR561</f>
        <v>6207072</v>
      </c>
      <c r="AKV561" s="93">
        <f t="shared" ref="AKV561:AKV573" si="918">$I561*AKP561</f>
        <v>5354233.05</v>
      </c>
      <c r="AKW561" s="93">
        <f t="shared" ref="AKW561:AKW573" si="919">$J561*AKQ561</f>
        <v>5436274.0499999998</v>
      </c>
      <c r="AKX561" s="93">
        <f t="shared" ref="AKX561:AKX573" si="920">$K561*AKR561</f>
        <v>5533936.0499999998</v>
      </c>
      <c r="AKY561" s="93">
        <f t="shared" ref="AKY561:AKY573" si="921">$F561*AKY$588</f>
        <v>49234.22</v>
      </c>
      <c r="AKZ561" s="93">
        <f t="shared" ref="AKZ561:AKZ573" si="922">$G561*AKZ$588</f>
        <v>51624.06</v>
      </c>
      <c r="ALA561" s="93">
        <f t="shared" ref="ALA561:ALA573" si="923">$H561*ALA$588</f>
        <v>54539.94</v>
      </c>
      <c r="ALB561" s="93">
        <f t="shared" ref="ALB561:ALB573" si="924">$I561*ALB$588</f>
        <v>20108.830000000002</v>
      </c>
      <c r="ALC561" s="93">
        <f t="shared" ref="ALC561:ALC573" si="925">$J561*ALC$588</f>
        <v>18136.669999999998</v>
      </c>
      <c r="ALD561" s="93">
        <f t="shared" ref="ALD561:ALD573" si="926">$K561*ALD$588</f>
        <v>17228</v>
      </c>
      <c r="ALE561" s="93">
        <f t="shared" ref="ALE561:ALE573" si="927">AKP561*AKY561</f>
        <v>6055809.0599999996</v>
      </c>
      <c r="ALF561" s="93">
        <f t="shared" si="237"/>
        <v>6349759.3799999999</v>
      </c>
      <c r="ALG561" s="93">
        <f t="shared" si="237"/>
        <v>6708412.6200000001</v>
      </c>
      <c r="ALH561" s="93">
        <f t="shared" ref="ALH561:ALH573" si="928">AKP561*ALB561</f>
        <v>2473386.09</v>
      </c>
      <c r="ALI561" s="93">
        <f t="shared" si="238"/>
        <v>2230810.41</v>
      </c>
      <c r="ALJ561" s="93">
        <f t="shared" si="238"/>
        <v>2119044</v>
      </c>
      <c r="ALK561" s="743">
        <v>134</v>
      </c>
      <c r="ALL561" s="743">
        <v>134</v>
      </c>
      <c r="ALM561" s="743">
        <v>134</v>
      </c>
      <c r="ALN561" s="93">
        <f t="shared" ref="ALN561:ALN573" si="929">$F561*ALK561</f>
        <v>6602046</v>
      </c>
      <c r="ALO561" s="93">
        <f t="shared" ref="ALO561:ALO573" si="930">$G561*ALL561</f>
        <v>6664088</v>
      </c>
      <c r="ALP561" s="93">
        <f t="shared" ref="ALP561:ALP573" si="931">$H561*ALM561</f>
        <v>6762176</v>
      </c>
      <c r="ALQ561" s="93">
        <f t="shared" ref="ALQ561:ALQ573" si="932">$I561*ALK561</f>
        <v>5833066.9000000004</v>
      </c>
      <c r="ALR561" s="93">
        <f t="shared" ref="ALR561:ALR573" si="933">$J561*ALL561</f>
        <v>5922444.9000000004</v>
      </c>
      <c r="ALS561" s="93">
        <f t="shared" ref="ALS561:ALS573" si="934">$K561*ALM561</f>
        <v>6028840.9000000004</v>
      </c>
      <c r="ALT561" s="93">
        <f t="shared" ref="ALT561:ALT573" si="935">$F561*ALT$588</f>
        <v>49409.08</v>
      </c>
      <c r="ALU561" s="93">
        <f t="shared" ref="ALU561:ALU573" si="936">$G561*ALU$588</f>
        <v>52163.09</v>
      </c>
      <c r="ALV561" s="93">
        <f t="shared" ref="ALV561:ALV573" si="937">$H561*ALV$588</f>
        <v>55495.66</v>
      </c>
      <c r="ALW561" s="93">
        <f t="shared" ref="ALW561:ALW573" si="938">$I561*ALW$588</f>
        <v>21751.84</v>
      </c>
      <c r="ALX561" s="93">
        <f t="shared" ref="ALX561:ALX573" si="939">$J561*ALX$588</f>
        <v>19561.84</v>
      </c>
      <c r="ALY561" s="93">
        <f t="shared" ref="ALY561:ALY573" si="940">$K561*ALY$588</f>
        <v>18556.68</v>
      </c>
      <c r="ALZ561" s="93">
        <f t="shared" ref="ALZ561:ALZ573" si="941">ALK561*ALT561</f>
        <v>6620816.7199999997</v>
      </c>
      <c r="AMA561" s="93">
        <f t="shared" si="239"/>
        <v>6989854.0599999996</v>
      </c>
      <c r="AMB561" s="93">
        <f t="shared" si="239"/>
        <v>7436418.4400000004</v>
      </c>
      <c r="AMC561" s="93">
        <f t="shared" ref="AMC561:AMC573" si="942">ALK561*ALW561</f>
        <v>2914746.56</v>
      </c>
      <c r="AMD561" s="93">
        <f t="shared" si="240"/>
        <v>2621286.56</v>
      </c>
      <c r="AME561" s="93">
        <f t="shared" si="240"/>
        <v>2486595.12</v>
      </c>
      <c r="AMF561" s="95">
        <v>268</v>
      </c>
      <c r="AMG561" s="95">
        <v>268</v>
      </c>
      <c r="AMH561" s="95">
        <v>268</v>
      </c>
      <c r="AMI561" s="93">
        <f t="shared" ref="AMI561:AMI573" si="943">$F561*AMF561</f>
        <v>13204092</v>
      </c>
      <c r="AMJ561" s="93">
        <f t="shared" ref="AMJ561:AMJ573" si="944">$G561*AMG561</f>
        <v>13328176</v>
      </c>
      <c r="AMK561" s="93">
        <f t="shared" ref="AMK561:AMK573" si="945">$H561*AMH561</f>
        <v>13524352</v>
      </c>
      <c r="AML561" s="93">
        <f t="shared" ref="AML561:AML573" si="946">$I561*AMF561</f>
        <v>11666133.800000001</v>
      </c>
      <c r="AMM561" s="93">
        <f t="shared" ref="AMM561:AMM573" si="947">$J561*AMG561</f>
        <v>11844889.800000001</v>
      </c>
      <c r="AMN561" s="93">
        <f t="shared" ref="AMN561:AMN573" si="948">$K561*AMH561</f>
        <v>12057681.800000001</v>
      </c>
      <c r="AMO561" s="93">
        <f t="shared" ref="AMO561:AMO573" si="949">$F561*AMO$588</f>
        <v>49376.68</v>
      </c>
      <c r="AMP561" s="93">
        <f t="shared" ref="AMP561:AMP573" si="950">$G561*AMP$588</f>
        <v>52062.59</v>
      </c>
      <c r="AMQ561" s="93">
        <f t="shared" ref="AMQ561:AMQ573" si="951">$H561*AMQ$588</f>
        <v>55320.83</v>
      </c>
      <c r="AMR561" s="93">
        <f t="shared" ref="AMR561:AMR573" si="952">$I561*AMR$588</f>
        <v>18566.28</v>
      </c>
      <c r="AMS561" s="93">
        <f t="shared" ref="AMS561:AMS573" si="953">$J561*AMS$588</f>
        <v>16764.37</v>
      </c>
      <c r="AMT561" s="93">
        <f t="shared" ref="AMT561:AMT573" si="954">$K561*AMT$588</f>
        <v>15945.87</v>
      </c>
      <c r="AMU561" s="93">
        <f t="shared" ref="AMU561:AMU573" si="955">AMF561*AMO561</f>
        <v>13232950.24</v>
      </c>
      <c r="AMV561" s="93">
        <f t="shared" si="241"/>
        <v>13952774.119999999</v>
      </c>
      <c r="AMW561" s="93">
        <f t="shared" si="241"/>
        <v>14825982.439999999</v>
      </c>
      <c r="AMX561" s="93">
        <f t="shared" ref="AMX561:AMX573" si="956">AMF561*AMR561</f>
        <v>4975763.04</v>
      </c>
      <c r="AMY561" s="93">
        <f t="shared" si="242"/>
        <v>4492851.16</v>
      </c>
      <c r="AMZ561" s="93">
        <f t="shared" si="242"/>
        <v>4273493.16</v>
      </c>
      <c r="ANA561" s="95"/>
      <c r="ANB561" s="95"/>
      <c r="ANC561" s="95"/>
      <c r="AND561" s="93">
        <f t="shared" ref="AND561:AND573" si="957">$F561*ANA561</f>
        <v>0</v>
      </c>
      <c r="ANE561" s="93">
        <f t="shared" ref="ANE561:ANE573" si="958">$G561*ANB561</f>
        <v>0</v>
      </c>
      <c r="ANF561" s="93">
        <f t="shared" ref="ANF561:ANF573" si="959">$H561*ANC561</f>
        <v>0</v>
      </c>
      <c r="ANG561" s="93">
        <f t="shared" ref="ANG561:ANG573" si="960">$I561*ANA561</f>
        <v>0</v>
      </c>
      <c r="ANH561" s="93">
        <f t="shared" ref="ANH561:ANH573" si="961">$J561*ANB561</f>
        <v>0</v>
      </c>
      <c r="ANI561" s="93">
        <f t="shared" ref="ANI561:ANI573" si="962">$K561*ANC561</f>
        <v>0</v>
      </c>
      <c r="ANJ561" s="93">
        <f t="shared" ref="ANJ561:ANJ573" si="963">$F561*ANJ$588</f>
        <v>49907.32</v>
      </c>
      <c r="ANK561" s="93">
        <f t="shared" ref="ANK561:ANK573" si="964">$G561*ANK$588</f>
        <v>53693.97</v>
      </c>
      <c r="ANL561" s="93">
        <f t="shared" ref="ANL561:ANL573" si="965">$H561*ANL$588</f>
        <v>58212.11</v>
      </c>
      <c r="ANM561" s="93">
        <f t="shared" ref="ANM561:ANM573" si="966">$I561*ANM$588</f>
        <v>47740.91</v>
      </c>
      <c r="ANN561" s="93">
        <f t="shared" ref="ANN561:ANN573" si="967">$J561*ANN$588</f>
        <v>43106.82</v>
      </c>
      <c r="ANO561" s="93">
        <f t="shared" ref="ANO561:ANO573" si="968">$K561*ANO$588</f>
        <v>42195.13</v>
      </c>
      <c r="ANP561" s="93">
        <f t="shared" ref="ANP561:ANP573" si="969">ANA561*ANJ561</f>
        <v>0</v>
      </c>
      <c r="ANQ561" s="93">
        <f t="shared" si="243"/>
        <v>0</v>
      </c>
      <c r="ANR561" s="93">
        <f t="shared" si="243"/>
        <v>0</v>
      </c>
      <c r="ANS561" s="93">
        <f t="shared" ref="ANS561:ANS573" si="970">ANA561*ANM561</f>
        <v>0</v>
      </c>
      <c r="ANT561" s="93">
        <f t="shared" si="244"/>
        <v>0</v>
      </c>
      <c r="ANU561" s="93">
        <f t="shared" si="244"/>
        <v>0</v>
      </c>
      <c r="ANV561" s="743">
        <v>240</v>
      </c>
      <c r="ANW561" s="743">
        <v>240</v>
      </c>
      <c r="ANX561" s="743">
        <v>240</v>
      </c>
      <c r="ANY561" s="93">
        <f t="shared" ref="ANY561:ANY573" si="971">$F561*ANV561</f>
        <v>11824560</v>
      </c>
      <c r="ANZ561" s="93">
        <f t="shared" ref="ANZ561:ANZ573" si="972">$G561*ANW561</f>
        <v>11935680</v>
      </c>
      <c r="AOA561" s="93">
        <f t="shared" ref="AOA561:AOA573" si="973">$H561*ANX561</f>
        <v>12111360</v>
      </c>
      <c r="AOB561" s="93">
        <f t="shared" ref="AOB561:AOB573" si="974">$I561*ANV561</f>
        <v>10447284</v>
      </c>
      <c r="AOC561" s="93">
        <f t="shared" ref="AOC561:AOC573" si="975">$J561*ANW561</f>
        <v>10607364</v>
      </c>
      <c r="AOD561" s="93">
        <f t="shared" ref="AOD561:AOD573" si="976">$K561*ANX561</f>
        <v>10797924</v>
      </c>
      <c r="AOE561" s="93">
        <f t="shared" ref="AOE561:AOE573" si="977">$F561*AOE$588</f>
        <v>49497.9</v>
      </c>
      <c r="AOF561" s="93">
        <f t="shared" ref="AOF561:AOF573" si="978">$G561*AOF$588</f>
        <v>52435.16</v>
      </c>
      <c r="AOG561" s="93">
        <f t="shared" ref="AOG561:AOG573" si="979">$H561*AOG$588</f>
        <v>55980.46</v>
      </c>
      <c r="AOH561" s="93">
        <f t="shared" ref="AOH561:AOH573" si="980">$I561*AOH$588</f>
        <v>19079.09</v>
      </c>
      <c r="AOI561" s="93">
        <f t="shared" ref="AOI561:AOI573" si="981">$J561*AOI$588</f>
        <v>17186.439999999999</v>
      </c>
      <c r="AOJ561" s="93">
        <f t="shared" ref="AOJ561:AOJ573" si="982">$K561*AOJ$588</f>
        <v>16368.4</v>
      </c>
      <c r="AOK561" s="93">
        <f t="shared" ref="AOK561:AOK573" si="983">ANV561*AOE561</f>
        <v>11879496</v>
      </c>
      <c r="AOL561" s="93">
        <f t="shared" si="245"/>
        <v>12584438.4</v>
      </c>
      <c r="AOM561" s="93">
        <f t="shared" si="245"/>
        <v>13435310.4</v>
      </c>
      <c r="AON561" s="93">
        <f t="shared" ref="AON561:AON573" si="984">ANV561*AOH561</f>
        <v>4578981.5999999996</v>
      </c>
      <c r="AOO561" s="93">
        <f t="shared" si="246"/>
        <v>4124745.6</v>
      </c>
      <c r="AOP561" s="93">
        <f t="shared" si="246"/>
        <v>3928416</v>
      </c>
      <c r="AOQ561" s="743">
        <v>250</v>
      </c>
      <c r="AOR561" s="743">
        <v>250</v>
      </c>
      <c r="AOS561" s="743">
        <v>250</v>
      </c>
      <c r="AOT561" s="93">
        <f t="shared" ref="AOT561:AOT573" si="985">$F561*AOQ561</f>
        <v>12317250</v>
      </c>
      <c r="AOU561" s="93">
        <f t="shared" ref="AOU561:AOU573" si="986">$G561*AOR561</f>
        <v>12433000</v>
      </c>
      <c r="AOV561" s="93">
        <f t="shared" ref="AOV561:AOV573" si="987">$H561*AOS561</f>
        <v>12616000</v>
      </c>
      <c r="AOW561" s="93">
        <f t="shared" ref="AOW561:AOW573" si="988">$I561*AOQ561</f>
        <v>10882587.5</v>
      </c>
      <c r="AOX561" s="93">
        <f t="shared" ref="AOX561:AOX573" si="989">$J561*AOR561</f>
        <v>11049337.5</v>
      </c>
      <c r="AOY561" s="93">
        <f t="shared" ref="AOY561:AOY573" si="990">$K561*AOS561</f>
        <v>11247837.5</v>
      </c>
      <c r="AOZ561" s="93">
        <f t="shared" ref="AOZ561:AOZ573" si="991">$F561*AOZ$588</f>
        <v>49348.800000000003</v>
      </c>
      <c r="APA561" s="93">
        <f t="shared" ref="APA561:APA573" si="992">$G561*APA$588</f>
        <v>51977.13</v>
      </c>
      <c r="APB561" s="93">
        <f t="shared" ref="APB561:APB573" si="993">$H561*APB$588</f>
        <v>55166.94</v>
      </c>
      <c r="APC561" s="93">
        <f t="shared" ref="APC561:APC573" si="994">$I561*APC$588</f>
        <v>21335.35</v>
      </c>
      <c r="APD561" s="93">
        <f t="shared" ref="APD561:APD573" si="995">$J561*APD$588</f>
        <v>19145.09</v>
      </c>
      <c r="APE561" s="93">
        <f t="shared" ref="APE561:APE573" si="996">$K561*APE$588</f>
        <v>18075.560000000001</v>
      </c>
      <c r="APF561" s="93">
        <f t="shared" ref="APF561:APF573" si="997">AOQ561*AOZ561</f>
        <v>12337200</v>
      </c>
      <c r="APG561" s="93">
        <f t="shared" si="247"/>
        <v>12994282.5</v>
      </c>
      <c r="APH561" s="93">
        <f t="shared" si="247"/>
        <v>13791735</v>
      </c>
      <c r="API561" s="93">
        <f t="shared" ref="API561:API573" si="998">AOQ561*APC561</f>
        <v>5333837.5</v>
      </c>
      <c r="APJ561" s="93">
        <f t="shared" si="248"/>
        <v>4786272.5</v>
      </c>
      <c r="APK561" s="93">
        <f t="shared" si="248"/>
        <v>4518890</v>
      </c>
      <c r="APL561" s="95">
        <v>148</v>
      </c>
      <c r="APM561" s="95">
        <v>148</v>
      </c>
      <c r="APN561" s="95">
        <v>148</v>
      </c>
      <c r="APO561" s="93">
        <f t="shared" ref="APO561:APO573" si="999">$F561*APL561</f>
        <v>7291812</v>
      </c>
      <c r="APP561" s="93">
        <f t="shared" ref="APP561:APP573" si="1000">$G561*APM561</f>
        <v>7360336</v>
      </c>
      <c r="APQ561" s="93">
        <f t="shared" ref="APQ561:APQ573" si="1001">$H561*APN561</f>
        <v>7468672</v>
      </c>
      <c r="APR561" s="93">
        <f t="shared" ref="APR561:APR573" si="1002">$I561*APL561</f>
        <v>6442491.7999999998</v>
      </c>
      <c r="APS561" s="93">
        <f t="shared" ref="APS561:APS573" si="1003">$J561*APM561</f>
        <v>6541207.7999999998</v>
      </c>
      <c r="APT561" s="93">
        <f t="shared" ref="APT561:APT573" si="1004">$K561*APN561</f>
        <v>6658719.7999999998</v>
      </c>
      <c r="APU561" s="93">
        <f t="shared" ref="APU561:APU573" si="1005">$F561*APU$588</f>
        <v>49226.83</v>
      </c>
      <c r="APV561" s="93">
        <f t="shared" ref="APV561:APV573" si="1006">$G561*APV$588</f>
        <v>51602.62</v>
      </c>
      <c r="APW561" s="93">
        <f t="shared" ref="APW561:APW573" si="1007">$H561*APW$588</f>
        <v>54502.5</v>
      </c>
      <c r="APX561" s="93">
        <f t="shared" ref="APX561:APX573" si="1008">$I561*APX$588</f>
        <v>19121.919999999998</v>
      </c>
      <c r="APY561" s="93">
        <f t="shared" ref="APY561:APY573" si="1009">$J561*APY$588</f>
        <v>17247.27</v>
      </c>
      <c r="APZ561" s="93">
        <f t="shared" ref="APZ561:APZ573" si="1010">$K561*APZ$588</f>
        <v>16430.97</v>
      </c>
      <c r="AQA561" s="93">
        <f t="shared" ref="AQA561:AQA573" si="1011">APL561*APU561</f>
        <v>7285570.8399999999</v>
      </c>
      <c r="AQB561" s="93">
        <f t="shared" si="249"/>
        <v>7637187.7599999998</v>
      </c>
      <c r="AQC561" s="93">
        <f t="shared" si="249"/>
        <v>8066370</v>
      </c>
      <c r="AQD561" s="93">
        <f t="shared" ref="AQD561:AQD573" si="1012">APL561*APX561</f>
        <v>2830044.16</v>
      </c>
      <c r="AQE561" s="93">
        <f t="shared" si="250"/>
        <v>2552595.96</v>
      </c>
      <c r="AQF561" s="93">
        <f t="shared" si="250"/>
        <v>2431783.56</v>
      </c>
      <c r="AQG561" s="95">
        <v>198</v>
      </c>
      <c r="AQH561" s="95">
        <v>198</v>
      </c>
      <c r="AQI561" s="95">
        <v>198</v>
      </c>
      <c r="AQJ561" s="93">
        <f t="shared" ref="AQJ561:AQJ573" si="1013">$F561*AQG561</f>
        <v>9755262</v>
      </c>
      <c r="AQK561" s="93">
        <f t="shared" ref="AQK561:AQK573" si="1014">$G561*AQH561</f>
        <v>9846936</v>
      </c>
      <c r="AQL561" s="93">
        <f t="shared" ref="AQL561:AQL573" si="1015">$H561*AQI561</f>
        <v>9991872</v>
      </c>
      <c r="AQM561" s="93">
        <f t="shared" ref="AQM561:AQM573" si="1016">$I561*AQG561</f>
        <v>8619009.3000000007</v>
      </c>
      <c r="AQN561" s="93">
        <f t="shared" ref="AQN561:AQN573" si="1017">$J561*AQH561</f>
        <v>8751075.3000000007</v>
      </c>
      <c r="AQO561" s="93">
        <f t="shared" ref="AQO561:AQO573" si="1018">$K561*AQI561</f>
        <v>8908287.3000000007</v>
      </c>
      <c r="AQP561" s="93">
        <f t="shared" ref="AQP561:AQP573" si="1019">$F561*AQP$588</f>
        <v>49458.53</v>
      </c>
      <c r="AQQ561" s="93">
        <f t="shared" ref="AQQ561:AQQ573" si="1020">$G561*AQQ$588</f>
        <v>52314.54</v>
      </c>
      <c r="AQR561" s="93">
        <f t="shared" ref="AQR561:AQR573" si="1021">$H561*AQR$588</f>
        <v>55767.69</v>
      </c>
      <c r="AQS561" s="93">
        <f t="shared" ref="AQS561:AQS573" si="1022">$I561*AQS$588</f>
        <v>17808.91</v>
      </c>
      <c r="AQT561" s="93">
        <f t="shared" ref="AQT561:AQT573" si="1023">$J561*AQT$588</f>
        <v>16261.56</v>
      </c>
      <c r="AQU561" s="93">
        <f t="shared" ref="AQU561:AQU573" si="1024">$K561*AQU$588</f>
        <v>15632.77</v>
      </c>
      <c r="AQV561" s="93">
        <f t="shared" ref="AQV561:AQV573" si="1025">AQG561*AQP561</f>
        <v>9792788.9399999995</v>
      </c>
      <c r="AQW561" s="93">
        <f t="shared" si="251"/>
        <v>10358278.92</v>
      </c>
      <c r="AQX561" s="93">
        <f t="shared" si="251"/>
        <v>11042002.619999999</v>
      </c>
      <c r="AQY561" s="93">
        <f t="shared" ref="AQY561:AQY573" si="1026">AQG561*AQS561</f>
        <v>3526164.18</v>
      </c>
      <c r="AQZ561" s="93">
        <f t="shared" si="252"/>
        <v>3219788.88</v>
      </c>
      <c r="ARA561" s="93">
        <f t="shared" si="252"/>
        <v>3095288.46</v>
      </c>
      <c r="ARB561" s="743">
        <v>166</v>
      </c>
      <c r="ARC561" s="743">
        <v>166</v>
      </c>
      <c r="ARD561" s="743">
        <v>166</v>
      </c>
      <c r="ARE561" s="93">
        <f t="shared" ref="ARE561:ARE573" si="1027">$F561*ARB561</f>
        <v>8178654</v>
      </c>
      <c r="ARF561" s="93">
        <f t="shared" ref="ARF561:ARF573" si="1028">$G561*ARC561</f>
        <v>8255512</v>
      </c>
      <c r="ARG561" s="93">
        <f t="shared" ref="ARG561:ARG573" si="1029">$H561*ARD561</f>
        <v>8377024</v>
      </c>
      <c r="ARH561" s="93">
        <f t="shared" ref="ARH561:ARH573" si="1030">$I561*ARB561</f>
        <v>7226038.0999999996</v>
      </c>
      <c r="ARI561" s="93">
        <f t="shared" ref="ARI561:ARI573" si="1031">$J561*ARC561</f>
        <v>7336760.0999999996</v>
      </c>
      <c r="ARJ561" s="93">
        <f t="shared" ref="ARJ561:ARJ573" si="1032">$K561*ARD561</f>
        <v>7468564.0999999996</v>
      </c>
      <c r="ARK561" s="93">
        <f t="shared" ref="ARK561:ARK573" si="1033">$F561*ARK$588</f>
        <v>49167.86</v>
      </c>
      <c r="ARL561" s="93">
        <f t="shared" ref="ARL561:ARL573" si="1034">$G561*ARL$588</f>
        <v>51418.9</v>
      </c>
      <c r="ARM561" s="93">
        <f t="shared" ref="ARM561:ARM573" si="1035">$H561*ARM$588</f>
        <v>54177.03</v>
      </c>
      <c r="ARN561" s="93">
        <f t="shared" ref="ARN561:ARN573" si="1036">$I561*ARN$588</f>
        <v>17426.650000000001</v>
      </c>
      <c r="ARO561" s="93">
        <f t="shared" ref="ARO561:ARO573" si="1037">$J561*ARO$588</f>
        <v>15735.9</v>
      </c>
      <c r="ARP561" s="93">
        <f t="shared" ref="ARP561:ARP573" si="1038">$K561*ARP$588</f>
        <v>14933.21</v>
      </c>
      <c r="ARQ561" s="93">
        <f t="shared" ref="ARQ561:ARQ573" si="1039">ARB561*ARK561</f>
        <v>8161864.7599999998</v>
      </c>
      <c r="ARR561" s="93">
        <f t="shared" si="253"/>
        <v>8535537.4000000004</v>
      </c>
      <c r="ARS561" s="93">
        <f t="shared" si="253"/>
        <v>8993386.9800000004</v>
      </c>
      <c r="ART561" s="93">
        <f t="shared" ref="ART561:ART573" si="1040">ARB561*ARN561</f>
        <v>2892823.9</v>
      </c>
      <c r="ARU561" s="93">
        <f t="shared" si="254"/>
        <v>2612159.4</v>
      </c>
      <c r="ARV561" s="93">
        <f t="shared" si="254"/>
        <v>2478912.86</v>
      </c>
      <c r="ARW561" s="95">
        <v>293</v>
      </c>
      <c r="ARX561" s="95">
        <v>293</v>
      </c>
      <c r="ARY561" s="95">
        <v>293</v>
      </c>
      <c r="ARZ561" s="93">
        <f t="shared" ref="ARZ561:ARZ573" si="1041">$F561*ARW561</f>
        <v>14435817</v>
      </c>
      <c r="ASA561" s="93">
        <f t="shared" ref="ASA561:ASA573" si="1042">$G561*ARX561</f>
        <v>14571476</v>
      </c>
      <c r="ASB561" s="93">
        <f t="shared" ref="ASB561:ASB573" si="1043">$H561*ARY561</f>
        <v>14785952</v>
      </c>
      <c r="ASC561" s="93">
        <f t="shared" ref="ASC561:ASC573" si="1044">$I561*ARW561</f>
        <v>12754392.550000001</v>
      </c>
      <c r="ASD561" s="93">
        <f t="shared" ref="ASD561:ASD573" si="1045">$J561*ARX561</f>
        <v>12949823.550000001</v>
      </c>
      <c r="ASE561" s="93">
        <f t="shared" ref="ASE561:ASE573" si="1046">$K561*ARY561</f>
        <v>13182465.550000001</v>
      </c>
      <c r="ASF561" s="93">
        <f t="shared" ref="ASF561:ASF573" si="1047">$F561*ASF$588</f>
        <v>49236.79</v>
      </c>
      <c r="ASG561" s="93">
        <f t="shared" ref="ASG561:ASG573" si="1048">$G561*ASG$588</f>
        <v>51633.08</v>
      </c>
      <c r="ASH561" s="93">
        <f t="shared" ref="ASH561:ASH573" si="1049">$H561*ASH$588</f>
        <v>54556.49</v>
      </c>
      <c r="ASI561" s="93">
        <f t="shared" ref="ASI561:ASI573" si="1050">$I561*ASI$588</f>
        <v>19827.25</v>
      </c>
      <c r="ASJ561" s="93">
        <f t="shared" ref="ASJ561:ASJ573" si="1051">$J561*ASJ$588</f>
        <v>17814.990000000002</v>
      </c>
      <c r="ASK561" s="93">
        <f t="shared" ref="ASK561:ASK573" si="1052">$K561*ASK$588</f>
        <v>16772.509999999998</v>
      </c>
      <c r="ASL561" s="93">
        <f t="shared" ref="ASL561:ASL573" si="1053">ARW561*ASF561</f>
        <v>14426379.470000001</v>
      </c>
      <c r="ASM561" s="93">
        <f t="shared" si="255"/>
        <v>15128492.439999999</v>
      </c>
      <c r="ASN561" s="93">
        <f t="shared" si="255"/>
        <v>15985051.57</v>
      </c>
      <c r="ASO561" s="93">
        <f t="shared" ref="ASO561:ASO573" si="1054">ARW561*ASI561</f>
        <v>5809384.25</v>
      </c>
      <c r="ASP561" s="93">
        <f t="shared" si="256"/>
        <v>5219792.07</v>
      </c>
      <c r="ASQ561" s="93">
        <f t="shared" si="256"/>
        <v>4914345.43</v>
      </c>
      <c r="ASR561" s="95">
        <v>238</v>
      </c>
      <c r="ASS561" s="95">
        <v>238</v>
      </c>
      <c r="AST561" s="95">
        <v>238</v>
      </c>
      <c r="ASU561" s="93">
        <f t="shared" ref="ASU561:ASU573" si="1055">$F561*ASR561</f>
        <v>11726022</v>
      </c>
      <c r="ASV561" s="93">
        <f t="shared" ref="ASV561:ASV573" si="1056">$G561*ASS561</f>
        <v>11836216</v>
      </c>
      <c r="ASW561" s="93">
        <f t="shared" ref="ASW561:ASW573" si="1057">$H561*AST561</f>
        <v>12010432</v>
      </c>
      <c r="ASX561" s="93">
        <f t="shared" ref="ASX561:ASX573" si="1058">$I561*ASR561</f>
        <v>10360223.300000001</v>
      </c>
      <c r="ASY561" s="93">
        <f t="shared" ref="ASY561:ASY573" si="1059">$J561*ASS561</f>
        <v>10518969.300000001</v>
      </c>
      <c r="ASZ561" s="93">
        <f t="shared" ref="ASZ561:ASZ573" si="1060">$K561*AST561</f>
        <v>10707941.300000001</v>
      </c>
      <c r="ATA561" s="93">
        <f t="shared" ref="ATA561:ATA573" si="1061">$F561*ATA$588</f>
        <v>49289.06</v>
      </c>
      <c r="ATB561" s="93">
        <f t="shared" ref="ATB561:ATB573" si="1062">$G561*ATB$588</f>
        <v>51793.99</v>
      </c>
      <c r="ATC561" s="93">
        <f t="shared" ref="ATC561:ATC573" si="1063">$H561*ATC$588</f>
        <v>54843.99</v>
      </c>
      <c r="ATD561" s="93">
        <f t="shared" ref="ATD561:ATD573" si="1064">$I561*ATD$588</f>
        <v>16777.650000000001</v>
      </c>
      <c r="ATE561" s="93">
        <f t="shared" ref="ATE561:ATE573" si="1065">$J561*ATE$588</f>
        <v>15271.76</v>
      </c>
      <c r="ATF561" s="93">
        <f t="shared" ref="ATF561:ATF573" si="1066">$K561*ATF$588</f>
        <v>14520.18</v>
      </c>
      <c r="ATG561" s="93">
        <f t="shared" ref="ATG561:ATG573" si="1067">ASR561*ATA561</f>
        <v>11730796.279999999</v>
      </c>
      <c r="ATH561" s="93">
        <f t="shared" si="257"/>
        <v>12326969.619999999</v>
      </c>
      <c r="ATI561" s="93">
        <f t="shared" si="257"/>
        <v>13052869.619999999</v>
      </c>
      <c r="ATJ561" s="93">
        <f t="shared" ref="ATJ561:ATJ573" si="1068">ASR561*ATD561</f>
        <v>3993080.7</v>
      </c>
      <c r="ATK561" s="93">
        <f t="shared" si="258"/>
        <v>3634678.88</v>
      </c>
      <c r="ATL561" s="93">
        <f t="shared" si="258"/>
        <v>3455802.84</v>
      </c>
      <c r="ATM561" s="95">
        <v>514</v>
      </c>
      <c r="ATN561" s="95">
        <v>514</v>
      </c>
      <c r="ATO561" s="95">
        <v>514</v>
      </c>
      <c r="ATP561" s="93">
        <f t="shared" ref="ATP561:ATP573" si="1069">$F561*ATM561</f>
        <v>25324266</v>
      </c>
      <c r="ATQ561" s="93">
        <f t="shared" ref="ATQ561:ATQ573" si="1070">$G561*ATN561</f>
        <v>25562248</v>
      </c>
      <c r="ATR561" s="93">
        <f t="shared" ref="ATR561:ATR573" si="1071">$H561*ATO561</f>
        <v>25938496</v>
      </c>
      <c r="ATS561" s="93">
        <f t="shared" ref="ATS561:ATS573" si="1072">$I561*ATM561</f>
        <v>22374599.899999999</v>
      </c>
      <c r="ATT561" s="93">
        <f t="shared" ref="ATT561:ATT573" si="1073">$J561*ATN561</f>
        <v>22717437.899999999</v>
      </c>
      <c r="ATU561" s="93">
        <f t="shared" ref="ATU561:ATU573" si="1074">$K561*ATO561</f>
        <v>23125553.899999999</v>
      </c>
      <c r="ATV561" s="93">
        <f t="shared" ref="ATV561:ATV573" si="1075">$F561*ATV$588</f>
        <v>49272.43</v>
      </c>
      <c r="ATW561" s="93">
        <f t="shared" ref="ATW561:ATW573" si="1076">$G561*ATW$588</f>
        <v>51742.61</v>
      </c>
      <c r="ATX561" s="93">
        <f t="shared" ref="ATX561:ATX573" si="1077">$H561*ATX$588</f>
        <v>54751.63</v>
      </c>
      <c r="ATY561" s="93">
        <f t="shared" ref="ATY561:ATY573" si="1078">$I561*ATY$588</f>
        <v>19021.66</v>
      </c>
      <c r="ATZ561" s="93">
        <f t="shared" ref="ATZ561:ATZ573" si="1079">$J561*ATZ$588</f>
        <v>17064.509999999998</v>
      </c>
      <c r="AUA561" s="93">
        <f t="shared" ref="AUA561:AUA573" si="1080">$K561*AUA$588</f>
        <v>16072.77</v>
      </c>
      <c r="AUB561" s="93">
        <f t="shared" ref="AUB561:AUB573" si="1081">ATM561*ATV561</f>
        <v>25326029.02</v>
      </c>
      <c r="AUC561" s="93">
        <f t="shared" si="259"/>
        <v>26595701.539999999</v>
      </c>
      <c r="AUD561" s="93">
        <f t="shared" si="259"/>
        <v>28142337.82</v>
      </c>
      <c r="AUE561" s="93">
        <f t="shared" ref="AUE561:AUE573" si="1082">ATM561*ATY561</f>
        <v>9777133.2400000002</v>
      </c>
      <c r="AUF561" s="93">
        <f t="shared" si="260"/>
        <v>8771158.1400000006</v>
      </c>
      <c r="AUG561" s="93">
        <f t="shared" si="260"/>
        <v>8261403.7800000003</v>
      </c>
      <c r="AUH561" s="743">
        <v>272</v>
      </c>
      <c r="AUI561" s="743">
        <v>272</v>
      </c>
      <c r="AUJ561" s="743">
        <v>272</v>
      </c>
      <c r="AUK561" s="93">
        <f t="shared" ref="AUK561:AUK573" si="1083">$F561*AUH561</f>
        <v>13401168</v>
      </c>
      <c r="AUL561" s="93">
        <f t="shared" ref="AUL561:AUL573" si="1084">$G561*AUI561</f>
        <v>13527104</v>
      </c>
      <c r="AUM561" s="93">
        <f t="shared" ref="AUM561:AUM573" si="1085">$H561*AUJ561</f>
        <v>13726208</v>
      </c>
      <c r="AUN561" s="93">
        <f t="shared" ref="AUN561:AUN573" si="1086">$I561*AUH561</f>
        <v>11840255.199999999</v>
      </c>
      <c r="AUO561" s="93">
        <f t="shared" ref="AUO561:AUO573" si="1087">$J561*AUI561</f>
        <v>12021679.199999999</v>
      </c>
      <c r="AUP561" s="93">
        <f t="shared" ref="AUP561:AUP573" si="1088">$K561*AUJ561</f>
        <v>12237647.199999999</v>
      </c>
      <c r="AUQ561" s="93">
        <f t="shared" ref="AUQ561:AUQ573" si="1089">$F561*AUQ$588</f>
        <v>49259.35</v>
      </c>
      <c r="AUR561" s="93">
        <f t="shared" ref="AUR561:AUR573" si="1090">$G561*AUR$588</f>
        <v>51707.26</v>
      </c>
      <c r="AUS561" s="93">
        <f t="shared" ref="AUS561:AUS573" si="1091">$H561*AUS$588</f>
        <v>54690.42</v>
      </c>
      <c r="AUT561" s="93">
        <f t="shared" ref="AUT561:AUT573" si="1092">$I561*AUT$588</f>
        <v>19130.150000000001</v>
      </c>
      <c r="AUU561" s="93">
        <f t="shared" ref="AUU561:AUU573" si="1093">$J561*AUU$588</f>
        <v>17235.02</v>
      </c>
      <c r="AUV561" s="93">
        <f t="shared" ref="AUV561:AUV573" si="1094">$K561*AUV$588</f>
        <v>16390.689999999999</v>
      </c>
      <c r="AUW561" s="93">
        <f t="shared" ref="AUW561:AUW573" si="1095">AUH561*AUQ561</f>
        <v>13398543.199999999</v>
      </c>
      <c r="AUX561" s="93">
        <f t="shared" si="261"/>
        <v>14064374.720000001</v>
      </c>
      <c r="AUY561" s="93">
        <f t="shared" si="261"/>
        <v>14875794.24</v>
      </c>
      <c r="AUZ561" s="93">
        <f t="shared" ref="AUZ561:AUZ573" si="1096">AUH561*AUT561</f>
        <v>5203400.8</v>
      </c>
      <c r="AVA561" s="93">
        <f t="shared" si="262"/>
        <v>4687925.4400000004</v>
      </c>
      <c r="AVB561" s="93">
        <f t="shared" si="262"/>
        <v>4458267.68</v>
      </c>
      <c r="AVC561" s="127">
        <f t="shared" ref="AVC561:AVC573" si="1097">L561+AG561+BB561+BW561+CR561+DM561+EH561+FC561+FX561+GS561+HN561+II561+JD561+JY561+KT561+LO561+MJ561+NE561+NZ561+OU561+PP561+QK561+RF561+SA561+SV561+TQ561+UL561+VG561+WB561+WW561+XR561+YM561+ZH561+AAC561+AAX561+ABS561+ACN561+ADI561+AED561+AEY561+AFT561+AGO561+AHJ561+AIE561+AIZ561+AJU561+AKP561+ALK561+AMF561+ANA561+ANV561+AOQ561+APL561+AQG561+ARB561+ARW561+ASR561+ATM561+AUH561</f>
        <v>9626</v>
      </c>
      <c r="AVD561" s="127">
        <f t="shared" si="263"/>
        <v>9626</v>
      </c>
      <c r="AVE561" s="127">
        <f t="shared" si="263"/>
        <v>9626</v>
      </c>
      <c r="AVF561" s="93">
        <f t="shared" si="263"/>
        <v>474263394</v>
      </c>
      <c r="AVG561" s="93">
        <f t="shared" si="263"/>
        <v>478720232</v>
      </c>
      <c r="AVH561" s="93">
        <f t="shared" si="263"/>
        <v>485766464</v>
      </c>
      <c r="AVI561" s="93">
        <f t="shared" si="263"/>
        <v>419023149.10000002</v>
      </c>
      <c r="AVJ561" s="93">
        <f t="shared" si="263"/>
        <v>425443691.10000002</v>
      </c>
      <c r="AVK561" s="93">
        <f t="shared" si="263"/>
        <v>433086735.10000002</v>
      </c>
      <c r="AVL561" s="93"/>
      <c r="AVM561" s="93"/>
      <c r="AVN561" s="93"/>
      <c r="AVO561" s="93"/>
      <c r="AVP561" s="93"/>
      <c r="AVQ561" s="93"/>
      <c r="AVR561" s="93">
        <f t="shared" si="264"/>
        <v>474792926.37</v>
      </c>
      <c r="AVS561" s="93">
        <f t="shared" si="264"/>
        <v>499602350.51999998</v>
      </c>
      <c r="AVT561" s="93">
        <f t="shared" si="264"/>
        <v>529748090.64999998</v>
      </c>
      <c r="AVU561" s="93">
        <f t="shared" si="264"/>
        <v>188092130.00999999</v>
      </c>
      <c r="AVV561" s="93">
        <f t="shared" si="264"/>
        <v>169507400.00999999</v>
      </c>
      <c r="AVW561" s="93">
        <f t="shared" si="264"/>
        <v>161523288.33000001</v>
      </c>
    </row>
    <row r="562" spans="1:1271" ht="36" customHeight="1">
      <c r="A562" s="444" t="s">
        <v>836</v>
      </c>
      <c r="B562" s="12" t="s">
        <v>421</v>
      </c>
      <c r="C562" s="5"/>
      <c r="D562" s="541"/>
      <c r="E562" s="521"/>
      <c r="F562" s="101">
        <f t="shared" si="265"/>
        <v>68977</v>
      </c>
      <c r="G562" s="101">
        <f t="shared" si="265"/>
        <v>69625</v>
      </c>
      <c r="H562" s="101">
        <f t="shared" si="265"/>
        <v>70651</v>
      </c>
      <c r="I562" s="93">
        <f t="shared" si="266"/>
        <v>43536.22</v>
      </c>
      <c r="J562" s="93">
        <f t="shared" si="266"/>
        <v>44203.22</v>
      </c>
      <c r="K562" s="93">
        <f t="shared" si="266"/>
        <v>44997.22</v>
      </c>
      <c r="L562" s="95"/>
      <c r="M562" s="95"/>
      <c r="N562" s="95"/>
      <c r="O562" s="93">
        <f t="shared" si="267"/>
        <v>0</v>
      </c>
      <c r="P562" s="93">
        <f t="shared" si="268"/>
        <v>0</v>
      </c>
      <c r="Q562" s="93">
        <f t="shared" si="269"/>
        <v>0</v>
      </c>
      <c r="R562" s="93">
        <f t="shared" si="270"/>
        <v>0</v>
      </c>
      <c r="S562" s="93">
        <f t="shared" si="271"/>
        <v>0</v>
      </c>
      <c r="T562" s="93">
        <f t="shared" si="272"/>
        <v>0</v>
      </c>
      <c r="U562" s="93">
        <f t="shared" si="273"/>
        <v>69303.259999999995</v>
      </c>
      <c r="V562" s="93">
        <f t="shared" si="274"/>
        <v>73428.38</v>
      </c>
      <c r="W562" s="93">
        <f t="shared" si="275"/>
        <v>78406.33</v>
      </c>
      <c r="X562" s="93">
        <f t="shared" si="276"/>
        <v>22197</v>
      </c>
      <c r="Y562" s="93">
        <f t="shared" si="277"/>
        <v>20055.03</v>
      </c>
      <c r="Z562" s="93">
        <f t="shared" si="278"/>
        <v>18855.36</v>
      </c>
      <c r="AA562" s="93">
        <f t="shared" si="279"/>
        <v>0</v>
      </c>
      <c r="AB562" s="93">
        <f t="shared" si="142"/>
        <v>0</v>
      </c>
      <c r="AC562" s="93">
        <f t="shared" si="142"/>
        <v>0</v>
      </c>
      <c r="AD562" s="93">
        <f t="shared" si="280"/>
        <v>0</v>
      </c>
      <c r="AE562" s="93">
        <f t="shared" si="143"/>
        <v>0</v>
      </c>
      <c r="AF562" s="93">
        <f t="shared" si="143"/>
        <v>0</v>
      </c>
      <c r="AG562" s="95"/>
      <c r="AH562" s="95"/>
      <c r="AI562" s="95"/>
      <c r="AJ562" s="93">
        <f t="shared" si="281"/>
        <v>0</v>
      </c>
      <c r="AK562" s="93">
        <f t="shared" si="282"/>
        <v>0</v>
      </c>
      <c r="AL562" s="93">
        <f t="shared" si="283"/>
        <v>0</v>
      </c>
      <c r="AM562" s="93">
        <f t="shared" si="284"/>
        <v>0</v>
      </c>
      <c r="AN562" s="93">
        <f t="shared" si="285"/>
        <v>0</v>
      </c>
      <c r="AO562" s="93">
        <f t="shared" si="286"/>
        <v>0</v>
      </c>
      <c r="AP562" s="93">
        <f t="shared" si="287"/>
        <v>69235.11</v>
      </c>
      <c r="AQ562" s="93">
        <f t="shared" si="288"/>
        <v>73218.22</v>
      </c>
      <c r="AR562" s="93">
        <f t="shared" si="289"/>
        <v>78035.23</v>
      </c>
      <c r="AS562" s="93">
        <f t="shared" si="290"/>
        <v>20532.830000000002</v>
      </c>
      <c r="AT562" s="93">
        <f t="shared" si="291"/>
        <v>18724.97</v>
      </c>
      <c r="AU562" s="93">
        <f t="shared" si="292"/>
        <v>18030.77</v>
      </c>
      <c r="AV562" s="93">
        <f t="shared" si="293"/>
        <v>0</v>
      </c>
      <c r="AW562" s="93">
        <f t="shared" si="144"/>
        <v>0</v>
      </c>
      <c r="AX562" s="93">
        <f t="shared" si="144"/>
        <v>0</v>
      </c>
      <c r="AY562" s="93">
        <f t="shared" si="294"/>
        <v>0</v>
      </c>
      <c r="AZ562" s="93">
        <f t="shared" si="145"/>
        <v>0</v>
      </c>
      <c r="BA562" s="93">
        <f t="shared" si="145"/>
        <v>0</v>
      </c>
      <c r="BB562" s="95"/>
      <c r="BC562" s="95"/>
      <c r="BD562" s="95"/>
      <c r="BE562" s="93">
        <f t="shared" si="295"/>
        <v>0</v>
      </c>
      <c r="BF562" s="93">
        <f t="shared" si="296"/>
        <v>0</v>
      </c>
      <c r="BG562" s="93">
        <f t="shared" si="297"/>
        <v>0</v>
      </c>
      <c r="BH562" s="93">
        <f t="shared" si="298"/>
        <v>0</v>
      </c>
      <c r="BI562" s="93">
        <f t="shared" si="299"/>
        <v>0</v>
      </c>
      <c r="BJ562" s="93">
        <f t="shared" si="300"/>
        <v>0</v>
      </c>
      <c r="BK562" s="93">
        <f t="shared" si="301"/>
        <v>69329.320000000007</v>
      </c>
      <c r="BL562" s="93">
        <f t="shared" si="302"/>
        <v>73508.83</v>
      </c>
      <c r="BM562" s="93">
        <f t="shared" si="303"/>
        <v>78547.64</v>
      </c>
      <c r="BN562" s="93">
        <f t="shared" si="304"/>
        <v>20232.580000000002</v>
      </c>
      <c r="BO562" s="93">
        <f t="shared" si="305"/>
        <v>18191.71</v>
      </c>
      <c r="BP562" s="93">
        <f t="shared" si="306"/>
        <v>17006.490000000002</v>
      </c>
      <c r="BQ562" s="93">
        <f t="shared" si="307"/>
        <v>0</v>
      </c>
      <c r="BR562" s="93">
        <f t="shared" si="146"/>
        <v>0</v>
      </c>
      <c r="BS562" s="93">
        <f t="shared" si="146"/>
        <v>0</v>
      </c>
      <c r="BT562" s="93">
        <f t="shared" si="308"/>
        <v>0</v>
      </c>
      <c r="BU562" s="93">
        <f t="shared" si="147"/>
        <v>0</v>
      </c>
      <c r="BV562" s="93">
        <f t="shared" si="147"/>
        <v>0</v>
      </c>
      <c r="BW562" s="95"/>
      <c r="BX562" s="95"/>
      <c r="BY562" s="95"/>
      <c r="BZ562" s="93">
        <f t="shared" si="309"/>
        <v>0</v>
      </c>
      <c r="CA562" s="93">
        <f t="shared" si="310"/>
        <v>0</v>
      </c>
      <c r="CB562" s="93">
        <f t="shared" si="311"/>
        <v>0</v>
      </c>
      <c r="CC562" s="93">
        <f t="shared" si="312"/>
        <v>0</v>
      </c>
      <c r="CD562" s="93">
        <f t="shared" si="313"/>
        <v>0</v>
      </c>
      <c r="CE562" s="93">
        <f t="shared" si="314"/>
        <v>0</v>
      </c>
      <c r="CF562" s="93">
        <f t="shared" si="315"/>
        <v>0</v>
      </c>
      <c r="CG562" s="93">
        <f t="shared" si="316"/>
        <v>0</v>
      </c>
      <c r="CH562" s="93">
        <f t="shared" si="317"/>
        <v>0</v>
      </c>
      <c r="CI562" s="93">
        <f t="shared" si="318"/>
        <v>0</v>
      </c>
      <c r="CJ562" s="93">
        <f t="shared" si="319"/>
        <v>0</v>
      </c>
      <c r="CK562" s="93">
        <f t="shared" si="320"/>
        <v>0</v>
      </c>
      <c r="CL562" s="93">
        <f t="shared" si="321"/>
        <v>0</v>
      </c>
      <c r="CM562" s="93">
        <f t="shared" si="148"/>
        <v>0</v>
      </c>
      <c r="CN562" s="93">
        <f t="shared" si="148"/>
        <v>0</v>
      </c>
      <c r="CO562" s="93">
        <f t="shared" si="322"/>
        <v>0</v>
      </c>
      <c r="CP562" s="93">
        <f t="shared" si="149"/>
        <v>0</v>
      </c>
      <c r="CQ562" s="93">
        <f t="shared" si="149"/>
        <v>0</v>
      </c>
      <c r="CR562" s="95"/>
      <c r="CS562" s="95"/>
      <c r="CT562" s="95"/>
      <c r="CU562" s="93">
        <f t="shared" si="323"/>
        <v>0</v>
      </c>
      <c r="CV562" s="93">
        <f t="shared" si="324"/>
        <v>0</v>
      </c>
      <c r="CW562" s="93">
        <f t="shared" si="325"/>
        <v>0</v>
      </c>
      <c r="CX562" s="93">
        <f t="shared" si="326"/>
        <v>0</v>
      </c>
      <c r="CY562" s="93">
        <f t="shared" si="327"/>
        <v>0</v>
      </c>
      <c r="CZ562" s="93">
        <f t="shared" si="328"/>
        <v>0</v>
      </c>
      <c r="DA562" s="93">
        <f t="shared" si="329"/>
        <v>68962.69</v>
      </c>
      <c r="DB562" s="93">
        <f t="shared" si="330"/>
        <v>72382.350000000006</v>
      </c>
      <c r="DC562" s="93">
        <f t="shared" si="331"/>
        <v>76550.52</v>
      </c>
      <c r="DD562" s="93">
        <f t="shared" si="332"/>
        <v>23810.19</v>
      </c>
      <c r="DE562" s="93">
        <f t="shared" si="333"/>
        <v>21511.58</v>
      </c>
      <c r="DF562" s="93">
        <f t="shared" si="334"/>
        <v>20611.240000000002</v>
      </c>
      <c r="DG562" s="93">
        <f t="shared" si="335"/>
        <v>0</v>
      </c>
      <c r="DH562" s="93">
        <f t="shared" si="150"/>
        <v>0</v>
      </c>
      <c r="DI562" s="93">
        <f t="shared" si="150"/>
        <v>0</v>
      </c>
      <c r="DJ562" s="93">
        <f t="shared" si="336"/>
        <v>0</v>
      </c>
      <c r="DK562" s="93">
        <f t="shared" si="151"/>
        <v>0</v>
      </c>
      <c r="DL562" s="93">
        <f t="shared" si="151"/>
        <v>0</v>
      </c>
      <c r="DM562" s="95"/>
      <c r="DN562" s="95"/>
      <c r="DO562" s="95"/>
      <c r="DP562" s="93">
        <f t="shared" si="337"/>
        <v>0</v>
      </c>
      <c r="DQ562" s="93">
        <f t="shared" si="338"/>
        <v>0</v>
      </c>
      <c r="DR562" s="93">
        <f t="shared" si="339"/>
        <v>0</v>
      </c>
      <c r="DS562" s="93">
        <f t="shared" si="340"/>
        <v>0</v>
      </c>
      <c r="DT562" s="93">
        <f t="shared" si="341"/>
        <v>0</v>
      </c>
      <c r="DU562" s="93">
        <f t="shared" si="342"/>
        <v>0</v>
      </c>
      <c r="DV562" s="93">
        <f t="shared" si="343"/>
        <v>69287.42</v>
      </c>
      <c r="DW562" s="93">
        <f t="shared" si="344"/>
        <v>73382.460000000006</v>
      </c>
      <c r="DX562" s="93">
        <f t="shared" si="345"/>
        <v>78323.67</v>
      </c>
      <c r="DY562" s="93">
        <f t="shared" si="346"/>
        <v>25549.57</v>
      </c>
      <c r="DZ562" s="93">
        <f t="shared" si="347"/>
        <v>22751.55</v>
      </c>
      <c r="EA562" s="93">
        <f t="shared" si="348"/>
        <v>21965.32</v>
      </c>
      <c r="EB562" s="93">
        <f t="shared" si="349"/>
        <v>0</v>
      </c>
      <c r="EC562" s="93">
        <f t="shared" si="152"/>
        <v>0</v>
      </c>
      <c r="ED562" s="93">
        <f t="shared" si="152"/>
        <v>0</v>
      </c>
      <c r="EE562" s="93">
        <f t="shared" si="350"/>
        <v>0</v>
      </c>
      <c r="EF562" s="93">
        <f t="shared" si="153"/>
        <v>0</v>
      </c>
      <c r="EG562" s="93">
        <f t="shared" si="153"/>
        <v>0</v>
      </c>
      <c r="EH562" s="95"/>
      <c r="EI562" s="95"/>
      <c r="EJ562" s="95"/>
      <c r="EK562" s="93">
        <f t="shared" si="351"/>
        <v>0</v>
      </c>
      <c r="EL562" s="93">
        <f t="shared" si="352"/>
        <v>0</v>
      </c>
      <c r="EM562" s="93">
        <f t="shared" si="353"/>
        <v>0</v>
      </c>
      <c r="EN562" s="93">
        <f t="shared" si="354"/>
        <v>0</v>
      </c>
      <c r="EO562" s="93">
        <f t="shared" si="355"/>
        <v>0</v>
      </c>
      <c r="EP562" s="93">
        <f t="shared" si="356"/>
        <v>0</v>
      </c>
      <c r="EQ562" s="93">
        <f t="shared" si="357"/>
        <v>69488.63</v>
      </c>
      <c r="ER562" s="93">
        <f t="shared" si="358"/>
        <v>73995.13</v>
      </c>
      <c r="ES562" s="93">
        <f t="shared" si="359"/>
        <v>79422.19</v>
      </c>
      <c r="ET562" s="93">
        <f t="shared" si="360"/>
        <v>23654.04</v>
      </c>
      <c r="EU562" s="93">
        <f t="shared" si="361"/>
        <v>21015.919999999998</v>
      </c>
      <c r="EV562" s="93">
        <f t="shared" si="362"/>
        <v>20230</v>
      </c>
      <c r="EW562" s="93">
        <f t="shared" si="363"/>
        <v>0</v>
      </c>
      <c r="EX562" s="93">
        <f t="shared" si="154"/>
        <v>0</v>
      </c>
      <c r="EY562" s="93">
        <f t="shared" si="154"/>
        <v>0</v>
      </c>
      <c r="EZ562" s="93">
        <f t="shared" si="364"/>
        <v>0</v>
      </c>
      <c r="FA562" s="93">
        <f t="shared" si="155"/>
        <v>0</v>
      </c>
      <c r="FB562" s="93">
        <f t="shared" si="155"/>
        <v>0</v>
      </c>
      <c r="FC562" s="95"/>
      <c r="FD562" s="95"/>
      <c r="FE562" s="95"/>
      <c r="FF562" s="93">
        <f t="shared" si="365"/>
        <v>0</v>
      </c>
      <c r="FG562" s="93">
        <f t="shared" si="366"/>
        <v>0</v>
      </c>
      <c r="FH562" s="93">
        <f t="shared" si="367"/>
        <v>0</v>
      </c>
      <c r="FI562" s="93">
        <f t="shared" si="368"/>
        <v>0</v>
      </c>
      <c r="FJ562" s="93">
        <f t="shared" si="369"/>
        <v>0</v>
      </c>
      <c r="FK562" s="93">
        <f t="shared" si="370"/>
        <v>0</v>
      </c>
      <c r="FL562" s="93">
        <f t="shared" si="371"/>
        <v>68979.59</v>
      </c>
      <c r="FM562" s="93">
        <f t="shared" si="372"/>
        <v>72431.039999999994</v>
      </c>
      <c r="FN562" s="93">
        <f t="shared" si="373"/>
        <v>76636.52</v>
      </c>
      <c r="FO562" s="93">
        <f t="shared" si="374"/>
        <v>19334.7</v>
      </c>
      <c r="FP562" s="93">
        <f t="shared" si="375"/>
        <v>17575.439999999999</v>
      </c>
      <c r="FQ562" s="93">
        <f t="shared" si="376"/>
        <v>16984.78</v>
      </c>
      <c r="FR562" s="93">
        <f t="shared" si="377"/>
        <v>0</v>
      </c>
      <c r="FS562" s="93">
        <f t="shared" si="156"/>
        <v>0</v>
      </c>
      <c r="FT562" s="93">
        <f t="shared" si="156"/>
        <v>0</v>
      </c>
      <c r="FU562" s="93">
        <f t="shared" si="378"/>
        <v>0</v>
      </c>
      <c r="FV562" s="93">
        <f t="shared" si="157"/>
        <v>0</v>
      </c>
      <c r="FW562" s="93">
        <f t="shared" si="157"/>
        <v>0</v>
      </c>
      <c r="FX562" s="95"/>
      <c r="FY562" s="95"/>
      <c r="FZ562" s="95"/>
      <c r="GA562" s="93">
        <f t="shared" si="380"/>
        <v>0</v>
      </c>
      <c r="GB562" s="93">
        <f t="shared" si="381"/>
        <v>0</v>
      </c>
      <c r="GC562" s="93">
        <f t="shared" si="382"/>
        <v>0</v>
      </c>
      <c r="GD562" s="93">
        <f t="shared" si="383"/>
        <v>0</v>
      </c>
      <c r="GE562" s="93">
        <f t="shared" si="384"/>
        <v>0</v>
      </c>
      <c r="GF562" s="93">
        <f t="shared" si="385"/>
        <v>0</v>
      </c>
      <c r="GG562" s="93">
        <f t="shared" si="386"/>
        <v>0</v>
      </c>
      <c r="GH562" s="93">
        <f t="shared" si="387"/>
        <v>0</v>
      </c>
      <c r="GI562" s="93">
        <f t="shared" si="388"/>
        <v>0</v>
      </c>
      <c r="GJ562" s="93">
        <f t="shared" si="389"/>
        <v>0</v>
      </c>
      <c r="GK562" s="93">
        <f t="shared" si="390"/>
        <v>0</v>
      </c>
      <c r="GL562" s="93">
        <f t="shared" si="391"/>
        <v>0</v>
      </c>
      <c r="GM562" s="93">
        <f t="shared" si="392"/>
        <v>0</v>
      </c>
      <c r="GN562" s="93">
        <f t="shared" si="159"/>
        <v>0</v>
      </c>
      <c r="GO562" s="93">
        <f t="shared" si="159"/>
        <v>0</v>
      </c>
      <c r="GP562" s="93">
        <f t="shared" si="393"/>
        <v>0</v>
      </c>
      <c r="GQ562" s="93">
        <f t="shared" si="160"/>
        <v>0</v>
      </c>
      <c r="GR562" s="93">
        <f t="shared" si="160"/>
        <v>0</v>
      </c>
      <c r="GS562" s="95"/>
      <c r="GT562" s="95"/>
      <c r="GU562" s="95"/>
      <c r="GV562" s="93">
        <f t="shared" si="394"/>
        <v>0</v>
      </c>
      <c r="GW562" s="93">
        <f t="shared" si="395"/>
        <v>0</v>
      </c>
      <c r="GX562" s="93">
        <f t="shared" si="396"/>
        <v>0</v>
      </c>
      <c r="GY562" s="93">
        <f t="shared" si="397"/>
        <v>0</v>
      </c>
      <c r="GZ562" s="93">
        <f t="shared" si="398"/>
        <v>0</v>
      </c>
      <c r="HA562" s="93">
        <f t="shared" si="399"/>
        <v>0</v>
      </c>
      <c r="HB562" s="93">
        <f t="shared" si="400"/>
        <v>68941.72</v>
      </c>
      <c r="HC562" s="93">
        <f t="shared" si="401"/>
        <v>72317.73</v>
      </c>
      <c r="HD562" s="93">
        <f t="shared" si="402"/>
        <v>76435.73</v>
      </c>
      <c r="HE562" s="93">
        <f t="shared" si="403"/>
        <v>22081.82</v>
      </c>
      <c r="HF562" s="93">
        <f t="shared" si="404"/>
        <v>19942.55</v>
      </c>
      <c r="HG562" s="93">
        <f t="shared" si="405"/>
        <v>19196.7</v>
      </c>
      <c r="HH562" s="93">
        <f t="shared" si="406"/>
        <v>0</v>
      </c>
      <c r="HI562" s="93">
        <f t="shared" si="161"/>
        <v>0</v>
      </c>
      <c r="HJ562" s="93">
        <f t="shared" si="161"/>
        <v>0</v>
      </c>
      <c r="HK562" s="93">
        <f t="shared" si="407"/>
        <v>0</v>
      </c>
      <c r="HL562" s="93">
        <f t="shared" si="162"/>
        <v>0</v>
      </c>
      <c r="HM562" s="93">
        <f t="shared" si="162"/>
        <v>0</v>
      </c>
      <c r="HN562" s="95"/>
      <c r="HO562" s="95"/>
      <c r="HP562" s="95"/>
      <c r="HQ562" s="93">
        <f t="shared" si="408"/>
        <v>0</v>
      </c>
      <c r="HR562" s="93">
        <f t="shared" si="409"/>
        <v>0</v>
      </c>
      <c r="HS562" s="93">
        <f t="shared" si="410"/>
        <v>0</v>
      </c>
      <c r="HT562" s="93">
        <f t="shared" si="411"/>
        <v>0</v>
      </c>
      <c r="HU562" s="93">
        <f t="shared" si="412"/>
        <v>0</v>
      </c>
      <c r="HV562" s="93">
        <f t="shared" si="413"/>
        <v>0</v>
      </c>
      <c r="HW562" s="93">
        <f t="shared" si="414"/>
        <v>69205.179999999993</v>
      </c>
      <c r="HX562" s="93">
        <f t="shared" si="415"/>
        <v>73125.42</v>
      </c>
      <c r="HY562" s="93">
        <f t="shared" si="416"/>
        <v>77871.14</v>
      </c>
      <c r="HZ562" s="93">
        <f t="shared" si="417"/>
        <v>21833.61</v>
      </c>
      <c r="IA562" s="93">
        <f t="shared" si="418"/>
        <v>19576.22</v>
      </c>
      <c r="IB562" s="93">
        <f t="shared" si="419"/>
        <v>18614.03</v>
      </c>
      <c r="IC562" s="93">
        <f t="shared" si="420"/>
        <v>0</v>
      </c>
      <c r="ID562" s="93">
        <f t="shared" si="163"/>
        <v>0</v>
      </c>
      <c r="IE562" s="93">
        <f t="shared" si="163"/>
        <v>0</v>
      </c>
      <c r="IF562" s="93">
        <f t="shared" si="421"/>
        <v>0</v>
      </c>
      <c r="IG562" s="93">
        <f t="shared" si="164"/>
        <v>0</v>
      </c>
      <c r="IH562" s="93">
        <f t="shared" si="164"/>
        <v>0</v>
      </c>
      <c r="II562" s="95"/>
      <c r="IJ562" s="95"/>
      <c r="IK562" s="95"/>
      <c r="IL562" s="93">
        <f t="shared" si="422"/>
        <v>0</v>
      </c>
      <c r="IM562" s="93">
        <f t="shared" si="423"/>
        <v>0</v>
      </c>
      <c r="IN562" s="93">
        <f t="shared" si="424"/>
        <v>0</v>
      </c>
      <c r="IO562" s="93">
        <f t="shared" si="425"/>
        <v>0</v>
      </c>
      <c r="IP562" s="93">
        <f t="shared" si="426"/>
        <v>0</v>
      </c>
      <c r="IQ562" s="93">
        <f t="shared" si="427"/>
        <v>0</v>
      </c>
      <c r="IR562" s="93">
        <f t="shared" si="428"/>
        <v>69031.11</v>
      </c>
      <c r="IS562" s="93">
        <f t="shared" si="429"/>
        <v>72591.86</v>
      </c>
      <c r="IT562" s="93">
        <f t="shared" si="430"/>
        <v>76921.64</v>
      </c>
      <c r="IU562" s="93">
        <f t="shared" si="431"/>
        <v>19973.009999999998</v>
      </c>
      <c r="IV562" s="93">
        <f t="shared" si="432"/>
        <v>17965.810000000001</v>
      </c>
      <c r="IW562" s="93">
        <f t="shared" si="433"/>
        <v>17056.39</v>
      </c>
      <c r="IX562" s="93">
        <f t="shared" si="434"/>
        <v>0</v>
      </c>
      <c r="IY562" s="93">
        <f t="shared" si="165"/>
        <v>0</v>
      </c>
      <c r="IZ562" s="93">
        <f t="shared" si="165"/>
        <v>0</v>
      </c>
      <c r="JA562" s="93">
        <f t="shared" si="435"/>
        <v>0</v>
      </c>
      <c r="JB562" s="93">
        <f t="shared" si="166"/>
        <v>0</v>
      </c>
      <c r="JC562" s="93">
        <f t="shared" si="166"/>
        <v>0</v>
      </c>
      <c r="JD562" s="95"/>
      <c r="JE562" s="95"/>
      <c r="JF562" s="95"/>
      <c r="JG562" s="93">
        <f t="shared" si="436"/>
        <v>0</v>
      </c>
      <c r="JH562" s="93">
        <f t="shared" si="437"/>
        <v>0</v>
      </c>
      <c r="JI562" s="93">
        <f t="shared" si="438"/>
        <v>0</v>
      </c>
      <c r="JJ562" s="93">
        <f t="shared" si="439"/>
        <v>0</v>
      </c>
      <c r="JK562" s="93">
        <f t="shared" si="440"/>
        <v>0</v>
      </c>
      <c r="JL562" s="93">
        <f t="shared" si="441"/>
        <v>0</v>
      </c>
      <c r="JM562" s="93">
        <f t="shared" si="442"/>
        <v>68963.81</v>
      </c>
      <c r="JN562" s="93">
        <f t="shared" si="443"/>
        <v>72385.149999999994</v>
      </c>
      <c r="JO562" s="93">
        <f t="shared" si="444"/>
        <v>76568.89</v>
      </c>
      <c r="JP562" s="93">
        <f t="shared" si="445"/>
        <v>28592.41</v>
      </c>
      <c r="JQ562" s="93">
        <f t="shared" si="446"/>
        <v>25757.26</v>
      </c>
      <c r="JR562" s="93">
        <f t="shared" si="447"/>
        <v>25202.23</v>
      </c>
      <c r="JS562" s="93">
        <f t="shared" si="448"/>
        <v>0</v>
      </c>
      <c r="JT562" s="93">
        <f t="shared" si="167"/>
        <v>0</v>
      </c>
      <c r="JU562" s="93">
        <f t="shared" si="167"/>
        <v>0</v>
      </c>
      <c r="JV562" s="93">
        <f t="shared" si="449"/>
        <v>0</v>
      </c>
      <c r="JW562" s="93">
        <f t="shared" si="168"/>
        <v>0</v>
      </c>
      <c r="JX562" s="93">
        <f t="shared" si="168"/>
        <v>0</v>
      </c>
      <c r="JY562" s="95"/>
      <c r="JZ562" s="95"/>
      <c r="KA562" s="95"/>
      <c r="KB562" s="93">
        <f t="shared" si="450"/>
        <v>0</v>
      </c>
      <c r="KC562" s="93">
        <f t="shared" si="451"/>
        <v>0</v>
      </c>
      <c r="KD562" s="93">
        <f t="shared" si="452"/>
        <v>0</v>
      </c>
      <c r="KE562" s="93">
        <f t="shared" si="453"/>
        <v>0</v>
      </c>
      <c r="KF562" s="93">
        <f t="shared" si="454"/>
        <v>0</v>
      </c>
      <c r="KG562" s="93">
        <f t="shared" si="455"/>
        <v>0</v>
      </c>
      <c r="KH562" s="93">
        <f t="shared" si="456"/>
        <v>69224.91</v>
      </c>
      <c r="KI562" s="93">
        <f t="shared" si="457"/>
        <v>73189.47</v>
      </c>
      <c r="KJ562" s="93">
        <f t="shared" si="458"/>
        <v>77981.75</v>
      </c>
      <c r="KK562" s="93">
        <f t="shared" si="459"/>
        <v>19182.87</v>
      </c>
      <c r="KL562" s="93">
        <f t="shared" si="460"/>
        <v>17393.11</v>
      </c>
      <c r="KM562" s="93">
        <f t="shared" si="461"/>
        <v>16561.830000000002</v>
      </c>
      <c r="KN562" s="93">
        <f t="shared" si="462"/>
        <v>0</v>
      </c>
      <c r="KO562" s="93">
        <f t="shared" si="169"/>
        <v>0</v>
      </c>
      <c r="KP562" s="93">
        <f t="shared" si="169"/>
        <v>0</v>
      </c>
      <c r="KQ562" s="93">
        <f t="shared" si="463"/>
        <v>0</v>
      </c>
      <c r="KR562" s="93">
        <f t="shared" si="170"/>
        <v>0</v>
      </c>
      <c r="KS562" s="93">
        <f t="shared" si="170"/>
        <v>0</v>
      </c>
      <c r="KT562" s="95"/>
      <c r="KU562" s="95"/>
      <c r="KV562" s="95"/>
      <c r="KW562" s="93">
        <f t="shared" si="464"/>
        <v>0</v>
      </c>
      <c r="KX562" s="93">
        <f t="shared" si="465"/>
        <v>0</v>
      </c>
      <c r="KY562" s="93">
        <f t="shared" si="466"/>
        <v>0</v>
      </c>
      <c r="KZ562" s="93">
        <f t="shared" si="467"/>
        <v>0</v>
      </c>
      <c r="LA562" s="93">
        <f t="shared" si="468"/>
        <v>0</v>
      </c>
      <c r="LB562" s="93">
        <f t="shared" si="469"/>
        <v>0</v>
      </c>
      <c r="LC562" s="93">
        <f t="shared" si="470"/>
        <v>69063.7</v>
      </c>
      <c r="LD562" s="93">
        <f t="shared" si="471"/>
        <v>72692.210000000006</v>
      </c>
      <c r="LE562" s="93">
        <f t="shared" si="472"/>
        <v>77100.47</v>
      </c>
      <c r="LF562" s="93">
        <f t="shared" si="473"/>
        <v>17260.61</v>
      </c>
      <c r="LG562" s="93">
        <f t="shared" si="474"/>
        <v>15772.42</v>
      </c>
      <c r="LH562" s="93">
        <f t="shared" si="475"/>
        <v>15216</v>
      </c>
      <c r="LI562" s="93">
        <f t="shared" si="476"/>
        <v>0</v>
      </c>
      <c r="LJ562" s="93">
        <f t="shared" si="171"/>
        <v>0</v>
      </c>
      <c r="LK562" s="93">
        <f t="shared" si="171"/>
        <v>0</v>
      </c>
      <c r="LL562" s="93">
        <f t="shared" si="477"/>
        <v>0</v>
      </c>
      <c r="LM562" s="93">
        <f t="shared" si="172"/>
        <v>0</v>
      </c>
      <c r="LN562" s="93">
        <f t="shared" si="172"/>
        <v>0</v>
      </c>
      <c r="LO562" s="95"/>
      <c r="LP562" s="95"/>
      <c r="LQ562" s="95"/>
      <c r="LR562" s="93">
        <f t="shared" si="478"/>
        <v>0</v>
      </c>
      <c r="LS562" s="93">
        <f t="shared" si="479"/>
        <v>0</v>
      </c>
      <c r="LT562" s="93">
        <f t="shared" si="480"/>
        <v>0</v>
      </c>
      <c r="LU562" s="93">
        <f t="shared" si="481"/>
        <v>0</v>
      </c>
      <c r="LV562" s="93">
        <f t="shared" si="482"/>
        <v>0</v>
      </c>
      <c r="LW562" s="93">
        <f t="shared" si="483"/>
        <v>0</v>
      </c>
      <c r="LX562" s="93">
        <f t="shared" si="484"/>
        <v>69064.98</v>
      </c>
      <c r="LY562" s="93">
        <f t="shared" si="485"/>
        <v>72696.350000000006</v>
      </c>
      <c r="LZ562" s="93">
        <f t="shared" si="486"/>
        <v>77107.7</v>
      </c>
      <c r="MA562" s="93">
        <f t="shared" si="487"/>
        <v>24738.799999999999</v>
      </c>
      <c r="MB562" s="93">
        <f t="shared" si="488"/>
        <v>22325.22</v>
      </c>
      <c r="MC562" s="93">
        <f t="shared" si="489"/>
        <v>21615.18</v>
      </c>
      <c r="MD562" s="93">
        <f t="shared" si="490"/>
        <v>0</v>
      </c>
      <c r="ME562" s="93">
        <f t="shared" si="173"/>
        <v>0</v>
      </c>
      <c r="MF562" s="93">
        <f t="shared" si="173"/>
        <v>0</v>
      </c>
      <c r="MG562" s="93">
        <f t="shared" si="491"/>
        <v>0</v>
      </c>
      <c r="MH562" s="93">
        <f t="shared" si="174"/>
        <v>0</v>
      </c>
      <c r="MI562" s="93">
        <f t="shared" si="174"/>
        <v>0</v>
      </c>
      <c r="MJ562" s="95"/>
      <c r="MK562" s="95"/>
      <c r="ML562" s="95"/>
      <c r="MM562" s="93">
        <f t="shared" si="492"/>
        <v>0</v>
      </c>
      <c r="MN562" s="93">
        <f t="shared" si="493"/>
        <v>0</v>
      </c>
      <c r="MO562" s="93">
        <f t="shared" si="494"/>
        <v>0</v>
      </c>
      <c r="MP562" s="93">
        <f t="shared" si="495"/>
        <v>0</v>
      </c>
      <c r="MQ562" s="93">
        <f t="shared" si="496"/>
        <v>0</v>
      </c>
      <c r="MR562" s="93">
        <f t="shared" si="497"/>
        <v>0</v>
      </c>
      <c r="MS562" s="93">
        <f t="shared" si="498"/>
        <v>69172.61</v>
      </c>
      <c r="MT562" s="93">
        <f t="shared" si="499"/>
        <v>73026.600000000006</v>
      </c>
      <c r="MU562" s="93">
        <f t="shared" si="500"/>
        <v>77693.38</v>
      </c>
      <c r="MV562" s="93">
        <f t="shared" si="501"/>
        <v>28594.26</v>
      </c>
      <c r="MW562" s="93">
        <f t="shared" si="502"/>
        <v>25193.98</v>
      </c>
      <c r="MX562" s="93">
        <f t="shared" si="503"/>
        <v>23909.35</v>
      </c>
      <c r="MY562" s="93">
        <f t="shared" si="504"/>
        <v>0</v>
      </c>
      <c r="MZ562" s="93">
        <f t="shared" si="175"/>
        <v>0</v>
      </c>
      <c r="NA562" s="93">
        <f t="shared" si="175"/>
        <v>0</v>
      </c>
      <c r="NB562" s="93">
        <f t="shared" si="505"/>
        <v>0</v>
      </c>
      <c r="NC562" s="93">
        <f t="shared" si="176"/>
        <v>0</v>
      </c>
      <c r="ND562" s="93">
        <f t="shared" si="176"/>
        <v>0</v>
      </c>
      <c r="NE562" s="95"/>
      <c r="NF562" s="95"/>
      <c r="NG562" s="95"/>
      <c r="NH562" s="93">
        <f t="shared" si="506"/>
        <v>0</v>
      </c>
      <c r="NI562" s="93">
        <f t="shared" si="507"/>
        <v>0</v>
      </c>
      <c r="NJ562" s="93">
        <f t="shared" si="508"/>
        <v>0</v>
      </c>
      <c r="NK562" s="93">
        <f t="shared" si="509"/>
        <v>0</v>
      </c>
      <c r="NL562" s="93">
        <f t="shared" si="510"/>
        <v>0</v>
      </c>
      <c r="NM562" s="93">
        <f t="shared" si="511"/>
        <v>0</v>
      </c>
      <c r="NN562" s="93">
        <f t="shared" si="512"/>
        <v>68914.44</v>
      </c>
      <c r="NO562" s="93">
        <f t="shared" si="513"/>
        <v>72234.16</v>
      </c>
      <c r="NP562" s="93">
        <f t="shared" si="514"/>
        <v>76287.820000000007</v>
      </c>
      <c r="NQ562" s="93">
        <f t="shared" si="515"/>
        <v>17744.650000000001</v>
      </c>
      <c r="NR562" s="93">
        <f t="shared" si="516"/>
        <v>15939</v>
      </c>
      <c r="NS562" s="93">
        <f t="shared" si="517"/>
        <v>15241.55</v>
      </c>
      <c r="NT562" s="93">
        <f t="shared" si="518"/>
        <v>0</v>
      </c>
      <c r="NU562" s="93">
        <f t="shared" si="177"/>
        <v>0</v>
      </c>
      <c r="NV562" s="93">
        <f t="shared" si="177"/>
        <v>0</v>
      </c>
      <c r="NW562" s="93">
        <f t="shared" si="519"/>
        <v>0</v>
      </c>
      <c r="NX562" s="93">
        <f t="shared" si="178"/>
        <v>0</v>
      </c>
      <c r="NY562" s="93">
        <f t="shared" si="178"/>
        <v>0</v>
      </c>
      <c r="NZ562" s="95"/>
      <c r="OA562" s="95"/>
      <c r="OB562" s="95"/>
      <c r="OC562" s="93">
        <f t="shared" si="520"/>
        <v>0</v>
      </c>
      <c r="OD562" s="93">
        <f t="shared" si="521"/>
        <v>0</v>
      </c>
      <c r="OE562" s="93">
        <f t="shared" si="522"/>
        <v>0</v>
      </c>
      <c r="OF562" s="93">
        <f t="shared" si="523"/>
        <v>0</v>
      </c>
      <c r="OG562" s="93">
        <f t="shared" si="524"/>
        <v>0</v>
      </c>
      <c r="OH562" s="93">
        <f t="shared" si="525"/>
        <v>0</v>
      </c>
      <c r="OI562" s="93">
        <f t="shared" si="526"/>
        <v>69214.39</v>
      </c>
      <c r="OJ562" s="93">
        <f t="shared" si="527"/>
        <v>73154.33</v>
      </c>
      <c r="OK562" s="93">
        <f t="shared" si="528"/>
        <v>77919.320000000007</v>
      </c>
      <c r="OL562" s="93">
        <f t="shared" si="529"/>
        <v>26084.16</v>
      </c>
      <c r="OM562" s="93">
        <f t="shared" si="530"/>
        <v>23259.9</v>
      </c>
      <c r="ON562" s="93">
        <f t="shared" si="531"/>
        <v>22436.53</v>
      </c>
      <c r="OO562" s="93">
        <f t="shared" si="532"/>
        <v>0</v>
      </c>
      <c r="OP562" s="93">
        <f t="shared" si="179"/>
        <v>0</v>
      </c>
      <c r="OQ562" s="93">
        <f t="shared" si="179"/>
        <v>0</v>
      </c>
      <c r="OR562" s="93">
        <f t="shared" si="533"/>
        <v>0</v>
      </c>
      <c r="OS562" s="93">
        <f t="shared" si="180"/>
        <v>0</v>
      </c>
      <c r="OT562" s="93">
        <f t="shared" si="180"/>
        <v>0</v>
      </c>
      <c r="OU562" s="95"/>
      <c r="OV562" s="95"/>
      <c r="OW562" s="95"/>
      <c r="OX562" s="93">
        <f t="shared" si="534"/>
        <v>0</v>
      </c>
      <c r="OY562" s="93">
        <f t="shared" si="535"/>
        <v>0</v>
      </c>
      <c r="OZ562" s="93">
        <f t="shared" si="536"/>
        <v>0</v>
      </c>
      <c r="PA562" s="93">
        <f t="shared" si="537"/>
        <v>0</v>
      </c>
      <c r="PB562" s="93">
        <f t="shared" si="538"/>
        <v>0</v>
      </c>
      <c r="PC562" s="93">
        <f t="shared" si="539"/>
        <v>0</v>
      </c>
      <c r="PD562" s="93">
        <f t="shared" si="540"/>
        <v>69069.69</v>
      </c>
      <c r="PE562" s="93">
        <f t="shared" si="541"/>
        <v>72709.64</v>
      </c>
      <c r="PF562" s="93">
        <f t="shared" si="542"/>
        <v>77143.23</v>
      </c>
      <c r="PG562" s="93">
        <f t="shared" si="543"/>
        <v>20541.099999999999</v>
      </c>
      <c r="PH562" s="93">
        <f t="shared" si="544"/>
        <v>18577.87</v>
      </c>
      <c r="PI562" s="93">
        <f t="shared" si="545"/>
        <v>17970.88</v>
      </c>
      <c r="PJ562" s="93">
        <f t="shared" si="546"/>
        <v>0</v>
      </c>
      <c r="PK562" s="93">
        <f t="shared" si="181"/>
        <v>0</v>
      </c>
      <c r="PL562" s="93">
        <f t="shared" si="181"/>
        <v>0</v>
      </c>
      <c r="PM562" s="93">
        <f t="shared" si="547"/>
        <v>0</v>
      </c>
      <c r="PN562" s="93">
        <f t="shared" si="182"/>
        <v>0</v>
      </c>
      <c r="PO562" s="93">
        <f t="shared" si="182"/>
        <v>0</v>
      </c>
      <c r="PP562" s="95"/>
      <c r="PQ562" s="95"/>
      <c r="PR562" s="95"/>
      <c r="PS562" s="93">
        <f t="shared" si="548"/>
        <v>0</v>
      </c>
      <c r="PT562" s="93">
        <f t="shared" si="549"/>
        <v>0</v>
      </c>
      <c r="PU562" s="93">
        <f t="shared" si="550"/>
        <v>0</v>
      </c>
      <c r="PV562" s="93">
        <f t="shared" si="551"/>
        <v>0</v>
      </c>
      <c r="PW562" s="93">
        <f t="shared" si="552"/>
        <v>0</v>
      </c>
      <c r="PX562" s="93">
        <f t="shared" si="553"/>
        <v>0</v>
      </c>
      <c r="PY562" s="93">
        <f t="shared" si="554"/>
        <v>69233.03</v>
      </c>
      <c r="PZ562" s="93">
        <f t="shared" si="555"/>
        <v>73212.62</v>
      </c>
      <c r="QA562" s="93">
        <f t="shared" si="556"/>
        <v>78022.66</v>
      </c>
      <c r="QB562" s="93">
        <f t="shared" si="557"/>
        <v>23596.93</v>
      </c>
      <c r="QC562" s="93">
        <f t="shared" si="558"/>
        <v>21163.96</v>
      </c>
      <c r="QD562" s="93">
        <f t="shared" si="559"/>
        <v>20386.2</v>
      </c>
      <c r="QE562" s="93">
        <f t="shared" si="560"/>
        <v>0</v>
      </c>
      <c r="QF562" s="93">
        <f t="shared" si="183"/>
        <v>0</v>
      </c>
      <c r="QG562" s="93">
        <f t="shared" si="183"/>
        <v>0</v>
      </c>
      <c r="QH562" s="93">
        <f t="shared" si="561"/>
        <v>0</v>
      </c>
      <c r="QI562" s="93">
        <f t="shared" si="184"/>
        <v>0</v>
      </c>
      <c r="QJ562" s="93">
        <f t="shared" si="184"/>
        <v>0</v>
      </c>
      <c r="QK562" s="95"/>
      <c r="QL562" s="95"/>
      <c r="QM562" s="95"/>
      <c r="QN562" s="93">
        <f t="shared" si="562"/>
        <v>0</v>
      </c>
      <c r="QO562" s="93">
        <f t="shared" si="563"/>
        <v>0</v>
      </c>
      <c r="QP562" s="93">
        <f t="shared" si="564"/>
        <v>0</v>
      </c>
      <c r="QQ562" s="93">
        <f t="shared" si="565"/>
        <v>0</v>
      </c>
      <c r="QR562" s="93">
        <f t="shared" si="566"/>
        <v>0</v>
      </c>
      <c r="QS562" s="93">
        <f t="shared" si="567"/>
        <v>0</v>
      </c>
      <c r="QT562" s="93">
        <f t="shared" si="568"/>
        <v>69017.5</v>
      </c>
      <c r="QU562" s="93">
        <f t="shared" si="569"/>
        <v>72549.759999999995</v>
      </c>
      <c r="QV562" s="93">
        <f t="shared" si="570"/>
        <v>76847.14</v>
      </c>
      <c r="QW562" s="93">
        <f t="shared" si="571"/>
        <v>21929.77</v>
      </c>
      <c r="QX562" s="93">
        <f t="shared" si="572"/>
        <v>19690.91</v>
      </c>
      <c r="QY562" s="93">
        <f t="shared" si="573"/>
        <v>18674.18</v>
      </c>
      <c r="QZ562" s="93">
        <f t="shared" si="574"/>
        <v>0</v>
      </c>
      <c r="RA562" s="93">
        <f t="shared" si="185"/>
        <v>0</v>
      </c>
      <c r="RB562" s="93">
        <f t="shared" si="185"/>
        <v>0</v>
      </c>
      <c r="RC562" s="93">
        <f t="shared" si="575"/>
        <v>0</v>
      </c>
      <c r="RD562" s="93">
        <f t="shared" si="186"/>
        <v>0</v>
      </c>
      <c r="RE562" s="93">
        <f t="shared" si="186"/>
        <v>0</v>
      </c>
      <c r="RF562" s="95"/>
      <c r="RG562" s="95"/>
      <c r="RH562" s="95"/>
      <c r="RI562" s="93">
        <f t="shared" si="576"/>
        <v>0</v>
      </c>
      <c r="RJ562" s="93">
        <f t="shared" si="577"/>
        <v>0</v>
      </c>
      <c r="RK562" s="93">
        <f t="shared" si="578"/>
        <v>0</v>
      </c>
      <c r="RL562" s="93">
        <f t="shared" si="579"/>
        <v>0</v>
      </c>
      <c r="RM562" s="93">
        <f t="shared" si="580"/>
        <v>0</v>
      </c>
      <c r="RN562" s="93">
        <f t="shared" si="581"/>
        <v>0</v>
      </c>
      <c r="RO562" s="93">
        <f t="shared" si="582"/>
        <v>69117.539999999994</v>
      </c>
      <c r="RP562" s="93">
        <f t="shared" si="583"/>
        <v>72857.61</v>
      </c>
      <c r="RQ562" s="93">
        <f t="shared" si="584"/>
        <v>77393.08</v>
      </c>
      <c r="RR562" s="93">
        <f t="shared" si="585"/>
        <v>16196.78</v>
      </c>
      <c r="RS562" s="93">
        <f t="shared" si="586"/>
        <v>14617.22</v>
      </c>
      <c r="RT562" s="93">
        <f t="shared" si="587"/>
        <v>13838.49</v>
      </c>
      <c r="RU562" s="93">
        <f t="shared" si="588"/>
        <v>0</v>
      </c>
      <c r="RV562" s="93">
        <f t="shared" si="187"/>
        <v>0</v>
      </c>
      <c r="RW562" s="93">
        <f t="shared" si="187"/>
        <v>0</v>
      </c>
      <c r="RX562" s="93">
        <f t="shared" si="589"/>
        <v>0</v>
      </c>
      <c r="RY562" s="93">
        <f t="shared" si="188"/>
        <v>0</v>
      </c>
      <c r="RZ562" s="93">
        <f t="shared" si="188"/>
        <v>0</v>
      </c>
      <c r="SA562" s="95"/>
      <c r="SB562" s="95"/>
      <c r="SC562" s="95"/>
      <c r="SD562" s="93">
        <f t="shared" si="590"/>
        <v>0</v>
      </c>
      <c r="SE562" s="93">
        <f t="shared" si="591"/>
        <v>0</v>
      </c>
      <c r="SF562" s="93">
        <f t="shared" si="592"/>
        <v>0</v>
      </c>
      <c r="SG562" s="93">
        <f t="shared" si="593"/>
        <v>0</v>
      </c>
      <c r="SH562" s="93">
        <f t="shared" si="594"/>
        <v>0</v>
      </c>
      <c r="SI562" s="93">
        <f t="shared" si="595"/>
        <v>0</v>
      </c>
      <c r="SJ562" s="93">
        <f t="shared" si="596"/>
        <v>68761.17</v>
      </c>
      <c r="SK562" s="93">
        <f t="shared" si="597"/>
        <v>71761.009999999995</v>
      </c>
      <c r="SL562" s="93">
        <f t="shared" si="598"/>
        <v>75457.710000000006</v>
      </c>
      <c r="SM562" s="93">
        <f t="shared" si="599"/>
        <v>20256.86</v>
      </c>
      <c r="SN562" s="93">
        <f t="shared" si="600"/>
        <v>18087.09</v>
      </c>
      <c r="SO562" s="93">
        <f t="shared" si="601"/>
        <v>17271.36</v>
      </c>
      <c r="SP562" s="93">
        <f t="shared" si="602"/>
        <v>0</v>
      </c>
      <c r="SQ562" s="93">
        <f t="shared" si="189"/>
        <v>0</v>
      </c>
      <c r="SR562" s="93">
        <f t="shared" si="189"/>
        <v>0</v>
      </c>
      <c r="SS562" s="93">
        <f t="shared" si="603"/>
        <v>0</v>
      </c>
      <c r="ST562" s="93">
        <f t="shared" si="190"/>
        <v>0</v>
      </c>
      <c r="SU562" s="93">
        <f t="shared" si="190"/>
        <v>0</v>
      </c>
      <c r="SV562" s="95"/>
      <c r="SW562" s="95"/>
      <c r="SX562" s="95"/>
      <c r="SY562" s="93">
        <f t="shared" si="605"/>
        <v>0</v>
      </c>
      <c r="SZ562" s="93">
        <f t="shared" si="606"/>
        <v>0</v>
      </c>
      <c r="TA562" s="93">
        <f t="shared" si="607"/>
        <v>0</v>
      </c>
      <c r="TB562" s="93">
        <f t="shared" si="608"/>
        <v>0</v>
      </c>
      <c r="TC562" s="93">
        <f t="shared" si="609"/>
        <v>0</v>
      </c>
      <c r="TD562" s="93">
        <f t="shared" si="610"/>
        <v>0</v>
      </c>
      <c r="TE562" s="93">
        <f t="shared" si="611"/>
        <v>69230.06</v>
      </c>
      <c r="TF562" s="93">
        <f t="shared" si="612"/>
        <v>73202.710000000006</v>
      </c>
      <c r="TG562" s="93">
        <f t="shared" si="613"/>
        <v>78005.75</v>
      </c>
      <c r="TH562" s="93">
        <f t="shared" si="614"/>
        <v>21269.360000000001</v>
      </c>
      <c r="TI562" s="93">
        <f t="shared" si="615"/>
        <v>19127.349999999999</v>
      </c>
      <c r="TJ562" s="93">
        <f t="shared" si="616"/>
        <v>18437.14</v>
      </c>
      <c r="TK562" s="93">
        <f t="shared" si="617"/>
        <v>0</v>
      </c>
      <c r="TL562" s="93">
        <f t="shared" si="191"/>
        <v>0</v>
      </c>
      <c r="TM562" s="93">
        <f t="shared" si="191"/>
        <v>0</v>
      </c>
      <c r="TN562" s="93">
        <f t="shared" si="618"/>
        <v>0</v>
      </c>
      <c r="TO562" s="93">
        <f t="shared" si="192"/>
        <v>0</v>
      </c>
      <c r="TP562" s="93">
        <f t="shared" si="192"/>
        <v>0</v>
      </c>
      <c r="TQ562" s="95"/>
      <c r="TR562" s="95"/>
      <c r="TS562" s="95"/>
      <c r="TT562" s="93">
        <f t="shared" si="619"/>
        <v>0</v>
      </c>
      <c r="TU562" s="93">
        <f t="shared" si="620"/>
        <v>0</v>
      </c>
      <c r="TV562" s="93">
        <f t="shared" si="621"/>
        <v>0</v>
      </c>
      <c r="TW562" s="93">
        <f t="shared" si="622"/>
        <v>0</v>
      </c>
      <c r="TX562" s="93">
        <f t="shared" si="623"/>
        <v>0</v>
      </c>
      <c r="TY562" s="93">
        <f t="shared" si="624"/>
        <v>0</v>
      </c>
      <c r="TZ562" s="93">
        <f t="shared" si="625"/>
        <v>69117.89</v>
      </c>
      <c r="UA562" s="93">
        <f t="shared" si="626"/>
        <v>72858.490000000005</v>
      </c>
      <c r="UB562" s="93">
        <f t="shared" si="627"/>
        <v>77395.59</v>
      </c>
      <c r="UC562" s="93">
        <f t="shared" si="628"/>
        <v>22496.54</v>
      </c>
      <c r="UD562" s="93">
        <f t="shared" si="629"/>
        <v>20134.14</v>
      </c>
      <c r="UE562" s="93">
        <f t="shared" si="630"/>
        <v>19209.54</v>
      </c>
      <c r="UF562" s="93">
        <f t="shared" si="631"/>
        <v>0</v>
      </c>
      <c r="UG562" s="93">
        <f t="shared" si="193"/>
        <v>0</v>
      </c>
      <c r="UH562" s="93">
        <f t="shared" si="193"/>
        <v>0</v>
      </c>
      <c r="UI562" s="93">
        <f t="shared" si="632"/>
        <v>0</v>
      </c>
      <c r="UJ562" s="93">
        <f t="shared" si="194"/>
        <v>0</v>
      </c>
      <c r="UK562" s="93">
        <f t="shared" si="194"/>
        <v>0</v>
      </c>
      <c r="UL562" s="95"/>
      <c r="UM562" s="95"/>
      <c r="UN562" s="95"/>
      <c r="UO562" s="93">
        <f t="shared" si="633"/>
        <v>0</v>
      </c>
      <c r="UP562" s="93">
        <f t="shared" si="634"/>
        <v>0</v>
      </c>
      <c r="UQ562" s="93">
        <f t="shared" si="635"/>
        <v>0</v>
      </c>
      <c r="UR562" s="93">
        <f t="shared" si="636"/>
        <v>0</v>
      </c>
      <c r="US562" s="93">
        <f t="shared" si="637"/>
        <v>0</v>
      </c>
      <c r="UT562" s="93">
        <f t="shared" si="638"/>
        <v>0</v>
      </c>
      <c r="UU562" s="93">
        <f t="shared" si="639"/>
        <v>69206.720000000001</v>
      </c>
      <c r="UV562" s="93">
        <f t="shared" si="640"/>
        <v>73130.539999999994</v>
      </c>
      <c r="UW562" s="93">
        <f t="shared" si="641"/>
        <v>77880.570000000007</v>
      </c>
      <c r="UX562" s="93">
        <f t="shared" si="642"/>
        <v>22475.45</v>
      </c>
      <c r="UY562" s="93">
        <f t="shared" si="643"/>
        <v>20327.45</v>
      </c>
      <c r="UZ562" s="93">
        <f t="shared" si="644"/>
        <v>19212.060000000001</v>
      </c>
      <c r="VA562" s="93">
        <f t="shared" si="645"/>
        <v>0</v>
      </c>
      <c r="VB562" s="93">
        <f t="shared" si="195"/>
        <v>0</v>
      </c>
      <c r="VC562" s="93">
        <f t="shared" si="195"/>
        <v>0</v>
      </c>
      <c r="VD562" s="93">
        <f t="shared" si="646"/>
        <v>0</v>
      </c>
      <c r="VE562" s="93">
        <f t="shared" si="196"/>
        <v>0</v>
      </c>
      <c r="VF562" s="93">
        <f t="shared" si="196"/>
        <v>0</v>
      </c>
      <c r="VG562" s="95"/>
      <c r="VH562" s="95"/>
      <c r="VI562" s="95"/>
      <c r="VJ562" s="93">
        <f t="shared" si="648"/>
        <v>0</v>
      </c>
      <c r="VK562" s="93">
        <f t="shared" si="649"/>
        <v>0</v>
      </c>
      <c r="VL562" s="93">
        <f t="shared" si="650"/>
        <v>0</v>
      </c>
      <c r="VM562" s="93">
        <f t="shared" si="651"/>
        <v>0</v>
      </c>
      <c r="VN562" s="93">
        <f t="shared" si="652"/>
        <v>0</v>
      </c>
      <c r="VO562" s="93">
        <f t="shared" si="653"/>
        <v>0</v>
      </c>
      <c r="VP562" s="93">
        <f t="shared" si="654"/>
        <v>0</v>
      </c>
      <c r="VQ562" s="93">
        <f t="shared" si="655"/>
        <v>0</v>
      </c>
      <c r="VR562" s="93">
        <f t="shared" si="656"/>
        <v>0</v>
      </c>
      <c r="VS562" s="93">
        <f t="shared" si="657"/>
        <v>0</v>
      </c>
      <c r="VT562" s="93">
        <f t="shared" si="658"/>
        <v>0</v>
      </c>
      <c r="VU562" s="93">
        <f t="shared" si="659"/>
        <v>0</v>
      </c>
      <c r="VV562" s="93">
        <f t="shared" si="660"/>
        <v>0</v>
      </c>
      <c r="VW562" s="93">
        <f t="shared" si="198"/>
        <v>0</v>
      </c>
      <c r="VX562" s="93">
        <f t="shared" si="198"/>
        <v>0</v>
      </c>
      <c r="VY562" s="93">
        <f t="shared" si="661"/>
        <v>0</v>
      </c>
      <c r="VZ562" s="93">
        <f t="shared" si="199"/>
        <v>0</v>
      </c>
      <c r="WA562" s="93">
        <f t="shared" si="199"/>
        <v>0</v>
      </c>
      <c r="WB562" s="95"/>
      <c r="WC562" s="95"/>
      <c r="WD562" s="95"/>
      <c r="WE562" s="93">
        <f t="shared" si="662"/>
        <v>0</v>
      </c>
      <c r="WF562" s="93">
        <f t="shared" si="663"/>
        <v>0</v>
      </c>
      <c r="WG562" s="93">
        <f t="shared" si="664"/>
        <v>0</v>
      </c>
      <c r="WH562" s="93">
        <f t="shared" si="665"/>
        <v>0</v>
      </c>
      <c r="WI562" s="93">
        <f t="shared" si="666"/>
        <v>0</v>
      </c>
      <c r="WJ562" s="93">
        <f t="shared" si="667"/>
        <v>0</v>
      </c>
      <c r="WK562" s="93">
        <f t="shared" si="668"/>
        <v>68983.149999999994</v>
      </c>
      <c r="WL562" s="93">
        <f t="shared" si="669"/>
        <v>72445.509999999995</v>
      </c>
      <c r="WM562" s="93">
        <f t="shared" si="670"/>
        <v>76662.17</v>
      </c>
      <c r="WN562" s="93">
        <f t="shared" si="671"/>
        <v>17977.88</v>
      </c>
      <c r="WO562" s="93">
        <f t="shared" si="672"/>
        <v>16297.69</v>
      </c>
      <c r="WP562" s="93">
        <f t="shared" si="673"/>
        <v>15730.06</v>
      </c>
      <c r="WQ562" s="93">
        <f t="shared" si="674"/>
        <v>0</v>
      </c>
      <c r="WR562" s="93">
        <f t="shared" si="200"/>
        <v>0</v>
      </c>
      <c r="WS562" s="93">
        <f t="shared" si="200"/>
        <v>0</v>
      </c>
      <c r="WT562" s="93">
        <f t="shared" si="675"/>
        <v>0</v>
      </c>
      <c r="WU562" s="93">
        <f t="shared" si="201"/>
        <v>0</v>
      </c>
      <c r="WV562" s="93">
        <f t="shared" si="201"/>
        <v>0</v>
      </c>
      <c r="WW562" s="95"/>
      <c r="WX562" s="95"/>
      <c r="WY562" s="95"/>
      <c r="WZ562" s="93">
        <f t="shared" si="676"/>
        <v>0</v>
      </c>
      <c r="XA562" s="93">
        <f t="shared" si="677"/>
        <v>0</v>
      </c>
      <c r="XB562" s="93">
        <f t="shared" si="678"/>
        <v>0</v>
      </c>
      <c r="XC562" s="93">
        <f t="shared" si="679"/>
        <v>0</v>
      </c>
      <c r="XD562" s="93">
        <f t="shared" si="680"/>
        <v>0</v>
      </c>
      <c r="XE562" s="93">
        <f t="shared" si="681"/>
        <v>0</v>
      </c>
      <c r="XF562" s="93">
        <f t="shared" si="682"/>
        <v>69009.3</v>
      </c>
      <c r="XG562" s="93">
        <f t="shared" si="683"/>
        <v>72524.679999999993</v>
      </c>
      <c r="XH562" s="93">
        <f t="shared" si="684"/>
        <v>76804.45</v>
      </c>
      <c r="XI562" s="93">
        <f t="shared" si="685"/>
        <v>17551.62</v>
      </c>
      <c r="XJ562" s="93">
        <f t="shared" si="686"/>
        <v>15880.15</v>
      </c>
      <c r="XK562" s="93">
        <f t="shared" si="687"/>
        <v>15184.49</v>
      </c>
      <c r="XL562" s="93">
        <f t="shared" si="688"/>
        <v>0</v>
      </c>
      <c r="XM562" s="93">
        <f t="shared" si="202"/>
        <v>0</v>
      </c>
      <c r="XN562" s="93">
        <f t="shared" si="202"/>
        <v>0</v>
      </c>
      <c r="XO562" s="93">
        <f t="shared" si="689"/>
        <v>0</v>
      </c>
      <c r="XP562" s="93">
        <f t="shared" si="203"/>
        <v>0</v>
      </c>
      <c r="XQ562" s="93">
        <f t="shared" si="203"/>
        <v>0</v>
      </c>
      <c r="XR562" s="95"/>
      <c r="XS562" s="95"/>
      <c r="XT562" s="95"/>
      <c r="XU562" s="93">
        <f t="shared" si="690"/>
        <v>0</v>
      </c>
      <c r="XV562" s="93">
        <f t="shared" si="691"/>
        <v>0</v>
      </c>
      <c r="XW562" s="93">
        <f t="shared" si="692"/>
        <v>0</v>
      </c>
      <c r="XX562" s="93">
        <f t="shared" si="693"/>
        <v>0</v>
      </c>
      <c r="XY562" s="93">
        <f t="shared" si="694"/>
        <v>0</v>
      </c>
      <c r="XZ562" s="93">
        <f t="shared" si="695"/>
        <v>0</v>
      </c>
      <c r="YA562" s="93">
        <f t="shared" si="696"/>
        <v>68907.210000000006</v>
      </c>
      <c r="YB562" s="93">
        <f t="shared" si="697"/>
        <v>72209.52</v>
      </c>
      <c r="YC562" s="93">
        <f t="shared" si="698"/>
        <v>76246.31</v>
      </c>
      <c r="YD562" s="93">
        <f t="shared" si="699"/>
        <v>15836.14</v>
      </c>
      <c r="YE562" s="93">
        <f t="shared" si="700"/>
        <v>14454.31</v>
      </c>
      <c r="YF562" s="93">
        <f t="shared" si="701"/>
        <v>13813.51</v>
      </c>
      <c r="YG562" s="93">
        <f t="shared" si="702"/>
        <v>0</v>
      </c>
      <c r="YH562" s="93">
        <f t="shared" si="204"/>
        <v>0</v>
      </c>
      <c r="YI562" s="93">
        <f t="shared" si="204"/>
        <v>0</v>
      </c>
      <c r="YJ562" s="93">
        <f t="shared" si="703"/>
        <v>0</v>
      </c>
      <c r="YK562" s="93">
        <f t="shared" si="205"/>
        <v>0</v>
      </c>
      <c r="YL562" s="93">
        <f t="shared" si="205"/>
        <v>0</v>
      </c>
      <c r="YM562" s="95"/>
      <c r="YN562" s="95"/>
      <c r="YO562" s="95"/>
      <c r="YP562" s="93">
        <f t="shared" si="704"/>
        <v>0</v>
      </c>
      <c r="YQ562" s="93">
        <f t="shared" si="705"/>
        <v>0</v>
      </c>
      <c r="YR562" s="93">
        <f t="shared" si="706"/>
        <v>0</v>
      </c>
      <c r="YS562" s="93">
        <f t="shared" si="707"/>
        <v>0</v>
      </c>
      <c r="YT562" s="93">
        <f t="shared" si="708"/>
        <v>0</v>
      </c>
      <c r="YU562" s="93">
        <f t="shared" si="709"/>
        <v>0</v>
      </c>
      <c r="YV562" s="93">
        <f t="shared" si="710"/>
        <v>68844.45</v>
      </c>
      <c r="YW562" s="93">
        <f t="shared" si="711"/>
        <v>72018.17</v>
      </c>
      <c r="YX562" s="93">
        <f t="shared" si="712"/>
        <v>75903.839999999997</v>
      </c>
      <c r="YY562" s="93">
        <f t="shared" si="713"/>
        <v>18417.509999999998</v>
      </c>
      <c r="YZ562" s="93">
        <f t="shared" si="714"/>
        <v>16721.86</v>
      </c>
      <c r="ZA562" s="93">
        <f t="shared" si="715"/>
        <v>15907.35</v>
      </c>
      <c r="ZB562" s="93">
        <f t="shared" si="716"/>
        <v>0</v>
      </c>
      <c r="ZC562" s="93">
        <f t="shared" si="206"/>
        <v>0</v>
      </c>
      <c r="ZD562" s="93">
        <f t="shared" si="206"/>
        <v>0</v>
      </c>
      <c r="ZE562" s="93">
        <f t="shared" si="717"/>
        <v>0</v>
      </c>
      <c r="ZF562" s="93">
        <f t="shared" si="207"/>
        <v>0</v>
      </c>
      <c r="ZG562" s="93">
        <f t="shared" si="207"/>
        <v>0</v>
      </c>
      <c r="ZH562" s="95"/>
      <c r="ZI562" s="95"/>
      <c r="ZJ562" s="95"/>
      <c r="ZK562" s="93">
        <f t="shared" si="718"/>
        <v>0</v>
      </c>
      <c r="ZL562" s="93">
        <f t="shared" si="719"/>
        <v>0</v>
      </c>
      <c r="ZM562" s="93">
        <f t="shared" si="720"/>
        <v>0</v>
      </c>
      <c r="ZN562" s="93">
        <f t="shared" si="721"/>
        <v>0</v>
      </c>
      <c r="ZO562" s="93">
        <f t="shared" si="722"/>
        <v>0</v>
      </c>
      <c r="ZP562" s="93">
        <f t="shared" si="723"/>
        <v>0</v>
      </c>
      <c r="ZQ562" s="93">
        <f t="shared" si="724"/>
        <v>68797.02</v>
      </c>
      <c r="ZR562" s="93">
        <f t="shared" si="725"/>
        <v>71872.039999999994</v>
      </c>
      <c r="ZS562" s="93">
        <f t="shared" si="726"/>
        <v>75645</v>
      </c>
      <c r="ZT562" s="93">
        <f t="shared" si="727"/>
        <v>16399.78</v>
      </c>
      <c r="ZU562" s="93">
        <f t="shared" si="728"/>
        <v>14639.49</v>
      </c>
      <c r="ZV562" s="93">
        <f t="shared" si="729"/>
        <v>13901.36</v>
      </c>
      <c r="ZW562" s="93">
        <f t="shared" si="730"/>
        <v>0</v>
      </c>
      <c r="ZX562" s="93">
        <f t="shared" si="208"/>
        <v>0</v>
      </c>
      <c r="ZY562" s="93">
        <f t="shared" si="208"/>
        <v>0</v>
      </c>
      <c r="ZZ562" s="93">
        <f t="shared" si="731"/>
        <v>0</v>
      </c>
      <c r="AAA562" s="93">
        <f t="shared" si="209"/>
        <v>0</v>
      </c>
      <c r="AAB562" s="93">
        <f t="shared" si="209"/>
        <v>0</v>
      </c>
      <c r="AAC562" s="95"/>
      <c r="AAD562" s="95"/>
      <c r="AAE562" s="95"/>
      <c r="AAF562" s="93">
        <f t="shared" si="732"/>
        <v>0</v>
      </c>
      <c r="AAG562" s="93">
        <f t="shared" si="733"/>
        <v>0</v>
      </c>
      <c r="AAH562" s="93">
        <f t="shared" si="734"/>
        <v>0</v>
      </c>
      <c r="AAI562" s="93">
        <f t="shared" si="735"/>
        <v>0</v>
      </c>
      <c r="AAJ562" s="93">
        <f t="shared" si="736"/>
        <v>0</v>
      </c>
      <c r="AAK562" s="93">
        <f t="shared" si="737"/>
        <v>0</v>
      </c>
      <c r="AAL562" s="93">
        <f t="shared" si="738"/>
        <v>69210.5</v>
      </c>
      <c r="AAM562" s="93">
        <f t="shared" si="739"/>
        <v>73141.14</v>
      </c>
      <c r="AAN562" s="93">
        <f t="shared" si="740"/>
        <v>77895.41</v>
      </c>
      <c r="AAO562" s="93">
        <f t="shared" si="741"/>
        <v>22176.11</v>
      </c>
      <c r="AAP562" s="93">
        <f t="shared" si="742"/>
        <v>19869.2</v>
      </c>
      <c r="AAQ562" s="93">
        <f t="shared" si="743"/>
        <v>18944.77</v>
      </c>
      <c r="AAR562" s="93">
        <f t="shared" si="744"/>
        <v>0</v>
      </c>
      <c r="AAS562" s="93">
        <f t="shared" si="210"/>
        <v>0</v>
      </c>
      <c r="AAT562" s="93">
        <f t="shared" si="210"/>
        <v>0</v>
      </c>
      <c r="AAU562" s="93">
        <f t="shared" si="745"/>
        <v>0</v>
      </c>
      <c r="AAV562" s="93">
        <f t="shared" si="211"/>
        <v>0</v>
      </c>
      <c r="AAW562" s="93">
        <f t="shared" si="211"/>
        <v>0</v>
      </c>
      <c r="AAX562" s="95"/>
      <c r="AAY562" s="95"/>
      <c r="AAZ562" s="95"/>
      <c r="ABA562" s="93">
        <f t="shared" si="746"/>
        <v>0</v>
      </c>
      <c r="ABB562" s="93">
        <f t="shared" si="747"/>
        <v>0</v>
      </c>
      <c r="ABC562" s="93">
        <f t="shared" si="748"/>
        <v>0</v>
      </c>
      <c r="ABD562" s="93">
        <f t="shared" si="749"/>
        <v>0</v>
      </c>
      <c r="ABE562" s="93">
        <f t="shared" si="750"/>
        <v>0</v>
      </c>
      <c r="ABF562" s="93">
        <f t="shared" si="751"/>
        <v>0</v>
      </c>
      <c r="ABG562" s="93">
        <f t="shared" si="752"/>
        <v>68944.320000000007</v>
      </c>
      <c r="ABH562" s="93">
        <f t="shared" si="753"/>
        <v>72324.06</v>
      </c>
      <c r="ABI562" s="93">
        <f t="shared" si="754"/>
        <v>76452.52</v>
      </c>
      <c r="ABJ562" s="93">
        <f t="shared" si="755"/>
        <v>13715.3</v>
      </c>
      <c r="ABK562" s="93">
        <f t="shared" si="756"/>
        <v>12434.13</v>
      </c>
      <c r="ABL562" s="93">
        <f t="shared" si="757"/>
        <v>11753.5</v>
      </c>
      <c r="ABM562" s="93">
        <f t="shared" si="758"/>
        <v>0</v>
      </c>
      <c r="ABN562" s="93">
        <f t="shared" si="212"/>
        <v>0</v>
      </c>
      <c r="ABO562" s="93">
        <f t="shared" si="212"/>
        <v>0</v>
      </c>
      <c r="ABP562" s="93">
        <f t="shared" si="759"/>
        <v>0</v>
      </c>
      <c r="ABQ562" s="93">
        <f t="shared" si="213"/>
        <v>0</v>
      </c>
      <c r="ABR562" s="93">
        <f t="shared" si="213"/>
        <v>0</v>
      </c>
      <c r="ABS562" s="95"/>
      <c r="ABT562" s="95"/>
      <c r="ABU562" s="95"/>
      <c r="ABV562" s="93">
        <f t="shared" si="760"/>
        <v>0</v>
      </c>
      <c r="ABW562" s="93">
        <f t="shared" si="761"/>
        <v>0</v>
      </c>
      <c r="ABX562" s="93">
        <f t="shared" si="762"/>
        <v>0</v>
      </c>
      <c r="ABY562" s="93">
        <f t="shared" si="763"/>
        <v>0</v>
      </c>
      <c r="ABZ562" s="93">
        <f t="shared" si="764"/>
        <v>0</v>
      </c>
      <c r="ACA562" s="93">
        <f t="shared" si="765"/>
        <v>0</v>
      </c>
      <c r="ACB562" s="93">
        <f t="shared" si="766"/>
        <v>68609.789999999994</v>
      </c>
      <c r="ACC562" s="93">
        <f t="shared" si="767"/>
        <v>71295.72</v>
      </c>
      <c r="ACD562" s="93">
        <f t="shared" si="768"/>
        <v>74637.34</v>
      </c>
      <c r="ACE562" s="93">
        <f t="shared" si="769"/>
        <v>16472.04</v>
      </c>
      <c r="ACF562" s="93">
        <f t="shared" si="770"/>
        <v>14833.05</v>
      </c>
      <c r="ACG562" s="93">
        <f t="shared" si="771"/>
        <v>14288.88</v>
      </c>
      <c r="ACH562" s="93">
        <f t="shared" si="772"/>
        <v>0</v>
      </c>
      <c r="ACI562" s="93">
        <f t="shared" si="214"/>
        <v>0</v>
      </c>
      <c r="ACJ562" s="93">
        <f t="shared" si="214"/>
        <v>0</v>
      </c>
      <c r="ACK562" s="93">
        <f t="shared" si="773"/>
        <v>0</v>
      </c>
      <c r="ACL562" s="93">
        <f t="shared" si="215"/>
        <v>0</v>
      </c>
      <c r="ACM562" s="93">
        <f t="shared" si="215"/>
        <v>0</v>
      </c>
      <c r="ACN562" s="95"/>
      <c r="ACO562" s="95"/>
      <c r="ACP562" s="95"/>
      <c r="ACQ562" s="93">
        <f t="shared" si="774"/>
        <v>0</v>
      </c>
      <c r="ACR562" s="93">
        <f t="shared" si="775"/>
        <v>0</v>
      </c>
      <c r="ACS562" s="93">
        <f t="shared" si="776"/>
        <v>0</v>
      </c>
      <c r="ACT562" s="93">
        <f t="shared" si="777"/>
        <v>0</v>
      </c>
      <c r="ACU562" s="93">
        <f t="shared" si="778"/>
        <v>0</v>
      </c>
      <c r="ACV562" s="93">
        <f t="shared" si="779"/>
        <v>0</v>
      </c>
      <c r="ACW562" s="93">
        <f t="shared" si="780"/>
        <v>68882.429999999993</v>
      </c>
      <c r="ACX562" s="93">
        <f t="shared" si="781"/>
        <v>72135.08</v>
      </c>
      <c r="ACY562" s="93">
        <f t="shared" si="782"/>
        <v>76115.45</v>
      </c>
      <c r="ACZ562" s="93">
        <f t="shared" si="783"/>
        <v>17922.82</v>
      </c>
      <c r="ADA562" s="93">
        <f t="shared" si="784"/>
        <v>16199.48</v>
      </c>
      <c r="ADB562" s="93">
        <f t="shared" si="785"/>
        <v>15566.42</v>
      </c>
      <c r="ADC562" s="93">
        <f t="shared" si="786"/>
        <v>0</v>
      </c>
      <c r="ADD562" s="93">
        <f t="shared" si="216"/>
        <v>0</v>
      </c>
      <c r="ADE562" s="93">
        <f t="shared" si="216"/>
        <v>0</v>
      </c>
      <c r="ADF562" s="93">
        <f t="shared" si="787"/>
        <v>0</v>
      </c>
      <c r="ADG562" s="93">
        <f t="shared" si="217"/>
        <v>0</v>
      </c>
      <c r="ADH562" s="93">
        <f t="shared" si="217"/>
        <v>0</v>
      </c>
      <c r="ADI562" s="95"/>
      <c r="ADJ562" s="95"/>
      <c r="ADK562" s="95"/>
      <c r="ADL562" s="93">
        <f t="shared" si="788"/>
        <v>0</v>
      </c>
      <c r="ADM562" s="93">
        <f t="shared" si="789"/>
        <v>0</v>
      </c>
      <c r="ADN562" s="93">
        <f t="shared" si="790"/>
        <v>0</v>
      </c>
      <c r="ADO562" s="93">
        <f t="shared" si="791"/>
        <v>0</v>
      </c>
      <c r="ADP562" s="93">
        <f t="shared" si="792"/>
        <v>0</v>
      </c>
      <c r="ADQ562" s="93">
        <f t="shared" si="793"/>
        <v>0</v>
      </c>
      <c r="ADR562" s="93">
        <f t="shared" si="794"/>
        <v>68994.600000000006</v>
      </c>
      <c r="ADS562" s="93">
        <f t="shared" si="795"/>
        <v>72479.679999999993</v>
      </c>
      <c r="ADT562" s="93">
        <f t="shared" si="796"/>
        <v>76725.36</v>
      </c>
      <c r="ADU562" s="93">
        <f t="shared" si="797"/>
        <v>15194.65</v>
      </c>
      <c r="ADV562" s="93">
        <f t="shared" si="798"/>
        <v>13717.7</v>
      </c>
      <c r="ADW562" s="93">
        <f t="shared" si="799"/>
        <v>13018.9</v>
      </c>
      <c r="ADX562" s="93">
        <f t="shared" si="800"/>
        <v>0</v>
      </c>
      <c r="ADY562" s="93">
        <f t="shared" si="218"/>
        <v>0</v>
      </c>
      <c r="ADZ562" s="93">
        <f t="shared" si="218"/>
        <v>0</v>
      </c>
      <c r="AEA562" s="93">
        <f t="shared" si="801"/>
        <v>0</v>
      </c>
      <c r="AEB562" s="93">
        <f t="shared" si="219"/>
        <v>0</v>
      </c>
      <c r="AEC562" s="93">
        <f t="shared" si="219"/>
        <v>0</v>
      </c>
      <c r="AED562" s="95">
        <v>28</v>
      </c>
      <c r="AEE562" s="95">
        <v>28</v>
      </c>
      <c r="AEF562" s="95">
        <v>28</v>
      </c>
      <c r="AEG562" s="93">
        <f t="shared" si="802"/>
        <v>1931356</v>
      </c>
      <c r="AEH562" s="93">
        <f t="shared" si="803"/>
        <v>1949500</v>
      </c>
      <c r="AEI562" s="93">
        <f t="shared" si="804"/>
        <v>1978228</v>
      </c>
      <c r="AEJ562" s="93">
        <f t="shared" si="805"/>
        <v>1219014.1599999999</v>
      </c>
      <c r="AEK562" s="93">
        <f t="shared" si="806"/>
        <v>1237690.1599999999</v>
      </c>
      <c r="AEL562" s="93">
        <f t="shared" si="807"/>
        <v>1259922.1599999999</v>
      </c>
      <c r="AEM562" s="93">
        <f t="shared" si="808"/>
        <v>68883.41</v>
      </c>
      <c r="AEN562" s="93">
        <f t="shared" si="809"/>
        <v>72137.16</v>
      </c>
      <c r="AEO562" s="93">
        <f t="shared" si="810"/>
        <v>76121.97</v>
      </c>
      <c r="AEP562" s="93">
        <f t="shared" si="811"/>
        <v>19414.34</v>
      </c>
      <c r="AEQ562" s="93">
        <f t="shared" si="812"/>
        <v>17684.3</v>
      </c>
      <c r="AER562" s="93">
        <f t="shared" si="813"/>
        <v>17013.599999999999</v>
      </c>
      <c r="AES562" s="93">
        <f t="shared" si="814"/>
        <v>1928735.48</v>
      </c>
      <c r="AET562" s="93">
        <f t="shared" si="220"/>
        <v>2019840.48</v>
      </c>
      <c r="AEU562" s="93">
        <f t="shared" si="220"/>
        <v>2131415.16</v>
      </c>
      <c r="AEV562" s="93">
        <f t="shared" si="815"/>
        <v>543601.52</v>
      </c>
      <c r="AEW562" s="93">
        <f t="shared" si="221"/>
        <v>495160.4</v>
      </c>
      <c r="AEX562" s="93">
        <f t="shared" si="221"/>
        <v>476380.8</v>
      </c>
      <c r="AEY562" s="95"/>
      <c r="AEZ562" s="95"/>
      <c r="AFA562" s="95"/>
      <c r="AFB562" s="93">
        <f t="shared" si="816"/>
        <v>0</v>
      </c>
      <c r="AFC562" s="93">
        <f t="shared" si="817"/>
        <v>0</v>
      </c>
      <c r="AFD562" s="93">
        <f t="shared" si="818"/>
        <v>0</v>
      </c>
      <c r="AFE562" s="93">
        <f t="shared" si="819"/>
        <v>0</v>
      </c>
      <c r="AFF562" s="93">
        <f t="shared" si="820"/>
        <v>0</v>
      </c>
      <c r="AFG562" s="93">
        <f t="shared" si="821"/>
        <v>0</v>
      </c>
      <c r="AFH562" s="93">
        <f t="shared" si="822"/>
        <v>69122.67</v>
      </c>
      <c r="AFI562" s="93">
        <f t="shared" si="823"/>
        <v>72873.679999999993</v>
      </c>
      <c r="AFJ562" s="93">
        <f t="shared" si="824"/>
        <v>77422.53</v>
      </c>
      <c r="AFK562" s="93">
        <f t="shared" si="825"/>
        <v>19852.900000000001</v>
      </c>
      <c r="AFL562" s="93">
        <f t="shared" si="826"/>
        <v>17891.36</v>
      </c>
      <c r="AFM562" s="93">
        <f t="shared" si="827"/>
        <v>17185.580000000002</v>
      </c>
      <c r="AFN562" s="93">
        <f t="shared" si="828"/>
        <v>0</v>
      </c>
      <c r="AFO562" s="93">
        <f t="shared" si="222"/>
        <v>0</v>
      </c>
      <c r="AFP562" s="93">
        <f t="shared" si="222"/>
        <v>0</v>
      </c>
      <c r="AFQ562" s="93">
        <f t="shared" si="829"/>
        <v>0</v>
      </c>
      <c r="AFR562" s="93">
        <f t="shared" si="223"/>
        <v>0</v>
      </c>
      <c r="AFS562" s="93">
        <f t="shared" si="223"/>
        <v>0</v>
      </c>
      <c r="AFT562" s="95"/>
      <c r="AFU562" s="95"/>
      <c r="AFV562" s="95"/>
      <c r="AFW562" s="93">
        <f t="shared" si="830"/>
        <v>0</v>
      </c>
      <c r="AFX562" s="93">
        <f t="shared" si="831"/>
        <v>0</v>
      </c>
      <c r="AFY562" s="93">
        <f t="shared" si="832"/>
        <v>0</v>
      </c>
      <c r="AFZ562" s="93">
        <f t="shared" si="833"/>
        <v>0</v>
      </c>
      <c r="AGA562" s="93">
        <f t="shared" si="834"/>
        <v>0</v>
      </c>
      <c r="AGB562" s="93">
        <f t="shared" si="835"/>
        <v>0</v>
      </c>
      <c r="AGC562" s="93">
        <f t="shared" si="836"/>
        <v>68844.929999999993</v>
      </c>
      <c r="AGD562" s="93">
        <f t="shared" si="837"/>
        <v>72020.56</v>
      </c>
      <c r="AGE562" s="93">
        <f t="shared" si="838"/>
        <v>75907.94</v>
      </c>
      <c r="AGF562" s="93">
        <f t="shared" si="839"/>
        <v>20753.310000000001</v>
      </c>
      <c r="AGG562" s="93">
        <f t="shared" si="840"/>
        <v>18614.12</v>
      </c>
      <c r="AGH562" s="93">
        <f t="shared" si="841"/>
        <v>17890.2</v>
      </c>
      <c r="AGI562" s="93">
        <f t="shared" si="842"/>
        <v>0</v>
      </c>
      <c r="AGJ562" s="93">
        <f t="shared" si="224"/>
        <v>0</v>
      </c>
      <c r="AGK562" s="93">
        <f t="shared" si="224"/>
        <v>0</v>
      </c>
      <c r="AGL562" s="93">
        <f t="shared" si="843"/>
        <v>0</v>
      </c>
      <c r="AGM562" s="93">
        <f t="shared" si="225"/>
        <v>0</v>
      </c>
      <c r="AGN562" s="93">
        <f t="shared" si="225"/>
        <v>0</v>
      </c>
      <c r="AGO562" s="95"/>
      <c r="AGP562" s="95"/>
      <c r="AGQ562" s="95"/>
      <c r="AGR562" s="93">
        <f t="shared" si="844"/>
        <v>0</v>
      </c>
      <c r="AGS562" s="93">
        <f t="shared" si="845"/>
        <v>0</v>
      </c>
      <c r="AGT562" s="93">
        <f t="shared" si="846"/>
        <v>0</v>
      </c>
      <c r="AGU562" s="93">
        <f t="shared" si="847"/>
        <v>0</v>
      </c>
      <c r="AGV562" s="93">
        <f t="shared" si="848"/>
        <v>0</v>
      </c>
      <c r="AGW562" s="93">
        <f t="shared" si="849"/>
        <v>0</v>
      </c>
      <c r="AGX562" s="93">
        <f t="shared" si="850"/>
        <v>68899.839999999997</v>
      </c>
      <c r="AGY562" s="93">
        <f t="shared" si="851"/>
        <v>72181.87</v>
      </c>
      <c r="AGZ562" s="93">
        <f t="shared" si="852"/>
        <v>76192.62</v>
      </c>
      <c r="AHA562" s="93">
        <f t="shared" si="853"/>
        <v>30978.18</v>
      </c>
      <c r="AHB562" s="93">
        <f t="shared" si="854"/>
        <v>27730.15</v>
      </c>
      <c r="AHC562" s="93">
        <f t="shared" si="855"/>
        <v>26597.05</v>
      </c>
      <c r="AHD562" s="93">
        <f t="shared" si="856"/>
        <v>0</v>
      </c>
      <c r="AHE562" s="93">
        <f t="shared" si="226"/>
        <v>0</v>
      </c>
      <c r="AHF562" s="93">
        <f t="shared" si="226"/>
        <v>0</v>
      </c>
      <c r="AHG562" s="93">
        <f t="shared" si="857"/>
        <v>0</v>
      </c>
      <c r="AHH562" s="93">
        <f t="shared" si="227"/>
        <v>0</v>
      </c>
      <c r="AHI562" s="93">
        <f t="shared" si="227"/>
        <v>0</v>
      </c>
      <c r="AHJ562" s="95"/>
      <c r="AHK562" s="95"/>
      <c r="AHL562" s="95"/>
      <c r="AHM562" s="93">
        <f t="shared" si="858"/>
        <v>0</v>
      </c>
      <c r="AHN562" s="93">
        <f t="shared" si="859"/>
        <v>0</v>
      </c>
      <c r="AHO562" s="93">
        <f t="shared" si="860"/>
        <v>0</v>
      </c>
      <c r="AHP562" s="93">
        <f t="shared" si="861"/>
        <v>0</v>
      </c>
      <c r="AHQ562" s="93">
        <f t="shared" si="862"/>
        <v>0</v>
      </c>
      <c r="AHR562" s="93">
        <f t="shared" si="863"/>
        <v>0</v>
      </c>
      <c r="AHS562" s="93">
        <f t="shared" si="864"/>
        <v>69090.759999999995</v>
      </c>
      <c r="AHT562" s="93">
        <f t="shared" si="865"/>
        <v>72774.55</v>
      </c>
      <c r="AHU562" s="93">
        <f t="shared" si="866"/>
        <v>77246.84</v>
      </c>
      <c r="AHV562" s="93">
        <f t="shared" si="867"/>
        <v>18997.78</v>
      </c>
      <c r="AHW562" s="93">
        <f t="shared" si="868"/>
        <v>17153.88</v>
      </c>
      <c r="AHX562" s="93">
        <f t="shared" si="869"/>
        <v>16395.68</v>
      </c>
      <c r="AHY562" s="93">
        <f t="shared" si="870"/>
        <v>0</v>
      </c>
      <c r="AHZ562" s="93">
        <f t="shared" si="228"/>
        <v>0</v>
      </c>
      <c r="AIA562" s="93">
        <f t="shared" si="228"/>
        <v>0</v>
      </c>
      <c r="AIB562" s="93">
        <f t="shared" si="871"/>
        <v>0</v>
      </c>
      <c r="AIC562" s="93">
        <f t="shared" si="229"/>
        <v>0</v>
      </c>
      <c r="AID562" s="93">
        <f t="shared" si="229"/>
        <v>0</v>
      </c>
      <c r="AIE562" s="95"/>
      <c r="AIF562" s="95"/>
      <c r="AIG562" s="95"/>
      <c r="AIH562" s="93">
        <f t="shared" si="873"/>
        <v>0</v>
      </c>
      <c r="AII562" s="93">
        <f t="shared" si="874"/>
        <v>0</v>
      </c>
      <c r="AIJ562" s="93">
        <f t="shared" si="875"/>
        <v>0</v>
      </c>
      <c r="AIK562" s="93">
        <f t="shared" si="876"/>
        <v>0</v>
      </c>
      <c r="AIL562" s="93">
        <f t="shared" si="877"/>
        <v>0</v>
      </c>
      <c r="AIM562" s="93">
        <f t="shared" si="878"/>
        <v>0</v>
      </c>
      <c r="AIN562" s="93">
        <f t="shared" si="879"/>
        <v>0</v>
      </c>
      <c r="AIO562" s="93">
        <f t="shared" si="880"/>
        <v>0</v>
      </c>
      <c r="AIP562" s="93">
        <f t="shared" si="881"/>
        <v>0</v>
      </c>
      <c r="AIQ562" s="93">
        <f t="shared" si="882"/>
        <v>0</v>
      </c>
      <c r="AIR562" s="93">
        <f t="shared" si="883"/>
        <v>0</v>
      </c>
      <c r="AIS562" s="93">
        <f t="shared" si="884"/>
        <v>0</v>
      </c>
      <c r="AIT562" s="93">
        <f t="shared" si="885"/>
        <v>0</v>
      </c>
      <c r="AIU562" s="93">
        <f t="shared" si="231"/>
        <v>0</v>
      </c>
      <c r="AIV562" s="93">
        <f t="shared" si="231"/>
        <v>0</v>
      </c>
      <c r="AIW562" s="93">
        <f t="shared" si="886"/>
        <v>0</v>
      </c>
      <c r="AIX562" s="93">
        <f t="shared" si="232"/>
        <v>0</v>
      </c>
      <c r="AIY562" s="93">
        <f t="shared" si="232"/>
        <v>0</v>
      </c>
      <c r="AIZ562" s="95"/>
      <c r="AJA562" s="95"/>
      <c r="AJB562" s="95"/>
      <c r="AJC562" s="93">
        <f t="shared" si="887"/>
        <v>0</v>
      </c>
      <c r="AJD562" s="93">
        <f t="shared" si="888"/>
        <v>0</v>
      </c>
      <c r="AJE562" s="93">
        <f t="shared" si="889"/>
        <v>0</v>
      </c>
      <c r="AJF562" s="93">
        <f t="shared" si="890"/>
        <v>0</v>
      </c>
      <c r="AJG562" s="93">
        <f t="shared" si="891"/>
        <v>0</v>
      </c>
      <c r="AJH562" s="93">
        <f t="shared" si="892"/>
        <v>0</v>
      </c>
      <c r="AJI562" s="93">
        <f t="shared" si="893"/>
        <v>68880.55</v>
      </c>
      <c r="AJJ562" s="93">
        <f t="shared" si="894"/>
        <v>72127.66</v>
      </c>
      <c r="AJK562" s="93">
        <f t="shared" si="895"/>
        <v>76100.37</v>
      </c>
      <c r="AJL562" s="93">
        <f t="shared" si="896"/>
        <v>19713.27</v>
      </c>
      <c r="AJM562" s="93">
        <f t="shared" si="897"/>
        <v>17674.509999999998</v>
      </c>
      <c r="AJN562" s="93">
        <f t="shared" si="898"/>
        <v>17006.900000000001</v>
      </c>
      <c r="AJO562" s="93">
        <f t="shared" si="899"/>
        <v>0</v>
      </c>
      <c r="AJP562" s="93">
        <f t="shared" si="233"/>
        <v>0</v>
      </c>
      <c r="AJQ562" s="93">
        <f t="shared" si="233"/>
        <v>0</v>
      </c>
      <c r="AJR562" s="93">
        <f t="shared" si="900"/>
        <v>0</v>
      </c>
      <c r="AJS562" s="93">
        <f t="shared" si="234"/>
        <v>0</v>
      </c>
      <c r="AJT562" s="93">
        <f t="shared" si="234"/>
        <v>0</v>
      </c>
      <c r="AJU562" s="95"/>
      <c r="AJV562" s="95"/>
      <c r="AJW562" s="95"/>
      <c r="AJX562" s="93">
        <f t="shared" si="901"/>
        <v>0</v>
      </c>
      <c r="AJY562" s="93">
        <f t="shared" si="902"/>
        <v>0</v>
      </c>
      <c r="AJZ562" s="93">
        <f t="shared" si="903"/>
        <v>0</v>
      </c>
      <c r="AKA562" s="93">
        <f t="shared" si="904"/>
        <v>0</v>
      </c>
      <c r="AKB562" s="93">
        <f t="shared" si="905"/>
        <v>0</v>
      </c>
      <c r="AKC562" s="93">
        <f t="shared" si="906"/>
        <v>0</v>
      </c>
      <c r="AKD562" s="93">
        <f t="shared" si="907"/>
        <v>69021.39</v>
      </c>
      <c r="AKE562" s="93">
        <f t="shared" si="908"/>
        <v>72560.259999999995</v>
      </c>
      <c r="AKF562" s="93">
        <f t="shared" si="909"/>
        <v>76866.67</v>
      </c>
      <c r="AKG562" s="93">
        <f t="shared" si="910"/>
        <v>19034.310000000001</v>
      </c>
      <c r="AKH562" s="93">
        <f t="shared" si="911"/>
        <v>17201.32</v>
      </c>
      <c r="AKI562" s="93">
        <f t="shared" si="912"/>
        <v>16544.95</v>
      </c>
      <c r="AKJ562" s="93">
        <f t="shared" si="913"/>
        <v>0</v>
      </c>
      <c r="AKK562" s="93">
        <f t="shared" si="235"/>
        <v>0</v>
      </c>
      <c r="AKL562" s="93">
        <f t="shared" si="235"/>
        <v>0</v>
      </c>
      <c r="AKM562" s="93">
        <f t="shared" si="914"/>
        <v>0</v>
      </c>
      <c r="AKN562" s="93">
        <f t="shared" si="236"/>
        <v>0</v>
      </c>
      <c r="AKO562" s="93">
        <f t="shared" si="236"/>
        <v>0</v>
      </c>
      <c r="AKP562" s="95"/>
      <c r="AKQ562" s="95"/>
      <c r="AKR562" s="95"/>
      <c r="AKS562" s="93">
        <f t="shared" si="915"/>
        <v>0</v>
      </c>
      <c r="AKT562" s="93">
        <f t="shared" si="916"/>
        <v>0</v>
      </c>
      <c r="AKU562" s="93">
        <f t="shared" si="917"/>
        <v>0</v>
      </c>
      <c r="AKV562" s="93">
        <f t="shared" si="918"/>
        <v>0</v>
      </c>
      <c r="AKW562" s="93">
        <f t="shared" si="919"/>
        <v>0</v>
      </c>
      <c r="AKX562" s="93">
        <f t="shared" si="920"/>
        <v>0</v>
      </c>
      <c r="AKY562" s="93">
        <f t="shared" si="921"/>
        <v>68928.31</v>
      </c>
      <c r="AKZ562" s="93">
        <f t="shared" si="922"/>
        <v>72273.899999999994</v>
      </c>
      <c r="ALA562" s="93">
        <f t="shared" si="923"/>
        <v>76357.429999999993</v>
      </c>
      <c r="ALB562" s="93">
        <f t="shared" si="924"/>
        <v>20111.54</v>
      </c>
      <c r="ALC562" s="93">
        <f t="shared" si="925"/>
        <v>18139.080000000002</v>
      </c>
      <c r="ALD562" s="93">
        <f t="shared" si="926"/>
        <v>17230.25</v>
      </c>
      <c r="ALE562" s="93">
        <f t="shared" si="927"/>
        <v>0</v>
      </c>
      <c r="ALF562" s="93">
        <f t="shared" si="237"/>
        <v>0</v>
      </c>
      <c r="ALG562" s="93">
        <f t="shared" si="237"/>
        <v>0</v>
      </c>
      <c r="ALH562" s="93">
        <f t="shared" si="928"/>
        <v>0</v>
      </c>
      <c r="ALI562" s="93">
        <f t="shared" si="238"/>
        <v>0</v>
      </c>
      <c r="ALJ562" s="93">
        <f t="shared" si="238"/>
        <v>0</v>
      </c>
      <c r="ALK562" s="95"/>
      <c r="ALL562" s="95"/>
      <c r="ALM562" s="95"/>
      <c r="ALN562" s="93">
        <f t="shared" si="929"/>
        <v>0</v>
      </c>
      <c r="ALO562" s="93">
        <f t="shared" si="930"/>
        <v>0</v>
      </c>
      <c r="ALP562" s="93">
        <f t="shared" si="931"/>
        <v>0</v>
      </c>
      <c r="ALQ562" s="93">
        <f t="shared" si="932"/>
        <v>0</v>
      </c>
      <c r="ALR562" s="93">
        <f t="shared" si="933"/>
        <v>0</v>
      </c>
      <c r="ALS562" s="93">
        <f t="shared" si="934"/>
        <v>0</v>
      </c>
      <c r="ALT562" s="93">
        <f t="shared" si="935"/>
        <v>69173.119999999995</v>
      </c>
      <c r="ALU562" s="93">
        <f t="shared" si="936"/>
        <v>73028.539999999994</v>
      </c>
      <c r="ALV562" s="93">
        <f t="shared" si="937"/>
        <v>77695.460000000006</v>
      </c>
      <c r="ALW562" s="93">
        <f t="shared" si="938"/>
        <v>21754.77</v>
      </c>
      <c r="ALX562" s="93">
        <f t="shared" si="939"/>
        <v>19564.439999999999</v>
      </c>
      <c r="ALY562" s="93">
        <f t="shared" si="940"/>
        <v>18559.099999999999</v>
      </c>
      <c r="ALZ562" s="93">
        <f t="shared" si="941"/>
        <v>0</v>
      </c>
      <c r="AMA562" s="93">
        <f t="shared" si="239"/>
        <v>0</v>
      </c>
      <c r="AMB562" s="93">
        <f t="shared" si="239"/>
        <v>0</v>
      </c>
      <c r="AMC562" s="93">
        <f t="shared" si="942"/>
        <v>0</v>
      </c>
      <c r="AMD562" s="93">
        <f t="shared" si="240"/>
        <v>0</v>
      </c>
      <c r="AME562" s="93">
        <f t="shared" si="240"/>
        <v>0</v>
      </c>
      <c r="AMF562" s="95"/>
      <c r="AMG562" s="95"/>
      <c r="AMH562" s="95"/>
      <c r="AMI562" s="93">
        <f t="shared" si="943"/>
        <v>0</v>
      </c>
      <c r="AMJ562" s="93">
        <f t="shared" si="944"/>
        <v>0</v>
      </c>
      <c r="AMK562" s="93">
        <f t="shared" si="945"/>
        <v>0</v>
      </c>
      <c r="AML562" s="93">
        <f t="shared" si="946"/>
        <v>0</v>
      </c>
      <c r="AMM562" s="93">
        <f t="shared" si="947"/>
        <v>0</v>
      </c>
      <c r="AMN562" s="93">
        <f t="shared" si="948"/>
        <v>0</v>
      </c>
      <c r="AMO562" s="93">
        <f t="shared" si="949"/>
        <v>69127.759999999995</v>
      </c>
      <c r="AMP562" s="93">
        <f t="shared" si="950"/>
        <v>72887.839999999997</v>
      </c>
      <c r="AMQ562" s="93">
        <f t="shared" si="951"/>
        <v>77450.7</v>
      </c>
      <c r="AMR562" s="93">
        <f t="shared" si="952"/>
        <v>18568.79</v>
      </c>
      <c r="AMS562" s="93">
        <f t="shared" si="953"/>
        <v>16766.599999999999</v>
      </c>
      <c r="AMT562" s="93">
        <f t="shared" si="954"/>
        <v>15947.95</v>
      </c>
      <c r="AMU562" s="93">
        <f t="shared" si="955"/>
        <v>0</v>
      </c>
      <c r="AMV562" s="93">
        <f t="shared" si="241"/>
        <v>0</v>
      </c>
      <c r="AMW562" s="93">
        <f t="shared" si="241"/>
        <v>0</v>
      </c>
      <c r="AMX562" s="93">
        <f t="shared" si="956"/>
        <v>0</v>
      </c>
      <c r="AMY562" s="93">
        <f t="shared" si="242"/>
        <v>0</v>
      </c>
      <c r="AMZ562" s="93">
        <f t="shared" si="242"/>
        <v>0</v>
      </c>
      <c r="ANA562" s="95"/>
      <c r="ANB562" s="95"/>
      <c r="ANC562" s="95"/>
      <c r="AND562" s="93">
        <f t="shared" si="957"/>
        <v>0</v>
      </c>
      <c r="ANE562" s="93">
        <f t="shared" si="958"/>
        <v>0</v>
      </c>
      <c r="ANF562" s="93">
        <f t="shared" si="959"/>
        <v>0</v>
      </c>
      <c r="ANG562" s="93">
        <f t="shared" si="960"/>
        <v>0</v>
      </c>
      <c r="ANH562" s="93">
        <f t="shared" si="961"/>
        <v>0</v>
      </c>
      <c r="ANI562" s="93">
        <f t="shared" si="962"/>
        <v>0</v>
      </c>
      <c r="ANJ562" s="93">
        <f t="shared" si="963"/>
        <v>69870.649999999994</v>
      </c>
      <c r="ANK562" s="93">
        <f t="shared" si="964"/>
        <v>75171.77</v>
      </c>
      <c r="ANL562" s="93">
        <f t="shared" si="965"/>
        <v>81498.570000000007</v>
      </c>
      <c r="ANM562" s="93">
        <f t="shared" si="966"/>
        <v>47747.35</v>
      </c>
      <c r="ANN562" s="93">
        <f t="shared" si="967"/>
        <v>43112.54</v>
      </c>
      <c r="ANO562" s="93">
        <f t="shared" si="968"/>
        <v>42200.63</v>
      </c>
      <c r="ANP562" s="93">
        <f t="shared" si="969"/>
        <v>0</v>
      </c>
      <c r="ANQ562" s="93">
        <f t="shared" si="243"/>
        <v>0</v>
      </c>
      <c r="ANR562" s="93">
        <f t="shared" si="243"/>
        <v>0</v>
      </c>
      <c r="ANS562" s="93">
        <f t="shared" si="970"/>
        <v>0</v>
      </c>
      <c r="ANT562" s="93">
        <f t="shared" si="244"/>
        <v>0</v>
      </c>
      <c r="ANU562" s="93">
        <f t="shared" si="244"/>
        <v>0</v>
      </c>
      <c r="ANV562" s="95"/>
      <c r="ANW562" s="95"/>
      <c r="ANX562" s="95"/>
      <c r="ANY562" s="93">
        <f t="shared" si="971"/>
        <v>0</v>
      </c>
      <c r="ANZ562" s="93">
        <f t="shared" si="972"/>
        <v>0</v>
      </c>
      <c r="AOA562" s="93">
        <f t="shared" si="973"/>
        <v>0</v>
      </c>
      <c r="AOB562" s="93">
        <f t="shared" si="974"/>
        <v>0</v>
      </c>
      <c r="AOC562" s="93">
        <f t="shared" si="975"/>
        <v>0</v>
      </c>
      <c r="AOD562" s="93">
        <f t="shared" si="976"/>
        <v>0</v>
      </c>
      <c r="AOE562" s="93">
        <f t="shared" si="977"/>
        <v>69297.47</v>
      </c>
      <c r="AOF562" s="93">
        <f t="shared" si="978"/>
        <v>73409.440000000002</v>
      </c>
      <c r="AOG562" s="93">
        <f t="shared" si="979"/>
        <v>78374.19</v>
      </c>
      <c r="AOH562" s="93">
        <f t="shared" si="980"/>
        <v>19081.66</v>
      </c>
      <c r="AOI562" s="93">
        <f t="shared" si="981"/>
        <v>17188.72</v>
      </c>
      <c r="AOJ562" s="93">
        <f t="shared" si="982"/>
        <v>16370.54</v>
      </c>
      <c r="AOK562" s="93">
        <f t="shared" si="983"/>
        <v>0</v>
      </c>
      <c r="AOL562" s="93">
        <f t="shared" si="245"/>
        <v>0</v>
      </c>
      <c r="AOM562" s="93">
        <f t="shared" si="245"/>
        <v>0</v>
      </c>
      <c r="AON562" s="93">
        <f t="shared" si="984"/>
        <v>0</v>
      </c>
      <c r="AOO562" s="93">
        <f t="shared" si="246"/>
        <v>0</v>
      </c>
      <c r="AOP562" s="93">
        <f t="shared" si="246"/>
        <v>0</v>
      </c>
      <c r="AOQ562" s="95"/>
      <c r="AOR562" s="95"/>
      <c r="AOS562" s="95"/>
      <c r="AOT562" s="93">
        <f t="shared" si="985"/>
        <v>0</v>
      </c>
      <c r="AOU562" s="93">
        <f t="shared" si="986"/>
        <v>0</v>
      </c>
      <c r="AOV562" s="93">
        <f t="shared" si="987"/>
        <v>0</v>
      </c>
      <c r="AOW562" s="93">
        <f t="shared" si="988"/>
        <v>0</v>
      </c>
      <c r="AOX562" s="93">
        <f t="shared" si="989"/>
        <v>0</v>
      </c>
      <c r="AOY562" s="93">
        <f t="shared" si="990"/>
        <v>0</v>
      </c>
      <c r="AOZ562" s="93">
        <f t="shared" si="991"/>
        <v>69088.72</v>
      </c>
      <c r="APA562" s="93">
        <f t="shared" si="992"/>
        <v>72768.19</v>
      </c>
      <c r="APB562" s="93">
        <f t="shared" si="993"/>
        <v>77235.25</v>
      </c>
      <c r="APC562" s="93">
        <f t="shared" si="994"/>
        <v>21338.23</v>
      </c>
      <c r="APD562" s="93">
        <f t="shared" si="995"/>
        <v>19147.63</v>
      </c>
      <c r="APE562" s="93">
        <f t="shared" si="996"/>
        <v>18077.919999999998</v>
      </c>
      <c r="APF562" s="93">
        <f t="shared" si="997"/>
        <v>0</v>
      </c>
      <c r="APG562" s="93">
        <f t="shared" si="247"/>
        <v>0</v>
      </c>
      <c r="APH562" s="93">
        <f t="shared" si="247"/>
        <v>0</v>
      </c>
      <c r="API562" s="93">
        <f t="shared" si="998"/>
        <v>0</v>
      </c>
      <c r="APJ562" s="93">
        <f t="shared" si="248"/>
        <v>0</v>
      </c>
      <c r="APK562" s="93">
        <f t="shared" si="248"/>
        <v>0</v>
      </c>
      <c r="APL562" s="95"/>
      <c r="APM562" s="95"/>
      <c r="APN562" s="95"/>
      <c r="APO562" s="93">
        <f t="shared" si="999"/>
        <v>0</v>
      </c>
      <c r="APP562" s="93">
        <f t="shared" si="1000"/>
        <v>0</v>
      </c>
      <c r="APQ562" s="93">
        <f t="shared" si="1001"/>
        <v>0</v>
      </c>
      <c r="APR562" s="93">
        <f t="shared" si="1002"/>
        <v>0</v>
      </c>
      <c r="APS562" s="93">
        <f t="shared" si="1003"/>
        <v>0</v>
      </c>
      <c r="APT562" s="93">
        <f t="shared" si="1004"/>
        <v>0</v>
      </c>
      <c r="APU562" s="93">
        <f t="shared" si="1005"/>
        <v>68917.960000000006</v>
      </c>
      <c r="APV562" s="93">
        <f t="shared" si="1006"/>
        <v>72243.87</v>
      </c>
      <c r="APW562" s="93">
        <f t="shared" si="1007"/>
        <v>76305.009999999995</v>
      </c>
      <c r="APX562" s="93">
        <f t="shared" si="1008"/>
        <v>19124.5</v>
      </c>
      <c r="APY562" s="93">
        <f t="shared" si="1009"/>
        <v>17249.560000000001</v>
      </c>
      <c r="APZ562" s="93">
        <f t="shared" si="1010"/>
        <v>16433.12</v>
      </c>
      <c r="AQA562" s="93">
        <f t="shared" si="1011"/>
        <v>0</v>
      </c>
      <c r="AQB562" s="93">
        <f t="shared" si="249"/>
        <v>0</v>
      </c>
      <c r="AQC562" s="93">
        <f t="shared" si="249"/>
        <v>0</v>
      </c>
      <c r="AQD562" s="93">
        <f t="shared" si="1012"/>
        <v>0</v>
      </c>
      <c r="AQE562" s="93">
        <f t="shared" si="250"/>
        <v>0</v>
      </c>
      <c r="AQF562" s="93">
        <f t="shared" si="250"/>
        <v>0</v>
      </c>
      <c r="AQG562" s="95"/>
      <c r="AQH562" s="95"/>
      <c r="AQI562" s="95"/>
      <c r="AQJ562" s="93">
        <f t="shared" si="1013"/>
        <v>0</v>
      </c>
      <c r="AQK562" s="93">
        <f t="shared" si="1014"/>
        <v>0</v>
      </c>
      <c r="AQL562" s="93">
        <f t="shared" si="1015"/>
        <v>0</v>
      </c>
      <c r="AQM562" s="93">
        <f t="shared" si="1016"/>
        <v>0</v>
      </c>
      <c r="AQN562" s="93">
        <f t="shared" si="1017"/>
        <v>0</v>
      </c>
      <c r="AQO562" s="93">
        <f t="shared" si="1018"/>
        <v>0</v>
      </c>
      <c r="AQP562" s="93">
        <f t="shared" si="1019"/>
        <v>69242.350000000006</v>
      </c>
      <c r="AQQ562" s="93">
        <f t="shared" si="1020"/>
        <v>73240.56</v>
      </c>
      <c r="AQR562" s="93">
        <f t="shared" si="1021"/>
        <v>78076.31</v>
      </c>
      <c r="AQS562" s="93">
        <f t="shared" si="1022"/>
        <v>17811.310000000001</v>
      </c>
      <c r="AQT562" s="93">
        <f t="shared" si="1023"/>
        <v>16263.72</v>
      </c>
      <c r="AQU562" s="93">
        <f t="shared" si="1024"/>
        <v>15634.81</v>
      </c>
      <c r="AQV562" s="93">
        <f t="shared" si="1025"/>
        <v>0</v>
      </c>
      <c r="AQW562" s="93">
        <f t="shared" si="251"/>
        <v>0</v>
      </c>
      <c r="AQX562" s="93">
        <f t="shared" si="251"/>
        <v>0</v>
      </c>
      <c r="AQY562" s="93">
        <f t="shared" si="1026"/>
        <v>0</v>
      </c>
      <c r="AQZ562" s="93">
        <f t="shared" si="252"/>
        <v>0</v>
      </c>
      <c r="ARA562" s="93">
        <f t="shared" si="252"/>
        <v>0</v>
      </c>
      <c r="ARB562" s="95"/>
      <c r="ARC562" s="95"/>
      <c r="ARD562" s="95"/>
      <c r="ARE562" s="93">
        <f t="shared" si="1027"/>
        <v>0</v>
      </c>
      <c r="ARF562" s="93">
        <f t="shared" si="1028"/>
        <v>0</v>
      </c>
      <c r="ARG562" s="93">
        <f t="shared" si="1029"/>
        <v>0</v>
      </c>
      <c r="ARH562" s="93">
        <f t="shared" si="1030"/>
        <v>0</v>
      </c>
      <c r="ARI562" s="93">
        <f t="shared" si="1031"/>
        <v>0</v>
      </c>
      <c r="ARJ562" s="93">
        <f t="shared" si="1032"/>
        <v>0</v>
      </c>
      <c r="ARK562" s="93">
        <f t="shared" si="1033"/>
        <v>68835.41</v>
      </c>
      <c r="ARL562" s="93">
        <f t="shared" si="1034"/>
        <v>71986.66</v>
      </c>
      <c r="ARM562" s="93">
        <f t="shared" si="1035"/>
        <v>75849.350000000006</v>
      </c>
      <c r="ARN562" s="93">
        <f t="shared" si="1036"/>
        <v>17429</v>
      </c>
      <c r="ARO562" s="93">
        <f t="shared" si="1037"/>
        <v>15737.99</v>
      </c>
      <c r="ARP562" s="93">
        <f t="shared" si="1038"/>
        <v>14935.16</v>
      </c>
      <c r="ARQ562" s="93">
        <f t="shared" si="1039"/>
        <v>0</v>
      </c>
      <c r="ARR562" s="93">
        <f t="shared" si="253"/>
        <v>0</v>
      </c>
      <c r="ARS562" s="93">
        <f t="shared" si="253"/>
        <v>0</v>
      </c>
      <c r="ART562" s="93">
        <f t="shared" si="1040"/>
        <v>0</v>
      </c>
      <c r="ARU562" s="93">
        <f t="shared" si="254"/>
        <v>0</v>
      </c>
      <c r="ARV562" s="93">
        <f t="shared" si="254"/>
        <v>0</v>
      </c>
      <c r="ARW562" s="95"/>
      <c r="ARX562" s="95"/>
      <c r="ARY562" s="95"/>
      <c r="ARZ562" s="93">
        <f t="shared" si="1041"/>
        <v>0</v>
      </c>
      <c r="ASA562" s="93">
        <f t="shared" si="1042"/>
        <v>0</v>
      </c>
      <c r="ASB562" s="93">
        <f t="shared" si="1043"/>
        <v>0</v>
      </c>
      <c r="ASC562" s="93">
        <f t="shared" si="1044"/>
        <v>0</v>
      </c>
      <c r="ASD562" s="93">
        <f t="shared" si="1045"/>
        <v>0</v>
      </c>
      <c r="ASE562" s="93">
        <f t="shared" si="1046"/>
        <v>0</v>
      </c>
      <c r="ASF562" s="93">
        <f t="shared" si="1047"/>
        <v>68931.899999999994</v>
      </c>
      <c r="ASG562" s="93">
        <f t="shared" si="1048"/>
        <v>72286.52</v>
      </c>
      <c r="ASH562" s="93">
        <f t="shared" si="1049"/>
        <v>76380.59</v>
      </c>
      <c r="ASI562" s="93">
        <f t="shared" si="1050"/>
        <v>19829.919999999998</v>
      </c>
      <c r="ASJ562" s="93">
        <f t="shared" si="1051"/>
        <v>17817.349999999999</v>
      </c>
      <c r="ASK562" s="93">
        <f t="shared" si="1052"/>
        <v>16774.7</v>
      </c>
      <c r="ASL562" s="93">
        <f t="shared" si="1053"/>
        <v>0</v>
      </c>
      <c r="ASM562" s="93">
        <f t="shared" si="255"/>
        <v>0</v>
      </c>
      <c r="ASN562" s="93">
        <f t="shared" si="255"/>
        <v>0</v>
      </c>
      <c r="ASO562" s="93">
        <f t="shared" si="1054"/>
        <v>0</v>
      </c>
      <c r="ASP562" s="93">
        <f t="shared" si="256"/>
        <v>0</v>
      </c>
      <c r="ASQ562" s="93">
        <f t="shared" si="256"/>
        <v>0</v>
      </c>
      <c r="ASR562" s="95"/>
      <c r="ASS562" s="95"/>
      <c r="AST562" s="95"/>
      <c r="ASU562" s="93">
        <f t="shared" si="1055"/>
        <v>0</v>
      </c>
      <c r="ASV562" s="93">
        <f t="shared" si="1056"/>
        <v>0</v>
      </c>
      <c r="ASW562" s="93">
        <f t="shared" si="1057"/>
        <v>0</v>
      </c>
      <c r="ASX562" s="93">
        <f t="shared" si="1058"/>
        <v>0</v>
      </c>
      <c r="ASY562" s="93">
        <f t="shared" si="1059"/>
        <v>0</v>
      </c>
      <c r="ASZ562" s="93">
        <f t="shared" si="1060"/>
        <v>0</v>
      </c>
      <c r="ATA562" s="93">
        <f t="shared" si="1061"/>
        <v>69005.08</v>
      </c>
      <c r="ATB562" s="93">
        <f t="shared" si="1062"/>
        <v>72511.789999999994</v>
      </c>
      <c r="ATC562" s="93">
        <f t="shared" si="1063"/>
        <v>76783.11</v>
      </c>
      <c r="ATD562" s="93">
        <f t="shared" si="1064"/>
        <v>16779.91</v>
      </c>
      <c r="ATE562" s="93">
        <f t="shared" si="1065"/>
        <v>15273.78</v>
      </c>
      <c r="ATF562" s="93">
        <f t="shared" si="1066"/>
        <v>14522.07</v>
      </c>
      <c r="ATG562" s="93">
        <f t="shared" si="1067"/>
        <v>0</v>
      </c>
      <c r="ATH562" s="93">
        <f t="shared" si="257"/>
        <v>0</v>
      </c>
      <c r="ATI562" s="93">
        <f t="shared" si="257"/>
        <v>0</v>
      </c>
      <c r="ATJ562" s="93">
        <f t="shared" si="1068"/>
        <v>0</v>
      </c>
      <c r="ATK562" s="93">
        <f t="shared" si="258"/>
        <v>0</v>
      </c>
      <c r="ATL562" s="93">
        <f t="shared" si="258"/>
        <v>0</v>
      </c>
      <c r="ATM562" s="95"/>
      <c r="ATN562" s="95"/>
      <c r="ATO562" s="95"/>
      <c r="ATP562" s="93">
        <f t="shared" si="1069"/>
        <v>0</v>
      </c>
      <c r="ATQ562" s="93">
        <f t="shared" si="1070"/>
        <v>0</v>
      </c>
      <c r="ATR562" s="93">
        <f t="shared" si="1071"/>
        <v>0</v>
      </c>
      <c r="ATS562" s="93">
        <f t="shared" si="1072"/>
        <v>0</v>
      </c>
      <c r="ATT562" s="93">
        <f t="shared" si="1073"/>
        <v>0</v>
      </c>
      <c r="ATU562" s="93">
        <f t="shared" si="1074"/>
        <v>0</v>
      </c>
      <c r="ATV562" s="93">
        <f t="shared" si="1075"/>
        <v>68981.8</v>
      </c>
      <c r="ATW562" s="93">
        <f t="shared" si="1076"/>
        <v>72439.86</v>
      </c>
      <c r="ATX562" s="93">
        <f t="shared" si="1077"/>
        <v>76653.8</v>
      </c>
      <c r="ATY562" s="93">
        <f t="shared" si="1078"/>
        <v>19024.22</v>
      </c>
      <c r="ATZ562" s="93">
        <f t="shared" si="1079"/>
        <v>17066.78</v>
      </c>
      <c r="AUA562" s="93">
        <f t="shared" si="1080"/>
        <v>16074.87</v>
      </c>
      <c r="AUB562" s="93">
        <f t="shared" si="1081"/>
        <v>0</v>
      </c>
      <c r="AUC562" s="93">
        <f t="shared" si="259"/>
        <v>0</v>
      </c>
      <c r="AUD562" s="93">
        <f t="shared" si="259"/>
        <v>0</v>
      </c>
      <c r="AUE562" s="93">
        <f t="shared" si="1082"/>
        <v>0</v>
      </c>
      <c r="AUF562" s="93">
        <f t="shared" si="260"/>
        <v>0</v>
      </c>
      <c r="AUG562" s="93">
        <f t="shared" si="260"/>
        <v>0</v>
      </c>
      <c r="AUH562" s="95"/>
      <c r="AUI562" s="95"/>
      <c r="AUJ562" s="95"/>
      <c r="AUK562" s="93">
        <f t="shared" si="1083"/>
        <v>0</v>
      </c>
      <c r="AUL562" s="93">
        <f t="shared" si="1084"/>
        <v>0</v>
      </c>
      <c r="AUM562" s="93">
        <f t="shared" si="1085"/>
        <v>0</v>
      </c>
      <c r="AUN562" s="93">
        <f t="shared" si="1086"/>
        <v>0</v>
      </c>
      <c r="AUO562" s="93">
        <f t="shared" si="1087"/>
        <v>0</v>
      </c>
      <c r="AUP562" s="93">
        <f t="shared" si="1088"/>
        <v>0</v>
      </c>
      <c r="AUQ562" s="93">
        <f t="shared" si="1089"/>
        <v>68963.48</v>
      </c>
      <c r="AUR562" s="93">
        <f t="shared" si="1090"/>
        <v>72390.37</v>
      </c>
      <c r="AUS562" s="93">
        <f t="shared" si="1091"/>
        <v>76568.11</v>
      </c>
      <c r="AUT562" s="93">
        <f t="shared" si="1092"/>
        <v>19132.73</v>
      </c>
      <c r="AUU562" s="93">
        <f t="shared" si="1093"/>
        <v>17237.310000000001</v>
      </c>
      <c r="AUV562" s="93">
        <f t="shared" si="1094"/>
        <v>16392.830000000002</v>
      </c>
      <c r="AUW562" s="93">
        <f t="shared" si="1095"/>
        <v>0</v>
      </c>
      <c r="AUX562" s="93">
        <f t="shared" si="261"/>
        <v>0</v>
      </c>
      <c r="AUY562" s="93">
        <f t="shared" si="261"/>
        <v>0</v>
      </c>
      <c r="AUZ562" s="93">
        <f t="shared" si="1096"/>
        <v>0</v>
      </c>
      <c r="AVA562" s="93">
        <f t="shared" si="262"/>
        <v>0</v>
      </c>
      <c r="AVB562" s="93">
        <f t="shared" si="262"/>
        <v>0</v>
      </c>
      <c r="AVC562" s="127">
        <f t="shared" si="1097"/>
        <v>28</v>
      </c>
      <c r="AVD562" s="127">
        <f t="shared" si="263"/>
        <v>28</v>
      </c>
      <c r="AVE562" s="127">
        <f t="shared" si="263"/>
        <v>28</v>
      </c>
      <c r="AVF562" s="93">
        <f t="shared" si="263"/>
        <v>1931356</v>
      </c>
      <c r="AVG562" s="93">
        <f t="shared" si="263"/>
        <v>1949500</v>
      </c>
      <c r="AVH562" s="93">
        <f t="shared" si="263"/>
        <v>1978228</v>
      </c>
      <c r="AVI562" s="93">
        <f t="shared" si="263"/>
        <v>1219014.1599999999</v>
      </c>
      <c r="AVJ562" s="93">
        <f t="shared" si="263"/>
        <v>1237690.1599999999</v>
      </c>
      <c r="AVK562" s="93">
        <f t="shared" si="263"/>
        <v>1259922.1599999999</v>
      </c>
      <c r="AVL562" s="93"/>
      <c r="AVM562" s="93"/>
      <c r="AVN562" s="93"/>
      <c r="AVO562" s="93"/>
      <c r="AVP562" s="93"/>
      <c r="AVQ562" s="93"/>
      <c r="AVR562" s="93">
        <f t="shared" si="264"/>
        <v>1928735.48</v>
      </c>
      <c r="AVS562" s="93">
        <f t="shared" si="264"/>
        <v>2019840.48</v>
      </c>
      <c r="AVT562" s="93">
        <f t="shared" si="264"/>
        <v>2131415.16</v>
      </c>
      <c r="AVU562" s="93">
        <f t="shared" si="264"/>
        <v>543601.52</v>
      </c>
      <c r="AVV562" s="93">
        <f t="shared" si="264"/>
        <v>495160.4</v>
      </c>
      <c r="AVW562" s="93">
        <f t="shared" si="264"/>
        <v>476380.8</v>
      </c>
    </row>
    <row r="563" spans="1:1271" ht="38.25" customHeight="1">
      <c r="A563" s="444" t="s">
        <v>407</v>
      </c>
      <c r="B563" s="12" t="s">
        <v>424</v>
      </c>
      <c r="C563" s="5"/>
      <c r="D563" s="541"/>
      <c r="E563" s="521"/>
      <c r="F563" s="101">
        <f t="shared" si="265"/>
        <v>49269</v>
      </c>
      <c r="G563" s="101">
        <f t="shared" si="265"/>
        <v>49732</v>
      </c>
      <c r="H563" s="101">
        <f t="shared" si="265"/>
        <v>50464</v>
      </c>
      <c r="I563" s="93">
        <f t="shared" si="266"/>
        <v>43530.31</v>
      </c>
      <c r="J563" s="93">
        <f t="shared" si="266"/>
        <v>44197.31</v>
      </c>
      <c r="K563" s="93">
        <f t="shared" si="266"/>
        <v>44991.31</v>
      </c>
      <c r="L563" s="95"/>
      <c r="M563" s="95"/>
      <c r="N563" s="95"/>
      <c r="O563" s="93">
        <f t="shared" si="267"/>
        <v>0</v>
      </c>
      <c r="P563" s="93">
        <f t="shared" si="268"/>
        <v>0</v>
      </c>
      <c r="Q563" s="93">
        <f t="shared" si="269"/>
        <v>0</v>
      </c>
      <c r="R563" s="93">
        <f t="shared" si="270"/>
        <v>0</v>
      </c>
      <c r="S563" s="93">
        <f t="shared" si="271"/>
        <v>0</v>
      </c>
      <c r="T563" s="93">
        <f t="shared" si="272"/>
        <v>0</v>
      </c>
      <c r="U563" s="93">
        <f t="shared" si="273"/>
        <v>49502.04</v>
      </c>
      <c r="V563" s="93">
        <f t="shared" si="274"/>
        <v>52448.69</v>
      </c>
      <c r="W563" s="93">
        <f t="shared" si="275"/>
        <v>56003.41</v>
      </c>
      <c r="X563" s="93">
        <f t="shared" si="276"/>
        <v>22193.98</v>
      </c>
      <c r="Y563" s="93">
        <f t="shared" si="277"/>
        <v>20052.349999999999</v>
      </c>
      <c r="Z563" s="93">
        <f t="shared" si="278"/>
        <v>18852.89</v>
      </c>
      <c r="AA563" s="93">
        <f t="shared" si="279"/>
        <v>0</v>
      </c>
      <c r="AB563" s="93">
        <f t="shared" si="142"/>
        <v>0</v>
      </c>
      <c r="AC563" s="93">
        <f t="shared" si="142"/>
        <v>0</v>
      </c>
      <c r="AD563" s="93">
        <f t="shared" si="280"/>
        <v>0</v>
      </c>
      <c r="AE563" s="93">
        <f t="shared" si="143"/>
        <v>0</v>
      </c>
      <c r="AF563" s="93">
        <f t="shared" si="143"/>
        <v>0</v>
      </c>
      <c r="AG563" s="95"/>
      <c r="AH563" s="95"/>
      <c r="AI563" s="95"/>
      <c r="AJ563" s="93">
        <f t="shared" si="281"/>
        <v>0</v>
      </c>
      <c r="AK563" s="93">
        <f t="shared" si="282"/>
        <v>0</v>
      </c>
      <c r="AL563" s="93">
        <f t="shared" si="283"/>
        <v>0</v>
      </c>
      <c r="AM563" s="93">
        <f t="shared" si="284"/>
        <v>0</v>
      </c>
      <c r="AN563" s="93">
        <f t="shared" si="285"/>
        <v>0</v>
      </c>
      <c r="AO563" s="93">
        <f t="shared" si="286"/>
        <v>0</v>
      </c>
      <c r="AP563" s="93">
        <f t="shared" si="287"/>
        <v>49453.36</v>
      </c>
      <c r="AQ563" s="93">
        <f t="shared" si="288"/>
        <v>52298.58</v>
      </c>
      <c r="AR563" s="93">
        <f t="shared" si="289"/>
        <v>55738.35</v>
      </c>
      <c r="AS563" s="93">
        <f t="shared" si="290"/>
        <v>20530.04</v>
      </c>
      <c r="AT563" s="93">
        <f t="shared" si="291"/>
        <v>18722.46</v>
      </c>
      <c r="AU563" s="93">
        <f t="shared" si="292"/>
        <v>18028.400000000001</v>
      </c>
      <c r="AV563" s="93">
        <f t="shared" si="293"/>
        <v>0</v>
      </c>
      <c r="AW563" s="93">
        <f t="shared" si="144"/>
        <v>0</v>
      </c>
      <c r="AX563" s="93">
        <f t="shared" si="144"/>
        <v>0</v>
      </c>
      <c r="AY563" s="93">
        <f t="shared" si="294"/>
        <v>0</v>
      </c>
      <c r="AZ563" s="93">
        <f t="shared" si="145"/>
        <v>0</v>
      </c>
      <c r="BA563" s="93">
        <f t="shared" si="145"/>
        <v>0</v>
      </c>
      <c r="BB563" s="95"/>
      <c r="BC563" s="95"/>
      <c r="BD563" s="95"/>
      <c r="BE563" s="93">
        <f t="shared" si="295"/>
        <v>0</v>
      </c>
      <c r="BF563" s="93">
        <f t="shared" si="296"/>
        <v>0</v>
      </c>
      <c r="BG563" s="93">
        <f t="shared" si="297"/>
        <v>0</v>
      </c>
      <c r="BH563" s="93">
        <f t="shared" si="298"/>
        <v>0</v>
      </c>
      <c r="BI563" s="93">
        <f t="shared" si="299"/>
        <v>0</v>
      </c>
      <c r="BJ563" s="93">
        <f t="shared" si="300"/>
        <v>0</v>
      </c>
      <c r="BK563" s="93">
        <f t="shared" si="301"/>
        <v>49520.65</v>
      </c>
      <c r="BL563" s="93">
        <f t="shared" si="302"/>
        <v>52506.16</v>
      </c>
      <c r="BM563" s="93">
        <f t="shared" si="303"/>
        <v>56104.35</v>
      </c>
      <c r="BN563" s="93">
        <f t="shared" si="304"/>
        <v>20229.830000000002</v>
      </c>
      <c r="BO563" s="93">
        <f t="shared" si="305"/>
        <v>18189.27</v>
      </c>
      <c r="BP563" s="93">
        <f t="shared" si="306"/>
        <v>17004.259999999998</v>
      </c>
      <c r="BQ563" s="93">
        <f t="shared" si="307"/>
        <v>0</v>
      </c>
      <c r="BR563" s="93">
        <f t="shared" si="146"/>
        <v>0</v>
      </c>
      <c r="BS563" s="93">
        <f t="shared" si="146"/>
        <v>0</v>
      </c>
      <c r="BT563" s="93">
        <f t="shared" si="308"/>
        <v>0</v>
      </c>
      <c r="BU563" s="93">
        <f t="shared" si="147"/>
        <v>0</v>
      </c>
      <c r="BV563" s="93">
        <f t="shared" si="147"/>
        <v>0</v>
      </c>
      <c r="BW563" s="95"/>
      <c r="BX563" s="95"/>
      <c r="BY563" s="95"/>
      <c r="BZ563" s="93">
        <f t="shared" si="309"/>
        <v>0</v>
      </c>
      <c r="CA563" s="93">
        <f t="shared" si="310"/>
        <v>0</v>
      </c>
      <c r="CB563" s="93">
        <f t="shared" si="311"/>
        <v>0</v>
      </c>
      <c r="CC563" s="93">
        <f t="shared" si="312"/>
        <v>0</v>
      </c>
      <c r="CD563" s="93">
        <f t="shared" si="313"/>
        <v>0</v>
      </c>
      <c r="CE563" s="93">
        <f t="shared" si="314"/>
        <v>0</v>
      </c>
      <c r="CF563" s="93">
        <f t="shared" si="315"/>
        <v>0</v>
      </c>
      <c r="CG563" s="93">
        <f t="shared" si="316"/>
        <v>0</v>
      </c>
      <c r="CH563" s="93">
        <f t="shared" si="317"/>
        <v>0</v>
      </c>
      <c r="CI563" s="93">
        <f t="shared" si="318"/>
        <v>0</v>
      </c>
      <c r="CJ563" s="93">
        <f t="shared" si="319"/>
        <v>0</v>
      </c>
      <c r="CK563" s="93">
        <f t="shared" si="320"/>
        <v>0</v>
      </c>
      <c r="CL563" s="93">
        <f t="shared" si="321"/>
        <v>0</v>
      </c>
      <c r="CM563" s="93">
        <f t="shared" si="148"/>
        <v>0</v>
      </c>
      <c r="CN563" s="93">
        <f t="shared" si="148"/>
        <v>0</v>
      </c>
      <c r="CO563" s="93">
        <f t="shared" si="322"/>
        <v>0</v>
      </c>
      <c r="CP563" s="93">
        <f t="shared" si="149"/>
        <v>0</v>
      </c>
      <c r="CQ563" s="93">
        <f t="shared" si="149"/>
        <v>0</v>
      </c>
      <c r="CR563" s="95"/>
      <c r="CS563" s="95"/>
      <c r="CT563" s="95"/>
      <c r="CU563" s="93">
        <f t="shared" si="323"/>
        <v>0</v>
      </c>
      <c r="CV563" s="93">
        <f t="shared" si="324"/>
        <v>0</v>
      </c>
      <c r="CW563" s="93">
        <f t="shared" si="325"/>
        <v>0</v>
      </c>
      <c r="CX563" s="93">
        <f t="shared" si="326"/>
        <v>0</v>
      </c>
      <c r="CY563" s="93">
        <f t="shared" si="327"/>
        <v>0</v>
      </c>
      <c r="CZ563" s="93">
        <f t="shared" si="328"/>
        <v>0</v>
      </c>
      <c r="DA563" s="93">
        <f t="shared" si="329"/>
        <v>49258.78</v>
      </c>
      <c r="DB563" s="93">
        <f t="shared" si="330"/>
        <v>51701.53</v>
      </c>
      <c r="DC563" s="93">
        <f t="shared" si="331"/>
        <v>54677.86</v>
      </c>
      <c r="DD563" s="93">
        <f t="shared" si="332"/>
        <v>23806.95</v>
      </c>
      <c r="DE563" s="93">
        <f t="shared" si="333"/>
        <v>21508.7</v>
      </c>
      <c r="DF563" s="93">
        <f t="shared" si="334"/>
        <v>20608.53</v>
      </c>
      <c r="DG563" s="93">
        <f t="shared" si="335"/>
        <v>0</v>
      </c>
      <c r="DH563" s="93">
        <f t="shared" si="150"/>
        <v>0</v>
      </c>
      <c r="DI563" s="93">
        <f t="shared" si="150"/>
        <v>0</v>
      </c>
      <c r="DJ563" s="93">
        <f t="shared" si="336"/>
        <v>0</v>
      </c>
      <c r="DK563" s="93">
        <f t="shared" si="151"/>
        <v>0</v>
      </c>
      <c r="DL563" s="93">
        <f t="shared" si="151"/>
        <v>0</v>
      </c>
      <c r="DM563" s="95">
        <v>28</v>
      </c>
      <c r="DN563" s="95">
        <v>28</v>
      </c>
      <c r="DO563" s="95">
        <v>28</v>
      </c>
      <c r="DP563" s="93">
        <f t="shared" si="337"/>
        <v>1379532</v>
      </c>
      <c r="DQ563" s="93">
        <f t="shared" si="338"/>
        <v>1392496</v>
      </c>
      <c r="DR563" s="93">
        <f t="shared" si="339"/>
        <v>1412992</v>
      </c>
      <c r="DS563" s="93">
        <f t="shared" si="340"/>
        <v>1218848.68</v>
      </c>
      <c r="DT563" s="93">
        <f t="shared" si="341"/>
        <v>1237524.68</v>
      </c>
      <c r="DU563" s="93">
        <f t="shared" si="342"/>
        <v>1259756.68</v>
      </c>
      <c r="DV563" s="93">
        <f t="shared" si="343"/>
        <v>49490.73</v>
      </c>
      <c r="DW563" s="93">
        <f t="shared" si="344"/>
        <v>52415.89</v>
      </c>
      <c r="DX563" s="93">
        <f t="shared" si="345"/>
        <v>55944.37</v>
      </c>
      <c r="DY563" s="93">
        <f t="shared" si="346"/>
        <v>25546.1</v>
      </c>
      <c r="DZ563" s="93">
        <f t="shared" si="347"/>
        <v>22748.5</v>
      </c>
      <c r="EA563" s="93">
        <f t="shared" si="348"/>
        <v>21962.44</v>
      </c>
      <c r="EB563" s="93">
        <f t="shared" si="349"/>
        <v>1385740.44</v>
      </c>
      <c r="EC563" s="93">
        <f t="shared" si="152"/>
        <v>1467644.92</v>
      </c>
      <c r="ED563" s="93">
        <f t="shared" si="152"/>
        <v>1566442.36</v>
      </c>
      <c r="EE563" s="93">
        <f t="shared" si="350"/>
        <v>715290.8</v>
      </c>
      <c r="EF563" s="93">
        <f t="shared" si="153"/>
        <v>636958</v>
      </c>
      <c r="EG563" s="93">
        <f t="shared" si="153"/>
        <v>614948.31999999995</v>
      </c>
      <c r="EH563" s="95"/>
      <c r="EI563" s="95"/>
      <c r="EJ563" s="95"/>
      <c r="EK563" s="93">
        <f t="shared" si="351"/>
        <v>0</v>
      </c>
      <c r="EL563" s="93">
        <f t="shared" si="352"/>
        <v>0</v>
      </c>
      <c r="EM563" s="93">
        <f t="shared" si="353"/>
        <v>0</v>
      </c>
      <c r="EN563" s="93">
        <f t="shared" si="354"/>
        <v>0</v>
      </c>
      <c r="EO563" s="93">
        <f t="shared" si="355"/>
        <v>0</v>
      </c>
      <c r="EP563" s="93">
        <f t="shared" si="356"/>
        <v>0</v>
      </c>
      <c r="EQ563" s="93">
        <f t="shared" si="357"/>
        <v>49634.45</v>
      </c>
      <c r="ER563" s="93">
        <f t="shared" si="358"/>
        <v>52853.51</v>
      </c>
      <c r="ES563" s="93">
        <f t="shared" si="359"/>
        <v>56729.01</v>
      </c>
      <c r="ET563" s="93">
        <f t="shared" si="360"/>
        <v>23650.83</v>
      </c>
      <c r="EU563" s="93">
        <f t="shared" si="361"/>
        <v>21013.11</v>
      </c>
      <c r="EV563" s="93">
        <f t="shared" si="362"/>
        <v>20227.349999999999</v>
      </c>
      <c r="EW563" s="93">
        <f t="shared" si="363"/>
        <v>0</v>
      </c>
      <c r="EX563" s="93">
        <f t="shared" si="154"/>
        <v>0</v>
      </c>
      <c r="EY563" s="93">
        <f t="shared" si="154"/>
        <v>0</v>
      </c>
      <c r="EZ563" s="93">
        <f t="shared" si="364"/>
        <v>0</v>
      </c>
      <c r="FA563" s="93">
        <f t="shared" si="155"/>
        <v>0</v>
      </c>
      <c r="FB563" s="93">
        <f t="shared" si="155"/>
        <v>0</v>
      </c>
      <c r="FC563" s="95"/>
      <c r="FD563" s="95"/>
      <c r="FE563" s="95"/>
      <c r="FF563" s="93">
        <f t="shared" si="365"/>
        <v>0</v>
      </c>
      <c r="FG563" s="93">
        <f t="shared" si="366"/>
        <v>0</v>
      </c>
      <c r="FH563" s="93">
        <f t="shared" si="367"/>
        <v>0</v>
      </c>
      <c r="FI563" s="93">
        <f t="shared" si="368"/>
        <v>0</v>
      </c>
      <c r="FJ563" s="93">
        <f t="shared" si="369"/>
        <v>0</v>
      </c>
      <c r="FK563" s="93">
        <f t="shared" si="370"/>
        <v>0</v>
      </c>
      <c r="FL563" s="93">
        <f t="shared" si="371"/>
        <v>49270.85</v>
      </c>
      <c r="FM563" s="93">
        <f t="shared" si="372"/>
        <v>51736.31</v>
      </c>
      <c r="FN563" s="93">
        <f t="shared" si="373"/>
        <v>54739.28</v>
      </c>
      <c r="FO563" s="93">
        <f t="shared" si="374"/>
        <v>19332.080000000002</v>
      </c>
      <c r="FP563" s="93">
        <f t="shared" si="375"/>
        <v>17573.09</v>
      </c>
      <c r="FQ563" s="93">
        <f t="shared" si="376"/>
        <v>16982.55</v>
      </c>
      <c r="FR563" s="93">
        <f t="shared" si="377"/>
        <v>0</v>
      </c>
      <c r="FS563" s="93">
        <f t="shared" si="156"/>
        <v>0</v>
      </c>
      <c r="FT563" s="93">
        <f t="shared" si="156"/>
        <v>0</v>
      </c>
      <c r="FU563" s="93">
        <f t="shared" si="378"/>
        <v>0</v>
      </c>
      <c r="FV563" s="93">
        <f t="shared" si="157"/>
        <v>0</v>
      </c>
      <c r="FW563" s="93">
        <f t="shared" si="157"/>
        <v>0</v>
      </c>
      <c r="FX563" s="95"/>
      <c r="FY563" s="95"/>
      <c r="FZ563" s="95"/>
      <c r="GA563" s="93">
        <f t="shared" si="380"/>
        <v>0</v>
      </c>
      <c r="GB563" s="93">
        <f t="shared" si="381"/>
        <v>0</v>
      </c>
      <c r="GC563" s="93">
        <f t="shared" si="382"/>
        <v>0</v>
      </c>
      <c r="GD563" s="93">
        <f t="shared" si="383"/>
        <v>0</v>
      </c>
      <c r="GE563" s="93">
        <f t="shared" si="384"/>
        <v>0</v>
      </c>
      <c r="GF563" s="93">
        <f t="shared" si="385"/>
        <v>0</v>
      </c>
      <c r="GG563" s="93">
        <f t="shared" si="386"/>
        <v>0</v>
      </c>
      <c r="GH563" s="93">
        <f t="shared" si="387"/>
        <v>0</v>
      </c>
      <c r="GI563" s="93">
        <f t="shared" si="388"/>
        <v>0</v>
      </c>
      <c r="GJ563" s="93">
        <f t="shared" si="389"/>
        <v>0</v>
      </c>
      <c r="GK563" s="93">
        <f t="shared" si="390"/>
        <v>0</v>
      </c>
      <c r="GL563" s="93">
        <f t="shared" si="391"/>
        <v>0</v>
      </c>
      <c r="GM563" s="93">
        <f t="shared" si="392"/>
        <v>0</v>
      </c>
      <c r="GN563" s="93">
        <f t="shared" si="159"/>
        <v>0</v>
      </c>
      <c r="GO563" s="93">
        <f t="shared" si="159"/>
        <v>0</v>
      </c>
      <c r="GP563" s="93">
        <f t="shared" si="393"/>
        <v>0</v>
      </c>
      <c r="GQ563" s="93">
        <f t="shared" si="160"/>
        <v>0</v>
      </c>
      <c r="GR563" s="93">
        <f t="shared" si="160"/>
        <v>0</v>
      </c>
      <c r="GS563" s="95"/>
      <c r="GT563" s="95"/>
      <c r="GU563" s="95"/>
      <c r="GV563" s="93">
        <f t="shared" si="394"/>
        <v>0</v>
      </c>
      <c r="GW563" s="93">
        <f t="shared" si="395"/>
        <v>0</v>
      </c>
      <c r="GX563" s="93">
        <f t="shared" si="396"/>
        <v>0</v>
      </c>
      <c r="GY563" s="93">
        <f t="shared" si="397"/>
        <v>0</v>
      </c>
      <c r="GZ563" s="93">
        <f t="shared" si="398"/>
        <v>0</v>
      </c>
      <c r="HA563" s="93">
        <f t="shared" si="399"/>
        <v>0</v>
      </c>
      <c r="HB563" s="93">
        <f t="shared" si="400"/>
        <v>49243.8</v>
      </c>
      <c r="HC563" s="93">
        <f t="shared" si="401"/>
        <v>51655.37</v>
      </c>
      <c r="HD563" s="93">
        <f t="shared" si="402"/>
        <v>54595.87</v>
      </c>
      <c r="HE563" s="93">
        <f t="shared" si="403"/>
        <v>22078.83</v>
      </c>
      <c r="HF563" s="93">
        <f t="shared" si="404"/>
        <v>19939.88</v>
      </c>
      <c r="HG563" s="93">
        <f t="shared" si="405"/>
        <v>19194.18</v>
      </c>
      <c r="HH563" s="93">
        <f t="shared" si="406"/>
        <v>0</v>
      </c>
      <c r="HI563" s="93">
        <f t="shared" si="161"/>
        <v>0</v>
      </c>
      <c r="HJ563" s="93">
        <f t="shared" si="161"/>
        <v>0</v>
      </c>
      <c r="HK563" s="93">
        <f t="shared" si="407"/>
        <v>0</v>
      </c>
      <c r="HL563" s="93">
        <f t="shared" si="162"/>
        <v>0</v>
      </c>
      <c r="HM563" s="93">
        <f t="shared" si="162"/>
        <v>0</v>
      </c>
      <c r="HN563" s="95"/>
      <c r="HO563" s="95"/>
      <c r="HP563" s="95"/>
      <c r="HQ563" s="93">
        <f t="shared" si="408"/>
        <v>0</v>
      </c>
      <c r="HR563" s="93">
        <f t="shared" si="409"/>
        <v>0</v>
      </c>
      <c r="HS563" s="93">
        <f t="shared" si="410"/>
        <v>0</v>
      </c>
      <c r="HT563" s="93">
        <f t="shared" si="411"/>
        <v>0</v>
      </c>
      <c r="HU563" s="93">
        <f t="shared" si="412"/>
        <v>0</v>
      </c>
      <c r="HV563" s="93">
        <f t="shared" si="413"/>
        <v>0</v>
      </c>
      <c r="HW563" s="93">
        <f t="shared" si="414"/>
        <v>49431.99</v>
      </c>
      <c r="HX563" s="93">
        <f t="shared" si="415"/>
        <v>52232.29</v>
      </c>
      <c r="HY563" s="93">
        <f t="shared" si="416"/>
        <v>55621.14</v>
      </c>
      <c r="HZ563" s="93">
        <f t="shared" si="417"/>
        <v>21830.65</v>
      </c>
      <c r="IA563" s="93">
        <f t="shared" si="418"/>
        <v>19573.599999999999</v>
      </c>
      <c r="IB563" s="93">
        <f t="shared" si="419"/>
        <v>18611.580000000002</v>
      </c>
      <c r="IC563" s="93">
        <f t="shared" si="420"/>
        <v>0</v>
      </c>
      <c r="ID563" s="93">
        <f t="shared" si="163"/>
        <v>0</v>
      </c>
      <c r="IE563" s="93">
        <f t="shared" si="163"/>
        <v>0</v>
      </c>
      <c r="IF563" s="93">
        <f t="shared" si="421"/>
        <v>0</v>
      </c>
      <c r="IG563" s="93">
        <f t="shared" si="164"/>
        <v>0</v>
      </c>
      <c r="IH563" s="93">
        <f t="shared" si="164"/>
        <v>0</v>
      </c>
      <c r="II563" s="95"/>
      <c r="IJ563" s="95"/>
      <c r="IK563" s="95"/>
      <c r="IL563" s="93">
        <f t="shared" si="422"/>
        <v>0</v>
      </c>
      <c r="IM563" s="93">
        <f t="shared" si="423"/>
        <v>0</v>
      </c>
      <c r="IN563" s="93">
        <f t="shared" si="424"/>
        <v>0</v>
      </c>
      <c r="IO563" s="93">
        <f t="shared" si="425"/>
        <v>0</v>
      </c>
      <c r="IP563" s="93">
        <f t="shared" si="426"/>
        <v>0</v>
      </c>
      <c r="IQ563" s="93">
        <f t="shared" si="427"/>
        <v>0</v>
      </c>
      <c r="IR563" s="93">
        <f t="shared" si="428"/>
        <v>49307.65</v>
      </c>
      <c r="IS563" s="93">
        <f t="shared" si="429"/>
        <v>51851.18</v>
      </c>
      <c r="IT563" s="93">
        <f t="shared" si="430"/>
        <v>54942.94</v>
      </c>
      <c r="IU563" s="93">
        <f t="shared" si="431"/>
        <v>19970.29</v>
      </c>
      <c r="IV563" s="93">
        <f t="shared" si="432"/>
        <v>17963.41</v>
      </c>
      <c r="IW563" s="93">
        <f t="shared" si="433"/>
        <v>17054.150000000001</v>
      </c>
      <c r="IX563" s="93">
        <f t="shared" si="434"/>
        <v>0</v>
      </c>
      <c r="IY563" s="93">
        <f t="shared" si="165"/>
        <v>0</v>
      </c>
      <c r="IZ563" s="93">
        <f t="shared" si="165"/>
        <v>0</v>
      </c>
      <c r="JA563" s="93">
        <f t="shared" si="435"/>
        <v>0</v>
      </c>
      <c r="JB563" s="93">
        <f t="shared" si="166"/>
        <v>0</v>
      </c>
      <c r="JC563" s="93">
        <f t="shared" si="166"/>
        <v>0</v>
      </c>
      <c r="JD563" s="95"/>
      <c r="JE563" s="95"/>
      <c r="JF563" s="95"/>
      <c r="JG563" s="93">
        <f t="shared" si="436"/>
        <v>0</v>
      </c>
      <c r="JH563" s="93">
        <f t="shared" si="437"/>
        <v>0</v>
      </c>
      <c r="JI563" s="93">
        <f t="shared" si="438"/>
        <v>0</v>
      </c>
      <c r="JJ563" s="93">
        <f t="shared" si="439"/>
        <v>0</v>
      </c>
      <c r="JK563" s="93">
        <f t="shared" si="440"/>
        <v>0</v>
      </c>
      <c r="JL563" s="93">
        <f t="shared" si="441"/>
        <v>0</v>
      </c>
      <c r="JM563" s="93">
        <f t="shared" si="442"/>
        <v>49259.58</v>
      </c>
      <c r="JN563" s="93">
        <f t="shared" si="443"/>
        <v>51703.53</v>
      </c>
      <c r="JO563" s="93">
        <f t="shared" si="444"/>
        <v>54690.98</v>
      </c>
      <c r="JP563" s="93">
        <f t="shared" si="445"/>
        <v>28588.52</v>
      </c>
      <c r="JQ563" s="93">
        <f t="shared" si="446"/>
        <v>25753.82</v>
      </c>
      <c r="JR563" s="93">
        <f t="shared" si="447"/>
        <v>25198.92</v>
      </c>
      <c r="JS563" s="93">
        <f t="shared" si="448"/>
        <v>0</v>
      </c>
      <c r="JT563" s="93">
        <f t="shared" si="167"/>
        <v>0</v>
      </c>
      <c r="JU563" s="93">
        <f t="shared" si="167"/>
        <v>0</v>
      </c>
      <c r="JV563" s="93">
        <f t="shared" si="449"/>
        <v>0</v>
      </c>
      <c r="JW563" s="93">
        <f t="shared" si="168"/>
        <v>0</v>
      </c>
      <c r="JX563" s="93">
        <f t="shared" si="168"/>
        <v>0</v>
      </c>
      <c r="JY563" s="95"/>
      <c r="JZ563" s="95"/>
      <c r="KA563" s="95"/>
      <c r="KB563" s="93">
        <f t="shared" si="450"/>
        <v>0</v>
      </c>
      <c r="KC563" s="93">
        <f t="shared" si="451"/>
        <v>0</v>
      </c>
      <c r="KD563" s="93">
        <f t="shared" si="452"/>
        <v>0</v>
      </c>
      <c r="KE563" s="93">
        <f t="shared" si="453"/>
        <v>0</v>
      </c>
      <c r="KF563" s="93">
        <f t="shared" si="454"/>
        <v>0</v>
      </c>
      <c r="KG563" s="93">
        <f t="shared" si="455"/>
        <v>0</v>
      </c>
      <c r="KH563" s="93">
        <f t="shared" si="456"/>
        <v>49446.080000000002</v>
      </c>
      <c r="KI563" s="93">
        <f t="shared" si="457"/>
        <v>52278.04</v>
      </c>
      <c r="KJ563" s="93">
        <f t="shared" si="458"/>
        <v>55700.14</v>
      </c>
      <c r="KK563" s="93">
        <f t="shared" si="459"/>
        <v>19180.27</v>
      </c>
      <c r="KL563" s="93">
        <f t="shared" si="460"/>
        <v>17390.79</v>
      </c>
      <c r="KM563" s="93">
        <f t="shared" si="461"/>
        <v>16559.650000000001</v>
      </c>
      <c r="KN563" s="93">
        <f t="shared" si="462"/>
        <v>0</v>
      </c>
      <c r="KO563" s="93">
        <f t="shared" si="169"/>
        <v>0</v>
      </c>
      <c r="KP563" s="93">
        <f t="shared" si="169"/>
        <v>0</v>
      </c>
      <c r="KQ563" s="93">
        <f t="shared" si="463"/>
        <v>0</v>
      </c>
      <c r="KR563" s="93">
        <f t="shared" si="170"/>
        <v>0</v>
      </c>
      <c r="KS563" s="93">
        <f t="shared" si="170"/>
        <v>0</v>
      </c>
      <c r="KT563" s="95"/>
      <c r="KU563" s="95"/>
      <c r="KV563" s="95"/>
      <c r="KW563" s="93">
        <f t="shared" si="464"/>
        <v>0</v>
      </c>
      <c r="KX563" s="93">
        <f t="shared" si="465"/>
        <v>0</v>
      </c>
      <c r="KY563" s="93">
        <f t="shared" si="466"/>
        <v>0</v>
      </c>
      <c r="KZ563" s="93">
        <f t="shared" si="467"/>
        <v>0</v>
      </c>
      <c r="LA563" s="93">
        <f t="shared" si="468"/>
        <v>0</v>
      </c>
      <c r="LB563" s="93">
        <f t="shared" si="469"/>
        <v>0</v>
      </c>
      <c r="LC563" s="93">
        <f t="shared" si="470"/>
        <v>49330.93</v>
      </c>
      <c r="LD563" s="93">
        <f t="shared" si="471"/>
        <v>51922.86</v>
      </c>
      <c r="LE563" s="93">
        <f t="shared" si="472"/>
        <v>55070.67</v>
      </c>
      <c r="LF563" s="93">
        <f t="shared" si="473"/>
        <v>17258.27</v>
      </c>
      <c r="LG563" s="93">
        <f t="shared" si="474"/>
        <v>15770.31</v>
      </c>
      <c r="LH563" s="93">
        <f t="shared" si="475"/>
        <v>15214</v>
      </c>
      <c r="LI563" s="93">
        <f t="shared" si="476"/>
        <v>0</v>
      </c>
      <c r="LJ563" s="93">
        <f t="shared" si="171"/>
        <v>0</v>
      </c>
      <c r="LK563" s="93">
        <f t="shared" si="171"/>
        <v>0</v>
      </c>
      <c r="LL563" s="93">
        <f t="shared" si="477"/>
        <v>0</v>
      </c>
      <c r="LM563" s="93">
        <f t="shared" si="172"/>
        <v>0</v>
      </c>
      <c r="LN563" s="93">
        <f t="shared" si="172"/>
        <v>0</v>
      </c>
      <c r="LO563" s="95">
        <v>12</v>
      </c>
      <c r="LP563" s="95">
        <v>12</v>
      </c>
      <c r="LQ563" s="95">
        <v>12</v>
      </c>
      <c r="LR563" s="93">
        <f t="shared" si="478"/>
        <v>591228</v>
      </c>
      <c r="LS563" s="93">
        <f t="shared" si="479"/>
        <v>596784</v>
      </c>
      <c r="LT563" s="93">
        <f t="shared" si="480"/>
        <v>605568</v>
      </c>
      <c r="LU563" s="93">
        <f t="shared" si="481"/>
        <v>522363.72</v>
      </c>
      <c r="LV563" s="93">
        <f t="shared" si="482"/>
        <v>530367.72</v>
      </c>
      <c r="LW563" s="93">
        <f t="shared" si="483"/>
        <v>539895.72</v>
      </c>
      <c r="LX563" s="93">
        <f t="shared" si="484"/>
        <v>49331.839999999997</v>
      </c>
      <c r="LY563" s="93">
        <f t="shared" si="485"/>
        <v>51925.82</v>
      </c>
      <c r="LZ563" s="93">
        <f t="shared" si="486"/>
        <v>55075.839999999997</v>
      </c>
      <c r="MA563" s="93">
        <f t="shared" si="487"/>
        <v>24735.439999999999</v>
      </c>
      <c r="MB563" s="93">
        <f t="shared" si="488"/>
        <v>22322.23</v>
      </c>
      <c r="MC563" s="93">
        <f t="shared" si="489"/>
        <v>21612.34</v>
      </c>
      <c r="MD563" s="93">
        <f t="shared" si="490"/>
        <v>591982.07999999996</v>
      </c>
      <c r="ME563" s="93">
        <f t="shared" si="173"/>
        <v>623109.84</v>
      </c>
      <c r="MF563" s="93">
        <f t="shared" si="173"/>
        <v>660910.07999999996</v>
      </c>
      <c r="MG563" s="93">
        <f t="shared" si="491"/>
        <v>296825.28000000003</v>
      </c>
      <c r="MH563" s="93">
        <f t="shared" si="174"/>
        <v>267866.76</v>
      </c>
      <c r="MI563" s="93">
        <f t="shared" si="174"/>
        <v>259348.08</v>
      </c>
      <c r="MJ563" s="95"/>
      <c r="MK563" s="95"/>
      <c r="ML563" s="95"/>
      <c r="MM563" s="93">
        <f t="shared" si="492"/>
        <v>0</v>
      </c>
      <c r="MN563" s="93">
        <f t="shared" si="493"/>
        <v>0</v>
      </c>
      <c r="MO563" s="93">
        <f t="shared" si="494"/>
        <v>0</v>
      </c>
      <c r="MP563" s="93">
        <f t="shared" si="495"/>
        <v>0</v>
      </c>
      <c r="MQ563" s="93">
        <f t="shared" si="496"/>
        <v>0</v>
      </c>
      <c r="MR563" s="93">
        <f t="shared" si="497"/>
        <v>0</v>
      </c>
      <c r="MS563" s="93">
        <f t="shared" si="498"/>
        <v>49408.72</v>
      </c>
      <c r="MT563" s="93">
        <f t="shared" si="499"/>
        <v>52161.71</v>
      </c>
      <c r="MU563" s="93">
        <f t="shared" si="500"/>
        <v>55494.17</v>
      </c>
      <c r="MV563" s="93">
        <f t="shared" si="501"/>
        <v>28590.38</v>
      </c>
      <c r="MW563" s="93">
        <f t="shared" si="502"/>
        <v>25190.61</v>
      </c>
      <c r="MX563" s="93">
        <f t="shared" si="503"/>
        <v>23906.21</v>
      </c>
      <c r="MY563" s="93">
        <f t="shared" si="504"/>
        <v>0</v>
      </c>
      <c r="MZ563" s="93">
        <f t="shared" si="175"/>
        <v>0</v>
      </c>
      <c r="NA563" s="93">
        <f t="shared" si="175"/>
        <v>0</v>
      </c>
      <c r="NB563" s="93">
        <f t="shared" si="505"/>
        <v>0</v>
      </c>
      <c r="NC563" s="93">
        <f t="shared" si="176"/>
        <v>0</v>
      </c>
      <c r="ND563" s="93">
        <f t="shared" si="176"/>
        <v>0</v>
      </c>
      <c r="NE563" s="95"/>
      <c r="NF563" s="95"/>
      <c r="NG563" s="95"/>
      <c r="NH563" s="93">
        <f t="shared" si="506"/>
        <v>0</v>
      </c>
      <c r="NI563" s="93">
        <f t="shared" si="507"/>
        <v>0</v>
      </c>
      <c r="NJ563" s="93">
        <f t="shared" si="508"/>
        <v>0</v>
      </c>
      <c r="NK563" s="93">
        <f t="shared" si="509"/>
        <v>0</v>
      </c>
      <c r="NL563" s="93">
        <f t="shared" si="510"/>
        <v>0</v>
      </c>
      <c r="NM563" s="93">
        <f t="shared" si="511"/>
        <v>0</v>
      </c>
      <c r="NN563" s="93">
        <f t="shared" si="512"/>
        <v>49224.32</v>
      </c>
      <c r="NO563" s="93">
        <f t="shared" si="513"/>
        <v>51595.68</v>
      </c>
      <c r="NP563" s="93">
        <f t="shared" si="514"/>
        <v>54490.22</v>
      </c>
      <c r="NQ563" s="93">
        <f t="shared" si="515"/>
        <v>17742.240000000002</v>
      </c>
      <c r="NR563" s="93">
        <f t="shared" si="516"/>
        <v>15936.87</v>
      </c>
      <c r="NS563" s="93">
        <f t="shared" si="517"/>
        <v>15239.54</v>
      </c>
      <c r="NT563" s="93">
        <f t="shared" si="518"/>
        <v>0</v>
      </c>
      <c r="NU563" s="93">
        <f t="shared" si="177"/>
        <v>0</v>
      </c>
      <c r="NV563" s="93">
        <f t="shared" si="177"/>
        <v>0</v>
      </c>
      <c r="NW563" s="93">
        <f t="shared" si="519"/>
        <v>0</v>
      </c>
      <c r="NX563" s="93">
        <f t="shared" si="178"/>
        <v>0</v>
      </c>
      <c r="NY563" s="93">
        <f t="shared" si="178"/>
        <v>0</v>
      </c>
      <c r="NZ563" s="95"/>
      <c r="OA563" s="95"/>
      <c r="OB563" s="95"/>
      <c r="OC563" s="93">
        <f t="shared" si="520"/>
        <v>0</v>
      </c>
      <c r="OD563" s="93">
        <f t="shared" si="521"/>
        <v>0</v>
      </c>
      <c r="OE563" s="93">
        <f t="shared" si="522"/>
        <v>0</v>
      </c>
      <c r="OF563" s="93">
        <f t="shared" si="523"/>
        <v>0</v>
      </c>
      <c r="OG563" s="93">
        <f t="shared" si="524"/>
        <v>0</v>
      </c>
      <c r="OH563" s="93">
        <f t="shared" si="525"/>
        <v>0</v>
      </c>
      <c r="OI563" s="93">
        <f t="shared" si="526"/>
        <v>49438.559999999998</v>
      </c>
      <c r="OJ563" s="93">
        <f t="shared" si="527"/>
        <v>52252.94</v>
      </c>
      <c r="OK563" s="93">
        <f t="shared" si="528"/>
        <v>55655.56</v>
      </c>
      <c r="OL563" s="93">
        <f t="shared" si="529"/>
        <v>26080.62</v>
      </c>
      <c r="OM563" s="93">
        <f t="shared" si="530"/>
        <v>23256.79</v>
      </c>
      <c r="ON563" s="93">
        <f t="shared" si="531"/>
        <v>22433.58</v>
      </c>
      <c r="OO563" s="93">
        <f t="shared" si="532"/>
        <v>0</v>
      </c>
      <c r="OP563" s="93">
        <f t="shared" si="179"/>
        <v>0</v>
      </c>
      <c r="OQ563" s="93">
        <f t="shared" si="179"/>
        <v>0</v>
      </c>
      <c r="OR563" s="93">
        <f t="shared" si="533"/>
        <v>0</v>
      </c>
      <c r="OS563" s="93">
        <f t="shared" si="180"/>
        <v>0</v>
      </c>
      <c r="OT563" s="93">
        <f t="shared" si="180"/>
        <v>0</v>
      </c>
      <c r="OU563" s="95"/>
      <c r="OV563" s="95"/>
      <c r="OW563" s="95"/>
      <c r="OX563" s="93">
        <f t="shared" si="534"/>
        <v>0</v>
      </c>
      <c r="OY563" s="93">
        <f t="shared" si="535"/>
        <v>0</v>
      </c>
      <c r="OZ563" s="93">
        <f t="shared" si="536"/>
        <v>0</v>
      </c>
      <c r="PA563" s="93">
        <f t="shared" si="537"/>
        <v>0</v>
      </c>
      <c r="PB563" s="93">
        <f t="shared" si="538"/>
        <v>0</v>
      </c>
      <c r="PC563" s="93">
        <f t="shared" si="539"/>
        <v>0</v>
      </c>
      <c r="PD563" s="93">
        <f t="shared" si="540"/>
        <v>49335.199999999997</v>
      </c>
      <c r="PE563" s="93">
        <f t="shared" si="541"/>
        <v>51935.31</v>
      </c>
      <c r="PF563" s="93">
        <f t="shared" si="542"/>
        <v>55101.22</v>
      </c>
      <c r="PG563" s="93">
        <f t="shared" si="543"/>
        <v>20538.310000000001</v>
      </c>
      <c r="PH563" s="93">
        <f t="shared" si="544"/>
        <v>18575.39</v>
      </c>
      <c r="PI563" s="93">
        <f t="shared" si="545"/>
        <v>17968.52</v>
      </c>
      <c r="PJ563" s="93">
        <f t="shared" si="546"/>
        <v>0</v>
      </c>
      <c r="PK563" s="93">
        <f t="shared" si="181"/>
        <v>0</v>
      </c>
      <c r="PL563" s="93">
        <f t="shared" si="181"/>
        <v>0</v>
      </c>
      <c r="PM563" s="93">
        <f t="shared" si="547"/>
        <v>0</v>
      </c>
      <c r="PN563" s="93">
        <f t="shared" si="182"/>
        <v>0</v>
      </c>
      <c r="PO563" s="93">
        <f t="shared" si="182"/>
        <v>0</v>
      </c>
      <c r="PP563" s="95"/>
      <c r="PQ563" s="95"/>
      <c r="PR563" s="95"/>
      <c r="PS563" s="93">
        <f t="shared" si="548"/>
        <v>0</v>
      </c>
      <c r="PT563" s="93">
        <f t="shared" si="549"/>
        <v>0</v>
      </c>
      <c r="PU563" s="93">
        <f t="shared" si="550"/>
        <v>0</v>
      </c>
      <c r="PV563" s="93">
        <f t="shared" si="551"/>
        <v>0</v>
      </c>
      <c r="PW563" s="93">
        <f t="shared" si="552"/>
        <v>0</v>
      </c>
      <c r="PX563" s="93">
        <f t="shared" si="553"/>
        <v>0</v>
      </c>
      <c r="PY563" s="93">
        <f t="shared" si="554"/>
        <v>49451.88</v>
      </c>
      <c r="PZ563" s="93">
        <f t="shared" si="555"/>
        <v>52294.58</v>
      </c>
      <c r="QA563" s="93">
        <f t="shared" si="556"/>
        <v>55729.37</v>
      </c>
      <c r="QB563" s="93">
        <f t="shared" si="557"/>
        <v>23593.72</v>
      </c>
      <c r="QC563" s="93">
        <f t="shared" si="558"/>
        <v>21161.13</v>
      </c>
      <c r="QD563" s="93">
        <f t="shared" si="559"/>
        <v>20383.52</v>
      </c>
      <c r="QE563" s="93">
        <f t="shared" si="560"/>
        <v>0</v>
      </c>
      <c r="QF563" s="93">
        <f t="shared" si="183"/>
        <v>0</v>
      </c>
      <c r="QG563" s="93">
        <f t="shared" si="183"/>
        <v>0</v>
      </c>
      <c r="QH563" s="93">
        <f t="shared" si="561"/>
        <v>0</v>
      </c>
      <c r="QI563" s="93">
        <f t="shared" si="184"/>
        <v>0</v>
      </c>
      <c r="QJ563" s="93">
        <f t="shared" si="184"/>
        <v>0</v>
      </c>
      <c r="QK563" s="95"/>
      <c r="QL563" s="95"/>
      <c r="QM563" s="95"/>
      <c r="QN563" s="93">
        <f t="shared" si="562"/>
        <v>0</v>
      </c>
      <c r="QO563" s="93">
        <f t="shared" si="563"/>
        <v>0</v>
      </c>
      <c r="QP563" s="93">
        <f t="shared" si="564"/>
        <v>0</v>
      </c>
      <c r="QQ563" s="93">
        <f t="shared" si="565"/>
        <v>0</v>
      </c>
      <c r="QR563" s="93">
        <f t="shared" si="566"/>
        <v>0</v>
      </c>
      <c r="QS563" s="93">
        <f t="shared" si="567"/>
        <v>0</v>
      </c>
      <c r="QT563" s="93">
        <f t="shared" si="568"/>
        <v>49297.93</v>
      </c>
      <c r="QU563" s="93">
        <f t="shared" si="569"/>
        <v>51821.11</v>
      </c>
      <c r="QV563" s="93">
        <f t="shared" si="570"/>
        <v>54889.73</v>
      </c>
      <c r="QW563" s="93">
        <f t="shared" si="571"/>
        <v>21926.799999999999</v>
      </c>
      <c r="QX563" s="93">
        <f t="shared" si="572"/>
        <v>19688.28</v>
      </c>
      <c r="QY563" s="93">
        <f t="shared" si="573"/>
        <v>18671.72</v>
      </c>
      <c r="QZ563" s="93">
        <f t="shared" si="574"/>
        <v>0</v>
      </c>
      <c r="RA563" s="93">
        <f t="shared" si="185"/>
        <v>0</v>
      </c>
      <c r="RB563" s="93">
        <f t="shared" si="185"/>
        <v>0</v>
      </c>
      <c r="RC563" s="93">
        <f t="shared" si="575"/>
        <v>0</v>
      </c>
      <c r="RD563" s="93">
        <f t="shared" si="186"/>
        <v>0</v>
      </c>
      <c r="RE563" s="93">
        <f t="shared" si="186"/>
        <v>0</v>
      </c>
      <c r="RF563" s="95"/>
      <c r="RG563" s="95"/>
      <c r="RH563" s="95"/>
      <c r="RI563" s="93">
        <f t="shared" si="576"/>
        <v>0</v>
      </c>
      <c r="RJ563" s="93">
        <f t="shared" si="577"/>
        <v>0</v>
      </c>
      <c r="RK563" s="93">
        <f t="shared" si="578"/>
        <v>0</v>
      </c>
      <c r="RL563" s="93">
        <f t="shared" si="579"/>
        <v>0</v>
      </c>
      <c r="RM563" s="93">
        <f t="shared" si="580"/>
        <v>0</v>
      </c>
      <c r="RN563" s="93">
        <f t="shared" si="581"/>
        <v>0</v>
      </c>
      <c r="RO563" s="93">
        <f t="shared" si="582"/>
        <v>49369.38</v>
      </c>
      <c r="RP563" s="93">
        <f t="shared" si="583"/>
        <v>52041</v>
      </c>
      <c r="RQ563" s="93">
        <f t="shared" si="584"/>
        <v>55279.68</v>
      </c>
      <c r="RR563" s="93">
        <f t="shared" si="585"/>
        <v>16194.58</v>
      </c>
      <c r="RS563" s="93">
        <f t="shared" si="586"/>
        <v>14615.27</v>
      </c>
      <c r="RT563" s="93">
        <f t="shared" si="587"/>
        <v>13836.68</v>
      </c>
      <c r="RU563" s="93">
        <f t="shared" si="588"/>
        <v>0</v>
      </c>
      <c r="RV563" s="93">
        <f t="shared" si="187"/>
        <v>0</v>
      </c>
      <c r="RW563" s="93">
        <f t="shared" si="187"/>
        <v>0</v>
      </c>
      <c r="RX563" s="93">
        <f t="shared" si="589"/>
        <v>0</v>
      </c>
      <c r="RY563" s="93">
        <f t="shared" si="188"/>
        <v>0</v>
      </c>
      <c r="RZ563" s="93">
        <f t="shared" si="188"/>
        <v>0</v>
      </c>
      <c r="SA563" s="95"/>
      <c r="SB563" s="95"/>
      <c r="SC563" s="95"/>
      <c r="SD563" s="93">
        <f t="shared" si="590"/>
        <v>0</v>
      </c>
      <c r="SE563" s="93">
        <f t="shared" si="591"/>
        <v>0</v>
      </c>
      <c r="SF563" s="93">
        <f t="shared" si="592"/>
        <v>0</v>
      </c>
      <c r="SG563" s="93">
        <f t="shared" si="593"/>
        <v>0</v>
      </c>
      <c r="SH563" s="93">
        <f t="shared" si="594"/>
        <v>0</v>
      </c>
      <c r="SI563" s="93">
        <f t="shared" si="595"/>
        <v>0</v>
      </c>
      <c r="SJ563" s="93">
        <f t="shared" si="596"/>
        <v>49114.84</v>
      </c>
      <c r="SK563" s="93">
        <f t="shared" si="597"/>
        <v>51257.72</v>
      </c>
      <c r="SL563" s="93">
        <f t="shared" si="598"/>
        <v>53897.3</v>
      </c>
      <c r="SM563" s="93">
        <f t="shared" si="599"/>
        <v>20254.11</v>
      </c>
      <c r="SN563" s="93">
        <f t="shared" si="600"/>
        <v>18084.669999999998</v>
      </c>
      <c r="SO563" s="93">
        <f t="shared" si="601"/>
        <v>17269.099999999999</v>
      </c>
      <c r="SP563" s="93">
        <f t="shared" si="602"/>
        <v>0</v>
      </c>
      <c r="SQ563" s="93">
        <f t="shared" si="189"/>
        <v>0</v>
      </c>
      <c r="SR563" s="93">
        <f t="shared" si="189"/>
        <v>0</v>
      </c>
      <c r="SS563" s="93">
        <f t="shared" si="603"/>
        <v>0</v>
      </c>
      <c r="ST563" s="93">
        <f t="shared" si="190"/>
        <v>0</v>
      </c>
      <c r="SU563" s="93">
        <f t="shared" si="190"/>
        <v>0</v>
      </c>
      <c r="SV563" s="95"/>
      <c r="SW563" s="95"/>
      <c r="SX563" s="95"/>
      <c r="SY563" s="93">
        <f t="shared" si="605"/>
        <v>0</v>
      </c>
      <c r="SZ563" s="93">
        <f t="shared" si="606"/>
        <v>0</v>
      </c>
      <c r="TA563" s="93">
        <f t="shared" si="607"/>
        <v>0</v>
      </c>
      <c r="TB563" s="93">
        <f t="shared" si="608"/>
        <v>0</v>
      </c>
      <c r="TC563" s="93">
        <f t="shared" si="609"/>
        <v>0</v>
      </c>
      <c r="TD563" s="93">
        <f t="shared" si="610"/>
        <v>0</v>
      </c>
      <c r="TE563" s="93">
        <f t="shared" si="611"/>
        <v>49449.75</v>
      </c>
      <c r="TF563" s="93">
        <f t="shared" si="612"/>
        <v>52287.5</v>
      </c>
      <c r="TG563" s="93">
        <f t="shared" si="613"/>
        <v>55717.29</v>
      </c>
      <c r="TH563" s="93">
        <f t="shared" si="614"/>
        <v>21266.47</v>
      </c>
      <c r="TI563" s="93">
        <f t="shared" si="615"/>
        <v>19124.79</v>
      </c>
      <c r="TJ563" s="93">
        <f t="shared" si="616"/>
        <v>18434.72</v>
      </c>
      <c r="TK563" s="93">
        <f t="shared" si="617"/>
        <v>0</v>
      </c>
      <c r="TL563" s="93">
        <f t="shared" si="191"/>
        <v>0</v>
      </c>
      <c r="TM563" s="93">
        <f t="shared" si="191"/>
        <v>0</v>
      </c>
      <c r="TN563" s="93">
        <f t="shared" si="618"/>
        <v>0</v>
      </c>
      <c r="TO563" s="93">
        <f t="shared" si="192"/>
        <v>0</v>
      </c>
      <c r="TP563" s="93">
        <f t="shared" si="192"/>
        <v>0</v>
      </c>
      <c r="TQ563" s="95"/>
      <c r="TR563" s="95"/>
      <c r="TS563" s="95"/>
      <c r="TT563" s="93">
        <f t="shared" si="619"/>
        <v>0</v>
      </c>
      <c r="TU563" s="93">
        <f t="shared" si="620"/>
        <v>0</v>
      </c>
      <c r="TV563" s="93">
        <f t="shared" si="621"/>
        <v>0</v>
      </c>
      <c r="TW563" s="93">
        <f t="shared" si="622"/>
        <v>0</v>
      </c>
      <c r="TX563" s="93">
        <f t="shared" si="623"/>
        <v>0</v>
      </c>
      <c r="TY563" s="93">
        <f t="shared" si="624"/>
        <v>0</v>
      </c>
      <c r="TZ563" s="93">
        <f t="shared" si="625"/>
        <v>49369.63</v>
      </c>
      <c r="UA563" s="93">
        <f t="shared" si="626"/>
        <v>52041.63</v>
      </c>
      <c r="UB563" s="93">
        <f t="shared" si="627"/>
        <v>55281.47</v>
      </c>
      <c r="UC563" s="93">
        <f t="shared" si="628"/>
        <v>22493.49</v>
      </c>
      <c r="UD563" s="93">
        <f t="shared" si="629"/>
        <v>20131.45</v>
      </c>
      <c r="UE563" s="93">
        <f t="shared" si="630"/>
        <v>19207.02</v>
      </c>
      <c r="UF563" s="93">
        <f t="shared" si="631"/>
        <v>0</v>
      </c>
      <c r="UG563" s="93">
        <f t="shared" si="193"/>
        <v>0</v>
      </c>
      <c r="UH563" s="93">
        <f t="shared" si="193"/>
        <v>0</v>
      </c>
      <c r="UI563" s="93">
        <f t="shared" si="632"/>
        <v>0</v>
      </c>
      <c r="UJ563" s="93">
        <f t="shared" si="194"/>
        <v>0</v>
      </c>
      <c r="UK563" s="93">
        <f t="shared" si="194"/>
        <v>0</v>
      </c>
      <c r="UL563" s="95"/>
      <c r="UM563" s="95"/>
      <c r="UN563" s="95"/>
      <c r="UO563" s="93">
        <f t="shared" si="633"/>
        <v>0</v>
      </c>
      <c r="UP563" s="93">
        <f t="shared" si="634"/>
        <v>0</v>
      </c>
      <c r="UQ563" s="93">
        <f t="shared" si="635"/>
        <v>0</v>
      </c>
      <c r="UR563" s="93">
        <f t="shared" si="636"/>
        <v>0</v>
      </c>
      <c r="US563" s="93">
        <f t="shared" si="637"/>
        <v>0</v>
      </c>
      <c r="UT563" s="93">
        <f t="shared" si="638"/>
        <v>0</v>
      </c>
      <c r="UU563" s="93">
        <f t="shared" si="639"/>
        <v>49433.08</v>
      </c>
      <c r="UV563" s="93">
        <f t="shared" si="640"/>
        <v>52235.95</v>
      </c>
      <c r="UW563" s="93">
        <f t="shared" si="641"/>
        <v>55627.88</v>
      </c>
      <c r="UX563" s="93">
        <f t="shared" si="642"/>
        <v>22472.400000000001</v>
      </c>
      <c r="UY563" s="93">
        <f t="shared" si="643"/>
        <v>20324.73</v>
      </c>
      <c r="UZ563" s="93">
        <f t="shared" si="644"/>
        <v>19209.53</v>
      </c>
      <c r="VA563" s="93">
        <f t="shared" si="645"/>
        <v>0</v>
      </c>
      <c r="VB563" s="93">
        <f t="shared" si="195"/>
        <v>0</v>
      </c>
      <c r="VC563" s="93">
        <f t="shared" si="195"/>
        <v>0</v>
      </c>
      <c r="VD563" s="93">
        <f t="shared" si="646"/>
        <v>0</v>
      </c>
      <c r="VE563" s="93">
        <f t="shared" si="196"/>
        <v>0</v>
      </c>
      <c r="VF563" s="93">
        <f t="shared" si="196"/>
        <v>0</v>
      </c>
      <c r="VG563" s="95"/>
      <c r="VH563" s="95"/>
      <c r="VI563" s="95"/>
      <c r="VJ563" s="93">
        <f t="shared" si="648"/>
        <v>0</v>
      </c>
      <c r="VK563" s="93">
        <f t="shared" si="649"/>
        <v>0</v>
      </c>
      <c r="VL563" s="93">
        <f t="shared" si="650"/>
        <v>0</v>
      </c>
      <c r="VM563" s="93">
        <f t="shared" si="651"/>
        <v>0</v>
      </c>
      <c r="VN563" s="93">
        <f t="shared" si="652"/>
        <v>0</v>
      </c>
      <c r="VO563" s="93">
        <f t="shared" si="653"/>
        <v>0</v>
      </c>
      <c r="VP563" s="93">
        <f t="shared" si="654"/>
        <v>0</v>
      </c>
      <c r="VQ563" s="93">
        <f t="shared" si="655"/>
        <v>0</v>
      </c>
      <c r="VR563" s="93">
        <f t="shared" si="656"/>
        <v>0</v>
      </c>
      <c r="VS563" s="93">
        <f t="shared" si="657"/>
        <v>0</v>
      </c>
      <c r="VT563" s="93">
        <f t="shared" si="658"/>
        <v>0</v>
      </c>
      <c r="VU563" s="93">
        <f t="shared" si="659"/>
        <v>0</v>
      </c>
      <c r="VV563" s="93">
        <f t="shared" si="660"/>
        <v>0</v>
      </c>
      <c r="VW563" s="93">
        <f t="shared" si="198"/>
        <v>0</v>
      </c>
      <c r="VX563" s="93">
        <f t="shared" si="198"/>
        <v>0</v>
      </c>
      <c r="VY563" s="93">
        <f t="shared" si="661"/>
        <v>0</v>
      </c>
      <c r="VZ563" s="93">
        <f t="shared" si="199"/>
        <v>0</v>
      </c>
      <c r="WA563" s="93">
        <f t="shared" si="199"/>
        <v>0</v>
      </c>
      <c r="WB563" s="95"/>
      <c r="WC563" s="95"/>
      <c r="WD563" s="95"/>
      <c r="WE563" s="93">
        <f t="shared" si="662"/>
        <v>0</v>
      </c>
      <c r="WF563" s="93">
        <f t="shared" si="663"/>
        <v>0</v>
      </c>
      <c r="WG563" s="93">
        <f t="shared" si="664"/>
        <v>0</v>
      </c>
      <c r="WH563" s="93">
        <f t="shared" si="665"/>
        <v>0</v>
      </c>
      <c r="WI563" s="93">
        <f t="shared" si="666"/>
        <v>0</v>
      </c>
      <c r="WJ563" s="93">
        <f t="shared" si="667"/>
        <v>0</v>
      </c>
      <c r="WK563" s="93">
        <f t="shared" si="668"/>
        <v>49273.4</v>
      </c>
      <c r="WL563" s="93">
        <f t="shared" si="669"/>
        <v>51746.65</v>
      </c>
      <c r="WM563" s="93">
        <f t="shared" si="670"/>
        <v>54757.61</v>
      </c>
      <c r="WN563" s="93">
        <f t="shared" si="671"/>
        <v>17975.439999999999</v>
      </c>
      <c r="WO563" s="93">
        <f t="shared" si="672"/>
        <v>16295.51</v>
      </c>
      <c r="WP563" s="93">
        <f t="shared" si="673"/>
        <v>15727.99</v>
      </c>
      <c r="WQ563" s="93">
        <f t="shared" si="674"/>
        <v>0</v>
      </c>
      <c r="WR563" s="93">
        <f t="shared" si="200"/>
        <v>0</v>
      </c>
      <c r="WS563" s="93">
        <f t="shared" si="200"/>
        <v>0</v>
      </c>
      <c r="WT563" s="93">
        <f t="shared" si="675"/>
        <v>0</v>
      </c>
      <c r="WU563" s="93">
        <f t="shared" si="201"/>
        <v>0</v>
      </c>
      <c r="WV563" s="93">
        <f t="shared" si="201"/>
        <v>0</v>
      </c>
      <c r="WW563" s="95"/>
      <c r="WX563" s="95"/>
      <c r="WY563" s="95"/>
      <c r="WZ563" s="93">
        <f t="shared" si="676"/>
        <v>0</v>
      </c>
      <c r="XA563" s="93">
        <f t="shared" si="677"/>
        <v>0</v>
      </c>
      <c r="XB563" s="93">
        <f t="shared" si="678"/>
        <v>0</v>
      </c>
      <c r="XC563" s="93">
        <f t="shared" si="679"/>
        <v>0</v>
      </c>
      <c r="XD563" s="93">
        <f t="shared" si="680"/>
        <v>0</v>
      </c>
      <c r="XE563" s="93">
        <f t="shared" si="681"/>
        <v>0</v>
      </c>
      <c r="XF563" s="93">
        <f t="shared" si="682"/>
        <v>49292.07</v>
      </c>
      <c r="XG563" s="93">
        <f t="shared" si="683"/>
        <v>51803.19</v>
      </c>
      <c r="XH563" s="93">
        <f t="shared" si="684"/>
        <v>54859.24</v>
      </c>
      <c r="XI563" s="93">
        <f t="shared" si="685"/>
        <v>17549.240000000002</v>
      </c>
      <c r="XJ563" s="93">
        <f t="shared" si="686"/>
        <v>15878.02</v>
      </c>
      <c r="XK563" s="93">
        <f t="shared" si="687"/>
        <v>15182.49</v>
      </c>
      <c r="XL563" s="93">
        <f t="shared" si="688"/>
        <v>0</v>
      </c>
      <c r="XM563" s="93">
        <f t="shared" si="202"/>
        <v>0</v>
      </c>
      <c r="XN563" s="93">
        <f t="shared" si="202"/>
        <v>0</v>
      </c>
      <c r="XO563" s="93">
        <f t="shared" si="689"/>
        <v>0</v>
      </c>
      <c r="XP563" s="93">
        <f t="shared" si="203"/>
        <v>0</v>
      </c>
      <c r="XQ563" s="93">
        <f t="shared" si="203"/>
        <v>0</v>
      </c>
      <c r="XR563" s="95"/>
      <c r="XS563" s="95"/>
      <c r="XT563" s="95"/>
      <c r="XU563" s="93">
        <f t="shared" si="690"/>
        <v>0</v>
      </c>
      <c r="XV563" s="93">
        <f t="shared" si="691"/>
        <v>0</v>
      </c>
      <c r="XW563" s="93">
        <f t="shared" si="692"/>
        <v>0</v>
      </c>
      <c r="XX563" s="93">
        <f t="shared" si="693"/>
        <v>0</v>
      </c>
      <c r="XY563" s="93">
        <f t="shared" si="694"/>
        <v>0</v>
      </c>
      <c r="XZ563" s="93">
        <f t="shared" si="695"/>
        <v>0</v>
      </c>
      <c r="YA563" s="93">
        <f t="shared" si="696"/>
        <v>49219.15</v>
      </c>
      <c r="YB563" s="93">
        <f t="shared" si="697"/>
        <v>51578.080000000002</v>
      </c>
      <c r="YC563" s="93">
        <f t="shared" si="698"/>
        <v>54460.57</v>
      </c>
      <c r="YD563" s="93">
        <f t="shared" si="699"/>
        <v>15833.99</v>
      </c>
      <c r="YE563" s="93">
        <f t="shared" si="700"/>
        <v>14452.38</v>
      </c>
      <c r="YF563" s="93">
        <f t="shared" si="701"/>
        <v>13811.7</v>
      </c>
      <c r="YG563" s="93">
        <f t="shared" si="702"/>
        <v>0</v>
      </c>
      <c r="YH563" s="93">
        <f t="shared" si="204"/>
        <v>0</v>
      </c>
      <c r="YI563" s="93">
        <f t="shared" si="204"/>
        <v>0</v>
      </c>
      <c r="YJ563" s="93">
        <f t="shared" si="703"/>
        <v>0</v>
      </c>
      <c r="YK563" s="93">
        <f t="shared" si="205"/>
        <v>0</v>
      </c>
      <c r="YL563" s="93">
        <f t="shared" si="205"/>
        <v>0</v>
      </c>
      <c r="YM563" s="95"/>
      <c r="YN563" s="95"/>
      <c r="YO563" s="95"/>
      <c r="YP563" s="93">
        <f t="shared" si="704"/>
        <v>0</v>
      </c>
      <c r="YQ563" s="93">
        <f t="shared" si="705"/>
        <v>0</v>
      </c>
      <c r="YR563" s="93">
        <f t="shared" si="706"/>
        <v>0</v>
      </c>
      <c r="YS563" s="93">
        <f t="shared" si="707"/>
        <v>0</v>
      </c>
      <c r="YT563" s="93">
        <f t="shared" si="708"/>
        <v>0</v>
      </c>
      <c r="YU563" s="93">
        <f t="shared" si="709"/>
        <v>0</v>
      </c>
      <c r="YV563" s="93">
        <f t="shared" si="710"/>
        <v>49174.32</v>
      </c>
      <c r="YW563" s="93">
        <f t="shared" si="711"/>
        <v>51441.4</v>
      </c>
      <c r="YX563" s="93">
        <f t="shared" si="712"/>
        <v>54215.96</v>
      </c>
      <c r="YY563" s="93">
        <f t="shared" si="713"/>
        <v>18415.009999999998</v>
      </c>
      <c r="YZ563" s="93">
        <f t="shared" si="714"/>
        <v>16719.62</v>
      </c>
      <c r="ZA563" s="93">
        <f t="shared" si="715"/>
        <v>15905.26</v>
      </c>
      <c r="ZB563" s="93">
        <f t="shared" si="716"/>
        <v>0</v>
      </c>
      <c r="ZC563" s="93">
        <f t="shared" si="206"/>
        <v>0</v>
      </c>
      <c r="ZD563" s="93">
        <f t="shared" si="206"/>
        <v>0</v>
      </c>
      <c r="ZE563" s="93">
        <f t="shared" si="717"/>
        <v>0</v>
      </c>
      <c r="ZF563" s="93">
        <f t="shared" si="207"/>
        <v>0</v>
      </c>
      <c r="ZG563" s="93">
        <f t="shared" si="207"/>
        <v>0</v>
      </c>
      <c r="ZH563" s="95"/>
      <c r="ZI563" s="95"/>
      <c r="ZJ563" s="95"/>
      <c r="ZK563" s="93">
        <f t="shared" si="718"/>
        <v>0</v>
      </c>
      <c r="ZL563" s="93">
        <f t="shared" si="719"/>
        <v>0</v>
      </c>
      <c r="ZM563" s="93">
        <f t="shared" si="720"/>
        <v>0</v>
      </c>
      <c r="ZN563" s="93">
        <f t="shared" si="721"/>
        <v>0</v>
      </c>
      <c r="ZO563" s="93">
        <f t="shared" si="722"/>
        <v>0</v>
      </c>
      <c r="ZP563" s="93">
        <f t="shared" si="723"/>
        <v>0</v>
      </c>
      <c r="ZQ563" s="93">
        <f t="shared" si="724"/>
        <v>49140.44</v>
      </c>
      <c r="ZR563" s="93">
        <f t="shared" si="725"/>
        <v>51337.02</v>
      </c>
      <c r="ZS563" s="93">
        <f t="shared" si="726"/>
        <v>54031.08</v>
      </c>
      <c r="ZT563" s="93">
        <f t="shared" si="727"/>
        <v>16397.55</v>
      </c>
      <c r="ZU563" s="93">
        <f t="shared" si="728"/>
        <v>14637.54</v>
      </c>
      <c r="ZV563" s="93">
        <f t="shared" si="729"/>
        <v>13899.53</v>
      </c>
      <c r="ZW563" s="93">
        <f t="shared" si="730"/>
        <v>0</v>
      </c>
      <c r="ZX563" s="93">
        <f t="shared" si="208"/>
        <v>0</v>
      </c>
      <c r="ZY563" s="93">
        <f t="shared" si="208"/>
        <v>0</v>
      </c>
      <c r="ZZ563" s="93">
        <f t="shared" si="731"/>
        <v>0</v>
      </c>
      <c r="AAA563" s="93">
        <f t="shared" si="209"/>
        <v>0</v>
      </c>
      <c r="AAB563" s="93">
        <f t="shared" si="209"/>
        <v>0</v>
      </c>
      <c r="AAC563" s="95"/>
      <c r="AAD563" s="95"/>
      <c r="AAE563" s="95"/>
      <c r="AAF563" s="93">
        <f t="shared" si="732"/>
        <v>0</v>
      </c>
      <c r="AAG563" s="93">
        <f t="shared" si="733"/>
        <v>0</v>
      </c>
      <c r="AAH563" s="93">
        <f t="shared" si="734"/>
        <v>0</v>
      </c>
      <c r="AAI563" s="93">
        <f t="shared" si="735"/>
        <v>0</v>
      </c>
      <c r="AAJ563" s="93">
        <f t="shared" si="736"/>
        <v>0</v>
      </c>
      <c r="AAK563" s="93">
        <f t="shared" si="737"/>
        <v>0</v>
      </c>
      <c r="AAL563" s="93">
        <f t="shared" si="738"/>
        <v>49435.79</v>
      </c>
      <c r="AAM563" s="93">
        <f t="shared" si="739"/>
        <v>52243.519999999997</v>
      </c>
      <c r="AAN563" s="93">
        <f t="shared" si="740"/>
        <v>55638.48</v>
      </c>
      <c r="AAO563" s="93">
        <f t="shared" si="741"/>
        <v>22173.1</v>
      </c>
      <c r="AAP563" s="93">
        <f t="shared" si="742"/>
        <v>19866.54</v>
      </c>
      <c r="AAQ563" s="93">
        <f t="shared" si="743"/>
        <v>18942.28</v>
      </c>
      <c r="AAR563" s="93">
        <f t="shared" si="744"/>
        <v>0</v>
      </c>
      <c r="AAS563" s="93">
        <f t="shared" si="210"/>
        <v>0</v>
      </c>
      <c r="AAT563" s="93">
        <f t="shared" si="210"/>
        <v>0</v>
      </c>
      <c r="AAU563" s="93">
        <f t="shared" si="745"/>
        <v>0</v>
      </c>
      <c r="AAV563" s="93">
        <f t="shared" si="211"/>
        <v>0</v>
      </c>
      <c r="AAW563" s="93">
        <f t="shared" si="211"/>
        <v>0</v>
      </c>
      <c r="AAX563" s="95"/>
      <c r="AAY563" s="95"/>
      <c r="AAZ563" s="95"/>
      <c r="ABA563" s="93">
        <f t="shared" si="746"/>
        <v>0</v>
      </c>
      <c r="ABB563" s="93">
        <f t="shared" si="747"/>
        <v>0</v>
      </c>
      <c r="ABC563" s="93">
        <f t="shared" si="748"/>
        <v>0</v>
      </c>
      <c r="ABD563" s="93">
        <f t="shared" si="749"/>
        <v>0</v>
      </c>
      <c r="ABE563" s="93">
        <f t="shared" si="750"/>
        <v>0</v>
      </c>
      <c r="ABF563" s="93">
        <f t="shared" si="751"/>
        <v>0</v>
      </c>
      <c r="ABG563" s="93">
        <f t="shared" si="752"/>
        <v>49245.66</v>
      </c>
      <c r="ABH563" s="93">
        <f t="shared" si="753"/>
        <v>51659.9</v>
      </c>
      <c r="ABI563" s="93">
        <f t="shared" si="754"/>
        <v>54607.86</v>
      </c>
      <c r="ABJ563" s="93">
        <f t="shared" si="755"/>
        <v>13713.43</v>
      </c>
      <c r="ABK563" s="93">
        <f t="shared" si="756"/>
        <v>12432.47</v>
      </c>
      <c r="ABL563" s="93">
        <f t="shared" si="757"/>
        <v>11751.96</v>
      </c>
      <c r="ABM563" s="93">
        <f t="shared" si="758"/>
        <v>0</v>
      </c>
      <c r="ABN563" s="93">
        <f t="shared" si="212"/>
        <v>0</v>
      </c>
      <c r="ABO563" s="93">
        <f t="shared" si="212"/>
        <v>0</v>
      </c>
      <c r="ABP563" s="93">
        <f t="shared" si="759"/>
        <v>0</v>
      </c>
      <c r="ABQ563" s="93">
        <f t="shared" si="213"/>
        <v>0</v>
      </c>
      <c r="ABR563" s="93">
        <f t="shared" si="213"/>
        <v>0</v>
      </c>
      <c r="ABS563" s="95"/>
      <c r="ABT563" s="95"/>
      <c r="ABU563" s="95"/>
      <c r="ABV563" s="93">
        <f t="shared" si="760"/>
        <v>0</v>
      </c>
      <c r="ABW563" s="93">
        <f t="shared" si="761"/>
        <v>0</v>
      </c>
      <c r="ABX563" s="93">
        <f t="shared" si="762"/>
        <v>0</v>
      </c>
      <c r="ABY563" s="93">
        <f t="shared" si="763"/>
        <v>0</v>
      </c>
      <c r="ABZ563" s="93">
        <f t="shared" si="764"/>
        <v>0</v>
      </c>
      <c r="ACA563" s="93">
        <f t="shared" si="765"/>
        <v>0</v>
      </c>
      <c r="ACB563" s="93">
        <f t="shared" si="766"/>
        <v>49006.71</v>
      </c>
      <c r="ACC563" s="93">
        <f t="shared" si="767"/>
        <v>50925.37</v>
      </c>
      <c r="ACD563" s="93">
        <f t="shared" si="768"/>
        <v>53311.33</v>
      </c>
      <c r="ACE563" s="93">
        <f t="shared" si="769"/>
        <v>16469.8</v>
      </c>
      <c r="ACF563" s="93">
        <f t="shared" si="770"/>
        <v>14831.07</v>
      </c>
      <c r="ACG563" s="93">
        <f t="shared" si="771"/>
        <v>14287</v>
      </c>
      <c r="ACH563" s="93">
        <f t="shared" si="772"/>
        <v>0</v>
      </c>
      <c r="ACI563" s="93">
        <f t="shared" si="214"/>
        <v>0</v>
      </c>
      <c r="ACJ563" s="93">
        <f t="shared" si="214"/>
        <v>0</v>
      </c>
      <c r="ACK563" s="93">
        <f t="shared" si="773"/>
        <v>0</v>
      </c>
      <c r="ACL563" s="93">
        <f t="shared" si="215"/>
        <v>0</v>
      </c>
      <c r="ACM563" s="93">
        <f t="shared" si="215"/>
        <v>0</v>
      </c>
      <c r="ACN563" s="95"/>
      <c r="ACO563" s="95"/>
      <c r="ACP563" s="95"/>
      <c r="ACQ563" s="93">
        <f t="shared" si="774"/>
        <v>0</v>
      </c>
      <c r="ACR563" s="93">
        <f t="shared" si="775"/>
        <v>0</v>
      </c>
      <c r="ACS563" s="93">
        <f t="shared" si="776"/>
        <v>0</v>
      </c>
      <c r="ACT563" s="93">
        <f t="shared" si="777"/>
        <v>0</v>
      </c>
      <c r="ACU563" s="93">
        <f t="shared" si="778"/>
        <v>0</v>
      </c>
      <c r="ACV563" s="93">
        <f t="shared" si="779"/>
        <v>0</v>
      </c>
      <c r="ACW563" s="93">
        <f t="shared" si="780"/>
        <v>49201.45</v>
      </c>
      <c r="ACX563" s="93">
        <f t="shared" si="781"/>
        <v>51524.91</v>
      </c>
      <c r="ACY563" s="93">
        <f t="shared" si="782"/>
        <v>54367.1</v>
      </c>
      <c r="ACZ563" s="93">
        <f t="shared" si="783"/>
        <v>17920.39</v>
      </c>
      <c r="ADA563" s="93">
        <f t="shared" si="784"/>
        <v>16197.31</v>
      </c>
      <c r="ADB563" s="93">
        <f t="shared" si="785"/>
        <v>15564.38</v>
      </c>
      <c r="ADC563" s="93">
        <f t="shared" si="786"/>
        <v>0</v>
      </c>
      <c r="ADD563" s="93">
        <f t="shared" si="216"/>
        <v>0</v>
      </c>
      <c r="ADE563" s="93">
        <f t="shared" si="216"/>
        <v>0</v>
      </c>
      <c r="ADF563" s="93">
        <f t="shared" si="787"/>
        <v>0</v>
      </c>
      <c r="ADG563" s="93">
        <f t="shared" si="217"/>
        <v>0</v>
      </c>
      <c r="ADH563" s="93">
        <f t="shared" si="217"/>
        <v>0</v>
      </c>
      <c r="ADI563" s="95"/>
      <c r="ADJ563" s="95"/>
      <c r="ADK563" s="95"/>
      <c r="ADL563" s="93">
        <f t="shared" si="788"/>
        <v>0</v>
      </c>
      <c r="ADM563" s="93">
        <f t="shared" si="789"/>
        <v>0</v>
      </c>
      <c r="ADN563" s="93">
        <f t="shared" si="790"/>
        <v>0</v>
      </c>
      <c r="ADO563" s="93">
        <f t="shared" si="791"/>
        <v>0</v>
      </c>
      <c r="ADP563" s="93">
        <f t="shared" si="792"/>
        <v>0</v>
      </c>
      <c r="ADQ563" s="93">
        <f t="shared" si="793"/>
        <v>0</v>
      </c>
      <c r="ADR563" s="93">
        <f t="shared" si="794"/>
        <v>49281.57</v>
      </c>
      <c r="ADS563" s="93">
        <f t="shared" si="795"/>
        <v>51771.05</v>
      </c>
      <c r="ADT563" s="93">
        <f t="shared" si="796"/>
        <v>54802.74</v>
      </c>
      <c r="ADU563" s="93">
        <f t="shared" si="797"/>
        <v>15192.59</v>
      </c>
      <c r="ADV563" s="93">
        <f t="shared" si="798"/>
        <v>13715.87</v>
      </c>
      <c r="ADW563" s="93">
        <f t="shared" si="799"/>
        <v>13017.19</v>
      </c>
      <c r="ADX563" s="93">
        <f t="shared" si="800"/>
        <v>0</v>
      </c>
      <c r="ADY563" s="93">
        <f t="shared" si="218"/>
        <v>0</v>
      </c>
      <c r="ADZ563" s="93">
        <f t="shared" si="218"/>
        <v>0</v>
      </c>
      <c r="AEA563" s="93">
        <f t="shared" si="801"/>
        <v>0</v>
      </c>
      <c r="AEB563" s="93">
        <f t="shared" si="219"/>
        <v>0</v>
      </c>
      <c r="AEC563" s="93">
        <f t="shared" si="219"/>
        <v>0</v>
      </c>
      <c r="AED563" s="95">
        <v>30</v>
      </c>
      <c r="AEE563" s="95">
        <v>30</v>
      </c>
      <c r="AEF563" s="95">
        <v>30</v>
      </c>
      <c r="AEG563" s="93">
        <f t="shared" si="802"/>
        <v>1478070</v>
      </c>
      <c r="AEH563" s="93">
        <f t="shared" si="803"/>
        <v>1491960</v>
      </c>
      <c r="AEI563" s="93">
        <f t="shared" si="804"/>
        <v>1513920</v>
      </c>
      <c r="AEJ563" s="93">
        <f t="shared" si="805"/>
        <v>1305909.3</v>
      </c>
      <c r="AEK563" s="93">
        <f t="shared" si="806"/>
        <v>1325919.3</v>
      </c>
      <c r="AEL563" s="93">
        <f t="shared" si="807"/>
        <v>1349739.3</v>
      </c>
      <c r="AEM563" s="93">
        <f t="shared" si="808"/>
        <v>49202.15</v>
      </c>
      <c r="AEN563" s="93">
        <f t="shared" si="809"/>
        <v>51526.39</v>
      </c>
      <c r="AEO563" s="93">
        <f t="shared" si="810"/>
        <v>54371.76</v>
      </c>
      <c r="AEP563" s="93">
        <f t="shared" si="811"/>
        <v>19411.7</v>
      </c>
      <c r="AEQ563" s="93">
        <f t="shared" si="812"/>
        <v>17681.93</v>
      </c>
      <c r="AER563" s="93">
        <f t="shared" si="813"/>
        <v>17011.36</v>
      </c>
      <c r="AES563" s="93">
        <f t="shared" si="814"/>
        <v>1476064.5</v>
      </c>
      <c r="AET563" s="93">
        <f t="shared" si="220"/>
        <v>1545791.7</v>
      </c>
      <c r="AEU563" s="93">
        <f t="shared" si="220"/>
        <v>1631152.8</v>
      </c>
      <c r="AEV563" s="93">
        <f t="shared" si="815"/>
        <v>582351</v>
      </c>
      <c r="AEW563" s="93">
        <f t="shared" si="221"/>
        <v>530457.9</v>
      </c>
      <c r="AEX563" s="93">
        <f t="shared" si="221"/>
        <v>510340.8</v>
      </c>
      <c r="AEY563" s="95"/>
      <c r="AEZ563" s="95"/>
      <c r="AFA563" s="95"/>
      <c r="AFB563" s="93">
        <f t="shared" si="816"/>
        <v>0</v>
      </c>
      <c r="AFC563" s="93">
        <f t="shared" si="817"/>
        <v>0</v>
      </c>
      <c r="AFD563" s="93">
        <f t="shared" si="818"/>
        <v>0</v>
      </c>
      <c r="AFE563" s="93">
        <f t="shared" si="819"/>
        <v>0</v>
      </c>
      <c r="AFF563" s="93">
        <f t="shared" si="820"/>
        <v>0</v>
      </c>
      <c r="AFG563" s="93">
        <f t="shared" si="821"/>
        <v>0</v>
      </c>
      <c r="AFH563" s="93">
        <f t="shared" si="822"/>
        <v>49373.05</v>
      </c>
      <c r="AFI563" s="93">
        <f t="shared" si="823"/>
        <v>52052.480000000003</v>
      </c>
      <c r="AFJ563" s="93">
        <f t="shared" si="824"/>
        <v>55300.71</v>
      </c>
      <c r="AFK563" s="93">
        <f t="shared" si="825"/>
        <v>19850.21</v>
      </c>
      <c r="AFL563" s="93">
        <f t="shared" si="826"/>
        <v>17888.97</v>
      </c>
      <c r="AFM563" s="93">
        <f t="shared" si="827"/>
        <v>17183.330000000002</v>
      </c>
      <c r="AFN563" s="93">
        <f t="shared" si="828"/>
        <v>0</v>
      </c>
      <c r="AFO563" s="93">
        <f t="shared" si="222"/>
        <v>0</v>
      </c>
      <c r="AFP563" s="93">
        <f t="shared" si="222"/>
        <v>0</v>
      </c>
      <c r="AFQ563" s="93">
        <f t="shared" si="829"/>
        <v>0</v>
      </c>
      <c r="AFR563" s="93">
        <f t="shared" si="223"/>
        <v>0</v>
      </c>
      <c r="AFS563" s="93">
        <f t="shared" si="223"/>
        <v>0</v>
      </c>
      <c r="AFT563" s="95"/>
      <c r="AFU563" s="95"/>
      <c r="AFV563" s="95"/>
      <c r="AFW563" s="93">
        <f t="shared" si="830"/>
        <v>0</v>
      </c>
      <c r="AFX563" s="93">
        <f t="shared" si="831"/>
        <v>0</v>
      </c>
      <c r="AFY563" s="93">
        <f t="shared" si="832"/>
        <v>0</v>
      </c>
      <c r="AFZ563" s="93">
        <f t="shared" si="833"/>
        <v>0</v>
      </c>
      <c r="AGA563" s="93">
        <f t="shared" si="834"/>
        <v>0</v>
      </c>
      <c r="AGB563" s="93">
        <f t="shared" si="835"/>
        <v>0</v>
      </c>
      <c r="AGC563" s="93">
        <f t="shared" si="836"/>
        <v>49174.66</v>
      </c>
      <c r="AGD563" s="93">
        <f t="shared" si="837"/>
        <v>51443.11</v>
      </c>
      <c r="AGE563" s="93">
        <f t="shared" si="838"/>
        <v>54218.879999999997</v>
      </c>
      <c r="AGF563" s="93">
        <f t="shared" si="839"/>
        <v>20750.490000000002</v>
      </c>
      <c r="AGG563" s="93">
        <f t="shared" si="840"/>
        <v>18611.64</v>
      </c>
      <c r="AGH563" s="93">
        <f t="shared" si="841"/>
        <v>17887.849999999999</v>
      </c>
      <c r="AGI563" s="93">
        <f t="shared" si="842"/>
        <v>0</v>
      </c>
      <c r="AGJ563" s="93">
        <f t="shared" si="224"/>
        <v>0</v>
      </c>
      <c r="AGK563" s="93">
        <f t="shared" si="224"/>
        <v>0</v>
      </c>
      <c r="AGL563" s="93">
        <f t="shared" si="843"/>
        <v>0</v>
      </c>
      <c r="AGM563" s="93">
        <f t="shared" si="225"/>
        <v>0</v>
      </c>
      <c r="AGN563" s="93">
        <f t="shared" si="225"/>
        <v>0</v>
      </c>
      <c r="AGO563" s="743">
        <v>36</v>
      </c>
      <c r="AGP563" s="743">
        <v>36</v>
      </c>
      <c r="AGQ563" s="743">
        <v>36</v>
      </c>
      <c r="AGR563" s="93">
        <f t="shared" si="844"/>
        <v>1773684</v>
      </c>
      <c r="AGS563" s="93">
        <f t="shared" si="845"/>
        <v>1790352</v>
      </c>
      <c r="AGT563" s="93">
        <f t="shared" si="846"/>
        <v>1816704</v>
      </c>
      <c r="AGU563" s="93">
        <f t="shared" si="847"/>
        <v>1567091.16</v>
      </c>
      <c r="AGV563" s="93">
        <f t="shared" si="848"/>
        <v>1591103.16</v>
      </c>
      <c r="AGW563" s="93">
        <f t="shared" si="849"/>
        <v>1619687.16</v>
      </c>
      <c r="AGX563" s="93">
        <f t="shared" si="850"/>
        <v>49213.89</v>
      </c>
      <c r="AGY563" s="93">
        <f t="shared" si="851"/>
        <v>51558.33</v>
      </c>
      <c r="AGZ563" s="93">
        <f t="shared" si="852"/>
        <v>54422.22</v>
      </c>
      <c r="AHA563" s="93">
        <f t="shared" si="853"/>
        <v>30973.97</v>
      </c>
      <c r="AHB563" s="93">
        <f t="shared" si="854"/>
        <v>27726.44</v>
      </c>
      <c r="AHC563" s="93">
        <f t="shared" si="855"/>
        <v>26593.56</v>
      </c>
      <c r="AHD563" s="93">
        <f t="shared" si="856"/>
        <v>1771700.04</v>
      </c>
      <c r="AHE563" s="93">
        <f t="shared" si="226"/>
        <v>1856099.88</v>
      </c>
      <c r="AHF563" s="93">
        <f t="shared" si="226"/>
        <v>1959199.92</v>
      </c>
      <c r="AHG563" s="93">
        <f t="shared" si="857"/>
        <v>1115062.92</v>
      </c>
      <c r="AHH563" s="93">
        <f t="shared" si="227"/>
        <v>998151.84</v>
      </c>
      <c r="AHI563" s="93">
        <f t="shared" si="227"/>
        <v>957368.16</v>
      </c>
      <c r="AHJ563" s="95"/>
      <c r="AHK563" s="95"/>
      <c r="AHL563" s="95"/>
      <c r="AHM563" s="93">
        <f t="shared" si="858"/>
        <v>0</v>
      </c>
      <c r="AHN563" s="93">
        <f t="shared" si="859"/>
        <v>0</v>
      </c>
      <c r="AHO563" s="93">
        <f t="shared" si="860"/>
        <v>0</v>
      </c>
      <c r="AHP563" s="93">
        <f t="shared" si="861"/>
        <v>0</v>
      </c>
      <c r="AHQ563" s="93">
        <f t="shared" si="862"/>
        <v>0</v>
      </c>
      <c r="AHR563" s="93">
        <f t="shared" si="863"/>
        <v>0</v>
      </c>
      <c r="AHS563" s="93">
        <f t="shared" si="864"/>
        <v>49350.26</v>
      </c>
      <c r="AHT563" s="93">
        <f t="shared" si="865"/>
        <v>51981.67</v>
      </c>
      <c r="AHU563" s="93">
        <f t="shared" si="866"/>
        <v>55175.22</v>
      </c>
      <c r="AHV563" s="93">
        <f t="shared" si="867"/>
        <v>18995.2</v>
      </c>
      <c r="AHW563" s="93">
        <f t="shared" si="868"/>
        <v>17151.59</v>
      </c>
      <c r="AHX563" s="93">
        <f t="shared" si="869"/>
        <v>16393.53</v>
      </c>
      <c r="AHY563" s="93">
        <f t="shared" si="870"/>
        <v>0</v>
      </c>
      <c r="AHZ563" s="93">
        <f t="shared" si="228"/>
        <v>0</v>
      </c>
      <c r="AIA563" s="93">
        <f t="shared" si="228"/>
        <v>0</v>
      </c>
      <c r="AIB563" s="93">
        <f t="shared" si="871"/>
        <v>0</v>
      </c>
      <c r="AIC563" s="93">
        <f t="shared" si="229"/>
        <v>0</v>
      </c>
      <c r="AID563" s="93">
        <f t="shared" si="229"/>
        <v>0</v>
      </c>
      <c r="AIE563" s="95"/>
      <c r="AIF563" s="95"/>
      <c r="AIG563" s="95"/>
      <c r="AIH563" s="93">
        <f t="shared" si="873"/>
        <v>0</v>
      </c>
      <c r="AII563" s="93">
        <f t="shared" si="874"/>
        <v>0</v>
      </c>
      <c r="AIJ563" s="93">
        <f t="shared" si="875"/>
        <v>0</v>
      </c>
      <c r="AIK563" s="93">
        <f t="shared" si="876"/>
        <v>0</v>
      </c>
      <c r="AIL563" s="93">
        <f t="shared" si="877"/>
        <v>0</v>
      </c>
      <c r="AIM563" s="93">
        <f t="shared" si="878"/>
        <v>0</v>
      </c>
      <c r="AIN563" s="93">
        <f t="shared" si="879"/>
        <v>0</v>
      </c>
      <c r="AIO563" s="93">
        <f t="shared" si="880"/>
        <v>0</v>
      </c>
      <c r="AIP563" s="93">
        <f t="shared" si="881"/>
        <v>0</v>
      </c>
      <c r="AIQ563" s="93">
        <f t="shared" si="882"/>
        <v>0</v>
      </c>
      <c r="AIR563" s="93">
        <f t="shared" si="883"/>
        <v>0</v>
      </c>
      <c r="AIS563" s="93">
        <f t="shared" si="884"/>
        <v>0</v>
      </c>
      <c r="AIT563" s="93">
        <f t="shared" si="885"/>
        <v>0</v>
      </c>
      <c r="AIU563" s="93">
        <f t="shared" si="231"/>
        <v>0</v>
      </c>
      <c r="AIV563" s="93">
        <f t="shared" si="231"/>
        <v>0</v>
      </c>
      <c r="AIW563" s="93">
        <f t="shared" si="886"/>
        <v>0</v>
      </c>
      <c r="AIX563" s="93">
        <f t="shared" si="232"/>
        <v>0</v>
      </c>
      <c r="AIY563" s="93">
        <f t="shared" si="232"/>
        <v>0</v>
      </c>
      <c r="AIZ563" s="95"/>
      <c r="AJA563" s="95"/>
      <c r="AJB563" s="95"/>
      <c r="AJC563" s="93">
        <f t="shared" si="887"/>
        <v>0</v>
      </c>
      <c r="AJD563" s="93">
        <f t="shared" si="888"/>
        <v>0</v>
      </c>
      <c r="AJE563" s="93">
        <f t="shared" si="889"/>
        <v>0</v>
      </c>
      <c r="AJF563" s="93">
        <f t="shared" si="890"/>
        <v>0</v>
      </c>
      <c r="AJG563" s="93">
        <f t="shared" si="891"/>
        <v>0</v>
      </c>
      <c r="AJH563" s="93">
        <f t="shared" si="892"/>
        <v>0</v>
      </c>
      <c r="AJI563" s="93">
        <f t="shared" si="893"/>
        <v>49200.11</v>
      </c>
      <c r="AJJ563" s="93">
        <f t="shared" si="894"/>
        <v>51519.61</v>
      </c>
      <c r="AJK563" s="93">
        <f t="shared" si="895"/>
        <v>54356.33</v>
      </c>
      <c r="AJL563" s="93">
        <f t="shared" si="896"/>
        <v>19710.59</v>
      </c>
      <c r="AJM563" s="93">
        <f t="shared" si="897"/>
        <v>17672.150000000001</v>
      </c>
      <c r="AJN563" s="93">
        <f t="shared" si="898"/>
        <v>17004.66</v>
      </c>
      <c r="AJO563" s="93">
        <f t="shared" si="899"/>
        <v>0</v>
      </c>
      <c r="AJP563" s="93">
        <f t="shared" si="233"/>
        <v>0</v>
      </c>
      <c r="AJQ563" s="93">
        <f t="shared" si="233"/>
        <v>0</v>
      </c>
      <c r="AJR563" s="93">
        <f t="shared" si="900"/>
        <v>0</v>
      </c>
      <c r="AJS563" s="93">
        <f t="shared" si="234"/>
        <v>0</v>
      </c>
      <c r="AJT563" s="93">
        <f t="shared" si="234"/>
        <v>0</v>
      </c>
      <c r="AJU563" s="95"/>
      <c r="AJV563" s="95"/>
      <c r="AJW563" s="95"/>
      <c r="AJX563" s="93">
        <f t="shared" si="901"/>
        <v>0</v>
      </c>
      <c r="AJY563" s="93">
        <f t="shared" si="902"/>
        <v>0</v>
      </c>
      <c r="AJZ563" s="93">
        <f t="shared" si="903"/>
        <v>0</v>
      </c>
      <c r="AKA563" s="93">
        <f t="shared" si="904"/>
        <v>0</v>
      </c>
      <c r="AKB563" s="93">
        <f t="shared" si="905"/>
        <v>0</v>
      </c>
      <c r="AKC563" s="93">
        <f t="shared" si="906"/>
        <v>0</v>
      </c>
      <c r="AKD563" s="93">
        <f t="shared" si="907"/>
        <v>49300.71</v>
      </c>
      <c r="AKE563" s="93">
        <f t="shared" si="908"/>
        <v>51828.61</v>
      </c>
      <c r="AKF563" s="93">
        <f t="shared" si="909"/>
        <v>54903.68</v>
      </c>
      <c r="AKG563" s="93">
        <f t="shared" si="910"/>
        <v>19031.72</v>
      </c>
      <c r="AKH563" s="93">
        <f t="shared" si="911"/>
        <v>17199.02</v>
      </c>
      <c r="AKI563" s="93">
        <f t="shared" si="912"/>
        <v>16542.78</v>
      </c>
      <c r="AKJ563" s="93">
        <f t="shared" si="913"/>
        <v>0</v>
      </c>
      <c r="AKK563" s="93">
        <f t="shared" si="235"/>
        <v>0</v>
      </c>
      <c r="AKL563" s="93">
        <f t="shared" si="235"/>
        <v>0</v>
      </c>
      <c r="AKM563" s="93">
        <f t="shared" si="914"/>
        <v>0</v>
      </c>
      <c r="AKN563" s="93">
        <f t="shared" si="236"/>
        <v>0</v>
      </c>
      <c r="AKO563" s="93">
        <f t="shared" si="236"/>
        <v>0</v>
      </c>
      <c r="AKP563" s="95"/>
      <c r="AKQ563" s="95"/>
      <c r="AKR563" s="95"/>
      <c r="AKS563" s="93">
        <f t="shared" si="915"/>
        <v>0</v>
      </c>
      <c r="AKT563" s="93">
        <f t="shared" si="916"/>
        <v>0</v>
      </c>
      <c r="AKU563" s="93">
        <f t="shared" si="917"/>
        <v>0</v>
      </c>
      <c r="AKV563" s="93">
        <f t="shared" si="918"/>
        <v>0</v>
      </c>
      <c r="AKW563" s="93">
        <f t="shared" si="919"/>
        <v>0</v>
      </c>
      <c r="AKX563" s="93">
        <f t="shared" si="920"/>
        <v>0</v>
      </c>
      <c r="AKY563" s="93">
        <f t="shared" si="921"/>
        <v>49234.22</v>
      </c>
      <c r="AKZ563" s="93">
        <f t="shared" si="922"/>
        <v>51624.06</v>
      </c>
      <c r="ALA563" s="93">
        <f t="shared" si="923"/>
        <v>54539.94</v>
      </c>
      <c r="ALB563" s="93">
        <f t="shared" si="924"/>
        <v>20108.810000000001</v>
      </c>
      <c r="ALC563" s="93">
        <f t="shared" si="925"/>
        <v>18136.650000000001</v>
      </c>
      <c r="ALD563" s="93">
        <f t="shared" si="926"/>
        <v>17227.990000000002</v>
      </c>
      <c r="ALE563" s="93">
        <f t="shared" si="927"/>
        <v>0</v>
      </c>
      <c r="ALF563" s="93">
        <f t="shared" si="237"/>
        <v>0</v>
      </c>
      <c r="ALG563" s="93">
        <f t="shared" si="237"/>
        <v>0</v>
      </c>
      <c r="ALH563" s="93">
        <f t="shared" si="928"/>
        <v>0</v>
      </c>
      <c r="ALI563" s="93">
        <f t="shared" si="238"/>
        <v>0</v>
      </c>
      <c r="ALJ563" s="93">
        <f t="shared" si="238"/>
        <v>0</v>
      </c>
      <c r="ALK563" s="95"/>
      <c r="ALL563" s="95"/>
      <c r="ALM563" s="95"/>
      <c r="ALN563" s="93">
        <f t="shared" si="929"/>
        <v>0</v>
      </c>
      <c r="ALO563" s="93">
        <f t="shared" si="930"/>
        <v>0</v>
      </c>
      <c r="ALP563" s="93">
        <f t="shared" si="931"/>
        <v>0</v>
      </c>
      <c r="ALQ563" s="93">
        <f t="shared" si="932"/>
        <v>0</v>
      </c>
      <c r="ALR563" s="93">
        <f t="shared" si="933"/>
        <v>0</v>
      </c>
      <c r="ALS563" s="93">
        <f t="shared" si="934"/>
        <v>0</v>
      </c>
      <c r="ALT563" s="93">
        <f t="shared" si="935"/>
        <v>49409.08</v>
      </c>
      <c r="ALU563" s="93">
        <f t="shared" si="936"/>
        <v>52163.09</v>
      </c>
      <c r="ALV563" s="93">
        <f t="shared" si="937"/>
        <v>55495.66</v>
      </c>
      <c r="ALW563" s="93">
        <f t="shared" si="938"/>
        <v>21751.82</v>
      </c>
      <c r="ALX563" s="93">
        <f t="shared" si="939"/>
        <v>19561.82</v>
      </c>
      <c r="ALY563" s="93">
        <f t="shared" si="940"/>
        <v>18556.66</v>
      </c>
      <c r="ALZ563" s="93">
        <f t="shared" si="941"/>
        <v>0</v>
      </c>
      <c r="AMA563" s="93">
        <f t="shared" si="239"/>
        <v>0</v>
      </c>
      <c r="AMB563" s="93">
        <f t="shared" si="239"/>
        <v>0</v>
      </c>
      <c r="AMC563" s="93">
        <f t="shared" si="942"/>
        <v>0</v>
      </c>
      <c r="AMD563" s="93">
        <f t="shared" si="240"/>
        <v>0</v>
      </c>
      <c r="AME563" s="93">
        <f t="shared" si="240"/>
        <v>0</v>
      </c>
      <c r="AMF563" s="95"/>
      <c r="AMG563" s="95"/>
      <c r="AMH563" s="95"/>
      <c r="AMI563" s="93">
        <f t="shared" si="943"/>
        <v>0</v>
      </c>
      <c r="AMJ563" s="93">
        <f t="shared" si="944"/>
        <v>0</v>
      </c>
      <c r="AMK563" s="93">
        <f t="shared" si="945"/>
        <v>0</v>
      </c>
      <c r="AML563" s="93">
        <f t="shared" si="946"/>
        <v>0</v>
      </c>
      <c r="AMM563" s="93">
        <f t="shared" si="947"/>
        <v>0</v>
      </c>
      <c r="AMN563" s="93">
        <f t="shared" si="948"/>
        <v>0</v>
      </c>
      <c r="AMO563" s="93">
        <f t="shared" si="949"/>
        <v>49376.68</v>
      </c>
      <c r="AMP563" s="93">
        <f t="shared" si="950"/>
        <v>52062.59</v>
      </c>
      <c r="AMQ563" s="93">
        <f t="shared" si="951"/>
        <v>55320.83</v>
      </c>
      <c r="AMR563" s="93">
        <f t="shared" si="952"/>
        <v>18566.27</v>
      </c>
      <c r="AMS563" s="93">
        <f t="shared" si="953"/>
        <v>16764.36</v>
      </c>
      <c r="AMT563" s="93">
        <f t="shared" si="954"/>
        <v>15945.86</v>
      </c>
      <c r="AMU563" s="93">
        <f t="shared" si="955"/>
        <v>0</v>
      </c>
      <c r="AMV563" s="93">
        <f t="shared" si="241"/>
        <v>0</v>
      </c>
      <c r="AMW563" s="93">
        <f t="shared" si="241"/>
        <v>0</v>
      </c>
      <c r="AMX563" s="93">
        <f t="shared" si="956"/>
        <v>0</v>
      </c>
      <c r="AMY563" s="93">
        <f t="shared" si="242"/>
        <v>0</v>
      </c>
      <c r="AMZ563" s="93">
        <f t="shared" si="242"/>
        <v>0</v>
      </c>
      <c r="ANA563" s="95">
        <v>39</v>
      </c>
      <c r="ANB563" s="95">
        <v>39</v>
      </c>
      <c r="ANC563" s="95">
        <v>39</v>
      </c>
      <c r="AND563" s="93">
        <f t="shared" si="957"/>
        <v>1921491</v>
      </c>
      <c r="ANE563" s="93">
        <f t="shared" si="958"/>
        <v>1939548</v>
      </c>
      <c r="ANF563" s="93">
        <f t="shared" si="959"/>
        <v>1968096</v>
      </c>
      <c r="ANG563" s="93">
        <f t="shared" si="960"/>
        <v>1697682.09</v>
      </c>
      <c r="ANH563" s="93">
        <f t="shared" si="961"/>
        <v>1723695.09</v>
      </c>
      <c r="ANI563" s="93">
        <f t="shared" si="962"/>
        <v>1754661.09</v>
      </c>
      <c r="ANJ563" s="93">
        <f t="shared" si="963"/>
        <v>49907.32</v>
      </c>
      <c r="ANK563" s="93">
        <f t="shared" si="964"/>
        <v>53693.97</v>
      </c>
      <c r="ANL563" s="93">
        <f t="shared" si="965"/>
        <v>58212.11</v>
      </c>
      <c r="ANM563" s="93">
        <f t="shared" si="966"/>
        <v>47740.87</v>
      </c>
      <c r="ANN563" s="93">
        <f t="shared" si="967"/>
        <v>43106.78</v>
      </c>
      <c r="ANO563" s="93">
        <f t="shared" si="968"/>
        <v>42195.09</v>
      </c>
      <c r="ANP563" s="93">
        <f t="shared" si="969"/>
        <v>1946385.48</v>
      </c>
      <c r="ANQ563" s="93">
        <f t="shared" si="243"/>
        <v>2094064.83</v>
      </c>
      <c r="ANR563" s="93">
        <f t="shared" si="243"/>
        <v>2270272.29</v>
      </c>
      <c r="ANS563" s="93">
        <f t="shared" si="970"/>
        <v>1861893.93</v>
      </c>
      <c r="ANT563" s="93">
        <f t="shared" si="244"/>
        <v>1681164.42</v>
      </c>
      <c r="ANU563" s="93">
        <f t="shared" si="244"/>
        <v>1645608.51</v>
      </c>
      <c r="ANV563" s="95"/>
      <c r="ANW563" s="95"/>
      <c r="ANX563" s="95"/>
      <c r="ANY563" s="93">
        <f t="shared" si="971"/>
        <v>0</v>
      </c>
      <c r="ANZ563" s="93">
        <f t="shared" si="972"/>
        <v>0</v>
      </c>
      <c r="AOA563" s="93">
        <f t="shared" si="973"/>
        <v>0</v>
      </c>
      <c r="AOB563" s="93">
        <f t="shared" si="974"/>
        <v>0</v>
      </c>
      <c r="AOC563" s="93">
        <f t="shared" si="975"/>
        <v>0</v>
      </c>
      <c r="AOD563" s="93">
        <f t="shared" si="976"/>
        <v>0</v>
      </c>
      <c r="AOE563" s="93">
        <f t="shared" si="977"/>
        <v>49497.9</v>
      </c>
      <c r="AOF563" s="93">
        <f t="shared" si="978"/>
        <v>52435.16</v>
      </c>
      <c r="AOG563" s="93">
        <f t="shared" si="979"/>
        <v>55980.46</v>
      </c>
      <c r="AOH563" s="93">
        <f t="shared" si="980"/>
        <v>19079.07</v>
      </c>
      <c r="AOI563" s="93">
        <f t="shared" si="981"/>
        <v>17186.419999999998</v>
      </c>
      <c r="AOJ563" s="93">
        <f t="shared" si="982"/>
        <v>16368.39</v>
      </c>
      <c r="AOK563" s="93">
        <f t="shared" si="983"/>
        <v>0</v>
      </c>
      <c r="AOL563" s="93">
        <f t="shared" si="245"/>
        <v>0</v>
      </c>
      <c r="AOM563" s="93">
        <f t="shared" si="245"/>
        <v>0</v>
      </c>
      <c r="AON563" s="93">
        <f t="shared" si="984"/>
        <v>0</v>
      </c>
      <c r="AOO563" s="93">
        <f t="shared" si="246"/>
        <v>0</v>
      </c>
      <c r="AOP563" s="93">
        <f t="shared" si="246"/>
        <v>0</v>
      </c>
      <c r="AOQ563" s="95"/>
      <c r="AOR563" s="95"/>
      <c r="AOS563" s="95"/>
      <c r="AOT563" s="93">
        <f t="shared" si="985"/>
        <v>0</v>
      </c>
      <c r="AOU563" s="93">
        <f t="shared" si="986"/>
        <v>0</v>
      </c>
      <c r="AOV563" s="93">
        <f t="shared" si="987"/>
        <v>0</v>
      </c>
      <c r="AOW563" s="93">
        <f t="shared" si="988"/>
        <v>0</v>
      </c>
      <c r="AOX563" s="93">
        <f t="shared" si="989"/>
        <v>0</v>
      </c>
      <c r="AOY563" s="93">
        <f t="shared" si="990"/>
        <v>0</v>
      </c>
      <c r="AOZ563" s="93">
        <f t="shared" si="991"/>
        <v>49348.800000000003</v>
      </c>
      <c r="APA563" s="93">
        <f t="shared" si="992"/>
        <v>51977.13</v>
      </c>
      <c r="APB563" s="93">
        <f t="shared" si="993"/>
        <v>55166.94</v>
      </c>
      <c r="APC563" s="93">
        <f t="shared" si="994"/>
        <v>21335.33</v>
      </c>
      <c r="APD563" s="93">
        <f t="shared" si="995"/>
        <v>19145.07</v>
      </c>
      <c r="APE563" s="93">
        <f t="shared" si="996"/>
        <v>18075.54</v>
      </c>
      <c r="APF563" s="93">
        <f t="shared" si="997"/>
        <v>0</v>
      </c>
      <c r="APG563" s="93">
        <f t="shared" si="247"/>
        <v>0</v>
      </c>
      <c r="APH563" s="93">
        <f t="shared" si="247"/>
        <v>0</v>
      </c>
      <c r="API563" s="93">
        <f t="shared" si="998"/>
        <v>0</v>
      </c>
      <c r="APJ563" s="93">
        <f t="shared" si="248"/>
        <v>0</v>
      </c>
      <c r="APK563" s="93">
        <f t="shared" si="248"/>
        <v>0</v>
      </c>
      <c r="APL563" s="95"/>
      <c r="APM563" s="95"/>
      <c r="APN563" s="95"/>
      <c r="APO563" s="93">
        <f t="shared" si="999"/>
        <v>0</v>
      </c>
      <c r="APP563" s="93">
        <f t="shared" si="1000"/>
        <v>0</v>
      </c>
      <c r="APQ563" s="93">
        <f t="shared" si="1001"/>
        <v>0</v>
      </c>
      <c r="APR563" s="93">
        <f t="shared" si="1002"/>
        <v>0</v>
      </c>
      <c r="APS563" s="93">
        <f t="shared" si="1003"/>
        <v>0</v>
      </c>
      <c r="APT563" s="93">
        <f t="shared" si="1004"/>
        <v>0</v>
      </c>
      <c r="APU563" s="93">
        <f t="shared" si="1005"/>
        <v>49226.83</v>
      </c>
      <c r="APV563" s="93">
        <f t="shared" si="1006"/>
        <v>51602.62</v>
      </c>
      <c r="APW563" s="93">
        <f t="shared" si="1007"/>
        <v>54502.5</v>
      </c>
      <c r="APX563" s="93">
        <f t="shared" si="1008"/>
        <v>19121.91</v>
      </c>
      <c r="APY563" s="93">
        <f t="shared" si="1009"/>
        <v>17247.259999999998</v>
      </c>
      <c r="APZ563" s="93">
        <f t="shared" si="1010"/>
        <v>16430.96</v>
      </c>
      <c r="AQA563" s="93">
        <f t="shared" si="1011"/>
        <v>0</v>
      </c>
      <c r="AQB563" s="93">
        <f t="shared" si="249"/>
        <v>0</v>
      </c>
      <c r="AQC563" s="93">
        <f t="shared" si="249"/>
        <v>0</v>
      </c>
      <c r="AQD563" s="93">
        <f t="shared" si="1012"/>
        <v>0</v>
      </c>
      <c r="AQE563" s="93">
        <f t="shared" si="250"/>
        <v>0</v>
      </c>
      <c r="AQF563" s="93">
        <f t="shared" si="250"/>
        <v>0</v>
      </c>
      <c r="AQG563" s="95"/>
      <c r="AQH563" s="95"/>
      <c r="AQI563" s="95"/>
      <c r="AQJ563" s="93">
        <f t="shared" si="1013"/>
        <v>0</v>
      </c>
      <c r="AQK563" s="93">
        <f t="shared" si="1014"/>
        <v>0</v>
      </c>
      <c r="AQL563" s="93">
        <f t="shared" si="1015"/>
        <v>0</v>
      </c>
      <c r="AQM563" s="93">
        <f t="shared" si="1016"/>
        <v>0</v>
      </c>
      <c r="AQN563" s="93">
        <f t="shared" si="1017"/>
        <v>0</v>
      </c>
      <c r="AQO563" s="93">
        <f t="shared" si="1018"/>
        <v>0</v>
      </c>
      <c r="AQP563" s="93">
        <f t="shared" si="1019"/>
        <v>49458.53</v>
      </c>
      <c r="AQQ563" s="93">
        <f t="shared" si="1020"/>
        <v>52314.54</v>
      </c>
      <c r="AQR563" s="93">
        <f t="shared" si="1021"/>
        <v>55767.69</v>
      </c>
      <c r="AQS563" s="93">
        <f t="shared" si="1022"/>
        <v>17808.89</v>
      </c>
      <c r="AQT563" s="93">
        <f t="shared" si="1023"/>
        <v>16261.54</v>
      </c>
      <c r="AQU563" s="93">
        <f t="shared" si="1024"/>
        <v>15632.75</v>
      </c>
      <c r="AQV563" s="93">
        <f t="shared" si="1025"/>
        <v>0</v>
      </c>
      <c r="AQW563" s="93">
        <f t="shared" si="251"/>
        <v>0</v>
      </c>
      <c r="AQX563" s="93">
        <f t="shared" si="251"/>
        <v>0</v>
      </c>
      <c r="AQY563" s="93">
        <f t="shared" si="1026"/>
        <v>0</v>
      </c>
      <c r="AQZ563" s="93">
        <f t="shared" si="252"/>
        <v>0</v>
      </c>
      <c r="ARA563" s="93">
        <f t="shared" si="252"/>
        <v>0</v>
      </c>
      <c r="ARB563" s="95"/>
      <c r="ARC563" s="95"/>
      <c r="ARD563" s="95"/>
      <c r="ARE563" s="93">
        <f t="shared" si="1027"/>
        <v>0</v>
      </c>
      <c r="ARF563" s="93">
        <f t="shared" si="1028"/>
        <v>0</v>
      </c>
      <c r="ARG563" s="93">
        <f t="shared" si="1029"/>
        <v>0</v>
      </c>
      <c r="ARH563" s="93">
        <f t="shared" si="1030"/>
        <v>0</v>
      </c>
      <c r="ARI563" s="93">
        <f t="shared" si="1031"/>
        <v>0</v>
      </c>
      <c r="ARJ563" s="93">
        <f t="shared" si="1032"/>
        <v>0</v>
      </c>
      <c r="ARK563" s="93">
        <f t="shared" si="1033"/>
        <v>49167.86</v>
      </c>
      <c r="ARL563" s="93">
        <f t="shared" si="1034"/>
        <v>51418.9</v>
      </c>
      <c r="ARM563" s="93">
        <f t="shared" si="1035"/>
        <v>54177.03</v>
      </c>
      <c r="ARN563" s="93">
        <f t="shared" si="1036"/>
        <v>17426.63</v>
      </c>
      <c r="ARO563" s="93">
        <f t="shared" si="1037"/>
        <v>15735.89</v>
      </c>
      <c r="ARP563" s="93">
        <f t="shared" si="1038"/>
        <v>14933.2</v>
      </c>
      <c r="ARQ563" s="93">
        <f t="shared" si="1039"/>
        <v>0</v>
      </c>
      <c r="ARR563" s="93">
        <f t="shared" si="253"/>
        <v>0</v>
      </c>
      <c r="ARS563" s="93">
        <f t="shared" si="253"/>
        <v>0</v>
      </c>
      <c r="ART563" s="93">
        <f t="shared" si="1040"/>
        <v>0</v>
      </c>
      <c r="ARU563" s="93">
        <f t="shared" si="254"/>
        <v>0</v>
      </c>
      <c r="ARV563" s="93">
        <f t="shared" si="254"/>
        <v>0</v>
      </c>
      <c r="ARW563" s="95"/>
      <c r="ARX563" s="95"/>
      <c r="ARY563" s="95"/>
      <c r="ARZ563" s="93">
        <f t="shared" si="1041"/>
        <v>0</v>
      </c>
      <c r="ASA563" s="93">
        <f t="shared" si="1042"/>
        <v>0</v>
      </c>
      <c r="ASB563" s="93">
        <f t="shared" si="1043"/>
        <v>0</v>
      </c>
      <c r="ASC563" s="93">
        <f t="shared" si="1044"/>
        <v>0</v>
      </c>
      <c r="ASD563" s="93">
        <f t="shared" si="1045"/>
        <v>0</v>
      </c>
      <c r="ASE563" s="93">
        <f t="shared" si="1046"/>
        <v>0</v>
      </c>
      <c r="ASF563" s="93">
        <f t="shared" si="1047"/>
        <v>49236.79</v>
      </c>
      <c r="ASG563" s="93">
        <f t="shared" si="1048"/>
        <v>51633.08</v>
      </c>
      <c r="ASH563" s="93">
        <f t="shared" si="1049"/>
        <v>54556.49</v>
      </c>
      <c r="ASI563" s="93">
        <f t="shared" si="1050"/>
        <v>19827.23</v>
      </c>
      <c r="ASJ563" s="93">
        <f t="shared" si="1051"/>
        <v>17814.97</v>
      </c>
      <c r="ASK563" s="93">
        <f t="shared" si="1052"/>
        <v>16772.5</v>
      </c>
      <c r="ASL563" s="93">
        <f t="shared" si="1053"/>
        <v>0</v>
      </c>
      <c r="ASM563" s="93">
        <f t="shared" si="255"/>
        <v>0</v>
      </c>
      <c r="ASN563" s="93">
        <f t="shared" si="255"/>
        <v>0</v>
      </c>
      <c r="ASO563" s="93">
        <f t="shared" si="1054"/>
        <v>0</v>
      </c>
      <c r="ASP563" s="93">
        <f t="shared" si="256"/>
        <v>0</v>
      </c>
      <c r="ASQ563" s="93">
        <f t="shared" si="256"/>
        <v>0</v>
      </c>
      <c r="ASR563" s="95"/>
      <c r="ASS563" s="95"/>
      <c r="AST563" s="95"/>
      <c r="ASU563" s="93">
        <f t="shared" si="1055"/>
        <v>0</v>
      </c>
      <c r="ASV563" s="93">
        <f t="shared" si="1056"/>
        <v>0</v>
      </c>
      <c r="ASW563" s="93">
        <f t="shared" si="1057"/>
        <v>0</v>
      </c>
      <c r="ASX563" s="93">
        <f t="shared" si="1058"/>
        <v>0</v>
      </c>
      <c r="ASY563" s="93">
        <f t="shared" si="1059"/>
        <v>0</v>
      </c>
      <c r="ASZ563" s="93">
        <f t="shared" si="1060"/>
        <v>0</v>
      </c>
      <c r="ATA563" s="93">
        <f t="shared" si="1061"/>
        <v>49289.06</v>
      </c>
      <c r="ATB563" s="93">
        <f t="shared" si="1062"/>
        <v>51793.99</v>
      </c>
      <c r="ATC563" s="93">
        <f t="shared" si="1063"/>
        <v>54843.99</v>
      </c>
      <c r="ATD563" s="93">
        <f t="shared" si="1064"/>
        <v>16777.63</v>
      </c>
      <c r="ATE563" s="93">
        <f t="shared" si="1065"/>
        <v>15271.74</v>
      </c>
      <c r="ATF563" s="93">
        <f t="shared" si="1066"/>
        <v>14520.17</v>
      </c>
      <c r="ATG563" s="93">
        <f t="shared" si="1067"/>
        <v>0</v>
      </c>
      <c r="ATH563" s="93">
        <f t="shared" si="257"/>
        <v>0</v>
      </c>
      <c r="ATI563" s="93">
        <f t="shared" si="257"/>
        <v>0</v>
      </c>
      <c r="ATJ563" s="93">
        <f t="shared" si="1068"/>
        <v>0</v>
      </c>
      <c r="ATK563" s="93">
        <f t="shared" si="258"/>
        <v>0</v>
      </c>
      <c r="ATL563" s="93">
        <f t="shared" si="258"/>
        <v>0</v>
      </c>
      <c r="ATM563" s="95"/>
      <c r="ATN563" s="95"/>
      <c r="ATO563" s="95"/>
      <c r="ATP563" s="93">
        <f t="shared" si="1069"/>
        <v>0</v>
      </c>
      <c r="ATQ563" s="93">
        <f t="shared" si="1070"/>
        <v>0</v>
      </c>
      <c r="ATR563" s="93">
        <f t="shared" si="1071"/>
        <v>0</v>
      </c>
      <c r="ATS563" s="93">
        <f t="shared" si="1072"/>
        <v>0</v>
      </c>
      <c r="ATT563" s="93">
        <f t="shared" si="1073"/>
        <v>0</v>
      </c>
      <c r="ATU563" s="93">
        <f t="shared" si="1074"/>
        <v>0</v>
      </c>
      <c r="ATV563" s="93">
        <f t="shared" si="1075"/>
        <v>49272.43</v>
      </c>
      <c r="ATW563" s="93">
        <f t="shared" si="1076"/>
        <v>51742.61</v>
      </c>
      <c r="ATX563" s="93">
        <f t="shared" si="1077"/>
        <v>54751.63</v>
      </c>
      <c r="ATY563" s="93">
        <f t="shared" si="1078"/>
        <v>19021.64</v>
      </c>
      <c r="ATZ563" s="93">
        <f t="shared" si="1079"/>
        <v>17064.490000000002</v>
      </c>
      <c r="AUA563" s="93">
        <f t="shared" si="1080"/>
        <v>16072.76</v>
      </c>
      <c r="AUB563" s="93">
        <f t="shared" si="1081"/>
        <v>0</v>
      </c>
      <c r="AUC563" s="93">
        <f t="shared" si="259"/>
        <v>0</v>
      </c>
      <c r="AUD563" s="93">
        <f t="shared" si="259"/>
        <v>0</v>
      </c>
      <c r="AUE563" s="93">
        <f t="shared" si="1082"/>
        <v>0</v>
      </c>
      <c r="AUF563" s="93">
        <f t="shared" si="260"/>
        <v>0</v>
      </c>
      <c r="AUG563" s="93">
        <f t="shared" si="260"/>
        <v>0</v>
      </c>
      <c r="AUH563" s="95"/>
      <c r="AUI563" s="95"/>
      <c r="AUJ563" s="95"/>
      <c r="AUK563" s="93">
        <f t="shared" si="1083"/>
        <v>0</v>
      </c>
      <c r="AUL563" s="93">
        <f t="shared" si="1084"/>
        <v>0</v>
      </c>
      <c r="AUM563" s="93">
        <f t="shared" si="1085"/>
        <v>0</v>
      </c>
      <c r="AUN563" s="93">
        <f t="shared" si="1086"/>
        <v>0</v>
      </c>
      <c r="AUO563" s="93">
        <f t="shared" si="1087"/>
        <v>0</v>
      </c>
      <c r="AUP563" s="93">
        <f t="shared" si="1088"/>
        <v>0</v>
      </c>
      <c r="AUQ563" s="93">
        <f t="shared" si="1089"/>
        <v>49259.35</v>
      </c>
      <c r="AUR563" s="93">
        <f t="shared" si="1090"/>
        <v>51707.26</v>
      </c>
      <c r="AUS563" s="93">
        <f t="shared" si="1091"/>
        <v>54690.42</v>
      </c>
      <c r="AUT563" s="93">
        <f t="shared" si="1092"/>
        <v>19130.13</v>
      </c>
      <c r="AUU563" s="93">
        <f t="shared" si="1093"/>
        <v>17235</v>
      </c>
      <c r="AUV563" s="93">
        <f t="shared" si="1094"/>
        <v>16390.68</v>
      </c>
      <c r="AUW563" s="93">
        <f t="shared" si="1095"/>
        <v>0</v>
      </c>
      <c r="AUX563" s="93">
        <f t="shared" si="261"/>
        <v>0</v>
      </c>
      <c r="AUY563" s="93">
        <f t="shared" si="261"/>
        <v>0</v>
      </c>
      <c r="AUZ563" s="93">
        <f t="shared" si="1096"/>
        <v>0</v>
      </c>
      <c r="AVA563" s="93">
        <f t="shared" si="262"/>
        <v>0</v>
      </c>
      <c r="AVB563" s="93">
        <f t="shared" si="262"/>
        <v>0</v>
      </c>
      <c r="AVC563" s="127">
        <f t="shared" si="1097"/>
        <v>145</v>
      </c>
      <c r="AVD563" s="127">
        <f t="shared" si="263"/>
        <v>145</v>
      </c>
      <c r="AVE563" s="127">
        <f t="shared" si="263"/>
        <v>145</v>
      </c>
      <c r="AVF563" s="93">
        <f t="shared" si="263"/>
        <v>7144005</v>
      </c>
      <c r="AVG563" s="93">
        <f t="shared" si="263"/>
        <v>7211140</v>
      </c>
      <c r="AVH563" s="93">
        <f t="shared" si="263"/>
        <v>7317280</v>
      </c>
      <c r="AVI563" s="93">
        <f t="shared" si="263"/>
        <v>6311894.9500000002</v>
      </c>
      <c r="AVJ563" s="93">
        <f t="shared" si="263"/>
        <v>6408609.9500000002</v>
      </c>
      <c r="AVK563" s="93">
        <f t="shared" si="263"/>
        <v>6523739.9500000002</v>
      </c>
      <c r="AVL563" s="93"/>
      <c r="AVM563" s="93"/>
      <c r="AVN563" s="93"/>
      <c r="AVO563" s="93"/>
      <c r="AVP563" s="93"/>
      <c r="AVQ563" s="93"/>
      <c r="AVR563" s="93">
        <f t="shared" si="264"/>
        <v>7171872.54</v>
      </c>
      <c r="AVS563" s="93">
        <f t="shared" si="264"/>
        <v>7586711.1699999999</v>
      </c>
      <c r="AVT563" s="93">
        <f t="shared" si="264"/>
        <v>8087977.4500000002</v>
      </c>
      <c r="AVU563" s="93">
        <f t="shared" si="264"/>
        <v>4571423.93</v>
      </c>
      <c r="AVV563" s="93">
        <f t="shared" si="264"/>
        <v>4114598.92</v>
      </c>
      <c r="AVW563" s="93">
        <f t="shared" si="264"/>
        <v>3987613.87</v>
      </c>
    </row>
    <row r="564" spans="1:1271" ht="39" customHeight="1">
      <c r="A564" s="444" t="s">
        <v>408</v>
      </c>
      <c r="B564" s="12" t="s">
        <v>424</v>
      </c>
      <c r="C564" s="5"/>
      <c r="D564" s="541"/>
      <c r="E564" s="521"/>
      <c r="F564" s="101">
        <f t="shared" si="265"/>
        <v>49269</v>
      </c>
      <c r="G564" s="101">
        <f t="shared" si="265"/>
        <v>49732</v>
      </c>
      <c r="H564" s="101">
        <f t="shared" si="265"/>
        <v>50464</v>
      </c>
      <c r="I564" s="93">
        <f t="shared" si="266"/>
        <v>43531.17</v>
      </c>
      <c r="J564" s="93">
        <f t="shared" si="266"/>
        <v>44198.17</v>
      </c>
      <c r="K564" s="93">
        <f t="shared" si="266"/>
        <v>44992.17</v>
      </c>
      <c r="L564" s="95"/>
      <c r="M564" s="95"/>
      <c r="N564" s="95"/>
      <c r="O564" s="93">
        <f t="shared" si="267"/>
        <v>0</v>
      </c>
      <c r="P564" s="93">
        <f t="shared" si="268"/>
        <v>0</v>
      </c>
      <c r="Q564" s="93">
        <f t="shared" si="269"/>
        <v>0</v>
      </c>
      <c r="R564" s="93">
        <f t="shared" si="270"/>
        <v>0</v>
      </c>
      <c r="S564" s="93">
        <f t="shared" si="271"/>
        <v>0</v>
      </c>
      <c r="T564" s="93">
        <f t="shared" si="272"/>
        <v>0</v>
      </c>
      <c r="U564" s="93">
        <f t="shared" si="273"/>
        <v>49502.04</v>
      </c>
      <c r="V564" s="93">
        <f t="shared" si="274"/>
        <v>52448.69</v>
      </c>
      <c r="W564" s="93">
        <f t="shared" si="275"/>
        <v>56003.41</v>
      </c>
      <c r="X564" s="93">
        <f t="shared" si="276"/>
        <v>22194.42</v>
      </c>
      <c r="Y564" s="93">
        <f t="shared" si="277"/>
        <v>20052.740000000002</v>
      </c>
      <c r="Z564" s="93">
        <f t="shared" si="278"/>
        <v>18853.25</v>
      </c>
      <c r="AA564" s="93">
        <f t="shared" si="279"/>
        <v>0</v>
      </c>
      <c r="AB564" s="93">
        <f t="shared" si="142"/>
        <v>0</v>
      </c>
      <c r="AC564" s="93">
        <f t="shared" si="142"/>
        <v>0</v>
      </c>
      <c r="AD564" s="93">
        <f t="shared" si="280"/>
        <v>0</v>
      </c>
      <c r="AE564" s="93">
        <f t="shared" si="143"/>
        <v>0</v>
      </c>
      <c r="AF564" s="93">
        <f t="shared" si="143"/>
        <v>0</v>
      </c>
      <c r="AG564" s="95">
        <v>27</v>
      </c>
      <c r="AH564" s="95">
        <v>27</v>
      </c>
      <c r="AI564" s="95">
        <v>27</v>
      </c>
      <c r="AJ564" s="93">
        <f t="shared" si="281"/>
        <v>1330263</v>
      </c>
      <c r="AK564" s="93">
        <f t="shared" si="282"/>
        <v>1342764</v>
      </c>
      <c r="AL564" s="93">
        <f t="shared" si="283"/>
        <v>1362528</v>
      </c>
      <c r="AM564" s="93">
        <f t="shared" si="284"/>
        <v>1175341.5900000001</v>
      </c>
      <c r="AN564" s="93">
        <f t="shared" si="285"/>
        <v>1193350.5900000001</v>
      </c>
      <c r="AO564" s="93">
        <f t="shared" si="286"/>
        <v>1214788.5900000001</v>
      </c>
      <c r="AP564" s="93">
        <f t="shared" si="287"/>
        <v>49453.36</v>
      </c>
      <c r="AQ564" s="93">
        <f t="shared" si="288"/>
        <v>52298.58</v>
      </c>
      <c r="AR564" s="93">
        <f t="shared" si="289"/>
        <v>55738.35</v>
      </c>
      <c r="AS564" s="93">
        <f t="shared" si="290"/>
        <v>20530.45</v>
      </c>
      <c r="AT564" s="93">
        <f t="shared" si="291"/>
        <v>18722.830000000002</v>
      </c>
      <c r="AU564" s="93">
        <f t="shared" si="292"/>
        <v>18028.740000000002</v>
      </c>
      <c r="AV564" s="93">
        <f t="shared" si="293"/>
        <v>1335240.72</v>
      </c>
      <c r="AW564" s="93">
        <f t="shared" si="144"/>
        <v>1412061.66</v>
      </c>
      <c r="AX564" s="93">
        <f t="shared" si="144"/>
        <v>1504935.45</v>
      </c>
      <c r="AY564" s="93">
        <f t="shared" si="294"/>
        <v>554322.15</v>
      </c>
      <c r="AZ564" s="93">
        <f t="shared" si="145"/>
        <v>505516.41</v>
      </c>
      <c r="BA564" s="93">
        <f t="shared" si="145"/>
        <v>486775.98</v>
      </c>
      <c r="BB564" s="95"/>
      <c r="BC564" s="95"/>
      <c r="BD564" s="95"/>
      <c r="BE564" s="93">
        <f t="shared" si="295"/>
        <v>0</v>
      </c>
      <c r="BF564" s="93">
        <f t="shared" si="296"/>
        <v>0</v>
      </c>
      <c r="BG564" s="93">
        <f t="shared" si="297"/>
        <v>0</v>
      </c>
      <c r="BH564" s="93">
        <f t="shared" si="298"/>
        <v>0</v>
      </c>
      <c r="BI564" s="93">
        <f t="shared" si="299"/>
        <v>0</v>
      </c>
      <c r="BJ564" s="93">
        <f t="shared" si="300"/>
        <v>0</v>
      </c>
      <c r="BK564" s="93">
        <f t="shared" si="301"/>
        <v>49520.65</v>
      </c>
      <c r="BL564" s="93">
        <f t="shared" si="302"/>
        <v>52506.16</v>
      </c>
      <c r="BM564" s="93">
        <f t="shared" si="303"/>
        <v>56104.35</v>
      </c>
      <c r="BN564" s="93">
        <f t="shared" si="304"/>
        <v>20230.23</v>
      </c>
      <c r="BO564" s="93">
        <f t="shared" si="305"/>
        <v>18189.63</v>
      </c>
      <c r="BP564" s="93">
        <f t="shared" si="306"/>
        <v>17004.580000000002</v>
      </c>
      <c r="BQ564" s="93">
        <f t="shared" si="307"/>
        <v>0</v>
      </c>
      <c r="BR564" s="93">
        <f t="shared" si="146"/>
        <v>0</v>
      </c>
      <c r="BS564" s="93">
        <f t="shared" si="146"/>
        <v>0</v>
      </c>
      <c r="BT564" s="93">
        <f t="shared" si="308"/>
        <v>0</v>
      </c>
      <c r="BU564" s="93">
        <f t="shared" si="147"/>
        <v>0</v>
      </c>
      <c r="BV564" s="93">
        <f t="shared" si="147"/>
        <v>0</v>
      </c>
      <c r="BW564" s="95"/>
      <c r="BX564" s="95"/>
      <c r="BY564" s="95"/>
      <c r="BZ564" s="93">
        <f t="shared" si="309"/>
        <v>0</v>
      </c>
      <c r="CA564" s="93">
        <f t="shared" si="310"/>
        <v>0</v>
      </c>
      <c r="CB564" s="93">
        <f t="shared" si="311"/>
        <v>0</v>
      </c>
      <c r="CC564" s="93">
        <f t="shared" si="312"/>
        <v>0</v>
      </c>
      <c r="CD564" s="93">
        <f t="shared" si="313"/>
        <v>0</v>
      </c>
      <c r="CE564" s="93">
        <f t="shared" si="314"/>
        <v>0</v>
      </c>
      <c r="CF564" s="93">
        <f t="shared" si="315"/>
        <v>0</v>
      </c>
      <c r="CG564" s="93">
        <f t="shared" si="316"/>
        <v>0</v>
      </c>
      <c r="CH564" s="93">
        <f t="shared" si="317"/>
        <v>0</v>
      </c>
      <c r="CI564" s="93">
        <f t="shared" si="318"/>
        <v>0</v>
      </c>
      <c r="CJ564" s="93">
        <f t="shared" si="319"/>
        <v>0</v>
      </c>
      <c r="CK564" s="93">
        <f t="shared" si="320"/>
        <v>0</v>
      </c>
      <c r="CL564" s="93">
        <f t="shared" si="321"/>
        <v>0</v>
      </c>
      <c r="CM564" s="93">
        <f t="shared" si="148"/>
        <v>0</v>
      </c>
      <c r="CN564" s="93">
        <f t="shared" si="148"/>
        <v>0</v>
      </c>
      <c r="CO564" s="93">
        <f t="shared" si="322"/>
        <v>0</v>
      </c>
      <c r="CP564" s="93">
        <f t="shared" si="149"/>
        <v>0</v>
      </c>
      <c r="CQ564" s="93">
        <f t="shared" si="149"/>
        <v>0</v>
      </c>
      <c r="CR564" s="95"/>
      <c r="CS564" s="95"/>
      <c r="CT564" s="95"/>
      <c r="CU564" s="93">
        <f t="shared" si="323"/>
        <v>0</v>
      </c>
      <c r="CV564" s="93">
        <f t="shared" si="324"/>
        <v>0</v>
      </c>
      <c r="CW564" s="93">
        <f t="shared" si="325"/>
        <v>0</v>
      </c>
      <c r="CX564" s="93">
        <f t="shared" si="326"/>
        <v>0</v>
      </c>
      <c r="CY564" s="93">
        <f t="shared" si="327"/>
        <v>0</v>
      </c>
      <c r="CZ564" s="93">
        <f t="shared" si="328"/>
        <v>0</v>
      </c>
      <c r="DA564" s="93">
        <f t="shared" si="329"/>
        <v>49258.78</v>
      </c>
      <c r="DB564" s="93">
        <f t="shared" si="330"/>
        <v>51701.53</v>
      </c>
      <c r="DC564" s="93">
        <f t="shared" si="331"/>
        <v>54677.86</v>
      </c>
      <c r="DD564" s="93">
        <f t="shared" si="332"/>
        <v>23807.42</v>
      </c>
      <c r="DE564" s="93">
        <f t="shared" si="333"/>
        <v>21509.119999999999</v>
      </c>
      <c r="DF564" s="93">
        <f t="shared" si="334"/>
        <v>20608.919999999998</v>
      </c>
      <c r="DG564" s="93">
        <f t="shared" si="335"/>
        <v>0</v>
      </c>
      <c r="DH564" s="93">
        <f t="shared" si="150"/>
        <v>0</v>
      </c>
      <c r="DI564" s="93">
        <f t="shared" si="150"/>
        <v>0</v>
      </c>
      <c r="DJ564" s="93">
        <f t="shared" si="336"/>
        <v>0</v>
      </c>
      <c r="DK564" s="93">
        <f t="shared" si="151"/>
        <v>0</v>
      </c>
      <c r="DL564" s="93">
        <f t="shared" si="151"/>
        <v>0</v>
      </c>
      <c r="DM564" s="95">
        <v>23</v>
      </c>
      <c r="DN564" s="95">
        <v>23</v>
      </c>
      <c r="DO564" s="95">
        <v>23</v>
      </c>
      <c r="DP564" s="93">
        <f t="shared" si="337"/>
        <v>1133187</v>
      </c>
      <c r="DQ564" s="93">
        <f t="shared" si="338"/>
        <v>1143836</v>
      </c>
      <c r="DR564" s="93">
        <f t="shared" si="339"/>
        <v>1160672</v>
      </c>
      <c r="DS564" s="93">
        <f t="shared" si="340"/>
        <v>1001216.91</v>
      </c>
      <c r="DT564" s="93">
        <f t="shared" si="341"/>
        <v>1016557.91</v>
      </c>
      <c r="DU564" s="93">
        <f t="shared" si="342"/>
        <v>1034819.91</v>
      </c>
      <c r="DV564" s="93">
        <f t="shared" si="343"/>
        <v>49490.73</v>
      </c>
      <c r="DW564" s="93">
        <f t="shared" si="344"/>
        <v>52415.89</v>
      </c>
      <c r="DX564" s="93">
        <f t="shared" si="345"/>
        <v>55944.37</v>
      </c>
      <c r="DY564" s="93">
        <f t="shared" si="346"/>
        <v>25546.61</v>
      </c>
      <c r="DZ564" s="93">
        <f t="shared" si="347"/>
        <v>22748.95</v>
      </c>
      <c r="EA564" s="93">
        <f t="shared" si="348"/>
        <v>21962.86</v>
      </c>
      <c r="EB564" s="93">
        <f t="shared" si="349"/>
        <v>1138286.79</v>
      </c>
      <c r="EC564" s="93">
        <f t="shared" si="152"/>
        <v>1205565.47</v>
      </c>
      <c r="ED564" s="93">
        <f t="shared" si="152"/>
        <v>1286720.51</v>
      </c>
      <c r="EE564" s="93">
        <f t="shared" si="350"/>
        <v>587572.03</v>
      </c>
      <c r="EF564" s="93">
        <f t="shared" si="153"/>
        <v>523225.85</v>
      </c>
      <c r="EG564" s="93">
        <f t="shared" si="153"/>
        <v>505145.78</v>
      </c>
      <c r="EH564" s="95"/>
      <c r="EI564" s="95"/>
      <c r="EJ564" s="95"/>
      <c r="EK564" s="93">
        <f t="shared" si="351"/>
        <v>0</v>
      </c>
      <c r="EL564" s="93">
        <f t="shared" si="352"/>
        <v>0</v>
      </c>
      <c r="EM564" s="93">
        <f t="shared" si="353"/>
        <v>0</v>
      </c>
      <c r="EN564" s="93">
        <f t="shared" si="354"/>
        <v>0</v>
      </c>
      <c r="EO564" s="93">
        <f t="shared" si="355"/>
        <v>0</v>
      </c>
      <c r="EP564" s="93">
        <f t="shared" si="356"/>
        <v>0</v>
      </c>
      <c r="EQ564" s="93">
        <f t="shared" si="357"/>
        <v>49634.45</v>
      </c>
      <c r="ER564" s="93">
        <f t="shared" si="358"/>
        <v>52853.51</v>
      </c>
      <c r="ES564" s="93">
        <f t="shared" si="359"/>
        <v>56729.01</v>
      </c>
      <c r="ET564" s="93">
        <f t="shared" si="360"/>
        <v>23651.3</v>
      </c>
      <c r="EU564" s="93">
        <f t="shared" si="361"/>
        <v>21013.52</v>
      </c>
      <c r="EV564" s="93">
        <f t="shared" si="362"/>
        <v>20227.73</v>
      </c>
      <c r="EW564" s="93">
        <f t="shared" si="363"/>
        <v>0</v>
      </c>
      <c r="EX564" s="93">
        <f t="shared" si="154"/>
        <v>0</v>
      </c>
      <c r="EY564" s="93">
        <f t="shared" si="154"/>
        <v>0</v>
      </c>
      <c r="EZ564" s="93">
        <f t="shared" si="364"/>
        <v>0</v>
      </c>
      <c r="FA564" s="93">
        <f t="shared" si="155"/>
        <v>0</v>
      </c>
      <c r="FB564" s="93">
        <f t="shared" si="155"/>
        <v>0</v>
      </c>
      <c r="FC564" s="95"/>
      <c r="FD564" s="95"/>
      <c r="FE564" s="95"/>
      <c r="FF564" s="93">
        <f t="shared" si="365"/>
        <v>0</v>
      </c>
      <c r="FG564" s="93">
        <f t="shared" si="366"/>
        <v>0</v>
      </c>
      <c r="FH564" s="93">
        <f t="shared" si="367"/>
        <v>0</v>
      </c>
      <c r="FI564" s="93">
        <f t="shared" si="368"/>
        <v>0</v>
      </c>
      <c r="FJ564" s="93">
        <f t="shared" si="369"/>
        <v>0</v>
      </c>
      <c r="FK564" s="93">
        <f t="shared" si="370"/>
        <v>0</v>
      </c>
      <c r="FL564" s="93">
        <f t="shared" si="371"/>
        <v>49270.85</v>
      </c>
      <c r="FM564" s="93">
        <f t="shared" si="372"/>
        <v>51736.31</v>
      </c>
      <c r="FN564" s="93">
        <f t="shared" si="373"/>
        <v>54739.28</v>
      </c>
      <c r="FO564" s="93">
        <f t="shared" si="374"/>
        <v>19332.46</v>
      </c>
      <c r="FP564" s="93">
        <f t="shared" si="375"/>
        <v>17573.43</v>
      </c>
      <c r="FQ564" s="93">
        <f t="shared" si="376"/>
        <v>16982.87</v>
      </c>
      <c r="FR564" s="93">
        <f t="shared" si="377"/>
        <v>0</v>
      </c>
      <c r="FS564" s="93">
        <f t="shared" si="156"/>
        <v>0</v>
      </c>
      <c r="FT564" s="93">
        <f t="shared" si="156"/>
        <v>0</v>
      </c>
      <c r="FU564" s="93">
        <f t="shared" si="378"/>
        <v>0</v>
      </c>
      <c r="FV564" s="93">
        <f t="shared" si="157"/>
        <v>0</v>
      </c>
      <c r="FW564" s="93">
        <f t="shared" si="157"/>
        <v>0</v>
      </c>
      <c r="FX564" s="95"/>
      <c r="FY564" s="95"/>
      <c r="FZ564" s="95"/>
      <c r="GA564" s="93">
        <f t="shared" si="380"/>
        <v>0</v>
      </c>
      <c r="GB564" s="93">
        <f t="shared" si="381"/>
        <v>0</v>
      </c>
      <c r="GC564" s="93">
        <f t="shared" si="382"/>
        <v>0</v>
      </c>
      <c r="GD564" s="93">
        <f t="shared" si="383"/>
        <v>0</v>
      </c>
      <c r="GE564" s="93">
        <f t="shared" si="384"/>
        <v>0</v>
      </c>
      <c r="GF564" s="93">
        <f t="shared" si="385"/>
        <v>0</v>
      </c>
      <c r="GG564" s="93">
        <f t="shared" si="386"/>
        <v>0</v>
      </c>
      <c r="GH564" s="93">
        <f t="shared" si="387"/>
        <v>0</v>
      </c>
      <c r="GI564" s="93">
        <f t="shared" si="388"/>
        <v>0</v>
      </c>
      <c r="GJ564" s="93">
        <f t="shared" si="389"/>
        <v>0</v>
      </c>
      <c r="GK564" s="93">
        <f t="shared" si="390"/>
        <v>0</v>
      </c>
      <c r="GL564" s="93">
        <f t="shared" si="391"/>
        <v>0</v>
      </c>
      <c r="GM564" s="93">
        <f t="shared" si="392"/>
        <v>0</v>
      </c>
      <c r="GN564" s="93">
        <f t="shared" si="159"/>
        <v>0</v>
      </c>
      <c r="GO564" s="93">
        <f t="shared" si="159"/>
        <v>0</v>
      </c>
      <c r="GP564" s="93">
        <f t="shared" si="393"/>
        <v>0</v>
      </c>
      <c r="GQ564" s="93">
        <f t="shared" si="160"/>
        <v>0</v>
      </c>
      <c r="GR564" s="93">
        <f t="shared" si="160"/>
        <v>0</v>
      </c>
      <c r="GS564" s="95"/>
      <c r="GT564" s="95"/>
      <c r="GU564" s="95"/>
      <c r="GV564" s="93">
        <f t="shared" si="394"/>
        <v>0</v>
      </c>
      <c r="GW564" s="93">
        <f t="shared" si="395"/>
        <v>0</v>
      </c>
      <c r="GX564" s="93">
        <f t="shared" si="396"/>
        <v>0</v>
      </c>
      <c r="GY564" s="93">
        <f t="shared" si="397"/>
        <v>0</v>
      </c>
      <c r="GZ564" s="93">
        <f t="shared" si="398"/>
        <v>0</v>
      </c>
      <c r="HA564" s="93">
        <f t="shared" si="399"/>
        <v>0</v>
      </c>
      <c r="HB564" s="93">
        <f t="shared" si="400"/>
        <v>49243.8</v>
      </c>
      <c r="HC564" s="93">
        <f t="shared" si="401"/>
        <v>51655.37</v>
      </c>
      <c r="HD564" s="93">
        <f t="shared" si="402"/>
        <v>54595.87</v>
      </c>
      <c r="HE564" s="93">
        <f t="shared" si="403"/>
        <v>22079.26</v>
      </c>
      <c r="HF564" s="93">
        <f t="shared" si="404"/>
        <v>19940.27</v>
      </c>
      <c r="HG564" s="93">
        <f t="shared" si="405"/>
        <v>19194.54</v>
      </c>
      <c r="HH564" s="93">
        <f t="shared" si="406"/>
        <v>0</v>
      </c>
      <c r="HI564" s="93">
        <f t="shared" si="161"/>
        <v>0</v>
      </c>
      <c r="HJ564" s="93">
        <f t="shared" si="161"/>
        <v>0</v>
      </c>
      <c r="HK564" s="93">
        <f t="shared" si="407"/>
        <v>0</v>
      </c>
      <c r="HL564" s="93">
        <f t="shared" si="162"/>
        <v>0</v>
      </c>
      <c r="HM564" s="93">
        <f t="shared" si="162"/>
        <v>0</v>
      </c>
      <c r="HN564" s="95"/>
      <c r="HO564" s="95"/>
      <c r="HP564" s="95"/>
      <c r="HQ564" s="93">
        <f t="shared" si="408"/>
        <v>0</v>
      </c>
      <c r="HR564" s="93">
        <f t="shared" si="409"/>
        <v>0</v>
      </c>
      <c r="HS564" s="93">
        <f t="shared" si="410"/>
        <v>0</v>
      </c>
      <c r="HT564" s="93">
        <f t="shared" si="411"/>
        <v>0</v>
      </c>
      <c r="HU564" s="93">
        <f t="shared" si="412"/>
        <v>0</v>
      </c>
      <c r="HV564" s="93">
        <f t="shared" si="413"/>
        <v>0</v>
      </c>
      <c r="HW564" s="93">
        <f t="shared" si="414"/>
        <v>49431.99</v>
      </c>
      <c r="HX564" s="93">
        <f t="shared" si="415"/>
        <v>52232.29</v>
      </c>
      <c r="HY564" s="93">
        <f t="shared" si="416"/>
        <v>55621.14</v>
      </c>
      <c r="HZ564" s="93">
        <f t="shared" si="417"/>
        <v>21831.08</v>
      </c>
      <c r="IA564" s="93">
        <f t="shared" si="418"/>
        <v>19573.98</v>
      </c>
      <c r="IB564" s="93">
        <f t="shared" si="419"/>
        <v>18611.939999999999</v>
      </c>
      <c r="IC564" s="93">
        <f t="shared" si="420"/>
        <v>0</v>
      </c>
      <c r="ID564" s="93">
        <f t="shared" si="163"/>
        <v>0</v>
      </c>
      <c r="IE564" s="93">
        <f t="shared" si="163"/>
        <v>0</v>
      </c>
      <c r="IF564" s="93">
        <f t="shared" si="421"/>
        <v>0</v>
      </c>
      <c r="IG564" s="93">
        <f t="shared" si="164"/>
        <v>0</v>
      </c>
      <c r="IH564" s="93">
        <f t="shared" si="164"/>
        <v>0</v>
      </c>
      <c r="II564" s="95"/>
      <c r="IJ564" s="95"/>
      <c r="IK564" s="95"/>
      <c r="IL564" s="93">
        <f t="shared" si="422"/>
        <v>0</v>
      </c>
      <c r="IM564" s="93">
        <f t="shared" si="423"/>
        <v>0</v>
      </c>
      <c r="IN564" s="93">
        <f t="shared" si="424"/>
        <v>0</v>
      </c>
      <c r="IO564" s="93">
        <f t="shared" si="425"/>
        <v>0</v>
      </c>
      <c r="IP564" s="93">
        <f t="shared" si="426"/>
        <v>0</v>
      </c>
      <c r="IQ564" s="93">
        <f t="shared" si="427"/>
        <v>0</v>
      </c>
      <c r="IR564" s="93">
        <f t="shared" si="428"/>
        <v>49307.65</v>
      </c>
      <c r="IS564" s="93">
        <f t="shared" si="429"/>
        <v>51851.18</v>
      </c>
      <c r="IT564" s="93">
        <f t="shared" si="430"/>
        <v>54942.94</v>
      </c>
      <c r="IU564" s="93">
        <f t="shared" si="431"/>
        <v>19970.689999999999</v>
      </c>
      <c r="IV564" s="93">
        <f t="shared" si="432"/>
        <v>17963.759999999998</v>
      </c>
      <c r="IW564" s="93">
        <f t="shared" si="433"/>
        <v>17054.47</v>
      </c>
      <c r="IX564" s="93">
        <f t="shared" si="434"/>
        <v>0</v>
      </c>
      <c r="IY564" s="93">
        <f t="shared" si="165"/>
        <v>0</v>
      </c>
      <c r="IZ564" s="93">
        <f t="shared" si="165"/>
        <v>0</v>
      </c>
      <c r="JA564" s="93">
        <f t="shared" si="435"/>
        <v>0</v>
      </c>
      <c r="JB564" s="93">
        <f t="shared" si="166"/>
        <v>0</v>
      </c>
      <c r="JC564" s="93">
        <f t="shared" si="166"/>
        <v>0</v>
      </c>
      <c r="JD564" s="95"/>
      <c r="JE564" s="95"/>
      <c r="JF564" s="95"/>
      <c r="JG564" s="93">
        <f t="shared" si="436"/>
        <v>0</v>
      </c>
      <c r="JH564" s="93">
        <f t="shared" si="437"/>
        <v>0</v>
      </c>
      <c r="JI564" s="93">
        <f t="shared" si="438"/>
        <v>0</v>
      </c>
      <c r="JJ564" s="93">
        <f t="shared" si="439"/>
        <v>0</v>
      </c>
      <c r="JK564" s="93">
        <f t="shared" si="440"/>
        <v>0</v>
      </c>
      <c r="JL564" s="93">
        <f t="shared" si="441"/>
        <v>0</v>
      </c>
      <c r="JM564" s="93">
        <f t="shared" si="442"/>
        <v>49259.58</v>
      </c>
      <c r="JN564" s="93">
        <f t="shared" si="443"/>
        <v>51703.53</v>
      </c>
      <c r="JO564" s="93">
        <f t="shared" si="444"/>
        <v>54690.98</v>
      </c>
      <c r="JP564" s="93">
        <f t="shared" si="445"/>
        <v>28589.09</v>
      </c>
      <c r="JQ564" s="93">
        <f t="shared" si="446"/>
        <v>25754.32</v>
      </c>
      <c r="JR564" s="93">
        <f t="shared" si="447"/>
        <v>25199.4</v>
      </c>
      <c r="JS564" s="93">
        <f t="shared" si="448"/>
        <v>0</v>
      </c>
      <c r="JT564" s="93">
        <f t="shared" si="167"/>
        <v>0</v>
      </c>
      <c r="JU564" s="93">
        <f t="shared" si="167"/>
        <v>0</v>
      </c>
      <c r="JV564" s="93">
        <f t="shared" si="449"/>
        <v>0</v>
      </c>
      <c r="JW564" s="93">
        <f t="shared" si="168"/>
        <v>0</v>
      </c>
      <c r="JX564" s="93">
        <f t="shared" si="168"/>
        <v>0</v>
      </c>
      <c r="JY564" s="95"/>
      <c r="JZ564" s="95"/>
      <c r="KA564" s="95"/>
      <c r="KB564" s="93">
        <f t="shared" si="450"/>
        <v>0</v>
      </c>
      <c r="KC564" s="93">
        <f t="shared" si="451"/>
        <v>0</v>
      </c>
      <c r="KD564" s="93">
        <f t="shared" si="452"/>
        <v>0</v>
      </c>
      <c r="KE564" s="93">
        <f t="shared" si="453"/>
        <v>0</v>
      </c>
      <c r="KF564" s="93">
        <f t="shared" si="454"/>
        <v>0</v>
      </c>
      <c r="KG564" s="93">
        <f t="shared" si="455"/>
        <v>0</v>
      </c>
      <c r="KH564" s="93">
        <f t="shared" si="456"/>
        <v>49446.080000000002</v>
      </c>
      <c r="KI564" s="93">
        <f t="shared" si="457"/>
        <v>52278.04</v>
      </c>
      <c r="KJ564" s="93">
        <f t="shared" si="458"/>
        <v>55700.14</v>
      </c>
      <c r="KK564" s="93">
        <f t="shared" si="459"/>
        <v>19180.650000000001</v>
      </c>
      <c r="KL564" s="93">
        <f t="shared" si="460"/>
        <v>17391.12</v>
      </c>
      <c r="KM564" s="93">
        <f t="shared" si="461"/>
        <v>16559.97</v>
      </c>
      <c r="KN564" s="93">
        <f t="shared" si="462"/>
        <v>0</v>
      </c>
      <c r="KO564" s="93">
        <f t="shared" si="169"/>
        <v>0</v>
      </c>
      <c r="KP564" s="93">
        <f t="shared" si="169"/>
        <v>0</v>
      </c>
      <c r="KQ564" s="93">
        <f t="shared" si="463"/>
        <v>0</v>
      </c>
      <c r="KR564" s="93">
        <f t="shared" si="170"/>
        <v>0</v>
      </c>
      <c r="KS564" s="93">
        <f t="shared" si="170"/>
        <v>0</v>
      </c>
      <c r="KT564" s="95"/>
      <c r="KU564" s="95"/>
      <c r="KV564" s="95"/>
      <c r="KW564" s="93">
        <f t="shared" si="464"/>
        <v>0</v>
      </c>
      <c r="KX564" s="93">
        <f t="shared" si="465"/>
        <v>0</v>
      </c>
      <c r="KY564" s="93">
        <f t="shared" si="466"/>
        <v>0</v>
      </c>
      <c r="KZ564" s="93">
        <f t="shared" si="467"/>
        <v>0</v>
      </c>
      <c r="LA564" s="93">
        <f t="shared" si="468"/>
        <v>0</v>
      </c>
      <c r="LB564" s="93">
        <f t="shared" si="469"/>
        <v>0</v>
      </c>
      <c r="LC564" s="93">
        <f t="shared" si="470"/>
        <v>49330.93</v>
      </c>
      <c r="LD564" s="93">
        <f t="shared" si="471"/>
        <v>51922.86</v>
      </c>
      <c r="LE564" s="93">
        <f t="shared" si="472"/>
        <v>55070.67</v>
      </c>
      <c r="LF564" s="93">
        <f t="shared" si="473"/>
        <v>17258.61</v>
      </c>
      <c r="LG564" s="93">
        <f t="shared" si="474"/>
        <v>15770.62</v>
      </c>
      <c r="LH564" s="93">
        <f t="shared" si="475"/>
        <v>15214.29</v>
      </c>
      <c r="LI564" s="93">
        <f t="shared" si="476"/>
        <v>0</v>
      </c>
      <c r="LJ564" s="93">
        <f t="shared" si="171"/>
        <v>0</v>
      </c>
      <c r="LK564" s="93">
        <f t="shared" si="171"/>
        <v>0</v>
      </c>
      <c r="LL564" s="93">
        <f t="shared" si="477"/>
        <v>0</v>
      </c>
      <c r="LM564" s="93">
        <f t="shared" si="172"/>
        <v>0</v>
      </c>
      <c r="LN564" s="93">
        <f t="shared" si="172"/>
        <v>0</v>
      </c>
      <c r="LO564" s="95">
        <v>68</v>
      </c>
      <c r="LP564" s="95">
        <v>68</v>
      </c>
      <c r="LQ564" s="95">
        <v>68</v>
      </c>
      <c r="LR564" s="93">
        <f t="shared" si="478"/>
        <v>3350292</v>
      </c>
      <c r="LS564" s="93">
        <f t="shared" si="479"/>
        <v>3381776</v>
      </c>
      <c r="LT564" s="93">
        <f t="shared" si="480"/>
        <v>3431552</v>
      </c>
      <c r="LU564" s="93">
        <f t="shared" si="481"/>
        <v>2960119.56</v>
      </c>
      <c r="LV564" s="93">
        <f t="shared" si="482"/>
        <v>3005475.56</v>
      </c>
      <c r="LW564" s="93">
        <f t="shared" si="483"/>
        <v>3059467.56</v>
      </c>
      <c r="LX564" s="93">
        <f t="shared" si="484"/>
        <v>49331.839999999997</v>
      </c>
      <c r="LY564" s="93">
        <f t="shared" si="485"/>
        <v>51925.82</v>
      </c>
      <c r="LZ564" s="93">
        <f t="shared" si="486"/>
        <v>55075.839999999997</v>
      </c>
      <c r="MA564" s="93">
        <f t="shared" si="487"/>
        <v>24735.93</v>
      </c>
      <c r="MB564" s="93">
        <f t="shared" si="488"/>
        <v>22322.67</v>
      </c>
      <c r="MC564" s="93">
        <f t="shared" si="489"/>
        <v>21612.75</v>
      </c>
      <c r="MD564" s="93">
        <f t="shared" si="490"/>
        <v>3354565.12</v>
      </c>
      <c r="ME564" s="93">
        <f t="shared" si="173"/>
        <v>3530955.76</v>
      </c>
      <c r="MF564" s="93">
        <f t="shared" si="173"/>
        <v>3745157.1200000001</v>
      </c>
      <c r="MG564" s="93">
        <f t="shared" si="491"/>
        <v>1682043.24</v>
      </c>
      <c r="MH564" s="93">
        <f t="shared" si="174"/>
        <v>1517941.56</v>
      </c>
      <c r="MI564" s="93">
        <f t="shared" si="174"/>
        <v>1469667</v>
      </c>
      <c r="MJ564" s="95"/>
      <c r="MK564" s="95"/>
      <c r="ML564" s="95"/>
      <c r="MM564" s="93">
        <f t="shared" si="492"/>
        <v>0</v>
      </c>
      <c r="MN564" s="93">
        <f t="shared" si="493"/>
        <v>0</v>
      </c>
      <c r="MO564" s="93">
        <f t="shared" si="494"/>
        <v>0</v>
      </c>
      <c r="MP564" s="93">
        <f t="shared" si="495"/>
        <v>0</v>
      </c>
      <c r="MQ564" s="93">
        <f t="shared" si="496"/>
        <v>0</v>
      </c>
      <c r="MR564" s="93">
        <f t="shared" si="497"/>
        <v>0</v>
      </c>
      <c r="MS564" s="93">
        <f t="shared" si="498"/>
        <v>49408.72</v>
      </c>
      <c r="MT564" s="93">
        <f t="shared" si="499"/>
        <v>52161.71</v>
      </c>
      <c r="MU564" s="93">
        <f t="shared" si="500"/>
        <v>55494.17</v>
      </c>
      <c r="MV564" s="93">
        <f t="shared" si="501"/>
        <v>28590.94</v>
      </c>
      <c r="MW564" s="93">
        <f t="shared" si="502"/>
        <v>25191.1</v>
      </c>
      <c r="MX564" s="93">
        <f t="shared" si="503"/>
        <v>23906.66</v>
      </c>
      <c r="MY564" s="93">
        <f t="shared" si="504"/>
        <v>0</v>
      </c>
      <c r="MZ564" s="93">
        <f t="shared" si="175"/>
        <v>0</v>
      </c>
      <c r="NA564" s="93">
        <f t="shared" si="175"/>
        <v>0</v>
      </c>
      <c r="NB564" s="93">
        <f t="shared" si="505"/>
        <v>0</v>
      </c>
      <c r="NC564" s="93">
        <f t="shared" si="176"/>
        <v>0</v>
      </c>
      <c r="ND564" s="93">
        <f t="shared" si="176"/>
        <v>0</v>
      </c>
      <c r="NE564" s="95"/>
      <c r="NF564" s="95"/>
      <c r="NG564" s="95"/>
      <c r="NH564" s="93">
        <f t="shared" si="506"/>
        <v>0</v>
      </c>
      <c r="NI564" s="93">
        <f t="shared" si="507"/>
        <v>0</v>
      </c>
      <c r="NJ564" s="93">
        <f t="shared" si="508"/>
        <v>0</v>
      </c>
      <c r="NK564" s="93">
        <f t="shared" si="509"/>
        <v>0</v>
      </c>
      <c r="NL564" s="93">
        <f t="shared" si="510"/>
        <v>0</v>
      </c>
      <c r="NM564" s="93">
        <f t="shared" si="511"/>
        <v>0</v>
      </c>
      <c r="NN564" s="93">
        <f t="shared" si="512"/>
        <v>49224.32</v>
      </c>
      <c r="NO564" s="93">
        <f t="shared" si="513"/>
        <v>51595.68</v>
      </c>
      <c r="NP564" s="93">
        <f t="shared" si="514"/>
        <v>54490.22</v>
      </c>
      <c r="NQ564" s="93">
        <f t="shared" si="515"/>
        <v>17742.59</v>
      </c>
      <c r="NR564" s="93">
        <f t="shared" si="516"/>
        <v>15937.18</v>
      </c>
      <c r="NS564" s="93">
        <f t="shared" si="517"/>
        <v>15239.84</v>
      </c>
      <c r="NT564" s="93">
        <f t="shared" si="518"/>
        <v>0</v>
      </c>
      <c r="NU564" s="93">
        <f t="shared" si="177"/>
        <v>0</v>
      </c>
      <c r="NV564" s="93">
        <f t="shared" si="177"/>
        <v>0</v>
      </c>
      <c r="NW564" s="93">
        <f t="shared" si="519"/>
        <v>0</v>
      </c>
      <c r="NX564" s="93">
        <f t="shared" si="178"/>
        <v>0</v>
      </c>
      <c r="NY564" s="93">
        <f t="shared" si="178"/>
        <v>0</v>
      </c>
      <c r="NZ564" s="95"/>
      <c r="OA564" s="95"/>
      <c r="OB564" s="95"/>
      <c r="OC564" s="93">
        <f t="shared" si="520"/>
        <v>0</v>
      </c>
      <c r="OD564" s="93">
        <f t="shared" si="521"/>
        <v>0</v>
      </c>
      <c r="OE564" s="93">
        <f t="shared" si="522"/>
        <v>0</v>
      </c>
      <c r="OF564" s="93">
        <f t="shared" si="523"/>
        <v>0</v>
      </c>
      <c r="OG564" s="93">
        <f t="shared" si="524"/>
        <v>0</v>
      </c>
      <c r="OH564" s="93">
        <f t="shared" si="525"/>
        <v>0</v>
      </c>
      <c r="OI564" s="93">
        <f t="shared" si="526"/>
        <v>49438.559999999998</v>
      </c>
      <c r="OJ564" s="93">
        <f t="shared" si="527"/>
        <v>52252.94</v>
      </c>
      <c r="OK564" s="93">
        <f t="shared" si="528"/>
        <v>55655.56</v>
      </c>
      <c r="OL564" s="93">
        <f t="shared" si="529"/>
        <v>26081.13</v>
      </c>
      <c r="OM564" s="93">
        <f t="shared" si="530"/>
        <v>23257.24</v>
      </c>
      <c r="ON564" s="93">
        <f t="shared" si="531"/>
        <v>22434.01</v>
      </c>
      <c r="OO564" s="93">
        <f t="shared" si="532"/>
        <v>0</v>
      </c>
      <c r="OP564" s="93">
        <f t="shared" si="179"/>
        <v>0</v>
      </c>
      <c r="OQ564" s="93">
        <f t="shared" si="179"/>
        <v>0</v>
      </c>
      <c r="OR564" s="93">
        <f t="shared" si="533"/>
        <v>0</v>
      </c>
      <c r="OS564" s="93">
        <f t="shared" si="180"/>
        <v>0</v>
      </c>
      <c r="OT564" s="93">
        <f t="shared" si="180"/>
        <v>0</v>
      </c>
      <c r="OU564" s="95"/>
      <c r="OV564" s="95"/>
      <c r="OW564" s="95"/>
      <c r="OX564" s="93">
        <f t="shared" si="534"/>
        <v>0</v>
      </c>
      <c r="OY564" s="93">
        <f t="shared" si="535"/>
        <v>0</v>
      </c>
      <c r="OZ564" s="93">
        <f t="shared" si="536"/>
        <v>0</v>
      </c>
      <c r="PA564" s="93">
        <f t="shared" si="537"/>
        <v>0</v>
      </c>
      <c r="PB564" s="93">
        <f t="shared" si="538"/>
        <v>0</v>
      </c>
      <c r="PC564" s="93">
        <f t="shared" si="539"/>
        <v>0</v>
      </c>
      <c r="PD564" s="93">
        <f t="shared" si="540"/>
        <v>49335.199999999997</v>
      </c>
      <c r="PE564" s="93">
        <f t="shared" si="541"/>
        <v>51935.31</v>
      </c>
      <c r="PF564" s="93">
        <f t="shared" si="542"/>
        <v>55101.22</v>
      </c>
      <c r="PG564" s="93">
        <f t="shared" si="543"/>
        <v>20538.72</v>
      </c>
      <c r="PH564" s="93">
        <f t="shared" si="544"/>
        <v>18575.75</v>
      </c>
      <c r="PI564" s="93">
        <f t="shared" si="545"/>
        <v>17968.86</v>
      </c>
      <c r="PJ564" s="93">
        <f t="shared" si="546"/>
        <v>0</v>
      </c>
      <c r="PK564" s="93">
        <f t="shared" si="181"/>
        <v>0</v>
      </c>
      <c r="PL564" s="93">
        <f t="shared" si="181"/>
        <v>0</v>
      </c>
      <c r="PM564" s="93">
        <f t="shared" si="547"/>
        <v>0</v>
      </c>
      <c r="PN564" s="93">
        <f t="shared" si="182"/>
        <v>0</v>
      </c>
      <c r="PO564" s="93">
        <f t="shared" si="182"/>
        <v>0</v>
      </c>
      <c r="PP564" s="95"/>
      <c r="PQ564" s="95"/>
      <c r="PR564" s="95"/>
      <c r="PS564" s="93">
        <f t="shared" si="548"/>
        <v>0</v>
      </c>
      <c r="PT564" s="93">
        <f t="shared" si="549"/>
        <v>0</v>
      </c>
      <c r="PU564" s="93">
        <f t="shared" si="550"/>
        <v>0</v>
      </c>
      <c r="PV564" s="93">
        <f t="shared" si="551"/>
        <v>0</v>
      </c>
      <c r="PW564" s="93">
        <f t="shared" si="552"/>
        <v>0</v>
      </c>
      <c r="PX564" s="93">
        <f t="shared" si="553"/>
        <v>0</v>
      </c>
      <c r="PY564" s="93">
        <f t="shared" si="554"/>
        <v>49451.88</v>
      </c>
      <c r="PZ564" s="93">
        <f t="shared" si="555"/>
        <v>52294.58</v>
      </c>
      <c r="QA564" s="93">
        <f t="shared" si="556"/>
        <v>55729.37</v>
      </c>
      <c r="QB564" s="93">
        <f t="shared" si="557"/>
        <v>23594.19</v>
      </c>
      <c r="QC564" s="93">
        <f t="shared" si="558"/>
        <v>21161.54</v>
      </c>
      <c r="QD564" s="93">
        <f t="shared" si="559"/>
        <v>20383.91</v>
      </c>
      <c r="QE564" s="93">
        <f t="shared" si="560"/>
        <v>0</v>
      </c>
      <c r="QF564" s="93">
        <f t="shared" si="183"/>
        <v>0</v>
      </c>
      <c r="QG564" s="93">
        <f t="shared" si="183"/>
        <v>0</v>
      </c>
      <c r="QH564" s="93">
        <f t="shared" si="561"/>
        <v>0</v>
      </c>
      <c r="QI564" s="93">
        <f t="shared" si="184"/>
        <v>0</v>
      </c>
      <c r="QJ564" s="93">
        <f t="shared" si="184"/>
        <v>0</v>
      </c>
      <c r="QK564" s="95"/>
      <c r="QL564" s="95"/>
      <c r="QM564" s="95"/>
      <c r="QN564" s="93">
        <f t="shared" si="562"/>
        <v>0</v>
      </c>
      <c r="QO564" s="93">
        <f t="shared" si="563"/>
        <v>0</v>
      </c>
      <c r="QP564" s="93">
        <f t="shared" si="564"/>
        <v>0</v>
      </c>
      <c r="QQ564" s="93">
        <f t="shared" si="565"/>
        <v>0</v>
      </c>
      <c r="QR564" s="93">
        <f t="shared" si="566"/>
        <v>0</v>
      </c>
      <c r="QS564" s="93">
        <f t="shared" si="567"/>
        <v>0</v>
      </c>
      <c r="QT564" s="93">
        <f t="shared" si="568"/>
        <v>49297.93</v>
      </c>
      <c r="QU564" s="93">
        <f t="shared" si="569"/>
        <v>51821.11</v>
      </c>
      <c r="QV564" s="93">
        <f t="shared" si="570"/>
        <v>54889.73</v>
      </c>
      <c r="QW564" s="93">
        <f t="shared" si="571"/>
        <v>21927.23</v>
      </c>
      <c r="QX564" s="93">
        <f t="shared" si="572"/>
        <v>19688.66</v>
      </c>
      <c r="QY564" s="93">
        <f t="shared" si="573"/>
        <v>18672.080000000002</v>
      </c>
      <c r="QZ564" s="93">
        <f t="shared" si="574"/>
        <v>0</v>
      </c>
      <c r="RA564" s="93">
        <f t="shared" si="185"/>
        <v>0</v>
      </c>
      <c r="RB564" s="93">
        <f t="shared" si="185"/>
        <v>0</v>
      </c>
      <c r="RC564" s="93">
        <f t="shared" si="575"/>
        <v>0</v>
      </c>
      <c r="RD564" s="93">
        <f t="shared" si="186"/>
        <v>0</v>
      </c>
      <c r="RE564" s="93">
        <f t="shared" si="186"/>
        <v>0</v>
      </c>
      <c r="RF564" s="95">
        <v>28</v>
      </c>
      <c r="RG564" s="95">
        <v>28</v>
      </c>
      <c r="RH564" s="95">
        <v>28</v>
      </c>
      <c r="RI564" s="93">
        <f t="shared" si="576"/>
        <v>1379532</v>
      </c>
      <c r="RJ564" s="93">
        <f t="shared" si="577"/>
        <v>1392496</v>
      </c>
      <c r="RK564" s="93">
        <f t="shared" si="578"/>
        <v>1412992</v>
      </c>
      <c r="RL564" s="93">
        <f t="shared" si="579"/>
        <v>1218872.76</v>
      </c>
      <c r="RM564" s="93">
        <f t="shared" si="580"/>
        <v>1237548.76</v>
      </c>
      <c r="RN564" s="93">
        <f t="shared" si="581"/>
        <v>1259780.76</v>
      </c>
      <c r="RO564" s="93">
        <f t="shared" si="582"/>
        <v>49369.38</v>
      </c>
      <c r="RP564" s="93">
        <f t="shared" si="583"/>
        <v>52041</v>
      </c>
      <c r="RQ564" s="93">
        <f t="shared" si="584"/>
        <v>55279.68</v>
      </c>
      <c r="RR564" s="93">
        <f t="shared" si="585"/>
        <v>16194.9</v>
      </c>
      <c r="RS564" s="93">
        <f t="shared" si="586"/>
        <v>14615.55</v>
      </c>
      <c r="RT564" s="93">
        <f t="shared" si="587"/>
        <v>13836.94</v>
      </c>
      <c r="RU564" s="93">
        <f t="shared" si="588"/>
        <v>1382342.64</v>
      </c>
      <c r="RV564" s="93">
        <f t="shared" si="187"/>
        <v>1457148</v>
      </c>
      <c r="RW564" s="93">
        <f t="shared" si="187"/>
        <v>1547831.04</v>
      </c>
      <c r="RX564" s="93">
        <f t="shared" si="589"/>
        <v>453457.2</v>
      </c>
      <c r="RY564" s="93">
        <f t="shared" si="188"/>
        <v>409235.4</v>
      </c>
      <c r="RZ564" s="93">
        <f t="shared" si="188"/>
        <v>387434.32</v>
      </c>
      <c r="SA564" s="95"/>
      <c r="SB564" s="95"/>
      <c r="SC564" s="95"/>
      <c r="SD564" s="93">
        <f t="shared" si="590"/>
        <v>0</v>
      </c>
      <c r="SE564" s="93">
        <f t="shared" si="591"/>
        <v>0</v>
      </c>
      <c r="SF564" s="93">
        <f t="shared" si="592"/>
        <v>0</v>
      </c>
      <c r="SG564" s="93">
        <f t="shared" si="593"/>
        <v>0</v>
      </c>
      <c r="SH564" s="93">
        <f t="shared" si="594"/>
        <v>0</v>
      </c>
      <c r="SI564" s="93">
        <f t="shared" si="595"/>
        <v>0</v>
      </c>
      <c r="SJ564" s="93">
        <f t="shared" si="596"/>
        <v>49114.84</v>
      </c>
      <c r="SK564" s="93">
        <f t="shared" si="597"/>
        <v>51257.72</v>
      </c>
      <c r="SL564" s="93">
        <f t="shared" si="598"/>
        <v>53897.3</v>
      </c>
      <c r="SM564" s="93">
        <f t="shared" si="599"/>
        <v>20254.52</v>
      </c>
      <c r="SN564" s="93">
        <f t="shared" si="600"/>
        <v>18085.02</v>
      </c>
      <c r="SO564" s="93">
        <f t="shared" si="601"/>
        <v>17269.43</v>
      </c>
      <c r="SP564" s="93">
        <f t="shared" si="602"/>
        <v>0</v>
      </c>
      <c r="SQ564" s="93">
        <f t="shared" si="189"/>
        <v>0</v>
      </c>
      <c r="SR564" s="93">
        <f t="shared" si="189"/>
        <v>0</v>
      </c>
      <c r="SS564" s="93">
        <f t="shared" si="603"/>
        <v>0</v>
      </c>
      <c r="ST564" s="93">
        <f t="shared" si="190"/>
        <v>0</v>
      </c>
      <c r="SU564" s="93">
        <f t="shared" si="190"/>
        <v>0</v>
      </c>
      <c r="SV564" s="95"/>
      <c r="SW564" s="95"/>
      <c r="SX564" s="95"/>
      <c r="SY564" s="93">
        <f t="shared" si="605"/>
        <v>0</v>
      </c>
      <c r="SZ564" s="93">
        <f t="shared" si="606"/>
        <v>0</v>
      </c>
      <c r="TA564" s="93">
        <f t="shared" si="607"/>
        <v>0</v>
      </c>
      <c r="TB564" s="93">
        <f t="shared" si="608"/>
        <v>0</v>
      </c>
      <c r="TC564" s="93">
        <f t="shared" si="609"/>
        <v>0</v>
      </c>
      <c r="TD564" s="93">
        <f t="shared" si="610"/>
        <v>0</v>
      </c>
      <c r="TE564" s="93">
        <f t="shared" si="611"/>
        <v>49449.75</v>
      </c>
      <c r="TF564" s="93">
        <f t="shared" si="612"/>
        <v>52287.5</v>
      </c>
      <c r="TG564" s="93">
        <f t="shared" si="613"/>
        <v>55717.29</v>
      </c>
      <c r="TH564" s="93">
        <f t="shared" si="614"/>
        <v>21266.89</v>
      </c>
      <c r="TI564" s="93">
        <f t="shared" si="615"/>
        <v>19125.16</v>
      </c>
      <c r="TJ564" s="93">
        <f t="shared" si="616"/>
        <v>18435.07</v>
      </c>
      <c r="TK564" s="93">
        <f t="shared" si="617"/>
        <v>0</v>
      </c>
      <c r="TL564" s="93">
        <f t="shared" si="191"/>
        <v>0</v>
      </c>
      <c r="TM564" s="93">
        <f t="shared" si="191"/>
        <v>0</v>
      </c>
      <c r="TN564" s="93">
        <f t="shared" si="618"/>
        <v>0</v>
      </c>
      <c r="TO564" s="93">
        <f t="shared" si="192"/>
        <v>0</v>
      </c>
      <c r="TP564" s="93">
        <f t="shared" si="192"/>
        <v>0</v>
      </c>
      <c r="TQ564" s="95"/>
      <c r="TR564" s="95"/>
      <c r="TS564" s="95"/>
      <c r="TT564" s="93">
        <f t="shared" si="619"/>
        <v>0</v>
      </c>
      <c r="TU564" s="93">
        <f t="shared" si="620"/>
        <v>0</v>
      </c>
      <c r="TV564" s="93">
        <f t="shared" si="621"/>
        <v>0</v>
      </c>
      <c r="TW564" s="93">
        <f t="shared" si="622"/>
        <v>0</v>
      </c>
      <c r="TX564" s="93">
        <f t="shared" si="623"/>
        <v>0</v>
      </c>
      <c r="TY564" s="93">
        <f t="shared" si="624"/>
        <v>0</v>
      </c>
      <c r="TZ564" s="93">
        <f t="shared" si="625"/>
        <v>49369.63</v>
      </c>
      <c r="UA564" s="93">
        <f t="shared" si="626"/>
        <v>52041.63</v>
      </c>
      <c r="UB564" s="93">
        <f t="shared" si="627"/>
        <v>55281.47</v>
      </c>
      <c r="UC564" s="93">
        <f t="shared" si="628"/>
        <v>22493.93</v>
      </c>
      <c r="UD564" s="93">
        <f t="shared" si="629"/>
        <v>20131.84</v>
      </c>
      <c r="UE564" s="93">
        <f t="shared" si="630"/>
        <v>19207.38</v>
      </c>
      <c r="UF564" s="93">
        <f t="shared" si="631"/>
        <v>0</v>
      </c>
      <c r="UG564" s="93">
        <f t="shared" si="193"/>
        <v>0</v>
      </c>
      <c r="UH564" s="93">
        <f t="shared" si="193"/>
        <v>0</v>
      </c>
      <c r="UI564" s="93">
        <f t="shared" si="632"/>
        <v>0</v>
      </c>
      <c r="UJ564" s="93">
        <f t="shared" si="194"/>
        <v>0</v>
      </c>
      <c r="UK564" s="93">
        <f t="shared" si="194"/>
        <v>0</v>
      </c>
      <c r="UL564" s="95"/>
      <c r="UM564" s="95"/>
      <c r="UN564" s="95"/>
      <c r="UO564" s="93">
        <f t="shared" si="633"/>
        <v>0</v>
      </c>
      <c r="UP564" s="93">
        <f t="shared" si="634"/>
        <v>0</v>
      </c>
      <c r="UQ564" s="93">
        <f t="shared" si="635"/>
        <v>0</v>
      </c>
      <c r="UR564" s="93">
        <f t="shared" si="636"/>
        <v>0</v>
      </c>
      <c r="US564" s="93">
        <f t="shared" si="637"/>
        <v>0</v>
      </c>
      <c r="UT564" s="93">
        <f t="shared" si="638"/>
        <v>0</v>
      </c>
      <c r="UU564" s="93">
        <f t="shared" si="639"/>
        <v>49433.08</v>
      </c>
      <c r="UV564" s="93">
        <f t="shared" si="640"/>
        <v>52235.95</v>
      </c>
      <c r="UW564" s="93">
        <f t="shared" si="641"/>
        <v>55627.88</v>
      </c>
      <c r="UX564" s="93">
        <f t="shared" si="642"/>
        <v>22472.84</v>
      </c>
      <c r="UY564" s="93">
        <f t="shared" si="643"/>
        <v>20325.12</v>
      </c>
      <c r="UZ564" s="93">
        <f t="shared" si="644"/>
        <v>19209.900000000001</v>
      </c>
      <c r="VA564" s="93">
        <f t="shared" si="645"/>
        <v>0</v>
      </c>
      <c r="VB564" s="93">
        <f t="shared" si="195"/>
        <v>0</v>
      </c>
      <c r="VC564" s="93">
        <f t="shared" si="195"/>
        <v>0</v>
      </c>
      <c r="VD564" s="93">
        <f t="shared" si="646"/>
        <v>0</v>
      </c>
      <c r="VE564" s="93">
        <f t="shared" si="196"/>
        <v>0</v>
      </c>
      <c r="VF564" s="93">
        <f t="shared" si="196"/>
        <v>0</v>
      </c>
      <c r="VG564" s="95"/>
      <c r="VH564" s="95"/>
      <c r="VI564" s="95"/>
      <c r="VJ564" s="93">
        <f t="shared" si="648"/>
        <v>0</v>
      </c>
      <c r="VK564" s="93">
        <f t="shared" si="649"/>
        <v>0</v>
      </c>
      <c r="VL564" s="93">
        <f t="shared" si="650"/>
        <v>0</v>
      </c>
      <c r="VM564" s="93">
        <f t="shared" si="651"/>
        <v>0</v>
      </c>
      <c r="VN564" s="93">
        <f t="shared" si="652"/>
        <v>0</v>
      </c>
      <c r="VO564" s="93">
        <f t="shared" si="653"/>
        <v>0</v>
      </c>
      <c r="VP564" s="93">
        <f t="shared" si="654"/>
        <v>0</v>
      </c>
      <c r="VQ564" s="93">
        <f t="shared" si="655"/>
        <v>0</v>
      </c>
      <c r="VR564" s="93">
        <f t="shared" si="656"/>
        <v>0</v>
      </c>
      <c r="VS564" s="93">
        <f t="shared" si="657"/>
        <v>0</v>
      </c>
      <c r="VT564" s="93">
        <f t="shared" si="658"/>
        <v>0</v>
      </c>
      <c r="VU564" s="93">
        <f t="shared" si="659"/>
        <v>0</v>
      </c>
      <c r="VV564" s="93">
        <f t="shared" si="660"/>
        <v>0</v>
      </c>
      <c r="VW564" s="93">
        <f t="shared" si="198"/>
        <v>0</v>
      </c>
      <c r="VX564" s="93">
        <f t="shared" si="198"/>
        <v>0</v>
      </c>
      <c r="VY564" s="93">
        <f t="shared" si="661"/>
        <v>0</v>
      </c>
      <c r="VZ564" s="93">
        <f t="shared" si="199"/>
        <v>0</v>
      </c>
      <c r="WA564" s="93">
        <f t="shared" si="199"/>
        <v>0</v>
      </c>
      <c r="WB564" s="95"/>
      <c r="WC564" s="95"/>
      <c r="WD564" s="95"/>
      <c r="WE564" s="93">
        <f t="shared" si="662"/>
        <v>0</v>
      </c>
      <c r="WF564" s="93">
        <f t="shared" si="663"/>
        <v>0</v>
      </c>
      <c r="WG564" s="93">
        <f t="shared" si="664"/>
        <v>0</v>
      </c>
      <c r="WH564" s="93">
        <f t="shared" si="665"/>
        <v>0</v>
      </c>
      <c r="WI564" s="93">
        <f t="shared" si="666"/>
        <v>0</v>
      </c>
      <c r="WJ564" s="93">
        <f t="shared" si="667"/>
        <v>0</v>
      </c>
      <c r="WK564" s="93">
        <f t="shared" si="668"/>
        <v>49273.4</v>
      </c>
      <c r="WL564" s="93">
        <f t="shared" si="669"/>
        <v>51746.65</v>
      </c>
      <c r="WM564" s="93">
        <f t="shared" si="670"/>
        <v>54757.61</v>
      </c>
      <c r="WN564" s="93">
        <f t="shared" si="671"/>
        <v>17975.79</v>
      </c>
      <c r="WO564" s="93">
        <f t="shared" si="672"/>
        <v>16295.83</v>
      </c>
      <c r="WP564" s="93">
        <f t="shared" si="673"/>
        <v>15728.29</v>
      </c>
      <c r="WQ564" s="93">
        <f t="shared" si="674"/>
        <v>0</v>
      </c>
      <c r="WR564" s="93">
        <f t="shared" si="200"/>
        <v>0</v>
      </c>
      <c r="WS564" s="93">
        <f t="shared" si="200"/>
        <v>0</v>
      </c>
      <c r="WT564" s="93">
        <f t="shared" si="675"/>
        <v>0</v>
      </c>
      <c r="WU564" s="93">
        <f t="shared" si="201"/>
        <v>0</v>
      </c>
      <c r="WV564" s="93">
        <f t="shared" si="201"/>
        <v>0</v>
      </c>
      <c r="WW564" s="95"/>
      <c r="WX564" s="95"/>
      <c r="WY564" s="95"/>
      <c r="WZ564" s="93">
        <f t="shared" si="676"/>
        <v>0</v>
      </c>
      <c r="XA564" s="93">
        <f t="shared" si="677"/>
        <v>0</v>
      </c>
      <c r="XB564" s="93">
        <f t="shared" si="678"/>
        <v>0</v>
      </c>
      <c r="XC564" s="93">
        <f t="shared" si="679"/>
        <v>0</v>
      </c>
      <c r="XD564" s="93">
        <f t="shared" si="680"/>
        <v>0</v>
      </c>
      <c r="XE564" s="93">
        <f t="shared" si="681"/>
        <v>0</v>
      </c>
      <c r="XF564" s="93">
        <f t="shared" si="682"/>
        <v>49292.07</v>
      </c>
      <c r="XG564" s="93">
        <f t="shared" si="683"/>
        <v>51803.19</v>
      </c>
      <c r="XH564" s="93">
        <f t="shared" si="684"/>
        <v>54859.24</v>
      </c>
      <c r="XI564" s="93">
        <f t="shared" si="685"/>
        <v>17549.580000000002</v>
      </c>
      <c r="XJ564" s="93">
        <f t="shared" si="686"/>
        <v>15878.33</v>
      </c>
      <c r="XK564" s="93">
        <f t="shared" si="687"/>
        <v>15182.79</v>
      </c>
      <c r="XL564" s="93">
        <f t="shared" si="688"/>
        <v>0</v>
      </c>
      <c r="XM564" s="93">
        <f t="shared" si="202"/>
        <v>0</v>
      </c>
      <c r="XN564" s="93">
        <f t="shared" si="202"/>
        <v>0</v>
      </c>
      <c r="XO564" s="93">
        <f t="shared" si="689"/>
        <v>0</v>
      </c>
      <c r="XP564" s="93">
        <f t="shared" si="203"/>
        <v>0</v>
      </c>
      <c r="XQ564" s="93">
        <f t="shared" si="203"/>
        <v>0</v>
      </c>
      <c r="XR564" s="95"/>
      <c r="XS564" s="95"/>
      <c r="XT564" s="95"/>
      <c r="XU564" s="93">
        <f t="shared" si="690"/>
        <v>0</v>
      </c>
      <c r="XV564" s="93">
        <f t="shared" si="691"/>
        <v>0</v>
      </c>
      <c r="XW564" s="93">
        <f t="shared" si="692"/>
        <v>0</v>
      </c>
      <c r="XX564" s="93">
        <f t="shared" si="693"/>
        <v>0</v>
      </c>
      <c r="XY564" s="93">
        <f t="shared" si="694"/>
        <v>0</v>
      </c>
      <c r="XZ564" s="93">
        <f t="shared" si="695"/>
        <v>0</v>
      </c>
      <c r="YA564" s="93">
        <f t="shared" si="696"/>
        <v>49219.15</v>
      </c>
      <c r="YB564" s="93">
        <f t="shared" si="697"/>
        <v>51578.080000000002</v>
      </c>
      <c r="YC564" s="93">
        <f t="shared" si="698"/>
        <v>54460.57</v>
      </c>
      <c r="YD564" s="93">
        <f t="shared" si="699"/>
        <v>15834.3</v>
      </c>
      <c r="YE564" s="93">
        <f t="shared" si="700"/>
        <v>14452.66</v>
      </c>
      <c r="YF564" s="93">
        <f t="shared" si="701"/>
        <v>13811.96</v>
      </c>
      <c r="YG564" s="93">
        <f t="shared" si="702"/>
        <v>0</v>
      </c>
      <c r="YH564" s="93">
        <f t="shared" si="204"/>
        <v>0</v>
      </c>
      <c r="YI564" s="93">
        <f t="shared" si="204"/>
        <v>0</v>
      </c>
      <c r="YJ564" s="93">
        <f t="shared" si="703"/>
        <v>0</v>
      </c>
      <c r="YK564" s="93">
        <f t="shared" si="205"/>
        <v>0</v>
      </c>
      <c r="YL564" s="93">
        <f t="shared" si="205"/>
        <v>0</v>
      </c>
      <c r="YM564" s="95"/>
      <c r="YN564" s="95"/>
      <c r="YO564" s="95"/>
      <c r="YP564" s="93">
        <f t="shared" si="704"/>
        <v>0</v>
      </c>
      <c r="YQ564" s="93">
        <f t="shared" si="705"/>
        <v>0</v>
      </c>
      <c r="YR564" s="93">
        <f t="shared" si="706"/>
        <v>0</v>
      </c>
      <c r="YS564" s="93">
        <f t="shared" si="707"/>
        <v>0</v>
      </c>
      <c r="YT564" s="93">
        <f t="shared" si="708"/>
        <v>0</v>
      </c>
      <c r="YU564" s="93">
        <f t="shared" si="709"/>
        <v>0</v>
      </c>
      <c r="YV564" s="93">
        <f t="shared" si="710"/>
        <v>49174.32</v>
      </c>
      <c r="YW564" s="93">
        <f t="shared" si="711"/>
        <v>51441.4</v>
      </c>
      <c r="YX564" s="93">
        <f t="shared" si="712"/>
        <v>54215.96</v>
      </c>
      <c r="YY564" s="93">
        <f t="shared" si="713"/>
        <v>18415.37</v>
      </c>
      <c r="YZ564" s="93">
        <f t="shared" si="714"/>
        <v>16719.95</v>
      </c>
      <c r="ZA564" s="93">
        <f t="shared" si="715"/>
        <v>15905.57</v>
      </c>
      <c r="ZB564" s="93">
        <f t="shared" si="716"/>
        <v>0</v>
      </c>
      <c r="ZC564" s="93">
        <f t="shared" si="206"/>
        <v>0</v>
      </c>
      <c r="ZD564" s="93">
        <f t="shared" si="206"/>
        <v>0</v>
      </c>
      <c r="ZE564" s="93">
        <f t="shared" si="717"/>
        <v>0</v>
      </c>
      <c r="ZF564" s="93">
        <f t="shared" si="207"/>
        <v>0</v>
      </c>
      <c r="ZG564" s="93">
        <f t="shared" si="207"/>
        <v>0</v>
      </c>
      <c r="ZH564" s="95"/>
      <c r="ZI564" s="95"/>
      <c r="ZJ564" s="95"/>
      <c r="ZK564" s="93">
        <f t="shared" si="718"/>
        <v>0</v>
      </c>
      <c r="ZL564" s="93">
        <f t="shared" si="719"/>
        <v>0</v>
      </c>
      <c r="ZM564" s="93">
        <f t="shared" si="720"/>
        <v>0</v>
      </c>
      <c r="ZN564" s="93">
        <f t="shared" si="721"/>
        <v>0</v>
      </c>
      <c r="ZO564" s="93">
        <f t="shared" si="722"/>
        <v>0</v>
      </c>
      <c r="ZP564" s="93">
        <f t="shared" si="723"/>
        <v>0</v>
      </c>
      <c r="ZQ564" s="93">
        <f t="shared" si="724"/>
        <v>49140.44</v>
      </c>
      <c r="ZR564" s="93">
        <f t="shared" si="725"/>
        <v>51337.02</v>
      </c>
      <c r="ZS564" s="93">
        <f t="shared" si="726"/>
        <v>54031.08</v>
      </c>
      <c r="ZT564" s="93">
        <f t="shared" si="727"/>
        <v>16397.88</v>
      </c>
      <c r="ZU564" s="93">
        <f t="shared" si="728"/>
        <v>14637.82</v>
      </c>
      <c r="ZV564" s="93">
        <f t="shared" si="729"/>
        <v>13899.8</v>
      </c>
      <c r="ZW564" s="93">
        <f t="shared" si="730"/>
        <v>0</v>
      </c>
      <c r="ZX564" s="93">
        <f t="shared" si="208"/>
        <v>0</v>
      </c>
      <c r="ZY564" s="93">
        <f t="shared" si="208"/>
        <v>0</v>
      </c>
      <c r="ZZ564" s="93">
        <f t="shared" si="731"/>
        <v>0</v>
      </c>
      <c r="AAA564" s="93">
        <f t="shared" si="209"/>
        <v>0</v>
      </c>
      <c r="AAB564" s="93">
        <f t="shared" si="209"/>
        <v>0</v>
      </c>
      <c r="AAC564" s="95"/>
      <c r="AAD564" s="95"/>
      <c r="AAE564" s="95"/>
      <c r="AAF564" s="93">
        <f t="shared" si="732"/>
        <v>0</v>
      </c>
      <c r="AAG564" s="93">
        <f t="shared" si="733"/>
        <v>0</v>
      </c>
      <c r="AAH564" s="93">
        <f t="shared" si="734"/>
        <v>0</v>
      </c>
      <c r="AAI564" s="93">
        <f t="shared" si="735"/>
        <v>0</v>
      </c>
      <c r="AAJ564" s="93">
        <f t="shared" si="736"/>
        <v>0</v>
      </c>
      <c r="AAK564" s="93">
        <f t="shared" si="737"/>
        <v>0</v>
      </c>
      <c r="AAL564" s="93">
        <f t="shared" si="738"/>
        <v>49435.79</v>
      </c>
      <c r="AAM564" s="93">
        <f t="shared" si="739"/>
        <v>52243.519999999997</v>
      </c>
      <c r="AAN564" s="93">
        <f t="shared" si="740"/>
        <v>55638.48</v>
      </c>
      <c r="AAO564" s="93">
        <f t="shared" si="741"/>
        <v>22173.54</v>
      </c>
      <c r="AAP564" s="93">
        <f t="shared" si="742"/>
        <v>19866.93</v>
      </c>
      <c r="AAQ564" s="93">
        <f t="shared" si="743"/>
        <v>18942.650000000001</v>
      </c>
      <c r="AAR564" s="93">
        <f t="shared" si="744"/>
        <v>0</v>
      </c>
      <c r="AAS564" s="93">
        <f t="shared" si="210"/>
        <v>0</v>
      </c>
      <c r="AAT564" s="93">
        <f t="shared" si="210"/>
        <v>0</v>
      </c>
      <c r="AAU564" s="93">
        <f t="shared" si="745"/>
        <v>0</v>
      </c>
      <c r="AAV564" s="93">
        <f t="shared" si="211"/>
        <v>0</v>
      </c>
      <c r="AAW564" s="93">
        <f t="shared" si="211"/>
        <v>0</v>
      </c>
      <c r="AAX564" s="95"/>
      <c r="AAY564" s="95"/>
      <c r="AAZ564" s="95"/>
      <c r="ABA564" s="93">
        <f t="shared" si="746"/>
        <v>0</v>
      </c>
      <c r="ABB564" s="93">
        <f t="shared" si="747"/>
        <v>0</v>
      </c>
      <c r="ABC564" s="93">
        <f t="shared" si="748"/>
        <v>0</v>
      </c>
      <c r="ABD564" s="93">
        <f t="shared" si="749"/>
        <v>0</v>
      </c>
      <c r="ABE564" s="93">
        <f t="shared" si="750"/>
        <v>0</v>
      </c>
      <c r="ABF564" s="93">
        <f t="shared" si="751"/>
        <v>0</v>
      </c>
      <c r="ABG564" s="93">
        <f t="shared" si="752"/>
        <v>49245.66</v>
      </c>
      <c r="ABH564" s="93">
        <f t="shared" si="753"/>
        <v>51659.9</v>
      </c>
      <c r="ABI564" s="93">
        <f t="shared" si="754"/>
        <v>54607.86</v>
      </c>
      <c r="ABJ564" s="93">
        <f t="shared" si="755"/>
        <v>13713.71</v>
      </c>
      <c r="ABK564" s="93">
        <f t="shared" si="756"/>
        <v>12432.71</v>
      </c>
      <c r="ABL564" s="93">
        <f t="shared" si="757"/>
        <v>11752.18</v>
      </c>
      <c r="ABM564" s="93">
        <f t="shared" si="758"/>
        <v>0</v>
      </c>
      <c r="ABN564" s="93">
        <f t="shared" si="212"/>
        <v>0</v>
      </c>
      <c r="ABO564" s="93">
        <f t="shared" si="212"/>
        <v>0</v>
      </c>
      <c r="ABP564" s="93">
        <f t="shared" si="759"/>
        <v>0</v>
      </c>
      <c r="ABQ564" s="93">
        <f t="shared" si="213"/>
        <v>0</v>
      </c>
      <c r="ABR564" s="93">
        <f t="shared" si="213"/>
        <v>0</v>
      </c>
      <c r="ABS564" s="95"/>
      <c r="ABT564" s="95"/>
      <c r="ABU564" s="95"/>
      <c r="ABV564" s="93">
        <f t="shared" si="760"/>
        <v>0</v>
      </c>
      <c r="ABW564" s="93">
        <f t="shared" si="761"/>
        <v>0</v>
      </c>
      <c r="ABX564" s="93">
        <f t="shared" si="762"/>
        <v>0</v>
      </c>
      <c r="ABY564" s="93">
        <f t="shared" si="763"/>
        <v>0</v>
      </c>
      <c r="ABZ564" s="93">
        <f t="shared" si="764"/>
        <v>0</v>
      </c>
      <c r="ACA564" s="93">
        <f t="shared" si="765"/>
        <v>0</v>
      </c>
      <c r="ACB564" s="93">
        <f t="shared" si="766"/>
        <v>49006.71</v>
      </c>
      <c r="ACC564" s="93">
        <f t="shared" si="767"/>
        <v>50925.37</v>
      </c>
      <c r="ACD564" s="93">
        <f t="shared" si="768"/>
        <v>53311.33</v>
      </c>
      <c r="ACE564" s="93">
        <f t="shared" si="769"/>
        <v>16470.13</v>
      </c>
      <c r="ACF564" s="93">
        <f t="shared" si="770"/>
        <v>14831.35</v>
      </c>
      <c r="ACG564" s="93">
        <f t="shared" si="771"/>
        <v>14287.27</v>
      </c>
      <c r="ACH564" s="93">
        <f t="shared" si="772"/>
        <v>0</v>
      </c>
      <c r="ACI564" s="93">
        <f t="shared" si="214"/>
        <v>0</v>
      </c>
      <c r="ACJ564" s="93">
        <f t="shared" si="214"/>
        <v>0</v>
      </c>
      <c r="ACK564" s="93">
        <f t="shared" si="773"/>
        <v>0</v>
      </c>
      <c r="ACL564" s="93">
        <f t="shared" si="215"/>
        <v>0</v>
      </c>
      <c r="ACM564" s="93">
        <f t="shared" si="215"/>
        <v>0</v>
      </c>
      <c r="ACN564" s="95"/>
      <c r="ACO564" s="95"/>
      <c r="ACP564" s="95"/>
      <c r="ACQ564" s="93">
        <f t="shared" si="774"/>
        <v>0</v>
      </c>
      <c r="ACR564" s="93">
        <f t="shared" si="775"/>
        <v>0</v>
      </c>
      <c r="ACS564" s="93">
        <f t="shared" si="776"/>
        <v>0</v>
      </c>
      <c r="ACT564" s="93">
        <f t="shared" si="777"/>
        <v>0</v>
      </c>
      <c r="ACU564" s="93">
        <f t="shared" si="778"/>
        <v>0</v>
      </c>
      <c r="ACV564" s="93">
        <f t="shared" si="779"/>
        <v>0</v>
      </c>
      <c r="ACW564" s="93">
        <f t="shared" si="780"/>
        <v>49201.45</v>
      </c>
      <c r="ACX564" s="93">
        <f t="shared" si="781"/>
        <v>51524.91</v>
      </c>
      <c r="ACY564" s="93">
        <f t="shared" si="782"/>
        <v>54367.1</v>
      </c>
      <c r="ACZ564" s="93">
        <f t="shared" si="783"/>
        <v>17920.740000000002</v>
      </c>
      <c r="ADA564" s="93">
        <f t="shared" si="784"/>
        <v>16197.63</v>
      </c>
      <c r="ADB564" s="93">
        <f t="shared" si="785"/>
        <v>15564.68</v>
      </c>
      <c r="ADC564" s="93">
        <f t="shared" si="786"/>
        <v>0</v>
      </c>
      <c r="ADD564" s="93">
        <f t="shared" si="216"/>
        <v>0</v>
      </c>
      <c r="ADE564" s="93">
        <f t="shared" si="216"/>
        <v>0</v>
      </c>
      <c r="ADF564" s="93">
        <f t="shared" si="787"/>
        <v>0</v>
      </c>
      <c r="ADG564" s="93">
        <f t="shared" si="217"/>
        <v>0</v>
      </c>
      <c r="ADH564" s="93">
        <f t="shared" si="217"/>
        <v>0</v>
      </c>
      <c r="ADI564" s="95"/>
      <c r="ADJ564" s="95"/>
      <c r="ADK564" s="95"/>
      <c r="ADL564" s="93">
        <f t="shared" si="788"/>
        <v>0</v>
      </c>
      <c r="ADM564" s="93">
        <f t="shared" si="789"/>
        <v>0</v>
      </c>
      <c r="ADN564" s="93">
        <f t="shared" si="790"/>
        <v>0</v>
      </c>
      <c r="ADO564" s="93">
        <f t="shared" si="791"/>
        <v>0</v>
      </c>
      <c r="ADP564" s="93">
        <f t="shared" si="792"/>
        <v>0</v>
      </c>
      <c r="ADQ564" s="93">
        <f t="shared" si="793"/>
        <v>0</v>
      </c>
      <c r="ADR564" s="93">
        <f t="shared" si="794"/>
        <v>49281.57</v>
      </c>
      <c r="ADS564" s="93">
        <f t="shared" si="795"/>
        <v>51771.05</v>
      </c>
      <c r="ADT564" s="93">
        <f t="shared" si="796"/>
        <v>54802.74</v>
      </c>
      <c r="ADU564" s="93">
        <f t="shared" si="797"/>
        <v>15192.89</v>
      </c>
      <c r="ADV564" s="93">
        <f t="shared" si="798"/>
        <v>13716.13</v>
      </c>
      <c r="ADW564" s="93">
        <f t="shared" si="799"/>
        <v>13017.44</v>
      </c>
      <c r="ADX564" s="93">
        <f t="shared" si="800"/>
        <v>0</v>
      </c>
      <c r="ADY564" s="93">
        <f t="shared" si="218"/>
        <v>0</v>
      </c>
      <c r="ADZ564" s="93">
        <f t="shared" si="218"/>
        <v>0</v>
      </c>
      <c r="AEA564" s="93">
        <f t="shared" si="801"/>
        <v>0</v>
      </c>
      <c r="AEB564" s="93">
        <f t="shared" si="219"/>
        <v>0</v>
      </c>
      <c r="AEC564" s="93">
        <f t="shared" si="219"/>
        <v>0</v>
      </c>
      <c r="AED564" s="95"/>
      <c r="AEE564" s="95"/>
      <c r="AEF564" s="95"/>
      <c r="AEG564" s="93">
        <f t="shared" si="802"/>
        <v>0</v>
      </c>
      <c r="AEH564" s="93">
        <f t="shared" si="803"/>
        <v>0</v>
      </c>
      <c r="AEI564" s="93">
        <f t="shared" si="804"/>
        <v>0</v>
      </c>
      <c r="AEJ564" s="93">
        <f t="shared" si="805"/>
        <v>0</v>
      </c>
      <c r="AEK564" s="93">
        <f t="shared" si="806"/>
        <v>0</v>
      </c>
      <c r="AEL564" s="93">
        <f t="shared" si="807"/>
        <v>0</v>
      </c>
      <c r="AEM564" s="93">
        <f t="shared" si="808"/>
        <v>49202.15</v>
      </c>
      <c r="AEN564" s="93">
        <f t="shared" si="809"/>
        <v>51526.39</v>
      </c>
      <c r="AEO564" s="93">
        <f t="shared" si="810"/>
        <v>54371.76</v>
      </c>
      <c r="AEP564" s="93">
        <f t="shared" si="811"/>
        <v>19412.09</v>
      </c>
      <c r="AEQ564" s="93">
        <f t="shared" si="812"/>
        <v>17682.28</v>
      </c>
      <c r="AER564" s="93">
        <f t="shared" si="813"/>
        <v>17011.689999999999</v>
      </c>
      <c r="AES564" s="93">
        <f t="shared" si="814"/>
        <v>0</v>
      </c>
      <c r="AET564" s="93">
        <f t="shared" si="220"/>
        <v>0</v>
      </c>
      <c r="AEU564" s="93">
        <f t="shared" si="220"/>
        <v>0</v>
      </c>
      <c r="AEV564" s="93">
        <f t="shared" si="815"/>
        <v>0</v>
      </c>
      <c r="AEW564" s="93">
        <f t="shared" si="221"/>
        <v>0</v>
      </c>
      <c r="AEX564" s="93">
        <f t="shared" si="221"/>
        <v>0</v>
      </c>
      <c r="AEY564" s="95">
        <v>13</v>
      </c>
      <c r="AEZ564" s="95">
        <v>13</v>
      </c>
      <c r="AFA564" s="95">
        <v>13</v>
      </c>
      <c r="AFB564" s="93">
        <f t="shared" si="816"/>
        <v>640497</v>
      </c>
      <c r="AFC564" s="93">
        <f t="shared" si="817"/>
        <v>646516</v>
      </c>
      <c r="AFD564" s="93">
        <f t="shared" si="818"/>
        <v>656032</v>
      </c>
      <c r="AFE564" s="93">
        <f t="shared" si="819"/>
        <v>565905.21</v>
      </c>
      <c r="AFF564" s="93">
        <f t="shared" si="820"/>
        <v>574576.21</v>
      </c>
      <c r="AFG564" s="93">
        <f t="shared" si="821"/>
        <v>584898.21</v>
      </c>
      <c r="AFH564" s="93">
        <f t="shared" si="822"/>
        <v>49373.05</v>
      </c>
      <c r="AFI564" s="93">
        <f t="shared" si="823"/>
        <v>52052.480000000003</v>
      </c>
      <c r="AFJ564" s="93">
        <f t="shared" si="824"/>
        <v>55300.71</v>
      </c>
      <c r="AFK564" s="93">
        <f t="shared" si="825"/>
        <v>19850.599999999999</v>
      </c>
      <c r="AFL564" s="93">
        <f t="shared" si="826"/>
        <v>17889.32</v>
      </c>
      <c r="AFM564" s="93">
        <f t="shared" si="827"/>
        <v>17183.66</v>
      </c>
      <c r="AFN564" s="93">
        <f t="shared" si="828"/>
        <v>641849.65</v>
      </c>
      <c r="AFO564" s="93">
        <f t="shared" si="222"/>
        <v>676682.23999999999</v>
      </c>
      <c r="AFP564" s="93">
        <f t="shared" si="222"/>
        <v>718909.23</v>
      </c>
      <c r="AFQ564" s="93">
        <f t="shared" si="829"/>
        <v>258057.8</v>
      </c>
      <c r="AFR564" s="93">
        <f t="shared" si="223"/>
        <v>232561.16</v>
      </c>
      <c r="AFS564" s="93">
        <f t="shared" si="223"/>
        <v>223387.58</v>
      </c>
      <c r="AFT564" s="95"/>
      <c r="AFU564" s="95"/>
      <c r="AFV564" s="95"/>
      <c r="AFW564" s="93">
        <f t="shared" si="830"/>
        <v>0</v>
      </c>
      <c r="AFX564" s="93">
        <f t="shared" si="831"/>
        <v>0</v>
      </c>
      <c r="AFY564" s="93">
        <f t="shared" si="832"/>
        <v>0</v>
      </c>
      <c r="AFZ564" s="93">
        <f t="shared" si="833"/>
        <v>0</v>
      </c>
      <c r="AGA564" s="93">
        <f t="shared" si="834"/>
        <v>0</v>
      </c>
      <c r="AGB564" s="93">
        <f t="shared" si="835"/>
        <v>0</v>
      </c>
      <c r="AGC564" s="93">
        <f t="shared" si="836"/>
        <v>49174.66</v>
      </c>
      <c r="AGD564" s="93">
        <f t="shared" si="837"/>
        <v>51443.11</v>
      </c>
      <c r="AGE564" s="93">
        <f t="shared" si="838"/>
        <v>54218.879999999997</v>
      </c>
      <c r="AGF564" s="93">
        <f t="shared" si="839"/>
        <v>20750.900000000001</v>
      </c>
      <c r="AGG564" s="93">
        <f t="shared" si="840"/>
        <v>18612</v>
      </c>
      <c r="AGH564" s="93">
        <f t="shared" si="841"/>
        <v>17888.189999999999</v>
      </c>
      <c r="AGI564" s="93">
        <f t="shared" si="842"/>
        <v>0</v>
      </c>
      <c r="AGJ564" s="93">
        <f t="shared" si="224"/>
        <v>0</v>
      </c>
      <c r="AGK564" s="93">
        <f t="shared" si="224"/>
        <v>0</v>
      </c>
      <c r="AGL564" s="93">
        <f t="shared" si="843"/>
        <v>0</v>
      </c>
      <c r="AGM564" s="93">
        <f t="shared" si="225"/>
        <v>0</v>
      </c>
      <c r="AGN564" s="93">
        <f t="shared" si="225"/>
        <v>0</v>
      </c>
      <c r="AGO564" s="95">
        <v>36</v>
      </c>
      <c r="AGP564" s="95">
        <v>36</v>
      </c>
      <c r="AGQ564" s="95">
        <v>36</v>
      </c>
      <c r="AGR564" s="93">
        <f t="shared" si="844"/>
        <v>1773684</v>
      </c>
      <c r="AGS564" s="93">
        <f t="shared" si="845"/>
        <v>1790352</v>
      </c>
      <c r="AGT564" s="93">
        <f t="shared" si="846"/>
        <v>1816704</v>
      </c>
      <c r="AGU564" s="93">
        <f t="shared" si="847"/>
        <v>1567122.12</v>
      </c>
      <c r="AGV564" s="93">
        <f t="shared" si="848"/>
        <v>1591134.12</v>
      </c>
      <c r="AGW564" s="93">
        <f t="shared" si="849"/>
        <v>1619718.12</v>
      </c>
      <c r="AGX564" s="93">
        <f t="shared" si="850"/>
        <v>49213.89</v>
      </c>
      <c r="AGY564" s="93">
        <f t="shared" si="851"/>
        <v>51558.33</v>
      </c>
      <c r="AGZ564" s="93">
        <f t="shared" si="852"/>
        <v>54422.22</v>
      </c>
      <c r="AHA564" s="93">
        <f t="shared" si="853"/>
        <v>30974.58</v>
      </c>
      <c r="AHB564" s="93">
        <f t="shared" si="854"/>
        <v>27726.98</v>
      </c>
      <c r="AHC564" s="93">
        <f t="shared" si="855"/>
        <v>26594.06</v>
      </c>
      <c r="AHD564" s="93">
        <f t="shared" si="856"/>
        <v>1771700.04</v>
      </c>
      <c r="AHE564" s="93">
        <f t="shared" si="226"/>
        <v>1856099.88</v>
      </c>
      <c r="AHF564" s="93">
        <f t="shared" si="226"/>
        <v>1959199.92</v>
      </c>
      <c r="AHG564" s="93">
        <f t="shared" si="857"/>
        <v>1115084.8799999999</v>
      </c>
      <c r="AHH564" s="93">
        <f t="shared" si="227"/>
        <v>998171.28</v>
      </c>
      <c r="AHI564" s="93">
        <f t="shared" si="227"/>
        <v>957386.16</v>
      </c>
      <c r="AHJ564" s="95"/>
      <c r="AHK564" s="95"/>
      <c r="AHL564" s="95"/>
      <c r="AHM564" s="93">
        <f t="shared" si="858"/>
        <v>0</v>
      </c>
      <c r="AHN564" s="93">
        <f t="shared" si="859"/>
        <v>0</v>
      </c>
      <c r="AHO564" s="93">
        <f t="shared" si="860"/>
        <v>0</v>
      </c>
      <c r="AHP564" s="93">
        <f t="shared" si="861"/>
        <v>0</v>
      </c>
      <c r="AHQ564" s="93">
        <f t="shared" si="862"/>
        <v>0</v>
      </c>
      <c r="AHR564" s="93">
        <f t="shared" si="863"/>
        <v>0</v>
      </c>
      <c r="AHS564" s="93">
        <f t="shared" si="864"/>
        <v>49350.26</v>
      </c>
      <c r="AHT564" s="93">
        <f t="shared" si="865"/>
        <v>51981.67</v>
      </c>
      <c r="AHU564" s="93">
        <f t="shared" si="866"/>
        <v>55175.22</v>
      </c>
      <c r="AHV564" s="93">
        <f t="shared" si="867"/>
        <v>18995.57</v>
      </c>
      <c r="AHW564" s="93">
        <f t="shared" si="868"/>
        <v>17151.919999999998</v>
      </c>
      <c r="AHX564" s="93">
        <f t="shared" si="869"/>
        <v>16393.84</v>
      </c>
      <c r="AHY564" s="93">
        <f t="shared" si="870"/>
        <v>0</v>
      </c>
      <c r="AHZ564" s="93">
        <f t="shared" si="228"/>
        <v>0</v>
      </c>
      <c r="AIA564" s="93">
        <f t="shared" si="228"/>
        <v>0</v>
      </c>
      <c r="AIB564" s="93">
        <f t="shared" si="871"/>
        <v>0</v>
      </c>
      <c r="AIC564" s="93">
        <f t="shared" si="229"/>
        <v>0</v>
      </c>
      <c r="AID564" s="93">
        <f t="shared" si="229"/>
        <v>0</v>
      </c>
      <c r="AIE564" s="95"/>
      <c r="AIF564" s="95"/>
      <c r="AIG564" s="95"/>
      <c r="AIH564" s="93">
        <f t="shared" si="873"/>
        <v>0</v>
      </c>
      <c r="AII564" s="93">
        <f t="shared" si="874"/>
        <v>0</v>
      </c>
      <c r="AIJ564" s="93">
        <f t="shared" si="875"/>
        <v>0</v>
      </c>
      <c r="AIK564" s="93">
        <f t="shared" si="876"/>
        <v>0</v>
      </c>
      <c r="AIL564" s="93">
        <f t="shared" si="877"/>
        <v>0</v>
      </c>
      <c r="AIM564" s="93">
        <f t="shared" si="878"/>
        <v>0</v>
      </c>
      <c r="AIN564" s="93">
        <f t="shared" si="879"/>
        <v>0</v>
      </c>
      <c r="AIO564" s="93">
        <f t="shared" si="880"/>
        <v>0</v>
      </c>
      <c r="AIP564" s="93">
        <f t="shared" si="881"/>
        <v>0</v>
      </c>
      <c r="AIQ564" s="93">
        <f t="shared" si="882"/>
        <v>0</v>
      </c>
      <c r="AIR564" s="93">
        <f t="shared" si="883"/>
        <v>0</v>
      </c>
      <c r="AIS564" s="93">
        <f t="shared" si="884"/>
        <v>0</v>
      </c>
      <c r="AIT564" s="93">
        <f t="shared" si="885"/>
        <v>0</v>
      </c>
      <c r="AIU564" s="93">
        <f t="shared" si="231"/>
        <v>0</v>
      </c>
      <c r="AIV564" s="93">
        <f t="shared" si="231"/>
        <v>0</v>
      </c>
      <c r="AIW564" s="93">
        <f t="shared" si="886"/>
        <v>0</v>
      </c>
      <c r="AIX564" s="93">
        <f t="shared" si="232"/>
        <v>0</v>
      </c>
      <c r="AIY564" s="93">
        <f t="shared" si="232"/>
        <v>0</v>
      </c>
      <c r="AIZ564" s="95"/>
      <c r="AJA564" s="95"/>
      <c r="AJB564" s="95"/>
      <c r="AJC564" s="93">
        <f t="shared" si="887"/>
        <v>0</v>
      </c>
      <c r="AJD564" s="93">
        <f t="shared" si="888"/>
        <v>0</v>
      </c>
      <c r="AJE564" s="93">
        <f t="shared" si="889"/>
        <v>0</v>
      </c>
      <c r="AJF564" s="93">
        <f t="shared" si="890"/>
        <v>0</v>
      </c>
      <c r="AJG564" s="93">
        <f t="shared" si="891"/>
        <v>0</v>
      </c>
      <c r="AJH564" s="93">
        <f t="shared" si="892"/>
        <v>0</v>
      </c>
      <c r="AJI564" s="93">
        <f t="shared" si="893"/>
        <v>49200.11</v>
      </c>
      <c r="AJJ564" s="93">
        <f t="shared" si="894"/>
        <v>51519.61</v>
      </c>
      <c r="AJK564" s="93">
        <f t="shared" si="895"/>
        <v>54356.33</v>
      </c>
      <c r="AJL564" s="93">
        <f t="shared" si="896"/>
        <v>19710.98</v>
      </c>
      <c r="AJM564" s="93">
        <f t="shared" si="897"/>
        <v>17672.490000000002</v>
      </c>
      <c r="AJN564" s="93">
        <f t="shared" si="898"/>
        <v>17004.990000000002</v>
      </c>
      <c r="AJO564" s="93">
        <f t="shared" si="899"/>
        <v>0</v>
      </c>
      <c r="AJP564" s="93">
        <f t="shared" si="233"/>
        <v>0</v>
      </c>
      <c r="AJQ564" s="93">
        <f t="shared" si="233"/>
        <v>0</v>
      </c>
      <c r="AJR564" s="93">
        <f t="shared" si="900"/>
        <v>0</v>
      </c>
      <c r="AJS564" s="93">
        <f t="shared" si="234"/>
        <v>0</v>
      </c>
      <c r="AJT564" s="93">
        <f t="shared" si="234"/>
        <v>0</v>
      </c>
      <c r="AJU564" s="95"/>
      <c r="AJV564" s="95"/>
      <c r="AJW564" s="95"/>
      <c r="AJX564" s="93">
        <f t="shared" si="901"/>
        <v>0</v>
      </c>
      <c r="AJY564" s="93">
        <f t="shared" si="902"/>
        <v>0</v>
      </c>
      <c r="AJZ564" s="93">
        <f t="shared" si="903"/>
        <v>0</v>
      </c>
      <c r="AKA564" s="93">
        <f t="shared" si="904"/>
        <v>0</v>
      </c>
      <c r="AKB564" s="93">
        <f t="shared" si="905"/>
        <v>0</v>
      </c>
      <c r="AKC564" s="93">
        <f t="shared" si="906"/>
        <v>0</v>
      </c>
      <c r="AKD564" s="93">
        <f t="shared" si="907"/>
        <v>49300.71</v>
      </c>
      <c r="AKE564" s="93">
        <f t="shared" si="908"/>
        <v>51828.61</v>
      </c>
      <c r="AKF564" s="93">
        <f t="shared" si="909"/>
        <v>54903.68</v>
      </c>
      <c r="AKG564" s="93">
        <f t="shared" si="910"/>
        <v>19032.099999999999</v>
      </c>
      <c r="AKH564" s="93">
        <f t="shared" si="911"/>
        <v>17199.349999999999</v>
      </c>
      <c r="AKI564" s="93">
        <f t="shared" si="912"/>
        <v>16543.09</v>
      </c>
      <c r="AKJ564" s="93">
        <f t="shared" si="913"/>
        <v>0</v>
      </c>
      <c r="AKK564" s="93">
        <f t="shared" si="235"/>
        <v>0</v>
      </c>
      <c r="AKL564" s="93">
        <f t="shared" si="235"/>
        <v>0</v>
      </c>
      <c r="AKM564" s="93">
        <f t="shared" si="914"/>
        <v>0</v>
      </c>
      <c r="AKN564" s="93">
        <f t="shared" si="236"/>
        <v>0</v>
      </c>
      <c r="AKO564" s="93">
        <f t="shared" si="236"/>
        <v>0</v>
      </c>
      <c r="AKP564" s="95">
        <v>27</v>
      </c>
      <c r="AKQ564" s="95">
        <v>27</v>
      </c>
      <c r="AKR564" s="95">
        <v>27</v>
      </c>
      <c r="AKS564" s="93">
        <f t="shared" si="915"/>
        <v>1330263</v>
      </c>
      <c r="AKT564" s="93">
        <f t="shared" si="916"/>
        <v>1342764</v>
      </c>
      <c r="AKU564" s="93">
        <f t="shared" si="917"/>
        <v>1362528</v>
      </c>
      <c r="AKV564" s="93">
        <f t="shared" si="918"/>
        <v>1175341.5900000001</v>
      </c>
      <c r="AKW564" s="93">
        <f t="shared" si="919"/>
        <v>1193350.5900000001</v>
      </c>
      <c r="AKX564" s="93">
        <f t="shared" si="920"/>
        <v>1214788.5900000001</v>
      </c>
      <c r="AKY564" s="93">
        <f t="shared" si="921"/>
        <v>49234.22</v>
      </c>
      <c r="AKZ564" s="93">
        <f t="shared" si="922"/>
        <v>51624.06</v>
      </c>
      <c r="ALA564" s="93">
        <f t="shared" si="923"/>
        <v>54539.94</v>
      </c>
      <c r="ALB564" s="93">
        <f t="shared" si="924"/>
        <v>20109.21</v>
      </c>
      <c r="ALC564" s="93">
        <f t="shared" si="925"/>
        <v>18137</v>
      </c>
      <c r="ALD564" s="93">
        <f t="shared" si="926"/>
        <v>17228.32</v>
      </c>
      <c r="ALE564" s="93">
        <f t="shared" si="927"/>
        <v>1329323.94</v>
      </c>
      <c r="ALF564" s="93">
        <f t="shared" si="237"/>
        <v>1393849.62</v>
      </c>
      <c r="ALG564" s="93">
        <f t="shared" si="237"/>
        <v>1472578.38</v>
      </c>
      <c r="ALH564" s="93">
        <f t="shared" si="928"/>
        <v>542948.67000000004</v>
      </c>
      <c r="ALI564" s="93">
        <f t="shared" si="238"/>
        <v>489699</v>
      </c>
      <c r="ALJ564" s="93">
        <f t="shared" si="238"/>
        <v>465164.64</v>
      </c>
      <c r="ALK564" s="95"/>
      <c r="ALL564" s="95"/>
      <c r="ALM564" s="95"/>
      <c r="ALN564" s="93">
        <f t="shared" si="929"/>
        <v>0</v>
      </c>
      <c r="ALO564" s="93">
        <f t="shared" si="930"/>
        <v>0</v>
      </c>
      <c r="ALP564" s="93">
        <f t="shared" si="931"/>
        <v>0</v>
      </c>
      <c r="ALQ564" s="93">
        <f t="shared" si="932"/>
        <v>0</v>
      </c>
      <c r="ALR564" s="93">
        <f t="shared" si="933"/>
        <v>0</v>
      </c>
      <c r="ALS564" s="93">
        <f t="shared" si="934"/>
        <v>0</v>
      </c>
      <c r="ALT564" s="93">
        <f t="shared" si="935"/>
        <v>49409.08</v>
      </c>
      <c r="ALU564" s="93">
        <f t="shared" si="936"/>
        <v>52163.09</v>
      </c>
      <c r="ALV564" s="93">
        <f t="shared" si="937"/>
        <v>55495.66</v>
      </c>
      <c r="ALW564" s="93">
        <f t="shared" si="938"/>
        <v>21752.25</v>
      </c>
      <c r="ALX564" s="93">
        <f t="shared" si="939"/>
        <v>19562.2</v>
      </c>
      <c r="ALY564" s="93">
        <f t="shared" si="940"/>
        <v>18557.02</v>
      </c>
      <c r="ALZ564" s="93">
        <f t="shared" si="941"/>
        <v>0</v>
      </c>
      <c r="AMA564" s="93">
        <f t="shared" si="239"/>
        <v>0</v>
      </c>
      <c r="AMB564" s="93">
        <f t="shared" si="239"/>
        <v>0</v>
      </c>
      <c r="AMC564" s="93">
        <f t="shared" si="942"/>
        <v>0</v>
      </c>
      <c r="AMD564" s="93">
        <f t="shared" si="240"/>
        <v>0</v>
      </c>
      <c r="AME564" s="93">
        <f t="shared" si="240"/>
        <v>0</v>
      </c>
      <c r="AMF564" s="95"/>
      <c r="AMG564" s="95"/>
      <c r="AMH564" s="95"/>
      <c r="AMI564" s="93">
        <f t="shared" si="943"/>
        <v>0</v>
      </c>
      <c r="AMJ564" s="93">
        <f t="shared" si="944"/>
        <v>0</v>
      </c>
      <c r="AMK564" s="93">
        <f t="shared" si="945"/>
        <v>0</v>
      </c>
      <c r="AML564" s="93">
        <f t="shared" si="946"/>
        <v>0</v>
      </c>
      <c r="AMM564" s="93">
        <f t="shared" si="947"/>
        <v>0</v>
      </c>
      <c r="AMN564" s="93">
        <f t="shared" si="948"/>
        <v>0</v>
      </c>
      <c r="AMO564" s="93">
        <f t="shared" si="949"/>
        <v>49376.68</v>
      </c>
      <c r="AMP564" s="93">
        <f t="shared" si="950"/>
        <v>52062.59</v>
      </c>
      <c r="AMQ564" s="93">
        <f t="shared" si="951"/>
        <v>55320.83</v>
      </c>
      <c r="AMR564" s="93">
        <f t="shared" si="952"/>
        <v>18566.63</v>
      </c>
      <c r="AMS564" s="93">
        <f t="shared" si="953"/>
        <v>16764.68</v>
      </c>
      <c r="AMT564" s="93">
        <f t="shared" si="954"/>
        <v>15946.16</v>
      </c>
      <c r="AMU564" s="93">
        <f t="shared" si="955"/>
        <v>0</v>
      </c>
      <c r="AMV564" s="93">
        <f t="shared" si="241"/>
        <v>0</v>
      </c>
      <c r="AMW564" s="93">
        <f t="shared" si="241"/>
        <v>0</v>
      </c>
      <c r="AMX564" s="93">
        <f t="shared" si="956"/>
        <v>0</v>
      </c>
      <c r="AMY564" s="93">
        <f t="shared" si="242"/>
        <v>0</v>
      </c>
      <c r="AMZ564" s="93">
        <f t="shared" si="242"/>
        <v>0</v>
      </c>
      <c r="ANA564" s="95"/>
      <c r="ANB564" s="95"/>
      <c r="ANC564" s="95"/>
      <c r="AND564" s="93">
        <f t="shared" si="957"/>
        <v>0</v>
      </c>
      <c r="ANE564" s="93">
        <f t="shared" si="958"/>
        <v>0</v>
      </c>
      <c r="ANF564" s="93">
        <f t="shared" si="959"/>
        <v>0</v>
      </c>
      <c r="ANG564" s="93">
        <f t="shared" si="960"/>
        <v>0</v>
      </c>
      <c r="ANH564" s="93">
        <f t="shared" si="961"/>
        <v>0</v>
      </c>
      <c r="ANI564" s="93">
        <f t="shared" si="962"/>
        <v>0</v>
      </c>
      <c r="ANJ564" s="93">
        <f t="shared" si="963"/>
        <v>49907.32</v>
      </c>
      <c r="ANK564" s="93">
        <f t="shared" si="964"/>
        <v>53693.97</v>
      </c>
      <c r="ANL564" s="93">
        <f t="shared" si="965"/>
        <v>58212.11</v>
      </c>
      <c r="ANM564" s="93">
        <f t="shared" si="966"/>
        <v>47741.81</v>
      </c>
      <c r="ANN564" s="93">
        <f t="shared" si="967"/>
        <v>43107.62</v>
      </c>
      <c r="ANO564" s="93">
        <f t="shared" si="968"/>
        <v>42195.9</v>
      </c>
      <c r="ANP564" s="93">
        <f t="shared" si="969"/>
        <v>0</v>
      </c>
      <c r="ANQ564" s="93">
        <f t="shared" si="243"/>
        <v>0</v>
      </c>
      <c r="ANR564" s="93">
        <f t="shared" si="243"/>
        <v>0</v>
      </c>
      <c r="ANS564" s="93">
        <f t="shared" si="970"/>
        <v>0</v>
      </c>
      <c r="ANT564" s="93">
        <f t="shared" si="244"/>
        <v>0</v>
      </c>
      <c r="ANU564" s="93">
        <f t="shared" si="244"/>
        <v>0</v>
      </c>
      <c r="ANV564" s="95"/>
      <c r="ANW564" s="95"/>
      <c r="ANX564" s="95"/>
      <c r="ANY564" s="93">
        <f t="shared" si="971"/>
        <v>0</v>
      </c>
      <c r="ANZ564" s="93">
        <f t="shared" si="972"/>
        <v>0</v>
      </c>
      <c r="AOA564" s="93">
        <f t="shared" si="973"/>
        <v>0</v>
      </c>
      <c r="AOB564" s="93">
        <f t="shared" si="974"/>
        <v>0</v>
      </c>
      <c r="AOC564" s="93">
        <f t="shared" si="975"/>
        <v>0</v>
      </c>
      <c r="AOD564" s="93">
        <f t="shared" si="976"/>
        <v>0</v>
      </c>
      <c r="AOE564" s="93">
        <f t="shared" si="977"/>
        <v>49497.9</v>
      </c>
      <c r="AOF564" s="93">
        <f t="shared" si="978"/>
        <v>52435.16</v>
      </c>
      <c r="AOG564" s="93">
        <f t="shared" si="979"/>
        <v>55980.46</v>
      </c>
      <c r="AOH564" s="93">
        <f t="shared" si="980"/>
        <v>19079.45</v>
      </c>
      <c r="AOI564" s="93">
        <f t="shared" si="981"/>
        <v>17186.75</v>
      </c>
      <c r="AOJ564" s="93">
        <f t="shared" si="982"/>
        <v>16368.7</v>
      </c>
      <c r="AOK564" s="93">
        <f t="shared" si="983"/>
        <v>0</v>
      </c>
      <c r="AOL564" s="93">
        <f t="shared" si="245"/>
        <v>0</v>
      </c>
      <c r="AOM564" s="93">
        <f t="shared" si="245"/>
        <v>0</v>
      </c>
      <c r="AON564" s="93">
        <f t="shared" si="984"/>
        <v>0</v>
      </c>
      <c r="AOO564" s="93">
        <f t="shared" si="246"/>
        <v>0</v>
      </c>
      <c r="AOP564" s="93">
        <f t="shared" si="246"/>
        <v>0</v>
      </c>
      <c r="AOQ564" s="95"/>
      <c r="AOR564" s="95"/>
      <c r="AOS564" s="95"/>
      <c r="AOT564" s="93">
        <f t="shared" si="985"/>
        <v>0</v>
      </c>
      <c r="AOU564" s="93">
        <f t="shared" si="986"/>
        <v>0</v>
      </c>
      <c r="AOV564" s="93">
        <f t="shared" si="987"/>
        <v>0</v>
      </c>
      <c r="AOW564" s="93">
        <f t="shared" si="988"/>
        <v>0</v>
      </c>
      <c r="AOX564" s="93">
        <f t="shared" si="989"/>
        <v>0</v>
      </c>
      <c r="AOY564" s="93">
        <f t="shared" si="990"/>
        <v>0</v>
      </c>
      <c r="AOZ564" s="93">
        <f t="shared" si="991"/>
        <v>49348.800000000003</v>
      </c>
      <c r="APA564" s="93">
        <f t="shared" si="992"/>
        <v>51977.13</v>
      </c>
      <c r="APB564" s="93">
        <f t="shared" si="993"/>
        <v>55166.94</v>
      </c>
      <c r="APC564" s="93">
        <f t="shared" si="994"/>
        <v>21335.759999999998</v>
      </c>
      <c r="APD564" s="93">
        <f t="shared" si="995"/>
        <v>19145.45</v>
      </c>
      <c r="APE564" s="93">
        <f t="shared" si="996"/>
        <v>18075.89</v>
      </c>
      <c r="APF564" s="93">
        <f t="shared" si="997"/>
        <v>0</v>
      </c>
      <c r="APG564" s="93">
        <f t="shared" si="247"/>
        <v>0</v>
      </c>
      <c r="APH564" s="93">
        <f t="shared" si="247"/>
        <v>0</v>
      </c>
      <c r="API564" s="93">
        <f t="shared" si="998"/>
        <v>0</v>
      </c>
      <c r="APJ564" s="93">
        <f t="shared" si="248"/>
        <v>0</v>
      </c>
      <c r="APK564" s="93">
        <f t="shared" si="248"/>
        <v>0</v>
      </c>
      <c r="APL564" s="95"/>
      <c r="APM564" s="95"/>
      <c r="APN564" s="95"/>
      <c r="APO564" s="93">
        <f t="shared" si="999"/>
        <v>0</v>
      </c>
      <c r="APP564" s="93">
        <f t="shared" si="1000"/>
        <v>0</v>
      </c>
      <c r="APQ564" s="93">
        <f t="shared" si="1001"/>
        <v>0</v>
      </c>
      <c r="APR564" s="93">
        <f t="shared" si="1002"/>
        <v>0</v>
      </c>
      <c r="APS564" s="93">
        <f t="shared" si="1003"/>
        <v>0</v>
      </c>
      <c r="APT564" s="93">
        <f t="shared" si="1004"/>
        <v>0</v>
      </c>
      <c r="APU564" s="93">
        <f t="shared" si="1005"/>
        <v>49226.83</v>
      </c>
      <c r="APV564" s="93">
        <f t="shared" si="1006"/>
        <v>51602.62</v>
      </c>
      <c r="APW564" s="93">
        <f t="shared" si="1007"/>
        <v>54502.5</v>
      </c>
      <c r="APX564" s="93">
        <f t="shared" si="1008"/>
        <v>19122.29</v>
      </c>
      <c r="APY564" s="93">
        <f t="shared" si="1009"/>
        <v>17247.59</v>
      </c>
      <c r="APZ564" s="93">
        <f t="shared" si="1010"/>
        <v>16431.27</v>
      </c>
      <c r="AQA564" s="93">
        <f t="shared" si="1011"/>
        <v>0</v>
      </c>
      <c r="AQB564" s="93">
        <f t="shared" si="249"/>
        <v>0</v>
      </c>
      <c r="AQC564" s="93">
        <f t="shared" si="249"/>
        <v>0</v>
      </c>
      <c r="AQD564" s="93">
        <f t="shared" si="1012"/>
        <v>0</v>
      </c>
      <c r="AQE564" s="93">
        <f t="shared" si="250"/>
        <v>0</v>
      </c>
      <c r="AQF564" s="93">
        <f t="shared" si="250"/>
        <v>0</v>
      </c>
      <c r="AQG564" s="95"/>
      <c r="AQH564" s="95"/>
      <c r="AQI564" s="95"/>
      <c r="AQJ564" s="93">
        <f t="shared" si="1013"/>
        <v>0</v>
      </c>
      <c r="AQK564" s="93">
        <f t="shared" si="1014"/>
        <v>0</v>
      </c>
      <c r="AQL564" s="93">
        <f t="shared" si="1015"/>
        <v>0</v>
      </c>
      <c r="AQM564" s="93">
        <f t="shared" si="1016"/>
        <v>0</v>
      </c>
      <c r="AQN564" s="93">
        <f t="shared" si="1017"/>
        <v>0</v>
      </c>
      <c r="AQO564" s="93">
        <f t="shared" si="1018"/>
        <v>0</v>
      </c>
      <c r="AQP564" s="93">
        <f t="shared" si="1019"/>
        <v>49458.53</v>
      </c>
      <c r="AQQ564" s="93">
        <f t="shared" si="1020"/>
        <v>52314.54</v>
      </c>
      <c r="AQR564" s="93">
        <f t="shared" si="1021"/>
        <v>55767.69</v>
      </c>
      <c r="AQS564" s="93">
        <f t="shared" si="1022"/>
        <v>17809.25</v>
      </c>
      <c r="AQT564" s="93">
        <f t="shared" si="1023"/>
        <v>16261.86</v>
      </c>
      <c r="AQU564" s="93">
        <f t="shared" si="1024"/>
        <v>15633.05</v>
      </c>
      <c r="AQV564" s="93">
        <f t="shared" si="1025"/>
        <v>0</v>
      </c>
      <c r="AQW564" s="93">
        <f t="shared" si="251"/>
        <v>0</v>
      </c>
      <c r="AQX564" s="93">
        <f t="shared" si="251"/>
        <v>0</v>
      </c>
      <c r="AQY564" s="93">
        <f t="shared" si="1026"/>
        <v>0</v>
      </c>
      <c r="AQZ564" s="93">
        <f t="shared" si="252"/>
        <v>0</v>
      </c>
      <c r="ARA564" s="93">
        <f t="shared" si="252"/>
        <v>0</v>
      </c>
      <c r="ARB564" s="95"/>
      <c r="ARC564" s="95"/>
      <c r="ARD564" s="95"/>
      <c r="ARE564" s="93">
        <f t="shared" si="1027"/>
        <v>0</v>
      </c>
      <c r="ARF564" s="93">
        <f t="shared" si="1028"/>
        <v>0</v>
      </c>
      <c r="ARG564" s="93">
        <f t="shared" si="1029"/>
        <v>0</v>
      </c>
      <c r="ARH564" s="93">
        <f t="shared" si="1030"/>
        <v>0</v>
      </c>
      <c r="ARI564" s="93">
        <f t="shared" si="1031"/>
        <v>0</v>
      </c>
      <c r="ARJ564" s="93">
        <f t="shared" si="1032"/>
        <v>0</v>
      </c>
      <c r="ARK564" s="93">
        <f t="shared" si="1033"/>
        <v>49167.86</v>
      </c>
      <c r="ARL564" s="93">
        <f t="shared" si="1034"/>
        <v>51418.9</v>
      </c>
      <c r="ARM564" s="93">
        <f t="shared" si="1035"/>
        <v>54177.03</v>
      </c>
      <c r="ARN564" s="93">
        <f t="shared" si="1036"/>
        <v>17426.98</v>
      </c>
      <c r="ARO564" s="93">
        <f t="shared" si="1037"/>
        <v>15736.19</v>
      </c>
      <c r="ARP564" s="93">
        <f t="shared" si="1038"/>
        <v>14933.48</v>
      </c>
      <c r="ARQ564" s="93">
        <f t="shared" si="1039"/>
        <v>0</v>
      </c>
      <c r="ARR564" s="93">
        <f t="shared" si="253"/>
        <v>0</v>
      </c>
      <c r="ARS564" s="93">
        <f t="shared" si="253"/>
        <v>0</v>
      </c>
      <c r="ART564" s="93">
        <f t="shared" si="1040"/>
        <v>0</v>
      </c>
      <c r="ARU564" s="93">
        <f t="shared" si="254"/>
        <v>0</v>
      </c>
      <c r="ARV564" s="93">
        <f t="shared" si="254"/>
        <v>0</v>
      </c>
      <c r="ARW564" s="95"/>
      <c r="ARX564" s="95"/>
      <c r="ARY564" s="95"/>
      <c r="ARZ564" s="93">
        <f t="shared" si="1041"/>
        <v>0</v>
      </c>
      <c r="ASA564" s="93">
        <f t="shared" si="1042"/>
        <v>0</v>
      </c>
      <c r="ASB564" s="93">
        <f t="shared" si="1043"/>
        <v>0</v>
      </c>
      <c r="ASC564" s="93">
        <f t="shared" si="1044"/>
        <v>0</v>
      </c>
      <c r="ASD564" s="93">
        <f t="shared" si="1045"/>
        <v>0</v>
      </c>
      <c r="ASE564" s="93">
        <f t="shared" si="1046"/>
        <v>0</v>
      </c>
      <c r="ASF564" s="93">
        <f t="shared" si="1047"/>
        <v>49236.79</v>
      </c>
      <c r="ASG564" s="93">
        <f t="shared" si="1048"/>
        <v>51633.08</v>
      </c>
      <c r="ASH564" s="93">
        <f t="shared" si="1049"/>
        <v>54556.49</v>
      </c>
      <c r="ASI564" s="93">
        <f t="shared" si="1050"/>
        <v>19827.62</v>
      </c>
      <c r="ASJ564" s="93">
        <f t="shared" si="1051"/>
        <v>17815.32</v>
      </c>
      <c r="ASK564" s="93">
        <f t="shared" si="1052"/>
        <v>16772.82</v>
      </c>
      <c r="ASL564" s="93">
        <f t="shared" si="1053"/>
        <v>0</v>
      </c>
      <c r="ASM564" s="93">
        <f t="shared" si="255"/>
        <v>0</v>
      </c>
      <c r="ASN564" s="93">
        <f t="shared" si="255"/>
        <v>0</v>
      </c>
      <c r="ASO564" s="93">
        <f t="shared" si="1054"/>
        <v>0</v>
      </c>
      <c r="ASP564" s="93">
        <f t="shared" si="256"/>
        <v>0</v>
      </c>
      <c r="ASQ564" s="93">
        <f t="shared" si="256"/>
        <v>0</v>
      </c>
      <c r="ASR564" s="95"/>
      <c r="ASS564" s="95"/>
      <c r="AST564" s="95"/>
      <c r="ASU564" s="93">
        <f t="shared" si="1055"/>
        <v>0</v>
      </c>
      <c r="ASV564" s="93">
        <f t="shared" si="1056"/>
        <v>0</v>
      </c>
      <c r="ASW564" s="93">
        <f t="shared" si="1057"/>
        <v>0</v>
      </c>
      <c r="ASX564" s="93">
        <f t="shared" si="1058"/>
        <v>0</v>
      </c>
      <c r="ASY564" s="93">
        <f t="shared" si="1059"/>
        <v>0</v>
      </c>
      <c r="ASZ564" s="93">
        <f t="shared" si="1060"/>
        <v>0</v>
      </c>
      <c r="ATA564" s="93">
        <f t="shared" si="1061"/>
        <v>49289.06</v>
      </c>
      <c r="ATB564" s="93">
        <f t="shared" si="1062"/>
        <v>51793.99</v>
      </c>
      <c r="ATC564" s="93">
        <f t="shared" si="1063"/>
        <v>54843.99</v>
      </c>
      <c r="ATD564" s="93">
        <f t="shared" si="1064"/>
        <v>16777.96</v>
      </c>
      <c r="ATE564" s="93">
        <f t="shared" si="1065"/>
        <v>15272.04</v>
      </c>
      <c r="ATF564" s="93">
        <f t="shared" si="1066"/>
        <v>14520.44</v>
      </c>
      <c r="ATG564" s="93">
        <f t="shared" si="1067"/>
        <v>0</v>
      </c>
      <c r="ATH564" s="93">
        <f t="shared" si="257"/>
        <v>0</v>
      </c>
      <c r="ATI564" s="93">
        <f t="shared" si="257"/>
        <v>0</v>
      </c>
      <c r="ATJ564" s="93">
        <f t="shared" si="1068"/>
        <v>0</v>
      </c>
      <c r="ATK564" s="93">
        <f t="shared" si="258"/>
        <v>0</v>
      </c>
      <c r="ATL564" s="93">
        <f t="shared" si="258"/>
        <v>0</v>
      </c>
      <c r="ATM564" s="95"/>
      <c r="ATN564" s="95"/>
      <c r="ATO564" s="95"/>
      <c r="ATP564" s="93">
        <f t="shared" si="1069"/>
        <v>0</v>
      </c>
      <c r="ATQ564" s="93">
        <f t="shared" si="1070"/>
        <v>0</v>
      </c>
      <c r="ATR564" s="93">
        <f t="shared" si="1071"/>
        <v>0</v>
      </c>
      <c r="ATS564" s="93">
        <f t="shared" si="1072"/>
        <v>0</v>
      </c>
      <c r="ATT564" s="93">
        <f t="shared" si="1073"/>
        <v>0</v>
      </c>
      <c r="ATU564" s="93">
        <f t="shared" si="1074"/>
        <v>0</v>
      </c>
      <c r="ATV564" s="93">
        <f t="shared" si="1075"/>
        <v>49272.43</v>
      </c>
      <c r="ATW564" s="93">
        <f t="shared" si="1076"/>
        <v>51742.61</v>
      </c>
      <c r="ATX564" s="93">
        <f t="shared" si="1077"/>
        <v>54751.63</v>
      </c>
      <c r="ATY564" s="93">
        <f t="shared" si="1078"/>
        <v>19022.009999999998</v>
      </c>
      <c r="ATZ564" s="93">
        <f t="shared" si="1079"/>
        <v>17064.830000000002</v>
      </c>
      <c r="AUA564" s="93">
        <f t="shared" si="1080"/>
        <v>16073.06</v>
      </c>
      <c r="AUB564" s="93">
        <f t="shared" si="1081"/>
        <v>0</v>
      </c>
      <c r="AUC564" s="93">
        <f t="shared" si="259"/>
        <v>0</v>
      </c>
      <c r="AUD564" s="93">
        <f t="shared" si="259"/>
        <v>0</v>
      </c>
      <c r="AUE564" s="93">
        <f t="shared" si="1082"/>
        <v>0</v>
      </c>
      <c r="AUF564" s="93">
        <f t="shared" si="260"/>
        <v>0</v>
      </c>
      <c r="AUG564" s="93">
        <f t="shared" si="260"/>
        <v>0</v>
      </c>
      <c r="AUH564" s="95"/>
      <c r="AUI564" s="95"/>
      <c r="AUJ564" s="95"/>
      <c r="AUK564" s="93">
        <f t="shared" si="1083"/>
        <v>0</v>
      </c>
      <c r="AUL564" s="93">
        <f t="shared" si="1084"/>
        <v>0</v>
      </c>
      <c r="AUM564" s="93">
        <f t="shared" si="1085"/>
        <v>0</v>
      </c>
      <c r="AUN564" s="93">
        <f t="shared" si="1086"/>
        <v>0</v>
      </c>
      <c r="AUO564" s="93">
        <f t="shared" si="1087"/>
        <v>0</v>
      </c>
      <c r="AUP564" s="93">
        <f t="shared" si="1088"/>
        <v>0</v>
      </c>
      <c r="AUQ564" s="93">
        <f t="shared" si="1089"/>
        <v>49259.35</v>
      </c>
      <c r="AUR564" s="93">
        <f t="shared" si="1090"/>
        <v>51707.26</v>
      </c>
      <c r="AUS564" s="93">
        <f t="shared" si="1091"/>
        <v>54690.42</v>
      </c>
      <c r="AUT564" s="93">
        <f t="shared" si="1092"/>
        <v>19130.509999999998</v>
      </c>
      <c r="AUU564" s="93">
        <f t="shared" si="1093"/>
        <v>17235.34</v>
      </c>
      <c r="AUV564" s="93">
        <f t="shared" si="1094"/>
        <v>16390.990000000002</v>
      </c>
      <c r="AUW564" s="93">
        <f t="shared" si="1095"/>
        <v>0</v>
      </c>
      <c r="AUX564" s="93">
        <f t="shared" si="261"/>
        <v>0</v>
      </c>
      <c r="AUY564" s="93">
        <f t="shared" si="261"/>
        <v>0</v>
      </c>
      <c r="AUZ564" s="93">
        <f t="shared" si="1096"/>
        <v>0</v>
      </c>
      <c r="AVA564" s="93">
        <f t="shared" si="262"/>
        <v>0</v>
      </c>
      <c r="AVB564" s="93">
        <f t="shared" si="262"/>
        <v>0</v>
      </c>
      <c r="AVC564" s="127">
        <f t="shared" si="1097"/>
        <v>222</v>
      </c>
      <c r="AVD564" s="127">
        <f t="shared" si="263"/>
        <v>222</v>
      </c>
      <c r="AVE564" s="127">
        <f t="shared" si="263"/>
        <v>222</v>
      </c>
      <c r="AVF564" s="93">
        <f t="shared" si="263"/>
        <v>10937718</v>
      </c>
      <c r="AVG564" s="93">
        <f t="shared" si="263"/>
        <v>11040504</v>
      </c>
      <c r="AVH564" s="93">
        <f t="shared" si="263"/>
        <v>11203008</v>
      </c>
      <c r="AVI564" s="93">
        <f t="shared" si="263"/>
        <v>9663919.7400000002</v>
      </c>
      <c r="AVJ564" s="93">
        <f t="shared" si="263"/>
        <v>9811993.7400000002</v>
      </c>
      <c r="AVK564" s="93">
        <f t="shared" si="263"/>
        <v>9988261.7400000002</v>
      </c>
      <c r="AVL564" s="93"/>
      <c r="AVM564" s="93"/>
      <c r="AVN564" s="93"/>
      <c r="AVO564" s="93"/>
      <c r="AVP564" s="93"/>
      <c r="AVQ564" s="93"/>
      <c r="AVR564" s="93">
        <f t="shared" si="264"/>
        <v>10953308.9</v>
      </c>
      <c r="AVS564" s="93">
        <f t="shared" si="264"/>
        <v>11532362.630000001</v>
      </c>
      <c r="AVT564" s="93">
        <f t="shared" si="264"/>
        <v>12235331.65</v>
      </c>
      <c r="AVU564" s="93">
        <f t="shared" si="264"/>
        <v>5193485.97</v>
      </c>
      <c r="AVV564" s="93">
        <f t="shared" si="264"/>
        <v>4676350.66</v>
      </c>
      <c r="AVW564" s="93">
        <f t="shared" si="264"/>
        <v>4494961.46</v>
      </c>
    </row>
    <row r="565" spans="1:1271" ht="48">
      <c r="A565" s="85" t="s">
        <v>409</v>
      </c>
      <c r="B565" s="85" t="s">
        <v>423</v>
      </c>
      <c r="C565" s="5"/>
      <c r="D565" s="541"/>
      <c r="E565" s="521"/>
      <c r="F565" s="101">
        <f t="shared" si="265"/>
        <v>73128</v>
      </c>
      <c r="G565" s="101">
        <f t="shared" si="265"/>
        <v>73591</v>
      </c>
      <c r="H565" s="101">
        <f t="shared" si="265"/>
        <v>74326</v>
      </c>
      <c r="I565" s="93">
        <f t="shared" si="266"/>
        <v>59584</v>
      </c>
      <c r="J565" s="93">
        <f t="shared" si="266"/>
        <v>60751</v>
      </c>
      <c r="K565" s="93">
        <f t="shared" si="266"/>
        <v>62139</v>
      </c>
      <c r="L565" s="95"/>
      <c r="M565" s="95"/>
      <c r="N565" s="95"/>
      <c r="O565" s="93">
        <f t="shared" si="267"/>
        <v>0</v>
      </c>
      <c r="P565" s="93">
        <f t="shared" si="268"/>
        <v>0</v>
      </c>
      <c r="Q565" s="93">
        <f t="shared" si="269"/>
        <v>0</v>
      </c>
      <c r="R565" s="93">
        <f t="shared" si="270"/>
        <v>0</v>
      </c>
      <c r="S565" s="93">
        <f t="shared" si="271"/>
        <v>0</v>
      </c>
      <c r="T565" s="93">
        <f t="shared" si="272"/>
        <v>0</v>
      </c>
      <c r="U565" s="93">
        <f t="shared" si="273"/>
        <v>73473.899999999994</v>
      </c>
      <c r="V565" s="93">
        <f t="shared" si="274"/>
        <v>77611.03</v>
      </c>
      <c r="W565" s="93">
        <f t="shared" si="275"/>
        <v>82484.740000000005</v>
      </c>
      <c r="X565" s="93">
        <f t="shared" si="276"/>
        <v>30378.98</v>
      </c>
      <c r="Y565" s="93">
        <f t="shared" si="277"/>
        <v>27562.77</v>
      </c>
      <c r="Z565" s="93">
        <f t="shared" si="278"/>
        <v>26038.35</v>
      </c>
      <c r="AA565" s="93">
        <f t="shared" si="279"/>
        <v>0</v>
      </c>
      <c r="AB565" s="93">
        <f t="shared" si="142"/>
        <v>0</v>
      </c>
      <c r="AC565" s="93">
        <f t="shared" si="142"/>
        <v>0</v>
      </c>
      <c r="AD565" s="93">
        <f t="shared" si="280"/>
        <v>0</v>
      </c>
      <c r="AE565" s="93">
        <f t="shared" si="143"/>
        <v>0</v>
      </c>
      <c r="AF565" s="93">
        <f t="shared" si="143"/>
        <v>0</v>
      </c>
      <c r="AG565" s="95"/>
      <c r="AH565" s="95"/>
      <c r="AI565" s="95"/>
      <c r="AJ565" s="93">
        <f t="shared" si="281"/>
        <v>0</v>
      </c>
      <c r="AK565" s="93">
        <f t="shared" si="282"/>
        <v>0</v>
      </c>
      <c r="AL565" s="93">
        <f t="shared" si="283"/>
        <v>0</v>
      </c>
      <c r="AM565" s="93">
        <f t="shared" si="284"/>
        <v>0</v>
      </c>
      <c r="AN565" s="93">
        <f t="shared" si="285"/>
        <v>0</v>
      </c>
      <c r="AO565" s="93">
        <f t="shared" si="286"/>
        <v>0</v>
      </c>
      <c r="AP565" s="93">
        <f t="shared" si="287"/>
        <v>73401.64</v>
      </c>
      <c r="AQ565" s="93">
        <f t="shared" si="288"/>
        <v>77388.899999999994</v>
      </c>
      <c r="AR565" s="93">
        <f t="shared" si="289"/>
        <v>82094.33</v>
      </c>
      <c r="AS565" s="93">
        <f t="shared" si="290"/>
        <v>28101.38</v>
      </c>
      <c r="AT565" s="93">
        <f t="shared" si="291"/>
        <v>25734.79</v>
      </c>
      <c r="AU565" s="93">
        <f t="shared" si="292"/>
        <v>24899.62</v>
      </c>
      <c r="AV565" s="93">
        <f t="shared" si="293"/>
        <v>0</v>
      </c>
      <c r="AW565" s="93">
        <f t="shared" si="144"/>
        <v>0</v>
      </c>
      <c r="AX565" s="93">
        <f t="shared" si="144"/>
        <v>0</v>
      </c>
      <c r="AY565" s="93">
        <f t="shared" si="294"/>
        <v>0</v>
      </c>
      <c r="AZ565" s="93">
        <f t="shared" si="145"/>
        <v>0</v>
      </c>
      <c r="BA565" s="93">
        <f t="shared" si="145"/>
        <v>0</v>
      </c>
      <c r="BB565" s="95"/>
      <c r="BC565" s="95"/>
      <c r="BD565" s="95"/>
      <c r="BE565" s="93">
        <f t="shared" si="295"/>
        <v>0</v>
      </c>
      <c r="BF565" s="93">
        <f t="shared" si="296"/>
        <v>0</v>
      </c>
      <c r="BG565" s="93">
        <f t="shared" si="297"/>
        <v>0</v>
      </c>
      <c r="BH565" s="93">
        <f t="shared" si="298"/>
        <v>0</v>
      </c>
      <c r="BI565" s="93">
        <f t="shared" si="299"/>
        <v>0</v>
      </c>
      <c r="BJ565" s="93">
        <f t="shared" si="300"/>
        <v>0</v>
      </c>
      <c r="BK565" s="93">
        <f t="shared" si="301"/>
        <v>73501.52</v>
      </c>
      <c r="BL565" s="93">
        <f t="shared" si="302"/>
        <v>77696.070000000007</v>
      </c>
      <c r="BM565" s="93">
        <f t="shared" si="303"/>
        <v>82633.399999999994</v>
      </c>
      <c r="BN565" s="93">
        <f t="shared" si="304"/>
        <v>27690.46</v>
      </c>
      <c r="BO565" s="93">
        <f t="shared" si="305"/>
        <v>25001.9</v>
      </c>
      <c r="BP565" s="93">
        <f t="shared" si="306"/>
        <v>23485.15</v>
      </c>
      <c r="BQ565" s="93">
        <f t="shared" si="307"/>
        <v>0</v>
      </c>
      <c r="BR565" s="93">
        <f t="shared" si="146"/>
        <v>0</v>
      </c>
      <c r="BS565" s="93">
        <f t="shared" si="146"/>
        <v>0</v>
      </c>
      <c r="BT565" s="93">
        <f t="shared" si="308"/>
        <v>0</v>
      </c>
      <c r="BU565" s="93">
        <f t="shared" si="147"/>
        <v>0</v>
      </c>
      <c r="BV565" s="93">
        <f t="shared" si="147"/>
        <v>0</v>
      </c>
      <c r="BW565" s="95"/>
      <c r="BX565" s="95"/>
      <c r="BY565" s="95"/>
      <c r="BZ565" s="93">
        <f t="shared" si="309"/>
        <v>0</v>
      </c>
      <c r="CA565" s="93">
        <f t="shared" si="310"/>
        <v>0</v>
      </c>
      <c r="CB565" s="93">
        <f t="shared" si="311"/>
        <v>0</v>
      </c>
      <c r="CC565" s="93">
        <f t="shared" si="312"/>
        <v>0</v>
      </c>
      <c r="CD565" s="93">
        <f t="shared" si="313"/>
        <v>0</v>
      </c>
      <c r="CE565" s="93">
        <f t="shared" si="314"/>
        <v>0</v>
      </c>
      <c r="CF565" s="93">
        <f t="shared" si="315"/>
        <v>0</v>
      </c>
      <c r="CG565" s="93">
        <f t="shared" si="316"/>
        <v>0</v>
      </c>
      <c r="CH565" s="93">
        <f t="shared" si="317"/>
        <v>0</v>
      </c>
      <c r="CI565" s="93">
        <f t="shared" si="318"/>
        <v>0</v>
      </c>
      <c r="CJ565" s="93">
        <f t="shared" si="319"/>
        <v>0</v>
      </c>
      <c r="CK565" s="93">
        <f t="shared" si="320"/>
        <v>0</v>
      </c>
      <c r="CL565" s="93">
        <f t="shared" si="321"/>
        <v>0</v>
      </c>
      <c r="CM565" s="93">
        <f t="shared" si="148"/>
        <v>0</v>
      </c>
      <c r="CN565" s="93">
        <f t="shared" si="148"/>
        <v>0</v>
      </c>
      <c r="CO565" s="93">
        <f t="shared" si="322"/>
        <v>0</v>
      </c>
      <c r="CP565" s="93">
        <f t="shared" si="149"/>
        <v>0</v>
      </c>
      <c r="CQ565" s="93">
        <f t="shared" si="149"/>
        <v>0</v>
      </c>
      <c r="CR565" s="95"/>
      <c r="CS565" s="95"/>
      <c r="CT565" s="95"/>
      <c r="CU565" s="93">
        <f t="shared" si="323"/>
        <v>0</v>
      </c>
      <c r="CV565" s="93">
        <f t="shared" si="324"/>
        <v>0</v>
      </c>
      <c r="CW565" s="93">
        <f t="shared" si="325"/>
        <v>0</v>
      </c>
      <c r="CX565" s="93">
        <f t="shared" si="326"/>
        <v>0</v>
      </c>
      <c r="CY565" s="93">
        <f t="shared" si="327"/>
        <v>0</v>
      </c>
      <c r="CZ565" s="93">
        <f t="shared" si="328"/>
        <v>0</v>
      </c>
      <c r="DA565" s="93">
        <f t="shared" si="329"/>
        <v>73112.83</v>
      </c>
      <c r="DB565" s="93">
        <f t="shared" si="330"/>
        <v>76505.41</v>
      </c>
      <c r="DC565" s="93">
        <f t="shared" si="331"/>
        <v>80532.399999999994</v>
      </c>
      <c r="DD565" s="93">
        <f t="shared" si="332"/>
        <v>32586.799999999999</v>
      </c>
      <c r="DE565" s="93">
        <f t="shared" si="333"/>
        <v>29564.59</v>
      </c>
      <c r="DF565" s="93">
        <f t="shared" si="334"/>
        <v>28463.13</v>
      </c>
      <c r="DG565" s="93">
        <f t="shared" si="335"/>
        <v>0</v>
      </c>
      <c r="DH565" s="93">
        <f t="shared" si="150"/>
        <v>0</v>
      </c>
      <c r="DI565" s="93">
        <f t="shared" si="150"/>
        <v>0</v>
      </c>
      <c r="DJ565" s="93">
        <f t="shared" si="336"/>
        <v>0</v>
      </c>
      <c r="DK565" s="93">
        <f t="shared" si="151"/>
        <v>0</v>
      </c>
      <c r="DL565" s="93">
        <f t="shared" si="151"/>
        <v>0</v>
      </c>
      <c r="DM565" s="95"/>
      <c r="DN565" s="95"/>
      <c r="DO565" s="95"/>
      <c r="DP565" s="93">
        <f t="shared" si="337"/>
        <v>0</v>
      </c>
      <c r="DQ565" s="93">
        <f t="shared" si="338"/>
        <v>0</v>
      </c>
      <c r="DR565" s="93">
        <f t="shared" si="339"/>
        <v>0</v>
      </c>
      <c r="DS565" s="93">
        <f t="shared" si="340"/>
        <v>0</v>
      </c>
      <c r="DT565" s="93">
        <f t="shared" si="341"/>
        <v>0</v>
      </c>
      <c r="DU565" s="93">
        <f t="shared" si="342"/>
        <v>0</v>
      </c>
      <c r="DV565" s="93">
        <f t="shared" si="343"/>
        <v>73457.100000000006</v>
      </c>
      <c r="DW565" s="93">
        <f t="shared" si="344"/>
        <v>77562.5</v>
      </c>
      <c r="DX565" s="93">
        <f t="shared" si="345"/>
        <v>82397.77</v>
      </c>
      <c r="DY565" s="93">
        <f t="shared" si="346"/>
        <v>34967.33</v>
      </c>
      <c r="DZ565" s="93">
        <f t="shared" si="347"/>
        <v>31268.74</v>
      </c>
      <c r="EA565" s="93">
        <f t="shared" si="348"/>
        <v>30333.06</v>
      </c>
      <c r="EB565" s="93">
        <f t="shared" si="349"/>
        <v>0</v>
      </c>
      <c r="EC565" s="93">
        <f t="shared" si="152"/>
        <v>0</v>
      </c>
      <c r="ED565" s="93">
        <f t="shared" si="152"/>
        <v>0</v>
      </c>
      <c r="EE565" s="93">
        <f t="shared" si="350"/>
        <v>0</v>
      </c>
      <c r="EF565" s="93">
        <f t="shared" si="153"/>
        <v>0</v>
      </c>
      <c r="EG565" s="93">
        <f t="shared" si="153"/>
        <v>0</v>
      </c>
      <c r="EH565" s="95"/>
      <c r="EI565" s="95"/>
      <c r="EJ565" s="95"/>
      <c r="EK565" s="93">
        <f t="shared" si="351"/>
        <v>0</v>
      </c>
      <c r="EL565" s="93">
        <f t="shared" si="352"/>
        <v>0</v>
      </c>
      <c r="EM565" s="93">
        <f t="shared" si="353"/>
        <v>0</v>
      </c>
      <c r="EN565" s="93">
        <f t="shared" si="354"/>
        <v>0</v>
      </c>
      <c r="EO565" s="93">
        <f t="shared" si="355"/>
        <v>0</v>
      </c>
      <c r="EP565" s="93">
        <f t="shared" si="356"/>
        <v>0</v>
      </c>
      <c r="EQ565" s="93">
        <f t="shared" si="357"/>
        <v>73670.42</v>
      </c>
      <c r="ER565" s="93">
        <f t="shared" si="358"/>
        <v>78210.06</v>
      </c>
      <c r="ES565" s="93">
        <f t="shared" si="359"/>
        <v>83553.440000000002</v>
      </c>
      <c r="ET565" s="93">
        <f t="shared" si="360"/>
        <v>32373.1</v>
      </c>
      <c r="EU565" s="93">
        <f t="shared" si="361"/>
        <v>28883.37</v>
      </c>
      <c r="EV565" s="93">
        <f t="shared" si="362"/>
        <v>27936.66</v>
      </c>
      <c r="EW565" s="93">
        <f t="shared" si="363"/>
        <v>0</v>
      </c>
      <c r="EX565" s="93">
        <f t="shared" si="154"/>
        <v>0</v>
      </c>
      <c r="EY565" s="93">
        <f t="shared" si="154"/>
        <v>0</v>
      </c>
      <c r="EZ565" s="93">
        <f t="shared" si="364"/>
        <v>0</v>
      </c>
      <c r="FA565" s="93">
        <f t="shared" si="155"/>
        <v>0</v>
      </c>
      <c r="FB565" s="93">
        <f t="shared" si="155"/>
        <v>0</v>
      </c>
      <c r="FC565" s="95"/>
      <c r="FD565" s="95"/>
      <c r="FE565" s="95"/>
      <c r="FF565" s="93">
        <f t="shared" si="365"/>
        <v>0</v>
      </c>
      <c r="FG565" s="93">
        <f t="shared" si="366"/>
        <v>0</v>
      </c>
      <c r="FH565" s="93">
        <f t="shared" si="367"/>
        <v>0</v>
      </c>
      <c r="FI565" s="93">
        <f t="shared" si="368"/>
        <v>0</v>
      </c>
      <c r="FJ565" s="93">
        <f t="shared" si="369"/>
        <v>0</v>
      </c>
      <c r="FK565" s="93">
        <f t="shared" si="370"/>
        <v>0</v>
      </c>
      <c r="FL565" s="93">
        <f t="shared" si="371"/>
        <v>73130.75</v>
      </c>
      <c r="FM565" s="93">
        <f t="shared" si="372"/>
        <v>76556.88</v>
      </c>
      <c r="FN565" s="93">
        <f t="shared" si="373"/>
        <v>80622.86</v>
      </c>
      <c r="FO565" s="93">
        <f t="shared" si="374"/>
        <v>26461.62</v>
      </c>
      <c r="FP565" s="93">
        <f t="shared" si="375"/>
        <v>24154.93</v>
      </c>
      <c r="FQ565" s="93">
        <f t="shared" si="376"/>
        <v>23455.17</v>
      </c>
      <c r="FR565" s="93">
        <f t="shared" si="377"/>
        <v>0</v>
      </c>
      <c r="FS565" s="93">
        <f t="shared" si="156"/>
        <v>0</v>
      </c>
      <c r="FT565" s="93">
        <f t="shared" si="156"/>
        <v>0</v>
      </c>
      <c r="FU565" s="93">
        <f t="shared" si="378"/>
        <v>0</v>
      </c>
      <c r="FV565" s="93">
        <f t="shared" si="157"/>
        <v>0</v>
      </c>
      <c r="FW565" s="93">
        <f t="shared" si="157"/>
        <v>0</v>
      </c>
      <c r="FX565" s="95"/>
      <c r="FY565" s="95"/>
      <c r="FZ565" s="95"/>
      <c r="GA565" s="93">
        <f t="shared" si="380"/>
        <v>0</v>
      </c>
      <c r="GB565" s="93">
        <f t="shared" si="381"/>
        <v>0</v>
      </c>
      <c r="GC565" s="93">
        <f t="shared" si="382"/>
        <v>0</v>
      </c>
      <c r="GD565" s="93">
        <f t="shared" si="383"/>
        <v>0</v>
      </c>
      <c r="GE565" s="93">
        <f t="shared" si="384"/>
        <v>0</v>
      </c>
      <c r="GF565" s="93">
        <f t="shared" si="385"/>
        <v>0</v>
      </c>
      <c r="GG565" s="93">
        <f t="shared" si="386"/>
        <v>0</v>
      </c>
      <c r="GH565" s="93">
        <f t="shared" si="387"/>
        <v>0</v>
      </c>
      <c r="GI565" s="93">
        <f t="shared" si="388"/>
        <v>0</v>
      </c>
      <c r="GJ565" s="93">
        <f t="shared" si="389"/>
        <v>0</v>
      </c>
      <c r="GK565" s="93">
        <f t="shared" si="390"/>
        <v>0</v>
      </c>
      <c r="GL565" s="93">
        <f t="shared" si="391"/>
        <v>0</v>
      </c>
      <c r="GM565" s="93">
        <f t="shared" si="392"/>
        <v>0</v>
      </c>
      <c r="GN565" s="93">
        <f t="shared" si="159"/>
        <v>0</v>
      </c>
      <c r="GO565" s="93">
        <f t="shared" si="159"/>
        <v>0</v>
      </c>
      <c r="GP565" s="93">
        <f t="shared" si="393"/>
        <v>0</v>
      </c>
      <c r="GQ565" s="93">
        <f t="shared" si="160"/>
        <v>0</v>
      </c>
      <c r="GR565" s="93">
        <f t="shared" si="160"/>
        <v>0</v>
      </c>
      <c r="GS565" s="95"/>
      <c r="GT565" s="95"/>
      <c r="GU565" s="95"/>
      <c r="GV565" s="93">
        <f t="shared" si="394"/>
        <v>0</v>
      </c>
      <c r="GW565" s="93">
        <f t="shared" si="395"/>
        <v>0</v>
      </c>
      <c r="GX565" s="93">
        <f t="shared" si="396"/>
        <v>0</v>
      </c>
      <c r="GY565" s="93">
        <f t="shared" si="397"/>
        <v>0</v>
      </c>
      <c r="GZ565" s="93">
        <f t="shared" si="398"/>
        <v>0</v>
      </c>
      <c r="HA565" s="93">
        <f t="shared" si="399"/>
        <v>0</v>
      </c>
      <c r="HB565" s="93">
        <f t="shared" si="400"/>
        <v>73090.600000000006</v>
      </c>
      <c r="HC565" s="93">
        <f t="shared" si="401"/>
        <v>76437.11</v>
      </c>
      <c r="HD565" s="93">
        <f t="shared" si="402"/>
        <v>80411.63</v>
      </c>
      <c r="HE565" s="93">
        <f t="shared" si="403"/>
        <v>30221.35</v>
      </c>
      <c r="HF565" s="93">
        <f t="shared" si="404"/>
        <v>27408.18</v>
      </c>
      <c r="HG565" s="93">
        <f t="shared" si="405"/>
        <v>26509.72</v>
      </c>
      <c r="HH565" s="93">
        <f t="shared" si="406"/>
        <v>0</v>
      </c>
      <c r="HI565" s="93">
        <f t="shared" si="161"/>
        <v>0</v>
      </c>
      <c r="HJ565" s="93">
        <f t="shared" si="161"/>
        <v>0</v>
      </c>
      <c r="HK565" s="93">
        <f t="shared" si="407"/>
        <v>0</v>
      </c>
      <c r="HL565" s="93">
        <f t="shared" si="162"/>
        <v>0</v>
      </c>
      <c r="HM565" s="93">
        <f t="shared" si="162"/>
        <v>0</v>
      </c>
      <c r="HN565" s="95"/>
      <c r="HO565" s="95"/>
      <c r="HP565" s="95"/>
      <c r="HQ565" s="93">
        <f t="shared" si="408"/>
        <v>0</v>
      </c>
      <c r="HR565" s="93">
        <f t="shared" si="409"/>
        <v>0</v>
      </c>
      <c r="HS565" s="93">
        <f t="shared" si="410"/>
        <v>0</v>
      </c>
      <c r="HT565" s="93">
        <f t="shared" si="411"/>
        <v>0</v>
      </c>
      <c r="HU565" s="93">
        <f t="shared" si="412"/>
        <v>0</v>
      </c>
      <c r="HV565" s="93">
        <f t="shared" si="413"/>
        <v>0</v>
      </c>
      <c r="HW565" s="93">
        <f t="shared" si="414"/>
        <v>73369.91</v>
      </c>
      <c r="HX565" s="93">
        <f t="shared" si="415"/>
        <v>77290.81</v>
      </c>
      <c r="HY565" s="93">
        <f t="shared" si="416"/>
        <v>81921.710000000006</v>
      </c>
      <c r="HZ565" s="93">
        <f t="shared" si="417"/>
        <v>29881.65</v>
      </c>
      <c r="IA565" s="93">
        <f t="shared" si="418"/>
        <v>26904.71</v>
      </c>
      <c r="IB565" s="93">
        <f t="shared" si="419"/>
        <v>25705.08</v>
      </c>
      <c r="IC565" s="93">
        <f t="shared" si="420"/>
        <v>0</v>
      </c>
      <c r="ID565" s="93">
        <f t="shared" si="163"/>
        <v>0</v>
      </c>
      <c r="IE565" s="93">
        <f t="shared" si="163"/>
        <v>0</v>
      </c>
      <c r="IF565" s="93">
        <f t="shared" si="421"/>
        <v>0</v>
      </c>
      <c r="IG565" s="93">
        <f t="shared" si="164"/>
        <v>0</v>
      </c>
      <c r="IH565" s="93">
        <f t="shared" si="164"/>
        <v>0</v>
      </c>
      <c r="II565" s="95"/>
      <c r="IJ565" s="95"/>
      <c r="IK565" s="95"/>
      <c r="IL565" s="93">
        <f t="shared" si="422"/>
        <v>0</v>
      </c>
      <c r="IM565" s="93">
        <f t="shared" si="423"/>
        <v>0</v>
      </c>
      <c r="IN565" s="93">
        <f t="shared" si="424"/>
        <v>0</v>
      </c>
      <c r="IO565" s="93">
        <f t="shared" si="425"/>
        <v>0</v>
      </c>
      <c r="IP565" s="93">
        <f t="shared" si="426"/>
        <v>0</v>
      </c>
      <c r="IQ565" s="93">
        <f t="shared" si="427"/>
        <v>0</v>
      </c>
      <c r="IR565" s="93">
        <f t="shared" si="428"/>
        <v>73185.36</v>
      </c>
      <c r="IS565" s="93">
        <f t="shared" si="429"/>
        <v>76726.850000000006</v>
      </c>
      <c r="IT565" s="93">
        <f t="shared" si="430"/>
        <v>80922.820000000007</v>
      </c>
      <c r="IU565" s="93">
        <f t="shared" si="431"/>
        <v>27335.21</v>
      </c>
      <c r="IV565" s="93">
        <f t="shared" si="432"/>
        <v>24691.439999999999</v>
      </c>
      <c r="IW565" s="93">
        <f t="shared" si="433"/>
        <v>23554.05</v>
      </c>
      <c r="IX565" s="93">
        <f t="shared" si="434"/>
        <v>0</v>
      </c>
      <c r="IY565" s="93">
        <f t="shared" si="165"/>
        <v>0</v>
      </c>
      <c r="IZ565" s="93">
        <f t="shared" si="165"/>
        <v>0</v>
      </c>
      <c r="JA565" s="93">
        <f t="shared" si="435"/>
        <v>0</v>
      </c>
      <c r="JB565" s="93">
        <f t="shared" si="166"/>
        <v>0</v>
      </c>
      <c r="JC565" s="93">
        <f t="shared" si="166"/>
        <v>0</v>
      </c>
      <c r="JD565" s="95"/>
      <c r="JE565" s="95"/>
      <c r="JF565" s="95"/>
      <c r="JG565" s="93">
        <f t="shared" si="436"/>
        <v>0</v>
      </c>
      <c r="JH565" s="93">
        <f t="shared" si="437"/>
        <v>0</v>
      </c>
      <c r="JI565" s="93">
        <f t="shared" si="438"/>
        <v>0</v>
      </c>
      <c r="JJ565" s="93">
        <f t="shared" si="439"/>
        <v>0</v>
      </c>
      <c r="JK565" s="93">
        <f t="shared" si="440"/>
        <v>0</v>
      </c>
      <c r="JL565" s="93">
        <f t="shared" si="441"/>
        <v>0</v>
      </c>
      <c r="JM565" s="93">
        <f t="shared" si="442"/>
        <v>73114.02</v>
      </c>
      <c r="JN565" s="93">
        <f t="shared" si="443"/>
        <v>76508.37</v>
      </c>
      <c r="JO565" s="93">
        <f t="shared" si="444"/>
        <v>80551.710000000006</v>
      </c>
      <c r="JP565" s="93">
        <f t="shared" si="445"/>
        <v>39131.78</v>
      </c>
      <c r="JQ565" s="93">
        <f t="shared" si="446"/>
        <v>35399.67</v>
      </c>
      <c r="JR565" s="93">
        <f t="shared" si="447"/>
        <v>34803.07</v>
      </c>
      <c r="JS565" s="93">
        <f t="shared" si="448"/>
        <v>0</v>
      </c>
      <c r="JT565" s="93">
        <f t="shared" si="167"/>
        <v>0</v>
      </c>
      <c r="JU565" s="93">
        <f t="shared" si="167"/>
        <v>0</v>
      </c>
      <c r="JV565" s="93">
        <f t="shared" si="449"/>
        <v>0</v>
      </c>
      <c r="JW565" s="93">
        <f t="shared" si="168"/>
        <v>0</v>
      </c>
      <c r="JX565" s="93">
        <f t="shared" si="168"/>
        <v>0</v>
      </c>
      <c r="JY565" s="95"/>
      <c r="JZ565" s="95"/>
      <c r="KA565" s="95"/>
      <c r="KB565" s="93">
        <f t="shared" si="450"/>
        <v>0</v>
      </c>
      <c r="KC565" s="93">
        <f t="shared" si="451"/>
        <v>0</v>
      </c>
      <c r="KD565" s="93">
        <f t="shared" si="452"/>
        <v>0</v>
      </c>
      <c r="KE565" s="93">
        <f t="shared" si="453"/>
        <v>0</v>
      </c>
      <c r="KF565" s="93">
        <f t="shared" si="454"/>
        <v>0</v>
      </c>
      <c r="KG565" s="93">
        <f t="shared" si="455"/>
        <v>0</v>
      </c>
      <c r="KH565" s="93">
        <f t="shared" si="456"/>
        <v>73390.83</v>
      </c>
      <c r="KI565" s="93">
        <f t="shared" si="457"/>
        <v>77358.509999999995</v>
      </c>
      <c r="KJ565" s="93">
        <f t="shared" si="458"/>
        <v>82038.06</v>
      </c>
      <c r="KK565" s="93">
        <f t="shared" si="459"/>
        <v>26253.82</v>
      </c>
      <c r="KL565" s="93">
        <f t="shared" si="460"/>
        <v>23904.34</v>
      </c>
      <c r="KM565" s="93">
        <f t="shared" si="461"/>
        <v>22871.09</v>
      </c>
      <c r="KN565" s="93">
        <f t="shared" si="462"/>
        <v>0</v>
      </c>
      <c r="KO565" s="93">
        <f t="shared" si="169"/>
        <v>0</v>
      </c>
      <c r="KP565" s="93">
        <f t="shared" si="169"/>
        <v>0</v>
      </c>
      <c r="KQ565" s="93">
        <f t="shared" si="463"/>
        <v>0</v>
      </c>
      <c r="KR565" s="93">
        <f t="shared" si="170"/>
        <v>0</v>
      </c>
      <c r="KS565" s="93">
        <f t="shared" si="170"/>
        <v>0</v>
      </c>
      <c r="KT565" s="95"/>
      <c r="KU565" s="95"/>
      <c r="KV565" s="95"/>
      <c r="KW565" s="93">
        <f t="shared" si="464"/>
        <v>0</v>
      </c>
      <c r="KX565" s="93">
        <f t="shared" si="465"/>
        <v>0</v>
      </c>
      <c r="KY565" s="93">
        <f t="shared" si="466"/>
        <v>0</v>
      </c>
      <c r="KZ565" s="93">
        <f t="shared" si="467"/>
        <v>0</v>
      </c>
      <c r="LA565" s="93">
        <f t="shared" si="468"/>
        <v>0</v>
      </c>
      <c r="LB565" s="93">
        <f t="shared" si="469"/>
        <v>0</v>
      </c>
      <c r="LC565" s="93">
        <f t="shared" si="470"/>
        <v>73219.92</v>
      </c>
      <c r="LD565" s="93">
        <f t="shared" si="471"/>
        <v>76832.92</v>
      </c>
      <c r="LE565" s="93">
        <f t="shared" si="472"/>
        <v>81110.94</v>
      </c>
      <c r="LF565" s="93">
        <f t="shared" si="473"/>
        <v>23623</v>
      </c>
      <c r="LG565" s="93">
        <f t="shared" si="474"/>
        <v>21676.94</v>
      </c>
      <c r="LH565" s="93">
        <f t="shared" si="475"/>
        <v>21012.560000000001</v>
      </c>
      <c r="LI565" s="93">
        <f t="shared" si="476"/>
        <v>0</v>
      </c>
      <c r="LJ565" s="93">
        <f t="shared" si="171"/>
        <v>0</v>
      </c>
      <c r="LK565" s="93">
        <f t="shared" si="171"/>
        <v>0</v>
      </c>
      <c r="LL565" s="93">
        <f t="shared" si="477"/>
        <v>0</v>
      </c>
      <c r="LM565" s="93">
        <f t="shared" si="172"/>
        <v>0</v>
      </c>
      <c r="LN565" s="93">
        <f t="shared" si="172"/>
        <v>0</v>
      </c>
      <c r="LO565" s="95"/>
      <c r="LP565" s="95"/>
      <c r="LQ565" s="95"/>
      <c r="LR565" s="93">
        <f t="shared" si="478"/>
        <v>0</v>
      </c>
      <c r="LS565" s="93">
        <f t="shared" si="479"/>
        <v>0</v>
      </c>
      <c r="LT565" s="93">
        <f t="shared" si="480"/>
        <v>0</v>
      </c>
      <c r="LU565" s="93">
        <f t="shared" si="481"/>
        <v>0</v>
      </c>
      <c r="LV565" s="93">
        <f t="shared" si="482"/>
        <v>0</v>
      </c>
      <c r="LW565" s="93">
        <f t="shared" si="483"/>
        <v>0</v>
      </c>
      <c r="LX565" s="93">
        <f t="shared" si="484"/>
        <v>73221.27</v>
      </c>
      <c r="LY565" s="93">
        <f t="shared" si="485"/>
        <v>76837.31</v>
      </c>
      <c r="LZ565" s="93">
        <f t="shared" si="486"/>
        <v>81118.55</v>
      </c>
      <c r="MA565" s="93">
        <f t="shared" si="487"/>
        <v>33857.71</v>
      </c>
      <c r="MB565" s="93">
        <f t="shared" si="488"/>
        <v>30682.81</v>
      </c>
      <c r="MC565" s="93">
        <f t="shared" si="489"/>
        <v>29849.52</v>
      </c>
      <c r="MD565" s="93">
        <f t="shared" si="490"/>
        <v>0</v>
      </c>
      <c r="ME565" s="93">
        <f t="shared" si="173"/>
        <v>0</v>
      </c>
      <c r="MF565" s="93">
        <f t="shared" si="173"/>
        <v>0</v>
      </c>
      <c r="MG565" s="93">
        <f t="shared" si="491"/>
        <v>0</v>
      </c>
      <c r="MH565" s="93">
        <f t="shared" si="174"/>
        <v>0</v>
      </c>
      <c r="MI565" s="93">
        <f t="shared" si="174"/>
        <v>0</v>
      </c>
      <c r="MJ565" s="95"/>
      <c r="MK565" s="95"/>
      <c r="ML565" s="95"/>
      <c r="MM565" s="93">
        <f t="shared" si="492"/>
        <v>0</v>
      </c>
      <c r="MN565" s="93">
        <f t="shared" si="493"/>
        <v>0</v>
      </c>
      <c r="MO565" s="93">
        <f t="shared" si="494"/>
        <v>0</v>
      </c>
      <c r="MP565" s="93">
        <f t="shared" si="495"/>
        <v>0</v>
      </c>
      <c r="MQ565" s="93">
        <f t="shared" si="496"/>
        <v>0</v>
      </c>
      <c r="MR565" s="93">
        <f t="shared" si="497"/>
        <v>0</v>
      </c>
      <c r="MS565" s="93">
        <f t="shared" si="498"/>
        <v>73335.38</v>
      </c>
      <c r="MT565" s="93">
        <f t="shared" si="499"/>
        <v>77186.36</v>
      </c>
      <c r="MU565" s="93">
        <f t="shared" si="500"/>
        <v>81734.7</v>
      </c>
      <c r="MV565" s="93">
        <f t="shared" si="501"/>
        <v>39134.32</v>
      </c>
      <c r="MW565" s="93">
        <f t="shared" si="502"/>
        <v>34625.519999999997</v>
      </c>
      <c r="MX565" s="93">
        <f t="shared" si="503"/>
        <v>33017.660000000003</v>
      </c>
      <c r="MY565" s="93">
        <f t="shared" si="504"/>
        <v>0</v>
      </c>
      <c r="MZ565" s="93">
        <f t="shared" si="175"/>
        <v>0</v>
      </c>
      <c r="NA565" s="93">
        <f t="shared" si="175"/>
        <v>0</v>
      </c>
      <c r="NB565" s="93">
        <f t="shared" si="505"/>
        <v>0</v>
      </c>
      <c r="NC565" s="93">
        <f t="shared" si="176"/>
        <v>0</v>
      </c>
      <c r="ND565" s="93">
        <f t="shared" si="176"/>
        <v>0</v>
      </c>
      <c r="NE565" s="95"/>
      <c r="NF565" s="95"/>
      <c r="NG565" s="95"/>
      <c r="NH565" s="93">
        <f t="shared" si="506"/>
        <v>0</v>
      </c>
      <c r="NI565" s="93">
        <f t="shared" si="507"/>
        <v>0</v>
      </c>
      <c r="NJ565" s="93">
        <f t="shared" si="508"/>
        <v>0</v>
      </c>
      <c r="NK565" s="93">
        <f t="shared" si="509"/>
        <v>0</v>
      </c>
      <c r="NL565" s="93">
        <f t="shared" si="510"/>
        <v>0</v>
      </c>
      <c r="NM565" s="93">
        <f t="shared" si="511"/>
        <v>0</v>
      </c>
      <c r="NN565" s="93">
        <f t="shared" si="512"/>
        <v>73061.679999999993</v>
      </c>
      <c r="NO565" s="93">
        <f t="shared" si="513"/>
        <v>76348.78</v>
      </c>
      <c r="NP565" s="93">
        <f t="shared" si="514"/>
        <v>80256.02</v>
      </c>
      <c r="NQ565" s="93">
        <f t="shared" si="515"/>
        <v>24285.46</v>
      </c>
      <c r="NR565" s="93">
        <f t="shared" si="516"/>
        <v>21905.88</v>
      </c>
      <c r="NS565" s="93">
        <f t="shared" si="517"/>
        <v>21047.84</v>
      </c>
      <c r="NT565" s="93">
        <f t="shared" si="518"/>
        <v>0</v>
      </c>
      <c r="NU565" s="93">
        <f t="shared" si="177"/>
        <v>0</v>
      </c>
      <c r="NV565" s="93">
        <f t="shared" si="177"/>
        <v>0</v>
      </c>
      <c r="NW565" s="93">
        <f t="shared" si="519"/>
        <v>0</v>
      </c>
      <c r="NX565" s="93">
        <f t="shared" si="178"/>
        <v>0</v>
      </c>
      <c r="NY565" s="93">
        <f t="shared" si="178"/>
        <v>0</v>
      </c>
      <c r="NZ565" s="95"/>
      <c r="OA565" s="95"/>
      <c r="OB565" s="95"/>
      <c r="OC565" s="93">
        <f t="shared" si="520"/>
        <v>0</v>
      </c>
      <c r="OD565" s="93">
        <f t="shared" si="521"/>
        <v>0</v>
      </c>
      <c r="OE565" s="93">
        <f t="shared" si="522"/>
        <v>0</v>
      </c>
      <c r="OF565" s="93">
        <f t="shared" si="523"/>
        <v>0</v>
      </c>
      <c r="OG565" s="93">
        <f t="shared" si="524"/>
        <v>0</v>
      </c>
      <c r="OH565" s="93">
        <f t="shared" si="525"/>
        <v>0</v>
      </c>
      <c r="OI565" s="93">
        <f t="shared" si="526"/>
        <v>73379.67</v>
      </c>
      <c r="OJ565" s="93">
        <f t="shared" si="527"/>
        <v>77321.37</v>
      </c>
      <c r="OK565" s="93">
        <f t="shared" si="528"/>
        <v>81972.39</v>
      </c>
      <c r="OL565" s="93">
        <f t="shared" si="529"/>
        <v>35698.980000000003</v>
      </c>
      <c r="OM565" s="93">
        <f t="shared" si="530"/>
        <v>31967.41</v>
      </c>
      <c r="ON565" s="93">
        <f t="shared" si="531"/>
        <v>30983.77</v>
      </c>
      <c r="OO565" s="93">
        <f t="shared" si="532"/>
        <v>0</v>
      </c>
      <c r="OP565" s="93">
        <f t="shared" si="179"/>
        <v>0</v>
      </c>
      <c r="OQ565" s="93">
        <f t="shared" si="179"/>
        <v>0</v>
      </c>
      <c r="OR565" s="93">
        <f t="shared" si="533"/>
        <v>0</v>
      </c>
      <c r="OS565" s="93">
        <f t="shared" si="180"/>
        <v>0</v>
      </c>
      <c r="OT565" s="93">
        <f t="shared" si="180"/>
        <v>0</v>
      </c>
      <c r="OU565" s="95"/>
      <c r="OV565" s="95"/>
      <c r="OW565" s="95"/>
      <c r="OX565" s="93">
        <f t="shared" si="534"/>
        <v>0</v>
      </c>
      <c r="OY565" s="93">
        <f t="shared" si="535"/>
        <v>0</v>
      </c>
      <c r="OZ565" s="93">
        <f t="shared" si="536"/>
        <v>0</v>
      </c>
      <c r="PA565" s="93">
        <f t="shared" si="537"/>
        <v>0</v>
      </c>
      <c r="PB565" s="93">
        <f t="shared" si="538"/>
        <v>0</v>
      </c>
      <c r="PC565" s="93">
        <f t="shared" si="539"/>
        <v>0</v>
      </c>
      <c r="PD565" s="93">
        <f t="shared" si="540"/>
        <v>73226.259999999995</v>
      </c>
      <c r="PE565" s="93">
        <f t="shared" si="541"/>
        <v>76851.350000000006</v>
      </c>
      <c r="PF565" s="93">
        <f t="shared" si="542"/>
        <v>81155.929999999993</v>
      </c>
      <c r="PG565" s="93">
        <f t="shared" si="543"/>
        <v>28112.71</v>
      </c>
      <c r="PH565" s="93">
        <f t="shared" si="544"/>
        <v>25532.63</v>
      </c>
      <c r="PI565" s="93">
        <f t="shared" si="545"/>
        <v>24816.92</v>
      </c>
      <c r="PJ565" s="93">
        <f t="shared" si="546"/>
        <v>0</v>
      </c>
      <c r="PK565" s="93">
        <f t="shared" si="181"/>
        <v>0</v>
      </c>
      <c r="PL565" s="93">
        <f t="shared" si="181"/>
        <v>0</v>
      </c>
      <c r="PM565" s="93">
        <f t="shared" si="547"/>
        <v>0</v>
      </c>
      <c r="PN565" s="93">
        <f t="shared" si="182"/>
        <v>0</v>
      </c>
      <c r="PO565" s="93">
        <f t="shared" si="182"/>
        <v>0</v>
      </c>
      <c r="PP565" s="95"/>
      <c r="PQ565" s="95"/>
      <c r="PR565" s="95"/>
      <c r="PS565" s="93">
        <f t="shared" si="548"/>
        <v>0</v>
      </c>
      <c r="PT565" s="93">
        <f t="shared" si="549"/>
        <v>0</v>
      </c>
      <c r="PU565" s="93">
        <f t="shared" si="550"/>
        <v>0</v>
      </c>
      <c r="PV565" s="93">
        <f t="shared" si="551"/>
        <v>0</v>
      </c>
      <c r="PW565" s="93">
        <f t="shared" si="552"/>
        <v>0</v>
      </c>
      <c r="PX565" s="93">
        <f t="shared" si="553"/>
        <v>0</v>
      </c>
      <c r="PY565" s="93">
        <f t="shared" si="554"/>
        <v>73399.44</v>
      </c>
      <c r="PZ565" s="93">
        <f t="shared" si="555"/>
        <v>77382.97</v>
      </c>
      <c r="QA565" s="93">
        <f t="shared" si="556"/>
        <v>82081.11</v>
      </c>
      <c r="QB565" s="93">
        <f t="shared" si="557"/>
        <v>32294.93</v>
      </c>
      <c r="QC565" s="93">
        <f t="shared" si="558"/>
        <v>29086.83</v>
      </c>
      <c r="QD565" s="93">
        <f t="shared" si="559"/>
        <v>28152.36</v>
      </c>
      <c r="QE565" s="93">
        <f t="shared" si="560"/>
        <v>0</v>
      </c>
      <c r="QF565" s="93">
        <f t="shared" si="183"/>
        <v>0</v>
      </c>
      <c r="QG565" s="93">
        <f t="shared" si="183"/>
        <v>0</v>
      </c>
      <c r="QH565" s="93">
        <f t="shared" si="561"/>
        <v>0</v>
      </c>
      <c r="QI565" s="93">
        <f t="shared" si="184"/>
        <v>0</v>
      </c>
      <c r="QJ565" s="93">
        <f t="shared" si="184"/>
        <v>0</v>
      </c>
      <c r="QK565" s="95"/>
      <c r="QL565" s="95"/>
      <c r="QM565" s="95"/>
      <c r="QN565" s="93">
        <f t="shared" si="562"/>
        <v>0</v>
      </c>
      <c r="QO565" s="93">
        <f t="shared" si="563"/>
        <v>0</v>
      </c>
      <c r="QP565" s="93">
        <f t="shared" si="564"/>
        <v>0</v>
      </c>
      <c r="QQ565" s="93">
        <f t="shared" si="565"/>
        <v>0</v>
      </c>
      <c r="QR565" s="93">
        <f t="shared" si="566"/>
        <v>0</v>
      </c>
      <c r="QS565" s="93">
        <f t="shared" si="567"/>
        <v>0</v>
      </c>
      <c r="QT565" s="93">
        <f t="shared" si="568"/>
        <v>73170.94</v>
      </c>
      <c r="QU565" s="93">
        <f t="shared" si="569"/>
        <v>76682.36</v>
      </c>
      <c r="QV565" s="93">
        <f t="shared" si="570"/>
        <v>80844.44</v>
      </c>
      <c r="QW565" s="93">
        <f t="shared" si="571"/>
        <v>30013.26</v>
      </c>
      <c r="QX565" s="93">
        <f t="shared" si="572"/>
        <v>27062.34</v>
      </c>
      <c r="QY565" s="93">
        <f t="shared" si="573"/>
        <v>25788.14</v>
      </c>
      <c r="QZ565" s="93">
        <f t="shared" si="574"/>
        <v>0</v>
      </c>
      <c r="RA565" s="93">
        <f t="shared" si="185"/>
        <v>0</v>
      </c>
      <c r="RB565" s="93">
        <f t="shared" si="185"/>
        <v>0</v>
      </c>
      <c r="RC565" s="93">
        <f t="shared" si="575"/>
        <v>0</v>
      </c>
      <c r="RD565" s="93">
        <f t="shared" si="186"/>
        <v>0</v>
      </c>
      <c r="RE565" s="93">
        <f t="shared" si="186"/>
        <v>0</v>
      </c>
      <c r="RF565" s="95"/>
      <c r="RG565" s="95"/>
      <c r="RH565" s="95"/>
      <c r="RI565" s="93">
        <f t="shared" si="576"/>
        <v>0</v>
      </c>
      <c r="RJ565" s="93">
        <f t="shared" si="577"/>
        <v>0</v>
      </c>
      <c r="RK565" s="93">
        <f t="shared" si="578"/>
        <v>0</v>
      </c>
      <c r="RL565" s="93">
        <f t="shared" si="579"/>
        <v>0</v>
      </c>
      <c r="RM565" s="93">
        <f t="shared" si="580"/>
        <v>0</v>
      </c>
      <c r="RN565" s="93">
        <f t="shared" si="581"/>
        <v>0</v>
      </c>
      <c r="RO565" s="93">
        <f t="shared" si="582"/>
        <v>73277</v>
      </c>
      <c r="RP565" s="93">
        <f t="shared" si="583"/>
        <v>77007.740000000005</v>
      </c>
      <c r="RQ565" s="93">
        <f t="shared" si="584"/>
        <v>81418.78</v>
      </c>
      <c r="RR565" s="93">
        <f t="shared" si="585"/>
        <v>22167.03</v>
      </c>
      <c r="RS565" s="93">
        <f t="shared" si="586"/>
        <v>20089.28</v>
      </c>
      <c r="RT565" s="93">
        <f t="shared" si="587"/>
        <v>19110.3</v>
      </c>
      <c r="RU565" s="93">
        <f t="shared" si="588"/>
        <v>0</v>
      </c>
      <c r="RV565" s="93">
        <f t="shared" si="187"/>
        <v>0</v>
      </c>
      <c r="RW565" s="93">
        <f t="shared" si="187"/>
        <v>0</v>
      </c>
      <c r="RX565" s="93">
        <f t="shared" si="589"/>
        <v>0</v>
      </c>
      <c r="RY565" s="93">
        <f t="shared" si="188"/>
        <v>0</v>
      </c>
      <c r="RZ565" s="93">
        <f t="shared" si="188"/>
        <v>0</v>
      </c>
      <c r="SA565" s="95"/>
      <c r="SB565" s="95"/>
      <c r="SC565" s="95"/>
      <c r="SD565" s="93">
        <f t="shared" si="590"/>
        <v>0</v>
      </c>
      <c r="SE565" s="93">
        <f t="shared" si="591"/>
        <v>0</v>
      </c>
      <c r="SF565" s="93">
        <f t="shared" si="592"/>
        <v>0</v>
      </c>
      <c r="SG565" s="93">
        <f t="shared" si="593"/>
        <v>0</v>
      </c>
      <c r="SH565" s="93">
        <f t="shared" si="594"/>
        <v>0</v>
      </c>
      <c r="SI565" s="93">
        <f t="shared" si="595"/>
        <v>0</v>
      </c>
      <c r="SJ565" s="93">
        <f t="shared" si="596"/>
        <v>72899.179999999993</v>
      </c>
      <c r="SK565" s="93">
        <f t="shared" si="597"/>
        <v>75848.679999999993</v>
      </c>
      <c r="SL565" s="93">
        <f t="shared" si="598"/>
        <v>79382.740000000005</v>
      </c>
      <c r="SM565" s="93">
        <f t="shared" si="599"/>
        <v>27723.7</v>
      </c>
      <c r="SN565" s="93">
        <f t="shared" si="600"/>
        <v>24858.11</v>
      </c>
      <c r="SO565" s="93">
        <f t="shared" si="601"/>
        <v>23850.92</v>
      </c>
      <c r="SP565" s="93">
        <f t="shared" si="602"/>
        <v>0</v>
      </c>
      <c r="SQ565" s="93">
        <f t="shared" si="189"/>
        <v>0</v>
      </c>
      <c r="SR565" s="93">
        <f t="shared" si="189"/>
        <v>0</v>
      </c>
      <c r="SS565" s="93">
        <f t="shared" si="603"/>
        <v>0</v>
      </c>
      <c r="ST565" s="93">
        <f t="shared" si="190"/>
        <v>0</v>
      </c>
      <c r="SU565" s="93">
        <f t="shared" si="190"/>
        <v>0</v>
      </c>
      <c r="SV565" s="95"/>
      <c r="SW565" s="95"/>
      <c r="SX565" s="95"/>
      <c r="SY565" s="93">
        <f t="shared" si="605"/>
        <v>0</v>
      </c>
      <c r="SZ565" s="93">
        <f t="shared" si="606"/>
        <v>0</v>
      </c>
      <c r="TA565" s="93">
        <f t="shared" si="607"/>
        <v>0</v>
      </c>
      <c r="TB565" s="93">
        <f t="shared" si="608"/>
        <v>0</v>
      </c>
      <c r="TC565" s="93">
        <f t="shared" si="609"/>
        <v>0</v>
      </c>
      <c r="TD565" s="93">
        <f t="shared" si="610"/>
        <v>0</v>
      </c>
      <c r="TE565" s="93">
        <f t="shared" si="611"/>
        <v>73396.289999999994</v>
      </c>
      <c r="TF565" s="93">
        <f t="shared" si="612"/>
        <v>77372.5</v>
      </c>
      <c r="TG565" s="93">
        <f t="shared" si="613"/>
        <v>82063.31</v>
      </c>
      <c r="TH565" s="93">
        <f t="shared" si="614"/>
        <v>29109.4</v>
      </c>
      <c r="TI565" s="93">
        <f t="shared" si="615"/>
        <v>26287.8</v>
      </c>
      <c r="TJ565" s="93">
        <f t="shared" si="616"/>
        <v>25460.799999999999</v>
      </c>
      <c r="TK565" s="93">
        <f t="shared" si="617"/>
        <v>0</v>
      </c>
      <c r="TL565" s="93">
        <f t="shared" si="191"/>
        <v>0</v>
      </c>
      <c r="TM565" s="93">
        <f t="shared" si="191"/>
        <v>0</v>
      </c>
      <c r="TN565" s="93">
        <f t="shared" si="618"/>
        <v>0</v>
      </c>
      <c r="TO565" s="93">
        <f t="shared" si="192"/>
        <v>0</v>
      </c>
      <c r="TP565" s="93">
        <f t="shared" si="192"/>
        <v>0</v>
      </c>
      <c r="TQ565" s="95"/>
      <c r="TR565" s="95"/>
      <c r="TS565" s="95"/>
      <c r="TT565" s="93">
        <f t="shared" si="619"/>
        <v>0</v>
      </c>
      <c r="TU565" s="93">
        <f t="shared" si="620"/>
        <v>0</v>
      </c>
      <c r="TV565" s="93">
        <f t="shared" si="621"/>
        <v>0</v>
      </c>
      <c r="TW565" s="93">
        <f t="shared" si="622"/>
        <v>0</v>
      </c>
      <c r="TX565" s="93">
        <f t="shared" si="623"/>
        <v>0</v>
      </c>
      <c r="TY565" s="93">
        <f t="shared" si="624"/>
        <v>0</v>
      </c>
      <c r="TZ565" s="93">
        <f t="shared" si="625"/>
        <v>73277.37</v>
      </c>
      <c r="UA565" s="93">
        <f t="shared" si="626"/>
        <v>77008.67</v>
      </c>
      <c r="UB565" s="93">
        <f t="shared" si="627"/>
        <v>81421.42</v>
      </c>
      <c r="UC565" s="93">
        <f t="shared" si="628"/>
        <v>30788.94</v>
      </c>
      <c r="UD565" s="93">
        <f t="shared" si="629"/>
        <v>27671.49</v>
      </c>
      <c r="UE565" s="93">
        <f t="shared" si="630"/>
        <v>26527.45</v>
      </c>
      <c r="UF565" s="93">
        <f t="shared" si="631"/>
        <v>0</v>
      </c>
      <c r="UG565" s="93">
        <f t="shared" si="193"/>
        <v>0</v>
      </c>
      <c r="UH565" s="93">
        <f t="shared" si="193"/>
        <v>0</v>
      </c>
      <c r="UI565" s="93">
        <f t="shared" si="632"/>
        <v>0</v>
      </c>
      <c r="UJ565" s="93">
        <f t="shared" si="194"/>
        <v>0</v>
      </c>
      <c r="UK565" s="93">
        <f t="shared" si="194"/>
        <v>0</v>
      </c>
      <c r="UL565" s="95"/>
      <c r="UM565" s="95"/>
      <c r="UN565" s="95"/>
      <c r="UO565" s="93">
        <f t="shared" si="633"/>
        <v>0</v>
      </c>
      <c r="UP565" s="93">
        <f t="shared" si="634"/>
        <v>0</v>
      </c>
      <c r="UQ565" s="93">
        <f t="shared" si="635"/>
        <v>0</v>
      </c>
      <c r="UR565" s="93">
        <f t="shared" si="636"/>
        <v>0</v>
      </c>
      <c r="US565" s="93">
        <f t="shared" si="637"/>
        <v>0</v>
      </c>
      <c r="UT565" s="93">
        <f t="shared" si="638"/>
        <v>0</v>
      </c>
      <c r="UU565" s="93">
        <f t="shared" si="639"/>
        <v>73371.539999999994</v>
      </c>
      <c r="UV565" s="93">
        <f t="shared" si="640"/>
        <v>77296.23</v>
      </c>
      <c r="UW565" s="93">
        <f t="shared" si="641"/>
        <v>81931.63</v>
      </c>
      <c r="UX565" s="93">
        <f t="shared" si="642"/>
        <v>30760.07</v>
      </c>
      <c r="UY565" s="93">
        <f t="shared" si="643"/>
        <v>27937.17</v>
      </c>
      <c r="UZ565" s="93">
        <f t="shared" si="644"/>
        <v>26530.93</v>
      </c>
      <c r="VA565" s="93">
        <f t="shared" si="645"/>
        <v>0</v>
      </c>
      <c r="VB565" s="93">
        <f t="shared" si="195"/>
        <v>0</v>
      </c>
      <c r="VC565" s="93">
        <f t="shared" si="195"/>
        <v>0</v>
      </c>
      <c r="VD565" s="93">
        <f t="shared" si="646"/>
        <v>0</v>
      </c>
      <c r="VE565" s="93">
        <f t="shared" si="196"/>
        <v>0</v>
      </c>
      <c r="VF565" s="93">
        <f t="shared" si="196"/>
        <v>0</v>
      </c>
      <c r="VG565" s="95"/>
      <c r="VH565" s="95"/>
      <c r="VI565" s="95"/>
      <c r="VJ565" s="93">
        <f t="shared" si="648"/>
        <v>0</v>
      </c>
      <c r="VK565" s="93">
        <f t="shared" si="649"/>
        <v>0</v>
      </c>
      <c r="VL565" s="93">
        <f t="shared" si="650"/>
        <v>0</v>
      </c>
      <c r="VM565" s="93">
        <f t="shared" si="651"/>
        <v>0</v>
      </c>
      <c r="VN565" s="93">
        <f t="shared" si="652"/>
        <v>0</v>
      </c>
      <c r="VO565" s="93">
        <f t="shared" si="653"/>
        <v>0</v>
      </c>
      <c r="VP565" s="93">
        <f t="shared" si="654"/>
        <v>0</v>
      </c>
      <c r="VQ565" s="93">
        <f t="shared" si="655"/>
        <v>0</v>
      </c>
      <c r="VR565" s="93">
        <f t="shared" si="656"/>
        <v>0</v>
      </c>
      <c r="VS565" s="93">
        <f t="shared" si="657"/>
        <v>0</v>
      </c>
      <c r="VT565" s="93">
        <f t="shared" si="658"/>
        <v>0</v>
      </c>
      <c r="VU565" s="93">
        <f t="shared" si="659"/>
        <v>0</v>
      </c>
      <c r="VV565" s="93">
        <f t="shared" si="660"/>
        <v>0</v>
      </c>
      <c r="VW565" s="93">
        <f t="shared" si="198"/>
        <v>0</v>
      </c>
      <c r="VX565" s="93">
        <f t="shared" si="198"/>
        <v>0</v>
      </c>
      <c r="VY565" s="93">
        <f t="shared" si="661"/>
        <v>0</v>
      </c>
      <c r="VZ565" s="93">
        <f t="shared" si="199"/>
        <v>0</v>
      </c>
      <c r="WA565" s="93">
        <f t="shared" si="199"/>
        <v>0</v>
      </c>
      <c r="WB565" s="95"/>
      <c r="WC565" s="95"/>
      <c r="WD565" s="95"/>
      <c r="WE565" s="93">
        <f t="shared" si="662"/>
        <v>0</v>
      </c>
      <c r="WF565" s="93">
        <f t="shared" si="663"/>
        <v>0</v>
      </c>
      <c r="WG565" s="93">
        <f t="shared" si="664"/>
        <v>0</v>
      </c>
      <c r="WH565" s="93">
        <f t="shared" si="665"/>
        <v>0</v>
      </c>
      <c r="WI565" s="93">
        <f t="shared" si="666"/>
        <v>0</v>
      </c>
      <c r="WJ565" s="93">
        <f t="shared" si="667"/>
        <v>0</v>
      </c>
      <c r="WK565" s="93">
        <f t="shared" si="668"/>
        <v>73134.52</v>
      </c>
      <c r="WL565" s="93">
        <f t="shared" si="669"/>
        <v>76572.17</v>
      </c>
      <c r="WM565" s="93">
        <f t="shared" si="670"/>
        <v>80649.850000000006</v>
      </c>
      <c r="WN565" s="93">
        <f t="shared" si="671"/>
        <v>24604.66</v>
      </c>
      <c r="WO565" s="93">
        <f t="shared" si="672"/>
        <v>22398.84</v>
      </c>
      <c r="WP565" s="93">
        <f t="shared" si="673"/>
        <v>21722.45</v>
      </c>
      <c r="WQ565" s="93">
        <f t="shared" si="674"/>
        <v>0</v>
      </c>
      <c r="WR565" s="93">
        <f t="shared" si="200"/>
        <v>0</v>
      </c>
      <c r="WS565" s="93">
        <f t="shared" si="200"/>
        <v>0</v>
      </c>
      <c r="WT565" s="93">
        <f t="shared" si="675"/>
        <v>0</v>
      </c>
      <c r="WU565" s="93">
        <f t="shared" si="201"/>
        <v>0</v>
      </c>
      <c r="WV565" s="93">
        <f t="shared" si="201"/>
        <v>0</v>
      </c>
      <c r="WW565" s="95"/>
      <c r="WX565" s="95"/>
      <c r="WY565" s="95"/>
      <c r="WZ565" s="93">
        <f t="shared" si="676"/>
        <v>0</v>
      </c>
      <c r="XA565" s="93">
        <f t="shared" si="677"/>
        <v>0</v>
      </c>
      <c r="XB565" s="93">
        <f t="shared" si="678"/>
        <v>0</v>
      </c>
      <c r="XC565" s="93">
        <f t="shared" si="679"/>
        <v>0</v>
      </c>
      <c r="XD565" s="93">
        <f t="shared" si="680"/>
        <v>0</v>
      </c>
      <c r="XE565" s="93">
        <f t="shared" si="681"/>
        <v>0</v>
      </c>
      <c r="XF565" s="93">
        <f t="shared" si="682"/>
        <v>73162.240000000005</v>
      </c>
      <c r="XG565" s="93">
        <f t="shared" si="683"/>
        <v>76655.850000000006</v>
      </c>
      <c r="XH565" s="93">
        <f t="shared" si="684"/>
        <v>80799.53</v>
      </c>
      <c r="XI565" s="93">
        <f t="shared" si="685"/>
        <v>24021.279999999999</v>
      </c>
      <c r="XJ565" s="93">
        <f t="shared" si="686"/>
        <v>21824.99</v>
      </c>
      <c r="XK565" s="93">
        <f t="shared" si="687"/>
        <v>20969.05</v>
      </c>
      <c r="XL565" s="93">
        <f t="shared" si="688"/>
        <v>0</v>
      </c>
      <c r="XM565" s="93">
        <f t="shared" si="202"/>
        <v>0</v>
      </c>
      <c r="XN565" s="93">
        <f t="shared" si="202"/>
        <v>0</v>
      </c>
      <c r="XO565" s="93">
        <f t="shared" si="689"/>
        <v>0</v>
      </c>
      <c r="XP565" s="93">
        <f t="shared" si="203"/>
        <v>0</v>
      </c>
      <c r="XQ565" s="93">
        <f t="shared" si="203"/>
        <v>0</v>
      </c>
      <c r="XR565" s="95"/>
      <c r="XS565" s="95"/>
      <c r="XT565" s="95"/>
      <c r="XU565" s="93">
        <f t="shared" si="690"/>
        <v>0</v>
      </c>
      <c r="XV565" s="93">
        <f t="shared" si="691"/>
        <v>0</v>
      </c>
      <c r="XW565" s="93">
        <f t="shared" si="692"/>
        <v>0</v>
      </c>
      <c r="XX565" s="93">
        <f t="shared" si="693"/>
        <v>0</v>
      </c>
      <c r="XY565" s="93">
        <f t="shared" si="694"/>
        <v>0</v>
      </c>
      <c r="XZ565" s="93">
        <f t="shared" si="695"/>
        <v>0</v>
      </c>
      <c r="YA565" s="93">
        <f t="shared" si="696"/>
        <v>73054.009999999995</v>
      </c>
      <c r="YB565" s="93">
        <f t="shared" si="697"/>
        <v>76322.740000000005</v>
      </c>
      <c r="YC565" s="93">
        <f t="shared" si="698"/>
        <v>80212.36</v>
      </c>
      <c r="YD565" s="93">
        <f t="shared" si="699"/>
        <v>21673.46</v>
      </c>
      <c r="YE565" s="93">
        <f t="shared" si="700"/>
        <v>19865.38</v>
      </c>
      <c r="YF565" s="93">
        <f t="shared" si="701"/>
        <v>19075.8</v>
      </c>
      <c r="YG565" s="93">
        <f t="shared" si="702"/>
        <v>0</v>
      </c>
      <c r="YH565" s="93">
        <f t="shared" si="204"/>
        <v>0</v>
      </c>
      <c r="YI565" s="93">
        <f t="shared" si="204"/>
        <v>0</v>
      </c>
      <c r="YJ565" s="93">
        <f t="shared" si="703"/>
        <v>0</v>
      </c>
      <c r="YK565" s="93">
        <f t="shared" si="205"/>
        <v>0</v>
      </c>
      <c r="YL565" s="93">
        <f t="shared" si="205"/>
        <v>0</v>
      </c>
      <c r="YM565" s="95"/>
      <c r="YN565" s="95"/>
      <c r="YO565" s="95"/>
      <c r="YP565" s="93">
        <f t="shared" si="704"/>
        <v>0</v>
      </c>
      <c r="YQ565" s="93">
        <f t="shared" si="705"/>
        <v>0</v>
      </c>
      <c r="YR565" s="93">
        <f t="shared" si="706"/>
        <v>0</v>
      </c>
      <c r="YS565" s="93">
        <f t="shared" si="707"/>
        <v>0</v>
      </c>
      <c r="YT565" s="93">
        <f t="shared" si="708"/>
        <v>0</v>
      </c>
      <c r="YU565" s="93">
        <f t="shared" si="709"/>
        <v>0</v>
      </c>
      <c r="YV565" s="93">
        <f t="shared" si="710"/>
        <v>72987.47</v>
      </c>
      <c r="YW565" s="93">
        <f t="shared" si="711"/>
        <v>76120.490000000005</v>
      </c>
      <c r="YX565" s="93">
        <f t="shared" si="712"/>
        <v>79852.08</v>
      </c>
      <c r="YY565" s="93">
        <f t="shared" si="713"/>
        <v>25206.34</v>
      </c>
      <c r="YZ565" s="93">
        <f t="shared" si="714"/>
        <v>22981.8</v>
      </c>
      <c r="ZA565" s="93">
        <f t="shared" si="715"/>
        <v>21967.29</v>
      </c>
      <c r="ZB565" s="93">
        <f t="shared" si="716"/>
        <v>0</v>
      </c>
      <c r="ZC565" s="93">
        <f t="shared" si="206"/>
        <v>0</v>
      </c>
      <c r="ZD565" s="93">
        <f t="shared" si="206"/>
        <v>0</v>
      </c>
      <c r="ZE565" s="93">
        <f t="shared" si="717"/>
        <v>0</v>
      </c>
      <c r="ZF565" s="93">
        <f t="shared" si="207"/>
        <v>0</v>
      </c>
      <c r="ZG565" s="93">
        <f t="shared" si="207"/>
        <v>0</v>
      </c>
      <c r="ZH565" s="95"/>
      <c r="ZI565" s="95"/>
      <c r="ZJ565" s="95"/>
      <c r="ZK565" s="93">
        <f t="shared" si="718"/>
        <v>0</v>
      </c>
      <c r="ZL565" s="93">
        <f t="shared" si="719"/>
        <v>0</v>
      </c>
      <c r="ZM565" s="93">
        <f t="shared" si="720"/>
        <v>0</v>
      </c>
      <c r="ZN565" s="93">
        <f t="shared" si="721"/>
        <v>0</v>
      </c>
      <c r="ZO565" s="93">
        <f t="shared" si="722"/>
        <v>0</v>
      </c>
      <c r="ZP565" s="93">
        <f t="shared" si="723"/>
        <v>0</v>
      </c>
      <c r="ZQ565" s="93">
        <f t="shared" si="724"/>
        <v>72937.19</v>
      </c>
      <c r="ZR565" s="93">
        <f t="shared" si="725"/>
        <v>75966.039999999994</v>
      </c>
      <c r="ZS565" s="93">
        <f t="shared" si="726"/>
        <v>79579.77</v>
      </c>
      <c r="ZT565" s="93">
        <f t="shared" si="727"/>
        <v>22444.86</v>
      </c>
      <c r="ZU565" s="93">
        <f t="shared" si="728"/>
        <v>20119.89</v>
      </c>
      <c r="ZV565" s="93">
        <f t="shared" si="729"/>
        <v>19197.11</v>
      </c>
      <c r="ZW565" s="93">
        <f t="shared" si="730"/>
        <v>0</v>
      </c>
      <c r="ZX565" s="93">
        <f t="shared" si="208"/>
        <v>0</v>
      </c>
      <c r="ZY565" s="93">
        <f t="shared" si="208"/>
        <v>0</v>
      </c>
      <c r="ZZ565" s="93">
        <f t="shared" si="731"/>
        <v>0</v>
      </c>
      <c r="AAA565" s="93">
        <f t="shared" si="209"/>
        <v>0</v>
      </c>
      <c r="AAB565" s="93">
        <f t="shared" si="209"/>
        <v>0</v>
      </c>
      <c r="AAC565" s="95"/>
      <c r="AAD565" s="95"/>
      <c r="AAE565" s="95"/>
      <c r="AAF565" s="93">
        <f t="shared" si="732"/>
        <v>0</v>
      </c>
      <c r="AAG565" s="93">
        <f t="shared" si="733"/>
        <v>0</v>
      </c>
      <c r="AAH565" s="93">
        <f t="shared" si="734"/>
        <v>0</v>
      </c>
      <c r="AAI565" s="93">
        <f t="shared" si="735"/>
        <v>0</v>
      </c>
      <c r="AAJ565" s="93">
        <f t="shared" si="736"/>
        <v>0</v>
      </c>
      <c r="AAK565" s="93">
        <f t="shared" si="737"/>
        <v>0</v>
      </c>
      <c r="AAL565" s="93">
        <f t="shared" si="738"/>
        <v>73375.56</v>
      </c>
      <c r="AAM565" s="93">
        <f t="shared" si="739"/>
        <v>77307.429999999993</v>
      </c>
      <c r="AAN565" s="93">
        <f t="shared" si="740"/>
        <v>81947.240000000005</v>
      </c>
      <c r="AAO565" s="93">
        <f t="shared" si="741"/>
        <v>30350.400000000001</v>
      </c>
      <c r="AAP565" s="93">
        <f t="shared" si="742"/>
        <v>27307.37</v>
      </c>
      <c r="AAQ565" s="93">
        <f t="shared" si="743"/>
        <v>26161.82</v>
      </c>
      <c r="AAR565" s="93">
        <f t="shared" si="744"/>
        <v>0</v>
      </c>
      <c r="AAS565" s="93">
        <f t="shared" si="210"/>
        <v>0</v>
      </c>
      <c r="AAT565" s="93">
        <f t="shared" si="210"/>
        <v>0</v>
      </c>
      <c r="AAU565" s="93">
        <f t="shared" si="745"/>
        <v>0</v>
      </c>
      <c r="AAV565" s="93">
        <f t="shared" si="211"/>
        <v>0</v>
      </c>
      <c r="AAW565" s="93">
        <f t="shared" si="211"/>
        <v>0</v>
      </c>
      <c r="AAX565" s="95"/>
      <c r="AAY565" s="95"/>
      <c r="AAZ565" s="95"/>
      <c r="ABA565" s="93">
        <f t="shared" si="746"/>
        <v>0</v>
      </c>
      <c r="ABB565" s="93">
        <f t="shared" si="747"/>
        <v>0</v>
      </c>
      <c r="ABC565" s="93">
        <f t="shared" si="748"/>
        <v>0</v>
      </c>
      <c r="ABD565" s="93">
        <f t="shared" si="749"/>
        <v>0</v>
      </c>
      <c r="ABE565" s="93">
        <f t="shared" si="750"/>
        <v>0</v>
      </c>
      <c r="ABF565" s="93">
        <f t="shared" si="751"/>
        <v>0</v>
      </c>
      <c r="ABG565" s="93">
        <f t="shared" si="752"/>
        <v>73093.36</v>
      </c>
      <c r="ABH565" s="93">
        <f t="shared" si="753"/>
        <v>76443.81</v>
      </c>
      <c r="ABI565" s="93">
        <f t="shared" si="754"/>
        <v>80429.289999999994</v>
      </c>
      <c r="ABJ565" s="93">
        <f t="shared" si="755"/>
        <v>18770.86</v>
      </c>
      <c r="ABK565" s="93">
        <f t="shared" si="756"/>
        <v>17088.939999999999</v>
      </c>
      <c r="ABL565" s="93">
        <f t="shared" si="757"/>
        <v>16231.02</v>
      </c>
      <c r="ABM565" s="93">
        <f t="shared" si="758"/>
        <v>0</v>
      </c>
      <c r="ABN565" s="93">
        <f t="shared" si="212"/>
        <v>0</v>
      </c>
      <c r="ABO565" s="93">
        <f t="shared" si="212"/>
        <v>0</v>
      </c>
      <c r="ABP565" s="93">
        <f t="shared" si="759"/>
        <v>0</v>
      </c>
      <c r="ABQ565" s="93">
        <f t="shared" si="213"/>
        <v>0</v>
      </c>
      <c r="ABR565" s="93">
        <f t="shared" si="213"/>
        <v>0</v>
      </c>
      <c r="ABS565" s="95"/>
      <c r="ABT565" s="95"/>
      <c r="ABU565" s="95"/>
      <c r="ABV565" s="93">
        <f t="shared" si="760"/>
        <v>0</v>
      </c>
      <c r="ABW565" s="93">
        <f t="shared" si="761"/>
        <v>0</v>
      </c>
      <c r="ABX565" s="93">
        <f t="shared" si="762"/>
        <v>0</v>
      </c>
      <c r="ABY565" s="93">
        <f t="shared" si="763"/>
        <v>0</v>
      </c>
      <c r="ABZ565" s="93">
        <f t="shared" si="764"/>
        <v>0</v>
      </c>
      <c r="ACA565" s="93">
        <f t="shared" si="765"/>
        <v>0</v>
      </c>
      <c r="ACB565" s="93">
        <f t="shared" si="766"/>
        <v>72738.69</v>
      </c>
      <c r="ACC565" s="93">
        <f t="shared" si="767"/>
        <v>75356.89</v>
      </c>
      <c r="ACD565" s="93">
        <f t="shared" si="768"/>
        <v>78519.7</v>
      </c>
      <c r="ACE565" s="93">
        <f t="shared" si="769"/>
        <v>22543.759999999998</v>
      </c>
      <c r="ACF565" s="93">
        <f t="shared" si="770"/>
        <v>20385.900000000001</v>
      </c>
      <c r="ACG565" s="93">
        <f t="shared" si="771"/>
        <v>19732.25</v>
      </c>
      <c r="ACH565" s="93">
        <f t="shared" si="772"/>
        <v>0</v>
      </c>
      <c r="ACI565" s="93">
        <f t="shared" si="214"/>
        <v>0</v>
      </c>
      <c r="ACJ565" s="93">
        <f t="shared" si="214"/>
        <v>0</v>
      </c>
      <c r="ACK565" s="93">
        <f t="shared" si="773"/>
        <v>0</v>
      </c>
      <c r="ACL565" s="93">
        <f t="shared" si="215"/>
        <v>0</v>
      </c>
      <c r="ACM565" s="93">
        <f t="shared" si="215"/>
        <v>0</v>
      </c>
      <c r="ACN565" s="95"/>
      <c r="ACO565" s="95"/>
      <c r="ACP565" s="95"/>
      <c r="ACQ565" s="93">
        <f t="shared" si="774"/>
        <v>0</v>
      </c>
      <c r="ACR565" s="93">
        <f t="shared" si="775"/>
        <v>0</v>
      </c>
      <c r="ACS565" s="93">
        <f t="shared" si="776"/>
        <v>0</v>
      </c>
      <c r="ACT565" s="93">
        <f t="shared" si="777"/>
        <v>0</v>
      </c>
      <c r="ACU565" s="93">
        <f t="shared" si="778"/>
        <v>0</v>
      </c>
      <c r="ACV565" s="93">
        <f t="shared" si="779"/>
        <v>0</v>
      </c>
      <c r="ACW565" s="93">
        <f t="shared" si="780"/>
        <v>73027.740000000005</v>
      </c>
      <c r="ACX565" s="93">
        <f t="shared" si="781"/>
        <v>76244.06</v>
      </c>
      <c r="ACY565" s="93">
        <f t="shared" si="782"/>
        <v>80074.69</v>
      </c>
      <c r="ACZ565" s="93">
        <f t="shared" si="783"/>
        <v>24529.31</v>
      </c>
      <c r="ADA565" s="93">
        <f t="shared" si="784"/>
        <v>22263.86</v>
      </c>
      <c r="ADB565" s="93">
        <f t="shared" si="785"/>
        <v>21496.48</v>
      </c>
      <c r="ADC565" s="93">
        <f t="shared" si="786"/>
        <v>0</v>
      </c>
      <c r="ADD565" s="93">
        <f t="shared" si="216"/>
        <v>0</v>
      </c>
      <c r="ADE565" s="93">
        <f t="shared" si="216"/>
        <v>0</v>
      </c>
      <c r="ADF565" s="93">
        <f t="shared" si="787"/>
        <v>0</v>
      </c>
      <c r="ADG565" s="93">
        <f t="shared" si="217"/>
        <v>0</v>
      </c>
      <c r="ADH565" s="93">
        <f t="shared" si="217"/>
        <v>0</v>
      </c>
      <c r="ADI565" s="95"/>
      <c r="ADJ565" s="95"/>
      <c r="ADK565" s="95"/>
      <c r="ADL565" s="93">
        <f t="shared" si="788"/>
        <v>0</v>
      </c>
      <c r="ADM565" s="93">
        <f t="shared" si="789"/>
        <v>0</v>
      </c>
      <c r="ADN565" s="93">
        <f t="shared" si="790"/>
        <v>0</v>
      </c>
      <c r="ADO565" s="93">
        <f t="shared" si="791"/>
        <v>0</v>
      </c>
      <c r="ADP565" s="93">
        <f t="shared" si="792"/>
        <v>0</v>
      </c>
      <c r="ADQ565" s="93">
        <f t="shared" si="793"/>
        <v>0</v>
      </c>
      <c r="ADR565" s="93">
        <f t="shared" si="794"/>
        <v>73146.66</v>
      </c>
      <c r="ADS565" s="93">
        <f t="shared" si="795"/>
        <v>76608.289999999994</v>
      </c>
      <c r="ADT565" s="93">
        <f t="shared" si="796"/>
        <v>80716.33</v>
      </c>
      <c r="ADU565" s="93">
        <f t="shared" si="797"/>
        <v>20795.509999999998</v>
      </c>
      <c r="ADV565" s="93">
        <f t="shared" si="798"/>
        <v>18853.02</v>
      </c>
      <c r="ADW565" s="93">
        <f t="shared" si="799"/>
        <v>17978.47</v>
      </c>
      <c r="ADX565" s="93">
        <f t="shared" si="800"/>
        <v>0</v>
      </c>
      <c r="ADY565" s="93">
        <f t="shared" si="218"/>
        <v>0</v>
      </c>
      <c r="ADZ565" s="93">
        <f t="shared" si="218"/>
        <v>0</v>
      </c>
      <c r="AEA565" s="93">
        <f t="shared" si="801"/>
        <v>0</v>
      </c>
      <c r="AEB565" s="93">
        <f t="shared" si="219"/>
        <v>0</v>
      </c>
      <c r="AEC565" s="93">
        <f t="shared" si="219"/>
        <v>0</v>
      </c>
      <c r="AED565" s="95"/>
      <c r="AEE565" s="95"/>
      <c r="AEF565" s="95"/>
      <c r="AEG565" s="93">
        <f t="shared" si="802"/>
        <v>0</v>
      </c>
      <c r="AEH565" s="93">
        <f t="shared" si="803"/>
        <v>0</v>
      </c>
      <c r="AEI565" s="93">
        <f t="shared" si="804"/>
        <v>0</v>
      </c>
      <c r="AEJ565" s="93">
        <f t="shared" si="805"/>
        <v>0</v>
      </c>
      <c r="AEK565" s="93">
        <f t="shared" si="806"/>
        <v>0</v>
      </c>
      <c r="AEL565" s="93">
        <f t="shared" si="807"/>
        <v>0</v>
      </c>
      <c r="AEM565" s="93">
        <f t="shared" si="808"/>
        <v>73028.77</v>
      </c>
      <c r="AEN565" s="93">
        <f t="shared" si="809"/>
        <v>76246.25</v>
      </c>
      <c r="AEO565" s="93">
        <f t="shared" si="810"/>
        <v>80081.55</v>
      </c>
      <c r="AEP565" s="93">
        <f t="shared" si="811"/>
        <v>26570.61</v>
      </c>
      <c r="AEQ565" s="93">
        <f t="shared" si="812"/>
        <v>24304.53</v>
      </c>
      <c r="AER565" s="93">
        <f t="shared" si="813"/>
        <v>23494.959999999999</v>
      </c>
      <c r="AES565" s="93">
        <f t="shared" si="814"/>
        <v>0</v>
      </c>
      <c r="AET565" s="93">
        <f t="shared" si="220"/>
        <v>0</v>
      </c>
      <c r="AEU565" s="93">
        <f t="shared" si="220"/>
        <v>0</v>
      </c>
      <c r="AEV565" s="93">
        <f t="shared" si="815"/>
        <v>0</v>
      </c>
      <c r="AEW565" s="93">
        <f t="shared" si="221"/>
        <v>0</v>
      </c>
      <c r="AEX565" s="93">
        <f t="shared" si="221"/>
        <v>0</v>
      </c>
      <c r="AEY565" s="95"/>
      <c r="AEZ565" s="95"/>
      <c r="AFA565" s="95"/>
      <c r="AFB565" s="93">
        <f t="shared" si="816"/>
        <v>0</v>
      </c>
      <c r="AFC565" s="93">
        <f t="shared" si="817"/>
        <v>0</v>
      </c>
      <c r="AFD565" s="93">
        <f t="shared" si="818"/>
        <v>0</v>
      </c>
      <c r="AFE565" s="93">
        <f t="shared" si="819"/>
        <v>0</v>
      </c>
      <c r="AFF565" s="93">
        <f t="shared" si="820"/>
        <v>0</v>
      </c>
      <c r="AFG565" s="93">
        <f t="shared" si="821"/>
        <v>0</v>
      </c>
      <c r="AFH565" s="93">
        <f t="shared" si="822"/>
        <v>73282.44</v>
      </c>
      <c r="AFI565" s="93">
        <f t="shared" si="823"/>
        <v>77024.740000000005</v>
      </c>
      <c r="AFJ565" s="93">
        <f t="shared" si="824"/>
        <v>81449.759999999995</v>
      </c>
      <c r="AFK565" s="93">
        <f t="shared" si="825"/>
        <v>27170.84</v>
      </c>
      <c r="AFL565" s="93">
        <f t="shared" si="826"/>
        <v>24589.11</v>
      </c>
      <c r="AFM565" s="93">
        <f t="shared" si="827"/>
        <v>23732.47</v>
      </c>
      <c r="AFN565" s="93">
        <f t="shared" si="828"/>
        <v>0</v>
      </c>
      <c r="AFO565" s="93">
        <f t="shared" si="222"/>
        <v>0</v>
      </c>
      <c r="AFP565" s="93">
        <f t="shared" si="222"/>
        <v>0</v>
      </c>
      <c r="AFQ565" s="93">
        <f t="shared" si="829"/>
        <v>0</v>
      </c>
      <c r="AFR565" s="93">
        <f t="shared" si="223"/>
        <v>0</v>
      </c>
      <c r="AFS565" s="93">
        <f t="shared" si="223"/>
        <v>0</v>
      </c>
      <c r="AFT565" s="95"/>
      <c r="AFU565" s="95"/>
      <c r="AFV565" s="95"/>
      <c r="AFW565" s="93">
        <f t="shared" si="830"/>
        <v>0</v>
      </c>
      <c r="AFX565" s="93">
        <f t="shared" si="831"/>
        <v>0</v>
      </c>
      <c r="AFY565" s="93">
        <f t="shared" si="832"/>
        <v>0</v>
      </c>
      <c r="AFZ565" s="93">
        <f t="shared" si="833"/>
        <v>0</v>
      </c>
      <c r="AGA565" s="93">
        <f t="shared" si="834"/>
        <v>0</v>
      </c>
      <c r="AGB565" s="93">
        <f t="shared" si="835"/>
        <v>0</v>
      </c>
      <c r="AGC565" s="93">
        <f t="shared" si="836"/>
        <v>72987.98</v>
      </c>
      <c r="AGD565" s="93">
        <f t="shared" si="837"/>
        <v>76123.02</v>
      </c>
      <c r="AGE565" s="93">
        <f t="shared" si="838"/>
        <v>79856.38</v>
      </c>
      <c r="AGF565" s="93">
        <f t="shared" si="839"/>
        <v>28403.14</v>
      </c>
      <c r="AGG565" s="93">
        <f t="shared" si="840"/>
        <v>25582.45</v>
      </c>
      <c r="AGH565" s="93">
        <f t="shared" si="841"/>
        <v>24705.51</v>
      </c>
      <c r="AGI565" s="93">
        <f t="shared" si="842"/>
        <v>0</v>
      </c>
      <c r="AGJ565" s="93">
        <f t="shared" si="224"/>
        <v>0</v>
      </c>
      <c r="AGK565" s="93">
        <f t="shared" si="224"/>
        <v>0</v>
      </c>
      <c r="AGL565" s="93">
        <f t="shared" si="843"/>
        <v>0</v>
      </c>
      <c r="AGM565" s="93">
        <f t="shared" si="225"/>
        <v>0</v>
      </c>
      <c r="AGN565" s="93">
        <f t="shared" si="225"/>
        <v>0</v>
      </c>
      <c r="AGO565" s="95"/>
      <c r="AGP565" s="95"/>
      <c r="AGQ565" s="95"/>
      <c r="AGR565" s="93">
        <f t="shared" si="844"/>
        <v>0</v>
      </c>
      <c r="AGS565" s="93">
        <f t="shared" si="845"/>
        <v>0</v>
      </c>
      <c r="AGT565" s="93">
        <f t="shared" si="846"/>
        <v>0</v>
      </c>
      <c r="AGU565" s="93">
        <f t="shared" si="847"/>
        <v>0</v>
      </c>
      <c r="AGV565" s="93">
        <f t="shared" si="848"/>
        <v>0</v>
      </c>
      <c r="AGW565" s="93">
        <f t="shared" si="849"/>
        <v>0</v>
      </c>
      <c r="AGX565" s="93">
        <f t="shared" si="850"/>
        <v>73046.2</v>
      </c>
      <c r="AGY565" s="93">
        <f t="shared" si="851"/>
        <v>76293.52</v>
      </c>
      <c r="AGZ565" s="93">
        <f t="shared" si="852"/>
        <v>80155.88</v>
      </c>
      <c r="AHA565" s="93">
        <f t="shared" si="853"/>
        <v>42396.97</v>
      </c>
      <c r="AHB565" s="93">
        <f t="shared" si="854"/>
        <v>38111.120000000003</v>
      </c>
      <c r="AHC565" s="93">
        <f t="shared" si="855"/>
        <v>36729.25</v>
      </c>
      <c r="AHD565" s="93">
        <f t="shared" si="856"/>
        <v>0</v>
      </c>
      <c r="AHE565" s="93">
        <f t="shared" si="226"/>
        <v>0</v>
      </c>
      <c r="AHF565" s="93">
        <f t="shared" si="226"/>
        <v>0</v>
      </c>
      <c r="AHG565" s="93">
        <f t="shared" si="857"/>
        <v>0</v>
      </c>
      <c r="AHH565" s="93">
        <f t="shared" si="227"/>
        <v>0</v>
      </c>
      <c r="AHI565" s="93">
        <f t="shared" si="227"/>
        <v>0</v>
      </c>
      <c r="AHJ565" s="95"/>
      <c r="AHK565" s="95"/>
      <c r="AHL565" s="95"/>
      <c r="AHM565" s="93">
        <f t="shared" si="858"/>
        <v>0</v>
      </c>
      <c r="AHN565" s="93">
        <f t="shared" si="859"/>
        <v>0</v>
      </c>
      <c r="AHO565" s="93">
        <f t="shared" si="860"/>
        <v>0</v>
      </c>
      <c r="AHP565" s="93">
        <f t="shared" si="861"/>
        <v>0</v>
      </c>
      <c r="AHQ565" s="93">
        <f t="shared" si="862"/>
        <v>0</v>
      </c>
      <c r="AHR565" s="93">
        <f t="shared" si="863"/>
        <v>0</v>
      </c>
      <c r="AHS565" s="93">
        <f t="shared" si="864"/>
        <v>73248.61</v>
      </c>
      <c r="AHT565" s="93">
        <f t="shared" si="865"/>
        <v>76919.960000000006</v>
      </c>
      <c r="AHU565" s="93">
        <f t="shared" si="866"/>
        <v>81264.929999999993</v>
      </c>
      <c r="AHV565" s="93">
        <f t="shared" si="867"/>
        <v>26000.5</v>
      </c>
      <c r="AHW565" s="93">
        <f t="shared" si="868"/>
        <v>23575.55</v>
      </c>
      <c r="AHX565" s="93">
        <f t="shared" si="869"/>
        <v>22641.65</v>
      </c>
      <c r="AHY565" s="93">
        <f t="shared" si="870"/>
        <v>0</v>
      </c>
      <c r="AHZ565" s="93">
        <f t="shared" si="228"/>
        <v>0</v>
      </c>
      <c r="AIA565" s="93">
        <f t="shared" si="228"/>
        <v>0</v>
      </c>
      <c r="AIB565" s="93">
        <f t="shared" si="871"/>
        <v>0</v>
      </c>
      <c r="AIC565" s="93">
        <f t="shared" si="229"/>
        <v>0</v>
      </c>
      <c r="AID565" s="93">
        <f t="shared" si="229"/>
        <v>0</v>
      </c>
      <c r="AIE565" s="95"/>
      <c r="AIF565" s="95"/>
      <c r="AIG565" s="95"/>
      <c r="AIH565" s="93">
        <f t="shared" si="873"/>
        <v>0</v>
      </c>
      <c r="AII565" s="93">
        <f t="shared" si="874"/>
        <v>0</v>
      </c>
      <c r="AIJ565" s="93">
        <f t="shared" si="875"/>
        <v>0</v>
      </c>
      <c r="AIK565" s="93">
        <f t="shared" si="876"/>
        <v>0</v>
      </c>
      <c r="AIL565" s="93">
        <f t="shared" si="877"/>
        <v>0</v>
      </c>
      <c r="AIM565" s="93">
        <f t="shared" si="878"/>
        <v>0</v>
      </c>
      <c r="AIN565" s="93">
        <f t="shared" si="879"/>
        <v>0</v>
      </c>
      <c r="AIO565" s="93">
        <f t="shared" si="880"/>
        <v>0</v>
      </c>
      <c r="AIP565" s="93">
        <f t="shared" si="881"/>
        <v>0</v>
      </c>
      <c r="AIQ565" s="93">
        <f t="shared" si="882"/>
        <v>0</v>
      </c>
      <c r="AIR565" s="93">
        <f t="shared" si="883"/>
        <v>0</v>
      </c>
      <c r="AIS565" s="93">
        <f t="shared" si="884"/>
        <v>0</v>
      </c>
      <c r="AIT565" s="93">
        <f t="shared" si="885"/>
        <v>0</v>
      </c>
      <c r="AIU565" s="93">
        <f t="shared" si="231"/>
        <v>0</v>
      </c>
      <c r="AIV565" s="93">
        <f t="shared" si="231"/>
        <v>0</v>
      </c>
      <c r="AIW565" s="93">
        <f t="shared" si="886"/>
        <v>0</v>
      </c>
      <c r="AIX565" s="93">
        <f t="shared" si="232"/>
        <v>0</v>
      </c>
      <c r="AIY565" s="93">
        <f t="shared" si="232"/>
        <v>0</v>
      </c>
      <c r="AIZ565" s="95"/>
      <c r="AJA565" s="95"/>
      <c r="AJB565" s="95"/>
      <c r="AJC565" s="93">
        <f t="shared" si="887"/>
        <v>0</v>
      </c>
      <c r="AJD565" s="93">
        <f t="shared" si="888"/>
        <v>0</v>
      </c>
      <c r="AJE565" s="93">
        <f t="shared" si="889"/>
        <v>0</v>
      </c>
      <c r="AJF565" s="93">
        <f t="shared" si="890"/>
        <v>0</v>
      </c>
      <c r="AJG565" s="93">
        <f t="shared" si="891"/>
        <v>0</v>
      </c>
      <c r="AJH565" s="93">
        <f t="shared" si="892"/>
        <v>0</v>
      </c>
      <c r="AJI565" s="93">
        <f t="shared" si="893"/>
        <v>73025.75</v>
      </c>
      <c r="AJJ565" s="93">
        <f t="shared" si="894"/>
        <v>76236.22</v>
      </c>
      <c r="AJK565" s="93">
        <f t="shared" si="895"/>
        <v>80058.83</v>
      </c>
      <c r="AJL565" s="93">
        <f t="shared" si="896"/>
        <v>26979.72</v>
      </c>
      <c r="AJM565" s="93">
        <f t="shared" si="897"/>
        <v>24291.08</v>
      </c>
      <c r="AJN565" s="93">
        <f t="shared" si="898"/>
        <v>23485.71</v>
      </c>
      <c r="AJO565" s="93">
        <f t="shared" si="899"/>
        <v>0</v>
      </c>
      <c r="AJP565" s="93">
        <f t="shared" si="233"/>
        <v>0</v>
      </c>
      <c r="AJQ565" s="93">
        <f t="shared" si="233"/>
        <v>0</v>
      </c>
      <c r="AJR565" s="93">
        <f t="shared" si="900"/>
        <v>0</v>
      </c>
      <c r="AJS565" s="93">
        <f t="shared" si="234"/>
        <v>0</v>
      </c>
      <c r="AJT565" s="93">
        <f t="shared" si="234"/>
        <v>0</v>
      </c>
      <c r="AJU565" s="95"/>
      <c r="AJV565" s="95"/>
      <c r="AJW565" s="95"/>
      <c r="AJX565" s="93">
        <f t="shared" si="901"/>
        <v>0</v>
      </c>
      <c r="AJY565" s="93">
        <f t="shared" si="902"/>
        <v>0</v>
      </c>
      <c r="AJZ565" s="93">
        <f t="shared" si="903"/>
        <v>0</v>
      </c>
      <c r="AKA565" s="93">
        <f t="shared" si="904"/>
        <v>0</v>
      </c>
      <c r="AKB565" s="93">
        <f t="shared" si="905"/>
        <v>0</v>
      </c>
      <c r="AKC565" s="93">
        <f t="shared" si="906"/>
        <v>0</v>
      </c>
      <c r="AKD565" s="93">
        <f t="shared" si="907"/>
        <v>73175.06</v>
      </c>
      <c r="AKE565" s="93">
        <f t="shared" si="908"/>
        <v>76693.460000000006</v>
      </c>
      <c r="AKF565" s="93">
        <f t="shared" si="909"/>
        <v>80864.990000000005</v>
      </c>
      <c r="AKG565" s="93">
        <f t="shared" si="910"/>
        <v>26050.5</v>
      </c>
      <c r="AKH565" s="93">
        <f t="shared" si="911"/>
        <v>23640.75</v>
      </c>
      <c r="AKI565" s="93">
        <f t="shared" si="912"/>
        <v>22847.78</v>
      </c>
      <c r="AKJ565" s="93">
        <f t="shared" si="913"/>
        <v>0</v>
      </c>
      <c r="AKK565" s="93">
        <f t="shared" si="235"/>
        <v>0</v>
      </c>
      <c r="AKL565" s="93">
        <f t="shared" si="235"/>
        <v>0</v>
      </c>
      <c r="AKM565" s="93">
        <f t="shared" si="914"/>
        <v>0</v>
      </c>
      <c r="AKN565" s="93">
        <f t="shared" si="236"/>
        <v>0</v>
      </c>
      <c r="AKO565" s="93">
        <f t="shared" si="236"/>
        <v>0</v>
      </c>
      <c r="AKP565" s="95"/>
      <c r="AKQ565" s="95"/>
      <c r="AKR565" s="95"/>
      <c r="AKS565" s="93">
        <f t="shared" si="915"/>
        <v>0</v>
      </c>
      <c r="AKT565" s="93">
        <f t="shared" si="916"/>
        <v>0</v>
      </c>
      <c r="AKU565" s="93">
        <f t="shared" si="917"/>
        <v>0</v>
      </c>
      <c r="AKV565" s="93">
        <f t="shared" si="918"/>
        <v>0</v>
      </c>
      <c r="AKW565" s="93">
        <f t="shared" si="919"/>
        <v>0</v>
      </c>
      <c r="AKX565" s="93">
        <f t="shared" si="920"/>
        <v>0</v>
      </c>
      <c r="AKY565" s="93">
        <f t="shared" si="921"/>
        <v>73076.38</v>
      </c>
      <c r="AKZ565" s="93">
        <f t="shared" si="922"/>
        <v>76390.789999999994</v>
      </c>
      <c r="ALA565" s="93">
        <f t="shared" si="923"/>
        <v>80329.259999999995</v>
      </c>
      <c r="ALB565" s="93">
        <f t="shared" si="924"/>
        <v>27524.81</v>
      </c>
      <c r="ALC565" s="93">
        <f t="shared" si="925"/>
        <v>24929.56</v>
      </c>
      <c r="ALD565" s="93">
        <f t="shared" si="926"/>
        <v>23794.15</v>
      </c>
      <c r="ALE565" s="93">
        <f t="shared" si="927"/>
        <v>0</v>
      </c>
      <c r="ALF565" s="93">
        <f t="shared" si="237"/>
        <v>0</v>
      </c>
      <c r="ALG565" s="93">
        <f t="shared" si="237"/>
        <v>0</v>
      </c>
      <c r="ALH565" s="93">
        <f t="shared" si="928"/>
        <v>0</v>
      </c>
      <c r="ALI565" s="93">
        <f t="shared" si="238"/>
        <v>0</v>
      </c>
      <c r="ALJ565" s="93">
        <f t="shared" si="238"/>
        <v>0</v>
      </c>
      <c r="ALK565" s="95"/>
      <c r="ALL565" s="95"/>
      <c r="ALM565" s="95"/>
      <c r="ALN565" s="93">
        <f t="shared" si="929"/>
        <v>0</v>
      </c>
      <c r="ALO565" s="93">
        <f t="shared" si="930"/>
        <v>0</v>
      </c>
      <c r="ALP565" s="93">
        <f t="shared" si="931"/>
        <v>0</v>
      </c>
      <c r="ALQ565" s="93">
        <f t="shared" si="932"/>
        <v>0</v>
      </c>
      <c r="ALR565" s="93">
        <f t="shared" si="933"/>
        <v>0</v>
      </c>
      <c r="ALS565" s="93">
        <f t="shared" si="934"/>
        <v>0</v>
      </c>
      <c r="ALT565" s="93">
        <f t="shared" si="935"/>
        <v>73335.92</v>
      </c>
      <c r="ALU565" s="93">
        <f t="shared" si="936"/>
        <v>77188.41</v>
      </c>
      <c r="ALV565" s="93">
        <f t="shared" si="937"/>
        <v>81736.89</v>
      </c>
      <c r="ALW565" s="93">
        <f t="shared" si="938"/>
        <v>29773.75</v>
      </c>
      <c r="ALX565" s="93">
        <f t="shared" si="939"/>
        <v>26888.52</v>
      </c>
      <c r="ALY565" s="93">
        <f t="shared" si="940"/>
        <v>25629.23</v>
      </c>
      <c r="ALZ565" s="93">
        <f t="shared" si="941"/>
        <v>0</v>
      </c>
      <c r="AMA565" s="93">
        <f t="shared" si="239"/>
        <v>0</v>
      </c>
      <c r="AMB565" s="93">
        <f t="shared" si="239"/>
        <v>0</v>
      </c>
      <c r="AMC565" s="93">
        <f t="shared" si="942"/>
        <v>0</v>
      </c>
      <c r="AMD565" s="93">
        <f t="shared" si="240"/>
        <v>0</v>
      </c>
      <c r="AME565" s="93">
        <f t="shared" si="240"/>
        <v>0</v>
      </c>
      <c r="AMF565" s="95"/>
      <c r="AMG565" s="95"/>
      <c r="AMH565" s="95"/>
      <c r="AMI565" s="93">
        <f t="shared" si="943"/>
        <v>0</v>
      </c>
      <c r="AMJ565" s="93">
        <f t="shared" si="944"/>
        <v>0</v>
      </c>
      <c r="AMK565" s="93">
        <f t="shared" si="945"/>
        <v>0</v>
      </c>
      <c r="AML565" s="93">
        <f t="shared" si="946"/>
        <v>0</v>
      </c>
      <c r="AMM565" s="93">
        <f t="shared" si="947"/>
        <v>0</v>
      </c>
      <c r="AMN565" s="93">
        <f t="shared" si="948"/>
        <v>0</v>
      </c>
      <c r="AMO565" s="93">
        <f t="shared" si="949"/>
        <v>73287.83</v>
      </c>
      <c r="AMP565" s="93">
        <f t="shared" si="950"/>
        <v>77039.7</v>
      </c>
      <c r="AMQ565" s="93">
        <f t="shared" si="951"/>
        <v>81479.39</v>
      </c>
      <c r="AMR565" s="93">
        <f t="shared" si="952"/>
        <v>25413.38</v>
      </c>
      <c r="AMS565" s="93">
        <f t="shared" si="953"/>
        <v>23043.29</v>
      </c>
      <c r="AMT565" s="93">
        <f t="shared" si="954"/>
        <v>22023.35</v>
      </c>
      <c r="AMU565" s="93">
        <f t="shared" si="955"/>
        <v>0</v>
      </c>
      <c r="AMV565" s="93">
        <f t="shared" si="241"/>
        <v>0</v>
      </c>
      <c r="AMW565" s="93">
        <f t="shared" si="241"/>
        <v>0</v>
      </c>
      <c r="AMX565" s="93">
        <f t="shared" si="956"/>
        <v>0</v>
      </c>
      <c r="AMY565" s="93">
        <f t="shared" si="242"/>
        <v>0</v>
      </c>
      <c r="AMZ565" s="93">
        <f t="shared" si="242"/>
        <v>0</v>
      </c>
      <c r="ANA565" s="95"/>
      <c r="ANB565" s="95"/>
      <c r="ANC565" s="95"/>
      <c r="AND565" s="93">
        <f t="shared" si="957"/>
        <v>0</v>
      </c>
      <c r="ANE565" s="93">
        <f t="shared" si="958"/>
        <v>0</v>
      </c>
      <c r="ANF565" s="93">
        <f t="shared" si="959"/>
        <v>0</v>
      </c>
      <c r="ANG565" s="93">
        <f t="shared" si="960"/>
        <v>0</v>
      </c>
      <c r="ANH565" s="93">
        <f t="shared" si="961"/>
        <v>0</v>
      </c>
      <c r="ANI565" s="93">
        <f t="shared" si="962"/>
        <v>0</v>
      </c>
      <c r="ANJ565" s="93">
        <f t="shared" si="963"/>
        <v>74075.429999999993</v>
      </c>
      <c r="ANK565" s="93">
        <f t="shared" si="964"/>
        <v>79453.73</v>
      </c>
      <c r="ANL565" s="93">
        <f t="shared" si="965"/>
        <v>85737.82</v>
      </c>
      <c r="ANM565" s="93">
        <f t="shared" si="966"/>
        <v>65347.39</v>
      </c>
      <c r="ANN565" s="93">
        <f t="shared" si="967"/>
        <v>59252.02</v>
      </c>
      <c r="ANO565" s="93">
        <f t="shared" si="968"/>
        <v>58277.05</v>
      </c>
      <c r="ANP565" s="93">
        <f t="shared" si="969"/>
        <v>0</v>
      </c>
      <c r="ANQ565" s="93">
        <f t="shared" si="243"/>
        <v>0</v>
      </c>
      <c r="ANR565" s="93">
        <f t="shared" si="243"/>
        <v>0</v>
      </c>
      <c r="ANS565" s="93">
        <f t="shared" si="970"/>
        <v>0</v>
      </c>
      <c r="ANT565" s="93">
        <f t="shared" si="244"/>
        <v>0</v>
      </c>
      <c r="ANU565" s="93">
        <f t="shared" si="244"/>
        <v>0</v>
      </c>
      <c r="ANV565" s="95"/>
      <c r="ANW565" s="95"/>
      <c r="ANX565" s="95"/>
      <c r="ANY565" s="93">
        <f t="shared" si="971"/>
        <v>0</v>
      </c>
      <c r="ANZ565" s="93">
        <f t="shared" si="972"/>
        <v>0</v>
      </c>
      <c r="AOA565" s="93">
        <f t="shared" si="973"/>
        <v>0</v>
      </c>
      <c r="AOB565" s="93">
        <f t="shared" si="974"/>
        <v>0</v>
      </c>
      <c r="AOC565" s="93">
        <f t="shared" si="975"/>
        <v>0</v>
      </c>
      <c r="AOD565" s="93">
        <f t="shared" si="976"/>
        <v>0</v>
      </c>
      <c r="AOE565" s="93">
        <f t="shared" si="977"/>
        <v>73467.75</v>
      </c>
      <c r="AOF565" s="93">
        <f t="shared" si="978"/>
        <v>77591.009999999995</v>
      </c>
      <c r="AOG565" s="93">
        <f t="shared" si="979"/>
        <v>82450.92</v>
      </c>
      <c r="AOH565" s="93">
        <f t="shared" si="980"/>
        <v>26115.31</v>
      </c>
      <c r="AOI565" s="93">
        <f t="shared" si="981"/>
        <v>23623.43</v>
      </c>
      <c r="AOJ565" s="93">
        <f t="shared" si="982"/>
        <v>22606.93</v>
      </c>
      <c r="AOK565" s="93">
        <f t="shared" si="983"/>
        <v>0</v>
      </c>
      <c r="AOL565" s="93">
        <f t="shared" si="245"/>
        <v>0</v>
      </c>
      <c r="AOM565" s="93">
        <f t="shared" si="245"/>
        <v>0</v>
      </c>
      <c r="AON565" s="93">
        <f t="shared" si="984"/>
        <v>0</v>
      </c>
      <c r="AOO565" s="93">
        <f t="shared" si="246"/>
        <v>0</v>
      </c>
      <c r="AOP565" s="93">
        <f t="shared" si="246"/>
        <v>0</v>
      </c>
      <c r="AOQ565" s="95"/>
      <c r="AOR565" s="95"/>
      <c r="AOS565" s="95"/>
      <c r="AOT565" s="93">
        <f t="shared" si="985"/>
        <v>0</v>
      </c>
      <c r="AOU565" s="93">
        <f t="shared" si="986"/>
        <v>0</v>
      </c>
      <c r="AOV565" s="93">
        <f t="shared" si="987"/>
        <v>0</v>
      </c>
      <c r="AOW565" s="93">
        <f t="shared" si="988"/>
        <v>0</v>
      </c>
      <c r="AOX565" s="93">
        <f t="shared" si="989"/>
        <v>0</v>
      </c>
      <c r="AOY565" s="93">
        <f t="shared" si="990"/>
        <v>0</v>
      </c>
      <c r="AOZ565" s="93">
        <f t="shared" si="991"/>
        <v>73246.44</v>
      </c>
      <c r="APA565" s="93">
        <f t="shared" si="992"/>
        <v>76913.240000000005</v>
      </c>
      <c r="APB565" s="93">
        <f t="shared" si="993"/>
        <v>81252.740000000005</v>
      </c>
      <c r="APC565" s="93">
        <f t="shared" si="994"/>
        <v>29203.66</v>
      </c>
      <c r="APD565" s="93">
        <f t="shared" si="995"/>
        <v>26315.68</v>
      </c>
      <c r="APE565" s="93">
        <f t="shared" si="996"/>
        <v>24964.74</v>
      </c>
      <c r="APF565" s="93">
        <f t="shared" si="997"/>
        <v>0</v>
      </c>
      <c r="APG565" s="93">
        <f t="shared" si="247"/>
        <v>0</v>
      </c>
      <c r="APH565" s="93">
        <f t="shared" si="247"/>
        <v>0</v>
      </c>
      <c r="API565" s="93">
        <f t="shared" si="998"/>
        <v>0</v>
      </c>
      <c r="APJ565" s="93">
        <f t="shared" si="248"/>
        <v>0</v>
      </c>
      <c r="APK565" s="93">
        <f t="shared" si="248"/>
        <v>0</v>
      </c>
      <c r="APL565" s="95"/>
      <c r="APM565" s="95"/>
      <c r="APN565" s="95"/>
      <c r="APO565" s="93">
        <f t="shared" si="999"/>
        <v>0</v>
      </c>
      <c r="APP565" s="93">
        <f t="shared" si="1000"/>
        <v>0</v>
      </c>
      <c r="APQ565" s="93">
        <f t="shared" si="1001"/>
        <v>0</v>
      </c>
      <c r="APR565" s="93">
        <f t="shared" si="1002"/>
        <v>0</v>
      </c>
      <c r="APS565" s="93">
        <f t="shared" si="1003"/>
        <v>0</v>
      </c>
      <c r="APT565" s="93">
        <f t="shared" si="1004"/>
        <v>0</v>
      </c>
      <c r="APU565" s="93">
        <f t="shared" si="1005"/>
        <v>73065.41</v>
      </c>
      <c r="APV565" s="93">
        <f t="shared" si="1006"/>
        <v>76359.05</v>
      </c>
      <c r="APW565" s="93">
        <f t="shared" si="1007"/>
        <v>80274.11</v>
      </c>
      <c r="APX565" s="93">
        <f t="shared" si="1008"/>
        <v>26173.94</v>
      </c>
      <c r="APY565" s="93">
        <f t="shared" si="1009"/>
        <v>23707.06</v>
      </c>
      <c r="APZ565" s="93">
        <f t="shared" si="1010"/>
        <v>22693.34</v>
      </c>
      <c r="AQA565" s="93">
        <f t="shared" si="1011"/>
        <v>0</v>
      </c>
      <c r="AQB565" s="93">
        <f t="shared" si="249"/>
        <v>0</v>
      </c>
      <c r="AQC565" s="93">
        <f t="shared" si="249"/>
        <v>0</v>
      </c>
      <c r="AQD565" s="93">
        <f t="shared" si="1012"/>
        <v>0</v>
      </c>
      <c r="AQE565" s="93">
        <f t="shared" si="250"/>
        <v>0</v>
      </c>
      <c r="AQF565" s="93">
        <f t="shared" si="250"/>
        <v>0</v>
      </c>
      <c r="AQG565" s="95"/>
      <c r="AQH565" s="95"/>
      <c r="AQI565" s="95"/>
      <c r="AQJ565" s="93">
        <f t="shared" si="1013"/>
        <v>0</v>
      </c>
      <c r="AQK565" s="93">
        <f t="shared" si="1014"/>
        <v>0</v>
      </c>
      <c r="AQL565" s="93">
        <f t="shared" si="1015"/>
        <v>0</v>
      </c>
      <c r="AQM565" s="93">
        <f t="shared" si="1016"/>
        <v>0</v>
      </c>
      <c r="AQN565" s="93">
        <f t="shared" si="1017"/>
        <v>0</v>
      </c>
      <c r="AQO565" s="93">
        <f t="shared" si="1018"/>
        <v>0</v>
      </c>
      <c r="AQP565" s="93">
        <f t="shared" si="1019"/>
        <v>73409.31</v>
      </c>
      <c r="AQQ565" s="93">
        <f t="shared" si="1020"/>
        <v>77412.509999999995</v>
      </c>
      <c r="AQR565" s="93">
        <f t="shared" si="1021"/>
        <v>82137.55</v>
      </c>
      <c r="AQS565" s="93">
        <f t="shared" si="1022"/>
        <v>24376.7</v>
      </c>
      <c r="AQT565" s="93">
        <f t="shared" si="1023"/>
        <v>22352.15</v>
      </c>
      <c r="AQU565" s="93">
        <f t="shared" si="1024"/>
        <v>21590.92</v>
      </c>
      <c r="AQV565" s="93">
        <f t="shared" si="1025"/>
        <v>0</v>
      </c>
      <c r="AQW565" s="93">
        <f t="shared" si="251"/>
        <v>0</v>
      </c>
      <c r="AQX565" s="93">
        <f t="shared" si="251"/>
        <v>0</v>
      </c>
      <c r="AQY565" s="93">
        <f t="shared" si="1026"/>
        <v>0</v>
      </c>
      <c r="AQZ565" s="93">
        <f t="shared" si="252"/>
        <v>0</v>
      </c>
      <c r="ARA565" s="93">
        <f t="shared" si="252"/>
        <v>0</v>
      </c>
      <c r="ARB565" s="95"/>
      <c r="ARC565" s="95"/>
      <c r="ARD565" s="95"/>
      <c r="ARE565" s="93">
        <f t="shared" si="1027"/>
        <v>0</v>
      </c>
      <c r="ARF565" s="93">
        <f t="shared" si="1028"/>
        <v>0</v>
      </c>
      <c r="ARG565" s="93">
        <f t="shared" si="1029"/>
        <v>0</v>
      </c>
      <c r="ARH565" s="93">
        <f t="shared" si="1030"/>
        <v>0</v>
      </c>
      <c r="ARI565" s="93">
        <f t="shared" si="1031"/>
        <v>0</v>
      </c>
      <c r="ARJ565" s="93">
        <f t="shared" si="1032"/>
        <v>0</v>
      </c>
      <c r="ARK565" s="93">
        <f t="shared" si="1033"/>
        <v>72977.89</v>
      </c>
      <c r="ARL565" s="93">
        <f t="shared" si="1034"/>
        <v>76087.19</v>
      </c>
      <c r="ARM565" s="93">
        <f t="shared" si="1035"/>
        <v>79794.75</v>
      </c>
      <c r="ARN565" s="93">
        <f t="shared" si="1036"/>
        <v>23853.46</v>
      </c>
      <c r="ARO565" s="93">
        <f t="shared" si="1037"/>
        <v>21629.61</v>
      </c>
      <c r="ARP565" s="93">
        <f t="shared" si="1038"/>
        <v>20624.740000000002</v>
      </c>
      <c r="ARQ565" s="93">
        <f t="shared" si="1039"/>
        <v>0</v>
      </c>
      <c r="ARR565" s="93">
        <f t="shared" si="253"/>
        <v>0</v>
      </c>
      <c r="ARS565" s="93">
        <f t="shared" si="253"/>
        <v>0</v>
      </c>
      <c r="ART565" s="93">
        <f t="shared" si="1040"/>
        <v>0</v>
      </c>
      <c r="ARU565" s="93">
        <f t="shared" si="254"/>
        <v>0</v>
      </c>
      <c r="ARV565" s="93">
        <f t="shared" si="254"/>
        <v>0</v>
      </c>
      <c r="ARW565" s="95"/>
      <c r="ARX565" s="95"/>
      <c r="ARY565" s="95"/>
      <c r="ARZ565" s="93">
        <f t="shared" si="1041"/>
        <v>0</v>
      </c>
      <c r="ASA565" s="93">
        <f t="shared" si="1042"/>
        <v>0</v>
      </c>
      <c r="ASB565" s="93">
        <f t="shared" si="1043"/>
        <v>0</v>
      </c>
      <c r="ASC565" s="93">
        <f t="shared" si="1044"/>
        <v>0</v>
      </c>
      <c r="ASD565" s="93">
        <f t="shared" si="1045"/>
        <v>0</v>
      </c>
      <c r="ASE565" s="93">
        <f t="shared" si="1046"/>
        <v>0</v>
      </c>
      <c r="ASF565" s="93">
        <f t="shared" si="1047"/>
        <v>73080.19</v>
      </c>
      <c r="ASG565" s="93">
        <f t="shared" si="1048"/>
        <v>76404.13</v>
      </c>
      <c r="ASH565" s="93">
        <f t="shared" si="1049"/>
        <v>80353.63</v>
      </c>
      <c r="ASI565" s="93">
        <f t="shared" si="1050"/>
        <v>27139.38</v>
      </c>
      <c r="ASJ565" s="93">
        <f t="shared" si="1051"/>
        <v>24487.4</v>
      </c>
      <c r="ASK565" s="93">
        <f t="shared" si="1052"/>
        <v>23165.05</v>
      </c>
      <c r="ASL565" s="93">
        <f t="shared" si="1053"/>
        <v>0</v>
      </c>
      <c r="ASM565" s="93">
        <f t="shared" si="255"/>
        <v>0</v>
      </c>
      <c r="ASN565" s="93">
        <f t="shared" si="255"/>
        <v>0</v>
      </c>
      <c r="ASO565" s="93">
        <f t="shared" si="1054"/>
        <v>0</v>
      </c>
      <c r="ASP565" s="93">
        <f t="shared" si="256"/>
        <v>0</v>
      </c>
      <c r="ASQ565" s="93">
        <f t="shared" si="256"/>
        <v>0</v>
      </c>
      <c r="ASR565" s="95"/>
      <c r="ASS565" s="95"/>
      <c r="AST565" s="95"/>
      <c r="ASU565" s="93">
        <f t="shared" si="1055"/>
        <v>0</v>
      </c>
      <c r="ASV565" s="93">
        <f t="shared" si="1056"/>
        <v>0</v>
      </c>
      <c r="ASW565" s="93">
        <f t="shared" si="1057"/>
        <v>0</v>
      </c>
      <c r="ASX565" s="93">
        <f t="shared" si="1058"/>
        <v>0</v>
      </c>
      <c r="ASY565" s="93">
        <f t="shared" si="1059"/>
        <v>0</v>
      </c>
      <c r="ASZ565" s="93">
        <f t="shared" si="1060"/>
        <v>0</v>
      </c>
      <c r="ATA565" s="93">
        <f t="shared" si="1061"/>
        <v>73157.77</v>
      </c>
      <c r="ATB565" s="93">
        <f t="shared" si="1062"/>
        <v>76642.23</v>
      </c>
      <c r="ATC565" s="93">
        <f t="shared" si="1063"/>
        <v>80777.08</v>
      </c>
      <c r="ATD565" s="93">
        <f t="shared" si="1064"/>
        <v>22965.11</v>
      </c>
      <c r="ATE565" s="93">
        <f t="shared" si="1065"/>
        <v>20991.63</v>
      </c>
      <c r="ATF565" s="93">
        <f t="shared" si="1066"/>
        <v>20054.29</v>
      </c>
      <c r="ATG565" s="93">
        <f t="shared" si="1067"/>
        <v>0</v>
      </c>
      <c r="ATH565" s="93">
        <f t="shared" si="257"/>
        <v>0</v>
      </c>
      <c r="ATI565" s="93">
        <f t="shared" si="257"/>
        <v>0</v>
      </c>
      <c r="ATJ565" s="93">
        <f t="shared" si="1068"/>
        <v>0</v>
      </c>
      <c r="ATK565" s="93">
        <f t="shared" si="258"/>
        <v>0</v>
      </c>
      <c r="ATL565" s="93">
        <f t="shared" si="258"/>
        <v>0</v>
      </c>
      <c r="ATM565" s="95"/>
      <c r="ATN565" s="95"/>
      <c r="ATO565" s="95"/>
      <c r="ATP565" s="93">
        <f t="shared" si="1069"/>
        <v>0</v>
      </c>
      <c r="ATQ565" s="93">
        <f t="shared" si="1070"/>
        <v>0</v>
      </c>
      <c r="ATR565" s="93">
        <f t="shared" si="1071"/>
        <v>0</v>
      </c>
      <c r="ATS565" s="93">
        <f t="shared" si="1072"/>
        <v>0</v>
      </c>
      <c r="ATT565" s="93">
        <f t="shared" si="1073"/>
        <v>0</v>
      </c>
      <c r="ATU565" s="93">
        <f t="shared" si="1074"/>
        <v>0</v>
      </c>
      <c r="ATV565" s="93">
        <f t="shared" si="1075"/>
        <v>73133.09</v>
      </c>
      <c r="ATW565" s="93">
        <f t="shared" si="1076"/>
        <v>76566.210000000006</v>
      </c>
      <c r="ATX565" s="93">
        <f t="shared" si="1077"/>
        <v>80641.039999999994</v>
      </c>
      <c r="ATY565" s="93">
        <f t="shared" si="1078"/>
        <v>26036.69</v>
      </c>
      <c r="ATZ565" s="93">
        <f t="shared" si="1079"/>
        <v>23455.84</v>
      </c>
      <c r="AUA565" s="93">
        <f t="shared" si="1080"/>
        <v>22198.62</v>
      </c>
      <c r="AUB565" s="93">
        <f t="shared" si="1081"/>
        <v>0</v>
      </c>
      <c r="AUC565" s="93">
        <f t="shared" si="259"/>
        <v>0</v>
      </c>
      <c r="AUD565" s="93">
        <f t="shared" si="259"/>
        <v>0</v>
      </c>
      <c r="AUE565" s="93">
        <f t="shared" si="1082"/>
        <v>0</v>
      </c>
      <c r="AUF565" s="93">
        <f t="shared" si="260"/>
        <v>0</v>
      </c>
      <c r="AUG565" s="93">
        <f t="shared" si="260"/>
        <v>0</v>
      </c>
      <c r="AUH565" s="95"/>
      <c r="AUI565" s="95"/>
      <c r="AUJ565" s="95"/>
      <c r="AUK565" s="93">
        <f t="shared" si="1083"/>
        <v>0</v>
      </c>
      <c r="AUL565" s="93">
        <f t="shared" si="1084"/>
        <v>0</v>
      </c>
      <c r="AUM565" s="93">
        <f t="shared" si="1085"/>
        <v>0</v>
      </c>
      <c r="AUN565" s="93">
        <f t="shared" si="1086"/>
        <v>0</v>
      </c>
      <c r="AUO565" s="93">
        <f t="shared" si="1087"/>
        <v>0</v>
      </c>
      <c r="AUP565" s="93">
        <f t="shared" si="1088"/>
        <v>0</v>
      </c>
      <c r="AUQ565" s="93">
        <f t="shared" si="1089"/>
        <v>73113.67</v>
      </c>
      <c r="AUR565" s="93">
        <f t="shared" si="1090"/>
        <v>76513.89</v>
      </c>
      <c r="AUS565" s="93">
        <f t="shared" si="1091"/>
        <v>80550.89</v>
      </c>
      <c r="AUT565" s="93">
        <f t="shared" si="1092"/>
        <v>26185.200000000001</v>
      </c>
      <c r="AUU565" s="93">
        <f t="shared" si="1093"/>
        <v>23690.21</v>
      </c>
      <c r="AUV565" s="93">
        <f t="shared" si="1094"/>
        <v>22637.71</v>
      </c>
      <c r="AUW565" s="93">
        <f t="shared" si="1095"/>
        <v>0</v>
      </c>
      <c r="AUX565" s="93">
        <f t="shared" si="261"/>
        <v>0</v>
      </c>
      <c r="AUY565" s="93">
        <f t="shared" si="261"/>
        <v>0</v>
      </c>
      <c r="AUZ565" s="93">
        <f t="shared" si="1096"/>
        <v>0</v>
      </c>
      <c r="AVA565" s="93">
        <f t="shared" si="262"/>
        <v>0</v>
      </c>
      <c r="AVB565" s="93">
        <f t="shared" si="262"/>
        <v>0</v>
      </c>
      <c r="AVC565" s="127">
        <f t="shared" si="1097"/>
        <v>0</v>
      </c>
      <c r="AVD565" s="127">
        <f t="shared" si="263"/>
        <v>0</v>
      </c>
      <c r="AVE565" s="127">
        <f t="shared" si="263"/>
        <v>0</v>
      </c>
      <c r="AVF565" s="93">
        <f t="shared" si="263"/>
        <v>0</v>
      </c>
      <c r="AVG565" s="93">
        <f t="shared" si="263"/>
        <v>0</v>
      </c>
      <c r="AVH565" s="93">
        <f t="shared" si="263"/>
        <v>0</v>
      </c>
      <c r="AVI565" s="93">
        <f t="shared" si="263"/>
        <v>0</v>
      </c>
      <c r="AVJ565" s="93">
        <f t="shared" si="263"/>
        <v>0</v>
      </c>
      <c r="AVK565" s="93">
        <f t="shared" si="263"/>
        <v>0</v>
      </c>
      <c r="AVL565" s="93"/>
      <c r="AVM565" s="93"/>
      <c r="AVN565" s="93"/>
      <c r="AVO565" s="93"/>
      <c r="AVP565" s="93"/>
      <c r="AVQ565" s="93"/>
      <c r="AVR565" s="93">
        <f t="shared" si="264"/>
        <v>0</v>
      </c>
      <c r="AVS565" s="93">
        <f t="shared" si="264"/>
        <v>0</v>
      </c>
      <c r="AVT565" s="93">
        <f t="shared" si="264"/>
        <v>0</v>
      </c>
      <c r="AVU565" s="93">
        <f t="shared" si="264"/>
        <v>0</v>
      </c>
      <c r="AVV565" s="93">
        <f t="shared" si="264"/>
        <v>0</v>
      </c>
      <c r="AVW565" s="93">
        <f t="shared" si="264"/>
        <v>0</v>
      </c>
    </row>
    <row r="566" spans="1:1271" ht="86.25" customHeight="1">
      <c r="A566" s="94" t="s">
        <v>410</v>
      </c>
      <c r="B566" s="94" t="s">
        <v>423</v>
      </c>
      <c r="C566" s="5"/>
      <c r="D566" s="541"/>
      <c r="E566" s="521"/>
      <c r="F566" s="101">
        <f t="shared" si="265"/>
        <v>124437</v>
      </c>
      <c r="G566" s="101">
        <f t="shared" si="265"/>
        <v>125640</v>
      </c>
      <c r="H566" s="101">
        <f t="shared" si="265"/>
        <v>127517</v>
      </c>
      <c r="I566" s="93">
        <f t="shared" si="266"/>
        <v>79585.990000000005</v>
      </c>
      <c r="J566" s="93">
        <f t="shared" si="266"/>
        <v>80985.990000000005</v>
      </c>
      <c r="K566" s="93">
        <f t="shared" si="266"/>
        <v>82651.990000000005</v>
      </c>
      <c r="L566" s="95"/>
      <c r="M566" s="95"/>
      <c r="N566" s="95"/>
      <c r="O566" s="93">
        <f t="shared" si="267"/>
        <v>0</v>
      </c>
      <c r="P566" s="93">
        <f t="shared" si="268"/>
        <v>0</v>
      </c>
      <c r="Q566" s="93">
        <f t="shared" si="269"/>
        <v>0</v>
      </c>
      <c r="R566" s="93">
        <f t="shared" si="270"/>
        <v>0</v>
      </c>
      <c r="S566" s="93">
        <f t="shared" si="271"/>
        <v>0</v>
      </c>
      <c r="T566" s="93">
        <f t="shared" si="272"/>
        <v>0</v>
      </c>
      <c r="U566" s="93">
        <f t="shared" si="273"/>
        <v>125025.59</v>
      </c>
      <c r="V566" s="93">
        <f t="shared" si="274"/>
        <v>132503.28</v>
      </c>
      <c r="W566" s="93">
        <f t="shared" si="275"/>
        <v>141514.49</v>
      </c>
      <c r="X566" s="93">
        <f t="shared" si="276"/>
        <v>40577.019999999997</v>
      </c>
      <c r="Y566" s="93">
        <f t="shared" si="277"/>
        <v>36743.4</v>
      </c>
      <c r="Z566" s="93">
        <f t="shared" si="278"/>
        <v>34633.99</v>
      </c>
      <c r="AA566" s="93">
        <f t="shared" si="279"/>
        <v>0</v>
      </c>
      <c r="AB566" s="93">
        <f t="shared" si="142"/>
        <v>0</v>
      </c>
      <c r="AC566" s="93">
        <f t="shared" si="142"/>
        <v>0</v>
      </c>
      <c r="AD566" s="93">
        <f t="shared" si="280"/>
        <v>0</v>
      </c>
      <c r="AE566" s="93">
        <f t="shared" si="143"/>
        <v>0</v>
      </c>
      <c r="AF566" s="93">
        <f t="shared" si="143"/>
        <v>0</v>
      </c>
      <c r="AG566" s="95">
        <v>39</v>
      </c>
      <c r="AH566" s="95">
        <v>39</v>
      </c>
      <c r="AI566" s="95">
        <v>39</v>
      </c>
      <c r="AJ566" s="93">
        <f t="shared" si="281"/>
        <v>4853043</v>
      </c>
      <c r="AK566" s="93">
        <f t="shared" si="282"/>
        <v>4899960</v>
      </c>
      <c r="AL566" s="93">
        <f t="shared" si="283"/>
        <v>4973163</v>
      </c>
      <c r="AM566" s="93">
        <f t="shared" si="284"/>
        <v>3103853.61</v>
      </c>
      <c r="AN566" s="93">
        <f t="shared" si="285"/>
        <v>3158453.61</v>
      </c>
      <c r="AO566" s="93">
        <f t="shared" si="286"/>
        <v>3223427.61</v>
      </c>
      <c r="AP566" s="93">
        <f t="shared" si="287"/>
        <v>124902.63</v>
      </c>
      <c r="AQ566" s="93">
        <f t="shared" si="288"/>
        <v>132124.04999999999</v>
      </c>
      <c r="AR566" s="93">
        <f t="shared" si="289"/>
        <v>140844.70000000001</v>
      </c>
      <c r="AS566" s="93">
        <f t="shared" si="290"/>
        <v>37534.85</v>
      </c>
      <c r="AT566" s="93">
        <f t="shared" si="291"/>
        <v>34306.550000000003</v>
      </c>
      <c r="AU566" s="93">
        <f t="shared" si="292"/>
        <v>33119.35</v>
      </c>
      <c r="AV566" s="93">
        <f t="shared" si="293"/>
        <v>4871202.57</v>
      </c>
      <c r="AW566" s="93">
        <f t="shared" si="144"/>
        <v>5152837.95</v>
      </c>
      <c r="AX566" s="93">
        <f t="shared" si="144"/>
        <v>5492943.2999999998</v>
      </c>
      <c r="AY566" s="93">
        <f t="shared" si="294"/>
        <v>1463859.15</v>
      </c>
      <c r="AZ566" s="93">
        <f t="shared" si="145"/>
        <v>1337955.45</v>
      </c>
      <c r="BA566" s="93">
        <f t="shared" si="145"/>
        <v>1291654.6499999999</v>
      </c>
      <c r="BB566" s="95"/>
      <c r="BC566" s="95"/>
      <c r="BD566" s="95"/>
      <c r="BE566" s="93">
        <f t="shared" si="295"/>
        <v>0</v>
      </c>
      <c r="BF566" s="93">
        <f t="shared" si="296"/>
        <v>0</v>
      </c>
      <c r="BG566" s="93">
        <f t="shared" si="297"/>
        <v>0</v>
      </c>
      <c r="BH566" s="93">
        <f t="shared" si="298"/>
        <v>0</v>
      </c>
      <c r="BI566" s="93">
        <f t="shared" si="299"/>
        <v>0</v>
      </c>
      <c r="BJ566" s="93">
        <f t="shared" si="300"/>
        <v>0</v>
      </c>
      <c r="BK566" s="93">
        <f t="shared" si="301"/>
        <v>125072.59</v>
      </c>
      <c r="BL566" s="93">
        <f t="shared" si="302"/>
        <v>132648.47</v>
      </c>
      <c r="BM566" s="93">
        <f t="shared" si="303"/>
        <v>141769.54</v>
      </c>
      <c r="BN566" s="93">
        <f t="shared" si="304"/>
        <v>36985.980000000003</v>
      </c>
      <c r="BO566" s="93">
        <f t="shared" si="305"/>
        <v>33329.550000000003</v>
      </c>
      <c r="BP566" s="93">
        <f t="shared" si="306"/>
        <v>31237.94</v>
      </c>
      <c r="BQ566" s="93">
        <f t="shared" si="307"/>
        <v>0</v>
      </c>
      <c r="BR566" s="93">
        <f t="shared" si="146"/>
        <v>0</v>
      </c>
      <c r="BS566" s="93">
        <f t="shared" si="146"/>
        <v>0</v>
      </c>
      <c r="BT566" s="93">
        <f t="shared" si="308"/>
        <v>0</v>
      </c>
      <c r="BU566" s="93">
        <f t="shared" si="147"/>
        <v>0</v>
      </c>
      <c r="BV566" s="93">
        <f t="shared" si="147"/>
        <v>0</v>
      </c>
      <c r="BW566" s="95"/>
      <c r="BX566" s="95"/>
      <c r="BY566" s="95"/>
      <c r="BZ566" s="93">
        <f t="shared" si="309"/>
        <v>0</v>
      </c>
      <c r="CA566" s="93">
        <f t="shared" si="310"/>
        <v>0</v>
      </c>
      <c r="CB566" s="93">
        <f t="shared" si="311"/>
        <v>0</v>
      </c>
      <c r="CC566" s="93">
        <f t="shared" si="312"/>
        <v>0</v>
      </c>
      <c r="CD566" s="93">
        <f t="shared" si="313"/>
        <v>0</v>
      </c>
      <c r="CE566" s="93">
        <f t="shared" si="314"/>
        <v>0</v>
      </c>
      <c r="CF566" s="93">
        <f t="shared" si="315"/>
        <v>0</v>
      </c>
      <c r="CG566" s="93">
        <f t="shared" si="316"/>
        <v>0</v>
      </c>
      <c r="CH566" s="93">
        <f t="shared" si="317"/>
        <v>0</v>
      </c>
      <c r="CI566" s="93">
        <f t="shared" si="318"/>
        <v>0</v>
      </c>
      <c r="CJ566" s="93">
        <f t="shared" si="319"/>
        <v>0</v>
      </c>
      <c r="CK566" s="93">
        <f t="shared" si="320"/>
        <v>0</v>
      </c>
      <c r="CL566" s="93">
        <f t="shared" si="321"/>
        <v>0</v>
      </c>
      <c r="CM566" s="93">
        <f t="shared" si="148"/>
        <v>0</v>
      </c>
      <c r="CN566" s="93">
        <f t="shared" si="148"/>
        <v>0</v>
      </c>
      <c r="CO566" s="93">
        <f t="shared" si="322"/>
        <v>0</v>
      </c>
      <c r="CP566" s="93">
        <f t="shared" si="149"/>
        <v>0</v>
      </c>
      <c r="CQ566" s="93">
        <f t="shared" si="149"/>
        <v>0</v>
      </c>
      <c r="CR566" s="95"/>
      <c r="CS566" s="95"/>
      <c r="CT566" s="95"/>
      <c r="CU566" s="93">
        <f t="shared" si="323"/>
        <v>0</v>
      </c>
      <c r="CV566" s="93">
        <f t="shared" si="324"/>
        <v>0</v>
      </c>
      <c r="CW566" s="93">
        <f t="shared" si="325"/>
        <v>0</v>
      </c>
      <c r="CX566" s="93">
        <f t="shared" si="326"/>
        <v>0</v>
      </c>
      <c r="CY566" s="93">
        <f t="shared" si="327"/>
        <v>0</v>
      </c>
      <c r="CZ566" s="93">
        <f t="shared" si="328"/>
        <v>0</v>
      </c>
      <c r="DA566" s="93">
        <f t="shared" si="329"/>
        <v>124411.18</v>
      </c>
      <c r="DB566" s="93">
        <f t="shared" si="330"/>
        <v>130615.7</v>
      </c>
      <c r="DC566" s="93">
        <f t="shared" si="331"/>
        <v>138164.97</v>
      </c>
      <c r="DD566" s="93">
        <f t="shared" si="332"/>
        <v>43525.99</v>
      </c>
      <c r="DE566" s="93">
        <f t="shared" si="333"/>
        <v>39411.980000000003</v>
      </c>
      <c r="DF566" s="93">
        <f t="shared" si="334"/>
        <v>37859.22</v>
      </c>
      <c r="DG566" s="93">
        <f t="shared" si="335"/>
        <v>0</v>
      </c>
      <c r="DH566" s="93">
        <f t="shared" si="150"/>
        <v>0</v>
      </c>
      <c r="DI566" s="93">
        <f t="shared" si="150"/>
        <v>0</v>
      </c>
      <c r="DJ566" s="93">
        <f t="shared" si="336"/>
        <v>0</v>
      </c>
      <c r="DK566" s="93">
        <f t="shared" si="151"/>
        <v>0</v>
      </c>
      <c r="DL566" s="93">
        <f t="shared" si="151"/>
        <v>0</v>
      </c>
      <c r="DM566" s="95"/>
      <c r="DN566" s="95"/>
      <c r="DO566" s="95"/>
      <c r="DP566" s="93">
        <f t="shared" si="337"/>
        <v>0</v>
      </c>
      <c r="DQ566" s="93">
        <f t="shared" si="338"/>
        <v>0</v>
      </c>
      <c r="DR566" s="93">
        <f t="shared" si="339"/>
        <v>0</v>
      </c>
      <c r="DS566" s="93">
        <f t="shared" si="340"/>
        <v>0</v>
      </c>
      <c r="DT566" s="93">
        <f t="shared" si="341"/>
        <v>0</v>
      </c>
      <c r="DU566" s="93">
        <f t="shared" si="342"/>
        <v>0</v>
      </c>
      <c r="DV566" s="93">
        <f t="shared" si="343"/>
        <v>124997.01</v>
      </c>
      <c r="DW566" s="93">
        <f t="shared" si="344"/>
        <v>132420.43</v>
      </c>
      <c r="DX566" s="93">
        <f t="shared" si="345"/>
        <v>141365.29999999999</v>
      </c>
      <c r="DY566" s="93">
        <f t="shared" si="346"/>
        <v>46705.66</v>
      </c>
      <c r="DZ566" s="93">
        <f t="shared" si="347"/>
        <v>41683.760000000002</v>
      </c>
      <c r="EA566" s="93">
        <f t="shared" si="348"/>
        <v>40346.44</v>
      </c>
      <c r="EB566" s="93">
        <f t="shared" si="349"/>
        <v>0</v>
      </c>
      <c r="EC566" s="93">
        <f t="shared" si="152"/>
        <v>0</v>
      </c>
      <c r="ED566" s="93">
        <f t="shared" si="152"/>
        <v>0</v>
      </c>
      <c r="EE566" s="93">
        <f t="shared" si="350"/>
        <v>0</v>
      </c>
      <c r="EF566" s="93">
        <f t="shared" si="153"/>
        <v>0</v>
      </c>
      <c r="EG566" s="93">
        <f t="shared" si="153"/>
        <v>0</v>
      </c>
      <c r="EH566" s="95">
        <v>50</v>
      </c>
      <c r="EI566" s="95">
        <v>50</v>
      </c>
      <c r="EJ566" s="95">
        <v>50</v>
      </c>
      <c r="EK566" s="93">
        <f t="shared" si="351"/>
        <v>6221850</v>
      </c>
      <c r="EL566" s="93">
        <f t="shared" si="352"/>
        <v>6282000</v>
      </c>
      <c r="EM566" s="93">
        <f t="shared" si="353"/>
        <v>6375850</v>
      </c>
      <c r="EN566" s="93">
        <f t="shared" si="354"/>
        <v>3979299.5</v>
      </c>
      <c r="EO566" s="93">
        <f t="shared" si="355"/>
        <v>4049299.5</v>
      </c>
      <c r="EP566" s="93">
        <f t="shared" si="356"/>
        <v>4132599.5</v>
      </c>
      <c r="EQ566" s="93">
        <f t="shared" si="357"/>
        <v>125360</v>
      </c>
      <c r="ER566" s="93">
        <f t="shared" si="358"/>
        <v>133526</v>
      </c>
      <c r="ES566" s="93">
        <f t="shared" si="359"/>
        <v>143348</v>
      </c>
      <c r="ET566" s="93">
        <f t="shared" si="360"/>
        <v>43240.56</v>
      </c>
      <c r="EU566" s="93">
        <f t="shared" si="361"/>
        <v>38503.870000000003</v>
      </c>
      <c r="EV566" s="93">
        <f t="shared" si="362"/>
        <v>37158.959999999999</v>
      </c>
      <c r="EW566" s="93">
        <f t="shared" si="363"/>
        <v>6268000</v>
      </c>
      <c r="EX566" s="93">
        <f t="shared" si="154"/>
        <v>6676300</v>
      </c>
      <c r="EY566" s="93">
        <f t="shared" si="154"/>
        <v>7167400</v>
      </c>
      <c r="EZ566" s="93">
        <f t="shared" si="364"/>
        <v>2162028</v>
      </c>
      <c r="FA566" s="93">
        <f t="shared" si="155"/>
        <v>1925193.5</v>
      </c>
      <c r="FB566" s="93">
        <f t="shared" si="155"/>
        <v>1857948</v>
      </c>
      <c r="FC566" s="95"/>
      <c r="FD566" s="95"/>
      <c r="FE566" s="95"/>
      <c r="FF566" s="93">
        <f t="shared" si="365"/>
        <v>0</v>
      </c>
      <c r="FG566" s="93">
        <f t="shared" si="366"/>
        <v>0</v>
      </c>
      <c r="FH566" s="93">
        <f t="shared" si="367"/>
        <v>0</v>
      </c>
      <c r="FI566" s="93">
        <f t="shared" si="368"/>
        <v>0</v>
      </c>
      <c r="FJ566" s="93">
        <f t="shared" si="369"/>
        <v>0</v>
      </c>
      <c r="FK566" s="93">
        <f t="shared" si="370"/>
        <v>0</v>
      </c>
      <c r="FL566" s="93">
        <f t="shared" si="371"/>
        <v>124441.68</v>
      </c>
      <c r="FM566" s="93">
        <f t="shared" si="372"/>
        <v>130703.57</v>
      </c>
      <c r="FN566" s="93">
        <f t="shared" si="373"/>
        <v>138320.17000000001</v>
      </c>
      <c r="FO566" s="93">
        <f t="shared" si="374"/>
        <v>35344.629999999997</v>
      </c>
      <c r="FP566" s="93">
        <f t="shared" si="375"/>
        <v>32200.47</v>
      </c>
      <c r="FQ566" s="93">
        <f t="shared" si="376"/>
        <v>31198.06</v>
      </c>
      <c r="FR566" s="93">
        <f t="shared" si="377"/>
        <v>0</v>
      </c>
      <c r="FS566" s="93">
        <f t="shared" si="156"/>
        <v>0</v>
      </c>
      <c r="FT566" s="93">
        <f t="shared" si="156"/>
        <v>0</v>
      </c>
      <c r="FU566" s="93">
        <f t="shared" si="378"/>
        <v>0</v>
      </c>
      <c r="FV566" s="93">
        <f t="shared" si="157"/>
        <v>0</v>
      </c>
      <c r="FW566" s="93">
        <f t="shared" si="157"/>
        <v>0</v>
      </c>
      <c r="FX566" s="95">
        <f>28-28</f>
        <v>0</v>
      </c>
      <c r="FY566" s="95">
        <f t="shared" ref="FY566:FZ566" si="1098">28-28</f>
        <v>0</v>
      </c>
      <c r="FZ566" s="95">
        <f t="shared" si="1098"/>
        <v>0</v>
      </c>
      <c r="GA566" s="93">
        <f t="shared" si="380"/>
        <v>0</v>
      </c>
      <c r="GB566" s="93">
        <f t="shared" si="381"/>
        <v>0</v>
      </c>
      <c r="GC566" s="93">
        <f t="shared" si="382"/>
        <v>0</v>
      </c>
      <c r="GD566" s="93">
        <f t="shared" si="383"/>
        <v>0</v>
      </c>
      <c r="GE566" s="93">
        <f t="shared" si="384"/>
        <v>0</v>
      </c>
      <c r="GF566" s="93">
        <f t="shared" si="385"/>
        <v>0</v>
      </c>
      <c r="GG566" s="93">
        <f t="shared" si="386"/>
        <v>0</v>
      </c>
      <c r="GH566" s="93">
        <f t="shared" si="387"/>
        <v>0</v>
      </c>
      <c r="GI566" s="93">
        <f t="shared" si="388"/>
        <v>0</v>
      </c>
      <c r="GJ566" s="93">
        <f t="shared" si="389"/>
        <v>0</v>
      </c>
      <c r="GK566" s="93">
        <f t="shared" si="390"/>
        <v>0</v>
      </c>
      <c r="GL566" s="93">
        <f t="shared" si="391"/>
        <v>0</v>
      </c>
      <c r="GM566" s="93">
        <f t="shared" si="392"/>
        <v>0</v>
      </c>
      <c r="GN566" s="93">
        <f t="shared" si="159"/>
        <v>0</v>
      </c>
      <c r="GO566" s="93">
        <f t="shared" si="159"/>
        <v>0</v>
      </c>
      <c r="GP566" s="93">
        <f t="shared" si="393"/>
        <v>0</v>
      </c>
      <c r="GQ566" s="93">
        <f t="shared" si="160"/>
        <v>0</v>
      </c>
      <c r="GR566" s="93">
        <f t="shared" si="160"/>
        <v>0</v>
      </c>
      <c r="GS566" s="95"/>
      <c r="GT566" s="95"/>
      <c r="GU566" s="95"/>
      <c r="GV566" s="93">
        <f t="shared" si="394"/>
        <v>0</v>
      </c>
      <c r="GW566" s="93">
        <f t="shared" si="395"/>
        <v>0</v>
      </c>
      <c r="GX566" s="93">
        <f t="shared" si="396"/>
        <v>0</v>
      </c>
      <c r="GY566" s="93">
        <f t="shared" si="397"/>
        <v>0</v>
      </c>
      <c r="GZ566" s="93">
        <f t="shared" si="398"/>
        <v>0</v>
      </c>
      <c r="HA566" s="93">
        <f t="shared" si="399"/>
        <v>0</v>
      </c>
      <c r="HB566" s="93">
        <f t="shared" si="400"/>
        <v>124373.36</v>
      </c>
      <c r="HC566" s="93">
        <f t="shared" si="401"/>
        <v>130499.09</v>
      </c>
      <c r="HD566" s="93">
        <f t="shared" si="402"/>
        <v>137957.78</v>
      </c>
      <c r="HE566" s="93">
        <f t="shared" si="403"/>
        <v>40366.480000000003</v>
      </c>
      <c r="HF566" s="93">
        <f t="shared" si="404"/>
        <v>36537.31</v>
      </c>
      <c r="HG566" s="93">
        <f t="shared" si="405"/>
        <v>35260.959999999999</v>
      </c>
      <c r="HH566" s="93">
        <f t="shared" si="406"/>
        <v>0</v>
      </c>
      <c r="HI566" s="93">
        <f t="shared" si="161"/>
        <v>0</v>
      </c>
      <c r="HJ566" s="93">
        <f t="shared" si="161"/>
        <v>0</v>
      </c>
      <c r="HK566" s="93">
        <f t="shared" si="407"/>
        <v>0</v>
      </c>
      <c r="HL566" s="93">
        <f t="shared" si="162"/>
        <v>0</v>
      </c>
      <c r="HM566" s="93">
        <f t="shared" si="162"/>
        <v>0</v>
      </c>
      <c r="HN566" s="743">
        <f>0+28</f>
        <v>28</v>
      </c>
      <c r="HO566" s="743">
        <f t="shared" ref="HO566:HP566" si="1099">0+28</f>
        <v>28</v>
      </c>
      <c r="HP566" s="743">
        <f t="shared" si="1099"/>
        <v>28</v>
      </c>
      <c r="HQ566" s="93">
        <f t="shared" si="408"/>
        <v>3484236</v>
      </c>
      <c r="HR566" s="93">
        <f t="shared" si="409"/>
        <v>3517920</v>
      </c>
      <c r="HS566" s="93">
        <f t="shared" si="410"/>
        <v>3570476</v>
      </c>
      <c r="HT566" s="93">
        <f t="shared" si="411"/>
        <v>2228407.7200000002</v>
      </c>
      <c r="HU566" s="93">
        <f t="shared" si="412"/>
        <v>2267607.7200000002</v>
      </c>
      <c r="HV566" s="93">
        <f t="shared" si="413"/>
        <v>2314255.7200000002</v>
      </c>
      <c r="HW566" s="93">
        <f t="shared" si="414"/>
        <v>124848.65</v>
      </c>
      <c r="HX566" s="93">
        <f t="shared" si="415"/>
        <v>131956.59</v>
      </c>
      <c r="HY566" s="93">
        <f t="shared" si="416"/>
        <v>140548.53</v>
      </c>
      <c r="HZ566" s="93">
        <f t="shared" si="417"/>
        <v>39912.74</v>
      </c>
      <c r="IA566" s="93">
        <f t="shared" si="418"/>
        <v>35866.15</v>
      </c>
      <c r="IB566" s="93">
        <f t="shared" si="419"/>
        <v>34190.699999999997</v>
      </c>
      <c r="IC566" s="93">
        <f t="shared" si="420"/>
        <v>3495762.2</v>
      </c>
      <c r="ID566" s="93">
        <f t="shared" si="163"/>
        <v>3694784.52</v>
      </c>
      <c r="IE566" s="93">
        <f t="shared" si="163"/>
        <v>3935358.84</v>
      </c>
      <c r="IF566" s="93">
        <f t="shared" si="421"/>
        <v>1117556.72</v>
      </c>
      <c r="IG566" s="93">
        <f t="shared" si="164"/>
        <v>1004252.2</v>
      </c>
      <c r="IH566" s="93">
        <f t="shared" si="164"/>
        <v>957339.6</v>
      </c>
      <c r="II566" s="95"/>
      <c r="IJ566" s="95"/>
      <c r="IK566" s="95"/>
      <c r="IL566" s="93">
        <f t="shared" si="422"/>
        <v>0</v>
      </c>
      <c r="IM566" s="93">
        <f t="shared" si="423"/>
        <v>0</v>
      </c>
      <c r="IN566" s="93">
        <f t="shared" si="424"/>
        <v>0</v>
      </c>
      <c r="IO566" s="93">
        <f t="shared" si="425"/>
        <v>0</v>
      </c>
      <c r="IP566" s="93">
        <f t="shared" si="426"/>
        <v>0</v>
      </c>
      <c r="IQ566" s="93">
        <f t="shared" si="427"/>
        <v>0</v>
      </c>
      <c r="IR566" s="93">
        <f t="shared" si="428"/>
        <v>124534.61</v>
      </c>
      <c r="IS566" s="93">
        <f t="shared" si="429"/>
        <v>130993.76</v>
      </c>
      <c r="IT566" s="93">
        <f t="shared" si="430"/>
        <v>138834.79</v>
      </c>
      <c r="IU566" s="93">
        <f t="shared" si="431"/>
        <v>36511.47</v>
      </c>
      <c r="IV566" s="93">
        <f t="shared" si="432"/>
        <v>32915.69</v>
      </c>
      <c r="IW566" s="93">
        <f t="shared" si="433"/>
        <v>31329.58</v>
      </c>
      <c r="IX566" s="93">
        <f t="shared" si="434"/>
        <v>0</v>
      </c>
      <c r="IY566" s="93">
        <f t="shared" si="165"/>
        <v>0</v>
      </c>
      <c r="IZ566" s="93">
        <f t="shared" si="165"/>
        <v>0</v>
      </c>
      <c r="JA566" s="93">
        <f t="shared" si="435"/>
        <v>0</v>
      </c>
      <c r="JB566" s="93">
        <f t="shared" si="166"/>
        <v>0</v>
      </c>
      <c r="JC566" s="93">
        <f t="shared" si="166"/>
        <v>0</v>
      </c>
      <c r="JD566" s="95">
        <v>53</v>
      </c>
      <c r="JE566" s="95">
        <v>53</v>
      </c>
      <c r="JF566" s="95">
        <v>53</v>
      </c>
      <c r="JG566" s="93">
        <f t="shared" si="436"/>
        <v>6595161</v>
      </c>
      <c r="JH566" s="93">
        <f t="shared" si="437"/>
        <v>6658920</v>
      </c>
      <c r="JI566" s="93">
        <f t="shared" si="438"/>
        <v>6758401</v>
      </c>
      <c r="JJ566" s="93">
        <f t="shared" si="439"/>
        <v>4218057.47</v>
      </c>
      <c r="JK566" s="93">
        <f t="shared" si="440"/>
        <v>4292257.47</v>
      </c>
      <c r="JL566" s="93">
        <f t="shared" si="441"/>
        <v>4380555.47</v>
      </c>
      <c r="JM566" s="93">
        <f t="shared" si="442"/>
        <v>124413.21</v>
      </c>
      <c r="JN566" s="93">
        <f t="shared" si="443"/>
        <v>130620.75</v>
      </c>
      <c r="JO566" s="93">
        <f t="shared" si="444"/>
        <v>138198.10999999999</v>
      </c>
      <c r="JP566" s="93">
        <f t="shared" si="445"/>
        <v>52268.09</v>
      </c>
      <c r="JQ566" s="93">
        <f t="shared" si="446"/>
        <v>47190.62</v>
      </c>
      <c r="JR566" s="93">
        <f t="shared" si="447"/>
        <v>46292.07</v>
      </c>
      <c r="JS566" s="93">
        <f t="shared" si="448"/>
        <v>6593900.1299999999</v>
      </c>
      <c r="JT566" s="93">
        <f t="shared" si="167"/>
        <v>6922899.75</v>
      </c>
      <c r="JU566" s="93">
        <f t="shared" si="167"/>
        <v>7324499.8300000001</v>
      </c>
      <c r="JV566" s="93">
        <f t="shared" si="449"/>
        <v>2770208.77</v>
      </c>
      <c r="JW566" s="93">
        <f t="shared" si="168"/>
        <v>2501102.86</v>
      </c>
      <c r="JX566" s="93">
        <f t="shared" si="168"/>
        <v>2453479.71</v>
      </c>
      <c r="JY566" s="95"/>
      <c r="JZ566" s="95"/>
      <c r="KA566" s="95"/>
      <c r="KB566" s="93">
        <f t="shared" si="450"/>
        <v>0</v>
      </c>
      <c r="KC566" s="93">
        <f t="shared" si="451"/>
        <v>0</v>
      </c>
      <c r="KD566" s="93">
        <f t="shared" si="452"/>
        <v>0</v>
      </c>
      <c r="KE566" s="93">
        <f t="shared" si="453"/>
        <v>0</v>
      </c>
      <c r="KF566" s="93">
        <f t="shared" si="454"/>
        <v>0</v>
      </c>
      <c r="KG566" s="93">
        <f t="shared" si="455"/>
        <v>0</v>
      </c>
      <c r="KH566" s="93">
        <f t="shared" si="456"/>
        <v>124884.24</v>
      </c>
      <c r="KI566" s="93">
        <f t="shared" si="457"/>
        <v>132072.18</v>
      </c>
      <c r="KJ566" s="93">
        <f t="shared" si="458"/>
        <v>140748.16</v>
      </c>
      <c r="KK566" s="93">
        <f t="shared" si="459"/>
        <v>35067.07</v>
      </c>
      <c r="KL566" s="93">
        <f t="shared" si="460"/>
        <v>31866.42</v>
      </c>
      <c r="KM566" s="93">
        <f t="shared" si="461"/>
        <v>30421.16</v>
      </c>
      <c r="KN566" s="93">
        <f t="shared" si="462"/>
        <v>0</v>
      </c>
      <c r="KO566" s="93">
        <f t="shared" si="169"/>
        <v>0</v>
      </c>
      <c r="KP566" s="93">
        <f t="shared" si="169"/>
        <v>0</v>
      </c>
      <c r="KQ566" s="93">
        <f t="shared" si="463"/>
        <v>0</v>
      </c>
      <c r="KR566" s="93">
        <f t="shared" si="170"/>
        <v>0</v>
      </c>
      <c r="KS566" s="93">
        <f t="shared" si="170"/>
        <v>0</v>
      </c>
      <c r="KT566" s="95"/>
      <c r="KU566" s="95"/>
      <c r="KV566" s="95"/>
      <c r="KW566" s="93">
        <f t="shared" si="464"/>
        <v>0</v>
      </c>
      <c r="KX566" s="93">
        <f t="shared" si="465"/>
        <v>0</v>
      </c>
      <c r="KY566" s="93">
        <f t="shared" si="466"/>
        <v>0</v>
      </c>
      <c r="KZ566" s="93">
        <f t="shared" si="467"/>
        <v>0</v>
      </c>
      <c r="LA566" s="93">
        <f t="shared" si="468"/>
        <v>0</v>
      </c>
      <c r="LB566" s="93">
        <f t="shared" si="469"/>
        <v>0</v>
      </c>
      <c r="LC566" s="93">
        <f t="shared" si="470"/>
        <v>124593.41</v>
      </c>
      <c r="LD566" s="93">
        <f t="shared" si="471"/>
        <v>131174.85</v>
      </c>
      <c r="LE566" s="93">
        <f t="shared" si="472"/>
        <v>139157.54999999999</v>
      </c>
      <c r="LF566" s="93">
        <f t="shared" si="473"/>
        <v>31553.1</v>
      </c>
      <c r="LG566" s="93">
        <f t="shared" si="474"/>
        <v>28897.11</v>
      </c>
      <c r="LH566" s="93">
        <f t="shared" si="475"/>
        <v>27949.11</v>
      </c>
      <c r="LI566" s="93">
        <f t="shared" si="476"/>
        <v>0</v>
      </c>
      <c r="LJ566" s="93">
        <f t="shared" si="171"/>
        <v>0</v>
      </c>
      <c r="LK566" s="93">
        <f t="shared" si="171"/>
        <v>0</v>
      </c>
      <c r="LL566" s="93">
        <f t="shared" si="477"/>
        <v>0</v>
      </c>
      <c r="LM566" s="93">
        <f t="shared" si="172"/>
        <v>0</v>
      </c>
      <c r="LN566" s="93">
        <f t="shared" si="172"/>
        <v>0</v>
      </c>
      <c r="LO566" s="95"/>
      <c r="LP566" s="95"/>
      <c r="LQ566" s="95"/>
      <c r="LR566" s="93">
        <f t="shared" si="478"/>
        <v>0</v>
      </c>
      <c r="LS566" s="93">
        <f t="shared" si="479"/>
        <v>0</v>
      </c>
      <c r="LT566" s="93">
        <f t="shared" si="480"/>
        <v>0</v>
      </c>
      <c r="LU566" s="93">
        <f t="shared" si="481"/>
        <v>0</v>
      </c>
      <c r="LV566" s="93">
        <f t="shared" si="482"/>
        <v>0</v>
      </c>
      <c r="LW566" s="93">
        <f t="shared" si="483"/>
        <v>0</v>
      </c>
      <c r="LX566" s="93">
        <f t="shared" si="484"/>
        <v>124595.71</v>
      </c>
      <c r="LY566" s="93">
        <f t="shared" si="485"/>
        <v>131182.32999999999</v>
      </c>
      <c r="LZ566" s="93">
        <f t="shared" si="486"/>
        <v>139170.6</v>
      </c>
      <c r="MA566" s="93">
        <f t="shared" si="487"/>
        <v>45223.53</v>
      </c>
      <c r="MB566" s="93">
        <f t="shared" si="488"/>
        <v>40902.67</v>
      </c>
      <c r="MC566" s="93">
        <f t="shared" si="489"/>
        <v>39703.279999999999</v>
      </c>
      <c r="MD566" s="93">
        <f t="shared" si="490"/>
        <v>0</v>
      </c>
      <c r="ME566" s="93">
        <f t="shared" si="173"/>
        <v>0</v>
      </c>
      <c r="MF566" s="93">
        <f t="shared" si="173"/>
        <v>0</v>
      </c>
      <c r="MG566" s="93">
        <f t="shared" si="491"/>
        <v>0</v>
      </c>
      <c r="MH566" s="93">
        <f t="shared" si="174"/>
        <v>0</v>
      </c>
      <c r="MI566" s="93">
        <f t="shared" si="174"/>
        <v>0</v>
      </c>
      <c r="MJ566" s="95"/>
      <c r="MK566" s="95"/>
      <c r="ML566" s="95"/>
      <c r="MM566" s="93">
        <f t="shared" si="492"/>
        <v>0</v>
      </c>
      <c r="MN566" s="93">
        <f t="shared" si="493"/>
        <v>0</v>
      </c>
      <c r="MO566" s="93">
        <f t="shared" si="494"/>
        <v>0</v>
      </c>
      <c r="MP566" s="93">
        <f t="shared" si="495"/>
        <v>0</v>
      </c>
      <c r="MQ566" s="93">
        <f t="shared" si="496"/>
        <v>0</v>
      </c>
      <c r="MR566" s="93">
        <f t="shared" si="497"/>
        <v>0</v>
      </c>
      <c r="MS566" s="93">
        <f t="shared" si="498"/>
        <v>124789.88</v>
      </c>
      <c r="MT566" s="93">
        <f t="shared" si="499"/>
        <v>131778.26999999999</v>
      </c>
      <c r="MU566" s="93">
        <f t="shared" si="500"/>
        <v>140227.70000000001</v>
      </c>
      <c r="MV566" s="93">
        <f t="shared" si="501"/>
        <v>52271.48</v>
      </c>
      <c r="MW566" s="93">
        <f t="shared" si="502"/>
        <v>46158.61</v>
      </c>
      <c r="MX566" s="93">
        <f t="shared" si="503"/>
        <v>43917.27</v>
      </c>
      <c r="MY566" s="93">
        <f t="shared" si="504"/>
        <v>0</v>
      </c>
      <c r="MZ566" s="93">
        <f t="shared" si="175"/>
        <v>0</v>
      </c>
      <c r="NA566" s="93">
        <f t="shared" si="175"/>
        <v>0</v>
      </c>
      <c r="NB566" s="93">
        <f t="shared" si="505"/>
        <v>0</v>
      </c>
      <c r="NC566" s="93">
        <f t="shared" si="176"/>
        <v>0</v>
      </c>
      <c r="ND566" s="93">
        <f t="shared" si="176"/>
        <v>0</v>
      </c>
      <c r="NE566" s="95"/>
      <c r="NF566" s="95"/>
      <c r="NG566" s="95"/>
      <c r="NH566" s="93">
        <f t="shared" si="506"/>
        <v>0</v>
      </c>
      <c r="NI566" s="93">
        <f t="shared" si="507"/>
        <v>0</v>
      </c>
      <c r="NJ566" s="93">
        <f t="shared" si="508"/>
        <v>0</v>
      </c>
      <c r="NK566" s="93">
        <f t="shared" si="509"/>
        <v>0</v>
      </c>
      <c r="NL566" s="93">
        <f t="shared" si="510"/>
        <v>0</v>
      </c>
      <c r="NM566" s="93">
        <f t="shared" si="511"/>
        <v>0</v>
      </c>
      <c r="NN566" s="93">
        <f t="shared" si="512"/>
        <v>124324.14</v>
      </c>
      <c r="NO566" s="93">
        <f t="shared" si="513"/>
        <v>130348.29</v>
      </c>
      <c r="NP566" s="93">
        <f t="shared" si="514"/>
        <v>137690.81</v>
      </c>
      <c r="NQ566" s="93">
        <f t="shared" si="515"/>
        <v>32437.94</v>
      </c>
      <c r="NR566" s="93">
        <f t="shared" si="516"/>
        <v>29202.3</v>
      </c>
      <c r="NS566" s="93">
        <f t="shared" si="517"/>
        <v>27996.04</v>
      </c>
      <c r="NT566" s="93">
        <f t="shared" si="518"/>
        <v>0</v>
      </c>
      <c r="NU566" s="93">
        <f t="shared" si="177"/>
        <v>0</v>
      </c>
      <c r="NV566" s="93">
        <f t="shared" si="177"/>
        <v>0</v>
      </c>
      <c r="NW566" s="93">
        <f t="shared" si="519"/>
        <v>0</v>
      </c>
      <c r="NX566" s="93">
        <f t="shared" si="178"/>
        <v>0</v>
      </c>
      <c r="NY566" s="93">
        <f t="shared" si="178"/>
        <v>0</v>
      </c>
      <c r="NZ566" s="95"/>
      <c r="OA566" s="95"/>
      <c r="OB566" s="95"/>
      <c r="OC566" s="93">
        <f t="shared" si="520"/>
        <v>0</v>
      </c>
      <c r="OD566" s="93">
        <f t="shared" si="521"/>
        <v>0</v>
      </c>
      <c r="OE566" s="93">
        <f t="shared" si="522"/>
        <v>0</v>
      </c>
      <c r="OF566" s="93">
        <f t="shared" si="523"/>
        <v>0</v>
      </c>
      <c r="OG566" s="93">
        <f t="shared" si="524"/>
        <v>0</v>
      </c>
      <c r="OH566" s="93">
        <f t="shared" si="525"/>
        <v>0</v>
      </c>
      <c r="OI566" s="93">
        <f t="shared" si="526"/>
        <v>124865.26</v>
      </c>
      <c r="OJ566" s="93">
        <f t="shared" si="527"/>
        <v>132008.76</v>
      </c>
      <c r="OK566" s="93">
        <f t="shared" si="528"/>
        <v>140635.49</v>
      </c>
      <c r="OL566" s="93">
        <f t="shared" si="529"/>
        <v>47682.91</v>
      </c>
      <c r="OM566" s="93">
        <f t="shared" si="530"/>
        <v>42615.14</v>
      </c>
      <c r="ON566" s="93">
        <f t="shared" si="531"/>
        <v>41211.96</v>
      </c>
      <c r="OO566" s="93">
        <f t="shared" si="532"/>
        <v>0</v>
      </c>
      <c r="OP566" s="93">
        <f t="shared" si="179"/>
        <v>0</v>
      </c>
      <c r="OQ566" s="93">
        <f t="shared" si="179"/>
        <v>0</v>
      </c>
      <c r="OR566" s="93">
        <f t="shared" si="533"/>
        <v>0</v>
      </c>
      <c r="OS566" s="93">
        <f t="shared" si="180"/>
        <v>0</v>
      </c>
      <c r="OT566" s="93">
        <f t="shared" si="180"/>
        <v>0</v>
      </c>
      <c r="OU566" s="95">
        <v>95</v>
      </c>
      <c r="OV566" s="95">
        <v>95</v>
      </c>
      <c r="OW566" s="95">
        <v>95</v>
      </c>
      <c r="OX566" s="93">
        <f t="shared" si="534"/>
        <v>11821515</v>
      </c>
      <c r="OY566" s="93">
        <f t="shared" si="535"/>
        <v>11935800</v>
      </c>
      <c r="OZ566" s="93">
        <f t="shared" si="536"/>
        <v>12114115</v>
      </c>
      <c r="PA566" s="93">
        <f t="shared" si="537"/>
        <v>7560669.0499999998</v>
      </c>
      <c r="PB566" s="93">
        <f t="shared" si="538"/>
        <v>7693669.0499999998</v>
      </c>
      <c r="PC566" s="93">
        <f t="shared" si="539"/>
        <v>7851939.0499999998</v>
      </c>
      <c r="PD566" s="93">
        <f t="shared" si="540"/>
        <v>124604.21</v>
      </c>
      <c r="PE566" s="93">
        <f t="shared" si="541"/>
        <v>131206.32</v>
      </c>
      <c r="PF566" s="93">
        <f t="shared" si="542"/>
        <v>139234.74</v>
      </c>
      <c r="PG566" s="93">
        <f t="shared" si="543"/>
        <v>37549.97</v>
      </c>
      <c r="PH566" s="93">
        <f t="shared" si="544"/>
        <v>34037.06</v>
      </c>
      <c r="PI566" s="93">
        <f t="shared" si="545"/>
        <v>33009.35</v>
      </c>
      <c r="PJ566" s="93">
        <f t="shared" si="546"/>
        <v>11837399.949999999</v>
      </c>
      <c r="PK566" s="93">
        <f t="shared" si="181"/>
        <v>12464600.4</v>
      </c>
      <c r="PL566" s="93">
        <f t="shared" si="181"/>
        <v>13227300.300000001</v>
      </c>
      <c r="PM566" s="93">
        <f t="shared" si="547"/>
        <v>3567247.15</v>
      </c>
      <c r="PN566" s="93">
        <f t="shared" si="182"/>
        <v>3233520.7</v>
      </c>
      <c r="PO566" s="93">
        <f t="shared" si="182"/>
        <v>3135888.25</v>
      </c>
      <c r="PP566" s="95"/>
      <c r="PQ566" s="95"/>
      <c r="PR566" s="95"/>
      <c r="PS566" s="93">
        <f t="shared" si="548"/>
        <v>0</v>
      </c>
      <c r="PT566" s="93">
        <f t="shared" si="549"/>
        <v>0</v>
      </c>
      <c r="PU566" s="93">
        <f t="shared" si="550"/>
        <v>0</v>
      </c>
      <c r="PV566" s="93">
        <f t="shared" si="551"/>
        <v>0</v>
      </c>
      <c r="PW566" s="93">
        <f t="shared" si="552"/>
        <v>0</v>
      </c>
      <c r="PX566" s="93">
        <f t="shared" si="553"/>
        <v>0</v>
      </c>
      <c r="PY566" s="93">
        <f t="shared" si="554"/>
        <v>124898.89</v>
      </c>
      <c r="PZ566" s="93">
        <f t="shared" si="555"/>
        <v>132113.94</v>
      </c>
      <c r="QA566" s="93">
        <f t="shared" si="556"/>
        <v>140822.01</v>
      </c>
      <c r="QB566" s="93">
        <f t="shared" si="557"/>
        <v>43136.15</v>
      </c>
      <c r="QC566" s="93">
        <f t="shared" si="558"/>
        <v>38775.1</v>
      </c>
      <c r="QD566" s="93">
        <f t="shared" si="559"/>
        <v>37445.86</v>
      </c>
      <c r="QE566" s="93">
        <f t="shared" si="560"/>
        <v>0</v>
      </c>
      <c r="QF566" s="93">
        <f t="shared" si="183"/>
        <v>0</v>
      </c>
      <c r="QG566" s="93">
        <f t="shared" si="183"/>
        <v>0</v>
      </c>
      <c r="QH566" s="93">
        <f t="shared" si="561"/>
        <v>0</v>
      </c>
      <c r="QI566" s="93">
        <f t="shared" si="184"/>
        <v>0</v>
      </c>
      <c r="QJ566" s="93">
        <f t="shared" si="184"/>
        <v>0</v>
      </c>
      <c r="QK566" s="95"/>
      <c r="QL566" s="95"/>
      <c r="QM566" s="95"/>
      <c r="QN566" s="93">
        <f t="shared" si="562"/>
        <v>0</v>
      </c>
      <c r="QO566" s="93">
        <f t="shared" si="563"/>
        <v>0</v>
      </c>
      <c r="QP566" s="93">
        <f t="shared" si="564"/>
        <v>0</v>
      </c>
      <c r="QQ566" s="93">
        <f t="shared" si="565"/>
        <v>0</v>
      </c>
      <c r="QR566" s="93">
        <f t="shared" si="566"/>
        <v>0</v>
      </c>
      <c r="QS566" s="93">
        <f t="shared" si="567"/>
        <v>0</v>
      </c>
      <c r="QT566" s="93">
        <f t="shared" si="568"/>
        <v>124510.06</v>
      </c>
      <c r="QU566" s="93">
        <f t="shared" si="569"/>
        <v>130917.79</v>
      </c>
      <c r="QV566" s="93">
        <f t="shared" si="570"/>
        <v>138700.32999999999</v>
      </c>
      <c r="QW566" s="93">
        <f t="shared" si="571"/>
        <v>40088.519999999997</v>
      </c>
      <c r="QX566" s="93">
        <f t="shared" si="572"/>
        <v>36076.29</v>
      </c>
      <c r="QY566" s="93">
        <f t="shared" si="573"/>
        <v>34301.18</v>
      </c>
      <c r="QZ566" s="93">
        <f t="shared" si="574"/>
        <v>0</v>
      </c>
      <c r="RA566" s="93">
        <f t="shared" si="185"/>
        <v>0</v>
      </c>
      <c r="RB566" s="93">
        <f t="shared" si="185"/>
        <v>0</v>
      </c>
      <c r="RC566" s="93">
        <f t="shared" si="575"/>
        <v>0</v>
      </c>
      <c r="RD566" s="93">
        <f t="shared" si="186"/>
        <v>0</v>
      </c>
      <c r="RE566" s="93">
        <f t="shared" si="186"/>
        <v>0</v>
      </c>
      <c r="RF566" s="95"/>
      <c r="RG566" s="95"/>
      <c r="RH566" s="95"/>
      <c r="RI566" s="93">
        <f t="shared" si="576"/>
        <v>0</v>
      </c>
      <c r="RJ566" s="93">
        <f t="shared" si="577"/>
        <v>0</v>
      </c>
      <c r="RK566" s="93">
        <f t="shared" si="578"/>
        <v>0</v>
      </c>
      <c r="RL566" s="93">
        <f t="shared" si="579"/>
        <v>0</v>
      </c>
      <c r="RM566" s="93">
        <f t="shared" si="580"/>
        <v>0</v>
      </c>
      <c r="RN566" s="93">
        <f t="shared" si="581"/>
        <v>0</v>
      </c>
      <c r="RO566" s="93">
        <f t="shared" si="582"/>
        <v>124690.54</v>
      </c>
      <c r="RP566" s="93">
        <f t="shared" si="583"/>
        <v>131473.32</v>
      </c>
      <c r="RQ566" s="93">
        <f t="shared" si="584"/>
        <v>139685.69</v>
      </c>
      <c r="RR566" s="93">
        <f t="shared" si="585"/>
        <v>29608.37</v>
      </c>
      <c r="RS566" s="93">
        <f t="shared" si="586"/>
        <v>26780.639999999999</v>
      </c>
      <c r="RT566" s="93">
        <f t="shared" si="587"/>
        <v>25418.880000000001</v>
      </c>
      <c r="RU566" s="93">
        <f t="shared" si="588"/>
        <v>0</v>
      </c>
      <c r="RV566" s="93">
        <f t="shared" si="187"/>
        <v>0</v>
      </c>
      <c r="RW566" s="93">
        <f t="shared" si="187"/>
        <v>0</v>
      </c>
      <c r="RX566" s="93">
        <f t="shared" si="589"/>
        <v>0</v>
      </c>
      <c r="RY566" s="93">
        <f t="shared" si="188"/>
        <v>0</v>
      </c>
      <c r="RZ566" s="93">
        <f t="shared" si="188"/>
        <v>0</v>
      </c>
      <c r="SA566" s="95">
        <v>14</v>
      </c>
      <c r="SB566" s="95">
        <v>14</v>
      </c>
      <c r="SC566" s="95">
        <v>14</v>
      </c>
      <c r="SD566" s="93">
        <f t="shared" si="590"/>
        <v>1742118</v>
      </c>
      <c r="SE566" s="93">
        <f t="shared" si="591"/>
        <v>1758960</v>
      </c>
      <c r="SF566" s="93">
        <f t="shared" si="592"/>
        <v>1785238</v>
      </c>
      <c r="SG566" s="93">
        <f t="shared" si="593"/>
        <v>1114203.8600000001</v>
      </c>
      <c r="SH566" s="93">
        <f t="shared" si="594"/>
        <v>1133803.8600000001</v>
      </c>
      <c r="SI566" s="93">
        <f t="shared" si="595"/>
        <v>1157127.8600000001</v>
      </c>
      <c r="SJ566" s="93">
        <f t="shared" si="596"/>
        <v>124047.63</v>
      </c>
      <c r="SK566" s="93">
        <f t="shared" si="597"/>
        <v>129494.48</v>
      </c>
      <c r="SL566" s="93">
        <f t="shared" si="598"/>
        <v>136192.57</v>
      </c>
      <c r="SM566" s="93">
        <f t="shared" si="599"/>
        <v>37030.379999999997</v>
      </c>
      <c r="SN566" s="93">
        <f t="shared" si="600"/>
        <v>33137.870000000003</v>
      </c>
      <c r="SO566" s="93">
        <f t="shared" si="601"/>
        <v>31724.46</v>
      </c>
      <c r="SP566" s="93">
        <f t="shared" si="602"/>
        <v>1736666.82</v>
      </c>
      <c r="SQ566" s="93">
        <f t="shared" si="189"/>
        <v>1812922.72</v>
      </c>
      <c r="SR566" s="93">
        <f t="shared" si="189"/>
        <v>1906695.98</v>
      </c>
      <c r="SS566" s="93">
        <f t="shared" si="603"/>
        <v>518425.32</v>
      </c>
      <c r="ST566" s="93">
        <f t="shared" si="190"/>
        <v>463930.18</v>
      </c>
      <c r="SU566" s="93">
        <f t="shared" si="190"/>
        <v>444142.44</v>
      </c>
      <c r="SV566" s="95"/>
      <c r="SW566" s="95"/>
      <c r="SX566" s="95"/>
      <c r="SY566" s="93">
        <f t="shared" si="605"/>
        <v>0</v>
      </c>
      <c r="SZ566" s="93">
        <f t="shared" si="606"/>
        <v>0</v>
      </c>
      <c r="TA566" s="93">
        <f t="shared" si="607"/>
        <v>0</v>
      </c>
      <c r="TB566" s="93">
        <f t="shared" si="608"/>
        <v>0</v>
      </c>
      <c r="TC566" s="93">
        <f t="shared" si="609"/>
        <v>0</v>
      </c>
      <c r="TD566" s="93">
        <f t="shared" si="610"/>
        <v>0</v>
      </c>
      <c r="TE566" s="93">
        <f t="shared" si="611"/>
        <v>124893.53</v>
      </c>
      <c r="TF566" s="93">
        <f t="shared" si="612"/>
        <v>132096.06</v>
      </c>
      <c r="TG566" s="93">
        <f t="shared" si="613"/>
        <v>140791.48000000001</v>
      </c>
      <c r="TH566" s="93">
        <f t="shared" si="614"/>
        <v>38881.25</v>
      </c>
      <c r="TI566" s="93">
        <f t="shared" si="615"/>
        <v>35043.760000000002</v>
      </c>
      <c r="TJ566" s="93">
        <f t="shared" si="616"/>
        <v>33865.79</v>
      </c>
      <c r="TK566" s="93">
        <f t="shared" si="617"/>
        <v>0</v>
      </c>
      <c r="TL566" s="93">
        <f t="shared" si="191"/>
        <v>0</v>
      </c>
      <c r="TM566" s="93">
        <f t="shared" si="191"/>
        <v>0</v>
      </c>
      <c r="TN566" s="93">
        <f t="shared" si="618"/>
        <v>0</v>
      </c>
      <c r="TO566" s="93">
        <f t="shared" si="192"/>
        <v>0</v>
      </c>
      <c r="TP566" s="93">
        <f t="shared" si="192"/>
        <v>0</v>
      </c>
      <c r="TQ566" s="95"/>
      <c r="TR566" s="95"/>
      <c r="TS566" s="95"/>
      <c r="TT566" s="93">
        <f t="shared" si="619"/>
        <v>0</v>
      </c>
      <c r="TU566" s="93">
        <f t="shared" si="620"/>
        <v>0</v>
      </c>
      <c r="TV566" s="93">
        <f t="shared" si="621"/>
        <v>0</v>
      </c>
      <c r="TW566" s="93">
        <f t="shared" si="622"/>
        <v>0</v>
      </c>
      <c r="TX566" s="93">
        <f t="shared" si="623"/>
        <v>0</v>
      </c>
      <c r="TY566" s="93">
        <f t="shared" si="624"/>
        <v>0</v>
      </c>
      <c r="TZ566" s="93">
        <f t="shared" si="625"/>
        <v>124691.17</v>
      </c>
      <c r="UA566" s="93">
        <f t="shared" si="626"/>
        <v>131474.9</v>
      </c>
      <c r="UB566" s="93">
        <f t="shared" si="627"/>
        <v>139690.22</v>
      </c>
      <c r="UC566" s="93">
        <f t="shared" si="628"/>
        <v>41124.6</v>
      </c>
      <c r="UD566" s="93">
        <f t="shared" si="629"/>
        <v>36888.33</v>
      </c>
      <c r="UE566" s="93">
        <f t="shared" si="630"/>
        <v>35284.550000000003</v>
      </c>
      <c r="UF566" s="93">
        <f t="shared" si="631"/>
        <v>0</v>
      </c>
      <c r="UG566" s="93">
        <f t="shared" si="193"/>
        <v>0</v>
      </c>
      <c r="UH566" s="93">
        <f t="shared" si="193"/>
        <v>0</v>
      </c>
      <c r="UI566" s="93">
        <f t="shared" si="632"/>
        <v>0</v>
      </c>
      <c r="UJ566" s="93">
        <f t="shared" si="194"/>
        <v>0</v>
      </c>
      <c r="UK566" s="93">
        <f t="shared" si="194"/>
        <v>0</v>
      </c>
      <c r="UL566" s="95">
        <v>26</v>
      </c>
      <c r="UM566" s="95">
        <v>26</v>
      </c>
      <c r="UN566" s="95">
        <v>26</v>
      </c>
      <c r="UO566" s="93">
        <f t="shared" si="633"/>
        <v>3235362</v>
      </c>
      <c r="UP566" s="93">
        <f t="shared" si="634"/>
        <v>3266640</v>
      </c>
      <c r="UQ566" s="93">
        <f t="shared" si="635"/>
        <v>3315442</v>
      </c>
      <c r="UR566" s="93">
        <f t="shared" si="636"/>
        <v>2069235.74</v>
      </c>
      <c r="US566" s="93">
        <f t="shared" si="637"/>
        <v>2105635.7400000002</v>
      </c>
      <c r="UT566" s="93">
        <f t="shared" si="638"/>
        <v>2148951.7400000002</v>
      </c>
      <c r="UU566" s="93">
        <f t="shared" si="639"/>
        <v>124851.42</v>
      </c>
      <c r="UV566" s="93">
        <f t="shared" si="640"/>
        <v>131965.84</v>
      </c>
      <c r="UW566" s="93">
        <f t="shared" si="641"/>
        <v>140565.56</v>
      </c>
      <c r="UX566" s="93">
        <f t="shared" si="642"/>
        <v>41086.04</v>
      </c>
      <c r="UY566" s="93">
        <f t="shared" si="643"/>
        <v>37242.5</v>
      </c>
      <c r="UZ566" s="93">
        <f t="shared" si="644"/>
        <v>35289.17</v>
      </c>
      <c r="VA566" s="93">
        <f t="shared" si="645"/>
        <v>3246136.92</v>
      </c>
      <c r="VB566" s="93">
        <f t="shared" si="195"/>
        <v>3431111.84</v>
      </c>
      <c r="VC566" s="93">
        <f t="shared" si="195"/>
        <v>3654704.56</v>
      </c>
      <c r="VD566" s="93">
        <f t="shared" si="646"/>
        <v>1068237.04</v>
      </c>
      <c r="VE566" s="93">
        <f t="shared" si="196"/>
        <v>968305</v>
      </c>
      <c r="VF566" s="93">
        <f t="shared" si="196"/>
        <v>917518.42</v>
      </c>
      <c r="VG566" s="95"/>
      <c r="VH566" s="95"/>
      <c r="VI566" s="95"/>
      <c r="VJ566" s="93">
        <f t="shared" si="648"/>
        <v>0</v>
      </c>
      <c r="VK566" s="93">
        <f t="shared" si="649"/>
        <v>0</v>
      </c>
      <c r="VL566" s="93">
        <f t="shared" si="650"/>
        <v>0</v>
      </c>
      <c r="VM566" s="93">
        <f t="shared" si="651"/>
        <v>0</v>
      </c>
      <c r="VN566" s="93">
        <f t="shared" si="652"/>
        <v>0</v>
      </c>
      <c r="VO566" s="93">
        <f t="shared" si="653"/>
        <v>0</v>
      </c>
      <c r="VP566" s="93">
        <f t="shared" si="654"/>
        <v>0</v>
      </c>
      <c r="VQ566" s="93">
        <f t="shared" si="655"/>
        <v>0</v>
      </c>
      <c r="VR566" s="93">
        <f t="shared" si="656"/>
        <v>0</v>
      </c>
      <c r="VS566" s="93">
        <f t="shared" si="657"/>
        <v>0</v>
      </c>
      <c r="VT566" s="93">
        <f t="shared" si="658"/>
        <v>0</v>
      </c>
      <c r="VU566" s="93">
        <f t="shared" si="659"/>
        <v>0</v>
      </c>
      <c r="VV566" s="93">
        <f t="shared" si="660"/>
        <v>0</v>
      </c>
      <c r="VW566" s="93">
        <f t="shared" si="198"/>
        <v>0</v>
      </c>
      <c r="VX566" s="93">
        <f t="shared" si="198"/>
        <v>0</v>
      </c>
      <c r="VY566" s="93">
        <f t="shared" si="661"/>
        <v>0</v>
      </c>
      <c r="VZ566" s="93">
        <f t="shared" si="199"/>
        <v>0</v>
      </c>
      <c r="WA566" s="93">
        <f t="shared" si="199"/>
        <v>0</v>
      </c>
      <c r="WB566" s="95"/>
      <c r="WC566" s="95"/>
      <c r="WD566" s="95"/>
      <c r="WE566" s="93">
        <f t="shared" si="662"/>
        <v>0</v>
      </c>
      <c r="WF566" s="93">
        <f t="shared" si="663"/>
        <v>0</v>
      </c>
      <c r="WG566" s="93">
        <f t="shared" si="664"/>
        <v>0</v>
      </c>
      <c r="WH566" s="93">
        <f t="shared" si="665"/>
        <v>0</v>
      </c>
      <c r="WI566" s="93">
        <f t="shared" si="666"/>
        <v>0</v>
      </c>
      <c r="WJ566" s="93">
        <f t="shared" si="667"/>
        <v>0</v>
      </c>
      <c r="WK566" s="93">
        <f t="shared" si="668"/>
        <v>124448.1</v>
      </c>
      <c r="WL566" s="93">
        <f t="shared" si="669"/>
        <v>130729.68</v>
      </c>
      <c r="WM566" s="93">
        <f t="shared" si="670"/>
        <v>138366.47</v>
      </c>
      <c r="WN566" s="93">
        <f t="shared" si="671"/>
        <v>32864.29</v>
      </c>
      <c r="WO566" s="93">
        <f t="shared" si="672"/>
        <v>29859.47</v>
      </c>
      <c r="WP566" s="93">
        <f t="shared" si="673"/>
        <v>28893.35</v>
      </c>
      <c r="WQ566" s="93">
        <f t="shared" si="674"/>
        <v>0</v>
      </c>
      <c r="WR566" s="93">
        <f t="shared" si="200"/>
        <v>0</v>
      </c>
      <c r="WS566" s="93">
        <f t="shared" si="200"/>
        <v>0</v>
      </c>
      <c r="WT566" s="93">
        <f t="shared" si="675"/>
        <v>0</v>
      </c>
      <c r="WU566" s="93">
        <f t="shared" si="201"/>
        <v>0</v>
      </c>
      <c r="WV566" s="93">
        <f t="shared" si="201"/>
        <v>0</v>
      </c>
      <c r="WW566" s="95">
        <v>27</v>
      </c>
      <c r="WX566" s="95">
        <v>27</v>
      </c>
      <c r="WY566" s="95">
        <v>27</v>
      </c>
      <c r="WZ566" s="93">
        <f t="shared" si="676"/>
        <v>3359799</v>
      </c>
      <c r="XA566" s="93">
        <f t="shared" si="677"/>
        <v>3392280</v>
      </c>
      <c r="XB566" s="93">
        <f t="shared" si="678"/>
        <v>3442959</v>
      </c>
      <c r="XC566" s="93">
        <f t="shared" si="679"/>
        <v>2148821.73</v>
      </c>
      <c r="XD566" s="93">
        <f t="shared" si="680"/>
        <v>2186621.73</v>
      </c>
      <c r="XE566" s="93">
        <f t="shared" si="681"/>
        <v>2231603.73</v>
      </c>
      <c r="XF566" s="93">
        <f t="shared" si="682"/>
        <v>124495.27</v>
      </c>
      <c r="XG566" s="93">
        <f t="shared" si="683"/>
        <v>130872.54</v>
      </c>
      <c r="XH566" s="93">
        <f t="shared" si="684"/>
        <v>138623.28</v>
      </c>
      <c r="XI566" s="93">
        <f t="shared" si="685"/>
        <v>32085.08</v>
      </c>
      <c r="XJ566" s="93">
        <f t="shared" si="686"/>
        <v>29094.47</v>
      </c>
      <c r="XK566" s="93">
        <f t="shared" si="687"/>
        <v>27891.24</v>
      </c>
      <c r="XL566" s="93">
        <f t="shared" si="688"/>
        <v>3361372.29</v>
      </c>
      <c r="XM566" s="93">
        <f t="shared" si="202"/>
        <v>3533558.58</v>
      </c>
      <c r="XN566" s="93">
        <f t="shared" si="202"/>
        <v>3742828.56</v>
      </c>
      <c r="XO566" s="93">
        <f t="shared" si="689"/>
        <v>866297.16</v>
      </c>
      <c r="XP566" s="93">
        <f t="shared" si="203"/>
        <v>785550.69</v>
      </c>
      <c r="XQ566" s="93">
        <f t="shared" si="203"/>
        <v>753063.48</v>
      </c>
      <c r="XR566" s="95">
        <v>15</v>
      </c>
      <c r="XS566" s="95">
        <v>15</v>
      </c>
      <c r="XT566" s="95">
        <v>15</v>
      </c>
      <c r="XU566" s="93">
        <f t="shared" si="690"/>
        <v>1866555</v>
      </c>
      <c r="XV566" s="93">
        <f t="shared" si="691"/>
        <v>1884600</v>
      </c>
      <c r="XW566" s="93">
        <f t="shared" si="692"/>
        <v>1912755</v>
      </c>
      <c r="XX566" s="93">
        <f t="shared" si="693"/>
        <v>1193789.8500000001</v>
      </c>
      <c r="XY566" s="93">
        <f t="shared" si="694"/>
        <v>1214789.8500000001</v>
      </c>
      <c r="XZ566" s="93">
        <f t="shared" si="695"/>
        <v>1239779.8500000001</v>
      </c>
      <c r="YA566" s="93">
        <f t="shared" si="696"/>
        <v>124311.1</v>
      </c>
      <c r="YB566" s="93">
        <f t="shared" si="697"/>
        <v>130303.83</v>
      </c>
      <c r="YC566" s="93">
        <f t="shared" si="698"/>
        <v>137615.9</v>
      </c>
      <c r="YD566" s="93">
        <f t="shared" si="699"/>
        <v>28949.11</v>
      </c>
      <c r="YE566" s="93">
        <f t="shared" si="700"/>
        <v>26482.16</v>
      </c>
      <c r="YF566" s="93">
        <f t="shared" si="701"/>
        <v>25373</v>
      </c>
      <c r="YG566" s="93">
        <f t="shared" si="702"/>
        <v>1864666.5</v>
      </c>
      <c r="YH566" s="93">
        <f t="shared" si="204"/>
        <v>1954557.45</v>
      </c>
      <c r="YI566" s="93">
        <f t="shared" si="204"/>
        <v>2064238.5</v>
      </c>
      <c r="YJ566" s="93">
        <f t="shared" si="703"/>
        <v>434236.65</v>
      </c>
      <c r="YK566" s="93">
        <f t="shared" si="205"/>
        <v>397232.4</v>
      </c>
      <c r="YL566" s="93">
        <f t="shared" si="205"/>
        <v>380595</v>
      </c>
      <c r="YM566" s="95"/>
      <c r="YN566" s="95"/>
      <c r="YO566" s="95"/>
      <c r="YP566" s="93">
        <f t="shared" si="704"/>
        <v>0</v>
      </c>
      <c r="YQ566" s="93">
        <f t="shared" si="705"/>
        <v>0</v>
      </c>
      <c r="YR566" s="93">
        <f t="shared" si="706"/>
        <v>0</v>
      </c>
      <c r="YS566" s="93">
        <f t="shared" si="707"/>
        <v>0</v>
      </c>
      <c r="YT566" s="93">
        <f t="shared" si="708"/>
        <v>0</v>
      </c>
      <c r="YU566" s="93">
        <f t="shared" si="709"/>
        <v>0</v>
      </c>
      <c r="YV566" s="93">
        <f t="shared" si="710"/>
        <v>124197.88</v>
      </c>
      <c r="YW566" s="93">
        <f t="shared" si="711"/>
        <v>129958.54</v>
      </c>
      <c r="YX566" s="93">
        <f t="shared" si="712"/>
        <v>136997.78</v>
      </c>
      <c r="YY566" s="93">
        <f t="shared" si="713"/>
        <v>33667.96</v>
      </c>
      <c r="YZ566" s="93">
        <f t="shared" si="714"/>
        <v>30636.6</v>
      </c>
      <c r="ZA566" s="93">
        <f t="shared" si="715"/>
        <v>29219.01</v>
      </c>
      <c r="ZB566" s="93">
        <f t="shared" si="716"/>
        <v>0</v>
      </c>
      <c r="ZC566" s="93">
        <f t="shared" si="206"/>
        <v>0</v>
      </c>
      <c r="ZD566" s="93">
        <f t="shared" si="206"/>
        <v>0</v>
      </c>
      <c r="ZE566" s="93">
        <f t="shared" si="717"/>
        <v>0</v>
      </c>
      <c r="ZF566" s="93">
        <f t="shared" si="207"/>
        <v>0</v>
      </c>
      <c r="ZG566" s="93">
        <f t="shared" si="207"/>
        <v>0</v>
      </c>
      <c r="ZH566" s="95"/>
      <c r="ZI566" s="95"/>
      <c r="ZJ566" s="95"/>
      <c r="ZK566" s="93">
        <f t="shared" si="718"/>
        <v>0</v>
      </c>
      <c r="ZL566" s="93">
        <f t="shared" si="719"/>
        <v>0</v>
      </c>
      <c r="ZM566" s="93">
        <f t="shared" si="720"/>
        <v>0</v>
      </c>
      <c r="ZN566" s="93">
        <f t="shared" si="721"/>
        <v>0</v>
      </c>
      <c r="ZO566" s="93">
        <f t="shared" si="722"/>
        <v>0</v>
      </c>
      <c r="ZP566" s="93">
        <f t="shared" si="723"/>
        <v>0</v>
      </c>
      <c r="ZQ566" s="93">
        <f t="shared" si="724"/>
        <v>124112.31</v>
      </c>
      <c r="ZR566" s="93">
        <f t="shared" si="725"/>
        <v>129694.84</v>
      </c>
      <c r="ZS566" s="93">
        <f t="shared" si="726"/>
        <v>136530.60999999999</v>
      </c>
      <c r="ZT566" s="93">
        <f t="shared" si="727"/>
        <v>29979.47</v>
      </c>
      <c r="ZU566" s="93">
        <f t="shared" si="728"/>
        <v>26821.439999999999</v>
      </c>
      <c r="ZV566" s="93">
        <f t="shared" si="729"/>
        <v>25534.35</v>
      </c>
      <c r="ZW566" s="93">
        <f t="shared" si="730"/>
        <v>0</v>
      </c>
      <c r="ZX566" s="93">
        <f t="shared" si="208"/>
        <v>0</v>
      </c>
      <c r="ZY566" s="93">
        <f t="shared" si="208"/>
        <v>0</v>
      </c>
      <c r="ZZ566" s="93">
        <f t="shared" si="731"/>
        <v>0</v>
      </c>
      <c r="AAA566" s="93">
        <f t="shared" si="209"/>
        <v>0</v>
      </c>
      <c r="AAB566" s="93">
        <f t="shared" si="209"/>
        <v>0</v>
      </c>
      <c r="AAC566" s="95"/>
      <c r="AAD566" s="95"/>
      <c r="AAE566" s="95"/>
      <c r="AAF566" s="93">
        <f t="shared" si="732"/>
        <v>0</v>
      </c>
      <c r="AAG566" s="93">
        <f t="shared" si="733"/>
        <v>0</v>
      </c>
      <c r="AAH566" s="93">
        <f t="shared" si="734"/>
        <v>0</v>
      </c>
      <c r="AAI566" s="93">
        <f t="shared" si="735"/>
        <v>0</v>
      </c>
      <c r="AAJ566" s="93">
        <f t="shared" si="736"/>
        <v>0</v>
      </c>
      <c r="AAK566" s="93">
        <f t="shared" si="737"/>
        <v>0</v>
      </c>
      <c r="AAL566" s="93">
        <f t="shared" si="738"/>
        <v>124858.25</v>
      </c>
      <c r="AAM566" s="93">
        <f t="shared" si="739"/>
        <v>131984.95999999999</v>
      </c>
      <c r="AAN566" s="93">
        <f t="shared" si="740"/>
        <v>140592.34</v>
      </c>
      <c r="AAO566" s="93">
        <f t="shared" si="741"/>
        <v>40538.839999999997</v>
      </c>
      <c r="AAP566" s="93">
        <f t="shared" si="742"/>
        <v>36402.94</v>
      </c>
      <c r="AAQ566" s="93">
        <f t="shared" si="743"/>
        <v>34798.22</v>
      </c>
      <c r="AAR566" s="93">
        <f t="shared" si="744"/>
        <v>0</v>
      </c>
      <c r="AAS566" s="93">
        <f t="shared" si="210"/>
        <v>0</v>
      </c>
      <c r="AAT566" s="93">
        <f t="shared" si="210"/>
        <v>0</v>
      </c>
      <c r="AAU566" s="93">
        <f t="shared" si="745"/>
        <v>0</v>
      </c>
      <c r="AAV566" s="93">
        <f t="shared" si="211"/>
        <v>0</v>
      </c>
      <c r="AAW566" s="93">
        <f t="shared" si="211"/>
        <v>0</v>
      </c>
      <c r="AAX566" s="95">
        <v>73</v>
      </c>
      <c r="AAY566" s="95">
        <v>73</v>
      </c>
      <c r="AAZ566" s="95">
        <v>73</v>
      </c>
      <c r="ABA566" s="93">
        <f t="shared" si="746"/>
        <v>9083901</v>
      </c>
      <c r="ABB566" s="93">
        <f t="shared" si="747"/>
        <v>9171720</v>
      </c>
      <c r="ABC566" s="93">
        <f t="shared" si="748"/>
        <v>9308741</v>
      </c>
      <c r="ABD566" s="93">
        <f t="shared" si="749"/>
        <v>5809777.2699999996</v>
      </c>
      <c r="ABE566" s="93">
        <f t="shared" si="750"/>
        <v>5911977.2699999996</v>
      </c>
      <c r="ABF566" s="93">
        <f t="shared" si="751"/>
        <v>6033595.2699999996</v>
      </c>
      <c r="ABG566" s="93">
        <f t="shared" si="752"/>
        <v>124378.05</v>
      </c>
      <c r="ABH566" s="93">
        <f t="shared" si="753"/>
        <v>130510.53</v>
      </c>
      <c r="ABI566" s="93">
        <f t="shared" si="754"/>
        <v>137988.07999999999</v>
      </c>
      <c r="ABJ566" s="93">
        <f t="shared" si="755"/>
        <v>25072.12</v>
      </c>
      <c r="ABK566" s="93">
        <f t="shared" si="756"/>
        <v>22780.93</v>
      </c>
      <c r="ABL566" s="93">
        <f t="shared" si="757"/>
        <v>21589.119999999999</v>
      </c>
      <c r="ABM566" s="93">
        <f t="shared" si="758"/>
        <v>9079597.6500000004</v>
      </c>
      <c r="ABN566" s="93">
        <f t="shared" si="212"/>
        <v>9527268.6899999995</v>
      </c>
      <c r="ABO566" s="93">
        <f t="shared" si="212"/>
        <v>10073129.84</v>
      </c>
      <c r="ABP566" s="93">
        <f t="shared" si="759"/>
        <v>1830264.76</v>
      </c>
      <c r="ABQ566" s="93">
        <f t="shared" si="213"/>
        <v>1663007.89</v>
      </c>
      <c r="ABR566" s="93">
        <f t="shared" si="213"/>
        <v>1576005.76</v>
      </c>
      <c r="ABS566" s="95">
        <v>18</v>
      </c>
      <c r="ABT566" s="95">
        <v>18</v>
      </c>
      <c r="ABU566" s="95">
        <v>18</v>
      </c>
      <c r="ABV566" s="93">
        <f t="shared" si="760"/>
        <v>2239866</v>
      </c>
      <c r="ABW566" s="93">
        <f t="shared" si="761"/>
        <v>2261520</v>
      </c>
      <c r="ABX566" s="93">
        <f t="shared" si="762"/>
        <v>2295306</v>
      </c>
      <c r="ABY566" s="93">
        <f t="shared" si="763"/>
        <v>1432547.82</v>
      </c>
      <c r="ABZ566" s="93">
        <f t="shared" si="764"/>
        <v>1457747.82</v>
      </c>
      <c r="ACA566" s="93">
        <f t="shared" si="765"/>
        <v>1487735.82</v>
      </c>
      <c r="ACB566" s="93">
        <f t="shared" si="766"/>
        <v>123774.54</v>
      </c>
      <c r="ACC566" s="93">
        <f t="shared" si="767"/>
        <v>128654.85</v>
      </c>
      <c r="ACD566" s="93">
        <f t="shared" si="768"/>
        <v>134711.9</v>
      </c>
      <c r="ACE566" s="93">
        <f t="shared" si="769"/>
        <v>30111.56</v>
      </c>
      <c r="ACF566" s="93">
        <f t="shared" si="770"/>
        <v>27176.06</v>
      </c>
      <c r="ACG566" s="93">
        <f t="shared" si="771"/>
        <v>26246.15</v>
      </c>
      <c r="ACH566" s="93">
        <f t="shared" si="772"/>
        <v>2227941.7200000002</v>
      </c>
      <c r="ACI566" s="93">
        <f t="shared" si="214"/>
        <v>2315787.2999999998</v>
      </c>
      <c r="ACJ566" s="93">
        <f t="shared" si="214"/>
        <v>2424814.2000000002</v>
      </c>
      <c r="ACK566" s="93">
        <f t="shared" si="773"/>
        <v>542008.07999999996</v>
      </c>
      <c r="ACL566" s="93">
        <f t="shared" si="215"/>
        <v>489169.08</v>
      </c>
      <c r="ACM566" s="93">
        <f t="shared" si="215"/>
        <v>472430.7</v>
      </c>
      <c r="ACN566" s="95">
        <v>16</v>
      </c>
      <c r="ACO566" s="95">
        <v>16</v>
      </c>
      <c r="ACP566" s="95">
        <v>16</v>
      </c>
      <c r="ACQ566" s="93">
        <f t="shared" si="774"/>
        <v>1990992</v>
      </c>
      <c r="ACR566" s="93">
        <f t="shared" si="775"/>
        <v>2010240</v>
      </c>
      <c r="ACS566" s="93">
        <f t="shared" si="776"/>
        <v>2040272</v>
      </c>
      <c r="ACT566" s="93">
        <f t="shared" si="777"/>
        <v>1273375.8400000001</v>
      </c>
      <c r="ACU566" s="93">
        <f t="shared" si="778"/>
        <v>1295775.8400000001</v>
      </c>
      <c r="ACV566" s="93">
        <f t="shared" si="779"/>
        <v>1322431.8400000001</v>
      </c>
      <c r="ACW566" s="93">
        <f t="shared" si="780"/>
        <v>124266.4</v>
      </c>
      <c r="ACX566" s="93">
        <f t="shared" si="781"/>
        <v>130169.5</v>
      </c>
      <c r="ACY566" s="93">
        <f t="shared" si="782"/>
        <v>137379.70000000001</v>
      </c>
      <c r="ACZ566" s="93">
        <f t="shared" si="783"/>
        <v>32763.65</v>
      </c>
      <c r="ADA566" s="93">
        <f t="shared" si="784"/>
        <v>29679.53</v>
      </c>
      <c r="ADB566" s="93">
        <f t="shared" si="785"/>
        <v>28592.78</v>
      </c>
      <c r="ADC566" s="93">
        <f t="shared" si="786"/>
        <v>1988262.4</v>
      </c>
      <c r="ADD566" s="93">
        <f t="shared" si="216"/>
        <v>2082712</v>
      </c>
      <c r="ADE566" s="93">
        <f t="shared" si="216"/>
        <v>2198075.2000000002</v>
      </c>
      <c r="ADF566" s="93">
        <f t="shared" si="787"/>
        <v>524218.4</v>
      </c>
      <c r="ADG566" s="93">
        <f t="shared" si="217"/>
        <v>474872.48</v>
      </c>
      <c r="ADH566" s="93">
        <f t="shared" si="217"/>
        <v>457484.48</v>
      </c>
      <c r="ADI566" s="95">
        <v>25</v>
      </c>
      <c r="ADJ566" s="95">
        <v>25</v>
      </c>
      <c r="ADK566" s="95">
        <v>25</v>
      </c>
      <c r="ADL566" s="93">
        <f t="shared" si="788"/>
        <v>3110925</v>
      </c>
      <c r="ADM566" s="93">
        <f t="shared" si="789"/>
        <v>3141000</v>
      </c>
      <c r="ADN566" s="93">
        <f t="shared" si="790"/>
        <v>3187925</v>
      </c>
      <c r="ADO566" s="93">
        <f t="shared" si="791"/>
        <v>1989649.75</v>
      </c>
      <c r="ADP566" s="93">
        <f t="shared" si="792"/>
        <v>2024649.75</v>
      </c>
      <c r="ADQ566" s="93">
        <f t="shared" si="793"/>
        <v>2066299.75</v>
      </c>
      <c r="ADR566" s="93">
        <f t="shared" si="794"/>
        <v>124468.75</v>
      </c>
      <c r="ADS566" s="93">
        <f t="shared" si="795"/>
        <v>130791.35</v>
      </c>
      <c r="ADT566" s="93">
        <f t="shared" si="796"/>
        <v>138480.53</v>
      </c>
      <c r="ADU566" s="93">
        <f t="shared" si="797"/>
        <v>27776.44</v>
      </c>
      <c r="ADV566" s="93">
        <f t="shared" si="798"/>
        <v>25132.6</v>
      </c>
      <c r="ADW566" s="93">
        <f t="shared" si="799"/>
        <v>23913.43</v>
      </c>
      <c r="ADX566" s="93">
        <f t="shared" si="800"/>
        <v>3111718.75</v>
      </c>
      <c r="ADY566" s="93">
        <f t="shared" si="218"/>
        <v>3269783.75</v>
      </c>
      <c r="ADZ566" s="93">
        <f t="shared" si="218"/>
        <v>3462013.25</v>
      </c>
      <c r="AEA566" s="93">
        <f t="shared" si="801"/>
        <v>694411</v>
      </c>
      <c r="AEB566" s="93">
        <f t="shared" si="219"/>
        <v>628315</v>
      </c>
      <c r="AEC566" s="93">
        <f t="shared" si="219"/>
        <v>597835.75</v>
      </c>
      <c r="AED566" s="95"/>
      <c r="AEE566" s="95"/>
      <c r="AEF566" s="95"/>
      <c r="AEG566" s="93">
        <f t="shared" si="802"/>
        <v>0</v>
      </c>
      <c r="AEH566" s="93">
        <f t="shared" si="803"/>
        <v>0</v>
      </c>
      <c r="AEI566" s="93">
        <f t="shared" si="804"/>
        <v>0</v>
      </c>
      <c r="AEJ566" s="93">
        <f t="shared" si="805"/>
        <v>0</v>
      </c>
      <c r="AEK566" s="93">
        <f t="shared" si="806"/>
        <v>0</v>
      </c>
      <c r="AEL566" s="93">
        <f t="shared" si="807"/>
        <v>0</v>
      </c>
      <c r="AEM566" s="93">
        <f t="shared" si="808"/>
        <v>124268.15</v>
      </c>
      <c r="AEN566" s="93">
        <f t="shared" si="809"/>
        <v>130173.25</v>
      </c>
      <c r="AEO566" s="93">
        <f t="shared" si="810"/>
        <v>137391.48000000001</v>
      </c>
      <c r="AEP566" s="93">
        <f t="shared" si="811"/>
        <v>35490.21</v>
      </c>
      <c r="AEQ566" s="93">
        <f t="shared" si="812"/>
        <v>32399.91</v>
      </c>
      <c r="AER566" s="93">
        <f t="shared" si="813"/>
        <v>31250.99</v>
      </c>
      <c r="AES566" s="93">
        <f t="shared" si="814"/>
        <v>0</v>
      </c>
      <c r="AET566" s="93">
        <f t="shared" si="220"/>
        <v>0</v>
      </c>
      <c r="AEU566" s="93">
        <f t="shared" si="220"/>
        <v>0</v>
      </c>
      <c r="AEV566" s="93">
        <f t="shared" si="815"/>
        <v>0</v>
      </c>
      <c r="AEW566" s="93">
        <f t="shared" si="221"/>
        <v>0</v>
      </c>
      <c r="AEX566" s="93">
        <f t="shared" si="221"/>
        <v>0</v>
      </c>
      <c r="AEY566" s="95"/>
      <c r="AEZ566" s="95"/>
      <c r="AFA566" s="95"/>
      <c r="AFB566" s="93">
        <f t="shared" si="816"/>
        <v>0</v>
      </c>
      <c r="AFC566" s="93">
        <f t="shared" si="817"/>
        <v>0</v>
      </c>
      <c r="AFD566" s="93">
        <f t="shared" si="818"/>
        <v>0</v>
      </c>
      <c r="AFE566" s="93">
        <f t="shared" si="819"/>
        <v>0</v>
      </c>
      <c r="AFF566" s="93">
        <f t="shared" si="820"/>
        <v>0</v>
      </c>
      <c r="AFG566" s="93">
        <f t="shared" si="821"/>
        <v>0</v>
      </c>
      <c r="AFH566" s="93">
        <f t="shared" si="822"/>
        <v>124699.79</v>
      </c>
      <c r="AFI566" s="93">
        <f t="shared" si="823"/>
        <v>131502.32999999999</v>
      </c>
      <c r="AFJ566" s="93">
        <f t="shared" si="824"/>
        <v>139738.82999999999</v>
      </c>
      <c r="AFK566" s="93">
        <f t="shared" si="825"/>
        <v>36291.919999999998</v>
      </c>
      <c r="AFL566" s="93">
        <f t="shared" si="826"/>
        <v>32779.279999999999</v>
      </c>
      <c r="AFM566" s="93">
        <f t="shared" si="827"/>
        <v>31566.9</v>
      </c>
      <c r="AFN566" s="93">
        <f t="shared" si="828"/>
        <v>0</v>
      </c>
      <c r="AFO566" s="93">
        <f t="shared" si="222"/>
        <v>0</v>
      </c>
      <c r="AFP566" s="93">
        <f t="shared" si="222"/>
        <v>0</v>
      </c>
      <c r="AFQ566" s="93">
        <f t="shared" si="829"/>
        <v>0</v>
      </c>
      <c r="AFR566" s="93">
        <f t="shared" si="223"/>
        <v>0</v>
      </c>
      <c r="AFS566" s="93">
        <f t="shared" si="223"/>
        <v>0</v>
      </c>
      <c r="AFT566" s="95"/>
      <c r="AFU566" s="95"/>
      <c r="AFV566" s="95"/>
      <c r="AFW566" s="93">
        <f t="shared" si="830"/>
        <v>0</v>
      </c>
      <c r="AFX566" s="93">
        <f t="shared" si="831"/>
        <v>0</v>
      </c>
      <c r="AFY566" s="93">
        <f t="shared" si="832"/>
        <v>0</v>
      </c>
      <c r="AFZ566" s="93">
        <f t="shared" si="833"/>
        <v>0</v>
      </c>
      <c r="AGA566" s="93">
        <f t="shared" si="834"/>
        <v>0</v>
      </c>
      <c r="AGB566" s="93">
        <f t="shared" si="835"/>
        <v>0</v>
      </c>
      <c r="AGC566" s="93">
        <f t="shared" si="836"/>
        <v>124198.74</v>
      </c>
      <c r="AGD566" s="93">
        <f t="shared" si="837"/>
        <v>129962.85</v>
      </c>
      <c r="AGE566" s="93">
        <f t="shared" si="838"/>
        <v>137005.17000000001</v>
      </c>
      <c r="AGF566" s="93">
        <f t="shared" si="839"/>
        <v>37937.9</v>
      </c>
      <c r="AGG566" s="93">
        <f t="shared" si="840"/>
        <v>34103.47</v>
      </c>
      <c r="AGH566" s="93">
        <f t="shared" si="841"/>
        <v>32861.15</v>
      </c>
      <c r="AGI566" s="93">
        <f t="shared" si="842"/>
        <v>0</v>
      </c>
      <c r="AGJ566" s="93">
        <f t="shared" si="224"/>
        <v>0</v>
      </c>
      <c r="AGK566" s="93">
        <f t="shared" si="224"/>
        <v>0</v>
      </c>
      <c r="AGL566" s="93">
        <f t="shared" si="843"/>
        <v>0</v>
      </c>
      <c r="AGM566" s="93">
        <f t="shared" si="225"/>
        <v>0</v>
      </c>
      <c r="AGN566" s="93">
        <f t="shared" si="225"/>
        <v>0</v>
      </c>
      <c r="AGO566" s="95"/>
      <c r="AGP566" s="95"/>
      <c r="AGQ566" s="95"/>
      <c r="AGR566" s="93">
        <f t="shared" si="844"/>
        <v>0</v>
      </c>
      <c r="AGS566" s="93">
        <f t="shared" si="845"/>
        <v>0</v>
      </c>
      <c r="AGT566" s="93">
        <f t="shared" si="846"/>
        <v>0</v>
      </c>
      <c r="AGU566" s="93">
        <f t="shared" si="847"/>
        <v>0</v>
      </c>
      <c r="AGV566" s="93">
        <f t="shared" si="848"/>
        <v>0</v>
      </c>
      <c r="AGW566" s="93">
        <f t="shared" si="849"/>
        <v>0</v>
      </c>
      <c r="AGX566" s="93">
        <f t="shared" si="850"/>
        <v>124297.81</v>
      </c>
      <c r="AGY566" s="93">
        <f t="shared" si="851"/>
        <v>130253.94</v>
      </c>
      <c r="AGZ566" s="93">
        <f t="shared" si="852"/>
        <v>137518.99</v>
      </c>
      <c r="AHA566" s="93">
        <f t="shared" si="853"/>
        <v>56629.38</v>
      </c>
      <c r="AHB566" s="93">
        <f t="shared" si="854"/>
        <v>50805.2</v>
      </c>
      <c r="AHC566" s="93">
        <f t="shared" si="855"/>
        <v>48854.11</v>
      </c>
      <c r="AHD566" s="93">
        <f t="shared" si="856"/>
        <v>0</v>
      </c>
      <c r="AHE566" s="93">
        <f t="shared" si="226"/>
        <v>0</v>
      </c>
      <c r="AHF566" s="93">
        <f t="shared" si="226"/>
        <v>0</v>
      </c>
      <c r="AHG566" s="93">
        <f t="shared" si="857"/>
        <v>0</v>
      </c>
      <c r="AHH566" s="93">
        <f t="shared" si="227"/>
        <v>0</v>
      </c>
      <c r="AHI566" s="93">
        <f t="shared" si="227"/>
        <v>0</v>
      </c>
      <c r="AHJ566" s="95"/>
      <c r="AHK566" s="95"/>
      <c r="AHL566" s="95"/>
      <c r="AHM566" s="93">
        <f t="shared" si="858"/>
        <v>0</v>
      </c>
      <c r="AHN566" s="93">
        <f t="shared" si="859"/>
        <v>0</v>
      </c>
      <c r="AHO566" s="93">
        <f t="shared" si="860"/>
        <v>0</v>
      </c>
      <c r="AHP566" s="93">
        <f t="shared" si="861"/>
        <v>0</v>
      </c>
      <c r="AHQ566" s="93">
        <f t="shared" si="862"/>
        <v>0</v>
      </c>
      <c r="AHR566" s="93">
        <f t="shared" si="863"/>
        <v>0</v>
      </c>
      <c r="AHS566" s="93">
        <f t="shared" si="864"/>
        <v>124642.23</v>
      </c>
      <c r="AHT566" s="93">
        <f t="shared" si="865"/>
        <v>131323.44</v>
      </c>
      <c r="AHU566" s="93">
        <f t="shared" si="866"/>
        <v>139421.74</v>
      </c>
      <c r="AHV566" s="93">
        <f t="shared" si="867"/>
        <v>34728.71</v>
      </c>
      <c r="AHW566" s="93">
        <f t="shared" si="868"/>
        <v>31428.12</v>
      </c>
      <c r="AHX566" s="93">
        <f t="shared" si="869"/>
        <v>30115.98</v>
      </c>
      <c r="AHY566" s="93">
        <f t="shared" si="870"/>
        <v>0</v>
      </c>
      <c r="AHZ566" s="93">
        <f t="shared" si="228"/>
        <v>0</v>
      </c>
      <c r="AIA566" s="93">
        <f t="shared" si="228"/>
        <v>0</v>
      </c>
      <c r="AIB566" s="93">
        <f t="shared" si="871"/>
        <v>0</v>
      </c>
      <c r="AIC566" s="93">
        <f t="shared" si="229"/>
        <v>0</v>
      </c>
      <c r="AID566" s="93">
        <f t="shared" si="229"/>
        <v>0</v>
      </c>
      <c r="AIE566" s="95"/>
      <c r="AIF566" s="95"/>
      <c r="AIG566" s="95"/>
      <c r="AIH566" s="93">
        <f t="shared" si="873"/>
        <v>0</v>
      </c>
      <c r="AII566" s="93">
        <f t="shared" si="874"/>
        <v>0</v>
      </c>
      <c r="AIJ566" s="93">
        <f t="shared" si="875"/>
        <v>0</v>
      </c>
      <c r="AIK566" s="93">
        <f t="shared" si="876"/>
        <v>0</v>
      </c>
      <c r="AIL566" s="93">
        <f t="shared" si="877"/>
        <v>0</v>
      </c>
      <c r="AIM566" s="93">
        <f t="shared" si="878"/>
        <v>0</v>
      </c>
      <c r="AIN566" s="93">
        <f t="shared" si="879"/>
        <v>0</v>
      </c>
      <c r="AIO566" s="93">
        <f t="shared" si="880"/>
        <v>0</v>
      </c>
      <c r="AIP566" s="93">
        <f t="shared" si="881"/>
        <v>0</v>
      </c>
      <c r="AIQ566" s="93">
        <f t="shared" si="882"/>
        <v>0</v>
      </c>
      <c r="AIR566" s="93">
        <f t="shared" si="883"/>
        <v>0</v>
      </c>
      <c r="AIS566" s="93">
        <f t="shared" si="884"/>
        <v>0</v>
      </c>
      <c r="AIT566" s="93">
        <f t="shared" si="885"/>
        <v>0</v>
      </c>
      <c r="AIU566" s="93">
        <f t="shared" si="231"/>
        <v>0</v>
      </c>
      <c r="AIV566" s="93">
        <f t="shared" si="231"/>
        <v>0</v>
      </c>
      <c r="AIW566" s="93">
        <f t="shared" si="886"/>
        <v>0</v>
      </c>
      <c r="AIX566" s="93">
        <f t="shared" si="232"/>
        <v>0</v>
      </c>
      <c r="AIY566" s="93">
        <f t="shared" si="232"/>
        <v>0</v>
      </c>
      <c r="AIZ566" s="95"/>
      <c r="AJA566" s="95"/>
      <c r="AJB566" s="95"/>
      <c r="AJC566" s="93">
        <f t="shared" si="887"/>
        <v>0</v>
      </c>
      <c r="AJD566" s="93">
        <f t="shared" si="888"/>
        <v>0</v>
      </c>
      <c r="AJE566" s="93">
        <f t="shared" si="889"/>
        <v>0</v>
      </c>
      <c r="AJF566" s="93">
        <f t="shared" si="890"/>
        <v>0</v>
      </c>
      <c r="AJG566" s="93">
        <f t="shared" si="891"/>
        <v>0</v>
      </c>
      <c r="AJH566" s="93">
        <f t="shared" si="892"/>
        <v>0</v>
      </c>
      <c r="AJI566" s="93">
        <f t="shared" si="893"/>
        <v>124263</v>
      </c>
      <c r="AJJ566" s="93">
        <f t="shared" si="894"/>
        <v>130156.11</v>
      </c>
      <c r="AJK566" s="93">
        <f t="shared" si="895"/>
        <v>137352.5</v>
      </c>
      <c r="AJL566" s="93">
        <f t="shared" si="896"/>
        <v>36036.660000000003</v>
      </c>
      <c r="AJM566" s="93">
        <f t="shared" si="897"/>
        <v>32381.98</v>
      </c>
      <c r="AJN566" s="93">
        <f t="shared" si="898"/>
        <v>31238.69</v>
      </c>
      <c r="AJO566" s="93">
        <f t="shared" si="899"/>
        <v>0</v>
      </c>
      <c r="AJP566" s="93">
        <f t="shared" si="233"/>
        <v>0</v>
      </c>
      <c r="AJQ566" s="93">
        <f t="shared" si="233"/>
        <v>0</v>
      </c>
      <c r="AJR566" s="93">
        <f t="shared" si="900"/>
        <v>0</v>
      </c>
      <c r="AJS566" s="93">
        <f t="shared" si="234"/>
        <v>0</v>
      </c>
      <c r="AJT566" s="93">
        <f t="shared" si="234"/>
        <v>0</v>
      </c>
      <c r="AJU566" s="95"/>
      <c r="AJV566" s="95"/>
      <c r="AJW566" s="95"/>
      <c r="AJX566" s="93">
        <f t="shared" si="901"/>
        <v>0</v>
      </c>
      <c r="AJY566" s="93">
        <f t="shared" si="902"/>
        <v>0</v>
      </c>
      <c r="AJZ566" s="93">
        <f t="shared" si="903"/>
        <v>0</v>
      </c>
      <c r="AKA566" s="93">
        <f t="shared" si="904"/>
        <v>0</v>
      </c>
      <c r="AKB566" s="93">
        <f t="shared" si="905"/>
        <v>0</v>
      </c>
      <c r="AKC566" s="93">
        <f t="shared" si="906"/>
        <v>0</v>
      </c>
      <c r="AKD566" s="93">
        <f t="shared" si="907"/>
        <v>124517.08</v>
      </c>
      <c r="AKE566" s="93">
        <f t="shared" si="908"/>
        <v>130936.75</v>
      </c>
      <c r="AKF566" s="93">
        <f t="shared" si="909"/>
        <v>138735.57999999999</v>
      </c>
      <c r="AKG566" s="93">
        <f t="shared" si="910"/>
        <v>34795.49</v>
      </c>
      <c r="AKH566" s="93">
        <f t="shared" si="911"/>
        <v>31515.03</v>
      </c>
      <c r="AKI566" s="93">
        <f t="shared" si="912"/>
        <v>30390.16</v>
      </c>
      <c r="AKJ566" s="93">
        <f t="shared" si="913"/>
        <v>0</v>
      </c>
      <c r="AKK566" s="93">
        <f t="shared" si="235"/>
        <v>0</v>
      </c>
      <c r="AKL566" s="93">
        <f t="shared" si="235"/>
        <v>0</v>
      </c>
      <c r="AKM566" s="93">
        <f t="shared" si="914"/>
        <v>0</v>
      </c>
      <c r="AKN566" s="93">
        <f t="shared" si="236"/>
        <v>0</v>
      </c>
      <c r="AKO566" s="93">
        <f t="shared" si="236"/>
        <v>0</v>
      </c>
      <c r="AKP566" s="95"/>
      <c r="AKQ566" s="95"/>
      <c r="AKR566" s="95"/>
      <c r="AKS566" s="93">
        <f t="shared" si="915"/>
        <v>0</v>
      </c>
      <c r="AKT566" s="93">
        <f t="shared" si="916"/>
        <v>0</v>
      </c>
      <c r="AKU566" s="93">
        <f t="shared" si="917"/>
        <v>0</v>
      </c>
      <c r="AKV566" s="93">
        <f t="shared" si="918"/>
        <v>0</v>
      </c>
      <c r="AKW566" s="93">
        <f t="shared" si="919"/>
        <v>0</v>
      </c>
      <c r="AKX566" s="93">
        <f t="shared" si="920"/>
        <v>0</v>
      </c>
      <c r="AKY566" s="93">
        <f t="shared" si="921"/>
        <v>124349.16</v>
      </c>
      <c r="AKZ566" s="93">
        <f t="shared" si="922"/>
        <v>130420</v>
      </c>
      <c r="ALA566" s="93">
        <f t="shared" si="923"/>
        <v>137816.45000000001</v>
      </c>
      <c r="ALB566" s="93">
        <f t="shared" si="924"/>
        <v>36764.720000000001</v>
      </c>
      <c r="ALC566" s="93">
        <f t="shared" si="925"/>
        <v>33233.120000000003</v>
      </c>
      <c r="ALD566" s="93">
        <f t="shared" si="926"/>
        <v>31648.95</v>
      </c>
      <c r="ALE566" s="93">
        <f t="shared" si="927"/>
        <v>0</v>
      </c>
      <c r="ALF566" s="93">
        <f t="shared" si="237"/>
        <v>0</v>
      </c>
      <c r="ALG566" s="93">
        <f t="shared" si="237"/>
        <v>0</v>
      </c>
      <c r="ALH566" s="93">
        <f t="shared" si="928"/>
        <v>0</v>
      </c>
      <c r="ALI566" s="93">
        <f t="shared" si="238"/>
        <v>0</v>
      </c>
      <c r="ALJ566" s="93">
        <f t="shared" si="238"/>
        <v>0</v>
      </c>
      <c r="ALK566" s="95"/>
      <c r="ALL566" s="95"/>
      <c r="ALM566" s="95"/>
      <c r="ALN566" s="93">
        <f t="shared" si="929"/>
        <v>0</v>
      </c>
      <c r="ALO566" s="93">
        <f t="shared" si="930"/>
        <v>0</v>
      </c>
      <c r="ALP566" s="93">
        <f t="shared" si="931"/>
        <v>0</v>
      </c>
      <c r="ALQ566" s="93">
        <f t="shared" si="932"/>
        <v>0</v>
      </c>
      <c r="ALR566" s="93">
        <f t="shared" si="933"/>
        <v>0</v>
      </c>
      <c r="ALS566" s="93">
        <f t="shared" si="934"/>
        <v>0</v>
      </c>
      <c r="ALT566" s="93">
        <f t="shared" si="935"/>
        <v>124790.81</v>
      </c>
      <c r="ALU566" s="93">
        <f t="shared" si="936"/>
        <v>131781.76999999999</v>
      </c>
      <c r="ALV566" s="93">
        <f t="shared" si="937"/>
        <v>140231.45000000001</v>
      </c>
      <c r="ALW566" s="93">
        <f t="shared" si="938"/>
        <v>39768.620000000003</v>
      </c>
      <c r="ALX566" s="93">
        <f t="shared" si="939"/>
        <v>35844.57</v>
      </c>
      <c r="ALY566" s="93">
        <f t="shared" si="940"/>
        <v>34089.81</v>
      </c>
      <c r="ALZ566" s="93">
        <f t="shared" si="941"/>
        <v>0</v>
      </c>
      <c r="AMA566" s="93">
        <f t="shared" si="239"/>
        <v>0</v>
      </c>
      <c r="AMB566" s="93">
        <f t="shared" si="239"/>
        <v>0</v>
      </c>
      <c r="AMC566" s="93">
        <f t="shared" si="942"/>
        <v>0</v>
      </c>
      <c r="AMD566" s="93">
        <f t="shared" si="240"/>
        <v>0</v>
      </c>
      <c r="AME566" s="93">
        <f t="shared" si="240"/>
        <v>0</v>
      </c>
      <c r="AMF566" s="95">
        <v>43</v>
      </c>
      <c r="AMG566" s="95">
        <v>43</v>
      </c>
      <c r="AMH566" s="95">
        <v>43</v>
      </c>
      <c r="AMI566" s="93">
        <f t="shared" si="943"/>
        <v>5350791</v>
      </c>
      <c r="AMJ566" s="93">
        <f t="shared" si="944"/>
        <v>5402520</v>
      </c>
      <c r="AMK566" s="93">
        <f t="shared" si="945"/>
        <v>5483231</v>
      </c>
      <c r="AML566" s="93">
        <f t="shared" si="946"/>
        <v>3422197.57</v>
      </c>
      <c r="AMM566" s="93">
        <f t="shared" si="947"/>
        <v>3482397.57</v>
      </c>
      <c r="AMN566" s="93">
        <f t="shared" si="948"/>
        <v>3554035.57</v>
      </c>
      <c r="AMO566" s="93">
        <f t="shared" si="949"/>
        <v>124708.97</v>
      </c>
      <c r="AMP566" s="93">
        <f t="shared" si="950"/>
        <v>131527.87</v>
      </c>
      <c r="AMQ566" s="93">
        <f t="shared" si="951"/>
        <v>139789.68</v>
      </c>
      <c r="AMR566" s="93">
        <f t="shared" si="952"/>
        <v>33944.5</v>
      </c>
      <c r="AMS566" s="93">
        <f t="shared" si="953"/>
        <v>30718.57</v>
      </c>
      <c r="AMT566" s="93">
        <f t="shared" si="954"/>
        <v>29293.58</v>
      </c>
      <c r="AMU566" s="93">
        <f t="shared" si="955"/>
        <v>5362485.71</v>
      </c>
      <c r="AMV566" s="93">
        <f t="shared" si="241"/>
        <v>5655698.4100000001</v>
      </c>
      <c r="AMW566" s="93">
        <f t="shared" si="241"/>
        <v>6010956.2400000002</v>
      </c>
      <c r="AMX566" s="93">
        <f t="shared" si="956"/>
        <v>1459613.5</v>
      </c>
      <c r="AMY566" s="93">
        <f t="shared" si="242"/>
        <v>1320898.51</v>
      </c>
      <c r="AMZ566" s="93">
        <f t="shared" si="242"/>
        <v>1259623.94</v>
      </c>
      <c r="ANA566" s="95"/>
      <c r="ANB566" s="95"/>
      <c r="ANC566" s="95"/>
      <c r="AND566" s="93">
        <f t="shared" si="957"/>
        <v>0</v>
      </c>
      <c r="ANE566" s="93">
        <f t="shared" si="958"/>
        <v>0</v>
      </c>
      <c r="ANF566" s="93">
        <f t="shared" si="959"/>
        <v>0</v>
      </c>
      <c r="ANG566" s="93">
        <f t="shared" si="960"/>
        <v>0</v>
      </c>
      <c r="ANH566" s="93">
        <f t="shared" si="961"/>
        <v>0</v>
      </c>
      <c r="ANI566" s="93">
        <f t="shared" si="962"/>
        <v>0</v>
      </c>
      <c r="ANJ566" s="93">
        <f t="shared" si="963"/>
        <v>126049.18</v>
      </c>
      <c r="ANK566" s="93">
        <f t="shared" si="964"/>
        <v>135649.28</v>
      </c>
      <c r="ANL566" s="93">
        <f t="shared" si="965"/>
        <v>147095.62</v>
      </c>
      <c r="ANM566" s="93">
        <f t="shared" si="966"/>
        <v>87284.11</v>
      </c>
      <c r="ANN566" s="93">
        <f t="shared" si="967"/>
        <v>78987.73</v>
      </c>
      <c r="ANO566" s="93">
        <f t="shared" si="968"/>
        <v>77515.149999999994</v>
      </c>
      <c r="ANP566" s="93">
        <f t="shared" si="969"/>
        <v>0</v>
      </c>
      <c r="ANQ566" s="93">
        <f t="shared" si="243"/>
        <v>0</v>
      </c>
      <c r="ANR566" s="93">
        <f t="shared" si="243"/>
        <v>0</v>
      </c>
      <c r="ANS566" s="93">
        <f t="shared" si="970"/>
        <v>0</v>
      </c>
      <c r="ANT566" s="93">
        <f t="shared" si="244"/>
        <v>0</v>
      </c>
      <c r="ANU566" s="93">
        <f t="shared" si="244"/>
        <v>0</v>
      </c>
      <c r="ANV566" s="95">
        <v>31</v>
      </c>
      <c r="ANW566" s="95">
        <v>31</v>
      </c>
      <c r="ANX566" s="95">
        <v>31</v>
      </c>
      <c r="ANY566" s="93">
        <f t="shared" si="971"/>
        <v>3857547</v>
      </c>
      <c r="ANZ566" s="93">
        <f t="shared" si="972"/>
        <v>3894840</v>
      </c>
      <c r="AOA566" s="93">
        <f t="shared" si="973"/>
        <v>3953027</v>
      </c>
      <c r="AOB566" s="93">
        <f t="shared" si="974"/>
        <v>2467165.69</v>
      </c>
      <c r="AOC566" s="93">
        <f t="shared" si="975"/>
        <v>2510565.69</v>
      </c>
      <c r="AOD566" s="93">
        <f t="shared" si="976"/>
        <v>2562211.69</v>
      </c>
      <c r="AOE566" s="93">
        <f t="shared" si="977"/>
        <v>125015.14</v>
      </c>
      <c r="AOF566" s="93">
        <f t="shared" si="978"/>
        <v>132469.10999999999</v>
      </c>
      <c r="AOG566" s="93">
        <f t="shared" si="979"/>
        <v>141456.48000000001</v>
      </c>
      <c r="AOH566" s="93">
        <f t="shared" si="980"/>
        <v>34882.06</v>
      </c>
      <c r="AOI566" s="93">
        <f t="shared" si="981"/>
        <v>31491.95</v>
      </c>
      <c r="AOJ566" s="93">
        <f t="shared" si="982"/>
        <v>30069.81</v>
      </c>
      <c r="AOK566" s="93">
        <f t="shared" si="983"/>
        <v>3875469.34</v>
      </c>
      <c r="AOL566" s="93">
        <f t="shared" si="245"/>
        <v>4106542.41</v>
      </c>
      <c r="AOM566" s="93">
        <f t="shared" si="245"/>
        <v>4385150.88</v>
      </c>
      <c r="AON566" s="93">
        <f t="shared" si="984"/>
        <v>1081343.8600000001</v>
      </c>
      <c r="AOO566" s="93">
        <f t="shared" si="246"/>
        <v>976250.45</v>
      </c>
      <c r="AOP566" s="93">
        <f t="shared" si="246"/>
        <v>932164.11</v>
      </c>
      <c r="AOQ566" s="95"/>
      <c r="AOR566" s="95"/>
      <c r="AOS566" s="95"/>
      <c r="AOT566" s="93">
        <f t="shared" si="985"/>
        <v>0</v>
      </c>
      <c r="AOU566" s="93">
        <f t="shared" si="986"/>
        <v>0</v>
      </c>
      <c r="AOV566" s="93">
        <f t="shared" si="987"/>
        <v>0</v>
      </c>
      <c r="AOW566" s="93">
        <f t="shared" si="988"/>
        <v>0</v>
      </c>
      <c r="AOX566" s="93">
        <f t="shared" si="989"/>
        <v>0</v>
      </c>
      <c r="AOY566" s="93">
        <f t="shared" si="990"/>
        <v>0</v>
      </c>
      <c r="AOZ566" s="93">
        <f t="shared" si="991"/>
        <v>124638.54</v>
      </c>
      <c r="APA566" s="93">
        <f t="shared" si="992"/>
        <v>131311.97</v>
      </c>
      <c r="APB566" s="93">
        <f t="shared" si="993"/>
        <v>139400.82</v>
      </c>
      <c r="APC566" s="93">
        <f t="shared" si="994"/>
        <v>39007.160000000003</v>
      </c>
      <c r="APD566" s="93">
        <f t="shared" si="995"/>
        <v>35080.93</v>
      </c>
      <c r="APE566" s="93">
        <f t="shared" si="996"/>
        <v>33205.96</v>
      </c>
      <c r="APF566" s="93">
        <f t="shared" si="997"/>
        <v>0</v>
      </c>
      <c r="APG566" s="93">
        <f t="shared" si="247"/>
        <v>0</v>
      </c>
      <c r="APH566" s="93">
        <f t="shared" si="247"/>
        <v>0</v>
      </c>
      <c r="API566" s="93">
        <f t="shared" si="998"/>
        <v>0</v>
      </c>
      <c r="APJ566" s="93">
        <f t="shared" si="248"/>
        <v>0</v>
      </c>
      <c r="APK566" s="93">
        <f t="shared" si="248"/>
        <v>0</v>
      </c>
      <c r="APL566" s="95"/>
      <c r="APM566" s="95"/>
      <c r="APN566" s="95"/>
      <c r="APO566" s="93">
        <f t="shared" si="999"/>
        <v>0</v>
      </c>
      <c r="APP566" s="93">
        <f t="shared" si="1000"/>
        <v>0</v>
      </c>
      <c r="APQ566" s="93">
        <f t="shared" si="1001"/>
        <v>0</v>
      </c>
      <c r="APR566" s="93">
        <f t="shared" si="1002"/>
        <v>0</v>
      </c>
      <c r="APS566" s="93">
        <f t="shared" si="1003"/>
        <v>0</v>
      </c>
      <c r="APT566" s="93">
        <f t="shared" si="1004"/>
        <v>0</v>
      </c>
      <c r="APU566" s="93">
        <f t="shared" si="1005"/>
        <v>124330.49</v>
      </c>
      <c r="APV566" s="93">
        <f t="shared" si="1006"/>
        <v>130365.82</v>
      </c>
      <c r="APW566" s="93">
        <f t="shared" si="1007"/>
        <v>137721.84</v>
      </c>
      <c r="APX566" s="93">
        <f t="shared" si="1008"/>
        <v>34960.370000000003</v>
      </c>
      <c r="APY566" s="93">
        <f t="shared" si="1009"/>
        <v>31603.42</v>
      </c>
      <c r="APZ566" s="93">
        <f t="shared" si="1010"/>
        <v>30184.75</v>
      </c>
      <c r="AQA566" s="93">
        <f t="shared" si="1011"/>
        <v>0</v>
      </c>
      <c r="AQB566" s="93">
        <f t="shared" si="249"/>
        <v>0</v>
      </c>
      <c r="AQC566" s="93">
        <f t="shared" si="249"/>
        <v>0</v>
      </c>
      <c r="AQD566" s="93">
        <f t="shared" si="1012"/>
        <v>0</v>
      </c>
      <c r="AQE566" s="93">
        <f t="shared" si="250"/>
        <v>0</v>
      </c>
      <c r="AQF566" s="93">
        <f t="shared" si="250"/>
        <v>0</v>
      </c>
      <c r="AQG566" s="95">
        <v>49</v>
      </c>
      <c r="AQH566" s="95">
        <v>49</v>
      </c>
      <c r="AQI566" s="95">
        <v>49</v>
      </c>
      <c r="AQJ566" s="93">
        <f t="shared" si="1013"/>
        <v>6097413</v>
      </c>
      <c r="AQK566" s="93">
        <f t="shared" si="1014"/>
        <v>6156360</v>
      </c>
      <c r="AQL566" s="93">
        <f t="shared" si="1015"/>
        <v>6248333</v>
      </c>
      <c r="AQM566" s="93">
        <f t="shared" si="1016"/>
        <v>3899713.51</v>
      </c>
      <c r="AQN566" s="93">
        <f t="shared" si="1017"/>
        <v>3968313.51</v>
      </c>
      <c r="AQO566" s="93">
        <f t="shared" si="1018"/>
        <v>4049947.51</v>
      </c>
      <c r="AQP566" s="93">
        <f t="shared" si="1019"/>
        <v>124915.69</v>
      </c>
      <c r="AQQ566" s="93">
        <f t="shared" si="1020"/>
        <v>132164.37</v>
      </c>
      <c r="AQR566" s="93">
        <f t="shared" si="1021"/>
        <v>140918.84</v>
      </c>
      <c r="AQS566" s="93">
        <f t="shared" si="1022"/>
        <v>32559.81</v>
      </c>
      <c r="AQT566" s="93">
        <f t="shared" si="1023"/>
        <v>29797.22</v>
      </c>
      <c r="AQU566" s="93">
        <f t="shared" si="1024"/>
        <v>28718.400000000001</v>
      </c>
      <c r="AQV566" s="93">
        <f t="shared" si="1025"/>
        <v>6120868.8099999996</v>
      </c>
      <c r="AQW566" s="93">
        <f t="shared" si="251"/>
        <v>6476054.1299999999</v>
      </c>
      <c r="AQX566" s="93">
        <f t="shared" si="251"/>
        <v>6905023.1600000001</v>
      </c>
      <c r="AQY566" s="93">
        <f t="shared" si="1026"/>
        <v>1595430.69</v>
      </c>
      <c r="AQZ566" s="93">
        <f t="shared" si="252"/>
        <v>1460063.78</v>
      </c>
      <c r="ARA566" s="93">
        <f t="shared" si="252"/>
        <v>1407201.6</v>
      </c>
      <c r="ARB566" s="95"/>
      <c r="ARC566" s="95"/>
      <c r="ARD566" s="95"/>
      <c r="ARE566" s="93">
        <f t="shared" si="1027"/>
        <v>0</v>
      </c>
      <c r="ARF566" s="93">
        <f t="shared" si="1028"/>
        <v>0</v>
      </c>
      <c r="ARG566" s="93">
        <f t="shared" si="1029"/>
        <v>0</v>
      </c>
      <c r="ARH566" s="93">
        <f t="shared" si="1030"/>
        <v>0</v>
      </c>
      <c r="ARI566" s="93">
        <f t="shared" si="1031"/>
        <v>0</v>
      </c>
      <c r="ARJ566" s="93">
        <f t="shared" si="1032"/>
        <v>0</v>
      </c>
      <c r="ARK566" s="93">
        <f t="shared" si="1033"/>
        <v>124181.57</v>
      </c>
      <c r="ARL566" s="93">
        <f t="shared" si="1034"/>
        <v>129901.68</v>
      </c>
      <c r="ARM566" s="93">
        <f t="shared" si="1035"/>
        <v>136899.43</v>
      </c>
      <c r="ARN566" s="93">
        <f t="shared" si="1036"/>
        <v>31860.92</v>
      </c>
      <c r="ARO566" s="93">
        <f t="shared" si="1037"/>
        <v>28834.02</v>
      </c>
      <c r="ARP566" s="93">
        <f t="shared" si="1038"/>
        <v>27433.27</v>
      </c>
      <c r="ARQ566" s="93">
        <f t="shared" si="1039"/>
        <v>0</v>
      </c>
      <c r="ARR566" s="93">
        <f t="shared" si="253"/>
        <v>0</v>
      </c>
      <c r="ARS566" s="93">
        <f t="shared" si="253"/>
        <v>0</v>
      </c>
      <c r="ART566" s="93">
        <f t="shared" si="1040"/>
        <v>0</v>
      </c>
      <c r="ARU566" s="93">
        <f t="shared" si="254"/>
        <v>0</v>
      </c>
      <c r="ARV566" s="93">
        <f t="shared" si="254"/>
        <v>0</v>
      </c>
      <c r="ARW566" s="95"/>
      <c r="ARX566" s="95"/>
      <c r="ARY566" s="95"/>
      <c r="ARZ566" s="93">
        <f t="shared" si="1041"/>
        <v>0</v>
      </c>
      <c r="ASA566" s="93">
        <f t="shared" si="1042"/>
        <v>0</v>
      </c>
      <c r="ASB566" s="93">
        <f t="shared" si="1043"/>
        <v>0</v>
      </c>
      <c r="ASC566" s="93">
        <f t="shared" si="1044"/>
        <v>0</v>
      </c>
      <c r="ASD566" s="93">
        <f t="shared" si="1045"/>
        <v>0</v>
      </c>
      <c r="ASE566" s="93">
        <f t="shared" si="1046"/>
        <v>0</v>
      </c>
      <c r="ASF566" s="93">
        <f t="shared" si="1047"/>
        <v>124355.64</v>
      </c>
      <c r="ASG566" s="93">
        <f t="shared" si="1048"/>
        <v>130442.78</v>
      </c>
      <c r="ASH566" s="93">
        <f t="shared" si="1049"/>
        <v>137858.26</v>
      </c>
      <c r="ASI566" s="93">
        <f t="shared" si="1050"/>
        <v>36249.910000000003</v>
      </c>
      <c r="ASJ566" s="93">
        <f t="shared" si="1051"/>
        <v>32643.68</v>
      </c>
      <c r="ASK566" s="93">
        <f t="shared" si="1052"/>
        <v>30812.17</v>
      </c>
      <c r="ASL566" s="93">
        <f t="shared" si="1053"/>
        <v>0</v>
      </c>
      <c r="ASM566" s="93">
        <f t="shared" si="255"/>
        <v>0</v>
      </c>
      <c r="ASN566" s="93">
        <f t="shared" si="255"/>
        <v>0</v>
      </c>
      <c r="ASO566" s="93">
        <f t="shared" si="1054"/>
        <v>0</v>
      </c>
      <c r="ASP566" s="93">
        <f t="shared" si="256"/>
        <v>0</v>
      </c>
      <c r="ASQ566" s="93">
        <f t="shared" si="256"/>
        <v>0</v>
      </c>
      <c r="ASR566" s="95">
        <v>28</v>
      </c>
      <c r="ASS566" s="95">
        <v>28</v>
      </c>
      <c r="AST566" s="95">
        <v>28</v>
      </c>
      <c r="ASU566" s="93">
        <f t="shared" si="1055"/>
        <v>3484236</v>
      </c>
      <c r="ASV566" s="93">
        <f t="shared" si="1056"/>
        <v>3517920</v>
      </c>
      <c r="ASW566" s="93">
        <f t="shared" si="1057"/>
        <v>3570476</v>
      </c>
      <c r="ASX566" s="93">
        <f t="shared" si="1058"/>
        <v>2228407.7200000002</v>
      </c>
      <c r="ASY566" s="93">
        <f t="shared" si="1059"/>
        <v>2267607.7200000002</v>
      </c>
      <c r="ASZ566" s="93">
        <f t="shared" si="1060"/>
        <v>2314255.7200000002</v>
      </c>
      <c r="ATA566" s="93">
        <f t="shared" si="1061"/>
        <v>124487.66</v>
      </c>
      <c r="ATB566" s="93">
        <f t="shared" si="1062"/>
        <v>130849.28</v>
      </c>
      <c r="ATC566" s="93">
        <f t="shared" si="1063"/>
        <v>138584.76</v>
      </c>
      <c r="ATD566" s="93">
        <f t="shared" si="1064"/>
        <v>30674.36</v>
      </c>
      <c r="ATE566" s="93">
        <f t="shared" si="1065"/>
        <v>27983.54</v>
      </c>
      <c r="ATF566" s="93">
        <f t="shared" si="1066"/>
        <v>26674.5</v>
      </c>
      <c r="ATG566" s="93">
        <f t="shared" si="1067"/>
        <v>3485654.48</v>
      </c>
      <c r="ATH566" s="93">
        <f t="shared" si="257"/>
        <v>3663779.8399999999</v>
      </c>
      <c r="ATI566" s="93">
        <f t="shared" si="257"/>
        <v>3880373.28</v>
      </c>
      <c r="ATJ566" s="93">
        <f t="shared" si="1068"/>
        <v>858882.08</v>
      </c>
      <c r="ATK566" s="93">
        <f t="shared" si="258"/>
        <v>783539.12</v>
      </c>
      <c r="ATL566" s="93">
        <f t="shared" si="258"/>
        <v>746886</v>
      </c>
      <c r="ATM566" s="95">
        <v>25</v>
      </c>
      <c r="ATN566" s="95">
        <v>25</v>
      </c>
      <c r="ATO566" s="95">
        <v>25</v>
      </c>
      <c r="ATP566" s="93">
        <f t="shared" si="1069"/>
        <v>3110925</v>
      </c>
      <c r="ATQ566" s="93">
        <f t="shared" si="1070"/>
        <v>3141000</v>
      </c>
      <c r="ATR566" s="93">
        <f t="shared" si="1071"/>
        <v>3187925</v>
      </c>
      <c r="ATS566" s="93">
        <f t="shared" si="1072"/>
        <v>1989649.75</v>
      </c>
      <c r="ATT566" s="93">
        <f t="shared" si="1073"/>
        <v>2024649.75</v>
      </c>
      <c r="ATU566" s="93">
        <f t="shared" si="1074"/>
        <v>2066299.75</v>
      </c>
      <c r="ATV566" s="93">
        <f t="shared" si="1075"/>
        <v>124445.66</v>
      </c>
      <c r="ATW566" s="93">
        <f t="shared" si="1076"/>
        <v>130719.49</v>
      </c>
      <c r="ATX566" s="93">
        <f t="shared" si="1077"/>
        <v>138351.37</v>
      </c>
      <c r="ATY566" s="93">
        <f t="shared" si="1078"/>
        <v>34777.050000000003</v>
      </c>
      <c r="ATZ566" s="93">
        <f t="shared" si="1079"/>
        <v>31268.53</v>
      </c>
      <c r="AUA566" s="93">
        <f t="shared" si="1080"/>
        <v>29526.71</v>
      </c>
      <c r="AUB566" s="93">
        <f t="shared" si="1081"/>
        <v>3111141.5</v>
      </c>
      <c r="AUC566" s="93">
        <f t="shared" si="259"/>
        <v>3267987.25</v>
      </c>
      <c r="AUD566" s="93">
        <f t="shared" si="259"/>
        <v>3458784.25</v>
      </c>
      <c r="AUE566" s="93">
        <f t="shared" si="1082"/>
        <v>869426.25</v>
      </c>
      <c r="AUF566" s="93">
        <f t="shared" si="260"/>
        <v>781713.25</v>
      </c>
      <c r="AUG566" s="93">
        <f t="shared" si="260"/>
        <v>738167.75</v>
      </c>
      <c r="AUH566" s="95">
        <v>32</v>
      </c>
      <c r="AUI566" s="95">
        <v>32</v>
      </c>
      <c r="AUJ566" s="95">
        <v>32</v>
      </c>
      <c r="AUK566" s="93">
        <f t="shared" si="1083"/>
        <v>3981984</v>
      </c>
      <c r="AUL566" s="93">
        <f t="shared" si="1084"/>
        <v>4020480</v>
      </c>
      <c r="AUM566" s="93">
        <f t="shared" si="1085"/>
        <v>4080544</v>
      </c>
      <c r="AUN566" s="93">
        <f t="shared" si="1086"/>
        <v>2546751.6800000002</v>
      </c>
      <c r="AUO566" s="93">
        <f t="shared" si="1087"/>
        <v>2591551.6800000002</v>
      </c>
      <c r="AUP566" s="93">
        <f t="shared" si="1088"/>
        <v>2644863.6800000002</v>
      </c>
      <c r="AUQ566" s="93">
        <f t="shared" si="1089"/>
        <v>124412.62</v>
      </c>
      <c r="AUR566" s="93">
        <f t="shared" si="1090"/>
        <v>130630.17</v>
      </c>
      <c r="AUS566" s="93">
        <f t="shared" si="1091"/>
        <v>138196.70000000001</v>
      </c>
      <c r="AUT566" s="93">
        <f t="shared" si="1092"/>
        <v>34975.410000000003</v>
      </c>
      <c r="AUU566" s="93">
        <f t="shared" si="1093"/>
        <v>31580.97</v>
      </c>
      <c r="AUV566" s="93">
        <f t="shared" si="1094"/>
        <v>30110.75</v>
      </c>
      <c r="AUW566" s="93">
        <f t="shared" si="1095"/>
        <v>3981203.84</v>
      </c>
      <c r="AUX566" s="93">
        <f t="shared" si="261"/>
        <v>4180165.44</v>
      </c>
      <c r="AUY566" s="93">
        <f t="shared" si="261"/>
        <v>4422294.4000000004</v>
      </c>
      <c r="AUZ566" s="93">
        <f t="shared" si="1096"/>
        <v>1119213.1200000001</v>
      </c>
      <c r="AVA566" s="93">
        <f t="shared" si="262"/>
        <v>1010591.04</v>
      </c>
      <c r="AVB566" s="93">
        <f t="shared" si="262"/>
        <v>963544</v>
      </c>
      <c r="AVC566" s="127">
        <f t="shared" si="1097"/>
        <v>687</v>
      </c>
      <c r="AVD566" s="127">
        <f t="shared" si="263"/>
        <v>687</v>
      </c>
      <c r="AVE566" s="127">
        <f t="shared" si="263"/>
        <v>687</v>
      </c>
      <c r="AVF566" s="93">
        <f t="shared" si="263"/>
        <v>85488219</v>
      </c>
      <c r="AVG566" s="93">
        <f t="shared" si="263"/>
        <v>86314680</v>
      </c>
      <c r="AVH566" s="93">
        <f t="shared" si="263"/>
        <v>87604179</v>
      </c>
      <c r="AVI566" s="93">
        <f t="shared" si="263"/>
        <v>54675575.130000003</v>
      </c>
      <c r="AVJ566" s="93">
        <f t="shared" si="263"/>
        <v>55637375.130000003</v>
      </c>
      <c r="AVK566" s="93">
        <f t="shared" si="263"/>
        <v>56781917.130000003</v>
      </c>
      <c r="AVL566" s="93"/>
      <c r="AVM566" s="93"/>
      <c r="AVN566" s="93"/>
      <c r="AVO566" s="93"/>
      <c r="AVP566" s="93"/>
      <c r="AVQ566" s="93"/>
      <c r="AVR566" s="93">
        <f t="shared" si="264"/>
        <v>85619451.579999998</v>
      </c>
      <c r="AVS566" s="93">
        <f t="shared" si="264"/>
        <v>90189352.430000007</v>
      </c>
      <c r="AVT566" s="93">
        <f t="shared" si="264"/>
        <v>95736584.569999993</v>
      </c>
      <c r="AVU566" s="93">
        <f t="shared" si="264"/>
        <v>24542907.699999999</v>
      </c>
      <c r="AVV566" s="93">
        <f t="shared" si="264"/>
        <v>22205463.579999998</v>
      </c>
      <c r="AVW566" s="93">
        <f t="shared" si="264"/>
        <v>21342973.640000001</v>
      </c>
    </row>
    <row r="567" spans="1:1271" ht="86.25" customHeight="1">
      <c r="A567" s="94" t="s">
        <v>415</v>
      </c>
      <c r="B567" s="94" t="s">
        <v>422</v>
      </c>
      <c r="C567" s="5"/>
      <c r="D567" s="541"/>
      <c r="E567" s="521"/>
      <c r="F567" s="101">
        <f t="shared" si="265"/>
        <v>272227</v>
      </c>
      <c r="G567" s="101">
        <f t="shared" si="265"/>
        <v>274890</v>
      </c>
      <c r="H567" s="101">
        <f t="shared" si="265"/>
        <v>279016</v>
      </c>
      <c r="I567" s="93">
        <f t="shared" si="266"/>
        <v>117486.03</v>
      </c>
      <c r="J567" s="93">
        <f t="shared" si="266"/>
        <v>119656.03</v>
      </c>
      <c r="K567" s="93">
        <f t="shared" si="266"/>
        <v>122239.03</v>
      </c>
      <c r="L567" s="95"/>
      <c r="M567" s="95"/>
      <c r="N567" s="95"/>
      <c r="O567" s="93">
        <f t="shared" si="267"/>
        <v>0</v>
      </c>
      <c r="P567" s="93">
        <f t="shared" si="268"/>
        <v>0</v>
      </c>
      <c r="Q567" s="93">
        <f t="shared" si="269"/>
        <v>0</v>
      </c>
      <c r="R567" s="93">
        <f t="shared" si="270"/>
        <v>0</v>
      </c>
      <c r="S567" s="93">
        <f t="shared" si="271"/>
        <v>0</v>
      </c>
      <c r="T567" s="93">
        <f t="shared" si="272"/>
        <v>0</v>
      </c>
      <c r="U567" s="93">
        <f t="shared" si="273"/>
        <v>273514.64</v>
      </c>
      <c r="V567" s="93">
        <f t="shared" si="274"/>
        <v>289906.3</v>
      </c>
      <c r="W567" s="93">
        <f t="shared" si="275"/>
        <v>309643.48</v>
      </c>
      <c r="X567" s="93">
        <f t="shared" si="276"/>
        <v>59900.4</v>
      </c>
      <c r="Y567" s="93">
        <f t="shared" si="277"/>
        <v>54288.02</v>
      </c>
      <c r="Z567" s="93">
        <f t="shared" si="278"/>
        <v>51222.3</v>
      </c>
      <c r="AA567" s="93">
        <f t="shared" si="279"/>
        <v>0</v>
      </c>
      <c r="AB567" s="93">
        <f t="shared" si="142"/>
        <v>0</v>
      </c>
      <c r="AC567" s="93">
        <f t="shared" si="142"/>
        <v>0</v>
      </c>
      <c r="AD567" s="93">
        <f t="shared" si="280"/>
        <v>0</v>
      </c>
      <c r="AE567" s="93">
        <f t="shared" si="143"/>
        <v>0</v>
      </c>
      <c r="AF567" s="93">
        <f t="shared" si="143"/>
        <v>0</v>
      </c>
      <c r="AG567" s="95"/>
      <c r="AH567" s="95"/>
      <c r="AI567" s="95"/>
      <c r="AJ567" s="93">
        <f t="shared" si="281"/>
        <v>0</v>
      </c>
      <c r="AK567" s="93">
        <f t="shared" si="282"/>
        <v>0</v>
      </c>
      <c r="AL567" s="93">
        <f t="shared" si="283"/>
        <v>0</v>
      </c>
      <c r="AM567" s="93">
        <f t="shared" si="284"/>
        <v>0</v>
      </c>
      <c r="AN567" s="93">
        <f t="shared" si="285"/>
        <v>0</v>
      </c>
      <c r="AO567" s="93">
        <f t="shared" si="286"/>
        <v>0</v>
      </c>
      <c r="AP567" s="93">
        <f t="shared" si="287"/>
        <v>273245.65000000002</v>
      </c>
      <c r="AQ567" s="93">
        <f t="shared" si="288"/>
        <v>289076.57</v>
      </c>
      <c r="AR567" s="93">
        <f t="shared" si="289"/>
        <v>308177.91999999998</v>
      </c>
      <c r="AS567" s="93">
        <f t="shared" si="290"/>
        <v>55409.5</v>
      </c>
      <c r="AT567" s="93">
        <f t="shared" si="291"/>
        <v>50687.6</v>
      </c>
      <c r="AU567" s="93">
        <f t="shared" si="292"/>
        <v>48982.22</v>
      </c>
      <c r="AV567" s="93">
        <f t="shared" si="293"/>
        <v>0</v>
      </c>
      <c r="AW567" s="93">
        <f t="shared" si="144"/>
        <v>0</v>
      </c>
      <c r="AX567" s="93">
        <f t="shared" si="144"/>
        <v>0</v>
      </c>
      <c r="AY567" s="93">
        <f t="shared" si="294"/>
        <v>0</v>
      </c>
      <c r="AZ567" s="93">
        <f t="shared" si="145"/>
        <v>0</v>
      </c>
      <c r="BA567" s="93">
        <f t="shared" si="145"/>
        <v>0</v>
      </c>
      <c r="BB567" s="95"/>
      <c r="BC567" s="95"/>
      <c r="BD567" s="95"/>
      <c r="BE567" s="93">
        <f t="shared" si="295"/>
        <v>0</v>
      </c>
      <c r="BF567" s="93">
        <f t="shared" si="296"/>
        <v>0</v>
      </c>
      <c r="BG567" s="93">
        <f t="shared" si="297"/>
        <v>0</v>
      </c>
      <c r="BH567" s="93">
        <f t="shared" si="298"/>
        <v>0</v>
      </c>
      <c r="BI567" s="93">
        <f t="shared" si="299"/>
        <v>0</v>
      </c>
      <c r="BJ567" s="93">
        <f t="shared" si="300"/>
        <v>0</v>
      </c>
      <c r="BK567" s="93">
        <f t="shared" si="301"/>
        <v>273617.46000000002</v>
      </c>
      <c r="BL567" s="93">
        <f t="shared" si="302"/>
        <v>290223.96000000002</v>
      </c>
      <c r="BM567" s="93">
        <f t="shared" si="303"/>
        <v>310201.53999999998</v>
      </c>
      <c r="BN567" s="93">
        <f t="shared" si="304"/>
        <v>54599.25</v>
      </c>
      <c r="BO567" s="93">
        <f t="shared" si="305"/>
        <v>49244.09</v>
      </c>
      <c r="BP567" s="93">
        <f t="shared" si="306"/>
        <v>46199.68</v>
      </c>
      <c r="BQ567" s="93">
        <f t="shared" si="307"/>
        <v>0</v>
      </c>
      <c r="BR567" s="93">
        <f t="shared" si="146"/>
        <v>0</v>
      </c>
      <c r="BS567" s="93">
        <f t="shared" si="146"/>
        <v>0</v>
      </c>
      <c r="BT567" s="93">
        <f t="shared" si="308"/>
        <v>0</v>
      </c>
      <c r="BU567" s="93">
        <f t="shared" si="147"/>
        <v>0</v>
      </c>
      <c r="BV567" s="93">
        <f t="shared" si="147"/>
        <v>0</v>
      </c>
      <c r="BW567" s="95"/>
      <c r="BX567" s="95"/>
      <c r="BY567" s="95"/>
      <c r="BZ567" s="93">
        <f t="shared" si="309"/>
        <v>0</v>
      </c>
      <c r="CA567" s="93">
        <f t="shared" si="310"/>
        <v>0</v>
      </c>
      <c r="CB567" s="93">
        <f t="shared" si="311"/>
        <v>0</v>
      </c>
      <c r="CC567" s="93">
        <f t="shared" si="312"/>
        <v>0</v>
      </c>
      <c r="CD567" s="93">
        <f t="shared" si="313"/>
        <v>0</v>
      </c>
      <c r="CE567" s="93">
        <f t="shared" si="314"/>
        <v>0</v>
      </c>
      <c r="CF567" s="93">
        <f t="shared" si="315"/>
        <v>0</v>
      </c>
      <c r="CG567" s="93">
        <f t="shared" si="316"/>
        <v>0</v>
      </c>
      <c r="CH567" s="93">
        <f t="shared" si="317"/>
        <v>0</v>
      </c>
      <c r="CI567" s="93">
        <f t="shared" si="318"/>
        <v>0</v>
      </c>
      <c r="CJ567" s="93">
        <f t="shared" si="319"/>
        <v>0</v>
      </c>
      <c r="CK567" s="93">
        <f t="shared" si="320"/>
        <v>0</v>
      </c>
      <c r="CL567" s="93">
        <f t="shared" si="321"/>
        <v>0</v>
      </c>
      <c r="CM567" s="93">
        <f t="shared" si="148"/>
        <v>0</v>
      </c>
      <c r="CN567" s="93">
        <f t="shared" si="148"/>
        <v>0</v>
      </c>
      <c r="CO567" s="93">
        <f t="shared" si="322"/>
        <v>0</v>
      </c>
      <c r="CP567" s="93">
        <f t="shared" si="149"/>
        <v>0</v>
      </c>
      <c r="CQ567" s="93">
        <f t="shared" si="149"/>
        <v>0</v>
      </c>
      <c r="CR567" s="95"/>
      <c r="CS567" s="95"/>
      <c r="CT567" s="95"/>
      <c r="CU567" s="93">
        <f t="shared" si="323"/>
        <v>0</v>
      </c>
      <c r="CV567" s="93">
        <f t="shared" si="324"/>
        <v>0</v>
      </c>
      <c r="CW567" s="93">
        <f t="shared" si="325"/>
        <v>0</v>
      </c>
      <c r="CX567" s="93">
        <f t="shared" si="326"/>
        <v>0</v>
      </c>
      <c r="CY567" s="93">
        <f t="shared" si="327"/>
        <v>0</v>
      </c>
      <c r="CZ567" s="93">
        <f t="shared" si="328"/>
        <v>0</v>
      </c>
      <c r="DA567" s="93">
        <f t="shared" si="329"/>
        <v>272170.52</v>
      </c>
      <c r="DB567" s="93">
        <f t="shared" si="330"/>
        <v>285776.42</v>
      </c>
      <c r="DC567" s="93">
        <f t="shared" si="331"/>
        <v>302314.49</v>
      </c>
      <c r="DD567" s="93">
        <f t="shared" si="332"/>
        <v>64253.72</v>
      </c>
      <c r="DE567" s="93">
        <f t="shared" si="333"/>
        <v>58230.83</v>
      </c>
      <c r="DF567" s="93">
        <f t="shared" si="334"/>
        <v>55992.29</v>
      </c>
      <c r="DG567" s="93">
        <f t="shared" si="335"/>
        <v>0</v>
      </c>
      <c r="DH567" s="93">
        <f t="shared" si="150"/>
        <v>0</v>
      </c>
      <c r="DI567" s="93">
        <f t="shared" si="150"/>
        <v>0</v>
      </c>
      <c r="DJ567" s="93">
        <f t="shared" si="336"/>
        <v>0</v>
      </c>
      <c r="DK567" s="93">
        <f t="shared" si="151"/>
        <v>0</v>
      </c>
      <c r="DL567" s="93">
        <f t="shared" si="151"/>
        <v>0</v>
      </c>
      <c r="DM567" s="95"/>
      <c r="DN567" s="95"/>
      <c r="DO567" s="95"/>
      <c r="DP567" s="93">
        <f t="shared" si="337"/>
        <v>0</v>
      </c>
      <c r="DQ567" s="93">
        <f t="shared" si="338"/>
        <v>0</v>
      </c>
      <c r="DR567" s="93">
        <f t="shared" si="339"/>
        <v>0</v>
      </c>
      <c r="DS567" s="93">
        <f t="shared" si="340"/>
        <v>0</v>
      </c>
      <c r="DT567" s="93">
        <f t="shared" si="341"/>
        <v>0</v>
      </c>
      <c r="DU567" s="93">
        <f t="shared" si="342"/>
        <v>0</v>
      </c>
      <c r="DV567" s="93">
        <f t="shared" si="343"/>
        <v>273452.12</v>
      </c>
      <c r="DW567" s="93">
        <f t="shared" si="344"/>
        <v>289725.03000000003</v>
      </c>
      <c r="DX567" s="93">
        <f t="shared" si="345"/>
        <v>309317.03000000003</v>
      </c>
      <c r="DY567" s="93">
        <f t="shared" si="346"/>
        <v>68947.59</v>
      </c>
      <c r="DZ567" s="93">
        <f t="shared" si="347"/>
        <v>61587.360000000001</v>
      </c>
      <c r="EA567" s="93">
        <f t="shared" si="348"/>
        <v>59670.8</v>
      </c>
      <c r="EB567" s="93">
        <f t="shared" si="349"/>
        <v>0</v>
      </c>
      <c r="EC567" s="93">
        <f t="shared" si="152"/>
        <v>0</v>
      </c>
      <c r="ED567" s="93">
        <f t="shared" si="152"/>
        <v>0</v>
      </c>
      <c r="EE567" s="93">
        <f t="shared" si="350"/>
        <v>0</v>
      </c>
      <c r="EF567" s="93">
        <f t="shared" si="153"/>
        <v>0</v>
      </c>
      <c r="EG567" s="93">
        <f t="shared" si="153"/>
        <v>0</v>
      </c>
      <c r="EH567" s="95"/>
      <c r="EI567" s="95"/>
      <c r="EJ567" s="95"/>
      <c r="EK567" s="93">
        <f t="shared" si="351"/>
        <v>0</v>
      </c>
      <c r="EL567" s="93">
        <f t="shared" si="352"/>
        <v>0</v>
      </c>
      <c r="EM567" s="93">
        <f t="shared" si="353"/>
        <v>0</v>
      </c>
      <c r="EN567" s="93">
        <f t="shared" si="354"/>
        <v>0</v>
      </c>
      <c r="EO567" s="93">
        <f t="shared" si="355"/>
        <v>0</v>
      </c>
      <c r="EP567" s="93">
        <f t="shared" si="356"/>
        <v>0</v>
      </c>
      <c r="EQ567" s="93">
        <f t="shared" si="357"/>
        <v>274246.21999999997</v>
      </c>
      <c r="ER567" s="93">
        <f t="shared" si="358"/>
        <v>292143.92</v>
      </c>
      <c r="ES567" s="93">
        <f t="shared" si="359"/>
        <v>313655.32</v>
      </c>
      <c r="ET567" s="93">
        <f t="shared" si="360"/>
        <v>63832.36</v>
      </c>
      <c r="EU567" s="93">
        <f t="shared" si="361"/>
        <v>56889.1</v>
      </c>
      <c r="EV567" s="93">
        <f t="shared" si="362"/>
        <v>54956.639999999999</v>
      </c>
      <c r="EW567" s="93">
        <f t="shared" si="363"/>
        <v>0</v>
      </c>
      <c r="EX567" s="93">
        <f t="shared" si="154"/>
        <v>0</v>
      </c>
      <c r="EY567" s="93">
        <f t="shared" si="154"/>
        <v>0</v>
      </c>
      <c r="EZ567" s="93">
        <f t="shared" si="364"/>
        <v>0</v>
      </c>
      <c r="FA567" s="93">
        <f t="shared" si="155"/>
        <v>0</v>
      </c>
      <c r="FB567" s="93">
        <f t="shared" si="155"/>
        <v>0</v>
      </c>
      <c r="FC567" s="95"/>
      <c r="FD567" s="95"/>
      <c r="FE567" s="95"/>
      <c r="FF567" s="93">
        <f t="shared" si="365"/>
        <v>0</v>
      </c>
      <c r="FG567" s="93">
        <f t="shared" si="366"/>
        <v>0</v>
      </c>
      <c r="FH567" s="93">
        <f t="shared" si="367"/>
        <v>0</v>
      </c>
      <c r="FI567" s="93">
        <f t="shared" si="368"/>
        <v>0</v>
      </c>
      <c r="FJ567" s="93">
        <f t="shared" si="369"/>
        <v>0</v>
      </c>
      <c r="FK567" s="93">
        <f t="shared" si="370"/>
        <v>0</v>
      </c>
      <c r="FL567" s="93">
        <f t="shared" si="371"/>
        <v>272237.23</v>
      </c>
      <c r="FM567" s="93">
        <f t="shared" si="372"/>
        <v>285968.67</v>
      </c>
      <c r="FN567" s="93">
        <f t="shared" si="373"/>
        <v>302654.09000000003</v>
      </c>
      <c r="FO567" s="93">
        <f t="shared" si="374"/>
        <v>52176.27</v>
      </c>
      <c r="FP567" s="93">
        <f t="shared" si="375"/>
        <v>47575.89</v>
      </c>
      <c r="FQ567" s="93">
        <f t="shared" si="376"/>
        <v>46140.7</v>
      </c>
      <c r="FR567" s="93">
        <f t="shared" si="377"/>
        <v>0</v>
      </c>
      <c r="FS567" s="93">
        <f t="shared" si="156"/>
        <v>0</v>
      </c>
      <c r="FT567" s="93">
        <f t="shared" si="156"/>
        <v>0</v>
      </c>
      <c r="FU567" s="93">
        <f t="shared" si="378"/>
        <v>0</v>
      </c>
      <c r="FV567" s="93">
        <f t="shared" si="157"/>
        <v>0</v>
      </c>
      <c r="FW567" s="93">
        <f t="shared" si="157"/>
        <v>0</v>
      </c>
      <c r="FX567" s="95"/>
      <c r="FY567" s="95"/>
      <c r="FZ567" s="95"/>
      <c r="GA567" s="93">
        <f t="shared" si="380"/>
        <v>0</v>
      </c>
      <c r="GB567" s="93">
        <f t="shared" si="381"/>
        <v>0</v>
      </c>
      <c r="GC567" s="93">
        <f t="shared" si="382"/>
        <v>0</v>
      </c>
      <c r="GD567" s="93">
        <f t="shared" si="383"/>
        <v>0</v>
      </c>
      <c r="GE567" s="93">
        <f t="shared" si="384"/>
        <v>0</v>
      </c>
      <c r="GF567" s="93">
        <f t="shared" si="385"/>
        <v>0</v>
      </c>
      <c r="GG567" s="93">
        <f t="shared" si="386"/>
        <v>0</v>
      </c>
      <c r="GH567" s="93">
        <f t="shared" si="387"/>
        <v>0</v>
      </c>
      <c r="GI567" s="93">
        <f t="shared" si="388"/>
        <v>0</v>
      </c>
      <c r="GJ567" s="93">
        <f t="shared" si="389"/>
        <v>0</v>
      </c>
      <c r="GK567" s="93">
        <f t="shared" si="390"/>
        <v>0</v>
      </c>
      <c r="GL567" s="93">
        <f t="shared" si="391"/>
        <v>0</v>
      </c>
      <c r="GM567" s="93">
        <f t="shared" si="392"/>
        <v>0</v>
      </c>
      <c r="GN567" s="93">
        <f t="shared" si="159"/>
        <v>0</v>
      </c>
      <c r="GO567" s="93">
        <f t="shared" si="159"/>
        <v>0</v>
      </c>
      <c r="GP567" s="93">
        <f t="shared" si="393"/>
        <v>0</v>
      </c>
      <c r="GQ567" s="93">
        <f t="shared" si="160"/>
        <v>0</v>
      </c>
      <c r="GR567" s="93">
        <f t="shared" si="160"/>
        <v>0</v>
      </c>
      <c r="GS567" s="95"/>
      <c r="GT567" s="95"/>
      <c r="GU567" s="95"/>
      <c r="GV567" s="93">
        <f t="shared" si="394"/>
        <v>0</v>
      </c>
      <c r="GW567" s="93">
        <f t="shared" si="395"/>
        <v>0</v>
      </c>
      <c r="GX567" s="93">
        <f t="shared" si="396"/>
        <v>0</v>
      </c>
      <c r="GY567" s="93">
        <f t="shared" si="397"/>
        <v>0</v>
      </c>
      <c r="GZ567" s="93">
        <f t="shared" si="398"/>
        <v>0</v>
      </c>
      <c r="HA567" s="93">
        <f t="shared" si="399"/>
        <v>0</v>
      </c>
      <c r="HB567" s="93">
        <f t="shared" si="400"/>
        <v>272087.77</v>
      </c>
      <c r="HC567" s="93">
        <f t="shared" si="401"/>
        <v>285521.3</v>
      </c>
      <c r="HD567" s="93">
        <f t="shared" si="402"/>
        <v>301861.14</v>
      </c>
      <c r="HE567" s="93">
        <f t="shared" si="403"/>
        <v>59589.599999999999</v>
      </c>
      <c r="HF567" s="93">
        <f t="shared" si="404"/>
        <v>53983.53</v>
      </c>
      <c r="HG567" s="93">
        <f t="shared" si="405"/>
        <v>52149.57</v>
      </c>
      <c r="HH567" s="93">
        <f t="shared" si="406"/>
        <v>0</v>
      </c>
      <c r="HI567" s="93">
        <f t="shared" si="161"/>
        <v>0</v>
      </c>
      <c r="HJ567" s="93">
        <f t="shared" si="161"/>
        <v>0</v>
      </c>
      <c r="HK567" s="93">
        <f t="shared" si="407"/>
        <v>0</v>
      </c>
      <c r="HL567" s="93">
        <f t="shared" si="162"/>
        <v>0</v>
      </c>
      <c r="HM567" s="93">
        <f t="shared" si="162"/>
        <v>0</v>
      </c>
      <c r="HN567" s="95"/>
      <c r="HO567" s="95"/>
      <c r="HP567" s="95"/>
      <c r="HQ567" s="93">
        <f t="shared" si="408"/>
        <v>0</v>
      </c>
      <c r="HR567" s="93">
        <f t="shared" si="409"/>
        <v>0</v>
      </c>
      <c r="HS567" s="93">
        <f t="shared" si="410"/>
        <v>0</v>
      </c>
      <c r="HT567" s="93">
        <f t="shared" si="411"/>
        <v>0</v>
      </c>
      <c r="HU567" s="93">
        <f t="shared" si="412"/>
        <v>0</v>
      </c>
      <c r="HV567" s="93">
        <f t="shared" si="413"/>
        <v>0</v>
      </c>
      <c r="HW567" s="93">
        <f t="shared" si="414"/>
        <v>273127.55</v>
      </c>
      <c r="HX567" s="93">
        <f t="shared" si="415"/>
        <v>288710.18</v>
      </c>
      <c r="HY567" s="93">
        <f t="shared" si="416"/>
        <v>307529.90000000002</v>
      </c>
      <c r="HZ567" s="93">
        <f t="shared" si="417"/>
        <v>58919.78</v>
      </c>
      <c r="IA567" s="93">
        <f t="shared" si="418"/>
        <v>52991.9</v>
      </c>
      <c r="IB567" s="93">
        <f t="shared" si="419"/>
        <v>50566.69</v>
      </c>
      <c r="IC567" s="93">
        <f t="shared" si="420"/>
        <v>0</v>
      </c>
      <c r="ID567" s="93">
        <f t="shared" si="163"/>
        <v>0</v>
      </c>
      <c r="IE567" s="93">
        <f t="shared" si="163"/>
        <v>0</v>
      </c>
      <c r="IF567" s="93">
        <f t="shared" si="421"/>
        <v>0</v>
      </c>
      <c r="IG567" s="93">
        <f t="shared" si="164"/>
        <v>0</v>
      </c>
      <c r="IH567" s="93">
        <f t="shared" si="164"/>
        <v>0</v>
      </c>
      <c r="II567" s="95"/>
      <c r="IJ567" s="95"/>
      <c r="IK567" s="95"/>
      <c r="IL567" s="93">
        <f t="shared" si="422"/>
        <v>0</v>
      </c>
      <c r="IM567" s="93">
        <f t="shared" si="423"/>
        <v>0</v>
      </c>
      <c r="IN567" s="93">
        <f t="shared" si="424"/>
        <v>0</v>
      </c>
      <c r="IO567" s="93">
        <f t="shared" si="425"/>
        <v>0</v>
      </c>
      <c r="IP567" s="93">
        <f t="shared" si="426"/>
        <v>0</v>
      </c>
      <c r="IQ567" s="93">
        <f t="shared" si="427"/>
        <v>0</v>
      </c>
      <c r="IR567" s="93">
        <f t="shared" si="428"/>
        <v>272440.53999999998</v>
      </c>
      <c r="IS567" s="93">
        <f t="shared" si="429"/>
        <v>286603.59000000003</v>
      </c>
      <c r="IT567" s="93">
        <f t="shared" si="430"/>
        <v>303780.11</v>
      </c>
      <c r="IU567" s="93">
        <f t="shared" si="431"/>
        <v>53898.78</v>
      </c>
      <c r="IV567" s="93">
        <f t="shared" si="432"/>
        <v>48632.61</v>
      </c>
      <c r="IW567" s="93">
        <f t="shared" si="433"/>
        <v>46335.22</v>
      </c>
      <c r="IX567" s="93">
        <f t="shared" si="434"/>
        <v>0</v>
      </c>
      <c r="IY567" s="93">
        <f t="shared" si="165"/>
        <v>0</v>
      </c>
      <c r="IZ567" s="93">
        <f t="shared" si="165"/>
        <v>0</v>
      </c>
      <c r="JA567" s="93">
        <f t="shared" si="435"/>
        <v>0</v>
      </c>
      <c r="JB567" s="93">
        <f t="shared" si="166"/>
        <v>0</v>
      </c>
      <c r="JC567" s="93">
        <f t="shared" si="166"/>
        <v>0</v>
      </c>
      <c r="JD567" s="95"/>
      <c r="JE567" s="95"/>
      <c r="JF567" s="95"/>
      <c r="JG567" s="93">
        <f t="shared" si="436"/>
        <v>0</v>
      </c>
      <c r="JH567" s="93">
        <f t="shared" si="437"/>
        <v>0</v>
      </c>
      <c r="JI567" s="93">
        <f t="shared" si="438"/>
        <v>0</v>
      </c>
      <c r="JJ567" s="93">
        <f t="shared" si="439"/>
        <v>0</v>
      </c>
      <c r="JK567" s="93">
        <f t="shared" si="440"/>
        <v>0</v>
      </c>
      <c r="JL567" s="93">
        <f t="shared" si="441"/>
        <v>0</v>
      </c>
      <c r="JM567" s="93">
        <f t="shared" si="442"/>
        <v>272174.95</v>
      </c>
      <c r="JN567" s="93">
        <f t="shared" si="443"/>
        <v>285787.48</v>
      </c>
      <c r="JO567" s="93">
        <f t="shared" si="444"/>
        <v>302387.01</v>
      </c>
      <c r="JP567" s="93">
        <f t="shared" si="445"/>
        <v>77158.929999999993</v>
      </c>
      <c r="JQ567" s="93">
        <f t="shared" si="446"/>
        <v>69723.7</v>
      </c>
      <c r="JR567" s="93">
        <f t="shared" si="447"/>
        <v>68464.149999999994</v>
      </c>
      <c r="JS567" s="93">
        <f t="shared" si="448"/>
        <v>0</v>
      </c>
      <c r="JT567" s="93">
        <f t="shared" si="167"/>
        <v>0</v>
      </c>
      <c r="JU567" s="93">
        <f t="shared" si="167"/>
        <v>0</v>
      </c>
      <c r="JV567" s="93">
        <f t="shared" si="449"/>
        <v>0</v>
      </c>
      <c r="JW567" s="93">
        <f t="shared" si="168"/>
        <v>0</v>
      </c>
      <c r="JX567" s="93">
        <f t="shared" si="168"/>
        <v>0</v>
      </c>
      <c r="JY567" s="95"/>
      <c r="JZ567" s="95"/>
      <c r="KA567" s="95"/>
      <c r="KB567" s="93">
        <f t="shared" si="450"/>
        <v>0</v>
      </c>
      <c r="KC567" s="93">
        <f t="shared" si="451"/>
        <v>0</v>
      </c>
      <c r="KD567" s="93">
        <f t="shared" si="452"/>
        <v>0</v>
      </c>
      <c r="KE567" s="93">
        <f t="shared" si="453"/>
        <v>0</v>
      </c>
      <c r="KF567" s="93">
        <f t="shared" si="454"/>
        <v>0</v>
      </c>
      <c r="KG567" s="93">
        <f t="shared" si="455"/>
        <v>0</v>
      </c>
      <c r="KH567" s="93">
        <f t="shared" si="456"/>
        <v>273205.40000000002</v>
      </c>
      <c r="KI567" s="93">
        <f t="shared" si="457"/>
        <v>288963.07</v>
      </c>
      <c r="KJ567" s="93">
        <f t="shared" si="458"/>
        <v>307966.69</v>
      </c>
      <c r="KK567" s="93">
        <f t="shared" si="459"/>
        <v>51766.54</v>
      </c>
      <c r="KL567" s="93">
        <f t="shared" si="460"/>
        <v>47082.33</v>
      </c>
      <c r="KM567" s="93">
        <f t="shared" si="461"/>
        <v>44991.7</v>
      </c>
      <c r="KN567" s="93">
        <f t="shared" si="462"/>
        <v>0</v>
      </c>
      <c r="KO567" s="93">
        <f t="shared" si="169"/>
        <v>0</v>
      </c>
      <c r="KP567" s="93">
        <f t="shared" si="169"/>
        <v>0</v>
      </c>
      <c r="KQ567" s="93">
        <f t="shared" si="463"/>
        <v>0</v>
      </c>
      <c r="KR567" s="93">
        <f t="shared" si="170"/>
        <v>0</v>
      </c>
      <c r="KS567" s="93">
        <f t="shared" si="170"/>
        <v>0</v>
      </c>
      <c r="KT567" s="95"/>
      <c r="KU567" s="95"/>
      <c r="KV567" s="95"/>
      <c r="KW567" s="93">
        <f t="shared" si="464"/>
        <v>0</v>
      </c>
      <c r="KX567" s="93">
        <f t="shared" si="465"/>
        <v>0</v>
      </c>
      <c r="KY567" s="93">
        <f t="shared" si="466"/>
        <v>0</v>
      </c>
      <c r="KZ567" s="93">
        <f t="shared" si="467"/>
        <v>0</v>
      </c>
      <c r="LA567" s="93">
        <f t="shared" si="468"/>
        <v>0</v>
      </c>
      <c r="LB567" s="93">
        <f t="shared" si="469"/>
        <v>0</v>
      </c>
      <c r="LC567" s="93">
        <f t="shared" si="470"/>
        <v>272569.17</v>
      </c>
      <c r="LD567" s="93">
        <f t="shared" si="471"/>
        <v>286999.78999999998</v>
      </c>
      <c r="LE567" s="93">
        <f t="shared" si="472"/>
        <v>304486.33</v>
      </c>
      <c r="LF567" s="93">
        <f t="shared" si="473"/>
        <v>46579.17</v>
      </c>
      <c r="LG567" s="93">
        <f t="shared" si="474"/>
        <v>42695.199999999997</v>
      </c>
      <c r="LH567" s="93">
        <f t="shared" si="475"/>
        <v>41335.629999999997</v>
      </c>
      <c r="LI567" s="93">
        <f t="shared" si="476"/>
        <v>0</v>
      </c>
      <c r="LJ567" s="93">
        <f t="shared" si="171"/>
        <v>0</v>
      </c>
      <c r="LK567" s="93">
        <f t="shared" si="171"/>
        <v>0</v>
      </c>
      <c r="LL567" s="93">
        <f t="shared" si="477"/>
        <v>0</v>
      </c>
      <c r="LM567" s="93">
        <f t="shared" si="172"/>
        <v>0</v>
      </c>
      <c r="LN567" s="93">
        <f t="shared" si="172"/>
        <v>0</v>
      </c>
      <c r="LO567" s="95"/>
      <c r="LP567" s="95"/>
      <c r="LQ567" s="95"/>
      <c r="LR567" s="93">
        <f t="shared" si="478"/>
        <v>0</v>
      </c>
      <c r="LS567" s="93">
        <f t="shared" si="479"/>
        <v>0</v>
      </c>
      <c r="LT567" s="93">
        <f t="shared" si="480"/>
        <v>0</v>
      </c>
      <c r="LU567" s="93">
        <f t="shared" si="481"/>
        <v>0</v>
      </c>
      <c r="LV567" s="93">
        <f t="shared" si="482"/>
        <v>0</v>
      </c>
      <c r="LW567" s="93">
        <f t="shared" si="483"/>
        <v>0</v>
      </c>
      <c r="LX567" s="93">
        <f t="shared" si="484"/>
        <v>272574.21000000002</v>
      </c>
      <c r="LY567" s="93">
        <f t="shared" si="485"/>
        <v>287016.17</v>
      </c>
      <c r="LZ567" s="93">
        <f t="shared" si="486"/>
        <v>304514.89</v>
      </c>
      <c r="MA567" s="93">
        <f t="shared" si="487"/>
        <v>66759.66</v>
      </c>
      <c r="MB567" s="93">
        <f t="shared" si="488"/>
        <v>60433.31</v>
      </c>
      <c r="MC567" s="93">
        <f t="shared" si="489"/>
        <v>58719.59</v>
      </c>
      <c r="MD567" s="93">
        <f t="shared" si="490"/>
        <v>0</v>
      </c>
      <c r="ME567" s="93">
        <f t="shared" si="173"/>
        <v>0</v>
      </c>
      <c r="MF567" s="93">
        <f t="shared" si="173"/>
        <v>0</v>
      </c>
      <c r="MG567" s="93">
        <f t="shared" si="491"/>
        <v>0</v>
      </c>
      <c r="MH567" s="93">
        <f t="shared" si="174"/>
        <v>0</v>
      </c>
      <c r="MI567" s="93">
        <f t="shared" si="174"/>
        <v>0</v>
      </c>
      <c r="MJ567" s="95"/>
      <c r="MK567" s="95"/>
      <c r="ML567" s="95"/>
      <c r="MM567" s="93">
        <f t="shared" si="492"/>
        <v>0</v>
      </c>
      <c r="MN567" s="93">
        <f t="shared" si="493"/>
        <v>0</v>
      </c>
      <c r="MO567" s="93">
        <f t="shared" si="494"/>
        <v>0</v>
      </c>
      <c r="MP567" s="93">
        <f t="shared" si="495"/>
        <v>0</v>
      </c>
      <c r="MQ567" s="93">
        <f t="shared" si="496"/>
        <v>0</v>
      </c>
      <c r="MR567" s="93">
        <f t="shared" si="497"/>
        <v>0</v>
      </c>
      <c r="MS567" s="93">
        <f t="shared" si="498"/>
        <v>272998.99</v>
      </c>
      <c r="MT567" s="93">
        <f t="shared" si="499"/>
        <v>288320.02</v>
      </c>
      <c r="MU567" s="93">
        <f t="shared" si="500"/>
        <v>306827.88</v>
      </c>
      <c r="MV567" s="93">
        <f t="shared" si="501"/>
        <v>77163.929999999993</v>
      </c>
      <c r="MW567" s="93">
        <f t="shared" si="502"/>
        <v>68198.91</v>
      </c>
      <c r="MX567" s="93">
        <f t="shared" si="503"/>
        <v>64951.91</v>
      </c>
      <c r="MY567" s="93">
        <f t="shared" si="504"/>
        <v>0</v>
      </c>
      <c r="MZ567" s="93">
        <f t="shared" si="175"/>
        <v>0</v>
      </c>
      <c r="NA567" s="93">
        <f t="shared" si="175"/>
        <v>0</v>
      </c>
      <c r="NB567" s="93">
        <f t="shared" si="505"/>
        <v>0</v>
      </c>
      <c r="NC567" s="93">
        <f t="shared" si="176"/>
        <v>0</v>
      </c>
      <c r="ND567" s="93">
        <f t="shared" si="176"/>
        <v>0</v>
      </c>
      <c r="NE567" s="95"/>
      <c r="NF567" s="95"/>
      <c r="NG567" s="95"/>
      <c r="NH567" s="93">
        <f t="shared" si="506"/>
        <v>0</v>
      </c>
      <c r="NI567" s="93">
        <f t="shared" si="507"/>
        <v>0</v>
      </c>
      <c r="NJ567" s="93">
        <f t="shared" si="508"/>
        <v>0</v>
      </c>
      <c r="NK567" s="93">
        <f t="shared" si="509"/>
        <v>0</v>
      </c>
      <c r="NL567" s="93">
        <f t="shared" si="510"/>
        <v>0</v>
      </c>
      <c r="NM567" s="93">
        <f t="shared" si="511"/>
        <v>0</v>
      </c>
      <c r="NN567" s="93">
        <f t="shared" si="512"/>
        <v>271980.09999999998</v>
      </c>
      <c r="NO567" s="93">
        <f t="shared" si="513"/>
        <v>285191.34999999998</v>
      </c>
      <c r="NP567" s="93">
        <f t="shared" si="514"/>
        <v>301277.01</v>
      </c>
      <c r="NQ567" s="93">
        <f t="shared" si="515"/>
        <v>47885.37</v>
      </c>
      <c r="NR567" s="93">
        <f t="shared" si="516"/>
        <v>43146.12</v>
      </c>
      <c r="NS567" s="93">
        <f t="shared" si="517"/>
        <v>41405.040000000001</v>
      </c>
      <c r="NT567" s="93">
        <f t="shared" si="518"/>
        <v>0</v>
      </c>
      <c r="NU567" s="93">
        <f t="shared" si="177"/>
        <v>0</v>
      </c>
      <c r="NV567" s="93">
        <f t="shared" si="177"/>
        <v>0</v>
      </c>
      <c r="NW567" s="93">
        <f t="shared" si="519"/>
        <v>0</v>
      </c>
      <c r="NX567" s="93">
        <f t="shared" si="178"/>
        <v>0</v>
      </c>
      <c r="NY567" s="93">
        <f t="shared" si="178"/>
        <v>0</v>
      </c>
      <c r="NZ567" s="95"/>
      <c r="OA567" s="95"/>
      <c r="OB567" s="95"/>
      <c r="OC567" s="93">
        <f t="shared" si="520"/>
        <v>0</v>
      </c>
      <c r="OD567" s="93">
        <f t="shared" si="521"/>
        <v>0</v>
      </c>
      <c r="OE567" s="93">
        <f t="shared" si="522"/>
        <v>0</v>
      </c>
      <c r="OF567" s="93">
        <f t="shared" si="523"/>
        <v>0</v>
      </c>
      <c r="OG567" s="93">
        <f t="shared" si="524"/>
        <v>0</v>
      </c>
      <c r="OH567" s="93">
        <f t="shared" si="525"/>
        <v>0</v>
      </c>
      <c r="OI567" s="93">
        <f t="shared" si="526"/>
        <v>273163.88</v>
      </c>
      <c r="OJ567" s="93">
        <f t="shared" si="527"/>
        <v>288824.32000000001</v>
      </c>
      <c r="OK567" s="93">
        <f t="shared" si="528"/>
        <v>307720.17</v>
      </c>
      <c r="OL567" s="93">
        <f t="shared" si="529"/>
        <v>70390.22</v>
      </c>
      <c r="OM567" s="93">
        <f t="shared" si="530"/>
        <v>62963.46</v>
      </c>
      <c r="ON567" s="93">
        <f t="shared" si="531"/>
        <v>60950.86</v>
      </c>
      <c r="OO567" s="93">
        <f t="shared" si="532"/>
        <v>0</v>
      </c>
      <c r="OP567" s="93">
        <f t="shared" si="179"/>
        <v>0</v>
      </c>
      <c r="OQ567" s="93">
        <f t="shared" si="179"/>
        <v>0</v>
      </c>
      <c r="OR567" s="93">
        <f t="shared" si="533"/>
        <v>0</v>
      </c>
      <c r="OS567" s="93">
        <f t="shared" si="180"/>
        <v>0</v>
      </c>
      <c r="OT567" s="93">
        <f t="shared" si="180"/>
        <v>0</v>
      </c>
      <c r="OU567" s="95"/>
      <c r="OV567" s="95"/>
      <c r="OW567" s="95"/>
      <c r="OX567" s="93">
        <f t="shared" si="534"/>
        <v>0</v>
      </c>
      <c r="OY567" s="93">
        <f t="shared" si="535"/>
        <v>0</v>
      </c>
      <c r="OZ567" s="93">
        <f t="shared" si="536"/>
        <v>0</v>
      </c>
      <c r="PA567" s="93">
        <f t="shared" si="537"/>
        <v>0</v>
      </c>
      <c r="PB567" s="93">
        <f t="shared" si="538"/>
        <v>0</v>
      </c>
      <c r="PC567" s="93">
        <f t="shared" si="539"/>
        <v>0</v>
      </c>
      <c r="PD567" s="93">
        <f t="shared" si="540"/>
        <v>272592.8</v>
      </c>
      <c r="PE567" s="93">
        <f t="shared" si="541"/>
        <v>287068.64</v>
      </c>
      <c r="PF567" s="93">
        <f t="shared" si="542"/>
        <v>304655.21999999997</v>
      </c>
      <c r="PG567" s="93">
        <f t="shared" si="543"/>
        <v>55431.83</v>
      </c>
      <c r="PH567" s="93">
        <f t="shared" si="544"/>
        <v>50289.43</v>
      </c>
      <c r="PI567" s="93">
        <f t="shared" si="545"/>
        <v>48819.519999999997</v>
      </c>
      <c r="PJ567" s="93">
        <f t="shared" si="546"/>
        <v>0</v>
      </c>
      <c r="PK567" s="93">
        <f t="shared" si="181"/>
        <v>0</v>
      </c>
      <c r="PL567" s="93">
        <f t="shared" si="181"/>
        <v>0</v>
      </c>
      <c r="PM567" s="93">
        <f t="shared" si="547"/>
        <v>0</v>
      </c>
      <c r="PN567" s="93">
        <f t="shared" si="182"/>
        <v>0</v>
      </c>
      <c r="PO567" s="93">
        <f t="shared" si="182"/>
        <v>0</v>
      </c>
      <c r="PP567" s="95"/>
      <c r="PQ567" s="95"/>
      <c r="PR567" s="95"/>
      <c r="PS567" s="93">
        <f t="shared" si="548"/>
        <v>0</v>
      </c>
      <c r="PT567" s="93">
        <f t="shared" si="549"/>
        <v>0</v>
      </c>
      <c r="PU567" s="93">
        <f t="shared" si="550"/>
        <v>0</v>
      </c>
      <c r="PV567" s="93">
        <f t="shared" si="551"/>
        <v>0</v>
      </c>
      <c r="PW567" s="93">
        <f t="shared" si="552"/>
        <v>0</v>
      </c>
      <c r="PX567" s="93">
        <f t="shared" si="553"/>
        <v>0</v>
      </c>
      <c r="PY567" s="93">
        <f t="shared" si="554"/>
        <v>273237.45</v>
      </c>
      <c r="PZ567" s="93">
        <f t="shared" si="555"/>
        <v>289054.45</v>
      </c>
      <c r="QA567" s="93">
        <f t="shared" si="556"/>
        <v>308128.27</v>
      </c>
      <c r="QB567" s="93">
        <f t="shared" si="557"/>
        <v>63678.23</v>
      </c>
      <c r="QC567" s="93">
        <f t="shared" si="558"/>
        <v>57289.84</v>
      </c>
      <c r="QD567" s="93">
        <f t="shared" si="559"/>
        <v>55380.95</v>
      </c>
      <c r="QE567" s="93">
        <f t="shared" si="560"/>
        <v>0</v>
      </c>
      <c r="QF567" s="93">
        <f t="shared" si="183"/>
        <v>0</v>
      </c>
      <c r="QG567" s="93">
        <f t="shared" si="183"/>
        <v>0</v>
      </c>
      <c r="QH567" s="93">
        <f t="shared" si="561"/>
        <v>0</v>
      </c>
      <c r="QI567" s="93">
        <f t="shared" si="184"/>
        <v>0</v>
      </c>
      <c r="QJ567" s="93">
        <f t="shared" si="184"/>
        <v>0</v>
      </c>
      <c r="QK567" s="95"/>
      <c r="QL567" s="95"/>
      <c r="QM567" s="95"/>
      <c r="QN567" s="93">
        <f t="shared" si="562"/>
        <v>0</v>
      </c>
      <c r="QO567" s="93">
        <f t="shared" si="563"/>
        <v>0</v>
      </c>
      <c r="QP567" s="93">
        <f t="shared" si="564"/>
        <v>0</v>
      </c>
      <c r="QQ567" s="93">
        <f t="shared" si="565"/>
        <v>0</v>
      </c>
      <c r="QR567" s="93">
        <f t="shared" si="566"/>
        <v>0</v>
      </c>
      <c r="QS567" s="93">
        <f t="shared" si="567"/>
        <v>0</v>
      </c>
      <c r="QT567" s="93">
        <f t="shared" si="568"/>
        <v>272386.84000000003</v>
      </c>
      <c r="QU567" s="93">
        <f t="shared" si="569"/>
        <v>286437.38</v>
      </c>
      <c r="QV567" s="93">
        <f t="shared" si="570"/>
        <v>303485.90000000002</v>
      </c>
      <c r="QW567" s="93">
        <f t="shared" si="571"/>
        <v>59179.28</v>
      </c>
      <c r="QX567" s="93">
        <f t="shared" si="572"/>
        <v>53302.37</v>
      </c>
      <c r="QY567" s="93">
        <f t="shared" si="573"/>
        <v>50730.09</v>
      </c>
      <c r="QZ567" s="93">
        <f t="shared" si="574"/>
        <v>0</v>
      </c>
      <c r="RA567" s="93">
        <f t="shared" si="185"/>
        <v>0</v>
      </c>
      <c r="RB567" s="93">
        <f t="shared" si="185"/>
        <v>0</v>
      </c>
      <c r="RC567" s="93">
        <f t="shared" si="575"/>
        <v>0</v>
      </c>
      <c r="RD567" s="93">
        <f t="shared" si="186"/>
        <v>0</v>
      </c>
      <c r="RE567" s="93">
        <f t="shared" si="186"/>
        <v>0</v>
      </c>
      <c r="RF567" s="95"/>
      <c r="RG567" s="95"/>
      <c r="RH567" s="95"/>
      <c r="RI567" s="93">
        <f t="shared" si="576"/>
        <v>0</v>
      </c>
      <c r="RJ567" s="93">
        <f t="shared" si="577"/>
        <v>0</v>
      </c>
      <c r="RK567" s="93">
        <f t="shared" si="578"/>
        <v>0</v>
      </c>
      <c r="RL567" s="93">
        <f t="shared" si="579"/>
        <v>0</v>
      </c>
      <c r="RM567" s="93">
        <f t="shared" si="580"/>
        <v>0</v>
      </c>
      <c r="RN567" s="93">
        <f t="shared" si="581"/>
        <v>0</v>
      </c>
      <c r="RO567" s="93">
        <f t="shared" si="582"/>
        <v>272781.65999999997</v>
      </c>
      <c r="RP567" s="93">
        <f t="shared" si="583"/>
        <v>287652.82</v>
      </c>
      <c r="RQ567" s="93">
        <f t="shared" si="584"/>
        <v>305641.94</v>
      </c>
      <c r="RR567" s="93">
        <f t="shared" si="585"/>
        <v>43708.32</v>
      </c>
      <c r="RS567" s="93">
        <f t="shared" si="586"/>
        <v>39568.14</v>
      </c>
      <c r="RT567" s="93">
        <f t="shared" si="587"/>
        <v>37593.53</v>
      </c>
      <c r="RU567" s="93">
        <f t="shared" si="588"/>
        <v>0</v>
      </c>
      <c r="RV567" s="93">
        <f t="shared" si="187"/>
        <v>0</v>
      </c>
      <c r="RW567" s="93">
        <f t="shared" si="187"/>
        <v>0</v>
      </c>
      <c r="RX567" s="93">
        <f t="shared" si="589"/>
        <v>0</v>
      </c>
      <c r="RY567" s="93">
        <f t="shared" si="188"/>
        <v>0</v>
      </c>
      <c r="RZ567" s="93">
        <f t="shared" si="188"/>
        <v>0</v>
      </c>
      <c r="SA567" s="95"/>
      <c r="SB567" s="95"/>
      <c r="SC567" s="95"/>
      <c r="SD567" s="93">
        <f t="shared" si="590"/>
        <v>0</v>
      </c>
      <c r="SE567" s="93">
        <f t="shared" si="591"/>
        <v>0</v>
      </c>
      <c r="SF567" s="93">
        <f t="shared" si="592"/>
        <v>0</v>
      </c>
      <c r="SG567" s="93">
        <f t="shared" si="593"/>
        <v>0</v>
      </c>
      <c r="SH567" s="93">
        <f t="shared" si="594"/>
        <v>0</v>
      </c>
      <c r="SI567" s="93">
        <f t="shared" si="595"/>
        <v>0</v>
      </c>
      <c r="SJ567" s="93">
        <f t="shared" si="596"/>
        <v>271375.19</v>
      </c>
      <c r="SK567" s="93">
        <f t="shared" si="597"/>
        <v>283323.28999999998</v>
      </c>
      <c r="SL567" s="93">
        <f t="shared" si="598"/>
        <v>297998.75</v>
      </c>
      <c r="SM567" s="93">
        <f t="shared" si="599"/>
        <v>54664.800000000003</v>
      </c>
      <c r="SN567" s="93">
        <f t="shared" si="600"/>
        <v>48960.89</v>
      </c>
      <c r="SO567" s="93">
        <f t="shared" si="601"/>
        <v>46919.23</v>
      </c>
      <c r="SP567" s="93">
        <f t="shared" si="602"/>
        <v>0</v>
      </c>
      <c r="SQ567" s="93">
        <f t="shared" si="189"/>
        <v>0</v>
      </c>
      <c r="SR567" s="93">
        <f t="shared" si="189"/>
        <v>0</v>
      </c>
      <c r="SS567" s="93">
        <f t="shared" si="603"/>
        <v>0</v>
      </c>
      <c r="ST567" s="93">
        <f t="shared" si="190"/>
        <v>0</v>
      </c>
      <c r="SU567" s="93">
        <f t="shared" si="190"/>
        <v>0</v>
      </c>
      <c r="SV567" s="95"/>
      <c r="SW567" s="95"/>
      <c r="SX567" s="95"/>
      <c r="SY567" s="93">
        <f t="shared" si="605"/>
        <v>0</v>
      </c>
      <c r="SZ567" s="93">
        <f t="shared" si="606"/>
        <v>0</v>
      </c>
      <c r="TA567" s="93">
        <f t="shared" si="607"/>
        <v>0</v>
      </c>
      <c r="TB567" s="93">
        <f t="shared" si="608"/>
        <v>0</v>
      </c>
      <c r="TC567" s="93">
        <f t="shared" si="609"/>
        <v>0</v>
      </c>
      <c r="TD567" s="93">
        <f t="shared" si="610"/>
        <v>0</v>
      </c>
      <c r="TE567" s="93">
        <f t="shared" si="611"/>
        <v>273225.73</v>
      </c>
      <c r="TF567" s="93">
        <f t="shared" si="612"/>
        <v>289015.34000000003</v>
      </c>
      <c r="TG567" s="93">
        <f t="shared" si="613"/>
        <v>308061.48</v>
      </c>
      <c r="TH567" s="93">
        <f t="shared" si="614"/>
        <v>57397.09</v>
      </c>
      <c r="TI567" s="93">
        <f t="shared" si="615"/>
        <v>51776.83</v>
      </c>
      <c r="TJ567" s="93">
        <f t="shared" si="616"/>
        <v>50086.16</v>
      </c>
      <c r="TK567" s="93">
        <f t="shared" si="617"/>
        <v>0</v>
      </c>
      <c r="TL567" s="93">
        <f t="shared" si="191"/>
        <v>0</v>
      </c>
      <c r="TM567" s="93">
        <f t="shared" si="191"/>
        <v>0</v>
      </c>
      <c r="TN567" s="93">
        <f t="shared" si="618"/>
        <v>0</v>
      </c>
      <c r="TO567" s="93">
        <f t="shared" si="192"/>
        <v>0</v>
      </c>
      <c r="TP567" s="93">
        <f t="shared" si="192"/>
        <v>0</v>
      </c>
      <c r="TQ567" s="95"/>
      <c r="TR567" s="95"/>
      <c r="TS567" s="95"/>
      <c r="TT567" s="93">
        <f t="shared" si="619"/>
        <v>0</v>
      </c>
      <c r="TU567" s="93">
        <f t="shared" si="620"/>
        <v>0</v>
      </c>
      <c r="TV567" s="93">
        <f t="shared" si="621"/>
        <v>0</v>
      </c>
      <c r="TW567" s="93">
        <f t="shared" si="622"/>
        <v>0</v>
      </c>
      <c r="TX567" s="93">
        <f t="shared" si="623"/>
        <v>0</v>
      </c>
      <c r="TY567" s="93">
        <f t="shared" si="624"/>
        <v>0</v>
      </c>
      <c r="TZ567" s="93">
        <f t="shared" si="625"/>
        <v>272783.03999999998</v>
      </c>
      <c r="UA567" s="93">
        <f t="shared" si="626"/>
        <v>287656.28999999998</v>
      </c>
      <c r="UB567" s="93">
        <f t="shared" si="627"/>
        <v>305651.84999999998</v>
      </c>
      <c r="UC567" s="93">
        <f t="shared" si="628"/>
        <v>60708.75</v>
      </c>
      <c r="UD567" s="93">
        <f t="shared" si="629"/>
        <v>54502.16</v>
      </c>
      <c r="UE567" s="93">
        <f t="shared" si="630"/>
        <v>52184.46</v>
      </c>
      <c r="UF567" s="93">
        <f t="shared" si="631"/>
        <v>0</v>
      </c>
      <c r="UG567" s="93">
        <f t="shared" si="193"/>
        <v>0</v>
      </c>
      <c r="UH567" s="93">
        <f t="shared" si="193"/>
        <v>0</v>
      </c>
      <c r="UI567" s="93">
        <f t="shared" si="632"/>
        <v>0</v>
      </c>
      <c r="UJ567" s="93">
        <f t="shared" si="194"/>
        <v>0</v>
      </c>
      <c r="UK567" s="93">
        <f t="shared" si="194"/>
        <v>0</v>
      </c>
      <c r="UL567" s="95"/>
      <c r="UM567" s="95"/>
      <c r="UN567" s="95"/>
      <c r="UO567" s="93">
        <f t="shared" si="633"/>
        <v>0</v>
      </c>
      <c r="UP567" s="93">
        <f t="shared" si="634"/>
        <v>0</v>
      </c>
      <c r="UQ567" s="93">
        <f t="shared" si="635"/>
        <v>0</v>
      </c>
      <c r="UR567" s="93">
        <f t="shared" si="636"/>
        <v>0</v>
      </c>
      <c r="US567" s="93">
        <f t="shared" si="637"/>
        <v>0</v>
      </c>
      <c r="UT567" s="93">
        <f t="shared" si="638"/>
        <v>0</v>
      </c>
      <c r="UU567" s="93">
        <f t="shared" si="639"/>
        <v>273133.61</v>
      </c>
      <c r="UV567" s="93">
        <f t="shared" si="640"/>
        <v>288730.40999999997</v>
      </c>
      <c r="UW567" s="93">
        <f t="shared" si="641"/>
        <v>307567.14</v>
      </c>
      <c r="UX567" s="93">
        <f t="shared" si="642"/>
        <v>60651.83</v>
      </c>
      <c r="UY567" s="93">
        <f t="shared" si="643"/>
        <v>55025.440000000002</v>
      </c>
      <c r="UZ567" s="93">
        <f t="shared" si="644"/>
        <v>52191.29</v>
      </c>
      <c r="VA567" s="93">
        <f t="shared" si="645"/>
        <v>0</v>
      </c>
      <c r="VB567" s="93">
        <f t="shared" si="195"/>
        <v>0</v>
      </c>
      <c r="VC567" s="93">
        <f t="shared" si="195"/>
        <v>0</v>
      </c>
      <c r="VD567" s="93">
        <f t="shared" si="646"/>
        <v>0</v>
      </c>
      <c r="VE567" s="93">
        <f t="shared" si="196"/>
        <v>0</v>
      </c>
      <c r="VF567" s="93">
        <f t="shared" si="196"/>
        <v>0</v>
      </c>
      <c r="VG567" s="95"/>
      <c r="VH567" s="95"/>
      <c r="VI567" s="95"/>
      <c r="VJ567" s="93">
        <f t="shared" si="648"/>
        <v>0</v>
      </c>
      <c r="VK567" s="93">
        <f t="shared" si="649"/>
        <v>0</v>
      </c>
      <c r="VL567" s="93">
        <f t="shared" si="650"/>
        <v>0</v>
      </c>
      <c r="VM567" s="93">
        <f t="shared" si="651"/>
        <v>0</v>
      </c>
      <c r="VN567" s="93">
        <f t="shared" si="652"/>
        <v>0</v>
      </c>
      <c r="VO567" s="93">
        <f t="shared" si="653"/>
        <v>0</v>
      </c>
      <c r="VP567" s="93">
        <f t="shared" si="654"/>
        <v>0</v>
      </c>
      <c r="VQ567" s="93">
        <f t="shared" si="655"/>
        <v>0</v>
      </c>
      <c r="VR567" s="93">
        <f t="shared" si="656"/>
        <v>0</v>
      </c>
      <c r="VS567" s="93">
        <f t="shared" si="657"/>
        <v>0</v>
      </c>
      <c r="VT567" s="93">
        <f t="shared" si="658"/>
        <v>0</v>
      </c>
      <c r="VU567" s="93">
        <f t="shared" si="659"/>
        <v>0</v>
      </c>
      <c r="VV567" s="93">
        <f t="shared" si="660"/>
        <v>0</v>
      </c>
      <c r="VW567" s="93">
        <f t="shared" si="198"/>
        <v>0</v>
      </c>
      <c r="VX567" s="93">
        <f t="shared" si="198"/>
        <v>0</v>
      </c>
      <c r="VY567" s="93">
        <f t="shared" si="661"/>
        <v>0</v>
      </c>
      <c r="VZ567" s="93">
        <f t="shared" si="199"/>
        <v>0</v>
      </c>
      <c r="WA567" s="93">
        <f t="shared" si="199"/>
        <v>0</v>
      </c>
      <c r="WB567" s="95"/>
      <c r="WC567" s="95"/>
      <c r="WD567" s="95"/>
      <c r="WE567" s="93">
        <f t="shared" si="662"/>
        <v>0</v>
      </c>
      <c r="WF567" s="93">
        <f t="shared" si="663"/>
        <v>0</v>
      </c>
      <c r="WG567" s="93">
        <f t="shared" si="664"/>
        <v>0</v>
      </c>
      <c r="WH567" s="93">
        <f t="shared" si="665"/>
        <v>0</v>
      </c>
      <c r="WI567" s="93">
        <f t="shared" si="666"/>
        <v>0</v>
      </c>
      <c r="WJ567" s="93">
        <f t="shared" si="667"/>
        <v>0</v>
      </c>
      <c r="WK567" s="93">
        <f t="shared" si="668"/>
        <v>272251.28000000003</v>
      </c>
      <c r="WL567" s="93">
        <f t="shared" si="669"/>
        <v>286025.8</v>
      </c>
      <c r="WM567" s="93">
        <f t="shared" si="670"/>
        <v>302755.39</v>
      </c>
      <c r="WN567" s="93">
        <f t="shared" si="671"/>
        <v>48514.76</v>
      </c>
      <c r="WO567" s="93">
        <f t="shared" si="672"/>
        <v>44117.08</v>
      </c>
      <c r="WP567" s="93">
        <f t="shared" si="673"/>
        <v>42732.12</v>
      </c>
      <c r="WQ567" s="93">
        <f t="shared" si="674"/>
        <v>0</v>
      </c>
      <c r="WR567" s="93">
        <f t="shared" si="200"/>
        <v>0</v>
      </c>
      <c r="WS567" s="93">
        <f t="shared" si="200"/>
        <v>0</v>
      </c>
      <c r="WT567" s="93">
        <f t="shared" si="675"/>
        <v>0</v>
      </c>
      <c r="WU567" s="93">
        <f t="shared" si="201"/>
        <v>0</v>
      </c>
      <c r="WV567" s="93">
        <f t="shared" si="201"/>
        <v>0</v>
      </c>
      <c r="WW567" s="95"/>
      <c r="WX567" s="95"/>
      <c r="WY567" s="95"/>
      <c r="WZ567" s="93">
        <f t="shared" si="676"/>
        <v>0</v>
      </c>
      <c r="XA567" s="93">
        <f t="shared" si="677"/>
        <v>0</v>
      </c>
      <c r="XB567" s="93">
        <f t="shared" si="678"/>
        <v>0</v>
      </c>
      <c r="XC567" s="93">
        <f t="shared" si="679"/>
        <v>0</v>
      </c>
      <c r="XD567" s="93">
        <f t="shared" si="680"/>
        <v>0</v>
      </c>
      <c r="XE567" s="93">
        <f t="shared" si="681"/>
        <v>0</v>
      </c>
      <c r="XF567" s="93">
        <f t="shared" si="682"/>
        <v>272354.46999999997</v>
      </c>
      <c r="XG567" s="93">
        <f t="shared" si="683"/>
        <v>286338.38</v>
      </c>
      <c r="XH567" s="93">
        <f t="shared" si="684"/>
        <v>303317.32</v>
      </c>
      <c r="XI567" s="93">
        <f t="shared" si="685"/>
        <v>47364.47</v>
      </c>
      <c r="XJ567" s="93">
        <f t="shared" si="686"/>
        <v>42986.81</v>
      </c>
      <c r="XK567" s="93">
        <f t="shared" si="687"/>
        <v>41250.04</v>
      </c>
      <c r="XL567" s="93">
        <f t="shared" si="688"/>
        <v>0</v>
      </c>
      <c r="XM567" s="93">
        <f t="shared" si="202"/>
        <v>0</v>
      </c>
      <c r="XN567" s="93">
        <f t="shared" si="202"/>
        <v>0</v>
      </c>
      <c r="XO567" s="93">
        <f t="shared" si="689"/>
        <v>0</v>
      </c>
      <c r="XP567" s="93">
        <f t="shared" si="203"/>
        <v>0</v>
      </c>
      <c r="XQ567" s="93">
        <f t="shared" si="203"/>
        <v>0</v>
      </c>
      <c r="XR567" s="95"/>
      <c r="XS567" s="95"/>
      <c r="XT567" s="95"/>
      <c r="XU567" s="93">
        <f t="shared" si="690"/>
        <v>0</v>
      </c>
      <c r="XV567" s="93">
        <f t="shared" si="691"/>
        <v>0</v>
      </c>
      <c r="XW567" s="93">
        <f t="shared" si="692"/>
        <v>0</v>
      </c>
      <c r="XX567" s="93">
        <f t="shared" si="693"/>
        <v>0</v>
      </c>
      <c r="XY567" s="93">
        <f t="shared" si="694"/>
        <v>0</v>
      </c>
      <c r="XZ567" s="93">
        <f t="shared" si="695"/>
        <v>0</v>
      </c>
      <c r="YA567" s="93">
        <f t="shared" si="696"/>
        <v>271951.57</v>
      </c>
      <c r="YB567" s="93">
        <f t="shared" si="697"/>
        <v>285094.09000000003</v>
      </c>
      <c r="YC567" s="93">
        <f t="shared" si="698"/>
        <v>301113.09000000003</v>
      </c>
      <c r="YD567" s="93">
        <f t="shared" si="699"/>
        <v>42735.11</v>
      </c>
      <c r="YE567" s="93">
        <f t="shared" si="700"/>
        <v>39127.14</v>
      </c>
      <c r="YF567" s="93">
        <f t="shared" si="701"/>
        <v>37525.660000000003</v>
      </c>
      <c r="YG567" s="93">
        <f t="shared" si="702"/>
        <v>0</v>
      </c>
      <c r="YH567" s="93">
        <f t="shared" si="204"/>
        <v>0</v>
      </c>
      <c r="YI567" s="93">
        <f t="shared" si="204"/>
        <v>0</v>
      </c>
      <c r="YJ567" s="93">
        <f t="shared" si="703"/>
        <v>0</v>
      </c>
      <c r="YK567" s="93">
        <f t="shared" si="205"/>
        <v>0</v>
      </c>
      <c r="YL567" s="93">
        <f t="shared" si="205"/>
        <v>0</v>
      </c>
      <c r="YM567" s="95"/>
      <c r="YN567" s="95"/>
      <c r="YO567" s="95"/>
      <c r="YP567" s="93">
        <f t="shared" si="704"/>
        <v>0</v>
      </c>
      <c r="YQ567" s="93">
        <f t="shared" si="705"/>
        <v>0</v>
      </c>
      <c r="YR567" s="93">
        <f t="shared" si="706"/>
        <v>0</v>
      </c>
      <c r="YS567" s="93">
        <f t="shared" si="707"/>
        <v>0</v>
      </c>
      <c r="YT567" s="93">
        <f t="shared" si="708"/>
        <v>0</v>
      </c>
      <c r="YU567" s="93">
        <f t="shared" si="709"/>
        <v>0</v>
      </c>
      <c r="YV567" s="93">
        <f t="shared" si="710"/>
        <v>271703.88</v>
      </c>
      <c r="YW567" s="93">
        <f t="shared" si="711"/>
        <v>284338.59999999998</v>
      </c>
      <c r="YX567" s="93">
        <f t="shared" si="712"/>
        <v>299760.61</v>
      </c>
      <c r="YY567" s="93">
        <f t="shared" si="713"/>
        <v>49701.15</v>
      </c>
      <c r="YZ567" s="93">
        <f t="shared" si="714"/>
        <v>45265.279999999999</v>
      </c>
      <c r="ZA567" s="93">
        <f t="shared" si="715"/>
        <v>43213.77</v>
      </c>
      <c r="ZB567" s="93">
        <f t="shared" si="716"/>
        <v>0</v>
      </c>
      <c r="ZC567" s="93">
        <f t="shared" si="206"/>
        <v>0</v>
      </c>
      <c r="ZD567" s="93">
        <f t="shared" si="206"/>
        <v>0</v>
      </c>
      <c r="ZE567" s="93">
        <f t="shared" si="717"/>
        <v>0</v>
      </c>
      <c r="ZF567" s="93">
        <f t="shared" si="207"/>
        <v>0</v>
      </c>
      <c r="ZG567" s="93">
        <f t="shared" si="207"/>
        <v>0</v>
      </c>
      <c r="ZH567" s="95"/>
      <c r="ZI567" s="95"/>
      <c r="ZJ567" s="95"/>
      <c r="ZK567" s="93">
        <f t="shared" si="718"/>
        <v>0</v>
      </c>
      <c r="ZL567" s="93">
        <f t="shared" si="719"/>
        <v>0</v>
      </c>
      <c r="ZM567" s="93">
        <f t="shared" si="720"/>
        <v>0</v>
      </c>
      <c r="ZN567" s="93">
        <f t="shared" si="721"/>
        <v>0</v>
      </c>
      <c r="ZO567" s="93">
        <f t="shared" si="722"/>
        <v>0</v>
      </c>
      <c r="ZP567" s="93">
        <f t="shared" si="723"/>
        <v>0</v>
      </c>
      <c r="ZQ567" s="93">
        <f t="shared" si="724"/>
        <v>271516.68</v>
      </c>
      <c r="ZR567" s="93">
        <f t="shared" si="725"/>
        <v>283761.65000000002</v>
      </c>
      <c r="ZS567" s="93">
        <f t="shared" si="726"/>
        <v>298738.40000000002</v>
      </c>
      <c r="ZT567" s="93">
        <f t="shared" si="727"/>
        <v>44256.14</v>
      </c>
      <c r="ZU567" s="93">
        <f t="shared" si="728"/>
        <v>39628.42</v>
      </c>
      <c r="ZV567" s="93">
        <f t="shared" si="729"/>
        <v>37764.300000000003</v>
      </c>
      <c r="ZW567" s="93">
        <f t="shared" si="730"/>
        <v>0</v>
      </c>
      <c r="ZX567" s="93">
        <f t="shared" si="208"/>
        <v>0</v>
      </c>
      <c r="ZY567" s="93">
        <f t="shared" si="208"/>
        <v>0</v>
      </c>
      <c r="ZZ567" s="93">
        <f t="shared" si="731"/>
        <v>0</v>
      </c>
      <c r="AAA567" s="93">
        <f t="shared" si="209"/>
        <v>0</v>
      </c>
      <c r="AAB567" s="93">
        <f t="shared" si="209"/>
        <v>0</v>
      </c>
      <c r="AAC567" s="95"/>
      <c r="AAD567" s="95"/>
      <c r="AAE567" s="95"/>
      <c r="AAF567" s="93">
        <f t="shared" si="732"/>
        <v>0</v>
      </c>
      <c r="AAG567" s="93">
        <f t="shared" si="733"/>
        <v>0</v>
      </c>
      <c r="AAH567" s="93">
        <f t="shared" si="734"/>
        <v>0</v>
      </c>
      <c r="AAI567" s="93">
        <f t="shared" si="735"/>
        <v>0</v>
      </c>
      <c r="AAJ567" s="93">
        <f t="shared" si="736"/>
        <v>0</v>
      </c>
      <c r="AAK567" s="93">
        <f t="shared" si="737"/>
        <v>0</v>
      </c>
      <c r="AAL567" s="93">
        <f t="shared" si="738"/>
        <v>273148.56</v>
      </c>
      <c r="AAM567" s="93">
        <f t="shared" si="739"/>
        <v>288772.26</v>
      </c>
      <c r="AAN567" s="93">
        <f t="shared" si="740"/>
        <v>307625.74</v>
      </c>
      <c r="AAO567" s="93">
        <f t="shared" si="741"/>
        <v>59844.05</v>
      </c>
      <c r="AAP567" s="93">
        <f t="shared" si="742"/>
        <v>53784.99</v>
      </c>
      <c r="AAQ567" s="93">
        <f t="shared" si="743"/>
        <v>51465.19</v>
      </c>
      <c r="AAR567" s="93">
        <f t="shared" si="744"/>
        <v>0</v>
      </c>
      <c r="AAS567" s="93">
        <f t="shared" si="210"/>
        <v>0</v>
      </c>
      <c r="AAT567" s="93">
        <f t="shared" si="210"/>
        <v>0</v>
      </c>
      <c r="AAU567" s="93">
        <f t="shared" si="745"/>
        <v>0</v>
      </c>
      <c r="AAV567" s="93">
        <f t="shared" si="211"/>
        <v>0</v>
      </c>
      <c r="AAW567" s="93">
        <f t="shared" si="211"/>
        <v>0</v>
      </c>
      <c r="AAX567" s="95"/>
      <c r="AAY567" s="95"/>
      <c r="AAZ567" s="95"/>
      <c r="ABA567" s="93">
        <f t="shared" si="746"/>
        <v>0</v>
      </c>
      <c r="ABB567" s="93">
        <f t="shared" si="747"/>
        <v>0</v>
      </c>
      <c r="ABC567" s="93">
        <f t="shared" si="748"/>
        <v>0</v>
      </c>
      <c r="ABD567" s="93">
        <f t="shared" si="749"/>
        <v>0</v>
      </c>
      <c r="ABE567" s="93">
        <f t="shared" si="750"/>
        <v>0</v>
      </c>
      <c r="ABF567" s="93">
        <f t="shared" si="751"/>
        <v>0</v>
      </c>
      <c r="ABG567" s="93">
        <f t="shared" si="752"/>
        <v>272098.03999999998</v>
      </c>
      <c r="ABH567" s="93">
        <f t="shared" si="753"/>
        <v>285546.31</v>
      </c>
      <c r="ABI567" s="93">
        <f t="shared" si="754"/>
        <v>301927.45</v>
      </c>
      <c r="ABJ567" s="93">
        <f t="shared" si="755"/>
        <v>37011.839999999997</v>
      </c>
      <c r="ABK567" s="93">
        <f t="shared" si="756"/>
        <v>33658.61</v>
      </c>
      <c r="ABL567" s="93">
        <f t="shared" si="757"/>
        <v>31929.46</v>
      </c>
      <c r="ABM567" s="93">
        <f t="shared" si="758"/>
        <v>0</v>
      </c>
      <c r="ABN567" s="93">
        <f t="shared" si="212"/>
        <v>0</v>
      </c>
      <c r="ABO567" s="93">
        <f t="shared" si="212"/>
        <v>0</v>
      </c>
      <c r="ABP567" s="93">
        <f t="shared" si="759"/>
        <v>0</v>
      </c>
      <c r="ABQ567" s="93">
        <f t="shared" si="213"/>
        <v>0</v>
      </c>
      <c r="ABR567" s="93">
        <f t="shared" si="213"/>
        <v>0</v>
      </c>
      <c r="ABS567" s="95">
        <v>15</v>
      </c>
      <c r="ABT567" s="95">
        <v>15</v>
      </c>
      <c r="ABU567" s="95">
        <v>15</v>
      </c>
      <c r="ABV567" s="93">
        <f t="shared" si="760"/>
        <v>4083405</v>
      </c>
      <c r="ABW567" s="93">
        <f t="shared" si="761"/>
        <v>4123350</v>
      </c>
      <c r="ABX567" s="93">
        <f t="shared" si="762"/>
        <v>4185240</v>
      </c>
      <c r="ABY567" s="93">
        <f t="shared" si="763"/>
        <v>1762290.45</v>
      </c>
      <c r="ABZ567" s="93">
        <f t="shared" si="764"/>
        <v>1794840.45</v>
      </c>
      <c r="ACA567" s="93">
        <f t="shared" si="765"/>
        <v>1833585.45</v>
      </c>
      <c r="ACB567" s="93">
        <f t="shared" si="766"/>
        <v>270777.76</v>
      </c>
      <c r="ACC567" s="93">
        <f t="shared" si="767"/>
        <v>281486.25</v>
      </c>
      <c r="ACD567" s="93">
        <f t="shared" si="768"/>
        <v>294758.93</v>
      </c>
      <c r="ACE567" s="93">
        <f t="shared" si="769"/>
        <v>44451.14</v>
      </c>
      <c r="ACF567" s="93">
        <f t="shared" si="770"/>
        <v>40152.36</v>
      </c>
      <c r="ACG567" s="93">
        <f t="shared" si="771"/>
        <v>38817.03</v>
      </c>
      <c r="ACH567" s="93">
        <f t="shared" si="772"/>
        <v>4061666.4</v>
      </c>
      <c r="ACI567" s="93">
        <f t="shared" si="214"/>
        <v>4222293.75</v>
      </c>
      <c r="ACJ567" s="93">
        <f t="shared" si="214"/>
        <v>4421383.95</v>
      </c>
      <c r="ACK567" s="93">
        <f t="shared" si="773"/>
        <v>666767.1</v>
      </c>
      <c r="ACL567" s="93">
        <f t="shared" si="215"/>
        <v>602285.4</v>
      </c>
      <c r="ACM567" s="93">
        <f t="shared" si="215"/>
        <v>582255.44999999995</v>
      </c>
      <c r="ACN567" s="95"/>
      <c r="ACO567" s="95"/>
      <c r="ACP567" s="95"/>
      <c r="ACQ567" s="93">
        <f t="shared" si="774"/>
        <v>0</v>
      </c>
      <c r="ACR567" s="93">
        <f t="shared" si="775"/>
        <v>0</v>
      </c>
      <c r="ACS567" s="93">
        <f t="shared" si="776"/>
        <v>0</v>
      </c>
      <c r="ACT567" s="93">
        <f t="shared" si="777"/>
        <v>0</v>
      </c>
      <c r="ACU567" s="93">
        <f t="shared" si="778"/>
        <v>0</v>
      </c>
      <c r="ACV567" s="93">
        <f t="shared" si="779"/>
        <v>0</v>
      </c>
      <c r="ACW567" s="93">
        <f t="shared" si="780"/>
        <v>271853.77</v>
      </c>
      <c r="ACX567" s="93">
        <f t="shared" si="781"/>
        <v>284800.15999999997</v>
      </c>
      <c r="ACY567" s="93">
        <f t="shared" si="782"/>
        <v>300596.28000000003</v>
      </c>
      <c r="ACZ567" s="93">
        <f t="shared" si="783"/>
        <v>48366.19</v>
      </c>
      <c r="ADA567" s="93">
        <f t="shared" si="784"/>
        <v>43851.22</v>
      </c>
      <c r="ADB567" s="93">
        <f t="shared" si="785"/>
        <v>42287.6</v>
      </c>
      <c r="ADC567" s="93">
        <f t="shared" si="786"/>
        <v>0</v>
      </c>
      <c r="ADD567" s="93">
        <f t="shared" si="216"/>
        <v>0</v>
      </c>
      <c r="ADE567" s="93">
        <f t="shared" si="216"/>
        <v>0</v>
      </c>
      <c r="ADF567" s="93">
        <f t="shared" si="787"/>
        <v>0</v>
      </c>
      <c r="ADG567" s="93">
        <f t="shared" si="217"/>
        <v>0</v>
      </c>
      <c r="ADH567" s="93">
        <f t="shared" si="217"/>
        <v>0</v>
      </c>
      <c r="ADI567" s="95"/>
      <c r="ADJ567" s="95"/>
      <c r="ADK567" s="95"/>
      <c r="ADL567" s="93">
        <f t="shared" si="788"/>
        <v>0</v>
      </c>
      <c r="ADM567" s="93">
        <f t="shared" si="789"/>
        <v>0</v>
      </c>
      <c r="ADN567" s="93">
        <f t="shared" si="790"/>
        <v>0</v>
      </c>
      <c r="ADO567" s="93">
        <f t="shared" si="791"/>
        <v>0</v>
      </c>
      <c r="ADP567" s="93">
        <f t="shared" si="792"/>
        <v>0</v>
      </c>
      <c r="ADQ567" s="93">
        <f t="shared" si="793"/>
        <v>0</v>
      </c>
      <c r="ADR567" s="93">
        <f t="shared" si="794"/>
        <v>272296.45</v>
      </c>
      <c r="ADS567" s="93">
        <f t="shared" si="795"/>
        <v>286160.73</v>
      </c>
      <c r="ADT567" s="93">
        <f t="shared" si="796"/>
        <v>303004.96999999997</v>
      </c>
      <c r="ADU567" s="93">
        <f t="shared" si="797"/>
        <v>41004</v>
      </c>
      <c r="ADV567" s="93">
        <f t="shared" si="798"/>
        <v>37133.17</v>
      </c>
      <c r="ADW567" s="93">
        <f t="shared" si="799"/>
        <v>35367.01</v>
      </c>
      <c r="ADX567" s="93">
        <f t="shared" si="800"/>
        <v>0</v>
      </c>
      <c r="ADY567" s="93">
        <f t="shared" si="218"/>
        <v>0</v>
      </c>
      <c r="ADZ567" s="93">
        <f t="shared" si="218"/>
        <v>0</v>
      </c>
      <c r="AEA567" s="93">
        <f t="shared" si="801"/>
        <v>0</v>
      </c>
      <c r="AEB567" s="93">
        <f t="shared" si="219"/>
        <v>0</v>
      </c>
      <c r="AEC567" s="93">
        <f t="shared" si="219"/>
        <v>0</v>
      </c>
      <c r="AED567" s="95"/>
      <c r="AEE567" s="95"/>
      <c r="AEF567" s="95"/>
      <c r="AEG567" s="93">
        <f t="shared" si="802"/>
        <v>0</v>
      </c>
      <c r="AEH567" s="93">
        <f t="shared" si="803"/>
        <v>0</v>
      </c>
      <c r="AEI567" s="93">
        <f t="shared" si="804"/>
        <v>0</v>
      </c>
      <c r="AEJ567" s="93">
        <f t="shared" si="805"/>
        <v>0</v>
      </c>
      <c r="AEK567" s="93">
        <f t="shared" si="806"/>
        <v>0</v>
      </c>
      <c r="AEL567" s="93">
        <f t="shared" si="807"/>
        <v>0</v>
      </c>
      <c r="AEM567" s="93">
        <f t="shared" si="808"/>
        <v>271857.62</v>
      </c>
      <c r="AEN567" s="93">
        <f t="shared" si="809"/>
        <v>284808.37</v>
      </c>
      <c r="AEO567" s="93">
        <f t="shared" si="810"/>
        <v>300622.05</v>
      </c>
      <c r="AEP567" s="93">
        <f t="shared" si="811"/>
        <v>52391.18</v>
      </c>
      <c r="AEQ567" s="93">
        <f t="shared" si="812"/>
        <v>47870.559999999998</v>
      </c>
      <c r="AER567" s="93">
        <f t="shared" si="813"/>
        <v>46218.98</v>
      </c>
      <c r="AES567" s="93">
        <f t="shared" si="814"/>
        <v>0</v>
      </c>
      <c r="AET567" s="93">
        <f t="shared" si="220"/>
        <v>0</v>
      </c>
      <c r="AEU567" s="93">
        <f t="shared" si="220"/>
        <v>0</v>
      </c>
      <c r="AEV567" s="93">
        <f t="shared" si="815"/>
        <v>0</v>
      </c>
      <c r="AEW567" s="93">
        <f t="shared" si="221"/>
        <v>0</v>
      </c>
      <c r="AEX567" s="93">
        <f t="shared" si="221"/>
        <v>0</v>
      </c>
      <c r="AEY567" s="95"/>
      <c r="AEZ567" s="95"/>
      <c r="AFA567" s="95"/>
      <c r="AFB567" s="93">
        <f t="shared" si="816"/>
        <v>0</v>
      </c>
      <c r="AFC567" s="93">
        <f t="shared" si="817"/>
        <v>0</v>
      </c>
      <c r="AFD567" s="93">
        <f t="shared" si="818"/>
        <v>0</v>
      </c>
      <c r="AFE567" s="93">
        <f t="shared" si="819"/>
        <v>0</v>
      </c>
      <c r="AFF567" s="93">
        <f t="shared" si="820"/>
        <v>0</v>
      </c>
      <c r="AFG567" s="93">
        <f t="shared" si="821"/>
        <v>0</v>
      </c>
      <c r="AFH567" s="93">
        <f t="shared" si="822"/>
        <v>272801.90999999997</v>
      </c>
      <c r="AFI567" s="93">
        <f t="shared" si="823"/>
        <v>287716.3</v>
      </c>
      <c r="AFJ567" s="93">
        <f t="shared" si="824"/>
        <v>305758.21999999997</v>
      </c>
      <c r="AFK567" s="93">
        <f t="shared" si="825"/>
        <v>53574.68</v>
      </c>
      <c r="AFL567" s="93">
        <f t="shared" si="826"/>
        <v>48431.07</v>
      </c>
      <c r="AFM567" s="93">
        <f t="shared" si="827"/>
        <v>46686.2</v>
      </c>
      <c r="AFN567" s="93">
        <f t="shared" si="828"/>
        <v>0</v>
      </c>
      <c r="AFO567" s="93">
        <f t="shared" si="222"/>
        <v>0</v>
      </c>
      <c r="AFP567" s="93">
        <f t="shared" si="222"/>
        <v>0</v>
      </c>
      <c r="AFQ567" s="93">
        <f t="shared" si="829"/>
        <v>0</v>
      </c>
      <c r="AFR567" s="93">
        <f t="shared" si="223"/>
        <v>0</v>
      </c>
      <c r="AFS567" s="93">
        <f t="shared" si="223"/>
        <v>0</v>
      </c>
      <c r="AFT567" s="95"/>
      <c r="AFU567" s="95"/>
      <c r="AFV567" s="95"/>
      <c r="AFW567" s="93">
        <f t="shared" si="830"/>
        <v>0</v>
      </c>
      <c r="AFX567" s="93">
        <f t="shared" si="831"/>
        <v>0</v>
      </c>
      <c r="AFY567" s="93">
        <f t="shared" si="832"/>
        <v>0</v>
      </c>
      <c r="AFZ567" s="93">
        <f t="shared" si="833"/>
        <v>0</v>
      </c>
      <c r="AGA567" s="93">
        <f t="shared" si="834"/>
        <v>0</v>
      </c>
      <c r="AGB567" s="93">
        <f t="shared" si="835"/>
        <v>0</v>
      </c>
      <c r="AGC567" s="93">
        <f t="shared" si="836"/>
        <v>271705.77</v>
      </c>
      <c r="AGD567" s="93">
        <f t="shared" si="837"/>
        <v>284348.03999999998</v>
      </c>
      <c r="AGE567" s="93">
        <f t="shared" si="838"/>
        <v>299776.77</v>
      </c>
      <c r="AGF567" s="93">
        <f t="shared" si="839"/>
        <v>56004.5</v>
      </c>
      <c r="AGG567" s="93">
        <f t="shared" si="840"/>
        <v>50387.56</v>
      </c>
      <c r="AGH567" s="93">
        <f t="shared" si="841"/>
        <v>48600.35</v>
      </c>
      <c r="AGI567" s="93">
        <f t="shared" si="842"/>
        <v>0</v>
      </c>
      <c r="AGJ567" s="93">
        <f t="shared" si="224"/>
        <v>0</v>
      </c>
      <c r="AGK567" s="93">
        <f t="shared" si="224"/>
        <v>0</v>
      </c>
      <c r="AGL567" s="93">
        <f t="shared" si="843"/>
        <v>0</v>
      </c>
      <c r="AGM567" s="93">
        <f t="shared" si="225"/>
        <v>0</v>
      </c>
      <c r="AGN567" s="93">
        <f t="shared" si="225"/>
        <v>0</v>
      </c>
      <c r="AGO567" s="95"/>
      <c r="AGP567" s="95"/>
      <c r="AGQ567" s="95"/>
      <c r="AGR567" s="93">
        <f t="shared" si="844"/>
        <v>0</v>
      </c>
      <c r="AGS567" s="93">
        <f t="shared" si="845"/>
        <v>0</v>
      </c>
      <c r="AGT567" s="93">
        <f t="shared" si="846"/>
        <v>0</v>
      </c>
      <c r="AGU567" s="93">
        <f t="shared" si="847"/>
        <v>0</v>
      </c>
      <c r="AGV567" s="93">
        <f t="shared" si="848"/>
        <v>0</v>
      </c>
      <c r="AGW567" s="93">
        <f t="shared" si="849"/>
        <v>0</v>
      </c>
      <c r="AGX567" s="93">
        <f t="shared" si="850"/>
        <v>271922.49</v>
      </c>
      <c r="AGY567" s="93">
        <f t="shared" si="851"/>
        <v>284984.92</v>
      </c>
      <c r="AGZ567" s="93">
        <f t="shared" si="852"/>
        <v>300901.05</v>
      </c>
      <c r="AHA567" s="93">
        <f t="shared" si="853"/>
        <v>83597.13</v>
      </c>
      <c r="AHB567" s="93">
        <f t="shared" si="854"/>
        <v>75064.2</v>
      </c>
      <c r="AHC567" s="93">
        <f t="shared" si="855"/>
        <v>72253.3</v>
      </c>
      <c r="AHD567" s="93">
        <f t="shared" si="856"/>
        <v>0</v>
      </c>
      <c r="AHE567" s="93">
        <f t="shared" si="226"/>
        <v>0</v>
      </c>
      <c r="AHF567" s="93">
        <f t="shared" si="226"/>
        <v>0</v>
      </c>
      <c r="AHG567" s="93">
        <f t="shared" si="857"/>
        <v>0</v>
      </c>
      <c r="AHH567" s="93">
        <f t="shared" si="227"/>
        <v>0</v>
      </c>
      <c r="AHI567" s="93">
        <f t="shared" si="227"/>
        <v>0</v>
      </c>
      <c r="AHJ567" s="95"/>
      <c r="AHK567" s="95"/>
      <c r="AHL567" s="95"/>
      <c r="AHM567" s="93">
        <f t="shared" si="858"/>
        <v>0</v>
      </c>
      <c r="AHN567" s="93">
        <f t="shared" si="859"/>
        <v>0</v>
      </c>
      <c r="AHO567" s="93">
        <f t="shared" si="860"/>
        <v>0</v>
      </c>
      <c r="AHP567" s="93">
        <f t="shared" si="861"/>
        <v>0</v>
      </c>
      <c r="AHQ567" s="93">
        <f t="shared" si="862"/>
        <v>0</v>
      </c>
      <c r="AHR567" s="93">
        <f t="shared" si="863"/>
        <v>0</v>
      </c>
      <c r="AHS567" s="93">
        <f t="shared" si="864"/>
        <v>272675.99</v>
      </c>
      <c r="AHT567" s="93">
        <f t="shared" si="865"/>
        <v>287324.90999999997</v>
      </c>
      <c r="AHU567" s="93">
        <f t="shared" si="866"/>
        <v>305064.39</v>
      </c>
      <c r="AHV567" s="93">
        <f t="shared" si="867"/>
        <v>51267.040000000001</v>
      </c>
      <c r="AHW567" s="93">
        <f t="shared" si="868"/>
        <v>46434.74</v>
      </c>
      <c r="AHX567" s="93">
        <f t="shared" si="869"/>
        <v>44540.35</v>
      </c>
      <c r="AHY567" s="93">
        <f t="shared" si="870"/>
        <v>0</v>
      </c>
      <c r="AHZ567" s="93">
        <f t="shared" si="228"/>
        <v>0</v>
      </c>
      <c r="AIA567" s="93">
        <f t="shared" si="228"/>
        <v>0</v>
      </c>
      <c r="AIB567" s="93">
        <f t="shared" si="871"/>
        <v>0</v>
      </c>
      <c r="AIC567" s="93">
        <f t="shared" si="229"/>
        <v>0</v>
      </c>
      <c r="AID567" s="93">
        <f t="shared" si="229"/>
        <v>0</v>
      </c>
      <c r="AIE567" s="95"/>
      <c r="AIF567" s="95"/>
      <c r="AIG567" s="95"/>
      <c r="AIH567" s="93">
        <f t="shared" si="873"/>
        <v>0</v>
      </c>
      <c r="AII567" s="93">
        <f t="shared" si="874"/>
        <v>0</v>
      </c>
      <c r="AIJ567" s="93">
        <f t="shared" si="875"/>
        <v>0</v>
      </c>
      <c r="AIK567" s="93">
        <f t="shared" si="876"/>
        <v>0</v>
      </c>
      <c r="AIL567" s="93">
        <f t="shared" si="877"/>
        <v>0</v>
      </c>
      <c r="AIM567" s="93">
        <f t="shared" si="878"/>
        <v>0</v>
      </c>
      <c r="AIN567" s="93">
        <f t="shared" si="879"/>
        <v>0</v>
      </c>
      <c r="AIO567" s="93">
        <f t="shared" si="880"/>
        <v>0</v>
      </c>
      <c r="AIP567" s="93">
        <f t="shared" si="881"/>
        <v>0</v>
      </c>
      <c r="AIQ567" s="93">
        <f t="shared" si="882"/>
        <v>0</v>
      </c>
      <c r="AIR567" s="93">
        <f t="shared" si="883"/>
        <v>0</v>
      </c>
      <c r="AIS567" s="93">
        <f t="shared" si="884"/>
        <v>0</v>
      </c>
      <c r="AIT567" s="93">
        <f t="shared" si="885"/>
        <v>0</v>
      </c>
      <c r="AIU567" s="93">
        <f t="shared" si="231"/>
        <v>0</v>
      </c>
      <c r="AIV567" s="93">
        <f t="shared" si="231"/>
        <v>0</v>
      </c>
      <c r="AIW567" s="93">
        <f t="shared" si="886"/>
        <v>0</v>
      </c>
      <c r="AIX567" s="93">
        <f t="shared" si="232"/>
        <v>0</v>
      </c>
      <c r="AIY567" s="93">
        <f t="shared" si="232"/>
        <v>0</v>
      </c>
      <c r="AIZ567" s="95"/>
      <c r="AJA567" s="95"/>
      <c r="AJB567" s="95"/>
      <c r="AJC567" s="93">
        <f t="shared" si="887"/>
        <v>0</v>
      </c>
      <c r="AJD567" s="93">
        <f t="shared" si="888"/>
        <v>0</v>
      </c>
      <c r="AJE567" s="93">
        <f t="shared" si="889"/>
        <v>0</v>
      </c>
      <c r="AJF567" s="93">
        <f t="shared" si="890"/>
        <v>0</v>
      </c>
      <c r="AJG567" s="93">
        <f t="shared" si="891"/>
        <v>0</v>
      </c>
      <c r="AJH567" s="93">
        <f t="shared" si="892"/>
        <v>0</v>
      </c>
      <c r="AJI567" s="93">
        <f t="shared" si="893"/>
        <v>271846.34999999998</v>
      </c>
      <c r="AJJ567" s="93">
        <f t="shared" si="894"/>
        <v>284770.88</v>
      </c>
      <c r="AJK567" s="93">
        <f t="shared" si="895"/>
        <v>300536.75</v>
      </c>
      <c r="AJL567" s="93">
        <f t="shared" si="896"/>
        <v>53197.85</v>
      </c>
      <c r="AJM567" s="93">
        <f t="shared" si="897"/>
        <v>47844.06</v>
      </c>
      <c r="AJN567" s="93">
        <f t="shared" si="898"/>
        <v>46200.78</v>
      </c>
      <c r="AJO567" s="93">
        <f t="shared" si="899"/>
        <v>0</v>
      </c>
      <c r="AJP567" s="93">
        <f t="shared" si="233"/>
        <v>0</v>
      </c>
      <c r="AJQ567" s="93">
        <f t="shared" si="233"/>
        <v>0</v>
      </c>
      <c r="AJR567" s="93">
        <f t="shared" si="900"/>
        <v>0</v>
      </c>
      <c r="AJS567" s="93">
        <f t="shared" si="234"/>
        <v>0</v>
      </c>
      <c r="AJT567" s="93">
        <f t="shared" si="234"/>
        <v>0</v>
      </c>
      <c r="AJU567" s="95"/>
      <c r="AJV567" s="95"/>
      <c r="AJW567" s="95"/>
      <c r="AJX567" s="93">
        <f t="shared" si="901"/>
        <v>0</v>
      </c>
      <c r="AJY567" s="93">
        <f t="shared" si="902"/>
        <v>0</v>
      </c>
      <c r="AJZ567" s="93">
        <f t="shared" si="903"/>
        <v>0</v>
      </c>
      <c r="AKA567" s="93">
        <f t="shared" si="904"/>
        <v>0</v>
      </c>
      <c r="AKB567" s="93">
        <f t="shared" si="905"/>
        <v>0</v>
      </c>
      <c r="AKC567" s="93">
        <f t="shared" si="906"/>
        <v>0</v>
      </c>
      <c r="AKD567" s="93">
        <f t="shared" si="907"/>
        <v>272402.19</v>
      </c>
      <c r="AKE567" s="93">
        <f t="shared" si="908"/>
        <v>286478.84999999998</v>
      </c>
      <c r="AKF567" s="93">
        <f t="shared" si="909"/>
        <v>303563.03999999998</v>
      </c>
      <c r="AKG567" s="93">
        <f t="shared" si="910"/>
        <v>51365.63</v>
      </c>
      <c r="AKH567" s="93">
        <f t="shared" si="911"/>
        <v>46563.15</v>
      </c>
      <c r="AKI567" s="93">
        <f t="shared" si="912"/>
        <v>44945.85</v>
      </c>
      <c r="AKJ567" s="93">
        <f t="shared" si="913"/>
        <v>0</v>
      </c>
      <c r="AKK567" s="93">
        <f t="shared" si="235"/>
        <v>0</v>
      </c>
      <c r="AKL567" s="93">
        <f t="shared" si="235"/>
        <v>0</v>
      </c>
      <c r="AKM567" s="93">
        <f t="shared" si="914"/>
        <v>0</v>
      </c>
      <c r="AKN567" s="93">
        <f t="shared" si="236"/>
        <v>0</v>
      </c>
      <c r="AKO567" s="93">
        <f t="shared" si="236"/>
        <v>0</v>
      </c>
      <c r="AKP567" s="95"/>
      <c r="AKQ567" s="95"/>
      <c r="AKR567" s="95"/>
      <c r="AKS567" s="93">
        <f t="shared" si="915"/>
        <v>0</v>
      </c>
      <c r="AKT567" s="93">
        <f t="shared" si="916"/>
        <v>0</v>
      </c>
      <c r="AKU567" s="93">
        <f t="shared" si="917"/>
        <v>0</v>
      </c>
      <c r="AKV567" s="93">
        <f t="shared" si="918"/>
        <v>0</v>
      </c>
      <c r="AKW567" s="93">
        <f t="shared" si="919"/>
        <v>0</v>
      </c>
      <c r="AKX567" s="93">
        <f t="shared" si="920"/>
        <v>0</v>
      </c>
      <c r="AKY567" s="93">
        <f t="shared" si="921"/>
        <v>272034.84000000003</v>
      </c>
      <c r="AKZ567" s="93">
        <f t="shared" si="922"/>
        <v>285348.25</v>
      </c>
      <c r="ALA567" s="93">
        <f t="shared" si="923"/>
        <v>301551.92</v>
      </c>
      <c r="ALB567" s="93">
        <f t="shared" si="924"/>
        <v>54272.63</v>
      </c>
      <c r="ALC567" s="93">
        <f t="shared" si="925"/>
        <v>49101.62</v>
      </c>
      <c r="ALD567" s="93">
        <f t="shared" si="926"/>
        <v>46807.54</v>
      </c>
      <c r="ALE567" s="93">
        <f t="shared" si="927"/>
        <v>0</v>
      </c>
      <c r="ALF567" s="93">
        <f t="shared" si="237"/>
        <v>0</v>
      </c>
      <c r="ALG567" s="93">
        <f t="shared" si="237"/>
        <v>0</v>
      </c>
      <c r="ALH567" s="93">
        <f t="shared" si="928"/>
        <v>0</v>
      </c>
      <c r="ALI567" s="93">
        <f t="shared" si="238"/>
        <v>0</v>
      </c>
      <c r="ALJ567" s="93">
        <f t="shared" si="238"/>
        <v>0</v>
      </c>
      <c r="ALK567" s="95"/>
      <c r="ALL567" s="95"/>
      <c r="ALM567" s="95"/>
      <c r="ALN567" s="93">
        <f t="shared" si="929"/>
        <v>0</v>
      </c>
      <c r="ALO567" s="93">
        <f t="shared" si="930"/>
        <v>0</v>
      </c>
      <c r="ALP567" s="93">
        <f t="shared" si="931"/>
        <v>0</v>
      </c>
      <c r="ALQ567" s="93">
        <f t="shared" si="932"/>
        <v>0</v>
      </c>
      <c r="ALR567" s="93">
        <f t="shared" si="933"/>
        <v>0</v>
      </c>
      <c r="ALS567" s="93">
        <f t="shared" si="934"/>
        <v>0</v>
      </c>
      <c r="ALT567" s="93">
        <f t="shared" si="935"/>
        <v>273001.01</v>
      </c>
      <c r="ALU567" s="93">
        <f t="shared" si="936"/>
        <v>288327.69</v>
      </c>
      <c r="ALV567" s="93">
        <f t="shared" si="937"/>
        <v>306836.09999999998</v>
      </c>
      <c r="ALW567" s="93">
        <f t="shared" si="938"/>
        <v>58707.03</v>
      </c>
      <c r="ALX567" s="93">
        <f t="shared" si="939"/>
        <v>52960.01</v>
      </c>
      <c r="ALY567" s="93">
        <f t="shared" si="940"/>
        <v>50417.48</v>
      </c>
      <c r="ALZ567" s="93">
        <f t="shared" si="941"/>
        <v>0</v>
      </c>
      <c r="AMA567" s="93">
        <f t="shared" si="239"/>
        <v>0</v>
      </c>
      <c r="AMB567" s="93">
        <f t="shared" si="239"/>
        <v>0</v>
      </c>
      <c r="AMC567" s="93">
        <f t="shared" si="942"/>
        <v>0</v>
      </c>
      <c r="AMD567" s="93">
        <f t="shared" si="240"/>
        <v>0</v>
      </c>
      <c r="AME567" s="93">
        <f t="shared" si="240"/>
        <v>0</v>
      </c>
      <c r="AMF567" s="95"/>
      <c r="AMG567" s="95"/>
      <c r="AMH567" s="95"/>
      <c r="AMI567" s="93">
        <f t="shared" si="943"/>
        <v>0</v>
      </c>
      <c r="AMJ567" s="93">
        <f t="shared" si="944"/>
        <v>0</v>
      </c>
      <c r="AMK567" s="93">
        <f t="shared" si="945"/>
        <v>0</v>
      </c>
      <c r="AML567" s="93">
        <f t="shared" si="946"/>
        <v>0</v>
      </c>
      <c r="AMM567" s="93">
        <f t="shared" si="947"/>
        <v>0</v>
      </c>
      <c r="AMN567" s="93">
        <f t="shared" si="948"/>
        <v>0</v>
      </c>
      <c r="AMO567" s="93">
        <f t="shared" si="949"/>
        <v>272821.98</v>
      </c>
      <c r="AMP567" s="93">
        <f t="shared" si="950"/>
        <v>287772.18</v>
      </c>
      <c r="AMQ567" s="93">
        <f t="shared" si="951"/>
        <v>305869.48</v>
      </c>
      <c r="AMR567" s="93">
        <f t="shared" si="952"/>
        <v>50109.38</v>
      </c>
      <c r="AMS567" s="93">
        <f t="shared" si="953"/>
        <v>45386.39</v>
      </c>
      <c r="AMT567" s="93">
        <f t="shared" si="954"/>
        <v>43324.05</v>
      </c>
      <c r="AMU567" s="93">
        <f t="shared" si="955"/>
        <v>0</v>
      </c>
      <c r="AMV567" s="93">
        <f t="shared" si="241"/>
        <v>0</v>
      </c>
      <c r="AMW567" s="93">
        <f t="shared" si="241"/>
        <v>0</v>
      </c>
      <c r="AMX567" s="93">
        <f t="shared" si="956"/>
        <v>0</v>
      </c>
      <c r="AMY567" s="93">
        <f t="shared" si="242"/>
        <v>0</v>
      </c>
      <c r="AMZ567" s="93">
        <f t="shared" si="242"/>
        <v>0</v>
      </c>
      <c r="ANA567" s="95"/>
      <c r="ANB567" s="95"/>
      <c r="ANC567" s="95"/>
      <c r="AND567" s="93">
        <f t="shared" si="957"/>
        <v>0</v>
      </c>
      <c r="ANE567" s="93">
        <f t="shared" si="958"/>
        <v>0</v>
      </c>
      <c r="ANF567" s="93">
        <f t="shared" si="959"/>
        <v>0</v>
      </c>
      <c r="ANG567" s="93">
        <f t="shared" si="960"/>
        <v>0</v>
      </c>
      <c r="ANH567" s="93">
        <f t="shared" si="961"/>
        <v>0</v>
      </c>
      <c r="ANI567" s="93">
        <f t="shared" si="962"/>
        <v>0</v>
      </c>
      <c r="ANJ567" s="93">
        <f t="shared" si="963"/>
        <v>275753.93</v>
      </c>
      <c r="ANK567" s="93">
        <f t="shared" si="964"/>
        <v>296789.49</v>
      </c>
      <c r="ANL567" s="93">
        <f t="shared" si="965"/>
        <v>321855.38</v>
      </c>
      <c r="ANM567" s="93">
        <f t="shared" si="966"/>
        <v>128850.11</v>
      </c>
      <c r="ANN567" s="93">
        <f t="shared" si="967"/>
        <v>116703.61</v>
      </c>
      <c r="ANO567" s="93">
        <f t="shared" si="968"/>
        <v>114641.85</v>
      </c>
      <c r="ANP567" s="93">
        <f t="shared" si="969"/>
        <v>0</v>
      </c>
      <c r="ANQ567" s="93">
        <f t="shared" si="243"/>
        <v>0</v>
      </c>
      <c r="ANR567" s="93">
        <f t="shared" si="243"/>
        <v>0</v>
      </c>
      <c r="ANS567" s="93">
        <f t="shared" si="970"/>
        <v>0</v>
      </c>
      <c r="ANT567" s="93">
        <f t="shared" si="244"/>
        <v>0</v>
      </c>
      <c r="ANU567" s="93">
        <f t="shared" si="244"/>
        <v>0</v>
      </c>
      <c r="ANV567" s="95"/>
      <c r="ANW567" s="95"/>
      <c r="ANX567" s="95"/>
      <c r="ANY567" s="93">
        <f t="shared" si="971"/>
        <v>0</v>
      </c>
      <c r="ANZ567" s="93">
        <f t="shared" si="972"/>
        <v>0</v>
      </c>
      <c r="AOA567" s="93">
        <f t="shared" si="973"/>
        <v>0</v>
      </c>
      <c r="AOB567" s="93">
        <f t="shared" si="974"/>
        <v>0</v>
      </c>
      <c r="AOC567" s="93">
        <f t="shared" si="975"/>
        <v>0</v>
      </c>
      <c r="AOD567" s="93">
        <f t="shared" si="976"/>
        <v>0</v>
      </c>
      <c r="AOE567" s="93">
        <f t="shared" si="977"/>
        <v>273491.77</v>
      </c>
      <c r="AOF567" s="93">
        <f t="shared" si="978"/>
        <v>289831.53999999998</v>
      </c>
      <c r="AOG567" s="93">
        <f t="shared" si="979"/>
        <v>309516.55</v>
      </c>
      <c r="AOH567" s="93">
        <f t="shared" si="980"/>
        <v>51493.42</v>
      </c>
      <c r="AOI567" s="93">
        <f t="shared" si="981"/>
        <v>46529.05</v>
      </c>
      <c r="AOJ567" s="93">
        <f t="shared" si="982"/>
        <v>44472.06</v>
      </c>
      <c r="AOK567" s="93">
        <f t="shared" si="983"/>
        <v>0</v>
      </c>
      <c r="AOL567" s="93">
        <f t="shared" si="245"/>
        <v>0</v>
      </c>
      <c r="AOM567" s="93">
        <f t="shared" si="245"/>
        <v>0</v>
      </c>
      <c r="AON567" s="93">
        <f t="shared" si="984"/>
        <v>0</v>
      </c>
      <c r="AOO567" s="93">
        <f t="shared" si="246"/>
        <v>0</v>
      </c>
      <c r="AOP567" s="93">
        <f t="shared" si="246"/>
        <v>0</v>
      </c>
      <c r="AOQ567" s="95"/>
      <c r="AOR567" s="95"/>
      <c r="AOS567" s="95"/>
      <c r="AOT567" s="93">
        <f t="shared" si="985"/>
        <v>0</v>
      </c>
      <c r="AOU567" s="93">
        <f t="shared" si="986"/>
        <v>0</v>
      </c>
      <c r="AOV567" s="93">
        <f t="shared" si="987"/>
        <v>0</v>
      </c>
      <c r="AOW567" s="93">
        <f t="shared" si="988"/>
        <v>0</v>
      </c>
      <c r="AOX567" s="93">
        <f t="shared" si="989"/>
        <v>0</v>
      </c>
      <c r="AOY567" s="93">
        <f t="shared" si="990"/>
        <v>0</v>
      </c>
      <c r="AOZ567" s="93">
        <f t="shared" si="991"/>
        <v>272667.90999999997</v>
      </c>
      <c r="APA567" s="93">
        <f t="shared" si="992"/>
        <v>287299.8</v>
      </c>
      <c r="APB567" s="93">
        <f t="shared" si="993"/>
        <v>305018.62</v>
      </c>
      <c r="APC567" s="93">
        <f t="shared" si="994"/>
        <v>57582.95</v>
      </c>
      <c r="APD567" s="93">
        <f t="shared" si="995"/>
        <v>51831.74</v>
      </c>
      <c r="APE567" s="93">
        <f t="shared" si="996"/>
        <v>49110.3</v>
      </c>
      <c r="APF567" s="93">
        <f t="shared" si="997"/>
        <v>0</v>
      </c>
      <c r="APG567" s="93">
        <f t="shared" si="247"/>
        <v>0</v>
      </c>
      <c r="APH567" s="93">
        <f t="shared" si="247"/>
        <v>0</v>
      </c>
      <c r="API567" s="93">
        <f t="shared" si="998"/>
        <v>0</v>
      </c>
      <c r="APJ567" s="93">
        <f t="shared" si="248"/>
        <v>0</v>
      </c>
      <c r="APK567" s="93">
        <f t="shared" si="248"/>
        <v>0</v>
      </c>
      <c r="APL567" s="95"/>
      <c r="APM567" s="95"/>
      <c r="APN567" s="95"/>
      <c r="APO567" s="93">
        <f t="shared" si="999"/>
        <v>0</v>
      </c>
      <c r="APP567" s="93">
        <f t="shared" si="1000"/>
        <v>0</v>
      </c>
      <c r="APQ567" s="93">
        <f t="shared" si="1001"/>
        <v>0</v>
      </c>
      <c r="APR567" s="93">
        <f t="shared" si="1002"/>
        <v>0</v>
      </c>
      <c r="APS567" s="93">
        <f t="shared" si="1003"/>
        <v>0</v>
      </c>
      <c r="APT567" s="93">
        <f t="shared" si="1004"/>
        <v>0</v>
      </c>
      <c r="APU567" s="93">
        <f t="shared" si="1005"/>
        <v>271993.98</v>
      </c>
      <c r="APV567" s="93">
        <f t="shared" si="1006"/>
        <v>285229.7</v>
      </c>
      <c r="APW567" s="93">
        <f t="shared" si="1007"/>
        <v>301344.89</v>
      </c>
      <c r="APX567" s="93">
        <f t="shared" si="1008"/>
        <v>51609.03</v>
      </c>
      <c r="APY567" s="93">
        <f t="shared" si="1009"/>
        <v>46693.75</v>
      </c>
      <c r="APZ567" s="93">
        <f t="shared" si="1010"/>
        <v>44642.05</v>
      </c>
      <c r="AQA567" s="93">
        <f t="shared" si="1011"/>
        <v>0</v>
      </c>
      <c r="AQB567" s="93">
        <f t="shared" si="249"/>
        <v>0</v>
      </c>
      <c r="AQC567" s="93">
        <f t="shared" si="249"/>
        <v>0</v>
      </c>
      <c r="AQD567" s="93">
        <f t="shared" si="1012"/>
        <v>0</v>
      </c>
      <c r="AQE567" s="93">
        <f t="shared" si="250"/>
        <v>0</v>
      </c>
      <c r="AQF567" s="93">
        <f t="shared" si="250"/>
        <v>0</v>
      </c>
      <c r="AQG567" s="95"/>
      <c r="AQH567" s="95"/>
      <c r="AQI567" s="95"/>
      <c r="AQJ567" s="93">
        <f t="shared" si="1013"/>
        <v>0</v>
      </c>
      <c r="AQK567" s="93">
        <f t="shared" si="1014"/>
        <v>0</v>
      </c>
      <c r="AQL567" s="93">
        <f t="shared" si="1015"/>
        <v>0</v>
      </c>
      <c r="AQM567" s="93">
        <f t="shared" si="1016"/>
        <v>0</v>
      </c>
      <c r="AQN567" s="93">
        <f t="shared" si="1017"/>
        <v>0</v>
      </c>
      <c r="AQO567" s="93">
        <f t="shared" si="1018"/>
        <v>0</v>
      </c>
      <c r="AQP567" s="93">
        <f t="shared" si="1019"/>
        <v>273274.21999999997</v>
      </c>
      <c r="AQQ567" s="93">
        <f t="shared" si="1020"/>
        <v>289164.78999999998</v>
      </c>
      <c r="AQR567" s="93">
        <f t="shared" si="1021"/>
        <v>308340.15000000002</v>
      </c>
      <c r="AQS567" s="93">
        <f t="shared" si="1022"/>
        <v>48065.279999999999</v>
      </c>
      <c r="AQT567" s="93">
        <f t="shared" si="1023"/>
        <v>44025.11</v>
      </c>
      <c r="AQU567" s="93">
        <f t="shared" si="1024"/>
        <v>42473.37</v>
      </c>
      <c r="AQV567" s="93">
        <f t="shared" si="1025"/>
        <v>0</v>
      </c>
      <c r="AQW567" s="93">
        <f t="shared" si="251"/>
        <v>0</v>
      </c>
      <c r="AQX567" s="93">
        <f t="shared" si="251"/>
        <v>0</v>
      </c>
      <c r="AQY567" s="93">
        <f t="shared" si="1026"/>
        <v>0</v>
      </c>
      <c r="AQZ567" s="93">
        <f t="shared" si="252"/>
        <v>0</v>
      </c>
      <c r="ARA567" s="93">
        <f t="shared" si="252"/>
        <v>0</v>
      </c>
      <c r="ARB567" s="95"/>
      <c r="ARC567" s="95"/>
      <c r="ARD567" s="95"/>
      <c r="ARE567" s="93">
        <f t="shared" si="1027"/>
        <v>0</v>
      </c>
      <c r="ARF567" s="93">
        <f t="shared" si="1028"/>
        <v>0</v>
      </c>
      <c r="ARG567" s="93">
        <f t="shared" si="1029"/>
        <v>0</v>
      </c>
      <c r="ARH567" s="93">
        <f t="shared" si="1030"/>
        <v>0</v>
      </c>
      <c r="ARI567" s="93">
        <f t="shared" si="1031"/>
        <v>0</v>
      </c>
      <c r="ARJ567" s="93">
        <f t="shared" si="1032"/>
        <v>0</v>
      </c>
      <c r="ARK567" s="93">
        <f t="shared" si="1033"/>
        <v>271668.19</v>
      </c>
      <c r="ARL567" s="93">
        <f t="shared" si="1034"/>
        <v>284214.2</v>
      </c>
      <c r="ARM567" s="93">
        <f t="shared" si="1035"/>
        <v>299545.40000000002</v>
      </c>
      <c r="ARN567" s="93">
        <f t="shared" si="1036"/>
        <v>47033.57</v>
      </c>
      <c r="ARO567" s="93">
        <f t="shared" si="1037"/>
        <v>42602</v>
      </c>
      <c r="ARP567" s="93">
        <f t="shared" si="1038"/>
        <v>40572.720000000001</v>
      </c>
      <c r="ARQ567" s="93">
        <f t="shared" si="1039"/>
        <v>0</v>
      </c>
      <c r="ARR567" s="93">
        <f t="shared" si="253"/>
        <v>0</v>
      </c>
      <c r="ARS567" s="93">
        <f t="shared" si="253"/>
        <v>0</v>
      </c>
      <c r="ART567" s="93">
        <f t="shared" si="1040"/>
        <v>0</v>
      </c>
      <c r="ARU567" s="93">
        <f t="shared" si="254"/>
        <v>0</v>
      </c>
      <c r="ARV567" s="93">
        <f t="shared" si="254"/>
        <v>0</v>
      </c>
      <c r="ARW567" s="95"/>
      <c r="ARX567" s="95"/>
      <c r="ARY567" s="95"/>
      <c r="ARZ567" s="93">
        <f t="shared" si="1041"/>
        <v>0</v>
      </c>
      <c r="ASA567" s="93">
        <f t="shared" si="1042"/>
        <v>0</v>
      </c>
      <c r="ASB567" s="93">
        <f t="shared" si="1043"/>
        <v>0</v>
      </c>
      <c r="ASC567" s="93">
        <f t="shared" si="1044"/>
        <v>0</v>
      </c>
      <c r="ASD567" s="93">
        <f t="shared" si="1045"/>
        <v>0</v>
      </c>
      <c r="ASE567" s="93">
        <f t="shared" si="1046"/>
        <v>0</v>
      </c>
      <c r="ASF567" s="93">
        <f t="shared" si="1047"/>
        <v>272049.02</v>
      </c>
      <c r="ASG567" s="93">
        <f t="shared" si="1048"/>
        <v>285398.09000000003</v>
      </c>
      <c r="ASH567" s="93">
        <f t="shared" si="1049"/>
        <v>301643.40000000002</v>
      </c>
      <c r="ASI567" s="93">
        <f t="shared" si="1050"/>
        <v>53512.66</v>
      </c>
      <c r="ASJ567" s="93">
        <f t="shared" si="1051"/>
        <v>48230.73</v>
      </c>
      <c r="ASK567" s="93">
        <f t="shared" si="1052"/>
        <v>45569.99</v>
      </c>
      <c r="ASL567" s="93">
        <f t="shared" si="1053"/>
        <v>0</v>
      </c>
      <c r="ASM567" s="93">
        <f t="shared" si="255"/>
        <v>0</v>
      </c>
      <c r="ASN567" s="93">
        <f t="shared" si="255"/>
        <v>0</v>
      </c>
      <c r="ASO567" s="93">
        <f t="shared" si="1054"/>
        <v>0</v>
      </c>
      <c r="ASP567" s="93">
        <f t="shared" si="256"/>
        <v>0</v>
      </c>
      <c r="ASQ567" s="93">
        <f t="shared" si="256"/>
        <v>0</v>
      </c>
      <c r="ASR567" s="95"/>
      <c r="ASS567" s="95"/>
      <c r="AST567" s="95"/>
      <c r="ASU567" s="93">
        <f t="shared" si="1055"/>
        <v>0</v>
      </c>
      <c r="ASV567" s="93">
        <f t="shared" si="1056"/>
        <v>0</v>
      </c>
      <c r="ASW567" s="93">
        <f t="shared" si="1057"/>
        <v>0</v>
      </c>
      <c r="ASX567" s="93">
        <f t="shared" si="1058"/>
        <v>0</v>
      </c>
      <c r="ASY567" s="93">
        <f t="shared" si="1059"/>
        <v>0</v>
      </c>
      <c r="ASZ567" s="93">
        <f t="shared" si="1060"/>
        <v>0</v>
      </c>
      <c r="ATA567" s="93">
        <f t="shared" si="1061"/>
        <v>272337.84000000003</v>
      </c>
      <c r="ATB567" s="93">
        <f t="shared" si="1062"/>
        <v>286287.46999999997</v>
      </c>
      <c r="ATC567" s="93">
        <f t="shared" si="1063"/>
        <v>303233.01</v>
      </c>
      <c r="ATD567" s="93">
        <f t="shared" si="1064"/>
        <v>45281.95</v>
      </c>
      <c r="ATE567" s="93">
        <f t="shared" si="1065"/>
        <v>41345.410000000003</v>
      </c>
      <c r="ATF567" s="93">
        <f t="shared" si="1066"/>
        <v>39450.53</v>
      </c>
      <c r="ATG567" s="93">
        <f t="shared" si="1067"/>
        <v>0</v>
      </c>
      <c r="ATH567" s="93">
        <f t="shared" si="257"/>
        <v>0</v>
      </c>
      <c r="ATI567" s="93">
        <f t="shared" si="257"/>
        <v>0</v>
      </c>
      <c r="ATJ567" s="93">
        <f t="shared" si="1068"/>
        <v>0</v>
      </c>
      <c r="ATK567" s="93">
        <f t="shared" si="258"/>
        <v>0</v>
      </c>
      <c r="ATL567" s="93">
        <f t="shared" si="258"/>
        <v>0</v>
      </c>
      <c r="ATM567" s="95"/>
      <c r="ATN567" s="95"/>
      <c r="ATO567" s="95"/>
      <c r="ATP567" s="93">
        <f t="shared" si="1069"/>
        <v>0</v>
      </c>
      <c r="ATQ567" s="93">
        <f t="shared" si="1070"/>
        <v>0</v>
      </c>
      <c r="ATR567" s="93">
        <f t="shared" si="1071"/>
        <v>0</v>
      </c>
      <c r="ATS567" s="93">
        <f t="shared" si="1072"/>
        <v>0</v>
      </c>
      <c r="ATT567" s="93">
        <f t="shared" si="1073"/>
        <v>0</v>
      </c>
      <c r="ATU567" s="93">
        <f t="shared" si="1074"/>
        <v>0</v>
      </c>
      <c r="ATV567" s="93">
        <f t="shared" si="1075"/>
        <v>272245.95</v>
      </c>
      <c r="ATW567" s="93">
        <f t="shared" si="1076"/>
        <v>286003.51</v>
      </c>
      <c r="ATX567" s="93">
        <f t="shared" si="1077"/>
        <v>302722.34000000003</v>
      </c>
      <c r="ATY567" s="93">
        <f t="shared" si="1078"/>
        <v>51338.41</v>
      </c>
      <c r="ATZ567" s="93">
        <f t="shared" si="1079"/>
        <v>46198.95</v>
      </c>
      <c r="AUA567" s="93">
        <f t="shared" si="1080"/>
        <v>43668.83</v>
      </c>
      <c r="AUB567" s="93">
        <f t="shared" si="1081"/>
        <v>0</v>
      </c>
      <c r="AUC567" s="93">
        <f t="shared" si="259"/>
        <v>0</v>
      </c>
      <c r="AUD567" s="93">
        <f t="shared" si="259"/>
        <v>0</v>
      </c>
      <c r="AUE567" s="93">
        <f t="shared" si="1082"/>
        <v>0</v>
      </c>
      <c r="AUF567" s="93">
        <f t="shared" si="260"/>
        <v>0</v>
      </c>
      <c r="AUG567" s="93">
        <f t="shared" si="260"/>
        <v>0</v>
      </c>
      <c r="AUH567" s="95"/>
      <c r="AUI567" s="95"/>
      <c r="AUJ567" s="95"/>
      <c r="AUK567" s="93">
        <f t="shared" si="1083"/>
        <v>0</v>
      </c>
      <c r="AUL567" s="93">
        <f t="shared" si="1084"/>
        <v>0</v>
      </c>
      <c r="AUM567" s="93">
        <f t="shared" si="1085"/>
        <v>0</v>
      </c>
      <c r="AUN567" s="93">
        <f t="shared" si="1086"/>
        <v>0</v>
      </c>
      <c r="AUO567" s="93">
        <f t="shared" si="1087"/>
        <v>0</v>
      </c>
      <c r="AUP567" s="93">
        <f t="shared" si="1088"/>
        <v>0</v>
      </c>
      <c r="AUQ567" s="93">
        <f t="shared" si="1089"/>
        <v>272173.65999999997</v>
      </c>
      <c r="AUR567" s="93">
        <f t="shared" si="1090"/>
        <v>285808.09000000003</v>
      </c>
      <c r="AUS567" s="93">
        <f t="shared" si="1091"/>
        <v>302383.92</v>
      </c>
      <c r="AUT567" s="93">
        <f t="shared" si="1092"/>
        <v>51631.22</v>
      </c>
      <c r="AUU567" s="93">
        <f t="shared" si="1093"/>
        <v>46660.58</v>
      </c>
      <c r="AUV567" s="93">
        <f t="shared" si="1094"/>
        <v>44532.61</v>
      </c>
      <c r="AUW567" s="93">
        <f t="shared" si="1095"/>
        <v>0</v>
      </c>
      <c r="AUX567" s="93">
        <f t="shared" si="261"/>
        <v>0</v>
      </c>
      <c r="AUY567" s="93">
        <f t="shared" si="261"/>
        <v>0</v>
      </c>
      <c r="AUZ567" s="93">
        <f t="shared" si="1096"/>
        <v>0</v>
      </c>
      <c r="AVA567" s="93">
        <f t="shared" si="262"/>
        <v>0</v>
      </c>
      <c r="AVB567" s="93">
        <f t="shared" si="262"/>
        <v>0</v>
      </c>
      <c r="AVC567" s="127">
        <f t="shared" si="1097"/>
        <v>15</v>
      </c>
      <c r="AVD567" s="127">
        <f t="shared" si="263"/>
        <v>15</v>
      </c>
      <c r="AVE567" s="127">
        <f t="shared" si="263"/>
        <v>15</v>
      </c>
      <c r="AVF567" s="93">
        <f t="shared" si="263"/>
        <v>4083405</v>
      </c>
      <c r="AVG567" s="93">
        <f t="shared" si="263"/>
        <v>4123350</v>
      </c>
      <c r="AVH567" s="93">
        <f t="shared" si="263"/>
        <v>4185240</v>
      </c>
      <c r="AVI567" s="93">
        <f t="shared" si="263"/>
        <v>1762290.45</v>
      </c>
      <c r="AVJ567" s="93">
        <f t="shared" si="263"/>
        <v>1794840.45</v>
      </c>
      <c r="AVK567" s="93">
        <f t="shared" si="263"/>
        <v>1833585.45</v>
      </c>
      <c r="AVL567" s="93"/>
      <c r="AVM567" s="93"/>
      <c r="AVN567" s="93"/>
      <c r="AVO567" s="93"/>
      <c r="AVP567" s="93"/>
      <c r="AVQ567" s="93"/>
      <c r="AVR567" s="93">
        <f t="shared" si="264"/>
        <v>4061666.4</v>
      </c>
      <c r="AVS567" s="93">
        <f t="shared" si="264"/>
        <v>4222293.75</v>
      </c>
      <c r="AVT567" s="93">
        <f t="shared" si="264"/>
        <v>4421383.95</v>
      </c>
      <c r="AVU567" s="93">
        <f t="shared" si="264"/>
        <v>666767.1</v>
      </c>
      <c r="AVV567" s="93">
        <f t="shared" si="264"/>
        <v>602285.4</v>
      </c>
      <c r="AVW567" s="93">
        <f t="shared" si="264"/>
        <v>582255.44999999995</v>
      </c>
    </row>
    <row r="568" spans="1:1271" ht="87.75" customHeight="1">
      <c r="A568" s="94" t="s">
        <v>411</v>
      </c>
      <c r="B568" s="94" t="s">
        <v>423</v>
      </c>
      <c r="C568" s="5"/>
      <c r="D568" s="541"/>
      <c r="E568" s="521"/>
      <c r="F568" s="101">
        <f t="shared" si="265"/>
        <v>237894</v>
      </c>
      <c r="G568" s="101">
        <f t="shared" si="265"/>
        <v>240209</v>
      </c>
      <c r="H568" s="101">
        <f t="shared" si="265"/>
        <v>243807</v>
      </c>
      <c r="I568" s="93">
        <f t="shared" si="266"/>
        <v>96815.94</v>
      </c>
      <c r="J568" s="93">
        <f t="shared" si="266"/>
        <v>98564.94</v>
      </c>
      <c r="K568" s="93">
        <f t="shared" si="266"/>
        <v>100647.94</v>
      </c>
      <c r="L568" s="95"/>
      <c r="M568" s="95"/>
      <c r="N568" s="95"/>
      <c r="O568" s="93">
        <f t="shared" si="267"/>
        <v>0</v>
      </c>
      <c r="P568" s="93">
        <f t="shared" si="268"/>
        <v>0</v>
      </c>
      <c r="Q568" s="93">
        <f t="shared" si="269"/>
        <v>0</v>
      </c>
      <c r="R568" s="93">
        <f t="shared" si="270"/>
        <v>0</v>
      </c>
      <c r="S568" s="93">
        <f t="shared" si="271"/>
        <v>0</v>
      </c>
      <c r="T568" s="93">
        <f t="shared" si="272"/>
        <v>0</v>
      </c>
      <c r="U568" s="93">
        <f t="shared" si="273"/>
        <v>239019.24</v>
      </c>
      <c r="V568" s="93">
        <f t="shared" si="274"/>
        <v>253330.8</v>
      </c>
      <c r="W568" s="93">
        <f t="shared" si="275"/>
        <v>270569.59999999998</v>
      </c>
      <c r="X568" s="93">
        <f t="shared" si="276"/>
        <v>49361.73</v>
      </c>
      <c r="Y568" s="93">
        <f t="shared" si="277"/>
        <v>44718.98</v>
      </c>
      <c r="Z568" s="93">
        <f t="shared" si="278"/>
        <v>42174.9</v>
      </c>
      <c r="AA568" s="93">
        <f t="shared" si="279"/>
        <v>0</v>
      </c>
      <c r="AB568" s="93">
        <f t="shared" si="142"/>
        <v>0</v>
      </c>
      <c r="AC568" s="93">
        <f t="shared" si="142"/>
        <v>0</v>
      </c>
      <c r="AD568" s="93">
        <f t="shared" si="280"/>
        <v>0</v>
      </c>
      <c r="AE568" s="93">
        <f t="shared" si="143"/>
        <v>0</v>
      </c>
      <c r="AF568" s="93">
        <f t="shared" si="143"/>
        <v>0</v>
      </c>
      <c r="AG568" s="95"/>
      <c r="AH568" s="95"/>
      <c r="AI568" s="95"/>
      <c r="AJ568" s="93">
        <f t="shared" si="281"/>
        <v>0</v>
      </c>
      <c r="AK568" s="93">
        <f t="shared" si="282"/>
        <v>0</v>
      </c>
      <c r="AL568" s="93">
        <f t="shared" si="283"/>
        <v>0</v>
      </c>
      <c r="AM568" s="93">
        <f t="shared" si="284"/>
        <v>0</v>
      </c>
      <c r="AN568" s="93">
        <f t="shared" si="285"/>
        <v>0</v>
      </c>
      <c r="AO568" s="93">
        <f t="shared" si="286"/>
        <v>0</v>
      </c>
      <c r="AP568" s="93">
        <f t="shared" si="287"/>
        <v>238784.18</v>
      </c>
      <c r="AQ568" s="93">
        <f t="shared" si="288"/>
        <v>252605.74</v>
      </c>
      <c r="AR568" s="93">
        <f t="shared" si="289"/>
        <v>269288.98</v>
      </c>
      <c r="AS568" s="93">
        <f t="shared" si="290"/>
        <v>45660.95</v>
      </c>
      <c r="AT568" s="93">
        <f t="shared" si="291"/>
        <v>41753.18</v>
      </c>
      <c r="AU568" s="93">
        <f t="shared" si="292"/>
        <v>40330.480000000003</v>
      </c>
      <c r="AV568" s="93">
        <f t="shared" si="293"/>
        <v>0</v>
      </c>
      <c r="AW568" s="93">
        <f t="shared" si="144"/>
        <v>0</v>
      </c>
      <c r="AX568" s="93">
        <f t="shared" si="144"/>
        <v>0</v>
      </c>
      <c r="AY568" s="93">
        <f t="shared" si="294"/>
        <v>0</v>
      </c>
      <c r="AZ568" s="93">
        <f t="shared" si="145"/>
        <v>0</v>
      </c>
      <c r="BA568" s="93">
        <f t="shared" si="145"/>
        <v>0</v>
      </c>
      <c r="BB568" s="95"/>
      <c r="BC568" s="95"/>
      <c r="BD568" s="95"/>
      <c r="BE568" s="93">
        <f t="shared" si="295"/>
        <v>0</v>
      </c>
      <c r="BF568" s="93">
        <f t="shared" si="296"/>
        <v>0</v>
      </c>
      <c r="BG568" s="93">
        <f t="shared" si="297"/>
        <v>0</v>
      </c>
      <c r="BH568" s="93">
        <f t="shared" si="298"/>
        <v>0</v>
      </c>
      <c r="BI568" s="93">
        <f t="shared" si="299"/>
        <v>0</v>
      </c>
      <c r="BJ568" s="93">
        <f t="shared" si="300"/>
        <v>0</v>
      </c>
      <c r="BK568" s="93">
        <f t="shared" si="301"/>
        <v>239109.1</v>
      </c>
      <c r="BL568" s="93">
        <f t="shared" si="302"/>
        <v>253608.38</v>
      </c>
      <c r="BM568" s="93">
        <f t="shared" si="303"/>
        <v>271057.24</v>
      </c>
      <c r="BN568" s="93">
        <f t="shared" si="304"/>
        <v>44993.25</v>
      </c>
      <c r="BO568" s="93">
        <f t="shared" si="305"/>
        <v>40564.11</v>
      </c>
      <c r="BP568" s="93">
        <f t="shared" si="306"/>
        <v>38039.43</v>
      </c>
      <c r="BQ568" s="93">
        <f t="shared" si="307"/>
        <v>0</v>
      </c>
      <c r="BR568" s="93">
        <f t="shared" si="146"/>
        <v>0</v>
      </c>
      <c r="BS568" s="93">
        <f t="shared" si="146"/>
        <v>0</v>
      </c>
      <c r="BT568" s="93">
        <f t="shared" si="308"/>
        <v>0</v>
      </c>
      <c r="BU568" s="93">
        <f t="shared" si="147"/>
        <v>0</v>
      </c>
      <c r="BV568" s="93">
        <f t="shared" si="147"/>
        <v>0</v>
      </c>
      <c r="BW568" s="95"/>
      <c r="BX568" s="95"/>
      <c r="BY568" s="95"/>
      <c r="BZ568" s="93">
        <f t="shared" si="309"/>
        <v>0</v>
      </c>
      <c r="CA568" s="93">
        <f t="shared" si="310"/>
        <v>0</v>
      </c>
      <c r="CB568" s="93">
        <f t="shared" si="311"/>
        <v>0</v>
      </c>
      <c r="CC568" s="93">
        <f t="shared" si="312"/>
        <v>0</v>
      </c>
      <c r="CD568" s="93">
        <f t="shared" si="313"/>
        <v>0</v>
      </c>
      <c r="CE568" s="93">
        <f t="shared" si="314"/>
        <v>0</v>
      </c>
      <c r="CF568" s="93">
        <f t="shared" si="315"/>
        <v>0</v>
      </c>
      <c r="CG568" s="93">
        <f t="shared" si="316"/>
        <v>0</v>
      </c>
      <c r="CH568" s="93">
        <f t="shared" si="317"/>
        <v>0</v>
      </c>
      <c r="CI568" s="93">
        <f t="shared" si="318"/>
        <v>0</v>
      </c>
      <c r="CJ568" s="93">
        <f t="shared" si="319"/>
        <v>0</v>
      </c>
      <c r="CK568" s="93">
        <f t="shared" si="320"/>
        <v>0</v>
      </c>
      <c r="CL568" s="93">
        <f t="shared" si="321"/>
        <v>0</v>
      </c>
      <c r="CM568" s="93">
        <f t="shared" si="148"/>
        <v>0</v>
      </c>
      <c r="CN568" s="93">
        <f t="shared" si="148"/>
        <v>0</v>
      </c>
      <c r="CO568" s="93">
        <f t="shared" si="322"/>
        <v>0</v>
      </c>
      <c r="CP568" s="93">
        <f t="shared" si="149"/>
        <v>0</v>
      </c>
      <c r="CQ568" s="93">
        <f t="shared" si="149"/>
        <v>0</v>
      </c>
      <c r="CR568" s="95"/>
      <c r="CS568" s="95"/>
      <c r="CT568" s="95"/>
      <c r="CU568" s="93">
        <f t="shared" si="323"/>
        <v>0</v>
      </c>
      <c r="CV568" s="93">
        <f t="shared" si="324"/>
        <v>0</v>
      </c>
      <c r="CW568" s="93">
        <f t="shared" si="325"/>
        <v>0</v>
      </c>
      <c r="CX568" s="93">
        <f t="shared" si="326"/>
        <v>0</v>
      </c>
      <c r="CY568" s="93">
        <f t="shared" si="327"/>
        <v>0</v>
      </c>
      <c r="CZ568" s="93">
        <f t="shared" si="328"/>
        <v>0</v>
      </c>
      <c r="DA568" s="93">
        <f t="shared" si="329"/>
        <v>237844.65</v>
      </c>
      <c r="DB568" s="93">
        <f t="shared" si="330"/>
        <v>249721.95</v>
      </c>
      <c r="DC568" s="93">
        <f t="shared" si="331"/>
        <v>264165.46000000002</v>
      </c>
      <c r="DD568" s="93">
        <f t="shared" si="332"/>
        <v>52949.14</v>
      </c>
      <c r="DE568" s="93">
        <f t="shared" si="333"/>
        <v>47966.81</v>
      </c>
      <c r="DF568" s="93">
        <f t="shared" si="334"/>
        <v>46102.37</v>
      </c>
      <c r="DG568" s="93">
        <f t="shared" si="335"/>
        <v>0</v>
      </c>
      <c r="DH568" s="93">
        <f t="shared" si="150"/>
        <v>0</v>
      </c>
      <c r="DI568" s="93">
        <f t="shared" si="150"/>
        <v>0</v>
      </c>
      <c r="DJ568" s="93">
        <f t="shared" si="336"/>
        <v>0</v>
      </c>
      <c r="DK568" s="93">
        <f t="shared" si="151"/>
        <v>0</v>
      </c>
      <c r="DL568" s="93">
        <f t="shared" si="151"/>
        <v>0</v>
      </c>
      <c r="DM568" s="95"/>
      <c r="DN568" s="95"/>
      <c r="DO568" s="95"/>
      <c r="DP568" s="93">
        <f t="shared" si="337"/>
        <v>0</v>
      </c>
      <c r="DQ568" s="93">
        <f t="shared" si="338"/>
        <v>0</v>
      </c>
      <c r="DR568" s="93">
        <f t="shared" si="339"/>
        <v>0</v>
      </c>
      <c r="DS568" s="93">
        <f t="shared" si="340"/>
        <v>0</v>
      </c>
      <c r="DT568" s="93">
        <f t="shared" si="341"/>
        <v>0</v>
      </c>
      <c r="DU568" s="93">
        <f t="shared" si="342"/>
        <v>0</v>
      </c>
      <c r="DV568" s="93">
        <f t="shared" si="343"/>
        <v>238964.61</v>
      </c>
      <c r="DW568" s="93">
        <f t="shared" si="344"/>
        <v>253172.39</v>
      </c>
      <c r="DX568" s="93">
        <f t="shared" si="345"/>
        <v>270284.34999999998</v>
      </c>
      <c r="DY568" s="93">
        <f t="shared" si="346"/>
        <v>56817.19</v>
      </c>
      <c r="DZ568" s="93">
        <f t="shared" si="347"/>
        <v>50731.71</v>
      </c>
      <c r="EA568" s="93">
        <f t="shared" si="348"/>
        <v>49131.14</v>
      </c>
      <c r="EB568" s="93">
        <f t="shared" si="349"/>
        <v>0</v>
      </c>
      <c r="EC568" s="93">
        <f t="shared" si="152"/>
        <v>0</v>
      </c>
      <c r="ED568" s="93">
        <f t="shared" si="152"/>
        <v>0</v>
      </c>
      <c r="EE568" s="93">
        <f t="shared" si="350"/>
        <v>0</v>
      </c>
      <c r="EF568" s="93">
        <f t="shared" si="153"/>
        <v>0</v>
      </c>
      <c r="EG568" s="93">
        <f t="shared" si="153"/>
        <v>0</v>
      </c>
      <c r="EH568" s="95"/>
      <c r="EI568" s="95"/>
      <c r="EJ568" s="95"/>
      <c r="EK568" s="93">
        <f t="shared" si="351"/>
        <v>0</v>
      </c>
      <c r="EL568" s="93">
        <f t="shared" si="352"/>
        <v>0</v>
      </c>
      <c r="EM568" s="93">
        <f t="shared" si="353"/>
        <v>0</v>
      </c>
      <c r="EN568" s="93">
        <f t="shared" si="354"/>
        <v>0</v>
      </c>
      <c r="EO568" s="93">
        <f t="shared" si="355"/>
        <v>0</v>
      </c>
      <c r="EP568" s="93">
        <f t="shared" si="356"/>
        <v>0</v>
      </c>
      <c r="EQ568" s="93">
        <f t="shared" si="357"/>
        <v>239658.56</v>
      </c>
      <c r="ER568" s="93">
        <f t="shared" si="358"/>
        <v>255286.11</v>
      </c>
      <c r="ES568" s="93">
        <f t="shared" si="359"/>
        <v>274075.19</v>
      </c>
      <c r="ET568" s="93">
        <f t="shared" si="360"/>
        <v>52601.91</v>
      </c>
      <c r="EU568" s="93">
        <f t="shared" si="361"/>
        <v>46861.58</v>
      </c>
      <c r="EV568" s="93">
        <f t="shared" si="362"/>
        <v>45249.64</v>
      </c>
      <c r="EW568" s="93">
        <f t="shared" si="363"/>
        <v>0</v>
      </c>
      <c r="EX568" s="93">
        <f t="shared" si="154"/>
        <v>0</v>
      </c>
      <c r="EY568" s="93">
        <f t="shared" si="154"/>
        <v>0</v>
      </c>
      <c r="EZ568" s="93">
        <f t="shared" si="364"/>
        <v>0</v>
      </c>
      <c r="FA568" s="93">
        <f t="shared" si="155"/>
        <v>0</v>
      </c>
      <c r="FB568" s="93">
        <f t="shared" si="155"/>
        <v>0</v>
      </c>
      <c r="FC568" s="95"/>
      <c r="FD568" s="95"/>
      <c r="FE568" s="95"/>
      <c r="FF568" s="93">
        <f t="shared" si="365"/>
        <v>0</v>
      </c>
      <c r="FG568" s="93">
        <f t="shared" si="366"/>
        <v>0</v>
      </c>
      <c r="FH568" s="93">
        <f t="shared" si="367"/>
        <v>0</v>
      </c>
      <c r="FI568" s="93">
        <f t="shared" si="368"/>
        <v>0</v>
      </c>
      <c r="FJ568" s="93">
        <f t="shared" si="369"/>
        <v>0</v>
      </c>
      <c r="FK568" s="93">
        <f t="shared" si="370"/>
        <v>0</v>
      </c>
      <c r="FL568" s="93">
        <f t="shared" si="371"/>
        <v>237902.94</v>
      </c>
      <c r="FM568" s="93">
        <f t="shared" si="372"/>
        <v>249889.95</v>
      </c>
      <c r="FN568" s="93">
        <f t="shared" si="373"/>
        <v>264462.2</v>
      </c>
      <c r="FO568" s="93">
        <f t="shared" si="374"/>
        <v>42996.56</v>
      </c>
      <c r="FP568" s="93">
        <f t="shared" si="375"/>
        <v>39189.96</v>
      </c>
      <c r="FQ568" s="93">
        <f t="shared" si="376"/>
        <v>37990.86</v>
      </c>
      <c r="FR568" s="93">
        <f t="shared" si="377"/>
        <v>0</v>
      </c>
      <c r="FS568" s="93">
        <f t="shared" si="156"/>
        <v>0</v>
      </c>
      <c r="FT568" s="93">
        <f t="shared" si="156"/>
        <v>0</v>
      </c>
      <c r="FU568" s="93">
        <f t="shared" si="378"/>
        <v>0</v>
      </c>
      <c r="FV568" s="93">
        <f t="shared" si="157"/>
        <v>0</v>
      </c>
      <c r="FW568" s="93">
        <f t="shared" si="157"/>
        <v>0</v>
      </c>
      <c r="FX568" s="95"/>
      <c r="FY568" s="95"/>
      <c r="FZ568" s="95"/>
      <c r="GA568" s="93">
        <f t="shared" si="380"/>
        <v>0</v>
      </c>
      <c r="GB568" s="93">
        <f t="shared" si="381"/>
        <v>0</v>
      </c>
      <c r="GC568" s="93">
        <f t="shared" si="382"/>
        <v>0</v>
      </c>
      <c r="GD568" s="93">
        <f t="shared" si="383"/>
        <v>0</v>
      </c>
      <c r="GE568" s="93">
        <f t="shared" si="384"/>
        <v>0</v>
      </c>
      <c r="GF568" s="93">
        <f t="shared" si="385"/>
        <v>0</v>
      </c>
      <c r="GG568" s="93">
        <f t="shared" si="386"/>
        <v>0</v>
      </c>
      <c r="GH568" s="93">
        <f t="shared" si="387"/>
        <v>0</v>
      </c>
      <c r="GI568" s="93">
        <f t="shared" si="388"/>
        <v>0</v>
      </c>
      <c r="GJ568" s="93">
        <f t="shared" si="389"/>
        <v>0</v>
      </c>
      <c r="GK568" s="93">
        <f t="shared" si="390"/>
        <v>0</v>
      </c>
      <c r="GL568" s="93">
        <f t="shared" si="391"/>
        <v>0</v>
      </c>
      <c r="GM568" s="93">
        <f t="shared" si="392"/>
        <v>0</v>
      </c>
      <c r="GN568" s="93">
        <f t="shared" si="159"/>
        <v>0</v>
      </c>
      <c r="GO568" s="93">
        <f t="shared" si="159"/>
        <v>0</v>
      </c>
      <c r="GP568" s="93">
        <f t="shared" si="393"/>
        <v>0</v>
      </c>
      <c r="GQ568" s="93">
        <f t="shared" si="160"/>
        <v>0</v>
      </c>
      <c r="GR568" s="93">
        <f t="shared" si="160"/>
        <v>0</v>
      </c>
      <c r="GS568" s="95"/>
      <c r="GT568" s="95"/>
      <c r="GU568" s="95"/>
      <c r="GV568" s="93">
        <f t="shared" si="394"/>
        <v>0</v>
      </c>
      <c r="GW568" s="93">
        <f t="shared" si="395"/>
        <v>0</v>
      </c>
      <c r="GX568" s="93">
        <f t="shared" si="396"/>
        <v>0</v>
      </c>
      <c r="GY568" s="93">
        <f t="shared" si="397"/>
        <v>0</v>
      </c>
      <c r="GZ568" s="93">
        <f t="shared" si="398"/>
        <v>0</v>
      </c>
      <c r="HA568" s="93">
        <f t="shared" si="399"/>
        <v>0</v>
      </c>
      <c r="HB568" s="93">
        <f t="shared" si="400"/>
        <v>237772.33</v>
      </c>
      <c r="HC568" s="93">
        <f t="shared" si="401"/>
        <v>249499.02</v>
      </c>
      <c r="HD568" s="93">
        <f t="shared" si="402"/>
        <v>263769.32</v>
      </c>
      <c r="HE568" s="93">
        <f t="shared" si="403"/>
        <v>49105.61</v>
      </c>
      <c r="HF568" s="93">
        <f t="shared" si="404"/>
        <v>44468.160000000003</v>
      </c>
      <c r="HG568" s="93">
        <f t="shared" si="405"/>
        <v>42938.39</v>
      </c>
      <c r="HH568" s="93">
        <f t="shared" si="406"/>
        <v>0</v>
      </c>
      <c r="HI568" s="93">
        <f t="shared" si="161"/>
        <v>0</v>
      </c>
      <c r="HJ568" s="93">
        <f t="shared" si="161"/>
        <v>0</v>
      </c>
      <c r="HK568" s="93">
        <f t="shared" si="407"/>
        <v>0</v>
      </c>
      <c r="HL568" s="93">
        <f t="shared" si="162"/>
        <v>0</v>
      </c>
      <c r="HM568" s="93">
        <f t="shared" si="162"/>
        <v>0</v>
      </c>
      <c r="HN568" s="95"/>
      <c r="HO568" s="95"/>
      <c r="HP568" s="95"/>
      <c r="HQ568" s="93">
        <f t="shared" si="408"/>
        <v>0</v>
      </c>
      <c r="HR568" s="93">
        <f t="shared" si="409"/>
        <v>0</v>
      </c>
      <c r="HS568" s="93">
        <f t="shared" si="410"/>
        <v>0</v>
      </c>
      <c r="HT568" s="93">
        <f t="shared" si="411"/>
        <v>0</v>
      </c>
      <c r="HU568" s="93">
        <f t="shared" si="412"/>
        <v>0</v>
      </c>
      <c r="HV568" s="93">
        <f t="shared" si="413"/>
        <v>0</v>
      </c>
      <c r="HW568" s="93">
        <f t="shared" si="414"/>
        <v>238680.97</v>
      </c>
      <c r="HX568" s="93">
        <f t="shared" si="415"/>
        <v>252285.58</v>
      </c>
      <c r="HY568" s="93">
        <f t="shared" si="416"/>
        <v>268722.73</v>
      </c>
      <c r="HZ568" s="93">
        <f t="shared" si="417"/>
        <v>48553.64</v>
      </c>
      <c r="IA568" s="93">
        <f t="shared" si="418"/>
        <v>43651.32</v>
      </c>
      <c r="IB568" s="93">
        <f t="shared" si="419"/>
        <v>41635.1</v>
      </c>
      <c r="IC568" s="93">
        <f t="shared" si="420"/>
        <v>0</v>
      </c>
      <c r="ID568" s="93">
        <f t="shared" si="163"/>
        <v>0</v>
      </c>
      <c r="IE568" s="93">
        <f t="shared" si="163"/>
        <v>0</v>
      </c>
      <c r="IF568" s="93">
        <f t="shared" si="421"/>
        <v>0</v>
      </c>
      <c r="IG568" s="93">
        <f t="shared" si="164"/>
        <v>0</v>
      </c>
      <c r="IH568" s="93">
        <f t="shared" si="164"/>
        <v>0</v>
      </c>
      <c r="II568" s="95"/>
      <c r="IJ568" s="95"/>
      <c r="IK568" s="95"/>
      <c r="IL568" s="93">
        <f t="shared" si="422"/>
        <v>0</v>
      </c>
      <c r="IM568" s="93">
        <f t="shared" si="423"/>
        <v>0</v>
      </c>
      <c r="IN568" s="93">
        <f t="shared" si="424"/>
        <v>0</v>
      </c>
      <c r="IO568" s="93">
        <f t="shared" si="425"/>
        <v>0</v>
      </c>
      <c r="IP568" s="93">
        <f t="shared" si="426"/>
        <v>0</v>
      </c>
      <c r="IQ568" s="93">
        <f t="shared" si="427"/>
        <v>0</v>
      </c>
      <c r="IR568" s="93">
        <f t="shared" si="428"/>
        <v>238080.61</v>
      </c>
      <c r="IS568" s="93">
        <f t="shared" si="429"/>
        <v>250444.77</v>
      </c>
      <c r="IT568" s="93">
        <f t="shared" si="430"/>
        <v>265446.13</v>
      </c>
      <c r="IU568" s="93">
        <f t="shared" si="431"/>
        <v>44416.01</v>
      </c>
      <c r="IV568" s="93">
        <f t="shared" si="432"/>
        <v>40060.42</v>
      </c>
      <c r="IW568" s="93">
        <f t="shared" si="433"/>
        <v>38151.03</v>
      </c>
      <c r="IX568" s="93">
        <f t="shared" si="434"/>
        <v>0</v>
      </c>
      <c r="IY568" s="93">
        <f t="shared" si="165"/>
        <v>0</v>
      </c>
      <c r="IZ568" s="93">
        <f t="shared" si="165"/>
        <v>0</v>
      </c>
      <c r="JA568" s="93">
        <f t="shared" si="435"/>
        <v>0</v>
      </c>
      <c r="JB568" s="93">
        <f t="shared" si="166"/>
        <v>0</v>
      </c>
      <c r="JC568" s="93">
        <f t="shared" si="166"/>
        <v>0</v>
      </c>
      <c r="JD568" s="95"/>
      <c r="JE568" s="95"/>
      <c r="JF568" s="95"/>
      <c r="JG568" s="93">
        <f t="shared" si="436"/>
        <v>0</v>
      </c>
      <c r="JH568" s="93">
        <f t="shared" si="437"/>
        <v>0</v>
      </c>
      <c r="JI568" s="93">
        <f t="shared" si="438"/>
        <v>0</v>
      </c>
      <c r="JJ568" s="93">
        <f t="shared" si="439"/>
        <v>0</v>
      </c>
      <c r="JK568" s="93">
        <f t="shared" si="440"/>
        <v>0</v>
      </c>
      <c r="JL568" s="93">
        <f t="shared" si="441"/>
        <v>0</v>
      </c>
      <c r="JM568" s="93">
        <f t="shared" si="442"/>
        <v>237848.51</v>
      </c>
      <c r="JN568" s="93">
        <f t="shared" si="443"/>
        <v>249731.62</v>
      </c>
      <c r="JO568" s="93">
        <f t="shared" si="444"/>
        <v>264228.83</v>
      </c>
      <c r="JP568" s="93">
        <f t="shared" si="445"/>
        <v>63583.85</v>
      </c>
      <c r="JQ568" s="93">
        <f t="shared" si="446"/>
        <v>57433.9</v>
      </c>
      <c r="JR568" s="93">
        <f t="shared" si="447"/>
        <v>56371.32</v>
      </c>
      <c r="JS568" s="93">
        <f t="shared" si="448"/>
        <v>0</v>
      </c>
      <c r="JT568" s="93">
        <f t="shared" si="167"/>
        <v>0</v>
      </c>
      <c r="JU568" s="93">
        <f t="shared" si="167"/>
        <v>0</v>
      </c>
      <c r="JV568" s="93">
        <f t="shared" si="449"/>
        <v>0</v>
      </c>
      <c r="JW568" s="93">
        <f t="shared" si="168"/>
        <v>0</v>
      </c>
      <c r="JX568" s="93">
        <f t="shared" si="168"/>
        <v>0</v>
      </c>
      <c r="JY568" s="95"/>
      <c r="JZ568" s="95"/>
      <c r="KA568" s="95"/>
      <c r="KB568" s="93">
        <f t="shared" si="450"/>
        <v>0</v>
      </c>
      <c r="KC568" s="93">
        <f t="shared" si="451"/>
        <v>0</v>
      </c>
      <c r="KD568" s="93">
        <f t="shared" si="452"/>
        <v>0</v>
      </c>
      <c r="KE568" s="93">
        <f t="shared" si="453"/>
        <v>0</v>
      </c>
      <c r="KF568" s="93">
        <f t="shared" si="454"/>
        <v>0</v>
      </c>
      <c r="KG568" s="93">
        <f t="shared" si="455"/>
        <v>0</v>
      </c>
      <c r="KH568" s="93">
        <f t="shared" si="456"/>
        <v>238749.01</v>
      </c>
      <c r="KI568" s="93">
        <f t="shared" si="457"/>
        <v>252506.57</v>
      </c>
      <c r="KJ568" s="93">
        <f t="shared" si="458"/>
        <v>269104.40999999997</v>
      </c>
      <c r="KK568" s="93">
        <f t="shared" si="459"/>
        <v>42658.91</v>
      </c>
      <c r="KL568" s="93">
        <f t="shared" si="460"/>
        <v>38783.4</v>
      </c>
      <c r="KM568" s="93">
        <f t="shared" si="461"/>
        <v>37044.81</v>
      </c>
      <c r="KN568" s="93">
        <f t="shared" si="462"/>
        <v>0</v>
      </c>
      <c r="KO568" s="93">
        <f t="shared" si="169"/>
        <v>0</v>
      </c>
      <c r="KP568" s="93">
        <f t="shared" si="169"/>
        <v>0</v>
      </c>
      <c r="KQ568" s="93">
        <f t="shared" si="463"/>
        <v>0</v>
      </c>
      <c r="KR568" s="93">
        <f t="shared" si="170"/>
        <v>0</v>
      </c>
      <c r="KS568" s="93">
        <f t="shared" si="170"/>
        <v>0</v>
      </c>
      <c r="KT568" s="95"/>
      <c r="KU568" s="95"/>
      <c r="KV568" s="95"/>
      <c r="KW568" s="93">
        <f t="shared" si="464"/>
        <v>0</v>
      </c>
      <c r="KX568" s="93">
        <f t="shared" si="465"/>
        <v>0</v>
      </c>
      <c r="KY568" s="93">
        <f t="shared" si="466"/>
        <v>0</v>
      </c>
      <c r="KZ568" s="93">
        <f t="shared" si="467"/>
        <v>0</v>
      </c>
      <c r="LA568" s="93">
        <f t="shared" si="468"/>
        <v>0</v>
      </c>
      <c r="LB568" s="93">
        <f t="shared" si="469"/>
        <v>0</v>
      </c>
      <c r="LC568" s="93">
        <f t="shared" si="470"/>
        <v>238193.02</v>
      </c>
      <c r="LD568" s="93">
        <f t="shared" si="471"/>
        <v>250790.98</v>
      </c>
      <c r="LE568" s="93">
        <f t="shared" si="472"/>
        <v>266063.23</v>
      </c>
      <c r="LF568" s="93">
        <f t="shared" si="473"/>
        <v>38384.19</v>
      </c>
      <c r="LG568" s="93">
        <f t="shared" si="474"/>
        <v>35169.56</v>
      </c>
      <c r="LH568" s="93">
        <f t="shared" si="475"/>
        <v>34034.519999999997</v>
      </c>
      <c r="LI568" s="93">
        <f t="shared" si="476"/>
        <v>0</v>
      </c>
      <c r="LJ568" s="93">
        <f t="shared" si="171"/>
        <v>0</v>
      </c>
      <c r="LK568" s="93">
        <f t="shared" si="171"/>
        <v>0</v>
      </c>
      <c r="LL568" s="93">
        <f t="shared" si="477"/>
        <v>0</v>
      </c>
      <c r="LM568" s="93">
        <f t="shared" si="172"/>
        <v>0</v>
      </c>
      <c r="LN568" s="93">
        <f t="shared" si="172"/>
        <v>0</v>
      </c>
      <c r="LO568" s="95"/>
      <c r="LP568" s="95"/>
      <c r="LQ568" s="95"/>
      <c r="LR568" s="93">
        <f t="shared" si="478"/>
        <v>0</v>
      </c>
      <c r="LS568" s="93">
        <f t="shared" si="479"/>
        <v>0</v>
      </c>
      <c r="LT568" s="93">
        <f t="shared" si="480"/>
        <v>0</v>
      </c>
      <c r="LU568" s="93">
        <f t="shared" si="481"/>
        <v>0</v>
      </c>
      <c r="LV568" s="93">
        <f t="shared" si="482"/>
        <v>0</v>
      </c>
      <c r="LW568" s="93">
        <f t="shared" si="483"/>
        <v>0</v>
      </c>
      <c r="LX568" s="93">
        <f t="shared" si="484"/>
        <v>238197.42</v>
      </c>
      <c r="LY568" s="93">
        <f t="shared" si="485"/>
        <v>250805.3</v>
      </c>
      <c r="LZ568" s="93">
        <f t="shared" si="486"/>
        <v>266088.19</v>
      </c>
      <c r="MA568" s="93">
        <f t="shared" si="487"/>
        <v>55014.19</v>
      </c>
      <c r="MB568" s="93">
        <f t="shared" si="488"/>
        <v>49781.07</v>
      </c>
      <c r="MC568" s="93">
        <f t="shared" si="489"/>
        <v>48347.94</v>
      </c>
      <c r="MD568" s="93">
        <f t="shared" si="490"/>
        <v>0</v>
      </c>
      <c r="ME568" s="93">
        <f t="shared" si="173"/>
        <v>0</v>
      </c>
      <c r="MF568" s="93">
        <f t="shared" si="173"/>
        <v>0</v>
      </c>
      <c r="MG568" s="93">
        <f t="shared" si="491"/>
        <v>0</v>
      </c>
      <c r="MH568" s="93">
        <f t="shared" si="174"/>
        <v>0</v>
      </c>
      <c r="MI568" s="93">
        <f t="shared" si="174"/>
        <v>0</v>
      </c>
      <c r="MJ568" s="95"/>
      <c r="MK568" s="95"/>
      <c r="ML568" s="95"/>
      <c r="MM568" s="93">
        <f t="shared" si="492"/>
        <v>0</v>
      </c>
      <c r="MN568" s="93">
        <f t="shared" si="493"/>
        <v>0</v>
      </c>
      <c r="MO568" s="93">
        <f t="shared" si="494"/>
        <v>0</v>
      </c>
      <c r="MP568" s="93">
        <f t="shared" si="495"/>
        <v>0</v>
      </c>
      <c r="MQ568" s="93">
        <f t="shared" si="496"/>
        <v>0</v>
      </c>
      <c r="MR568" s="93">
        <f t="shared" si="497"/>
        <v>0</v>
      </c>
      <c r="MS568" s="93">
        <f t="shared" si="498"/>
        <v>238568.63</v>
      </c>
      <c r="MT568" s="93">
        <f t="shared" si="499"/>
        <v>251944.65</v>
      </c>
      <c r="MU568" s="93">
        <f t="shared" si="500"/>
        <v>268109.31</v>
      </c>
      <c r="MV568" s="93">
        <f t="shared" si="501"/>
        <v>63587.98</v>
      </c>
      <c r="MW568" s="93">
        <f t="shared" si="502"/>
        <v>56177.88</v>
      </c>
      <c r="MX568" s="93">
        <f t="shared" si="503"/>
        <v>53479.45</v>
      </c>
      <c r="MY568" s="93">
        <f t="shared" si="504"/>
        <v>0</v>
      </c>
      <c r="MZ568" s="93">
        <f t="shared" si="175"/>
        <v>0</v>
      </c>
      <c r="NA568" s="93">
        <f t="shared" si="175"/>
        <v>0</v>
      </c>
      <c r="NB568" s="93">
        <f t="shared" si="505"/>
        <v>0</v>
      </c>
      <c r="NC568" s="93">
        <f t="shared" si="176"/>
        <v>0</v>
      </c>
      <c r="ND568" s="93">
        <f t="shared" si="176"/>
        <v>0</v>
      </c>
      <c r="NE568" s="95"/>
      <c r="NF568" s="95"/>
      <c r="NG568" s="95"/>
      <c r="NH568" s="93">
        <f t="shared" si="506"/>
        <v>0</v>
      </c>
      <c r="NI568" s="93">
        <f t="shared" si="507"/>
        <v>0</v>
      </c>
      <c r="NJ568" s="93">
        <f t="shared" si="508"/>
        <v>0</v>
      </c>
      <c r="NK568" s="93">
        <f t="shared" si="509"/>
        <v>0</v>
      </c>
      <c r="NL568" s="93">
        <f t="shared" si="510"/>
        <v>0</v>
      </c>
      <c r="NM568" s="93">
        <f t="shared" si="511"/>
        <v>0</v>
      </c>
      <c r="NN568" s="93">
        <f t="shared" si="512"/>
        <v>237678.24</v>
      </c>
      <c r="NO568" s="93">
        <f t="shared" si="513"/>
        <v>249210.7</v>
      </c>
      <c r="NP568" s="93">
        <f t="shared" si="514"/>
        <v>263258.89</v>
      </c>
      <c r="NQ568" s="93">
        <f t="shared" si="515"/>
        <v>39460.58</v>
      </c>
      <c r="NR568" s="93">
        <f t="shared" si="516"/>
        <v>35541</v>
      </c>
      <c r="NS568" s="93">
        <f t="shared" si="517"/>
        <v>34091.67</v>
      </c>
      <c r="NT568" s="93">
        <f t="shared" si="518"/>
        <v>0</v>
      </c>
      <c r="NU568" s="93">
        <f t="shared" si="177"/>
        <v>0</v>
      </c>
      <c r="NV568" s="93">
        <f t="shared" si="177"/>
        <v>0</v>
      </c>
      <c r="NW568" s="93">
        <f t="shared" si="519"/>
        <v>0</v>
      </c>
      <c r="NX568" s="93">
        <f t="shared" si="178"/>
        <v>0</v>
      </c>
      <c r="NY568" s="93">
        <f t="shared" si="178"/>
        <v>0</v>
      </c>
      <c r="NZ568" s="95"/>
      <c r="OA568" s="95"/>
      <c r="OB568" s="95"/>
      <c r="OC568" s="93">
        <f t="shared" si="520"/>
        <v>0</v>
      </c>
      <c r="OD568" s="93">
        <f t="shared" si="521"/>
        <v>0</v>
      </c>
      <c r="OE568" s="93">
        <f t="shared" si="522"/>
        <v>0</v>
      </c>
      <c r="OF568" s="93">
        <f t="shared" si="523"/>
        <v>0</v>
      </c>
      <c r="OG568" s="93">
        <f t="shared" si="524"/>
        <v>0</v>
      </c>
      <c r="OH568" s="93">
        <f t="shared" si="525"/>
        <v>0</v>
      </c>
      <c r="OI568" s="93">
        <f t="shared" si="526"/>
        <v>238712.73</v>
      </c>
      <c r="OJ568" s="93">
        <f t="shared" si="527"/>
        <v>252385.32</v>
      </c>
      <c r="OK568" s="93">
        <f t="shared" si="528"/>
        <v>268888.99</v>
      </c>
      <c r="OL568" s="93">
        <f t="shared" si="529"/>
        <v>58006.01</v>
      </c>
      <c r="OM568" s="93">
        <f t="shared" si="530"/>
        <v>51865.25</v>
      </c>
      <c r="ON568" s="93">
        <f t="shared" si="531"/>
        <v>50185.11</v>
      </c>
      <c r="OO568" s="93">
        <f t="shared" si="532"/>
        <v>0</v>
      </c>
      <c r="OP568" s="93">
        <f t="shared" si="179"/>
        <v>0</v>
      </c>
      <c r="OQ568" s="93">
        <f t="shared" si="179"/>
        <v>0</v>
      </c>
      <c r="OR568" s="93">
        <f t="shared" si="533"/>
        <v>0</v>
      </c>
      <c r="OS568" s="93">
        <f t="shared" si="180"/>
        <v>0</v>
      </c>
      <c r="OT568" s="93">
        <f t="shared" si="180"/>
        <v>0</v>
      </c>
      <c r="OU568" s="95"/>
      <c r="OV568" s="95"/>
      <c r="OW568" s="95"/>
      <c r="OX568" s="93">
        <f t="shared" si="534"/>
        <v>0</v>
      </c>
      <c r="OY568" s="93">
        <f t="shared" si="535"/>
        <v>0</v>
      </c>
      <c r="OZ568" s="93">
        <f t="shared" si="536"/>
        <v>0</v>
      </c>
      <c r="PA568" s="93">
        <f t="shared" si="537"/>
        <v>0</v>
      </c>
      <c r="PB568" s="93">
        <f t="shared" si="538"/>
        <v>0</v>
      </c>
      <c r="PC568" s="93">
        <f t="shared" si="539"/>
        <v>0</v>
      </c>
      <c r="PD568" s="93">
        <f t="shared" si="540"/>
        <v>238213.67</v>
      </c>
      <c r="PE568" s="93">
        <f t="shared" si="541"/>
        <v>250851.15</v>
      </c>
      <c r="PF568" s="93">
        <f t="shared" si="542"/>
        <v>266210.81</v>
      </c>
      <c r="PG568" s="93">
        <f t="shared" si="543"/>
        <v>45679.34</v>
      </c>
      <c r="PH568" s="93">
        <f t="shared" si="544"/>
        <v>41425.19</v>
      </c>
      <c r="PI568" s="93">
        <f t="shared" si="545"/>
        <v>40196.53</v>
      </c>
      <c r="PJ568" s="93">
        <f t="shared" si="546"/>
        <v>0</v>
      </c>
      <c r="PK568" s="93">
        <f t="shared" si="181"/>
        <v>0</v>
      </c>
      <c r="PL568" s="93">
        <f t="shared" si="181"/>
        <v>0</v>
      </c>
      <c r="PM568" s="93">
        <f t="shared" si="547"/>
        <v>0</v>
      </c>
      <c r="PN568" s="93">
        <f t="shared" si="182"/>
        <v>0</v>
      </c>
      <c r="PO568" s="93">
        <f t="shared" si="182"/>
        <v>0</v>
      </c>
      <c r="PP568" s="95"/>
      <c r="PQ568" s="95"/>
      <c r="PR568" s="95"/>
      <c r="PS568" s="93">
        <f t="shared" si="548"/>
        <v>0</v>
      </c>
      <c r="PT568" s="93">
        <f t="shared" si="549"/>
        <v>0</v>
      </c>
      <c r="PU568" s="93">
        <f t="shared" si="550"/>
        <v>0</v>
      </c>
      <c r="PV568" s="93">
        <f t="shared" si="551"/>
        <v>0</v>
      </c>
      <c r="PW568" s="93">
        <f t="shared" si="552"/>
        <v>0</v>
      </c>
      <c r="PX568" s="93">
        <f t="shared" si="553"/>
        <v>0</v>
      </c>
      <c r="PY568" s="93">
        <f t="shared" si="554"/>
        <v>238777.02</v>
      </c>
      <c r="PZ568" s="93">
        <f t="shared" si="555"/>
        <v>252586.42</v>
      </c>
      <c r="QA568" s="93">
        <f t="shared" si="556"/>
        <v>269245.59999999998</v>
      </c>
      <c r="QB568" s="93">
        <f t="shared" si="557"/>
        <v>52474.9</v>
      </c>
      <c r="QC568" s="93">
        <f t="shared" si="558"/>
        <v>47191.68</v>
      </c>
      <c r="QD568" s="93">
        <f t="shared" si="559"/>
        <v>45599.01</v>
      </c>
      <c r="QE568" s="93">
        <f t="shared" si="560"/>
        <v>0</v>
      </c>
      <c r="QF568" s="93">
        <f t="shared" si="183"/>
        <v>0</v>
      </c>
      <c r="QG568" s="93">
        <f t="shared" si="183"/>
        <v>0</v>
      </c>
      <c r="QH568" s="93">
        <f t="shared" si="561"/>
        <v>0</v>
      </c>
      <c r="QI568" s="93">
        <f t="shared" si="184"/>
        <v>0</v>
      </c>
      <c r="QJ568" s="93">
        <f t="shared" si="184"/>
        <v>0</v>
      </c>
      <c r="QK568" s="95"/>
      <c r="QL568" s="95"/>
      <c r="QM568" s="95"/>
      <c r="QN568" s="93">
        <f t="shared" si="562"/>
        <v>0</v>
      </c>
      <c r="QO568" s="93">
        <f t="shared" si="563"/>
        <v>0</v>
      </c>
      <c r="QP568" s="93">
        <f t="shared" si="564"/>
        <v>0</v>
      </c>
      <c r="QQ568" s="93">
        <f t="shared" si="565"/>
        <v>0</v>
      </c>
      <c r="QR568" s="93">
        <f t="shared" si="566"/>
        <v>0</v>
      </c>
      <c r="QS568" s="93">
        <f t="shared" si="567"/>
        <v>0</v>
      </c>
      <c r="QT568" s="93">
        <f t="shared" si="568"/>
        <v>238033.68</v>
      </c>
      <c r="QU568" s="93">
        <f t="shared" si="569"/>
        <v>250299.51999999999</v>
      </c>
      <c r="QV568" s="93">
        <f t="shared" si="570"/>
        <v>265189.05</v>
      </c>
      <c r="QW568" s="93">
        <f t="shared" si="571"/>
        <v>48767.48</v>
      </c>
      <c r="QX568" s="93">
        <f t="shared" si="572"/>
        <v>43907.07</v>
      </c>
      <c r="QY568" s="93">
        <f t="shared" si="573"/>
        <v>41769.629999999997</v>
      </c>
      <c r="QZ568" s="93">
        <f t="shared" si="574"/>
        <v>0</v>
      </c>
      <c r="RA568" s="93">
        <f t="shared" si="185"/>
        <v>0</v>
      </c>
      <c r="RB568" s="93">
        <f t="shared" si="185"/>
        <v>0</v>
      </c>
      <c r="RC568" s="93">
        <f t="shared" si="575"/>
        <v>0</v>
      </c>
      <c r="RD568" s="93">
        <f t="shared" si="186"/>
        <v>0</v>
      </c>
      <c r="RE568" s="93">
        <f t="shared" si="186"/>
        <v>0</v>
      </c>
      <c r="RF568" s="95"/>
      <c r="RG568" s="95"/>
      <c r="RH568" s="95"/>
      <c r="RI568" s="93">
        <f t="shared" si="576"/>
        <v>0</v>
      </c>
      <c r="RJ568" s="93">
        <f t="shared" si="577"/>
        <v>0</v>
      </c>
      <c r="RK568" s="93">
        <f t="shared" si="578"/>
        <v>0</v>
      </c>
      <c r="RL568" s="93">
        <f t="shared" si="579"/>
        <v>0</v>
      </c>
      <c r="RM568" s="93">
        <f t="shared" si="580"/>
        <v>0</v>
      </c>
      <c r="RN568" s="93">
        <f t="shared" si="581"/>
        <v>0</v>
      </c>
      <c r="RO568" s="93">
        <f t="shared" si="582"/>
        <v>238378.7</v>
      </c>
      <c r="RP568" s="93">
        <f t="shared" si="583"/>
        <v>251361.62</v>
      </c>
      <c r="RQ568" s="93">
        <f t="shared" si="584"/>
        <v>267073.01</v>
      </c>
      <c r="RR568" s="93">
        <f t="shared" si="585"/>
        <v>36018.42</v>
      </c>
      <c r="RS568" s="93">
        <f t="shared" si="586"/>
        <v>32593.68</v>
      </c>
      <c r="RT568" s="93">
        <f t="shared" si="587"/>
        <v>30953.38</v>
      </c>
      <c r="RU568" s="93">
        <f t="shared" si="588"/>
        <v>0</v>
      </c>
      <c r="RV568" s="93">
        <f t="shared" si="187"/>
        <v>0</v>
      </c>
      <c r="RW568" s="93">
        <f t="shared" si="187"/>
        <v>0</v>
      </c>
      <c r="RX568" s="93">
        <f t="shared" si="589"/>
        <v>0</v>
      </c>
      <c r="RY568" s="93">
        <f t="shared" si="188"/>
        <v>0</v>
      </c>
      <c r="RZ568" s="93">
        <f t="shared" si="188"/>
        <v>0</v>
      </c>
      <c r="SA568" s="95">
        <v>41</v>
      </c>
      <c r="SB568" s="95">
        <v>41</v>
      </c>
      <c r="SC568" s="95">
        <v>41</v>
      </c>
      <c r="SD568" s="93">
        <f t="shared" si="590"/>
        <v>9753654</v>
      </c>
      <c r="SE568" s="93">
        <f t="shared" si="591"/>
        <v>9848569</v>
      </c>
      <c r="SF568" s="93">
        <f t="shared" si="592"/>
        <v>9996087</v>
      </c>
      <c r="SG568" s="93">
        <f t="shared" si="593"/>
        <v>3969453.54</v>
      </c>
      <c r="SH568" s="93">
        <f t="shared" si="594"/>
        <v>4041162.54</v>
      </c>
      <c r="SI568" s="93">
        <f t="shared" si="595"/>
        <v>4126565.54</v>
      </c>
      <c r="SJ568" s="93">
        <f t="shared" si="596"/>
        <v>237149.62</v>
      </c>
      <c r="SK568" s="93">
        <f t="shared" si="597"/>
        <v>247578.32</v>
      </c>
      <c r="SL568" s="93">
        <f t="shared" si="598"/>
        <v>260394.32</v>
      </c>
      <c r="SM568" s="93">
        <f t="shared" si="599"/>
        <v>45047.26</v>
      </c>
      <c r="SN568" s="93">
        <f t="shared" si="600"/>
        <v>40330.83</v>
      </c>
      <c r="SO568" s="93">
        <f t="shared" si="601"/>
        <v>38631.879999999997</v>
      </c>
      <c r="SP568" s="93">
        <f t="shared" si="602"/>
        <v>9723134.4199999999</v>
      </c>
      <c r="SQ568" s="93">
        <f t="shared" si="189"/>
        <v>10150711.119999999</v>
      </c>
      <c r="SR568" s="93">
        <f t="shared" si="189"/>
        <v>10676167.119999999</v>
      </c>
      <c r="SS568" s="93">
        <f t="shared" si="603"/>
        <v>1846937.66</v>
      </c>
      <c r="ST568" s="93">
        <f t="shared" si="190"/>
        <v>1653564.03</v>
      </c>
      <c r="SU568" s="93">
        <f t="shared" si="190"/>
        <v>1583907.08</v>
      </c>
      <c r="SV568" s="95"/>
      <c r="SW568" s="95"/>
      <c r="SX568" s="95"/>
      <c r="SY568" s="93">
        <f t="shared" si="605"/>
        <v>0</v>
      </c>
      <c r="SZ568" s="93">
        <f t="shared" si="606"/>
        <v>0</v>
      </c>
      <c r="TA568" s="93">
        <f t="shared" si="607"/>
        <v>0</v>
      </c>
      <c r="TB568" s="93">
        <f t="shared" si="608"/>
        <v>0</v>
      </c>
      <c r="TC568" s="93">
        <f t="shared" si="609"/>
        <v>0</v>
      </c>
      <c r="TD568" s="93">
        <f t="shared" si="610"/>
        <v>0</v>
      </c>
      <c r="TE568" s="93">
        <f t="shared" si="611"/>
        <v>238766.77</v>
      </c>
      <c r="TF568" s="93">
        <f t="shared" si="612"/>
        <v>252552.24</v>
      </c>
      <c r="TG568" s="93">
        <f t="shared" si="613"/>
        <v>269187.23</v>
      </c>
      <c r="TH568" s="93">
        <f t="shared" si="614"/>
        <v>47298.84</v>
      </c>
      <c r="TI568" s="93">
        <f t="shared" si="615"/>
        <v>42650.42</v>
      </c>
      <c r="TJ568" s="93">
        <f t="shared" si="616"/>
        <v>41239.440000000002</v>
      </c>
      <c r="TK568" s="93">
        <f t="shared" si="617"/>
        <v>0</v>
      </c>
      <c r="TL568" s="93">
        <f t="shared" si="191"/>
        <v>0</v>
      </c>
      <c r="TM568" s="93">
        <f t="shared" si="191"/>
        <v>0</v>
      </c>
      <c r="TN568" s="93">
        <f t="shared" si="618"/>
        <v>0</v>
      </c>
      <c r="TO568" s="93">
        <f t="shared" si="192"/>
        <v>0</v>
      </c>
      <c r="TP568" s="93">
        <f t="shared" si="192"/>
        <v>0</v>
      </c>
      <c r="TQ568" s="95"/>
      <c r="TR568" s="95"/>
      <c r="TS568" s="95"/>
      <c r="TT568" s="93">
        <f t="shared" si="619"/>
        <v>0</v>
      </c>
      <c r="TU568" s="93">
        <f t="shared" si="620"/>
        <v>0</v>
      </c>
      <c r="TV568" s="93">
        <f t="shared" si="621"/>
        <v>0</v>
      </c>
      <c r="TW568" s="93">
        <f t="shared" si="622"/>
        <v>0</v>
      </c>
      <c r="TX568" s="93">
        <f t="shared" si="623"/>
        <v>0</v>
      </c>
      <c r="TY568" s="93">
        <f t="shared" si="624"/>
        <v>0</v>
      </c>
      <c r="TZ568" s="93">
        <f t="shared" si="625"/>
        <v>238379.91</v>
      </c>
      <c r="UA568" s="93">
        <f t="shared" si="626"/>
        <v>251364.65</v>
      </c>
      <c r="UB568" s="93">
        <f t="shared" si="627"/>
        <v>267081.67</v>
      </c>
      <c r="UC568" s="93">
        <f t="shared" si="628"/>
        <v>50027.86</v>
      </c>
      <c r="UD568" s="93">
        <f t="shared" si="629"/>
        <v>44895.37</v>
      </c>
      <c r="UE568" s="93">
        <f t="shared" si="630"/>
        <v>42967.11</v>
      </c>
      <c r="UF568" s="93">
        <f t="shared" si="631"/>
        <v>0</v>
      </c>
      <c r="UG568" s="93">
        <f t="shared" si="193"/>
        <v>0</v>
      </c>
      <c r="UH568" s="93">
        <f t="shared" si="193"/>
        <v>0</v>
      </c>
      <c r="UI568" s="93">
        <f t="shared" si="632"/>
        <v>0</v>
      </c>
      <c r="UJ568" s="93">
        <f t="shared" si="194"/>
        <v>0</v>
      </c>
      <c r="UK568" s="93">
        <f t="shared" si="194"/>
        <v>0</v>
      </c>
      <c r="UL568" s="95"/>
      <c r="UM568" s="95"/>
      <c r="UN568" s="95"/>
      <c r="UO568" s="93">
        <f t="shared" si="633"/>
        <v>0</v>
      </c>
      <c r="UP568" s="93">
        <f t="shared" si="634"/>
        <v>0</v>
      </c>
      <c r="UQ568" s="93">
        <f t="shared" si="635"/>
        <v>0</v>
      </c>
      <c r="UR568" s="93">
        <f t="shared" si="636"/>
        <v>0</v>
      </c>
      <c r="US568" s="93">
        <f t="shared" si="637"/>
        <v>0</v>
      </c>
      <c r="UT568" s="93">
        <f t="shared" si="638"/>
        <v>0</v>
      </c>
      <c r="UU568" s="93">
        <f t="shared" si="639"/>
        <v>238686.27</v>
      </c>
      <c r="UV568" s="93">
        <f t="shared" si="640"/>
        <v>252303.26</v>
      </c>
      <c r="UW568" s="93">
        <f t="shared" si="641"/>
        <v>268755.28000000003</v>
      </c>
      <c r="UX568" s="93">
        <f t="shared" si="642"/>
        <v>49980.959999999999</v>
      </c>
      <c r="UY568" s="93">
        <f t="shared" si="643"/>
        <v>45326.42</v>
      </c>
      <c r="UZ568" s="93">
        <f t="shared" si="644"/>
        <v>42972.74</v>
      </c>
      <c r="VA568" s="93">
        <f t="shared" si="645"/>
        <v>0</v>
      </c>
      <c r="VB568" s="93">
        <f t="shared" si="195"/>
        <v>0</v>
      </c>
      <c r="VC568" s="93">
        <f t="shared" si="195"/>
        <v>0</v>
      </c>
      <c r="VD568" s="93">
        <f t="shared" si="646"/>
        <v>0</v>
      </c>
      <c r="VE568" s="93">
        <f t="shared" si="196"/>
        <v>0</v>
      </c>
      <c r="VF568" s="93">
        <f t="shared" si="196"/>
        <v>0</v>
      </c>
      <c r="VG568" s="95"/>
      <c r="VH568" s="95"/>
      <c r="VI568" s="95"/>
      <c r="VJ568" s="93">
        <f t="shared" si="648"/>
        <v>0</v>
      </c>
      <c r="VK568" s="93">
        <f t="shared" si="649"/>
        <v>0</v>
      </c>
      <c r="VL568" s="93">
        <f t="shared" si="650"/>
        <v>0</v>
      </c>
      <c r="VM568" s="93">
        <f t="shared" si="651"/>
        <v>0</v>
      </c>
      <c r="VN568" s="93">
        <f t="shared" si="652"/>
        <v>0</v>
      </c>
      <c r="VO568" s="93">
        <f t="shared" si="653"/>
        <v>0</v>
      </c>
      <c r="VP568" s="93">
        <f t="shared" si="654"/>
        <v>0</v>
      </c>
      <c r="VQ568" s="93">
        <f t="shared" si="655"/>
        <v>0</v>
      </c>
      <c r="VR568" s="93">
        <f t="shared" si="656"/>
        <v>0</v>
      </c>
      <c r="VS568" s="93">
        <f t="shared" si="657"/>
        <v>0</v>
      </c>
      <c r="VT568" s="93">
        <f t="shared" si="658"/>
        <v>0</v>
      </c>
      <c r="VU568" s="93">
        <f t="shared" si="659"/>
        <v>0</v>
      </c>
      <c r="VV568" s="93">
        <f t="shared" si="660"/>
        <v>0</v>
      </c>
      <c r="VW568" s="93">
        <f t="shared" si="198"/>
        <v>0</v>
      </c>
      <c r="VX568" s="93">
        <f t="shared" si="198"/>
        <v>0</v>
      </c>
      <c r="VY568" s="93">
        <f t="shared" si="661"/>
        <v>0</v>
      </c>
      <c r="VZ568" s="93">
        <f t="shared" si="199"/>
        <v>0</v>
      </c>
      <c r="WA568" s="93">
        <f t="shared" si="199"/>
        <v>0</v>
      </c>
      <c r="WB568" s="95"/>
      <c r="WC568" s="95"/>
      <c r="WD568" s="95"/>
      <c r="WE568" s="93">
        <f t="shared" si="662"/>
        <v>0</v>
      </c>
      <c r="WF568" s="93">
        <f t="shared" si="663"/>
        <v>0</v>
      </c>
      <c r="WG568" s="93">
        <f t="shared" si="664"/>
        <v>0</v>
      </c>
      <c r="WH568" s="93">
        <f t="shared" si="665"/>
        <v>0</v>
      </c>
      <c r="WI568" s="93">
        <f t="shared" si="666"/>
        <v>0</v>
      </c>
      <c r="WJ568" s="93">
        <f t="shared" si="667"/>
        <v>0</v>
      </c>
      <c r="WK568" s="93">
        <f t="shared" si="668"/>
        <v>237915.22</v>
      </c>
      <c r="WL568" s="93">
        <f t="shared" si="669"/>
        <v>249939.88</v>
      </c>
      <c r="WM568" s="93">
        <f t="shared" si="670"/>
        <v>264550.71999999997</v>
      </c>
      <c r="WN568" s="93">
        <f t="shared" si="671"/>
        <v>39979.24</v>
      </c>
      <c r="WO568" s="93">
        <f t="shared" si="672"/>
        <v>36340.81</v>
      </c>
      <c r="WP568" s="93">
        <f t="shared" si="673"/>
        <v>35184.339999999997</v>
      </c>
      <c r="WQ568" s="93">
        <f t="shared" si="674"/>
        <v>0</v>
      </c>
      <c r="WR568" s="93">
        <f t="shared" si="200"/>
        <v>0</v>
      </c>
      <c r="WS568" s="93">
        <f t="shared" si="200"/>
        <v>0</v>
      </c>
      <c r="WT568" s="93">
        <f t="shared" si="675"/>
        <v>0</v>
      </c>
      <c r="WU568" s="93">
        <f t="shared" si="201"/>
        <v>0</v>
      </c>
      <c r="WV568" s="93">
        <f t="shared" si="201"/>
        <v>0</v>
      </c>
      <c r="WW568" s="95"/>
      <c r="WX568" s="95"/>
      <c r="WY568" s="95"/>
      <c r="WZ568" s="93">
        <f t="shared" si="676"/>
        <v>0</v>
      </c>
      <c r="XA568" s="93">
        <f t="shared" si="677"/>
        <v>0</v>
      </c>
      <c r="XB568" s="93">
        <f t="shared" si="678"/>
        <v>0</v>
      </c>
      <c r="XC568" s="93">
        <f t="shared" si="679"/>
        <v>0</v>
      </c>
      <c r="XD568" s="93">
        <f t="shared" si="680"/>
        <v>0</v>
      </c>
      <c r="XE568" s="93">
        <f t="shared" si="681"/>
        <v>0</v>
      </c>
      <c r="XF568" s="93">
        <f t="shared" si="682"/>
        <v>238005.39</v>
      </c>
      <c r="XG568" s="93">
        <f t="shared" si="683"/>
        <v>250213.01</v>
      </c>
      <c r="XH568" s="93">
        <f t="shared" si="684"/>
        <v>265041.74</v>
      </c>
      <c r="XI568" s="93">
        <f t="shared" si="685"/>
        <v>39031.33</v>
      </c>
      <c r="XJ568" s="93">
        <f t="shared" si="686"/>
        <v>35409.769999999997</v>
      </c>
      <c r="XK568" s="93">
        <f t="shared" si="687"/>
        <v>33964.04</v>
      </c>
      <c r="XL568" s="93">
        <f t="shared" si="688"/>
        <v>0</v>
      </c>
      <c r="XM568" s="93">
        <f t="shared" si="202"/>
        <v>0</v>
      </c>
      <c r="XN568" s="93">
        <f t="shared" si="202"/>
        <v>0</v>
      </c>
      <c r="XO568" s="93">
        <f t="shared" si="689"/>
        <v>0</v>
      </c>
      <c r="XP568" s="93">
        <f t="shared" si="203"/>
        <v>0</v>
      </c>
      <c r="XQ568" s="93">
        <f t="shared" si="203"/>
        <v>0</v>
      </c>
      <c r="XR568" s="95"/>
      <c r="XS568" s="95"/>
      <c r="XT568" s="95"/>
      <c r="XU568" s="93">
        <f t="shared" si="690"/>
        <v>0</v>
      </c>
      <c r="XV568" s="93">
        <f t="shared" si="691"/>
        <v>0</v>
      </c>
      <c r="XW568" s="93">
        <f t="shared" si="692"/>
        <v>0</v>
      </c>
      <c r="XX568" s="93">
        <f t="shared" si="693"/>
        <v>0</v>
      </c>
      <c r="XY568" s="93">
        <f t="shared" si="694"/>
        <v>0</v>
      </c>
      <c r="XZ568" s="93">
        <f t="shared" si="695"/>
        <v>0</v>
      </c>
      <c r="YA568" s="93">
        <f t="shared" si="696"/>
        <v>237653.31</v>
      </c>
      <c r="YB568" s="93">
        <f t="shared" si="697"/>
        <v>249125.71</v>
      </c>
      <c r="YC568" s="93">
        <f t="shared" si="698"/>
        <v>263115.65999999997</v>
      </c>
      <c r="YD568" s="93">
        <f t="shared" si="699"/>
        <v>35216.44</v>
      </c>
      <c r="YE568" s="93">
        <f t="shared" si="700"/>
        <v>32230.42</v>
      </c>
      <c r="YF568" s="93">
        <f t="shared" si="701"/>
        <v>30897.5</v>
      </c>
      <c r="YG568" s="93">
        <f t="shared" si="702"/>
        <v>0</v>
      </c>
      <c r="YH568" s="93">
        <f t="shared" si="204"/>
        <v>0</v>
      </c>
      <c r="YI568" s="93">
        <f t="shared" si="204"/>
        <v>0</v>
      </c>
      <c r="YJ568" s="93">
        <f t="shared" si="703"/>
        <v>0</v>
      </c>
      <c r="YK568" s="93">
        <f t="shared" si="205"/>
        <v>0</v>
      </c>
      <c r="YL568" s="93">
        <f t="shared" si="205"/>
        <v>0</v>
      </c>
      <c r="YM568" s="95"/>
      <c r="YN568" s="95"/>
      <c r="YO568" s="95"/>
      <c r="YP568" s="93">
        <f t="shared" si="704"/>
        <v>0</v>
      </c>
      <c r="YQ568" s="93">
        <f t="shared" si="705"/>
        <v>0</v>
      </c>
      <c r="YR568" s="93">
        <f t="shared" si="706"/>
        <v>0</v>
      </c>
      <c r="YS568" s="93">
        <f t="shared" si="707"/>
        <v>0</v>
      </c>
      <c r="YT568" s="93">
        <f t="shared" si="708"/>
        <v>0</v>
      </c>
      <c r="YU568" s="93">
        <f t="shared" si="709"/>
        <v>0</v>
      </c>
      <c r="YV568" s="93">
        <f t="shared" si="710"/>
        <v>237436.85</v>
      </c>
      <c r="YW568" s="93">
        <f t="shared" si="711"/>
        <v>248465.54</v>
      </c>
      <c r="YX568" s="93">
        <f t="shared" si="712"/>
        <v>261933.85</v>
      </c>
      <c r="YY568" s="93">
        <f t="shared" si="713"/>
        <v>40956.9</v>
      </c>
      <c r="YZ568" s="93">
        <f t="shared" si="714"/>
        <v>37286.629999999997</v>
      </c>
      <c r="ZA568" s="93">
        <f t="shared" si="715"/>
        <v>35580.92</v>
      </c>
      <c r="ZB568" s="93">
        <f t="shared" si="716"/>
        <v>0</v>
      </c>
      <c r="ZC568" s="93">
        <f t="shared" si="206"/>
        <v>0</v>
      </c>
      <c r="ZD568" s="93">
        <f t="shared" si="206"/>
        <v>0</v>
      </c>
      <c r="ZE568" s="93">
        <f t="shared" si="717"/>
        <v>0</v>
      </c>
      <c r="ZF568" s="93">
        <f t="shared" si="207"/>
        <v>0</v>
      </c>
      <c r="ZG568" s="93">
        <f t="shared" si="207"/>
        <v>0</v>
      </c>
      <c r="ZH568" s="95"/>
      <c r="ZI568" s="95"/>
      <c r="ZJ568" s="95"/>
      <c r="ZK568" s="93">
        <f t="shared" si="718"/>
        <v>0</v>
      </c>
      <c r="ZL568" s="93">
        <f t="shared" si="719"/>
        <v>0</v>
      </c>
      <c r="ZM568" s="93">
        <f t="shared" si="720"/>
        <v>0</v>
      </c>
      <c r="ZN568" s="93">
        <f t="shared" si="721"/>
        <v>0</v>
      </c>
      <c r="ZO568" s="93">
        <f t="shared" si="722"/>
        <v>0</v>
      </c>
      <c r="ZP568" s="93">
        <f t="shared" si="723"/>
        <v>0</v>
      </c>
      <c r="ZQ568" s="93">
        <f t="shared" si="724"/>
        <v>237273.26</v>
      </c>
      <c r="ZR568" s="93">
        <f t="shared" si="725"/>
        <v>247961.37</v>
      </c>
      <c r="ZS568" s="93">
        <f t="shared" si="726"/>
        <v>261040.63</v>
      </c>
      <c r="ZT568" s="93">
        <f t="shared" si="727"/>
        <v>36469.86</v>
      </c>
      <c r="ZU568" s="93">
        <f t="shared" si="728"/>
        <v>32643.34</v>
      </c>
      <c r="ZV568" s="93">
        <f t="shared" si="729"/>
        <v>31093.99</v>
      </c>
      <c r="ZW568" s="93">
        <f t="shared" si="730"/>
        <v>0</v>
      </c>
      <c r="ZX568" s="93">
        <f t="shared" si="208"/>
        <v>0</v>
      </c>
      <c r="ZY568" s="93">
        <f t="shared" si="208"/>
        <v>0</v>
      </c>
      <c r="ZZ568" s="93">
        <f t="shared" si="731"/>
        <v>0</v>
      </c>
      <c r="AAA568" s="93">
        <f t="shared" si="209"/>
        <v>0</v>
      </c>
      <c r="AAB568" s="93">
        <f t="shared" si="209"/>
        <v>0</v>
      </c>
      <c r="AAC568" s="95"/>
      <c r="AAD568" s="95"/>
      <c r="AAE568" s="95"/>
      <c r="AAF568" s="93">
        <f t="shared" si="732"/>
        <v>0</v>
      </c>
      <c r="AAG568" s="93">
        <f t="shared" si="733"/>
        <v>0</v>
      </c>
      <c r="AAH568" s="93">
        <f t="shared" si="734"/>
        <v>0</v>
      </c>
      <c r="AAI568" s="93">
        <f t="shared" si="735"/>
        <v>0</v>
      </c>
      <c r="AAJ568" s="93">
        <f t="shared" si="736"/>
        <v>0</v>
      </c>
      <c r="AAK568" s="93">
        <f t="shared" si="737"/>
        <v>0</v>
      </c>
      <c r="AAL568" s="93">
        <f t="shared" si="738"/>
        <v>238699.33</v>
      </c>
      <c r="AAM568" s="93">
        <f t="shared" si="739"/>
        <v>252339.83</v>
      </c>
      <c r="AAN568" s="93">
        <f t="shared" si="740"/>
        <v>268806.48</v>
      </c>
      <c r="AAO568" s="93">
        <f t="shared" si="741"/>
        <v>49315.29</v>
      </c>
      <c r="AAP568" s="93">
        <f t="shared" si="742"/>
        <v>44304.62</v>
      </c>
      <c r="AAQ568" s="93">
        <f t="shared" si="743"/>
        <v>42374.89</v>
      </c>
      <c r="AAR568" s="93">
        <f t="shared" si="744"/>
        <v>0</v>
      </c>
      <c r="AAS568" s="93">
        <f t="shared" si="210"/>
        <v>0</v>
      </c>
      <c r="AAT568" s="93">
        <f t="shared" si="210"/>
        <v>0</v>
      </c>
      <c r="AAU568" s="93">
        <f t="shared" si="745"/>
        <v>0</v>
      </c>
      <c r="AAV568" s="93">
        <f t="shared" si="211"/>
        <v>0</v>
      </c>
      <c r="AAW568" s="93">
        <f t="shared" si="211"/>
        <v>0</v>
      </c>
      <c r="AAX568" s="95"/>
      <c r="AAY568" s="95"/>
      <c r="AAZ568" s="95"/>
      <c r="ABA568" s="93">
        <f t="shared" si="746"/>
        <v>0</v>
      </c>
      <c r="ABB568" s="93">
        <f t="shared" si="747"/>
        <v>0</v>
      </c>
      <c r="ABC568" s="93">
        <f t="shared" si="748"/>
        <v>0</v>
      </c>
      <c r="ABD568" s="93">
        <f t="shared" si="749"/>
        <v>0</v>
      </c>
      <c r="ABE568" s="93">
        <f t="shared" si="750"/>
        <v>0</v>
      </c>
      <c r="ABF568" s="93">
        <f t="shared" si="751"/>
        <v>0</v>
      </c>
      <c r="ABG568" s="93">
        <f t="shared" si="752"/>
        <v>237781.3</v>
      </c>
      <c r="ABH568" s="93">
        <f t="shared" si="753"/>
        <v>249520.88</v>
      </c>
      <c r="ABI568" s="93">
        <f t="shared" si="754"/>
        <v>263827.25</v>
      </c>
      <c r="ABJ568" s="93">
        <f t="shared" si="755"/>
        <v>30500.11</v>
      </c>
      <c r="ABK568" s="93">
        <f t="shared" si="756"/>
        <v>27725.8</v>
      </c>
      <c r="ABL568" s="93">
        <f t="shared" si="757"/>
        <v>26289.759999999998</v>
      </c>
      <c r="ABM568" s="93">
        <f t="shared" si="758"/>
        <v>0</v>
      </c>
      <c r="ABN568" s="93">
        <f t="shared" si="212"/>
        <v>0</v>
      </c>
      <c r="ABO568" s="93">
        <f t="shared" si="212"/>
        <v>0</v>
      </c>
      <c r="ABP568" s="93">
        <f t="shared" si="759"/>
        <v>0</v>
      </c>
      <c r="ABQ568" s="93">
        <f t="shared" si="213"/>
        <v>0</v>
      </c>
      <c r="ABR568" s="93">
        <f t="shared" si="213"/>
        <v>0</v>
      </c>
      <c r="ABS568" s="743">
        <v>35</v>
      </c>
      <c r="ABT568" s="743">
        <v>35</v>
      </c>
      <c r="ABU568" s="743">
        <v>35</v>
      </c>
      <c r="ABV568" s="93">
        <f t="shared" si="760"/>
        <v>8326290</v>
      </c>
      <c r="ABW568" s="93">
        <f t="shared" si="761"/>
        <v>8407315</v>
      </c>
      <c r="ABX568" s="93">
        <f t="shared" si="762"/>
        <v>8533245</v>
      </c>
      <c r="ABY568" s="93">
        <f t="shared" si="763"/>
        <v>3388557.9</v>
      </c>
      <c r="ABZ568" s="93">
        <f t="shared" si="764"/>
        <v>3449772.9</v>
      </c>
      <c r="ACA568" s="93">
        <f t="shared" si="765"/>
        <v>3522677.9</v>
      </c>
      <c r="ACB568" s="93">
        <f t="shared" si="766"/>
        <v>236627.54</v>
      </c>
      <c r="ACC568" s="93">
        <f t="shared" si="767"/>
        <v>245973.04</v>
      </c>
      <c r="ACD568" s="93">
        <f t="shared" si="768"/>
        <v>257563.33</v>
      </c>
      <c r="ACE568" s="93">
        <f t="shared" si="769"/>
        <v>36630.559999999998</v>
      </c>
      <c r="ACF568" s="93">
        <f t="shared" si="770"/>
        <v>33074.93</v>
      </c>
      <c r="ACG568" s="93">
        <f t="shared" si="771"/>
        <v>31960.77</v>
      </c>
      <c r="ACH568" s="93">
        <f t="shared" si="772"/>
        <v>8281963.9000000004</v>
      </c>
      <c r="ACI568" s="93">
        <f t="shared" si="214"/>
        <v>8609056.4000000004</v>
      </c>
      <c r="ACJ568" s="93">
        <f t="shared" si="214"/>
        <v>9014716.5500000007</v>
      </c>
      <c r="ACK568" s="93">
        <f t="shared" si="773"/>
        <v>1282069.6000000001</v>
      </c>
      <c r="ACL568" s="93">
        <f t="shared" si="215"/>
        <v>1157622.55</v>
      </c>
      <c r="ACM568" s="93">
        <f t="shared" si="215"/>
        <v>1118626.95</v>
      </c>
      <c r="ACN568" s="95"/>
      <c r="ACO568" s="95"/>
      <c r="ACP568" s="95"/>
      <c r="ACQ568" s="93">
        <f t="shared" si="774"/>
        <v>0</v>
      </c>
      <c r="ACR568" s="93">
        <f t="shared" si="775"/>
        <v>0</v>
      </c>
      <c r="ACS568" s="93">
        <f t="shared" si="776"/>
        <v>0</v>
      </c>
      <c r="ACT568" s="93">
        <f t="shared" si="777"/>
        <v>0</v>
      </c>
      <c r="ACU568" s="93">
        <f t="shared" si="778"/>
        <v>0</v>
      </c>
      <c r="ACV568" s="93">
        <f t="shared" si="779"/>
        <v>0</v>
      </c>
      <c r="ACW568" s="93">
        <f t="shared" si="780"/>
        <v>237567.84</v>
      </c>
      <c r="ACX568" s="93">
        <f t="shared" si="781"/>
        <v>248868.87</v>
      </c>
      <c r="ACY568" s="93">
        <f t="shared" si="782"/>
        <v>262664.06</v>
      </c>
      <c r="ACZ568" s="93">
        <f t="shared" si="783"/>
        <v>39856.81</v>
      </c>
      <c r="ADA568" s="93">
        <f t="shared" si="784"/>
        <v>36121.81</v>
      </c>
      <c r="ADB568" s="93">
        <f t="shared" si="785"/>
        <v>34818.339999999997</v>
      </c>
      <c r="ADC568" s="93">
        <f t="shared" si="786"/>
        <v>0</v>
      </c>
      <c r="ADD568" s="93">
        <f t="shared" si="216"/>
        <v>0</v>
      </c>
      <c r="ADE568" s="93">
        <f t="shared" si="216"/>
        <v>0</v>
      </c>
      <c r="ADF568" s="93">
        <f t="shared" si="787"/>
        <v>0</v>
      </c>
      <c r="ADG568" s="93">
        <f t="shared" si="217"/>
        <v>0</v>
      </c>
      <c r="ADH568" s="93">
        <f t="shared" si="217"/>
        <v>0</v>
      </c>
      <c r="ADI568" s="95"/>
      <c r="ADJ568" s="95"/>
      <c r="ADK568" s="95"/>
      <c r="ADL568" s="93">
        <f t="shared" si="788"/>
        <v>0</v>
      </c>
      <c r="ADM568" s="93">
        <f t="shared" si="789"/>
        <v>0</v>
      </c>
      <c r="ADN568" s="93">
        <f t="shared" si="790"/>
        <v>0</v>
      </c>
      <c r="ADO568" s="93">
        <f t="shared" si="791"/>
        <v>0</v>
      </c>
      <c r="ADP568" s="93">
        <f t="shared" si="792"/>
        <v>0</v>
      </c>
      <c r="ADQ568" s="93">
        <f t="shared" si="793"/>
        <v>0</v>
      </c>
      <c r="ADR568" s="93">
        <f t="shared" si="794"/>
        <v>237954.69</v>
      </c>
      <c r="ADS568" s="93">
        <f t="shared" si="795"/>
        <v>250057.78</v>
      </c>
      <c r="ADT568" s="93">
        <f t="shared" si="796"/>
        <v>264768.8</v>
      </c>
      <c r="ADU568" s="93">
        <f t="shared" si="797"/>
        <v>33789.9</v>
      </c>
      <c r="ADV568" s="93">
        <f t="shared" si="798"/>
        <v>30587.919999999998</v>
      </c>
      <c r="ADW568" s="93">
        <f t="shared" si="799"/>
        <v>29120.14</v>
      </c>
      <c r="ADX568" s="93">
        <f t="shared" si="800"/>
        <v>0</v>
      </c>
      <c r="ADY568" s="93">
        <f t="shared" si="218"/>
        <v>0</v>
      </c>
      <c r="ADZ568" s="93">
        <f t="shared" si="218"/>
        <v>0</v>
      </c>
      <c r="AEA568" s="93">
        <f t="shared" si="801"/>
        <v>0</v>
      </c>
      <c r="AEB568" s="93">
        <f t="shared" si="219"/>
        <v>0</v>
      </c>
      <c r="AEC568" s="93">
        <f t="shared" si="219"/>
        <v>0</v>
      </c>
      <c r="AED568" s="95">
        <v>29</v>
      </c>
      <c r="AEE568" s="95">
        <v>29</v>
      </c>
      <c r="AEF568" s="95">
        <v>29</v>
      </c>
      <c r="AEG568" s="93">
        <f t="shared" si="802"/>
        <v>6898926</v>
      </c>
      <c r="AEH568" s="93">
        <f t="shared" si="803"/>
        <v>6966061</v>
      </c>
      <c r="AEI568" s="93">
        <f t="shared" si="804"/>
        <v>7070403</v>
      </c>
      <c r="AEJ568" s="93">
        <f t="shared" si="805"/>
        <v>2807662.26</v>
      </c>
      <c r="AEK568" s="93">
        <f t="shared" si="806"/>
        <v>2858383.26</v>
      </c>
      <c r="AEL568" s="93">
        <f t="shared" si="807"/>
        <v>2918790.26</v>
      </c>
      <c r="AEM568" s="93">
        <f t="shared" si="808"/>
        <v>237571.20000000001</v>
      </c>
      <c r="AEN568" s="93">
        <f t="shared" si="809"/>
        <v>248876.04</v>
      </c>
      <c r="AEO568" s="93">
        <f t="shared" si="810"/>
        <v>262686.59000000003</v>
      </c>
      <c r="AEP568" s="93">
        <f t="shared" si="811"/>
        <v>43173.65</v>
      </c>
      <c r="AEQ568" s="93">
        <f t="shared" si="812"/>
        <v>39432.68</v>
      </c>
      <c r="AER568" s="93">
        <f t="shared" si="813"/>
        <v>38055.32</v>
      </c>
      <c r="AES568" s="93">
        <f t="shared" si="814"/>
        <v>6889564.7999999998</v>
      </c>
      <c r="AET568" s="93">
        <f t="shared" si="220"/>
        <v>7217405.1600000001</v>
      </c>
      <c r="AEU568" s="93">
        <f t="shared" si="220"/>
        <v>7617911.1100000003</v>
      </c>
      <c r="AEV568" s="93">
        <f t="shared" si="815"/>
        <v>1252035.8500000001</v>
      </c>
      <c r="AEW568" s="93">
        <f t="shared" si="221"/>
        <v>1143547.72</v>
      </c>
      <c r="AEX568" s="93">
        <f t="shared" si="221"/>
        <v>1103604.28</v>
      </c>
      <c r="AEY568" s="95"/>
      <c r="AEZ568" s="95"/>
      <c r="AFA568" s="95"/>
      <c r="AFB568" s="93">
        <f t="shared" si="816"/>
        <v>0</v>
      </c>
      <c r="AFC568" s="93">
        <f t="shared" si="817"/>
        <v>0</v>
      </c>
      <c r="AFD568" s="93">
        <f t="shared" si="818"/>
        <v>0</v>
      </c>
      <c r="AFE568" s="93">
        <f t="shared" si="819"/>
        <v>0</v>
      </c>
      <c r="AFF568" s="93">
        <f t="shared" si="820"/>
        <v>0</v>
      </c>
      <c r="AFG568" s="93">
        <f t="shared" si="821"/>
        <v>0</v>
      </c>
      <c r="AFH568" s="93">
        <f t="shared" si="822"/>
        <v>238396.4</v>
      </c>
      <c r="AFI568" s="93">
        <f t="shared" si="823"/>
        <v>251417.09</v>
      </c>
      <c r="AFJ568" s="93">
        <f t="shared" si="824"/>
        <v>267174.62</v>
      </c>
      <c r="AFK568" s="93">
        <f t="shared" si="825"/>
        <v>44148.93</v>
      </c>
      <c r="AFL568" s="93">
        <f t="shared" si="826"/>
        <v>39894.400000000001</v>
      </c>
      <c r="AFM568" s="93">
        <f t="shared" si="827"/>
        <v>38440.01</v>
      </c>
      <c r="AFN568" s="93">
        <f t="shared" si="828"/>
        <v>0</v>
      </c>
      <c r="AFO568" s="93">
        <f t="shared" si="222"/>
        <v>0</v>
      </c>
      <c r="AFP568" s="93">
        <f t="shared" si="222"/>
        <v>0</v>
      </c>
      <c r="AFQ568" s="93">
        <f t="shared" si="829"/>
        <v>0</v>
      </c>
      <c r="AFR568" s="93">
        <f t="shared" si="223"/>
        <v>0</v>
      </c>
      <c r="AFS568" s="93">
        <f t="shared" si="223"/>
        <v>0</v>
      </c>
      <c r="AFT568" s="95"/>
      <c r="AFU568" s="95"/>
      <c r="AFV568" s="95"/>
      <c r="AFW568" s="93">
        <f t="shared" si="830"/>
        <v>0</v>
      </c>
      <c r="AFX568" s="93">
        <f t="shared" si="831"/>
        <v>0</v>
      </c>
      <c r="AFY568" s="93">
        <f t="shared" si="832"/>
        <v>0</v>
      </c>
      <c r="AFZ568" s="93">
        <f t="shared" si="833"/>
        <v>0</v>
      </c>
      <c r="AGA568" s="93">
        <f t="shared" si="834"/>
        <v>0</v>
      </c>
      <c r="AGB568" s="93">
        <f t="shared" si="835"/>
        <v>0</v>
      </c>
      <c r="AGC568" s="93">
        <f t="shared" si="836"/>
        <v>237438.5</v>
      </c>
      <c r="AGD568" s="93">
        <f t="shared" si="837"/>
        <v>248473.78</v>
      </c>
      <c r="AGE568" s="93">
        <f t="shared" si="838"/>
        <v>261947.97</v>
      </c>
      <c r="AGF568" s="93">
        <f t="shared" si="839"/>
        <v>46151.26</v>
      </c>
      <c r="AGG568" s="93">
        <f t="shared" si="840"/>
        <v>41506.03</v>
      </c>
      <c r="AGH568" s="93">
        <f t="shared" si="841"/>
        <v>40016.07</v>
      </c>
      <c r="AGI568" s="93">
        <f t="shared" si="842"/>
        <v>0</v>
      </c>
      <c r="AGJ568" s="93">
        <f t="shared" si="224"/>
        <v>0</v>
      </c>
      <c r="AGK568" s="93">
        <f t="shared" si="224"/>
        <v>0</v>
      </c>
      <c r="AGL568" s="93">
        <f t="shared" si="843"/>
        <v>0</v>
      </c>
      <c r="AGM568" s="93">
        <f t="shared" si="225"/>
        <v>0</v>
      </c>
      <c r="AGN568" s="93">
        <f t="shared" si="225"/>
        <v>0</v>
      </c>
      <c r="AGO568" s="95"/>
      <c r="AGP568" s="95"/>
      <c r="AGQ568" s="95"/>
      <c r="AGR568" s="93">
        <f t="shared" si="844"/>
        <v>0</v>
      </c>
      <c r="AGS568" s="93">
        <f t="shared" si="845"/>
        <v>0</v>
      </c>
      <c r="AGT568" s="93">
        <f t="shared" si="846"/>
        <v>0</v>
      </c>
      <c r="AGU568" s="93">
        <f t="shared" si="847"/>
        <v>0</v>
      </c>
      <c r="AGV568" s="93">
        <f t="shared" si="848"/>
        <v>0</v>
      </c>
      <c r="AGW568" s="93">
        <f t="shared" si="849"/>
        <v>0</v>
      </c>
      <c r="AGX568" s="93">
        <f t="shared" si="850"/>
        <v>237627.9</v>
      </c>
      <c r="AGY568" s="93">
        <f t="shared" si="851"/>
        <v>249030.32</v>
      </c>
      <c r="AGZ568" s="93">
        <f t="shared" si="852"/>
        <v>262930.38</v>
      </c>
      <c r="AHA568" s="93">
        <f t="shared" si="853"/>
        <v>68889.34</v>
      </c>
      <c r="AHB568" s="93">
        <f t="shared" si="854"/>
        <v>61833.06</v>
      </c>
      <c r="AHC568" s="93">
        <f t="shared" si="855"/>
        <v>59491.19</v>
      </c>
      <c r="AHD568" s="93">
        <f t="shared" si="856"/>
        <v>0</v>
      </c>
      <c r="AHE568" s="93">
        <f t="shared" si="226"/>
        <v>0</v>
      </c>
      <c r="AHF568" s="93">
        <f t="shared" si="226"/>
        <v>0</v>
      </c>
      <c r="AHG568" s="93">
        <f t="shared" si="857"/>
        <v>0</v>
      </c>
      <c r="AHH568" s="93">
        <f t="shared" si="227"/>
        <v>0</v>
      </c>
      <c r="AHI568" s="93">
        <f t="shared" si="227"/>
        <v>0</v>
      </c>
      <c r="AHJ568" s="95"/>
      <c r="AHK568" s="95"/>
      <c r="AHL568" s="95"/>
      <c r="AHM568" s="93">
        <f t="shared" si="858"/>
        <v>0</v>
      </c>
      <c r="AHN568" s="93">
        <f t="shared" si="859"/>
        <v>0</v>
      </c>
      <c r="AHO568" s="93">
        <f t="shared" si="860"/>
        <v>0</v>
      </c>
      <c r="AHP568" s="93">
        <f t="shared" si="861"/>
        <v>0</v>
      </c>
      <c r="AHQ568" s="93">
        <f t="shared" si="862"/>
        <v>0</v>
      </c>
      <c r="AHR568" s="93">
        <f t="shared" si="863"/>
        <v>0</v>
      </c>
      <c r="AHS568" s="93">
        <f t="shared" si="864"/>
        <v>238286.36</v>
      </c>
      <c r="AHT568" s="93">
        <f t="shared" si="865"/>
        <v>251075.08</v>
      </c>
      <c r="AHU568" s="93">
        <f t="shared" si="866"/>
        <v>266568.34999999998</v>
      </c>
      <c r="AHV568" s="93">
        <f t="shared" si="867"/>
        <v>42247.3</v>
      </c>
      <c r="AHW568" s="93">
        <f t="shared" si="868"/>
        <v>38249.96</v>
      </c>
      <c r="AHX568" s="93">
        <f t="shared" si="869"/>
        <v>36673.18</v>
      </c>
      <c r="AHY568" s="93">
        <f t="shared" si="870"/>
        <v>0</v>
      </c>
      <c r="AHZ568" s="93">
        <f t="shared" si="228"/>
        <v>0</v>
      </c>
      <c r="AIA568" s="93">
        <f t="shared" si="228"/>
        <v>0</v>
      </c>
      <c r="AIB568" s="93">
        <f t="shared" si="871"/>
        <v>0</v>
      </c>
      <c r="AIC568" s="93">
        <f t="shared" si="229"/>
        <v>0</v>
      </c>
      <c r="AID568" s="93">
        <f t="shared" si="229"/>
        <v>0</v>
      </c>
      <c r="AIE568" s="95"/>
      <c r="AIF568" s="95"/>
      <c r="AIG568" s="95"/>
      <c r="AIH568" s="93">
        <f t="shared" si="873"/>
        <v>0</v>
      </c>
      <c r="AII568" s="93">
        <f t="shared" si="874"/>
        <v>0</v>
      </c>
      <c r="AIJ568" s="93">
        <f t="shared" si="875"/>
        <v>0</v>
      </c>
      <c r="AIK568" s="93">
        <f t="shared" si="876"/>
        <v>0</v>
      </c>
      <c r="AIL568" s="93">
        <f t="shared" si="877"/>
        <v>0</v>
      </c>
      <c r="AIM568" s="93">
        <f t="shared" si="878"/>
        <v>0</v>
      </c>
      <c r="AIN568" s="93">
        <f t="shared" si="879"/>
        <v>0</v>
      </c>
      <c r="AIO568" s="93">
        <f t="shared" si="880"/>
        <v>0</v>
      </c>
      <c r="AIP568" s="93">
        <f t="shared" si="881"/>
        <v>0</v>
      </c>
      <c r="AIQ568" s="93">
        <f t="shared" si="882"/>
        <v>0</v>
      </c>
      <c r="AIR568" s="93">
        <f t="shared" si="883"/>
        <v>0</v>
      </c>
      <c r="AIS568" s="93">
        <f t="shared" si="884"/>
        <v>0</v>
      </c>
      <c r="AIT568" s="93">
        <f t="shared" si="885"/>
        <v>0</v>
      </c>
      <c r="AIU568" s="93">
        <f t="shared" si="231"/>
        <v>0</v>
      </c>
      <c r="AIV568" s="93">
        <f t="shared" si="231"/>
        <v>0</v>
      </c>
      <c r="AIW568" s="93">
        <f t="shared" si="886"/>
        <v>0</v>
      </c>
      <c r="AIX568" s="93">
        <f t="shared" si="232"/>
        <v>0</v>
      </c>
      <c r="AIY568" s="93">
        <f t="shared" si="232"/>
        <v>0</v>
      </c>
      <c r="AIZ568" s="95"/>
      <c r="AJA568" s="95"/>
      <c r="AJB568" s="95"/>
      <c r="AJC568" s="93">
        <f t="shared" si="887"/>
        <v>0</v>
      </c>
      <c r="AJD568" s="93">
        <f t="shared" si="888"/>
        <v>0</v>
      </c>
      <c r="AJE568" s="93">
        <f t="shared" si="889"/>
        <v>0</v>
      </c>
      <c r="AJF568" s="93">
        <f t="shared" si="890"/>
        <v>0</v>
      </c>
      <c r="AJG568" s="93">
        <f t="shared" si="891"/>
        <v>0</v>
      </c>
      <c r="AJH568" s="93">
        <f t="shared" si="892"/>
        <v>0</v>
      </c>
      <c r="AJI568" s="93">
        <f t="shared" si="893"/>
        <v>237561.36</v>
      </c>
      <c r="AJJ568" s="93">
        <f t="shared" si="894"/>
        <v>248843.27</v>
      </c>
      <c r="AJK568" s="93">
        <f t="shared" si="895"/>
        <v>262612.05</v>
      </c>
      <c r="AJL568" s="93">
        <f t="shared" si="896"/>
        <v>43838.400000000001</v>
      </c>
      <c r="AJM568" s="93">
        <f t="shared" si="897"/>
        <v>39410.86</v>
      </c>
      <c r="AJN568" s="93">
        <f t="shared" si="898"/>
        <v>38040.33</v>
      </c>
      <c r="AJO568" s="93">
        <f t="shared" si="899"/>
        <v>0</v>
      </c>
      <c r="AJP568" s="93">
        <f t="shared" si="233"/>
        <v>0</v>
      </c>
      <c r="AJQ568" s="93">
        <f t="shared" si="233"/>
        <v>0</v>
      </c>
      <c r="AJR568" s="93">
        <f t="shared" si="900"/>
        <v>0</v>
      </c>
      <c r="AJS568" s="93">
        <f t="shared" si="234"/>
        <v>0</v>
      </c>
      <c r="AJT568" s="93">
        <f t="shared" si="234"/>
        <v>0</v>
      </c>
      <c r="AJU568" s="95"/>
      <c r="AJV568" s="95"/>
      <c r="AJW568" s="95"/>
      <c r="AJX568" s="93">
        <f t="shared" si="901"/>
        <v>0</v>
      </c>
      <c r="AJY568" s="93">
        <f t="shared" si="902"/>
        <v>0</v>
      </c>
      <c r="AJZ568" s="93">
        <f t="shared" si="903"/>
        <v>0</v>
      </c>
      <c r="AKA568" s="93">
        <f t="shared" si="904"/>
        <v>0</v>
      </c>
      <c r="AKB568" s="93">
        <f t="shared" si="905"/>
        <v>0</v>
      </c>
      <c r="AKC568" s="93">
        <f t="shared" si="906"/>
        <v>0</v>
      </c>
      <c r="AKD568" s="93">
        <f t="shared" si="907"/>
        <v>238047.09</v>
      </c>
      <c r="AKE568" s="93">
        <f t="shared" si="908"/>
        <v>250335.77</v>
      </c>
      <c r="AKF568" s="93">
        <f t="shared" si="909"/>
        <v>265256.45</v>
      </c>
      <c r="AKG568" s="93">
        <f t="shared" si="910"/>
        <v>42328.53</v>
      </c>
      <c r="AKH568" s="93">
        <f t="shared" si="911"/>
        <v>38355.730000000003</v>
      </c>
      <c r="AKI568" s="93">
        <f t="shared" si="912"/>
        <v>37007.06</v>
      </c>
      <c r="AKJ568" s="93">
        <f t="shared" si="913"/>
        <v>0</v>
      </c>
      <c r="AKK568" s="93">
        <f t="shared" si="235"/>
        <v>0</v>
      </c>
      <c r="AKL568" s="93">
        <f t="shared" si="235"/>
        <v>0</v>
      </c>
      <c r="AKM568" s="93">
        <f t="shared" si="914"/>
        <v>0</v>
      </c>
      <c r="AKN568" s="93">
        <f t="shared" si="236"/>
        <v>0</v>
      </c>
      <c r="AKO568" s="93">
        <f t="shared" si="236"/>
        <v>0</v>
      </c>
      <c r="AKP568" s="95"/>
      <c r="AKQ568" s="95"/>
      <c r="AKR568" s="95"/>
      <c r="AKS568" s="93">
        <f t="shared" si="915"/>
        <v>0</v>
      </c>
      <c r="AKT568" s="93">
        <f t="shared" si="916"/>
        <v>0</v>
      </c>
      <c r="AKU568" s="93">
        <f t="shared" si="917"/>
        <v>0</v>
      </c>
      <c r="AKV568" s="93">
        <f t="shared" si="918"/>
        <v>0</v>
      </c>
      <c r="AKW568" s="93">
        <f t="shared" si="919"/>
        <v>0</v>
      </c>
      <c r="AKX568" s="93">
        <f t="shared" si="920"/>
        <v>0</v>
      </c>
      <c r="AKY568" s="93">
        <f t="shared" si="921"/>
        <v>237726.07999999999</v>
      </c>
      <c r="AKZ568" s="93">
        <f t="shared" si="922"/>
        <v>249347.8</v>
      </c>
      <c r="ALA568" s="93">
        <f t="shared" si="923"/>
        <v>263499.11</v>
      </c>
      <c r="ALB568" s="93">
        <f t="shared" si="924"/>
        <v>44724.09</v>
      </c>
      <c r="ALC568" s="93">
        <f t="shared" si="925"/>
        <v>40446.76</v>
      </c>
      <c r="ALD568" s="93">
        <f t="shared" si="926"/>
        <v>38539.919999999998</v>
      </c>
      <c r="ALE568" s="93">
        <f t="shared" si="927"/>
        <v>0</v>
      </c>
      <c r="ALF568" s="93">
        <f t="shared" si="237"/>
        <v>0</v>
      </c>
      <c r="ALG568" s="93">
        <f t="shared" si="237"/>
        <v>0</v>
      </c>
      <c r="ALH568" s="93">
        <f t="shared" si="928"/>
        <v>0</v>
      </c>
      <c r="ALI568" s="93">
        <f t="shared" si="238"/>
        <v>0</v>
      </c>
      <c r="ALJ568" s="93">
        <f t="shared" si="238"/>
        <v>0</v>
      </c>
      <c r="ALK568" s="95"/>
      <c r="ALL568" s="95"/>
      <c r="ALM568" s="95"/>
      <c r="ALN568" s="93">
        <f t="shared" si="929"/>
        <v>0</v>
      </c>
      <c r="ALO568" s="93">
        <f t="shared" si="930"/>
        <v>0</v>
      </c>
      <c r="ALP568" s="93">
        <f t="shared" si="931"/>
        <v>0</v>
      </c>
      <c r="ALQ568" s="93">
        <f t="shared" si="932"/>
        <v>0</v>
      </c>
      <c r="ALR568" s="93">
        <f t="shared" si="933"/>
        <v>0</v>
      </c>
      <c r="ALS568" s="93">
        <f t="shared" si="934"/>
        <v>0</v>
      </c>
      <c r="ALT568" s="93">
        <f t="shared" si="935"/>
        <v>238570.4</v>
      </c>
      <c r="ALU568" s="93">
        <f t="shared" si="936"/>
        <v>251951.34</v>
      </c>
      <c r="ALV568" s="93">
        <f t="shared" si="937"/>
        <v>268116.47999999998</v>
      </c>
      <c r="ALW568" s="93">
        <f t="shared" si="938"/>
        <v>48378.31</v>
      </c>
      <c r="ALX568" s="93">
        <f t="shared" si="939"/>
        <v>43625.05</v>
      </c>
      <c r="ALY568" s="93">
        <f t="shared" si="940"/>
        <v>41512.239999999998</v>
      </c>
      <c r="ALZ568" s="93">
        <f t="shared" si="941"/>
        <v>0</v>
      </c>
      <c r="AMA568" s="93">
        <f t="shared" si="239"/>
        <v>0</v>
      </c>
      <c r="AMB568" s="93">
        <f t="shared" si="239"/>
        <v>0</v>
      </c>
      <c r="AMC568" s="93">
        <f t="shared" si="942"/>
        <v>0</v>
      </c>
      <c r="AMD568" s="93">
        <f t="shared" si="240"/>
        <v>0</v>
      </c>
      <c r="AME568" s="93">
        <f t="shared" si="240"/>
        <v>0</v>
      </c>
      <c r="AMF568" s="95"/>
      <c r="AMG568" s="95"/>
      <c r="AMH568" s="95"/>
      <c r="AMI568" s="93">
        <f t="shared" si="943"/>
        <v>0</v>
      </c>
      <c r="AMJ568" s="93">
        <f t="shared" si="944"/>
        <v>0</v>
      </c>
      <c r="AMK568" s="93">
        <f t="shared" si="945"/>
        <v>0</v>
      </c>
      <c r="AML568" s="93">
        <f t="shared" si="946"/>
        <v>0</v>
      </c>
      <c r="AMM568" s="93">
        <f t="shared" si="947"/>
        <v>0</v>
      </c>
      <c r="AMN568" s="93">
        <f t="shared" si="948"/>
        <v>0</v>
      </c>
      <c r="AMO568" s="93">
        <f t="shared" si="949"/>
        <v>238413.94</v>
      </c>
      <c r="AMP568" s="93">
        <f t="shared" si="950"/>
        <v>251465.92</v>
      </c>
      <c r="AMQ568" s="93">
        <f t="shared" si="951"/>
        <v>267271.84000000003</v>
      </c>
      <c r="AMR568" s="93">
        <f t="shared" si="952"/>
        <v>41293.31</v>
      </c>
      <c r="AMS568" s="93">
        <f t="shared" si="953"/>
        <v>37386.39</v>
      </c>
      <c r="AMT568" s="93">
        <f t="shared" si="954"/>
        <v>35671.72</v>
      </c>
      <c r="AMU568" s="93">
        <f t="shared" si="955"/>
        <v>0</v>
      </c>
      <c r="AMV568" s="93">
        <f t="shared" si="241"/>
        <v>0</v>
      </c>
      <c r="AMW568" s="93">
        <f t="shared" si="241"/>
        <v>0</v>
      </c>
      <c r="AMX568" s="93">
        <f t="shared" si="956"/>
        <v>0</v>
      </c>
      <c r="AMY568" s="93">
        <f t="shared" si="242"/>
        <v>0</v>
      </c>
      <c r="AMZ568" s="93">
        <f t="shared" si="242"/>
        <v>0</v>
      </c>
      <c r="ANA568" s="95"/>
      <c r="ANB568" s="95"/>
      <c r="ANC568" s="95"/>
      <c r="AND568" s="93">
        <f t="shared" si="957"/>
        <v>0</v>
      </c>
      <c r="ANE568" s="93">
        <f t="shared" si="958"/>
        <v>0</v>
      </c>
      <c r="ANF568" s="93">
        <f t="shared" si="959"/>
        <v>0</v>
      </c>
      <c r="ANG568" s="93">
        <f t="shared" si="960"/>
        <v>0</v>
      </c>
      <c r="ANH568" s="93">
        <f t="shared" si="961"/>
        <v>0</v>
      </c>
      <c r="ANI568" s="93">
        <f t="shared" si="962"/>
        <v>0</v>
      </c>
      <c r="ANJ568" s="93">
        <f t="shared" si="963"/>
        <v>240976.11</v>
      </c>
      <c r="ANK568" s="93">
        <f t="shared" si="964"/>
        <v>259345.58</v>
      </c>
      <c r="ANL568" s="93">
        <f t="shared" si="965"/>
        <v>281240.48</v>
      </c>
      <c r="ANM568" s="93">
        <f t="shared" si="966"/>
        <v>106180.67</v>
      </c>
      <c r="ANN568" s="93">
        <f t="shared" si="967"/>
        <v>96132.93</v>
      </c>
      <c r="ANO568" s="93">
        <f t="shared" si="968"/>
        <v>94392.65</v>
      </c>
      <c r="ANP568" s="93">
        <f t="shared" si="969"/>
        <v>0</v>
      </c>
      <c r="ANQ568" s="93">
        <f t="shared" si="243"/>
        <v>0</v>
      </c>
      <c r="ANR568" s="93">
        <f t="shared" si="243"/>
        <v>0</v>
      </c>
      <c r="ANS568" s="93">
        <f t="shared" si="970"/>
        <v>0</v>
      </c>
      <c r="ANT568" s="93">
        <f t="shared" si="244"/>
        <v>0</v>
      </c>
      <c r="ANU568" s="93">
        <f t="shared" si="244"/>
        <v>0</v>
      </c>
      <c r="ANV568" s="95"/>
      <c r="ANW568" s="95"/>
      <c r="ANX568" s="95"/>
      <c r="ANY568" s="93">
        <f t="shared" si="971"/>
        <v>0</v>
      </c>
      <c r="ANZ568" s="93">
        <f t="shared" si="972"/>
        <v>0</v>
      </c>
      <c r="AOA568" s="93">
        <f t="shared" si="973"/>
        <v>0</v>
      </c>
      <c r="AOB568" s="93">
        <f t="shared" si="974"/>
        <v>0</v>
      </c>
      <c r="AOC568" s="93">
        <f t="shared" si="975"/>
        <v>0</v>
      </c>
      <c r="AOD568" s="93">
        <f t="shared" si="976"/>
        <v>0</v>
      </c>
      <c r="AOE568" s="93">
        <f t="shared" si="977"/>
        <v>238999.26</v>
      </c>
      <c r="AOF568" s="93">
        <f t="shared" si="978"/>
        <v>253265.47</v>
      </c>
      <c r="AOG568" s="93">
        <f t="shared" si="979"/>
        <v>270458.69</v>
      </c>
      <c r="AOH568" s="93">
        <f t="shared" si="980"/>
        <v>42433.84</v>
      </c>
      <c r="AOI568" s="93">
        <f t="shared" si="981"/>
        <v>38327.64</v>
      </c>
      <c r="AOJ568" s="93">
        <f t="shared" si="982"/>
        <v>36616.949999999997</v>
      </c>
      <c r="AOK568" s="93">
        <f t="shared" si="983"/>
        <v>0</v>
      </c>
      <c r="AOL568" s="93">
        <f t="shared" si="245"/>
        <v>0</v>
      </c>
      <c r="AOM568" s="93">
        <f t="shared" si="245"/>
        <v>0</v>
      </c>
      <c r="AON568" s="93">
        <f t="shared" si="984"/>
        <v>0</v>
      </c>
      <c r="AOO568" s="93">
        <f t="shared" si="246"/>
        <v>0</v>
      </c>
      <c r="AOP568" s="93">
        <f t="shared" si="246"/>
        <v>0</v>
      </c>
      <c r="AOQ568" s="95"/>
      <c r="AOR568" s="95"/>
      <c r="AOS568" s="95"/>
      <c r="AOT568" s="93">
        <f t="shared" si="985"/>
        <v>0</v>
      </c>
      <c r="AOU568" s="93">
        <f t="shared" si="986"/>
        <v>0</v>
      </c>
      <c r="AOV568" s="93">
        <f t="shared" si="987"/>
        <v>0</v>
      </c>
      <c r="AOW568" s="93">
        <f t="shared" si="988"/>
        <v>0</v>
      </c>
      <c r="AOX568" s="93">
        <f t="shared" si="989"/>
        <v>0</v>
      </c>
      <c r="AOY568" s="93">
        <f t="shared" si="990"/>
        <v>0</v>
      </c>
      <c r="AOZ568" s="93">
        <f t="shared" si="991"/>
        <v>238279.3</v>
      </c>
      <c r="APA568" s="93">
        <f t="shared" si="992"/>
        <v>251053.14</v>
      </c>
      <c r="APB568" s="93">
        <f t="shared" si="993"/>
        <v>266528.34999999998</v>
      </c>
      <c r="APC568" s="93">
        <f t="shared" si="994"/>
        <v>47452</v>
      </c>
      <c r="APD568" s="93">
        <f t="shared" si="995"/>
        <v>42695.66</v>
      </c>
      <c r="APE568" s="93">
        <f t="shared" si="996"/>
        <v>40435.949999999997</v>
      </c>
      <c r="APF568" s="93">
        <f t="shared" si="997"/>
        <v>0</v>
      </c>
      <c r="APG568" s="93">
        <f t="shared" si="247"/>
        <v>0</v>
      </c>
      <c r="APH568" s="93">
        <f t="shared" si="247"/>
        <v>0</v>
      </c>
      <c r="API568" s="93">
        <f t="shared" si="998"/>
        <v>0</v>
      </c>
      <c r="APJ568" s="93">
        <f t="shared" si="248"/>
        <v>0</v>
      </c>
      <c r="APK568" s="93">
        <f t="shared" si="248"/>
        <v>0</v>
      </c>
      <c r="APL568" s="95"/>
      <c r="APM568" s="95"/>
      <c r="APN568" s="95"/>
      <c r="APO568" s="93">
        <f t="shared" si="999"/>
        <v>0</v>
      </c>
      <c r="APP568" s="93">
        <f t="shared" si="1000"/>
        <v>0</v>
      </c>
      <c r="APQ568" s="93">
        <f t="shared" si="1001"/>
        <v>0</v>
      </c>
      <c r="APR568" s="93">
        <f t="shared" si="1002"/>
        <v>0</v>
      </c>
      <c r="APS568" s="93">
        <f t="shared" si="1003"/>
        <v>0</v>
      </c>
      <c r="APT568" s="93">
        <f t="shared" si="1004"/>
        <v>0</v>
      </c>
      <c r="APU568" s="93">
        <f t="shared" si="1005"/>
        <v>237690.37</v>
      </c>
      <c r="APV568" s="93">
        <f t="shared" si="1006"/>
        <v>249244.21</v>
      </c>
      <c r="APW568" s="93">
        <f t="shared" si="1007"/>
        <v>263318.21000000002</v>
      </c>
      <c r="APX568" s="93">
        <f t="shared" si="1008"/>
        <v>42529.11</v>
      </c>
      <c r="APY568" s="93">
        <f t="shared" si="1009"/>
        <v>38463.31</v>
      </c>
      <c r="APZ568" s="93">
        <f t="shared" si="1010"/>
        <v>36756.92</v>
      </c>
      <c r="AQA568" s="93">
        <f t="shared" si="1011"/>
        <v>0</v>
      </c>
      <c r="AQB568" s="93">
        <f t="shared" si="249"/>
        <v>0</v>
      </c>
      <c r="AQC568" s="93">
        <f t="shared" si="249"/>
        <v>0</v>
      </c>
      <c r="AQD568" s="93">
        <f t="shared" si="1012"/>
        <v>0</v>
      </c>
      <c r="AQE568" s="93">
        <f t="shared" si="250"/>
        <v>0</v>
      </c>
      <c r="AQF568" s="93">
        <f t="shared" si="250"/>
        <v>0</v>
      </c>
      <c r="AQG568" s="95"/>
      <c r="AQH568" s="95"/>
      <c r="AQI568" s="95"/>
      <c r="AQJ568" s="93">
        <f t="shared" si="1013"/>
        <v>0</v>
      </c>
      <c r="AQK568" s="93">
        <f t="shared" si="1014"/>
        <v>0</v>
      </c>
      <c r="AQL568" s="93">
        <f t="shared" si="1015"/>
        <v>0</v>
      </c>
      <c r="AQM568" s="93">
        <f t="shared" si="1016"/>
        <v>0</v>
      </c>
      <c r="AQN568" s="93">
        <f t="shared" si="1017"/>
        <v>0</v>
      </c>
      <c r="AQO568" s="93">
        <f t="shared" si="1018"/>
        <v>0</v>
      </c>
      <c r="AQP568" s="93">
        <f t="shared" si="1019"/>
        <v>238809.15</v>
      </c>
      <c r="AQQ568" s="93">
        <f t="shared" si="1020"/>
        <v>252682.83</v>
      </c>
      <c r="AQR568" s="93">
        <f t="shared" si="1021"/>
        <v>269430.74</v>
      </c>
      <c r="AQS568" s="93">
        <f t="shared" si="1022"/>
        <v>39608.839999999997</v>
      </c>
      <c r="AQT568" s="93">
        <f t="shared" si="1023"/>
        <v>36265.050000000003</v>
      </c>
      <c r="AQU568" s="93">
        <f t="shared" si="1024"/>
        <v>34971.300000000003</v>
      </c>
      <c r="AQV568" s="93">
        <f t="shared" si="1025"/>
        <v>0</v>
      </c>
      <c r="AQW568" s="93">
        <f t="shared" si="251"/>
        <v>0</v>
      </c>
      <c r="AQX568" s="93">
        <f t="shared" si="251"/>
        <v>0</v>
      </c>
      <c r="AQY568" s="93">
        <f t="shared" si="1026"/>
        <v>0</v>
      </c>
      <c r="AQZ568" s="93">
        <f t="shared" si="252"/>
        <v>0</v>
      </c>
      <c r="ARA568" s="93">
        <f t="shared" si="252"/>
        <v>0</v>
      </c>
      <c r="ARB568" s="95"/>
      <c r="ARC568" s="95"/>
      <c r="ARD568" s="95"/>
      <c r="ARE568" s="93">
        <f t="shared" si="1027"/>
        <v>0</v>
      </c>
      <c r="ARF568" s="93">
        <f t="shared" si="1028"/>
        <v>0</v>
      </c>
      <c r="ARG568" s="93">
        <f t="shared" si="1029"/>
        <v>0</v>
      </c>
      <c r="ARH568" s="93">
        <f t="shared" si="1030"/>
        <v>0</v>
      </c>
      <c r="ARI568" s="93">
        <f t="shared" si="1031"/>
        <v>0</v>
      </c>
      <c r="ARJ568" s="93">
        <f t="shared" si="1032"/>
        <v>0</v>
      </c>
      <c r="ARK568" s="93">
        <f t="shared" si="1033"/>
        <v>237405.67</v>
      </c>
      <c r="ARL568" s="93">
        <f t="shared" si="1034"/>
        <v>248356.83</v>
      </c>
      <c r="ARM568" s="93">
        <f t="shared" si="1035"/>
        <v>261745.79</v>
      </c>
      <c r="ARN568" s="93">
        <f t="shared" si="1036"/>
        <v>38758.639999999999</v>
      </c>
      <c r="ARO568" s="93">
        <f t="shared" si="1037"/>
        <v>35092.78</v>
      </c>
      <c r="ARP568" s="93">
        <f t="shared" si="1038"/>
        <v>33406.36</v>
      </c>
      <c r="ARQ568" s="93">
        <f t="shared" si="1039"/>
        <v>0</v>
      </c>
      <c r="ARR568" s="93">
        <f t="shared" si="253"/>
        <v>0</v>
      </c>
      <c r="ARS568" s="93">
        <f t="shared" si="253"/>
        <v>0</v>
      </c>
      <c r="ART568" s="93">
        <f t="shared" si="1040"/>
        <v>0</v>
      </c>
      <c r="ARU568" s="93">
        <f t="shared" si="254"/>
        <v>0</v>
      </c>
      <c r="ARV568" s="93">
        <f t="shared" si="254"/>
        <v>0</v>
      </c>
      <c r="ARW568" s="95"/>
      <c r="ARX568" s="95"/>
      <c r="ARY568" s="95"/>
      <c r="ARZ568" s="93">
        <f t="shared" si="1041"/>
        <v>0</v>
      </c>
      <c r="ASA568" s="93">
        <f t="shared" si="1042"/>
        <v>0</v>
      </c>
      <c r="ASB568" s="93">
        <f t="shared" si="1043"/>
        <v>0</v>
      </c>
      <c r="ASC568" s="93">
        <f t="shared" si="1044"/>
        <v>0</v>
      </c>
      <c r="ASD568" s="93">
        <f t="shared" si="1045"/>
        <v>0</v>
      </c>
      <c r="ASE568" s="93">
        <f t="shared" si="1046"/>
        <v>0</v>
      </c>
      <c r="ASF568" s="93">
        <f t="shared" si="1047"/>
        <v>237738.46</v>
      </c>
      <c r="ASG568" s="93">
        <f t="shared" si="1048"/>
        <v>249391.35999999999</v>
      </c>
      <c r="ASH568" s="93">
        <f t="shared" si="1049"/>
        <v>263579.05</v>
      </c>
      <c r="ASI568" s="93">
        <f t="shared" si="1050"/>
        <v>44097.82</v>
      </c>
      <c r="ASJ568" s="93">
        <f t="shared" si="1051"/>
        <v>39729.370000000003</v>
      </c>
      <c r="ASK568" s="93">
        <f t="shared" si="1052"/>
        <v>37520.959999999999</v>
      </c>
      <c r="ASL568" s="93">
        <f t="shared" si="1053"/>
        <v>0</v>
      </c>
      <c r="ASM568" s="93">
        <f t="shared" si="255"/>
        <v>0</v>
      </c>
      <c r="ASN568" s="93">
        <f t="shared" si="255"/>
        <v>0</v>
      </c>
      <c r="ASO568" s="93">
        <f t="shared" si="1054"/>
        <v>0</v>
      </c>
      <c r="ASP568" s="93">
        <f t="shared" si="256"/>
        <v>0</v>
      </c>
      <c r="ASQ568" s="93">
        <f t="shared" si="256"/>
        <v>0</v>
      </c>
      <c r="ASR568" s="95"/>
      <c r="ASS568" s="95"/>
      <c r="AST568" s="95"/>
      <c r="ASU568" s="93">
        <f t="shared" si="1055"/>
        <v>0</v>
      </c>
      <c r="ASV568" s="93">
        <f t="shared" si="1056"/>
        <v>0</v>
      </c>
      <c r="ASW568" s="93">
        <f t="shared" si="1057"/>
        <v>0</v>
      </c>
      <c r="ASX568" s="93">
        <f t="shared" si="1058"/>
        <v>0</v>
      </c>
      <c r="ASY568" s="93">
        <f t="shared" si="1059"/>
        <v>0</v>
      </c>
      <c r="ASZ568" s="93">
        <f t="shared" si="1060"/>
        <v>0</v>
      </c>
      <c r="ATA568" s="93">
        <f t="shared" si="1061"/>
        <v>237990.86</v>
      </c>
      <c r="ATB568" s="93">
        <f t="shared" si="1062"/>
        <v>250168.53</v>
      </c>
      <c r="ATC568" s="93">
        <f t="shared" si="1063"/>
        <v>264968.07</v>
      </c>
      <c r="ATD568" s="93">
        <f t="shared" si="1064"/>
        <v>37315.199999999997</v>
      </c>
      <c r="ATE568" s="93">
        <f t="shared" si="1065"/>
        <v>34057.69</v>
      </c>
      <c r="ATF568" s="93">
        <f t="shared" si="1066"/>
        <v>32482.38</v>
      </c>
      <c r="ATG568" s="93">
        <f t="shared" si="1067"/>
        <v>0</v>
      </c>
      <c r="ATH568" s="93">
        <f t="shared" si="257"/>
        <v>0</v>
      </c>
      <c r="ATI568" s="93">
        <f t="shared" si="257"/>
        <v>0</v>
      </c>
      <c r="ATJ568" s="93">
        <f t="shared" si="1068"/>
        <v>0</v>
      </c>
      <c r="ATK568" s="93">
        <f t="shared" si="258"/>
        <v>0</v>
      </c>
      <c r="ATL568" s="93">
        <f t="shared" si="258"/>
        <v>0</v>
      </c>
      <c r="ATM568" s="95"/>
      <c r="ATN568" s="95"/>
      <c r="ATO568" s="95"/>
      <c r="ATP568" s="93">
        <f t="shared" si="1069"/>
        <v>0</v>
      </c>
      <c r="ATQ568" s="93">
        <f t="shared" si="1070"/>
        <v>0</v>
      </c>
      <c r="ATR568" s="93">
        <f t="shared" si="1071"/>
        <v>0</v>
      </c>
      <c r="ATS568" s="93">
        <f t="shared" si="1072"/>
        <v>0</v>
      </c>
      <c r="ATT568" s="93">
        <f t="shared" si="1073"/>
        <v>0</v>
      </c>
      <c r="ATU568" s="93">
        <f t="shared" si="1074"/>
        <v>0</v>
      </c>
      <c r="ATV568" s="93">
        <f t="shared" si="1075"/>
        <v>237910.56</v>
      </c>
      <c r="ATW568" s="93">
        <f t="shared" si="1076"/>
        <v>249920.39</v>
      </c>
      <c r="ATX568" s="93">
        <f t="shared" si="1077"/>
        <v>264521.84000000003</v>
      </c>
      <c r="ATY568" s="93">
        <f t="shared" si="1078"/>
        <v>42306.1</v>
      </c>
      <c r="ATZ568" s="93">
        <f t="shared" si="1079"/>
        <v>38055.730000000003</v>
      </c>
      <c r="AUA568" s="93">
        <f t="shared" si="1080"/>
        <v>35955.599999999999</v>
      </c>
      <c r="AUB568" s="93">
        <f t="shared" si="1081"/>
        <v>0</v>
      </c>
      <c r="AUC568" s="93">
        <f t="shared" si="259"/>
        <v>0</v>
      </c>
      <c r="AUD568" s="93">
        <f t="shared" si="259"/>
        <v>0</v>
      </c>
      <c r="AUE568" s="93">
        <f t="shared" si="1082"/>
        <v>0</v>
      </c>
      <c r="AUF568" s="93">
        <f t="shared" si="260"/>
        <v>0</v>
      </c>
      <c r="AUG568" s="93">
        <f t="shared" si="260"/>
        <v>0</v>
      </c>
      <c r="AUH568" s="95"/>
      <c r="AUI568" s="95"/>
      <c r="AUJ568" s="95"/>
      <c r="AUK568" s="93">
        <f t="shared" si="1083"/>
        <v>0</v>
      </c>
      <c r="AUL568" s="93">
        <f t="shared" si="1084"/>
        <v>0</v>
      </c>
      <c r="AUM568" s="93">
        <f t="shared" si="1085"/>
        <v>0</v>
      </c>
      <c r="AUN568" s="93">
        <f t="shared" si="1086"/>
        <v>0</v>
      </c>
      <c r="AUO568" s="93">
        <f t="shared" si="1087"/>
        <v>0</v>
      </c>
      <c r="AUP568" s="93">
        <f t="shared" si="1088"/>
        <v>0</v>
      </c>
      <c r="AUQ568" s="93">
        <f t="shared" si="1089"/>
        <v>237847.38</v>
      </c>
      <c r="AUR568" s="93">
        <f t="shared" si="1090"/>
        <v>249749.63</v>
      </c>
      <c r="AUS568" s="93">
        <f t="shared" si="1091"/>
        <v>264226.13</v>
      </c>
      <c r="AUT568" s="93">
        <f t="shared" si="1092"/>
        <v>42547.4</v>
      </c>
      <c r="AUU568" s="93">
        <f t="shared" si="1093"/>
        <v>38435.980000000003</v>
      </c>
      <c r="AUV568" s="93">
        <f t="shared" si="1094"/>
        <v>36666.81</v>
      </c>
      <c r="AUW568" s="93">
        <f t="shared" si="1095"/>
        <v>0</v>
      </c>
      <c r="AUX568" s="93">
        <f t="shared" si="261"/>
        <v>0</v>
      </c>
      <c r="AUY568" s="93">
        <f t="shared" si="261"/>
        <v>0</v>
      </c>
      <c r="AUZ568" s="93">
        <f t="shared" si="1096"/>
        <v>0</v>
      </c>
      <c r="AVA568" s="93">
        <f t="shared" si="262"/>
        <v>0</v>
      </c>
      <c r="AVB568" s="93">
        <f t="shared" si="262"/>
        <v>0</v>
      </c>
      <c r="AVC568" s="127">
        <f t="shared" si="1097"/>
        <v>105</v>
      </c>
      <c r="AVD568" s="127">
        <f t="shared" si="263"/>
        <v>105</v>
      </c>
      <c r="AVE568" s="127">
        <f t="shared" si="263"/>
        <v>105</v>
      </c>
      <c r="AVF568" s="93">
        <f t="shared" si="263"/>
        <v>24978870</v>
      </c>
      <c r="AVG568" s="93">
        <f t="shared" si="263"/>
        <v>25221945</v>
      </c>
      <c r="AVH568" s="93">
        <f t="shared" si="263"/>
        <v>25599735</v>
      </c>
      <c r="AVI568" s="93">
        <f t="shared" si="263"/>
        <v>10165673.699999999</v>
      </c>
      <c r="AVJ568" s="93">
        <f t="shared" si="263"/>
        <v>10349318.699999999</v>
      </c>
      <c r="AVK568" s="93">
        <f t="shared" si="263"/>
        <v>10568033.699999999</v>
      </c>
      <c r="AVL568" s="93"/>
      <c r="AVM568" s="93"/>
      <c r="AVN568" s="93"/>
      <c r="AVO568" s="93"/>
      <c r="AVP568" s="93"/>
      <c r="AVQ568" s="93"/>
      <c r="AVR568" s="93">
        <f t="shared" si="264"/>
        <v>24894663.120000001</v>
      </c>
      <c r="AVS568" s="93">
        <f t="shared" si="264"/>
        <v>25977172.68</v>
      </c>
      <c r="AVT568" s="93">
        <f t="shared" si="264"/>
        <v>27308794.780000001</v>
      </c>
      <c r="AVU568" s="93">
        <f t="shared" si="264"/>
        <v>4381043.1100000003</v>
      </c>
      <c r="AVV568" s="93">
        <f t="shared" si="264"/>
        <v>3954734.3</v>
      </c>
      <c r="AVW568" s="93">
        <f t="shared" si="264"/>
        <v>3806138.31</v>
      </c>
    </row>
    <row r="569" spans="1:1271" ht="24">
      <c r="A569" s="85" t="s">
        <v>416</v>
      </c>
      <c r="B569" s="85" t="s">
        <v>421</v>
      </c>
      <c r="C569" s="5"/>
      <c r="D569" s="541"/>
      <c r="E569" s="521"/>
      <c r="F569" s="101">
        <f t="shared" si="265"/>
        <v>74922</v>
      </c>
      <c r="G569" s="101">
        <f t="shared" si="265"/>
        <v>75641</v>
      </c>
      <c r="H569" s="101">
        <f t="shared" si="265"/>
        <v>76766</v>
      </c>
      <c r="I569" s="93">
        <f t="shared" si="266"/>
        <v>42761</v>
      </c>
      <c r="J569" s="93">
        <f t="shared" si="266"/>
        <v>43586</v>
      </c>
      <c r="K569" s="93">
        <f t="shared" si="266"/>
        <v>44568</v>
      </c>
      <c r="L569" s="95"/>
      <c r="M569" s="95"/>
      <c r="N569" s="95"/>
      <c r="O569" s="93">
        <f t="shared" si="267"/>
        <v>0</v>
      </c>
      <c r="P569" s="93">
        <f t="shared" si="268"/>
        <v>0</v>
      </c>
      <c r="Q569" s="93">
        <f t="shared" si="269"/>
        <v>0</v>
      </c>
      <c r="R569" s="93">
        <f t="shared" si="270"/>
        <v>0</v>
      </c>
      <c r="S569" s="93">
        <f t="shared" si="271"/>
        <v>0</v>
      </c>
      <c r="T569" s="93">
        <f t="shared" si="272"/>
        <v>0</v>
      </c>
      <c r="U569" s="93">
        <f t="shared" si="273"/>
        <v>75276.38</v>
      </c>
      <c r="V569" s="93">
        <f t="shared" si="274"/>
        <v>79773.009999999995</v>
      </c>
      <c r="W569" s="93">
        <f t="shared" si="275"/>
        <v>85192.57</v>
      </c>
      <c r="X569" s="93">
        <f t="shared" si="276"/>
        <v>21801.75</v>
      </c>
      <c r="Y569" s="93">
        <f t="shared" si="277"/>
        <v>19775</v>
      </c>
      <c r="Z569" s="93">
        <f t="shared" si="278"/>
        <v>18675.5</v>
      </c>
      <c r="AA569" s="93">
        <f t="shared" si="279"/>
        <v>0</v>
      </c>
      <c r="AB569" s="93">
        <f t="shared" si="142"/>
        <v>0</v>
      </c>
      <c r="AC569" s="93">
        <f t="shared" si="142"/>
        <v>0</v>
      </c>
      <c r="AD569" s="93">
        <f t="shared" si="280"/>
        <v>0</v>
      </c>
      <c r="AE569" s="93">
        <f t="shared" si="143"/>
        <v>0</v>
      </c>
      <c r="AF569" s="93">
        <f t="shared" si="143"/>
        <v>0</v>
      </c>
      <c r="AG569" s="95"/>
      <c r="AH569" s="95"/>
      <c r="AI569" s="95"/>
      <c r="AJ569" s="93">
        <f t="shared" si="281"/>
        <v>0</v>
      </c>
      <c r="AK569" s="93">
        <f t="shared" si="282"/>
        <v>0</v>
      </c>
      <c r="AL569" s="93">
        <f t="shared" si="283"/>
        <v>0</v>
      </c>
      <c r="AM569" s="93">
        <f t="shared" si="284"/>
        <v>0</v>
      </c>
      <c r="AN569" s="93">
        <f t="shared" si="285"/>
        <v>0</v>
      </c>
      <c r="AO569" s="93">
        <f t="shared" si="286"/>
        <v>0</v>
      </c>
      <c r="AP569" s="93">
        <f t="shared" si="287"/>
        <v>75202.350000000006</v>
      </c>
      <c r="AQ569" s="93">
        <f t="shared" si="288"/>
        <v>79544.69</v>
      </c>
      <c r="AR569" s="93">
        <f t="shared" si="289"/>
        <v>84789.35</v>
      </c>
      <c r="AS569" s="93">
        <f t="shared" si="290"/>
        <v>20167.21</v>
      </c>
      <c r="AT569" s="93">
        <f t="shared" si="291"/>
        <v>18463.5</v>
      </c>
      <c r="AU569" s="93">
        <f t="shared" si="292"/>
        <v>17858.78</v>
      </c>
      <c r="AV569" s="93">
        <f t="shared" si="293"/>
        <v>0</v>
      </c>
      <c r="AW569" s="93">
        <f t="shared" si="144"/>
        <v>0</v>
      </c>
      <c r="AX569" s="93">
        <f t="shared" si="144"/>
        <v>0</v>
      </c>
      <c r="AY569" s="93">
        <f t="shared" si="294"/>
        <v>0</v>
      </c>
      <c r="AZ569" s="93">
        <f t="shared" si="145"/>
        <v>0</v>
      </c>
      <c r="BA569" s="93">
        <f t="shared" si="145"/>
        <v>0</v>
      </c>
      <c r="BB569" s="95"/>
      <c r="BC569" s="95"/>
      <c r="BD569" s="95"/>
      <c r="BE569" s="93">
        <f t="shared" si="295"/>
        <v>0</v>
      </c>
      <c r="BF569" s="93">
        <f t="shared" si="296"/>
        <v>0</v>
      </c>
      <c r="BG569" s="93">
        <f t="shared" si="297"/>
        <v>0</v>
      </c>
      <c r="BH569" s="93">
        <f t="shared" si="298"/>
        <v>0</v>
      </c>
      <c r="BI569" s="93">
        <f t="shared" si="299"/>
        <v>0</v>
      </c>
      <c r="BJ569" s="93">
        <f t="shared" si="300"/>
        <v>0</v>
      </c>
      <c r="BK569" s="93">
        <f t="shared" si="301"/>
        <v>75304.679999999993</v>
      </c>
      <c r="BL569" s="93">
        <f t="shared" si="302"/>
        <v>79860.42</v>
      </c>
      <c r="BM569" s="93">
        <f t="shared" si="303"/>
        <v>85346.12</v>
      </c>
      <c r="BN569" s="93">
        <f t="shared" si="304"/>
        <v>19872.310000000001</v>
      </c>
      <c r="BO569" s="93">
        <f t="shared" si="305"/>
        <v>17937.689999999999</v>
      </c>
      <c r="BP569" s="93">
        <f t="shared" si="306"/>
        <v>16844.27</v>
      </c>
      <c r="BQ569" s="93">
        <f t="shared" si="307"/>
        <v>0</v>
      </c>
      <c r="BR569" s="93">
        <f t="shared" si="146"/>
        <v>0</v>
      </c>
      <c r="BS569" s="93">
        <f t="shared" si="146"/>
        <v>0</v>
      </c>
      <c r="BT569" s="93">
        <f t="shared" si="308"/>
        <v>0</v>
      </c>
      <c r="BU569" s="93">
        <f t="shared" si="147"/>
        <v>0</v>
      </c>
      <c r="BV569" s="93">
        <f t="shared" si="147"/>
        <v>0</v>
      </c>
      <c r="BW569" s="95"/>
      <c r="BX569" s="95"/>
      <c r="BY569" s="95"/>
      <c r="BZ569" s="93">
        <f t="shared" si="309"/>
        <v>0</v>
      </c>
      <c r="CA569" s="93">
        <f t="shared" si="310"/>
        <v>0</v>
      </c>
      <c r="CB569" s="93">
        <f t="shared" si="311"/>
        <v>0</v>
      </c>
      <c r="CC569" s="93">
        <f t="shared" si="312"/>
        <v>0</v>
      </c>
      <c r="CD569" s="93">
        <f t="shared" si="313"/>
        <v>0</v>
      </c>
      <c r="CE569" s="93">
        <f t="shared" si="314"/>
        <v>0</v>
      </c>
      <c r="CF569" s="93">
        <f t="shared" si="315"/>
        <v>0</v>
      </c>
      <c r="CG569" s="93">
        <f t="shared" si="316"/>
        <v>0</v>
      </c>
      <c r="CH569" s="93">
        <f t="shared" si="317"/>
        <v>0</v>
      </c>
      <c r="CI569" s="93">
        <f t="shared" si="318"/>
        <v>0</v>
      </c>
      <c r="CJ569" s="93">
        <f t="shared" si="319"/>
        <v>0</v>
      </c>
      <c r="CK569" s="93">
        <f t="shared" si="320"/>
        <v>0</v>
      </c>
      <c r="CL569" s="93">
        <f t="shared" si="321"/>
        <v>0</v>
      </c>
      <c r="CM569" s="93">
        <f t="shared" si="148"/>
        <v>0</v>
      </c>
      <c r="CN569" s="93">
        <f t="shared" si="148"/>
        <v>0</v>
      </c>
      <c r="CO569" s="93">
        <f t="shared" si="322"/>
        <v>0</v>
      </c>
      <c r="CP569" s="93">
        <f t="shared" si="149"/>
        <v>0</v>
      </c>
      <c r="CQ569" s="93">
        <f t="shared" si="149"/>
        <v>0</v>
      </c>
      <c r="CR569" s="95"/>
      <c r="CS569" s="95"/>
      <c r="CT569" s="95"/>
      <c r="CU569" s="93">
        <f t="shared" si="323"/>
        <v>0</v>
      </c>
      <c r="CV569" s="93">
        <f t="shared" si="324"/>
        <v>0</v>
      </c>
      <c r="CW569" s="93">
        <f t="shared" si="325"/>
        <v>0</v>
      </c>
      <c r="CX569" s="93">
        <f t="shared" si="326"/>
        <v>0</v>
      </c>
      <c r="CY569" s="93">
        <f t="shared" si="327"/>
        <v>0</v>
      </c>
      <c r="CZ569" s="93">
        <f t="shared" si="328"/>
        <v>0</v>
      </c>
      <c r="DA569" s="93">
        <f t="shared" si="329"/>
        <v>74906.460000000006</v>
      </c>
      <c r="DB569" s="93">
        <f t="shared" si="330"/>
        <v>78636.600000000006</v>
      </c>
      <c r="DC569" s="93">
        <f t="shared" si="331"/>
        <v>83176.14</v>
      </c>
      <c r="DD569" s="93">
        <f t="shared" si="332"/>
        <v>23386.21</v>
      </c>
      <c r="DE569" s="93">
        <f t="shared" si="333"/>
        <v>21211.21</v>
      </c>
      <c r="DF569" s="93">
        <f t="shared" si="334"/>
        <v>20414.63</v>
      </c>
      <c r="DG569" s="93">
        <f t="shared" si="335"/>
        <v>0</v>
      </c>
      <c r="DH569" s="93">
        <f t="shared" si="150"/>
        <v>0</v>
      </c>
      <c r="DI569" s="93">
        <f t="shared" si="150"/>
        <v>0</v>
      </c>
      <c r="DJ569" s="93">
        <f t="shared" si="336"/>
        <v>0</v>
      </c>
      <c r="DK569" s="93">
        <f t="shared" si="151"/>
        <v>0</v>
      </c>
      <c r="DL569" s="93">
        <f t="shared" si="151"/>
        <v>0</v>
      </c>
      <c r="DM569" s="95"/>
      <c r="DN569" s="95"/>
      <c r="DO569" s="95"/>
      <c r="DP569" s="93">
        <f t="shared" si="337"/>
        <v>0</v>
      </c>
      <c r="DQ569" s="93">
        <f t="shared" si="338"/>
        <v>0</v>
      </c>
      <c r="DR569" s="93">
        <f t="shared" si="339"/>
        <v>0</v>
      </c>
      <c r="DS569" s="93">
        <f t="shared" si="340"/>
        <v>0</v>
      </c>
      <c r="DT569" s="93">
        <f t="shared" si="341"/>
        <v>0</v>
      </c>
      <c r="DU569" s="93">
        <f t="shared" si="342"/>
        <v>0</v>
      </c>
      <c r="DV569" s="93">
        <f t="shared" si="343"/>
        <v>75259.179999999993</v>
      </c>
      <c r="DW569" s="93">
        <f t="shared" si="344"/>
        <v>79723.13</v>
      </c>
      <c r="DX569" s="93">
        <f t="shared" si="345"/>
        <v>85102.76</v>
      </c>
      <c r="DY569" s="93">
        <f t="shared" si="346"/>
        <v>25094.63</v>
      </c>
      <c r="DZ569" s="93">
        <f t="shared" si="347"/>
        <v>22433.86</v>
      </c>
      <c r="EA569" s="93">
        <f t="shared" si="348"/>
        <v>21755.8</v>
      </c>
      <c r="EB569" s="93">
        <f t="shared" si="349"/>
        <v>0</v>
      </c>
      <c r="EC569" s="93">
        <f t="shared" si="152"/>
        <v>0</v>
      </c>
      <c r="ED569" s="93">
        <f t="shared" si="152"/>
        <v>0</v>
      </c>
      <c r="EE569" s="93">
        <f t="shared" si="350"/>
        <v>0</v>
      </c>
      <c r="EF569" s="93">
        <f t="shared" si="153"/>
        <v>0</v>
      </c>
      <c r="EG569" s="93">
        <f t="shared" si="153"/>
        <v>0</v>
      </c>
      <c r="EH569" s="95"/>
      <c r="EI569" s="95"/>
      <c r="EJ569" s="95"/>
      <c r="EK569" s="93">
        <f t="shared" si="351"/>
        <v>0</v>
      </c>
      <c r="EL569" s="93">
        <f t="shared" si="352"/>
        <v>0</v>
      </c>
      <c r="EM569" s="93">
        <f t="shared" si="353"/>
        <v>0</v>
      </c>
      <c r="EN569" s="93">
        <f t="shared" si="354"/>
        <v>0</v>
      </c>
      <c r="EO569" s="93">
        <f t="shared" si="355"/>
        <v>0</v>
      </c>
      <c r="EP569" s="93">
        <f t="shared" si="356"/>
        <v>0</v>
      </c>
      <c r="EQ569" s="93">
        <f t="shared" si="357"/>
        <v>75477.73</v>
      </c>
      <c r="ER569" s="93">
        <f t="shared" si="358"/>
        <v>80388.73</v>
      </c>
      <c r="ES569" s="93">
        <f t="shared" si="359"/>
        <v>86296.36</v>
      </c>
      <c r="ET569" s="93">
        <f t="shared" si="360"/>
        <v>23232.85</v>
      </c>
      <c r="EU569" s="93">
        <f t="shared" si="361"/>
        <v>20722.47</v>
      </c>
      <c r="EV569" s="93">
        <f t="shared" si="362"/>
        <v>20037.03</v>
      </c>
      <c r="EW569" s="93">
        <f t="shared" si="363"/>
        <v>0</v>
      </c>
      <c r="EX569" s="93">
        <f t="shared" si="154"/>
        <v>0</v>
      </c>
      <c r="EY569" s="93">
        <f t="shared" si="154"/>
        <v>0</v>
      </c>
      <c r="EZ569" s="93">
        <f t="shared" si="364"/>
        <v>0</v>
      </c>
      <c r="FA569" s="93">
        <f t="shared" si="155"/>
        <v>0</v>
      </c>
      <c r="FB569" s="93">
        <f t="shared" si="155"/>
        <v>0</v>
      </c>
      <c r="FC569" s="95"/>
      <c r="FD569" s="95"/>
      <c r="FE569" s="95"/>
      <c r="FF569" s="93">
        <f t="shared" si="365"/>
        <v>0</v>
      </c>
      <c r="FG569" s="93">
        <f t="shared" si="366"/>
        <v>0</v>
      </c>
      <c r="FH569" s="93">
        <f t="shared" si="367"/>
        <v>0</v>
      </c>
      <c r="FI569" s="93">
        <f t="shared" si="368"/>
        <v>0</v>
      </c>
      <c r="FJ569" s="93">
        <f t="shared" si="369"/>
        <v>0</v>
      </c>
      <c r="FK569" s="93">
        <f t="shared" si="370"/>
        <v>0</v>
      </c>
      <c r="FL569" s="93">
        <f t="shared" si="371"/>
        <v>74924.820000000007</v>
      </c>
      <c r="FM569" s="93">
        <f t="shared" si="372"/>
        <v>78689.5</v>
      </c>
      <c r="FN569" s="93">
        <f t="shared" si="373"/>
        <v>83269.570000000007</v>
      </c>
      <c r="FO569" s="93">
        <f t="shared" si="374"/>
        <v>18990.419999999998</v>
      </c>
      <c r="FP569" s="93">
        <f t="shared" si="375"/>
        <v>17330.03</v>
      </c>
      <c r="FQ569" s="93">
        <f t="shared" si="376"/>
        <v>16822.77</v>
      </c>
      <c r="FR569" s="93">
        <f t="shared" si="377"/>
        <v>0</v>
      </c>
      <c r="FS569" s="93">
        <f t="shared" si="156"/>
        <v>0</v>
      </c>
      <c r="FT569" s="93">
        <f t="shared" si="156"/>
        <v>0</v>
      </c>
      <c r="FU569" s="93">
        <f t="shared" si="378"/>
        <v>0</v>
      </c>
      <c r="FV569" s="93">
        <f t="shared" si="157"/>
        <v>0</v>
      </c>
      <c r="FW569" s="93">
        <f t="shared" si="157"/>
        <v>0</v>
      </c>
      <c r="FX569" s="95"/>
      <c r="FY569" s="95"/>
      <c r="FZ569" s="95"/>
      <c r="GA569" s="93">
        <f t="shared" si="380"/>
        <v>0</v>
      </c>
      <c r="GB569" s="93">
        <f t="shared" si="381"/>
        <v>0</v>
      </c>
      <c r="GC569" s="93">
        <f t="shared" si="382"/>
        <v>0</v>
      </c>
      <c r="GD569" s="93">
        <f t="shared" si="383"/>
        <v>0</v>
      </c>
      <c r="GE569" s="93">
        <f t="shared" si="384"/>
        <v>0</v>
      </c>
      <c r="GF569" s="93">
        <f t="shared" si="385"/>
        <v>0</v>
      </c>
      <c r="GG569" s="93">
        <f t="shared" si="386"/>
        <v>0</v>
      </c>
      <c r="GH569" s="93">
        <f t="shared" si="387"/>
        <v>0</v>
      </c>
      <c r="GI569" s="93">
        <f t="shared" si="388"/>
        <v>0</v>
      </c>
      <c r="GJ569" s="93">
        <f t="shared" si="389"/>
        <v>0</v>
      </c>
      <c r="GK569" s="93">
        <f t="shared" si="390"/>
        <v>0</v>
      </c>
      <c r="GL569" s="93">
        <f t="shared" si="391"/>
        <v>0</v>
      </c>
      <c r="GM569" s="93">
        <f t="shared" si="392"/>
        <v>0</v>
      </c>
      <c r="GN569" s="93">
        <f t="shared" si="159"/>
        <v>0</v>
      </c>
      <c r="GO569" s="93">
        <f t="shared" si="159"/>
        <v>0</v>
      </c>
      <c r="GP569" s="93">
        <f t="shared" si="393"/>
        <v>0</v>
      </c>
      <c r="GQ569" s="93">
        <f t="shared" si="160"/>
        <v>0</v>
      </c>
      <c r="GR569" s="93">
        <f t="shared" si="160"/>
        <v>0</v>
      </c>
      <c r="GS569" s="95"/>
      <c r="GT569" s="95"/>
      <c r="GU569" s="95"/>
      <c r="GV569" s="93">
        <f t="shared" si="394"/>
        <v>0</v>
      </c>
      <c r="GW569" s="93">
        <f t="shared" si="395"/>
        <v>0</v>
      </c>
      <c r="GX569" s="93">
        <f t="shared" si="396"/>
        <v>0</v>
      </c>
      <c r="GY569" s="93">
        <f t="shared" si="397"/>
        <v>0</v>
      </c>
      <c r="GZ569" s="93">
        <f t="shared" si="398"/>
        <v>0</v>
      </c>
      <c r="HA569" s="93">
        <f t="shared" si="399"/>
        <v>0</v>
      </c>
      <c r="HB569" s="93">
        <f t="shared" si="400"/>
        <v>74883.679999999993</v>
      </c>
      <c r="HC569" s="93">
        <f t="shared" si="401"/>
        <v>78566.399999999994</v>
      </c>
      <c r="HD569" s="93">
        <f t="shared" si="402"/>
        <v>83051.41</v>
      </c>
      <c r="HE569" s="93">
        <f t="shared" si="403"/>
        <v>21688.63</v>
      </c>
      <c r="HF569" s="93">
        <f t="shared" si="404"/>
        <v>19664.080000000002</v>
      </c>
      <c r="HG569" s="93">
        <f t="shared" si="405"/>
        <v>19013.59</v>
      </c>
      <c r="HH569" s="93">
        <f t="shared" si="406"/>
        <v>0</v>
      </c>
      <c r="HI569" s="93">
        <f t="shared" si="161"/>
        <v>0</v>
      </c>
      <c r="HJ569" s="93">
        <f t="shared" si="161"/>
        <v>0</v>
      </c>
      <c r="HK569" s="93">
        <f t="shared" si="407"/>
        <v>0</v>
      </c>
      <c r="HL569" s="93">
        <f t="shared" si="162"/>
        <v>0</v>
      </c>
      <c r="HM569" s="93">
        <f t="shared" si="162"/>
        <v>0</v>
      </c>
      <c r="HN569" s="95"/>
      <c r="HO569" s="95"/>
      <c r="HP569" s="95"/>
      <c r="HQ569" s="93">
        <f t="shared" si="408"/>
        <v>0</v>
      </c>
      <c r="HR569" s="93">
        <f t="shared" si="409"/>
        <v>0</v>
      </c>
      <c r="HS569" s="93">
        <f t="shared" si="410"/>
        <v>0</v>
      </c>
      <c r="HT569" s="93">
        <f t="shared" si="411"/>
        <v>0</v>
      </c>
      <c r="HU569" s="93">
        <f t="shared" si="412"/>
        <v>0</v>
      </c>
      <c r="HV569" s="93">
        <f t="shared" si="413"/>
        <v>0</v>
      </c>
      <c r="HW569" s="93">
        <f t="shared" si="414"/>
        <v>75169.850000000006</v>
      </c>
      <c r="HX569" s="93">
        <f t="shared" si="415"/>
        <v>79443.87</v>
      </c>
      <c r="HY569" s="93">
        <f t="shared" si="416"/>
        <v>84611.06</v>
      </c>
      <c r="HZ569" s="93">
        <f t="shared" si="417"/>
        <v>21444.84</v>
      </c>
      <c r="IA569" s="93">
        <f t="shared" si="418"/>
        <v>19302.87</v>
      </c>
      <c r="IB569" s="93">
        <f t="shared" si="419"/>
        <v>18436.47</v>
      </c>
      <c r="IC569" s="93">
        <f t="shared" si="420"/>
        <v>0</v>
      </c>
      <c r="ID569" s="93">
        <f t="shared" si="163"/>
        <v>0</v>
      </c>
      <c r="IE569" s="93">
        <f t="shared" si="163"/>
        <v>0</v>
      </c>
      <c r="IF569" s="93">
        <f t="shared" si="421"/>
        <v>0</v>
      </c>
      <c r="IG569" s="93">
        <f t="shared" si="164"/>
        <v>0</v>
      </c>
      <c r="IH569" s="93">
        <f t="shared" si="164"/>
        <v>0</v>
      </c>
      <c r="II569" s="95"/>
      <c r="IJ569" s="95"/>
      <c r="IK569" s="95"/>
      <c r="IL569" s="93">
        <f t="shared" si="422"/>
        <v>0</v>
      </c>
      <c r="IM569" s="93">
        <f t="shared" si="423"/>
        <v>0</v>
      </c>
      <c r="IN569" s="93">
        <f t="shared" si="424"/>
        <v>0</v>
      </c>
      <c r="IO569" s="93">
        <f t="shared" si="425"/>
        <v>0</v>
      </c>
      <c r="IP569" s="93">
        <f t="shared" si="426"/>
        <v>0</v>
      </c>
      <c r="IQ569" s="93">
        <f t="shared" si="427"/>
        <v>0</v>
      </c>
      <c r="IR569" s="93">
        <f t="shared" si="428"/>
        <v>74980.77</v>
      </c>
      <c r="IS569" s="93">
        <f t="shared" si="429"/>
        <v>78864.210000000006</v>
      </c>
      <c r="IT569" s="93">
        <f t="shared" si="430"/>
        <v>83579.38</v>
      </c>
      <c r="IU569" s="93">
        <f t="shared" si="431"/>
        <v>19617.36</v>
      </c>
      <c r="IV569" s="93">
        <f t="shared" si="432"/>
        <v>17714.95</v>
      </c>
      <c r="IW569" s="93">
        <f t="shared" si="433"/>
        <v>16893.689999999999</v>
      </c>
      <c r="IX569" s="93">
        <f t="shared" si="434"/>
        <v>0</v>
      </c>
      <c r="IY569" s="93">
        <f t="shared" si="165"/>
        <v>0</v>
      </c>
      <c r="IZ569" s="93">
        <f t="shared" si="165"/>
        <v>0</v>
      </c>
      <c r="JA569" s="93">
        <f t="shared" si="435"/>
        <v>0</v>
      </c>
      <c r="JB569" s="93">
        <f t="shared" si="166"/>
        <v>0</v>
      </c>
      <c r="JC569" s="93">
        <f t="shared" si="166"/>
        <v>0</v>
      </c>
      <c r="JD569" s="95"/>
      <c r="JE569" s="95"/>
      <c r="JF569" s="95"/>
      <c r="JG569" s="93">
        <f t="shared" si="436"/>
        <v>0</v>
      </c>
      <c r="JH569" s="93">
        <f t="shared" si="437"/>
        <v>0</v>
      </c>
      <c r="JI569" s="93">
        <f t="shared" si="438"/>
        <v>0</v>
      </c>
      <c r="JJ569" s="93">
        <f t="shared" si="439"/>
        <v>0</v>
      </c>
      <c r="JK569" s="93">
        <f t="shared" si="440"/>
        <v>0</v>
      </c>
      <c r="JL569" s="93">
        <f t="shared" si="441"/>
        <v>0</v>
      </c>
      <c r="JM569" s="93">
        <f t="shared" si="442"/>
        <v>74907.67</v>
      </c>
      <c r="JN569" s="93">
        <f t="shared" si="443"/>
        <v>78639.64</v>
      </c>
      <c r="JO569" s="93">
        <f t="shared" si="444"/>
        <v>83196.09</v>
      </c>
      <c r="JP569" s="93">
        <f t="shared" si="445"/>
        <v>28083.279999999999</v>
      </c>
      <c r="JQ569" s="93">
        <f t="shared" si="446"/>
        <v>25397.61</v>
      </c>
      <c r="JR569" s="93">
        <f t="shared" si="447"/>
        <v>24961.83</v>
      </c>
      <c r="JS569" s="93">
        <f t="shared" si="448"/>
        <v>0</v>
      </c>
      <c r="JT569" s="93">
        <f t="shared" si="167"/>
        <v>0</v>
      </c>
      <c r="JU569" s="93">
        <f t="shared" si="167"/>
        <v>0</v>
      </c>
      <c r="JV569" s="93">
        <f t="shared" si="449"/>
        <v>0</v>
      </c>
      <c r="JW569" s="93">
        <f t="shared" si="168"/>
        <v>0</v>
      </c>
      <c r="JX569" s="93">
        <f t="shared" si="168"/>
        <v>0</v>
      </c>
      <c r="JY569" s="95"/>
      <c r="JZ569" s="95"/>
      <c r="KA569" s="95"/>
      <c r="KB569" s="93">
        <f t="shared" si="450"/>
        <v>0</v>
      </c>
      <c r="KC569" s="93">
        <f t="shared" si="451"/>
        <v>0</v>
      </c>
      <c r="KD569" s="93">
        <f t="shared" si="452"/>
        <v>0</v>
      </c>
      <c r="KE569" s="93">
        <f t="shared" si="453"/>
        <v>0</v>
      </c>
      <c r="KF569" s="93">
        <f t="shared" si="454"/>
        <v>0</v>
      </c>
      <c r="KG569" s="93">
        <f t="shared" si="455"/>
        <v>0</v>
      </c>
      <c r="KH569" s="93">
        <f t="shared" si="456"/>
        <v>75191.28</v>
      </c>
      <c r="KI569" s="93">
        <f t="shared" si="457"/>
        <v>79513.460000000006</v>
      </c>
      <c r="KJ569" s="93">
        <f t="shared" si="458"/>
        <v>84731.24</v>
      </c>
      <c r="KK569" s="93">
        <f t="shared" si="459"/>
        <v>18841.29</v>
      </c>
      <c r="KL569" s="93">
        <f t="shared" si="460"/>
        <v>17150.25</v>
      </c>
      <c r="KM569" s="93">
        <f t="shared" si="461"/>
        <v>16403.849999999999</v>
      </c>
      <c r="KN569" s="93">
        <f t="shared" si="462"/>
        <v>0</v>
      </c>
      <c r="KO569" s="93">
        <f t="shared" si="169"/>
        <v>0</v>
      </c>
      <c r="KP569" s="93">
        <f t="shared" si="169"/>
        <v>0</v>
      </c>
      <c r="KQ569" s="93">
        <f t="shared" si="463"/>
        <v>0</v>
      </c>
      <c r="KR569" s="93">
        <f t="shared" si="170"/>
        <v>0</v>
      </c>
      <c r="KS569" s="93">
        <f t="shared" si="170"/>
        <v>0</v>
      </c>
      <c r="KT569" s="95"/>
      <c r="KU569" s="95"/>
      <c r="KV569" s="95"/>
      <c r="KW569" s="93">
        <f t="shared" si="464"/>
        <v>0</v>
      </c>
      <c r="KX569" s="93">
        <f t="shared" si="465"/>
        <v>0</v>
      </c>
      <c r="KY569" s="93">
        <f t="shared" si="466"/>
        <v>0</v>
      </c>
      <c r="KZ569" s="93">
        <f t="shared" si="467"/>
        <v>0</v>
      </c>
      <c r="LA569" s="93">
        <f t="shared" si="468"/>
        <v>0</v>
      </c>
      <c r="LB569" s="93">
        <f t="shared" si="469"/>
        <v>0</v>
      </c>
      <c r="LC569" s="93">
        <f t="shared" si="470"/>
        <v>75016.17</v>
      </c>
      <c r="LD569" s="93">
        <f t="shared" si="471"/>
        <v>78973.23</v>
      </c>
      <c r="LE569" s="93">
        <f t="shared" si="472"/>
        <v>83773.679999999993</v>
      </c>
      <c r="LF569" s="93">
        <f t="shared" si="473"/>
        <v>16953.259999999998</v>
      </c>
      <c r="LG569" s="93">
        <f t="shared" si="474"/>
        <v>15552.19</v>
      </c>
      <c r="LH569" s="93">
        <f t="shared" si="475"/>
        <v>15070.85</v>
      </c>
      <c r="LI569" s="93">
        <f t="shared" si="476"/>
        <v>0</v>
      </c>
      <c r="LJ569" s="93">
        <f t="shared" si="171"/>
        <v>0</v>
      </c>
      <c r="LK569" s="93">
        <f t="shared" si="171"/>
        <v>0</v>
      </c>
      <c r="LL569" s="93">
        <f t="shared" si="477"/>
        <v>0</v>
      </c>
      <c r="LM569" s="93">
        <f t="shared" si="172"/>
        <v>0</v>
      </c>
      <c r="LN569" s="93">
        <f t="shared" si="172"/>
        <v>0</v>
      </c>
      <c r="LO569" s="95"/>
      <c r="LP569" s="95"/>
      <c r="LQ569" s="95"/>
      <c r="LR569" s="93">
        <f t="shared" si="478"/>
        <v>0</v>
      </c>
      <c r="LS569" s="93">
        <f t="shared" si="479"/>
        <v>0</v>
      </c>
      <c r="LT569" s="93">
        <f t="shared" si="480"/>
        <v>0</v>
      </c>
      <c r="LU569" s="93">
        <f t="shared" si="481"/>
        <v>0</v>
      </c>
      <c r="LV569" s="93">
        <f t="shared" si="482"/>
        <v>0</v>
      </c>
      <c r="LW569" s="93">
        <f t="shared" si="483"/>
        <v>0</v>
      </c>
      <c r="LX569" s="93">
        <f t="shared" si="484"/>
        <v>75017.56</v>
      </c>
      <c r="LY569" s="93">
        <f t="shared" si="485"/>
        <v>78977.740000000005</v>
      </c>
      <c r="LZ569" s="93">
        <f t="shared" si="486"/>
        <v>83781.539999999994</v>
      </c>
      <c r="MA569" s="93">
        <f t="shared" si="487"/>
        <v>24298.29</v>
      </c>
      <c r="MB569" s="93">
        <f t="shared" si="488"/>
        <v>22013.48</v>
      </c>
      <c r="MC569" s="93">
        <f t="shared" si="489"/>
        <v>21408.99</v>
      </c>
      <c r="MD569" s="93">
        <f t="shared" si="490"/>
        <v>0</v>
      </c>
      <c r="ME569" s="93">
        <f t="shared" si="173"/>
        <v>0</v>
      </c>
      <c r="MF569" s="93">
        <f t="shared" si="173"/>
        <v>0</v>
      </c>
      <c r="MG569" s="93">
        <f t="shared" si="491"/>
        <v>0</v>
      </c>
      <c r="MH569" s="93">
        <f t="shared" si="174"/>
        <v>0</v>
      </c>
      <c r="MI569" s="93">
        <f t="shared" si="174"/>
        <v>0</v>
      </c>
      <c r="MJ569" s="95"/>
      <c r="MK569" s="95"/>
      <c r="ML569" s="95"/>
      <c r="MM569" s="93">
        <f t="shared" si="492"/>
        <v>0</v>
      </c>
      <c r="MN569" s="93">
        <f t="shared" si="493"/>
        <v>0</v>
      </c>
      <c r="MO569" s="93">
        <f t="shared" si="494"/>
        <v>0</v>
      </c>
      <c r="MP569" s="93">
        <f t="shared" si="495"/>
        <v>0</v>
      </c>
      <c r="MQ569" s="93">
        <f t="shared" si="496"/>
        <v>0</v>
      </c>
      <c r="MR569" s="93">
        <f t="shared" si="497"/>
        <v>0</v>
      </c>
      <c r="MS569" s="93">
        <f t="shared" si="498"/>
        <v>75134.47</v>
      </c>
      <c r="MT569" s="93">
        <f t="shared" si="499"/>
        <v>79336.52</v>
      </c>
      <c r="MU569" s="93">
        <f t="shared" si="500"/>
        <v>84417.919999999998</v>
      </c>
      <c r="MV569" s="93">
        <f t="shared" si="501"/>
        <v>28085.1</v>
      </c>
      <c r="MW569" s="93">
        <f t="shared" si="502"/>
        <v>24842.19</v>
      </c>
      <c r="MX569" s="93">
        <f t="shared" si="503"/>
        <v>23681.279999999999</v>
      </c>
      <c r="MY569" s="93">
        <f t="shared" si="504"/>
        <v>0</v>
      </c>
      <c r="MZ569" s="93">
        <f t="shared" si="175"/>
        <v>0</v>
      </c>
      <c r="NA569" s="93">
        <f t="shared" si="175"/>
        <v>0</v>
      </c>
      <c r="NB569" s="93">
        <f t="shared" si="505"/>
        <v>0</v>
      </c>
      <c r="NC569" s="93">
        <f t="shared" si="176"/>
        <v>0</v>
      </c>
      <c r="ND569" s="93">
        <f t="shared" si="176"/>
        <v>0</v>
      </c>
      <c r="NE569" s="95"/>
      <c r="NF569" s="95"/>
      <c r="NG569" s="95"/>
      <c r="NH569" s="93">
        <f t="shared" si="506"/>
        <v>0</v>
      </c>
      <c r="NI569" s="93">
        <f t="shared" si="507"/>
        <v>0</v>
      </c>
      <c r="NJ569" s="93">
        <f t="shared" si="508"/>
        <v>0</v>
      </c>
      <c r="NK569" s="93">
        <f t="shared" si="509"/>
        <v>0</v>
      </c>
      <c r="NL569" s="93">
        <f t="shared" si="510"/>
        <v>0</v>
      </c>
      <c r="NM569" s="93">
        <f t="shared" si="511"/>
        <v>0</v>
      </c>
      <c r="NN569" s="93">
        <f t="shared" si="512"/>
        <v>74854.05</v>
      </c>
      <c r="NO569" s="93">
        <f t="shared" si="513"/>
        <v>78475.61</v>
      </c>
      <c r="NP569" s="93">
        <f t="shared" si="514"/>
        <v>82890.7</v>
      </c>
      <c r="NQ569" s="93">
        <f t="shared" si="515"/>
        <v>17428.68</v>
      </c>
      <c r="NR569" s="93">
        <f t="shared" si="516"/>
        <v>15716.44</v>
      </c>
      <c r="NS569" s="93">
        <f t="shared" si="517"/>
        <v>15096.16</v>
      </c>
      <c r="NT569" s="93">
        <f t="shared" si="518"/>
        <v>0</v>
      </c>
      <c r="NU569" s="93">
        <f t="shared" si="177"/>
        <v>0</v>
      </c>
      <c r="NV569" s="93">
        <f t="shared" si="177"/>
        <v>0</v>
      </c>
      <c r="NW569" s="93">
        <f t="shared" si="519"/>
        <v>0</v>
      </c>
      <c r="NX569" s="93">
        <f t="shared" si="178"/>
        <v>0</v>
      </c>
      <c r="NY569" s="93">
        <f t="shared" si="178"/>
        <v>0</v>
      </c>
      <c r="NZ569" s="95"/>
      <c r="OA569" s="95"/>
      <c r="OB569" s="95"/>
      <c r="OC569" s="93">
        <f t="shared" si="520"/>
        <v>0</v>
      </c>
      <c r="OD569" s="93">
        <f t="shared" si="521"/>
        <v>0</v>
      </c>
      <c r="OE569" s="93">
        <f t="shared" si="522"/>
        <v>0</v>
      </c>
      <c r="OF569" s="93">
        <f t="shared" si="523"/>
        <v>0</v>
      </c>
      <c r="OG569" s="93">
        <f t="shared" si="524"/>
        <v>0</v>
      </c>
      <c r="OH569" s="93">
        <f t="shared" si="525"/>
        <v>0</v>
      </c>
      <c r="OI569" s="93">
        <f t="shared" si="526"/>
        <v>75179.850000000006</v>
      </c>
      <c r="OJ569" s="93">
        <f t="shared" si="527"/>
        <v>79475.28</v>
      </c>
      <c r="OK569" s="93">
        <f t="shared" si="528"/>
        <v>84663.41</v>
      </c>
      <c r="OL569" s="93">
        <f t="shared" si="529"/>
        <v>25619.7</v>
      </c>
      <c r="OM569" s="93">
        <f t="shared" si="530"/>
        <v>22935.119999999999</v>
      </c>
      <c r="ON569" s="93">
        <f t="shared" si="531"/>
        <v>22222.51</v>
      </c>
      <c r="OO569" s="93">
        <f t="shared" si="532"/>
        <v>0</v>
      </c>
      <c r="OP569" s="93">
        <f t="shared" si="179"/>
        <v>0</v>
      </c>
      <c r="OQ569" s="93">
        <f t="shared" si="179"/>
        <v>0</v>
      </c>
      <c r="OR569" s="93">
        <f t="shared" si="533"/>
        <v>0</v>
      </c>
      <c r="OS569" s="93">
        <f t="shared" si="180"/>
        <v>0</v>
      </c>
      <c r="OT569" s="93">
        <f t="shared" si="180"/>
        <v>0</v>
      </c>
      <c r="OU569" s="95"/>
      <c r="OV569" s="95"/>
      <c r="OW569" s="95"/>
      <c r="OX569" s="93">
        <f t="shared" si="534"/>
        <v>0</v>
      </c>
      <c r="OY569" s="93">
        <f t="shared" si="535"/>
        <v>0</v>
      </c>
      <c r="OZ569" s="93">
        <f t="shared" si="536"/>
        <v>0</v>
      </c>
      <c r="PA569" s="93">
        <f t="shared" si="537"/>
        <v>0</v>
      </c>
      <c r="PB569" s="93">
        <f t="shared" si="538"/>
        <v>0</v>
      </c>
      <c r="PC569" s="93">
        <f t="shared" si="539"/>
        <v>0</v>
      </c>
      <c r="PD569" s="93">
        <f t="shared" si="540"/>
        <v>75022.679999999993</v>
      </c>
      <c r="PE569" s="93">
        <f t="shared" si="541"/>
        <v>78992.179999999993</v>
      </c>
      <c r="PF569" s="93">
        <f t="shared" si="542"/>
        <v>83820.149999999994</v>
      </c>
      <c r="PG569" s="93">
        <f t="shared" si="543"/>
        <v>20175.34</v>
      </c>
      <c r="PH569" s="93">
        <f t="shared" si="544"/>
        <v>18318.47</v>
      </c>
      <c r="PI569" s="93">
        <f t="shared" si="545"/>
        <v>17799.46</v>
      </c>
      <c r="PJ569" s="93">
        <f t="shared" si="546"/>
        <v>0</v>
      </c>
      <c r="PK569" s="93">
        <f t="shared" si="181"/>
        <v>0</v>
      </c>
      <c r="PL569" s="93">
        <f t="shared" si="181"/>
        <v>0</v>
      </c>
      <c r="PM569" s="93">
        <f t="shared" si="547"/>
        <v>0</v>
      </c>
      <c r="PN569" s="93">
        <f t="shared" si="182"/>
        <v>0</v>
      </c>
      <c r="PO569" s="93">
        <f t="shared" si="182"/>
        <v>0</v>
      </c>
      <c r="PP569" s="95"/>
      <c r="PQ569" s="95"/>
      <c r="PR569" s="95"/>
      <c r="PS569" s="93">
        <f t="shared" si="548"/>
        <v>0</v>
      </c>
      <c r="PT569" s="93">
        <f t="shared" si="549"/>
        <v>0</v>
      </c>
      <c r="PU569" s="93">
        <f t="shared" si="550"/>
        <v>0</v>
      </c>
      <c r="PV569" s="93">
        <f t="shared" si="551"/>
        <v>0</v>
      </c>
      <c r="PW569" s="93">
        <f t="shared" si="552"/>
        <v>0</v>
      </c>
      <c r="PX569" s="93">
        <f t="shared" si="553"/>
        <v>0</v>
      </c>
      <c r="PY569" s="93">
        <f t="shared" si="554"/>
        <v>75200.100000000006</v>
      </c>
      <c r="PZ569" s="93">
        <f t="shared" si="555"/>
        <v>79538.61</v>
      </c>
      <c r="QA569" s="93">
        <f t="shared" si="556"/>
        <v>84775.69</v>
      </c>
      <c r="QB569" s="93">
        <f t="shared" si="557"/>
        <v>23176.75</v>
      </c>
      <c r="QC569" s="93">
        <f t="shared" si="558"/>
        <v>20868.439999999999</v>
      </c>
      <c r="QD569" s="93">
        <f t="shared" si="559"/>
        <v>20191.740000000002</v>
      </c>
      <c r="QE569" s="93">
        <f t="shared" si="560"/>
        <v>0</v>
      </c>
      <c r="QF569" s="93">
        <f t="shared" si="183"/>
        <v>0</v>
      </c>
      <c r="QG569" s="93">
        <f t="shared" si="183"/>
        <v>0</v>
      </c>
      <c r="QH569" s="93">
        <f t="shared" si="561"/>
        <v>0</v>
      </c>
      <c r="QI569" s="93">
        <f t="shared" si="184"/>
        <v>0</v>
      </c>
      <c r="QJ569" s="93">
        <f t="shared" si="184"/>
        <v>0</v>
      </c>
      <c r="QK569" s="95"/>
      <c r="QL569" s="95"/>
      <c r="QM569" s="95"/>
      <c r="QN569" s="93">
        <f t="shared" si="562"/>
        <v>0</v>
      </c>
      <c r="QO569" s="93">
        <f t="shared" si="563"/>
        <v>0</v>
      </c>
      <c r="QP569" s="93">
        <f t="shared" si="564"/>
        <v>0</v>
      </c>
      <c r="QQ569" s="93">
        <f t="shared" si="565"/>
        <v>0</v>
      </c>
      <c r="QR569" s="93">
        <f t="shared" si="566"/>
        <v>0</v>
      </c>
      <c r="QS569" s="93">
        <f t="shared" si="567"/>
        <v>0</v>
      </c>
      <c r="QT569" s="93">
        <f t="shared" si="568"/>
        <v>74965.990000000005</v>
      </c>
      <c r="QU569" s="93">
        <f t="shared" si="569"/>
        <v>78818.47</v>
      </c>
      <c r="QV569" s="93">
        <f t="shared" si="570"/>
        <v>83498.429999999993</v>
      </c>
      <c r="QW569" s="93">
        <f t="shared" si="571"/>
        <v>21539.29</v>
      </c>
      <c r="QX569" s="93">
        <f t="shared" si="572"/>
        <v>19415.96</v>
      </c>
      <c r="QY569" s="93">
        <f t="shared" si="573"/>
        <v>18496.05</v>
      </c>
      <c r="QZ569" s="93">
        <f t="shared" si="574"/>
        <v>0</v>
      </c>
      <c r="RA569" s="93">
        <f t="shared" si="185"/>
        <v>0</v>
      </c>
      <c r="RB569" s="93">
        <f t="shared" si="185"/>
        <v>0</v>
      </c>
      <c r="RC569" s="93">
        <f t="shared" si="575"/>
        <v>0</v>
      </c>
      <c r="RD569" s="93">
        <f t="shared" si="186"/>
        <v>0</v>
      </c>
      <c r="RE569" s="93">
        <f t="shared" si="186"/>
        <v>0</v>
      </c>
      <c r="RF569" s="95"/>
      <c r="RG569" s="95"/>
      <c r="RH569" s="95"/>
      <c r="RI569" s="93">
        <f t="shared" si="576"/>
        <v>0</v>
      </c>
      <c r="RJ569" s="93">
        <f t="shared" si="577"/>
        <v>0</v>
      </c>
      <c r="RK569" s="93">
        <f t="shared" si="578"/>
        <v>0</v>
      </c>
      <c r="RL569" s="93">
        <f t="shared" si="579"/>
        <v>0</v>
      </c>
      <c r="RM569" s="93">
        <f t="shared" si="580"/>
        <v>0</v>
      </c>
      <c r="RN569" s="93">
        <f t="shared" si="581"/>
        <v>0</v>
      </c>
      <c r="RO569" s="93">
        <f t="shared" si="582"/>
        <v>75074.649999999994</v>
      </c>
      <c r="RP569" s="93">
        <f t="shared" si="583"/>
        <v>79152.92</v>
      </c>
      <c r="RQ569" s="93">
        <f t="shared" si="584"/>
        <v>84091.62</v>
      </c>
      <c r="RR569" s="93">
        <f t="shared" si="585"/>
        <v>15908.37</v>
      </c>
      <c r="RS569" s="93">
        <f t="shared" si="586"/>
        <v>14413.12</v>
      </c>
      <c r="RT569" s="93">
        <f t="shared" si="587"/>
        <v>13706.49</v>
      </c>
      <c r="RU569" s="93">
        <f t="shared" si="588"/>
        <v>0</v>
      </c>
      <c r="RV569" s="93">
        <f t="shared" si="187"/>
        <v>0</v>
      </c>
      <c r="RW569" s="93">
        <f t="shared" si="187"/>
        <v>0</v>
      </c>
      <c r="RX569" s="93">
        <f t="shared" si="589"/>
        <v>0</v>
      </c>
      <c r="RY569" s="93">
        <f t="shared" si="188"/>
        <v>0</v>
      </c>
      <c r="RZ569" s="93">
        <f t="shared" si="188"/>
        <v>0</v>
      </c>
      <c r="SA569" s="95"/>
      <c r="SB569" s="95"/>
      <c r="SC569" s="95"/>
      <c r="SD569" s="93">
        <f t="shared" si="590"/>
        <v>0</v>
      </c>
      <c r="SE569" s="93">
        <f t="shared" si="591"/>
        <v>0</v>
      </c>
      <c r="SF569" s="93">
        <f t="shared" si="592"/>
        <v>0</v>
      </c>
      <c r="SG569" s="93">
        <f t="shared" si="593"/>
        <v>0</v>
      </c>
      <c r="SH569" s="93">
        <f t="shared" si="594"/>
        <v>0</v>
      </c>
      <c r="SI569" s="93">
        <f t="shared" si="595"/>
        <v>0</v>
      </c>
      <c r="SJ569" s="93">
        <f t="shared" si="596"/>
        <v>74687.570000000007</v>
      </c>
      <c r="SK569" s="93">
        <f t="shared" si="597"/>
        <v>77961.570000000007</v>
      </c>
      <c r="SL569" s="93">
        <f t="shared" si="598"/>
        <v>81988.75</v>
      </c>
      <c r="SM569" s="93">
        <f t="shared" si="599"/>
        <v>19896.16</v>
      </c>
      <c r="SN569" s="93">
        <f t="shared" si="600"/>
        <v>17834.53</v>
      </c>
      <c r="SO569" s="93">
        <f t="shared" si="601"/>
        <v>17106.62</v>
      </c>
      <c r="SP569" s="93">
        <f t="shared" si="602"/>
        <v>0</v>
      </c>
      <c r="SQ569" s="93">
        <f t="shared" si="189"/>
        <v>0</v>
      </c>
      <c r="SR569" s="93">
        <f t="shared" si="189"/>
        <v>0</v>
      </c>
      <c r="SS569" s="93">
        <f t="shared" si="603"/>
        <v>0</v>
      </c>
      <c r="ST569" s="93">
        <f t="shared" si="190"/>
        <v>0</v>
      </c>
      <c r="SU569" s="93">
        <f t="shared" si="190"/>
        <v>0</v>
      </c>
      <c r="SV569" s="95"/>
      <c r="SW569" s="95"/>
      <c r="SX569" s="95"/>
      <c r="SY569" s="93">
        <f t="shared" si="605"/>
        <v>0</v>
      </c>
      <c r="SZ569" s="93">
        <f t="shared" si="606"/>
        <v>0</v>
      </c>
      <c r="TA569" s="93">
        <f t="shared" si="607"/>
        <v>0</v>
      </c>
      <c r="TB569" s="93">
        <f t="shared" si="608"/>
        <v>0</v>
      </c>
      <c r="TC569" s="93">
        <f t="shared" si="609"/>
        <v>0</v>
      </c>
      <c r="TD569" s="93">
        <f t="shared" si="610"/>
        <v>0</v>
      </c>
      <c r="TE569" s="93">
        <f t="shared" si="611"/>
        <v>75196.87</v>
      </c>
      <c r="TF569" s="93">
        <f t="shared" si="612"/>
        <v>79527.839999999997</v>
      </c>
      <c r="TG569" s="93">
        <f t="shared" si="613"/>
        <v>84757.32</v>
      </c>
      <c r="TH569" s="93">
        <f t="shared" si="614"/>
        <v>20890.63</v>
      </c>
      <c r="TI569" s="93">
        <f t="shared" si="615"/>
        <v>18860.27</v>
      </c>
      <c r="TJ569" s="93">
        <f t="shared" si="616"/>
        <v>18261.27</v>
      </c>
      <c r="TK569" s="93">
        <f t="shared" si="617"/>
        <v>0</v>
      </c>
      <c r="TL569" s="93">
        <f t="shared" si="191"/>
        <v>0</v>
      </c>
      <c r="TM569" s="93">
        <f t="shared" si="191"/>
        <v>0</v>
      </c>
      <c r="TN569" s="93">
        <f t="shared" si="618"/>
        <v>0</v>
      </c>
      <c r="TO569" s="93">
        <f t="shared" si="192"/>
        <v>0</v>
      </c>
      <c r="TP569" s="93">
        <f t="shared" si="192"/>
        <v>0</v>
      </c>
      <c r="TQ569" s="95"/>
      <c r="TR569" s="95"/>
      <c r="TS569" s="95"/>
      <c r="TT569" s="93">
        <f t="shared" si="619"/>
        <v>0</v>
      </c>
      <c r="TU569" s="93">
        <f t="shared" si="620"/>
        <v>0</v>
      </c>
      <c r="TV569" s="93">
        <f t="shared" si="621"/>
        <v>0</v>
      </c>
      <c r="TW569" s="93">
        <f t="shared" si="622"/>
        <v>0</v>
      </c>
      <c r="TX569" s="93">
        <f t="shared" si="623"/>
        <v>0</v>
      </c>
      <c r="TY569" s="93">
        <f t="shared" si="624"/>
        <v>0</v>
      </c>
      <c r="TZ569" s="93">
        <f t="shared" si="625"/>
        <v>75075.03</v>
      </c>
      <c r="UA569" s="93">
        <f t="shared" si="626"/>
        <v>79153.88</v>
      </c>
      <c r="UB569" s="93">
        <f t="shared" si="627"/>
        <v>84094.35</v>
      </c>
      <c r="UC569" s="93">
        <f t="shared" si="628"/>
        <v>22095.96</v>
      </c>
      <c r="UD569" s="93">
        <f t="shared" si="629"/>
        <v>19853</v>
      </c>
      <c r="UE569" s="93">
        <f t="shared" si="630"/>
        <v>19026.3</v>
      </c>
      <c r="UF569" s="93">
        <f t="shared" si="631"/>
        <v>0</v>
      </c>
      <c r="UG569" s="93">
        <f t="shared" si="193"/>
        <v>0</v>
      </c>
      <c r="UH569" s="93">
        <f t="shared" si="193"/>
        <v>0</v>
      </c>
      <c r="UI569" s="93">
        <f t="shared" si="632"/>
        <v>0</v>
      </c>
      <c r="UJ569" s="93">
        <f t="shared" si="194"/>
        <v>0</v>
      </c>
      <c r="UK569" s="93">
        <f t="shared" si="194"/>
        <v>0</v>
      </c>
      <c r="UL569" s="95"/>
      <c r="UM569" s="95"/>
      <c r="UN569" s="95"/>
      <c r="UO569" s="93">
        <f t="shared" si="633"/>
        <v>0</v>
      </c>
      <c r="UP569" s="93">
        <f t="shared" si="634"/>
        <v>0</v>
      </c>
      <c r="UQ569" s="93">
        <f t="shared" si="635"/>
        <v>0</v>
      </c>
      <c r="UR569" s="93">
        <f t="shared" si="636"/>
        <v>0</v>
      </c>
      <c r="US569" s="93">
        <f t="shared" si="637"/>
        <v>0</v>
      </c>
      <c r="UT569" s="93">
        <f t="shared" si="638"/>
        <v>0</v>
      </c>
      <c r="UU569" s="93">
        <f t="shared" si="639"/>
        <v>75171.520000000004</v>
      </c>
      <c r="UV569" s="93">
        <f t="shared" si="640"/>
        <v>79449.440000000002</v>
      </c>
      <c r="UW569" s="93">
        <f t="shared" si="641"/>
        <v>84621.31</v>
      </c>
      <c r="UX569" s="93">
        <f t="shared" si="642"/>
        <v>22075.25</v>
      </c>
      <c r="UY569" s="93">
        <f t="shared" si="643"/>
        <v>20043.61</v>
      </c>
      <c r="UZ569" s="93">
        <f t="shared" si="644"/>
        <v>19028.8</v>
      </c>
      <c r="VA569" s="93">
        <f t="shared" si="645"/>
        <v>0</v>
      </c>
      <c r="VB569" s="93">
        <f t="shared" si="195"/>
        <v>0</v>
      </c>
      <c r="VC569" s="93">
        <f t="shared" si="195"/>
        <v>0</v>
      </c>
      <c r="VD569" s="93">
        <f t="shared" si="646"/>
        <v>0</v>
      </c>
      <c r="VE569" s="93">
        <f t="shared" si="196"/>
        <v>0</v>
      </c>
      <c r="VF569" s="93">
        <f t="shared" si="196"/>
        <v>0</v>
      </c>
      <c r="VG569" s="95"/>
      <c r="VH569" s="95"/>
      <c r="VI569" s="95"/>
      <c r="VJ569" s="93">
        <f t="shared" si="648"/>
        <v>0</v>
      </c>
      <c r="VK569" s="93">
        <f t="shared" si="649"/>
        <v>0</v>
      </c>
      <c r="VL569" s="93">
        <f t="shared" si="650"/>
        <v>0</v>
      </c>
      <c r="VM569" s="93">
        <f t="shared" si="651"/>
        <v>0</v>
      </c>
      <c r="VN569" s="93">
        <f t="shared" si="652"/>
        <v>0</v>
      </c>
      <c r="VO569" s="93">
        <f t="shared" si="653"/>
        <v>0</v>
      </c>
      <c r="VP569" s="93">
        <f t="shared" si="654"/>
        <v>0</v>
      </c>
      <c r="VQ569" s="93">
        <f t="shared" si="655"/>
        <v>0</v>
      </c>
      <c r="VR569" s="93">
        <f t="shared" si="656"/>
        <v>0</v>
      </c>
      <c r="VS569" s="93">
        <f t="shared" si="657"/>
        <v>0</v>
      </c>
      <c r="VT569" s="93">
        <f t="shared" si="658"/>
        <v>0</v>
      </c>
      <c r="VU569" s="93">
        <f t="shared" si="659"/>
        <v>0</v>
      </c>
      <c r="VV569" s="93">
        <f t="shared" si="660"/>
        <v>0</v>
      </c>
      <c r="VW569" s="93">
        <f t="shared" si="198"/>
        <v>0</v>
      </c>
      <c r="VX569" s="93">
        <f t="shared" si="198"/>
        <v>0</v>
      </c>
      <c r="VY569" s="93">
        <f t="shared" si="661"/>
        <v>0</v>
      </c>
      <c r="VZ569" s="93">
        <f t="shared" si="199"/>
        <v>0</v>
      </c>
      <c r="WA569" s="93">
        <f t="shared" si="199"/>
        <v>0</v>
      </c>
      <c r="WB569" s="95"/>
      <c r="WC569" s="95"/>
      <c r="WD569" s="95"/>
      <c r="WE569" s="93">
        <f t="shared" si="662"/>
        <v>0</v>
      </c>
      <c r="WF569" s="93">
        <f t="shared" si="663"/>
        <v>0</v>
      </c>
      <c r="WG569" s="93">
        <f t="shared" si="664"/>
        <v>0</v>
      </c>
      <c r="WH569" s="93">
        <f t="shared" si="665"/>
        <v>0</v>
      </c>
      <c r="WI569" s="93">
        <f t="shared" si="666"/>
        <v>0</v>
      </c>
      <c r="WJ569" s="93">
        <f t="shared" si="667"/>
        <v>0</v>
      </c>
      <c r="WK569" s="93">
        <f t="shared" si="668"/>
        <v>74928.679999999993</v>
      </c>
      <c r="WL569" s="93">
        <f t="shared" si="669"/>
        <v>78705.22</v>
      </c>
      <c r="WM569" s="93">
        <f t="shared" si="670"/>
        <v>83297.45</v>
      </c>
      <c r="WN569" s="93">
        <f t="shared" si="671"/>
        <v>17657.759999999998</v>
      </c>
      <c r="WO569" s="93">
        <f t="shared" si="672"/>
        <v>16070.12</v>
      </c>
      <c r="WP569" s="93">
        <f t="shared" si="673"/>
        <v>15580.01</v>
      </c>
      <c r="WQ569" s="93">
        <f t="shared" si="674"/>
        <v>0</v>
      </c>
      <c r="WR569" s="93">
        <f t="shared" si="200"/>
        <v>0</v>
      </c>
      <c r="WS569" s="93">
        <f t="shared" si="200"/>
        <v>0</v>
      </c>
      <c r="WT569" s="93">
        <f t="shared" si="675"/>
        <v>0</v>
      </c>
      <c r="WU569" s="93">
        <f t="shared" si="201"/>
        <v>0</v>
      </c>
      <c r="WV569" s="93">
        <f t="shared" si="201"/>
        <v>0</v>
      </c>
      <c r="WW569" s="95"/>
      <c r="WX569" s="95"/>
      <c r="WY569" s="95"/>
      <c r="WZ569" s="93">
        <f t="shared" si="676"/>
        <v>0</v>
      </c>
      <c r="XA569" s="93">
        <f t="shared" si="677"/>
        <v>0</v>
      </c>
      <c r="XB569" s="93">
        <f t="shared" si="678"/>
        <v>0</v>
      </c>
      <c r="XC569" s="93">
        <f t="shared" si="679"/>
        <v>0</v>
      </c>
      <c r="XD569" s="93">
        <f t="shared" si="680"/>
        <v>0</v>
      </c>
      <c r="XE569" s="93">
        <f t="shared" si="681"/>
        <v>0</v>
      </c>
      <c r="XF569" s="93">
        <f t="shared" si="682"/>
        <v>74957.08</v>
      </c>
      <c r="XG569" s="93">
        <f t="shared" si="683"/>
        <v>78791.23</v>
      </c>
      <c r="XH569" s="93">
        <f t="shared" si="684"/>
        <v>83452.05</v>
      </c>
      <c r="XI569" s="93">
        <f t="shared" si="685"/>
        <v>17239.09</v>
      </c>
      <c r="XJ569" s="93">
        <f t="shared" si="686"/>
        <v>15658.41</v>
      </c>
      <c r="XK569" s="93">
        <f t="shared" si="687"/>
        <v>15039.65</v>
      </c>
      <c r="XL569" s="93">
        <f t="shared" si="688"/>
        <v>0</v>
      </c>
      <c r="XM569" s="93">
        <f t="shared" si="202"/>
        <v>0</v>
      </c>
      <c r="XN569" s="93">
        <f t="shared" si="202"/>
        <v>0</v>
      </c>
      <c r="XO569" s="93">
        <f t="shared" si="689"/>
        <v>0</v>
      </c>
      <c r="XP569" s="93">
        <f t="shared" si="203"/>
        <v>0</v>
      </c>
      <c r="XQ569" s="93">
        <f t="shared" si="203"/>
        <v>0</v>
      </c>
      <c r="XR569" s="95"/>
      <c r="XS569" s="95"/>
      <c r="XT569" s="95"/>
      <c r="XU569" s="93">
        <f t="shared" si="690"/>
        <v>0</v>
      </c>
      <c r="XV569" s="93">
        <f t="shared" si="691"/>
        <v>0</v>
      </c>
      <c r="XW569" s="93">
        <f t="shared" si="692"/>
        <v>0</v>
      </c>
      <c r="XX569" s="93">
        <f t="shared" si="693"/>
        <v>0</v>
      </c>
      <c r="XY569" s="93">
        <f t="shared" si="694"/>
        <v>0</v>
      </c>
      <c r="XZ569" s="93">
        <f t="shared" si="695"/>
        <v>0</v>
      </c>
      <c r="YA569" s="93">
        <f t="shared" si="696"/>
        <v>74846.2</v>
      </c>
      <c r="YB569" s="93">
        <f t="shared" si="697"/>
        <v>78448.84</v>
      </c>
      <c r="YC569" s="93">
        <f t="shared" si="698"/>
        <v>82845.600000000006</v>
      </c>
      <c r="YD569" s="93">
        <f t="shared" si="699"/>
        <v>15554.16</v>
      </c>
      <c r="YE569" s="93">
        <f t="shared" si="700"/>
        <v>14252.48</v>
      </c>
      <c r="YF569" s="93">
        <f t="shared" si="701"/>
        <v>13681.75</v>
      </c>
      <c r="YG569" s="93">
        <f t="shared" si="702"/>
        <v>0</v>
      </c>
      <c r="YH569" s="93">
        <f t="shared" si="204"/>
        <v>0</v>
      </c>
      <c r="YI569" s="93">
        <f t="shared" si="204"/>
        <v>0</v>
      </c>
      <c r="YJ569" s="93">
        <f t="shared" si="703"/>
        <v>0</v>
      </c>
      <c r="YK569" s="93">
        <f t="shared" si="205"/>
        <v>0</v>
      </c>
      <c r="YL569" s="93">
        <f t="shared" si="205"/>
        <v>0</v>
      </c>
      <c r="YM569" s="95"/>
      <c r="YN569" s="95"/>
      <c r="YO569" s="95"/>
      <c r="YP569" s="93">
        <f t="shared" si="704"/>
        <v>0</v>
      </c>
      <c r="YQ569" s="93">
        <f t="shared" si="705"/>
        <v>0</v>
      </c>
      <c r="YR569" s="93">
        <f t="shared" si="706"/>
        <v>0</v>
      </c>
      <c r="YS569" s="93">
        <f t="shared" si="707"/>
        <v>0</v>
      </c>
      <c r="YT569" s="93">
        <f t="shared" si="708"/>
        <v>0</v>
      </c>
      <c r="YU569" s="93">
        <f t="shared" si="709"/>
        <v>0</v>
      </c>
      <c r="YV569" s="93">
        <f t="shared" si="710"/>
        <v>74778.03</v>
      </c>
      <c r="YW569" s="93">
        <f t="shared" si="711"/>
        <v>78240.960000000006</v>
      </c>
      <c r="YX569" s="93">
        <f t="shared" si="712"/>
        <v>82473.490000000005</v>
      </c>
      <c r="YY569" s="93">
        <f t="shared" si="713"/>
        <v>18089.560000000001</v>
      </c>
      <c r="YZ569" s="93">
        <f t="shared" si="714"/>
        <v>16488.37</v>
      </c>
      <c r="ZA569" s="93">
        <f t="shared" si="715"/>
        <v>15755.62</v>
      </c>
      <c r="ZB569" s="93">
        <f t="shared" si="716"/>
        <v>0</v>
      </c>
      <c r="ZC569" s="93">
        <f t="shared" si="206"/>
        <v>0</v>
      </c>
      <c r="ZD569" s="93">
        <f t="shared" si="206"/>
        <v>0</v>
      </c>
      <c r="ZE569" s="93">
        <f t="shared" si="717"/>
        <v>0</v>
      </c>
      <c r="ZF569" s="93">
        <f t="shared" si="207"/>
        <v>0</v>
      </c>
      <c r="ZG569" s="93">
        <f t="shared" si="207"/>
        <v>0</v>
      </c>
      <c r="ZH569" s="95"/>
      <c r="ZI569" s="95"/>
      <c r="ZJ569" s="95"/>
      <c r="ZK569" s="93">
        <f t="shared" si="718"/>
        <v>0</v>
      </c>
      <c r="ZL569" s="93">
        <f t="shared" si="719"/>
        <v>0</v>
      </c>
      <c r="ZM569" s="93">
        <f t="shared" si="720"/>
        <v>0</v>
      </c>
      <c r="ZN569" s="93">
        <f t="shared" si="721"/>
        <v>0</v>
      </c>
      <c r="ZO569" s="93">
        <f t="shared" si="722"/>
        <v>0</v>
      </c>
      <c r="ZP569" s="93">
        <f t="shared" si="723"/>
        <v>0</v>
      </c>
      <c r="ZQ569" s="93">
        <f t="shared" si="724"/>
        <v>74726.509999999995</v>
      </c>
      <c r="ZR569" s="93">
        <f t="shared" si="725"/>
        <v>78082.2</v>
      </c>
      <c r="ZS569" s="93">
        <f t="shared" si="726"/>
        <v>82192.25</v>
      </c>
      <c r="ZT569" s="93">
        <f t="shared" si="727"/>
        <v>16107.76</v>
      </c>
      <c r="ZU569" s="93">
        <f t="shared" si="728"/>
        <v>14435.08</v>
      </c>
      <c r="ZV569" s="93">
        <f t="shared" si="729"/>
        <v>13768.76</v>
      </c>
      <c r="ZW569" s="93">
        <f t="shared" si="730"/>
        <v>0</v>
      </c>
      <c r="ZX569" s="93">
        <f t="shared" si="208"/>
        <v>0</v>
      </c>
      <c r="ZY569" s="93">
        <f t="shared" si="208"/>
        <v>0</v>
      </c>
      <c r="ZZ569" s="93">
        <f t="shared" si="731"/>
        <v>0</v>
      </c>
      <c r="AAA569" s="93">
        <f t="shared" si="209"/>
        <v>0</v>
      </c>
      <c r="AAB569" s="93">
        <f t="shared" si="209"/>
        <v>0</v>
      </c>
      <c r="AAC569" s="95"/>
      <c r="AAD569" s="95"/>
      <c r="AAE569" s="95"/>
      <c r="AAF569" s="93">
        <f t="shared" si="732"/>
        <v>0</v>
      </c>
      <c r="AAG569" s="93">
        <f t="shared" si="733"/>
        <v>0</v>
      </c>
      <c r="AAH569" s="93">
        <f t="shared" si="734"/>
        <v>0</v>
      </c>
      <c r="AAI569" s="93">
        <f t="shared" si="735"/>
        <v>0</v>
      </c>
      <c r="AAJ569" s="93">
        <f t="shared" si="736"/>
        <v>0</v>
      </c>
      <c r="AAK569" s="93">
        <f t="shared" si="737"/>
        <v>0</v>
      </c>
      <c r="AAL569" s="93">
        <f t="shared" si="738"/>
        <v>75175.63</v>
      </c>
      <c r="AAM569" s="93">
        <f t="shared" si="739"/>
        <v>79460.960000000006</v>
      </c>
      <c r="AAN569" s="93">
        <f t="shared" si="740"/>
        <v>84637.43</v>
      </c>
      <c r="AAO569" s="93">
        <f t="shared" si="741"/>
        <v>21781.24</v>
      </c>
      <c r="AAP569" s="93">
        <f t="shared" si="742"/>
        <v>19591.759999999998</v>
      </c>
      <c r="AAQ569" s="93">
        <f t="shared" si="743"/>
        <v>18764.060000000001</v>
      </c>
      <c r="AAR569" s="93">
        <f t="shared" si="744"/>
        <v>0</v>
      </c>
      <c r="AAS569" s="93">
        <f t="shared" si="210"/>
        <v>0</v>
      </c>
      <c r="AAT569" s="93">
        <f t="shared" si="210"/>
        <v>0</v>
      </c>
      <c r="AAU569" s="93">
        <f t="shared" si="745"/>
        <v>0</v>
      </c>
      <c r="AAV569" s="93">
        <f t="shared" si="211"/>
        <v>0</v>
      </c>
      <c r="AAW569" s="93">
        <f t="shared" si="211"/>
        <v>0</v>
      </c>
      <c r="AAX569" s="95"/>
      <c r="AAY569" s="95"/>
      <c r="AAZ569" s="95"/>
      <c r="ABA569" s="93">
        <f t="shared" si="746"/>
        <v>0</v>
      </c>
      <c r="ABB569" s="93">
        <f t="shared" si="747"/>
        <v>0</v>
      </c>
      <c r="ABC569" s="93">
        <f t="shared" si="748"/>
        <v>0</v>
      </c>
      <c r="ABD569" s="93">
        <f t="shared" si="749"/>
        <v>0</v>
      </c>
      <c r="ABE569" s="93">
        <f t="shared" si="750"/>
        <v>0</v>
      </c>
      <c r="ABF569" s="93">
        <f t="shared" si="751"/>
        <v>0</v>
      </c>
      <c r="ABG569" s="93">
        <f t="shared" si="752"/>
        <v>74886.509999999995</v>
      </c>
      <c r="ABH569" s="93">
        <f t="shared" si="753"/>
        <v>78573.279999999999</v>
      </c>
      <c r="ABI569" s="93">
        <f t="shared" si="754"/>
        <v>83069.649999999994</v>
      </c>
      <c r="ABJ569" s="93">
        <f t="shared" si="755"/>
        <v>13471.08</v>
      </c>
      <c r="ABK569" s="93">
        <f t="shared" si="756"/>
        <v>12260.51</v>
      </c>
      <c r="ABL569" s="93">
        <f t="shared" si="757"/>
        <v>11641.39</v>
      </c>
      <c r="ABM569" s="93">
        <f t="shared" si="758"/>
        <v>0</v>
      </c>
      <c r="ABN569" s="93">
        <f t="shared" si="212"/>
        <v>0</v>
      </c>
      <c r="ABO569" s="93">
        <f t="shared" si="212"/>
        <v>0</v>
      </c>
      <c r="ABP569" s="93">
        <f t="shared" si="759"/>
        <v>0</v>
      </c>
      <c r="ABQ569" s="93">
        <f t="shared" si="213"/>
        <v>0</v>
      </c>
      <c r="ABR569" s="93">
        <f t="shared" si="213"/>
        <v>0</v>
      </c>
      <c r="ABS569" s="95"/>
      <c r="ABT569" s="95"/>
      <c r="ABU569" s="95"/>
      <c r="ABV569" s="93">
        <f t="shared" si="760"/>
        <v>0</v>
      </c>
      <c r="ABW569" s="93">
        <f t="shared" si="761"/>
        <v>0</v>
      </c>
      <c r="ABX569" s="93">
        <f t="shared" si="762"/>
        <v>0</v>
      </c>
      <c r="ABY569" s="93">
        <f t="shared" si="763"/>
        <v>0</v>
      </c>
      <c r="ABZ569" s="93">
        <f t="shared" si="764"/>
        <v>0</v>
      </c>
      <c r="ACA569" s="93">
        <f t="shared" si="765"/>
        <v>0</v>
      </c>
      <c r="ACB569" s="93">
        <f t="shared" si="766"/>
        <v>74523.14</v>
      </c>
      <c r="ACC569" s="93">
        <f t="shared" si="767"/>
        <v>77456.08</v>
      </c>
      <c r="ACD569" s="93">
        <f t="shared" si="768"/>
        <v>81097.37</v>
      </c>
      <c r="ACE569" s="93">
        <f t="shared" si="769"/>
        <v>16178.73</v>
      </c>
      <c r="ACF569" s="93">
        <f t="shared" si="770"/>
        <v>14625.93</v>
      </c>
      <c r="ACG569" s="93">
        <f t="shared" si="771"/>
        <v>14152.58</v>
      </c>
      <c r="ACH569" s="93">
        <f t="shared" si="772"/>
        <v>0</v>
      </c>
      <c r="ACI569" s="93">
        <f t="shared" si="214"/>
        <v>0</v>
      </c>
      <c r="ACJ569" s="93">
        <f t="shared" si="214"/>
        <v>0</v>
      </c>
      <c r="ACK569" s="93">
        <f t="shared" si="773"/>
        <v>0</v>
      </c>
      <c r="ACL569" s="93">
        <f t="shared" si="215"/>
        <v>0</v>
      </c>
      <c r="ACM569" s="93">
        <f t="shared" si="215"/>
        <v>0</v>
      </c>
      <c r="ACN569" s="95"/>
      <c r="ACO569" s="95"/>
      <c r="ACP569" s="95"/>
      <c r="ACQ569" s="93">
        <f t="shared" si="774"/>
        <v>0</v>
      </c>
      <c r="ACR569" s="93">
        <f t="shared" si="775"/>
        <v>0</v>
      </c>
      <c r="ACS569" s="93">
        <f t="shared" si="776"/>
        <v>0</v>
      </c>
      <c r="ACT569" s="93">
        <f t="shared" si="777"/>
        <v>0</v>
      </c>
      <c r="ACU569" s="93">
        <f t="shared" si="778"/>
        <v>0</v>
      </c>
      <c r="ACV569" s="93">
        <f t="shared" si="779"/>
        <v>0</v>
      </c>
      <c r="ACW569" s="93">
        <f t="shared" si="780"/>
        <v>74819.28</v>
      </c>
      <c r="ACX569" s="93">
        <f t="shared" si="781"/>
        <v>78367.960000000006</v>
      </c>
      <c r="ACY569" s="93">
        <f t="shared" si="782"/>
        <v>82703.41</v>
      </c>
      <c r="ACZ569" s="93">
        <f t="shared" si="783"/>
        <v>17603.68</v>
      </c>
      <c r="ADA569" s="93">
        <f t="shared" si="784"/>
        <v>15973.28</v>
      </c>
      <c r="ADB569" s="93">
        <f t="shared" si="785"/>
        <v>15417.94</v>
      </c>
      <c r="ADC569" s="93">
        <f t="shared" si="786"/>
        <v>0</v>
      </c>
      <c r="ADD569" s="93">
        <f t="shared" si="216"/>
        <v>0</v>
      </c>
      <c r="ADE569" s="93">
        <f t="shared" si="216"/>
        <v>0</v>
      </c>
      <c r="ADF569" s="93">
        <f t="shared" si="787"/>
        <v>0</v>
      </c>
      <c r="ADG569" s="93">
        <f t="shared" si="217"/>
        <v>0</v>
      </c>
      <c r="ADH569" s="93">
        <f t="shared" si="217"/>
        <v>0</v>
      </c>
      <c r="ADI569" s="95"/>
      <c r="ADJ569" s="95"/>
      <c r="ADK569" s="95"/>
      <c r="ADL569" s="93">
        <f t="shared" si="788"/>
        <v>0</v>
      </c>
      <c r="ADM569" s="93">
        <f t="shared" si="789"/>
        <v>0</v>
      </c>
      <c r="ADN569" s="93">
        <f t="shared" si="790"/>
        <v>0</v>
      </c>
      <c r="ADO569" s="93">
        <f t="shared" si="791"/>
        <v>0</v>
      </c>
      <c r="ADP569" s="93">
        <f t="shared" si="792"/>
        <v>0</v>
      </c>
      <c r="ADQ569" s="93">
        <f t="shared" si="793"/>
        <v>0</v>
      </c>
      <c r="ADR569" s="93">
        <f t="shared" si="794"/>
        <v>74941.11</v>
      </c>
      <c r="ADS569" s="93">
        <f t="shared" si="795"/>
        <v>78742.350000000006</v>
      </c>
      <c r="ADT569" s="93">
        <f t="shared" si="796"/>
        <v>83366.11</v>
      </c>
      <c r="ADU569" s="93">
        <f t="shared" si="797"/>
        <v>14924.09</v>
      </c>
      <c r="ADV569" s="93">
        <f t="shared" si="798"/>
        <v>13526.16</v>
      </c>
      <c r="ADW569" s="93">
        <f t="shared" si="799"/>
        <v>12894.71</v>
      </c>
      <c r="ADX569" s="93">
        <f t="shared" si="800"/>
        <v>0</v>
      </c>
      <c r="ADY569" s="93">
        <f t="shared" si="218"/>
        <v>0</v>
      </c>
      <c r="ADZ569" s="93">
        <f t="shared" si="218"/>
        <v>0</v>
      </c>
      <c r="AEA569" s="93">
        <f t="shared" si="801"/>
        <v>0</v>
      </c>
      <c r="AEB569" s="93">
        <f t="shared" si="219"/>
        <v>0</v>
      </c>
      <c r="AEC569" s="93">
        <f t="shared" si="219"/>
        <v>0</v>
      </c>
      <c r="AED569" s="95"/>
      <c r="AEE569" s="95"/>
      <c r="AEF569" s="95"/>
      <c r="AEG569" s="93">
        <f t="shared" si="802"/>
        <v>0</v>
      </c>
      <c r="AEH569" s="93">
        <f t="shared" si="803"/>
        <v>0</v>
      </c>
      <c r="AEI569" s="93">
        <f t="shared" si="804"/>
        <v>0</v>
      </c>
      <c r="AEJ569" s="93">
        <f t="shared" si="805"/>
        <v>0</v>
      </c>
      <c r="AEK569" s="93">
        <f t="shared" si="806"/>
        <v>0</v>
      </c>
      <c r="AEL569" s="93">
        <f t="shared" si="807"/>
        <v>0</v>
      </c>
      <c r="AEM569" s="93">
        <f t="shared" si="808"/>
        <v>74820.34</v>
      </c>
      <c r="AEN569" s="93">
        <f t="shared" si="809"/>
        <v>78370.22</v>
      </c>
      <c r="AEO569" s="93">
        <f t="shared" si="810"/>
        <v>82710.5</v>
      </c>
      <c r="AEP569" s="93">
        <f t="shared" si="811"/>
        <v>19068.64</v>
      </c>
      <c r="AEQ569" s="93">
        <f t="shared" si="812"/>
        <v>17437.37</v>
      </c>
      <c r="AER569" s="93">
        <f t="shared" si="813"/>
        <v>16851.310000000001</v>
      </c>
      <c r="AES569" s="93">
        <f t="shared" si="814"/>
        <v>0</v>
      </c>
      <c r="AET569" s="93">
        <f t="shared" si="220"/>
        <v>0</v>
      </c>
      <c r="AEU569" s="93">
        <f t="shared" si="220"/>
        <v>0</v>
      </c>
      <c r="AEV569" s="93">
        <f t="shared" si="815"/>
        <v>0</v>
      </c>
      <c r="AEW569" s="93">
        <f t="shared" si="221"/>
        <v>0</v>
      </c>
      <c r="AEX569" s="93">
        <f t="shared" si="221"/>
        <v>0</v>
      </c>
      <c r="AEY569" s="95"/>
      <c r="AEZ569" s="95"/>
      <c r="AFA569" s="95"/>
      <c r="AFB569" s="93">
        <f t="shared" si="816"/>
        <v>0</v>
      </c>
      <c r="AFC569" s="93">
        <f t="shared" si="817"/>
        <v>0</v>
      </c>
      <c r="AFD569" s="93">
        <f t="shared" si="818"/>
        <v>0</v>
      </c>
      <c r="AFE569" s="93">
        <f t="shared" si="819"/>
        <v>0</v>
      </c>
      <c r="AFF569" s="93">
        <f t="shared" si="820"/>
        <v>0</v>
      </c>
      <c r="AFG569" s="93">
        <f t="shared" si="821"/>
        <v>0</v>
      </c>
      <c r="AFH569" s="93">
        <f t="shared" si="822"/>
        <v>75080.23</v>
      </c>
      <c r="AFI569" s="93">
        <f t="shared" si="823"/>
        <v>79170.39</v>
      </c>
      <c r="AFJ569" s="93">
        <f t="shared" si="824"/>
        <v>84123.62</v>
      </c>
      <c r="AFK569" s="93">
        <f t="shared" si="825"/>
        <v>19499.400000000001</v>
      </c>
      <c r="AFL569" s="93">
        <f t="shared" si="826"/>
        <v>17641.54</v>
      </c>
      <c r="AFM569" s="93">
        <f t="shared" si="827"/>
        <v>17021.650000000001</v>
      </c>
      <c r="AFN569" s="93">
        <f t="shared" si="828"/>
        <v>0</v>
      </c>
      <c r="AFO569" s="93">
        <f t="shared" si="222"/>
        <v>0</v>
      </c>
      <c r="AFP569" s="93">
        <f t="shared" si="222"/>
        <v>0</v>
      </c>
      <c r="AFQ569" s="93">
        <f t="shared" si="829"/>
        <v>0</v>
      </c>
      <c r="AFR569" s="93">
        <f t="shared" si="223"/>
        <v>0</v>
      </c>
      <c r="AFS569" s="93">
        <f t="shared" si="223"/>
        <v>0</v>
      </c>
      <c r="AFT569" s="95"/>
      <c r="AFU569" s="95"/>
      <c r="AFV569" s="95"/>
      <c r="AFW569" s="93">
        <f t="shared" si="830"/>
        <v>0</v>
      </c>
      <c r="AFX569" s="93">
        <f t="shared" si="831"/>
        <v>0</v>
      </c>
      <c r="AFY569" s="93">
        <f t="shared" si="832"/>
        <v>0</v>
      </c>
      <c r="AFZ569" s="93">
        <f t="shared" si="833"/>
        <v>0</v>
      </c>
      <c r="AGA569" s="93">
        <f t="shared" si="834"/>
        <v>0</v>
      </c>
      <c r="AGB569" s="93">
        <f t="shared" si="835"/>
        <v>0</v>
      </c>
      <c r="AGC569" s="93">
        <f t="shared" si="836"/>
        <v>74778.55</v>
      </c>
      <c r="AGD569" s="93">
        <f t="shared" si="837"/>
        <v>78243.55</v>
      </c>
      <c r="AGE569" s="93">
        <f t="shared" si="838"/>
        <v>82477.94</v>
      </c>
      <c r="AGF569" s="93">
        <f t="shared" si="839"/>
        <v>20383.77</v>
      </c>
      <c r="AGG569" s="93">
        <f t="shared" si="840"/>
        <v>18354.21</v>
      </c>
      <c r="AGH569" s="93">
        <f t="shared" si="841"/>
        <v>17719.55</v>
      </c>
      <c r="AGI569" s="93">
        <f t="shared" si="842"/>
        <v>0</v>
      </c>
      <c r="AGJ569" s="93">
        <f t="shared" si="224"/>
        <v>0</v>
      </c>
      <c r="AGK569" s="93">
        <f t="shared" si="224"/>
        <v>0</v>
      </c>
      <c r="AGL569" s="93">
        <f t="shared" si="843"/>
        <v>0</v>
      </c>
      <c r="AGM569" s="93">
        <f t="shared" si="225"/>
        <v>0</v>
      </c>
      <c r="AGN569" s="93">
        <f t="shared" si="225"/>
        <v>0</v>
      </c>
      <c r="AGO569" s="95"/>
      <c r="AGP569" s="95"/>
      <c r="AGQ569" s="95"/>
      <c r="AGR569" s="93">
        <f t="shared" si="844"/>
        <v>0</v>
      </c>
      <c r="AGS569" s="93">
        <f t="shared" si="845"/>
        <v>0</v>
      </c>
      <c r="AGT569" s="93">
        <f t="shared" si="846"/>
        <v>0</v>
      </c>
      <c r="AGU569" s="93">
        <f t="shared" si="847"/>
        <v>0</v>
      </c>
      <c r="AGV569" s="93">
        <f t="shared" si="848"/>
        <v>0</v>
      </c>
      <c r="AGW569" s="93">
        <f t="shared" si="849"/>
        <v>0</v>
      </c>
      <c r="AGX569" s="93">
        <f t="shared" si="850"/>
        <v>74838.19</v>
      </c>
      <c r="AGY569" s="93">
        <f t="shared" si="851"/>
        <v>78418.8</v>
      </c>
      <c r="AGZ569" s="93">
        <f t="shared" si="852"/>
        <v>82787.259999999995</v>
      </c>
      <c r="AHA569" s="93">
        <f t="shared" si="853"/>
        <v>30426.57</v>
      </c>
      <c r="AHB569" s="93">
        <f t="shared" si="854"/>
        <v>27342.94</v>
      </c>
      <c r="AHC569" s="93">
        <f t="shared" si="855"/>
        <v>26343.35</v>
      </c>
      <c r="AHD569" s="93">
        <f t="shared" si="856"/>
        <v>0</v>
      </c>
      <c r="AHE569" s="93">
        <f t="shared" si="226"/>
        <v>0</v>
      </c>
      <c r="AHF569" s="93">
        <f t="shared" si="226"/>
        <v>0</v>
      </c>
      <c r="AHG569" s="93">
        <f t="shared" si="857"/>
        <v>0</v>
      </c>
      <c r="AHH569" s="93">
        <f t="shared" si="227"/>
        <v>0</v>
      </c>
      <c r="AHI569" s="93">
        <f t="shared" si="227"/>
        <v>0</v>
      </c>
      <c r="AHJ569" s="95"/>
      <c r="AHK569" s="95"/>
      <c r="AHL569" s="95"/>
      <c r="AHM569" s="93">
        <f t="shared" si="858"/>
        <v>0</v>
      </c>
      <c r="AHN569" s="93">
        <f t="shared" si="859"/>
        <v>0</v>
      </c>
      <c r="AHO569" s="93">
        <f t="shared" si="860"/>
        <v>0</v>
      </c>
      <c r="AHP569" s="93">
        <f t="shared" si="861"/>
        <v>0</v>
      </c>
      <c r="AHQ569" s="93">
        <f t="shared" si="862"/>
        <v>0</v>
      </c>
      <c r="AHR569" s="93">
        <f t="shared" si="863"/>
        <v>0</v>
      </c>
      <c r="AHS569" s="93">
        <f t="shared" si="864"/>
        <v>75045.570000000007</v>
      </c>
      <c r="AHT569" s="93">
        <f t="shared" si="865"/>
        <v>79062.69</v>
      </c>
      <c r="AHU569" s="93">
        <f t="shared" si="866"/>
        <v>83932.72</v>
      </c>
      <c r="AHV569" s="93">
        <f t="shared" si="867"/>
        <v>18659.5</v>
      </c>
      <c r="AHW569" s="93">
        <f t="shared" si="868"/>
        <v>16914.36</v>
      </c>
      <c r="AHX569" s="93">
        <f t="shared" si="869"/>
        <v>16239.28</v>
      </c>
      <c r="AHY569" s="93">
        <f t="shared" si="870"/>
        <v>0</v>
      </c>
      <c r="AHZ569" s="93">
        <f t="shared" si="228"/>
        <v>0</v>
      </c>
      <c r="AIA569" s="93">
        <f t="shared" si="228"/>
        <v>0</v>
      </c>
      <c r="AIB569" s="93">
        <f t="shared" si="871"/>
        <v>0</v>
      </c>
      <c r="AIC569" s="93">
        <f t="shared" si="229"/>
        <v>0</v>
      </c>
      <c r="AID569" s="93">
        <f t="shared" si="229"/>
        <v>0</v>
      </c>
      <c r="AIE569" s="95"/>
      <c r="AIF569" s="95"/>
      <c r="AIG569" s="95"/>
      <c r="AIH569" s="93">
        <f t="shared" si="873"/>
        <v>0</v>
      </c>
      <c r="AII569" s="93">
        <f t="shared" si="874"/>
        <v>0</v>
      </c>
      <c r="AIJ569" s="93">
        <f t="shared" si="875"/>
        <v>0</v>
      </c>
      <c r="AIK569" s="93">
        <f t="shared" si="876"/>
        <v>0</v>
      </c>
      <c r="AIL569" s="93">
        <f t="shared" si="877"/>
        <v>0</v>
      </c>
      <c r="AIM569" s="93">
        <f t="shared" si="878"/>
        <v>0</v>
      </c>
      <c r="AIN569" s="93">
        <f t="shared" si="879"/>
        <v>0</v>
      </c>
      <c r="AIO569" s="93">
        <f t="shared" si="880"/>
        <v>0</v>
      </c>
      <c r="AIP569" s="93">
        <f t="shared" si="881"/>
        <v>0</v>
      </c>
      <c r="AIQ569" s="93">
        <f t="shared" si="882"/>
        <v>0</v>
      </c>
      <c r="AIR569" s="93">
        <f t="shared" si="883"/>
        <v>0</v>
      </c>
      <c r="AIS569" s="93">
        <f t="shared" si="884"/>
        <v>0</v>
      </c>
      <c r="AIT569" s="93">
        <f t="shared" si="885"/>
        <v>0</v>
      </c>
      <c r="AIU569" s="93">
        <f t="shared" si="231"/>
        <v>0</v>
      </c>
      <c r="AIV569" s="93">
        <f t="shared" si="231"/>
        <v>0</v>
      </c>
      <c r="AIW569" s="93">
        <f t="shared" si="886"/>
        <v>0</v>
      </c>
      <c r="AIX569" s="93">
        <f t="shared" si="232"/>
        <v>0</v>
      </c>
      <c r="AIY569" s="93">
        <f t="shared" si="232"/>
        <v>0</v>
      </c>
      <c r="AIZ569" s="95"/>
      <c r="AJA569" s="95"/>
      <c r="AJB569" s="95"/>
      <c r="AJC569" s="93">
        <f t="shared" si="887"/>
        <v>0</v>
      </c>
      <c r="AJD569" s="93">
        <f t="shared" si="888"/>
        <v>0</v>
      </c>
      <c r="AJE569" s="93">
        <f t="shared" si="889"/>
        <v>0</v>
      </c>
      <c r="AJF569" s="93">
        <f t="shared" si="890"/>
        <v>0</v>
      </c>
      <c r="AJG569" s="93">
        <f t="shared" si="891"/>
        <v>0</v>
      </c>
      <c r="AJH569" s="93">
        <f t="shared" si="892"/>
        <v>0</v>
      </c>
      <c r="AJI569" s="93">
        <f t="shared" si="893"/>
        <v>74817.240000000005</v>
      </c>
      <c r="AJJ569" s="93">
        <f t="shared" si="894"/>
        <v>78359.899999999994</v>
      </c>
      <c r="AJK569" s="93">
        <f t="shared" si="895"/>
        <v>82687.03</v>
      </c>
      <c r="AJL569" s="93">
        <f t="shared" si="896"/>
        <v>19362.25</v>
      </c>
      <c r="AJM569" s="93">
        <f t="shared" si="897"/>
        <v>17427.72</v>
      </c>
      <c r="AJN569" s="93">
        <f t="shared" si="898"/>
        <v>16844.669999999998</v>
      </c>
      <c r="AJO569" s="93">
        <f t="shared" si="899"/>
        <v>0</v>
      </c>
      <c r="AJP569" s="93">
        <f t="shared" si="233"/>
        <v>0</v>
      </c>
      <c r="AJQ569" s="93">
        <f t="shared" si="233"/>
        <v>0</v>
      </c>
      <c r="AJR569" s="93">
        <f t="shared" si="900"/>
        <v>0</v>
      </c>
      <c r="AJS569" s="93">
        <f t="shared" si="234"/>
        <v>0</v>
      </c>
      <c r="AJT569" s="93">
        <f t="shared" si="234"/>
        <v>0</v>
      </c>
      <c r="AJU569" s="95"/>
      <c r="AJV569" s="95"/>
      <c r="AJW569" s="95"/>
      <c r="AJX569" s="93">
        <f t="shared" si="901"/>
        <v>0</v>
      </c>
      <c r="AJY569" s="93">
        <f t="shared" si="902"/>
        <v>0</v>
      </c>
      <c r="AJZ569" s="93">
        <f t="shared" si="903"/>
        <v>0</v>
      </c>
      <c r="AKA569" s="93">
        <f t="shared" si="904"/>
        <v>0</v>
      </c>
      <c r="AKB569" s="93">
        <f t="shared" si="905"/>
        <v>0</v>
      </c>
      <c r="AKC569" s="93">
        <f t="shared" si="906"/>
        <v>0</v>
      </c>
      <c r="AKD569" s="93">
        <f t="shared" si="907"/>
        <v>74970.210000000006</v>
      </c>
      <c r="AKE569" s="93">
        <f t="shared" si="908"/>
        <v>78829.88</v>
      </c>
      <c r="AKF569" s="93">
        <f t="shared" si="909"/>
        <v>83519.66</v>
      </c>
      <c r="AKG569" s="93">
        <f t="shared" si="910"/>
        <v>18695.38</v>
      </c>
      <c r="AKH569" s="93">
        <f t="shared" si="911"/>
        <v>16961.13</v>
      </c>
      <c r="AKI569" s="93">
        <f t="shared" si="912"/>
        <v>16387.13</v>
      </c>
      <c r="AKJ569" s="93">
        <f t="shared" si="913"/>
        <v>0</v>
      </c>
      <c r="AKK569" s="93">
        <f t="shared" si="235"/>
        <v>0</v>
      </c>
      <c r="AKL569" s="93">
        <f t="shared" si="235"/>
        <v>0</v>
      </c>
      <c r="AKM569" s="93">
        <f t="shared" si="914"/>
        <v>0</v>
      </c>
      <c r="AKN569" s="93">
        <f t="shared" si="236"/>
        <v>0</v>
      </c>
      <c r="AKO569" s="93">
        <f t="shared" si="236"/>
        <v>0</v>
      </c>
      <c r="AKP569" s="95"/>
      <c r="AKQ569" s="95"/>
      <c r="AKR569" s="95"/>
      <c r="AKS569" s="93">
        <f t="shared" si="915"/>
        <v>0</v>
      </c>
      <c r="AKT569" s="93">
        <f t="shared" si="916"/>
        <v>0</v>
      </c>
      <c r="AKU569" s="93">
        <f t="shared" si="917"/>
        <v>0</v>
      </c>
      <c r="AKV569" s="93">
        <f t="shared" si="918"/>
        <v>0</v>
      </c>
      <c r="AKW569" s="93">
        <f t="shared" si="919"/>
        <v>0</v>
      </c>
      <c r="AKX569" s="93">
        <f t="shared" si="920"/>
        <v>0</v>
      </c>
      <c r="AKY569" s="93">
        <f t="shared" si="921"/>
        <v>74869.11</v>
      </c>
      <c r="AKZ569" s="93">
        <f t="shared" si="922"/>
        <v>78518.78</v>
      </c>
      <c r="ALA569" s="93">
        <f t="shared" si="923"/>
        <v>82966.33</v>
      </c>
      <c r="ALB569" s="93">
        <f t="shared" si="924"/>
        <v>19753.43</v>
      </c>
      <c r="ALC569" s="93">
        <f t="shared" si="925"/>
        <v>17885.8</v>
      </c>
      <c r="ALD569" s="93">
        <f t="shared" si="926"/>
        <v>17065.900000000001</v>
      </c>
      <c r="ALE569" s="93">
        <f t="shared" si="927"/>
        <v>0</v>
      </c>
      <c r="ALF569" s="93">
        <f t="shared" si="237"/>
        <v>0</v>
      </c>
      <c r="ALG569" s="93">
        <f t="shared" si="237"/>
        <v>0</v>
      </c>
      <c r="ALH569" s="93">
        <f t="shared" si="928"/>
        <v>0</v>
      </c>
      <c r="ALI569" s="93">
        <f t="shared" si="238"/>
        <v>0</v>
      </c>
      <c r="ALJ569" s="93">
        <f t="shared" si="238"/>
        <v>0</v>
      </c>
      <c r="ALK569" s="95"/>
      <c r="ALL569" s="95"/>
      <c r="ALM569" s="95"/>
      <c r="ALN569" s="93">
        <f t="shared" si="929"/>
        <v>0</v>
      </c>
      <c r="ALO569" s="93">
        <f t="shared" si="930"/>
        <v>0</v>
      </c>
      <c r="ALP569" s="93">
        <f t="shared" si="931"/>
        <v>0</v>
      </c>
      <c r="ALQ569" s="93">
        <f t="shared" si="932"/>
        <v>0</v>
      </c>
      <c r="ALR569" s="93">
        <f t="shared" si="933"/>
        <v>0</v>
      </c>
      <c r="ALS569" s="93">
        <f t="shared" si="934"/>
        <v>0</v>
      </c>
      <c r="ALT569" s="93">
        <f t="shared" si="935"/>
        <v>75135.02</v>
      </c>
      <c r="ALU569" s="93">
        <f t="shared" si="936"/>
        <v>79338.62</v>
      </c>
      <c r="ALV569" s="93">
        <f t="shared" si="937"/>
        <v>84420.18</v>
      </c>
      <c r="ALW569" s="93">
        <f t="shared" si="938"/>
        <v>21367.4</v>
      </c>
      <c r="ALX569" s="93">
        <f t="shared" si="939"/>
        <v>19291.25</v>
      </c>
      <c r="ALY569" s="93">
        <f t="shared" si="940"/>
        <v>18382.07</v>
      </c>
      <c r="ALZ569" s="93">
        <f t="shared" si="941"/>
        <v>0</v>
      </c>
      <c r="AMA569" s="93">
        <f t="shared" si="239"/>
        <v>0</v>
      </c>
      <c r="AMB569" s="93">
        <f t="shared" si="239"/>
        <v>0</v>
      </c>
      <c r="AMC569" s="93">
        <f t="shared" si="942"/>
        <v>0</v>
      </c>
      <c r="AMD569" s="93">
        <f t="shared" si="240"/>
        <v>0</v>
      </c>
      <c r="AME569" s="93">
        <f t="shared" si="240"/>
        <v>0</v>
      </c>
      <c r="AMF569" s="95"/>
      <c r="AMG569" s="95"/>
      <c r="AMH569" s="95"/>
      <c r="AMI569" s="93">
        <f t="shared" si="943"/>
        <v>0</v>
      </c>
      <c r="AMJ569" s="93">
        <f t="shared" si="944"/>
        <v>0</v>
      </c>
      <c r="AMK569" s="93">
        <f t="shared" si="945"/>
        <v>0</v>
      </c>
      <c r="AML569" s="93">
        <f t="shared" si="946"/>
        <v>0</v>
      </c>
      <c r="AMM569" s="93">
        <f t="shared" si="947"/>
        <v>0</v>
      </c>
      <c r="AMN569" s="93">
        <f t="shared" si="948"/>
        <v>0</v>
      </c>
      <c r="AMO569" s="93">
        <f t="shared" si="949"/>
        <v>75085.75</v>
      </c>
      <c r="AMP569" s="93">
        <f t="shared" si="950"/>
        <v>79185.77</v>
      </c>
      <c r="AMQ569" s="93">
        <f t="shared" si="951"/>
        <v>84154.23</v>
      </c>
      <c r="AMR569" s="93">
        <f t="shared" si="952"/>
        <v>18238.150000000001</v>
      </c>
      <c r="AMS569" s="93">
        <f t="shared" si="953"/>
        <v>16532.48</v>
      </c>
      <c r="AMT569" s="93">
        <f t="shared" si="954"/>
        <v>15795.83</v>
      </c>
      <c r="AMU569" s="93">
        <f t="shared" si="955"/>
        <v>0</v>
      </c>
      <c r="AMV569" s="93">
        <f t="shared" si="241"/>
        <v>0</v>
      </c>
      <c r="AMW569" s="93">
        <f t="shared" si="241"/>
        <v>0</v>
      </c>
      <c r="AMX569" s="93">
        <f t="shared" si="956"/>
        <v>0</v>
      </c>
      <c r="AMY569" s="93">
        <f t="shared" si="242"/>
        <v>0</v>
      </c>
      <c r="AMZ569" s="93">
        <f t="shared" si="242"/>
        <v>0</v>
      </c>
      <c r="ANA569" s="95"/>
      <c r="ANB569" s="95"/>
      <c r="ANC569" s="95"/>
      <c r="AND569" s="93">
        <f t="shared" si="957"/>
        <v>0</v>
      </c>
      <c r="ANE569" s="93">
        <f t="shared" si="958"/>
        <v>0</v>
      </c>
      <c r="ANF569" s="93">
        <f t="shared" si="959"/>
        <v>0</v>
      </c>
      <c r="ANG569" s="93">
        <f t="shared" si="960"/>
        <v>0</v>
      </c>
      <c r="ANH569" s="93">
        <f t="shared" si="961"/>
        <v>0</v>
      </c>
      <c r="ANI569" s="93">
        <f t="shared" si="962"/>
        <v>0</v>
      </c>
      <c r="ANJ569" s="93">
        <f t="shared" si="963"/>
        <v>75892.679999999993</v>
      </c>
      <c r="ANK569" s="93">
        <f t="shared" si="964"/>
        <v>81667.05</v>
      </c>
      <c r="ANL569" s="93">
        <f t="shared" si="965"/>
        <v>88552.45</v>
      </c>
      <c r="ANM569" s="93">
        <f t="shared" si="966"/>
        <v>46897.15</v>
      </c>
      <c r="ANN569" s="93">
        <f t="shared" si="967"/>
        <v>42510.55</v>
      </c>
      <c r="ANO569" s="93">
        <f t="shared" si="968"/>
        <v>41798.089999999997</v>
      </c>
      <c r="ANP569" s="93">
        <f t="shared" si="969"/>
        <v>0</v>
      </c>
      <c r="ANQ569" s="93">
        <f t="shared" si="243"/>
        <v>0</v>
      </c>
      <c r="ANR569" s="93">
        <f t="shared" si="243"/>
        <v>0</v>
      </c>
      <c r="ANS569" s="93">
        <f t="shared" si="970"/>
        <v>0</v>
      </c>
      <c r="ANT569" s="93">
        <f t="shared" si="244"/>
        <v>0</v>
      </c>
      <c r="ANU569" s="93">
        <f t="shared" si="244"/>
        <v>0</v>
      </c>
      <c r="ANV569" s="95"/>
      <c r="ANW569" s="95"/>
      <c r="ANX569" s="95"/>
      <c r="ANY569" s="93">
        <f t="shared" si="971"/>
        <v>0</v>
      </c>
      <c r="ANZ569" s="93">
        <f t="shared" si="972"/>
        <v>0</v>
      </c>
      <c r="AOA569" s="93">
        <f t="shared" si="973"/>
        <v>0</v>
      </c>
      <c r="AOB569" s="93">
        <f t="shared" si="974"/>
        <v>0</v>
      </c>
      <c r="AOC569" s="93">
        <f t="shared" si="975"/>
        <v>0</v>
      </c>
      <c r="AOD569" s="93">
        <f t="shared" si="976"/>
        <v>0</v>
      </c>
      <c r="AOE569" s="93">
        <f t="shared" si="977"/>
        <v>75270.09</v>
      </c>
      <c r="AOF569" s="93">
        <f t="shared" si="978"/>
        <v>79752.44</v>
      </c>
      <c r="AOG569" s="93">
        <f t="shared" si="979"/>
        <v>85157.65</v>
      </c>
      <c r="AOH569" s="93">
        <f t="shared" si="980"/>
        <v>18741.89</v>
      </c>
      <c r="AOI569" s="93">
        <f t="shared" si="981"/>
        <v>16948.71</v>
      </c>
      <c r="AOJ569" s="93">
        <f t="shared" si="982"/>
        <v>16214.38</v>
      </c>
      <c r="AOK569" s="93">
        <f t="shared" si="983"/>
        <v>0</v>
      </c>
      <c r="AOL569" s="93">
        <f t="shared" si="245"/>
        <v>0</v>
      </c>
      <c r="AOM569" s="93">
        <f t="shared" si="245"/>
        <v>0</v>
      </c>
      <c r="AON569" s="93">
        <f t="shared" si="984"/>
        <v>0</v>
      </c>
      <c r="AOO569" s="93">
        <f t="shared" si="246"/>
        <v>0</v>
      </c>
      <c r="AOP569" s="93">
        <f t="shared" si="246"/>
        <v>0</v>
      </c>
      <c r="AOQ569" s="95"/>
      <c r="AOR569" s="95"/>
      <c r="AOS569" s="95"/>
      <c r="AOT569" s="93">
        <f t="shared" si="985"/>
        <v>0</v>
      </c>
      <c r="AOU569" s="93">
        <f t="shared" si="986"/>
        <v>0</v>
      </c>
      <c r="AOV569" s="93">
        <f t="shared" si="987"/>
        <v>0</v>
      </c>
      <c r="AOW569" s="93">
        <f t="shared" si="988"/>
        <v>0</v>
      </c>
      <c r="AOX569" s="93">
        <f t="shared" si="989"/>
        <v>0</v>
      </c>
      <c r="AOY569" s="93">
        <f t="shared" si="990"/>
        <v>0</v>
      </c>
      <c r="AOZ569" s="93">
        <f t="shared" si="991"/>
        <v>75043.350000000006</v>
      </c>
      <c r="APA569" s="93">
        <f t="shared" si="992"/>
        <v>79055.78</v>
      </c>
      <c r="APB569" s="93">
        <f t="shared" si="993"/>
        <v>83920.13</v>
      </c>
      <c r="APC569" s="93">
        <f t="shared" si="994"/>
        <v>20958.28</v>
      </c>
      <c r="APD569" s="93">
        <f t="shared" si="995"/>
        <v>18880.27</v>
      </c>
      <c r="APE569" s="93">
        <f t="shared" si="996"/>
        <v>17905.48</v>
      </c>
      <c r="APF569" s="93">
        <f t="shared" si="997"/>
        <v>0</v>
      </c>
      <c r="APG569" s="93">
        <f t="shared" si="247"/>
        <v>0</v>
      </c>
      <c r="APH569" s="93">
        <f t="shared" si="247"/>
        <v>0</v>
      </c>
      <c r="API569" s="93">
        <f t="shared" si="998"/>
        <v>0</v>
      </c>
      <c r="APJ569" s="93">
        <f t="shared" si="248"/>
        <v>0</v>
      </c>
      <c r="APK569" s="93">
        <f t="shared" si="248"/>
        <v>0</v>
      </c>
      <c r="APL569" s="95"/>
      <c r="APM569" s="95"/>
      <c r="APN569" s="95"/>
      <c r="APO569" s="93">
        <f t="shared" si="999"/>
        <v>0</v>
      </c>
      <c r="APP569" s="93">
        <f t="shared" si="1000"/>
        <v>0</v>
      </c>
      <c r="APQ569" s="93">
        <f t="shared" si="1001"/>
        <v>0</v>
      </c>
      <c r="APR569" s="93">
        <f t="shared" si="1002"/>
        <v>0</v>
      </c>
      <c r="APS569" s="93">
        <f t="shared" si="1003"/>
        <v>0</v>
      </c>
      <c r="APT569" s="93">
        <f t="shared" si="1004"/>
        <v>0</v>
      </c>
      <c r="APU569" s="93">
        <f t="shared" si="1005"/>
        <v>74857.87</v>
      </c>
      <c r="APV569" s="93">
        <f t="shared" si="1006"/>
        <v>78486.16</v>
      </c>
      <c r="APW569" s="93">
        <f t="shared" si="1007"/>
        <v>82909.37</v>
      </c>
      <c r="APX569" s="93">
        <f t="shared" si="1008"/>
        <v>18783.97</v>
      </c>
      <c r="APY569" s="93">
        <f t="shared" si="1009"/>
        <v>17008.7</v>
      </c>
      <c r="APZ569" s="93">
        <f t="shared" si="1010"/>
        <v>16276.36</v>
      </c>
      <c r="AQA569" s="93">
        <f t="shared" si="1011"/>
        <v>0</v>
      </c>
      <c r="AQB569" s="93">
        <f t="shared" si="249"/>
        <v>0</v>
      </c>
      <c r="AQC569" s="93">
        <f t="shared" si="249"/>
        <v>0</v>
      </c>
      <c r="AQD569" s="93">
        <f t="shared" si="1012"/>
        <v>0</v>
      </c>
      <c r="AQE569" s="93">
        <f t="shared" si="250"/>
        <v>0</v>
      </c>
      <c r="AQF569" s="93">
        <f t="shared" si="250"/>
        <v>0</v>
      </c>
      <c r="AQG569" s="95"/>
      <c r="AQH569" s="95"/>
      <c r="AQI569" s="95"/>
      <c r="AQJ569" s="93">
        <f t="shared" si="1013"/>
        <v>0</v>
      </c>
      <c r="AQK569" s="93">
        <f t="shared" si="1014"/>
        <v>0</v>
      </c>
      <c r="AQL569" s="93">
        <f t="shared" si="1015"/>
        <v>0</v>
      </c>
      <c r="AQM569" s="93">
        <f t="shared" si="1016"/>
        <v>0</v>
      </c>
      <c r="AQN569" s="93">
        <f t="shared" si="1017"/>
        <v>0</v>
      </c>
      <c r="AQO569" s="93">
        <f t="shared" si="1018"/>
        <v>0</v>
      </c>
      <c r="AQP569" s="93">
        <f t="shared" si="1019"/>
        <v>75210.22</v>
      </c>
      <c r="AQQ569" s="93">
        <f t="shared" si="1020"/>
        <v>79568.97</v>
      </c>
      <c r="AQR569" s="93">
        <f t="shared" si="1021"/>
        <v>84833.99</v>
      </c>
      <c r="AQS569" s="93">
        <f t="shared" si="1022"/>
        <v>17494.16</v>
      </c>
      <c r="AQT569" s="93">
        <f t="shared" si="1023"/>
        <v>16036.62</v>
      </c>
      <c r="AQU569" s="93">
        <f t="shared" si="1024"/>
        <v>15485.67</v>
      </c>
      <c r="AQV569" s="93">
        <f t="shared" si="1025"/>
        <v>0</v>
      </c>
      <c r="AQW569" s="93">
        <f t="shared" si="251"/>
        <v>0</v>
      </c>
      <c r="AQX569" s="93">
        <f t="shared" si="251"/>
        <v>0</v>
      </c>
      <c r="AQY569" s="93">
        <f t="shared" si="1026"/>
        <v>0</v>
      </c>
      <c r="AQZ569" s="93">
        <f t="shared" si="252"/>
        <v>0</v>
      </c>
      <c r="ARA569" s="93">
        <f t="shared" si="252"/>
        <v>0</v>
      </c>
      <c r="ARB569" s="95"/>
      <c r="ARC569" s="95"/>
      <c r="ARD569" s="95"/>
      <c r="ARE569" s="93">
        <f t="shared" si="1027"/>
        <v>0</v>
      </c>
      <c r="ARF569" s="93">
        <f t="shared" si="1028"/>
        <v>0</v>
      </c>
      <c r="ARG569" s="93">
        <f t="shared" si="1029"/>
        <v>0</v>
      </c>
      <c r="ARH569" s="93">
        <f t="shared" si="1030"/>
        <v>0</v>
      </c>
      <c r="ARI569" s="93">
        <f t="shared" si="1031"/>
        <v>0</v>
      </c>
      <c r="ARJ569" s="93">
        <f t="shared" si="1032"/>
        <v>0</v>
      </c>
      <c r="ARK569" s="93">
        <f t="shared" si="1033"/>
        <v>74768.210000000006</v>
      </c>
      <c r="ARL569" s="93">
        <f t="shared" si="1034"/>
        <v>78206.720000000001</v>
      </c>
      <c r="ARM569" s="93">
        <f t="shared" si="1035"/>
        <v>82414.28</v>
      </c>
      <c r="ARN569" s="93">
        <f t="shared" si="1036"/>
        <v>17118.650000000001</v>
      </c>
      <c r="ARO569" s="93">
        <f t="shared" si="1037"/>
        <v>15518.24</v>
      </c>
      <c r="ARP569" s="93">
        <f t="shared" si="1038"/>
        <v>14792.7</v>
      </c>
      <c r="ARQ569" s="93">
        <f t="shared" si="1039"/>
        <v>0</v>
      </c>
      <c r="ARR569" s="93">
        <f t="shared" si="253"/>
        <v>0</v>
      </c>
      <c r="ARS569" s="93">
        <f t="shared" si="253"/>
        <v>0</v>
      </c>
      <c r="ART569" s="93">
        <f t="shared" si="1040"/>
        <v>0</v>
      </c>
      <c r="ARU569" s="93">
        <f t="shared" si="254"/>
        <v>0</v>
      </c>
      <c r="ARV569" s="93">
        <f t="shared" si="254"/>
        <v>0</v>
      </c>
      <c r="ARW569" s="95"/>
      <c r="ARX569" s="95"/>
      <c r="ARY569" s="95"/>
      <c r="ARZ569" s="93">
        <f t="shared" si="1041"/>
        <v>0</v>
      </c>
      <c r="ASA569" s="93">
        <f t="shared" si="1042"/>
        <v>0</v>
      </c>
      <c r="ASB569" s="93">
        <f t="shared" si="1043"/>
        <v>0</v>
      </c>
      <c r="ASC569" s="93">
        <f t="shared" si="1044"/>
        <v>0</v>
      </c>
      <c r="ASD569" s="93">
        <f t="shared" si="1045"/>
        <v>0</v>
      </c>
      <c r="ASE569" s="93">
        <f t="shared" si="1046"/>
        <v>0</v>
      </c>
      <c r="ASF569" s="93">
        <f t="shared" si="1047"/>
        <v>74873.02</v>
      </c>
      <c r="ASG569" s="93">
        <f t="shared" si="1048"/>
        <v>78532.490000000005</v>
      </c>
      <c r="ASH569" s="93">
        <f t="shared" si="1049"/>
        <v>82991.5</v>
      </c>
      <c r="ASI569" s="93">
        <f t="shared" si="1050"/>
        <v>19476.82</v>
      </c>
      <c r="ASJ569" s="93">
        <f t="shared" si="1051"/>
        <v>17568.560000000001</v>
      </c>
      <c r="ASK569" s="93">
        <f t="shared" si="1052"/>
        <v>16614.689999999999</v>
      </c>
      <c r="ASL569" s="93">
        <f t="shared" si="1053"/>
        <v>0</v>
      </c>
      <c r="ASM569" s="93">
        <f t="shared" si="255"/>
        <v>0</v>
      </c>
      <c r="ASN569" s="93">
        <f t="shared" si="255"/>
        <v>0</v>
      </c>
      <c r="ASO569" s="93">
        <f t="shared" si="1054"/>
        <v>0</v>
      </c>
      <c r="ASP569" s="93">
        <f t="shared" si="256"/>
        <v>0</v>
      </c>
      <c r="ASQ569" s="93">
        <f t="shared" si="256"/>
        <v>0</v>
      </c>
      <c r="ASR569" s="95"/>
      <c r="ASS569" s="95"/>
      <c r="AST569" s="95"/>
      <c r="ASU569" s="93">
        <f t="shared" si="1055"/>
        <v>0</v>
      </c>
      <c r="ASV569" s="93">
        <f t="shared" si="1056"/>
        <v>0</v>
      </c>
      <c r="ASW569" s="93">
        <f t="shared" si="1057"/>
        <v>0</v>
      </c>
      <c r="ASX569" s="93">
        <f t="shared" si="1058"/>
        <v>0</v>
      </c>
      <c r="ASY569" s="93">
        <f t="shared" si="1059"/>
        <v>0</v>
      </c>
      <c r="ASZ569" s="93">
        <f t="shared" si="1060"/>
        <v>0</v>
      </c>
      <c r="ATA569" s="93">
        <f t="shared" si="1061"/>
        <v>74952.5</v>
      </c>
      <c r="ATB569" s="93">
        <f t="shared" si="1062"/>
        <v>78777.22</v>
      </c>
      <c r="ATC569" s="93">
        <f t="shared" si="1063"/>
        <v>83428.86</v>
      </c>
      <c r="ATD569" s="93">
        <f t="shared" si="1064"/>
        <v>16481.12</v>
      </c>
      <c r="ATE569" s="93">
        <f t="shared" si="1065"/>
        <v>15060.51</v>
      </c>
      <c r="ATF569" s="93">
        <f t="shared" si="1066"/>
        <v>14383.55</v>
      </c>
      <c r="ATG569" s="93">
        <f t="shared" si="1067"/>
        <v>0</v>
      </c>
      <c r="ATH569" s="93">
        <f t="shared" si="257"/>
        <v>0</v>
      </c>
      <c r="ATI569" s="93">
        <f t="shared" si="257"/>
        <v>0</v>
      </c>
      <c r="ATJ569" s="93">
        <f t="shared" si="1068"/>
        <v>0</v>
      </c>
      <c r="ATK569" s="93">
        <f t="shared" si="258"/>
        <v>0</v>
      </c>
      <c r="ATL569" s="93">
        <f t="shared" si="258"/>
        <v>0</v>
      </c>
      <c r="ATM569" s="95"/>
      <c r="ATN569" s="95"/>
      <c r="ATO569" s="95"/>
      <c r="ATP569" s="93">
        <f t="shared" si="1069"/>
        <v>0</v>
      </c>
      <c r="ATQ569" s="93">
        <f t="shared" si="1070"/>
        <v>0</v>
      </c>
      <c r="ATR569" s="93">
        <f t="shared" si="1071"/>
        <v>0</v>
      </c>
      <c r="ATS569" s="93">
        <f t="shared" si="1072"/>
        <v>0</v>
      </c>
      <c r="ATT569" s="93">
        <f t="shared" si="1073"/>
        <v>0</v>
      </c>
      <c r="ATU569" s="93">
        <f t="shared" si="1074"/>
        <v>0</v>
      </c>
      <c r="ATV569" s="93">
        <f t="shared" si="1075"/>
        <v>74927.22</v>
      </c>
      <c r="ATW569" s="93">
        <f t="shared" si="1076"/>
        <v>78699.08</v>
      </c>
      <c r="ATX569" s="93">
        <f t="shared" si="1077"/>
        <v>83288.350000000006</v>
      </c>
      <c r="ATY569" s="93">
        <f t="shared" si="1078"/>
        <v>18685.47</v>
      </c>
      <c r="ATZ569" s="93">
        <f t="shared" si="1079"/>
        <v>16828.47</v>
      </c>
      <c r="AUA569" s="93">
        <f t="shared" si="1080"/>
        <v>15921.53</v>
      </c>
      <c r="AUB569" s="93">
        <f t="shared" si="1081"/>
        <v>0</v>
      </c>
      <c r="AUC569" s="93">
        <f t="shared" si="259"/>
        <v>0</v>
      </c>
      <c r="AUD569" s="93">
        <f t="shared" si="259"/>
        <v>0</v>
      </c>
      <c r="AUE569" s="93">
        <f t="shared" si="1082"/>
        <v>0</v>
      </c>
      <c r="AUF569" s="93">
        <f t="shared" si="260"/>
        <v>0</v>
      </c>
      <c r="AUG569" s="93">
        <f t="shared" si="260"/>
        <v>0</v>
      </c>
      <c r="AUH569" s="95"/>
      <c r="AUI569" s="95"/>
      <c r="AUJ569" s="95"/>
      <c r="AUK569" s="93">
        <f t="shared" si="1083"/>
        <v>0</v>
      </c>
      <c r="AUL569" s="93">
        <f t="shared" si="1084"/>
        <v>0</v>
      </c>
      <c r="AUM569" s="93">
        <f t="shared" si="1085"/>
        <v>0</v>
      </c>
      <c r="AUN569" s="93">
        <f t="shared" si="1086"/>
        <v>0</v>
      </c>
      <c r="AUO569" s="93">
        <f t="shared" si="1087"/>
        <v>0</v>
      </c>
      <c r="AUP569" s="93">
        <f t="shared" si="1088"/>
        <v>0</v>
      </c>
      <c r="AUQ569" s="93">
        <f t="shared" si="1089"/>
        <v>74907.320000000007</v>
      </c>
      <c r="AUR569" s="93">
        <f t="shared" si="1090"/>
        <v>78645.31</v>
      </c>
      <c r="AUS569" s="93">
        <f t="shared" si="1091"/>
        <v>83195.240000000005</v>
      </c>
      <c r="AUT569" s="93">
        <f t="shared" si="1092"/>
        <v>18792.05</v>
      </c>
      <c r="AUU569" s="93">
        <f t="shared" si="1093"/>
        <v>16996.62</v>
      </c>
      <c r="AUV569" s="93">
        <f t="shared" si="1094"/>
        <v>16236.46</v>
      </c>
      <c r="AUW569" s="93">
        <f t="shared" si="1095"/>
        <v>0</v>
      </c>
      <c r="AUX569" s="93">
        <f t="shared" si="261"/>
        <v>0</v>
      </c>
      <c r="AUY569" s="93">
        <f t="shared" si="261"/>
        <v>0</v>
      </c>
      <c r="AUZ569" s="93">
        <f t="shared" si="1096"/>
        <v>0</v>
      </c>
      <c r="AVA569" s="93">
        <f t="shared" si="262"/>
        <v>0</v>
      </c>
      <c r="AVB569" s="93">
        <f t="shared" si="262"/>
        <v>0</v>
      </c>
      <c r="AVC569" s="127">
        <f t="shared" si="1097"/>
        <v>0</v>
      </c>
      <c r="AVD569" s="127">
        <f t="shared" si="263"/>
        <v>0</v>
      </c>
      <c r="AVE569" s="127">
        <f t="shared" si="263"/>
        <v>0</v>
      </c>
      <c r="AVF569" s="93">
        <f t="shared" si="263"/>
        <v>0</v>
      </c>
      <c r="AVG569" s="93">
        <f t="shared" si="263"/>
        <v>0</v>
      </c>
      <c r="AVH569" s="93">
        <f t="shared" si="263"/>
        <v>0</v>
      </c>
      <c r="AVI569" s="93">
        <f t="shared" si="263"/>
        <v>0</v>
      </c>
      <c r="AVJ569" s="93">
        <f t="shared" si="263"/>
        <v>0</v>
      </c>
      <c r="AVK569" s="93">
        <f t="shared" si="263"/>
        <v>0</v>
      </c>
      <c r="AVL569" s="93"/>
      <c r="AVM569" s="93"/>
      <c r="AVN569" s="93"/>
      <c r="AVO569" s="93"/>
      <c r="AVP569" s="93"/>
      <c r="AVQ569" s="93"/>
      <c r="AVR569" s="93">
        <f t="shared" si="264"/>
        <v>0</v>
      </c>
      <c r="AVS569" s="93">
        <f t="shared" si="264"/>
        <v>0</v>
      </c>
      <c r="AVT569" s="93">
        <f t="shared" si="264"/>
        <v>0</v>
      </c>
      <c r="AVU569" s="93">
        <f t="shared" si="264"/>
        <v>0</v>
      </c>
      <c r="AVV569" s="93">
        <f t="shared" si="264"/>
        <v>0</v>
      </c>
      <c r="AVW569" s="93">
        <f t="shared" si="264"/>
        <v>0</v>
      </c>
    </row>
    <row r="570" spans="1:1271" ht="24">
      <c r="A570" s="444" t="s">
        <v>412</v>
      </c>
      <c r="B570" s="12" t="s">
        <v>424</v>
      </c>
      <c r="C570" s="5"/>
      <c r="D570" s="541"/>
      <c r="E570" s="521"/>
      <c r="F570" s="101">
        <f t="shared" si="265"/>
        <v>65752</v>
      </c>
      <c r="G570" s="101">
        <f t="shared" si="265"/>
        <v>66377</v>
      </c>
      <c r="H570" s="101">
        <f t="shared" si="265"/>
        <v>67362</v>
      </c>
      <c r="I570" s="93">
        <f t="shared" si="266"/>
        <v>43533.73</v>
      </c>
      <c r="J570" s="93">
        <f t="shared" si="266"/>
        <v>44200.73</v>
      </c>
      <c r="K570" s="93">
        <f t="shared" si="266"/>
        <v>44994.73</v>
      </c>
      <c r="L570" s="95"/>
      <c r="M570" s="95"/>
      <c r="N570" s="95"/>
      <c r="O570" s="93">
        <f t="shared" si="267"/>
        <v>0</v>
      </c>
      <c r="P570" s="93">
        <f t="shared" si="268"/>
        <v>0</v>
      </c>
      <c r="Q570" s="93">
        <f t="shared" si="269"/>
        <v>0</v>
      </c>
      <c r="R570" s="93">
        <f t="shared" si="270"/>
        <v>0</v>
      </c>
      <c r="S570" s="93">
        <f t="shared" si="271"/>
        <v>0</v>
      </c>
      <c r="T570" s="93">
        <f t="shared" si="272"/>
        <v>0</v>
      </c>
      <c r="U570" s="93">
        <f t="shared" si="273"/>
        <v>66063.009999999995</v>
      </c>
      <c r="V570" s="93">
        <f t="shared" si="274"/>
        <v>70002.95</v>
      </c>
      <c r="W570" s="93">
        <f t="shared" si="275"/>
        <v>74756.3</v>
      </c>
      <c r="X570" s="93">
        <f t="shared" si="276"/>
        <v>22195.73</v>
      </c>
      <c r="Y570" s="93">
        <f t="shared" si="277"/>
        <v>20053.900000000001</v>
      </c>
      <c r="Z570" s="93">
        <f t="shared" si="278"/>
        <v>18854.32</v>
      </c>
      <c r="AA570" s="93">
        <f t="shared" si="279"/>
        <v>0</v>
      </c>
      <c r="AB570" s="93">
        <f t="shared" si="142"/>
        <v>0</v>
      </c>
      <c r="AC570" s="93">
        <f t="shared" si="142"/>
        <v>0</v>
      </c>
      <c r="AD570" s="93">
        <f t="shared" si="280"/>
        <v>0</v>
      </c>
      <c r="AE570" s="93">
        <f t="shared" si="143"/>
        <v>0</v>
      </c>
      <c r="AF570" s="93">
        <f t="shared" si="143"/>
        <v>0</v>
      </c>
      <c r="AG570" s="95"/>
      <c r="AH570" s="95"/>
      <c r="AI570" s="95"/>
      <c r="AJ570" s="93">
        <f t="shared" si="281"/>
        <v>0</v>
      </c>
      <c r="AK570" s="93">
        <f t="shared" si="282"/>
        <v>0</v>
      </c>
      <c r="AL570" s="93">
        <f t="shared" si="283"/>
        <v>0</v>
      </c>
      <c r="AM570" s="93">
        <f t="shared" si="284"/>
        <v>0</v>
      </c>
      <c r="AN570" s="93">
        <f t="shared" si="285"/>
        <v>0</v>
      </c>
      <c r="AO570" s="93">
        <f t="shared" si="286"/>
        <v>0</v>
      </c>
      <c r="AP570" s="93">
        <f t="shared" si="287"/>
        <v>65998.039999999994</v>
      </c>
      <c r="AQ570" s="93">
        <f t="shared" si="288"/>
        <v>69802.59</v>
      </c>
      <c r="AR570" s="93">
        <f t="shared" si="289"/>
        <v>74402.48</v>
      </c>
      <c r="AS570" s="93">
        <f t="shared" si="290"/>
        <v>20531.650000000001</v>
      </c>
      <c r="AT570" s="93">
        <f t="shared" si="291"/>
        <v>18723.91</v>
      </c>
      <c r="AU570" s="93">
        <f t="shared" si="292"/>
        <v>18029.77</v>
      </c>
      <c r="AV570" s="93">
        <f t="shared" si="293"/>
        <v>0</v>
      </c>
      <c r="AW570" s="93">
        <f t="shared" si="144"/>
        <v>0</v>
      </c>
      <c r="AX570" s="93">
        <f t="shared" si="144"/>
        <v>0</v>
      </c>
      <c r="AY570" s="93">
        <f t="shared" si="294"/>
        <v>0</v>
      </c>
      <c r="AZ570" s="93">
        <f t="shared" si="145"/>
        <v>0</v>
      </c>
      <c r="BA570" s="93">
        <f t="shared" si="145"/>
        <v>0</v>
      </c>
      <c r="BB570" s="95"/>
      <c r="BC570" s="95"/>
      <c r="BD570" s="95"/>
      <c r="BE570" s="93">
        <f t="shared" si="295"/>
        <v>0</v>
      </c>
      <c r="BF570" s="93">
        <f t="shared" si="296"/>
        <v>0</v>
      </c>
      <c r="BG570" s="93">
        <f t="shared" si="297"/>
        <v>0</v>
      </c>
      <c r="BH570" s="93">
        <f t="shared" si="298"/>
        <v>0</v>
      </c>
      <c r="BI570" s="93">
        <f t="shared" si="299"/>
        <v>0</v>
      </c>
      <c r="BJ570" s="93">
        <f t="shared" si="300"/>
        <v>0</v>
      </c>
      <c r="BK570" s="93">
        <f t="shared" si="301"/>
        <v>66087.839999999997</v>
      </c>
      <c r="BL570" s="93">
        <f t="shared" si="302"/>
        <v>70079.649999999994</v>
      </c>
      <c r="BM570" s="93">
        <f t="shared" si="303"/>
        <v>74891.03</v>
      </c>
      <c r="BN570" s="93">
        <f t="shared" si="304"/>
        <v>20231.419999999998</v>
      </c>
      <c r="BO570" s="93">
        <f t="shared" si="305"/>
        <v>18190.68</v>
      </c>
      <c r="BP570" s="93">
        <f t="shared" si="306"/>
        <v>17005.55</v>
      </c>
      <c r="BQ570" s="93">
        <f t="shared" si="307"/>
        <v>0</v>
      </c>
      <c r="BR570" s="93">
        <f t="shared" si="146"/>
        <v>0</v>
      </c>
      <c r="BS570" s="93">
        <f t="shared" si="146"/>
        <v>0</v>
      </c>
      <c r="BT570" s="93">
        <f t="shared" si="308"/>
        <v>0</v>
      </c>
      <c r="BU570" s="93">
        <f t="shared" si="147"/>
        <v>0</v>
      </c>
      <c r="BV570" s="93">
        <f t="shared" si="147"/>
        <v>0</v>
      </c>
      <c r="BW570" s="95"/>
      <c r="BX570" s="95"/>
      <c r="BY570" s="95"/>
      <c r="BZ570" s="93">
        <f t="shared" si="309"/>
        <v>0</v>
      </c>
      <c r="CA570" s="93">
        <f t="shared" si="310"/>
        <v>0</v>
      </c>
      <c r="CB570" s="93">
        <f t="shared" si="311"/>
        <v>0</v>
      </c>
      <c r="CC570" s="93">
        <f t="shared" si="312"/>
        <v>0</v>
      </c>
      <c r="CD570" s="93">
        <f t="shared" si="313"/>
        <v>0</v>
      </c>
      <c r="CE570" s="93">
        <f t="shared" si="314"/>
        <v>0</v>
      </c>
      <c r="CF570" s="93">
        <f t="shared" si="315"/>
        <v>0</v>
      </c>
      <c r="CG570" s="93">
        <f t="shared" si="316"/>
        <v>0</v>
      </c>
      <c r="CH570" s="93">
        <f t="shared" si="317"/>
        <v>0</v>
      </c>
      <c r="CI570" s="93">
        <f t="shared" si="318"/>
        <v>0</v>
      </c>
      <c r="CJ570" s="93">
        <f t="shared" si="319"/>
        <v>0</v>
      </c>
      <c r="CK570" s="93">
        <f t="shared" si="320"/>
        <v>0</v>
      </c>
      <c r="CL570" s="93">
        <f t="shared" si="321"/>
        <v>0</v>
      </c>
      <c r="CM570" s="93">
        <f t="shared" si="148"/>
        <v>0</v>
      </c>
      <c r="CN570" s="93">
        <f t="shared" si="148"/>
        <v>0</v>
      </c>
      <c r="CO570" s="93">
        <f t="shared" si="322"/>
        <v>0</v>
      </c>
      <c r="CP570" s="93">
        <f t="shared" si="149"/>
        <v>0</v>
      </c>
      <c r="CQ570" s="93">
        <f t="shared" si="149"/>
        <v>0</v>
      </c>
      <c r="CR570" s="95"/>
      <c r="CS570" s="95"/>
      <c r="CT570" s="95"/>
      <c r="CU570" s="93">
        <f t="shared" si="323"/>
        <v>0</v>
      </c>
      <c r="CV570" s="93">
        <f t="shared" si="324"/>
        <v>0</v>
      </c>
      <c r="CW570" s="93">
        <f t="shared" si="325"/>
        <v>0</v>
      </c>
      <c r="CX570" s="93">
        <f t="shared" si="326"/>
        <v>0</v>
      </c>
      <c r="CY570" s="93">
        <f t="shared" si="327"/>
        <v>0</v>
      </c>
      <c r="CZ570" s="93">
        <f t="shared" si="328"/>
        <v>0</v>
      </c>
      <c r="DA570" s="93">
        <f t="shared" si="329"/>
        <v>65738.36</v>
      </c>
      <c r="DB570" s="93">
        <f t="shared" si="330"/>
        <v>69005.72</v>
      </c>
      <c r="DC570" s="93">
        <f t="shared" si="331"/>
        <v>72986.89</v>
      </c>
      <c r="DD570" s="93">
        <f t="shared" si="332"/>
        <v>23808.82</v>
      </c>
      <c r="DE570" s="93">
        <f t="shared" si="333"/>
        <v>21510.37</v>
      </c>
      <c r="DF570" s="93">
        <f t="shared" si="334"/>
        <v>20610.099999999999</v>
      </c>
      <c r="DG570" s="93">
        <f t="shared" si="335"/>
        <v>0</v>
      </c>
      <c r="DH570" s="93">
        <f t="shared" si="150"/>
        <v>0</v>
      </c>
      <c r="DI570" s="93">
        <f t="shared" si="150"/>
        <v>0</v>
      </c>
      <c r="DJ570" s="93">
        <f t="shared" si="336"/>
        <v>0</v>
      </c>
      <c r="DK570" s="93">
        <f t="shared" si="151"/>
        <v>0</v>
      </c>
      <c r="DL570" s="93">
        <f t="shared" si="151"/>
        <v>0</v>
      </c>
      <c r="DM570" s="95"/>
      <c r="DN570" s="95"/>
      <c r="DO570" s="95"/>
      <c r="DP570" s="93">
        <f t="shared" si="337"/>
        <v>0</v>
      </c>
      <c r="DQ570" s="93">
        <f t="shared" si="338"/>
        <v>0</v>
      </c>
      <c r="DR570" s="93">
        <f t="shared" si="339"/>
        <v>0</v>
      </c>
      <c r="DS570" s="93">
        <f t="shared" si="340"/>
        <v>0</v>
      </c>
      <c r="DT570" s="93">
        <f t="shared" si="341"/>
        <v>0</v>
      </c>
      <c r="DU570" s="93">
        <f t="shared" si="342"/>
        <v>0</v>
      </c>
      <c r="DV570" s="93">
        <f t="shared" si="343"/>
        <v>66047.91</v>
      </c>
      <c r="DW570" s="93">
        <f t="shared" si="344"/>
        <v>69959.179999999993</v>
      </c>
      <c r="DX570" s="93">
        <f t="shared" si="345"/>
        <v>74677.490000000005</v>
      </c>
      <c r="DY570" s="93">
        <f t="shared" si="346"/>
        <v>25548.11</v>
      </c>
      <c r="DZ570" s="93">
        <f t="shared" si="347"/>
        <v>22750.26</v>
      </c>
      <c r="EA570" s="93">
        <f t="shared" si="348"/>
        <v>21964.11</v>
      </c>
      <c r="EB570" s="93">
        <f t="shared" si="349"/>
        <v>0</v>
      </c>
      <c r="EC570" s="93">
        <f t="shared" si="152"/>
        <v>0</v>
      </c>
      <c r="ED570" s="93">
        <f t="shared" si="152"/>
        <v>0</v>
      </c>
      <c r="EE570" s="93">
        <f t="shared" si="350"/>
        <v>0</v>
      </c>
      <c r="EF570" s="93">
        <f t="shared" si="153"/>
        <v>0</v>
      </c>
      <c r="EG570" s="93">
        <f t="shared" si="153"/>
        <v>0</v>
      </c>
      <c r="EH570" s="95"/>
      <c r="EI570" s="95"/>
      <c r="EJ570" s="95"/>
      <c r="EK570" s="93">
        <f t="shared" si="351"/>
        <v>0</v>
      </c>
      <c r="EL570" s="93">
        <f t="shared" si="352"/>
        <v>0</v>
      </c>
      <c r="EM570" s="93">
        <f t="shared" si="353"/>
        <v>0</v>
      </c>
      <c r="EN570" s="93">
        <f t="shared" si="354"/>
        <v>0</v>
      </c>
      <c r="EO570" s="93">
        <f t="shared" si="355"/>
        <v>0</v>
      </c>
      <c r="EP570" s="93">
        <f t="shared" si="356"/>
        <v>0</v>
      </c>
      <c r="EQ570" s="93">
        <f t="shared" si="357"/>
        <v>66239.710000000006</v>
      </c>
      <c r="ER570" s="93">
        <f t="shared" si="358"/>
        <v>70543.259999999995</v>
      </c>
      <c r="ES570" s="93">
        <f t="shared" si="359"/>
        <v>75724.87</v>
      </c>
      <c r="ET570" s="93">
        <f t="shared" si="360"/>
        <v>23652.69</v>
      </c>
      <c r="EU570" s="93">
        <f t="shared" si="361"/>
        <v>21014.73</v>
      </c>
      <c r="EV570" s="93">
        <f t="shared" si="362"/>
        <v>20228.88</v>
      </c>
      <c r="EW570" s="93">
        <f t="shared" si="363"/>
        <v>0</v>
      </c>
      <c r="EX570" s="93">
        <f t="shared" si="154"/>
        <v>0</v>
      </c>
      <c r="EY570" s="93">
        <f t="shared" si="154"/>
        <v>0</v>
      </c>
      <c r="EZ570" s="93">
        <f t="shared" si="364"/>
        <v>0</v>
      </c>
      <c r="FA570" s="93">
        <f t="shared" si="155"/>
        <v>0</v>
      </c>
      <c r="FB570" s="93">
        <f t="shared" si="155"/>
        <v>0</v>
      </c>
      <c r="FC570" s="95"/>
      <c r="FD570" s="95"/>
      <c r="FE570" s="95"/>
      <c r="FF570" s="93">
        <f t="shared" si="365"/>
        <v>0</v>
      </c>
      <c r="FG570" s="93">
        <f t="shared" si="366"/>
        <v>0</v>
      </c>
      <c r="FH570" s="93">
        <f t="shared" si="367"/>
        <v>0</v>
      </c>
      <c r="FI570" s="93">
        <f t="shared" si="368"/>
        <v>0</v>
      </c>
      <c r="FJ570" s="93">
        <f t="shared" si="369"/>
        <v>0</v>
      </c>
      <c r="FK570" s="93">
        <f t="shared" si="370"/>
        <v>0</v>
      </c>
      <c r="FL570" s="93">
        <f t="shared" si="371"/>
        <v>65754.47</v>
      </c>
      <c r="FM570" s="93">
        <f t="shared" si="372"/>
        <v>69052.14</v>
      </c>
      <c r="FN570" s="93">
        <f t="shared" si="373"/>
        <v>73068.87</v>
      </c>
      <c r="FO570" s="93">
        <f t="shared" si="374"/>
        <v>19333.599999999999</v>
      </c>
      <c r="FP570" s="93">
        <f t="shared" si="375"/>
        <v>17574.45</v>
      </c>
      <c r="FQ570" s="93">
        <f t="shared" si="376"/>
        <v>16983.84</v>
      </c>
      <c r="FR570" s="93">
        <f t="shared" si="377"/>
        <v>0</v>
      </c>
      <c r="FS570" s="93">
        <f t="shared" si="156"/>
        <v>0</v>
      </c>
      <c r="FT570" s="93">
        <f t="shared" si="156"/>
        <v>0</v>
      </c>
      <c r="FU570" s="93">
        <f t="shared" si="378"/>
        <v>0</v>
      </c>
      <c r="FV570" s="93">
        <f t="shared" si="157"/>
        <v>0</v>
      </c>
      <c r="FW570" s="93">
        <f t="shared" si="157"/>
        <v>0</v>
      </c>
      <c r="FX570" s="95"/>
      <c r="FY570" s="95"/>
      <c r="FZ570" s="95"/>
      <c r="GA570" s="93">
        <f t="shared" si="380"/>
        <v>0</v>
      </c>
      <c r="GB570" s="93">
        <f t="shared" si="381"/>
        <v>0</v>
      </c>
      <c r="GC570" s="93">
        <f t="shared" si="382"/>
        <v>0</v>
      </c>
      <c r="GD570" s="93">
        <f t="shared" si="383"/>
        <v>0</v>
      </c>
      <c r="GE570" s="93">
        <f t="shared" si="384"/>
        <v>0</v>
      </c>
      <c r="GF570" s="93">
        <f t="shared" si="385"/>
        <v>0</v>
      </c>
      <c r="GG570" s="93">
        <f t="shared" si="386"/>
        <v>0</v>
      </c>
      <c r="GH570" s="93">
        <f t="shared" si="387"/>
        <v>0</v>
      </c>
      <c r="GI570" s="93">
        <f t="shared" si="388"/>
        <v>0</v>
      </c>
      <c r="GJ570" s="93">
        <f t="shared" si="389"/>
        <v>0</v>
      </c>
      <c r="GK570" s="93">
        <f t="shared" si="390"/>
        <v>0</v>
      </c>
      <c r="GL570" s="93">
        <f t="shared" si="391"/>
        <v>0</v>
      </c>
      <c r="GM570" s="93">
        <f t="shared" si="392"/>
        <v>0</v>
      </c>
      <c r="GN570" s="93">
        <f t="shared" si="159"/>
        <v>0</v>
      </c>
      <c r="GO570" s="93">
        <f t="shared" si="159"/>
        <v>0</v>
      </c>
      <c r="GP570" s="93">
        <f t="shared" si="393"/>
        <v>0</v>
      </c>
      <c r="GQ570" s="93">
        <f t="shared" si="160"/>
        <v>0</v>
      </c>
      <c r="GR570" s="93">
        <f t="shared" si="160"/>
        <v>0</v>
      </c>
      <c r="GS570" s="95"/>
      <c r="GT570" s="95"/>
      <c r="GU570" s="95"/>
      <c r="GV570" s="93">
        <f t="shared" si="394"/>
        <v>0</v>
      </c>
      <c r="GW570" s="93">
        <f t="shared" si="395"/>
        <v>0</v>
      </c>
      <c r="GX570" s="93">
        <f t="shared" si="396"/>
        <v>0</v>
      </c>
      <c r="GY570" s="93">
        <f t="shared" si="397"/>
        <v>0</v>
      </c>
      <c r="GZ570" s="93">
        <f t="shared" si="398"/>
        <v>0</v>
      </c>
      <c r="HA570" s="93">
        <f t="shared" si="399"/>
        <v>0</v>
      </c>
      <c r="HB570" s="93">
        <f t="shared" si="400"/>
        <v>65718.37</v>
      </c>
      <c r="HC570" s="93">
        <f t="shared" si="401"/>
        <v>68944.11</v>
      </c>
      <c r="HD570" s="93">
        <f t="shared" si="402"/>
        <v>72877.429999999993</v>
      </c>
      <c r="HE570" s="93">
        <f t="shared" si="403"/>
        <v>22080.560000000001</v>
      </c>
      <c r="HF570" s="93">
        <f t="shared" si="404"/>
        <v>19941.419999999998</v>
      </c>
      <c r="HG570" s="93">
        <f t="shared" si="405"/>
        <v>19195.64</v>
      </c>
      <c r="HH570" s="93">
        <f t="shared" si="406"/>
        <v>0</v>
      </c>
      <c r="HI570" s="93">
        <f t="shared" si="161"/>
        <v>0</v>
      </c>
      <c r="HJ570" s="93">
        <f t="shared" si="161"/>
        <v>0</v>
      </c>
      <c r="HK570" s="93">
        <f t="shared" si="407"/>
        <v>0</v>
      </c>
      <c r="HL570" s="93">
        <f t="shared" si="162"/>
        <v>0</v>
      </c>
      <c r="HM570" s="93">
        <f t="shared" si="162"/>
        <v>0</v>
      </c>
      <c r="HN570" s="95"/>
      <c r="HO570" s="95"/>
      <c r="HP570" s="95"/>
      <c r="HQ570" s="93">
        <f t="shared" si="408"/>
        <v>0</v>
      </c>
      <c r="HR570" s="93">
        <f t="shared" si="409"/>
        <v>0</v>
      </c>
      <c r="HS570" s="93">
        <f t="shared" si="410"/>
        <v>0</v>
      </c>
      <c r="HT570" s="93">
        <f t="shared" si="411"/>
        <v>0</v>
      </c>
      <c r="HU570" s="93">
        <f t="shared" si="412"/>
        <v>0</v>
      </c>
      <c r="HV570" s="93">
        <f t="shared" si="413"/>
        <v>0</v>
      </c>
      <c r="HW570" s="93">
        <f t="shared" si="414"/>
        <v>65969.509999999995</v>
      </c>
      <c r="HX570" s="93">
        <f t="shared" si="415"/>
        <v>69714.12</v>
      </c>
      <c r="HY570" s="93">
        <f t="shared" si="416"/>
        <v>74246.03</v>
      </c>
      <c r="HZ570" s="93">
        <f t="shared" si="417"/>
        <v>21832.37</v>
      </c>
      <c r="IA570" s="93">
        <f t="shared" si="418"/>
        <v>19575.12</v>
      </c>
      <c r="IB570" s="93">
        <f t="shared" si="419"/>
        <v>18613</v>
      </c>
      <c r="IC570" s="93">
        <f t="shared" si="420"/>
        <v>0</v>
      </c>
      <c r="ID570" s="93">
        <f t="shared" si="163"/>
        <v>0</v>
      </c>
      <c r="IE570" s="93">
        <f t="shared" si="163"/>
        <v>0</v>
      </c>
      <c r="IF570" s="93">
        <f t="shared" si="421"/>
        <v>0</v>
      </c>
      <c r="IG570" s="93">
        <f t="shared" si="164"/>
        <v>0</v>
      </c>
      <c r="IH570" s="93">
        <f t="shared" si="164"/>
        <v>0</v>
      </c>
      <c r="II570" s="95"/>
      <c r="IJ570" s="95"/>
      <c r="IK570" s="95"/>
      <c r="IL570" s="93">
        <f t="shared" si="422"/>
        <v>0</v>
      </c>
      <c r="IM570" s="93">
        <f t="shared" si="423"/>
        <v>0</v>
      </c>
      <c r="IN570" s="93">
        <f t="shared" si="424"/>
        <v>0</v>
      </c>
      <c r="IO570" s="93">
        <f t="shared" si="425"/>
        <v>0</v>
      </c>
      <c r="IP570" s="93">
        <f t="shared" si="426"/>
        <v>0</v>
      </c>
      <c r="IQ570" s="93">
        <f t="shared" si="427"/>
        <v>0</v>
      </c>
      <c r="IR570" s="93">
        <f t="shared" si="428"/>
        <v>65803.58</v>
      </c>
      <c r="IS570" s="93">
        <f t="shared" si="429"/>
        <v>69205.45</v>
      </c>
      <c r="IT570" s="93">
        <f t="shared" si="430"/>
        <v>73340.73</v>
      </c>
      <c r="IU570" s="93">
        <f t="shared" si="431"/>
        <v>19971.86</v>
      </c>
      <c r="IV570" s="93">
        <f t="shared" si="432"/>
        <v>17964.8</v>
      </c>
      <c r="IW570" s="93">
        <f t="shared" si="433"/>
        <v>17055.439999999999</v>
      </c>
      <c r="IX570" s="93">
        <f t="shared" si="434"/>
        <v>0</v>
      </c>
      <c r="IY570" s="93">
        <f t="shared" si="165"/>
        <v>0</v>
      </c>
      <c r="IZ570" s="93">
        <f t="shared" si="165"/>
        <v>0</v>
      </c>
      <c r="JA570" s="93">
        <f t="shared" si="435"/>
        <v>0</v>
      </c>
      <c r="JB570" s="93">
        <f t="shared" si="166"/>
        <v>0</v>
      </c>
      <c r="JC570" s="93">
        <f t="shared" si="166"/>
        <v>0</v>
      </c>
      <c r="JD570" s="95"/>
      <c r="JE570" s="95"/>
      <c r="JF570" s="95"/>
      <c r="JG570" s="93">
        <f t="shared" si="436"/>
        <v>0</v>
      </c>
      <c r="JH570" s="93">
        <f t="shared" si="437"/>
        <v>0</v>
      </c>
      <c r="JI570" s="93">
        <f t="shared" si="438"/>
        <v>0</v>
      </c>
      <c r="JJ570" s="93">
        <f t="shared" si="439"/>
        <v>0</v>
      </c>
      <c r="JK570" s="93">
        <f t="shared" si="440"/>
        <v>0</v>
      </c>
      <c r="JL570" s="93">
        <f t="shared" si="441"/>
        <v>0</v>
      </c>
      <c r="JM570" s="93">
        <f t="shared" si="442"/>
        <v>65739.429999999993</v>
      </c>
      <c r="JN570" s="93">
        <f t="shared" si="443"/>
        <v>69008.39</v>
      </c>
      <c r="JO570" s="93">
        <f t="shared" si="444"/>
        <v>73004.39</v>
      </c>
      <c r="JP570" s="93">
        <f t="shared" si="445"/>
        <v>28590.77</v>
      </c>
      <c r="JQ570" s="93">
        <f t="shared" si="446"/>
        <v>25755.81</v>
      </c>
      <c r="JR570" s="93">
        <f t="shared" si="447"/>
        <v>25200.84</v>
      </c>
      <c r="JS570" s="93">
        <f t="shared" si="448"/>
        <v>0</v>
      </c>
      <c r="JT570" s="93">
        <f t="shared" si="167"/>
        <v>0</v>
      </c>
      <c r="JU570" s="93">
        <f t="shared" si="167"/>
        <v>0</v>
      </c>
      <c r="JV570" s="93">
        <f t="shared" si="449"/>
        <v>0</v>
      </c>
      <c r="JW570" s="93">
        <f t="shared" si="168"/>
        <v>0</v>
      </c>
      <c r="JX570" s="93">
        <f t="shared" si="168"/>
        <v>0</v>
      </c>
      <c r="JY570" s="95"/>
      <c r="JZ570" s="95"/>
      <c r="KA570" s="95"/>
      <c r="KB570" s="93">
        <f t="shared" si="450"/>
        <v>0</v>
      </c>
      <c r="KC570" s="93">
        <f t="shared" si="451"/>
        <v>0</v>
      </c>
      <c r="KD570" s="93">
        <f t="shared" si="452"/>
        <v>0</v>
      </c>
      <c r="KE570" s="93">
        <f t="shared" si="453"/>
        <v>0</v>
      </c>
      <c r="KF570" s="93">
        <f t="shared" si="454"/>
        <v>0</v>
      </c>
      <c r="KG570" s="93">
        <f t="shared" si="455"/>
        <v>0</v>
      </c>
      <c r="KH570" s="93">
        <f t="shared" si="456"/>
        <v>65988.320000000007</v>
      </c>
      <c r="KI570" s="93">
        <f t="shared" si="457"/>
        <v>69775.19</v>
      </c>
      <c r="KJ570" s="93">
        <f t="shared" si="458"/>
        <v>74351.48</v>
      </c>
      <c r="KK570" s="93">
        <f t="shared" si="459"/>
        <v>19181.77</v>
      </c>
      <c r="KL570" s="93">
        <f t="shared" si="460"/>
        <v>17392.13</v>
      </c>
      <c r="KM570" s="93">
        <f t="shared" si="461"/>
        <v>16560.91</v>
      </c>
      <c r="KN570" s="93">
        <f t="shared" si="462"/>
        <v>0</v>
      </c>
      <c r="KO570" s="93">
        <f t="shared" si="169"/>
        <v>0</v>
      </c>
      <c r="KP570" s="93">
        <f t="shared" si="169"/>
        <v>0</v>
      </c>
      <c r="KQ570" s="93">
        <f t="shared" si="463"/>
        <v>0</v>
      </c>
      <c r="KR570" s="93">
        <f t="shared" si="170"/>
        <v>0</v>
      </c>
      <c r="KS570" s="93">
        <f t="shared" si="170"/>
        <v>0</v>
      </c>
      <c r="KT570" s="95"/>
      <c r="KU570" s="95"/>
      <c r="KV570" s="95"/>
      <c r="KW570" s="93">
        <f t="shared" si="464"/>
        <v>0</v>
      </c>
      <c r="KX570" s="93">
        <f t="shared" si="465"/>
        <v>0</v>
      </c>
      <c r="KY570" s="93">
        <f t="shared" si="466"/>
        <v>0</v>
      </c>
      <c r="KZ570" s="93">
        <f t="shared" si="467"/>
        <v>0</v>
      </c>
      <c r="LA570" s="93">
        <f t="shared" si="468"/>
        <v>0</v>
      </c>
      <c r="LB570" s="93">
        <f t="shared" si="469"/>
        <v>0</v>
      </c>
      <c r="LC570" s="93">
        <f t="shared" si="470"/>
        <v>65834.649999999994</v>
      </c>
      <c r="LD570" s="93">
        <f t="shared" si="471"/>
        <v>69301.119999999995</v>
      </c>
      <c r="LE570" s="93">
        <f t="shared" si="472"/>
        <v>73511.23</v>
      </c>
      <c r="LF570" s="93">
        <f t="shared" si="473"/>
        <v>17259.62</v>
      </c>
      <c r="LG570" s="93">
        <f t="shared" si="474"/>
        <v>15771.53</v>
      </c>
      <c r="LH570" s="93">
        <f t="shared" si="475"/>
        <v>15215.15</v>
      </c>
      <c r="LI570" s="93">
        <f t="shared" si="476"/>
        <v>0</v>
      </c>
      <c r="LJ570" s="93">
        <f t="shared" si="171"/>
        <v>0</v>
      </c>
      <c r="LK570" s="93">
        <f t="shared" si="171"/>
        <v>0</v>
      </c>
      <c r="LL570" s="93">
        <f t="shared" si="477"/>
        <v>0</v>
      </c>
      <c r="LM570" s="93">
        <f t="shared" si="172"/>
        <v>0</v>
      </c>
      <c r="LN570" s="93">
        <f t="shared" si="172"/>
        <v>0</v>
      </c>
      <c r="LO570" s="95"/>
      <c r="LP570" s="95"/>
      <c r="LQ570" s="95"/>
      <c r="LR570" s="93">
        <f t="shared" si="478"/>
        <v>0</v>
      </c>
      <c r="LS570" s="93">
        <f t="shared" si="479"/>
        <v>0</v>
      </c>
      <c r="LT570" s="93">
        <f t="shared" si="480"/>
        <v>0</v>
      </c>
      <c r="LU570" s="93">
        <f t="shared" si="481"/>
        <v>0</v>
      </c>
      <c r="LV570" s="93">
        <f t="shared" si="482"/>
        <v>0</v>
      </c>
      <c r="LW570" s="93">
        <f t="shared" si="483"/>
        <v>0</v>
      </c>
      <c r="LX570" s="93">
        <f t="shared" si="484"/>
        <v>65835.86</v>
      </c>
      <c r="LY570" s="93">
        <f t="shared" si="485"/>
        <v>69305.08</v>
      </c>
      <c r="LZ570" s="93">
        <f t="shared" si="486"/>
        <v>73518.12</v>
      </c>
      <c r="MA570" s="93">
        <f t="shared" si="487"/>
        <v>24737.38</v>
      </c>
      <c r="MB570" s="93">
        <f t="shared" si="488"/>
        <v>22323.96</v>
      </c>
      <c r="MC570" s="93">
        <f t="shared" si="489"/>
        <v>21613.98</v>
      </c>
      <c r="MD570" s="93">
        <f t="shared" si="490"/>
        <v>0</v>
      </c>
      <c r="ME570" s="93">
        <f t="shared" si="173"/>
        <v>0</v>
      </c>
      <c r="MF570" s="93">
        <f t="shared" si="173"/>
        <v>0</v>
      </c>
      <c r="MG570" s="93">
        <f t="shared" si="491"/>
        <v>0</v>
      </c>
      <c r="MH570" s="93">
        <f t="shared" si="174"/>
        <v>0</v>
      </c>
      <c r="MI570" s="93">
        <f t="shared" si="174"/>
        <v>0</v>
      </c>
      <c r="MJ570" s="95"/>
      <c r="MK570" s="95"/>
      <c r="ML570" s="95"/>
      <c r="MM570" s="93">
        <f t="shared" si="492"/>
        <v>0</v>
      </c>
      <c r="MN570" s="93">
        <f t="shared" si="493"/>
        <v>0</v>
      </c>
      <c r="MO570" s="93">
        <f t="shared" si="494"/>
        <v>0</v>
      </c>
      <c r="MP570" s="93">
        <f t="shared" si="495"/>
        <v>0</v>
      </c>
      <c r="MQ570" s="93">
        <f t="shared" si="496"/>
        <v>0</v>
      </c>
      <c r="MR570" s="93">
        <f t="shared" si="497"/>
        <v>0</v>
      </c>
      <c r="MS570" s="93">
        <f t="shared" si="498"/>
        <v>65938.460000000006</v>
      </c>
      <c r="MT570" s="93">
        <f t="shared" si="499"/>
        <v>69619.91</v>
      </c>
      <c r="MU570" s="93">
        <f t="shared" si="500"/>
        <v>74076.539999999994</v>
      </c>
      <c r="MV570" s="93">
        <f t="shared" si="501"/>
        <v>28592.62</v>
      </c>
      <c r="MW570" s="93">
        <f t="shared" si="502"/>
        <v>25192.560000000001</v>
      </c>
      <c r="MX570" s="93">
        <f t="shared" si="503"/>
        <v>23908.02</v>
      </c>
      <c r="MY570" s="93">
        <f t="shared" si="504"/>
        <v>0</v>
      </c>
      <c r="MZ570" s="93">
        <f t="shared" si="175"/>
        <v>0</v>
      </c>
      <c r="NA570" s="93">
        <f t="shared" si="175"/>
        <v>0</v>
      </c>
      <c r="NB570" s="93">
        <f t="shared" si="505"/>
        <v>0</v>
      </c>
      <c r="NC570" s="93">
        <f t="shared" si="176"/>
        <v>0</v>
      </c>
      <c r="ND570" s="93">
        <f t="shared" si="176"/>
        <v>0</v>
      </c>
      <c r="NE570" s="95"/>
      <c r="NF570" s="95"/>
      <c r="NG570" s="95"/>
      <c r="NH570" s="93">
        <f t="shared" si="506"/>
        <v>0</v>
      </c>
      <c r="NI570" s="93">
        <f t="shared" si="507"/>
        <v>0</v>
      </c>
      <c r="NJ570" s="93">
        <f t="shared" si="508"/>
        <v>0</v>
      </c>
      <c r="NK570" s="93">
        <f t="shared" si="509"/>
        <v>0</v>
      </c>
      <c r="NL570" s="93">
        <f t="shared" si="510"/>
        <v>0</v>
      </c>
      <c r="NM570" s="93">
        <f t="shared" si="511"/>
        <v>0</v>
      </c>
      <c r="NN570" s="93">
        <f t="shared" si="512"/>
        <v>65692.37</v>
      </c>
      <c r="NO570" s="93">
        <f t="shared" si="513"/>
        <v>68864.44</v>
      </c>
      <c r="NP570" s="93">
        <f t="shared" si="514"/>
        <v>72736.41</v>
      </c>
      <c r="NQ570" s="93">
        <f t="shared" si="515"/>
        <v>17743.63</v>
      </c>
      <c r="NR570" s="93">
        <f t="shared" si="516"/>
        <v>15938.1</v>
      </c>
      <c r="NS570" s="93">
        <f t="shared" si="517"/>
        <v>15240.7</v>
      </c>
      <c r="NT570" s="93">
        <f t="shared" si="518"/>
        <v>0</v>
      </c>
      <c r="NU570" s="93">
        <f t="shared" si="177"/>
        <v>0</v>
      </c>
      <c r="NV570" s="93">
        <f t="shared" si="177"/>
        <v>0</v>
      </c>
      <c r="NW570" s="93">
        <f t="shared" si="519"/>
        <v>0</v>
      </c>
      <c r="NX570" s="93">
        <f t="shared" si="178"/>
        <v>0</v>
      </c>
      <c r="NY570" s="93">
        <f t="shared" si="178"/>
        <v>0</v>
      </c>
      <c r="NZ570" s="95"/>
      <c r="OA570" s="95"/>
      <c r="OB570" s="95"/>
      <c r="OC570" s="93">
        <f t="shared" si="520"/>
        <v>0</v>
      </c>
      <c r="OD570" s="93">
        <f t="shared" si="521"/>
        <v>0</v>
      </c>
      <c r="OE570" s="93">
        <f t="shared" si="522"/>
        <v>0</v>
      </c>
      <c r="OF570" s="93">
        <f t="shared" si="523"/>
        <v>0</v>
      </c>
      <c r="OG570" s="93">
        <f t="shared" si="524"/>
        <v>0</v>
      </c>
      <c r="OH570" s="93">
        <f t="shared" si="525"/>
        <v>0</v>
      </c>
      <c r="OI570" s="93">
        <f t="shared" si="526"/>
        <v>65978.289999999994</v>
      </c>
      <c r="OJ570" s="93">
        <f t="shared" si="527"/>
        <v>69741.679999999993</v>
      </c>
      <c r="OK570" s="93">
        <f t="shared" si="528"/>
        <v>74291.960000000006</v>
      </c>
      <c r="OL570" s="93">
        <f t="shared" si="529"/>
        <v>26082.67</v>
      </c>
      <c r="OM570" s="93">
        <f t="shared" si="530"/>
        <v>23258.59</v>
      </c>
      <c r="ON570" s="93">
        <f t="shared" si="531"/>
        <v>22435.29</v>
      </c>
      <c r="OO570" s="93">
        <f t="shared" si="532"/>
        <v>0</v>
      </c>
      <c r="OP570" s="93">
        <f t="shared" si="179"/>
        <v>0</v>
      </c>
      <c r="OQ570" s="93">
        <f t="shared" si="179"/>
        <v>0</v>
      </c>
      <c r="OR570" s="93">
        <f t="shared" si="533"/>
        <v>0</v>
      </c>
      <c r="OS570" s="93">
        <f t="shared" si="180"/>
        <v>0</v>
      </c>
      <c r="OT570" s="93">
        <f t="shared" si="180"/>
        <v>0</v>
      </c>
      <c r="OU570" s="95"/>
      <c r="OV570" s="95"/>
      <c r="OW570" s="95"/>
      <c r="OX570" s="93">
        <f t="shared" si="534"/>
        <v>0</v>
      </c>
      <c r="OY570" s="93">
        <f t="shared" si="535"/>
        <v>0</v>
      </c>
      <c r="OZ570" s="93">
        <f t="shared" si="536"/>
        <v>0</v>
      </c>
      <c r="PA570" s="93">
        <f t="shared" si="537"/>
        <v>0</v>
      </c>
      <c r="PB570" s="93">
        <f t="shared" si="538"/>
        <v>0</v>
      </c>
      <c r="PC570" s="93">
        <f t="shared" si="539"/>
        <v>0</v>
      </c>
      <c r="PD570" s="93">
        <f t="shared" si="540"/>
        <v>65840.350000000006</v>
      </c>
      <c r="PE570" s="93">
        <f t="shared" si="541"/>
        <v>69317.75</v>
      </c>
      <c r="PF570" s="93">
        <f t="shared" si="542"/>
        <v>73552</v>
      </c>
      <c r="PG570" s="93">
        <f t="shared" si="543"/>
        <v>20539.93</v>
      </c>
      <c r="PH570" s="93">
        <f t="shared" si="544"/>
        <v>18576.830000000002</v>
      </c>
      <c r="PI570" s="93">
        <f t="shared" si="545"/>
        <v>17969.89</v>
      </c>
      <c r="PJ570" s="93">
        <f t="shared" si="546"/>
        <v>0</v>
      </c>
      <c r="PK570" s="93">
        <f t="shared" si="181"/>
        <v>0</v>
      </c>
      <c r="PL570" s="93">
        <f t="shared" si="181"/>
        <v>0</v>
      </c>
      <c r="PM570" s="93">
        <f t="shared" si="547"/>
        <v>0</v>
      </c>
      <c r="PN570" s="93">
        <f t="shared" si="182"/>
        <v>0</v>
      </c>
      <c r="PO570" s="93">
        <f t="shared" si="182"/>
        <v>0</v>
      </c>
      <c r="PP570" s="95"/>
      <c r="PQ570" s="95"/>
      <c r="PR570" s="95"/>
      <c r="PS570" s="93">
        <f t="shared" si="548"/>
        <v>0</v>
      </c>
      <c r="PT570" s="93">
        <f t="shared" si="549"/>
        <v>0</v>
      </c>
      <c r="PU570" s="93">
        <f t="shared" si="550"/>
        <v>0</v>
      </c>
      <c r="PV570" s="93">
        <f t="shared" si="551"/>
        <v>0</v>
      </c>
      <c r="PW570" s="93">
        <f t="shared" si="552"/>
        <v>0</v>
      </c>
      <c r="PX570" s="93">
        <f t="shared" si="553"/>
        <v>0</v>
      </c>
      <c r="PY570" s="93">
        <f t="shared" si="554"/>
        <v>65996.06</v>
      </c>
      <c r="PZ570" s="93">
        <f t="shared" si="555"/>
        <v>69797.25</v>
      </c>
      <c r="QA570" s="93">
        <f t="shared" si="556"/>
        <v>74390.490000000005</v>
      </c>
      <c r="QB570" s="93">
        <f t="shared" si="557"/>
        <v>23595.58</v>
      </c>
      <c r="QC570" s="93">
        <f t="shared" si="558"/>
        <v>21162.77</v>
      </c>
      <c r="QD570" s="93">
        <f t="shared" si="559"/>
        <v>20385.07</v>
      </c>
      <c r="QE570" s="93">
        <f t="shared" si="560"/>
        <v>0</v>
      </c>
      <c r="QF570" s="93">
        <f t="shared" si="183"/>
        <v>0</v>
      </c>
      <c r="QG570" s="93">
        <f t="shared" si="183"/>
        <v>0</v>
      </c>
      <c r="QH570" s="93">
        <f t="shared" si="561"/>
        <v>0</v>
      </c>
      <c r="QI570" s="93">
        <f t="shared" si="184"/>
        <v>0</v>
      </c>
      <c r="QJ570" s="93">
        <f t="shared" si="184"/>
        <v>0</v>
      </c>
      <c r="QK570" s="95"/>
      <c r="QL570" s="95"/>
      <c r="QM570" s="95"/>
      <c r="QN570" s="93">
        <f t="shared" si="562"/>
        <v>0</v>
      </c>
      <c r="QO570" s="93">
        <f t="shared" si="563"/>
        <v>0</v>
      </c>
      <c r="QP570" s="93">
        <f t="shared" si="564"/>
        <v>0</v>
      </c>
      <c r="QQ570" s="93">
        <f t="shared" si="565"/>
        <v>0</v>
      </c>
      <c r="QR570" s="93">
        <f t="shared" si="566"/>
        <v>0</v>
      </c>
      <c r="QS570" s="93">
        <f t="shared" si="567"/>
        <v>0</v>
      </c>
      <c r="QT570" s="93">
        <f t="shared" si="568"/>
        <v>65790.61</v>
      </c>
      <c r="QU570" s="93">
        <f t="shared" si="569"/>
        <v>69165.320000000007</v>
      </c>
      <c r="QV570" s="93">
        <f t="shared" si="570"/>
        <v>73269.7</v>
      </c>
      <c r="QW570" s="93">
        <f t="shared" si="571"/>
        <v>21928.52</v>
      </c>
      <c r="QX570" s="93">
        <f t="shared" si="572"/>
        <v>19689.8</v>
      </c>
      <c r="QY570" s="93">
        <f t="shared" si="573"/>
        <v>18673.14</v>
      </c>
      <c r="QZ570" s="93">
        <f t="shared" si="574"/>
        <v>0</v>
      </c>
      <c r="RA570" s="93">
        <f t="shared" si="185"/>
        <v>0</v>
      </c>
      <c r="RB570" s="93">
        <f t="shared" si="185"/>
        <v>0</v>
      </c>
      <c r="RC570" s="93">
        <f t="shared" si="575"/>
        <v>0</v>
      </c>
      <c r="RD570" s="93">
        <f t="shared" si="186"/>
        <v>0</v>
      </c>
      <c r="RE570" s="93">
        <f t="shared" si="186"/>
        <v>0</v>
      </c>
      <c r="RF570" s="95"/>
      <c r="RG570" s="95"/>
      <c r="RH570" s="95"/>
      <c r="RI570" s="93">
        <f t="shared" si="576"/>
        <v>0</v>
      </c>
      <c r="RJ570" s="93">
        <f t="shared" si="577"/>
        <v>0</v>
      </c>
      <c r="RK570" s="93">
        <f t="shared" si="578"/>
        <v>0</v>
      </c>
      <c r="RL570" s="93">
        <f t="shared" si="579"/>
        <v>0</v>
      </c>
      <c r="RM570" s="93">
        <f t="shared" si="580"/>
        <v>0</v>
      </c>
      <c r="RN570" s="93">
        <f t="shared" si="581"/>
        <v>0</v>
      </c>
      <c r="RO570" s="93">
        <f t="shared" si="582"/>
        <v>65885.97</v>
      </c>
      <c r="RP570" s="93">
        <f t="shared" si="583"/>
        <v>69458.81</v>
      </c>
      <c r="RQ570" s="93">
        <f t="shared" si="584"/>
        <v>73790.22</v>
      </c>
      <c r="RR570" s="93">
        <f t="shared" si="585"/>
        <v>16195.85</v>
      </c>
      <c r="RS570" s="93">
        <f t="shared" si="586"/>
        <v>14616.4</v>
      </c>
      <c r="RT570" s="93">
        <f t="shared" si="587"/>
        <v>13837.73</v>
      </c>
      <c r="RU570" s="93">
        <f t="shared" si="588"/>
        <v>0</v>
      </c>
      <c r="RV570" s="93">
        <f t="shared" si="187"/>
        <v>0</v>
      </c>
      <c r="RW570" s="93">
        <f t="shared" si="187"/>
        <v>0</v>
      </c>
      <c r="RX570" s="93">
        <f t="shared" si="589"/>
        <v>0</v>
      </c>
      <c r="RY570" s="93">
        <f t="shared" si="188"/>
        <v>0</v>
      </c>
      <c r="RZ570" s="93">
        <f t="shared" si="188"/>
        <v>0</v>
      </c>
      <c r="SA570" s="95"/>
      <c r="SB570" s="95"/>
      <c r="SC570" s="95"/>
      <c r="SD570" s="93">
        <f t="shared" si="590"/>
        <v>0</v>
      </c>
      <c r="SE570" s="93">
        <f t="shared" si="591"/>
        <v>0</v>
      </c>
      <c r="SF570" s="93">
        <f t="shared" si="592"/>
        <v>0</v>
      </c>
      <c r="SG570" s="93">
        <f t="shared" si="593"/>
        <v>0</v>
      </c>
      <c r="SH570" s="93">
        <f t="shared" si="594"/>
        <v>0</v>
      </c>
      <c r="SI570" s="93">
        <f t="shared" si="595"/>
        <v>0</v>
      </c>
      <c r="SJ570" s="93">
        <f t="shared" si="596"/>
        <v>65546.259999999995</v>
      </c>
      <c r="SK570" s="93">
        <f t="shared" si="597"/>
        <v>68413.36</v>
      </c>
      <c r="SL570" s="93">
        <f t="shared" si="598"/>
        <v>71944.95</v>
      </c>
      <c r="SM570" s="93">
        <f t="shared" si="599"/>
        <v>20255.71</v>
      </c>
      <c r="SN570" s="93">
        <f t="shared" si="600"/>
        <v>18086.07</v>
      </c>
      <c r="SO570" s="93">
        <f t="shared" si="601"/>
        <v>17270.41</v>
      </c>
      <c r="SP570" s="93">
        <f t="shared" si="602"/>
        <v>0</v>
      </c>
      <c r="SQ570" s="93">
        <f t="shared" si="189"/>
        <v>0</v>
      </c>
      <c r="SR570" s="93">
        <f t="shared" si="189"/>
        <v>0</v>
      </c>
      <c r="SS570" s="93">
        <f t="shared" si="603"/>
        <v>0</v>
      </c>
      <c r="ST570" s="93">
        <f t="shared" si="190"/>
        <v>0</v>
      </c>
      <c r="SU570" s="93">
        <f t="shared" si="190"/>
        <v>0</v>
      </c>
      <c r="SV570" s="95"/>
      <c r="SW570" s="95"/>
      <c r="SX570" s="95"/>
      <c r="SY570" s="93">
        <f t="shared" si="605"/>
        <v>0</v>
      </c>
      <c r="SZ570" s="93">
        <f t="shared" si="606"/>
        <v>0</v>
      </c>
      <c r="TA570" s="93">
        <f t="shared" si="607"/>
        <v>0</v>
      </c>
      <c r="TB570" s="93">
        <f t="shared" si="608"/>
        <v>0</v>
      </c>
      <c r="TC570" s="93">
        <f t="shared" si="609"/>
        <v>0</v>
      </c>
      <c r="TD570" s="93">
        <f t="shared" si="610"/>
        <v>0</v>
      </c>
      <c r="TE570" s="93">
        <f t="shared" si="611"/>
        <v>65993.23</v>
      </c>
      <c r="TF570" s="93">
        <f t="shared" si="612"/>
        <v>69787.81</v>
      </c>
      <c r="TG570" s="93">
        <f t="shared" si="613"/>
        <v>74374.36</v>
      </c>
      <c r="TH570" s="93">
        <f t="shared" si="614"/>
        <v>21268.14</v>
      </c>
      <c r="TI570" s="93">
        <f t="shared" si="615"/>
        <v>19126.27</v>
      </c>
      <c r="TJ570" s="93">
        <f t="shared" si="616"/>
        <v>18436.12</v>
      </c>
      <c r="TK570" s="93">
        <f t="shared" si="617"/>
        <v>0</v>
      </c>
      <c r="TL570" s="93">
        <f t="shared" si="191"/>
        <v>0</v>
      </c>
      <c r="TM570" s="93">
        <f t="shared" si="191"/>
        <v>0</v>
      </c>
      <c r="TN570" s="93">
        <f t="shared" si="618"/>
        <v>0</v>
      </c>
      <c r="TO570" s="93">
        <f t="shared" si="192"/>
        <v>0</v>
      </c>
      <c r="TP570" s="93">
        <f t="shared" si="192"/>
        <v>0</v>
      </c>
      <c r="TQ570" s="95"/>
      <c r="TR570" s="95"/>
      <c r="TS570" s="95"/>
      <c r="TT570" s="93">
        <f t="shared" si="619"/>
        <v>0</v>
      </c>
      <c r="TU570" s="93">
        <f t="shared" si="620"/>
        <v>0</v>
      </c>
      <c r="TV570" s="93">
        <f t="shared" si="621"/>
        <v>0</v>
      </c>
      <c r="TW570" s="93">
        <f t="shared" si="622"/>
        <v>0</v>
      </c>
      <c r="TX570" s="93">
        <f t="shared" si="623"/>
        <v>0</v>
      </c>
      <c r="TY570" s="93">
        <f t="shared" si="624"/>
        <v>0</v>
      </c>
      <c r="TZ570" s="93">
        <f t="shared" si="625"/>
        <v>65886.3</v>
      </c>
      <c r="UA570" s="93">
        <f t="shared" si="626"/>
        <v>69459.64</v>
      </c>
      <c r="UB570" s="93">
        <f t="shared" si="627"/>
        <v>73792.61</v>
      </c>
      <c r="UC570" s="93">
        <f t="shared" si="628"/>
        <v>22495.25</v>
      </c>
      <c r="UD570" s="93">
        <f t="shared" si="629"/>
        <v>20133</v>
      </c>
      <c r="UE570" s="93">
        <f t="shared" si="630"/>
        <v>19208.48</v>
      </c>
      <c r="UF570" s="93">
        <f t="shared" si="631"/>
        <v>0</v>
      </c>
      <c r="UG570" s="93">
        <f t="shared" si="193"/>
        <v>0</v>
      </c>
      <c r="UH570" s="93">
        <f t="shared" si="193"/>
        <v>0</v>
      </c>
      <c r="UI570" s="93">
        <f t="shared" si="632"/>
        <v>0</v>
      </c>
      <c r="UJ570" s="93">
        <f t="shared" si="194"/>
        <v>0</v>
      </c>
      <c r="UK570" s="93">
        <f t="shared" si="194"/>
        <v>0</v>
      </c>
      <c r="UL570" s="95">
        <v>26</v>
      </c>
      <c r="UM570" s="95">
        <v>26</v>
      </c>
      <c r="UN570" s="95">
        <v>26</v>
      </c>
      <c r="UO570" s="93">
        <f t="shared" si="633"/>
        <v>1709552</v>
      </c>
      <c r="UP570" s="93">
        <f t="shared" si="634"/>
        <v>1725802</v>
      </c>
      <c r="UQ570" s="93">
        <f t="shared" si="635"/>
        <v>1751412</v>
      </c>
      <c r="UR570" s="93">
        <f t="shared" si="636"/>
        <v>1131876.98</v>
      </c>
      <c r="US570" s="93">
        <f t="shared" si="637"/>
        <v>1149218.98</v>
      </c>
      <c r="UT570" s="93">
        <f t="shared" si="638"/>
        <v>1169862.98</v>
      </c>
      <c r="UU570" s="93">
        <f t="shared" si="639"/>
        <v>65970.98</v>
      </c>
      <c r="UV570" s="93">
        <f t="shared" si="640"/>
        <v>69719.009999999995</v>
      </c>
      <c r="UW570" s="93">
        <f t="shared" si="641"/>
        <v>74255.02</v>
      </c>
      <c r="UX570" s="93">
        <f t="shared" si="642"/>
        <v>22474.17</v>
      </c>
      <c r="UY570" s="93">
        <f t="shared" si="643"/>
        <v>20326.3</v>
      </c>
      <c r="UZ570" s="93">
        <f t="shared" si="644"/>
        <v>19210.990000000002</v>
      </c>
      <c r="VA570" s="93">
        <f t="shared" si="645"/>
        <v>1715245.48</v>
      </c>
      <c r="VB570" s="93">
        <f t="shared" si="195"/>
        <v>1812694.26</v>
      </c>
      <c r="VC570" s="93">
        <f t="shared" si="195"/>
        <v>1930630.52</v>
      </c>
      <c r="VD570" s="93">
        <f t="shared" si="646"/>
        <v>584328.42000000004</v>
      </c>
      <c r="VE570" s="93">
        <f t="shared" si="196"/>
        <v>528483.80000000005</v>
      </c>
      <c r="VF570" s="93">
        <f t="shared" si="196"/>
        <v>499485.74</v>
      </c>
      <c r="VG570" s="95"/>
      <c r="VH570" s="95"/>
      <c r="VI570" s="95"/>
      <c r="VJ570" s="93">
        <f t="shared" si="648"/>
        <v>0</v>
      </c>
      <c r="VK570" s="93">
        <f t="shared" si="649"/>
        <v>0</v>
      </c>
      <c r="VL570" s="93">
        <f t="shared" si="650"/>
        <v>0</v>
      </c>
      <c r="VM570" s="93">
        <f t="shared" si="651"/>
        <v>0</v>
      </c>
      <c r="VN570" s="93">
        <f t="shared" si="652"/>
        <v>0</v>
      </c>
      <c r="VO570" s="93">
        <f t="shared" si="653"/>
        <v>0</v>
      </c>
      <c r="VP570" s="93">
        <f t="shared" si="654"/>
        <v>0</v>
      </c>
      <c r="VQ570" s="93">
        <f t="shared" si="655"/>
        <v>0</v>
      </c>
      <c r="VR570" s="93">
        <f t="shared" si="656"/>
        <v>0</v>
      </c>
      <c r="VS570" s="93">
        <f t="shared" si="657"/>
        <v>0</v>
      </c>
      <c r="VT570" s="93">
        <f t="shared" si="658"/>
        <v>0</v>
      </c>
      <c r="VU570" s="93">
        <f t="shared" si="659"/>
        <v>0</v>
      </c>
      <c r="VV570" s="93">
        <f t="shared" si="660"/>
        <v>0</v>
      </c>
      <c r="VW570" s="93">
        <f t="shared" si="198"/>
        <v>0</v>
      </c>
      <c r="VX570" s="93">
        <f t="shared" si="198"/>
        <v>0</v>
      </c>
      <c r="VY570" s="93">
        <f t="shared" si="661"/>
        <v>0</v>
      </c>
      <c r="VZ570" s="93">
        <f t="shared" si="199"/>
        <v>0</v>
      </c>
      <c r="WA570" s="93">
        <f t="shared" si="199"/>
        <v>0</v>
      </c>
      <c r="WB570" s="95"/>
      <c r="WC570" s="95"/>
      <c r="WD570" s="95"/>
      <c r="WE570" s="93">
        <f t="shared" si="662"/>
        <v>0</v>
      </c>
      <c r="WF570" s="93">
        <f t="shared" si="663"/>
        <v>0</v>
      </c>
      <c r="WG570" s="93">
        <f t="shared" si="664"/>
        <v>0</v>
      </c>
      <c r="WH570" s="93">
        <f t="shared" si="665"/>
        <v>0</v>
      </c>
      <c r="WI570" s="93">
        <f t="shared" si="666"/>
        <v>0</v>
      </c>
      <c r="WJ570" s="93">
        <f t="shared" si="667"/>
        <v>0</v>
      </c>
      <c r="WK570" s="93">
        <f t="shared" si="668"/>
        <v>65757.87</v>
      </c>
      <c r="WL570" s="93">
        <f t="shared" si="669"/>
        <v>69065.929999999993</v>
      </c>
      <c r="WM570" s="93">
        <f t="shared" si="670"/>
        <v>73093.33</v>
      </c>
      <c r="WN570" s="93">
        <f t="shared" si="671"/>
        <v>17976.849999999999</v>
      </c>
      <c r="WO570" s="93">
        <f t="shared" si="672"/>
        <v>16296.77</v>
      </c>
      <c r="WP570" s="93">
        <f t="shared" si="673"/>
        <v>15729.18</v>
      </c>
      <c r="WQ570" s="93">
        <f t="shared" si="674"/>
        <v>0</v>
      </c>
      <c r="WR570" s="93">
        <f t="shared" si="200"/>
        <v>0</v>
      </c>
      <c r="WS570" s="93">
        <f t="shared" si="200"/>
        <v>0</v>
      </c>
      <c r="WT570" s="93">
        <f t="shared" si="675"/>
        <v>0</v>
      </c>
      <c r="WU570" s="93">
        <f t="shared" si="201"/>
        <v>0</v>
      </c>
      <c r="WV570" s="93">
        <f t="shared" si="201"/>
        <v>0</v>
      </c>
      <c r="WW570" s="95"/>
      <c r="WX570" s="95"/>
      <c r="WY570" s="95"/>
      <c r="WZ570" s="93">
        <f t="shared" si="676"/>
        <v>0</v>
      </c>
      <c r="XA570" s="93">
        <f t="shared" si="677"/>
        <v>0</v>
      </c>
      <c r="XB570" s="93">
        <f t="shared" si="678"/>
        <v>0</v>
      </c>
      <c r="XC570" s="93">
        <f t="shared" si="679"/>
        <v>0</v>
      </c>
      <c r="XD570" s="93">
        <f t="shared" si="680"/>
        <v>0</v>
      </c>
      <c r="XE570" s="93">
        <f t="shared" si="681"/>
        <v>0</v>
      </c>
      <c r="XF570" s="93">
        <f t="shared" si="682"/>
        <v>65782.789999999994</v>
      </c>
      <c r="XG570" s="93">
        <f t="shared" si="683"/>
        <v>69141.41</v>
      </c>
      <c r="XH570" s="93">
        <f t="shared" si="684"/>
        <v>73228.990000000005</v>
      </c>
      <c r="XI570" s="93">
        <f t="shared" si="685"/>
        <v>17550.62</v>
      </c>
      <c r="XJ570" s="93">
        <f t="shared" si="686"/>
        <v>15879.25</v>
      </c>
      <c r="XK570" s="93">
        <f t="shared" si="687"/>
        <v>15183.65</v>
      </c>
      <c r="XL570" s="93">
        <f t="shared" si="688"/>
        <v>0</v>
      </c>
      <c r="XM570" s="93">
        <f t="shared" si="202"/>
        <v>0</v>
      </c>
      <c r="XN570" s="93">
        <f t="shared" si="202"/>
        <v>0</v>
      </c>
      <c r="XO570" s="93">
        <f t="shared" si="689"/>
        <v>0</v>
      </c>
      <c r="XP570" s="93">
        <f t="shared" si="203"/>
        <v>0</v>
      </c>
      <c r="XQ570" s="93">
        <f t="shared" si="203"/>
        <v>0</v>
      </c>
      <c r="XR570" s="95"/>
      <c r="XS570" s="95"/>
      <c r="XT570" s="95"/>
      <c r="XU570" s="93">
        <f t="shared" si="690"/>
        <v>0</v>
      </c>
      <c r="XV570" s="93">
        <f t="shared" si="691"/>
        <v>0</v>
      </c>
      <c r="XW570" s="93">
        <f t="shared" si="692"/>
        <v>0</v>
      </c>
      <c r="XX570" s="93">
        <f t="shared" si="693"/>
        <v>0</v>
      </c>
      <c r="XY570" s="93">
        <f t="shared" si="694"/>
        <v>0</v>
      </c>
      <c r="XZ570" s="93">
        <f t="shared" si="695"/>
        <v>0</v>
      </c>
      <c r="YA570" s="93">
        <f t="shared" si="696"/>
        <v>65685.48</v>
      </c>
      <c r="YB570" s="93">
        <f t="shared" si="697"/>
        <v>68840.960000000006</v>
      </c>
      <c r="YC570" s="93">
        <f t="shared" si="698"/>
        <v>72696.84</v>
      </c>
      <c r="YD570" s="93">
        <f t="shared" si="699"/>
        <v>15835.24</v>
      </c>
      <c r="YE570" s="93">
        <f t="shared" si="700"/>
        <v>14453.5</v>
      </c>
      <c r="YF570" s="93">
        <f t="shared" si="701"/>
        <v>13812.75</v>
      </c>
      <c r="YG570" s="93">
        <f t="shared" si="702"/>
        <v>0</v>
      </c>
      <c r="YH570" s="93">
        <f t="shared" si="204"/>
        <v>0</v>
      </c>
      <c r="YI570" s="93">
        <f t="shared" si="204"/>
        <v>0</v>
      </c>
      <c r="YJ570" s="93">
        <f t="shared" si="703"/>
        <v>0</v>
      </c>
      <c r="YK570" s="93">
        <f t="shared" si="205"/>
        <v>0</v>
      </c>
      <c r="YL570" s="93">
        <f t="shared" si="205"/>
        <v>0</v>
      </c>
      <c r="YM570" s="95"/>
      <c r="YN570" s="95"/>
      <c r="YO570" s="95"/>
      <c r="YP570" s="93">
        <f t="shared" si="704"/>
        <v>0</v>
      </c>
      <c r="YQ570" s="93">
        <f t="shared" si="705"/>
        <v>0</v>
      </c>
      <c r="YR570" s="93">
        <f t="shared" si="706"/>
        <v>0</v>
      </c>
      <c r="YS570" s="93">
        <f t="shared" si="707"/>
        <v>0</v>
      </c>
      <c r="YT570" s="93">
        <f t="shared" si="708"/>
        <v>0</v>
      </c>
      <c r="YU570" s="93">
        <f t="shared" si="709"/>
        <v>0</v>
      </c>
      <c r="YV570" s="93">
        <f t="shared" si="710"/>
        <v>65625.649999999994</v>
      </c>
      <c r="YW570" s="93">
        <f t="shared" si="711"/>
        <v>68658.53</v>
      </c>
      <c r="YX570" s="93">
        <f t="shared" si="712"/>
        <v>72370.31</v>
      </c>
      <c r="YY570" s="93">
        <f t="shared" si="713"/>
        <v>18416.46</v>
      </c>
      <c r="YZ570" s="93">
        <f t="shared" si="714"/>
        <v>16720.919999999998</v>
      </c>
      <c r="ZA570" s="93">
        <f t="shared" si="715"/>
        <v>15906.47</v>
      </c>
      <c r="ZB570" s="93">
        <f t="shared" si="716"/>
        <v>0</v>
      </c>
      <c r="ZC570" s="93">
        <f t="shared" si="206"/>
        <v>0</v>
      </c>
      <c r="ZD570" s="93">
        <f t="shared" si="206"/>
        <v>0</v>
      </c>
      <c r="ZE570" s="93">
        <f t="shared" si="717"/>
        <v>0</v>
      </c>
      <c r="ZF570" s="93">
        <f t="shared" si="207"/>
        <v>0</v>
      </c>
      <c r="ZG570" s="93">
        <f t="shared" si="207"/>
        <v>0</v>
      </c>
      <c r="ZH570" s="95"/>
      <c r="ZI570" s="95"/>
      <c r="ZJ570" s="95"/>
      <c r="ZK570" s="93">
        <f t="shared" si="718"/>
        <v>0</v>
      </c>
      <c r="ZL570" s="93">
        <f t="shared" si="719"/>
        <v>0</v>
      </c>
      <c r="ZM570" s="93">
        <f t="shared" si="720"/>
        <v>0</v>
      </c>
      <c r="ZN570" s="93">
        <f t="shared" si="721"/>
        <v>0</v>
      </c>
      <c r="ZO570" s="93">
        <f t="shared" si="722"/>
        <v>0</v>
      </c>
      <c r="ZP570" s="93">
        <f t="shared" si="723"/>
        <v>0</v>
      </c>
      <c r="ZQ570" s="93">
        <f t="shared" si="724"/>
        <v>65580.429999999993</v>
      </c>
      <c r="ZR570" s="93">
        <f t="shared" si="725"/>
        <v>68519.210000000006</v>
      </c>
      <c r="ZS570" s="93">
        <f t="shared" si="726"/>
        <v>72123.520000000004</v>
      </c>
      <c r="ZT570" s="93">
        <f t="shared" si="727"/>
        <v>16398.84</v>
      </c>
      <c r="ZU570" s="93">
        <f t="shared" si="728"/>
        <v>14638.67</v>
      </c>
      <c r="ZV570" s="93">
        <f t="shared" si="729"/>
        <v>13900.59</v>
      </c>
      <c r="ZW570" s="93">
        <f t="shared" si="730"/>
        <v>0</v>
      </c>
      <c r="ZX570" s="93">
        <f t="shared" si="208"/>
        <v>0</v>
      </c>
      <c r="ZY570" s="93">
        <f t="shared" si="208"/>
        <v>0</v>
      </c>
      <c r="ZZ570" s="93">
        <f t="shared" si="731"/>
        <v>0</v>
      </c>
      <c r="AAA570" s="93">
        <f t="shared" si="209"/>
        <v>0</v>
      </c>
      <c r="AAB570" s="93">
        <f t="shared" si="209"/>
        <v>0</v>
      </c>
      <c r="AAC570" s="95"/>
      <c r="AAD570" s="95"/>
      <c r="AAE570" s="95"/>
      <c r="AAF570" s="93">
        <f t="shared" si="732"/>
        <v>0</v>
      </c>
      <c r="AAG570" s="93">
        <f t="shared" si="733"/>
        <v>0</v>
      </c>
      <c r="AAH570" s="93">
        <f t="shared" si="734"/>
        <v>0</v>
      </c>
      <c r="AAI570" s="93">
        <f t="shared" si="735"/>
        <v>0</v>
      </c>
      <c r="AAJ570" s="93">
        <f t="shared" si="736"/>
        <v>0</v>
      </c>
      <c r="AAK570" s="93">
        <f t="shared" si="737"/>
        <v>0</v>
      </c>
      <c r="AAL570" s="93">
        <f t="shared" si="738"/>
        <v>65974.59</v>
      </c>
      <c r="AAM570" s="93">
        <f t="shared" si="739"/>
        <v>69729.11</v>
      </c>
      <c r="AAN570" s="93">
        <f t="shared" si="740"/>
        <v>74269.17</v>
      </c>
      <c r="AAO570" s="93">
        <f t="shared" si="741"/>
        <v>22174.85</v>
      </c>
      <c r="AAP570" s="93">
        <f t="shared" si="742"/>
        <v>19868.080000000002</v>
      </c>
      <c r="AAQ570" s="93">
        <f t="shared" si="743"/>
        <v>18943.72</v>
      </c>
      <c r="AAR570" s="93">
        <f t="shared" si="744"/>
        <v>0</v>
      </c>
      <c r="AAS570" s="93">
        <f t="shared" si="210"/>
        <v>0</v>
      </c>
      <c r="AAT570" s="93">
        <f t="shared" si="210"/>
        <v>0</v>
      </c>
      <c r="AAU570" s="93">
        <f t="shared" si="745"/>
        <v>0</v>
      </c>
      <c r="AAV570" s="93">
        <f t="shared" si="211"/>
        <v>0</v>
      </c>
      <c r="AAW570" s="93">
        <f t="shared" si="211"/>
        <v>0</v>
      </c>
      <c r="AAX570" s="95"/>
      <c r="AAY570" s="95"/>
      <c r="AAZ570" s="95"/>
      <c r="ABA570" s="93">
        <f t="shared" si="746"/>
        <v>0</v>
      </c>
      <c r="ABB570" s="93">
        <f t="shared" si="747"/>
        <v>0</v>
      </c>
      <c r="ABC570" s="93">
        <f t="shared" si="748"/>
        <v>0</v>
      </c>
      <c r="ABD570" s="93">
        <f t="shared" si="749"/>
        <v>0</v>
      </c>
      <c r="ABE570" s="93">
        <f t="shared" si="750"/>
        <v>0</v>
      </c>
      <c r="ABF570" s="93">
        <f t="shared" si="751"/>
        <v>0</v>
      </c>
      <c r="ABG570" s="93">
        <f t="shared" si="752"/>
        <v>65720.850000000006</v>
      </c>
      <c r="ABH570" s="93">
        <f t="shared" si="753"/>
        <v>68950.149999999994</v>
      </c>
      <c r="ABI570" s="93">
        <f t="shared" si="754"/>
        <v>72893.440000000002</v>
      </c>
      <c r="ABJ570" s="93">
        <f t="shared" si="755"/>
        <v>13714.51</v>
      </c>
      <c r="ABK570" s="93">
        <f t="shared" si="756"/>
        <v>12433.43</v>
      </c>
      <c r="ABL570" s="93">
        <f t="shared" si="757"/>
        <v>11752.85</v>
      </c>
      <c r="ABM570" s="93">
        <f t="shared" si="758"/>
        <v>0</v>
      </c>
      <c r="ABN570" s="93">
        <f t="shared" si="212"/>
        <v>0</v>
      </c>
      <c r="ABO570" s="93">
        <f t="shared" si="212"/>
        <v>0</v>
      </c>
      <c r="ABP570" s="93">
        <f t="shared" si="759"/>
        <v>0</v>
      </c>
      <c r="ABQ570" s="93">
        <f t="shared" si="213"/>
        <v>0</v>
      </c>
      <c r="ABR570" s="93">
        <f t="shared" si="213"/>
        <v>0</v>
      </c>
      <c r="ABS570" s="95"/>
      <c r="ABT570" s="95"/>
      <c r="ABU570" s="95"/>
      <c r="ABV570" s="93">
        <f t="shared" si="760"/>
        <v>0</v>
      </c>
      <c r="ABW570" s="93">
        <f t="shared" si="761"/>
        <v>0</v>
      </c>
      <c r="ABX570" s="93">
        <f t="shared" si="762"/>
        <v>0</v>
      </c>
      <c r="ABY570" s="93">
        <f t="shared" si="763"/>
        <v>0</v>
      </c>
      <c r="ABZ570" s="93">
        <f t="shared" si="764"/>
        <v>0</v>
      </c>
      <c r="ACA570" s="93">
        <f t="shared" si="765"/>
        <v>0</v>
      </c>
      <c r="ACB570" s="93">
        <f t="shared" si="766"/>
        <v>65401.96</v>
      </c>
      <c r="ACC570" s="93">
        <f t="shared" si="767"/>
        <v>67969.78</v>
      </c>
      <c r="ACD570" s="93">
        <f t="shared" si="768"/>
        <v>71162.77</v>
      </c>
      <c r="ACE570" s="93">
        <f t="shared" si="769"/>
        <v>16471.099999999999</v>
      </c>
      <c r="ACF570" s="93">
        <f t="shared" si="770"/>
        <v>14832.21</v>
      </c>
      <c r="ACG570" s="93">
        <f t="shared" si="771"/>
        <v>14288.08</v>
      </c>
      <c r="ACH570" s="93">
        <f t="shared" si="772"/>
        <v>0</v>
      </c>
      <c r="ACI570" s="93">
        <f t="shared" si="214"/>
        <v>0</v>
      </c>
      <c r="ACJ570" s="93">
        <f t="shared" si="214"/>
        <v>0</v>
      </c>
      <c r="ACK570" s="93">
        <f t="shared" si="773"/>
        <v>0</v>
      </c>
      <c r="ACL570" s="93">
        <f t="shared" si="215"/>
        <v>0</v>
      </c>
      <c r="ACM570" s="93">
        <f t="shared" si="215"/>
        <v>0</v>
      </c>
      <c r="ACN570" s="95"/>
      <c r="ACO570" s="95"/>
      <c r="ACP570" s="95"/>
      <c r="ACQ570" s="93">
        <f t="shared" si="774"/>
        <v>0</v>
      </c>
      <c r="ACR570" s="93">
        <f t="shared" si="775"/>
        <v>0</v>
      </c>
      <c r="ACS570" s="93">
        <f t="shared" si="776"/>
        <v>0</v>
      </c>
      <c r="ACT570" s="93">
        <f t="shared" si="777"/>
        <v>0</v>
      </c>
      <c r="ACU570" s="93">
        <f t="shared" si="778"/>
        <v>0</v>
      </c>
      <c r="ACV570" s="93">
        <f t="shared" si="779"/>
        <v>0</v>
      </c>
      <c r="ACW570" s="93">
        <f t="shared" si="780"/>
        <v>65661.850000000006</v>
      </c>
      <c r="ACX570" s="93">
        <f t="shared" si="781"/>
        <v>68769.98</v>
      </c>
      <c r="ACY570" s="93">
        <f t="shared" si="782"/>
        <v>72572.06</v>
      </c>
      <c r="ACZ570" s="93">
        <f t="shared" si="783"/>
        <v>17921.8</v>
      </c>
      <c r="ADA570" s="93">
        <f t="shared" si="784"/>
        <v>16198.56</v>
      </c>
      <c r="ADB570" s="93">
        <f t="shared" si="785"/>
        <v>15565.56</v>
      </c>
      <c r="ADC570" s="93">
        <f t="shared" si="786"/>
        <v>0</v>
      </c>
      <c r="ADD570" s="93">
        <f t="shared" si="216"/>
        <v>0</v>
      </c>
      <c r="ADE570" s="93">
        <f t="shared" si="216"/>
        <v>0</v>
      </c>
      <c r="ADF570" s="93">
        <f t="shared" si="787"/>
        <v>0</v>
      </c>
      <c r="ADG570" s="93">
        <f t="shared" si="217"/>
        <v>0</v>
      </c>
      <c r="ADH570" s="93">
        <f t="shared" si="217"/>
        <v>0</v>
      </c>
      <c r="ADI570" s="95"/>
      <c r="ADJ570" s="95"/>
      <c r="ADK570" s="95"/>
      <c r="ADL570" s="93">
        <f t="shared" si="788"/>
        <v>0</v>
      </c>
      <c r="ADM570" s="93">
        <f t="shared" si="789"/>
        <v>0</v>
      </c>
      <c r="ADN570" s="93">
        <f t="shared" si="790"/>
        <v>0</v>
      </c>
      <c r="ADO570" s="93">
        <f t="shared" si="791"/>
        <v>0</v>
      </c>
      <c r="ADP570" s="93">
        <f t="shared" si="792"/>
        <v>0</v>
      </c>
      <c r="ADQ570" s="93">
        <f t="shared" si="793"/>
        <v>0</v>
      </c>
      <c r="ADR570" s="93">
        <f t="shared" si="794"/>
        <v>65768.78</v>
      </c>
      <c r="ADS570" s="93">
        <f t="shared" si="795"/>
        <v>69098.509999999995</v>
      </c>
      <c r="ADT570" s="93">
        <f t="shared" si="796"/>
        <v>73153.58</v>
      </c>
      <c r="ADU570" s="93">
        <f t="shared" si="797"/>
        <v>15193.78</v>
      </c>
      <c r="ADV570" s="93">
        <f t="shared" si="798"/>
        <v>13716.93</v>
      </c>
      <c r="ADW570" s="93">
        <f t="shared" si="799"/>
        <v>13018.18</v>
      </c>
      <c r="ADX570" s="93">
        <f t="shared" si="800"/>
        <v>0</v>
      </c>
      <c r="ADY570" s="93">
        <f t="shared" si="218"/>
        <v>0</v>
      </c>
      <c r="ADZ570" s="93">
        <f t="shared" si="218"/>
        <v>0</v>
      </c>
      <c r="AEA570" s="93">
        <f t="shared" si="801"/>
        <v>0</v>
      </c>
      <c r="AEB570" s="93">
        <f t="shared" si="219"/>
        <v>0</v>
      </c>
      <c r="AEC570" s="93">
        <f t="shared" si="219"/>
        <v>0</v>
      </c>
      <c r="AED570" s="95"/>
      <c r="AEE570" s="95"/>
      <c r="AEF570" s="95"/>
      <c r="AEG570" s="93">
        <f t="shared" si="802"/>
        <v>0</v>
      </c>
      <c r="AEH570" s="93">
        <f t="shared" si="803"/>
        <v>0</v>
      </c>
      <c r="AEI570" s="93">
        <f t="shared" si="804"/>
        <v>0</v>
      </c>
      <c r="AEJ570" s="93">
        <f t="shared" si="805"/>
        <v>0</v>
      </c>
      <c r="AEK570" s="93">
        <f t="shared" si="806"/>
        <v>0</v>
      </c>
      <c r="AEL570" s="93">
        <f t="shared" si="807"/>
        <v>0</v>
      </c>
      <c r="AEM570" s="93">
        <f t="shared" si="808"/>
        <v>65662.78</v>
      </c>
      <c r="AEN570" s="93">
        <f t="shared" si="809"/>
        <v>68771.960000000006</v>
      </c>
      <c r="AEO570" s="93">
        <f t="shared" si="810"/>
        <v>72578.28</v>
      </c>
      <c r="AEP570" s="93">
        <f t="shared" si="811"/>
        <v>19413.23</v>
      </c>
      <c r="AEQ570" s="93">
        <f t="shared" si="812"/>
        <v>17683.3</v>
      </c>
      <c r="AER570" s="93">
        <f t="shared" si="813"/>
        <v>17012.66</v>
      </c>
      <c r="AES570" s="93">
        <f t="shared" si="814"/>
        <v>0</v>
      </c>
      <c r="AET570" s="93">
        <f t="shared" si="220"/>
        <v>0</v>
      </c>
      <c r="AEU570" s="93">
        <f t="shared" si="220"/>
        <v>0</v>
      </c>
      <c r="AEV570" s="93">
        <f t="shared" si="815"/>
        <v>0</v>
      </c>
      <c r="AEW570" s="93">
        <f t="shared" si="221"/>
        <v>0</v>
      </c>
      <c r="AEX570" s="93">
        <f t="shared" si="221"/>
        <v>0</v>
      </c>
      <c r="AEY570" s="95"/>
      <c r="AEZ570" s="95"/>
      <c r="AFA570" s="95"/>
      <c r="AFB570" s="93">
        <f t="shared" si="816"/>
        <v>0</v>
      </c>
      <c r="AFC570" s="93">
        <f t="shared" si="817"/>
        <v>0</v>
      </c>
      <c r="AFD570" s="93">
        <f t="shared" si="818"/>
        <v>0</v>
      </c>
      <c r="AFE570" s="93">
        <f t="shared" si="819"/>
        <v>0</v>
      </c>
      <c r="AFF570" s="93">
        <f t="shared" si="820"/>
        <v>0</v>
      </c>
      <c r="AFG570" s="93">
        <f t="shared" si="821"/>
        <v>0</v>
      </c>
      <c r="AFH570" s="93">
        <f t="shared" si="822"/>
        <v>65890.86</v>
      </c>
      <c r="AFI570" s="93">
        <f t="shared" si="823"/>
        <v>69474.13</v>
      </c>
      <c r="AFJ570" s="93">
        <f t="shared" si="824"/>
        <v>73818.289999999994</v>
      </c>
      <c r="AFK570" s="93">
        <f t="shared" si="825"/>
        <v>19851.77</v>
      </c>
      <c r="AFL570" s="93">
        <f t="shared" si="826"/>
        <v>17890.349999999999</v>
      </c>
      <c r="AFM570" s="93">
        <f t="shared" si="827"/>
        <v>17184.63</v>
      </c>
      <c r="AFN570" s="93">
        <f t="shared" si="828"/>
        <v>0</v>
      </c>
      <c r="AFO570" s="93">
        <f t="shared" si="222"/>
        <v>0</v>
      </c>
      <c r="AFP570" s="93">
        <f t="shared" si="222"/>
        <v>0</v>
      </c>
      <c r="AFQ570" s="93">
        <f t="shared" si="829"/>
        <v>0</v>
      </c>
      <c r="AFR570" s="93">
        <f t="shared" si="223"/>
        <v>0</v>
      </c>
      <c r="AFS570" s="93">
        <f t="shared" si="223"/>
        <v>0</v>
      </c>
      <c r="AFT570" s="95"/>
      <c r="AFU570" s="95"/>
      <c r="AFV570" s="95"/>
      <c r="AFW570" s="93">
        <f t="shared" si="830"/>
        <v>0</v>
      </c>
      <c r="AFX570" s="93">
        <f t="shared" si="831"/>
        <v>0</v>
      </c>
      <c r="AFY570" s="93">
        <f t="shared" si="832"/>
        <v>0</v>
      </c>
      <c r="AFZ570" s="93">
        <f t="shared" si="833"/>
        <v>0</v>
      </c>
      <c r="AGA570" s="93">
        <f t="shared" si="834"/>
        <v>0</v>
      </c>
      <c r="AGB570" s="93">
        <f t="shared" si="835"/>
        <v>0</v>
      </c>
      <c r="AGC570" s="93">
        <f t="shared" si="836"/>
        <v>65626.100000000006</v>
      </c>
      <c r="AGD570" s="93">
        <f t="shared" si="837"/>
        <v>68660.81</v>
      </c>
      <c r="AGE570" s="93">
        <f t="shared" si="838"/>
        <v>72374.210000000006</v>
      </c>
      <c r="AGF570" s="93">
        <f t="shared" si="839"/>
        <v>20752.12</v>
      </c>
      <c r="AGG570" s="93">
        <f t="shared" si="840"/>
        <v>18613.080000000002</v>
      </c>
      <c r="AGH570" s="93">
        <f t="shared" si="841"/>
        <v>17889.21</v>
      </c>
      <c r="AGI570" s="93">
        <f t="shared" si="842"/>
        <v>0</v>
      </c>
      <c r="AGJ570" s="93">
        <f t="shared" si="224"/>
        <v>0</v>
      </c>
      <c r="AGK570" s="93">
        <f t="shared" si="224"/>
        <v>0</v>
      </c>
      <c r="AGL570" s="93">
        <f t="shared" si="843"/>
        <v>0</v>
      </c>
      <c r="AGM570" s="93">
        <f t="shared" si="225"/>
        <v>0</v>
      </c>
      <c r="AGN570" s="93">
        <f t="shared" si="225"/>
        <v>0</v>
      </c>
      <c r="AGO570" s="95"/>
      <c r="AGP570" s="95"/>
      <c r="AGQ570" s="95"/>
      <c r="AGR570" s="93">
        <f t="shared" si="844"/>
        <v>0</v>
      </c>
      <c r="AGS570" s="93">
        <f t="shared" si="845"/>
        <v>0</v>
      </c>
      <c r="AGT570" s="93">
        <f t="shared" si="846"/>
        <v>0</v>
      </c>
      <c r="AGU570" s="93">
        <f t="shared" si="847"/>
        <v>0</v>
      </c>
      <c r="AGV570" s="93">
        <f t="shared" si="848"/>
        <v>0</v>
      </c>
      <c r="AGW570" s="93">
        <f t="shared" si="849"/>
        <v>0</v>
      </c>
      <c r="AGX570" s="93">
        <f t="shared" si="850"/>
        <v>65678.45</v>
      </c>
      <c r="AGY570" s="93">
        <f t="shared" si="851"/>
        <v>68814.600000000006</v>
      </c>
      <c r="AGZ570" s="93">
        <f t="shared" si="852"/>
        <v>72645.64</v>
      </c>
      <c r="AHA570" s="93">
        <f t="shared" si="853"/>
        <v>30976.41</v>
      </c>
      <c r="AHB570" s="93">
        <f t="shared" si="854"/>
        <v>27728.58</v>
      </c>
      <c r="AHC570" s="93">
        <f t="shared" si="855"/>
        <v>26595.58</v>
      </c>
      <c r="AHD570" s="93">
        <f t="shared" si="856"/>
        <v>0</v>
      </c>
      <c r="AHE570" s="93">
        <f t="shared" si="226"/>
        <v>0</v>
      </c>
      <c r="AHF570" s="93">
        <f t="shared" si="226"/>
        <v>0</v>
      </c>
      <c r="AHG570" s="93">
        <f t="shared" si="857"/>
        <v>0</v>
      </c>
      <c r="AHH570" s="93">
        <f t="shared" si="227"/>
        <v>0</v>
      </c>
      <c r="AHI570" s="93">
        <f t="shared" si="227"/>
        <v>0</v>
      </c>
      <c r="AHJ570" s="95"/>
      <c r="AHK570" s="95"/>
      <c r="AHL570" s="95"/>
      <c r="AHM570" s="93">
        <f t="shared" si="858"/>
        <v>0</v>
      </c>
      <c r="AHN570" s="93">
        <f t="shared" si="859"/>
        <v>0</v>
      </c>
      <c r="AHO570" s="93">
        <f t="shared" si="860"/>
        <v>0</v>
      </c>
      <c r="AHP570" s="93">
        <f t="shared" si="861"/>
        <v>0</v>
      </c>
      <c r="AHQ570" s="93">
        <f t="shared" si="862"/>
        <v>0</v>
      </c>
      <c r="AHR570" s="93">
        <f t="shared" si="863"/>
        <v>0</v>
      </c>
      <c r="AHS570" s="93">
        <f t="shared" si="864"/>
        <v>65860.45</v>
      </c>
      <c r="AHT570" s="93">
        <f t="shared" si="865"/>
        <v>69379.63</v>
      </c>
      <c r="AHU570" s="93">
        <f t="shared" si="866"/>
        <v>73650.789999999994</v>
      </c>
      <c r="AHV570" s="93">
        <f t="shared" si="867"/>
        <v>18996.689999999999</v>
      </c>
      <c r="AHW570" s="93">
        <f t="shared" si="868"/>
        <v>17152.91</v>
      </c>
      <c r="AHX570" s="93">
        <f t="shared" si="869"/>
        <v>16394.77</v>
      </c>
      <c r="AHY570" s="93">
        <f t="shared" si="870"/>
        <v>0</v>
      </c>
      <c r="AHZ570" s="93">
        <f t="shared" si="228"/>
        <v>0</v>
      </c>
      <c r="AIA570" s="93">
        <f t="shared" si="228"/>
        <v>0</v>
      </c>
      <c r="AIB570" s="93">
        <f t="shared" si="871"/>
        <v>0</v>
      </c>
      <c r="AIC570" s="93">
        <f t="shared" si="229"/>
        <v>0</v>
      </c>
      <c r="AID570" s="93">
        <f t="shared" si="229"/>
        <v>0</v>
      </c>
      <c r="AIE570" s="95"/>
      <c r="AIF570" s="95"/>
      <c r="AIG570" s="95"/>
      <c r="AIH570" s="93">
        <f t="shared" si="873"/>
        <v>0</v>
      </c>
      <c r="AII570" s="93">
        <f t="shared" si="874"/>
        <v>0</v>
      </c>
      <c r="AIJ570" s="93">
        <f t="shared" si="875"/>
        <v>0</v>
      </c>
      <c r="AIK570" s="93">
        <f t="shared" si="876"/>
        <v>0</v>
      </c>
      <c r="AIL570" s="93">
        <f t="shared" si="877"/>
        <v>0</v>
      </c>
      <c r="AIM570" s="93">
        <f t="shared" si="878"/>
        <v>0</v>
      </c>
      <c r="AIN570" s="93">
        <f t="shared" si="879"/>
        <v>0</v>
      </c>
      <c r="AIO570" s="93">
        <f t="shared" si="880"/>
        <v>0</v>
      </c>
      <c r="AIP570" s="93">
        <f t="shared" si="881"/>
        <v>0</v>
      </c>
      <c r="AIQ570" s="93">
        <f t="shared" si="882"/>
        <v>0</v>
      </c>
      <c r="AIR570" s="93">
        <f t="shared" si="883"/>
        <v>0</v>
      </c>
      <c r="AIS570" s="93">
        <f t="shared" si="884"/>
        <v>0</v>
      </c>
      <c r="AIT570" s="93">
        <f t="shared" si="885"/>
        <v>0</v>
      </c>
      <c r="AIU570" s="93">
        <f t="shared" si="231"/>
        <v>0</v>
      </c>
      <c r="AIV570" s="93">
        <f t="shared" si="231"/>
        <v>0</v>
      </c>
      <c r="AIW570" s="93">
        <f t="shared" si="886"/>
        <v>0</v>
      </c>
      <c r="AIX570" s="93">
        <f t="shared" si="232"/>
        <v>0</v>
      </c>
      <c r="AIY570" s="93">
        <f t="shared" si="232"/>
        <v>0</v>
      </c>
      <c r="AIZ570" s="95"/>
      <c r="AJA570" s="95"/>
      <c r="AJB570" s="95"/>
      <c r="AJC570" s="93">
        <f t="shared" si="887"/>
        <v>0</v>
      </c>
      <c r="AJD570" s="93">
        <f t="shared" si="888"/>
        <v>0</v>
      </c>
      <c r="AJE570" s="93">
        <f t="shared" si="889"/>
        <v>0</v>
      </c>
      <c r="AJF570" s="93">
        <f t="shared" si="890"/>
        <v>0</v>
      </c>
      <c r="AJG570" s="93">
        <f t="shared" si="891"/>
        <v>0</v>
      </c>
      <c r="AJH570" s="93">
        <f t="shared" si="892"/>
        <v>0</v>
      </c>
      <c r="AJI570" s="93">
        <f t="shared" si="893"/>
        <v>65660.06</v>
      </c>
      <c r="AJJ570" s="93">
        <f t="shared" si="894"/>
        <v>68762.91</v>
      </c>
      <c r="AJK570" s="93">
        <f t="shared" si="895"/>
        <v>72557.69</v>
      </c>
      <c r="AJL570" s="93">
        <f t="shared" si="896"/>
        <v>19712.14</v>
      </c>
      <c r="AJM570" s="93">
        <f t="shared" si="897"/>
        <v>17673.509999999998</v>
      </c>
      <c r="AJN570" s="93">
        <f t="shared" si="898"/>
        <v>17005.96</v>
      </c>
      <c r="AJO570" s="93">
        <f t="shared" si="899"/>
        <v>0</v>
      </c>
      <c r="AJP570" s="93">
        <f t="shared" si="233"/>
        <v>0</v>
      </c>
      <c r="AJQ570" s="93">
        <f t="shared" si="233"/>
        <v>0</v>
      </c>
      <c r="AJR570" s="93">
        <f t="shared" si="900"/>
        <v>0</v>
      </c>
      <c r="AJS570" s="93">
        <f t="shared" si="234"/>
        <v>0</v>
      </c>
      <c r="AJT570" s="93">
        <f t="shared" si="234"/>
        <v>0</v>
      </c>
      <c r="AJU570" s="95"/>
      <c r="AJV570" s="95"/>
      <c r="AJW570" s="95"/>
      <c r="AJX570" s="93">
        <f t="shared" si="901"/>
        <v>0</v>
      </c>
      <c r="AJY570" s="93">
        <f t="shared" si="902"/>
        <v>0</v>
      </c>
      <c r="AJZ570" s="93">
        <f t="shared" si="903"/>
        <v>0</v>
      </c>
      <c r="AKA570" s="93">
        <f t="shared" si="904"/>
        <v>0</v>
      </c>
      <c r="AKB570" s="93">
        <f t="shared" si="905"/>
        <v>0</v>
      </c>
      <c r="AKC570" s="93">
        <f t="shared" si="906"/>
        <v>0</v>
      </c>
      <c r="AKD570" s="93">
        <f t="shared" si="907"/>
        <v>65794.31</v>
      </c>
      <c r="AKE570" s="93">
        <f t="shared" si="908"/>
        <v>69175.33</v>
      </c>
      <c r="AKF570" s="93">
        <f t="shared" si="909"/>
        <v>73288.320000000007</v>
      </c>
      <c r="AKG570" s="93">
        <f t="shared" si="910"/>
        <v>19033.22</v>
      </c>
      <c r="AKH570" s="93">
        <f t="shared" si="911"/>
        <v>17200.349999999999</v>
      </c>
      <c r="AKI570" s="93">
        <f t="shared" si="912"/>
        <v>16544.03</v>
      </c>
      <c r="AKJ570" s="93">
        <f t="shared" si="913"/>
        <v>0</v>
      </c>
      <c r="AKK570" s="93">
        <f t="shared" si="235"/>
        <v>0</v>
      </c>
      <c r="AKL570" s="93">
        <f t="shared" si="235"/>
        <v>0</v>
      </c>
      <c r="AKM570" s="93">
        <f t="shared" si="914"/>
        <v>0</v>
      </c>
      <c r="AKN570" s="93">
        <f t="shared" si="236"/>
        <v>0</v>
      </c>
      <c r="AKO570" s="93">
        <f t="shared" si="236"/>
        <v>0</v>
      </c>
      <c r="AKP570" s="95"/>
      <c r="AKQ570" s="95"/>
      <c r="AKR570" s="95"/>
      <c r="AKS570" s="93">
        <f t="shared" si="915"/>
        <v>0</v>
      </c>
      <c r="AKT570" s="93">
        <f t="shared" si="916"/>
        <v>0</v>
      </c>
      <c r="AKU570" s="93">
        <f t="shared" si="917"/>
        <v>0</v>
      </c>
      <c r="AKV570" s="93">
        <f t="shared" si="918"/>
        <v>0</v>
      </c>
      <c r="AKW570" s="93">
        <f t="shared" si="919"/>
        <v>0</v>
      </c>
      <c r="AKX570" s="93">
        <f t="shared" si="920"/>
        <v>0</v>
      </c>
      <c r="AKY570" s="93">
        <f t="shared" si="921"/>
        <v>65705.59</v>
      </c>
      <c r="AKZ570" s="93">
        <f t="shared" si="922"/>
        <v>68902.33</v>
      </c>
      <c r="ALA570" s="93">
        <f t="shared" si="923"/>
        <v>72802.78</v>
      </c>
      <c r="ALB570" s="93">
        <f t="shared" si="924"/>
        <v>20110.39</v>
      </c>
      <c r="ALC570" s="93">
        <f t="shared" si="925"/>
        <v>18138.05</v>
      </c>
      <c r="ALD570" s="93">
        <f t="shared" si="926"/>
        <v>17229.3</v>
      </c>
      <c r="ALE570" s="93">
        <f t="shared" si="927"/>
        <v>0</v>
      </c>
      <c r="ALF570" s="93">
        <f t="shared" si="237"/>
        <v>0</v>
      </c>
      <c r="ALG570" s="93">
        <f t="shared" si="237"/>
        <v>0</v>
      </c>
      <c r="ALH570" s="93">
        <f t="shared" si="928"/>
        <v>0</v>
      </c>
      <c r="ALI570" s="93">
        <f t="shared" si="238"/>
        <v>0</v>
      </c>
      <c r="ALJ570" s="93">
        <f t="shared" si="238"/>
        <v>0</v>
      </c>
      <c r="ALK570" s="95"/>
      <c r="ALL570" s="95"/>
      <c r="ALM570" s="95"/>
      <c r="ALN570" s="93">
        <f t="shared" si="929"/>
        <v>0</v>
      </c>
      <c r="ALO570" s="93">
        <f t="shared" si="930"/>
        <v>0</v>
      </c>
      <c r="ALP570" s="93">
        <f t="shared" si="931"/>
        <v>0</v>
      </c>
      <c r="ALQ570" s="93">
        <f t="shared" si="932"/>
        <v>0</v>
      </c>
      <c r="ALR570" s="93">
        <f t="shared" si="933"/>
        <v>0</v>
      </c>
      <c r="ALS570" s="93">
        <f t="shared" si="934"/>
        <v>0</v>
      </c>
      <c r="ALT570" s="93">
        <f t="shared" si="935"/>
        <v>65938.95</v>
      </c>
      <c r="ALU570" s="93">
        <f t="shared" si="936"/>
        <v>69621.759999999995</v>
      </c>
      <c r="ALV570" s="93">
        <f t="shared" si="937"/>
        <v>74078.52</v>
      </c>
      <c r="ALW570" s="93">
        <f t="shared" si="938"/>
        <v>21753.53</v>
      </c>
      <c r="ALX570" s="93">
        <f t="shared" si="939"/>
        <v>19563.330000000002</v>
      </c>
      <c r="ALY570" s="93">
        <f t="shared" si="940"/>
        <v>18558.07</v>
      </c>
      <c r="ALZ570" s="93">
        <f t="shared" si="941"/>
        <v>0</v>
      </c>
      <c r="AMA570" s="93">
        <f t="shared" si="239"/>
        <v>0</v>
      </c>
      <c r="AMB570" s="93">
        <f t="shared" si="239"/>
        <v>0</v>
      </c>
      <c r="AMC570" s="93">
        <f t="shared" si="942"/>
        <v>0</v>
      </c>
      <c r="AMD570" s="93">
        <f t="shared" si="240"/>
        <v>0</v>
      </c>
      <c r="AME570" s="93">
        <f t="shared" si="240"/>
        <v>0</v>
      </c>
      <c r="AMF570" s="95"/>
      <c r="AMG570" s="95"/>
      <c r="AMH570" s="95"/>
      <c r="AMI570" s="93">
        <f t="shared" si="943"/>
        <v>0</v>
      </c>
      <c r="AMJ570" s="93">
        <f t="shared" si="944"/>
        <v>0</v>
      </c>
      <c r="AMK570" s="93">
        <f t="shared" si="945"/>
        <v>0</v>
      </c>
      <c r="AML570" s="93">
        <f t="shared" si="946"/>
        <v>0</v>
      </c>
      <c r="AMM570" s="93">
        <f t="shared" si="947"/>
        <v>0</v>
      </c>
      <c r="AMN570" s="93">
        <f t="shared" si="948"/>
        <v>0</v>
      </c>
      <c r="AMO570" s="93">
        <f t="shared" si="949"/>
        <v>65895.710000000006</v>
      </c>
      <c r="AMP570" s="93">
        <f t="shared" si="950"/>
        <v>69487.63</v>
      </c>
      <c r="AMQ570" s="93">
        <f t="shared" si="951"/>
        <v>73845.149999999994</v>
      </c>
      <c r="AMR570" s="93">
        <f t="shared" si="952"/>
        <v>18567.73</v>
      </c>
      <c r="AMS570" s="93">
        <f t="shared" si="953"/>
        <v>16765.650000000001</v>
      </c>
      <c r="AMT570" s="93">
        <f t="shared" si="954"/>
        <v>15947.07</v>
      </c>
      <c r="AMU570" s="93">
        <f t="shared" si="955"/>
        <v>0</v>
      </c>
      <c r="AMV570" s="93">
        <f t="shared" si="241"/>
        <v>0</v>
      </c>
      <c r="AMW570" s="93">
        <f t="shared" si="241"/>
        <v>0</v>
      </c>
      <c r="AMX570" s="93">
        <f t="shared" si="956"/>
        <v>0</v>
      </c>
      <c r="AMY570" s="93">
        <f t="shared" si="242"/>
        <v>0</v>
      </c>
      <c r="AMZ570" s="93">
        <f t="shared" si="242"/>
        <v>0</v>
      </c>
      <c r="ANA570" s="95"/>
      <c r="ANB570" s="95"/>
      <c r="ANC570" s="95"/>
      <c r="AND570" s="93">
        <f t="shared" si="957"/>
        <v>0</v>
      </c>
      <c r="ANE570" s="93">
        <f t="shared" si="958"/>
        <v>0</v>
      </c>
      <c r="ANF570" s="93">
        <f t="shared" si="959"/>
        <v>0</v>
      </c>
      <c r="ANG570" s="93">
        <f t="shared" si="960"/>
        <v>0</v>
      </c>
      <c r="ANH570" s="93">
        <f t="shared" si="961"/>
        <v>0</v>
      </c>
      <c r="ANI570" s="93">
        <f t="shared" si="962"/>
        <v>0</v>
      </c>
      <c r="ANJ570" s="93">
        <f t="shared" si="963"/>
        <v>66603.87</v>
      </c>
      <c r="ANK570" s="93">
        <f t="shared" si="964"/>
        <v>71665.02</v>
      </c>
      <c r="ANL570" s="93">
        <f t="shared" si="965"/>
        <v>77704.58</v>
      </c>
      <c r="ANM570" s="93">
        <f t="shared" si="966"/>
        <v>47744.62</v>
      </c>
      <c r="ANN570" s="93">
        <f t="shared" si="967"/>
        <v>43110.11</v>
      </c>
      <c r="ANO570" s="93">
        <f t="shared" si="968"/>
        <v>42198.3</v>
      </c>
      <c r="ANP570" s="93">
        <f t="shared" si="969"/>
        <v>0</v>
      </c>
      <c r="ANQ570" s="93">
        <f t="shared" si="243"/>
        <v>0</v>
      </c>
      <c r="ANR570" s="93">
        <f t="shared" si="243"/>
        <v>0</v>
      </c>
      <c r="ANS570" s="93">
        <f t="shared" si="970"/>
        <v>0</v>
      </c>
      <c r="ANT570" s="93">
        <f t="shared" si="244"/>
        <v>0</v>
      </c>
      <c r="ANU570" s="93">
        <f t="shared" si="244"/>
        <v>0</v>
      </c>
      <c r="ANV570" s="95"/>
      <c r="ANW570" s="95"/>
      <c r="ANX570" s="95"/>
      <c r="ANY570" s="93">
        <f t="shared" si="971"/>
        <v>0</v>
      </c>
      <c r="ANZ570" s="93">
        <f t="shared" si="972"/>
        <v>0</v>
      </c>
      <c r="AOA570" s="93">
        <f t="shared" si="973"/>
        <v>0</v>
      </c>
      <c r="AOB570" s="93">
        <f t="shared" si="974"/>
        <v>0</v>
      </c>
      <c r="AOC570" s="93">
        <f t="shared" si="975"/>
        <v>0</v>
      </c>
      <c r="AOD570" s="93">
        <f t="shared" si="976"/>
        <v>0</v>
      </c>
      <c r="AOE570" s="93">
        <f t="shared" si="977"/>
        <v>66057.490000000005</v>
      </c>
      <c r="AOF570" s="93">
        <f t="shared" si="978"/>
        <v>69984.899999999994</v>
      </c>
      <c r="AOG570" s="93">
        <f t="shared" si="979"/>
        <v>74725.66</v>
      </c>
      <c r="AOH570" s="93">
        <f t="shared" si="980"/>
        <v>19080.57</v>
      </c>
      <c r="AOI570" s="93">
        <f t="shared" si="981"/>
        <v>17187.75</v>
      </c>
      <c r="AOJ570" s="93">
        <f t="shared" si="982"/>
        <v>16369.63</v>
      </c>
      <c r="AOK570" s="93">
        <f t="shared" si="983"/>
        <v>0</v>
      </c>
      <c r="AOL570" s="93">
        <f t="shared" si="245"/>
        <v>0</v>
      </c>
      <c r="AOM570" s="93">
        <f t="shared" si="245"/>
        <v>0</v>
      </c>
      <c r="AON570" s="93">
        <f t="shared" si="984"/>
        <v>0</v>
      </c>
      <c r="AOO570" s="93">
        <f t="shared" si="246"/>
        <v>0</v>
      </c>
      <c r="AOP570" s="93">
        <f t="shared" si="246"/>
        <v>0</v>
      </c>
      <c r="AOQ570" s="95"/>
      <c r="AOR570" s="95"/>
      <c r="AOS570" s="95"/>
      <c r="AOT570" s="93">
        <f t="shared" si="985"/>
        <v>0</v>
      </c>
      <c r="AOU570" s="93">
        <f t="shared" si="986"/>
        <v>0</v>
      </c>
      <c r="AOV570" s="93">
        <f t="shared" si="987"/>
        <v>0</v>
      </c>
      <c r="AOW570" s="93">
        <f t="shared" si="988"/>
        <v>0</v>
      </c>
      <c r="AOX570" s="93">
        <f t="shared" si="989"/>
        <v>0</v>
      </c>
      <c r="AOY570" s="93">
        <f t="shared" si="990"/>
        <v>0</v>
      </c>
      <c r="AOZ570" s="93">
        <f t="shared" si="991"/>
        <v>65858.490000000005</v>
      </c>
      <c r="APA570" s="93">
        <f t="shared" si="992"/>
        <v>69373.56</v>
      </c>
      <c r="APB570" s="93">
        <f t="shared" si="993"/>
        <v>73639.73</v>
      </c>
      <c r="APC570" s="93">
        <f t="shared" si="994"/>
        <v>21337.01</v>
      </c>
      <c r="APD570" s="93">
        <f t="shared" si="995"/>
        <v>19146.560000000001</v>
      </c>
      <c r="APE570" s="93">
        <f t="shared" si="996"/>
        <v>18076.919999999998</v>
      </c>
      <c r="APF570" s="93">
        <f t="shared" si="997"/>
        <v>0</v>
      </c>
      <c r="APG570" s="93">
        <f t="shared" si="247"/>
        <v>0</v>
      </c>
      <c r="APH570" s="93">
        <f t="shared" si="247"/>
        <v>0</v>
      </c>
      <c r="API570" s="93">
        <f t="shared" si="998"/>
        <v>0</v>
      </c>
      <c r="APJ570" s="93">
        <f t="shared" si="248"/>
        <v>0</v>
      </c>
      <c r="APK570" s="93">
        <f t="shared" si="248"/>
        <v>0</v>
      </c>
      <c r="APL570" s="95"/>
      <c r="APM570" s="95"/>
      <c r="APN570" s="95"/>
      <c r="APO570" s="93">
        <f t="shared" si="999"/>
        <v>0</v>
      </c>
      <c r="APP570" s="93">
        <f t="shared" si="1000"/>
        <v>0</v>
      </c>
      <c r="APQ570" s="93">
        <f t="shared" si="1001"/>
        <v>0</v>
      </c>
      <c r="APR570" s="93">
        <f t="shared" si="1002"/>
        <v>0</v>
      </c>
      <c r="APS570" s="93">
        <f t="shared" si="1003"/>
        <v>0</v>
      </c>
      <c r="APT570" s="93">
        <f t="shared" si="1004"/>
        <v>0</v>
      </c>
      <c r="APU570" s="93">
        <f t="shared" si="1005"/>
        <v>65695.72</v>
      </c>
      <c r="APV570" s="93">
        <f t="shared" si="1006"/>
        <v>68873.7</v>
      </c>
      <c r="APW570" s="93">
        <f t="shared" si="1007"/>
        <v>72752.800000000003</v>
      </c>
      <c r="APX570" s="93">
        <f t="shared" si="1008"/>
        <v>19123.41</v>
      </c>
      <c r="APY570" s="93">
        <f t="shared" si="1009"/>
        <v>17248.59</v>
      </c>
      <c r="APZ570" s="93">
        <f t="shared" si="1010"/>
        <v>16432.21</v>
      </c>
      <c r="AQA570" s="93">
        <f t="shared" si="1011"/>
        <v>0</v>
      </c>
      <c r="AQB570" s="93">
        <f t="shared" si="249"/>
        <v>0</v>
      </c>
      <c r="AQC570" s="93">
        <f t="shared" si="249"/>
        <v>0</v>
      </c>
      <c r="AQD570" s="93">
        <f t="shared" si="1012"/>
        <v>0</v>
      </c>
      <c r="AQE570" s="93">
        <f t="shared" si="250"/>
        <v>0</v>
      </c>
      <c r="AQF570" s="93">
        <f t="shared" si="250"/>
        <v>0</v>
      </c>
      <c r="AQG570" s="95"/>
      <c r="AQH570" s="95"/>
      <c r="AQI570" s="95"/>
      <c r="AQJ570" s="93">
        <f t="shared" si="1013"/>
        <v>0</v>
      </c>
      <c r="AQK570" s="93">
        <f t="shared" si="1014"/>
        <v>0</v>
      </c>
      <c r="AQL570" s="93">
        <f t="shared" si="1015"/>
        <v>0</v>
      </c>
      <c r="AQM570" s="93">
        <f t="shared" si="1016"/>
        <v>0</v>
      </c>
      <c r="AQN570" s="93">
        <f t="shared" si="1017"/>
        <v>0</v>
      </c>
      <c r="AQO570" s="93">
        <f t="shared" si="1018"/>
        <v>0</v>
      </c>
      <c r="AQP570" s="93">
        <f t="shared" si="1019"/>
        <v>66004.94</v>
      </c>
      <c r="AQQ570" s="93">
        <f t="shared" si="1020"/>
        <v>69823.899999999994</v>
      </c>
      <c r="AQR570" s="93">
        <f t="shared" si="1021"/>
        <v>74441.64</v>
      </c>
      <c r="AQS570" s="93">
        <f t="shared" si="1022"/>
        <v>17810.29</v>
      </c>
      <c r="AQT570" s="93">
        <f t="shared" si="1023"/>
        <v>16262.8</v>
      </c>
      <c r="AQU570" s="93">
        <f t="shared" si="1024"/>
        <v>15633.94</v>
      </c>
      <c r="AQV570" s="93">
        <f t="shared" si="1025"/>
        <v>0</v>
      </c>
      <c r="AQW570" s="93">
        <f t="shared" si="251"/>
        <v>0</v>
      </c>
      <c r="AQX570" s="93">
        <f t="shared" si="251"/>
        <v>0</v>
      </c>
      <c r="AQY570" s="93">
        <f t="shared" si="1026"/>
        <v>0</v>
      </c>
      <c r="AQZ570" s="93">
        <f t="shared" si="252"/>
        <v>0</v>
      </c>
      <c r="ARA570" s="93">
        <f t="shared" si="252"/>
        <v>0</v>
      </c>
      <c r="ARB570" s="95"/>
      <c r="ARC570" s="95"/>
      <c r="ARD570" s="95"/>
      <c r="ARE570" s="93">
        <f t="shared" si="1027"/>
        <v>0</v>
      </c>
      <c r="ARF570" s="93">
        <f t="shared" si="1028"/>
        <v>0</v>
      </c>
      <c r="ARG570" s="93">
        <f t="shared" si="1029"/>
        <v>0</v>
      </c>
      <c r="ARH570" s="93">
        <f t="shared" si="1030"/>
        <v>0</v>
      </c>
      <c r="ARI570" s="93">
        <f t="shared" si="1031"/>
        <v>0</v>
      </c>
      <c r="ARJ570" s="93">
        <f t="shared" si="1032"/>
        <v>0</v>
      </c>
      <c r="ARK570" s="93">
        <f t="shared" si="1033"/>
        <v>65617.03</v>
      </c>
      <c r="ARL570" s="93">
        <f t="shared" si="1034"/>
        <v>68628.490000000005</v>
      </c>
      <c r="ARM570" s="93">
        <f t="shared" si="1035"/>
        <v>72318.350000000006</v>
      </c>
      <c r="ARN570" s="93">
        <f t="shared" si="1036"/>
        <v>17428</v>
      </c>
      <c r="ARO570" s="93">
        <f t="shared" si="1037"/>
        <v>15737.1</v>
      </c>
      <c r="ARP570" s="93">
        <f t="shared" si="1038"/>
        <v>14934.33</v>
      </c>
      <c r="ARQ570" s="93">
        <f t="shared" si="1039"/>
        <v>0</v>
      </c>
      <c r="ARR570" s="93">
        <f t="shared" si="253"/>
        <v>0</v>
      </c>
      <c r="ARS570" s="93">
        <f t="shared" si="253"/>
        <v>0</v>
      </c>
      <c r="ART570" s="93">
        <f t="shared" si="1040"/>
        <v>0</v>
      </c>
      <c r="ARU570" s="93">
        <f t="shared" si="254"/>
        <v>0</v>
      </c>
      <c r="ARV570" s="93">
        <f t="shared" si="254"/>
        <v>0</v>
      </c>
      <c r="ARW570" s="95"/>
      <c r="ARX570" s="95"/>
      <c r="ARY570" s="95"/>
      <c r="ARZ570" s="93">
        <f t="shared" si="1041"/>
        <v>0</v>
      </c>
      <c r="ASA570" s="93">
        <f t="shared" si="1042"/>
        <v>0</v>
      </c>
      <c r="ASB570" s="93">
        <f t="shared" si="1043"/>
        <v>0</v>
      </c>
      <c r="ASC570" s="93">
        <f t="shared" si="1044"/>
        <v>0</v>
      </c>
      <c r="ASD570" s="93">
        <f t="shared" si="1045"/>
        <v>0</v>
      </c>
      <c r="ASE570" s="93">
        <f t="shared" si="1046"/>
        <v>0</v>
      </c>
      <c r="ASF570" s="93">
        <f t="shared" si="1047"/>
        <v>65709.009999999995</v>
      </c>
      <c r="ASG570" s="93">
        <f t="shared" si="1048"/>
        <v>68914.36</v>
      </c>
      <c r="ASH570" s="93">
        <f t="shared" si="1049"/>
        <v>72824.87</v>
      </c>
      <c r="ASI570" s="93">
        <f t="shared" si="1050"/>
        <v>19828.79</v>
      </c>
      <c r="ASJ570" s="93">
        <f t="shared" si="1051"/>
        <v>17816.349999999999</v>
      </c>
      <c r="ASK570" s="93">
        <f t="shared" si="1052"/>
        <v>16773.77</v>
      </c>
      <c r="ASL570" s="93">
        <f t="shared" si="1053"/>
        <v>0</v>
      </c>
      <c r="ASM570" s="93">
        <f t="shared" si="255"/>
        <v>0</v>
      </c>
      <c r="ASN570" s="93">
        <f t="shared" si="255"/>
        <v>0</v>
      </c>
      <c r="ASO570" s="93">
        <f t="shared" si="1054"/>
        <v>0</v>
      </c>
      <c r="ASP570" s="93">
        <f t="shared" si="256"/>
        <v>0</v>
      </c>
      <c r="ASQ570" s="93">
        <f t="shared" si="256"/>
        <v>0</v>
      </c>
      <c r="ASR570" s="95"/>
      <c r="ASS570" s="95"/>
      <c r="AST570" s="95"/>
      <c r="ASU570" s="93">
        <f t="shared" si="1055"/>
        <v>0</v>
      </c>
      <c r="ASV570" s="93">
        <f t="shared" si="1056"/>
        <v>0</v>
      </c>
      <c r="ASW570" s="93">
        <f t="shared" si="1057"/>
        <v>0</v>
      </c>
      <c r="ASX570" s="93">
        <f t="shared" si="1058"/>
        <v>0</v>
      </c>
      <c r="ASY570" s="93">
        <f t="shared" si="1059"/>
        <v>0</v>
      </c>
      <c r="ASZ570" s="93">
        <f t="shared" si="1060"/>
        <v>0</v>
      </c>
      <c r="ATA570" s="93">
        <f t="shared" si="1061"/>
        <v>65778.77</v>
      </c>
      <c r="ATB570" s="93">
        <f t="shared" si="1062"/>
        <v>69129.119999999995</v>
      </c>
      <c r="ATC570" s="93">
        <f t="shared" si="1063"/>
        <v>73208.639999999999</v>
      </c>
      <c r="ATD570" s="93">
        <f t="shared" si="1064"/>
        <v>16778.95</v>
      </c>
      <c r="ATE570" s="93">
        <f t="shared" si="1065"/>
        <v>15272.92</v>
      </c>
      <c r="ATF570" s="93">
        <f t="shared" si="1066"/>
        <v>14521.27</v>
      </c>
      <c r="ATG570" s="93">
        <f t="shared" si="1067"/>
        <v>0</v>
      </c>
      <c r="ATH570" s="93">
        <f t="shared" si="257"/>
        <v>0</v>
      </c>
      <c r="ATI570" s="93">
        <f t="shared" si="257"/>
        <v>0</v>
      </c>
      <c r="ATJ570" s="93">
        <f t="shared" si="1068"/>
        <v>0</v>
      </c>
      <c r="ATK570" s="93">
        <f t="shared" si="258"/>
        <v>0</v>
      </c>
      <c r="ATL570" s="93">
        <f t="shared" si="258"/>
        <v>0</v>
      </c>
      <c r="ATM570" s="95"/>
      <c r="ATN570" s="95"/>
      <c r="ATO570" s="95"/>
      <c r="ATP570" s="93">
        <f t="shared" si="1069"/>
        <v>0</v>
      </c>
      <c r="ATQ570" s="93">
        <f t="shared" si="1070"/>
        <v>0</v>
      </c>
      <c r="ATR570" s="93">
        <f t="shared" si="1071"/>
        <v>0</v>
      </c>
      <c r="ATS570" s="93">
        <f t="shared" si="1072"/>
        <v>0</v>
      </c>
      <c r="ATT570" s="93">
        <f t="shared" si="1073"/>
        <v>0</v>
      </c>
      <c r="ATU570" s="93">
        <f t="shared" si="1074"/>
        <v>0</v>
      </c>
      <c r="ATV570" s="93">
        <f t="shared" si="1075"/>
        <v>65756.58</v>
      </c>
      <c r="ATW570" s="93">
        <f t="shared" si="1076"/>
        <v>69060.55</v>
      </c>
      <c r="ATX570" s="93">
        <f t="shared" si="1077"/>
        <v>73085.350000000006</v>
      </c>
      <c r="ATY570" s="93">
        <f t="shared" si="1078"/>
        <v>19023.13</v>
      </c>
      <c r="ATZ570" s="93">
        <f t="shared" si="1079"/>
        <v>17065.810000000001</v>
      </c>
      <c r="AUA570" s="93">
        <f t="shared" si="1080"/>
        <v>16073.98</v>
      </c>
      <c r="AUB570" s="93">
        <f t="shared" si="1081"/>
        <v>0</v>
      </c>
      <c r="AUC570" s="93">
        <f t="shared" si="259"/>
        <v>0</v>
      </c>
      <c r="AUD570" s="93">
        <f t="shared" si="259"/>
        <v>0</v>
      </c>
      <c r="AUE570" s="93">
        <f t="shared" si="1082"/>
        <v>0</v>
      </c>
      <c r="AUF570" s="93">
        <f t="shared" si="260"/>
        <v>0</v>
      </c>
      <c r="AUG570" s="93">
        <f t="shared" si="260"/>
        <v>0</v>
      </c>
      <c r="AUH570" s="95"/>
      <c r="AUI570" s="95"/>
      <c r="AUJ570" s="95"/>
      <c r="AUK570" s="93">
        <f t="shared" si="1083"/>
        <v>0</v>
      </c>
      <c r="AUL570" s="93">
        <f t="shared" si="1084"/>
        <v>0</v>
      </c>
      <c r="AUM570" s="93">
        <f t="shared" si="1085"/>
        <v>0</v>
      </c>
      <c r="AUN570" s="93">
        <f t="shared" si="1086"/>
        <v>0</v>
      </c>
      <c r="AUO570" s="93">
        <f t="shared" si="1087"/>
        <v>0</v>
      </c>
      <c r="AUP570" s="93">
        <f t="shared" si="1088"/>
        <v>0</v>
      </c>
      <c r="AUQ570" s="93">
        <f t="shared" si="1089"/>
        <v>65739.12</v>
      </c>
      <c r="AUR570" s="93">
        <f t="shared" si="1090"/>
        <v>69013.36</v>
      </c>
      <c r="AUS570" s="93">
        <f t="shared" si="1091"/>
        <v>73003.649999999994</v>
      </c>
      <c r="AUT570" s="93">
        <f t="shared" si="1092"/>
        <v>19131.63</v>
      </c>
      <c r="AUU570" s="93">
        <f t="shared" si="1093"/>
        <v>17236.34</v>
      </c>
      <c r="AUV570" s="93">
        <f t="shared" si="1094"/>
        <v>16391.919999999998</v>
      </c>
      <c r="AUW570" s="93">
        <f t="shared" si="1095"/>
        <v>0</v>
      </c>
      <c r="AUX570" s="93">
        <f t="shared" si="261"/>
        <v>0</v>
      </c>
      <c r="AUY570" s="93">
        <f t="shared" si="261"/>
        <v>0</v>
      </c>
      <c r="AUZ570" s="93">
        <f t="shared" si="1096"/>
        <v>0</v>
      </c>
      <c r="AVA570" s="93">
        <f t="shared" si="262"/>
        <v>0</v>
      </c>
      <c r="AVB570" s="93">
        <f t="shared" si="262"/>
        <v>0</v>
      </c>
      <c r="AVC570" s="127">
        <f t="shared" si="1097"/>
        <v>26</v>
      </c>
      <c r="AVD570" s="127">
        <f t="shared" si="263"/>
        <v>26</v>
      </c>
      <c r="AVE570" s="127">
        <f t="shared" si="263"/>
        <v>26</v>
      </c>
      <c r="AVF570" s="93">
        <f t="shared" si="263"/>
        <v>1709552</v>
      </c>
      <c r="AVG570" s="93">
        <f t="shared" si="263"/>
        <v>1725802</v>
      </c>
      <c r="AVH570" s="93">
        <f t="shared" si="263"/>
        <v>1751412</v>
      </c>
      <c r="AVI570" s="93">
        <f t="shared" si="263"/>
        <v>1131876.98</v>
      </c>
      <c r="AVJ570" s="93">
        <f t="shared" si="263"/>
        <v>1149218.98</v>
      </c>
      <c r="AVK570" s="93">
        <f t="shared" si="263"/>
        <v>1169862.98</v>
      </c>
      <c r="AVL570" s="93"/>
      <c r="AVM570" s="93"/>
      <c r="AVN570" s="93"/>
      <c r="AVO570" s="93"/>
      <c r="AVP570" s="93"/>
      <c r="AVQ570" s="93"/>
      <c r="AVR570" s="93">
        <f t="shared" si="264"/>
        <v>1715245.48</v>
      </c>
      <c r="AVS570" s="93">
        <f t="shared" si="264"/>
        <v>1812694.26</v>
      </c>
      <c r="AVT570" s="93">
        <f t="shared" si="264"/>
        <v>1930630.52</v>
      </c>
      <c r="AVU570" s="93">
        <f t="shared" si="264"/>
        <v>584328.42000000004</v>
      </c>
      <c r="AVV570" s="93">
        <f t="shared" si="264"/>
        <v>528483.80000000005</v>
      </c>
      <c r="AVW570" s="93">
        <f t="shared" si="264"/>
        <v>499485.74</v>
      </c>
    </row>
    <row r="571" spans="1:1271" ht="24">
      <c r="A571" s="85" t="s">
        <v>417</v>
      </c>
      <c r="B571" s="85" t="s">
        <v>421</v>
      </c>
      <c r="C571" s="5"/>
      <c r="D571" s="541"/>
      <c r="E571" s="521"/>
      <c r="F571" s="101">
        <f t="shared" si="265"/>
        <v>64413</v>
      </c>
      <c r="G571" s="101">
        <f t="shared" si="265"/>
        <v>65025</v>
      </c>
      <c r="H571" s="101">
        <f t="shared" si="265"/>
        <v>65989</v>
      </c>
      <c r="I571" s="93">
        <f t="shared" si="266"/>
        <v>66264</v>
      </c>
      <c r="J571" s="93">
        <f t="shared" si="266"/>
        <v>67566</v>
      </c>
      <c r="K571" s="93">
        <f t="shared" si="266"/>
        <v>69116</v>
      </c>
      <c r="L571" s="95"/>
      <c r="M571" s="95"/>
      <c r="N571" s="95"/>
      <c r="O571" s="93">
        <f t="shared" si="267"/>
        <v>0</v>
      </c>
      <c r="P571" s="93">
        <f t="shared" si="268"/>
        <v>0</v>
      </c>
      <c r="Q571" s="93">
        <f t="shared" si="269"/>
        <v>0</v>
      </c>
      <c r="R571" s="93">
        <f t="shared" si="270"/>
        <v>0</v>
      </c>
      <c r="S571" s="93">
        <f t="shared" si="271"/>
        <v>0</v>
      </c>
      <c r="T571" s="93">
        <f t="shared" si="272"/>
        <v>0</v>
      </c>
      <c r="U571" s="93">
        <f t="shared" si="273"/>
        <v>64717.67</v>
      </c>
      <c r="V571" s="93">
        <f t="shared" si="274"/>
        <v>68577.09</v>
      </c>
      <c r="W571" s="93">
        <f t="shared" si="275"/>
        <v>73232.59</v>
      </c>
      <c r="X571" s="93">
        <f t="shared" si="276"/>
        <v>33784.78</v>
      </c>
      <c r="Y571" s="93">
        <f t="shared" si="277"/>
        <v>30654.74</v>
      </c>
      <c r="Z571" s="93">
        <f t="shared" si="278"/>
        <v>28961.95</v>
      </c>
      <c r="AA571" s="93">
        <f t="shared" si="279"/>
        <v>0</v>
      </c>
      <c r="AB571" s="93">
        <f t="shared" si="142"/>
        <v>0</v>
      </c>
      <c r="AC571" s="93">
        <f t="shared" si="142"/>
        <v>0</v>
      </c>
      <c r="AD571" s="93">
        <f t="shared" si="280"/>
        <v>0</v>
      </c>
      <c r="AE571" s="93">
        <f t="shared" si="143"/>
        <v>0</v>
      </c>
      <c r="AF571" s="93">
        <f t="shared" si="143"/>
        <v>0</v>
      </c>
      <c r="AG571" s="95"/>
      <c r="AH571" s="95"/>
      <c r="AI571" s="95"/>
      <c r="AJ571" s="93">
        <f t="shared" si="281"/>
        <v>0</v>
      </c>
      <c r="AK571" s="93">
        <f t="shared" si="282"/>
        <v>0</v>
      </c>
      <c r="AL571" s="93">
        <f t="shared" si="283"/>
        <v>0</v>
      </c>
      <c r="AM571" s="93">
        <f t="shared" si="284"/>
        <v>0</v>
      </c>
      <c r="AN571" s="93">
        <f t="shared" si="285"/>
        <v>0</v>
      </c>
      <c r="AO571" s="93">
        <f t="shared" si="286"/>
        <v>0</v>
      </c>
      <c r="AP571" s="93">
        <f t="shared" si="287"/>
        <v>64654.03</v>
      </c>
      <c r="AQ571" s="93">
        <f t="shared" si="288"/>
        <v>68380.820000000007</v>
      </c>
      <c r="AR571" s="93">
        <f t="shared" si="289"/>
        <v>72885.97</v>
      </c>
      <c r="AS571" s="93">
        <f t="shared" si="290"/>
        <v>31251.85</v>
      </c>
      <c r="AT571" s="93">
        <f t="shared" si="291"/>
        <v>28621.69</v>
      </c>
      <c r="AU571" s="93">
        <f t="shared" si="292"/>
        <v>27695.37</v>
      </c>
      <c r="AV571" s="93">
        <f t="shared" si="293"/>
        <v>0</v>
      </c>
      <c r="AW571" s="93">
        <f t="shared" si="144"/>
        <v>0</v>
      </c>
      <c r="AX571" s="93">
        <f t="shared" si="144"/>
        <v>0</v>
      </c>
      <c r="AY571" s="93">
        <f t="shared" si="294"/>
        <v>0</v>
      </c>
      <c r="AZ571" s="93">
        <f t="shared" si="145"/>
        <v>0</v>
      </c>
      <c r="BA571" s="93">
        <f t="shared" si="145"/>
        <v>0</v>
      </c>
      <c r="BB571" s="95"/>
      <c r="BC571" s="95"/>
      <c r="BD571" s="95"/>
      <c r="BE571" s="93">
        <f t="shared" si="295"/>
        <v>0</v>
      </c>
      <c r="BF571" s="93">
        <f t="shared" si="296"/>
        <v>0</v>
      </c>
      <c r="BG571" s="93">
        <f t="shared" si="297"/>
        <v>0</v>
      </c>
      <c r="BH571" s="93">
        <f t="shared" si="298"/>
        <v>0</v>
      </c>
      <c r="BI571" s="93">
        <f t="shared" si="299"/>
        <v>0</v>
      </c>
      <c r="BJ571" s="93">
        <f t="shared" si="300"/>
        <v>0</v>
      </c>
      <c r="BK571" s="93">
        <f t="shared" si="301"/>
        <v>64742</v>
      </c>
      <c r="BL571" s="93">
        <f t="shared" si="302"/>
        <v>68652.240000000005</v>
      </c>
      <c r="BM571" s="93">
        <f t="shared" si="303"/>
        <v>73364.570000000007</v>
      </c>
      <c r="BN571" s="93">
        <f t="shared" si="304"/>
        <v>30794.85</v>
      </c>
      <c r="BO571" s="93">
        <f t="shared" si="305"/>
        <v>27806.59</v>
      </c>
      <c r="BP571" s="93">
        <f t="shared" si="306"/>
        <v>26122.080000000002</v>
      </c>
      <c r="BQ571" s="93">
        <f t="shared" si="307"/>
        <v>0</v>
      </c>
      <c r="BR571" s="93">
        <f t="shared" si="146"/>
        <v>0</v>
      </c>
      <c r="BS571" s="93">
        <f t="shared" si="146"/>
        <v>0</v>
      </c>
      <c r="BT571" s="93">
        <f t="shared" si="308"/>
        <v>0</v>
      </c>
      <c r="BU571" s="93">
        <f t="shared" si="147"/>
        <v>0</v>
      </c>
      <c r="BV571" s="93">
        <f t="shared" si="147"/>
        <v>0</v>
      </c>
      <c r="BW571" s="95"/>
      <c r="BX571" s="95"/>
      <c r="BY571" s="95"/>
      <c r="BZ571" s="93">
        <f t="shared" si="309"/>
        <v>0</v>
      </c>
      <c r="CA571" s="93">
        <f t="shared" si="310"/>
        <v>0</v>
      </c>
      <c r="CB571" s="93">
        <f t="shared" si="311"/>
        <v>0</v>
      </c>
      <c r="CC571" s="93">
        <f t="shared" si="312"/>
        <v>0</v>
      </c>
      <c r="CD571" s="93">
        <f t="shared" si="313"/>
        <v>0</v>
      </c>
      <c r="CE571" s="93">
        <f t="shared" si="314"/>
        <v>0</v>
      </c>
      <c r="CF571" s="93">
        <f t="shared" si="315"/>
        <v>0</v>
      </c>
      <c r="CG571" s="93">
        <f t="shared" si="316"/>
        <v>0</v>
      </c>
      <c r="CH571" s="93">
        <f t="shared" si="317"/>
        <v>0</v>
      </c>
      <c r="CI571" s="93">
        <f t="shared" si="318"/>
        <v>0</v>
      </c>
      <c r="CJ571" s="93">
        <f t="shared" si="319"/>
        <v>0</v>
      </c>
      <c r="CK571" s="93">
        <f t="shared" si="320"/>
        <v>0</v>
      </c>
      <c r="CL571" s="93">
        <f t="shared" si="321"/>
        <v>0</v>
      </c>
      <c r="CM571" s="93">
        <f t="shared" si="148"/>
        <v>0</v>
      </c>
      <c r="CN571" s="93">
        <f t="shared" si="148"/>
        <v>0</v>
      </c>
      <c r="CO571" s="93">
        <f t="shared" si="322"/>
        <v>0</v>
      </c>
      <c r="CP571" s="93">
        <f t="shared" si="149"/>
        <v>0</v>
      </c>
      <c r="CQ571" s="93">
        <f t="shared" si="149"/>
        <v>0</v>
      </c>
      <c r="CR571" s="95"/>
      <c r="CS571" s="95"/>
      <c r="CT571" s="95"/>
      <c r="CU571" s="93">
        <f t="shared" si="323"/>
        <v>0</v>
      </c>
      <c r="CV571" s="93">
        <f t="shared" si="324"/>
        <v>0</v>
      </c>
      <c r="CW571" s="93">
        <f t="shared" si="325"/>
        <v>0</v>
      </c>
      <c r="CX571" s="93">
        <f t="shared" si="326"/>
        <v>0</v>
      </c>
      <c r="CY571" s="93">
        <f t="shared" si="327"/>
        <v>0</v>
      </c>
      <c r="CZ571" s="93">
        <f t="shared" si="328"/>
        <v>0</v>
      </c>
      <c r="DA571" s="93">
        <f t="shared" si="329"/>
        <v>64399.64</v>
      </c>
      <c r="DB571" s="93">
        <f t="shared" si="330"/>
        <v>67600.17</v>
      </c>
      <c r="DC571" s="93">
        <f t="shared" si="331"/>
        <v>71499.240000000005</v>
      </c>
      <c r="DD571" s="93">
        <f t="shared" si="332"/>
        <v>36240.129999999997</v>
      </c>
      <c r="DE571" s="93">
        <f t="shared" si="333"/>
        <v>32881.120000000003</v>
      </c>
      <c r="DF571" s="93">
        <f t="shared" si="334"/>
        <v>31658.98</v>
      </c>
      <c r="DG571" s="93">
        <f t="shared" si="335"/>
        <v>0</v>
      </c>
      <c r="DH571" s="93">
        <f t="shared" si="150"/>
        <v>0</v>
      </c>
      <c r="DI571" s="93">
        <f t="shared" si="150"/>
        <v>0</v>
      </c>
      <c r="DJ571" s="93">
        <f t="shared" si="336"/>
        <v>0</v>
      </c>
      <c r="DK571" s="93">
        <f t="shared" si="151"/>
        <v>0</v>
      </c>
      <c r="DL571" s="93">
        <f t="shared" si="151"/>
        <v>0</v>
      </c>
      <c r="DM571" s="95"/>
      <c r="DN571" s="95"/>
      <c r="DO571" s="95"/>
      <c r="DP571" s="93">
        <f t="shared" si="337"/>
        <v>0</v>
      </c>
      <c r="DQ571" s="93">
        <f t="shared" si="338"/>
        <v>0</v>
      </c>
      <c r="DR571" s="93">
        <f t="shared" si="339"/>
        <v>0</v>
      </c>
      <c r="DS571" s="93">
        <f t="shared" si="340"/>
        <v>0</v>
      </c>
      <c r="DT571" s="93">
        <f t="shared" si="341"/>
        <v>0</v>
      </c>
      <c r="DU571" s="93">
        <f t="shared" si="342"/>
        <v>0</v>
      </c>
      <c r="DV571" s="93">
        <f t="shared" si="343"/>
        <v>64702.879999999997</v>
      </c>
      <c r="DW571" s="93">
        <f t="shared" si="344"/>
        <v>68534.210000000006</v>
      </c>
      <c r="DX571" s="93">
        <f t="shared" si="345"/>
        <v>73155.38</v>
      </c>
      <c r="DY571" s="93">
        <f t="shared" si="346"/>
        <v>38887.54</v>
      </c>
      <c r="DZ571" s="93">
        <f t="shared" si="347"/>
        <v>34776.449999999997</v>
      </c>
      <c r="EA571" s="93">
        <f t="shared" si="348"/>
        <v>33738.870000000003</v>
      </c>
      <c r="EB571" s="93">
        <f t="shared" si="349"/>
        <v>0</v>
      </c>
      <c r="EC571" s="93">
        <f t="shared" si="152"/>
        <v>0</v>
      </c>
      <c r="ED571" s="93">
        <f t="shared" si="152"/>
        <v>0</v>
      </c>
      <c r="EE571" s="93">
        <f t="shared" si="350"/>
        <v>0</v>
      </c>
      <c r="EF571" s="93">
        <f t="shared" si="153"/>
        <v>0</v>
      </c>
      <c r="EG571" s="93">
        <f t="shared" si="153"/>
        <v>0</v>
      </c>
      <c r="EH571" s="95"/>
      <c r="EI571" s="95"/>
      <c r="EJ571" s="95"/>
      <c r="EK571" s="93">
        <f t="shared" si="351"/>
        <v>0</v>
      </c>
      <c r="EL571" s="93">
        <f t="shared" si="352"/>
        <v>0</v>
      </c>
      <c r="EM571" s="93">
        <f t="shared" si="353"/>
        <v>0</v>
      </c>
      <c r="EN571" s="93">
        <f t="shared" si="354"/>
        <v>0</v>
      </c>
      <c r="EO571" s="93">
        <f t="shared" si="355"/>
        <v>0</v>
      </c>
      <c r="EP571" s="93">
        <f t="shared" si="356"/>
        <v>0</v>
      </c>
      <c r="EQ571" s="93">
        <f t="shared" si="357"/>
        <v>64890.78</v>
      </c>
      <c r="ER571" s="93">
        <f t="shared" si="358"/>
        <v>69106.399999999994</v>
      </c>
      <c r="ES571" s="93">
        <f t="shared" si="359"/>
        <v>74181.41</v>
      </c>
      <c r="ET571" s="93">
        <f t="shared" si="360"/>
        <v>36002.47</v>
      </c>
      <c r="EU571" s="93">
        <f t="shared" si="361"/>
        <v>32123.49</v>
      </c>
      <c r="EV571" s="93">
        <f t="shared" si="362"/>
        <v>31073.41</v>
      </c>
      <c r="EW571" s="93">
        <f t="shared" si="363"/>
        <v>0</v>
      </c>
      <c r="EX571" s="93">
        <f t="shared" si="154"/>
        <v>0</v>
      </c>
      <c r="EY571" s="93">
        <f t="shared" si="154"/>
        <v>0</v>
      </c>
      <c r="EZ571" s="93">
        <f t="shared" si="364"/>
        <v>0</v>
      </c>
      <c r="FA571" s="93">
        <f t="shared" si="155"/>
        <v>0</v>
      </c>
      <c r="FB571" s="93">
        <f t="shared" si="155"/>
        <v>0</v>
      </c>
      <c r="FC571" s="95"/>
      <c r="FD571" s="95"/>
      <c r="FE571" s="95"/>
      <c r="FF571" s="93">
        <f t="shared" si="365"/>
        <v>0</v>
      </c>
      <c r="FG571" s="93">
        <f t="shared" si="366"/>
        <v>0</v>
      </c>
      <c r="FH571" s="93">
        <f t="shared" si="367"/>
        <v>0</v>
      </c>
      <c r="FI571" s="93">
        <f t="shared" si="368"/>
        <v>0</v>
      </c>
      <c r="FJ571" s="93">
        <f t="shared" si="369"/>
        <v>0</v>
      </c>
      <c r="FK571" s="93">
        <f t="shared" si="370"/>
        <v>0</v>
      </c>
      <c r="FL571" s="93">
        <f t="shared" si="371"/>
        <v>64415.42</v>
      </c>
      <c r="FM571" s="93">
        <f t="shared" si="372"/>
        <v>67645.649999999994</v>
      </c>
      <c r="FN571" s="93">
        <f t="shared" si="373"/>
        <v>71579.55</v>
      </c>
      <c r="FO571" s="93">
        <f t="shared" si="374"/>
        <v>29428.25</v>
      </c>
      <c r="FP571" s="93">
        <f t="shared" si="375"/>
        <v>26864.61</v>
      </c>
      <c r="FQ571" s="93">
        <f t="shared" si="376"/>
        <v>26088.720000000001</v>
      </c>
      <c r="FR571" s="93">
        <f t="shared" si="377"/>
        <v>0</v>
      </c>
      <c r="FS571" s="93">
        <f t="shared" si="156"/>
        <v>0</v>
      </c>
      <c r="FT571" s="93">
        <f t="shared" si="156"/>
        <v>0</v>
      </c>
      <c r="FU571" s="93">
        <f t="shared" si="378"/>
        <v>0</v>
      </c>
      <c r="FV571" s="93">
        <f t="shared" si="157"/>
        <v>0</v>
      </c>
      <c r="FW571" s="93">
        <f t="shared" si="157"/>
        <v>0</v>
      </c>
      <c r="FX571" s="95"/>
      <c r="FY571" s="95"/>
      <c r="FZ571" s="95"/>
      <c r="GA571" s="93">
        <f t="shared" si="380"/>
        <v>0</v>
      </c>
      <c r="GB571" s="93">
        <f t="shared" si="381"/>
        <v>0</v>
      </c>
      <c r="GC571" s="93">
        <f t="shared" si="382"/>
        <v>0</v>
      </c>
      <c r="GD571" s="93">
        <f t="shared" si="383"/>
        <v>0</v>
      </c>
      <c r="GE571" s="93">
        <f t="shared" si="384"/>
        <v>0</v>
      </c>
      <c r="GF571" s="93">
        <f t="shared" si="385"/>
        <v>0</v>
      </c>
      <c r="GG571" s="93">
        <f t="shared" si="386"/>
        <v>0</v>
      </c>
      <c r="GH571" s="93">
        <f t="shared" si="387"/>
        <v>0</v>
      </c>
      <c r="GI571" s="93">
        <f t="shared" si="388"/>
        <v>0</v>
      </c>
      <c r="GJ571" s="93">
        <f t="shared" si="389"/>
        <v>0</v>
      </c>
      <c r="GK571" s="93">
        <f t="shared" si="390"/>
        <v>0</v>
      </c>
      <c r="GL571" s="93">
        <f t="shared" si="391"/>
        <v>0</v>
      </c>
      <c r="GM571" s="93">
        <f t="shared" si="392"/>
        <v>0</v>
      </c>
      <c r="GN571" s="93">
        <f t="shared" si="159"/>
        <v>0</v>
      </c>
      <c r="GO571" s="93">
        <f t="shared" si="159"/>
        <v>0</v>
      </c>
      <c r="GP571" s="93">
        <f t="shared" si="393"/>
        <v>0</v>
      </c>
      <c r="GQ571" s="93">
        <f t="shared" si="160"/>
        <v>0</v>
      </c>
      <c r="GR571" s="93">
        <f t="shared" si="160"/>
        <v>0</v>
      </c>
      <c r="GS571" s="95"/>
      <c r="GT571" s="95"/>
      <c r="GU571" s="95"/>
      <c r="GV571" s="93">
        <f t="shared" si="394"/>
        <v>0</v>
      </c>
      <c r="GW571" s="93">
        <f t="shared" si="395"/>
        <v>0</v>
      </c>
      <c r="GX571" s="93">
        <f t="shared" si="396"/>
        <v>0</v>
      </c>
      <c r="GY571" s="93">
        <f t="shared" si="397"/>
        <v>0</v>
      </c>
      <c r="GZ571" s="93">
        <f t="shared" si="398"/>
        <v>0</v>
      </c>
      <c r="HA571" s="93">
        <f t="shared" si="399"/>
        <v>0</v>
      </c>
      <c r="HB571" s="93">
        <f t="shared" si="400"/>
        <v>64380.06</v>
      </c>
      <c r="HC571" s="93">
        <f t="shared" si="401"/>
        <v>67539.820000000007</v>
      </c>
      <c r="HD571" s="93">
        <f t="shared" si="402"/>
        <v>71392.02</v>
      </c>
      <c r="HE571" s="93">
        <f t="shared" si="403"/>
        <v>33609.49</v>
      </c>
      <c r="HF571" s="93">
        <f t="shared" si="404"/>
        <v>30482.799999999999</v>
      </c>
      <c r="HG571" s="93">
        <f t="shared" si="405"/>
        <v>29486.240000000002</v>
      </c>
      <c r="HH571" s="93">
        <f t="shared" si="406"/>
        <v>0</v>
      </c>
      <c r="HI571" s="93">
        <f t="shared" si="161"/>
        <v>0</v>
      </c>
      <c r="HJ571" s="93">
        <f t="shared" si="161"/>
        <v>0</v>
      </c>
      <c r="HK571" s="93">
        <f t="shared" si="407"/>
        <v>0</v>
      </c>
      <c r="HL571" s="93">
        <f t="shared" si="162"/>
        <v>0</v>
      </c>
      <c r="HM571" s="93">
        <f t="shared" si="162"/>
        <v>0</v>
      </c>
      <c r="HN571" s="95"/>
      <c r="HO571" s="95"/>
      <c r="HP571" s="95"/>
      <c r="HQ571" s="93">
        <f t="shared" si="408"/>
        <v>0</v>
      </c>
      <c r="HR571" s="93">
        <f t="shared" si="409"/>
        <v>0</v>
      </c>
      <c r="HS571" s="93">
        <f t="shared" si="410"/>
        <v>0</v>
      </c>
      <c r="HT571" s="93">
        <f t="shared" si="411"/>
        <v>0</v>
      </c>
      <c r="HU571" s="93">
        <f t="shared" si="412"/>
        <v>0</v>
      </c>
      <c r="HV571" s="93">
        <f t="shared" si="413"/>
        <v>0</v>
      </c>
      <c r="HW571" s="93">
        <f t="shared" si="414"/>
        <v>64626.080000000002</v>
      </c>
      <c r="HX571" s="93">
        <f t="shared" si="415"/>
        <v>68294.149999999994</v>
      </c>
      <c r="HY571" s="93">
        <f t="shared" si="416"/>
        <v>72732.710000000006</v>
      </c>
      <c r="HZ571" s="93">
        <f t="shared" si="417"/>
        <v>33231.699999999997</v>
      </c>
      <c r="IA571" s="93">
        <f t="shared" si="418"/>
        <v>29922.86</v>
      </c>
      <c r="IB571" s="93">
        <f t="shared" si="419"/>
        <v>28591.26</v>
      </c>
      <c r="IC571" s="93">
        <f t="shared" si="420"/>
        <v>0</v>
      </c>
      <c r="ID571" s="93">
        <f t="shared" si="163"/>
        <v>0</v>
      </c>
      <c r="IE571" s="93">
        <f t="shared" si="163"/>
        <v>0</v>
      </c>
      <c r="IF571" s="93">
        <f t="shared" si="421"/>
        <v>0</v>
      </c>
      <c r="IG571" s="93">
        <f t="shared" si="164"/>
        <v>0</v>
      </c>
      <c r="IH571" s="93">
        <f t="shared" si="164"/>
        <v>0</v>
      </c>
      <c r="II571" s="95"/>
      <c r="IJ571" s="95"/>
      <c r="IK571" s="95"/>
      <c r="IL571" s="93">
        <f t="shared" si="422"/>
        <v>0</v>
      </c>
      <c r="IM571" s="93">
        <f t="shared" si="423"/>
        <v>0</v>
      </c>
      <c r="IN571" s="93">
        <f t="shared" si="424"/>
        <v>0</v>
      </c>
      <c r="IO571" s="93">
        <f t="shared" si="425"/>
        <v>0</v>
      </c>
      <c r="IP571" s="93">
        <f t="shared" si="426"/>
        <v>0</v>
      </c>
      <c r="IQ571" s="93">
        <f t="shared" si="427"/>
        <v>0</v>
      </c>
      <c r="IR571" s="93">
        <f t="shared" si="428"/>
        <v>64463.53</v>
      </c>
      <c r="IS571" s="93">
        <f t="shared" si="429"/>
        <v>67795.839999999997</v>
      </c>
      <c r="IT571" s="93">
        <f t="shared" si="430"/>
        <v>71845.87</v>
      </c>
      <c r="IU571" s="93">
        <f t="shared" si="431"/>
        <v>30399.77</v>
      </c>
      <c r="IV571" s="93">
        <f t="shared" si="432"/>
        <v>27461.31</v>
      </c>
      <c r="IW571" s="93">
        <f t="shared" si="433"/>
        <v>26198.71</v>
      </c>
      <c r="IX571" s="93">
        <f t="shared" si="434"/>
        <v>0</v>
      </c>
      <c r="IY571" s="93">
        <f t="shared" si="165"/>
        <v>0</v>
      </c>
      <c r="IZ571" s="93">
        <f t="shared" si="165"/>
        <v>0</v>
      </c>
      <c r="JA571" s="93">
        <f t="shared" si="435"/>
        <v>0</v>
      </c>
      <c r="JB571" s="93">
        <f t="shared" si="166"/>
        <v>0</v>
      </c>
      <c r="JC571" s="93">
        <f t="shared" si="166"/>
        <v>0</v>
      </c>
      <c r="JD571" s="95"/>
      <c r="JE571" s="95"/>
      <c r="JF571" s="95"/>
      <c r="JG571" s="93">
        <f t="shared" si="436"/>
        <v>0</v>
      </c>
      <c r="JH571" s="93">
        <f t="shared" si="437"/>
        <v>0</v>
      </c>
      <c r="JI571" s="93">
        <f t="shared" si="438"/>
        <v>0</v>
      </c>
      <c r="JJ571" s="93">
        <f t="shared" si="439"/>
        <v>0</v>
      </c>
      <c r="JK571" s="93">
        <f t="shared" si="440"/>
        <v>0</v>
      </c>
      <c r="JL571" s="93">
        <f t="shared" si="441"/>
        <v>0</v>
      </c>
      <c r="JM571" s="93">
        <f t="shared" si="442"/>
        <v>64400.68</v>
      </c>
      <c r="JN571" s="93">
        <f t="shared" si="443"/>
        <v>67602.789999999994</v>
      </c>
      <c r="JO571" s="93">
        <f t="shared" si="444"/>
        <v>71516.39</v>
      </c>
      <c r="JP571" s="93">
        <f t="shared" si="445"/>
        <v>43518.87</v>
      </c>
      <c r="JQ571" s="93">
        <f t="shared" si="446"/>
        <v>39370.78</v>
      </c>
      <c r="JR571" s="93">
        <f t="shared" si="447"/>
        <v>38710.78</v>
      </c>
      <c r="JS571" s="93">
        <f t="shared" si="448"/>
        <v>0</v>
      </c>
      <c r="JT571" s="93">
        <f t="shared" si="167"/>
        <v>0</v>
      </c>
      <c r="JU571" s="93">
        <f t="shared" si="167"/>
        <v>0</v>
      </c>
      <c r="JV571" s="93">
        <f t="shared" si="449"/>
        <v>0</v>
      </c>
      <c r="JW571" s="93">
        <f t="shared" si="168"/>
        <v>0</v>
      </c>
      <c r="JX571" s="93">
        <f t="shared" si="168"/>
        <v>0</v>
      </c>
      <c r="JY571" s="95"/>
      <c r="JZ571" s="95"/>
      <c r="KA571" s="95"/>
      <c r="KB571" s="93">
        <f t="shared" si="450"/>
        <v>0</v>
      </c>
      <c r="KC571" s="93">
        <f t="shared" si="451"/>
        <v>0</v>
      </c>
      <c r="KD571" s="93">
        <f t="shared" si="452"/>
        <v>0</v>
      </c>
      <c r="KE571" s="93">
        <f t="shared" si="453"/>
        <v>0</v>
      </c>
      <c r="KF571" s="93">
        <f t="shared" si="454"/>
        <v>0</v>
      </c>
      <c r="KG571" s="93">
        <f t="shared" si="455"/>
        <v>0</v>
      </c>
      <c r="KH571" s="93">
        <f t="shared" si="456"/>
        <v>64644.51</v>
      </c>
      <c r="KI571" s="93">
        <f t="shared" si="457"/>
        <v>68353.97</v>
      </c>
      <c r="KJ571" s="93">
        <f t="shared" si="458"/>
        <v>72836.02</v>
      </c>
      <c r="KK571" s="93">
        <f t="shared" si="459"/>
        <v>29197.16</v>
      </c>
      <c r="KL571" s="93">
        <f t="shared" si="460"/>
        <v>26585.91</v>
      </c>
      <c r="KM571" s="93">
        <f t="shared" si="461"/>
        <v>25439.06</v>
      </c>
      <c r="KN571" s="93">
        <f t="shared" si="462"/>
        <v>0</v>
      </c>
      <c r="KO571" s="93">
        <f t="shared" si="169"/>
        <v>0</v>
      </c>
      <c r="KP571" s="93">
        <f t="shared" si="169"/>
        <v>0</v>
      </c>
      <c r="KQ571" s="93">
        <f t="shared" si="463"/>
        <v>0</v>
      </c>
      <c r="KR571" s="93">
        <f t="shared" si="170"/>
        <v>0</v>
      </c>
      <c r="KS571" s="93">
        <f t="shared" si="170"/>
        <v>0</v>
      </c>
      <c r="KT571" s="95"/>
      <c r="KU571" s="95"/>
      <c r="KV571" s="95"/>
      <c r="KW571" s="93">
        <f t="shared" si="464"/>
        <v>0</v>
      </c>
      <c r="KX571" s="93">
        <f t="shared" si="465"/>
        <v>0</v>
      </c>
      <c r="KY571" s="93">
        <f t="shared" si="466"/>
        <v>0</v>
      </c>
      <c r="KZ571" s="93">
        <f t="shared" si="467"/>
        <v>0</v>
      </c>
      <c r="LA571" s="93">
        <f t="shared" si="468"/>
        <v>0</v>
      </c>
      <c r="LB571" s="93">
        <f t="shared" si="469"/>
        <v>0</v>
      </c>
      <c r="LC571" s="93">
        <f t="shared" si="470"/>
        <v>64493.96</v>
      </c>
      <c r="LD571" s="93">
        <f t="shared" si="471"/>
        <v>67889.56</v>
      </c>
      <c r="LE571" s="93">
        <f t="shared" si="472"/>
        <v>72012.89</v>
      </c>
      <c r="LF571" s="93">
        <f t="shared" si="473"/>
        <v>26271.39</v>
      </c>
      <c r="LG571" s="93">
        <f t="shared" si="474"/>
        <v>24108.639999999999</v>
      </c>
      <c r="LH571" s="93">
        <f t="shared" si="475"/>
        <v>23371.86</v>
      </c>
      <c r="LI571" s="93">
        <f t="shared" si="476"/>
        <v>0</v>
      </c>
      <c r="LJ571" s="93">
        <f t="shared" si="171"/>
        <v>0</v>
      </c>
      <c r="LK571" s="93">
        <f t="shared" si="171"/>
        <v>0</v>
      </c>
      <c r="LL571" s="93">
        <f t="shared" si="477"/>
        <v>0</v>
      </c>
      <c r="LM571" s="93">
        <f t="shared" si="172"/>
        <v>0</v>
      </c>
      <c r="LN571" s="93">
        <f t="shared" si="172"/>
        <v>0</v>
      </c>
      <c r="LO571" s="95"/>
      <c r="LP571" s="95"/>
      <c r="LQ571" s="95"/>
      <c r="LR571" s="93">
        <f t="shared" si="478"/>
        <v>0</v>
      </c>
      <c r="LS571" s="93">
        <f t="shared" si="479"/>
        <v>0</v>
      </c>
      <c r="LT571" s="93">
        <f t="shared" si="480"/>
        <v>0</v>
      </c>
      <c r="LU571" s="93">
        <f t="shared" si="481"/>
        <v>0</v>
      </c>
      <c r="LV571" s="93">
        <f t="shared" si="482"/>
        <v>0</v>
      </c>
      <c r="LW571" s="93">
        <f t="shared" si="483"/>
        <v>0</v>
      </c>
      <c r="LX571" s="93">
        <f t="shared" si="484"/>
        <v>64495.15</v>
      </c>
      <c r="LY571" s="93">
        <f t="shared" si="485"/>
        <v>67893.440000000002</v>
      </c>
      <c r="LZ571" s="93">
        <f t="shared" si="486"/>
        <v>72019.64</v>
      </c>
      <c r="MA571" s="93">
        <f t="shared" si="487"/>
        <v>37653.51</v>
      </c>
      <c r="MB571" s="93">
        <f t="shared" si="488"/>
        <v>34124.79</v>
      </c>
      <c r="MC571" s="93">
        <f t="shared" si="489"/>
        <v>33201.040000000001</v>
      </c>
      <c r="MD571" s="93">
        <f t="shared" si="490"/>
        <v>0</v>
      </c>
      <c r="ME571" s="93">
        <f t="shared" si="173"/>
        <v>0</v>
      </c>
      <c r="MF571" s="93">
        <f t="shared" si="173"/>
        <v>0</v>
      </c>
      <c r="MG571" s="93">
        <f t="shared" si="491"/>
        <v>0</v>
      </c>
      <c r="MH571" s="93">
        <f t="shared" si="174"/>
        <v>0</v>
      </c>
      <c r="MI571" s="93">
        <f t="shared" si="174"/>
        <v>0</v>
      </c>
      <c r="MJ571" s="95"/>
      <c r="MK571" s="95"/>
      <c r="ML571" s="95"/>
      <c r="MM571" s="93">
        <f t="shared" si="492"/>
        <v>0</v>
      </c>
      <c r="MN571" s="93">
        <f t="shared" si="493"/>
        <v>0</v>
      </c>
      <c r="MO571" s="93">
        <f t="shared" si="494"/>
        <v>0</v>
      </c>
      <c r="MP571" s="93">
        <f t="shared" si="495"/>
        <v>0</v>
      </c>
      <c r="MQ571" s="93">
        <f t="shared" si="496"/>
        <v>0</v>
      </c>
      <c r="MR571" s="93">
        <f t="shared" si="497"/>
        <v>0</v>
      </c>
      <c r="MS571" s="93">
        <f t="shared" si="498"/>
        <v>64595.66</v>
      </c>
      <c r="MT571" s="93">
        <f t="shared" si="499"/>
        <v>68201.86</v>
      </c>
      <c r="MU571" s="93">
        <f t="shared" si="500"/>
        <v>72566.679999999993</v>
      </c>
      <c r="MV571" s="93">
        <f t="shared" si="501"/>
        <v>43521.69</v>
      </c>
      <c r="MW571" s="93">
        <f t="shared" si="502"/>
        <v>38509.78</v>
      </c>
      <c r="MX571" s="93">
        <f t="shared" si="503"/>
        <v>36724.9</v>
      </c>
      <c r="MY571" s="93">
        <f t="shared" si="504"/>
        <v>0</v>
      </c>
      <c r="MZ571" s="93">
        <f t="shared" si="175"/>
        <v>0</v>
      </c>
      <c r="NA571" s="93">
        <f t="shared" si="175"/>
        <v>0</v>
      </c>
      <c r="NB571" s="93">
        <f t="shared" si="505"/>
        <v>0</v>
      </c>
      <c r="NC571" s="93">
        <f t="shared" si="176"/>
        <v>0</v>
      </c>
      <c r="ND571" s="93">
        <f t="shared" si="176"/>
        <v>0</v>
      </c>
      <c r="NE571" s="95"/>
      <c r="NF571" s="95"/>
      <c r="NG571" s="95"/>
      <c r="NH571" s="93">
        <f t="shared" si="506"/>
        <v>0</v>
      </c>
      <c r="NI571" s="93">
        <f t="shared" si="507"/>
        <v>0</v>
      </c>
      <c r="NJ571" s="93">
        <f t="shared" si="508"/>
        <v>0</v>
      </c>
      <c r="NK571" s="93">
        <f t="shared" si="509"/>
        <v>0</v>
      </c>
      <c r="NL571" s="93">
        <f t="shared" si="510"/>
        <v>0</v>
      </c>
      <c r="NM571" s="93">
        <f t="shared" si="511"/>
        <v>0</v>
      </c>
      <c r="NN571" s="93">
        <f t="shared" si="512"/>
        <v>64354.58</v>
      </c>
      <c r="NO571" s="93">
        <f t="shared" si="513"/>
        <v>67461.78</v>
      </c>
      <c r="NP571" s="93">
        <f t="shared" si="514"/>
        <v>71253.86</v>
      </c>
      <c r="NQ571" s="93">
        <f t="shared" si="515"/>
        <v>27008.12</v>
      </c>
      <c r="NR571" s="93">
        <f t="shared" si="516"/>
        <v>24363.26</v>
      </c>
      <c r="NS571" s="93">
        <f t="shared" si="517"/>
        <v>23411.11</v>
      </c>
      <c r="NT571" s="93">
        <f t="shared" si="518"/>
        <v>0</v>
      </c>
      <c r="NU571" s="93">
        <f t="shared" si="177"/>
        <v>0</v>
      </c>
      <c r="NV571" s="93">
        <f t="shared" si="177"/>
        <v>0</v>
      </c>
      <c r="NW571" s="93">
        <f t="shared" si="519"/>
        <v>0</v>
      </c>
      <c r="NX571" s="93">
        <f t="shared" si="178"/>
        <v>0</v>
      </c>
      <c r="NY571" s="93">
        <f t="shared" si="178"/>
        <v>0</v>
      </c>
      <c r="NZ571" s="95"/>
      <c r="OA571" s="95"/>
      <c r="OB571" s="95"/>
      <c r="OC571" s="93">
        <f t="shared" si="520"/>
        <v>0</v>
      </c>
      <c r="OD571" s="93">
        <f t="shared" si="521"/>
        <v>0</v>
      </c>
      <c r="OE571" s="93">
        <f t="shared" si="522"/>
        <v>0</v>
      </c>
      <c r="OF571" s="93">
        <f t="shared" si="523"/>
        <v>0</v>
      </c>
      <c r="OG571" s="93">
        <f t="shared" si="524"/>
        <v>0</v>
      </c>
      <c r="OH571" s="93">
        <f t="shared" si="525"/>
        <v>0</v>
      </c>
      <c r="OI571" s="93">
        <f t="shared" si="526"/>
        <v>64634.68</v>
      </c>
      <c r="OJ571" s="93">
        <f t="shared" si="527"/>
        <v>68321.149999999994</v>
      </c>
      <c r="OK571" s="93">
        <f t="shared" si="528"/>
        <v>72777.710000000006</v>
      </c>
      <c r="OL571" s="93">
        <f t="shared" si="529"/>
        <v>39701.21</v>
      </c>
      <c r="OM571" s="93">
        <f t="shared" si="530"/>
        <v>35553.49</v>
      </c>
      <c r="ON571" s="93">
        <f t="shared" si="531"/>
        <v>34462.639999999999</v>
      </c>
      <c r="OO571" s="93">
        <f t="shared" si="532"/>
        <v>0</v>
      </c>
      <c r="OP571" s="93">
        <f t="shared" si="179"/>
        <v>0</v>
      </c>
      <c r="OQ571" s="93">
        <f t="shared" si="179"/>
        <v>0</v>
      </c>
      <c r="OR571" s="93">
        <f t="shared" si="533"/>
        <v>0</v>
      </c>
      <c r="OS571" s="93">
        <f t="shared" si="180"/>
        <v>0</v>
      </c>
      <c r="OT571" s="93">
        <f t="shared" si="180"/>
        <v>0</v>
      </c>
      <c r="OU571" s="95"/>
      <c r="OV571" s="95"/>
      <c r="OW571" s="95"/>
      <c r="OX571" s="93">
        <f t="shared" si="534"/>
        <v>0</v>
      </c>
      <c r="OY571" s="93">
        <f t="shared" si="535"/>
        <v>0</v>
      </c>
      <c r="OZ571" s="93">
        <f t="shared" si="536"/>
        <v>0</v>
      </c>
      <c r="PA571" s="93">
        <f t="shared" si="537"/>
        <v>0</v>
      </c>
      <c r="PB571" s="93">
        <f t="shared" si="538"/>
        <v>0</v>
      </c>
      <c r="PC571" s="93">
        <f t="shared" si="539"/>
        <v>0</v>
      </c>
      <c r="PD571" s="93">
        <f t="shared" si="540"/>
        <v>64499.55</v>
      </c>
      <c r="PE571" s="93">
        <f t="shared" si="541"/>
        <v>67905.850000000006</v>
      </c>
      <c r="PF571" s="93">
        <f t="shared" si="542"/>
        <v>72052.83</v>
      </c>
      <c r="PG571" s="93">
        <f t="shared" si="543"/>
        <v>31264.44</v>
      </c>
      <c r="PH571" s="93">
        <f t="shared" si="544"/>
        <v>28396.86</v>
      </c>
      <c r="PI571" s="93">
        <f t="shared" si="545"/>
        <v>27603.38</v>
      </c>
      <c r="PJ571" s="93">
        <f t="shared" si="546"/>
        <v>0</v>
      </c>
      <c r="PK571" s="93">
        <f t="shared" si="181"/>
        <v>0</v>
      </c>
      <c r="PL571" s="93">
        <f t="shared" si="181"/>
        <v>0</v>
      </c>
      <c r="PM571" s="93">
        <f t="shared" si="547"/>
        <v>0</v>
      </c>
      <c r="PN571" s="93">
        <f t="shared" si="182"/>
        <v>0</v>
      </c>
      <c r="PO571" s="93">
        <f t="shared" si="182"/>
        <v>0</v>
      </c>
      <c r="PP571" s="95"/>
      <c r="PQ571" s="95"/>
      <c r="PR571" s="95"/>
      <c r="PS571" s="93">
        <f t="shared" si="548"/>
        <v>0</v>
      </c>
      <c r="PT571" s="93">
        <f t="shared" si="549"/>
        <v>0</v>
      </c>
      <c r="PU571" s="93">
        <f t="shared" si="550"/>
        <v>0</v>
      </c>
      <c r="PV571" s="93">
        <f t="shared" si="551"/>
        <v>0</v>
      </c>
      <c r="PW571" s="93">
        <f t="shared" si="552"/>
        <v>0</v>
      </c>
      <c r="PX571" s="93">
        <f t="shared" si="553"/>
        <v>0</v>
      </c>
      <c r="PY571" s="93">
        <f t="shared" si="554"/>
        <v>64652.09</v>
      </c>
      <c r="PZ571" s="93">
        <f t="shared" si="555"/>
        <v>68375.59</v>
      </c>
      <c r="QA571" s="93">
        <f t="shared" si="556"/>
        <v>72874.23</v>
      </c>
      <c r="QB571" s="93">
        <f t="shared" si="557"/>
        <v>35915.54</v>
      </c>
      <c r="QC571" s="93">
        <f t="shared" si="558"/>
        <v>32349.77</v>
      </c>
      <c r="QD571" s="93">
        <f t="shared" si="559"/>
        <v>31313.32</v>
      </c>
      <c r="QE571" s="93">
        <f t="shared" si="560"/>
        <v>0</v>
      </c>
      <c r="QF571" s="93">
        <f t="shared" si="183"/>
        <v>0</v>
      </c>
      <c r="QG571" s="93">
        <f t="shared" si="183"/>
        <v>0</v>
      </c>
      <c r="QH571" s="93">
        <f t="shared" si="561"/>
        <v>0</v>
      </c>
      <c r="QI571" s="93">
        <f t="shared" si="184"/>
        <v>0</v>
      </c>
      <c r="QJ571" s="93">
        <f t="shared" si="184"/>
        <v>0</v>
      </c>
      <c r="QK571" s="95"/>
      <c r="QL571" s="95"/>
      <c r="QM571" s="95"/>
      <c r="QN571" s="93">
        <f t="shared" si="562"/>
        <v>0</v>
      </c>
      <c r="QO571" s="93">
        <f t="shared" si="563"/>
        <v>0</v>
      </c>
      <c r="QP571" s="93">
        <f t="shared" si="564"/>
        <v>0</v>
      </c>
      <c r="QQ571" s="93">
        <f t="shared" si="565"/>
        <v>0</v>
      </c>
      <c r="QR571" s="93">
        <f t="shared" si="566"/>
        <v>0</v>
      </c>
      <c r="QS571" s="93">
        <f t="shared" si="567"/>
        <v>0</v>
      </c>
      <c r="QT571" s="93">
        <f t="shared" si="568"/>
        <v>64450.82</v>
      </c>
      <c r="QU571" s="93">
        <f t="shared" si="569"/>
        <v>67756.52</v>
      </c>
      <c r="QV571" s="93">
        <f t="shared" si="570"/>
        <v>71776.28</v>
      </c>
      <c r="QW571" s="93">
        <f t="shared" si="571"/>
        <v>33378.06</v>
      </c>
      <c r="QX571" s="93">
        <f t="shared" si="572"/>
        <v>30098.17</v>
      </c>
      <c r="QY571" s="93">
        <f t="shared" si="573"/>
        <v>28683.65</v>
      </c>
      <c r="QZ571" s="93">
        <f t="shared" si="574"/>
        <v>0</v>
      </c>
      <c r="RA571" s="93">
        <f t="shared" si="185"/>
        <v>0</v>
      </c>
      <c r="RB571" s="93">
        <f t="shared" si="185"/>
        <v>0</v>
      </c>
      <c r="RC571" s="93">
        <f t="shared" si="575"/>
        <v>0</v>
      </c>
      <c r="RD571" s="93">
        <f t="shared" si="186"/>
        <v>0</v>
      </c>
      <c r="RE571" s="93">
        <f t="shared" si="186"/>
        <v>0</v>
      </c>
      <c r="RF571" s="95"/>
      <c r="RG571" s="95"/>
      <c r="RH571" s="95"/>
      <c r="RI571" s="93">
        <f t="shared" si="576"/>
        <v>0</v>
      </c>
      <c r="RJ571" s="93">
        <f t="shared" si="577"/>
        <v>0</v>
      </c>
      <c r="RK571" s="93">
        <f t="shared" si="578"/>
        <v>0</v>
      </c>
      <c r="RL571" s="93">
        <f t="shared" si="579"/>
        <v>0</v>
      </c>
      <c r="RM571" s="93">
        <f t="shared" si="580"/>
        <v>0</v>
      </c>
      <c r="RN571" s="93">
        <f t="shared" si="581"/>
        <v>0</v>
      </c>
      <c r="RO571" s="93">
        <f t="shared" si="582"/>
        <v>64544.24</v>
      </c>
      <c r="RP571" s="93">
        <f t="shared" si="583"/>
        <v>68044.03</v>
      </c>
      <c r="RQ571" s="93">
        <f t="shared" si="584"/>
        <v>72286.2</v>
      </c>
      <c r="RR571" s="93">
        <f t="shared" si="585"/>
        <v>24652.19</v>
      </c>
      <c r="RS571" s="93">
        <f t="shared" si="586"/>
        <v>22342.880000000001</v>
      </c>
      <c r="RT571" s="93">
        <f t="shared" si="587"/>
        <v>21256.01</v>
      </c>
      <c r="RU571" s="93">
        <f t="shared" si="588"/>
        <v>0</v>
      </c>
      <c r="RV571" s="93">
        <f t="shared" si="187"/>
        <v>0</v>
      </c>
      <c r="RW571" s="93">
        <f t="shared" si="187"/>
        <v>0</v>
      </c>
      <c r="RX571" s="93">
        <f t="shared" si="589"/>
        <v>0</v>
      </c>
      <c r="RY571" s="93">
        <f t="shared" si="188"/>
        <v>0</v>
      </c>
      <c r="RZ571" s="93">
        <f t="shared" si="188"/>
        <v>0</v>
      </c>
      <c r="SA571" s="95"/>
      <c r="SB571" s="95"/>
      <c r="SC571" s="95"/>
      <c r="SD571" s="93">
        <f t="shared" si="590"/>
        <v>0</v>
      </c>
      <c r="SE571" s="93">
        <f t="shared" si="591"/>
        <v>0</v>
      </c>
      <c r="SF571" s="93">
        <f t="shared" si="592"/>
        <v>0</v>
      </c>
      <c r="SG571" s="93">
        <f t="shared" si="593"/>
        <v>0</v>
      </c>
      <c r="SH571" s="93">
        <f t="shared" si="594"/>
        <v>0</v>
      </c>
      <c r="SI571" s="93">
        <f t="shared" si="595"/>
        <v>0</v>
      </c>
      <c r="SJ571" s="93">
        <f t="shared" si="596"/>
        <v>64211.45</v>
      </c>
      <c r="SK571" s="93">
        <f t="shared" si="597"/>
        <v>67019.89</v>
      </c>
      <c r="SL571" s="93">
        <f t="shared" si="598"/>
        <v>70478.539999999994</v>
      </c>
      <c r="SM571" s="93">
        <f t="shared" si="599"/>
        <v>30831.82</v>
      </c>
      <c r="SN571" s="93">
        <f t="shared" si="600"/>
        <v>27646.67</v>
      </c>
      <c r="SO571" s="93">
        <f t="shared" si="601"/>
        <v>26528.92</v>
      </c>
      <c r="SP571" s="93">
        <f t="shared" si="602"/>
        <v>0</v>
      </c>
      <c r="SQ571" s="93">
        <f t="shared" si="189"/>
        <v>0</v>
      </c>
      <c r="SR571" s="93">
        <f t="shared" si="189"/>
        <v>0</v>
      </c>
      <c r="SS571" s="93">
        <f t="shared" si="603"/>
        <v>0</v>
      </c>
      <c r="ST571" s="93">
        <f t="shared" si="190"/>
        <v>0</v>
      </c>
      <c r="SU571" s="93">
        <f t="shared" si="190"/>
        <v>0</v>
      </c>
      <c r="SV571" s="95"/>
      <c r="SW571" s="95"/>
      <c r="SX571" s="95"/>
      <c r="SY571" s="93">
        <f t="shared" si="605"/>
        <v>0</v>
      </c>
      <c r="SZ571" s="93">
        <f t="shared" si="606"/>
        <v>0</v>
      </c>
      <c r="TA571" s="93">
        <f t="shared" si="607"/>
        <v>0</v>
      </c>
      <c r="TB571" s="93">
        <f t="shared" si="608"/>
        <v>0</v>
      </c>
      <c r="TC571" s="93">
        <f t="shared" si="609"/>
        <v>0</v>
      </c>
      <c r="TD571" s="93">
        <f t="shared" si="610"/>
        <v>0</v>
      </c>
      <c r="TE571" s="93">
        <f t="shared" si="611"/>
        <v>64649.31</v>
      </c>
      <c r="TF571" s="93">
        <f t="shared" si="612"/>
        <v>68366.34</v>
      </c>
      <c r="TG571" s="93">
        <f t="shared" si="613"/>
        <v>72858.429999999993</v>
      </c>
      <c r="TH571" s="93">
        <f t="shared" si="614"/>
        <v>32372.880000000001</v>
      </c>
      <c r="TI571" s="93">
        <f t="shared" si="615"/>
        <v>29236.75</v>
      </c>
      <c r="TJ571" s="93">
        <f t="shared" si="616"/>
        <v>28319.56</v>
      </c>
      <c r="TK571" s="93">
        <f t="shared" si="617"/>
        <v>0</v>
      </c>
      <c r="TL571" s="93">
        <f t="shared" si="191"/>
        <v>0</v>
      </c>
      <c r="TM571" s="93">
        <f t="shared" si="191"/>
        <v>0</v>
      </c>
      <c r="TN571" s="93">
        <f t="shared" si="618"/>
        <v>0</v>
      </c>
      <c r="TO571" s="93">
        <f t="shared" si="192"/>
        <v>0</v>
      </c>
      <c r="TP571" s="93">
        <f t="shared" si="192"/>
        <v>0</v>
      </c>
      <c r="TQ571" s="95"/>
      <c r="TR571" s="95"/>
      <c r="TS571" s="95"/>
      <c r="TT571" s="93">
        <f t="shared" si="619"/>
        <v>0</v>
      </c>
      <c r="TU571" s="93">
        <f t="shared" si="620"/>
        <v>0</v>
      </c>
      <c r="TV571" s="93">
        <f t="shared" si="621"/>
        <v>0</v>
      </c>
      <c r="TW571" s="93">
        <f t="shared" si="622"/>
        <v>0</v>
      </c>
      <c r="TX571" s="93">
        <f t="shared" si="623"/>
        <v>0</v>
      </c>
      <c r="TY571" s="93">
        <f t="shared" si="624"/>
        <v>0</v>
      </c>
      <c r="TZ571" s="93">
        <f t="shared" si="625"/>
        <v>64544.57</v>
      </c>
      <c r="UA571" s="93">
        <f t="shared" si="626"/>
        <v>68044.850000000006</v>
      </c>
      <c r="UB571" s="93">
        <f t="shared" si="627"/>
        <v>72288.539999999994</v>
      </c>
      <c r="UC571" s="93">
        <f t="shared" si="628"/>
        <v>34240.699999999997</v>
      </c>
      <c r="UD571" s="93">
        <f t="shared" si="629"/>
        <v>30775.66</v>
      </c>
      <c r="UE571" s="93">
        <f t="shared" si="630"/>
        <v>29505.97</v>
      </c>
      <c r="UF571" s="93">
        <f t="shared" si="631"/>
        <v>0</v>
      </c>
      <c r="UG571" s="93">
        <f t="shared" si="193"/>
        <v>0</v>
      </c>
      <c r="UH571" s="93">
        <f t="shared" si="193"/>
        <v>0</v>
      </c>
      <c r="UI571" s="93">
        <f t="shared" si="632"/>
        <v>0</v>
      </c>
      <c r="UJ571" s="93">
        <f t="shared" si="194"/>
        <v>0</v>
      </c>
      <c r="UK571" s="93">
        <f t="shared" si="194"/>
        <v>0</v>
      </c>
      <c r="UL571" s="95"/>
      <c r="UM571" s="95"/>
      <c r="UN571" s="95"/>
      <c r="UO571" s="93">
        <f t="shared" si="633"/>
        <v>0</v>
      </c>
      <c r="UP571" s="93">
        <f t="shared" si="634"/>
        <v>0</v>
      </c>
      <c r="UQ571" s="93">
        <f t="shared" si="635"/>
        <v>0</v>
      </c>
      <c r="UR571" s="93">
        <f t="shared" si="636"/>
        <v>0</v>
      </c>
      <c r="US571" s="93">
        <f t="shared" si="637"/>
        <v>0</v>
      </c>
      <c r="UT571" s="93">
        <f t="shared" si="638"/>
        <v>0</v>
      </c>
      <c r="UU571" s="93">
        <f t="shared" si="639"/>
        <v>64627.519999999997</v>
      </c>
      <c r="UV571" s="93">
        <f t="shared" si="640"/>
        <v>68298.94</v>
      </c>
      <c r="UW571" s="93">
        <f t="shared" si="641"/>
        <v>72741.52</v>
      </c>
      <c r="UX571" s="93">
        <f t="shared" si="642"/>
        <v>34208.6</v>
      </c>
      <c r="UY571" s="93">
        <f t="shared" si="643"/>
        <v>31071.14</v>
      </c>
      <c r="UZ571" s="93">
        <f t="shared" si="644"/>
        <v>29509.83</v>
      </c>
      <c r="VA571" s="93">
        <f t="shared" si="645"/>
        <v>0</v>
      </c>
      <c r="VB571" s="93">
        <f t="shared" si="195"/>
        <v>0</v>
      </c>
      <c r="VC571" s="93">
        <f t="shared" si="195"/>
        <v>0</v>
      </c>
      <c r="VD571" s="93">
        <f t="shared" si="646"/>
        <v>0</v>
      </c>
      <c r="VE571" s="93">
        <f t="shared" si="196"/>
        <v>0</v>
      </c>
      <c r="VF571" s="93">
        <f t="shared" si="196"/>
        <v>0</v>
      </c>
      <c r="VG571" s="95"/>
      <c r="VH571" s="95"/>
      <c r="VI571" s="95"/>
      <c r="VJ571" s="93">
        <f t="shared" si="648"/>
        <v>0</v>
      </c>
      <c r="VK571" s="93">
        <f t="shared" si="649"/>
        <v>0</v>
      </c>
      <c r="VL571" s="93">
        <f t="shared" si="650"/>
        <v>0</v>
      </c>
      <c r="VM571" s="93">
        <f t="shared" si="651"/>
        <v>0</v>
      </c>
      <c r="VN571" s="93">
        <f t="shared" si="652"/>
        <v>0</v>
      </c>
      <c r="VO571" s="93">
        <f t="shared" si="653"/>
        <v>0</v>
      </c>
      <c r="VP571" s="93">
        <f t="shared" si="654"/>
        <v>0</v>
      </c>
      <c r="VQ571" s="93">
        <f t="shared" si="655"/>
        <v>0</v>
      </c>
      <c r="VR571" s="93">
        <f t="shared" si="656"/>
        <v>0</v>
      </c>
      <c r="VS571" s="93">
        <f t="shared" si="657"/>
        <v>0</v>
      </c>
      <c r="VT571" s="93">
        <f t="shared" si="658"/>
        <v>0</v>
      </c>
      <c r="VU571" s="93">
        <f t="shared" si="659"/>
        <v>0</v>
      </c>
      <c r="VV571" s="93">
        <f t="shared" si="660"/>
        <v>0</v>
      </c>
      <c r="VW571" s="93">
        <f t="shared" si="198"/>
        <v>0</v>
      </c>
      <c r="VX571" s="93">
        <f t="shared" si="198"/>
        <v>0</v>
      </c>
      <c r="VY571" s="93">
        <f t="shared" si="661"/>
        <v>0</v>
      </c>
      <c r="VZ571" s="93">
        <f t="shared" si="199"/>
        <v>0</v>
      </c>
      <c r="WA571" s="93">
        <f t="shared" si="199"/>
        <v>0</v>
      </c>
      <c r="WB571" s="95"/>
      <c r="WC571" s="95"/>
      <c r="WD571" s="95"/>
      <c r="WE571" s="93">
        <f t="shared" si="662"/>
        <v>0</v>
      </c>
      <c r="WF571" s="93">
        <f t="shared" si="663"/>
        <v>0</v>
      </c>
      <c r="WG571" s="93">
        <f t="shared" si="664"/>
        <v>0</v>
      </c>
      <c r="WH571" s="93">
        <f t="shared" si="665"/>
        <v>0</v>
      </c>
      <c r="WI571" s="93">
        <f t="shared" si="666"/>
        <v>0</v>
      </c>
      <c r="WJ571" s="93">
        <f t="shared" si="667"/>
        <v>0</v>
      </c>
      <c r="WK571" s="93">
        <f t="shared" si="668"/>
        <v>64418.75</v>
      </c>
      <c r="WL571" s="93">
        <f t="shared" si="669"/>
        <v>67659.17</v>
      </c>
      <c r="WM571" s="93">
        <f t="shared" si="670"/>
        <v>71603.509999999995</v>
      </c>
      <c r="WN571" s="93">
        <f t="shared" si="671"/>
        <v>27363.1</v>
      </c>
      <c r="WO571" s="93">
        <f t="shared" si="672"/>
        <v>24911.53</v>
      </c>
      <c r="WP571" s="93">
        <f t="shared" si="673"/>
        <v>24161.46</v>
      </c>
      <c r="WQ571" s="93">
        <f t="shared" si="674"/>
        <v>0</v>
      </c>
      <c r="WR571" s="93">
        <f t="shared" si="200"/>
        <v>0</v>
      </c>
      <c r="WS571" s="93">
        <f t="shared" si="200"/>
        <v>0</v>
      </c>
      <c r="WT571" s="93">
        <f t="shared" si="675"/>
        <v>0</v>
      </c>
      <c r="WU571" s="93">
        <f t="shared" si="201"/>
        <v>0</v>
      </c>
      <c r="WV571" s="93">
        <f t="shared" si="201"/>
        <v>0</v>
      </c>
      <c r="WW571" s="95"/>
      <c r="WX571" s="95"/>
      <c r="WY571" s="95"/>
      <c r="WZ571" s="93">
        <f t="shared" si="676"/>
        <v>0</v>
      </c>
      <c r="XA571" s="93">
        <f t="shared" si="677"/>
        <v>0</v>
      </c>
      <c r="XB571" s="93">
        <f t="shared" si="678"/>
        <v>0</v>
      </c>
      <c r="XC571" s="93">
        <f t="shared" si="679"/>
        <v>0</v>
      </c>
      <c r="XD571" s="93">
        <f t="shared" si="680"/>
        <v>0</v>
      </c>
      <c r="XE571" s="93">
        <f t="shared" si="681"/>
        <v>0</v>
      </c>
      <c r="XF571" s="93">
        <f t="shared" si="682"/>
        <v>64443.16</v>
      </c>
      <c r="XG571" s="93">
        <f t="shared" si="683"/>
        <v>67733.100000000006</v>
      </c>
      <c r="XH571" s="93">
        <f t="shared" si="684"/>
        <v>71736.41</v>
      </c>
      <c r="XI571" s="93">
        <f t="shared" si="685"/>
        <v>26714.32</v>
      </c>
      <c r="XJ571" s="93">
        <f t="shared" si="686"/>
        <v>24273.3</v>
      </c>
      <c r="XK571" s="93">
        <f t="shared" si="687"/>
        <v>23323.47</v>
      </c>
      <c r="XL571" s="93">
        <f t="shared" si="688"/>
        <v>0</v>
      </c>
      <c r="XM571" s="93">
        <f t="shared" si="202"/>
        <v>0</v>
      </c>
      <c r="XN571" s="93">
        <f t="shared" si="202"/>
        <v>0</v>
      </c>
      <c r="XO571" s="93">
        <f t="shared" si="689"/>
        <v>0</v>
      </c>
      <c r="XP571" s="93">
        <f t="shared" si="203"/>
        <v>0</v>
      </c>
      <c r="XQ571" s="93">
        <f t="shared" si="203"/>
        <v>0</v>
      </c>
      <c r="XR571" s="95"/>
      <c r="XS571" s="95"/>
      <c r="XT571" s="95"/>
      <c r="XU571" s="93">
        <f t="shared" si="690"/>
        <v>0</v>
      </c>
      <c r="XV571" s="93">
        <f t="shared" si="691"/>
        <v>0</v>
      </c>
      <c r="XW571" s="93">
        <f t="shared" si="692"/>
        <v>0</v>
      </c>
      <c r="XX571" s="93">
        <f t="shared" si="693"/>
        <v>0</v>
      </c>
      <c r="XY571" s="93">
        <f t="shared" si="694"/>
        <v>0</v>
      </c>
      <c r="XZ571" s="93">
        <f t="shared" si="695"/>
        <v>0</v>
      </c>
      <c r="YA571" s="93">
        <f t="shared" si="696"/>
        <v>64347.83</v>
      </c>
      <c r="YB571" s="93">
        <f t="shared" si="697"/>
        <v>67438.77</v>
      </c>
      <c r="YC571" s="93">
        <f t="shared" si="698"/>
        <v>71215.100000000006</v>
      </c>
      <c r="YD571" s="93">
        <f t="shared" si="699"/>
        <v>24103.29</v>
      </c>
      <c r="YE571" s="93">
        <f t="shared" si="700"/>
        <v>22093.87</v>
      </c>
      <c r="YF571" s="93">
        <f t="shared" si="701"/>
        <v>21217.64</v>
      </c>
      <c r="YG571" s="93">
        <f t="shared" si="702"/>
        <v>0</v>
      </c>
      <c r="YH571" s="93">
        <f t="shared" si="204"/>
        <v>0</v>
      </c>
      <c r="YI571" s="93">
        <f t="shared" si="204"/>
        <v>0</v>
      </c>
      <c r="YJ571" s="93">
        <f t="shared" si="703"/>
        <v>0</v>
      </c>
      <c r="YK571" s="93">
        <f t="shared" si="205"/>
        <v>0</v>
      </c>
      <c r="YL571" s="93">
        <f t="shared" si="205"/>
        <v>0</v>
      </c>
      <c r="YM571" s="95"/>
      <c r="YN571" s="95"/>
      <c r="YO571" s="95"/>
      <c r="YP571" s="93">
        <f t="shared" si="704"/>
        <v>0</v>
      </c>
      <c r="YQ571" s="93">
        <f t="shared" si="705"/>
        <v>0</v>
      </c>
      <c r="YR571" s="93">
        <f t="shared" si="706"/>
        <v>0</v>
      </c>
      <c r="YS571" s="93">
        <f t="shared" si="707"/>
        <v>0</v>
      </c>
      <c r="YT571" s="93">
        <f t="shared" si="708"/>
        <v>0</v>
      </c>
      <c r="YU571" s="93">
        <f t="shared" si="709"/>
        <v>0</v>
      </c>
      <c r="YV571" s="93">
        <f t="shared" si="710"/>
        <v>64289.22</v>
      </c>
      <c r="YW571" s="93">
        <f t="shared" si="711"/>
        <v>67260.06</v>
      </c>
      <c r="YX571" s="93">
        <f t="shared" si="712"/>
        <v>70895.23</v>
      </c>
      <c r="YY571" s="93">
        <f t="shared" si="713"/>
        <v>28032.240000000002</v>
      </c>
      <c r="YZ571" s="93">
        <f t="shared" si="714"/>
        <v>25559.88</v>
      </c>
      <c r="ZA571" s="93">
        <f t="shared" si="715"/>
        <v>24433.79</v>
      </c>
      <c r="ZB571" s="93">
        <f t="shared" si="716"/>
        <v>0</v>
      </c>
      <c r="ZC571" s="93">
        <f t="shared" si="206"/>
        <v>0</v>
      </c>
      <c r="ZD571" s="93">
        <f t="shared" si="206"/>
        <v>0</v>
      </c>
      <c r="ZE571" s="93">
        <f t="shared" si="717"/>
        <v>0</v>
      </c>
      <c r="ZF571" s="93">
        <f t="shared" si="207"/>
        <v>0</v>
      </c>
      <c r="ZG571" s="93">
        <f t="shared" si="207"/>
        <v>0</v>
      </c>
      <c r="ZH571" s="95"/>
      <c r="ZI571" s="95"/>
      <c r="ZJ571" s="95"/>
      <c r="ZK571" s="93">
        <f t="shared" si="718"/>
        <v>0</v>
      </c>
      <c r="ZL571" s="93">
        <f t="shared" si="719"/>
        <v>0</v>
      </c>
      <c r="ZM571" s="93">
        <f t="shared" si="720"/>
        <v>0</v>
      </c>
      <c r="ZN571" s="93">
        <f t="shared" si="721"/>
        <v>0</v>
      </c>
      <c r="ZO571" s="93">
        <f t="shared" si="722"/>
        <v>0</v>
      </c>
      <c r="ZP571" s="93">
        <f t="shared" si="723"/>
        <v>0</v>
      </c>
      <c r="ZQ571" s="93">
        <f t="shared" si="724"/>
        <v>64244.93</v>
      </c>
      <c r="ZR571" s="93">
        <f t="shared" si="725"/>
        <v>67123.58</v>
      </c>
      <c r="ZS571" s="93">
        <f t="shared" si="726"/>
        <v>70653.47</v>
      </c>
      <c r="ZT571" s="93">
        <f t="shared" si="727"/>
        <v>24961.17</v>
      </c>
      <c r="ZU571" s="93">
        <f t="shared" si="728"/>
        <v>22376.92</v>
      </c>
      <c r="ZV571" s="93">
        <f t="shared" si="729"/>
        <v>21352.57</v>
      </c>
      <c r="ZW571" s="93">
        <f t="shared" si="730"/>
        <v>0</v>
      </c>
      <c r="ZX571" s="93">
        <f t="shared" si="208"/>
        <v>0</v>
      </c>
      <c r="ZY571" s="93">
        <f t="shared" si="208"/>
        <v>0</v>
      </c>
      <c r="ZZ571" s="93">
        <f t="shared" si="731"/>
        <v>0</v>
      </c>
      <c r="AAA571" s="93">
        <f t="shared" si="209"/>
        <v>0</v>
      </c>
      <c r="AAB571" s="93">
        <f t="shared" si="209"/>
        <v>0</v>
      </c>
      <c r="AAC571" s="95"/>
      <c r="AAD571" s="95"/>
      <c r="AAE571" s="95"/>
      <c r="AAF571" s="93">
        <f t="shared" si="732"/>
        <v>0</v>
      </c>
      <c r="AAG571" s="93">
        <f t="shared" si="733"/>
        <v>0</v>
      </c>
      <c r="AAH571" s="93">
        <f t="shared" si="734"/>
        <v>0</v>
      </c>
      <c r="AAI571" s="93">
        <f t="shared" si="735"/>
        <v>0</v>
      </c>
      <c r="AAJ571" s="93">
        <f t="shared" si="736"/>
        <v>0</v>
      </c>
      <c r="AAK571" s="93">
        <f t="shared" si="737"/>
        <v>0</v>
      </c>
      <c r="AAL571" s="93">
        <f t="shared" si="738"/>
        <v>64631.05</v>
      </c>
      <c r="AAM571" s="93">
        <f t="shared" si="739"/>
        <v>68308.84</v>
      </c>
      <c r="AAN571" s="93">
        <f t="shared" si="740"/>
        <v>72755.38</v>
      </c>
      <c r="AAO571" s="93">
        <f t="shared" si="741"/>
        <v>33753</v>
      </c>
      <c r="AAP571" s="93">
        <f t="shared" si="742"/>
        <v>30370.69</v>
      </c>
      <c r="AAQ571" s="93">
        <f t="shared" si="743"/>
        <v>29099.279999999999</v>
      </c>
      <c r="AAR571" s="93">
        <f t="shared" si="744"/>
        <v>0</v>
      </c>
      <c r="AAS571" s="93">
        <f t="shared" si="210"/>
        <v>0</v>
      </c>
      <c r="AAT571" s="93">
        <f t="shared" si="210"/>
        <v>0</v>
      </c>
      <c r="AAU571" s="93">
        <f t="shared" si="745"/>
        <v>0</v>
      </c>
      <c r="AAV571" s="93">
        <f t="shared" si="211"/>
        <v>0</v>
      </c>
      <c r="AAW571" s="93">
        <f t="shared" si="211"/>
        <v>0</v>
      </c>
      <c r="AAX571" s="95"/>
      <c r="AAY571" s="95"/>
      <c r="AAZ571" s="95"/>
      <c r="ABA571" s="93">
        <f t="shared" si="746"/>
        <v>0</v>
      </c>
      <c r="ABB571" s="93">
        <f t="shared" si="747"/>
        <v>0</v>
      </c>
      <c r="ABC571" s="93">
        <f t="shared" si="748"/>
        <v>0</v>
      </c>
      <c r="ABD571" s="93">
        <f t="shared" si="749"/>
        <v>0</v>
      </c>
      <c r="ABE571" s="93">
        <f t="shared" si="750"/>
        <v>0</v>
      </c>
      <c r="ABF571" s="93">
        <f t="shared" si="751"/>
        <v>0</v>
      </c>
      <c r="ABG571" s="93">
        <f t="shared" si="752"/>
        <v>64382.49</v>
      </c>
      <c r="ABH571" s="93">
        <f t="shared" si="753"/>
        <v>67545.740000000005</v>
      </c>
      <c r="ABI571" s="93">
        <f t="shared" si="754"/>
        <v>71407.7</v>
      </c>
      <c r="ABJ571" s="93">
        <f t="shared" si="755"/>
        <v>20875.27</v>
      </c>
      <c r="ABK571" s="93">
        <f t="shared" si="756"/>
        <v>19005.96</v>
      </c>
      <c r="ABL571" s="93">
        <f t="shared" si="757"/>
        <v>18053.45</v>
      </c>
      <c r="ABM571" s="93">
        <f t="shared" si="758"/>
        <v>0</v>
      </c>
      <c r="ABN571" s="93">
        <f t="shared" si="212"/>
        <v>0</v>
      </c>
      <c r="ABO571" s="93">
        <f t="shared" si="212"/>
        <v>0</v>
      </c>
      <c r="ABP571" s="93">
        <f t="shared" si="759"/>
        <v>0</v>
      </c>
      <c r="ABQ571" s="93">
        <f t="shared" si="213"/>
        <v>0</v>
      </c>
      <c r="ABR571" s="93">
        <f t="shared" si="213"/>
        <v>0</v>
      </c>
      <c r="ABS571" s="95"/>
      <c r="ABT571" s="95"/>
      <c r="ABU571" s="95"/>
      <c r="ABV571" s="93">
        <f t="shared" si="760"/>
        <v>0</v>
      </c>
      <c r="ABW571" s="93">
        <f t="shared" si="761"/>
        <v>0</v>
      </c>
      <c r="ABX571" s="93">
        <f t="shared" si="762"/>
        <v>0</v>
      </c>
      <c r="ABY571" s="93">
        <f t="shared" si="763"/>
        <v>0</v>
      </c>
      <c r="ABZ571" s="93">
        <f t="shared" si="764"/>
        <v>0</v>
      </c>
      <c r="ACA571" s="93">
        <f t="shared" si="765"/>
        <v>0</v>
      </c>
      <c r="ACB571" s="93">
        <f t="shared" si="766"/>
        <v>64070.09</v>
      </c>
      <c r="ACC571" s="93">
        <f t="shared" si="767"/>
        <v>66585.34</v>
      </c>
      <c r="ACD571" s="93">
        <f t="shared" si="768"/>
        <v>69712.3</v>
      </c>
      <c r="ACE571" s="93">
        <f t="shared" si="769"/>
        <v>25071.15</v>
      </c>
      <c r="ACF571" s="93">
        <f t="shared" si="770"/>
        <v>22672.78</v>
      </c>
      <c r="ACG571" s="93">
        <f t="shared" si="771"/>
        <v>21947.8</v>
      </c>
      <c r="ACH571" s="93">
        <f t="shared" si="772"/>
        <v>0</v>
      </c>
      <c r="ACI571" s="93">
        <f t="shared" si="214"/>
        <v>0</v>
      </c>
      <c r="ACJ571" s="93">
        <f t="shared" si="214"/>
        <v>0</v>
      </c>
      <c r="ACK571" s="93">
        <f t="shared" si="773"/>
        <v>0</v>
      </c>
      <c r="ACL571" s="93">
        <f t="shared" si="215"/>
        <v>0</v>
      </c>
      <c r="ACM571" s="93">
        <f t="shared" si="215"/>
        <v>0</v>
      </c>
      <c r="ACN571" s="95"/>
      <c r="ACO571" s="95"/>
      <c r="ACP571" s="95"/>
      <c r="ACQ571" s="93">
        <f t="shared" si="774"/>
        <v>0</v>
      </c>
      <c r="ACR571" s="93">
        <f t="shared" si="775"/>
        <v>0</v>
      </c>
      <c r="ACS571" s="93">
        <f t="shared" si="776"/>
        <v>0</v>
      </c>
      <c r="ACT571" s="93">
        <f t="shared" si="777"/>
        <v>0</v>
      </c>
      <c r="ACU571" s="93">
        <f t="shared" si="778"/>
        <v>0</v>
      </c>
      <c r="ACV571" s="93">
        <f t="shared" si="779"/>
        <v>0</v>
      </c>
      <c r="ACW571" s="93">
        <f t="shared" si="780"/>
        <v>64324.69</v>
      </c>
      <c r="ACX571" s="93">
        <f t="shared" si="781"/>
        <v>67369.240000000005</v>
      </c>
      <c r="ACY571" s="93">
        <f t="shared" si="782"/>
        <v>71092.87</v>
      </c>
      <c r="ACZ571" s="93">
        <f t="shared" si="783"/>
        <v>27279.31</v>
      </c>
      <c r="ADA571" s="93">
        <f t="shared" si="784"/>
        <v>24761.41</v>
      </c>
      <c r="ADB571" s="93">
        <f t="shared" si="785"/>
        <v>23910.12</v>
      </c>
      <c r="ADC571" s="93">
        <f t="shared" si="786"/>
        <v>0</v>
      </c>
      <c r="ADD571" s="93">
        <f t="shared" si="216"/>
        <v>0</v>
      </c>
      <c r="ADE571" s="93">
        <f t="shared" si="216"/>
        <v>0</v>
      </c>
      <c r="ADF571" s="93">
        <f t="shared" si="787"/>
        <v>0</v>
      </c>
      <c r="ADG571" s="93">
        <f t="shared" si="217"/>
        <v>0</v>
      </c>
      <c r="ADH571" s="93">
        <f t="shared" si="217"/>
        <v>0</v>
      </c>
      <c r="ADI571" s="95"/>
      <c r="ADJ571" s="95"/>
      <c r="ADK571" s="95"/>
      <c r="ADL571" s="93">
        <f t="shared" si="788"/>
        <v>0</v>
      </c>
      <c r="ADM571" s="93">
        <f t="shared" si="789"/>
        <v>0</v>
      </c>
      <c r="ADN571" s="93">
        <f t="shared" si="790"/>
        <v>0</v>
      </c>
      <c r="ADO571" s="93">
        <f t="shared" si="791"/>
        <v>0</v>
      </c>
      <c r="ADP571" s="93">
        <f t="shared" si="792"/>
        <v>0</v>
      </c>
      <c r="ADQ571" s="93">
        <f t="shared" si="793"/>
        <v>0</v>
      </c>
      <c r="ADR571" s="93">
        <f t="shared" si="794"/>
        <v>64429.43</v>
      </c>
      <c r="ADS571" s="93">
        <f t="shared" si="795"/>
        <v>67691.08</v>
      </c>
      <c r="ADT571" s="93">
        <f t="shared" si="796"/>
        <v>71662.539999999994</v>
      </c>
      <c r="ADU571" s="93">
        <f t="shared" si="797"/>
        <v>23126.91</v>
      </c>
      <c r="ADV571" s="93">
        <f t="shared" si="798"/>
        <v>20967.939999999999</v>
      </c>
      <c r="ADW571" s="93">
        <f t="shared" si="799"/>
        <v>19997.099999999999</v>
      </c>
      <c r="ADX571" s="93">
        <f t="shared" si="800"/>
        <v>0</v>
      </c>
      <c r="ADY571" s="93">
        <f t="shared" si="218"/>
        <v>0</v>
      </c>
      <c r="ADZ571" s="93">
        <f t="shared" si="218"/>
        <v>0</v>
      </c>
      <c r="AEA571" s="93">
        <f t="shared" si="801"/>
        <v>0</v>
      </c>
      <c r="AEB571" s="93">
        <f t="shared" si="219"/>
        <v>0</v>
      </c>
      <c r="AEC571" s="93">
        <f t="shared" si="219"/>
        <v>0</v>
      </c>
      <c r="AED571" s="95"/>
      <c r="AEE571" s="95"/>
      <c r="AEF571" s="95"/>
      <c r="AEG571" s="93">
        <f t="shared" si="802"/>
        <v>0</v>
      </c>
      <c r="AEH571" s="93">
        <f t="shared" si="803"/>
        <v>0</v>
      </c>
      <c r="AEI571" s="93">
        <f t="shared" si="804"/>
        <v>0</v>
      </c>
      <c r="AEJ571" s="93">
        <f t="shared" si="805"/>
        <v>0</v>
      </c>
      <c r="AEK571" s="93">
        <f t="shared" si="806"/>
        <v>0</v>
      </c>
      <c r="AEL571" s="93">
        <f t="shared" si="807"/>
        <v>0</v>
      </c>
      <c r="AEM571" s="93">
        <f t="shared" si="808"/>
        <v>64325.599999999999</v>
      </c>
      <c r="AEN571" s="93">
        <f t="shared" si="809"/>
        <v>67371.179999999993</v>
      </c>
      <c r="AEO571" s="93">
        <f t="shared" si="810"/>
        <v>71098.960000000006</v>
      </c>
      <c r="AEP571" s="93">
        <f t="shared" si="811"/>
        <v>29549.46</v>
      </c>
      <c r="AEQ571" s="93">
        <f t="shared" si="812"/>
        <v>27031</v>
      </c>
      <c r="AER571" s="93">
        <f t="shared" si="813"/>
        <v>26132.99</v>
      </c>
      <c r="AES571" s="93">
        <f t="shared" si="814"/>
        <v>0</v>
      </c>
      <c r="AET571" s="93">
        <f t="shared" si="220"/>
        <v>0</v>
      </c>
      <c r="AEU571" s="93">
        <f t="shared" si="220"/>
        <v>0</v>
      </c>
      <c r="AEV571" s="93">
        <f t="shared" si="815"/>
        <v>0</v>
      </c>
      <c r="AEW571" s="93">
        <f t="shared" si="221"/>
        <v>0</v>
      </c>
      <c r="AEX571" s="93">
        <f t="shared" si="221"/>
        <v>0</v>
      </c>
      <c r="AEY571" s="95"/>
      <c r="AEZ571" s="95"/>
      <c r="AFA571" s="95"/>
      <c r="AFB571" s="93">
        <f t="shared" si="816"/>
        <v>0</v>
      </c>
      <c r="AFC571" s="93">
        <f t="shared" si="817"/>
        <v>0</v>
      </c>
      <c r="AFD571" s="93">
        <f t="shared" si="818"/>
        <v>0</v>
      </c>
      <c r="AFE571" s="93">
        <f t="shared" si="819"/>
        <v>0</v>
      </c>
      <c r="AFF571" s="93">
        <f t="shared" si="820"/>
        <v>0</v>
      </c>
      <c r="AFG571" s="93">
        <f t="shared" si="821"/>
        <v>0</v>
      </c>
      <c r="AFH571" s="93">
        <f t="shared" si="822"/>
        <v>64549.03</v>
      </c>
      <c r="AFI571" s="93">
        <f t="shared" si="823"/>
        <v>68059.05</v>
      </c>
      <c r="AFJ571" s="93">
        <f t="shared" si="824"/>
        <v>72313.7</v>
      </c>
      <c r="AFK571" s="93">
        <f t="shared" si="825"/>
        <v>30216.97</v>
      </c>
      <c r="AFL571" s="93">
        <f t="shared" si="826"/>
        <v>27347.5</v>
      </c>
      <c r="AFM571" s="93">
        <f t="shared" si="827"/>
        <v>26397.16</v>
      </c>
      <c r="AFN571" s="93">
        <f t="shared" si="828"/>
        <v>0</v>
      </c>
      <c r="AFO571" s="93">
        <f t="shared" si="222"/>
        <v>0</v>
      </c>
      <c r="AFP571" s="93">
        <f t="shared" si="222"/>
        <v>0</v>
      </c>
      <c r="AFQ571" s="93">
        <f t="shared" si="829"/>
        <v>0</v>
      </c>
      <c r="AFR571" s="93">
        <f t="shared" si="223"/>
        <v>0</v>
      </c>
      <c r="AFS571" s="93">
        <f t="shared" si="223"/>
        <v>0</v>
      </c>
      <c r="AFT571" s="95"/>
      <c r="AFU571" s="95"/>
      <c r="AFV571" s="95"/>
      <c r="AFW571" s="93">
        <f t="shared" si="830"/>
        <v>0</v>
      </c>
      <c r="AFX571" s="93">
        <f t="shared" si="831"/>
        <v>0</v>
      </c>
      <c r="AFY571" s="93">
        <f t="shared" si="832"/>
        <v>0</v>
      </c>
      <c r="AFZ571" s="93">
        <f t="shared" si="833"/>
        <v>0</v>
      </c>
      <c r="AGA571" s="93">
        <f t="shared" si="834"/>
        <v>0</v>
      </c>
      <c r="AGB571" s="93">
        <f t="shared" si="835"/>
        <v>0</v>
      </c>
      <c r="AGC571" s="93">
        <f t="shared" si="836"/>
        <v>64289.67</v>
      </c>
      <c r="AGD571" s="93">
        <f t="shared" si="837"/>
        <v>67262.289999999994</v>
      </c>
      <c r="AGE571" s="93">
        <f t="shared" si="838"/>
        <v>70899.05</v>
      </c>
      <c r="AGF571" s="93">
        <f t="shared" si="839"/>
        <v>31587.43</v>
      </c>
      <c r="AGG571" s="93">
        <f t="shared" si="840"/>
        <v>28452.27</v>
      </c>
      <c r="AGH571" s="93">
        <f t="shared" si="841"/>
        <v>27479.45</v>
      </c>
      <c r="AGI571" s="93">
        <f t="shared" si="842"/>
        <v>0</v>
      </c>
      <c r="AGJ571" s="93">
        <f t="shared" si="224"/>
        <v>0</v>
      </c>
      <c r="AGK571" s="93">
        <f t="shared" si="224"/>
        <v>0</v>
      </c>
      <c r="AGL571" s="93">
        <f t="shared" si="843"/>
        <v>0</v>
      </c>
      <c r="AGM571" s="93">
        <f t="shared" si="225"/>
        <v>0</v>
      </c>
      <c r="AGN571" s="93">
        <f t="shared" si="225"/>
        <v>0</v>
      </c>
      <c r="AGO571" s="95"/>
      <c r="AGP571" s="95"/>
      <c r="AGQ571" s="95"/>
      <c r="AGR571" s="93">
        <f t="shared" si="844"/>
        <v>0</v>
      </c>
      <c r="AGS571" s="93">
        <f t="shared" si="845"/>
        <v>0</v>
      </c>
      <c r="AGT571" s="93">
        <f t="shared" si="846"/>
        <v>0</v>
      </c>
      <c r="AGU571" s="93">
        <f t="shared" si="847"/>
        <v>0</v>
      </c>
      <c r="AGV571" s="93">
        <f t="shared" si="848"/>
        <v>0</v>
      </c>
      <c r="AGW571" s="93">
        <f t="shared" si="849"/>
        <v>0</v>
      </c>
      <c r="AGX571" s="93">
        <f t="shared" si="850"/>
        <v>64340.95</v>
      </c>
      <c r="AGY571" s="93">
        <f t="shared" si="851"/>
        <v>67412.95</v>
      </c>
      <c r="AGZ571" s="93">
        <f t="shared" si="852"/>
        <v>71164.95</v>
      </c>
      <c r="AHA571" s="93">
        <f t="shared" si="853"/>
        <v>47150.12</v>
      </c>
      <c r="AHB571" s="93">
        <f t="shared" si="854"/>
        <v>42386.39</v>
      </c>
      <c r="AHC571" s="93">
        <f t="shared" si="855"/>
        <v>40853.230000000003</v>
      </c>
      <c r="AHD571" s="93">
        <f t="shared" si="856"/>
        <v>0</v>
      </c>
      <c r="AHE571" s="93">
        <f t="shared" si="226"/>
        <v>0</v>
      </c>
      <c r="AHF571" s="93">
        <f t="shared" si="226"/>
        <v>0</v>
      </c>
      <c r="AHG571" s="93">
        <f t="shared" si="857"/>
        <v>0</v>
      </c>
      <c r="AHH571" s="93">
        <f t="shared" si="227"/>
        <v>0</v>
      </c>
      <c r="AHI571" s="93">
        <f t="shared" si="227"/>
        <v>0</v>
      </c>
      <c r="AHJ571" s="95"/>
      <c r="AHK571" s="95"/>
      <c r="AHL571" s="95"/>
      <c r="AHM571" s="93">
        <f t="shared" si="858"/>
        <v>0</v>
      </c>
      <c r="AHN571" s="93">
        <f t="shared" si="859"/>
        <v>0</v>
      </c>
      <c r="AHO571" s="93">
        <f t="shared" si="860"/>
        <v>0</v>
      </c>
      <c r="AHP571" s="93">
        <f t="shared" si="861"/>
        <v>0</v>
      </c>
      <c r="AHQ571" s="93">
        <f t="shared" si="862"/>
        <v>0</v>
      </c>
      <c r="AHR571" s="93">
        <f t="shared" si="863"/>
        <v>0</v>
      </c>
      <c r="AHS571" s="93">
        <f t="shared" si="864"/>
        <v>64519.24</v>
      </c>
      <c r="AHT571" s="93">
        <f t="shared" si="865"/>
        <v>67966.47</v>
      </c>
      <c r="AHU571" s="93">
        <f t="shared" si="866"/>
        <v>72149.600000000006</v>
      </c>
      <c r="AHV571" s="93">
        <f t="shared" si="867"/>
        <v>28915.43</v>
      </c>
      <c r="AHW571" s="93">
        <f t="shared" si="868"/>
        <v>26220.240000000002</v>
      </c>
      <c r="AHX571" s="93">
        <f t="shared" si="869"/>
        <v>25183.86</v>
      </c>
      <c r="AHY571" s="93">
        <f t="shared" si="870"/>
        <v>0</v>
      </c>
      <c r="AHZ571" s="93">
        <f t="shared" si="228"/>
        <v>0</v>
      </c>
      <c r="AIA571" s="93">
        <f t="shared" si="228"/>
        <v>0</v>
      </c>
      <c r="AIB571" s="93">
        <f t="shared" si="871"/>
        <v>0</v>
      </c>
      <c r="AIC571" s="93">
        <f t="shared" si="229"/>
        <v>0</v>
      </c>
      <c r="AID571" s="93">
        <f t="shared" si="229"/>
        <v>0</v>
      </c>
      <c r="AIE571" s="95"/>
      <c r="AIF571" s="95"/>
      <c r="AIG571" s="95"/>
      <c r="AIH571" s="93">
        <f t="shared" si="873"/>
        <v>0</v>
      </c>
      <c r="AII571" s="93">
        <f t="shared" si="874"/>
        <v>0</v>
      </c>
      <c r="AIJ571" s="93">
        <f t="shared" si="875"/>
        <v>0</v>
      </c>
      <c r="AIK571" s="93">
        <f t="shared" si="876"/>
        <v>0</v>
      </c>
      <c r="AIL571" s="93">
        <f t="shared" si="877"/>
        <v>0</v>
      </c>
      <c r="AIM571" s="93">
        <f t="shared" si="878"/>
        <v>0</v>
      </c>
      <c r="AIN571" s="93">
        <f t="shared" si="879"/>
        <v>0</v>
      </c>
      <c r="AIO571" s="93">
        <f t="shared" si="880"/>
        <v>0</v>
      </c>
      <c r="AIP571" s="93">
        <f t="shared" si="881"/>
        <v>0</v>
      </c>
      <c r="AIQ571" s="93">
        <f t="shared" si="882"/>
        <v>0</v>
      </c>
      <c r="AIR571" s="93">
        <f t="shared" si="883"/>
        <v>0</v>
      </c>
      <c r="AIS571" s="93">
        <f t="shared" si="884"/>
        <v>0</v>
      </c>
      <c r="AIT571" s="93">
        <f t="shared" si="885"/>
        <v>0</v>
      </c>
      <c r="AIU571" s="93">
        <f t="shared" si="231"/>
        <v>0</v>
      </c>
      <c r="AIV571" s="93">
        <f t="shared" si="231"/>
        <v>0</v>
      </c>
      <c r="AIW571" s="93">
        <f t="shared" si="886"/>
        <v>0</v>
      </c>
      <c r="AIX571" s="93">
        <f t="shared" si="232"/>
        <v>0</v>
      </c>
      <c r="AIY571" s="93">
        <f t="shared" si="232"/>
        <v>0</v>
      </c>
      <c r="AIZ571" s="95"/>
      <c r="AJA571" s="95"/>
      <c r="AJB571" s="95"/>
      <c r="AJC571" s="93">
        <f t="shared" si="887"/>
        <v>0</v>
      </c>
      <c r="AJD571" s="93">
        <f t="shared" si="888"/>
        <v>0</v>
      </c>
      <c r="AJE571" s="93">
        <f t="shared" si="889"/>
        <v>0</v>
      </c>
      <c r="AJF571" s="93">
        <f t="shared" si="890"/>
        <v>0</v>
      </c>
      <c r="AJG571" s="93">
        <f t="shared" si="891"/>
        <v>0</v>
      </c>
      <c r="AJH571" s="93">
        <f t="shared" si="892"/>
        <v>0</v>
      </c>
      <c r="AJI571" s="93">
        <f t="shared" si="893"/>
        <v>64322.93</v>
      </c>
      <c r="AJJ571" s="93">
        <f t="shared" si="894"/>
        <v>67362.31</v>
      </c>
      <c r="AJK571" s="93">
        <f t="shared" si="895"/>
        <v>71078.789999999994</v>
      </c>
      <c r="AJL571" s="93">
        <f t="shared" si="896"/>
        <v>30004.44</v>
      </c>
      <c r="AJM571" s="93">
        <f t="shared" si="897"/>
        <v>27016.04</v>
      </c>
      <c r="AJN571" s="93">
        <f t="shared" si="898"/>
        <v>26122.7</v>
      </c>
      <c r="AJO571" s="93">
        <f t="shared" si="899"/>
        <v>0</v>
      </c>
      <c r="AJP571" s="93">
        <f t="shared" si="233"/>
        <v>0</v>
      </c>
      <c r="AJQ571" s="93">
        <f t="shared" si="233"/>
        <v>0</v>
      </c>
      <c r="AJR571" s="93">
        <f t="shared" si="900"/>
        <v>0</v>
      </c>
      <c r="AJS571" s="93">
        <f t="shared" si="234"/>
        <v>0</v>
      </c>
      <c r="AJT571" s="93">
        <f t="shared" si="234"/>
        <v>0</v>
      </c>
      <c r="AJU571" s="95"/>
      <c r="AJV571" s="95"/>
      <c r="AJW571" s="95"/>
      <c r="AJX571" s="93">
        <f t="shared" si="901"/>
        <v>0</v>
      </c>
      <c r="AJY571" s="93">
        <f t="shared" si="902"/>
        <v>0</v>
      </c>
      <c r="AJZ571" s="93">
        <f t="shared" si="903"/>
        <v>0</v>
      </c>
      <c r="AKA571" s="93">
        <f t="shared" si="904"/>
        <v>0</v>
      </c>
      <c r="AKB571" s="93">
        <f t="shared" si="905"/>
        <v>0</v>
      </c>
      <c r="AKC571" s="93">
        <f t="shared" si="906"/>
        <v>0</v>
      </c>
      <c r="AKD571" s="93">
        <f t="shared" si="907"/>
        <v>64454.45</v>
      </c>
      <c r="AKE571" s="93">
        <f t="shared" si="908"/>
        <v>67766.33</v>
      </c>
      <c r="AKF571" s="93">
        <f t="shared" si="909"/>
        <v>71794.53</v>
      </c>
      <c r="AKG571" s="93">
        <f t="shared" si="910"/>
        <v>28971.040000000001</v>
      </c>
      <c r="AKH571" s="93">
        <f t="shared" si="911"/>
        <v>26292.75</v>
      </c>
      <c r="AKI571" s="93">
        <f t="shared" si="912"/>
        <v>25413.14</v>
      </c>
      <c r="AKJ571" s="93">
        <f t="shared" si="913"/>
        <v>0</v>
      </c>
      <c r="AKK571" s="93">
        <f t="shared" si="235"/>
        <v>0</v>
      </c>
      <c r="AKL571" s="93">
        <f t="shared" si="235"/>
        <v>0</v>
      </c>
      <c r="AKM571" s="93">
        <f t="shared" si="914"/>
        <v>0</v>
      </c>
      <c r="AKN571" s="93">
        <f t="shared" si="236"/>
        <v>0</v>
      </c>
      <c r="AKO571" s="93">
        <f t="shared" si="236"/>
        <v>0</v>
      </c>
      <c r="AKP571" s="95"/>
      <c r="AKQ571" s="95"/>
      <c r="AKR571" s="95"/>
      <c r="AKS571" s="93">
        <f t="shared" si="915"/>
        <v>0</v>
      </c>
      <c r="AKT571" s="93">
        <f t="shared" si="916"/>
        <v>0</v>
      </c>
      <c r="AKU571" s="93">
        <f t="shared" si="917"/>
        <v>0</v>
      </c>
      <c r="AKV571" s="93">
        <f t="shared" si="918"/>
        <v>0</v>
      </c>
      <c r="AKW571" s="93">
        <f t="shared" si="919"/>
        <v>0</v>
      </c>
      <c r="AKX571" s="93">
        <f t="shared" si="920"/>
        <v>0</v>
      </c>
      <c r="AKY571" s="93">
        <f t="shared" si="921"/>
        <v>64367.53</v>
      </c>
      <c r="AKZ571" s="93">
        <f t="shared" si="922"/>
        <v>67498.89</v>
      </c>
      <c r="ALA571" s="93">
        <f t="shared" si="923"/>
        <v>71318.880000000005</v>
      </c>
      <c r="ALB571" s="93">
        <f t="shared" si="924"/>
        <v>30610.63</v>
      </c>
      <c r="ALC571" s="93">
        <f t="shared" si="925"/>
        <v>27726.14</v>
      </c>
      <c r="ALD571" s="93">
        <f t="shared" si="926"/>
        <v>26465.77</v>
      </c>
      <c r="ALE571" s="93">
        <f t="shared" si="927"/>
        <v>0</v>
      </c>
      <c r="ALF571" s="93">
        <f t="shared" si="237"/>
        <v>0</v>
      </c>
      <c r="ALG571" s="93">
        <f t="shared" si="237"/>
        <v>0</v>
      </c>
      <c r="ALH571" s="93">
        <f t="shared" si="928"/>
        <v>0</v>
      </c>
      <c r="ALI571" s="93">
        <f t="shared" si="238"/>
        <v>0</v>
      </c>
      <c r="ALJ571" s="93">
        <f t="shared" si="238"/>
        <v>0</v>
      </c>
      <c r="ALK571" s="95"/>
      <c r="ALL571" s="95"/>
      <c r="ALM571" s="95"/>
      <c r="ALN571" s="93">
        <f t="shared" si="929"/>
        <v>0</v>
      </c>
      <c r="ALO571" s="93">
        <f t="shared" si="930"/>
        <v>0</v>
      </c>
      <c r="ALP571" s="93">
        <f t="shared" si="931"/>
        <v>0</v>
      </c>
      <c r="ALQ571" s="93">
        <f t="shared" si="932"/>
        <v>0</v>
      </c>
      <c r="ALR571" s="93">
        <f t="shared" si="933"/>
        <v>0</v>
      </c>
      <c r="ALS571" s="93">
        <f t="shared" si="934"/>
        <v>0</v>
      </c>
      <c r="ALT571" s="93">
        <f t="shared" si="935"/>
        <v>64596.14</v>
      </c>
      <c r="ALU571" s="93">
        <f t="shared" si="936"/>
        <v>68203.67</v>
      </c>
      <c r="ALV571" s="93">
        <f t="shared" si="937"/>
        <v>72568.62</v>
      </c>
      <c r="ALW571" s="93">
        <f t="shared" si="938"/>
        <v>33111.699999999997</v>
      </c>
      <c r="ALX571" s="93">
        <f t="shared" si="939"/>
        <v>29904.85</v>
      </c>
      <c r="ALY571" s="93">
        <f t="shared" si="940"/>
        <v>28506.89</v>
      </c>
      <c r="ALZ571" s="93">
        <f t="shared" si="941"/>
        <v>0</v>
      </c>
      <c r="AMA571" s="93">
        <f t="shared" si="239"/>
        <v>0</v>
      </c>
      <c r="AMB571" s="93">
        <f t="shared" si="239"/>
        <v>0</v>
      </c>
      <c r="AMC571" s="93">
        <f t="shared" si="942"/>
        <v>0</v>
      </c>
      <c r="AMD571" s="93">
        <f t="shared" si="240"/>
        <v>0</v>
      </c>
      <c r="AME571" s="93">
        <f t="shared" si="240"/>
        <v>0</v>
      </c>
      <c r="AMF571" s="95"/>
      <c r="AMG571" s="95"/>
      <c r="AMH571" s="95"/>
      <c r="AMI571" s="93">
        <f t="shared" si="943"/>
        <v>0</v>
      </c>
      <c r="AMJ571" s="93">
        <f t="shared" si="944"/>
        <v>0</v>
      </c>
      <c r="AMK571" s="93">
        <f t="shared" si="945"/>
        <v>0</v>
      </c>
      <c r="AML571" s="93">
        <f t="shared" si="946"/>
        <v>0</v>
      </c>
      <c r="AMM571" s="93">
        <f t="shared" si="947"/>
        <v>0</v>
      </c>
      <c r="AMN571" s="93">
        <f t="shared" si="948"/>
        <v>0</v>
      </c>
      <c r="AMO571" s="93">
        <f t="shared" si="949"/>
        <v>64553.78</v>
      </c>
      <c r="AMP571" s="93">
        <f t="shared" si="950"/>
        <v>68072.27</v>
      </c>
      <c r="AMQ571" s="93">
        <f t="shared" si="951"/>
        <v>72340.009999999995</v>
      </c>
      <c r="AMR571" s="93">
        <f t="shared" si="952"/>
        <v>28262.49</v>
      </c>
      <c r="AMS571" s="93">
        <f t="shared" si="953"/>
        <v>25628.27</v>
      </c>
      <c r="AMT571" s="93">
        <f t="shared" si="954"/>
        <v>24496.15</v>
      </c>
      <c r="AMU571" s="93">
        <f t="shared" si="955"/>
        <v>0</v>
      </c>
      <c r="AMV571" s="93">
        <f t="shared" si="241"/>
        <v>0</v>
      </c>
      <c r="AMW571" s="93">
        <f t="shared" si="241"/>
        <v>0</v>
      </c>
      <c r="AMX571" s="93">
        <f t="shared" si="956"/>
        <v>0</v>
      </c>
      <c r="AMY571" s="93">
        <f t="shared" si="242"/>
        <v>0</v>
      </c>
      <c r="AMZ571" s="93">
        <f t="shared" si="242"/>
        <v>0</v>
      </c>
      <c r="ANA571" s="95"/>
      <c r="ANB571" s="95"/>
      <c r="ANC571" s="95"/>
      <c r="AND571" s="93">
        <f t="shared" si="957"/>
        <v>0</v>
      </c>
      <c r="ANE571" s="93">
        <f t="shared" si="958"/>
        <v>0</v>
      </c>
      <c r="ANF571" s="93">
        <f t="shared" si="959"/>
        <v>0</v>
      </c>
      <c r="ANG571" s="93">
        <f t="shared" si="960"/>
        <v>0</v>
      </c>
      <c r="ANH571" s="93">
        <f t="shared" si="961"/>
        <v>0</v>
      </c>
      <c r="ANI571" s="93">
        <f t="shared" si="962"/>
        <v>0</v>
      </c>
      <c r="ANJ571" s="93">
        <f t="shared" si="963"/>
        <v>65247.519999999997</v>
      </c>
      <c r="ANK571" s="93">
        <f t="shared" si="964"/>
        <v>70205.31</v>
      </c>
      <c r="ANL571" s="93">
        <f t="shared" si="965"/>
        <v>76120.78</v>
      </c>
      <c r="ANM571" s="93">
        <f t="shared" si="966"/>
        <v>72673.53</v>
      </c>
      <c r="ANN571" s="93">
        <f t="shared" si="967"/>
        <v>65898.86</v>
      </c>
      <c r="ANO571" s="93">
        <f t="shared" si="968"/>
        <v>64820.42</v>
      </c>
      <c r="ANP571" s="93">
        <f t="shared" si="969"/>
        <v>0</v>
      </c>
      <c r="ANQ571" s="93">
        <f t="shared" si="243"/>
        <v>0</v>
      </c>
      <c r="ANR571" s="93">
        <f t="shared" si="243"/>
        <v>0</v>
      </c>
      <c r="ANS571" s="93">
        <f t="shared" si="970"/>
        <v>0</v>
      </c>
      <c r="ANT571" s="93">
        <f t="shared" si="244"/>
        <v>0</v>
      </c>
      <c r="ANU571" s="93">
        <f t="shared" si="244"/>
        <v>0</v>
      </c>
      <c r="ANV571" s="95"/>
      <c r="ANW571" s="95"/>
      <c r="ANX571" s="95"/>
      <c r="ANY571" s="93">
        <f t="shared" si="971"/>
        <v>0</v>
      </c>
      <c r="ANZ571" s="93">
        <f t="shared" si="972"/>
        <v>0</v>
      </c>
      <c r="AOA571" s="93">
        <f t="shared" si="973"/>
        <v>0</v>
      </c>
      <c r="AOB571" s="93">
        <f t="shared" si="974"/>
        <v>0</v>
      </c>
      <c r="AOC571" s="93">
        <f t="shared" si="975"/>
        <v>0</v>
      </c>
      <c r="AOD571" s="93">
        <f t="shared" si="976"/>
        <v>0</v>
      </c>
      <c r="AOE571" s="93">
        <f t="shared" si="977"/>
        <v>64712.26</v>
      </c>
      <c r="AOF571" s="93">
        <f t="shared" si="978"/>
        <v>68559.41</v>
      </c>
      <c r="AOG571" s="93">
        <f t="shared" si="979"/>
        <v>73202.570000000007</v>
      </c>
      <c r="AOH571" s="93">
        <f t="shared" si="980"/>
        <v>29043.11</v>
      </c>
      <c r="AOI571" s="93">
        <f t="shared" si="981"/>
        <v>26273.49</v>
      </c>
      <c r="AOJ571" s="93">
        <f t="shared" si="982"/>
        <v>25145.25</v>
      </c>
      <c r="AOK571" s="93">
        <f t="shared" si="983"/>
        <v>0</v>
      </c>
      <c r="AOL571" s="93">
        <f t="shared" si="245"/>
        <v>0</v>
      </c>
      <c r="AOM571" s="93">
        <f t="shared" si="245"/>
        <v>0</v>
      </c>
      <c r="AON571" s="93">
        <f t="shared" si="984"/>
        <v>0</v>
      </c>
      <c r="AOO571" s="93">
        <f t="shared" si="246"/>
        <v>0</v>
      </c>
      <c r="AOP571" s="93">
        <f t="shared" si="246"/>
        <v>0</v>
      </c>
      <c r="AOQ571" s="95"/>
      <c r="AOR571" s="95"/>
      <c r="AOS571" s="95"/>
      <c r="AOT571" s="93">
        <f t="shared" si="985"/>
        <v>0</v>
      </c>
      <c r="AOU571" s="93">
        <f t="shared" si="986"/>
        <v>0</v>
      </c>
      <c r="AOV571" s="93">
        <f t="shared" si="987"/>
        <v>0</v>
      </c>
      <c r="AOW571" s="93">
        <f t="shared" si="988"/>
        <v>0</v>
      </c>
      <c r="AOX571" s="93">
        <f t="shared" si="989"/>
        <v>0</v>
      </c>
      <c r="AOY571" s="93">
        <f t="shared" si="990"/>
        <v>0</v>
      </c>
      <c r="AOZ571" s="93">
        <f t="shared" si="991"/>
        <v>64517.33</v>
      </c>
      <c r="APA571" s="93">
        <f t="shared" si="992"/>
        <v>67960.53</v>
      </c>
      <c r="APB571" s="93">
        <f t="shared" si="993"/>
        <v>72138.78</v>
      </c>
      <c r="APC571" s="93">
        <f t="shared" si="994"/>
        <v>32477.71</v>
      </c>
      <c r="APD571" s="93">
        <f t="shared" si="995"/>
        <v>29267.759999999998</v>
      </c>
      <c r="APE571" s="93">
        <f t="shared" si="996"/>
        <v>27767.79</v>
      </c>
      <c r="APF571" s="93">
        <f t="shared" si="997"/>
        <v>0</v>
      </c>
      <c r="APG571" s="93">
        <f t="shared" si="247"/>
        <v>0</v>
      </c>
      <c r="APH571" s="93">
        <f t="shared" si="247"/>
        <v>0</v>
      </c>
      <c r="API571" s="93">
        <f t="shared" si="998"/>
        <v>0</v>
      </c>
      <c r="APJ571" s="93">
        <f t="shared" si="248"/>
        <v>0</v>
      </c>
      <c r="APK571" s="93">
        <f t="shared" si="248"/>
        <v>0</v>
      </c>
      <c r="APL571" s="95"/>
      <c r="APM571" s="95"/>
      <c r="APN571" s="95"/>
      <c r="APO571" s="93">
        <f t="shared" si="999"/>
        <v>0</v>
      </c>
      <c r="APP571" s="93">
        <f t="shared" si="1000"/>
        <v>0</v>
      </c>
      <c r="APQ571" s="93">
        <f t="shared" si="1001"/>
        <v>0</v>
      </c>
      <c r="APR571" s="93">
        <f t="shared" si="1002"/>
        <v>0</v>
      </c>
      <c r="APS571" s="93">
        <f t="shared" si="1003"/>
        <v>0</v>
      </c>
      <c r="APT571" s="93">
        <f t="shared" si="1004"/>
        <v>0</v>
      </c>
      <c r="APU571" s="93">
        <f t="shared" si="1005"/>
        <v>64357.86</v>
      </c>
      <c r="APV571" s="93">
        <f t="shared" si="1006"/>
        <v>67470.850000000006</v>
      </c>
      <c r="APW571" s="93">
        <f t="shared" si="1007"/>
        <v>71269.919999999998</v>
      </c>
      <c r="APX571" s="93">
        <f t="shared" si="1008"/>
        <v>29108.32</v>
      </c>
      <c r="APY571" s="93">
        <f t="shared" si="1009"/>
        <v>26366.49</v>
      </c>
      <c r="APZ571" s="93">
        <f t="shared" si="1010"/>
        <v>25241.360000000001</v>
      </c>
      <c r="AQA571" s="93">
        <f t="shared" si="1011"/>
        <v>0</v>
      </c>
      <c r="AQB571" s="93">
        <f t="shared" si="249"/>
        <v>0</v>
      </c>
      <c r="AQC571" s="93">
        <f t="shared" si="249"/>
        <v>0</v>
      </c>
      <c r="AQD571" s="93">
        <f t="shared" si="1012"/>
        <v>0</v>
      </c>
      <c r="AQE571" s="93">
        <f t="shared" si="250"/>
        <v>0</v>
      </c>
      <c r="AQF571" s="93">
        <f t="shared" si="250"/>
        <v>0</v>
      </c>
      <c r="AQG571" s="95"/>
      <c r="AQH571" s="95"/>
      <c r="AQI571" s="95"/>
      <c r="AQJ571" s="93">
        <f t="shared" si="1013"/>
        <v>0</v>
      </c>
      <c r="AQK571" s="93">
        <f t="shared" si="1014"/>
        <v>0</v>
      </c>
      <c r="AQL571" s="93">
        <f t="shared" si="1015"/>
        <v>0</v>
      </c>
      <c r="AQM571" s="93">
        <f t="shared" si="1016"/>
        <v>0</v>
      </c>
      <c r="AQN571" s="93">
        <f t="shared" si="1017"/>
        <v>0</v>
      </c>
      <c r="AQO571" s="93">
        <f t="shared" si="1018"/>
        <v>0</v>
      </c>
      <c r="AQP571" s="93">
        <f t="shared" si="1019"/>
        <v>64660.79</v>
      </c>
      <c r="AQQ571" s="93">
        <f t="shared" si="1020"/>
        <v>68401.69</v>
      </c>
      <c r="AQR571" s="93">
        <f t="shared" si="1021"/>
        <v>72924.34</v>
      </c>
      <c r="AQS571" s="93">
        <f t="shared" si="1022"/>
        <v>27109.58</v>
      </c>
      <c r="AQT571" s="93">
        <f t="shared" si="1023"/>
        <v>24859.599999999999</v>
      </c>
      <c r="AQU571" s="93">
        <f t="shared" si="1024"/>
        <v>24015.16</v>
      </c>
      <c r="AQV571" s="93">
        <f t="shared" si="1025"/>
        <v>0</v>
      </c>
      <c r="AQW571" s="93">
        <f t="shared" si="251"/>
        <v>0</v>
      </c>
      <c r="AQX571" s="93">
        <f t="shared" si="251"/>
        <v>0</v>
      </c>
      <c r="AQY571" s="93">
        <f t="shared" si="1026"/>
        <v>0</v>
      </c>
      <c r="AQZ571" s="93">
        <f t="shared" si="252"/>
        <v>0</v>
      </c>
      <c r="ARA571" s="93">
        <f t="shared" si="252"/>
        <v>0</v>
      </c>
      <c r="ARB571" s="95"/>
      <c r="ARC571" s="95"/>
      <c r="ARD571" s="95"/>
      <c r="ARE571" s="93">
        <f t="shared" si="1027"/>
        <v>0</v>
      </c>
      <c r="ARF571" s="93">
        <f t="shared" si="1028"/>
        <v>0</v>
      </c>
      <c r="ARG571" s="93">
        <f t="shared" si="1029"/>
        <v>0</v>
      </c>
      <c r="ARH571" s="93">
        <f t="shared" si="1030"/>
        <v>0</v>
      </c>
      <c r="ARI571" s="93">
        <f t="shared" si="1031"/>
        <v>0</v>
      </c>
      <c r="ARJ571" s="93">
        <f t="shared" si="1032"/>
        <v>0</v>
      </c>
      <c r="ARK571" s="93">
        <f t="shared" si="1033"/>
        <v>64280.78</v>
      </c>
      <c r="ARL571" s="93">
        <f t="shared" si="1034"/>
        <v>67230.63</v>
      </c>
      <c r="ARM571" s="93">
        <f t="shared" si="1035"/>
        <v>70844.33</v>
      </c>
      <c r="ARN571" s="93">
        <f t="shared" si="1036"/>
        <v>26527.68</v>
      </c>
      <c r="ARO571" s="93">
        <f t="shared" si="1037"/>
        <v>24056.01</v>
      </c>
      <c r="ARP571" s="93">
        <f t="shared" si="1038"/>
        <v>22940.5</v>
      </c>
      <c r="ARQ571" s="93">
        <f t="shared" si="1039"/>
        <v>0</v>
      </c>
      <c r="ARR571" s="93">
        <f t="shared" si="253"/>
        <v>0</v>
      </c>
      <c r="ARS571" s="93">
        <f t="shared" si="253"/>
        <v>0</v>
      </c>
      <c r="ART571" s="93">
        <f t="shared" si="1040"/>
        <v>0</v>
      </c>
      <c r="ARU571" s="93">
        <f t="shared" si="254"/>
        <v>0</v>
      </c>
      <c r="ARV571" s="93">
        <f t="shared" si="254"/>
        <v>0</v>
      </c>
      <c r="ARW571" s="95"/>
      <c r="ARX571" s="95"/>
      <c r="ARY571" s="95"/>
      <c r="ARZ571" s="93">
        <f t="shared" si="1041"/>
        <v>0</v>
      </c>
      <c r="ASA571" s="93">
        <f t="shared" si="1042"/>
        <v>0</v>
      </c>
      <c r="ASB571" s="93">
        <f t="shared" si="1043"/>
        <v>0</v>
      </c>
      <c r="ASC571" s="93">
        <f t="shared" si="1044"/>
        <v>0</v>
      </c>
      <c r="ASD571" s="93">
        <f t="shared" si="1045"/>
        <v>0</v>
      </c>
      <c r="ASE571" s="93">
        <f t="shared" si="1046"/>
        <v>0</v>
      </c>
      <c r="ASF571" s="93">
        <f t="shared" si="1047"/>
        <v>64370.89</v>
      </c>
      <c r="ASG571" s="93">
        <f t="shared" si="1048"/>
        <v>67510.679999999993</v>
      </c>
      <c r="ASH571" s="93">
        <f t="shared" si="1049"/>
        <v>71340.52</v>
      </c>
      <c r="ASI571" s="93">
        <f t="shared" si="1050"/>
        <v>30182</v>
      </c>
      <c r="ASJ571" s="93">
        <f t="shared" si="1051"/>
        <v>27234.38</v>
      </c>
      <c r="ASK571" s="93">
        <f t="shared" si="1052"/>
        <v>25766.04</v>
      </c>
      <c r="ASL571" s="93">
        <f t="shared" si="1053"/>
        <v>0</v>
      </c>
      <c r="ASM571" s="93">
        <f t="shared" si="255"/>
        <v>0</v>
      </c>
      <c r="ASN571" s="93">
        <f t="shared" si="255"/>
        <v>0</v>
      </c>
      <c r="ASO571" s="93">
        <f t="shared" si="1054"/>
        <v>0</v>
      </c>
      <c r="ASP571" s="93">
        <f t="shared" si="256"/>
        <v>0</v>
      </c>
      <c r="ASQ571" s="93">
        <f t="shared" si="256"/>
        <v>0</v>
      </c>
      <c r="ASR571" s="95"/>
      <c r="ASS571" s="95"/>
      <c r="AST571" s="95"/>
      <c r="ASU571" s="93">
        <f t="shared" si="1055"/>
        <v>0</v>
      </c>
      <c r="ASV571" s="93">
        <f t="shared" si="1056"/>
        <v>0</v>
      </c>
      <c r="ASW571" s="93">
        <f t="shared" si="1057"/>
        <v>0</v>
      </c>
      <c r="ASX571" s="93">
        <f t="shared" si="1058"/>
        <v>0</v>
      </c>
      <c r="ASY571" s="93">
        <f t="shared" si="1059"/>
        <v>0</v>
      </c>
      <c r="ASZ571" s="93">
        <f t="shared" si="1060"/>
        <v>0</v>
      </c>
      <c r="ATA571" s="93">
        <f t="shared" si="1061"/>
        <v>64439.23</v>
      </c>
      <c r="ATB571" s="93">
        <f t="shared" si="1062"/>
        <v>67721.06</v>
      </c>
      <c r="ATC571" s="93">
        <f t="shared" si="1063"/>
        <v>71716.47</v>
      </c>
      <c r="ATD571" s="93">
        <f t="shared" si="1064"/>
        <v>25539.74</v>
      </c>
      <c r="ATE571" s="93">
        <f t="shared" si="1065"/>
        <v>23346.46</v>
      </c>
      <c r="ATF571" s="93">
        <f t="shared" si="1066"/>
        <v>22305.99</v>
      </c>
      <c r="ATG571" s="93">
        <f t="shared" si="1067"/>
        <v>0</v>
      </c>
      <c r="ATH571" s="93">
        <f t="shared" si="257"/>
        <v>0</v>
      </c>
      <c r="ATI571" s="93">
        <f t="shared" si="257"/>
        <v>0</v>
      </c>
      <c r="ATJ571" s="93">
        <f t="shared" si="1068"/>
        <v>0</v>
      </c>
      <c r="ATK571" s="93">
        <f t="shared" si="258"/>
        <v>0</v>
      </c>
      <c r="ATL571" s="93">
        <f t="shared" si="258"/>
        <v>0</v>
      </c>
      <c r="ATM571" s="95"/>
      <c r="ATN571" s="95"/>
      <c r="ATO571" s="95"/>
      <c r="ATP571" s="93">
        <f t="shared" si="1069"/>
        <v>0</v>
      </c>
      <c r="ATQ571" s="93">
        <f t="shared" si="1070"/>
        <v>0</v>
      </c>
      <c r="ATR571" s="93">
        <f t="shared" si="1071"/>
        <v>0</v>
      </c>
      <c r="ATS571" s="93">
        <f t="shared" si="1072"/>
        <v>0</v>
      </c>
      <c r="ATT571" s="93">
        <f t="shared" si="1073"/>
        <v>0</v>
      </c>
      <c r="ATU571" s="93">
        <f t="shared" si="1074"/>
        <v>0</v>
      </c>
      <c r="ATV571" s="93">
        <f t="shared" si="1075"/>
        <v>64417.48</v>
      </c>
      <c r="ATW571" s="93">
        <f t="shared" si="1076"/>
        <v>67653.89</v>
      </c>
      <c r="ATX571" s="93">
        <f t="shared" si="1077"/>
        <v>71595.69</v>
      </c>
      <c r="ATY571" s="93">
        <f t="shared" si="1078"/>
        <v>28955.68</v>
      </c>
      <c r="ATZ571" s="93">
        <f t="shared" si="1079"/>
        <v>26087.1</v>
      </c>
      <c r="AUA571" s="93">
        <f t="shared" si="1080"/>
        <v>24691.09</v>
      </c>
      <c r="AUB571" s="93">
        <f t="shared" si="1081"/>
        <v>0</v>
      </c>
      <c r="AUC571" s="93">
        <f t="shared" si="259"/>
        <v>0</v>
      </c>
      <c r="AUD571" s="93">
        <f t="shared" si="259"/>
        <v>0</v>
      </c>
      <c r="AUE571" s="93">
        <f t="shared" si="1082"/>
        <v>0</v>
      </c>
      <c r="AUF571" s="93">
        <f t="shared" si="260"/>
        <v>0</v>
      </c>
      <c r="AUG571" s="93">
        <f t="shared" si="260"/>
        <v>0</v>
      </c>
      <c r="AUH571" s="95"/>
      <c r="AUI571" s="95"/>
      <c r="AUJ571" s="95"/>
      <c r="AUK571" s="93">
        <f t="shared" si="1083"/>
        <v>0</v>
      </c>
      <c r="AUL571" s="93">
        <f t="shared" si="1084"/>
        <v>0</v>
      </c>
      <c r="AUM571" s="93">
        <f t="shared" si="1085"/>
        <v>0</v>
      </c>
      <c r="AUN571" s="93">
        <f t="shared" si="1086"/>
        <v>0</v>
      </c>
      <c r="AUO571" s="93">
        <f t="shared" si="1087"/>
        <v>0</v>
      </c>
      <c r="AUP571" s="93">
        <f t="shared" si="1088"/>
        <v>0</v>
      </c>
      <c r="AUQ571" s="93">
        <f t="shared" si="1089"/>
        <v>64400.38</v>
      </c>
      <c r="AUR571" s="93">
        <f t="shared" si="1090"/>
        <v>67607.67</v>
      </c>
      <c r="AUS571" s="93">
        <f t="shared" si="1091"/>
        <v>71515.66</v>
      </c>
      <c r="AUT571" s="93">
        <f t="shared" si="1092"/>
        <v>29120.84</v>
      </c>
      <c r="AUU571" s="93">
        <f t="shared" si="1093"/>
        <v>26347.759999999998</v>
      </c>
      <c r="AUV571" s="93">
        <f t="shared" si="1094"/>
        <v>25179.48</v>
      </c>
      <c r="AUW571" s="93">
        <f t="shared" si="1095"/>
        <v>0</v>
      </c>
      <c r="AUX571" s="93">
        <f t="shared" si="261"/>
        <v>0</v>
      </c>
      <c r="AUY571" s="93">
        <f t="shared" si="261"/>
        <v>0</v>
      </c>
      <c r="AUZ571" s="93">
        <f t="shared" si="1096"/>
        <v>0</v>
      </c>
      <c r="AVA571" s="93">
        <f t="shared" si="262"/>
        <v>0</v>
      </c>
      <c r="AVB571" s="93">
        <f t="shared" si="262"/>
        <v>0</v>
      </c>
      <c r="AVC571" s="127">
        <f t="shared" si="1097"/>
        <v>0</v>
      </c>
      <c r="AVD571" s="127">
        <f t="shared" si="263"/>
        <v>0</v>
      </c>
      <c r="AVE571" s="127">
        <f t="shared" si="263"/>
        <v>0</v>
      </c>
      <c r="AVF571" s="93">
        <f t="shared" si="263"/>
        <v>0</v>
      </c>
      <c r="AVG571" s="93">
        <f t="shared" si="263"/>
        <v>0</v>
      </c>
      <c r="AVH571" s="93">
        <f t="shared" si="263"/>
        <v>0</v>
      </c>
      <c r="AVI571" s="93">
        <f t="shared" si="263"/>
        <v>0</v>
      </c>
      <c r="AVJ571" s="93">
        <f t="shared" si="263"/>
        <v>0</v>
      </c>
      <c r="AVK571" s="93">
        <f t="shared" si="263"/>
        <v>0</v>
      </c>
      <c r="AVL571" s="93"/>
      <c r="AVM571" s="93"/>
      <c r="AVN571" s="93"/>
      <c r="AVO571" s="93"/>
      <c r="AVP571" s="93"/>
      <c r="AVQ571" s="93"/>
      <c r="AVR571" s="93">
        <f t="shared" si="264"/>
        <v>0</v>
      </c>
      <c r="AVS571" s="93">
        <f t="shared" si="264"/>
        <v>0</v>
      </c>
      <c r="AVT571" s="93">
        <f t="shared" si="264"/>
        <v>0</v>
      </c>
      <c r="AVU571" s="93">
        <f t="shared" si="264"/>
        <v>0</v>
      </c>
      <c r="AVV571" s="93">
        <f t="shared" si="264"/>
        <v>0</v>
      </c>
      <c r="AVW571" s="93">
        <f t="shared" si="264"/>
        <v>0</v>
      </c>
    </row>
    <row r="572" spans="1:1271" ht="24">
      <c r="A572" s="444" t="s">
        <v>413</v>
      </c>
      <c r="B572" s="12" t="s">
        <v>424</v>
      </c>
      <c r="C572" s="5"/>
      <c r="D572" s="541"/>
      <c r="E572" s="521"/>
      <c r="F572" s="101">
        <f t="shared" si="265"/>
        <v>56659</v>
      </c>
      <c r="G572" s="101">
        <f t="shared" si="265"/>
        <v>57191</v>
      </c>
      <c r="H572" s="101">
        <f t="shared" si="265"/>
        <v>58035</v>
      </c>
      <c r="I572" s="93">
        <f t="shared" si="266"/>
        <v>59892.33</v>
      </c>
      <c r="J572" s="93">
        <f t="shared" si="266"/>
        <v>60892.33</v>
      </c>
      <c r="K572" s="93">
        <f t="shared" si="266"/>
        <v>62082.33</v>
      </c>
      <c r="L572" s="95"/>
      <c r="M572" s="95"/>
      <c r="N572" s="95"/>
      <c r="O572" s="93">
        <f t="shared" si="267"/>
        <v>0</v>
      </c>
      <c r="P572" s="93">
        <f t="shared" si="268"/>
        <v>0</v>
      </c>
      <c r="Q572" s="93">
        <f t="shared" si="269"/>
        <v>0</v>
      </c>
      <c r="R572" s="93">
        <f t="shared" si="270"/>
        <v>0</v>
      </c>
      <c r="S572" s="93">
        <f t="shared" si="271"/>
        <v>0</v>
      </c>
      <c r="T572" s="93">
        <f t="shared" si="272"/>
        <v>0</v>
      </c>
      <c r="U572" s="93">
        <f t="shared" si="273"/>
        <v>56927</v>
      </c>
      <c r="V572" s="93">
        <f t="shared" si="274"/>
        <v>60315.15</v>
      </c>
      <c r="W572" s="93">
        <f t="shared" si="275"/>
        <v>64405.48</v>
      </c>
      <c r="X572" s="93">
        <f t="shared" si="276"/>
        <v>30536.18</v>
      </c>
      <c r="Y572" s="93">
        <f t="shared" si="277"/>
        <v>27626.89</v>
      </c>
      <c r="Z572" s="93">
        <f t="shared" si="278"/>
        <v>26014.6</v>
      </c>
      <c r="AA572" s="93">
        <f t="shared" si="279"/>
        <v>0</v>
      </c>
      <c r="AB572" s="93">
        <f t="shared" si="142"/>
        <v>0</v>
      </c>
      <c r="AC572" s="93">
        <f t="shared" si="142"/>
        <v>0</v>
      </c>
      <c r="AD572" s="93">
        <f t="shared" si="280"/>
        <v>0</v>
      </c>
      <c r="AE572" s="93">
        <f t="shared" si="143"/>
        <v>0</v>
      </c>
      <c r="AF572" s="93">
        <f t="shared" si="143"/>
        <v>0</v>
      </c>
      <c r="AG572" s="95"/>
      <c r="AH572" s="95"/>
      <c r="AI572" s="95"/>
      <c r="AJ572" s="93">
        <f t="shared" si="281"/>
        <v>0</v>
      </c>
      <c r="AK572" s="93">
        <f t="shared" si="282"/>
        <v>0</v>
      </c>
      <c r="AL572" s="93">
        <f t="shared" si="283"/>
        <v>0</v>
      </c>
      <c r="AM572" s="93">
        <f t="shared" si="284"/>
        <v>0</v>
      </c>
      <c r="AN572" s="93">
        <f t="shared" si="285"/>
        <v>0</v>
      </c>
      <c r="AO572" s="93">
        <f t="shared" si="286"/>
        <v>0</v>
      </c>
      <c r="AP572" s="93">
        <f t="shared" si="287"/>
        <v>56871.01</v>
      </c>
      <c r="AQ572" s="93">
        <f t="shared" si="288"/>
        <v>60142.52</v>
      </c>
      <c r="AR572" s="93">
        <f t="shared" si="289"/>
        <v>64100.639999999999</v>
      </c>
      <c r="AS572" s="93">
        <f t="shared" si="290"/>
        <v>28246.799999999999</v>
      </c>
      <c r="AT572" s="93">
        <f t="shared" si="291"/>
        <v>25794.65</v>
      </c>
      <c r="AU572" s="93">
        <f t="shared" si="292"/>
        <v>24876.92</v>
      </c>
      <c r="AV572" s="93">
        <f t="shared" si="293"/>
        <v>0</v>
      </c>
      <c r="AW572" s="93">
        <f t="shared" si="144"/>
        <v>0</v>
      </c>
      <c r="AX572" s="93">
        <f t="shared" si="144"/>
        <v>0</v>
      </c>
      <c r="AY572" s="93">
        <f t="shared" si="294"/>
        <v>0</v>
      </c>
      <c r="AZ572" s="93">
        <f t="shared" si="145"/>
        <v>0</v>
      </c>
      <c r="BA572" s="93">
        <f t="shared" si="145"/>
        <v>0</v>
      </c>
      <c r="BB572" s="95"/>
      <c r="BC572" s="95"/>
      <c r="BD572" s="95"/>
      <c r="BE572" s="93">
        <f t="shared" si="295"/>
        <v>0</v>
      </c>
      <c r="BF572" s="93">
        <f t="shared" si="296"/>
        <v>0</v>
      </c>
      <c r="BG572" s="93">
        <f t="shared" si="297"/>
        <v>0</v>
      </c>
      <c r="BH572" s="93">
        <f t="shared" si="298"/>
        <v>0</v>
      </c>
      <c r="BI572" s="93">
        <f t="shared" si="299"/>
        <v>0</v>
      </c>
      <c r="BJ572" s="93">
        <f t="shared" si="300"/>
        <v>0</v>
      </c>
      <c r="BK572" s="93">
        <f t="shared" si="301"/>
        <v>56948.4</v>
      </c>
      <c r="BL572" s="93">
        <f t="shared" si="302"/>
        <v>60381.24</v>
      </c>
      <c r="BM572" s="93">
        <f t="shared" si="303"/>
        <v>64521.56</v>
      </c>
      <c r="BN572" s="93">
        <f t="shared" si="304"/>
        <v>27833.75</v>
      </c>
      <c r="BO572" s="93">
        <f t="shared" si="305"/>
        <v>25060.06</v>
      </c>
      <c r="BP572" s="93">
        <f t="shared" si="306"/>
        <v>23463.73</v>
      </c>
      <c r="BQ572" s="93">
        <f t="shared" si="307"/>
        <v>0</v>
      </c>
      <c r="BR572" s="93">
        <f t="shared" si="146"/>
        <v>0</v>
      </c>
      <c r="BS572" s="93">
        <f t="shared" si="146"/>
        <v>0</v>
      </c>
      <c r="BT572" s="93">
        <f t="shared" si="308"/>
        <v>0</v>
      </c>
      <c r="BU572" s="93">
        <f t="shared" si="147"/>
        <v>0</v>
      </c>
      <c r="BV572" s="93">
        <f t="shared" si="147"/>
        <v>0</v>
      </c>
      <c r="BW572" s="95"/>
      <c r="BX572" s="95"/>
      <c r="BY572" s="95"/>
      <c r="BZ572" s="93">
        <f t="shared" si="309"/>
        <v>0</v>
      </c>
      <c r="CA572" s="93">
        <f t="shared" si="310"/>
        <v>0</v>
      </c>
      <c r="CB572" s="93">
        <f t="shared" si="311"/>
        <v>0</v>
      </c>
      <c r="CC572" s="93">
        <f t="shared" si="312"/>
        <v>0</v>
      </c>
      <c r="CD572" s="93">
        <f t="shared" si="313"/>
        <v>0</v>
      </c>
      <c r="CE572" s="93">
        <f t="shared" si="314"/>
        <v>0</v>
      </c>
      <c r="CF572" s="93">
        <f t="shared" si="315"/>
        <v>0</v>
      </c>
      <c r="CG572" s="93">
        <f t="shared" si="316"/>
        <v>0</v>
      </c>
      <c r="CH572" s="93">
        <f t="shared" si="317"/>
        <v>0</v>
      </c>
      <c r="CI572" s="93">
        <f t="shared" si="318"/>
        <v>0</v>
      </c>
      <c r="CJ572" s="93">
        <f t="shared" si="319"/>
        <v>0</v>
      </c>
      <c r="CK572" s="93">
        <f t="shared" si="320"/>
        <v>0</v>
      </c>
      <c r="CL572" s="93">
        <f t="shared" si="321"/>
        <v>0</v>
      </c>
      <c r="CM572" s="93">
        <f t="shared" si="148"/>
        <v>0</v>
      </c>
      <c r="CN572" s="93">
        <f t="shared" si="148"/>
        <v>0</v>
      </c>
      <c r="CO572" s="93">
        <f t="shared" si="322"/>
        <v>0</v>
      </c>
      <c r="CP572" s="93">
        <f t="shared" si="149"/>
        <v>0</v>
      </c>
      <c r="CQ572" s="93">
        <f t="shared" si="149"/>
        <v>0</v>
      </c>
      <c r="CR572" s="95"/>
      <c r="CS572" s="95"/>
      <c r="CT572" s="95"/>
      <c r="CU572" s="93">
        <f t="shared" si="323"/>
        <v>0</v>
      </c>
      <c r="CV572" s="93">
        <f t="shared" si="324"/>
        <v>0</v>
      </c>
      <c r="CW572" s="93">
        <f t="shared" si="325"/>
        <v>0</v>
      </c>
      <c r="CX572" s="93">
        <f t="shared" si="326"/>
        <v>0</v>
      </c>
      <c r="CY572" s="93">
        <f t="shared" si="327"/>
        <v>0</v>
      </c>
      <c r="CZ572" s="93">
        <f t="shared" si="328"/>
        <v>0</v>
      </c>
      <c r="DA572" s="93">
        <f t="shared" si="329"/>
        <v>56647.25</v>
      </c>
      <c r="DB572" s="93">
        <f t="shared" si="330"/>
        <v>59455.92</v>
      </c>
      <c r="DC572" s="93">
        <f t="shared" si="331"/>
        <v>62881.06</v>
      </c>
      <c r="DD572" s="93">
        <f t="shared" si="332"/>
        <v>32755.43</v>
      </c>
      <c r="DE572" s="93">
        <f t="shared" si="333"/>
        <v>29633.360000000001</v>
      </c>
      <c r="DF572" s="93">
        <f t="shared" si="334"/>
        <v>28437.17</v>
      </c>
      <c r="DG572" s="93">
        <f t="shared" si="335"/>
        <v>0</v>
      </c>
      <c r="DH572" s="93">
        <f t="shared" si="150"/>
        <v>0</v>
      </c>
      <c r="DI572" s="93">
        <f t="shared" si="150"/>
        <v>0</v>
      </c>
      <c r="DJ572" s="93">
        <f t="shared" si="336"/>
        <v>0</v>
      </c>
      <c r="DK572" s="93">
        <f t="shared" si="151"/>
        <v>0</v>
      </c>
      <c r="DL572" s="93">
        <f t="shared" si="151"/>
        <v>0</v>
      </c>
      <c r="DM572" s="95"/>
      <c r="DN572" s="95"/>
      <c r="DO572" s="95"/>
      <c r="DP572" s="93">
        <f t="shared" si="337"/>
        <v>0</v>
      </c>
      <c r="DQ572" s="93">
        <f t="shared" si="338"/>
        <v>0</v>
      </c>
      <c r="DR572" s="93">
        <f t="shared" si="339"/>
        <v>0</v>
      </c>
      <c r="DS572" s="93">
        <f t="shared" si="340"/>
        <v>0</v>
      </c>
      <c r="DT572" s="93">
        <f t="shared" si="341"/>
        <v>0</v>
      </c>
      <c r="DU572" s="93">
        <f t="shared" si="342"/>
        <v>0</v>
      </c>
      <c r="DV572" s="93">
        <f t="shared" si="343"/>
        <v>56913.99</v>
      </c>
      <c r="DW572" s="93">
        <f t="shared" si="344"/>
        <v>60277.43</v>
      </c>
      <c r="DX572" s="93">
        <f t="shared" si="345"/>
        <v>64337.58</v>
      </c>
      <c r="DY572" s="93">
        <f t="shared" si="346"/>
        <v>35148.28</v>
      </c>
      <c r="DZ572" s="93">
        <f t="shared" si="347"/>
        <v>31341.49</v>
      </c>
      <c r="EA572" s="93">
        <f t="shared" si="348"/>
        <v>30305.4</v>
      </c>
      <c r="EB572" s="93">
        <f t="shared" si="349"/>
        <v>0</v>
      </c>
      <c r="EC572" s="93">
        <f t="shared" si="152"/>
        <v>0</v>
      </c>
      <c r="ED572" s="93">
        <f t="shared" si="152"/>
        <v>0</v>
      </c>
      <c r="EE572" s="93">
        <f t="shared" si="350"/>
        <v>0</v>
      </c>
      <c r="EF572" s="93">
        <f t="shared" si="153"/>
        <v>0</v>
      </c>
      <c r="EG572" s="93">
        <f t="shared" si="153"/>
        <v>0</v>
      </c>
      <c r="EH572" s="95"/>
      <c r="EI572" s="95"/>
      <c r="EJ572" s="95"/>
      <c r="EK572" s="93">
        <f t="shared" si="351"/>
        <v>0</v>
      </c>
      <c r="EL572" s="93">
        <f t="shared" si="352"/>
        <v>0</v>
      </c>
      <c r="EM572" s="93">
        <f t="shared" si="353"/>
        <v>0</v>
      </c>
      <c r="EN572" s="93">
        <f t="shared" si="354"/>
        <v>0</v>
      </c>
      <c r="EO572" s="93">
        <f t="shared" si="355"/>
        <v>0</v>
      </c>
      <c r="EP572" s="93">
        <f t="shared" si="356"/>
        <v>0</v>
      </c>
      <c r="EQ572" s="93">
        <f t="shared" si="357"/>
        <v>57079.26</v>
      </c>
      <c r="ER572" s="93">
        <f t="shared" si="358"/>
        <v>60780.69</v>
      </c>
      <c r="ES572" s="93">
        <f t="shared" si="359"/>
        <v>65239.94</v>
      </c>
      <c r="ET572" s="93">
        <f t="shared" si="360"/>
        <v>32540.62</v>
      </c>
      <c r="EU572" s="93">
        <f t="shared" si="361"/>
        <v>28950.560000000001</v>
      </c>
      <c r="EV572" s="93">
        <f t="shared" si="362"/>
        <v>27911.19</v>
      </c>
      <c r="EW572" s="93">
        <f t="shared" si="363"/>
        <v>0</v>
      </c>
      <c r="EX572" s="93">
        <f t="shared" si="154"/>
        <v>0</v>
      </c>
      <c r="EY572" s="93">
        <f t="shared" si="154"/>
        <v>0</v>
      </c>
      <c r="EZ572" s="93">
        <f t="shared" si="364"/>
        <v>0</v>
      </c>
      <c r="FA572" s="93">
        <f t="shared" si="155"/>
        <v>0</v>
      </c>
      <c r="FB572" s="93">
        <f t="shared" si="155"/>
        <v>0</v>
      </c>
      <c r="FC572" s="95"/>
      <c r="FD572" s="95"/>
      <c r="FE572" s="95"/>
      <c r="FF572" s="93">
        <f t="shared" si="365"/>
        <v>0</v>
      </c>
      <c r="FG572" s="93">
        <f t="shared" si="366"/>
        <v>0</v>
      </c>
      <c r="FH572" s="93">
        <f t="shared" si="367"/>
        <v>0</v>
      </c>
      <c r="FI572" s="93">
        <f t="shared" si="368"/>
        <v>0</v>
      </c>
      <c r="FJ572" s="93">
        <f t="shared" si="369"/>
        <v>0</v>
      </c>
      <c r="FK572" s="93">
        <f t="shared" si="370"/>
        <v>0</v>
      </c>
      <c r="FL572" s="93">
        <f t="shared" si="371"/>
        <v>56661.13</v>
      </c>
      <c r="FM572" s="93">
        <f t="shared" si="372"/>
        <v>59495.92</v>
      </c>
      <c r="FN572" s="93">
        <f t="shared" si="373"/>
        <v>62951.69</v>
      </c>
      <c r="FO572" s="93">
        <f t="shared" si="374"/>
        <v>26598.55</v>
      </c>
      <c r="FP572" s="93">
        <f t="shared" si="375"/>
        <v>24211.119999999999</v>
      </c>
      <c r="FQ572" s="93">
        <f t="shared" si="376"/>
        <v>23433.78</v>
      </c>
      <c r="FR572" s="93">
        <f t="shared" si="377"/>
        <v>0</v>
      </c>
      <c r="FS572" s="93">
        <f t="shared" si="156"/>
        <v>0</v>
      </c>
      <c r="FT572" s="93">
        <f t="shared" si="156"/>
        <v>0</v>
      </c>
      <c r="FU572" s="93">
        <f t="shared" si="378"/>
        <v>0</v>
      </c>
      <c r="FV572" s="93">
        <f t="shared" si="157"/>
        <v>0</v>
      </c>
      <c r="FW572" s="93">
        <f t="shared" si="157"/>
        <v>0</v>
      </c>
      <c r="FX572" s="95"/>
      <c r="FY572" s="95"/>
      <c r="FZ572" s="95"/>
      <c r="GA572" s="93">
        <f t="shared" si="380"/>
        <v>0</v>
      </c>
      <c r="GB572" s="93">
        <f t="shared" si="381"/>
        <v>0</v>
      </c>
      <c r="GC572" s="93">
        <f t="shared" si="382"/>
        <v>0</v>
      </c>
      <c r="GD572" s="93">
        <f t="shared" si="383"/>
        <v>0</v>
      </c>
      <c r="GE572" s="93">
        <f t="shared" si="384"/>
        <v>0</v>
      </c>
      <c r="GF572" s="93">
        <f t="shared" si="385"/>
        <v>0</v>
      </c>
      <c r="GG572" s="93">
        <f t="shared" si="386"/>
        <v>0</v>
      </c>
      <c r="GH572" s="93">
        <f t="shared" si="387"/>
        <v>0</v>
      </c>
      <c r="GI572" s="93">
        <f t="shared" si="388"/>
        <v>0</v>
      </c>
      <c r="GJ572" s="93">
        <f t="shared" si="389"/>
        <v>0</v>
      </c>
      <c r="GK572" s="93">
        <f t="shared" si="390"/>
        <v>0</v>
      </c>
      <c r="GL572" s="93">
        <f t="shared" si="391"/>
        <v>0</v>
      </c>
      <c r="GM572" s="93">
        <f t="shared" si="392"/>
        <v>0</v>
      </c>
      <c r="GN572" s="93">
        <f t="shared" si="159"/>
        <v>0</v>
      </c>
      <c r="GO572" s="93">
        <f t="shared" si="159"/>
        <v>0</v>
      </c>
      <c r="GP572" s="93">
        <f t="shared" si="393"/>
        <v>0</v>
      </c>
      <c r="GQ572" s="93">
        <f t="shared" si="160"/>
        <v>0</v>
      </c>
      <c r="GR572" s="93">
        <f t="shared" si="160"/>
        <v>0</v>
      </c>
      <c r="GS572" s="95"/>
      <c r="GT572" s="95"/>
      <c r="GU572" s="95"/>
      <c r="GV572" s="93">
        <f t="shared" si="394"/>
        <v>0</v>
      </c>
      <c r="GW572" s="93">
        <f t="shared" si="395"/>
        <v>0</v>
      </c>
      <c r="GX572" s="93">
        <f t="shared" si="396"/>
        <v>0</v>
      </c>
      <c r="GY572" s="93">
        <f t="shared" si="397"/>
        <v>0</v>
      </c>
      <c r="GZ572" s="93">
        <f t="shared" si="398"/>
        <v>0</v>
      </c>
      <c r="HA572" s="93">
        <f t="shared" si="399"/>
        <v>0</v>
      </c>
      <c r="HB572" s="93">
        <f t="shared" si="400"/>
        <v>56630.02</v>
      </c>
      <c r="HC572" s="93">
        <f t="shared" si="401"/>
        <v>59402.85</v>
      </c>
      <c r="HD572" s="93">
        <f t="shared" si="402"/>
        <v>62786.76</v>
      </c>
      <c r="HE572" s="93">
        <f t="shared" si="403"/>
        <v>30377.74</v>
      </c>
      <c r="HF572" s="93">
        <f t="shared" si="404"/>
        <v>27471.94</v>
      </c>
      <c r="HG572" s="93">
        <f t="shared" si="405"/>
        <v>26485.54</v>
      </c>
      <c r="HH572" s="93">
        <f t="shared" si="406"/>
        <v>0</v>
      </c>
      <c r="HI572" s="93">
        <f t="shared" si="161"/>
        <v>0</v>
      </c>
      <c r="HJ572" s="93">
        <f t="shared" si="161"/>
        <v>0</v>
      </c>
      <c r="HK572" s="93">
        <f t="shared" si="407"/>
        <v>0</v>
      </c>
      <c r="HL572" s="93">
        <f t="shared" si="162"/>
        <v>0</v>
      </c>
      <c r="HM572" s="93">
        <f t="shared" si="162"/>
        <v>0</v>
      </c>
      <c r="HN572" s="95"/>
      <c r="HO572" s="95"/>
      <c r="HP572" s="95"/>
      <c r="HQ572" s="93">
        <f t="shared" si="408"/>
        <v>0</v>
      </c>
      <c r="HR572" s="93">
        <f t="shared" si="409"/>
        <v>0</v>
      </c>
      <c r="HS572" s="93">
        <f t="shared" si="410"/>
        <v>0</v>
      </c>
      <c r="HT572" s="93">
        <f t="shared" si="411"/>
        <v>0</v>
      </c>
      <c r="HU572" s="93">
        <f t="shared" si="412"/>
        <v>0</v>
      </c>
      <c r="HV572" s="93">
        <f t="shared" si="413"/>
        <v>0</v>
      </c>
      <c r="HW572" s="93">
        <f t="shared" si="414"/>
        <v>56846.43</v>
      </c>
      <c r="HX572" s="93">
        <f t="shared" si="415"/>
        <v>60066.3</v>
      </c>
      <c r="HY572" s="93">
        <f t="shared" si="416"/>
        <v>63965.86</v>
      </c>
      <c r="HZ572" s="93">
        <f t="shared" si="417"/>
        <v>30036.28</v>
      </c>
      <c r="IA572" s="93">
        <f t="shared" si="418"/>
        <v>26967.3</v>
      </c>
      <c r="IB572" s="93">
        <f t="shared" si="419"/>
        <v>25681.64</v>
      </c>
      <c r="IC572" s="93">
        <f t="shared" si="420"/>
        <v>0</v>
      </c>
      <c r="ID572" s="93">
        <f t="shared" si="163"/>
        <v>0</v>
      </c>
      <c r="IE572" s="93">
        <f t="shared" si="163"/>
        <v>0</v>
      </c>
      <c r="IF572" s="93">
        <f t="shared" si="421"/>
        <v>0</v>
      </c>
      <c r="IG572" s="93">
        <f t="shared" si="164"/>
        <v>0</v>
      </c>
      <c r="IH572" s="93">
        <f t="shared" si="164"/>
        <v>0</v>
      </c>
      <c r="II572" s="95"/>
      <c r="IJ572" s="95"/>
      <c r="IK572" s="95"/>
      <c r="IL572" s="93">
        <f t="shared" si="422"/>
        <v>0</v>
      </c>
      <c r="IM572" s="93">
        <f t="shared" si="423"/>
        <v>0</v>
      </c>
      <c r="IN572" s="93">
        <f t="shared" si="424"/>
        <v>0</v>
      </c>
      <c r="IO572" s="93">
        <f t="shared" si="425"/>
        <v>0</v>
      </c>
      <c r="IP572" s="93">
        <f t="shared" si="426"/>
        <v>0</v>
      </c>
      <c r="IQ572" s="93">
        <f t="shared" si="427"/>
        <v>0</v>
      </c>
      <c r="IR572" s="93">
        <f t="shared" si="428"/>
        <v>56703.44</v>
      </c>
      <c r="IS572" s="93">
        <f t="shared" si="429"/>
        <v>59628.02</v>
      </c>
      <c r="IT572" s="93">
        <f t="shared" si="430"/>
        <v>63185.91</v>
      </c>
      <c r="IU572" s="93">
        <f t="shared" si="431"/>
        <v>27476.66</v>
      </c>
      <c r="IV572" s="93">
        <f t="shared" si="432"/>
        <v>24748.880000000001</v>
      </c>
      <c r="IW572" s="93">
        <f t="shared" si="433"/>
        <v>23532.57</v>
      </c>
      <c r="IX572" s="93">
        <f t="shared" si="434"/>
        <v>0</v>
      </c>
      <c r="IY572" s="93">
        <f t="shared" si="165"/>
        <v>0</v>
      </c>
      <c r="IZ572" s="93">
        <f t="shared" si="165"/>
        <v>0</v>
      </c>
      <c r="JA572" s="93">
        <f t="shared" si="435"/>
        <v>0</v>
      </c>
      <c r="JB572" s="93">
        <f t="shared" si="166"/>
        <v>0</v>
      </c>
      <c r="JC572" s="93">
        <f t="shared" si="166"/>
        <v>0</v>
      </c>
      <c r="JD572" s="95"/>
      <c r="JE572" s="95"/>
      <c r="JF572" s="95"/>
      <c r="JG572" s="93">
        <f t="shared" si="436"/>
        <v>0</v>
      </c>
      <c r="JH572" s="93">
        <f t="shared" si="437"/>
        <v>0</v>
      </c>
      <c r="JI572" s="93">
        <f t="shared" si="438"/>
        <v>0</v>
      </c>
      <c r="JJ572" s="93">
        <f t="shared" si="439"/>
        <v>0</v>
      </c>
      <c r="JK572" s="93">
        <f t="shared" si="440"/>
        <v>0</v>
      </c>
      <c r="JL572" s="93">
        <f t="shared" si="441"/>
        <v>0</v>
      </c>
      <c r="JM572" s="93">
        <f t="shared" si="442"/>
        <v>56648.17</v>
      </c>
      <c r="JN572" s="93">
        <f t="shared" si="443"/>
        <v>59458.23</v>
      </c>
      <c r="JO572" s="93">
        <f t="shared" si="444"/>
        <v>62896.14</v>
      </c>
      <c r="JP572" s="93">
        <f t="shared" si="445"/>
        <v>39334.28</v>
      </c>
      <c r="JQ572" s="93">
        <f t="shared" si="446"/>
        <v>35482.03</v>
      </c>
      <c r="JR572" s="93">
        <f t="shared" si="447"/>
        <v>34771.33</v>
      </c>
      <c r="JS572" s="93">
        <f t="shared" si="448"/>
        <v>0</v>
      </c>
      <c r="JT572" s="93">
        <f t="shared" si="167"/>
        <v>0</v>
      </c>
      <c r="JU572" s="93">
        <f t="shared" si="167"/>
        <v>0</v>
      </c>
      <c r="JV572" s="93">
        <f t="shared" si="449"/>
        <v>0</v>
      </c>
      <c r="JW572" s="93">
        <f t="shared" si="168"/>
        <v>0</v>
      </c>
      <c r="JX572" s="93">
        <f t="shared" si="168"/>
        <v>0</v>
      </c>
      <c r="JY572" s="95"/>
      <c r="JZ572" s="95"/>
      <c r="KA572" s="95"/>
      <c r="KB572" s="93">
        <f t="shared" si="450"/>
        <v>0</v>
      </c>
      <c r="KC572" s="93">
        <f t="shared" si="451"/>
        <v>0</v>
      </c>
      <c r="KD572" s="93">
        <f t="shared" si="452"/>
        <v>0</v>
      </c>
      <c r="KE572" s="93">
        <f t="shared" si="453"/>
        <v>0</v>
      </c>
      <c r="KF572" s="93">
        <f t="shared" si="454"/>
        <v>0</v>
      </c>
      <c r="KG572" s="93">
        <f t="shared" si="455"/>
        <v>0</v>
      </c>
      <c r="KH572" s="93">
        <f t="shared" si="456"/>
        <v>56862.64</v>
      </c>
      <c r="KI572" s="93">
        <f t="shared" si="457"/>
        <v>60118.91</v>
      </c>
      <c r="KJ572" s="93">
        <f t="shared" si="458"/>
        <v>64056.71</v>
      </c>
      <c r="KK572" s="93">
        <f t="shared" si="459"/>
        <v>26389.68</v>
      </c>
      <c r="KL572" s="93">
        <f t="shared" si="460"/>
        <v>23959.95</v>
      </c>
      <c r="KM572" s="93">
        <f t="shared" si="461"/>
        <v>22850.23</v>
      </c>
      <c r="KN572" s="93">
        <f t="shared" si="462"/>
        <v>0</v>
      </c>
      <c r="KO572" s="93">
        <f t="shared" si="169"/>
        <v>0</v>
      </c>
      <c r="KP572" s="93">
        <f t="shared" si="169"/>
        <v>0</v>
      </c>
      <c r="KQ572" s="93">
        <f t="shared" si="463"/>
        <v>0</v>
      </c>
      <c r="KR572" s="93">
        <f t="shared" si="170"/>
        <v>0</v>
      </c>
      <c r="KS572" s="93">
        <f t="shared" si="170"/>
        <v>0</v>
      </c>
      <c r="KT572" s="95"/>
      <c r="KU572" s="95"/>
      <c r="KV572" s="95"/>
      <c r="KW572" s="93">
        <f t="shared" si="464"/>
        <v>0</v>
      </c>
      <c r="KX572" s="93">
        <f t="shared" si="465"/>
        <v>0</v>
      </c>
      <c r="KY572" s="93">
        <f t="shared" si="466"/>
        <v>0</v>
      </c>
      <c r="KZ572" s="93">
        <f t="shared" si="467"/>
        <v>0</v>
      </c>
      <c r="LA572" s="93">
        <f t="shared" si="468"/>
        <v>0</v>
      </c>
      <c r="LB572" s="93">
        <f t="shared" si="469"/>
        <v>0</v>
      </c>
      <c r="LC572" s="93">
        <f t="shared" si="470"/>
        <v>56730.22</v>
      </c>
      <c r="LD572" s="93">
        <f t="shared" si="471"/>
        <v>59710.45</v>
      </c>
      <c r="LE572" s="93">
        <f t="shared" si="472"/>
        <v>63332.800000000003</v>
      </c>
      <c r="LF572" s="93">
        <f t="shared" si="473"/>
        <v>23745.25</v>
      </c>
      <c r="LG572" s="93">
        <f t="shared" si="474"/>
        <v>21727.37</v>
      </c>
      <c r="LH572" s="93">
        <f t="shared" si="475"/>
        <v>20993.4</v>
      </c>
      <c r="LI572" s="93">
        <f t="shared" si="476"/>
        <v>0</v>
      </c>
      <c r="LJ572" s="93">
        <f t="shared" si="171"/>
        <v>0</v>
      </c>
      <c r="LK572" s="93">
        <f t="shared" si="171"/>
        <v>0</v>
      </c>
      <c r="LL572" s="93">
        <f t="shared" si="477"/>
        <v>0</v>
      </c>
      <c r="LM572" s="93">
        <f t="shared" si="172"/>
        <v>0</v>
      </c>
      <c r="LN572" s="93">
        <f t="shared" si="172"/>
        <v>0</v>
      </c>
      <c r="LO572" s="95"/>
      <c r="LP572" s="95"/>
      <c r="LQ572" s="95"/>
      <c r="LR572" s="93">
        <f t="shared" si="478"/>
        <v>0</v>
      </c>
      <c r="LS572" s="93">
        <f t="shared" si="479"/>
        <v>0</v>
      </c>
      <c r="LT572" s="93">
        <f t="shared" si="480"/>
        <v>0</v>
      </c>
      <c r="LU572" s="93">
        <f t="shared" si="481"/>
        <v>0</v>
      </c>
      <c r="LV572" s="93">
        <f t="shared" si="482"/>
        <v>0</v>
      </c>
      <c r="LW572" s="93">
        <f t="shared" si="483"/>
        <v>0</v>
      </c>
      <c r="LX572" s="93">
        <f t="shared" si="484"/>
        <v>56731.26</v>
      </c>
      <c r="LY572" s="93">
        <f t="shared" si="485"/>
        <v>59713.86</v>
      </c>
      <c r="LZ572" s="93">
        <f t="shared" si="486"/>
        <v>63338.74</v>
      </c>
      <c r="MA572" s="93">
        <f t="shared" si="487"/>
        <v>34032.910000000003</v>
      </c>
      <c r="MB572" s="93">
        <f t="shared" si="488"/>
        <v>30754.19</v>
      </c>
      <c r="MC572" s="93">
        <f t="shared" si="489"/>
        <v>29822.3</v>
      </c>
      <c r="MD572" s="93">
        <f t="shared" si="490"/>
        <v>0</v>
      </c>
      <c r="ME572" s="93">
        <f t="shared" si="173"/>
        <v>0</v>
      </c>
      <c r="MF572" s="93">
        <f t="shared" si="173"/>
        <v>0</v>
      </c>
      <c r="MG572" s="93">
        <f t="shared" si="491"/>
        <v>0</v>
      </c>
      <c r="MH572" s="93">
        <f t="shared" si="174"/>
        <v>0</v>
      </c>
      <c r="MI572" s="93">
        <f t="shared" si="174"/>
        <v>0</v>
      </c>
      <c r="MJ572" s="95"/>
      <c r="MK572" s="95"/>
      <c r="ML572" s="95"/>
      <c r="MM572" s="93">
        <f t="shared" si="492"/>
        <v>0</v>
      </c>
      <c r="MN572" s="93">
        <f t="shared" si="493"/>
        <v>0</v>
      </c>
      <c r="MO572" s="93">
        <f t="shared" si="494"/>
        <v>0</v>
      </c>
      <c r="MP572" s="93">
        <f t="shared" si="495"/>
        <v>0</v>
      </c>
      <c r="MQ572" s="93">
        <f t="shared" si="496"/>
        <v>0</v>
      </c>
      <c r="MR572" s="93">
        <f t="shared" si="497"/>
        <v>0</v>
      </c>
      <c r="MS572" s="93">
        <f t="shared" si="498"/>
        <v>56819.68</v>
      </c>
      <c r="MT572" s="93">
        <f t="shared" si="499"/>
        <v>59985.120000000003</v>
      </c>
      <c r="MU572" s="93">
        <f t="shared" si="500"/>
        <v>63819.839999999997</v>
      </c>
      <c r="MV572" s="93">
        <f t="shared" si="501"/>
        <v>39336.83</v>
      </c>
      <c r="MW572" s="93">
        <f t="shared" si="502"/>
        <v>34706.07</v>
      </c>
      <c r="MX572" s="93">
        <f t="shared" si="503"/>
        <v>32987.550000000003</v>
      </c>
      <c r="MY572" s="93">
        <f t="shared" si="504"/>
        <v>0</v>
      </c>
      <c r="MZ572" s="93">
        <f t="shared" si="175"/>
        <v>0</v>
      </c>
      <c r="NA572" s="93">
        <f t="shared" si="175"/>
        <v>0</v>
      </c>
      <c r="NB572" s="93">
        <f t="shared" si="505"/>
        <v>0</v>
      </c>
      <c r="NC572" s="93">
        <f t="shared" si="176"/>
        <v>0</v>
      </c>
      <c r="ND572" s="93">
        <f t="shared" si="176"/>
        <v>0</v>
      </c>
      <c r="NE572" s="95"/>
      <c r="NF572" s="95"/>
      <c r="NG572" s="95"/>
      <c r="NH572" s="93">
        <f t="shared" si="506"/>
        <v>0</v>
      </c>
      <c r="NI572" s="93">
        <f t="shared" si="507"/>
        <v>0</v>
      </c>
      <c r="NJ572" s="93">
        <f t="shared" si="508"/>
        <v>0</v>
      </c>
      <c r="NK572" s="93">
        <f t="shared" si="509"/>
        <v>0</v>
      </c>
      <c r="NL572" s="93">
        <f t="shared" si="510"/>
        <v>0</v>
      </c>
      <c r="NM572" s="93">
        <f t="shared" si="511"/>
        <v>0</v>
      </c>
      <c r="NN572" s="93">
        <f t="shared" si="512"/>
        <v>56607.61</v>
      </c>
      <c r="NO572" s="93">
        <f t="shared" si="513"/>
        <v>59334.2</v>
      </c>
      <c r="NP572" s="93">
        <f t="shared" si="514"/>
        <v>62665.26</v>
      </c>
      <c r="NQ572" s="93">
        <f t="shared" si="515"/>
        <v>24411.13</v>
      </c>
      <c r="NR572" s="93">
        <f t="shared" si="516"/>
        <v>21956.84</v>
      </c>
      <c r="NS572" s="93">
        <f t="shared" si="517"/>
        <v>21028.65</v>
      </c>
      <c r="NT572" s="93">
        <f t="shared" si="518"/>
        <v>0</v>
      </c>
      <c r="NU572" s="93">
        <f t="shared" si="177"/>
        <v>0</v>
      </c>
      <c r="NV572" s="93">
        <f t="shared" si="177"/>
        <v>0</v>
      </c>
      <c r="NW572" s="93">
        <f t="shared" si="519"/>
        <v>0</v>
      </c>
      <c r="NX572" s="93">
        <f t="shared" si="178"/>
        <v>0</v>
      </c>
      <c r="NY572" s="93">
        <f t="shared" si="178"/>
        <v>0</v>
      </c>
      <c r="NZ572" s="95"/>
      <c r="OA572" s="95"/>
      <c r="OB572" s="95"/>
      <c r="OC572" s="93">
        <f t="shared" si="520"/>
        <v>0</v>
      </c>
      <c r="OD572" s="93">
        <f t="shared" si="521"/>
        <v>0</v>
      </c>
      <c r="OE572" s="93">
        <f t="shared" si="522"/>
        <v>0</v>
      </c>
      <c r="OF572" s="93">
        <f t="shared" si="523"/>
        <v>0</v>
      </c>
      <c r="OG572" s="93">
        <f t="shared" si="524"/>
        <v>0</v>
      </c>
      <c r="OH572" s="93">
        <f t="shared" si="525"/>
        <v>0</v>
      </c>
      <c r="OI572" s="93">
        <f t="shared" si="526"/>
        <v>56854</v>
      </c>
      <c r="OJ572" s="93">
        <f t="shared" si="527"/>
        <v>60090.04</v>
      </c>
      <c r="OK572" s="93">
        <f t="shared" si="528"/>
        <v>64005.43</v>
      </c>
      <c r="OL572" s="93">
        <f t="shared" si="529"/>
        <v>35883.71</v>
      </c>
      <c r="OM572" s="93">
        <f t="shared" si="530"/>
        <v>32041.78</v>
      </c>
      <c r="ON572" s="93">
        <f t="shared" si="531"/>
        <v>30955.51</v>
      </c>
      <c r="OO572" s="93">
        <f t="shared" si="532"/>
        <v>0</v>
      </c>
      <c r="OP572" s="93">
        <f t="shared" si="179"/>
        <v>0</v>
      </c>
      <c r="OQ572" s="93">
        <f t="shared" si="179"/>
        <v>0</v>
      </c>
      <c r="OR572" s="93">
        <f t="shared" si="533"/>
        <v>0</v>
      </c>
      <c r="OS572" s="93">
        <f t="shared" si="180"/>
        <v>0</v>
      </c>
      <c r="OT572" s="93">
        <f t="shared" si="180"/>
        <v>0</v>
      </c>
      <c r="OU572" s="95"/>
      <c r="OV572" s="95"/>
      <c r="OW572" s="95"/>
      <c r="OX572" s="93">
        <f t="shared" si="534"/>
        <v>0</v>
      </c>
      <c r="OY572" s="93">
        <f t="shared" si="535"/>
        <v>0</v>
      </c>
      <c r="OZ572" s="93">
        <f t="shared" si="536"/>
        <v>0</v>
      </c>
      <c r="PA572" s="93">
        <f t="shared" si="537"/>
        <v>0</v>
      </c>
      <c r="PB572" s="93">
        <f t="shared" si="538"/>
        <v>0</v>
      </c>
      <c r="PC572" s="93">
        <f t="shared" si="539"/>
        <v>0</v>
      </c>
      <c r="PD572" s="93">
        <f t="shared" si="540"/>
        <v>56735.13</v>
      </c>
      <c r="PE572" s="93">
        <f t="shared" si="541"/>
        <v>59724.77</v>
      </c>
      <c r="PF572" s="93">
        <f t="shared" si="542"/>
        <v>63367.93</v>
      </c>
      <c r="PG572" s="93">
        <f t="shared" si="543"/>
        <v>28258.18</v>
      </c>
      <c r="PH572" s="93">
        <f t="shared" si="544"/>
        <v>25592.03</v>
      </c>
      <c r="PI572" s="93">
        <f t="shared" si="545"/>
        <v>24794.29</v>
      </c>
      <c r="PJ572" s="93">
        <f t="shared" si="546"/>
        <v>0</v>
      </c>
      <c r="PK572" s="93">
        <f t="shared" si="181"/>
        <v>0</v>
      </c>
      <c r="PL572" s="93">
        <f t="shared" si="181"/>
        <v>0</v>
      </c>
      <c r="PM572" s="93">
        <f t="shared" si="547"/>
        <v>0</v>
      </c>
      <c r="PN572" s="93">
        <f t="shared" si="182"/>
        <v>0</v>
      </c>
      <c r="PO572" s="93">
        <f t="shared" si="182"/>
        <v>0</v>
      </c>
      <c r="PP572" s="95"/>
      <c r="PQ572" s="95"/>
      <c r="PR572" s="95"/>
      <c r="PS572" s="93">
        <f t="shared" si="548"/>
        <v>0</v>
      </c>
      <c r="PT572" s="93">
        <f t="shared" si="549"/>
        <v>0</v>
      </c>
      <c r="PU572" s="93">
        <f t="shared" si="550"/>
        <v>0</v>
      </c>
      <c r="PV572" s="93">
        <f t="shared" si="551"/>
        <v>0</v>
      </c>
      <c r="PW572" s="93">
        <f t="shared" si="552"/>
        <v>0</v>
      </c>
      <c r="PX572" s="93">
        <f t="shared" si="553"/>
        <v>0</v>
      </c>
      <c r="PY572" s="93">
        <f t="shared" si="554"/>
        <v>56869.31</v>
      </c>
      <c r="PZ572" s="93">
        <f t="shared" si="555"/>
        <v>60137.919999999998</v>
      </c>
      <c r="QA572" s="93">
        <f t="shared" si="556"/>
        <v>64090.32</v>
      </c>
      <c r="QB572" s="93">
        <f t="shared" si="557"/>
        <v>32462.05</v>
      </c>
      <c r="QC572" s="93">
        <f t="shared" si="558"/>
        <v>29154.5</v>
      </c>
      <c r="QD572" s="93">
        <f t="shared" si="559"/>
        <v>28126.68</v>
      </c>
      <c r="QE572" s="93">
        <f t="shared" si="560"/>
        <v>0</v>
      </c>
      <c r="QF572" s="93">
        <f t="shared" si="183"/>
        <v>0</v>
      </c>
      <c r="QG572" s="93">
        <f t="shared" si="183"/>
        <v>0</v>
      </c>
      <c r="QH572" s="93">
        <f t="shared" si="561"/>
        <v>0</v>
      </c>
      <c r="QI572" s="93">
        <f t="shared" si="184"/>
        <v>0</v>
      </c>
      <c r="QJ572" s="93">
        <f t="shared" si="184"/>
        <v>0</v>
      </c>
      <c r="QK572" s="95"/>
      <c r="QL572" s="95"/>
      <c r="QM572" s="95"/>
      <c r="QN572" s="93">
        <f t="shared" si="562"/>
        <v>0</v>
      </c>
      <c r="QO572" s="93">
        <f t="shared" si="563"/>
        <v>0</v>
      </c>
      <c r="QP572" s="93">
        <f t="shared" si="564"/>
        <v>0</v>
      </c>
      <c r="QQ572" s="93">
        <f t="shared" si="565"/>
        <v>0</v>
      </c>
      <c r="QR572" s="93">
        <f t="shared" si="566"/>
        <v>0</v>
      </c>
      <c r="QS572" s="93">
        <f t="shared" si="567"/>
        <v>0</v>
      </c>
      <c r="QT572" s="93">
        <f t="shared" si="568"/>
        <v>56692.27</v>
      </c>
      <c r="QU572" s="93">
        <f t="shared" si="569"/>
        <v>59593.440000000002</v>
      </c>
      <c r="QV572" s="93">
        <f t="shared" si="570"/>
        <v>63124.71</v>
      </c>
      <c r="QW572" s="93">
        <f t="shared" si="571"/>
        <v>30168.57</v>
      </c>
      <c r="QX572" s="93">
        <f t="shared" si="572"/>
        <v>27125.3</v>
      </c>
      <c r="QY572" s="93">
        <f t="shared" si="573"/>
        <v>25764.62</v>
      </c>
      <c r="QZ572" s="93">
        <f t="shared" si="574"/>
        <v>0</v>
      </c>
      <c r="RA572" s="93">
        <f t="shared" si="185"/>
        <v>0</v>
      </c>
      <c r="RB572" s="93">
        <f t="shared" si="185"/>
        <v>0</v>
      </c>
      <c r="RC572" s="93">
        <f t="shared" si="575"/>
        <v>0</v>
      </c>
      <c r="RD572" s="93">
        <f t="shared" si="186"/>
        <v>0</v>
      </c>
      <c r="RE572" s="93">
        <f t="shared" si="186"/>
        <v>0</v>
      </c>
      <c r="RF572" s="95"/>
      <c r="RG572" s="95"/>
      <c r="RH572" s="95"/>
      <c r="RI572" s="93">
        <f t="shared" si="576"/>
        <v>0</v>
      </c>
      <c r="RJ572" s="93">
        <f t="shared" si="577"/>
        <v>0</v>
      </c>
      <c r="RK572" s="93">
        <f t="shared" si="578"/>
        <v>0</v>
      </c>
      <c r="RL572" s="93">
        <f t="shared" si="579"/>
        <v>0</v>
      </c>
      <c r="RM572" s="93">
        <f t="shared" si="580"/>
        <v>0</v>
      </c>
      <c r="RN572" s="93">
        <f t="shared" si="581"/>
        <v>0</v>
      </c>
      <c r="RO572" s="93">
        <f t="shared" si="582"/>
        <v>56774.44</v>
      </c>
      <c r="RP572" s="93">
        <f t="shared" si="583"/>
        <v>59846.31</v>
      </c>
      <c r="RQ572" s="93">
        <f t="shared" si="584"/>
        <v>63573.16</v>
      </c>
      <c r="RR572" s="93">
        <f t="shared" si="585"/>
        <v>22281.74</v>
      </c>
      <c r="RS572" s="93">
        <f t="shared" si="586"/>
        <v>20136.02</v>
      </c>
      <c r="RT572" s="93">
        <f t="shared" si="587"/>
        <v>19092.87</v>
      </c>
      <c r="RU572" s="93">
        <f t="shared" si="588"/>
        <v>0</v>
      </c>
      <c r="RV572" s="93">
        <f t="shared" si="187"/>
        <v>0</v>
      </c>
      <c r="RW572" s="93">
        <f t="shared" si="187"/>
        <v>0</v>
      </c>
      <c r="RX572" s="93">
        <f t="shared" si="589"/>
        <v>0</v>
      </c>
      <c r="RY572" s="93">
        <f t="shared" si="188"/>
        <v>0</v>
      </c>
      <c r="RZ572" s="93">
        <f t="shared" si="188"/>
        <v>0</v>
      </c>
      <c r="SA572" s="95"/>
      <c r="SB572" s="95"/>
      <c r="SC572" s="95"/>
      <c r="SD572" s="93">
        <f t="shared" si="590"/>
        <v>0</v>
      </c>
      <c r="SE572" s="93">
        <f t="shared" si="591"/>
        <v>0</v>
      </c>
      <c r="SF572" s="93">
        <f t="shared" si="592"/>
        <v>0</v>
      </c>
      <c r="SG572" s="93">
        <f t="shared" si="593"/>
        <v>0</v>
      </c>
      <c r="SH572" s="93">
        <f t="shared" si="594"/>
        <v>0</v>
      </c>
      <c r="SI572" s="93">
        <f t="shared" si="595"/>
        <v>0</v>
      </c>
      <c r="SJ572" s="93">
        <f t="shared" si="596"/>
        <v>56481.71</v>
      </c>
      <c r="SK572" s="93">
        <f t="shared" si="597"/>
        <v>58945.55</v>
      </c>
      <c r="SL572" s="93">
        <f t="shared" si="598"/>
        <v>61983.39</v>
      </c>
      <c r="SM572" s="93">
        <f t="shared" si="599"/>
        <v>27867.16</v>
      </c>
      <c r="SN572" s="93">
        <f t="shared" si="600"/>
        <v>24915.94</v>
      </c>
      <c r="SO572" s="93">
        <f t="shared" si="601"/>
        <v>23829.17</v>
      </c>
      <c r="SP572" s="93">
        <f t="shared" si="602"/>
        <v>0</v>
      </c>
      <c r="SQ572" s="93">
        <f t="shared" si="189"/>
        <v>0</v>
      </c>
      <c r="SR572" s="93">
        <f t="shared" si="189"/>
        <v>0</v>
      </c>
      <c r="SS572" s="93">
        <f t="shared" si="603"/>
        <v>0</v>
      </c>
      <c r="ST572" s="93">
        <f t="shared" si="190"/>
        <v>0</v>
      </c>
      <c r="SU572" s="93">
        <f t="shared" si="190"/>
        <v>0</v>
      </c>
      <c r="SV572" s="95"/>
      <c r="SW572" s="95"/>
      <c r="SX572" s="95"/>
      <c r="SY572" s="93">
        <f t="shared" si="605"/>
        <v>0</v>
      </c>
      <c r="SZ572" s="93">
        <f t="shared" si="606"/>
        <v>0</v>
      </c>
      <c r="TA572" s="93">
        <f t="shared" si="607"/>
        <v>0</v>
      </c>
      <c r="TB572" s="93">
        <f t="shared" si="608"/>
        <v>0</v>
      </c>
      <c r="TC572" s="93">
        <f t="shared" si="609"/>
        <v>0</v>
      </c>
      <c r="TD572" s="93">
        <f t="shared" si="610"/>
        <v>0</v>
      </c>
      <c r="TE572" s="93">
        <f t="shared" si="611"/>
        <v>56866.87</v>
      </c>
      <c r="TF572" s="93">
        <f t="shared" si="612"/>
        <v>60129.78</v>
      </c>
      <c r="TG572" s="93">
        <f t="shared" si="613"/>
        <v>64076.43</v>
      </c>
      <c r="TH572" s="93">
        <f t="shared" si="614"/>
        <v>29260.04</v>
      </c>
      <c r="TI572" s="93">
        <f t="shared" si="615"/>
        <v>26348.959999999999</v>
      </c>
      <c r="TJ572" s="93">
        <f t="shared" si="616"/>
        <v>25437.58</v>
      </c>
      <c r="TK572" s="93">
        <f t="shared" si="617"/>
        <v>0</v>
      </c>
      <c r="TL572" s="93">
        <f t="shared" si="191"/>
        <v>0</v>
      </c>
      <c r="TM572" s="93">
        <f t="shared" si="191"/>
        <v>0</v>
      </c>
      <c r="TN572" s="93">
        <f t="shared" si="618"/>
        <v>0</v>
      </c>
      <c r="TO572" s="93">
        <f t="shared" si="192"/>
        <v>0</v>
      </c>
      <c r="TP572" s="93">
        <f t="shared" si="192"/>
        <v>0</v>
      </c>
      <c r="TQ572" s="95"/>
      <c r="TR572" s="95"/>
      <c r="TS572" s="95"/>
      <c r="TT572" s="93">
        <f t="shared" si="619"/>
        <v>0</v>
      </c>
      <c r="TU572" s="93">
        <f t="shared" si="620"/>
        <v>0</v>
      </c>
      <c r="TV572" s="93">
        <f t="shared" si="621"/>
        <v>0</v>
      </c>
      <c r="TW572" s="93">
        <f t="shared" si="622"/>
        <v>0</v>
      </c>
      <c r="TX572" s="93">
        <f t="shared" si="623"/>
        <v>0</v>
      </c>
      <c r="TY572" s="93">
        <f t="shared" si="624"/>
        <v>0</v>
      </c>
      <c r="TZ572" s="93">
        <f t="shared" si="625"/>
        <v>56774.73</v>
      </c>
      <c r="UA572" s="93">
        <f t="shared" si="626"/>
        <v>59847.03</v>
      </c>
      <c r="UB572" s="93">
        <f t="shared" si="627"/>
        <v>63575.23</v>
      </c>
      <c r="UC572" s="93">
        <f t="shared" si="628"/>
        <v>30948.26</v>
      </c>
      <c r="UD572" s="93">
        <f t="shared" si="629"/>
        <v>27735.86</v>
      </c>
      <c r="UE572" s="93">
        <f t="shared" si="630"/>
        <v>26503.26</v>
      </c>
      <c r="UF572" s="93">
        <f t="shared" si="631"/>
        <v>0</v>
      </c>
      <c r="UG572" s="93">
        <f t="shared" si="193"/>
        <v>0</v>
      </c>
      <c r="UH572" s="93">
        <f t="shared" si="193"/>
        <v>0</v>
      </c>
      <c r="UI572" s="93">
        <f t="shared" si="632"/>
        <v>0</v>
      </c>
      <c r="UJ572" s="93">
        <f t="shared" si="194"/>
        <v>0</v>
      </c>
      <c r="UK572" s="93">
        <f t="shared" si="194"/>
        <v>0</v>
      </c>
      <c r="UL572" s="95"/>
      <c r="UM572" s="95"/>
      <c r="UN572" s="95"/>
      <c r="UO572" s="93">
        <f t="shared" si="633"/>
        <v>0</v>
      </c>
      <c r="UP572" s="93">
        <f t="shared" si="634"/>
        <v>0</v>
      </c>
      <c r="UQ572" s="93">
        <f t="shared" si="635"/>
        <v>0</v>
      </c>
      <c r="UR572" s="93">
        <f t="shared" si="636"/>
        <v>0</v>
      </c>
      <c r="US572" s="93">
        <f t="shared" si="637"/>
        <v>0</v>
      </c>
      <c r="UT572" s="93">
        <f t="shared" si="638"/>
        <v>0</v>
      </c>
      <c r="UU572" s="93">
        <f t="shared" si="639"/>
        <v>56847.69</v>
      </c>
      <c r="UV572" s="93">
        <f t="shared" si="640"/>
        <v>60070.5</v>
      </c>
      <c r="UW572" s="93">
        <f t="shared" si="641"/>
        <v>63973.599999999999</v>
      </c>
      <c r="UX572" s="93">
        <f t="shared" si="642"/>
        <v>30919.25</v>
      </c>
      <c r="UY572" s="93">
        <f t="shared" si="643"/>
        <v>28002.16</v>
      </c>
      <c r="UZ572" s="93">
        <f t="shared" si="644"/>
        <v>26506.73</v>
      </c>
      <c r="VA572" s="93">
        <f t="shared" si="645"/>
        <v>0</v>
      </c>
      <c r="VB572" s="93">
        <f t="shared" si="195"/>
        <v>0</v>
      </c>
      <c r="VC572" s="93">
        <f t="shared" si="195"/>
        <v>0</v>
      </c>
      <c r="VD572" s="93">
        <f t="shared" si="646"/>
        <v>0</v>
      </c>
      <c r="VE572" s="93">
        <f t="shared" si="196"/>
        <v>0</v>
      </c>
      <c r="VF572" s="93">
        <f t="shared" si="196"/>
        <v>0</v>
      </c>
      <c r="VG572" s="95"/>
      <c r="VH572" s="95"/>
      <c r="VI572" s="95"/>
      <c r="VJ572" s="93">
        <f t="shared" si="648"/>
        <v>0</v>
      </c>
      <c r="VK572" s="93">
        <f t="shared" si="649"/>
        <v>0</v>
      </c>
      <c r="VL572" s="93">
        <f t="shared" si="650"/>
        <v>0</v>
      </c>
      <c r="VM572" s="93">
        <f t="shared" si="651"/>
        <v>0</v>
      </c>
      <c r="VN572" s="93">
        <f t="shared" si="652"/>
        <v>0</v>
      </c>
      <c r="VO572" s="93">
        <f t="shared" si="653"/>
        <v>0</v>
      </c>
      <c r="VP572" s="93">
        <f t="shared" si="654"/>
        <v>0</v>
      </c>
      <c r="VQ572" s="93">
        <f t="shared" si="655"/>
        <v>0</v>
      </c>
      <c r="VR572" s="93">
        <f t="shared" si="656"/>
        <v>0</v>
      </c>
      <c r="VS572" s="93">
        <f t="shared" si="657"/>
        <v>0</v>
      </c>
      <c r="VT572" s="93">
        <f t="shared" si="658"/>
        <v>0</v>
      </c>
      <c r="VU572" s="93">
        <f t="shared" si="659"/>
        <v>0</v>
      </c>
      <c r="VV572" s="93">
        <f t="shared" si="660"/>
        <v>0</v>
      </c>
      <c r="VW572" s="93">
        <f t="shared" si="198"/>
        <v>0</v>
      </c>
      <c r="VX572" s="93">
        <f t="shared" si="198"/>
        <v>0</v>
      </c>
      <c r="VY572" s="93">
        <f t="shared" si="661"/>
        <v>0</v>
      </c>
      <c r="VZ572" s="93">
        <f t="shared" si="199"/>
        <v>0</v>
      </c>
      <c r="WA572" s="93">
        <f t="shared" si="199"/>
        <v>0</v>
      </c>
      <c r="WB572" s="95"/>
      <c r="WC572" s="95"/>
      <c r="WD572" s="95"/>
      <c r="WE572" s="93">
        <f t="shared" si="662"/>
        <v>0</v>
      </c>
      <c r="WF572" s="93">
        <f t="shared" si="663"/>
        <v>0</v>
      </c>
      <c r="WG572" s="93">
        <f t="shared" si="664"/>
        <v>0</v>
      </c>
      <c r="WH572" s="93">
        <f t="shared" si="665"/>
        <v>0</v>
      </c>
      <c r="WI572" s="93">
        <f t="shared" si="666"/>
        <v>0</v>
      </c>
      <c r="WJ572" s="93">
        <f t="shared" si="667"/>
        <v>0</v>
      </c>
      <c r="WK572" s="93">
        <f t="shared" si="668"/>
        <v>56664.05</v>
      </c>
      <c r="WL572" s="93">
        <f t="shared" si="669"/>
        <v>59507.81</v>
      </c>
      <c r="WM572" s="93">
        <f t="shared" si="670"/>
        <v>62972.77</v>
      </c>
      <c r="WN572" s="93">
        <f t="shared" si="671"/>
        <v>24731.98</v>
      </c>
      <c r="WO572" s="93">
        <f t="shared" si="672"/>
        <v>22450.95</v>
      </c>
      <c r="WP572" s="93">
        <f t="shared" si="673"/>
        <v>21702.639999999999</v>
      </c>
      <c r="WQ572" s="93">
        <f t="shared" si="674"/>
        <v>0</v>
      </c>
      <c r="WR572" s="93">
        <f t="shared" si="200"/>
        <v>0</v>
      </c>
      <c r="WS572" s="93">
        <f t="shared" si="200"/>
        <v>0</v>
      </c>
      <c r="WT572" s="93">
        <f t="shared" si="675"/>
        <v>0</v>
      </c>
      <c r="WU572" s="93">
        <f t="shared" si="201"/>
        <v>0</v>
      </c>
      <c r="WV572" s="93">
        <f t="shared" si="201"/>
        <v>0</v>
      </c>
      <c r="WW572" s="95"/>
      <c r="WX572" s="95"/>
      <c r="WY572" s="95"/>
      <c r="WZ572" s="93">
        <f t="shared" si="676"/>
        <v>0</v>
      </c>
      <c r="XA572" s="93">
        <f t="shared" si="677"/>
        <v>0</v>
      </c>
      <c r="XB572" s="93">
        <f t="shared" si="678"/>
        <v>0</v>
      </c>
      <c r="XC572" s="93">
        <f t="shared" si="679"/>
        <v>0</v>
      </c>
      <c r="XD572" s="93">
        <f t="shared" si="680"/>
        <v>0</v>
      </c>
      <c r="XE572" s="93">
        <f t="shared" si="681"/>
        <v>0</v>
      </c>
      <c r="XF572" s="93">
        <f t="shared" si="682"/>
        <v>56685.53</v>
      </c>
      <c r="XG572" s="93">
        <f t="shared" si="683"/>
        <v>59572.84</v>
      </c>
      <c r="XH572" s="93">
        <f t="shared" si="684"/>
        <v>63089.65</v>
      </c>
      <c r="XI572" s="93">
        <f t="shared" si="685"/>
        <v>24145.58</v>
      </c>
      <c r="XJ572" s="93">
        <f t="shared" si="686"/>
        <v>21875.759999999998</v>
      </c>
      <c r="XK572" s="93">
        <f t="shared" si="687"/>
        <v>20949.93</v>
      </c>
      <c r="XL572" s="93">
        <f t="shared" si="688"/>
        <v>0</v>
      </c>
      <c r="XM572" s="93">
        <f t="shared" si="202"/>
        <v>0</v>
      </c>
      <c r="XN572" s="93">
        <f t="shared" si="202"/>
        <v>0</v>
      </c>
      <c r="XO572" s="93">
        <f t="shared" si="689"/>
        <v>0</v>
      </c>
      <c r="XP572" s="93">
        <f t="shared" si="203"/>
        <v>0</v>
      </c>
      <c r="XQ572" s="93">
        <f t="shared" si="203"/>
        <v>0</v>
      </c>
      <c r="XR572" s="95"/>
      <c r="XS572" s="95"/>
      <c r="XT572" s="95"/>
      <c r="XU572" s="93">
        <f t="shared" si="690"/>
        <v>0</v>
      </c>
      <c r="XV572" s="93">
        <f t="shared" si="691"/>
        <v>0</v>
      </c>
      <c r="XW572" s="93">
        <f t="shared" si="692"/>
        <v>0</v>
      </c>
      <c r="XX572" s="93">
        <f t="shared" si="693"/>
        <v>0</v>
      </c>
      <c r="XY572" s="93">
        <f t="shared" si="694"/>
        <v>0</v>
      </c>
      <c r="XZ572" s="93">
        <f t="shared" si="695"/>
        <v>0</v>
      </c>
      <c r="YA572" s="93">
        <f t="shared" si="696"/>
        <v>56601.68</v>
      </c>
      <c r="YB572" s="93">
        <f t="shared" si="697"/>
        <v>59313.97</v>
      </c>
      <c r="YC572" s="93">
        <f t="shared" si="698"/>
        <v>62631.17</v>
      </c>
      <c r="YD572" s="93">
        <f t="shared" si="699"/>
        <v>21785.62</v>
      </c>
      <c r="YE572" s="93">
        <f t="shared" si="700"/>
        <v>19911.599999999999</v>
      </c>
      <c r="YF572" s="93">
        <f t="shared" si="701"/>
        <v>19058.400000000001</v>
      </c>
      <c r="YG572" s="93">
        <f t="shared" si="702"/>
        <v>0</v>
      </c>
      <c r="YH572" s="93">
        <f t="shared" si="204"/>
        <v>0</v>
      </c>
      <c r="YI572" s="93">
        <f t="shared" si="204"/>
        <v>0</v>
      </c>
      <c r="YJ572" s="93">
        <f t="shared" si="703"/>
        <v>0</v>
      </c>
      <c r="YK572" s="93">
        <f t="shared" si="205"/>
        <v>0</v>
      </c>
      <c r="YL572" s="93">
        <f t="shared" si="205"/>
        <v>0</v>
      </c>
      <c r="YM572" s="95"/>
      <c r="YN572" s="95"/>
      <c r="YO572" s="95"/>
      <c r="YP572" s="93">
        <f t="shared" si="704"/>
        <v>0</v>
      </c>
      <c r="YQ572" s="93">
        <f t="shared" si="705"/>
        <v>0</v>
      </c>
      <c r="YR572" s="93">
        <f t="shared" si="706"/>
        <v>0</v>
      </c>
      <c r="YS572" s="93">
        <f t="shared" si="707"/>
        <v>0</v>
      </c>
      <c r="YT572" s="93">
        <f t="shared" si="708"/>
        <v>0</v>
      </c>
      <c r="YU572" s="93">
        <f t="shared" si="709"/>
        <v>0</v>
      </c>
      <c r="YV572" s="93">
        <f t="shared" si="710"/>
        <v>56550.12</v>
      </c>
      <c r="YW572" s="93">
        <f t="shared" si="711"/>
        <v>59156.79</v>
      </c>
      <c r="YX572" s="93">
        <f t="shared" si="712"/>
        <v>62349.85</v>
      </c>
      <c r="YY572" s="93">
        <f t="shared" si="713"/>
        <v>25336.78</v>
      </c>
      <c r="YZ572" s="93">
        <f t="shared" si="714"/>
        <v>23035.27</v>
      </c>
      <c r="ZA572" s="93">
        <f t="shared" si="715"/>
        <v>21947.26</v>
      </c>
      <c r="ZB572" s="93">
        <f t="shared" si="716"/>
        <v>0</v>
      </c>
      <c r="ZC572" s="93">
        <f t="shared" si="206"/>
        <v>0</v>
      </c>
      <c r="ZD572" s="93">
        <f t="shared" si="206"/>
        <v>0</v>
      </c>
      <c r="ZE572" s="93">
        <f t="shared" si="717"/>
        <v>0</v>
      </c>
      <c r="ZF572" s="93">
        <f t="shared" si="207"/>
        <v>0</v>
      </c>
      <c r="ZG572" s="93">
        <f t="shared" si="207"/>
        <v>0</v>
      </c>
      <c r="ZH572" s="95"/>
      <c r="ZI572" s="95"/>
      <c r="ZJ572" s="95"/>
      <c r="ZK572" s="93">
        <f t="shared" si="718"/>
        <v>0</v>
      </c>
      <c r="ZL572" s="93">
        <f t="shared" si="719"/>
        <v>0</v>
      </c>
      <c r="ZM572" s="93">
        <f t="shared" si="720"/>
        <v>0</v>
      </c>
      <c r="ZN572" s="93">
        <f t="shared" si="721"/>
        <v>0</v>
      </c>
      <c r="ZO572" s="93">
        <f t="shared" si="722"/>
        <v>0</v>
      </c>
      <c r="ZP572" s="93">
        <f t="shared" si="723"/>
        <v>0</v>
      </c>
      <c r="ZQ572" s="93">
        <f t="shared" si="724"/>
        <v>56511.16</v>
      </c>
      <c r="ZR572" s="93">
        <f t="shared" si="725"/>
        <v>59036.75</v>
      </c>
      <c r="ZS572" s="93">
        <f t="shared" si="726"/>
        <v>62137.24</v>
      </c>
      <c r="ZT572" s="93">
        <f t="shared" si="727"/>
        <v>22561.01</v>
      </c>
      <c r="ZU572" s="93">
        <f t="shared" si="728"/>
        <v>20166.7</v>
      </c>
      <c r="ZV572" s="93">
        <f t="shared" si="729"/>
        <v>19179.599999999999</v>
      </c>
      <c r="ZW572" s="93">
        <f t="shared" si="730"/>
        <v>0</v>
      </c>
      <c r="ZX572" s="93">
        <f t="shared" si="208"/>
        <v>0</v>
      </c>
      <c r="ZY572" s="93">
        <f t="shared" si="208"/>
        <v>0</v>
      </c>
      <c r="ZZ572" s="93">
        <f t="shared" si="731"/>
        <v>0</v>
      </c>
      <c r="AAA572" s="93">
        <f t="shared" si="209"/>
        <v>0</v>
      </c>
      <c r="AAB572" s="93">
        <f t="shared" si="209"/>
        <v>0</v>
      </c>
      <c r="AAC572" s="95"/>
      <c r="AAD572" s="95"/>
      <c r="AAE572" s="95"/>
      <c r="AAF572" s="93">
        <f t="shared" si="732"/>
        <v>0</v>
      </c>
      <c r="AAG572" s="93">
        <f t="shared" si="733"/>
        <v>0</v>
      </c>
      <c r="AAH572" s="93">
        <f t="shared" si="734"/>
        <v>0</v>
      </c>
      <c r="AAI572" s="93">
        <f t="shared" si="735"/>
        <v>0</v>
      </c>
      <c r="AAJ572" s="93">
        <f t="shared" si="736"/>
        <v>0</v>
      </c>
      <c r="AAK572" s="93">
        <f t="shared" si="737"/>
        <v>0</v>
      </c>
      <c r="AAL572" s="93">
        <f t="shared" si="738"/>
        <v>56850.8</v>
      </c>
      <c r="AAM572" s="93">
        <f t="shared" si="739"/>
        <v>60079.21</v>
      </c>
      <c r="AAN572" s="93">
        <f t="shared" si="740"/>
        <v>63985.79</v>
      </c>
      <c r="AAO572" s="93">
        <f t="shared" si="741"/>
        <v>30507.45</v>
      </c>
      <c r="AAP572" s="93">
        <f t="shared" si="742"/>
        <v>27370.9</v>
      </c>
      <c r="AAQ572" s="93">
        <f t="shared" si="743"/>
        <v>26137.96</v>
      </c>
      <c r="AAR572" s="93">
        <f t="shared" si="744"/>
        <v>0</v>
      </c>
      <c r="AAS572" s="93">
        <f t="shared" si="210"/>
        <v>0</v>
      </c>
      <c r="AAT572" s="93">
        <f t="shared" si="210"/>
        <v>0</v>
      </c>
      <c r="AAU572" s="93">
        <f t="shared" si="745"/>
        <v>0</v>
      </c>
      <c r="AAV572" s="93">
        <f t="shared" si="211"/>
        <v>0</v>
      </c>
      <c r="AAW572" s="93">
        <f t="shared" si="211"/>
        <v>0</v>
      </c>
      <c r="AAX572" s="95">
        <v>66</v>
      </c>
      <c r="AAY572" s="95">
        <v>66</v>
      </c>
      <c r="AAZ572" s="95">
        <v>66</v>
      </c>
      <c r="ABA572" s="93">
        <f t="shared" si="746"/>
        <v>3739494</v>
      </c>
      <c r="ABB572" s="93">
        <f t="shared" si="747"/>
        <v>3774606</v>
      </c>
      <c r="ABC572" s="93">
        <f t="shared" si="748"/>
        <v>3830310</v>
      </c>
      <c r="ABD572" s="93">
        <f t="shared" si="749"/>
        <v>3952893.78</v>
      </c>
      <c r="ABE572" s="93">
        <f t="shared" si="750"/>
        <v>4018893.78</v>
      </c>
      <c r="ABF572" s="93">
        <f t="shared" si="751"/>
        <v>4097433.78</v>
      </c>
      <c r="ABG572" s="93">
        <f t="shared" si="752"/>
        <v>56632.160000000003</v>
      </c>
      <c r="ABH572" s="93">
        <f t="shared" si="753"/>
        <v>59408.05</v>
      </c>
      <c r="ABI572" s="93">
        <f t="shared" si="754"/>
        <v>62800.55</v>
      </c>
      <c r="ABJ572" s="93">
        <f t="shared" si="755"/>
        <v>18867.990000000002</v>
      </c>
      <c r="ABK572" s="93">
        <f t="shared" si="756"/>
        <v>17128.689999999999</v>
      </c>
      <c r="ABL572" s="93">
        <f t="shared" si="757"/>
        <v>16216.22</v>
      </c>
      <c r="ABM572" s="93">
        <f t="shared" si="758"/>
        <v>3737722.56</v>
      </c>
      <c r="ABN572" s="93">
        <f t="shared" si="212"/>
        <v>3920931.3</v>
      </c>
      <c r="ABO572" s="93">
        <f t="shared" si="212"/>
        <v>4144836.3</v>
      </c>
      <c r="ABP572" s="93">
        <f t="shared" si="759"/>
        <v>1245287.3400000001</v>
      </c>
      <c r="ABQ572" s="93">
        <f t="shared" si="213"/>
        <v>1130493.54</v>
      </c>
      <c r="ABR572" s="93">
        <f t="shared" si="213"/>
        <v>1070270.52</v>
      </c>
      <c r="ABS572" s="95"/>
      <c r="ABT572" s="95"/>
      <c r="ABU572" s="95"/>
      <c r="ABV572" s="93">
        <f t="shared" si="760"/>
        <v>0</v>
      </c>
      <c r="ABW572" s="93">
        <f t="shared" si="761"/>
        <v>0</v>
      </c>
      <c r="ABX572" s="93">
        <f t="shared" si="762"/>
        <v>0</v>
      </c>
      <c r="ABY572" s="93">
        <f t="shared" si="763"/>
        <v>0</v>
      </c>
      <c r="ABZ572" s="93">
        <f t="shared" si="764"/>
        <v>0</v>
      </c>
      <c r="ACA572" s="93">
        <f t="shared" si="765"/>
        <v>0</v>
      </c>
      <c r="ACB572" s="93">
        <f t="shared" si="766"/>
        <v>56357.37</v>
      </c>
      <c r="ACC572" s="93">
        <f t="shared" si="767"/>
        <v>58563.35</v>
      </c>
      <c r="ACD572" s="93">
        <f t="shared" si="768"/>
        <v>61309.51</v>
      </c>
      <c r="ACE572" s="93">
        <f t="shared" si="769"/>
        <v>22660.42</v>
      </c>
      <c r="ACF572" s="93">
        <f t="shared" si="770"/>
        <v>20433.330000000002</v>
      </c>
      <c r="ACG572" s="93">
        <f t="shared" si="771"/>
        <v>19714.259999999998</v>
      </c>
      <c r="ACH572" s="93">
        <f t="shared" si="772"/>
        <v>0</v>
      </c>
      <c r="ACI572" s="93">
        <f t="shared" si="214"/>
        <v>0</v>
      </c>
      <c r="ACJ572" s="93">
        <f t="shared" si="214"/>
        <v>0</v>
      </c>
      <c r="ACK572" s="93">
        <f t="shared" si="773"/>
        <v>0</v>
      </c>
      <c r="ACL572" s="93">
        <f t="shared" si="215"/>
        <v>0</v>
      </c>
      <c r="ACM572" s="93">
        <f t="shared" si="215"/>
        <v>0</v>
      </c>
      <c r="ACN572" s="95"/>
      <c r="ACO572" s="95"/>
      <c r="ACP572" s="95"/>
      <c r="ACQ572" s="93">
        <f t="shared" si="774"/>
        <v>0</v>
      </c>
      <c r="ACR572" s="93">
        <f t="shared" si="775"/>
        <v>0</v>
      </c>
      <c r="ACS572" s="93">
        <f t="shared" si="776"/>
        <v>0</v>
      </c>
      <c r="ACT572" s="93">
        <f t="shared" si="777"/>
        <v>0</v>
      </c>
      <c r="ACU572" s="93">
        <f t="shared" si="778"/>
        <v>0</v>
      </c>
      <c r="ACV572" s="93">
        <f t="shared" si="779"/>
        <v>0</v>
      </c>
      <c r="ACW572" s="93">
        <f t="shared" si="780"/>
        <v>56581.32</v>
      </c>
      <c r="ACX572" s="93">
        <f t="shared" si="781"/>
        <v>59252.81</v>
      </c>
      <c r="ACY572" s="93">
        <f t="shared" si="782"/>
        <v>62523.67</v>
      </c>
      <c r="ACZ572" s="93">
        <f t="shared" si="783"/>
        <v>24656.240000000002</v>
      </c>
      <c r="ADA572" s="93">
        <f t="shared" si="784"/>
        <v>22315.66</v>
      </c>
      <c r="ADB572" s="93">
        <f t="shared" si="785"/>
        <v>21476.880000000001</v>
      </c>
      <c r="ADC572" s="93">
        <f t="shared" si="786"/>
        <v>0</v>
      </c>
      <c r="ADD572" s="93">
        <f t="shared" si="216"/>
        <v>0</v>
      </c>
      <c r="ADE572" s="93">
        <f t="shared" si="216"/>
        <v>0</v>
      </c>
      <c r="ADF572" s="93">
        <f t="shared" si="787"/>
        <v>0</v>
      </c>
      <c r="ADG572" s="93">
        <f t="shared" si="217"/>
        <v>0</v>
      </c>
      <c r="ADH572" s="93">
        <f t="shared" si="217"/>
        <v>0</v>
      </c>
      <c r="ADI572" s="95"/>
      <c r="ADJ572" s="95"/>
      <c r="ADK572" s="95"/>
      <c r="ADL572" s="93">
        <f t="shared" si="788"/>
        <v>0</v>
      </c>
      <c r="ADM572" s="93">
        <f t="shared" si="789"/>
        <v>0</v>
      </c>
      <c r="ADN572" s="93">
        <f t="shared" si="790"/>
        <v>0</v>
      </c>
      <c r="ADO572" s="93">
        <f t="shared" si="791"/>
        <v>0</v>
      </c>
      <c r="ADP572" s="93">
        <f t="shared" si="792"/>
        <v>0</v>
      </c>
      <c r="ADQ572" s="93">
        <f t="shared" si="793"/>
        <v>0</v>
      </c>
      <c r="ADR572" s="93">
        <f t="shared" si="794"/>
        <v>56673.46</v>
      </c>
      <c r="ADS572" s="93">
        <f t="shared" si="795"/>
        <v>59535.88</v>
      </c>
      <c r="ADT572" s="93">
        <f t="shared" si="796"/>
        <v>63024.68</v>
      </c>
      <c r="ADU572" s="93">
        <f t="shared" si="797"/>
        <v>20903.12</v>
      </c>
      <c r="ADV572" s="93">
        <f t="shared" si="798"/>
        <v>18896.88</v>
      </c>
      <c r="ADW572" s="93">
        <f t="shared" si="799"/>
        <v>17962.080000000002</v>
      </c>
      <c r="ADX572" s="93">
        <f t="shared" si="800"/>
        <v>0</v>
      </c>
      <c r="ADY572" s="93">
        <f t="shared" si="218"/>
        <v>0</v>
      </c>
      <c r="ADZ572" s="93">
        <f t="shared" si="218"/>
        <v>0</v>
      </c>
      <c r="AEA572" s="93">
        <f t="shared" si="801"/>
        <v>0</v>
      </c>
      <c r="AEB572" s="93">
        <f t="shared" si="219"/>
        <v>0</v>
      </c>
      <c r="AEC572" s="93">
        <f t="shared" si="219"/>
        <v>0</v>
      </c>
      <c r="AED572" s="95"/>
      <c r="AEE572" s="95"/>
      <c r="AEF572" s="95"/>
      <c r="AEG572" s="93">
        <f t="shared" si="802"/>
        <v>0</v>
      </c>
      <c r="AEH572" s="93">
        <f t="shared" si="803"/>
        <v>0</v>
      </c>
      <c r="AEI572" s="93">
        <f t="shared" si="804"/>
        <v>0</v>
      </c>
      <c r="AEJ572" s="93">
        <f t="shared" si="805"/>
        <v>0</v>
      </c>
      <c r="AEK572" s="93">
        <f t="shared" si="806"/>
        <v>0</v>
      </c>
      <c r="AEL572" s="93">
        <f t="shared" si="807"/>
        <v>0</v>
      </c>
      <c r="AEM572" s="93">
        <f t="shared" si="808"/>
        <v>56582.12</v>
      </c>
      <c r="AEN572" s="93">
        <f t="shared" si="809"/>
        <v>59254.52</v>
      </c>
      <c r="AEO572" s="93">
        <f t="shared" si="810"/>
        <v>62529.03</v>
      </c>
      <c r="AEP572" s="93">
        <f t="shared" si="811"/>
        <v>26708.11</v>
      </c>
      <c r="AEQ572" s="93">
        <f t="shared" si="812"/>
        <v>24361.08</v>
      </c>
      <c r="AER572" s="93">
        <f t="shared" si="813"/>
        <v>23473.53</v>
      </c>
      <c r="AES572" s="93">
        <f t="shared" si="814"/>
        <v>0</v>
      </c>
      <c r="AET572" s="93">
        <f t="shared" si="220"/>
        <v>0</v>
      </c>
      <c r="AEU572" s="93">
        <f t="shared" si="220"/>
        <v>0</v>
      </c>
      <c r="AEV572" s="93">
        <f t="shared" si="815"/>
        <v>0</v>
      </c>
      <c r="AEW572" s="93">
        <f t="shared" si="221"/>
        <v>0</v>
      </c>
      <c r="AEX572" s="93">
        <f t="shared" si="221"/>
        <v>0</v>
      </c>
      <c r="AEY572" s="95"/>
      <c r="AEZ572" s="95"/>
      <c r="AFA572" s="95"/>
      <c r="AFB572" s="93">
        <f t="shared" si="816"/>
        <v>0</v>
      </c>
      <c r="AFC572" s="93">
        <f t="shared" si="817"/>
        <v>0</v>
      </c>
      <c r="AFD572" s="93">
        <f t="shared" si="818"/>
        <v>0</v>
      </c>
      <c r="AFE572" s="93">
        <f t="shared" si="819"/>
        <v>0</v>
      </c>
      <c r="AFF572" s="93">
        <f t="shared" si="820"/>
        <v>0</v>
      </c>
      <c r="AFG572" s="93">
        <f t="shared" si="821"/>
        <v>0</v>
      </c>
      <c r="AFH572" s="93">
        <f t="shared" si="822"/>
        <v>56778.66</v>
      </c>
      <c r="AFI572" s="93">
        <f t="shared" si="823"/>
        <v>59859.519999999997</v>
      </c>
      <c r="AFJ572" s="93">
        <f t="shared" si="824"/>
        <v>63597.35</v>
      </c>
      <c r="AFK572" s="93">
        <f t="shared" si="825"/>
        <v>27311.439999999999</v>
      </c>
      <c r="AFL572" s="93">
        <f t="shared" si="826"/>
        <v>24646.32</v>
      </c>
      <c r="AFM572" s="93">
        <f t="shared" si="827"/>
        <v>23710.82</v>
      </c>
      <c r="AFN572" s="93">
        <f t="shared" si="828"/>
        <v>0</v>
      </c>
      <c r="AFO572" s="93">
        <f t="shared" si="222"/>
        <v>0</v>
      </c>
      <c r="AFP572" s="93">
        <f t="shared" si="222"/>
        <v>0</v>
      </c>
      <c r="AFQ572" s="93">
        <f t="shared" si="829"/>
        <v>0</v>
      </c>
      <c r="AFR572" s="93">
        <f t="shared" si="223"/>
        <v>0</v>
      </c>
      <c r="AFS572" s="93">
        <f t="shared" si="223"/>
        <v>0</v>
      </c>
      <c r="AFT572" s="95"/>
      <c r="AFU572" s="95"/>
      <c r="AFV572" s="95"/>
      <c r="AFW572" s="93">
        <f t="shared" si="830"/>
        <v>0</v>
      </c>
      <c r="AFX572" s="93">
        <f t="shared" si="831"/>
        <v>0</v>
      </c>
      <c r="AFY572" s="93">
        <f t="shared" si="832"/>
        <v>0</v>
      </c>
      <c r="AFZ572" s="93">
        <f t="shared" si="833"/>
        <v>0</v>
      </c>
      <c r="AGA572" s="93">
        <f t="shared" si="834"/>
        <v>0</v>
      </c>
      <c r="AGB572" s="93">
        <f t="shared" si="835"/>
        <v>0</v>
      </c>
      <c r="AGC572" s="93">
        <f t="shared" si="836"/>
        <v>56550.52</v>
      </c>
      <c r="AGD572" s="93">
        <f t="shared" si="837"/>
        <v>59158.75</v>
      </c>
      <c r="AGE572" s="93">
        <f t="shared" si="838"/>
        <v>62353.22</v>
      </c>
      <c r="AGF572" s="93">
        <f t="shared" si="839"/>
        <v>28550.12</v>
      </c>
      <c r="AGG572" s="93">
        <f t="shared" si="840"/>
        <v>25641.96</v>
      </c>
      <c r="AGH572" s="93">
        <f t="shared" si="841"/>
        <v>24682.98</v>
      </c>
      <c r="AGI572" s="93">
        <f t="shared" si="842"/>
        <v>0</v>
      </c>
      <c r="AGJ572" s="93">
        <f t="shared" si="224"/>
        <v>0</v>
      </c>
      <c r="AGK572" s="93">
        <f t="shared" si="224"/>
        <v>0</v>
      </c>
      <c r="AGL572" s="93">
        <f t="shared" si="843"/>
        <v>0</v>
      </c>
      <c r="AGM572" s="93">
        <f t="shared" si="225"/>
        <v>0</v>
      </c>
      <c r="AGN572" s="93">
        <f t="shared" si="225"/>
        <v>0</v>
      </c>
      <c r="AGO572" s="95"/>
      <c r="AGP572" s="95"/>
      <c r="AGQ572" s="95"/>
      <c r="AGR572" s="93">
        <f t="shared" si="844"/>
        <v>0</v>
      </c>
      <c r="AGS572" s="93">
        <f t="shared" si="845"/>
        <v>0</v>
      </c>
      <c r="AGT572" s="93">
        <f t="shared" si="846"/>
        <v>0</v>
      </c>
      <c r="AGU572" s="93">
        <f t="shared" si="847"/>
        <v>0</v>
      </c>
      <c r="AGV572" s="93">
        <f t="shared" si="848"/>
        <v>0</v>
      </c>
      <c r="AGW572" s="93">
        <f t="shared" si="849"/>
        <v>0</v>
      </c>
      <c r="AGX572" s="93">
        <f t="shared" si="850"/>
        <v>56595.62</v>
      </c>
      <c r="AGY572" s="93">
        <f t="shared" si="851"/>
        <v>59291.25</v>
      </c>
      <c r="AGZ572" s="93">
        <f t="shared" si="852"/>
        <v>62587.07</v>
      </c>
      <c r="AHA572" s="93">
        <f t="shared" si="853"/>
        <v>42616.36</v>
      </c>
      <c r="AHB572" s="93">
        <f t="shared" si="854"/>
        <v>38199.78</v>
      </c>
      <c r="AHC572" s="93">
        <f t="shared" si="855"/>
        <v>36695.75</v>
      </c>
      <c r="AHD572" s="93">
        <f t="shared" si="856"/>
        <v>0</v>
      </c>
      <c r="AHE572" s="93">
        <f t="shared" si="226"/>
        <v>0</v>
      </c>
      <c r="AHF572" s="93">
        <f t="shared" si="226"/>
        <v>0</v>
      </c>
      <c r="AHG572" s="93">
        <f t="shared" si="857"/>
        <v>0</v>
      </c>
      <c r="AHH572" s="93">
        <f t="shared" si="227"/>
        <v>0</v>
      </c>
      <c r="AHI572" s="93">
        <f t="shared" si="227"/>
        <v>0</v>
      </c>
      <c r="AHJ572" s="95"/>
      <c r="AHK572" s="95"/>
      <c r="AHL572" s="95"/>
      <c r="AHM572" s="93">
        <f t="shared" si="858"/>
        <v>0</v>
      </c>
      <c r="AHN572" s="93">
        <f t="shared" si="859"/>
        <v>0</v>
      </c>
      <c r="AHO572" s="93">
        <f t="shared" si="860"/>
        <v>0</v>
      </c>
      <c r="AHP572" s="93">
        <f t="shared" si="861"/>
        <v>0</v>
      </c>
      <c r="AHQ572" s="93">
        <f t="shared" si="862"/>
        <v>0</v>
      </c>
      <c r="AHR572" s="93">
        <f t="shared" si="863"/>
        <v>0</v>
      </c>
      <c r="AHS572" s="93">
        <f t="shared" si="864"/>
        <v>56752.45</v>
      </c>
      <c r="AHT572" s="93">
        <f t="shared" si="865"/>
        <v>59778.09</v>
      </c>
      <c r="AHU572" s="93">
        <f t="shared" si="866"/>
        <v>63453.03</v>
      </c>
      <c r="AHV572" s="93">
        <f t="shared" si="867"/>
        <v>26135.05</v>
      </c>
      <c r="AHW572" s="93">
        <f t="shared" si="868"/>
        <v>23630.400000000001</v>
      </c>
      <c r="AHX572" s="93">
        <f t="shared" si="869"/>
        <v>22621</v>
      </c>
      <c r="AHY572" s="93">
        <f t="shared" si="870"/>
        <v>0</v>
      </c>
      <c r="AHZ572" s="93">
        <f t="shared" si="228"/>
        <v>0</v>
      </c>
      <c r="AIA572" s="93">
        <f t="shared" si="228"/>
        <v>0</v>
      </c>
      <c r="AIB572" s="93">
        <f t="shared" si="871"/>
        <v>0</v>
      </c>
      <c r="AIC572" s="93">
        <f t="shared" si="229"/>
        <v>0</v>
      </c>
      <c r="AID572" s="93">
        <f t="shared" si="229"/>
        <v>0</v>
      </c>
      <c r="AIE572" s="95"/>
      <c r="AIF572" s="95"/>
      <c r="AIG572" s="95"/>
      <c r="AIH572" s="93">
        <f t="shared" si="873"/>
        <v>0</v>
      </c>
      <c r="AII572" s="93">
        <f t="shared" si="874"/>
        <v>0</v>
      </c>
      <c r="AIJ572" s="93">
        <f t="shared" si="875"/>
        <v>0</v>
      </c>
      <c r="AIK572" s="93">
        <f t="shared" si="876"/>
        <v>0</v>
      </c>
      <c r="AIL572" s="93">
        <f t="shared" si="877"/>
        <v>0</v>
      </c>
      <c r="AIM572" s="93">
        <f t="shared" si="878"/>
        <v>0</v>
      </c>
      <c r="AIN572" s="93">
        <f t="shared" si="879"/>
        <v>0</v>
      </c>
      <c r="AIO572" s="93">
        <f t="shared" si="880"/>
        <v>0</v>
      </c>
      <c r="AIP572" s="93">
        <f t="shared" si="881"/>
        <v>0</v>
      </c>
      <c r="AIQ572" s="93">
        <f t="shared" si="882"/>
        <v>0</v>
      </c>
      <c r="AIR572" s="93">
        <f t="shared" si="883"/>
        <v>0</v>
      </c>
      <c r="AIS572" s="93">
        <f t="shared" si="884"/>
        <v>0</v>
      </c>
      <c r="AIT572" s="93">
        <f t="shared" si="885"/>
        <v>0</v>
      </c>
      <c r="AIU572" s="93">
        <f t="shared" si="231"/>
        <v>0</v>
      </c>
      <c r="AIV572" s="93">
        <f t="shared" si="231"/>
        <v>0</v>
      </c>
      <c r="AIW572" s="93">
        <f t="shared" si="886"/>
        <v>0</v>
      </c>
      <c r="AIX572" s="93">
        <f t="shared" si="232"/>
        <v>0</v>
      </c>
      <c r="AIY572" s="93">
        <f t="shared" si="232"/>
        <v>0</v>
      </c>
      <c r="AIZ572" s="95"/>
      <c r="AJA572" s="95"/>
      <c r="AJB572" s="95"/>
      <c r="AJC572" s="93">
        <f t="shared" si="887"/>
        <v>0</v>
      </c>
      <c r="AJD572" s="93">
        <f t="shared" si="888"/>
        <v>0</v>
      </c>
      <c r="AJE572" s="93">
        <f t="shared" si="889"/>
        <v>0</v>
      </c>
      <c r="AJF572" s="93">
        <f t="shared" si="890"/>
        <v>0</v>
      </c>
      <c r="AJG572" s="93">
        <f t="shared" si="891"/>
        <v>0</v>
      </c>
      <c r="AJH572" s="93">
        <f t="shared" si="892"/>
        <v>0</v>
      </c>
      <c r="AJI572" s="93">
        <f t="shared" si="893"/>
        <v>56579.78</v>
      </c>
      <c r="AJJ572" s="93">
        <f t="shared" si="894"/>
        <v>59246.720000000001</v>
      </c>
      <c r="AJK572" s="93">
        <f t="shared" si="895"/>
        <v>62511.29</v>
      </c>
      <c r="AJL572" s="93">
        <f t="shared" si="896"/>
        <v>27119.34</v>
      </c>
      <c r="AJM572" s="93">
        <f t="shared" si="897"/>
        <v>24347.59</v>
      </c>
      <c r="AJN572" s="93">
        <f t="shared" si="898"/>
        <v>23464.29</v>
      </c>
      <c r="AJO572" s="93">
        <f t="shared" si="899"/>
        <v>0</v>
      </c>
      <c r="AJP572" s="93">
        <f t="shared" si="233"/>
        <v>0</v>
      </c>
      <c r="AJQ572" s="93">
        <f t="shared" si="233"/>
        <v>0</v>
      </c>
      <c r="AJR572" s="93">
        <f t="shared" si="900"/>
        <v>0</v>
      </c>
      <c r="AJS572" s="93">
        <f t="shared" si="234"/>
        <v>0</v>
      </c>
      <c r="AJT572" s="93">
        <f t="shared" si="234"/>
        <v>0</v>
      </c>
      <c r="AJU572" s="95"/>
      <c r="AJV572" s="95"/>
      <c r="AJW572" s="95"/>
      <c r="AJX572" s="93">
        <f t="shared" si="901"/>
        <v>0</v>
      </c>
      <c r="AJY572" s="93">
        <f t="shared" si="902"/>
        <v>0</v>
      </c>
      <c r="AJZ572" s="93">
        <f t="shared" si="903"/>
        <v>0</v>
      </c>
      <c r="AKA572" s="93">
        <f t="shared" si="904"/>
        <v>0</v>
      </c>
      <c r="AKB572" s="93">
        <f t="shared" si="905"/>
        <v>0</v>
      </c>
      <c r="AKC572" s="93">
        <f t="shared" si="906"/>
        <v>0</v>
      </c>
      <c r="AKD572" s="93">
        <f t="shared" si="907"/>
        <v>56695.46</v>
      </c>
      <c r="AKE572" s="93">
        <f t="shared" si="908"/>
        <v>59602.07</v>
      </c>
      <c r="AKF572" s="93">
        <f t="shared" si="909"/>
        <v>63140.75</v>
      </c>
      <c r="AKG572" s="93">
        <f t="shared" si="910"/>
        <v>26185.3</v>
      </c>
      <c r="AKH572" s="93">
        <f t="shared" si="911"/>
        <v>23695.74</v>
      </c>
      <c r="AKI572" s="93">
        <f t="shared" si="912"/>
        <v>22826.94</v>
      </c>
      <c r="AKJ572" s="93">
        <f t="shared" si="913"/>
        <v>0</v>
      </c>
      <c r="AKK572" s="93">
        <f t="shared" si="235"/>
        <v>0</v>
      </c>
      <c r="AKL572" s="93">
        <f t="shared" si="235"/>
        <v>0</v>
      </c>
      <c r="AKM572" s="93">
        <f t="shared" si="914"/>
        <v>0</v>
      </c>
      <c r="AKN572" s="93">
        <f t="shared" si="236"/>
        <v>0</v>
      </c>
      <c r="AKO572" s="93">
        <f t="shared" si="236"/>
        <v>0</v>
      </c>
      <c r="AKP572" s="95"/>
      <c r="AKQ572" s="95"/>
      <c r="AKR572" s="95"/>
      <c r="AKS572" s="93">
        <f t="shared" si="915"/>
        <v>0</v>
      </c>
      <c r="AKT572" s="93">
        <f t="shared" si="916"/>
        <v>0</v>
      </c>
      <c r="AKU572" s="93">
        <f t="shared" si="917"/>
        <v>0</v>
      </c>
      <c r="AKV572" s="93">
        <f t="shared" si="918"/>
        <v>0</v>
      </c>
      <c r="AKW572" s="93">
        <f t="shared" si="919"/>
        <v>0</v>
      </c>
      <c r="AKX572" s="93">
        <f t="shared" si="920"/>
        <v>0</v>
      </c>
      <c r="AKY572" s="93">
        <f t="shared" si="921"/>
        <v>56619.01</v>
      </c>
      <c r="AKZ572" s="93">
        <f t="shared" si="922"/>
        <v>59366.84</v>
      </c>
      <c r="ALA572" s="93">
        <f t="shared" si="923"/>
        <v>62722.44</v>
      </c>
      <c r="ALB572" s="93">
        <f t="shared" si="924"/>
        <v>27667.24</v>
      </c>
      <c r="ALC572" s="93">
        <f t="shared" si="925"/>
        <v>24987.56</v>
      </c>
      <c r="ALD572" s="93">
        <f t="shared" si="926"/>
        <v>23772.45</v>
      </c>
      <c r="ALE572" s="93">
        <f t="shared" si="927"/>
        <v>0</v>
      </c>
      <c r="ALF572" s="93">
        <f t="shared" si="237"/>
        <v>0</v>
      </c>
      <c r="ALG572" s="93">
        <f t="shared" si="237"/>
        <v>0</v>
      </c>
      <c r="ALH572" s="93">
        <f t="shared" si="928"/>
        <v>0</v>
      </c>
      <c r="ALI572" s="93">
        <f t="shared" si="238"/>
        <v>0</v>
      </c>
      <c r="ALJ572" s="93">
        <f t="shared" si="238"/>
        <v>0</v>
      </c>
      <c r="ALK572" s="95"/>
      <c r="ALL572" s="95"/>
      <c r="ALM572" s="95"/>
      <c r="ALN572" s="93">
        <f t="shared" si="929"/>
        <v>0</v>
      </c>
      <c r="ALO572" s="93">
        <f t="shared" si="930"/>
        <v>0</v>
      </c>
      <c r="ALP572" s="93">
        <f t="shared" si="931"/>
        <v>0</v>
      </c>
      <c r="ALQ572" s="93">
        <f t="shared" si="932"/>
        <v>0</v>
      </c>
      <c r="ALR572" s="93">
        <f t="shared" si="933"/>
        <v>0</v>
      </c>
      <c r="ALS572" s="93">
        <f t="shared" si="934"/>
        <v>0</v>
      </c>
      <c r="ALT572" s="93">
        <f t="shared" si="935"/>
        <v>56820.1</v>
      </c>
      <c r="ALU572" s="93">
        <f t="shared" si="936"/>
        <v>59986.720000000001</v>
      </c>
      <c r="ALV572" s="93">
        <f t="shared" si="937"/>
        <v>63821.55</v>
      </c>
      <c r="ALW572" s="93">
        <f t="shared" si="938"/>
        <v>29927.82</v>
      </c>
      <c r="ALX572" s="93">
        <f t="shared" si="939"/>
        <v>26951.07</v>
      </c>
      <c r="ALY572" s="93">
        <f t="shared" si="940"/>
        <v>25605.85</v>
      </c>
      <c r="ALZ572" s="93">
        <f t="shared" si="941"/>
        <v>0</v>
      </c>
      <c r="AMA572" s="93">
        <f t="shared" si="239"/>
        <v>0</v>
      </c>
      <c r="AMB572" s="93">
        <f t="shared" si="239"/>
        <v>0</v>
      </c>
      <c r="AMC572" s="93">
        <f t="shared" si="942"/>
        <v>0</v>
      </c>
      <c r="AMD572" s="93">
        <f t="shared" si="240"/>
        <v>0</v>
      </c>
      <c r="AME572" s="93">
        <f t="shared" si="240"/>
        <v>0</v>
      </c>
      <c r="AMF572" s="95"/>
      <c r="AMG572" s="95"/>
      <c r="AMH572" s="95"/>
      <c r="AMI572" s="93">
        <f t="shared" si="943"/>
        <v>0</v>
      </c>
      <c r="AMJ572" s="93">
        <f t="shared" si="944"/>
        <v>0</v>
      </c>
      <c r="AMK572" s="93">
        <f t="shared" si="945"/>
        <v>0</v>
      </c>
      <c r="AML572" s="93">
        <f t="shared" si="946"/>
        <v>0</v>
      </c>
      <c r="AMM572" s="93">
        <f t="shared" si="947"/>
        <v>0</v>
      </c>
      <c r="AMN572" s="93">
        <f t="shared" si="948"/>
        <v>0</v>
      </c>
      <c r="AMO572" s="93">
        <f t="shared" si="949"/>
        <v>56782.83</v>
      </c>
      <c r="AMP572" s="93">
        <f t="shared" si="950"/>
        <v>59871.14</v>
      </c>
      <c r="AMQ572" s="93">
        <f t="shared" si="951"/>
        <v>63620.49</v>
      </c>
      <c r="AMR572" s="93">
        <f t="shared" si="952"/>
        <v>25544.89</v>
      </c>
      <c r="AMS572" s="93">
        <f t="shared" si="953"/>
        <v>23096.9</v>
      </c>
      <c r="AMT572" s="93">
        <f t="shared" si="954"/>
        <v>22003.27</v>
      </c>
      <c r="AMU572" s="93">
        <f t="shared" si="955"/>
        <v>0</v>
      </c>
      <c r="AMV572" s="93">
        <f t="shared" si="241"/>
        <v>0</v>
      </c>
      <c r="AMW572" s="93">
        <f t="shared" si="241"/>
        <v>0</v>
      </c>
      <c r="AMX572" s="93">
        <f t="shared" si="956"/>
        <v>0</v>
      </c>
      <c r="AMY572" s="93">
        <f t="shared" si="242"/>
        <v>0</v>
      </c>
      <c r="AMZ572" s="93">
        <f t="shared" si="242"/>
        <v>0</v>
      </c>
      <c r="ANA572" s="95"/>
      <c r="ANB572" s="95"/>
      <c r="ANC572" s="95"/>
      <c r="AND572" s="93">
        <f t="shared" si="957"/>
        <v>0</v>
      </c>
      <c r="ANE572" s="93">
        <f t="shared" si="958"/>
        <v>0</v>
      </c>
      <c r="ANF572" s="93">
        <f t="shared" si="959"/>
        <v>0</v>
      </c>
      <c r="ANG572" s="93">
        <f t="shared" si="960"/>
        <v>0</v>
      </c>
      <c r="ANH572" s="93">
        <f t="shared" si="961"/>
        <v>0</v>
      </c>
      <c r="ANI572" s="93">
        <f t="shared" si="962"/>
        <v>0</v>
      </c>
      <c r="ANJ572" s="93">
        <f t="shared" si="963"/>
        <v>57393.06</v>
      </c>
      <c r="ANK572" s="93">
        <f t="shared" si="964"/>
        <v>61747.199999999997</v>
      </c>
      <c r="ANL572" s="93">
        <f t="shared" si="965"/>
        <v>66945.539999999994</v>
      </c>
      <c r="ANM572" s="93">
        <f t="shared" si="966"/>
        <v>65685.539999999994</v>
      </c>
      <c r="ANN572" s="93">
        <f t="shared" si="967"/>
        <v>59389.86</v>
      </c>
      <c r="ANO572" s="93">
        <f t="shared" si="968"/>
        <v>58223.9</v>
      </c>
      <c r="ANP572" s="93">
        <f t="shared" si="969"/>
        <v>0</v>
      </c>
      <c r="ANQ572" s="93">
        <f t="shared" si="243"/>
        <v>0</v>
      </c>
      <c r="ANR572" s="93">
        <f t="shared" si="243"/>
        <v>0</v>
      </c>
      <c r="ANS572" s="93">
        <f t="shared" si="970"/>
        <v>0</v>
      </c>
      <c r="ANT572" s="93">
        <f t="shared" si="244"/>
        <v>0</v>
      </c>
      <c r="ANU572" s="93">
        <f t="shared" si="244"/>
        <v>0</v>
      </c>
      <c r="ANV572" s="95"/>
      <c r="ANW572" s="95"/>
      <c r="ANX572" s="95"/>
      <c r="ANY572" s="93">
        <f t="shared" si="971"/>
        <v>0</v>
      </c>
      <c r="ANZ572" s="93">
        <f t="shared" si="972"/>
        <v>0</v>
      </c>
      <c r="AOA572" s="93">
        <f t="shared" si="973"/>
        <v>0</v>
      </c>
      <c r="AOB572" s="93">
        <f t="shared" si="974"/>
        <v>0</v>
      </c>
      <c r="AOC572" s="93">
        <f t="shared" si="975"/>
        <v>0</v>
      </c>
      <c r="AOD572" s="93">
        <f t="shared" si="976"/>
        <v>0</v>
      </c>
      <c r="AOE572" s="93">
        <f t="shared" si="977"/>
        <v>56922.239999999998</v>
      </c>
      <c r="AOF572" s="93">
        <f t="shared" si="978"/>
        <v>60299.59</v>
      </c>
      <c r="AOG572" s="93">
        <f t="shared" si="979"/>
        <v>64379.08</v>
      </c>
      <c r="AOH572" s="93">
        <f t="shared" si="980"/>
        <v>26250.45</v>
      </c>
      <c r="AOI572" s="93">
        <f t="shared" si="981"/>
        <v>23678.39</v>
      </c>
      <c r="AOJ572" s="93">
        <f t="shared" si="982"/>
        <v>22586.31</v>
      </c>
      <c r="AOK572" s="93">
        <f t="shared" si="983"/>
        <v>0</v>
      </c>
      <c r="AOL572" s="93">
        <f t="shared" si="245"/>
        <v>0</v>
      </c>
      <c r="AOM572" s="93">
        <f t="shared" si="245"/>
        <v>0</v>
      </c>
      <c r="AON572" s="93">
        <f t="shared" si="984"/>
        <v>0</v>
      </c>
      <c r="AOO572" s="93">
        <f t="shared" si="246"/>
        <v>0</v>
      </c>
      <c r="AOP572" s="93">
        <f t="shared" si="246"/>
        <v>0</v>
      </c>
      <c r="AOQ572" s="95">
        <v>19</v>
      </c>
      <c r="AOR572" s="95">
        <v>19</v>
      </c>
      <c r="AOS572" s="95">
        <v>19</v>
      </c>
      <c r="AOT572" s="93">
        <f t="shared" si="985"/>
        <v>1076521</v>
      </c>
      <c r="AOU572" s="93">
        <f t="shared" si="986"/>
        <v>1086629</v>
      </c>
      <c r="AOV572" s="93">
        <f t="shared" si="987"/>
        <v>1102665</v>
      </c>
      <c r="AOW572" s="93">
        <f t="shared" si="988"/>
        <v>1137954.27</v>
      </c>
      <c r="AOX572" s="93">
        <f t="shared" si="989"/>
        <v>1156954.27</v>
      </c>
      <c r="AOY572" s="93">
        <f t="shared" si="990"/>
        <v>1179564.27</v>
      </c>
      <c r="AOZ572" s="93">
        <f t="shared" si="991"/>
        <v>56750.77</v>
      </c>
      <c r="APA572" s="93">
        <f t="shared" si="992"/>
        <v>59772.86</v>
      </c>
      <c r="APB572" s="93">
        <f t="shared" si="993"/>
        <v>63443.51</v>
      </c>
      <c r="APC572" s="93">
        <f t="shared" si="994"/>
        <v>29354.78</v>
      </c>
      <c r="APD572" s="93">
        <f t="shared" si="995"/>
        <v>26376.9</v>
      </c>
      <c r="APE572" s="93">
        <f t="shared" si="996"/>
        <v>24941.97</v>
      </c>
      <c r="APF572" s="93">
        <f t="shared" si="997"/>
        <v>1078264.6299999999</v>
      </c>
      <c r="APG572" s="93">
        <f t="shared" si="247"/>
        <v>1135684.3400000001</v>
      </c>
      <c r="APH572" s="93">
        <f t="shared" si="247"/>
        <v>1205426.69</v>
      </c>
      <c r="API572" s="93">
        <f t="shared" si="998"/>
        <v>557740.81999999995</v>
      </c>
      <c r="APJ572" s="93">
        <f t="shared" si="248"/>
        <v>501161.1</v>
      </c>
      <c r="APK572" s="93">
        <f t="shared" si="248"/>
        <v>473897.43</v>
      </c>
      <c r="APL572" s="95"/>
      <c r="APM572" s="95"/>
      <c r="APN572" s="95"/>
      <c r="APO572" s="93">
        <f t="shared" si="999"/>
        <v>0</v>
      </c>
      <c r="APP572" s="93">
        <f t="shared" si="1000"/>
        <v>0</v>
      </c>
      <c r="APQ572" s="93">
        <f t="shared" si="1001"/>
        <v>0</v>
      </c>
      <c r="APR572" s="93">
        <f t="shared" si="1002"/>
        <v>0</v>
      </c>
      <c r="APS572" s="93">
        <f t="shared" si="1003"/>
        <v>0</v>
      </c>
      <c r="APT572" s="93">
        <f t="shared" si="1004"/>
        <v>0</v>
      </c>
      <c r="APU572" s="93">
        <f t="shared" si="1005"/>
        <v>56610.5</v>
      </c>
      <c r="APV572" s="93">
        <f t="shared" si="1006"/>
        <v>59342.18</v>
      </c>
      <c r="APW572" s="93">
        <f t="shared" si="1007"/>
        <v>62679.38</v>
      </c>
      <c r="APX572" s="93">
        <f t="shared" si="1008"/>
        <v>26309.38</v>
      </c>
      <c r="APY572" s="93">
        <f t="shared" si="1009"/>
        <v>23762.21</v>
      </c>
      <c r="APZ572" s="93">
        <f t="shared" si="1010"/>
        <v>22672.65</v>
      </c>
      <c r="AQA572" s="93">
        <f t="shared" si="1011"/>
        <v>0</v>
      </c>
      <c r="AQB572" s="93">
        <f t="shared" si="249"/>
        <v>0</v>
      </c>
      <c r="AQC572" s="93">
        <f t="shared" si="249"/>
        <v>0</v>
      </c>
      <c r="AQD572" s="93">
        <f t="shared" si="1012"/>
        <v>0</v>
      </c>
      <c r="AQE572" s="93">
        <f t="shared" si="250"/>
        <v>0</v>
      </c>
      <c r="AQF572" s="93">
        <f t="shared" si="250"/>
        <v>0</v>
      </c>
      <c r="AQG572" s="95"/>
      <c r="AQH572" s="95"/>
      <c r="AQI572" s="95"/>
      <c r="AQJ572" s="93">
        <f t="shared" si="1013"/>
        <v>0</v>
      </c>
      <c r="AQK572" s="93">
        <f t="shared" si="1014"/>
        <v>0</v>
      </c>
      <c r="AQL572" s="93">
        <f t="shared" si="1015"/>
        <v>0</v>
      </c>
      <c r="AQM572" s="93">
        <f t="shared" si="1016"/>
        <v>0</v>
      </c>
      <c r="AQN572" s="93">
        <f t="shared" si="1017"/>
        <v>0</v>
      </c>
      <c r="AQO572" s="93">
        <f t="shared" si="1018"/>
        <v>0</v>
      </c>
      <c r="AQP572" s="93">
        <f t="shared" si="1019"/>
        <v>56876.959999999999</v>
      </c>
      <c r="AQQ572" s="93">
        <f t="shared" si="1020"/>
        <v>60160.88</v>
      </c>
      <c r="AQR572" s="93">
        <f t="shared" si="1021"/>
        <v>64134.39</v>
      </c>
      <c r="AQS572" s="93">
        <f t="shared" si="1022"/>
        <v>24502.84</v>
      </c>
      <c r="AQT572" s="93">
        <f t="shared" si="1023"/>
        <v>22404.15</v>
      </c>
      <c r="AQU572" s="93">
        <f t="shared" si="1024"/>
        <v>21571.23</v>
      </c>
      <c r="AQV572" s="93">
        <f t="shared" si="1025"/>
        <v>0</v>
      </c>
      <c r="AQW572" s="93">
        <f t="shared" si="251"/>
        <v>0</v>
      </c>
      <c r="AQX572" s="93">
        <f t="shared" si="251"/>
        <v>0</v>
      </c>
      <c r="AQY572" s="93">
        <f t="shared" si="1026"/>
        <v>0</v>
      </c>
      <c r="AQZ572" s="93">
        <f t="shared" si="252"/>
        <v>0</v>
      </c>
      <c r="ARA572" s="93">
        <f t="shared" si="252"/>
        <v>0</v>
      </c>
      <c r="ARB572" s="95"/>
      <c r="ARC572" s="95"/>
      <c r="ARD572" s="95"/>
      <c r="ARE572" s="93">
        <f t="shared" si="1027"/>
        <v>0</v>
      </c>
      <c r="ARF572" s="93">
        <f t="shared" si="1028"/>
        <v>0</v>
      </c>
      <c r="ARG572" s="93">
        <f t="shared" si="1029"/>
        <v>0</v>
      </c>
      <c r="ARH572" s="93">
        <f t="shared" si="1030"/>
        <v>0</v>
      </c>
      <c r="ARI572" s="93">
        <f t="shared" si="1031"/>
        <v>0</v>
      </c>
      <c r="ARJ572" s="93">
        <f t="shared" si="1032"/>
        <v>0</v>
      </c>
      <c r="ARK572" s="93">
        <f t="shared" si="1033"/>
        <v>56542.69</v>
      </c>
      <c r="ARL572" s="93">
        <f t="shared" si="1034"/>
        <v>59130.9</v>
      </c>
      <c r="ARM572" s="93">
        <f t="shared" si="1035"/>
        <v>62305.09</v>
      </c>
      <c r="ARN572" s="93">
        <f t="shared" si="1036"/>
        <v>23976.89</v>
      </c>
      <c r="ARO572" s="93">
        <f t="shared" si="1037"/>
        <v>21679.93</v>
      </c>
      <c r="ARP572" s="93">
        <f t="shared" si="1038"/>
        <v>20605.93</v>
      </c>
      <c r="ARQ572" s="93">
        <f t="shared" si="1039"/>
        <v>0</v>
      </c>
      <c r="ARR572" s="93">
        <f t="shared" si="253"/>
        <v>0</v>
      </c>
      <c r="ARS572" s="93">
        <f t="shared" si="253"/>
        <v>0</v>
      </c>
      <c r="ART572" s="93">
        <f t="shared" si="1040"/>
        <v>0</v>
      </c>
      <c r="ARU572" s="93">
        <f t="shared" si="254"/>
        <v>0</v>
      </c>
      <c r="ARV572" s="93">
        <f t="shared" si="254"/>
        <v>0</v>
      </c>
      <c r="ARW572" s="95"/>
      <c r="ARX572" s="95"/>
      <c r="ARY572" s="95"/>
      <c r="ARZ572" s="93">
        <f t="shared" si="1041"/>
        <v>0</v>
      </c>
      <c r="ASA572" s="93">
        <f t="shared" si="1042"/>
        <v>0</v>
      </c>
      <c r="ASB572" s="93">
        <f t="shared" si="1043"/>
        <v>0</v>
      </c>
      <c r="ASC572" s="93">
        <f t="shared" si="1044"/>
        <v>0</v>
      </c>
      <c r="ASD572" s="93">
        <f t="shared" si="1045"/>
        <v>0</v>
      </c>
      <c r="ASE572" s="93">
        <f t="shared" si="1046"/>
        <v>0</v>
      </c>
      <c r="ASF572" s="93">
        <f t="shared" si="1047"/>
        <v>56621.96</v>
      </c>
      <c r="ASG572" s="93">
        <f t="shared" si="1048"/>
        <v>59377.21</v>
      </c>
      <c r="ASH572" s="93">
        <f t="shared" si="1049"/>
        <v>62741.47</v>
      </c>
      <c r="ASI572" s="93">
        <f t="shared" si="1050"/>
        <v>27279.82</v>
      </c>
      <c r="ASJ572" s="93">
        <f t="shared" si="1051"/>
        <v>24544.37</v>
      </c>
      <c r="ASK572" s="93">
        <f t="shared" si="1052"/>
        <v>23143.93</v>
      </c>
      <c r="ASL572" s="93">
        <f t="shared" si="1053"/>
        <v>0</v>
      </c>
      <c r="ASM572" s="93">
        <f t="shared" si="255"/>
        <v>0</v>
      </c>
      <c r="ASN572" s="93">
        <f t="shared" si="255"/>
        <v>0</v>
      </c>
      <c r="ASO572" s="93">
        <f t="shared" si="1054"/>
        <v>0</v>
      </c>
      <c r="ASP572" s="93">
        <f t="shared" si="256"/>
        <v>0</v>
      </c>
      <c r="ASQ572" s="93">
        <f t="shared" si="256"/>
        <v>0</v>
      </c>
      <c r="ASR572" s="95"/>
      <c r="ASS572" s="95"/>
      <c r="AST572" s="95"/>
      <c r="ASU572" s="93">
        <f t="shared" si="1055"/>
        <v>0</v>
      </c>
      <c r="ASV572" s="93">
        <f t="shared" si="1056"/>
        <v>0</v>
      </c>
      <c r="ASW572" s="93">
        <f t="shared" si="1057"/>
        <v>0</v>
      </c>
      <c r="ASX572" s="93">
        <f t="shared" si="1058"/>
        <v>0</v>
      </c>
      <c r="ASY572" s="93">
        <f t="shared" si="1059"/>
        <v>0</v>
      </c>
      <c r="ASZ572" s="93">
        <f t="shared" si="1060"/>
        <v>0</v>
      </c>
      <c r="ATA572" s="93">
        <f t="shared" si="1061"/>
        <v>56682.07</v>
      </c>
      <c r="ATB572" s="93">
        <f t="shared" si="1062"/>
        <v>59562.25</v>
      </c>
      <c r="ATC572" s="93">
        <f t="shared" si="1063"/>
        <v>63072.11</v>
      </c>
      <c r="ATD572" s="93">
        <f t="shared" si="1064"/>
        <v>23083.95</v>
      </c>
      <c r="ATE572" s="93">
        <f t="shared" si="1065"/>
        <v>21040.46</v>
      </c>
      <c r="ATF572" s="93">
        <f t="shared" si="1066"/>
        <v>20036</v>
      </c>
      <c r="ATG572" s="93">
        <f t="shared" si="1067"/>
        <v>0</v>
      </c>
      <c r="ATH572" s="93">
        <f t="shared" si="257"/>
        <v>0</v>
      </c>
      <c r="ATI572" s="93">
        <f t="shared" si="257"/>
        <v>0</v>
      </c>
      <c r="ATJ572" s="93">
        <f t="shared" si="1068"/>
        <v>0</v>
      </c>
      <c r="ATK572" s="93">
        <f t="shared" si="258"/>
        <v>0</v>
      </c>
      <c r="ATL572" s="93">
        <f t="shared" si="258"/>
        <v>0</v>
      </c>
      <c r="ATM572" s="95"/>
      <c r="ATN572" s="95"/>
      <c r="ATO572" s="95"/>
      <c r="ATP572" s="93">
        <f t="shared" si="1069"/>
        <v>0</v>
      </c>
      <c r="ATQ572" s="93">
        <f t="shared" si="1070"/>
        <v>0</v>
      </c>
      <c r="ATR572" s="93">
        <f t="shared" si="1071"/>
        <v>0</v>
      </c>
      <c r="ATS572" s="93">
        <f t="shared" si="1072"/>
        <v>0</v>
      </c>
      <c r="ATT572" s="93">
        <f t="shared" si="1073"/>
        <v>0</v>
      </c>
      <c r="ATU572" s="93">
        <f t="shared" si="1074"/>
        <v>0</v>
      </c>
      <c r="ATV572" s="93">
        <f t="shared" si="1075"/>
        <v>56662.94</v>
      </c>
      <c r="ATW572" s="93">
        <f t="shared" si="1076"/>
        <v>59503.17</v>
      </c>
      <c r="ATX572" s="93">
        <f t="shared" si="1077"/>
        <v>62965.89</v>
      </c>
      <c r="ATY572" s="93">
        <f t="shared" si="1078"/>
        <v>26171.42</v>
      </c>
      <c r="ATZ572" s="93">
        <f t="shared" si="1079"/>
        <v>23510.41</v>
      </c>
      <c r="AUA572" s="93">
        <f t="shared" si="1080"/>
        <v>22178.37</v>
      </c>
      <c r="AUB572" s="93">
        <f t="shared" si="1081"/>
        <v>0</v>
      </c>
      <c r="AUC572" s="93">
        <f t="shared" si="259"/>
        <v>0</v>
      </c>
      <c r="AUD572" s="93">
        <f t="shared" si="259"/>
        <v>0</v>
      </c>
      <c r="AUE572" s="93">
        <f t="shared" si="1082"/>
        <v>0</v>
      </c>
      <c r="AUF572" s="93">
        <f t="shared" si="260"/>
        <v>0</v>
      </c>
      <c r="AUG572" s="93">
        <f t="shared" si="260"/>
        <v>0</v>
      </c>
      <c r="AUH572" s="95"/>
      <c r="AUI572" s="95"/>
      <c r="AUJ572" s="95"/>
      <c r="AUK572" s="93">
        <f t="shared" si="1083"/>
        <v>0</v>
      </c>
      <c r="AUL572" s="93">
        <f t="shared" si="1084"/>
        <v>0</v>
      </c>
      <c r="AUM572" s="93">
        <f t="shared" si="1085"/>
        <v>0</v>
      </c>
      <c r="AUN572" s="93">
        <f t="shared" si="1086"/>
        <v>0</v>
      </c>
      <c r="AUO572" s="93">
        <f t="shared" si="1087"/>
        <v>0</v>
      </c>
      <c r="AUP572" s="93">
        <f t="shared" si="1088"/>
        <v>0</v>
      </c>
      <c r="AUQ572" s="93">
        <f t="shared" si="1089"/>
        <v>56647.9</v>
      </c>
      <c r="AUR572" s="93">
        <f t="shared" si="1090"/>
        <v>59462.51</v>
      </c>
      <c r="AUS572" s="93">
        <f t="shared" si="1091"/>
        <v>62895.5</v>
      </c>
      <c r="AUT572" s="93">
        <f t="shared" si="1092"/>
        <v>26320.7</v>
      </c>
      <c r="AUU572" s="93">
        <f t="shared" si="1093"/>
        <v>23745.32</v>
      </c>
      <c r="AUV572" s="93">
        <f t="shared" si="1094"/>
        <v>22617.06</v>
      </c>
      <c r="AUW572" s="93">
        <f t="shared" si="1095"/>
        <v>0</v>
      </c>
      <c r="AUX572" s="93">
        <f t="shared" si="261"/>
        <v>0</v>
      </c>
      <c r="AUY572" s="93">
        <f t="shared" si="261"/>
        <v>0</v>
      </c>
      <c r="AUZ572" s="93">
        <f t="shared" si="1096"/>
        <v>0</v>
      </c>
      <c r="AVA572" s="93">
        <f t="shared" si="262"/>
        <v>0</v>
      </c>
      <c r="AVB572" s="93">
        <f t="shared" si="262"/>
        <v>0</v>
      </c>
      <c r="AVC572" s="127">
        <f t="shared" si="1097"/>
        <v>85</v>
      </c>
      <c r="AVD572" s="127">
        <f t="shared" si="263"/>
        <v>85</v>
      </c>
      <c r="AVE572" s="127">
        <f t="shared" si="263"/>
        <v>85</v>
      </c>
      <c r="AVF572" s="93">
        <f t="shared" si="263"/>
        <v>4816015</v>
      </c>
      <c r="AVG572" s="93">
        <f t="shared" si="263"/>
        <v>4861235</v>
      </c>
      <c r="AVH572" s="93">
        <f t="shared" si="263"/>
        <v>4932975</v>
      </c>
      <c r="AVI572" s="93">
        <f t="shared" si="263"/>
        <v>5090848.05</v>
      </c>
      <c r="AVJ572" s="93">
        <f t="shared" si="263"/>
        <v>5175848.05</v>
      </c>
      <c r="AVK572" s="93">
        <f t="shared" si="263"/>
        <v>5276998.05</v>
      </c>
      <c r="AVL572" s="93"/>
      <c r="AVM572" s="93"/>
      <c r="AVN572" s="93"/>
      <c r="AVO572" s="93"/>
      <c r="AVP572" s="93"/>
      <c r="AVQ572" s="93"/>
      <c r="AVR572" s="93">
        <f t="shared" si="264"/>
        <v>4815987.1900000004</v>
      </c>
      <c r="AVS572" s="93">
        <f t="shared" si="264"/>
        <v>5056615.6399999997</v>
      </c>
      <c r="AVT572" s="93">
        <f t="shared" si="264"/>
        <v>5350262.99</v>
      </c>
      <c r="AVU572" s="93">
        <f t="shared" si="264"/>
        <v>1803028.16</v>
      </c>
      <c r="AVV572" s="93">
        <f t="shared" si="264"/>
        <v>1631654.64</v>
      </c>
      <c r="AVW572" s="93">
        <f t="shared" si="264"/>
        <v>1544167.95</v>
      </c>
    </row>
    <row r="573" spans="1:1271" ht="15" customHeight="1">
      <c r="A573" s="541"/>
      <c r="B573" s="12"/>
      <c r="C573" s="5"/>
      <c r="D573" s="541"/>
      <c r="E573" s="521"/>
      <c r="F573" s="101">
        <f t="shared" si="265"/>
        <v>0</v>
      </c>
      <c r="G573" s="101">
        <f t="shared" si="265"/>
        <v>0</v>
      </c>
      <c r="H573" s="101">
        <f t="shared" si="265"/>
        <v>0</v>
      </c>
      <c r="I573" s="93">
        <f t="shared" si="266"/>
        <v>0</v>
      </c>
      <c r="J573" s="93">
        <f t="shared" si="266"/>
        <v>0</v>
      </c>
      <c r="K573" s="93">
        <f t="shared" si="266"/>
        <v>0</v>
      </c>
      <c r="L573" s="95"/>
      <c r="M573" s="95"/>
      <c r="N573" s="95"/>
      <c r="O573" s="93">
        <f t="shared" si="267"/>
        <v>0</v>
      </c>
      <c r="P573" s="93">
        <f t="shared" si="268"/>
        <v>0</v>
      </c>
      <c r="Q573" s="93">
        <f t="shared" si="269"/>
        <v>0</v>
      </c>
      <c r="R573" s="93">
        <f t="shared" si="270"/>
        <v>0</v>
      </c>
      <c r="S573" s="93">
        <f t="shared" si="271"/>
        <v>0</v>
      </c>
      <c r="T573" s="93">
        <f t="shared" si="272"/>
        <v>0</v>
      </c>
      <c r="U573" s="93">
        <f t="shared" si="273"/>
        <v>0</v>
      </c>
      <c r="V573" s="93">
        <f t="shared" si="274"/>
        <v>0</v>
      </c>
      <c r="W573" s="93">
        <f t="shared" si="275"/>
        <v>0</v>
      </c>
      <c r="X573" s="93">
        <f t="shared" si="276"/>
        <v>0</v>
      </c>
      <c r="Y573" s="93">
        <f t="shared" si="277"/>
        <v>0</v>
      </c>
      <c r="Z573" s="93">
        <f t="shared" si="278"/>
        <v>0</v>
      </c>
      <c r="AA573" s="93">
        <f t="shared" si="279"/>
        <v>0</v>
      </c>
      <c r="AB573" s="93">
        <f t="shared" si="142"/>
        <v>0</v>
      </c>
      <c r="AC573" s="93">
        <f t="shared" si="142"/>
        <v>0</v>
      </c>
      <c r="AD573" s="93">
        <f t="shared" si="280"/>
        <v>0</v>
      </c>
      <c r="AE573" s="93">
        <f t="shared" si="143"/>
        <v>0</v>
      </c>
      <c r="AF573" s="93">
        <f t="shared" si="143"/>
        <v>0</v>
      </c>
      <c r="AG573" s="95"/>
      <c r="AH573" s="95"/>
      <c r="AI573" s="95"/>
      <c r="AJ573" s="93">
        <f t="shared" si="281"/>
        <v>0</v>
      </c>
      <c r="AK573" s="93">
        <f t="shared" si="282"/>
        <v>0</v>
      </c>
      <c r="AL573" s="93">
        <f t="shared" si="283"/>
        <v>0</v>
      </c>
      <c r="AM573" s="93">
        <f t="shared" si="284"/>
        <v>0</v>
      </c>
      <c r="AN573" s="93">
        <f t="shared" si="285"/>
        <v>0</v>
      </c>
      <c r="AO573" s="93">
        <f t="shared" si="286"/>
        <v>0</v>
      </c>
      <c r="AP573" s="93">
        <f t="shared" si="287"/>
        <v>0</v>
      </c>
      <c r="AQ573" s="93">
        <f t="shared" si="288"/>
        <v>0</v>
      </c>
      <c r="AR573" s="93">
        <f t="shared" si="289"/>
        <v>0</v>
      </c>
      <c r="AS573" s="93">
        <f t="shared" si="290"/>
        <v>0</v>
      </c>
      <c r="AT573" s="93">
        <f t="shared" si="291"/>
        <v>0</v>
      </c>
      <c r="AU573" s="93">
        <f t="shared" si="292"/>
        <v>0</v>
      </c>
      <c r="AV573" s="93">
        <f t="shared" si="293"/>
        <v>0</v>
      </c>
      <c r="AW573" s="93">
        <f t="shared" si="144"/>
        <v>0</v>
      </c>
      <c r="AX573" s="93">
        <f t="shared" si="144"/>
        <v>0</v>
      </c>
      <c r="AY573" s="93">
        <f t="shared" si="294"/>
        <v>0</v>
      </c>
      <c r="AZ573" s="93">
        <f t="shared" si="145"/>
        <v>0</v>
      </c>
      <c r="BA573" s="93">
        <f t="shared" si="145"/>
        <v>0</v>
      </c>
      <c r="BB573" s="95"/>
      <c r="BC573" s="95"/>
      <c r="BD573" s="95"/>
      <c r="BE573" s="93">
        <f t="shared" si="295"/>
        <v>0</v>
      </c>
      <c r="BF573" s="93">
        <f t="shared" si="296"/>
        <v>0</v>
      </c>
      <c r="BG573" s="93">
        <f t="shared" si="297"/>
        <v>0</v>
      </c>
      <c r="BH573" s="93">
        <f t="shared" si="298"/>
        <v>0</v>
      </c>
      <c r="BI573" s="93">
        <f t="shared" si="299"/>
        <v>0</v>
      </c>
      <c r="BJ573" s="93">
        <f t="shared" si="300"/>
        <v>0</v>
      </c>
      <c r="BK573" s="93">
        <f t="shared" si="301"/>
        <v>0</v>
      </c>
      <c r="BL573" s="93">
        <f t="shared" si="302"/>
        <v>0</v>
      </c>
      <c r="BM573" s="93">
        <f t="shared" si="303"/>
        <v>0</v>
      </c>
      <c r="BN573" s="93">
        <f t="shared" si="304"/>
        <v>0</v>
      </c>
      <c r="BO573" s="93">
        <f t="shared" si="305"/>
        <v>0</v>
      </c>
      <c r="BP573" s="93">
        <f t="shared" si="306"/>
        <v>0</v>
      </c>
      <c r="BQ573" s="93">
        <f t="shared" si="307"/>
        <v>0</v>
      </c>
      <c r="BR573" s="93">
        <f t="shared" si="146"/>
        <v>0</v>
      </c>
      <c r="BS573" s="93">
        <f t="shared" si="146"/>
        <v>0</v>
      </c>
      <c r="BT573" s="93">
        <f t="shared" si="308"/>
        <v>0</v>
      </c>
      <c r="BU573" s="93">
        <f t="shared" si="147"/>
        <v>0</v>
      </c>
      <c r="BV573" s="93">
        <f t="shared" si="147"/>
        <v>0</v>
      </c>
      <c r="BW573" s="95"/>
      <c r="BX573" s="95"/>
      <c r="BY573" s="95"/>
      <c r="BZ573" s="93">
        <f t="shared" si="309"/>
        <v>0</v>
      </c>
      <c r="CA573" s="93">
        <f t="shared" si="310"/>
        <v>0</v>
      </c>
      <c r="CB573" s="93">
        <f t="shared" si="311"/>
        <v>0</v>
      </c>
      <c r="CC573" s="93">
        <f t="shared" si="312"/>
        <v>0</v>
      </c>
      <c r="CD573" s="93">
        <f t="shared" si="313"/>
        <v>0</v>
      </c>
      <c r="CE573" s="93">
        <f t="shared" si="314"/>
        <v>0</v>
      </c>
      <c r="CF573" s="93">
        <f t="shared" si="315"/>
        <v>0</v>
      </c>
      <c r="CG573" s="93">
        <f t="shared" si="316"/>
        <v>0</v>
      </c>
      <c r="CH573" s="93">
        <f t="shared" si="317"/>
        <v>0</v>
      </c>
      <c r="CI573" s="93">
        <f t="shared" si="318"/>
        <v>0</v>
      </c>
      <c r="CJ573" s="93">
        <f t="shared" si="319"/>
        <v>0</v>
      </c>
      <c r="CK573" s="93">
        <f t="shared" si="320"/>
        <v>0</v>
      </c>
      <c r="CL573" s="93">
        <f t="shared" si="321"/>
        <v>0</v>
      </c>
      <c r="CM573" s="93">
        <f t="shared" si="148"/>
        <v>0</v>
      </c>
      <c r="CN573" s="93">
        <f t="shared" si="148"/>
        <v>0</v>
      </c>
      <c r="CO573" s="93">
        <f t="shared" si="322"/>
        <v>0</v>
      </c>
      <c r="CP573" s="93">
        <f t="shared" si="149"/>
        <v>0</v>
      </c>
      <c r="CQ573" s="93">
        <f t="shared" si="149"/>
        <v>0</v>
      </c>
      <c r="CR573" s="95"/>
      <c r="CS573" s="95"/>
      <c r="CT573" s="95"/>
      <c r="CU573" s="93">
        <f t="shared" si="323"/>
        <v>0</v>
      </c>
      <c r="CV573" s="93">
        <f t="shared" si="324"/>
        <v>0</v>
      </c>
      <c r="CW573" s="93">
        <f t="shared" si="325"/>
        <v>0</v>
      </c>
      <c r="CX573" s="93">
        <f t="shared" si="326"/>
        <v>0</v>
      </c>
      <c r="CY573" s="93">
        <f t="shared" si="327"/>
        <v>0</v>
      </c>
      <c r="CZ573" s="93">
        <f t="shared" si="328"/>
        <v>0</v>
      </c>
      <c r="DA573" s="93">
        <f t="shared" si="329"/>
        <v>0</v>
      </c>
      <c r="DB573" s="93">
        <f t="shared" si="330"/>
        <v>0</v>
      </c>
      <c r="DC573" s="93">
        <f t="shared" si="331"/>
        <v>0</v>
      </c>
      <c r="DD573" s="93">
        <f t="shared" si="332"/>
        <v>0</v>
      </c>
      <c r="DE573" s="93">
        <f t="shared" si="333"/>
        <v>0</v>
      </c>
      <c r="DF573" s="93">
        <f t="shared" si="334"/>
        <v>0</v>
      </c>
      <c r="DG573" s="93">
        <f t="shared" si="335"/>
        <v>0</v>
      </c>
      <c r="DH573" s="93">
        <f t="shared" si="150"/>
        <v>0</v>
      </c>
      <c r="DI573" s="93">
        <f t="shared" si="150"/>
        <v>0</v>
      </c>
      <c r="DJ573" s="93">
        <f t="shared" si="336"/>
        <v>0</v>
      </c>
      <c r="DK573" s="93">
        <f t="shared" si="151"/>
        <v>0</v>
      </c>
      <c r="DL573" s="93">
        <f t="shared" si="151"/>
        <v>0</v>
      </c>
      <c r="DM573" s="95"/>
      <c r="DN573" s="95"/>
      <c r="DO573" s="95"/>
      <c r="DP573" s="93">
        <f t="shared" si="337"/>
        <v>0</v>
      </c>
      <c r="DQ573" s="93">
        <f t="shared" si="338"/>
        <v>0</v>
      </c>
      <c r="DR573" s="93">
        <f t="shared" si="339"/>
        <v>0</v>
      </c>
      <c r="DS573" s="93">
        <f t="shared" si="340"/>
        <v>0</v>
      </c>
      <c r="DT573" s="93">
        <f t="shared" si="341"/>
        <v>0</v>
      </c>
      <c r="DU573" s="93">
        <f t="shared" si="342"/>
        <v>0</v>
      </c>
      <c r="DV573" s="93">
        <f t="shared" si="343"/>
        <v>0</v>
      </c>
      <c r="DW573" s="93">
        <f t="shared" si="344"/>
        <v>0</v>
      </c>
      <c r="DX573" s="93">
        <f t="shared" si="345"/>
        <v>0</v>
      </c>
      <c r="DY573" s="93">
        <f t="shared" si="346"/>
        <v>0</v>
      </c>
      <c r="DZ573" s="93">
        <f t="shared" si="347"/>
        <v>0</v>
      </c>
      <c r="EA573" s="93">
        <f t="shared" si="348"/>
        <v>0</v>
      </c>
      <c r="EB573" s="93">
        <f t="shared" si="349"/>
        <v>0</v>
      </c>
      <c r="EC573" s="93">
        <f t="shared" si="152"/>
        <v>0</v>
      </c>
      <c r="ED573" s="93">
        <f t="shared" si="152"/>
        <v>0</v>
      </c>
      <c r="EE573" s="93">
        <f t="shared" si="350"/>
        <v>0</v>
      </c>
      <c r="EF573" s="93">
        <f t="shared" si="153"/>
        <v>0</v>
      </c>
      <c r="EG573" s="93">
        <f t="shared" si="153"/>
        <v>0</v>
      </c>
      <c r="EH573" s="95"/>
      <c r="EI573" s="95"/>
      <c r="EJ573" s="95"/>
      <c r="EK573" s="93">
        <f t="shared" si="351"/>
        <v>0</v>
      </c>
      <c r="EL573" s="93">
        <f t="shared" si="352"/>
        <v>0</v>
      </c>
      <c r="EM573" s="93">
        <f t="shared" si="353"/>
        <v>0</v>
      </c>
      <c r="EN573" s="93">
        <f t="shared" si="354"/>
        <v>0</v>
      </c>
      <c r="EO573" s="93">
        <f t="shared" si="355"/>
        <v>0</v>
      </c>
      <c r="EP573" s="93">
        <f t="shared" si="356"/>
        <v>0</v>
      </c>
      <c r="EQ573" s="93">
        <f t="shared" si="357"/>
        <v>0</v>
      </c>
      <c r="ER573" s="93">
        <f t="shared" si="358"/>
        <v>0</v>
      </c>
      <c r="ES573" s="93">
        <f t="shared" si="359"/>
        <v>0</v>
      </c>
      <c r="ET573" s="93">
        <f t="shared" si="360"/>
        <v>0</v>
      </c>
      <c r="EU573" s="93">
        <f t="shared" si="361"/>
        <v>0</v>
      </c>
      <c r="EV573" s="93">
        <f t="shared" si="362"/>
        <v>0</v>
      </c>
      <c r="EW573" s="93">
        <f t="shared" si="363"/>
        <v>0</v>
      </c>
      <c r="EX573" s="93">
        <f t="shared" si="154"/>
        <v>0</v>
      </c>
      <c r="EY573" s="93">
        <f t="shared" si="154"/>
        <v>0</v>
      </c>
      <c r="EZ573" s="93">
        <f t="shared" si="364"/>
        <v>0</v>
      </c>
      <c r="FA573" s="93">
        <f t="shared" si="155"/>
        <v>0</v>
      </c>
      <c r="FB573" s="93">
        <f t="shared" si="155"/>
        <v>0</v>
      </c>
      <c r="FC573" s="95"/>
      <c r="FD573" s="95"/>
      <c r="FE573" s="95"/>
      <c r="FF573" s="93">
        <f t="shared" si="365"/>
        <v>0</v>
      </c>
      <c r="FG573" s="93">
        <f t="shared" si="366"/>
        <v>0</v>
      </c>
      <c r="FH573" s="93">
        <f t="shared" si="367"/>
        <v>0</v>
      </c>
      <c r="FI573" s="93">
        <f t="shared" si="368"/>
        <v>0</v>
      </c>
      <c r="FJ573" s="93">
        <f t="shared" si="369"/>
        <v>0</v>
      </c>
      <c r="FK573" s="93">
        <f t="shared" si="370"/>
        <v>0</v>
      </c>
      <c r="FL573" s="93">
        <f t="shared" si="371"/>
        <v>0</v>
      </c>
      <c r="FM573" s="93">
        <f t="shared" si="372"/>
        <v>0</v>
      </c>
      <c r="FN573" s="93">
        <f t="shared" si="373"/>
        <v>0</v>
      </c>
      <c r="FO573" s="93">
        <f t="shared" si="374"/>
        <v>0</v>
      </c>
      <c r="FP573" s="93">
        <f t="shared" si="375"/>
        <v>0</v>
      </c>
      <c r="FQ573" s="93">
        <f t="shared" si="376"/>
        <v>0</v>
      </c>
      <c r="FR573" s="93">
        <f t="shared" si="377"/>
        <v>0</v>
      </c>
      <c r="FS573" s="93">
        <f t="shared" si="156"/>
        <v>0</v>
      </c>
      <c r="FT573" s="93">
        <f t="shared" si="156"/>
        <v>0</v>
      </c>
      <c r="FU573" s="93">
        <f t="shared" si="378"/>
        <v>0</v>
      </c>
      <c r="FV573" s="93">
        <f t="shared" si="157"/>
        <v>0</v>
      </c>
      <c r="FW573" s="93">
        <f t="shared" si="157"/>
        <v>0</v>
      </c>
      <c r="FX573" s="95"/>
      <c r="FY573" s="95"/>
      <c r="FZ573" s="95"/>
      <c r="GA573" s="93">
        <f t="shared" si="380"/>
        <v>0</v>
      </c>
      <c r="GB573" s="93">
        <f t="shared" si="381"/>
        <v>0</v>
      </c>
      <c r="GC573" s="93">
        <f t="shared" si="382"/>
        <v>0</v>
      </c>
      <c r="GD573" s="93">
        <f t="shared" si="383"/>
        <v>0</v>
      </c>
      <c r="GE573" s="93">
        <f t="shared" si="384"/>
        <v>0</v>
      </c>
      <c r="GF573" s="93">
        <f t="shared" si="385"/>
        <v>0</v>
      </c>
      <c r="GG573" s="93">
        <f t="shared" si="386"/>
        <v>0</v>
      </c>
      <c r="GH573" s="93">
        <f t="shared" si="387"/>
        <v>0</v>
      </c>
      <c r="GI573" s="93">
        <f t="shared" si="388"/>
        <v>0</v>
      </c>
      <c r="GJ573" s="93">
        <f t="shared" si="389"/>
        <v>0</v>
      </c>
      <c r="GK573" s="93">
        <f t="shared" si="390"/>
        <v>0</v>
      </c>
      <c r="GL573" s="93">
        <f t="shared" si="391"/>
        <v>0</v>
      </c>
      <c r="GM573" s="93">
        <f t="shared" si="392"/>
        <v>0</v>
      </c>
      <c r="GN573" s="93">
        <f t="shared" si="159"/>
        <v>0</v>
      </c>
      <c r="GO573" s="93">
        <f t="shared" si="159"/>
        <v>0</v>
      </c>
      <c r="GP573" s="93">
        <f t="shared" si="393"/>
        <v>0</v>
      </c>
      <c r="GQ573" s="93">
        <f t="shared" si="160"/>
        <v>0</v>
      </c>
      <c r="GR573" s="93">
        <f t="shared" si="160"/>
        <v>0</v>
      </c>
      <c r="GS573" s="95"/>
      <c r="GT573" s="95"/>
      <c r="GU573" s="95"/>
      <c r="GV573" s="93">
        <f t="shared" si="394"/>
        <v>0</v>
      </c>
      <c r="GW573" s="93">
        <f t="shared" si="395"/>
        <v>0</v>
      </c>
      <c r="GX573" s="93">
        <f t="shared" si="396"/>
        <v>0</v>
      </c>
      <c r="GY573" s="93">
        <f t="shared" si="397"/>
        <v>0</v>
      </c>
      <c r="GZ573" s="93">
        <f t="shared" si="398"/>
        <v>0</v>
      </c>
      <c r="HA573" s="93">
        <f t="shared" si="399"/>
        <v>0</v>
      </c>
      <c r="HB573" s="93">
        <f t="shared" si="400"/>
        <v>0</v>
      </c>
      <c r="HC573" s="93">
        <f t="shared" si="401"/>
        <v>0</v>
      </c>
      <c r="HD573" s="93">
        <f t="shared" si="402"/>
        <v>0</v>
      </c>
      <c r="HE573" s="93">
        <f t="shared" si="403"/>
        <v>0</v>
      </c>
      <c r="HF573" s="93">
        <f t="shared" si="404"/>
        <v>0</v>
      </c>
      <c r="HG573" s="93">
        <f t="shared" si="405"/>
        <v>0</v>
      </c>
      <c r="HH573" s="93">
        <f t="shared" si="406"/>
        <v>0</v>
      </c>
      <c r="HI573" s="93">
        <f t="shared" si="161"/>
        <v>0</v>
      </c>
      <c r="HJ573" s="93">
        <f t="shared" si="161"/>
        <v>0</v>
      </c>
      <c r="HK573" s="93">
        <f t="shared" si="407"/>
        <v>0</v>
      </c>
      <c r="HL573" s="93">
        <f t="shared" si="162"/>
        <v>0</v>
      </c>
      <c r="HM573" s="93">
        <f t="shared" si="162"/>
        <v>0</v>
      </c>
      <c r="HN573" s="95"/>
      <c r="HO573" s="95"/>
      <c r="HP573" s="95"/>
      <c r="HQ573" s="93">
        <f t="shared" si="408"/>
        <v>0</v>
      </c>
      <c r="HR573" s="93">
        <f t="shared" si="409"/>
        <v>0</v>
      </c>
      <c r="HS573" s="93">
        <f t="shared" si="410"/>
        <v>0</v>
      </c>
      <c r="HT573" s="93">
        <f t="shared" si="411"/>
        <v>0</v>
      </c>
      <c r="HU573" s="93">
        <f t="shared" si="412"/>
        <v>0</v>
      </c>
      <c r="HV573" s="93">
        <f t="shared" si="413"/>
        <v>0</v>
      </c>
      <c r="HW573" s="93">
        <f t="shared" si="414"/>
        <v>0</v>
      </c>
      <c r="HX573" s="93">
        <f t="shared" si="415"/>
        <v>0</v>
      </c>
      <c r="HY573" s="93">
        <f t="shared" si="416"/>
        <v>0</v>
      </c>
      <c r="HZ573" s="93">
        <f t="shared" si="417"/>
        <v>0</v>
      </c>
      <c r="IA573" s="93">
        <f t="shared" si="418"/>
        <v>0</v>
      </c>
      <c r="IB573" s="93">
        <f t="shared" si="419"/>
        <v>0</v>
      </c>
      <c r="IC573" s="93">
        <f t="shared" si="420"/>
        <v>0</v>
      </c>
      <c r="ID573" s="93">
        <f t="shared" si="163"/>
        <v>0</v>
      </c>
      <c r="IE573" s="93">
        <f t="shared" si="163"/>
        <v>0</v>
      </c>
      <c r="IF573" s="93">
        <f t="shared" si="421"/>
        <v>0</v>
      </c>
      <c r="IG573" s="93">
        <f t="shared" si="164"/>
        <v>0</v>
      </c>
      <c r="IH573" s="93">
        <f t="shared" si="164"/>
        <v>0</v>
      </c>
      <c r="II573" s="95"/>
      <c r="IJ573" s="95"/>
      <c r="IK573" s="95"/>
      <c r="IL573" s="93">
        <f t="shared" si="422"/>
        <v>0</v>
      </c>
      <c r="IM573" s="93">
        <f t="shared" si="423"/>
        <v>0</v>
      </c>
      <c r="IN573" s="93">
        <f t="shared" si="424"/>
        <v>0</v>
      </c>
      <c r="IO573" s="93">
        <f t="shared" si="425"/>
        <v>0</v>
      </c>
      <c r="IP573" s="93">
        <f t="shared" si="426"/>
        <v>0</v>
      </c>
      <c r="IQ573" s="93">
        <f t="shared" si="427"/>
        <v>0</v>
      </c>
      <c r="IR573" s="93">
        <f t="shared" si="428"/>
        <v>0</v>
      </c>
      <c r="IS573" s="93">
        <f t="shared" si="429"/>
        <v>0</v>
      </c>
      <c r="IT573" s="93">
        <f t="shared" si="430"/>
        <v>0</v>
      </c>
      <c r="IU573" s="93">
        <f t="shared" si="431"/>
        <v>0</v>
      </c>
      <c r="IV573" s="93">
        <f t="shared" si="432"/>
        <v>0</v>
      </c>
      <c r="IW573" s="93">
        <f t="shared" si="433"/>
        <v>0</v>
      </c>
      <c r="IX573" s="93">
        <f t="shared" si="434"/>
        <v>0</v>
      </c>
      <c r="IY573" s="93">
        <f t="shared" si="165"/>
        <v>0</v>
      </c>
      <c r="IZ573" s="93">
        <f t="shared" si="165"/>
        <v>0</v>
      </c>
      <c r="JA573" s="93">
        <f t="shared" si="435"/>
        <v>0</v>
      </c>
      <c r="JB573" s="93">
        <f t="shared" si="166"/>
        <v>0</v>
      </c>
      <c r="JC573" s="93">
        <f t="shared" si="166"/>
        <v>0</v>
      </c>
      <c r="JD573" s="95"/>
      <c r="JE573" s="95"/>
      <c r="JF573" s="95"/>
      <c r="JG573" s="93">
        <f t="shared" si="436"/>
        <v>0</v>
      </c>
      <c r="JH573" s="93">
        <f t="shared" si="437"/>
        <v>0</v>
      </c>
      <c r="JI573" s="93">
        <f t="shared" si="438"/>
        <v>0</v>
      </c>
      <c r="JJ573" s="93">
        <f t="shared" si="439"/>
        <v>0</v>
      </c>
      <c r="JK573" s="93">
        <f t="shared" si="440"/>
        <v>0</v>
      </c>
      <c r="JL573" s="93">
        <f t="shared" si="441"/>
        <v>0</v>
      </c>
      <c r="JM573" s="93">
        <f t="shared" si="442"/>
        <v>0</v>
      </c>
      <c r="JN573" s="93">
        <f t="shared" si="443"/>
        <v>0</v>
      </c>
      <c r="JO573" s="93">
        <f t="shared" si="444"/>
        <v>0</v>
      </c>
      <c r="JP573" s="93">
        <f t="shared" si="445"/>
        <v>0</v>
      </c>
      <c r="JQ573" s="93">
        <f t="shared" si="446"/>
        <v>0</v>
      </c>
      <c r="JR573" s="93">
        <f t="shared" si="447"/>
        <v>0</v>
      </c>
      <c r="JS573" s="93">
        <f t="shared" si="448"/>
        <v>0</v>
      </c>
      <c r="JT573" s="93">
        <f t="shared" si="167"/>
        <v>0</v>
      </c>
      <c r="JU573" s="93">
        <f t="shared" si="167"/>
        <v>0</v>
      </c>
      <c r="JV573" s="93">
        <f t="shared" si="449"/>
        <v>0</v>
      </c>
      <c r="JW573" s="93">
        <f t="shared" si="168"/>
        <v>0</v>
      </c>
      <c r="JX573" s="93">
        <f t="shared" si="168"/>
        <v>0</v>
      </c>
      <c r="JY573" s="95"/>
      <c r="JZ573" s="95"/>
      <c r="KA573" s="95"/>
      <c r="KB573" s="93">
        <f t="shared" si="450"/>
        <v>0</v>
      </c>
      <c r="KC573" s="93">
        <f t="shared" si="451"/>
        <v>0</v>
      </c>
      <c r="KD573" s="93">
        <f t="shared" si="452"/>
        <v>0</v>
      </c>
      <c r="KE573" s="93">
        <f t="shared" si="453"/>
        <v>0</v>
      </c>
      <c r="KF573" s="93">
        <f t="shared" si="454"/>
        <v>0</v>
      </c>
      <c r="KG573" s="93">
        <f t="shared" si="455"/>
        <v>0</v>
      </c>
      <c r="KH573" s="93">
        <f t="shared" si="456"/>
        <v>0</v>
      </c>
      <c r="KI573" s="93">
        <f t="shared" si="457"/>
        <v>0</v>
      </c>
      <c r="KJ573" s="93">
        <f t="shared" si="458"/>
        <v>0</v>
      </c>
      <c r="KK573" s="93">
        <f t="shared" si="459"/>
        <v>0</v>
      </c>
      <c r="KL573" s="93">
        <f t="shared" si="460"/>
        <v>0</v>
      </c>
      <c r="KM573" s="93">
        <f t="shared" si="461"/>
        <v>0</v>
      </c>
      <c r="KN573" s="93">
        <f t="shared" si="462"/>
        <v>0</v>
      </c>
      <c r="KO573" s="93">
        <f t="shared" si="169"/>
        <v>0</v>
      </c>
      <c r="KP573" s="93">
        <f t="shared" si="169"/>
        <v>0</v>
      </c>
      <c r="KQ573" s="93">
        <f t="shared" si="463"/>
        <v>0</v>
      </c>
      <c r="KR573" s="93">
        <f t="shared" si="170"/>
        <v>0</v>
      </c>
      <c r="KS573" s="93">
        <f t="shared" si="170"/>
        <v>0</v>
      </c>
      <c r="KT573" s="95"/>
      <c r="KU573" s="95"/>
      <c r="KV573" s="95"/>
      <c r="KW573" s="93">
        <f t="shared" si="464"/>
        <v>0</v>
      </c>
      <c r="KX573" s="93">
        <f t="shared" si="465"/>
        <v>0</v>
      </c>
      <c r="KY573" s="93">
        <f t="shared" si="466"/>
        <v>0</v>
      </c>
      <c r="KZ573" s="93">
        <f t="shared" si="467"/>
        <v>0</v>
      </c>
      <c r="LA573" s="93">
        <f t="shared" si="468"/>
        <v>0</v>
      </c>
      <c r="LB573" s="93">
        <f t="shared" si="469"/>
        <v>0</v>
      </c>
      <c r="LC573" s="93">
        <f t="shared" si="470"/>
        <v>0</v>
      </c>
      <c r="LD573" s="93">
        <f t="shared" si="471"/>
        <v>0</v>
      </c>
      <c r="LE573" s="93">
        <f t="shared" si="472"/>
        <v>0</v>
      </c>
      <c r="LF573" s="93">
        <f t="shared" si="473"/>
        <v>0</v>
      </c>
      <c r="LG573" s="93">
        <f t="shared" si="474"/>
        <v>0</v>
      </c>
      <c r="LH573" s="93">
        <f t="shared" si="475"/>
        <v>0</v>
      </c>
      <c r="LI573" s="93">
        <f t="shared" si="476"/>
        <v>0</v>
      </c>
      <c r="LJ573" s="93">
        <f t="shared" si="171"/>
        <v>0</v>
      </c>
      <c r="LK573" s="93">
        <f t="shared" si="171"/>
        <v>0</v>
      </c>
      <c r="LL573" s="93">
        <f t="shared" si="477"/>
        <v>0</v>
      </c>
      <c r="LM573" s="93">
        <f t="shared" si="172"/>
        <v>0</v>
      </c>
      <c r="LN573" s="93">
        <f t="shared" si="172"/>
        <v>0</v>
      </c>
      <c r="LO573" s="95"/>
      <c r="LP573" s="95"/>
      <c r="LQ573" s="95"/>
      <c r="LR573" s="93">
        <f t="shared" si="478"/>
        <v>0</v>
      </c>
      <c r="LS573" s="93">
        <f t="shared" si="479"/>
        <v>0</v>
      </c>
      <c r="LT573" s="93">
        <f t="shared" si="480"/>
        <v>0</v>
      </c>
      <c r="LU573" s="93">
        <f t="shared" si="481"/>
        <v>0</v>
      </c>
      <c r="LV573" s="93">
        <f t="shared" si="482"/>
        <v>0</v>
      </c>
      <c r="LW573" s="93">
        <f t="shared" si="483"/>
        <v>0</v>
      </c>
      <c r="LX573" s="93">
        <f t="shared" si="484"/>
        <v>0</v>
      </c>
      <c r="LY573" s="93">
        <f t="shared" si="485"/>
        <v>0</v>
      </c>
      <c r="LZ573" s="93">
        <f t="shared" si="486"/>
        <v>0</v>
      </c>
      <c r="MA573" s="93">
        <f t="shared" si="487"/>
        <v>0</v>
      </c>
      <c r="MB573" s="93">
        <f t="shared" si="488"/>
        <v>0</v>
      </c>
      <c r="MC573" s="93">
        <f t="shared" si="489"/>
        <v>0</v>
      </c>
      <c r="MD573" s="93">
        <f t="shared" si="490"/>
        <v>0</v>
      </c>
      <c r="ME573" s="93">
        <f t="shared" si="173"/>
        <v>0</v>
      </c>
      <c r="MF573" s="93">
        <f t="shared" si="173"/>
        <v>0</v>
      </c>
      <c r="MG573" s="93">
        <f t="shared" si="491"/>
        <v>0</v>
      </c>
      <c r="MH573" s="93">
        <f t="shared" si="174"/>
        <v>0</v>
      </c>
      <c r="MI573" s="93">
        <f t="shared" si="174"/>
        <v>0</v>
      </c>
      <c r="MJ573" s="95"/>
      <c r="MK573" s="95"/>
      <c r="ML573" s="95"/>
      <c r="MM573" s="93">
        <f t="shared" si="492"/>
        <v>0</v>
      </c>
      <c r="MN573" s="93">
        <f t="shared" si="493"/>
        <v>0</v>
      </c>
      <c r="MO573" s="93">
        <f t="shared" si="494"/>
        <v>0</v>
      </c>
      <c r="MP573" s="93">
        <f t="shared" si="495"/>
        <v>0</v>
      </c>
      <c r="MQ573" s="93">
        <f t="shared" si="496"/>
        <v>0</v>
      </c>
      <c r="MR573" s="93">
        <f t="shared" si="497"/>
        <v>0</v>
      </c>
      <c r="MS573" s="93">
        <f t="shared" si="498"/>
        <v>0</v>
      </c>
      <c r="MT573" s="93">
        <f t="shared" si="499"/>
        <v>0</v>
      </c>
      <c r="MU573" s="93">
        <f t="shared" si="500"/>
        <v>0</v>
      </c>
      <c r="MV573" s="93">
        <f t="shared" si="501"/>
        <v>0</v>
      </c>
      <c r="MW573" s="93">
        <f t="shared" si="502"/>
        <v>0</v>
      </c>
      <c r="MX573" s="93">
        <f t="shared" si="503"/>
        <v>0</v>
      </c>
      <c r="MY573" s="93">
        <f t="shared" si="504"/>
        <v>0</v>
      </c>
      <c r="MZ573" s="93">
        <f t="shared" si="175"/>
        <v>0</v>
      </c>
      <c r="NA573" s="93">
        <f t="shared" si="175"/>
        <v>0</v>
      </c>
      <c r="NB573" s="93">
        <f t="shared" si="505"/>
        <v>0</v>
      </c>
      <c r="NC573" s="93">
        <f t="shared" si="176"/>
        <v>0</v>
      </c>
      <c r="ND573" s="93">
        <f t="shared" si="176"/>
        <v>0</v>
      </c>
      <c r="NE573" s="95"/>
      <c r="NF573" s="95"/>
      <c r="NG573" s="95"/>
      <c r="NH573" s="93">
        <f t="shared" si="506"/>
        <v>0</v>
      </c>
      <c r="NI573" s="93">
        <f t="shared" si="507"/>
        <v>0</v>
      </c>
      <c r="NJ573" s="93">
        <f t="shared" si="508"/>
        <v>0</v>
      </c>
      <c r="NK573" s="93">
        <f t="shared" si="509"/>
        <v>0</v>
      </c>
      <c r="NL573" s="93">
        <f t="shared" si="510"/>
        <v>0</v>
      </c>
      <c r="NM573" s="93">
        <f t="shared" si="511"/>
        <v>0</v>
      </c>
      <c r="NN573" s="93">
        <f t="shared" si="512"/>
        <v>0</v>
      </c>
      <c r="NO573" s="93">
        <f t="shared" si="513"/>
        <v>0</v>
      </c>
      <c r="NP573" s="93">
        <f t="shared" si="514"/>
        <v>0</v>
      </c>
      <c r="NQ573" s="93">
        <f t="shared" si="515"/>
        <v>0</v>
      </c>
      <c r="NR573" s="93">
        <f t="shared" si="516"/>
        <v>0</v>
      </c>
      <c r="NS573" s="93">
        <f t="shared" si="517"/>
        <v>0</v>
      </c>
      <c r="NT573" s="93">
        <f t="shared" si="518"/>
        <v>0</v>
      </c>
      <c r="NU573" s="93">
        <f t="shared" si="177"/>
        <v>0</v>
      </c>
      <c r="NV573" s="93">
        <f t="shared" si="177"/>
        <v>0</v>
      </c>
      <c r="NW573" s="93">
        <f t="shared" si="519"/>
        <v>0</v>
      </c>
      <c r="NX573" s="93">
        <f t="shared" si="178"/>
        <v>0</v>
      </c>
      <c r="NY573" s="93">
        <f t="shared" si="178"/>
        <v>0</v>
      </c>
      <c r="NZ573" s="95"/>
      <c r="OA573" s="95"/>
      <c r="OB573" s="95"/>
      <c r="OC573" s="93">
        <f t="shared" si="520"/>
        <v>0</v>
      </c>
      <c r="OD573" s="93">
        <f t="shared" si="521"/>
        <v>0</v>
      </c>
      <c r="OE573" s="93">
        <f t="shared" si="522"/>
        <v>0</v>
      </c>
      <c r="OF573" s="93">
        <f t="shared" si="523"/>
        <v>0</v>
      </c>
      <c r="OG573" s="93">
        <f t="shared" si="524"/>
        <v>0</v>
      </c>
      <c r="OH573" s="93">
        <f t="shared" si="525"/>
        <v>0</v>
      </c>
      <c r="OI573" s="93">
        <f t="shared" si="526"/>
        <v>0</v>
      </c>
      <c r="OJ573" s="93">
        <f t="shared" si="527"/>
        <v>0</v>
      </c>
      <c r="OK573" s="93">
        <f t="shared" si="528"/>
        <v>0</v>
      </c>
      <c r="OL573" s="93">
        <f t="shared" si="529"/>
        <v>0</v>
      </c>
      <c r="OM573" s="93">
        <f t="shared" si="530"/>
        <v>0</v>
      </c>
      <c r="ON573" s="93">
        <f t="shared" si="531"/>
        <v>0</v>
      </c>
      <c r="OO573" s="93">
        <f t="shared" si="532"/>
        <v>0</v>
      </c>
      <c r="OP573" s="93">
        <f t="shared" si="179"/>
        <v>0</v>
      </c>
      <c r="OQ573" s="93">
        <f t="shared" si="179"/>
        <v>0</v>
      </c>
      <c r="OR573" s="93">
        <f t="shared" si="533"/>
        <v>0</v>
      </c>
      <c r="OS573" s="93">
        <f t="shared" si="180"/>
        <v>0</v>
      </c>
      <c r="OT573" s="93">
        <f t="shared" si="180"/>
        <v>0</v>
      </c>
      <c r="OU573" s="95"/>
      <c r="OV573" s="95"/>
      <c r="OW573" s="95"/>
      <c r="OX573" s="93">
        <f t="shared" si="534"/>
        <v>0</v>
      </c>
      <c r="OY573" s="93">
        <f t="shared" si="535"/>
        <v>0</v>
      </c>
      <c r="OZ573" s="93">
        <f t="shared" si="536"/>
        <v>0</v>
      </c>
      <c r="PA573" s="93">
        <f t="shared" si="537"/>
        <v>0</v>
      </c>
      <c r="PB573" s="93">
        <f t="shared" si="538"/>
        <v>0</v>
      </c>
      <c r="PC573" s="93">
        <f t="shared" si="539"/>
        <v>0</v>
      </c>
      <c r="PD573" s="93">
        <f t="shared" si="540"/>
        <v>0</v>
      </c>
      <c r="PE573" s="93">
        <f t="shared" si="541"/>
        <v>0</v>
      </c>
      <c r="PF573" s="93">
        <f t="shared" si="542"/>
        <v>0</v>
      </c>
      <c r="PG573" s="93">
        <f t="shared" si="543"/>
        <v>0</v>
      </c>
      <c r="PH573" s="93">
        <f t="shared" si="544"/>
        <v>0</v>
      </c>
      <c r="PI573" s="93">
        <f t="shared" si="545"/>
        <v>0</v>
      </c>
      <c r="PJ573" s="93">
        <f t="shared" si="546"/>
        <v>0</v>
      </c>
      <c r="PK573" s="93">
        <f t="shared" si="181"/>
        <v>0</v>
      </c>
      <c r="PL573" s="93">
        <f t="shared" si="181"/>
        <v>0</v>
      </c>
      <c r="PM573" s="93">
        <f t="shared" si="547"/>
        <v>0</v>
      </c>
      <c r="PN573" s="93">
        <f t="shared" si="182"/>
        <v>0</v>
      </c>
      <c r="PO573" s="93">
        <f t="shared" si="182"/>
        <v>0</v>
      </c>
      <c r="PP573" s="95"/>
      <c r="PQ573" s="95"/>
      <c r="PR573" s="95"/>
      <c r="PS573" s="93">
        <f t="shared" si="548"/>
        <v>0</v>
      </c>
      <c r="PT573" s="93">
        <f t="shared" si="549"/>
        <v>0</v>
      </c>
      <c r="PU573" s="93">
        <f t="shared" si="550"/>
        <v>0</v>
      </c>
      <c r="PV573" s="93">
        <f t="shared" si="551"/>
        <v>0</v>
      </c>
      <c r="PW573" s="93">
        <f t="shared" si="552"/>
        <v>0</v>
      </c>
      <c r="PX573" s="93">
        <f t="shared" si="553"/>
        <v>0</v>
      </c>
      <c r="PY573" s="93">
        <f t="shared" si="554"/>
        <v>0</v>
      </c>
      <c r="PZ573" s="93">
        <f t="shared" si="555"/>
        <v>0</v>
      </c>
      <c r="QA573" s="93">
        <f t="shared" si="556"/>
        <v>0</v>
      </c>
      <c r="QB573" s="93">
        <f t="shared" si="557"/>
        <v>0</v>
      </c>
      <c r="QC573" s="93">
        <f t="shared" si="558"/>
        <v>0</v>
      </c>
      <c r="QD573" s="93">
        <f t="shared" si="559"/>
        <v>0</v>
      </c>
      <c r="QE573" s="93">
        <f t="shared" si="560"/>
        <v>0</v>
      </c>
      <c r="QF573" s="93">
        <f t="shared" si="183"/>
        <v>0</v>
      </c>
      <c r="QG573" s="93">
        <f t="shared" si="183"/>
        <v>0</v>
      </c>
      <c r="QH573" s="93">
        <f t="shared" si="561"/>
        <v>0</v>
      </c>
      <c r="QI573" s="93">
        <f t="shared" si="184"/>
        <v>0</v>
      </c>
      <c r="QJ573" s="93">
        <f t="shared" si="184"/>
        <v>0</v>
      </c>
      <c r="QK573" s="95"/>
      <c r="QL573" s="95"/>
      <c r="QM573" s="95"/>
      <c r="QN573" s="93">
        <f t="shared" si="562"/>
        <v>0</v>
      </c>
      <c r="QO573" s="93">
        <f t="shared" si="563"/>
        <v>0</v>
      </c>
      <c r="QP573" s="93">
        <f t="shared" si="564"/>
        <v>0</v>
      </c>
      <c r="QQ573" s="93">
        <f t="shared" si="565"/>
        <v>0</v>
      </c>
      <c r="QR573" s="93">
        <f t="shared" si="566"/>
        <v>0</v>
      </c>
      <c r="QS573" s="93">
        <f t="shared" si="567"/>
        <v>0</v>
      </c>
      <c r="QT573" s="93">
        <f t="shared" si="568"/>
        <v>0</v>
      </c>
      <c r="QU573" s="93">
        <f t="shared" si="569"/>
        <v>0</v>
      </c>
      <c r="QV573" s="93">
        <f t="shared" si="570"/>
        <v>0</v>
      </c>
      <c r="QW573" s="93">
        <f t="shared" si="571"/>
        <v>0</v>
      </c>
      <c r="QX573" s="93">
        <f t="shared" si="572"/>
        <v>0</v>
      </c>
      <c r="QY573" s="93">
        <f t="shared" si="573"/>
        <v>0</v>
      </c>
      <c r="QZ573" s="93">
        <f t="shared" si="574"/>
        <v>0</v>
      </c>
      <c r="RA573" s="93">
        <f t="shared" si="185"/>
        <v>0</v>
      </c>
      <c r="RB573" s="93">
        <f t="shared" si="185"/>
        <v>0</v>
      </c>
      <c r="RC573" s="93">
        <f t="shared" si="575"/>
        <v>0</v>
      </c>
      <c r="RD573" s="93">
        <f t="shared" si="186"/>
        <v>0</v>
      </c>
      <c r="RE573" s="93">
        <f t="shared" si="186"/>
        <v>0</v>
      </c>
      <c r="RF573" s="95"/>
      <c r="RG573" s="95"/>
      <c r="RH573" s="95"/>
      <c r="RI573" s="93">
        <f t="shared" si="576"/>
        <v>0</v>
      </c>
      <c r="RJ573" s="93">
        <f t="shared" si="577"/>
        <v>0</v>
      </c>
      <c r="RK573" s="93">
        <f t="shared" si="578"/>
        <v>0</v>
      </c>
      <c r="RL573" s="93">
        <f t="shared" si="579"/>
        <v>0</v>
      </c>
      <c r="RM573" s="93">
        <f t="shared" si="580"/>
        <v>0</v>
      </c>
      <c r="RN573" s="93">
        <f t="shared" si="581"/>
        <v>0</v>
      </c>
      <c r="RO573" s="93">
        <f t="shared" si="582"/>
        <v>0</v>
      </c>
      <c r="RP573" s="93">
        <f t="shared" si="583"/>
        <v>0</v>
      </c>
      <c r="RQ573" s="93">
        <f t="shared" si="584"/>
        <v>0</v>
      </c>
      <c r="RR573" s="93">
        <f t="shared" si="585"/>
        <v>0</v>
      </c>
      <c r="RS573" s="93">
        <f t="shared" si="586"/>
        <v>0</v>
      </c>
      <c r="RT573" s="93">
        <f t="shared" si="587"/>
        <v>0</v>
      </c>
      <c r="RU573" s="93">
        <f t="shared" si="588"/>
        <v>0</v>
      </c>
      <c r="RV573" s="93">
        <f t="shared" si="187"/>
        <v>0</v>
      </c>
      <c r="RW573" s="93">
        <f t="shared" si="187"/>
        <v>0</v>
      </c>
      <c r="RX573" s="93">
        <f t="shared" si="589"/>
        <v>0</v>
      </c>
      <c r="RY573" s="93">
        <f t="shared" si="188"/>
        <v>0</v>
      </c>
      <c r="RZ573" s="93">
        <f t="shared" si="188"/>
        <v>0</v>
      </c>
      <c r="SA573" s="95"/>
      <c r="SB573" s="95"/>
      <c r="SC573" s="95"/>
      <c r="SD573" s="93">
        <f t="shared" si="590"/>
        <v>0</v>
      </c>
      <c r="SE573" s="93">
        <f t="shared" si="591"/>
        <v>0</v>
      </c>
      <c r="SF573" s="93">
        <f t="shared" si="592"/>
        <v>0</v>
      </c>
      <c r="SG573" s="93">
        <f t="shared" si="593"/>
        <v>0</v>
      </c>
      <c r="SH573" s="93">
        <f t="shared" si="594"/>
        <v>0</v>
      </c>
      <c r="SI573" s="93">
        <f t="shared" si="595"/>
        <v>0</v>
      </c>
      <c r="SJ573" s="93">
        <f t="shared" si="596"/>
        <v>0</v>
      </c>
      <c r="SK573" s="93">
        <f t="shared" si="597"/>
        <v>0</v>
      </c>
      <c r="SL573" s="93">
        <f t="shared" si="598"/>
        <v>0</v>
      </c>
      <c r="SM573" s="93">
        <f t="shared" si="599"/>
        <v>0</v>
      </c>
      <c r="SN573" s="93">
        <f t="shared" si="600"/>
        <v>0</v>
      </c>
      <c r="SO573" s="93">
        <f t="shared" si="601"/>
        <v>0</v>
      </c>
      <c r="SP573" s="93">
        <f t="shared" si="602"/>
        <v>0</v>
      </c>
      <c r="SQ573" s="93">
        <f t="shared" si="189"/>
        <v>0</v>
      </c>
      <c r="SR573" s="93">
        <f t="shared" si="189"/>
        <v>0</v>
      </c>
      <c r="SS573" s="93">
        <f t="shared" si="603"/>
        <v>0</v>
      </c>
      <c r="ST573" s="93">
        <f t="shared" si="190"/>
        <v>0</v>
      </c>
      <c r="SU573" s="93">
        <f t="shared" si="190"/>
        <v>0</v>
      </c>
      <c r="SV573" s="95"/>
      <c r="SW573" s="95"/>
      <c r="SX573" s="95"/>
      <c r="SY573" s="93">
        <f t="shared" si="605"/>
        <v>0</v>
      </c>
      <c r="SZ573" s="93">
        <f t="shared" si="606"/>
        <v>0</v>
      </c>
      <c r="TA573" s="93">
        <f t="shared" si="607"/>
        <v>0</v>
      </c>
      <c r="TB573" s="93">
        <f t="shared" si="608"/>
        <v>0</v>
      </c>
      <c r="TC573" s="93">
        <f t="shared" si="609"/>
        <v>0</v>
      </c>
      <c r="TD573" s="93">
        <f t="shared" si="610"/>
        <v>0</v>
      </c>
      <c r="TE573" s="93">
        <f t="shared" si="611"/>
        <v>0</v>
      </c>
      <c r="TF573" s="93">
        <f t="shared" si="612"/>
        <v>0</v>
      </c>
      <c r="TG573" s="93">
        <f t="shared" si="613"/>
        <v>0</v>
      </c>
      <c r="TH573" s="93">
        <f t="shared" si="614"/>
        <v>0</v>
      </c>
      <c r="TI573" s="93">
        <f t="shared" si="615"/>
        <v>0</v>
      </c>
      <c r="TJ573" s="93">
        <f t="shared" si="616"/>
        <v>0</v>
      </c>
      <c r="TK573" s="93">
        <f t="shared" si="617"/>
        <v>0</v>
      </c>
      <c r="TL573" s="93">
        <f t="shared" si="191"/>
        <v>0</v>
      </c>
      <c r="TM573" s="93">
        <f t="shared" si="191"/>
        <v>0</v>
      </c>
      <c r="TN573" s="93">
        <f t="shared" si="618"/>
        <v>0</v>
      </c>
      <c r="TO573" s="93">
        <f t="shared" si="192"/>
        <v>0</v>
      </c>
      <c r="TP573" s="93">
        <f t="shared" si="192"/>
        <v>0</v>
      </c>
      <c r="TQ573" s="95"/>
      <c r="TR573" s="95"/>
      <c r="TS573" s="95"/>
      <c r="TT573" s="93">
        <f t="shared" si="619"/>
        <v>0</v>
      </c>
      <c r="TU573" s="93">
        <f t="shared" si="620"/>
        <v>0</v>
      </c>
      <c r="TV573" s="93">
        <f t="shared" si="621"/>
        <v>0</v>
      </c>
      <c r="TW573" s="93">
        <f t="shared" si="622"/>
        <v>0</v>
      </c>
      <c r="TX573" s="93">
        <f t="shared" si="623"/>
        <v>0</v>
      </c>
      <c r="TY573" s="93">
        <f t="shared" si="624"/>
        <v>0</v>
      </c>
      <c r="TZ573" s="93">
        <f t="shared" si="625"/>
        <v>0</v>
      </c>
      <c r="UA573" s="93">
        <f t="shared" si="626"/>
        <v>0</v>
      </c>
      <c r="UB573" s="93">
        <f t="shared" si="627"/>
        <v>0</v>
      </c>
      <c r="UC573" s="93">
        <f t="shared" si="628"/>
        <v>0</v>
      </c>
      <c r="UD573" s="93">
        <f t="shared" si="629"/>
        <v>0</v>
      </c>
      <c r="UE573" s="93">
        <f t="shared" si="630"/>
        <v>0</v>
      </c>
      <c r="UF573" s="93">
        <f t="shared" si="631"/>
        <v>0</v>
      </c>
      <c r="UG573" s="93">
        <f t="shared" si="193"/>
        <v>0</v>
      </c>
      <c r="UH573" s="93">
        <f t="shared" si="193"/>
        <v>0</v>
      </c>
      <c r="UI573" s="93">
        <f t="shared" si="632"/>
        <v>0</v>
      </c>
      <c r="UJ573" s="93">
        <f t="shared" si="194"/>
        <v>0</v>
      </c>
      <c r="UK573" s="93">
        <f t="shared" si="194"/>
        <v>0</v>
      </c>
      <c r="UL573" s="95"/>
      <c r="UM573" s="95"/>
      <c r="UN573" s="95"/>
      <c r="UO573" s="93">
        <f t="shared" si="633"/>
        <v>0</v>
      </c>
      <c r="UP573" s="93">
        <f t="shared" si="634"/>
        <v>0</v>
      </c>
      <c r="UQ573" s="93">
        <f t="shared" si="635"/>
        <v>0</v>
      </c>
      <c r="UR573" s="93">
        <f t="shared" si="636"/>
        <v>0</v>
      </c>
      <c r="US573" s="93">
        <f t="shared" si="637"/>
        <v>0</v>
      </c>
      <c r="UT573" s="93">
        <f t="shared" si="638"/>
        <v>0</v>
      </c>
      <c r="UU573" s="93">
        <f t="shared" si="639"/>
        <v>0</v>
      </c>
      <c r="UV573" s="93">
        <f t="shared" si="640"/>
        <v>0</v>
      </c>
      <c r="UW573" s="93">
        <f t="shared" si="641"/>
        <v>0</v>
      </c>
      <c r="UX573" s="93">
        <f t="shared" si="642"/>
        <v>0</v>
      </c>
      <c r="UY573" s="93">
        <f t="shared" si="643"/>
        <v>0</v>
      </c>
      <c r="UZ573" s="93">
        <f t="shared" si="644"/>
        <v>0</v>
      </c>
      <c r="VA573" s="93">
        <f t="shared" si="645"/>
        <v>0</v>
      </c>
      <c r="VB573" s="93">
        <f t="shared" si="195"/>
        <v>0</v>
      </c>
      <c r="VC573" s="93">
        <f t="shared" si="195"/>
        <v>0</v>
      </c>
      <c r="VD573" s="93">
        <f t="shared" si="646"/>
        <v>0</v>
      </c>
      <c r="VE573" s="93">
        <f t="shared" si="196"/>
        <v>0</v>
      </c>
      <c r="VF573" s="93">
        <f t="shared" si="196"/>
        <v>0</v>
      </c>
      <c r="VG573" s="95"/>
      <c r="VH573" s="95"/>
      <c r="VI573" s="95"/>
      <c r="VJ573" s="93">
        <f t="shared" si="648"/>
        <v>0</v>
      </c>
      <c r="VK573" s="93">
        <f t="shared" si="649"/>
        <v>0</v>
      </c>
      <c r="VL573" s="93">
        <f t="shared" si="650"/>
        <v>0</v>
      </c>
      <c r="VM573" s="93">
        <f t="shared" si="651"/>
        <v>0</v>
      </c>
      <c r="VN573" s="93">
        <f t="shared" si="652"/>
        <v>0</v>
      </c>
      <c r="VO573" s="93">
        <f t="shared" si="653"/>
        <v>0</v>
      </c>
      <c r="VP573" s="93">
        <f t="shared" si="654"/>
        <v>0</v>
      </c>
      <c r="VQ573" s="93">
        <f t="shared" si="655"/>
        <v>0</v>
      </c>
      <c r="VR573" s="93">
        <f t="shared" si="656"/>
        <v>0</v>
      </c>
      <c r="VS573" s="93">
        <f t="shared" si="657"/>
        <v>0</v>
      </c>
      <c r="VT573" s="93">
        <f t="shared" si="658"/>
        <v>0</v>
      </c>
      <c r="VU573" s="93">
        <f t="shared" si="659"/>
        <v>0</v>
      </c>
      <c r="VV573" s="93">
        <f t="shared" si="660"/>
        <v>0</v>
      </c>
      <c r="VW573" s="93">
        <f t="shared" si="198"/>
        <v>0</v>
      </c>
      <c r="VX573" s="93">
        <f t="shared" si="198"/>
        <v>0</v>
      </c>
      <c r="VY573" s="93">
        <f t="shared" si="661"/>
        <v>0</v>
      </c>
      <c r="VZ573" s="93">
        <f t="shared" si="199"/>
        <v>0</v>
      </c>
      <c r="WA573" s="93">
        <f t="shared" si="199"/>
        <v>0</v>
      </c>
      <c r="WB573" s="95"/>
      <c r="WC573" s="95"/>
      <c r="WD573" s="95"/>
      <c r="WE573" s="93">
        <f t="shared" si="662"/>
        <v>0</v>
      </c>
      <c r="WF573" s="93">
        <f t="shared" si="663"/>
        <v>0</v>
      </c>
      <c r="WG573" s="93">
        <f t="shared" si="664"/>
        <v>0</v>
      </c>
      <c r="WH573" s="93">
        <f t="shared" si="665"/>
        <v>0</v>
      </c>
      <c r="WI573" s="93">
        <f t="shared" si="666"/>
        <v>0</v>
      </c>
      <c r="WJ573" s="93">
        <f t="shared" si="667"/>
        <v>0</v>
      </c>
      <c r="WK573" s="93">
        <f t="shared" si="668"/>
        <v>0</v>
      </c>
      <c r="WL573" s="93">
        <f t="shared" si="669"/>
        <v>0</v>
      </c>
      <c r="WM573" s="93">
        <f t="shared" si="670"/>
        <v>0</v>
      </c>
      <c r="WN573" s="93">
        <f t="shared" si="671"/>
        <v>0</v>
      </c>
      <c r="WO573" s="93">
        <f t="shared" si="672"/>
        <v>0</v>
      </c>
      <c r="WP573" s="93">
        <f t="shared" si="673"/>
        <v>0</v>
      </c>
      <c r="WQ573" s="93">
        <f t="shared" si="674"/>
        <v>0</v>
      </c>
      <c r="WR573" s="93">
        <f t="shared" si="200"/>
        <v>0</v>
      </c>
      <c r="WS573" s="93">
        <f t="shared" si="200"/>
        <v>0</v>
      </c>
      <c r="WT573" s="93">
        <f t="shared" si="675"/>
        <v>0</v>
      </c>
      <c r="WU573" s="93">
        <f t="shared" si="201"/>
        <v>0</v>
      </c>
      <c r="WV573" s="93">
        <f t="shared" si="201"/>
        <v>0</v>
      </c>
      <c r="WW573" s="95"/>
      <c r="WX573" s="95"/>
      <c r="WY573" s="95"/>
      <c r="WZ573" s="93">
        <f t="shared" si="676"/>
        <v>0</v>
      </c>
      <c r="XA573" s="93">
        <f t="shared" si="677"/>
        <v>0</v>
      </c>
      <c r="XB573" s="93">
        <f t="shared" si="678"/>
        <v>0</v>
      </c>
      <c r="XC573" s="93">
        <f t="shared" si="679"/>
        <v>0</v>
      </c>
      <c r="XD573" s="93">
        <f t="shared" si="680"/>
        <v>0</v>
      </c>
      <c r="XE573" s="93">
        <f t="shared" si="681"/>
        <v>0</v>
      </c>
      <c r="XF573" s="93">
        <f t="shared" si="682"/>
        <v>0</v>
      </c>
      <c r="XG573" s="93">
        <f t="shared" si="683"/>
        <v>0</v>
      </c>
      <c r="XH573" s="93">
        <f t="shared" si="684"/>
        <v>0</v>
      </c>
      <c r="XI573" s="93">
        <f t="shared" si="685"/>
        <v>0</v>
      </c>
      <c r="XJ573" s="93">
        <f t="shared" si="686"/>
        <v>0</v>
      </c>
      <c r="XK573" s="93">
        <f t="shared" si="687"/>
        <v>0</v>
      </c>
      <c r="XL573" s="93">
        <f t="shared" si="688"/>
        <v>0</v>
      </c>
      <c r="XM573" s="93">
        <f t="shared" si="202"/>
        <v>0</v>
      </c>
      <c r="XN573" s="93">
        <f t="shared" si="202"/>
        <v>0</v>
      </c>
      <c r="XO573" s="93">
        <f t="shared" si="689"/>
        <v>0</v>
      </c>
      <c r="XP573" s="93">
        <f t="shared" si="203"/>
        <v>0</v>
      </c>
      <c r="XQ573" s="93">
        <f t="shared" si="203"/>
        <v>0</v>
      </c>
      <c r="XR573" s="95"/>
      <c r="XS573" s="95"/>
      <c r="XT573" s="95"/>
      <c r="XU573" s="93">
        <f t="shared" si="690"/>
        <v>0</v>
      </c>
      <c r="XV573" s="93">
        <f t="shared" si="691"/>
        <v>0</v>
      </c>
      <c r="XW573" s="93">
        <f t="shared" si="692"/>
        <v>0</v>
      </c>
      <c r="XX573" s="93">
        <f t="shared" si="693"/>
        <v>0</v>
      </c>
      <c r="XY573" s="93">
        <f t="shared" si="694"/>
        <v>0</v>
      </c>
      <c r="XZ573" s="93">
        <f t="shared" si="695"/>
        <v>0</v>
      </c>
      <c r="YA573" s="93">
        <f t="shared" si="696"/>
        <v>0</v>
      </c>
      <c r="YB573" s="93">
        <f t="shared" si="697"/>
        <v>0</v>
      </c>
      <c r="YC573" s="93">
        <f t="shared" si="698"/>
        <v>0</v>
      </c>
      <c r="YD573" s="93">
        <f t="shared" si="699"/>
        <v>0</v>
      </c>
      <c r="YE573" s="93">
        <f t="shared" si="700"/>
        <v>0</v>
      </c>
      <c r="YF573" s="93">
        <f t="shared" si="701"/>
        <v>0</v>
      </c>
      <c r="YG573" s="93">
        <f t="shared" si="702"/>
        <v>0</v>
      </c>
      <c r="YH573" s="93">
        <f t="shared" si="204"/>
        <v>0</v>
      </c>
      <c r="YI573" s="93">
        <f t="shared" si="204"/>
        <v>0</v>
      </c>
      <c r="YJ573" s="93">
        <f t="shared" si="703"/>
        <v>0</v>
      </c>
      <c r="YK573" s="93">
        <f t="shared" si="205"/>
        <v>0</v>
      </c>
      <c r="YL573" s="93">
        <f t="shared" si="205"/>
        <v>0</v>
      </c>
      <c r="YM573" s="95"/>
      <c r="YN573" s="95"/>
      <c r="YO573" s="95"/>
      <c r="YP573" s="93">
        <f t="shared" si="704"/>
        <v>0</v>
      </c>
      <c r="YQ573" s="93">
        <f t="shared" si="705"/>
        <v>0</v>
      </c>
      <c r="YR573" s="93">
        <f t="shared" si="706"/>
        <v>0</v>
      </c>
      <c r="YS573" s="93">
        <f t="shared" si="707"/>
        <v>0</v>
      </c>
      <c r="YT573" s="93">
        <f t="shared" si="708"/>
        <v>0</v>
      </c>
      <c r="YU573" s="93">
        <f t="shared" si="709"/>
        <v>0</v>
      </c>
      <c r="YV573" s="93">
        <f t="shared" si="710"/>
        <v>0</v>
      </c>
      <c r="YW573" s="93">
        <f t="shared" si="711"/>
        <v>0</v>
      </c>
      <c r="YX573" s="93">
        <f t="shared" si="712"/>
        <v>0</v>
      </c>
      <c r="YY573" s="93">
        <f t="shared" si="713"/>
        <v>0</v>
      </c>
      <c r="YZ573" s="93">
        <f t="shared" si="714"/>
        <v>0</v>
      </c>
      <c r="ZA573" s="93">
        <f t="shared" si="715"/>
        <v>0</v>
      </c>
      <c r="ZB573" s="93">
        <f t="shared" si="716"/>
        <v>0</v>
      </c>
      <c r="ZC573" s="93">
        <f t="shared" si="206"/>
        <v>0</v>
      </c>
      <c r="ZD573" s="93">
        <f t="shared" si="206"/>
        <v>0</v>
      </c>
      <c r="ZE573" s="93">
        <f t="shared" si="717"/>
        <v>0</v>
      </c>
      <c r="ZF573" s="93">
        <f t="shared" si="207"/>
        <v>0</v>
      </c>
      <c r="ZG573" s="93">
        <f t="shared" si="207"/>
        <v>0</v>
      </c>
      <c r="ZH573" s="95"/>
      <c r="ZI573" s="95"/>
      <c r="ZJ573" s="95"/>
      <c r="ZK573" s="93">
        <f t="shared" si="718"/>
        <v>0</v>
      </c>
      <c r="ZL573" s="93">
        <f t="shared" si="719"/>
        <v>0</v>
      </c>
      <c r="ZM573" s="93">
        <f t="shared" si="720"/>
        <v>0</v>
      </c>
      <c r="ZN573" s="93">
        <f t="shared" si="721"/>
        <v>0</v>
      </c>
      <c r="ZO573" s="93">
        <f t="shared" si="722"/>
        <v>0</v>
      </c>
      <c r="ZP573" s="93">
        <f t="shared" si="723"/>
        <v>0</v>
      </c>
      <c r="ZQ573" s="93">
        <f t="shared" si="724"/>
        <v>0</v>
      </c>
      <c r="ZR573" s="93">
        <f t="shared" si="725"/>
        <v>0</v>
      </c>
      <c r="ZS573" s="93">
        <f t="shared" si="726"/>
        <v>0</v>
      </c>
      <c r="ZT573" s="93">
        <f t="shared" si="727"/>
        <v>0</v>
      </c>
      <c r="ZU573" s="93">
        <f t="shared" si="728"/>
        <v>0</v>
      </c>
      <c r="ZV573" s="93">
        <f t="shared" si="729"/>
        <v>0</v>
      </c>
      <c r="ZW573" s="93">
        <f t="shared" si="730"/>
        <v>0</v>
      </c>
      <c r="ZX573" s="93">
        <f t="shared" si="208"/>
        <v>0</v>
      </c>
      <c r="ZY573" s="93">
        <f t="shared" si="208"/>
        <v>0</v>
      </c>
      <c r="ZZ573" s="93">
        <f t="shared" si="731"/>
        <v>0</v>
      </c>
      <c r="AAA573" s="93">
        <f t="shared" si="209"/>
        <v>0</v>
      </c>
      <c r="AAB573" s="93">
        <f t="shared" si="209"/>
        <v>0</v>
      </c>
      <c r="AAC573" s="95"/>
      <c r="AAD573" s="95"/>
      <c r="AAE573" s="95"/>
      <c r="AAF573" s="93">
        <f t="shared" si="732"/>
        <v>0</v>
      </c>
      <c r="AAG573" s="93">
        <f t="shared" si="733"/>
        <v>0</v>
      </c>
      <c r="AAH573" s="93">
        <f t="shared" si="734"/>
        <v>0</v>
      </c>
      <c r="AAI573" s="93">
        <f t="shared" si="735"/>
        <v>0</v>
      </c>
      <c r="AAJ573" s="93">
        <f t="shared" si="736"/>
        <v>0</v>
      </c>
      <c r="AAK573" s="93">
        <f t="shared" si="737"/>
        <v>0</v>
      </c>
      <c r="AAL573" s="93">
        <f t="shared" si="738"/>
        <v>0</v>
      </c>
      <c r="AAM573" s="93">
        <f t="shared" si="739"/>
        <v>0</v>
      </c>
      <c r="AAN573" s="93">
        <f t="shared" si="740"/>
        <v>0</v>
      </c>
      <c r="AAO573" s="93">
        <f t="shared" si="741"/>
        <v>0</v>
      </c>
      <c r="AAP573" s="93">
        <f t="shared" si="742"/>
        <v>0</v>
      </c>
      <c r="AAQ573" s="93">
        <f t="shared" si="743"/>
        <v>0</v>
      </c>
      <c r="AAR573" s="93">
        <f t="shared" si="744"/>
        <v>0</v>
      </c>
      <c r="AAS573" s="93">
        <f t="shared" si="210"/>
        <v>0</v>
      </c>
      <c r="AAT573" s="93">
        <f t="shared" si="210"/>
        <v>0</v>
      </c>
      <c r="AAU573" s="93">
        <f t="shared" si="745"/>
        <v>0</v>
      </c>
      <c r="AAV573" s="93">
        <f t="shared" si="211"/>
        <v>0</v>
      </c>
      <c r="AAW573" s="93">
        <f t="shared" si="211"/>
        <v>0</v>
      </c>
      <c r="AAX573" s="95"/>
      <c r="AAY573" s="95"/>
      <c r="AAZ573" s="95"/>
      <c r="ABA573" s="93">
        <f t="shared" si="746"/>
        <v>0</v>
      </c>
      <c r="ABB573" s="93">
        <f t="shared" si="747"/>
        <v>0</v>
      </c>
      <c r="ABC573" s="93">
        <f t="shared" si="748"/>
        <v>0</v>
      </c>
      <c r="ABD573" s="93">
        <f t="shared" si="749"/>
        <v>0</v>
      </c>
      <c r="ABE573" s="93">
        <f t="shared" si="750"/>
        <v>0</v>
      </c>
      <c r="ABF573" s="93">
        <f t="shared" si="751"/>
        <v>0</v>
      </c>
      <c r="ABG573" s="93">
        <f t="shared" si="752"/>
        <v>0</v>
      </c>
      <c r="ABH573" s="93">
        <f t="shared" si="753"/>
        <v>0</v>
      </c>
      <c r="ABI573" s="93">
        <f t="shared" si="754"/>
        <v>0</v>
      </c>
      <c r="ABJ573" s="93">
        <f t="shared" si="755"/>
        <v>0</v>
      </c>
      <c r="ABK573" s="93">
        <f t="shared" si="756"/>
        <v>0</v>
      </c>
      <c r="ABL573" s="93">
        <f t="shared" si="757"/>
        <v>0</v>
      </c>
      <c r="ABM573" s="93">
        <f t="shared" si="758"/>
        <v>0</v>
      </c>
      <c r="ABN573" s="93">
        <f t="shared" si="212"/>
        <v>0</v>
      </c>
      <c r="ABO573" s="93">
        <f t="shared" si="212"/>
        <v>0</v>
      </c>
      <c r="ABP573" s="93">
        <f t="shared" si="759"/>
        <v>0</v>
      </c>
      <c r="ABQ573" s="93">
        <f t="shared" si="213"/>
        <v>0</v>
      </c>
      <c r="ABR573" s="93">
        <f t="shared" si="213"/>
        <v>0</v>
      </c>
      <c r="ABS573" s="95"/>
      <c r="ABT573" s="95"/>
      <c r="ABU573" s="95"/>
      <c r="ABV573" s="93">
        <f t="shared" si="760"/>
        <v>0</v>
      </c>
      <c r="ABW573" s="93">
        <f t="shared" si="761"/>
        <v>0</v>
      </c>
      <c r="ABX573" s="93">
        <f t="shared" si="762"/>
        <v>0</v>
      </c>
      <c r="ABY573" s="93">
        <f t="shared" si="763"/>
        <v>0</v>
      </c>
      <c r="ABZ573" s="93">
        <f t="shared" si="764"/>
        <v>0</v>
      </c>
      <c r="ACA573" s="93">
        <f t="shared" si="765"/>
        <v>0</v>
      </c>
      <c r="ACB573" s="93">
        <f t="shared" si="766"/>
        <v>0</v>
      </c>
      <c r="ACC573" s="93">
        <f t="shared" si="767"/>
        <v>0</v>
      </c>
      <c r="ACD573" s="93">
        <f t="shared" si="768"/>
        <v>0</v>
      </c>
      <c r="ACE573" s="93">
        <f t="shared" si="769"/>
        <v>0</v>
      </c>
      <c r="ACF573" s="93">
        <f t="shared" si="770"/>
        <v>0</v>
      </c>
      <c r="ACG573" s="93">
        <f t="shared" si="771"/>
        <v>0</v>
      </c>
      <c r="ACH573" s="93">
        <f t="shared" si="772"/>
        <v>0</v>
      </c>
      <c r="ACI573" s="93">
        <f t="shared" si="214"/>
        <v>0</v>
      </c>
      <c r="ACJ573" s="93">
        <f t="shared" si="214"/>
        <v>0</v>
      </c>
      <c r="ACK573" s="93">
        <f t="shared" si="773"/>
        <v>0</v>
      </c>
      <c r="ACL573" s="93">
        <f t="shared" si="215"/>
        <v>0</v>
      </c>
      <c r="ACM573" s="93">
        <f t="shared" si="215"/>
        <v>0</v>
      </c>
      <c r="ACN573" s="95"/>
      <c r="ACO573" s="95"/>
      <c r="ACP573" s="95"/>
      <c r="ACQ573" s="93">
        <f t="shared" si="774"/>
        <v>0</v>
      </c>
      <c r="ACR573" s="93">
        <f t="shared" si="775"/>
        <v>0</v>
      </c>
      <c r="ACS573" s="93">
        <f t="shared" si="776"/>
        <v>0</v>
      </c>
      <c r="ACT573" s="93">
        <f t="shared" si="777"/>
        <v>0</v>
      </c>
      <c r="ACU573" s="93">
        <f t="shared" si="778"/>
        <v>0</v>
      </c>
      <c r="ACV573" s="93">
        <f t="shared" si="779"/>
        <v>0</v>
      </c>
      <c r="ACW573" s="93">
        <f t="shared" si="780"/>
        <v>0</v>
      </c>
      <c r="ACX573" s="93">
        <f t="shared" si="781"/>
        <v>0</v>
      </c>
      <c r="ACY573" s="93">
        <f t="shared" si="782"/>
        <v>0</v>
      </c>
      <c r="ACZ573" s="93">
        <f t="shared" si="783"/>
        <v>0</v>
      </c>
      <c r="ADA573" s="93">
        <f t="shared" si="784"/>
        <v>0</v>
      </c>
      <c r="ADB573" s="93">
        <f t="shared" si="785"/>
        <v>0</v>
      </c>
      <c r="ADC573" s="93">
        <f t="shared" si="786"/>
        <v>0</v>
      </c>
      <c r="ADD573" s="93">
        <f t="shared" si="216"/>
        <v>0</v>
      </c>
      <c r="ADE573" s="93">
        <f t="shared" si="216"/>
        <v>0</v>
      </c>
      <c r="ADF573" s="93">
        <f t="shared" si="787"/>
        <v>0</v>
      </c>
      <c r="ADG573" s="93">
        <f t="shared" si="217"/>
        <v>0</v>
      </c>
      <c r="ADH573" s="93">
        <f t="shared" si="217"/>
        <v>0</v>
      </c>
      <c r="ADI573" s="95"/>
      <c r="ADJ573" s="95"/>
      <c r="ADK573" s="95"/>
      <c r="ADL573" s="93">
        <f t="shared" si="788"/>
        <v>0</v>
      </c>
      <c r="ADM573" s="93">
        <f t="shared" si="789"/>
        <v>0</v>
      </c>
      <c r="ADN573" s="93">
        <f t="shared" si="790"/>
        <v>0</v>
      </c>
      <c r="ADO573" s="93">
        <f t="shared" si="791"/>
        <v>0</v>
      </c>
      <c r="ADP573" s="93">
        <f t="shared" si="792"/>
        <v>0</v>
      </c>
      <c r="ADQ573" s="93">
        <f t="shared" si="793"/>
        <v>0</v>
      </c>
      <c r="ADR573" s="93">
        <f t="shared" si="794"/>
        <v>0</v>
      </c>
      <c r="ADS573" s="93">
        <f t="shared" si="795"/>
        <v>0</v>
      </c>
      <c r="ADT573" s="93">
        <f t="shared" si="796"/>
        <v>0</v>
      </c>
      <c r="ADU573" s="93">
        <f t="shared" si="797"/>
        <v>0</v>
      </c>
      <c r="ADV573" s="93">
        <f t="shared" si="798"/>
        <v>0</v>
      </c>
      <c r="ADW573" s="93">
        <f t="shared" si="799"/>
        <v>0</v>
      </c>
      <c r="ADX573" s="93">
        <f t="shared" si="800"/>
        <v>0</v>
      </c>
      <c r="ADY573" s="93">
        <f t="shared" si="218"/>
        <v>0</v>
      </c>
      <c r="ADZ573" s="93">
        <f t="shared" si="218"/>
        <v>0</v>
      </c>
      <c r="AEA573" s="93">
        <f t="shared" si="801"/>
        <v>0</v>
      </c>
      <c r="AEB573" s="93">
        <f t="shared" si="219"/>
        <v>0</v>
      </c>
      <c r="AEC573" s="93">
        <f t="shared" si="219"/>
        <v>0</v>
      </c>
      <c r="AED573" s="95"/>
      <c r="AEE573" s="95"/>
      <c r="AEF573" s="95"/>
      <c r="AEG573" s="93">
        <f t="shared" si="802"/>
        <v>0</v>
      </c>
      <c r="AEH573" s="93">
        <f t="shared" si="803"/>
        <v>0</v>
      </c>
      <c r="AEI573" s="93">
        <f t="shared" si="804"/>
        <v>0</v>
      </c>
      <c r="AEJ573" s="93">
        <f t="shared" si="805"/>
        <v>0</v>
      </c>
      <c r="AEK573" s="93">
        <f t="shared" si="806"/>
        <v>0</v>
      </c>
      <c r="AEL573" s="93">
        <f t="shared" si="807"/>
        <v>0</v>
      </c>
      <c r="AEM573" s="93">
        <f t="shared" si="808"/>
        <v>0</v>
      </c>
      <c r="AEN573" s="93">
        <f t="shared" si="809"/>
        <v>0</v>
      </c>
      <c r="AEO573" s="93">
        <f t="shared" si="810"/>
        <v>0</v>
      </c>
      <c r="AEP573" s="93">
        <f t="shared" si="811"/>
        <v>0</v>
      </c>
      <c r="AEQ573" s="93">
        <f t="shared" si="812"/>
        <v>0</v>
      </c>
      <c r="AER573" s="93">
        <f t="shared" si="813"/>
        <v>0</v>
      </c>
      <c r="AES573" s="93">
        <f t="shared" si="814"/>
        <v>0</v>
      </c>
      <c r="AET573" s="93">
        <f t="shared" si="220"/>
        <v>0</v>
      </c>
      <c r="AEU573" s="93">
        <f t="shared" si="220"/>
        <v>0</v>
      </c>
      <c r="AEV573" s="93">
        <f t="shared" si="815"/>
        <v>0</v>
      </c>
      <c r="AEW573" s="93">
        <f t="shared" si="221"/>
        <v>0</v>
      </c>
      <c r="AEX573" s="93">
        <f t="shared" si="221"/>
        <v>0</v>
      </c>
      <c r="AEY573" s="95"/>
      <c r="AEZ573" s="95"/>
      <c r="AFA573" s="95"/>
      <c r="AFB573" s="93">
        <f t="shared" si="816"/>
        <v>0</v>
      </c>
      <c r="AFC573" s="93">
        <f t="shared" si="817"/>
        <v>0</v>
      </c>
      <c r="AFD573" s="93">
        <f t="shared" si="818"/>
        <v>0</v>
      </c>
      <c r="AFE573" s="93">
        <f t="shared" si="819"/>
        <v>0</v>
      </c>
      <c r="AFF573" s="93">
        <f t="shared" si="820"/>
        <v>0</v>
      </c>
      <c r="AFG573" s="93">
        <f t="shared" si="821"/>
        <v>0</v>
      </c>
      <c r="AFH573" s="93">
        <f t="shared" si="822"/>
        <v>0</v>
      </c>
      <c r="AFI573" s="93">
        <f t="shared" si="823"/>
        <v>0</v>
      </c>
      <c r="AFJ573" s="93">
        <f t="shared" si="824"/>
        <v>0</v>
      </c>
      <c r="AFK573" s="93">
        <f t="shared" si="825"/>
        <v>0</v>
      </c>
      <c r="AFL573" s="93">
        <f t="shared" si="826"/>
        <v>0</v>
      </c>
      <c r="AFM573" s="93">
        <f t="shared" si="827"/>
        <v>0</v>
      </c>
      <c r="AFN573" s="93">
        <f t="shared" si="828"/>
        <v>0</v>
      </c>
      <c r="AFO573" s="93">
        <f t="shared" si="222"/>
        <v>0</v>
      </c>
      <c r="AFP573" s="93">
        <f t="shared" si="222"/>
        <v>0</v>
      </c>
      <c r="AFQ573" s="93">
        <f t="shared" si="829"/>
        <v>0</v>
      </c>
      <c r="AFR573" s="93">
        <f t="shared" si="223"/>
        <v>0</v>
      </c>
      <c r="AFS573" s="93">
        <f t="shared" si="223"/>
        <v>0</v>
      </c>
      <c r="AFT573" s="95"/>
      <c r="AFU573" s="95"/>
      <c r="AFV573" s="95"/>
      <c r="AFW573" s="93">
        <f t="shared" si="830"/>
        <v>0</v>
      </c>
      <c r="AFX573" s="93">
        <f t="shared" si="831"/>
        <v>0</v>
      </c>
      <c r="AFY573" s="93">
        <f t="shared" si="832"/>
        <v>0</v>
      </c>
      <c r="AFZ573" s="93">
        <f t="shared" si="833"/>
        <v>0</v>
      </c>
      <c r="AGA573" s="93">
        <f t="shared" si="834"/>
        <v>0</v>
      </c>
      <c r="AGB573" s="93">
        <f t="shared" si="835"/>
        <v>0</v>
      </c>
      <c r="AGC573" s="93">
        <f t="shared" si="836"/>
        <v>0</v>
      </c>
      <c r="AGD573" s="93">
        <f t="shared" si="837"/>
        <v>0</v>
      </c>
      <c r="AGE573" s="93">
        <f t="shared" si="838"/>
        <v>0</v>
      </c>
      <c r="AGF573" s="93">
        <f t="shared" si="839"/>
        <v>0</v>
      </c>
      <c r="AGG573" s="93">
        <f t="shared" si="840"/>
        <v>0</v>
      </c>
      <c r="AGH573" s="93">
        <f t="shared" si="841"/>
        <v>0</v>
      </c>
      <c r="AGI573" s="93">
        <f t="shared" si="842"/>
        <v>0</v>
      </c>
      <c r="AGJ573" s="93">
        <f t="shared" si="224"/>
        <v>0</v>
      </c>
      <c r="AGK573" s="93">
        <f t="shared" si="224"/>
        <v>0</v>
      </c>
      <c r="AGL573" s="93">
        <f t="shared" si="843"/>
        <v>0</v>
      </c>
      <c r="AGM573" s="93">
        <f t="shared" si="225"/>
        <v>0</v>
      </c>
      <c r="AGN573" s="93">
        <f t="shared" si="225"/>
        <v>0</v>
      </c>
      <c r="AGO573" s="95"/>
      <c r="AGP573" s="95"/>
      <c r="AGQ573" s="95"/>
      <c r="AGR573" s="93">
        <f t="shared" si="844"/>
        <v>0</v>
      </c>
      <c r="AGS573" s="93">
        <f t="shared" si="845"/>
        <v>0</v>
      </c>
      <c r="AGT573" s="93">
        <f t="shared" si="846"/>
        <v>0</v>
      </c>
      <c r="AGU573" s="93">
        <f t="shared" si="847"/>
        <v>0</v>
      </c>
      <c r="AGV573" s="93">
        <f t="shared" si="848"/>
        <v>0</v>
      </c>
      <c r="AGW573" s="93">
        <f t="shared" si="849"/>
        <v>0</v>
      </c>
      <c r="AGX573" s="93">
        <f t="shared" si="850"/>
        <v>0</v>
      </c>
      <c r="AGY573" s="93">
        <f t="shared" si="851"/>
        <v>0</v>
      </c>
      <c r="AGZ573" s="93">
        <f t="shared" si="852"/>
        <v>0</v>
      </c>
      <c r="AHA573" s="93">
        <f t="shared" si="853"/>
        <v>0</v>
      </c>
      <c r="AHB573" s="93">
        <f t="shared" si="854"/>
        <v>0</v>
      </c>
      <c r="AHC573" s="93">
        <f t="shared" si="855"/>
        <v>0</v>
      </c>
      <c r="AHD573" s="93">
        <f t="shared" si="856"/>
        <v>0</v>
      </c>
      <c r="AHE573" s="93">
        <f t="shared" si="226"/>
        <v>0</v>
      </c>
      <c r="AHF573" s="93">
        <f t="shared" si="226"/>
        <v>0</v>
      </c>
      <c r="AHG573" s="93">
        <f t="shared" si="857"/>
        <v>0</v>
      </c>
      <c r="AHH573" s="93">
        <f t="shared" si="227"/>
        <v>0</v>
      </c>
      <c r="AHI573" s="93">
        <f t="shared" si="227"/>
        <v>0</v>
      </c>
      <c r="AHJ573" s="95"/>
      <c r="AHK573" s="95"/>
      <c r="AHL573" s="95"/>
      <c r="AHM573" s="93">
        <f t="shared" si="858"/>
        <v>0</v>
      </c>
      <c r="AHN573" s="93">
        <f t="shared" si="859"/>
        <v>0</v>
      </c>
      <c r="AHO573" s="93">
        <f t="shared" si="860"/>
        <v>0</v>
      </c>
      <c r="AHP573" s="93">
        <f t="shared" si="861"/>
        <v>0</v>
      </c>
      <c r="AHQ573" s="93">
        <f t="shared" si="862"/>
        <v>0</v>
      </c>
      <c r="AHR573" s="93">
        <f t="shared" si="863"/>
        <v>0</v>
      </c>
      <c r="AHS573" s="93">
        <f t="shared" si="864"/>
        <v>0</v>
      </c>
      <c r="AHT573" s="93">
        <f t="shared" si="865"/>
        <v>0</v>
      </c>
      <c r="AHU573" s="93">
        <f t="shared" si="866"/>
        <v>0</v>
      </c>
      <c r="AHV573" s="93">
        <f t="shared" si="867"/>
        <v>0</v>
      </c>
      <c r="AHW573" s="93">
        <f t="shared" si="868"/>
        <v>0</v>
      </c>
      <c r="AHX573" s="93">
        <f t="shared" si="869"/>
        <v>0</v>
      </c>
      <c r="AHY573" s="93">
        <f t="shared" si="870"/>
        <v>0</v>
      </c>
      <c r="AHZ573" s="93">
        <f t="shared" si="228"/>
        <v>0</v>
      </c>
      <c r="AIA573" s="93">
        <f t="shared" si="228"/>
        <v>0</v>
      </c>
      <c r="AIB573" s="93">
        <f t="shared" si="871"/>
        <v>0</v>
      </c>
      <c r="AIC573" s="93">
        <f t="shared" si="229"/>
        <v>0</v>
      </c>
      <c r="AID573" s="93">
        <f t="shared" si="229"/>
        <v>0</v>
      </c>
      <c r="AIE573" s="95"/>
      <c r="AIF573" s="95"/>
      <c r="AIG573" s="95"/>
      <c r="AIH573" s="93">
        <f t="shared" si="873"/>
        <v>0</v>
      </c>
      <c r="AII573" s="93">
        <f t="shared" si="874"/>
        <v>0</v>
      </c>
      <c r="AIJ573" s="93">
        <f t="shared" si="875"/>
        <v>0</v>
      </c>
      <c r="AIK573" s="93">
        <f t="shared" si="876"/>
        <v>0</v>
      </c>
      <c r="AIL573" s="93">
        <f t="shared" si="877"/>
        <v>0</v>
      </c>
      <c r="AIM573" s="93">
        <f t="shared" si="878"/>
        <v>0</v>
      </c>
      <c r="AIN573" s="93">
        <f t="shared" si="879"/>
        <v>0</v>
      </c>
      <c r="AIO573" s="93">
        <f t="shared" si="880"/>
        <v>0</v>
      </c>
      <c r="AIP573" s="93">
        <f t="shared" si="881"/>
        <v>0</v>
      </c>
      <c r="AIQ573" s="93">
        <f t="shared" si="882"/>
        <v>0</v>
      </c>
      <c r="AIR573" s="93">
        <f t="shared" si="883"/>
        <v>0</v>
      </c>
      <c r="AIS573" s="93">
        <f t="shared" si="884"/>
        <v>0</v>
      </c>
      <c r="AIT573" s="93">
        <f t="shared" si="885"/>
        <v>0</v>
      </c>
      <c r="AIU573" s="93">
        <f t="shared" si="231"/>
        <v>0</v>
      </c>
      <c r="AIV573" s="93">
        <f t="shared" si="231"/>
        <v>0</v>
      </c>
      <c r="AIW573" s="93">
        <f t="shared" si="886"/>
        <v>0</v>
      </c>
      <c r="AIX573" s="93">
        <f t="shared" si="232"/>
        <v>0</v>
      </c>
      <c r="AIY573" s="93">
        <f t="shared" si="232"/>
        <v>0</v>
      </c>
      <c r="AIZ573" s="95"/>
      <c r="AJA573" s="95"/>
      <c r="AJB573" s="95"/>
      <c r="AJC573" s="93">
        <f t="shared" si="887"/>
        <v>0</v>
      </c>
      <c r="AJD573" s="93">
        <f t="shared" si="888"/>
        <v>0</v>
      </c>
      <c r="AJE573" s="93">
        <f t="shared" si="889"/>
        <v>0</v>
      </c>
      <c r="AJF573" s="93">
        <f t="shared" si="890"/>
        <v>0</v>
      </c>
      <c r="AJG573" s="93">
        <f t="shared" si="891"/>
        <v>0</v>
      </c>
      <c r="AJH573" s="93">
        <f t="shared" si="892"/>
        <v>0</v>
      </c>
      <c r="AJI573" s="93">
        <f t="shared" si="893"/>
        <v>0</v>
      </c>
      <c r="AJJ573" s="93">
        <f t="shared" si="894"/>
        <v>0</v>
      </c>
      <c r="AJK573" s="93">
        <f t="shared" si="895"/>
        <v>0</v>
      </c>
      <c r="AJL573" s="93">
        <f t="shared" si="896"/>
        <v>0</v>
      </c>
      <c r="AJM573" s="93">
        <f t="shared" si="897"/>
        <v>0</v>
      </c>
      <c r="AJN573" s="93">
        <f t="shared" si="898"/>
        <v>0</v>
      </c>
      <c r="AJO573" s="93">
        <f t="shared" si="899"/>
        <v>0</v>
      </c>
      <c r="AJP573" s="93">
        <f t="shared" si="233"/>
        <v>0</v>
      </c>
      <c r="AJQ573" s="93">
        <f t="shared" si="233"/>
        <v>0</v>
      </c>
      <c r="AJR573" s="93">
        <f t="shared" si="900"/>
        <v>0</v>
      </c>
      <c r="AJS573" s="93">
        <f t="shared" si="234"/>
        <v>0</v>
      </c>
      <c r="AJT573" s="93">
        <f t="shared" si="234"/>
        <v>0</v>
      </c>
      <c r="AJU573" s="95"/>
      <c r="AJV573" s="95"/>
      <c r="AJW573" s="95"/>
      <c r="AJX573" s="93">
        <f t="shared" si="901"/>
        <v>0</v>
      </c>
      <c r="AJY573" s="93">
        <f t="shared" si="902"/>
        <v>0</v>
      </c>
      <c r="AJZ573" s="93">
        <f t="shared" si="903"/>
        <v>0</v>
      </c>
      <c r="AKA573" s="93">
        <f t="shared" si="904"/>
        <v>0</v>
      </c>
      <c r="AKB573" s="93">
        <f t="shared" si="905"/>
        <v>0</v>
      </c>
      <c r="AKC573" s="93">
        <f t="shared" si="906"/>
        <v>0</v>
      </c>
      <c r="AKD573" s="93">
        <f t="shared" si="907"/>
        <v>0</v>
      </c>
      <c r="AKE573" s="93">
        <f t="shared" si="908"/>
        <v>0</v>
      </c>
      <c r="AKF573" s="93">
        <f t="shared" si="909"/>
        <v>0</v>
      </c>
      <c r="AKG573" s="93">
        <f t="shared" si="910"/>
        <v>0</v>
      </c>
      <c r="AKH573" s="93">
        <f t="shared" si="911"/>
        <v>0</v>
      </c>
      <c r="AKI573" s="93">
        <f t="shared" si="912"/>
        <v>0</v>
      </c>
      <c r="AKJ573" s="93">
        <f t="shared" si="913"/>
        <v>0</v>
      </c>
      <c r="AKK573" s="93">
        <f t="shared" si="235"/>
        <v>0</v>
      </c>
      <c r="AKL573" s="93">
        <f t="shared" si="235"/>
        <v>0</v>
      </c>
      <c r="AKM573" s="93">
        <f t="shared" si="914"/>
        <v>0</v>
      </c>
      <c r="AKN573" s="93">
        <f t="shared" si="236"/>
        <v>0</v>
      </c>
      <c r="AKO573" s="93">
        <f t="shared" si="236"/>
        <v>0</v>
      </c>
      <c r="AKP573" s="95"/>
      <c r="AKQ573" s="95"/>
      <c r="AKR573" s="95"/>
      <c r="AKS573" s="93">
        <f t="shared" si="915"/>
        <v>0</v>
      </c>
      <c r="AKT573" s="93">
        <f t="shared" si="916"/>
        <v>0</v>
      </c>
      <c r="AKU573" s="93">
        <f t="shared" si="917"/>
        <v>0</v>
      </c>
      <c r="AKV573" s="93">
        <f t="shared" si="918"/>
        <v>0</v>
      </c>
      <c r="AKW573" s="93">
        <f t="shared" si="919"/>
        <v>0</v>
      </c>
      <c r="AKX573" s="93">
        <f t="shared" si="920"/>
        <v>0</v>
      </c>
      <c r="AKY573" s="93">
        <f t="shared" si="921"/>
        <v>0</v>
      </c>
      <c r="AKZ573" s="93">
        <f t="shared" si="922"/>
        <v>0</v>
      </c>
      <c r="ALA573" s="93">
        <f t="shared" si="923"/>
        <v>0</v>
      </c>
      <c r="ALB573" s="93">
        <f t="shared" si="924"/>
        <v>0</v>
      </c>
      <c r="ALC573" s="93">
        <f t="shared" si="925"/>
        <v>0</v>
      </c>
      <c r="ALD573" s="93">
        <f t="shared" si="926"/>
        <v>0</v>
      </c>
      <c r="ALE573" s="93">
        <f t="shared" si="927"/>
        <v>0</v>
      </c>
      <c r="ALF573" s="93">
        <f t="shared" si="237"/>
        <v>0</v>
      </c>
      <c r="ALG573" s="93">
        <f t="shared" si="237"/>
        <v>0</v>
      </c>
      <c r="ALH573" s="93">
        <f t="shared" si="928"/>
        <v>0</v>
      </c>
      <c r="ALI573" s="93">
        <f t="shared" si="238"/>
        <v>0</v>
      </c>
      <c r="ALJ573" s="93">
        <f t="shared" si="238"/>
        <v>0</v>
      </c>
      <c r="ALK573" s="95"/>
      <c r="ALL573" s="95"/>
      <c r="ALM573" s="95"/>
      <c r="ALN573" s="93">
        <f t="shared" si="929"/>
        <v>0</v>
      </c>
      <c r="ALO573" s="93">
        <f t="shared" si="930"/>
        <v>0</v>
      </c>
      <c r="ALP573" s="93">
        <f t="shared" si="931"/>
        <v>0</v>
      </c>
      <c r="ALQ573" s="93">
        <f t="shared" si="932"/>
        <v>0</v>
      </c>
      <c r="ALR573" s="93">
        <f t="shared" si="933"/>
        <v>0</v>
      </c>
      <c r="ALS573" s="93">
        <f t="shared" si="934"/>
        <v>0</v>
      </c>
      <c r="ALT573" s="93">
        <f t="shared" si="935"/>
        <v>0</v>
      </c>
      <c r="ALU573" s="93">
        <f t="shared" si="936"/>
        <v>0</v>
      </c>
      <c r="ALV573" s="93">
        <f t="shared" si="937"/>
        <v>0</v>
      </c>
      <c r="ALW573" s="93">
        <f t="shared" si="938"/>
        <v>0</v>
      </c>
      <c r="ALX573" s="93">
        <f t="shared" si="939"/>
        <v>0</v>
      </c>
      <c r="ALY573" s="93">
        <f t="shared" si="940"/>
        <v>0</v>
      </c>
      <c r="ALZ573" s="93">
        <f t="shared" si="941"/>
        <v>0</v>
      </c>
      <c r="AMA573" s="93">
        <f t="shared" si="239"/>
        <v>0</v>
      </c>
      <c r="AMB573" s="93">
        <f t="shared" si="239"/>
        <v>0</v>
      </c>
      <c r="AMC573" s="93">
        <f t="shared" si="942"/>
        <v>0</v>
      </c>
      <c r="AMD573" s="93">
        <f t="shared" si="240"/>
        <v>0</v>
      </c>
      <c r="AME573" s="93">
        <f t="shared" si="240"/>
        <v>0</v>
      </c>
      <c r="AMF573" s="95"/>
      <c r="AMG573" s="95"/>
      <c r="AMH573" s="95"/>
      <c r="AMI573" s="93">
        <f t="shared" si="943"/>
        <v>0</v>
      </c>
      <c r="AMJ573" s="93">
        <f t="shared" si="944"/>
        <v>0</v>
      </c>
      <c r="AMK573" s="93">
        <f t="shared" si="945"/>
        <v>0</v>
      </c>
      <c r="AML573" s="93">
        <f t="shared" si="946"/>
        <v>0</v>
      </c>
      <c r="AMM573" s="93">
        <f t="shared" si="947"/>
        <v>0</v>
      </c>
      <c r="AMN573" s="93">
        <f t="shared" si="948"/>
        <v>0</v>
      </c>
      <c r="AMO573" s="93">
        <f t="shared" si="949"/>
        <v>0</v>
      </c>
      <c r="AMP573" s="93">
        <f t="shared" si="950"/>
        <v>0</v>
      </c>
      <c r="AMQ573" s="93">
        <f t="shared" si="951"/>
        <v>0</v>
      </c>
      <c r="AMR573" s="93">
        <f t="shared" si="952"/>
        <v>0</v>
      </c>
      <c r="AMS573" s="93">
        <f t="shared" si="953"/>
        <v>0</v>
      </c>
      <c r="AMT573" s="93">
        <f t="shared" si="954"/>
        <v>0</v>
      </c>
      <c r="AMU573" s="93">
        <f t="shared" si="955"/>
        <v>0</v>
      </c>
      <c r="AMV573" s="93">
        <f t="shared" si="241"/>
        <v>0</v>
      </c>
      <c r="AMW573" s="93">
        <f t="shared" si="241"/>
        <v>0</v>
      </c>
      <c r="AMX573" s="93">
        <f t="shared" si="956"/>
        <v>0</v>
      </c>
      <c r="AMY573" s="93">
        <f t="shared" si="242"/>
        <v>0</v>
      </c>
      <c r="AMZ573" s="93">
        <f t="shared" si="242"/>
        <v>0</v>
      </c>
      <c r="ANA573" s="95"/>
      <c r="ANB573" s="95"/>
      <c r="ANC573" s="95"/>
      <c r="AND573" s="93">
        <f t="shared" si="957"/>
        <v>0</v>
      </c>
      <c r="ANE573" s="93">
        <f t="shared" si="958"/>
        <v>0</v>
      </c>
      <c r="ANF573" s="93">
        <f t="shared" si="959"/>
        <v>0</v>
      </c>
      <c r="ANG573" s="93">
        <f t="shared" si="960"/>
        <v>0</v>
      </c>
      <c r="ANH573" s="93">
        <f t="shared" si="961"/>
        <v>0</v>
      </c>
      <c r="ANI573" s="93">
        <f t="shared" si="962"/>
        <v>0</v>
      </c>
      <c r="ANJ573" s="93">
        <f t="shared" si="963"/>
        <v>0</v>
      </c>
      <c r="ANK573" s="93">
        <f t="shared" si="964"/>
        <v>0</v>
      </c>
      <c r="ANL573" s="93">
        <f t="shared" si="965"/>
        <v>0</v>
      </c>
      <c r="ANM573" s="93">
        <f t="shared" si="966"/>
        <v>0</v>
      </c>
      <c r="ANN573" s="93">
        <f t="shared" si="967"/>
        <v>0</v>
      </c>
      <c r="ANO573" s="93">
        <f t="shared" si="968"/>
        <v>0</v>
      </c>
      <c r="ANP573" s="93">
        <f t="shared" si="969"/>
        <v>0</v>
      </c>
      <c r="ANQ573" s="93">
        <f t="shared" si="243"/>
        <v>0</v>
      </c>
      <c r="ANR573" s="93">
        <f t="shared" si="243"/>
        <v>0</v>
      </c>
      <c r="ANS573" s="93">
        <f t="shared" si="970"/>
        <v>0</v>
      </c>
      <c r="ANT573" s="93">
        <f t="shared" si="244"/>
        <v>0</v>
      </c>
      <c r="ANU573" s="93">
        <f t="shared" si="244"/>
        <v>0</v>
      </c>
      <c r="ANV573" s="95"/>
      <c r="ANW573" s="95"/>
      <c r="ANX573" s="95"/>
      <c r="ANY573" s="93">
        <f t="shared" si="971"/>
        <v>0</v>
      </c>
      <c r="ANZ573" s="93">
        <f t="shared" si="972"/>
        <v>0</v>
      </c>
      <c r="AOA573" s="93">
        <f t="shared" si="973"/>
        <v>0</v>
      </c>
      <c r="AOB573" s="93">
        <f t="shared" si="974"/>
        <v>0</v>
      </c>
      <c r="AOC573" s="93">
        <f t="shared" si="975"/>
        <v>0</v>
      </c>
      <c r="AOD573" s="93">
        <f t="shared" si="976"/>
        <v>0</v>
      </c>
      <c r="AOE573" s="93">
        <f t="shared" si="977"/>
        <v>0</v>
      </c>
      <c r="AOF573" s="93">
        <f t="shared" si="978"/>
        <v>0</v>
      </c>
      <c r="AOG573" s="93">
        <f t="shared" si="979"/>
        <v>0</v>
      </c>
      <c r="AOH573" s="93">
        <f t="shared" si="980"/>
        <v>0</v>
      </c>
      <c r="AOI573" s="93">
        <f t="shared" si="981"/>
        <v>0</v>
      </c>
      <c r="AOJ573" s="93">
        <f t="shared" si="982"/>
        <v>0</v>
      </c>
      <c r="AOK573" s="93">
        <f t="shared" si="983"/>
        <v>0</v>
      </c>
      <c r="AOL573" s="93">
        <f t="shared" si="245"/>
        <v>0</v>
      </c>
      <c r="AOM573" s="93">
        <f t="shared" si="245"/>
        <v>0</v>
      </c>
      <c r="AON573" s="93">
        <f t="shared" si="984"/>
        <v>0</v>
      </c>
      <c r="AOO573" s="93">
        <f t="shared" si="246"/>
        <v>0</v>
      </c>
      <c r="AOP573" s="93">
        <f t="shared" si="246"/>
        <v>0</v>
      </c>
      <c r="AOQ573" s="95"/>
      <c r="AOR573" s="95"/>
      <c r="AOS573" s="95"/>
      <c r="AOT573" s="93">
        <f t="shared" si="985"/>
        <v>0</v>
      </c>
      <c r="AOU573" s="93">
        <f t="shared" si="986"/>
        <v>0</v>
      </c>
      <c r="AOV573" s="93">
        <f t="shared" si="987"/>
        <v>0</v>
      </c>
      <c r="AOW573" s="93">
        <f t="shared" si="988"/>
        <v>0</v>
      </c>
      <c r="AOX573" s="93">
        <f t="shared" si="989"/>
        <v>0</v>
      </c>
      <c r="AOY573" s="93">
        <f t="shared" si="990"/>
        <v>0</v>
      </c>
      <c r="AOZ573" s="93">
        <f t="shared" si="991"/>
        <v>0</v>
      </c>
      <c r="APA573" s="93">
        <f t="shared" si="992"/>
        <v>0</v>
      </c>
      <c r="APB573" s="93">
        <f t="shared" si="993"/>
        <v>0</v>
      </c>
      <c r="APC573" s="93">
        <f t="shared" si="994"/>
        <v>0</v>
      </c>
      <c r="APD573" s="93">
        <f t="shared" si="995"/>
        <v>0</v>
      </c>
      <c r="APE573" s="93">
        <f t="shared" si="996"/>
        <v>0</v>
      </c>
      <c r="APF573" s="93">
        <f t="shared" si="997"/>
        <v>0</v>
      </c>
      <c r="APG573" s="93">
        <f t="shared" si="247"/>
        <v>0</v>
      </c>
      <c r="APH573" s="93">
        <f t="shared" si="247"/>
        <v>0</v>
      </c>
      <c r="API573" s="93">
        <f t="shared" si="998"/>
        <v>0</v>
      </c>
      <c r="APJ573" s="93">
        <f t="shared" si="248"/>
        <v>0</v>
      </c>
      <c r="APK573" s="93">
        <f t="shared" si="248"/>
        <v>0</v>
      </c>
      <c r="APL573" s="95"/>
      <c r="APM573" s="95"/>
      <c r="APN573" s="95"/>
      <c r="APO573" s="93">
        <f t="shared" si="999"/>
        <v>0</v>
      </c>
      <c r="APP573" s="93">
        <f t="shared" si="1000"/>
        <v>0</v>
      </c>
      <c r="APQ573" s="93">
        <f t="shared" si="1001"/>
        <v>0</v>
      </c>
      <c r="APR573" s="93">
        <f t="shared" si="1002"/>
        <v>0</v>
      </c>
      <c r="APS573" s="93">
        <f t="shared" si="1003"/>
        <v>0</v>
      </c>
      <c r="APT573" s="93">
        <f t="shared" si="1004"/>
        <v>0</v>
      </c>
      <c r="APU573" s="93">
        <f t="shared" si="1005"/>
        <v>0</v>
      </c>
      <c r="APV573" s="93">
        <f t="shared" si="1006"/>
        <v>0</v>
      </c>
      <c r="APW573" s="93">
        <f t="shared" si="1007"/>
        <v>0</v>
      </c>
      <c r="APX573" s="93">
        <f t="shared" si="1008"/>
        <v>0</v>
      </c>
      <c r="APY573" s="93">
        <f t="shared" si="1009"/>
        <v>0</v>
      </c>
      <c r="APZ573" s="93">
        <f t="shared" si="1010"/>
        <v>0</v>
      </c>
      <c r="AQA573" s="93">
        <f t="shared" si="1011"/>
        <v>0</v>
      </c>
      <c r="AQB573" s="93">
        <f t="shared" si="249"/>
        <v>0</v>
      </c>
      <c r="AQC573" s="93">
        <f t="shared" si="249"/>
        <v>0</v>
      </c>
      <c r="AQD573" s="93">
        <f t="shared" si="1012"/>
        <v>0</v>
      </c>
      <c r="AQE573" s="93">
        <f t="shared" si="250"/>
        <v>0</v>
      </c>
      <c r="AQF573" s="93">
        <f t="shared" si="250"/>
        <v>0</v>
      </c>
      <c r="AQG573" s="95"/>
      <c r="AQH573" s="95"/>
      <c r="AQI573" s="95"/>
      <c r="AQJ573" s="93">
        <f t="shared" si="1013"/>
        <v>0</v>
      </c>
      <c r="AQK573" s="93">
        <f t="shared" si="1014"/>
        <v>0</v>
      </c>
      <c r="AQL573" s="93">
        <f t="shared" si="1015"/>
        <v>0</v>
      </c>
      <c r="AQM573" s="93">
        <f t="shared" si="1016"/>
        <v>0</v>
      </c>
      <c r="AQN573" s="93">
        <f t="shared" si="1017"/>
        <v>0</v>
      </c>
      <c r="AQO573" s="93">
        <f t="shared" si="1018"/>
        <v>0</v>
      </c>
      <c r="AQP573" s="93">
        <f t="shared" si="1019"/>
        <v>0</v>
      </c>
      <c r="AQQ573" s="93">
        <f t="shared" si="1020"/>
        <v>0</v>
      </c>
      <c r="AQR573" s="93">
        <f t="shared" si="1021"/>
        <v>0</v>
      </c>
      <c r="AQS573" s="93">
        <f t="shared" si="1022"/>
        <v>0</v>
      </c>
      <c r="AQT573" s="93">
        <f t="shared" si="1023"/>
        <v>0</v>
      </c>
      <c r="AQU573" s="93">
        <f t="shared" si="1024"/>
        <v>0</v>
      </c>
      <c r="AQV573" s="93">
        <f t="shared" si="1025"/>
        <v>0</v>
      </c>
      <c r="AQW573" s="93">
        <f t="shared" si="251"/>
        <v>0</v>
      </c>
      <c r="AQX573" s="93">
        <f t="shared" si="251"/>
        <v>0</v>
      </c>
      <c r="AQY573" s="93">
        <f t="shared" si="1026"/>
        <v>0</v>
      </c>
      <c r="AQZ573" s="93">
        <f t="shared" si="252"/>
        <v>0</v>
      </c>
      <c r="ARA573" s="93">
        <f t="shared" si="252"/>
        <v>0</v>
      </c>
      <c r="ARB573" s="95"/>
      <c r="ARC573" s="95"/>
      <c r="ARD573" s="95"/>
      <c r="ARE573" s="93">
        <f t="shared" si="1027"/>
        <v>0</v>
      </c>
      <c r="ARF573" s="93">
        <f t="shared" si="1028"/>
        <v>0</v>
      </c>
      <c r="ARG573" s="93">
        <f t="shared" si="1029"/>
        <v>0</v>
      </c>
      <c r="ARH573" s="93">
        <f t="shared" si="1030"/>
        <v>0</v>
      </c>
      <c r="ARI573" s="93">
        <f t="shared" si="1031"/>
        <v>0</v>
      </c>
      <c r="ARJ573" s="93">
        <f t="shared" si="1032"/>
        <v>0</v>
      </c>
      <c r="ARK573" s="93">
        <f t="shared" si="1033"/>
        <v>0</v>
      </c>
      <c r="ARL573" s="93">
        <f t="shared" si="1034"/>
        <v>0</v>
      </c>
      <c r="ARM573" s="93">
        <f t="shared" si="1035"/>
        <v>0</v>
      </c>
      <c r="ARN573" s="93">
        <f t="shared" si="1036"/>
        <v>0</v>
      </c>
      <c r="ARO573" s="93">
        <f t="shared" si="1037"/>
        <v>0</v>
      </c>
      <c r="ARP573" s="93">
        <f t="shared" si="1038"/>
        <v>0</v>
      </c>
      <c r="ARQ573" s="93">
        <f t="shared" si="1039"/>
        <v>0</v>
      </c>
      <c r="ARR573" s="93">
        <f t="shared" si="253"/>
        <v>0</v>
      </c>
      <c r="ARS573" s="93">
        <f t="shared" si="253"/>
        <v>0</v>
      </c>
      <c r="ART573" s="93">
        <f t="shared" si="1040"/>
        <v>0</v>
      </c>
      <c r="ARU573" s="93">
        <f t="shared" si="254"/>
        <v>0</v>
      </c>
      <c r="ARV573" s="93">
        <f t="shared" si="254"/>
        <v>0</v>
      </c>
      <c r="ARW573" s="95"/>
      <c r="ARX573" s="95"/>
      <c r="ARY573" s="95"/>
      <c r="ARZ573" s="93">
        <f t="shared" si="1041"/>
        <v>0</v>
      </c>
      <c r="ASA573" s="93">
        <f t="shared" si="1042"/>
        <v>0</v>
      </c>
      <c r="ASB573" s="93">
        <f t="shared" si="1043"/>
        <v>0</v>
      </c>
      <c r="ASC573" s="93">
        <f t="shared" si="1044"/>
        <v>0</v>
      </c>
      <c r="ASD573" s="93">
        <f t="shared" si="1045"/>
        <v>0</v>
      </c>
      <c r="ASE573" s="93">
        <f t="shared" si="1046"/>
        <v>0</v>
      </c>
      <c r="ASF573" s="93">
        <f t="shared" si="1047"/>
        <v>0</v>
      </c>
      <c r="ASG573" s="93">
        <f t="shared" si="1048"/>
        <v>0</v>
      </c>
      <c r="ASH573" s="93">
        <f t="shared" si="1049"/>
        <v>0</v>
      </c>
      <c r="ASI573" s="93">
        <f t="shared" si="1050"/>
        <v>0</v>
      </c>
      <c r="ASJ573" s="93">
        <f t="shared" si="1051"/>
        <v>0</v>
      </c>
      <c r="ASK573" s="93">
        <f t="shared" si="1052"/>
        <v>0</v>
      </c>
      <c r="ASL573" s="93">
        <f t="shared" si="1053"/>
        <v>0</v>
      </c>
      <c r="ASM573" s="93">
        <f t="shared" si="255"/>
        <v>0</v>
      </c>
      <c r="ASN573" s="93">
        <f t="shared" si="255"/>
        <v>0</v>
      </c>
      <c r="ASO573" s="93">
        <f t="shared" si="1054"/>
        <v>0</v>
      </c>
      <c r="ASP573" s="93">
        <f t="shared" si="256"/>
        <v>0</v>
      </c>
      <c r="ASQ573" s="93">
        <f t="shared" si="256"/>
        <v>0</v>
      </c>
      <c r="ASR573" s="95"/>
      <c r="ASS573" s="95"/>
      <c r="AST573" s="95"/>
      <c r="ASU573" s="93">
        <f t="shared" si="1055"/>
        <v>0</v>
      </c>
      <c r="ASV573" s="93">
        <f t="shared" si="1056"/>
        <v>0</v>
      </c>
      <c r="ASW573" s="93">
        <f t="shared" si="1057"/>
        <v>0</v>
      </c>
      <c r="ASX573" s="93">
        <f t="shared" si="1058"/>
        <v>0</v>
      </c>
      <c r="ASY573" s="93">
        <f t="shared" si="1059"/>
        <v>0</v>
      </c>
      <c r="ASZ573" s="93">
        <f t="shared" si="1060"/>
        <v>0</v>
      </c>
      <c r="ATA573" s="93">
        <f t="shared" si="1061"/>
        <v>0</v>
      </c>
      <c r="ATB573" s="93">
        <f t="shared" si="1062"/>
        <v>0</v>
      </c>
      <c r="ATC573" s="93">
        <f t="shared" si="1063"/>
        <v>0</v>
      </c>
      <c r="ATD573" s="93">
        <f t="shared" si="1064"/>
        <v>0</v>
      </c>
      <c r="ATE573" s="93">
        <f t="shared" si="1065"/>
        <v>0</v>
      </c>
      <c r="ATF573" s="93">
        <f t="shared" si="1066"/>
        <v>0</v>
      </c>
      <c r="ATG573" s="93">
        <f t="shared" si="1067"/>
        <v>0</v>
      </c>
      <c r="ATH573" s="93">
        <f t="shared" si="257"/>
        <v>0</v>
      </c>
      <c r="ATI573" s="93">
        <f t="shared" si="257"/>
        <v>0</v>
      </c>
      <c r="ATJ573" s="93">
        <f t="shared" si="1068"/>
        <v>0</v>
      </c>
      <c r="ATK573" s="93">
        <f t="shared" si="258"/>
        <v>0</v>
      </c>
      <c r="ATL573" s="93">
        <f t="shared" si="258"/>
        <v>0</v>
      </c>
      <c r="ATM573" s="95"/>
      <c r="ATN573" s="95"/>
      <c r="ATO573" s="95"/>
      <c r="ATP573" s="93">
        <f t="shared" si="1069"/>
        <v>0</v>
      </c>
      <c r="ATQ573" s="93">
        <f t="shared" si="1070"/>
        <v>0</v>
      </c>
      <c r="ATR573" s="93">
        <f t="shared" si="1071"/>
        <v>0</v>
      </c>
      <c r="ATS573" s="93">
        <f t="shared" si="1072"/>
        <v>0</v>
      </c>
      <c r="ATT573" s="93">
        <f t="shared" si="1073"/>
        <v>0</v>
      </c>
      <c r="ATU573" s="93">
        <f t="shared" si="1074"/>
        <v>0</v>
      </c>
      <c r="ATV573" s="93">
        <f t="shared" si="1075"/>
        <v>0</v>
      </c>
      <c r="ATW573" s="93">
        <f t="shared" si="1076"/>
        <v>0</v>
      </c>
      <c r="ATX573" s="93">
        <f t="shared" si="1077"/>
        <v>0</v>
      </c>
      <c r="ATY573" s="93">
        <f t="shared" si="1078"/>
        <v>0</v>
      </c>
      <c r="ATZ573" s="93">
        <f t="shared" si="1079"/>
        <v>0</v>
      </c>
      <c r="AUA573" s="93">
        <f t="shared" si="1080"/>
        <v>0</v>
      </c>
      <c r="AUB573" s="93">
        <f t="shared" si="1081"/>
        <v>0</v>
      </c>
      <c r="AUC573" s="93">
        <f t="shared" si="259"/>
        <v>0</v>
      </c>
      <c r="AUD573" s="93">
        <f t="shared" si="259"/>
        <v>0</v>
      </c>
      <c r="AUE573" s="93">
        <f t="shared" si="1082"/>
        <v>0</v>
      </c>
      <c r="AUF573" s="93">
        <f t="shared" si="260"/>
        <v>0</v>
      </c>
      <c r="AUG573" s="93">
        <f t="shared" si="260"/>
        <v>0</v>
      </c>
      <c r="AUH573" s="95"/>
      <c r="AUI573" s="95"/>
      <c r="AUJ573" s="95"/>
      <c r="AUK573" s="93">
        <f t="shared" si="1083"/>
        <v>0</v>
      </c>
      <c r="AUL573" s="93">
        <f t="shared" si="1084"/>
        <v>0</v>
      </c>
      <c r="AUM573" s="93">
        <f t="shared" si="1085"/>
        <v>0</v>
      </c>
      <c r="AUN573" s="93">
        <f t="shared" si="1086"/>
        <v>0</v>
      </c>
      <c r="AUO573" s="93">
        <f t="shared" si="1087"/>
        <v>0</v>
      </c>
      <c r="AUP573" s="93">
        <f t="shared" si="1088"/>
        <v>0</v>
      </c>
      <c r="AUQ573" s="93">
        <f t="shared" si="1089"/>
        <v>0</v>
      </c>
      <c r="AUR573" s="93">
        <f t="shared" si="1090"/>
        <v>0</v>
      </c>
      <c r="AUS573" s="93">
        <f t="shared" si="1091"/>
        <v>0</v>
      </c>
      <c r="AUT573" s="93">
        <f t="shared" si="1092"/>
        <v>0</v>
      </c>
      <c r="AUU573" s="93">
        <f t="shared" si="1093"/>
        <v>0</v>
      </c>
      <c r="AUV573" s="93">
        <f t="shared" si="1094"/>
        <v>0</v>
      </c>
      <c r="AUW573" s="93">
        <f t="shared" si="1095"/>
        <v>0</v>
      </c>
      <c r="AUX573" s="93">
        <f t="shared" si="261"/>
        <v>0</v>
      </c>
      <c r="AUY573" s="93">
        <f t="shared" si="261"/>
        <v>0</v>
      </c>
      <c r="AUZ573" s="93">
        <f t="shared" si="1096"/>
        <v>0</v>
      </c>
      <c r="AVA573" s="93">
        <f t="shared" si="262"/>
        <v>0</v>
      </c>
      <c r="AVB573" s="93">
        <f t="shared" si="262"/>
        <v>0</v>
      </c>
      <c r="AVC573" s="127">
        <f t="shared" si="1097"/>
        <v>0</v>
      </c>
      <c r="AVD573" s="127">
        <f t="shared" si="263"/>
        <v>0</v>
      </c>
      <c r="AVE573" s="127">
        <f t="shared" si="263"/>
        <v>0</v>
      </c>
      <c r="AVF573" s="93">
        <f t="shared" si="263"/>
        <v>0</v>
      </c>
      <c r="AVG573" s="93">
        <f t="shared" si="263"/>
        <v>0</v>
      </c>
      <c r="AVH573" s="93">
        <f t="shared" si="263"/>
        <v>0</v>
      </c>
      <c r="AVI573" s="93">
        <f t="shared" si="263"/>
        <v>0</v>
      </c>
      <c r="AVJ573" s="93">
        <f t="shared" si="263"/>
        <v>0</v>
      </c>
      <c r="AVK573" s="93">
        <f t="shared" si="263"/>
        <v>0</v>
      </c>
      <c r="AVL573" s="93"/>
      <c r="AVM573" s="93"/>
      <c r="AVN573" s="93"/>
      <c r="AVO573" s="93"/>
      <c r="AVP573" s="93"/>
      <c r="AVQ573" s="93"/>
      <c r="AVR573" s="93">
        <f t="shared" si="264"/>
        <v>0</v>
      </c>
      <c r="AVS573" s="93">
        <f t="shared" si="264"/>
        <v>0</v>
      </c>
      <c r="AVT573" s="93">
        <f t="shared" si="264"/>
        <v>0</v>
      </c>
      <c r="AVU573" s="93">
        <f t="shared" si="264"/>
        <v>0</v>
      </c>
      <c r="AVV573" s="93">
        <f t="shared" si="264"/>
        <v>0</v>
      </c>
      <c r="AVW573" s="93">
        <f t="shared" si="264"/>
        <v>0</v>
      </c>
    </row>
    <row r="574" spans="1:1271" s="258" customFormat="1" ht="24" customHeight="1">
      <c r="A574" s="464" t="s">
        <v>1026</v>
      </c>
    </row>
    <row r="575" spans="1:1271">
      <c r="A575" s="103" t="s">
        <v>691</v>
      </c>
      <c r="B575" s="96"/>
      <c r="C575" s="102" t="s">
        <v>443</v>
      </c>
      <c r="D575" s="862"/>
      <c r="E575" s="863"/>
      <c r="F575" s="465" t="s">
        <v>1031</v>
      </c>
      <c r="G575" s="465" t="s">
        <v>1031</v>
      </c>
      <c r="H575" s="465" t="s">
        <v>1031</v>
      </c>
      <c r="I575" s="465" t="s">
        <v>1031</v>
      </c>
      <c r="J575" s="465" t="s">
        <v>1031</v>
      </c>
      <c r="K575" s="465" t="s">
        <v>1031</v>
      </c>
      <c r="L575" s="111">
        <f>SUM(L576:L585)</f>
        <v>223</v>
      </c>
      <c r="M575" s="111">
        <f t="shared" ref="M575:T575" si="1100">SUM(M576:M585)</f>
        <v>223</v>
      </c>
      <c r="N575" s="111">
        <f t="shared" si="1100"/>
        <v>223</v>
      </c>
      <c r="O575" s="111">
        <f t="shared" si="1100"/>
        <v>0</v>
      </c>
      <c r="P575" s="111">
        <f t="shared" si="1100"/>
        <v>0</v>
      </c>
      <c r="Q575" s="111">
        <f t="shared" si="1100"/>
        <v>0</v>
      </c>
      <c r="R575" s="111">
        <f t="shared" si="1100"/>
        <v>1685100.15</v>
      </c>
      <c r="S575" s="111">
        <f t="shared" si="1100"/>
        <v>1685100.15</v>
      </c>
      <c r="T575" s="111">
        <f t="shared" si="1100"/>
        <v>1685100.15</v>
      </c>
      <c r="U575" s="465" t="s">
        <v>1031</v>
      </c>
      <c r="V575" s="465" t="s">
        <v>1031</v>
      </c>
      <c r="W575" s="465" t="s">
        <v>1031</v>
      </c>
      <c r="X575" s="465" t="s">
        <v>1031</v>
      </c>
      <c r="Y575" s="465" t="s">
        <v>1031</v>
      </c>
      <c r="Z575" s="465" t="s">
        <v>1031</v>
      </c>
      <c r="AA575" s="111">
        <f t="shared" ref="AA575:AF575" si="1101">SUM(AA576:AA585)</f>
        <v>0</v>
      </c>
      <c r="AB575" s="111">
        <f t="shared" si="1101"/>
        <v>0</v>
      </c>
      <c r="AC575" s="111">
        <f t="shared" si="1101"/>
        <v>0</v>
      </c>
      <c r="AD575" s="111">
        <f t="shared" si="1101"/>
        <v>859149.94</v>
      </c>
      <c r="AE575" s="111">
        <f t="shared" si="1101"/>
        <v>764531.07</v>
      </c>
      <c r="AF575" s="111">
        <f t="shared" si="1101"/>
        <v>706114.69</v>
      </c>
      <c r="AG575" s="111">
        <f>SUM(AG576:AG585)</f>
        <v>446</v>
      </c>
      <c r="AH575" s="111">
        <f t="shared" ref="AH575:AO575" si="1102">SUM(AH576:AH585)</f>
        <v>446</v>
      </c>
      <c r="AI575" s="111">
        <f t="shared" si="1102"/>
        <v>446</v>
      </c>
      <c r="AJ575" s="111">
        <f t="shared" si="1102"/>
        <v>0</v>
      </c>
      <c r="AK575" s="111">
        <f t="shared" si="1102"/>
        <v>0</v>
      </c>
      <c r="AL575" s="111">
        <f t="shared" si="1102"/>
        <v>0</v>
      </c>
      <c r="AM575" s="111">
        <f t="shared" si="1102"/>
        <v>3816910.83</v>
      </c>
      <c r="AN575" s="111">
        <f t="shared" si="1102"/>
        <v>3816910.83</v>
      </c>
      <c r="AO575" s="111">
        <f t="shared" si="1102"/>
        <v>3816910.83</v>
      </c>
      <c r="AP575" s="465" t="s">
        <v>1031</v>
      </c>
      <c r="AQ575" s="465" t="s">
        <v>1031</v>
      </c>
      <c r="AR575" s="465" t="s">
        <v>1031</v>
      </c>
      <c r="AS575" s="465" t="s">
        <v>1031</v>
      </c>
      <c r="AT575" s="465" t="s">
        <v>1031</v>
      </c>
      <c r="AU575" s="465" t="s">
        <v>1031</v>
      </c>
      <c r="AV575" s="111">
        <f t="shared" ref="AV575:BA575" si="1103">SUM(AV576:AV585)</f>
        <v>0</v>
      </c>
      <c r="AW575" s="111">
        <f t="shared" si="1103"/>
        <v>0</v>
      </c>
      <c r="AX575" s="111">
        <f t="shared" si="1103"/>
        <v>0</v>
      </c>
      <c r="AY575" s="111">
        <f t="shared" si="1103"/>
        <v>1800156.39</v>
      </c>
      <c r="AZ575" s="111">
        <f t="shared" si="1103"/>
        <v>1616883.72</v>
      </c>
      <c r="BA575" s="111">
        <f t="shared" si="1103"/>
        <v>1529467.8</v>
      </c>
      <c r="BB575" s="111">
        <f>SUM(BB576:BB585)</f>
        <v>276</v>
      </c>
      <c r="BC575" s="111">
        <f t="shared" ref="BC575:BJ575" si="1104">SUM(BC576:BC585)</f>
        <v>276</v>
      </c>
      <c r="BD575" s="111">
        <f t="shared" si="1104"/>
        <v>276</v>
      </c>
      <c r="BE575" s="111">
        <f t="shared" si="1104"/>
        <v>0</v>
      </c>
      <c r="BF575" s="111">
        <f t="shared" si="1104"/>
        <v>0</v>
      </c>
      <c r="BG575" s="111">
        <f t="shared" si="1104"/>
        <v>0</v>
      </c>
      <c r="BH575" s="111">
        <f t="shared" si="1104"/>
        <v>2380865.23</v>
      </c>
      <c r="BI575" s="111">
        <f t="shared" si="1104"/>
        <v>2380865.23</v>
      </c>
      <c r="BJ575" s="111">
        <f t="shared" si="1104"/>
        <v>2380865.23</v>
      </c>
      <c r="BK575" s="465" t="s">
        <v>1031</v>
      </c>
      <c r="BL575" s="465" t="s">
        <v>1031</v>
      </c>
      <c r="BM575" s="465" t="s">
        <v>1031</v>
      </c>
      <c r="BN575" s="465" t="s">
        <v>1031</v>
      </c>
      <c r="BO575" s="465" t="s">
        <v>1031</v>
      </c>
      <c r="BP575" s="465" t="s">
        <v>1031</v>
      </c>
      <c r="BQ575" s="111">
        <f t="shared" ref="BQ575:BV575" si="1105">SUM(BQ576:BQ585)</f>
        <v>0</v>
      </c>
      <c r="BR575" s="111">
        <f t="shared" si="1105"/>
        <v>0</v>
      </c>
      <c r="BS575" s="111">
        <f t="shared" si="1105"/>
        <v>0</v>
      </c>
      <c r="BT575" s="111">
        <f t="shared" si="1105"/>
        <v>1106458.3500000001</v>
      </c>
      <c r="BU575" s="111">
        <f t="shared" si="1105"/>
        <v>979839.12</v>
      </c>
      <c r="BV575" s="111">
        <f t="shared" si="1105"/>
        <v>899837.64</v>
      </c>
      <c r="BW575" s="111">
        <f>SUM(BW576:BW585)</f>
        <v>0</v>
      </c>
      <c r="BX575" s="111">
        <f t="shared" ref="BX575:CE575" si="1106">SUM(BX576:BX585)</f>
        <v>0</v>
      </c>
      <c r="BY575" s="111">
        <f t="shared" si="1106"/>
        <v>0</v>
      </c>
      <c r="BZ575" s="111">
        <f t="shared" si="1106"/>
        <v>0</v>
      </c>
      <c r="CA575" s="111">
        <f t="shared" si="1106"/>
        <v>0</v>
      </c>
      <c r="CB575" s="111">
        <f t="shared" si="1106"/>
        <v>0</v>
      </c>
      <c r="CC575" s="111">
        <f t="shared" si="1106"/>
        <v>0</v>
      </c>
      <c r="CD575" s="111">
        <f t="shared" si="1106"/>
        <v>0</v>
      </c>
      <c r="CE575" s="111">
        <f t="shared" si="1106"/>
        <v>0</v>
      </c>
      <c r="CF575" s="465" t="s">
        <v>1031</v>
      </c>
      <c r="CG575" s="465" t="s">
        <v>1031</v>
      </c>
      <c r="CH575" s="465" t="s">
        <v>1031</v>
      </c>
      <c r="CI575" s="465" t="s">
        <v>1031</v>
      </c>
      <c r="CJ575" s="465" t="s">
        <v>1031</v>
      </c>
      <c r="CK575" s="465" t="s">
        <v>1031</v>
      </c>
      <c r="CL575" s="111">
        <f t="shared" ref="CL575:CQ575" si="1107">SUM(CL576:CL585)</f>
        <v>0</v>
      </c>
      <c r="CM575" s="111">
        <f t="shared" si="1107"/>
        <v>0</v>
      </c>
      <c r="CN575" s="111">
        <f t="shared" si="1107"/>
        <v>0</v>
      </c>
      <c r="CO575" s="111">
        <f t="shared" si="1107"/>
        <v>0</v>
      </c>
      <c r="CP575" s="111">
        <f t="shared" si="1107"/>
        <v>0</v>
      </c>
      <c r="CQ575" s="111">
        <f t="shared" si="1107"/>
        <v>0</v>
      </c>
      <c r="CR575" s="111">
        <f>SUM(CR576:CR585)</f>
        <v>131</v>
      </c>
      <c r="CS575" s="111">
        <f t="shared" ref="CS575:CZ575" si="1108">SUM(CS576:CS585)</f>
        <v>131</v>
      </c>
      <c r="CT575" s="111">
        <f t="shared" si="1108"/>
        <v>131</v>
      </c>
      <c r="CU575" s="111">
        <f t="shared" si="1108"/>
        <v>0</v>
      </c>
      <c r="CV575" s="111">
        <f t="shared" si="1108"/>
        <v>0</v>
      </c>
      <c r="CW575" s="111">
        <f t="shared" si="1108"/>
        <v>0</v>
      </c>
      <c r="CX575" s="111">
        <f t="shared" si="1108"/>
        <v>1111070.44</v>
      </c>
      <c r="CY575" s="111">
        <f t="shared" si="1108"/>
        <v>1111070.44</v>
      </c>
      <c r="CZ575" s="111">
        <f t="shared" si="1108"/>
        <v>1111070.44</v>
      </c>
      <c r="DA575" s="465" t="s">
        <v>1031</v>
      </c>
      <c r="DB575" s="465" t="s">
        <v>1031</v>
      </c>
      <c r="DC575" s="465" t="s">
        <v>1031</v>
      </c>
      <c r="DD575" s="465" t="s">
        <v>1031</v>
      </c>
      <c r="DE575" s="465" t="s">
        <v>1031</v>
      </c>
      <c r="DF575" s="465" t="s">
        <v>1031</v>
      </c>
      <c r="DG575" s="111">
        <f t="shared" ref="DG575:DL575" si="1109">SUM(DG576:DG585)</f>
        <v>0</v>
      </c>
      <c r="DH575" s="111">
        <f t="shared" si="1109"/>
        <v>0</v>
      </c>
      <c r="DI575" s="111">
        <f t="shared" si="1109"/>
        <v>0</v>
      </c>
      <c r="DJ575" s="111">
        <f t="shared" si="1109"/>
        <v>607650.5</v>
      </c>
      <c r="DK575" s="111">
        <f t="shared" si="1109"/>
        <v>540705.01</v>
      </c>
      <c r="DL575" s="111">
        <f t="shared" si="1109"/>
        <v>508932.16</v>
      </c>
      <c r="DM575" s="111">
        <f>SUM(DM576:DM585)</f>
        <v>151</v>
      </c>
      <c r="DN575" s="111">
        <f t="shared" ref="DN575:DU575" si="1110">SUM(DN576:DN585)</f>
        <v>151</v>
      </c>
      <c r="DO575" s="111">
        <f t="shared" si="1110"/>
        <v>151</v>
      </c>
      <c r="DP575" s="111">
        <f t="shared" si="1110"/>
        <v>0</v>
      </c>
      <c r="DQ575" s="111">
        <f t="shared" si="1110"/>
        <v>0</v>
      </c>
      <c r="DR575" s="111">
        <f t="shared" si="1110"/>
        <v>0</v>
      </c>
      <c r="DS575" s="111">
        <f t="shared" si="1110"/>
        <v>1221533.97</v>
      </c>
      <c r="DT575" s="111">
        <f t="shared" si="1110"/>
        <v>1221533.97</v>
      </c>
      <c r="DU575" s="111">
        <f t="shared" si="1110"/>
        <v>1221533.97</v>
      </c>
      <c r="DV575" s="465" t="s">
        <v>1031</v>
      </c>
      <c r="DW575" s="465" t="s">
        <v>1031</v>
      </c>
      <c r="DX575" s="465" t="s">
        <v>1031</v>
      </c>
      <c r="DY575" s="465" t="s">
        <v>1031</v>
      </c>
      <c r="DZ575" s="465" t="s">
        <v>1031</v>
      </c>
      <c r="EA575" s="465" t="s">
        <v>1031</v>
      </c>
      <c r="EB575" s="111">
        <f t="shared" ref="EB575:EG575" si="1111">SUM(EB576:EB585)</f>
        <v>0</v>
      </c>
      <c r="EC575" s="111">
        <f t="shared" si="1111"/>
        <v>0</v>
      </c>
      <c r="ED575" s="111">
        <f t="shared" si="1111"/>
        <v>0</v>
      </c>
      <c r="EE575" s="111">
        <f t="shared" si="1111"/>
        <v>716866.59</v>
      </c>
      <c r="EF575" s="111">
        <f t="shared" si="1111"/>
        <v>628727.98</v>
      </c>
      <c r="EG575" s="111">
        <f t="shared" si="1111"/>
        <v>596290</v>
      </c>
      <c r="EH575" s="111">
        <f>SUM(EH576:EH585)</f>
        <v>50</v>
      </c>
      <c r="EI575" s="111">
        <f t="shared" ref="EI575:EP575" si="1112">SUM(EI576:EI585)</f>
        <v>50</v>
      </c>
      <c r="EJ575" s="111">
        <f t="shared" si="1112"/>
        <v>50</v>
      </c>
      <c r="EK575" s="111">
        <f t="shared" si="1112"/>
        <v>0</v>
      </c>
      <c r="EL575" s="111">
        <f t="shared" si="1112"/>
        <v>0</v>
      </c>
      <c r="EM575" s="111">
        <f t="shared" si="1112"/>
        <v>0</v>
      </c>
      <c r="EN575" s="111">
        <f t="shared" si="1112"/>
        <v>421262.97</v>
      </c>
      <c r="EO575" s="111">
        <f t="shared" si="1112"/>
        <v>421262.97</v>
      </c>
      <c r="EP575" s="111">
        <f t="shared" si="1112"/>
        <v>421262.97</v>
      </c>
      <c r="EQ575" s="465" t="s">
        <v>1031</v>
      </c>
      <c r="ER575" s="465" t="s">
        <v>1031</v>
      </c>
      <c r="ES575" s="465" t="s">
        <v>1031</v>
      </c>
      <c r="ET575" s="465" t="s">
        <v>1031</v>
      </c>
      <c r="EU575" s="465" t="s">
        <v>1031</v>
      </c>
      <c r="EV575" s="465" t="s">
        <v>1031</v>
      </c>
      <c r="EW575" s="111">
        <f t="shared" ref="EW575:FB575" si="1113">SUM(EW576:EW585)</f>
        <v>0</v>
      </c>
      <c r="EX575" s="111">
        <f t="shared" si="1113"/>
        <v>0</v>
      </c>
      <c r="EY575" s="111">
        <f t="shared" si="1113"/>
        <v>0</v>
      </c>
      <c r="EZ575" s="111">
        <f t="shared" si="1113"/>
        <v>228879.97</v>
      </c>
      <c r="FA575" s="111">
        <f t="shared" si="1113"/>
        <v>200284.66</v>
      </c>
      <c r="FB575" s="111">
        <f t="shared" si="1113"/>
        <v>189392.63</v>
      </c>
      <c r="FC575" s="111">
        <f>SUM(FC576:FC585)</f>
        <v>167</v>
      </c>
      <c r="FD575" s="111">
        <f t="shared" ref="FD575:FK575" si="1114">SUM(FD576:FD585)</f>
        <v>167</v>
      </c>
      <c r="FE575" s="111">
        <f t="shared" si="1114"/>
        <v>167</v>
      </c>
      <c r="FF575" s="111">
        <f t="shared" si="1114"/>
        <v>0</v>
      </c>
      <c r="FG575" s="111">
        <f t="shared" si="1114"/>
        <v>0</v>
      </c>
      <c r="FH575" s="111">
        <f t="shared" si="1114"/>
        <v>0</v>
      </c>
      <c r="FI575" s="111">
        <f t="shared" si="1114"/>
        <v>1480428.69</v>
      </c>
      <c r="FJ575" s="111">
        <f t="shared" si="1114"/>
        <v>1480428.69</v>
      </c>
      <c r="FK575" s="111">
        <f t="shared" si="1114"/>
        <v>1480428.69</v>
      </c>
      <c r="FL575" s="465" t="s">
        <v>1031</v>
      </c>
      <c r="FM575" s="465" t="s">
        <v>1031</v>
      </c>
      <c r="FN575" s="465" t="s">
        <v>1031</v>
      </c>
      <c r="FO575" s="465" t="s">
        <v>1031</v>
      </c>
      <c r="FP575" s="465" t="s">
        <v>1031</v>
      </c>
      <c r="FQ575" s="465" t="s">
        <v>1031</v>
      </c>
      <c r="FR575" s="111">
        <f t="shared" ref="FR575:FW575" si="1115">SUM(FR576:FR585)</f>
        <v>0</v>
      </c>
      <c r="FS575" s="111">
        <f t="shared" si="1115"/>
        <v>0</v>
      </c>
      <c r="FT575" s="111">
        <f t="shared" si="1115"/>
        <v>0</v>
      </c>
      <c r="FU575" s="111">
        <f t="shared" si="1115"/>
        <v>657467.68000000005</v>
      </c>
      <c r="FV575" s="111">
        <f t="shared" si="1115"/>
        <v>588626.02</v>
      </c>
      <c r="FW575" s="111">
        <f t="shared" si="1115"/>
        <v>558807.21</v>
      </c>
      <c r="FX575" s="111">
        <f>SUM(FX576:FX585)</f>
        <v>0</v>
      </c>
      <c r="FY575" s="111">
        <f t="shared" ref="FY575:GF575" si="1116">SUM(FY576:FY585)</f>
        <v>0</v>
      </c>
      <c r="FZ575" s="111">
        <f t="shared" si="1116"/>
        <v>0</v>
      </c>
      <c r="GA575" s="111">
        <f t="shared" si="1116"/>
        <v>0</v>
      </c>
      <c r="GB575" s="111">
        <f t="shared" si="1116"/>
        <v>0</v>
      </c>
      <c r="GC575" s="111">
        <f t="shared" si="1116"/>
        <v>0</v>
      </c>
      <c r="GD575" s="111">
        <f t="shared" si="1116"/>
        <v>0</v>
      </c>
      <c r="GE575" s="111">
        <f t="shared" si="1116"/>
        <v>0</v>
      </c>
      <c r="GF575" s="111">
        <f t="shared" si="1116"/>
        <v>0</v>
      </c>
      <c r="GG575" s="465" t="s">
        <v>1031</v>
      </c>
      <c r="GH575" s="465" t="s">
        <v>1031</v>
      </c>
      <c r="GI575" s="465" t="s">
        <v>1031</v>
      </c>
      <c r="GJ575" s="465" t="s">
        <v>1031</v>
      </c>
      <c r="GK575" s="465" t="s">
        <v>1031</v>
      </c>
      <c r="GL575" s="465" t="s">
        <v>1031</v>
      </c>
      <c r="GM575" s="111">
        <f t="shared" ref="GM575:GR575" si="1117">SUM(GM576:GM585)</f>
        <v>0</v>
      </c>
      <c r="GN575" s="111">
        <f t="shared" si="1117"/>
        <v>0</v>
      </c>
      <c r="GO575" s="111">
        <f t="shared" si="1117"/>
        <v>0</v>
      </c>
      <c r="GP575" s="111">
        <f t="shared" si="1117"/>
        <v>0</v>
      </c>
      <c r="GQ575" s="111">
        <f t="shared" si="1117"/>
        <v>0</v>
      </c>
      <c r="GR575" s="111">
        <f t="shared" si="1117"/>
        <v>0</v>
      </c>
      <c r="GS575" s="111">
        <f>SUM(GS576:GS585)</f>
        <v>121</v>
      </c>
      <c r="GT575" s="111">
        <f t="shared" ref="GT575:HA575" si="1118">SUM(GT576:GT585)</f>
        <v>121</v>
      </c>
      <c r="GU575" s="111">
        <f t="shared" si="1118"/>
        <v>121</v>
      </c>
      <c r="GV575" s="111">
        <f t="shared" si="1118"/>
        <v>0</v>
      </c>
      <c r="GW575" s="111">
        <f t="shared" si="1118"/>
        <v>0</v>
      </c>
      <c r="GX575" s="111">
        <f t="shared" si="1118"/>
        <v>0</v>
      </c>
      <c r="GY575" s="111">
        <f t="shared" si="1118"/>
        <v>1108925.51</v>
      </c>
      <c r="GZ575" s="111">
        <f t="shared" si="1118"/>
        <v>1108925.51</v>
      </c>
      <c r="HA575" s="111">
        <f t="shared" si="1118"/>
        <v>1108925.51</v>
      </c>
      <c r="HB575" s="465" t="s">
        <v>1031</v>
      </c>
      <c r="HC575" s="465" t="s">
        <v>1031</v>
      </c>
      <c r="HD575" s="465" t="s">
        <v>1031</v>
      </c>
      <c r="HE575" s="465" t="s">
        <v>1031</v>
      </c>
      <c r="HF575" s="465" t="s">
        <v>1031</v>
      </c>
      <c r="HG575" s="465" t="s">
        <v>1031</v>
      </c>
      <c r="HH575" s="111">
        <f t="shared" ref="HH575:HM575" si="1119">SUM(HH576:HH585)</f>
        <v>0</v>
      </c>
      <c r="HI575" s="111">
        <f t="shared" si="1119"/>
        <v>0</v>
      </c>
      <c r="HJ575" s="111">
        <f t="shared" si="1119"/>
        <v>0</v>
      </c>
      <c r="HK575" s="111">
        <f t="shared" si="1119"/>
        <v>562453.44999999995</v>
      </c>
      <c r="HL575" s="111">
        <f t="shared" si="1119"/>
        <v>500298.13</v>
      </c>
      <c r="HM575" s="111">
        <f t="shared" si="1119"/>
        <v>473089.84</v>
      </c>
      <c r="HN575" s="111">
        <f>SUM(HN576:HN585)</f>
        <v>338</v>
      </c>
      <c r="HO575" s="111">
        <f t="shared" ref="HO575:HV575" si="1120">SUM(HO576:HO585)</f>
        <v>338</v>
      </c>
      <c r="HP575" s="111">
        <f t="shared" si="1120"/>
        <v>338</v>
      </c>
      <c r="HQ575" s="111">
        <f t="shared" si="1120"/>
        <v>0</v>
      </c>
      <c r="HR575" s="111">
        <f t="shared" si="1120"/>
        <v>0</v>
      </c>
      <c r="HS575" s="111">
        <f t="shared" si="1120"/>
        <v>0</v>
      </c>
      <c r="HT575" s="111">
        <f t="shared" si="1120"/>
        <v>2853018.32</v>
      </c>
      <c r="HU575" s="111">
        <f t="shared" si="1120"/>
        <v>2853018.32</v>
      </c>
      <c r="HV575" s="111">
        <f t="shared" si="1120"/>
        <v>2853018.32</v>
      </c>
      <c r="HW575" s="465" t="s">
        <v>1031</v>
      </c>
      <c r="HX575" s="465" t="s">
        <v>1031</v>
      </c>
      <c r="HY575" s="465" t="s">
        <v>1031</v>
      </c>
      <c r="HZ575" s="465" t="s">
        <v>1031</v>
      </c>
      <c r="IA575" s="465" t="s">
        <v>1031</v>
      </c>
      <c r="IB575" s="465" t="s">
        <v>1031</v>
      </c>
      <c r="IC575" s="111">
        <f t="shared" ref="IC575:IH575" si="1121">SUM(IC576:IC585)</f>
        <v>0</v>
      </c>
      <c r="ID575" s="111">
        <f t="shared" si="1121"/>
        <v>0</v>
      </c>
      <c r="IE575" s="111">
        <f t="shared" si="1121"/>
        <v>0</v>
      </c>
      <c r="IF575" s="111">
        <f t="shared" si="1121"/>
        <v>1430801.34</v>
      </c>
      <c r="IG575" s="111">
        <f t="shared" si="1121"/>
        <v>1263513.22</v>
      </c>
      <c r="IH575" s="111">
        <f t="shared" si="1121"/>
        <v>1180209.69</v>
      </c>
      <c r="II575" s="111">
        <f>SUM(II576:II585)</f>
        <v>170</v>
      </c>
      <c r="IJ575" s="111">
        <f t="shared" ref="IJ575:IQ575" si="1122">SUM(IJ576:IJ585)</f>
        <v>170</v>
      </c>
      <c r="IK575" s="111">
        <f t="shared" si="1122"/>
        <v>170</v>
      </c>
      <c r="IL575" s="111">
        <f t="shared" si="1122"/>
        <v>0</v>
      </c>
      <c r="IM575" s="111">
        <f t="shared" si="1122"/>
        <v>0</v>
      </c>
      <c r="IN575" s="111">
        <f t="shared" si="1122"/>
        <v>0</v>
      </c>
      <c r="IO575" s="111">
        <f t="shared" si="1122"/>
        <v>1459191.55</v>
      </c>
      <c r="IP575" s="111">
        <f t="shared" si="1122"/>
        <v>1459191.55</v>
      </c>
      <c r="IQ575" s="111">
        <f t="shared" si="1122"/>
        <v>1459191.55</v>
      </c>
      <c r="IR575" s="465" t="s">
        <v>1031</v>
      </c>
      <c r="IS575" s="465" t="s">
        <v>1031</v>
      </c>
      <c r="IT575" s="465" t="s">
        <v>1031</v>
      </c>
      <c r="IU575" s="465" t="s">
        <v>1031</v>
      </c>
      <c r="IV575" s="465" t="s">
        <v>1031</v>
      </c>
      <c r="IW575" s="465" t="s">
        <v>1031</v>
      </c>
      <c r="IX575" s="111">
        <f t="shared" ref="IX575:JC575" si="1123">SUM(IX576:IX585)</f>
        <v>0</v>
      </c>
      <c r="IY575" s="111">
        <f t="shared" si="1123"/>
        <v>0</v>
      </c>
      <c r="IZ575" s="111">
        <f t="shared" si="1123"/>
        <v>0</v>
      </c>
      <c r="JA575" s="111">
        <f t="shared" si="1123"/>
        <v>669429.27</v>
      </c>
      <c r="JB575" s="111">
        <f t="shared" si="1123"/>
        <v>593069.46</v>
      </c>
      <c r="JC575" s="111">
        <f t="shared" si="1123"/>
        <v>553112.04</v>
      </c>
      <c r="JD575" s="111">
        <f>SUM(JD576:JD585)</f>
        <v>53</v>
      </c>
      <c r="JE575" s="111">
        <f t="shared" ref="JE575:JL575" si="1124">SUM(JE576:JE585)</f>
        <v>53</v>
      </c>
      <c r="JF575" s="111">
        <f t="shared" si="1124"/>
        <v>53</v>
      </c>
      <c r="JG575" s="111">
        <f t="shared" si="1124"/>
        <v>0</v>
      </c>
      <c r="JH575" s="111">
        <f t="shared" si="1124"/>
        <v>0</v>
      </c>
      <c r="JI575" s="111">
        <f t="shared" si="1124"/>
        <v>0</v>
      </c>
      <c r="JJ575" s="111">
        <f t="shared" si="1124"/>
        <v>471454.22</v>
      </c>
      <c r="JK575" s="111">
        <f t="shared" si="1124"/>
        <v>471454.22</v>
      </c>
      <c r="JL575" s="111">
        <f t="shared" si="1124"/>
        <v>471454.22</v>
      </c>
      <c r="JM575" s="465" t="s">
        <v>1031</v>
      </c>
      <c r="JN575" s="465" t="s">
        <v>1031</v>
      </c>
      <c r="JO575" s="465" t="s">
        <v>1031</v>
      </c>
      <c r="JP575" s="465" t="s">
        <v>1031</v>
      </c>
      <c r="JQ575" s="465" t="s">
        <v>1031</v>
      </c>
      <c r="JR575" s="465" t="s">
        <v>1031</v>
      </c>
      <c r="JS575" s="111">
        <f t="shared" ref="JS575:JX575" si="1125">SUM(JS576:JS585)</f>
        <v>0</v>
      </c>
      <c r="JT575" s="111">
        <f t="shared" si="1125"/>
        <v>0</v>
      </c>
      <c r="JU575" s="111">
        <f t="shared" si="1125"/>
        <v>0</v>
      </c>
      <c r="JV575" s="111">
        <f t="shared" si="1125"/>
        <v>309627.71000000002</v>
      </c>
      <c r="JW575" s="111">
        <f t="shared" si="1125"/>
        <v>274716.96999999997</v>
      </c>
      <c r="JX575" s="111">
        <f t="shared" si="1125"/>
        <v>264054.07</v>
      </c>
      <c r="JY575" s="111">
        <f>SUM(JY576:JY585)</f>
        <v>239</v>
      </c>
      <c r="JZ575" s="111">
        <f t="shared" ref="JZ575:KG575" si="1126">SUM(JZ576:JZ585)</f>
        <v>239</v>
      </c>
      <c r="KA575" s="111">
        <f t="shared" si="1126"/>
        <v>239</v>
      </c>
      <c r="KB575" s="111">
        <f t="shared" si="1126"/>
        <v>0</v>
      </c>
      <c r="KC575" s="111">
        <f t="shared" si="1126"/>
        <v>0</v>
      </c>
      <c r="KD575" s="111">
        <f t="shared" si="1126"/>
        <v>0</v>
      </c>
      <c r="KE575" s="111">
        <f t="shared" si="1126"/>
        <v>1936787.61</v>
      </c>
      <c r="KF575" s="111">
        <f t="shared" si="1126"/>
        <v>1936787.61</v>
      </c>
      <c r="KG575" s="111">
        <f t="shared" si="1126"/>
        <v>1936787.61</v>
      </c>
      <c r="KH575" s="465" t="s">
        <v>1031</v>
      </c>
      <c r="KI575" s="465" t="s">
        <v>1031</v>
      </c>
      <c r="KJ575" s="465" t="s">
        <v>1031</v>
      </c>
      <c r="KK575" s="465" t="s">
        <v>1031</v>
      </c>
      <c r="KL575" s="465" t="s">
        <v>1031</v>
      </c>
      <c r="KM575" s="465" t="s">
        <v>1031</v>
      </c>
      <c r="KN575" s="111">
        <f t="shared" ref="KN575:KS575" si="1127">SUM(KN576:KN585)</f>
        <v>0</v>
      </c>
      <c r="KO575" s="111">
        <f t="shared" si="1127"/>
        <v>0</v>
      </c>
      <c r="KP575" s="111">
        <f t="shared" si="1127"/>
        <v>0</v>
      </c>
      <c r="KQ575" s="111">
        <f t="shared" si="1127"/>
        <v>853385.37</v>
      </c>
      <c r="KR575" s="111">
        <f t="shared" si="1127"/>
        <v>762088.24</v>
      </c>
      <c r="KS575" s="111">
        <f t="shared" si="1127"/>
        <v>712860.41</v>
      </c>
      <c r="KT575" s="111">
        <f>SUM(KT576:KT585)</f>
        <v>318</v>
      </c>
      <c r="KU575" s="111">
        <f t="shared" ref="KU575:LB575" si="1128">SUM(KU576:KU585)</f>
        <v>318</v>
      </c>
      <c r="KV575" s="111">
        <f t="shared" si="1128"/>
        <v>318</v>
      </c>
      <c r="KW575" s="111">
        <f t="shared" si="1128"/>
        <v>0</v>
      </c>
      <c r="KX575" s="111">
        <f t="shared" si="1128"/>
        <v>0</v>
      </c>
      <c r="KY575" s="111">
        <f t="shared" si="1128"/>
        <v>0</v>
      </c>
      <c r="KZ575" s="111">
        <f t="shared" si="1128"/>
        <v>2666144.69</v>
      </c>
      <c r="LA575" s="111">
        <f t="shared" si="1128"/>
        <v>2666144.69</v>
      </c>
      <c r="LB575" s="111">
        <f t="shared" si="1128"/>
        <v>2666144.69</v>
      </c>
      <c r="LC575" s="465" t="s">
        <v>1031</v>
      </c>
      <c r="LD575" s="465" t="s">
        <v>1031</v>
      </c>
      <c r="LE575" s="465" t="s">
        <v>1031</v>
      </c>
      <c r="LF575" s="465" t="s">
        <v>1031</v>
      </c>
      <c r="LG575" s="465" t="s">
        <v>1031</v>
      </c>
      <c r="LH575" s="465" t="s">
        <v>1031</v>
      </c>
      <c r="LI575" s="111">
        <f t="shared" ref="LI575:LN575" si="1129">SUM(LI576:LI585)</f>
        <v>0</v>
      </c>
      <c r="LJ575" s="111">
        <f t="shared" si="1129"/>
        <v>0</v>
      </c>
      <c r="LK575" s="111">
        <f t="shared" si="1129"/>
        <v>0</v>
      </c>
      <c r="LL575" s="111">
        <f t="shared" si="1129"/>
        <v>1057034.42</v>
      </c>
      <c r="LM575" s="111">
        <f t="shared" si="1129"/>
        <v>951324</v>
      </c>
      <c r="LN575" s="111">
        <f t="shared" si="1129"/>
        <v>901567.7</v>
      </c>
      <c r="LO575" s="111">
        <f>SUM(LO576:LO585)</f>
        <v>107</v>
      </c>
      <c r="LP575" s="111">
        <f t="shared" ref="LP575:LW575" si="1130">SUM(LP576:LP585)</f>
        <v>107</v>
      </c>
      <c r="LQ575" s="111">
        <f t="shared" si="1130"/>
        <v>107</v>
      </c>
      <c r="LR575" s="111">
        <f t="shared" si="1130"/>
        <v>0</v>
      </c>
      <c r="LS575" s="111">
        <f t="shared" si="1130"/>
        <v>0</v>
      </c>
      <c r="LT575" s="111">
        <f t="shared" si="1130"/>
        <v>0</v>
      </c>
      <c r="LU575" s="111">
        <f t="shared" si="1130"/>
        <v>887593.49</v>
      </c>
      <c r="LV575" s="111">
        <f t="shared" si="1130"/>
        <v>887593.49</v>
      </c>
      <c r="LW575" s="111">
        <f t="shared" si="1130"/>
        <v>887593.49</v>
      </c>
      <c r="LX575" s="465" t="s">
        <v>1031</v>
      </c>
      <c r="LY575" s="465" t="s">
        <v>1031</v>
      </c>
      <c r="LZ575" s="465" t="s">
        <v>1031</v>
      </c>
      <c r="MA575" s="465" t="s">
        <v>1031</v>
      </c>
      <c r="MB575" s="465" t="s">
        <v>1031</v>
      </c>
      <c r="MC575" s="465" t="s">
        <v>1031</v>
      </c>
      <c r="MD575" s="111">
        <f t="shared" ref="MD575:MI575" si="1131">SUM(MD576:MD585)</f>
        <v>0</v>
      </c>
      <c r="ME575" s="111">
        <f t="shared" si="1131"/>
        <v>0</v>
      </c>
      <c r="MF575" s="111">
        <f t="shared" si="1131"/>
        <v>0</v>
      </c>
      <c r="MG575" s="111">
        <f t="shared" si="1131"/>
        <v>504361.63</v>
      </c>
      <c r="MH575" s="111">
        <f t="shared" si="1131"/>
        <v>448286.62</v>
      </c>
      <c r="MI575" s="111">
        <f t="shared" si="1131"/>
        <v>426370.59</v>
      </c>
      <c r="MJ575" s="111">
        <f>SUM(MJ576:MJ585)</f>
        <v>179</v>
      </c>
      <c r="MK575" s="111">
        <f t="shared" ref="MK575:MR575" si="1132">SUM(MK576:MK585)</f>
        <v>179</v>
      </c>
      <c r="ML575" s="111">
        <f t="shared" si="1132"/>
        <v>179</v>
      </c>
      <c r="MM575" s="111">
        <f t="shared" si="1132"/>
        <v>0</v>
      </c>
      <c r="MN575" s="111">
        <f t="shared" si="1132"/>
        <v>0</v>
      </c>
      <c r="MO575" s="111">
        <f t="shared" si="1132"/>
        <v>0</v>
      </c>
      <c r="MP575" s="111">
        <f t="shared" si="1132"/>
        <v>1533017.23</v>
      </c>
      <c r="MQ575" s="111">
        <f t="shared" si="1132"/>
        <v>1533017.23</v>
      </c>
      <c r="MR575" s="111">
        <f t="shared" si="1132"/>
        <v>1533017.23</v>
      </c>
      <c r="MS575" s="465" t="s">
        <v>1031</v>
      </c>
      <c r="MT575" s="465" t="s">
        <v>1031</v>
      </c>
      <c r="MU575" s="465" t="s">
        <v>1031</v>
      </c>
      <c r="MV575" s="465" t="s">
        <v>1031</v>
      </c>
      <c r="MW575" s="465" t="s">
        <v>1031</v>
      </c>
      <c r="MX575" s="465" t="s">
        <v>1031</v>
      </c>
      <c r="MY575" s="111">
        <f t="shared" ref="MY575:ND575" si="1133">SUM(MY576:MY585)</f>
        <v>0</v>
      </c>
      <c r="MZ575" s="111">
        <f t="shared" si="1133"/>
        <v>0</v>
      </c>
      <c r="NA575" s="111">
        <f t="shared" si="1133"/>
        <v>0</v>
      </c>
      <c r="NB575" s="111">
        <f t="shared" si="1133"/>
        <v>1006874.67</v>
      </c>
      <c r="NC575" s="111">
        <f t="shared" si="1133"/>
        <v>873755.8</v>
      </c>
      <c r="ND575" s="111">
        <f t="shared" si="1133"/>
        <v>814571.35</v>
      </c>
      <c r="NE575" s="111">
        <f>SUM(NE576:NE585)</f>
        <v>298</v>
      </c>
      <c r="NF575" s="111">
        <f t="shared" ref="NF575:NM575" si="1134">SUM(NF576:NF585)</f>
        <v>298</v>
      </c>
      <c r="NG575" s="111">
        <f t="shared" si="1134"/>
        <v>298</v>
      </c>
      <c r="NH575" s="111">
        <f t="shared" si="1134"/>
        <v>0</v>
      </c>
      <c r="NI575" s="111">
        <f t="shared" si="1134"/>
        <v>0</v>
      </c>
      <c r="NJ575" s="111">
        <f t="shared" si="1134"/>
        <v>0</v>
      </c>
      <c r="NK575" s="111">
        <f t="shared" si="1134"/>
        <v>2468948.4500000002</v>
      </c>
      <c r="NL575" s="111">
        <f t="shared" si="1134"/>
        <v>2468948.4500000002</v>
      </c>
      <c r="NM575" s="111">
        <f t="shared" si="1134"/>
        <v>2468948.4500000002</v>
      </c>
      <c r="NN575" s="465" t="s">
        <v>1031</v>
      </c>
      <c r="NO575" s="465" t="s">
        <v>1031</v>
      </c>
      <c r="NP575" s="465" t="s">
        <v>1031</v>
      </c>
      <c r="NQ575" s="465" t="s">
        <v>1031</v>
      </c>
      <c r="NR575" s="465" t="s">
        <v>1031</v>
      </c>
      <c r="NS575" s="465" t="s">
        <v>1031</v>
      </c>
      <c r="NT575" s="111">
        <f t="shared" ref="NT575:NY575" si="1135">SUM(NT576:NT585)</f>
        <v>0</v>
      </c>
      <c r="NU575" s="111">
        <f t="shared" si="1135"/>
        <v>0</v>
      </c>
      <c r="NV575" s="111">
        <f t="shared" si="1135"/>
        <v>0</v>
      </c>
      <c r="NW575" s="111">
        <f t="shared" si="1135"/>
        <v>1006302.49</v>
      </c>
      <c r="NX575" s="111">
        <f t="shared" si="1135"/>
        <v>890264.85</v>
      </c>
      <c r="NY575" s="111">
        <f t="shared" si="1135"/>
        <v>836286.78</v>
      </c>
      <c r="NZ575" s="111">
        <f>SUM(NZ576:NZ585)</f>
        <v>153</v>
      </c>
      <c r="OA575" s="111">
        <f t="shared" ref="OA575:OH575" si="1136">SUM(OA576:OA585)</f>
        <v>153</v>
      </c>
      <c r="OB575" s="111">
        <f t="shared" si="1136"/>
        <v>153</v>
      </c>
      <c r="OC575" s="111">
        <f t="shared" si="1136"/>
        <v>0</v>
      </c>
      <c r="OD575" s="111">
        <f t="shared" si="1136"/>
        <v>0</v>
      </c>
      <c r="OE575" s="111">
        <f t="shared" si="1136"/>
        <v>0</v>
      </c>
      <c r="OF575" s="111">
        <f t="shared" si="1136"/>
        <v>1328136.72</v>
      </c>
      <c r="OG575" s="111">
        <f t="shared" si="1136"/>
        <v>1328136.72</v>
      </c>
      <c r="OH575" s="111">
        <f t="shared" si="1136"/>
        <v>1328136.72</v>
      </c>
      <c r="OI575" s="465" t="s">
        <v>1031</v>
      </c>
      <c r="OJ575" s="465" t="s">
        <v>1031</v>
      </c>
      <c r="OK575" s="465" t="s">
        <v>1031</v>
      </c>
      <c r="OL575" s="465" t="s">
        <v>1031</v>
      </c>
      <c r="OM575" s="465" t="s">
        <v>1031</v>
      </c>
      <c r="ON575" s="465" t="s">
        <v>1031</v>
      </c>
      <c r="OO575" s="111">
        <f t="shared" ref="OO575:OT575" si="1137">SUM(OO576:OO585)</f>
        <v>0</v>
      </c>
      <c r="OP575" s="111">
        <f t="shared" si="1137"/>
        <v>0</v>
      </c>
      <c r="OQ575" s="111">
        <f t="shared" si="1137"/>
        <v>0</v>
      </c>
      <c r="OR575" s="111">
        <f t="shared" si="1137"/>
        <v>795735.75</v>
      </c>
      <c r="OS575" s="111">
        <f t="shared" si="1137"/>
        <v>698870.91</v>
      </c>
      <c r="OT575" s="111">
        <f t="shared" si="1137"/>
        <v>662236.23</v>
      </c>
      <c r="OU575" s="111">
        <f>SUM(OU576:OU585)</f>
        <v>95</v>
      </c>
      <c r="OV575" s="111">
        <f t="shared" ref="OV575:PC575" si="1138">SUM(OV576:OV585)</f>
        <v>95</v>
      </c>
      <c r="OW575" s="111">
        <f t="shared" si="1138"/>
        <v>95</v>
      </c>
      <c r="OX575" s="111">
        <f t="shared" si="1138"/>
        <v>0</v>
      </c>
      <c r="OY575" s="111">
        <f t="shared" si="1138"/>
        <v>0</v>
      </c>
      <c r="OZ575" s="111">
        <f t="shared" si="1138"/>
        <v>0</v>
      </c>
      <c r="PA575" s="111">
        <f t="shared" si="1138"/>
        <v>898079.5</v>
      </c>
      <c r="PB575" s="111">
        <f t="shared" si="1138"/>
        <v>898079.5</v>
      </c>
      <c r="PC575" s="111">
        <f t="shared" si="1138"/>
        <v>898079.5</v>
      </c>
      <c r="PD575" s="465" t="s">
        <v>1031</v>
      </c>
      <c r="PE575" s="465" t="s">
        <v>1031</v>
      </c>
      <c r="PF575" s="465" t="s">
        <v>1031</v>
      </c>
      <c r="PG575" s="465" t="s">
        <v>1031</v>
      </c>
      <c r="PH575" s="465" t="s">
        <v>1031</v>
      </c>
      <c r="PI575" s="465" t="s">
        <v>1031</v>
      </c>
      <c r="PJ575" s="111">
        <f t="shared" ref="PJ575:PO575" si="1139">SUM(PJ576:PJ585)</f>
        <v>0</v>
      </c>
      <c r="PK575" s="111">
        <f t="shared" si="1139"/>
        <v>0</v>
      </c>
      <c r="PL575" s="111">
        <f t="shared" si="1139"/>
        <v>0</v>
      </c>
      <c r="PM575" s="111">
        <f t="shared" si="1139"/>
        <v>423728.36</v>
      </c>
      <c r="PN575" s="111">
        <f t="shared" si="1139"/>
        <v>377448.08</v>
      </c>
      <c r="PO575" s="111">
        <f t="shared" si="1139"/>
        <v>358673.01</v>
      </c>
      <c r="PP575" s="111">
        <f>SUM(PP576:PP585)</f>
        <v>208</v>
      </c>
      <c r="PQ575" s="111">
        <f t="shared" ref="PQ575:PX575" si="1140">SUM(PQ576:PQ585)</f>
        <v>208</v>
      </c>
      <c r="PR575" s="111">
        <f t="shared" si="1140"/>
        <v>208</v>
      </c>
      <c r="PS575" s="111">
        <f t="shared" si="1140"/>
        <v>0</v>
      </c>
      <c r="PT575" s="111">
        <f t="shared" si="1140"/>
        <v>0</v>
      </c>
      <c r="PU575" s="111">
        <f t="shared" si="1140"/>
        <v>0</v>
      </c>
      <c r="PV575" s="111">
        <f t="shared" si="1140"/>
        <v>1590242.31</v>
      </c>
      <c r="PW575" s="111">
        <f t="shared" si="1140"/>
        <v>1590242.31</v>
      </c>
      <c r="PX575" s="111">
        <f t="shared" si="1140"/>
        <v>1590242.31</v>
      </c>
      <c r="PY575" s="465" t="s">
        <v>1031</v>
      </c>
      <c r="PZ575" s="465" t="s">
        <v>1031</v>
      </c>
      <c r="QA575" s="465" t="s">
        <v>1031</v>
      </c>
      <c r="QB575" s="465" t="s">
        <v>1031</v>
      </c>
      <c r="QC575" s="465" t="s">
        <v>1031</v>
      </c>
      <c r="QD575" s="465" t="s">
        <v>1031</v>
      </c>
      <c r="QE575" s="111">
        <f t="shared" ref="QE575:QJ575" si="1141">SUM(QE576:QE585)</f>
        <v>0</v>
      </c>
      <c r="QF575" s="111">
        <f t="shared" si="1141"/>
        <v>0</v>
      </c>
      <c r="QG575" s="111">
        <f t="shared" si="1141"/>
        <v>0</v>
      </c>
      <c r="QH575" s="111">
        <f t="shared" si="1141"/>
        <v>861921.38</v>
      </c>
      <c r="QI575" s="111">
        <f t="shared" si="1141"/>
        <v>761387.78</v>
      </c>
      <c r="QJ575" s="111">
        <f t="shared" si="1141"/>
        <v>720466.56</v>
      </c>
      <c r="QK575" s="111">
        <f>SUM(QK576:QK585)</f>
        <v>277</v>
      </c>
      <c r="QL575" s="111">
        <f t="shared" ref="QL575:QS575" si="1142">SUM(QL576:QL585)</f>
        <v>277</v>
      </c>
      <c r="QM575" s="111">
        <f t="shared" si="1142"/>
        <v>277</v>
      </c>
      <c r="QN575" s="111">
        <f t="shared" si="1142"/>
        <v>0</v>
      </c>
      <c r="QO575" s="111">
        <f t="shared" si="1142"/>
        <v>0</v>
      </c>
      <c r="QP575" s="111">
        <f t="shared" si="1142"/>
        <v>0</v>
      </c>
      <c r="QQ575" s="111">
        <f t="shared" si="1142"/>
        <v>2409842.08</v>
      </c>
      <c r="QR575" s="111">
        <f t="shared" si="1142"/>
        <v>2409842.08</v>
      </c>
      <c r="QS575" s="111">
        <f t="shared" si="1142"/>
        <v>2409842.08</v>
      </c>
      <c r="QT575" s="465" t="s">
        <v>1031</v>
      </c>
      <c r="QU575" s="465" t="s">
        <v>1031</v>
      </c>
      <c r="QV575" s="465" t="s">
        <v>1031</v>
      </c>
      <c r="QW575" s="465" t="s">
        <v>1031</v>
      </c>
      <c r="QX575" s="465" t="s">
        <v>1031</v>
      </c>
      <c r="QY575" s="465" t="s">
        <v>1031</v>
      </c>
      <c r="QZ575" s="111">
        <f t="shared" ref="QZ575:RE575" si="1143">SUM(QZ576:QZ585)</f>
        <v>0</v>
      </c>
      <c r="RA575" s="111">
        <f t="shared" si="1143"/>
        <v>0</v>
      </c>
      <c r="RB575" s="111">
        <f t="shared" si="1143"/>
        <v>0</v>
      </c>
      <c r="RC575" s="111">
        <f t="shared" si="1143"/>
        <v>1213869.56</v>
      </c>
      <c r="RD575" s="111">
        <f t="shared" si="1143"/>
        <v>1073496.72</v>
      </c>
      <c r="RE575" s="111">
        <f t="shared" si="1143"/>
        <v>1000102.28</v>
      </c>
      <c r="RF575" s="111">
        <f>SUM(RF576:RF585)</f>
        <v>429</v>
      </c>
      <c r="RG575" s="111">
        <f t="shared" ref="RG575:RN575" si="1144">SUM(RG576:RG585)</f>
        <v>429</v>
      </c>
      <c r="RH575" s="111">
        <f t="shared" si="1144"/>
        <v>429</v>
      </c>
      <c r="RI575" s="111">
        <f t="shared" si="1144"/>
        <v>0</v>
      </c>
      <c r="RJ575" s="111">
        <f t="shared" si="1144"/>
        <v>0</v>
      </c>
      <c r="RK575" s="111">
        <f t="shared" si="1144"/>
        <v>0</v>
      </c>
      <c r="RL575" s="111">
        <f t="shared" si="1144"/>
        <v>3722107.15</v>
      </c>
      <c r="RM575" s="111">
        <f t="shared" si="1144"/>
        <v>3722107.15</v>
      </c>
      <c r="RN575" s="111">
        <f t="shared" si="1144"/>
        <v>3722107.15</v>
      </c>
      <c r="RO575" s="465" t="s">
        <v>1031</v>
      </c>
      <c r="RP575" s="465" t="s">
        <v>1031</v>
      </c>
      <c r="RQ575" s="465" t="s">
        <v>1031</v>
      </c>
      <c r="RR575" s="465" t="s">
        <v>1031</v>
      </c>
      <c r="RS575" s="465" t="s">
        <v>1031</v>
      </c>
      <c r="RT575" s="465" t="s">
        <v>1031</v>
      </c>
      <c r="RU575" s="111">
        <f t="shared" ref="RU575:RZ575" si="1145">SUM(RU576:RU585)</f>
        <v>0</v>
      </c>
      <c r="RV575" s="111">
        <f t="shared" si="1145"/>
        <v>0</v>
      </c>
      <c r="RW575" s="111">
        <f t="shared" si="1145"/>
        <v>0</v>
      </c>
      <c r="RX575" s="111">
        <f t="shared" si="1145"/>
        <v>1384735.99</v>
      </c>
      <c r="RY575" s="111">
        <f t="shared" si="1145"/>
        <v>1230834.73</v>
      </c>
      <c r="RZ575" s="111">
        <f t="shared" si="1145"/>
        <v>1144701.8400000001</v>
      </c>
      <c r="SA575" s="111">
        <f>SUM(SA576:SA585)</f>
        <v>176</v>
      </c>
      <c r="SB575" s="111">
        <f t="shared" ref="SB575:SI575" si="1146">SUM(SB576:SB585)</f>
        <v>176</v>
      </c>
      <c r="SC575" s="111">
        <f t="shared" si="1146"/>
        <v>176</v>
      </c>
      <c r="SD575" s="111">
        <f t="shared" si="1146"/>
        <v>0</v>
      </c>
      <c r="SE575" s="111">
        <f t="shared" si="1146"/>
        <v>0</v>
      </c>
      <c r="SF575" s="111">
        <f t="shared" si="1146"/>
        <v>0</v>
      </c>
      <c r="SG575" s="111">
        <f t="shared" si="1146"/>
        <v>1538501.9</v>
      </c>
      <c r="SH575" s="111">
        <f t="shared" si="1146"/>
        <v>1538501.9</v>
      </c>
      <c r="SI575" s="111">
        <f t="shared" si="1146"/>
        <v>1538501.9</v>
      </c>
      <c r="SJ575" s="465" t="s">
        <v>1031</v>
      </c>
      <c r="SK575" s="465" t="s">
        <v>1031</v>
      </c>
      <c r="SL575" s="465" t="s">
        <v>1031</v>
      </c>
      <c r="SM575" s="465" t="s">
        <v>1031</v>
      </c>
      <c r="SN575" s="465" t="s">
        <v>1031</v>
      </c>
      <c r="SO575" s="465" t="s">
        <v>1031</v>
      </c>
      <c r="SP575" s="111">
        <f t="shared" ref="SP575:SU575" si="1147">SUM(SP576:SP585)</f>
        <v>0</v>
      </c>
      <c r="SQ575" s="111">
        <f t="shared" si="1147"/>
        <v>0</v>
      </c>
      <c r="SR575" s="111">
        <f t="shared" si="1147"/>
        <v>0</v>
      </c>
      <c r="SS575" s="111">
        <f t="shared" si="1147"/>
        <v>715845.57</v>
      </c>
      <c r="ST575" s="111">
        <f t="shared" si="1147"/>
        <v>629525.32999999996</v>
      </c>
      <c r="SU575" s="111">
        <f t="shared" si="1147"/>
        <v>590526.36</v>
      </c>
      <c r="SV575" s="111">
        <f>SUM(SV576:SV585)</f>
        <v>118</v>
      </c>
      <c r="SW575" s="111">
        <f t="shared" ref="SW575:TD575" si="1148">SUM(SW576:SW585)</f>
        <v>118</v>
      </c>
      <c r="SX575" s="111">
        <f t="shared" si="1148"/>
        <v>118</v>
      </c>
      <c r="SY575" s="111">
        <f t="shared" si="1148"/>
        <v>0</v>
      </c>
      <c r="SZ575" s="111">
        <f t="shared" si="1148"/>
        <v>0</v>
      </c>
      <c r="TA575" s="111">
        <f t="shared" si="1148"/>
        <v>0</v>
      </c>
      <c r="TB575" s="111">
        <f t="shared" si="1148"/>
        <v>960735.38</v>
      </c>
      <c r="TC575" s="111">
        <f t="shared" si="1148"/>
        <v>960735.38</v>
      </c>
      <c r="TD575" s="111">
        <f t="shared" si="1148"/>
        <v>960735.38</v>
      </c>
      <c r="TE575" s="465" t="s">
        <v>1031</v>
      </c>
      <c r="TF575" s="465" t="s">
        <v>1031</v>
      </c>
      <c r="TG575" s="465" t="s">
        <v>1031</v>
      </c>
      <c r="TH575" s="465" t="s">
        <v>1031</v>
      </c>
      <c r="TI575" s="465" t="s">
        <v>1031</v>
      </c>
      <c r="TJ575" s="465" t="s">
        <v>1031</v>
      </c>
      <c r="TK575" s="111">
        <f t="shared" ref="TK575:TP575" si="1149">SUM(TK576:TK585)</f>
        <v>0</v>
      </c>
      <c r="TL575" s="111">
        <f t="shared" si="1149"/>
        <v>0</v>
      </c>
      <c r="TM575" s="111">
        <f t="shared" si="1149"/>
        <v>0</v>
      </c>
      <c r="TN575" s="111">
        <f t="shared" si="1149"/>
        <v>469361.17</v>
      </c>
      <c r="TO575" s="111">
        <f t="shared" si="1149"/>
        <v>415723.66</v>
      </c>
      <c r="TP575" s="111">
        <f t="shared" si="1149"/>
        <v>393650.87</v>
      </c>
      <c r="TQ575" s="111">
        <f>SUM(TQ576:TQ585)</f>
        <v>316</v>
      </c>
      <c r="TR575" s="111">
        <f t="shared" ref="TR575:TY575" si="1150">SUM(TR576:TR585)</f>
        <v>316</v>
      </c>
      <c r="TS575" s="111">
        <f t="shared" si="1150"/>
        <v>316</v>
      </c>
      <c r="TT575" s="111">
        <f t="shared" si="1150"/>
        <v>0</v>
      </c>
      <c r="TU575" s="111">
        <f t="shared" si="1150"/>
        <v>0</v>
      </c>
      <c r="TV575" s="111">
        <f t="shared" si="1150"/>
        <v>0</v>
      </c>
      <c r="TW575" s="111">
        <f t="shared" si="1150"/>
        <v>2585634.54</v>
      </c>
      <c r="TX575" s="111">
        <f t="shared" si="1150"/>
        <v>2585634.54</v>
      </c>
      <c r="TY575" s="111">
        <f t="shared" si="1150"/>
        <v>2585634.54</v>
      </c>
      <c r="TZ575" s="465" t="s">
        <v>1031</v>
      </c>
      <c r="UA575" s="465" t="s">
        <v>1031</v>
      </c>
      <c r="UB575" s="465" t="s">
        <v>1031</v>
      </c>
      <c r="UC575" s="465" t="s">
        <v>1031</v>
      </c>
      <c r="UD575" s="465" t="s">
        <v>1031</v>
      </c>
      <c r="UE575" s="465" t="s">
        <v>1031</v>
      </c>
      <c r="UF575" s="111">
        <f t="shared" ref="UF575:UK575" si="1151">SUM(UF576:UF585)</f>
        <v>0</v>
      </c>
      <c r="UG575" s="111">
        <f t="shared" si="1151"/>
        <v>0</v>
      </c>
      <c r="UH575" s="111">
        <f t="shared" si="1151"/>
        <v>0</v>
      </c>
      <c r="UI575" s="111">
        <f t="shared" si="1151"/>
        <v>1336079.1499999999</v>
      </c>
      <c r="UJ575" s="111">
        <f t="shared" si="1151"/>
        <v>1177731.03</v>
      </c>
      <c r="UK575" s="111">
        <f t="shared" si="1151"/>
        <v>1103821.07</v>
      </c>
      <c r="UL575" s="111">
        <f>SUM(UL576:UL585)</f>
        <v>321</v>
      </c>
      <c r="UM575" s="111">
        <f t="shared" ref="UM575:UT575" si="1152">SUM(UM576:UM585)</f>
        <v>321</v>
      </c>
      <c r="UN575" s="111">
        <f t="shared" si="1152"/>
        <v>321</v>
      </c>
      <c r="UO575" s="111">
        <f t="shared" si="1152"/>
        <v>0</v>
      </c>
      <c r="UP575" s="111">
        <f t="shared" si="1152"/>
        <v>0</v>
      </c>
      <c r="UQ575" s="111">
        <f t="shared" si="1152"/>
        <v>0</v>
      </c>
      <c r="UR575" s="111">
        <f t="shared" si="1152"/>
        <v>3088219.62</v>
      </c>
      <c r="US575" s="111">
        <f t="shared" si="1152"/>
        <v>3088219.62</v>
      </c>
      <c r="UT575" s="111">
        <f t="shared" si="1152"/>
        <v>3088219.62</v>
      </c>
      <c r="UU575" s="465" t="s">
        <v>1031</v>
      </c>
      <c r="UV575" s="465" t="s">
        <v>1031</v>
      </c>
      <c r="UW575" s="465" t="s">
        <v>1031</v>
      </c>
      <c r="UX575" s="465" t="s">
        <v>1031</v>
      </c>
      <c r="UY575" s="465" t="s">
        <v>1031</v>
      </c>
      <c r="UZ575" s="465" t="s">
        <v>1031</v>
      </c>
      <c r="VA575" s="111">
        <f t="shared" ref="VA575:VF575" si="1153">SUM(VA576:VA585)</f>
        <v>0</v>
      </c>
      <c r="VB575" s="111">
        <f t="shared" si="1153"/>
        <v>0</v>
      </c>
      <c r="VC575" s="111">
        <f t="shared" si="1153"/>
        <v>0</v>
      </c>
      <c r="VD575" s="111">
        <f t="shared" si="1153"/>
        <v>1594285.15</v>
      </c>
      <c r="VE575" s="111">
        <f t="shared" si="1153"/>
        <v>1420158.59</v>
      </c>
      <c r="VF575" s="111">
        <f t="shared" si="1153"/>
        <v>1318549.67</v>
      </c>
      <c r="VG575" s="111">
        <f>SUM(VG576:VG585)</f>
        <v>0</v>
      </c>
      <c r="VH575" s="111">
        <f t="shared" ref="VH575:VO575" si="1154">SUM(VH576:VH585)</f>
        <v>0</v>
      </c>
      <c r="VI575" s="111">
        <f t="shared" si="1154"/>
        <v>0</v>
      </c>
      <c r="VJ575" s="111">
        <f t="shared" si="1154"/>
        <v>0</v>
      </c>
      <c r="VK575" s="111">
        <f t="shared" si="1154"/>
        <v>0</v>
      </c>
      <c r="VL575" s="111">
        <f t="shared" si="1154"/>
        <v>0</v>
      </c>
      <c r="VM575" s="111">
        <f t="shared" si="1154"/>
        <v>0</v>
      </c>
      <c r="VN575" s="111">
        <f t="shared" si="1154"/>
        <v>0</v>
      </c>
      <c r="VO575" s="111">
        <f t="shared" si="1154"/>
        <v>0</v>
      </c>
      <c r="VP575" s="465" t="s">
        <v>1031</v>
      </c>
      <c r="VQ575" s="465" t="s">
        <v>1031</v>
      </c>
      <c r="VR575" s="465" t="s">
        <v>1031</v>
      </c>
      <c r="VS575" s="465" t="s">
        <v>1031</v>
      </c>
      <c r="VT575" s="465" t="s">
        <v>1031</v>
      </c>
      <c r="VU575" s="465" t="s">
        <v>1031</v>
      </c>
      <c r="VV575" s="111">
        <f t="shared" ref="VV575:WA575" si="1155">SUM(VV576:VV585)</f>
        <v>0</v>
      </c>
      <c r="VW575" s="111">
        <f t="shared" si="1155"/>
        <v>0</v>
      </c>
      <c r="VX575" s="111">
        <f t="shared" si="1155"/>
        <v>0</v>
      </c>
      <c r="VY575" s="111">
        <f t="shared" si="1155"/>
        <v>0</v>
      </c>
      <c r="VZ575" s="111">
        <f t="shared" si="1155"/>
        <v>0</v>
      </c>
      <c r="WA575" s="111">
        <f t="shared" si="1155"/>
        <v>0</v>
      </c>
      <c r="WB575" s="111">
        <f>SUM(WB576:WB585)</f>
        <v>176</v>
      </c>
      <c r="WC575" s="111">
        <f t="shared" ref="WC575:WJ575" si="1156">SUM(WC576:WC585)</f>
        <v>176</v>
      </c>
      <c r="WD575" s="111">
        <f t="shared" si="1156"/>
        <v>176</v>
      </c>
      <c r="WE575" s="111">
        <f t="shared" si="1156"/>
        <v>0</v>
      </c>
      <c r="WF575" s="111">
        <f t="shared" si="1156"/>
        <v>0</v>
      </c>
      <c r="WG575" s="111">
        <f t="shared" si="1156"/>
        <v>0</v>
      </c>
      <c r="WH575" s="111">
        <f t="shared" si="1156"/>
        <v>1480138.67</v>
      </c>
      <c r="WI575" s="111">
        <f t="shared" si="1156"/>
        <v>1480138.67</v>
      </c>
      <c r="WJ575" s="111">
        <f t="shared" si="1156"/>
        <v>1480138.67</v>
      </c>
      <c r="WK575" s="465" t="s">
        <v>1031</v>
      </c>
      <c r="WL575" s="465" t="s">
        <v>1031</v>
      </c>
      <c r="WM575" s="465" t="s">
        <v>1031</v>
      </c>
      <c r="WN575" s="465" t="s">
        <v>1031</v>
      </c>
      <c r="WO575" s="465" t="s">
        <v>1031</v>
      </c>
      <c r="WP575" s="465" t="s">
        <v>1031</v>
      </c>
      <c r="WQ575" s="111">
        <f t="shared" ref="WQ575:WV575" si="1157">SUM(WQ576:WQ585)</f>
        <v>0</v>
      </c>
      <c r="WR575" s="111">
        <f t="shared" si="1157"/>
        <v>0</v>
      </c>
      <c r="WS575" s="111">
        <f t="shared" si="1157"/>
        <v>0</v>
      </c>
      <c r="WT575" s="111">
        <f t="shared" si="1157"/>
        <v>611209.67000000004</v>
      </c>
      <c r="WU575" s="111">
        <f t="shared" si="1157"/>
        <v>545726.06000000006</v>
      </c>
      <c r="WV575" s="111">
        <f t="shared" si="1157"/>
        <v>517424.15</v>
      </c>
      <c r="WW575" s="111">
        <f>SUM(WW576:WW585)</f>
        <v>363</v>
      </c>
      <c r="WX575" s="111">
        <f t="shared" ref="WX575:XE575" si="1158">SUM(WX576:WX585)</f>
        <v>363</v>
      </c>
      <c r="WY575" s="111">
        <f t="shared" si="1158"/>
        <v>363</v>
      </c>
      <c r="WZ575" s="111">
        <f t="shared" si="1158"/>
        <v>0</v>
      </c>
      <c r="XA575" s="111">
        <f t="shared" si="1158"/>
        <v>0</v>
      </c>
      <c r="XB575" s="111">
        <f t="shared" si="1158"/>
        <v>0</v>
      </c>
      <c r="XC575" s="111">
        <f t="shared" si="1158"/>
        <v>3165539</v>
      </c>
      <c r="XD575" s="111">
        <f t="shared" si="1158"/>
        <v>3165539</v>
      </c>
      <c r="XE575" s="111">
        <f t="shared" si="1158"/>
        <v>3165539</v>
      </c>
      <c r="XF575" s="465" t="s">
        <v>1031</v>
      </c>
      <c r="XG575" s="465" t="s">
        <v>1031</v>
      </c>
      <c r="XH575" s="465" t="s">
        <v>1031</v>
      </c>
      <c r="XI575" s="465" t="s">
        <v>1031</v>
      </c>
      <c r="XJ575" s="465" t="s">
        <v>1031</v>
      </c>
      <c r="XK575" s="465" t="s">
        <v>1031</v>
      </c>
      <c r="XL575" s="111">
        <f t="shared" ref="XL575:XQ575" si="1159">SUM(XL576:XL585)</f>
        <v>0</v>
      </c>
      <c r="XM575" s="111">
        <f t="shared" si="1159"/>
        <v>0</v>
      </c>
      <c r="XN575" s="111">
        <f t="shared" si="1159"/>
        <v>0</v>
      </c>
      <c r="XO575" s="111">
        <f t="shared" si="1159"/>
        <v>1276187.1399999999</v>
      </c>
      <c r="XP575" s="111">
        <f t="shared" si="1159"/>
        <v>1137229.8400000001</v>
      </c>
      <c r="XQ575" s="111">
        <f t="shared" si="1159"/>
        <v>1068222.8400000001</v>
      </c>
      <c r="XR575" s="111">
        <f>SUM(XR576:XR585)</f>
        <v>310</v>
      </c>
      <c r="XS575" s="111">
        <f t="shared" ref="XS575:XZ575" si="1160">SUM(XS576:XS585)</f>
        <v>310</v>
      </c>
      <c r="XT575" s="111">
        <f t="shared" si="1160"/>
        <v>310</v>
      </c>
      <c r="XU575" s="111">
        <f t="shared" si="1160"/>
        <v>0</v>
      </c>
      <c r="XV575" s="111">
        <f t="shared" si="1160"/>
        <v>0</v>
      </c>
      <c r="XW575" s="111">
        <f t="shared" si="1160"/>
        <v>0</v>
      </c>
      <c r="XX575" s="111">
        <f t="shared" si="1160"/>
        <v>2431786.7999999998</v>
      </c>
      <c r="XY575" s="111">
        <f t="shared" si="1160"/>
        <v>2431786.7999999998</v>
      </c>
      <c r="XZ575" s="111">
        <f t="shared" si="1160"/>
        <v>2431786.7999999998</v>
      </c>
      <c r="YA575" s="465" t="s">
        <v>1031</v>
      </c>
      <c r="YB575" s="465" t="s">
        <v>1031</v>
      </c>
      <c r="YC575" s="465" t="s">
        <v>1031</v>
      </c>
      <c r="YD575" s="465" t="s">
        <v>1031</v>
      </c>
      <c r="YE575" s="465" t="s">
        <v>1031</v>
      </c>
      <c r="YF575" s="465" t="s">
        <v>1031</v>
      </c>
      <c r="YG575" s="111">
        <f t="shared" ref="YG575:YL575" si="1161">SUM(YG576:YG585)</f>
        <v>0</v>
      </c>
      <c r="YH575" s="111">
        <f t="shared" si="1161"/>
        <v>0</v>
      </c>
      <c r="YI575" s="111">
        <f t="shared" si="1161"/>
        <v>0</v>
      </c>
      <c r="YJ575" s="111">
        <f t="shared" si="1161"/>
        <v>884554.4</v>
      </c>
      <c r="YK575" s="111">
        <f t="shared" si="1161"/>
        <v>795186.04</v>
      </c>
      <c r="YL575" s="111">
        <f t="shared" si="1161"/>
        <v>746524.6</v>
      </c>
      <c r="YM575" s="111">
        <f>SUM(YM576:YM585)</f>
        <v>238</v>
      </c>
      <c r="YN575" s="111">
        <f t="shared" ref="YN575:YU575" si="1162">SUM(YN576:YN585)</f>
        <v>238</v>
      </c>
      <c r="YO575" s="111">
        <f t="shared" si="1162"/>
        <v>238</v>
      </c>
      <c r="YP575" s="111">
        <f t="shared" si="1162"/>
        <v>0</v>
      </c>
      <c r="YQ575" s="111">
        <f t="shared" si="1162"/>
        <v>0</v>
      </c>
      <c r="YR575" s="111">
        <f t="shared" si="1162"/>
        <v>0</v>
      </c>
      <c r="YS575" s="111">
        <f t="shared" si="1162"/>
        <v>2068995.73</v>
      </c>
      <c r="YT575" s="111">
        <f t="shared" si="1162"/>
        <v>2068995.73</v>
      </c>
      <c r="YU575" s="111">
        <f t="shared" si="1162"/>
        <v>2068995.73</v>
      </c>
      <c r="YV575" s="465" t="s">
        <v>1031</v>
      </c>
      <c r="YW575" s="465" t="s">
        <v>1031</v>
      </c>
      <c r="YX575" s="465" t="s">
        <v>1031</v>
      </c>
      <c r="YY575" s="465" t="s">
        <v>1031</v>
      </c>
      <c r="YZ575" s="465" t="s">
        <v>1031</v>
      </c>
      <c r="ZA575" s="465" t="s">
        <v>1031</v>
      </c>
      <c r="ZB575" s="111">
        <f t="shared" ref="ZB575:ZG575" si="1163">SUM(ZB576:ZB585)</f>
        <v>0</v>
      </c>
      <c r="ZC575" s="111">
        <f t="shared" si="1163"/>
        <v>0</v>
      </c>
      <c r="ZD575" s="111">
        <f t="shared" si="1163"/>
        <v>0</v>
      </c>
      <c r="ZE575" s="111">
        <f t="shared" si="1163"/>
        <v>875265.35</v>
      </c>
      <c r="ZF575" s="111">
        <f t="shared" si="1163"/>
        <v>782691.08</v>
      </c>
      <c r="ZG575" s="111">
        <f t="shared" si="1163"/>
        <v>731428.5</v>
      </c>
      <c r="ZH575" s="111">
        <f>SUM(ZH576:ZH585)</f>
        <v>198</v>
      </c>
      <c r="ZI575" s="111">
        <f t="shared" ref="ZI575:ZP575" si="1164">SUM(ZI576:ZI585)</f>
        <v>198</v>
      </c>
      <c r="ZJ575" s="111">
        <f t="shared" si="1164"/>
        <v>198</v>
      </c>
      <c r="ZK575" s="111">
        <f t="shared" si="1164"/>
        <v>0</v>
      </c>
      <c r="ZL575" s="111">
        <f t="shared" si="1164"/>
        <v>0</v>
      </c>
      <c r="ZM575" s="111">
        <f t="shared" si="1164"/>
        <v>0</v>
      </c>
      <c r="ZN575" s="111">
        <f t="shared" si="1164"/>
        <v>1504879.53</v>
      </c>
      <c r="ZO575" s="111">
        <f t="shared" si="1164"/>
        <v>1504879.53</v>
      </c>
      <c r="ZP575" s="111">
        <f t="shared" si="1164"/>
        <v>1504879.53</v>
      </c>
      <c r="ZQ575" s="465" t="s">
        <v>1031</v>
      </c>
      <c r="ZR575" s="465" t="s">
        <v>1031</v>
      </c>
      <c r="ZS575" s="465" t="s">
        <v>1031</v>
      </c>
      <c r="ZT575" s="465" t="s">
        <v>1031</v>
      </c>
      <c r="ZU575" s="465" t="s">
        <v>1031</v>
      </c>
      <c r="ZV575" s="465" t="s">
        <v>1031</v>
      </c>
      <c r="ZW575" s="111">
        <f t="shared" ref="ZW575:AAB575" si="1165">SUM(ZW576:ZW585)</f>
        <v>0</v>
      </c>
      <c r="ZX575" s="111">
        <f t="shared" si="1165"/>
        <v>0</v>
      </c>
      <c r="ZY575" s="111">
        <f t="shared" si="1165"/>
        <v>0</v>
      </c>
      <c r="ZZ575" s="111">
        <f t="shared" si="1165"/>
        <v>566876.85</v>
      </c>
      <c r="AAA575" s="111">
        <f t="shared" si="1165"/>
        <v>498394.77</v>
      </c>
      <c r="AAB575" s="111">
        <f t="shared" si="1165"/>
        <v>464915.18</v>
      </c>
      <c r="AAC575" s="111">
        <f>SUM(AAC576:AAC585)</f>
        <v>143</v>
      </c>
      <c r="AAD575" s="111">
        <f t="shared" ref="AAD575:AAK575" si="1166">SUM(AAD576:AAD585)</f>
        <v>143</v>
      </c>
      <c r="AAE575" s="111">
        <f t="shared" si="1166"/>
        <v>143</v>
      </c>
      <c r="AAF575" s="111">
        <f t="shared" si="1166"/>
        <v>0</v>
      </c>
      <c r="AAG575" s="111">
        <f t="shared" si="1166"/>
        <v>0</v>
      </c>
      <c r="AAH575" s="111">
        <f t="shared" si="1166"/>
        <v>0</v>
      </c>
      <c r="AAI575" s="111">
        <f t="shared" si="1166"/>
        <v>1127947.3500000001</v>
      </c>
      <c r="AAJ575" s="111">
        <f t="shared" si="1166"/>
        <v>1127947.3500000001</v>
      </c>
      <c r="AAK575" s="111">
        <f t="shared" si="1166"/>
        <v>1127947.3500000001</v>
      </c>
      <c r="AAL575" s="465" t="s">
        <v>1031</v>
      </c>
      <c r="AAM575" s="465" t="s">
        <v>1031</v>
      </c>
      <c r="AAN575" s="465" t="s">
        <v>1031</v>
      </c>
      <c r="AAO575" s="465" t="s">
        <v>1031</v>
      </c>
      <c r="AAP575" s="465" t="s">
        <v>1031</v>
      </c>
      <c r="AAQ575" s="465" t="s">
        <v>1031</v>
      </c>
      <c r="AAR575" s="111">
        <f t="shared" ref="AAR575:AAW575" si="1167">SUM(AAR576:AAR585)</f>
        <v>0</v>
      </c>
      <c r="AAS575" s="111">
        <f t="shared" si="1167"/>
        <v>0</v>
      </c>
      <c r="AAT575" s="111">
        <f t="shared" si="1167"/>
        <v>0</v>
      </c>
      <c r="AAU575" s="111">
        <f t="shared" si="1167"/>
        <v>574543.75</v>
      </c>
      <c r="AAV575" s="111">
        <f t="shared" si="1167"/>
        <v>507008.38</v>
      </c>
      <c r="AAW575" s="111">
        <f t="shared" si="1167"/>
        <v>474889.81</v>
      </c>
      <c r="AAX575" s="111">
        <f>SUM(AAX576:AAX585)</f>
        <v>313</v>
      </c>
      <c r="AAY575" s="111">
        <f t="shared" ref="AAY575:ABF575" si="1168">SUM(AAY576:AAY585)</f>
        <v>313</v>
      </c>
      <c r="AAZ575" s="111">
        <f t="shared" si="1168"/>
        <v>313</v>
      </c>
      <c r="ABA575" s="111">
        <f t="shared" si="1168"/>
        <v>0</v>
      </c>
      <c r="ABB575" s="111">
        <f t="shared" si="1168"/>
        <v>0</v>
      </c>
      <c r="ABC575" s="111">
        <f t="shared" si="1168"/>
        <v>0</v>
      </c>
      <c r="ABD575" s="111">
        <f t="shared" si="1168"/>
        <v>2697523.23</v>
      </c>
      <c r="ABE575" s="111">
        <f t="shared" si="1168"/>
        <v>2697523.23</v>
      </c>
      <c r="ABF575" s="111">
        <f t="shared" si="1168"/>
        <v>2697523.23</v>
      </c>
      <c r="ABG575" s="465" t="s">
        <v>1031</v>
      </c>
      <c r="ABH575" s="465" t="s">
        <v>1031</v>
      </c>
      <c r="ABI575" s="465" t="s">
        <v>1031</v>
      </c>
      <c r="ABJ575" s="465" t="s">
        <v>1031</v>
      </c>
      <c r="ABK575" s="465" t="s">
        <v>1031</v>
      </c>
      <c r="ABL575" s="465" t="s">
        <v>1031</v>
      </c>
      <c r="ABM575" s="111">
        <f t="shared" ref="ABM575:ABR575" si="1169">SUM(ABM576:ABM585)</f>
        <v>0</v>
      </c>
      <c r="ABN575" s="111">
        <f t="shared" si="1169"/>
        <v>0</v>
      </c>
      <c r="ABO575" s="111">
        <f t="shared" si="1169"/>
        <v>0</v>
      </c>
      <c r="ABP575" s="111">
        <f t="shared" si="1169"/>
        <v>849806.88</v>
      </c>
      <c r="ABQ575" s="111">
        <f t="shared" si="1169"/>
        <v>758798.96</v>
      </c>
      <c r="ABR575" s="111">
        <f t="shared" si="1169"/>
        <v>704606.84</v>
      </c>
      <c r="ABS575" s="111">
        <f>SUM(ABS576:ABS585)</f>
        <v>102</v>
      </c>
      <c r="ABT575" s="111">
        <f t="shared" ref="ABT575:ACA575" si="1170">SUM(ABT576:ABT585)</f>
        <v>102</v>
      </c>
      <c r="ABU575" s="111">
        <f t="shared" si="1170"/>
        <v>102</v>
      </c>
      <c r="ABV575" s="111">
        <f t="shared" si="1170"/>
        <v>0</v>
      </c>
      <c r="ABW575" s="111">
        <f t="shared" si="1170"/>
        <v>0</v>
      </c>
      <c r="ABX575" s="111">
        <f t="shared" si="1170"/>
        <v>0</v>
      </c>
      <c r="ABY575" s="111">
        <f t="shared" si="1170"/>
        <v>891428.78</v>
      </c>
      <c r="ABZ575" s="111">
        <f t="shared" si="1170"/>
        <v>891428.78</v>
      </c>
      <c r="ACA575" s="111">
        <f t="shared" si="1170"/>
        <v>891428.78</v>
      </c>
      <c r="ACB575" s="465" t="s">
        <v>1031</v>
      </c>
      <c r="ACC575" s="465" t="s">
        <v>1031</v>
      </c>
      <c r="ACD575" s="465" t="s">
        <v>1031</v>
      </c>
      <c r="ACE575" s="465" t="s">
        <v>1031</v>
      </c>
      <c r="ACF575" s="465" t="s">
        <v>1031</v>
      </c>
      <c r="ACG575" s="465" t="s">
        <v>1031</v>
      </c>
      <c r="ACH575" s="111">
        <f t="shared" ref="ACH575:ACM575" si="1171">SUM(ACH576:ACH585)</f>
        <v>0</v>
      </c>
      <c r="ACI575" s="111">
        <f t="shared" si="1171"/>
        <v>0</v>
      </c>
      <c r="ACJ575" s="111">
        <f t="shared" si="1171"/>
        <v>0</v>
      </c>
      <c r="ACK575" s="111">
        <f t="shared" si="1171"/>
        <v>337274.62</v>
      </c>
      <c r="ACL575" s="111">
        <f t="shared" si="1171"/>
        <v>299132.40999999997</v>
      </c>
      <c r="ACM575" s="111">
        <f t="shared" si="1171"/>
        <v>283073.28999999998</v>
      </c>
      <c r="ACN575" s="111">
        <f>SUM(ACN576:ACN585)</f>
        <v>171</v>
      </c>
      <c r="ACO575" s="111">
        <f t="shared" ref="ACO575:ACV575" si="1172">SUM(ACO576:ACO585)</f>
        <v>171</v>
      </c>
      <c r="ACP575" s="111">
        <f t="shared" si="1172"/>
        <v>171</v>
      </c>
      <c r="ACQ575" s="111">
        <f t="shared" si="1172"/>
        <v>0</v>
      </c>
      <c r="ACR575" s="111">
        <f t="shared" si="1172"/>
        <v>0</v>
      </c>
      <c r="ACS575" s="111">
        <f t="shared" si="1172"/>
        <v>0</v>
      </c>
      <c r="ACT575" s="111">
        <f t="shared" si="1172"/>
        <v>1429395.89</v>
      </c>
      <c r="ACU575" s="111">
        <f t="shared" si="1172"/>
        <v>1429395.89</v>
      </c>
      <c r="ACV575" s="111">
        <f t="shared" si="1172"/>
        <v>1429395.89</v>
      </c>
      <c r="ACW575" s="465" t="s">
        <v>1031</v>
      </c>
      <c r="ACX575" s="465" t="s">
        <v>1031</v>
      </c>
      <c r="ACY575" s="465" t="s">
        <v>1031</v>
      </c>
      <c r="ACZ575" s="465" t="s">
        <v>1031</v>
      </c>
      <c r="ADA575" s="465" t="s">
        <v>1031</v>
      </c>
      <c r="ADB575" s="465" t="s">
        <v>1031</v>
      </c>
      <c r="ADC575" s="111">
        <f t="shared" ref="ADC575:ADH575" si="1173">SUM(ADC576:ADC585)</f>
        <v>0</v>
      </c>
      <c r="ADD575" s="111">
        <f t="shared" si="1173"/>
        <v>0</v>
      </c>
      <c r="ADE575" s="111">
        <f t="shared" si="1173"/>
        <v>0</v>
      </c>
      <c r="ADF575" s="111">
        <f t="shared" si="1173"/>
        <v>588448.48</v>
      </c>
      <c r="ADG575" s="111">
        <f t="shared" si="1173"/>
        <v>523840.63</v>
      </c>
      <c r="ADH575" s="111">
        <f t="shared" si="1173"/>
        <v>494487.46</v>
      </c>
      <c r="ADI575" s="111">
        <f>SUM(ADI576:ADI585)</f>
        <v>480</v>
      </c>
      <c r="ADJ575" s="111">
        <f t="shared" ref="ADJ575:ADQ575" si="1174">SUM(ADJ576:ADJ585)</f>
        <v>480</v>
      </c>
      <c r="ADK575" s="111">
        <f t="shared" si="1174"/>
        <v>480</v>
      </c>
      <c r="ADL575" s="111">
        <f t="shared" si="1174"/>
        <v>0</v>
      </c>
      <c r="ADM575" s="111">
        <f t="shared" si="1174"/>
        <v>0</v>
      </c>
      <c r="ADN575" s="111">
        <f t="shared" si="1174"/>
        <v>0</v>
      </c>
      <c r="ADO575" s="111">
        <f t="shared" si="1174"/>
        <v>3868072.47</v>
      </c>
      <c r="ADP575" s="111">
        <f t="shared" si="1174"/>
        <v>3868072.47</v>
      </c>
      <c r="ADQ575" s="111">
        <f t="shared" si="1174"/>
        <v>3868072.47</v>
      </c>
      <c r="ADR575" s="465" t="s">
        <v>1031</v>
      </c>
      <c r="ADS575" s="465" t="s">
        <v>1031</v>
      </c>
      <c r="ADT575" s="465" t="s">
        <v>1031</v>
      </c>
      <c r="ADU575" s="465" t="s">
        <v>1031</v>
      </c>
      <c r="ADV575" s="465" t="s">
        <v>1031</v>
      </c>
      <c r="ADW575" s="465" t="s">
        <v>1031</v>
      </c>
      <c r="ADX575" s="111">
        <f t="shared" ref="ADX575:AEC575" si="1175">SUM(ADX576:ADX585)</f>
        <v>0</v>
      </c>
      <c r="ADY575" s="111">
        <f t="shared" si="1175"/>
        <v>0</v>
      </c>
      <c r="ADZ575" s="111">
        <f t="shared" si="1175"/>
        <v>0</v>
      </c>
      <c r="AEA575" s="111">
        <f t="shared" si="1175"/>
        <v>1350001.59</v>
      </c>
      <c r="AEB575" s="111">
        <f t="shared" si="1175"/>
        <v>1200390.81</v>
      </c>
      <c r="AEC575" s="111">
        <f t="shared" si="1175"/>
        <v>1119135.33</v>
      </c>
      <c r="AED575" s="111">
        <f>SUM(AED576:AED585)</f>
        <v>150</v>
      </c>
      <c r="AEE575" s="111">
        <f t="shared" ref="AEE575:AEL575" si="1176">SUM(AEE576:AEE585)</f>
        <v>150</v>
      </c>
      <c r="AEF575" s="111">
        <f t="shared" si="1176"/>
        <v>150</v>
      </c>
      <c r="AEG575" s="111">
        <f t="shared" si="1176"/>
        <v>0</v>
      </c>
      <c r="AEH575" s="111">
        <f t="shared" si="1176"/>
        <v>0</v>
      </c>
      <c r="AEI575" s="111">
        <f t="shared" si="1176"/>
        <v>0</v>
      </c>
      <c r="AEJ575" s="111">
        <f t="shared" si="1176"/>
        <v>1537496.21</v>
      </c>
      <c r="AEK575" s="111">
        <f t="shared" si="1176"/>
        <v>1537496.21</v>
      </c>
      <c r="AEL575" s="111">
        <f t="shared" si="1176"/>
        <v>1537496.21</v>
      </c>
      <c r="AEM575" s="465" t="s">
        <v>1031</v>
      </c>
      <c r="AEN575" s="465" t="s">
        <v>1031</v>
      </c>
      <c r="AEO575" s="465" t="s">
        <v>1031</v>
      </c>
      <c r="AEP575" s="465" t="s">
        <v>1031</v>
      </c>
      <c r="AEQ575" s="465" t="s">
        <v>1031</v>
      </c>
      <c r="AER575" s="465" t="s">
        <v>1031</v>
      </c>
      <c r="AES575" s="111">
        <f t="shared" ref="AES575:AEX575" si="1177">SUM(AES576:AES585)</f>
        <v>0</v>
      </c>
      <c r="AET575" s="111">
        <f t="shared" si="1177"/>
        <v>0</v>
      </c>
      <c r="AEU575" s="111">
        <f t="shared" si="1177"/>
        <v>0</v>
      </c>
      <c r="AEV575" s="111">
        <f t="shared" si="1177"/>
        <v>685623.86</v>
      </c>
      <c r="AEW575" s="111">
        <f t="shared" si="1177"/>
        <v>615102.86</v>
      </c>
      <c r="AEX575" s="111">
        <f t="shared" si="1177"/>
        <v>581332.31000000006</v>
      </c>
      <c r="AEY575" s="111">
        <f>SUM(AEY576:AEY585)</f>
        <v>141</v>
      </c>
      <c r="AEZ575" s="111">
        <f t="shared" ref="AEZ575:AFG575" si="1178">SUM(AEZ576:AEZ585)</f>
        <v>141</v>
      </c>
      <c r="AFA575" s="111">
        <f t="shared" si="1178"/>
        <v>141</v>
      </c>
      <c r="AFB575" s="111">
        <f t="shared" si="1178"/>
        <v>0</v>
      </c>
      <c r="AFC575" s="111">
        <f t="shared" si="1178"/>
        <v>0</v>
      </c>
      <c r="AFD575" s="111">
        <f t="shared" si="1178"/>
        <v>0</v>
      </c>
      <c r="AFE575" s="111">
        <f t="shared" si="1178"/>
        <v>1198154.3400000001</v>
      </c>
      <c r="AFF575" s="111">
        <f t="shared" si="1178"/>
        <v>1198154.3400000001</v>
      </c>
      <c r="AFG575" s="111">
        <f t="shared" si="1178"/>
        <v>1198154.3400000001</v>
      </c>
      <c r="AFH575" s="465" t="s">
        <v>1031</v>
      </c>
      <c r="AFI575" s="465" t="s">
        <v>1031</v>
      </c>
      <c r="AFJ575" s="465" t="s">
        <v>1031</v>
      </c>
      <c r="AFK575" s="465" t="s">
        <v>1031</v>
      </c>
      <c r="AFL575" s="465" t="s">
        <v>1031</v>
      </c>
      <c r="AFM575" s="465" t="s">
        <v>1031</v>
      </c>
      <c r="AFN575" s="111">
        <f t="shared" ref="AFN575:AFS575" si="1179">SUM(AFN576:AFN585)</f>
        <v>0</v>
      </c>
      <c r="AFO575" s="111">
        <f t="shared" si="1179"/>
        <v>0</v>
      </c>
      <c r="AFP575" s="111">
        <f t="shared" si="1179"/>
        <v>0</v>
      </c>
      <c r="AFQ575" s="111">
        <f t="shared" si="1179"/>
        <v>546368.55000000005</v>
      </c>
      <c r="AFR575" s="111">
        <f t="shared" si="1179"/>
        <v>484955.31</v>
      </c>
      <c r="AFS575" s="111">
        <f t="shared" si="1179"/>
        <v>457605.36</v>
      </c>
      <c r="AFT575" s="111">
        <f>SUM(AFT576:AFT585)</f>
        <v>229</v>
      </c>
      <c r="AFU575" s="111">
        <f t="shared" ref="AFU575:AGB575" si="1180">SUM(AFU576:AFU585)</f>
        <v>229</v>
      </c>
      <c r="AFV575" s="111">
        <f t="shared" si="1180"/>
        <v>229</v>
      </c>
      <c r="AFW575" s="111">
        <f t="shared" si="1180"/>
        <v>0</v>
      </c>
      <c r="AFX575" s="111">
        <f t="shared" si="1180"/>
        <v>0</v>
      </c>
      <c r="AFY575" s="111">
        <f t="shared" si="1180"/>
        <v>0</v>
      </c>
      <c r="AFZ575" s="111">
        <f t="shared" si="1180"/>
        <v>1977899.46</v>
      </c>
      <c r="AGA575" s="111">
        <f t="shared" si="1180"/>
        <v>1977899.46</v>
      </c>
      <c r="AGB575" s="111">
        <f t="shared" si="1180"/>
        <v>1977899.46</v>
      </c>
      <c r="AGC575" s="465" t="s">
        <v>1031</v>
      </c>
      <c r="AGD575" s="465" t="s">
        <v>1031</v>
      </c>
      <c r="AGE575" s="465" t="s">
        <v>1031</v>
      </c>
      <c r="AGF575" s="465" t="s">
        <v>1031</v>
      </c>
      <c r="AGG575" s="465" t="s">
        <v>1031</v>
      </c>
      <c r="AGH575" s="465" t="s">
        <v>1031</v>
      </c>
      <c r="AGI575" s="111">
        <f t="shared" ref="AGI575:AGN575" si="1181">SUM(AGI576:AGI585)</f>
        <v>0</v>
      </c>
      <c r="AGJ575" s="111">
        <f t="shared" si="1181"/>
        <v>0</v>
      </c>
      <c r="AGK575" s="111">
        <f t="shared" si="1181"/>
        <v>0</v>
      </c>
      <c r="AGL575" s="111">
        <f t="shared" si="1181"/>
        <v>942846.1</v>
      </c>
      <c r="AGM575" s="111">
        <f t="shared" si="1181"/>
        <v>832900.46</v>
      </c>
      <c r="AGN575" s="111">
        <f t="shared" si="1181"/>
        <v>786382</v>
      </c>
      <c r="AGO575" s="111">
        <f>SUM(AGO576:AGO585)</f>
        <v>72</v>
      </c>
      <c r="AGP575" s="111">
        <f t="shared" ref="AGP575:AGW575" si="1182">SUM(AGP576:AGP585)</f>
        <v>72</v>
      </c>
      <c r="AGQ575" s="111">
        <f t="shared" si="1182"/>
        <v>72</v>
      </c>
      <c r="AGR575" s="111">
        <f t="shared" si="1182"/>
        <v>0</v>
      </c>
      <c r="AGS575" s="111">
        <f t="shared" si="1182"/>
        <v>0</v>
      </c>
      <c r="AGT575" s="111">
        <f t="shared" si="1182"/>
        <v>0</v>
      </c>
      <c r="AGU575" s="111">
        <f t="shared" si="1182"/>
        <v>652485.78</v>
      </c>
      <c r="AGV575" s="111">
        <f t="shared" si="1182"/>
        <v>652485.78</v>
      </c>
      <c r="AGW575" s="111">
        <f t="shared" si="1182"/>
        <v>652485.78</v>
      </c>
      <c r="AGX575" s="465" t="s">
        <v>1031</v>
      </c>
      <c r="AGY575" s="465" t="s">
        <v>1031</v>
      </c>
      <c r="AGZ575" s="465" t="s">
        <v>1031</v>
      </c>
      <c r="AHA575" s="465" t="s">
        <v>1031</v>
      </c>
      <c r="AHB575" s="465" t="s">
        <v>1031</v>
      </c>
      <c r="AHC575" s="465" t="s">
        <v>1031</v>
      </c>
      <c r="AHD575" s="111">
        <f t="shared" ref="AHD575:AHI575" si="1183">SUM(AHD576:AHD585)</f>
        <v>0</v>
      </c>
      <c r="AHE575" s="111">
        <f t="shared" si="1183"/>
        <v>0</v>
      </c>
      <c r="AHF575" s="111">
        <f t="shared" si="1183"/>
        <v>0</v>
      </c>
      <c r="AHG575" s="111">
        <f t="shared" si="1183"/>
        <v>464276.16</v>
      </c>
      <c r="AHH575" s="111">
        <f t="shared" si="1183"/>
        <v>409326.12</v>
      </c>
      <c r="AHI575" s="111">
        <f t="shared" si="1183"/>
        <v>385672.68</v>
      </c>
      <c r="AHJ575" s="111">
        <f>SUM(AHJ576:AHJ585)</f>
        <v>165</v>
      </c>
      <c r="AHK575" s="111">
        <f t="shared" ref="AHK575:AHR575" si="1184">SUM(AHK576:AHK585)</f>
        <v>165</v>
      </c>
      <c r="AHL575" s="111">
        <f t="shared" si="1184"/>
        <v>165</v>
      </c>
      <c r="AHM575" s="111">
        <f t="shared" si="1184"/>
        <v>0</v>
      </c>
      <c r="AHN575" s="111">
        <f t="shared" si="1184"/>
        <v>0</v>
      </c>
      <c r="AHO575" s="111">
        <f t="shared" si="1184"/>
        <v>0</v>
      </c>
      <c r="AHP575" s="111">
        <f t="shared" si="1184"/>
        <v>1398411.45</v>
      </c>
      <c r="AHQ575" s="111">
        <f t="shared" si="1184"/>
        <v>1398411.45</v>
      </c>
      <c r="AHR575" s="111">
        <f t="shared" si="1184"/>
        <v>1398411.45</v>
      </c>
      <c r="AHS575" s="465" t="s">
        <v>1031</v>
      </c>
      <c r="AHT575" s="465" t="s">
        <v>1031</v>
      </c>
      <c r="AHU575" s="465" t="s">
        <v>1031</v>
      </c>
      <c r="AHV575" s="465" t="s">
        <v>1031</v>
      </c>
      <c r="AHW575" s="465" t="s">
        <v>1031</v>
      </c>
      <c r="AHX575" s="465" t="s">
        <v>1031</v>
      </c>
      <c r="AHY575" s="111">
        <f t="shared" ref="AHY575:AID575" si="1185">SUM(AHY576:AHY585)</f>
        <v>0</v>
      </c>
      <c r="AHZ575" s="111">
        <f t="shared" si="1185"/>
        <v>0</v>
      </c>
      <c r="AIA575" s="111">
        <f t="shared" si="1185"/>
        <v>0</v>
      </c>
      <c r="AIB575" s="111">
        <f t="shared" si="1185"/>
        <v>610220.64</v>
      </c>
      <c r="AIC575" s="111">
        <f t="shared" si="1185"/>
        <v>542679.23</v>
      </c>
      <c r="AID575" s="111">
        <f t="shared" si="1185"/>
        <v>509540.14</v>
      </c>
      <c r="AIE575" s="111">
        <f>SUM(AIE576:AIE585)</f>
        <v>0</v>
      </c>
      <c r="AIF575" s="111">
        <f t="shared" ref="AIF575:AIM575" si="1186">SUM(AIF576:AIF585)</f>
        <v>0</v>
      </c>
      <c r="AIG575" s="111">
        <f t="shared" si="1186"/>
        <v>0</v>
      </c>
      <c r="AIH575" s="111">
        <f t="shared" si="1186"/>
        <v>0</v>
      </c>
      <c r="AII575" s="111">
        <f t="shared" si="1186"/>
        <v>0</v>
      </c>
      <c r="AIJ575" s="111">
        <f t="shared" si="1186"/>
        <v>0</v>
      </c>
      <c r="AIK575" s="111">
        <f t="shared" si="1186"/>
        <v>0</v>
      </c>
      <c r="AIL575" s="111">
        <f t="shared" si="1186"/>
        <v>0</v>
      </c>
      <c r="AIM575" s="111">
        <f t="shared" si="1186"/>
        <v>0</v>
      </c>
      <c r="AIN575" s="465" t="s">
        <v>1031</v>
      </c>
      <c r="AIO575" s="465" t="s">
        <v>1031</v>
      </c>
      <c r="AIP575" s="465" t="s">
        <v>1031</v>
      </c>
      <c r="AIQ575" s="465" t="s">
        <v>1031</v>
      </c>
      <c r="AIR575" s="465" t="s">
        <v>1031</v>
      </c>
      <c r="AIS575" s="465" t="s">
        <v>1031</v>
      </c>
      <c r="AIT575" s="111">
        <f t="shared" ref="AIT575:AIY575" si="1187">SUM(AIT576:AIT585)</f>
        <v>0</v>
      </c>
      <c r="AIU575" s="111">
        <f t="shared" si="1187"/>
        <v>0</v>
      </c>
      <c r="AIV575" s="111">
        <f t="shared" si="1187"/>
        <v>0</v>
      </c>
      <c r="AIW575" s="111">
        <f t="shared" si="1187"/>
        <v>0</v>
      </c>
      <c r="AIX575" s="111">
        <f t="shared" si="1187"/>
        <v>0</v>
      </c>
      <c r="AIY575" s="111">
        <f t="shared" si="1187"/>
        <v>0</v>
      </c>
      <c r="AIZ575" s="111">
        <f>SUM(AIZ576:AIZ585)</f>
        <v>230</v>
      </c>
      <c r="AJA575" s="111">
        <f t="shared" ref="AJA575:AJH575" si="1188">SUM(AJA576:AJA585)</f>
        <v>230</v>
      </c>
      <c r="AJB575" s="111">
        <f t="shared" si="1188"/>
        <v>230</v>
      </c>
      <c r="AJC575" s="111">
        <f t="shared" si="1188"/>
        <v>0</v>
      </c>
      <c r="AJD575" s="111">
        <f t="shared" si="1188"/>
        <v>0</v>
      </c>
      <c r="AJE575" s="111">
        <f t="shared" si="1188"/>
        <v>0</v>
      </c>
      <c r="AJF575" s="111">
        <f t="shared" si="1188"/>
        <v>1913335.82</v>
      </c>
      <c r="AJG575" s="111">
        <f t="shared" si="1188"/>
        <v>1913335.82</v>
      </c>
      <c r="AJH575" s="111">
        <f t="shared" si="1188"/>
        <v>1913335.82</v>
      </c>
      <c r="AJI575" s="465" t="s">
        <v>1031</v>
      </c>
      <c r="AJJ575" s="465" t="s">
        <v>1031</v>
      </c>
      <c r="AJK575" s="465" t="s">
        <v>1031</v>
      </c>
      <c r="AJL575" s="465" t="s">
        <v>1031</v>
      </c>
      <c r="AJM575" s="465" t="s">
        <v>1031</v>
      </c>
      <c r="AJN575" s="465" t="s">
        <v>1031</v>
      </c>
      <c r="AJO575" s="111">
        <f t="shared" ref="AJO575:AJT575" si="1189">SUM(AJO576:AJO585)</f>
        <v>0</v>
      </c>
      <c r="AJP575" s="111">
        <f t="shared" si="1189"/>
        <v>0</v>
      </c>
      <c r="AJQ575" s="111">
        <f t="shared" si="1189"/>
        <v>0</v>
      </c>
      <c r="AJR575" s="111">
        <f t="shared" si="1189"/>
        <v>866360.86</v>
      </c>
      <c r="AJS575" s="111">
        <f t="shared" si="1189"/>
        <v>765041.32</v>
      </c>
      <c r="AJT575" s="111">
        <f t="shared" si="1189"/>
        <v>723153.34</v>
      </c>
      <c r="AJU575" s="111">
        <f>SUM(AJU576:AJU585)</f>
        <v>165</v>
      </c>
      <c r="AJV575" s="111">
        <f t="shared" ref="AJV575:AKC575" si="1190">SUM(AJV576:AJV585)</f>
        <v>165</v>
      </c>
      <c r="AJW575" s="111">
        <f t="shared" si="1190"/>
        <v>165</v>
      </c>
      <c r="AJX575" s="111">
        <f t="shared" si="1190"/>
        <v>0</v>
      </c>
      <c r="AJY575" s="111">
        <f t="shared" si="1190"/>
        <v>0</v>
      </c>
      <c r="AJZ575" s="111">
        <f t="shared" si="1190"/>
        <v>0</v>
      </c>
      <c r="AKA575" s="111">
        <f t="shared" si="1190"/>
        <v>1317364.04</v>
      </c>
      <c r="AKB575" s="111">
        <f t="shared" si="1190"/>
        <v>1317364.04</v>
      </c>
      <c r="AKC575" s="111">
        <f t="shared" si="1190"/>
        <v>1317364.04</v>
      </c>
      <c r="AKD575" s="465" t="s">
        <v>1031</v>
      </c>
      <c r="AKE575" s="465" t="s">
        <v>1031</v>
      </c>
      <c r="AKF575" s="465" t="s">
        <v>1031</v>
      </c>
      <c r="AKG575" s="465" t="s">
        <v>1031</v>
      </c>
      <c r="AKH575" s="465" t="s">
        <v>1031</v>
      </c>
      <c r="AKI575" s="465" t="s">
        <v>1031</v>
      </c>
      <c r="AKJ575" s="111">
        <f t="shared" ref="AKJ575:AKO575" si="1191">SUM(AKJ576:AKJ585)</f>
        <v>0</v>
      </c>
      <c r="AKK575" s="111">
        <f t="shared" si="1191"/>
        <v>0</v>
      </c>
      <c r="AKL575" s="111">
        <f t="shared" si="1191"/>
        <v>0</v>
      </c>
      <c r="AKM575" s="111">
        <f t="shared" si="1191"/>
        <v>575959.75</v>
      </c>
      <c r="AKN575" s="111">
        <f t="shared" si="1191"/>
        <v>512641.4</v>
      </c>
      <c r="AKO575" s="111">
        <f t="shared" si="1191"/>
        <v>484378.67</v>
      </c>
      <c r="AKP575" s="111">
        <f>SUM(AKP576:AKP585)</f>
        <v>173</v>
      </c>
      <c r="AKQ575" s="111">
        <f t="shared" ref="AKQ575:AKX575" si="1192">SUM(AKQ576:AKQ585)</f>
        <v>173</v>
      </c>
      <c r="AKR575" s="111">
        <f t="shared" si="1192"/>
        <v>173</v>
      </c>
      <c r="AKS575" s="111">
        <f t="shared" si="1192"/>
        <v>0</v>
      </c>
      <c r="AKT575" s="111">
        <f t="shared" si="1192"/>
        <v>0</v>
      </c>
      <c r="AKU575" s="111">
        <f t="shared" si="1192"/>
        <v>0</v>
      </c>
      <c r="AKV575" s="111">
        <f t="shared" si="1192"/>
        <v>1389395.54</v>
      </c>
      <c r="AKW575" s="111">
        <f t="shared" si="1192"/>
        <v>1389395.54</v>
      </c>
      <c r="AKX575" s="111">
        <f t="shared" si="1192"/>
        <v>1389395.54</v>
      </c>
      <c r="AKY575" s="465" t="s">
        <v>1031</v>
      </c>
      <c r="AKZ575" s="465" t="s">
        <v>1031</v>
      </c>
      <c r="ALA575" s="465" t="s">
        <v>1031</v>
      </c>
      <c r="ALB575" s="465" t="s">
        <v>1031</v>
      </c>
      <c r="ALC575" s="465" t="s">
        <v>1031</v>
      </c>
      <c r="ALD575" s="465" t="s">
        <v>1031</v>
      </c>
      <c r="ALE575" s="111">
        <f t="shared" ref="ALE575:ALJ575" si="1193">SUM(ALE576:ALE585)</f>
        <v>0</v>
      </c>
      <c r="ALF575" s="111">
        <f t="shared" si="1193"/>
        <v>0</v>
      </c>
      <c r="ALG575" s="111">
        <f t="shared" si="1193"/>
        <v>0</v>
      </c>
      <c r="ALH575" s="111">
        <f t="shared" si="1193"/>
        <v>641830.93999999994</v>
      </c>
      <c r="ALI575" s="111">
        <f t="shared" si="1193"/>
        <v>570147.18000000005</v>
      </c>
      <c r="ALJ575" s="111">
        <f t="shared" si="1193"/>
        <v>532024.32999999996</v>
      </c>
      <c r="ALK575" s="111">
        <f>SUM(ALK576:ALK585)</f>
        <v>152</v>
      </c>
      <c r="ALL575" s="111">
        <f t="shared" ref="ALL575:ALS575" si="1194">SUM(ALL576:ALL585)</f>
        <v>152</v>
      </c>
      <c r="ALM575" s="111">
        <f t="shared" si="1194"/>
        <v>152</v>
      </c>
      <c r="ALN575" s="111">
        <f t="shared" si="1194"/>
        <v>0</v>
      </c>
      <c r="ALO575" s="111">
        <f t="shared" si="1194"/>
        <v>0</v>
      </c>
      <c r="ALP575" s="111">
        <f t="shared" si="1194"/>
        <v>0</v>
      </c>
      <c r="ALQ575" s="111">
        <f t="shared" si="1194"/>
        <v>1225049.27</v>
      </c>
      <c r="ALR575" s="111">
        <f t="shared" si="1194"/>
        <v>1225049.27</v>
      </c>
      <c r="ALS575" s="111">
        <f t="shared" si="1194"/>
        <v>1225049.27</v>
      </c>
      <c r="ALT575" s="465" t="s">
        <v>1031</v>
      </c>
      <c r="ALU575" s="465" t="s">
        <v>1031</v>
      </c>
      <c r="ALV575" s="465" t="s">
        <v>1031</v>
      </c>
      <c r="ALW575" s="465" t="s">
        <v>1031</v>
      </c>
      <c r="ALX575" s="465" t="s">
        <v>1031</v>
      </c>
      <c r="ALY575" s="465" t="s">
        <v>1031</v>
      </c>
      <c r="ALZ575" s="111">
        <f t="shared" ref="ALZ575:AME575" si="1195">SUM(ALZ576:ALZ585)</f>
        <v>0</v>
      </c>
      <c r="AMA575" s="111">
        <f t="shared" si="1195"/>
        <v>0</v>
      </c>
      <c r="AMB575" s="111">
        <f t="shared" si="1195"/>
        <v>0</v>
      </c>
      <c r="AMC575" s="111">
        <f t="shared" si="1195"/>
        <v>612149.69999999995</v>
      </c>
      <c r="AMD575" s="111">
        <f t="shared" si="1195"/>
        <v>542209.18999999994</v>
      </c>
      <c r="AME575" s="111">
        <f t="shared" si="1195"/>
        <v>505271.42</v>
      </c>
      <c r="AMF575" s="111">
        <f>SUM(AMF576:AMF585)</f>
        <v>339</v>
      </c>
      <c r="AMG575" s="111">
        <f t="shared" ref="AMG575:AMN575" si="1196">SUM(AMG576:AMG585)</f>
        <v>339</v>
      </c>
      <c r="AMH575" s="111">
        <f t="shared" si="1196"/>
        <v>339</v>
      </c>
      <c r="AMI575" s="111">
        <f t="shared" si="1196"/>
        <v>0</v>
      </c>
      <c r="AMJ575" s="111">
        <f t="shared" si="1196"/>
        <v>0</v>
      </c>
      <c r="AMK575" s="111">
        <f t="shared" si="1196"/>
        <v>0</v>
      </c>
      <c r="AML575" s="111">
        <f t="shared" si="1196"/>
        <v>3148595.25</v>
      </c>
      <c r="AMM575" s="111">
        <f t="shared" si="1196"/>
        <v>3148595.25</v>
      </c>
      <c r="AMN575" s="111">
        <f t="shared" si="1196"/>
        <v>3148595.25</v>
      </c>
      <c r="AMO575" s="465" t="s">
        <v>1031</v>
      </c>
      <c r="AMP575" s="465" t="s">
        <v>1031</v>
      </c>
      <c r="AMQ575" s="465" t="s">
        <v>1031</v>
      </c>
      <c r="AMR575" s="465" t="s">
        <v>1031</v>
      </c>
      <c r="AMS575" s="465" t="s">
        <v>1031</v>
      </c>
      <c r="AMT575" s="465" t="s">
        <v>1031</v>
      </c>
      <c r="AMU575" s="111">
        <f t="shared" ref="AMU575:AMZ575" si="1197">SUM(AMU576:AMU585)</f>
        <v>0</v>
      </c>
      <c r="AMV575" s="111">
        <f t="shared" si="1197"/>
        <v>0</v>
      </c>
      <c r="AMW575" s="111">
        <f t="shared" si="1197"/>
        <v>0</v>
      </c>
      <c r="AMX575" s="111">
        <f t="shared" si="1197"/>
        <v>1342917.89</v>
      </c>
      <c r="AMY575" s="111">
        <f t="shared" si="1197"/>
        <v>1194285.1499999999</v>
      </c>
      <c r="AMZ575" s="111">
        <f t="shared" si="1197"/>
        <v>1115928.18</v>
      </c>
      <c r="ANA575" s="111">
        <f>SUM(ANA576:ANA585)</f>
        <v>50</v>
      </c>
      <c r="ANB575" s="111">
        <f t="shared" ref="ANB575:ANI575" si="1198">SUM(ANB576:ANB585)</f>
        <v>50</v>
      </c>
      <c r="ANC575" s="111">
        <f t="shared" si="1198"/>
        <v>50</v>
      </c>
      <c r="AND575" s="111">
        <f t="shared" si="1198"/>
        <v>0</v>
      </c>
      <c r="ANE575" s="111">
        <f t="shared" si="1198"/>
        <v>0</v>
      </c>
      <c r="ANF575" s="111">
        <f t="shared" si="1198"/>
        <v>0</v>
      </c>
      <c r="ANG575" s="111">
        <f t="shared" si="1198"/>
        <v>412357.3</v>
      </c>
      <c r="ANH575" s="111">
        <f t="shared" si="1198"/>
        <v>412357.3</v>
      </c>
      <c r="ANI575" s="111">
        <f t="shared" si="1198"/>
        <v>412357.3</v>
      </c>
      <c r="ANJ575" s="465" t="s">
        <v>1031</v>
      </c>
      <c r="ANK575" s="465" t="s">
        <v>1031</v>
      </c>
      <c r="ANL575" s="465" t="s">
        <v>1031</v>
      </c>
      <c r="ANM575" s="465" t="s">
        <v>1031</v>
      </c>
      <c r="ANN575" s="465" t="s">
        <v>1031</v>
      </c>
      <c r="ANO575" s="465" t="s">
        <v>1031</v>
      </c>
      <c r="ANP575" s="111">
        <f t="shared" ref="ANP575:ANU575" si="1199">SUM(ANP576:ANP585)</f>
        <v>0</v>
      </c>
      <c r="ANQ575" s="111">
        <f t="shared" si="1199"/>
        <v>0</v>
      </c>
      <c r="ANR575" s="111">
        <f t="shared" si="1199"/>
        <v>0</v>
      </c>
      <c r="ANS575" s="111">
        <f t="shared" si="1199"/>
        <v>452243.55</v>
      </c>
      <c r="ANT575" s="111">
        <f t="shared" si="1199"/>
        <v>402182.79</v>
      </c>
      <c r="ANU575" s="111">
        <f t="shared" si="1199"/>
        <v>386729.03</v>
      </c>
      <c r="ANV575" s="111">
        <f>SUM(ANV576:ANV585)</f>
        <v>295</v>
      </c>
      <c r="ANW575" s="111">
        <f t="shared" ref="ANW575:AOD575" si="1200">SUM(ANW576:ANW585)</f>
        <v>295</v>
      </c>
      <c r="ANX575" s="111">
        <f t="shared" si="1200"/>
        <v>295</v>
      </c>
      <c r="ANY575" s="111">
        <f t="shared" si="1200"/>
        <v>0</v>
      </c>
      <c r="ANZ575" s="111">
        <f t="shared" si="1200"/>
        <v>0</v>
      </c>
      <c r="AOA575" s="111">
        <f t="shared" si="1200"/>
        <v>0</v>
      </c>
      <c r="AOB575" s="111">
        <f t="shared" si="1200"/>
        <v>2693375.75</v>
      </c>
      <c r="AOC575" s="111">
        <f t="shared" si="1200"/>
        <v>2693375.75</v>
      </c>
      <c r="AOD575" s="111">
        <f t="shared" si="1200"/>
        <v>2693375.75</v>
      </c>
      <c r="AOE575" s="465" t="s">
        <v>1031</v>
      </c>
      <c r="AOF575" s="465" t="s">
        <v>1031</v>
      </c>
      <c r="AOG575" s="465" t="s">
        <v>1031</v>
      </c>
      <c r="AOH575" s="465" t="s">
        <v>1031</v>
      </c>
      <c r="AOI575" s="465" t="s">
        <v>1031</v>
      </c>
      <c r="AOJ575" s="465" t="s">
        <v>1031</v>
      </c>
      <c r="AOK575" s="111">
        <f t="shared" ref="AOK575:AOP575" si="1201">SUM(AOK576:AOK585)</f>
        <v>0</v>
      </c>
      <c r="AOL575" s="111">
        <f t="shared" si="1201"/>
        <v>0</v>
      </c>
      <c r="AOM575" s="111">
        <f t="shared" si="1201"/>
        <v>0</v>
      </c>
      <c r="AON575" s="111">
        <f t="shared" si="1201"/>
        <v>1180489.6000000001</v>
      </c>
      <c r="AOO575" s="111">
        <f t="shared" si="1201"/>
        <v>1047337.31</v>
      </c>
      <c r="AOP575" s="111">
        <f t="shared" si="1201"/>
        <v>979883.34</v>
      </c>
      <c r="AOQ575" s="111">
        <f>SUM(AOQ576:AOQ585)</f>
        <v>319</v>
      </c>
      <c r="AOR575" s="111">
        <f t="shared" ref="AOR575:AOY575" si="1202">SUM(AOR576:AOR585)</f>
        <v>319</v>
      </c>
      <c r="AOS575" s="111">
        <f t="shared" si="1202"/>
        <v>319</v>
      </c>
      <c r="AOT575" s="111">
        <f t="shared" si="1202"/>
        <v>0</v>
      </c>
      <c r="AOU575" s="111">
        <f t="shared" si="1202"/>
        <v>0</v>
      </c>
      <c r="AOV575" s="111">
        <f t="shared" si="1202"/>
        <v>0</v>
      </c>
      <c r="AOW575" s="111">
        <f t="shared" si="1202"/>
        <v>2533453.4700000002</v>
      </c>
      <c r="AOX575" s="111">
        <f t="shared" si="1202"/>
        <v>2533453.4700000002</v>
      </c>
      <c r="AOY575" s="111">
        <f t="shared" si="1202"/>
        <v>2533453.4700000002</v>
      </c>
      <c r="AOZ575" s="465" t="s">
        <v>1031</v>
      </c>
      <c r="APA575" s="465" t="s">
        <v>1031</v>
      </c>
      <c r="APB575" s="465" t="s">
        <v>1031</v>
      </c>
      <c r="APC575" s="465" t="s">
        <v>1031</v>
      </c>
      <c r="APD575" s="465" t="s">
        <v>1031</v>
      </c>
      <c r="APE575" s="465" t="s">
        <v>1031</v>
      </c>
      <c r="APF575" s="111">
        <f t="shared" ref="APF575:APK575" si="1203">SUM(APF576:APF585)</f>
        <v>0</v>
      </c>
      <c r="APG575" s="111">
        <f t="shared" si="1203"/>
        <v>0</v>
      </c>
      <c r="APH575" s="111">
        <f t="shared" si="1203"/>
        <v>0</v>
      </c>
      <c r="API575" s="111">
        <f t="shared" si="1203"/>
        <v>1241711.42</v>
      </c>
      <c r="APJ575" s="111">
        <f t="shared" si="1203"/>
        <v>1097423.94</v>
      </c>
      <c r="APK575" s="111">
        <f t="shared" si="1203"/>
        <v>1017830</v>
      </c>
      <c r="APL575" s="111">
        <f>SUM(APL576:APL585)</f>
        <v>175</v>
      </c>
      <c r="APM575" s="111">
        <f t="shared" ref="APM575:APT575" si="1204">SUM(APM576:APM585)</f>
        <v>175</v>
      </c>
      <c r="APN575" s="111">
        <f t="shared" si="1204"/>
        <v>175</v>
      </c>
      <c r="APO575" s="111">
        <f t="shared" si="1204"/>
        <v>0</v>
      </c>
      <c r="APP575" s="111">
        <f t="shared" si="1204"/>
        <v>0</v>
      </c>
      <c r="APQ575" s="111">
        <f t="shared" si="1204"/>
        <v>0</v>
      </c>
      <c r="APR575" s="111">
        <f t="shared" si="1204"/>
        <v>1482595.3</v>
      </c>
      <c r="APS575" s="111">
        <f t="shared" si="1204"/>
        <v>1482595.3</v>
      </c>
      <c r="APT575" s="111">
        <f t="shared" si="1204"/>
        <v>1482595.3</v>
      </c>
      <c r="APU575" s="465" t="s">
        <v>1031</v>
      </c>
      <c r="APV575" s="465" t="s">
        <v>1031</v>
      </c>
      <c r="APW575" s="465" t="s">
        <v>1031</v>
      </c>
      <c r="APX575" s="465" t="s">
        <v>1031</v>
      </c>
      <c r="APY575" s="465" t="s">
        <v>1031</v>
      </c>
      <c r="APZ575" s="465" t="s">
        <v>1031</v>
      </c>
      <c r="AQA575" s="111">
        <f t="shared" ref="AQA575:AQF575" si="1205">SUM(AQA576:AQA585)</f>
        <v>0</v>
      </c>
      <c r="AQB575" s="111">
        <f t="shared" si="1205"/>
        <v>0</v>
      </c>
      <c r="AQC575" s="111">
        <f t="shared" si="1205"/>
        <v>0</v>
      </c>
      <c r="AQD575" s="111">
        <f t="shared" si="1205"/>
        <v>651271.4</v>
      </c>
      <c r="AQE575" s="111">
        <f t="shared" si="1205"/>
        <v>578558.09</v>
      </c>
      <c r="AQF575" s="111">
        <f t="shared" si="1205"/>
        <v>541448.23</v>
      </c>
      <c r="AQG575" s="111">
        <f>SUM(AQG576:AQG585)</f>
        <v>274</v>
      </c>
      <c r="AQH575" s="111">
        <f t="shared" ref="AQH575:AQO575" si="1206">SUM(AQH576:AQH585)</f>
        <v>274</v>
      </c>
      <c r="AQI575" s="111">
        <f t="shared" si="1206"/>
        <v>274</v>
      </c>
      <c r="AQJ575" s="111">
        <f t="shared" si="1206"/>
        <v>0</v>
      </c>
      <c r="AQK575" s="111">
        <f t="shared" si="1206"/>
        <v>0</v>
      </c>
      <c r="AQL575" s="111">
        <f t="shared" si="1206"/>
        <v>0</v>
      </c>
      <c r="AQM575" s="111">
        <f t="shared" si="1206"/>
        <v>2486985.4300000002</v>
      </c>
      <c r="AQN575" s="111">
        <f t="shared" si="1206"/>
        <v>2486985.4300000002</v>
      </c>
      <c r="AQO575" s="111">
        <f t="shared" si="1206"/>
        <v>2486985.4300000002</v>
      </c>
      <c r="AQP575" s="465" t="s">
        <v>1031</v>
      </c>
      <c r="AQQ575" s="465" t="s">
        <v>1031</v>
      </c>
      <c r="AQR575" s="465" t="s">
        <v>1031</v>
      </c>
      <c r="AQS575" s="465" t="s">
        <v>1031</v>
      </c>
      <c r="AQT575" s="465" t="s">
        <v>1031</v>
      </c>
      <c r="AQU575" s="465" t="s">
        <v>1031</v>
      </c>
      <c r="AQV575" s="111">
        <f t="shared" ref="AQV575:ARA575" si="1207">SUM(AQV576:AQV585)</f>
        <v>0</v>
      </c>
      <c r="AQW575" s="111">
        <f t="shared" si="1207"/>
        <v>0</v>
      </c>
      <c r="AQX575" s="111">
        <f t="shared" si="1207"/>
        <v>0</v>
      </c>
      <c r="AQY575" s="111">
        <f t="shared" si="1207"/>
        <v>1017462.64</v>
      </c>
      <c r="AQZ575" s="111">
        <f t="shared" si="1207"/>
        <v>915037.78</v>
      </c>
      <c r="ARA575" s="111">
        <f t="shared" si="1207"/>
        <v>864132.53</v>
      </c>
      <c r="ARB575" s="111">
        <f>SUM(ARB576:ARB585)</f>
        <v>188</v>
      </c>
      <c r="ARC575" s="111">
        <f t="shared" ref="ARC575:ARJ575" si="1208">SUM(ARC576:ARC585)</f>
        <v>188</v>
      </c>
      <c r="ARD575" s="111">
        <f t="shared" si="1208"/>
        <v>188</v>
      </c>
      <c r="ARE575" s="111">
        <f t="shared" si="1208"/>
        <v>0</v>
      </c>
      <c r="ARF575" s="111">
        <f t="shared" si="1208"/>
        <v>0</v>
      </c>
      <c r="ARG575" s="111">
        <f t="shared" si="1208"/>
        <v>0</v>
      </c>
      <c r="ARH575" s="111">
        <f t="shared" si="1208"/>
        <v>1636263.55</v>
      </c>
      <c r="ARI575" s="111">
        <f t="shared" si="1208"/>
        <v>1636263.55</v>
      </c>
      <c r="ARJ575" s="111">
        <f t="shared" si="1208"/>
        <v>1636263.55</v>
      </c>
      <c r="ARK575" s="465" t="s">
        <v>1031</v>
      </c>
      <c r="ARL575" s="465" t="s">
        <v>1031</v>
      </c>
      <c r="ARM575" s="465" t="s">
        <v>1031</v>
      </c>
      <c r="ARN575" s="465" t="s">
        <v>1031</v>
      </c>
      <c r="ARO575" s="465" t="s">
        <v>1031</v>
      </c>
      <c r="ARP575" s="465" t="s">
        <v>1031</v>
      </c>
      <c r="ARQ575" s="111">
        <f t="shared" ref="ARQ575:ARV575" si="1209">SUM(ARQ576:ARQ585)</f>
        <v>0</v>
      </c>
      <c r="ARR575" s="111">
        <f t="shared" si="1209"/>
        <v>0</v>
      </c>
      <c r="ARS575" s="111">
        <f t="shared" si="1209"/>
        <v>0</v>
      </c>
      <c r="ART575" s="111">
        <f t="shared" si="1209"/>
        <v>655051.32999999996</v>
      </c>
      <c r="ARU575" s="111">
        <f t="shared" si="1209"/>
        <v>582571.26</v>
      </c>
      <c r="ARV575" s="111">
        <f t="shared" si="1209"/>
        <v>543096.55000000005</v>
      </c>
      <c r="ARW575" s="111">
        <f>SUM(ARW576:ARW585)</f>
        <v>349</v>
      </c>
      <c r="ARX575" s="111">
        <f t="shared" ref="ARX575:ASE575" si="1210">SUM(ARX576:ARX585)</f>
        <v>349</v>
      </c>
      <c r="ARY575" s="111">
        <f t="shared" si="1210"/>
        <v>349</v>
      </c>
      <c r="ARZ575" s="111">
        <f t="shared" si="1210"/>
        <v>0</v>
      </c>
      <c r="ASA575" s="111">
        <f t="shared" si="1210"/>
        <v>0</v>
      </c>
      <c r="ASB575" s="111">
        <f t="shared" si="1210"/>
        <v>0</v>
      </c>
      <c r="ASC575" s="111">
        <f t="shared" si="1210"/>
        <v>2950204.85</v>
      </c>
      <c r="ASD575" s="111">
        <f t="shared" si="1210"/>
        <v>2950204.85</v>
      </c>
      <c r="ASE575" s="111">
        <f t="shared" si="1210"/>
        <v>2950204.85</v>
      </c>
      <c r="ASF575" s="465" t="s">
        <v>1031</v>
      </c>
      <c r="ASG575" s="465" t="s">
        <v>1031</v>
      </c>
      <c r="ASH575" s="465" t="s">
        <v>1031</v>
      </c>
      <c r="ASI575" s="465" t="s">
        <v>1031</v>
      </c>
      <c r="ASJ575" s="465" t="s">
        <v>1031</v>
      </c>
      <c r="ASK575" s="465" t="s">
        <v>1031</v>
      </c>
      <c r="ASL575" s="111">
        <f t="shared" ref="ASL575:ASQ575" si="1211">SUM(ASL576:ASL585)</f>
        <v>0</v>
      </c>
      <c r="ASM575" s="111">
        <f t="shared" si="1211"/>
        <v>0</v>
      </c>
      <c r="ASN575" s="111">
        <f t="shared" si="1211"/>
        <v>0</v>
      </c>
      <c r="ASO575" s="111">
        <f t="shared" si="1211"/>
        <v>1343761.23</v>
      </c>
      <c r="ASP575" s="111">
        <f t="shared" si="1211"/>
        <v>1189161.92</v>
      </c>
      <c r="ASQ575" s="111">
        <f t="shared" si="1211"/>
        <v>1099818.68</v>
      </c>
      <c r="ASR575" s="111">
        <f>SUM(ASR576:ASR585)</f>
        <v>322</v>
      </c>
      <c r="ASS575" s="111">
        <f t="shared" ref="ASS575:ASZ575" si="1212">SUM(ASS576:ASS585)</f>
        <v>322</v>
      </c>
      <c r="AST575" s="111">
        <f t="shared" si="1212"/>
        <v>322</v>
      </c>
      <c r="ASU575" s="111">
        <f t="shared" si="1212"/>
        <v>0</v>
      </c>
      <c r="ASV575" s="111">
        <f t="shared" si="1212"/>
        <v>0</v>
      </c>
      <c r="ASW575" s="111">
        <f t="shared" si="1212"/>
        <v>0</v>
      </c>
      <c r="ASX575" s="111">
        <f t="shared" si="1212"/>
        <v>2718270.2</v>
      </c>
      <c r="ASY575" s="111">
        <f t="shared" si="1212"/>
        <v>2718270.2</v>
      </c>
      <c r="ASZ575" s="111">
        <f t="shared" si="1212"/>
        <v>2718270.2</v>
      </c>
      <c r="ATA575" s="465" t="s">
        <v>1031</v>
      </c>
      <c r="ATB575" s="465" t="s">
        <v>1031</v>
      </c>
      <c r="ATC575" s="465" t="s">
        <v>1031</v>
      </c>
      <c r="ATD575" s="465" t="s">
        <v>1031</v>
      </c>
      <c r="ATE575" s="465" t="s">
        <v>1031</v>
      </c>
      <c r="ATF575" s="465" t="s">
        <v>1031</v>
      </c>
      <c r="ATG575" s="111">
        <f t="shared" ref="ATG575:ATL575" si="1213">SUM(ATG576:ATG585)</f>
        <v>0</v>
      </c>
      <c r="ATH575" s="111">
        <f t="shared" si="1213"/>
        <v>0</v>
      </c>
      <c r="ATI575" s="111">
        <f t="shared" si="1213"/>
        <v>0</v>
      </c>
      <c r="ATJ575" s="111">
        <f t="shared" si="1213"/>
        <v>1047687.52</v>
      </c>
      <c r="ATK575" s="111">
        <f t="shared" si="1213"/>
        <v>939258.85</v>
      </c>
      <c r="ATL575" s="111">
        <f t="shared" si="1213"/>
        <v>877275.51</v>
      </c>
      <c r="ATM575" s="111">
        <f>SUM(ATM576:ATM585)</f>
        <v>566</v>
      </c>
      <c r="ATN575" s="111">
        <f t="shared" ref="ATN575:ATU575" si="1214">SUM(ATN576:ATN585)</f>
        <v>566</v>
      </c>
      <c r="ATO575" s="111">
        <f t="shared" si="1214"/>
        <v>566</v>
      </c>
      <c r="ATP575" s="111">
        <f t="shared" si="1214"/>
        <v>0</v>
      </c>
      <c r="ATQ575" s="111">
        <f t="shared" si="1214"/>
        <v>0</v>
      </c>
      <c r="ATR575" s="111">
        <f t="shared" si="1214"/>
        <v>0</v>
      </c>
      <c r="ATS575" s="111">
        <f t="shared" si="1214"/>
        <v>4757940.38</v>
      </c>
      <c r="ATT575" s="111">
        <f t="shared" si="1214"/>
        <v>4757940.38</v>
      </c>
      <c r="ATU575" s="111">
        <f t="shared" si="1214"/>
        <v>4757940.38</v>
      </c>
      <c r="ATV575" s="465" t="s">
        <v>1031</v>
      </c>
      <c r="ATW575" s="465" t="s">
        <v>1031</v>
      </c>
      <c r="ATX575" s="465" t="s">
        <v>1031</v>
      </c>
      <c r="ATY575" s="465" t="s">
        <v>1031</v>
      </c>
      <c r="ATZ575" s="465" t="s">
        <v>1031</v>
      </c>
      <c r="AUA575" s="465" t="s">
        <v>1031</v>
      </c>
      <c r="AUB575" s="111">
        <f t="shared" ref="AUB575:AUG575" si="1215">SUM(AUB576:AUB585)</f>
        <v>0</v>
      </c>
      <c r="AUC575" s="111">
        <f t="shared" si="1215"/>
        <v>0</v>
      </c>
      <c r="AUD575" s="111">
        <f t="shared" si="1215"/>
        <v>0</v>
      </c>
      <c r="AUE575" s="111">
        <f t="shared" si="1215"/>
        <v>2079098.27</v>
      </c>
      <c r="AUF575" s="111">
        <f t="shared" si="1215"/>
        <v>1837030.13</v>
      </c>
      <c r="AUG575" s="111">
        <f t="shared" si="1215"/>
        <v>1699733.76</v>
      </c>
      <c r="AUH575" s="111">
        <f>SUM(AUH576:AUH585)</f>
        <v>357</v>
      </c>
      <c r="AUI575" s="111">
        <f t="shared" ref="AUI575:AUP575" si="1216">SUM(AUI576:AUI585)</f>
        <v>357</v>
      </c>
      <c r="AUJ575" s="111">
        <f t="shared" si="1216"/>
        <v>357</v>
      </c>
      <c r="AUK575" s="111">
        <f t="shared" si="1216"/>
        <v>0</v>
      </c>
      <c r="AUL575" s="111">
        <f t="shared" si="1216"/>
        <v>0</v>
      </c>
      <c r="AUM575" s="111">
        <f t="shared" si="1216"/>
        <v>0</v>
      </c>
      <c r="AUN575" s="111">
        <f t="shared" si="1216"/>
        <v>2905707.57</v>
      </c>
      <c r="AUO575" s="111">
        <f t="shared" si="1216"/>
        <v>2905707.57</v>
      </c>
      <c r="AUP575" s="111">
        <f t="shared" si="1216"/>
        <v>2905707.57</v>
      </c>
      <c r="AUQ575" s="465" t="s">
        <v>1031</v>
      </c>
      <c r="AUR575" s="465" t="s">
        <v>1031</v>
      </c>
      <c r="AUS575" s="465" t="s">
        <v>1031</v>
      </c>
      <c r="AUT575" s="465" t="s">
        <v>1031</v>
      </c>
      <c r="AUU575" s="465" t="s">
        <v>1031</v>
      </c>
      <c r="AUV575" s="465" t="s">
        <v>1031</v>
      </c>
      <c r="AUW575" s="111">
        <f t="shared" ref="AUW575:AVB575" si="1217">SUM(AUW576:AUW585)</f>
        <v>0</v>
      </c>
      <c r="AUX575" s="111">
        <f t="shared" si="1217"/>
        <v>0</v>
      </c>
      <c r="AUY575" s="111">
        <f t="shared" si="1217"/>
        <v>0</v>
      </c>
      <c r="AUZ575" s="111">
        <f t="shared" si="1217"/>
        <v>1276962.6499999999</v>
      </c>
      <c r="AVA575" s="111">
        <f t="shared" si="1217"/>
        <v>1133098.58</v>
      </c>
      <c r="AVB575" s="111">
        <f t="shared" si="1217"/>
        <v>1058571.1000000001</v>
      </c>
      <c r="AVC575" s="111">
        <f>SUM(AVC576:AVC585)</f>
        <v>12565</v>
      </c>
      <c r="AVD575" s="111">
        <f t="shared" ref="AVD575:AVK575" si="1218">SUM(AVD576:AVD585)</f>
        <v>12565</v>
      </c>
      <c r="AVE575" s="111">
        <f t="shared" si="1218"/>
        <v>12565</v>
      </c>
      <c r="AVF575" s="111">
        <f t="shared" si="1218"/>
        <v>0</v>
      </c>
      <c r="AVG575" s="111">
        <f t="shared" si="1218"/>
        <v>0</v>
      </c>
      <c r="AVH575" s="111">
        <f t="shared" si="1218"/>
        <v>0</v>
      </c>
      <c r="AVI575" s="111">
        <f t="shared" si="1218"/>
        <v>106624800.95999999</v>
      </c>
      <c r="AVJ575" s="111">
        <f t="shared" si="1218"/>
        <v>106624800.95999999</v>
      </c>
      <c r="AVK575" s="111">
        <f t="shared" si="1218"/>
        <v>106624800.95999999</v>
      </c>
      <c r="AVL575" s="465" t="s">
        <v>1031</v>
      </c>
      <c r="AVM575" s="465" t="s">
        <v>1031</v>
      </c>
      <c r="AVN575" s="465" t="s">
        <v>1031</v>
      </c>
      <c r="AVO575" s="465" t="s">
        <v>1031</v>
      </c>
      <c r="AVP575" s="465" t="s">
        <v>1031</v>
      </c>
      <c r="AVQ575" s="465" t="s">
        <v>1031</v>
      </c>
      <c r="AVR575" s="111">
        <f t="shared" ref="AVR575:AVW575" si="1219">SUM(AVR576:AVR585)</f>
        <v>0</v>
      </c>
      <c r="AVS575" s="111">
        <f t="shared" si="1219"/>
        <v>0</v>
      </c>
      <c r="AVT575" s="111">
        <f t="shared" si="1219"/>
        <v>0</v>
      </c>
      <c r="AVU575" s="111">
        <f t="shared" si="1219"/>
        <v>48320924.640000001</v>
      </c>
      <c r="AVV575" s="111">
        <f t="shared" si="1219"/>
        <v>42901439.549999997</v>
      </c>
      <c r="AVW575" s="111">
        <f t="shared" si="1219"/>
        <v>40198207.649999999</v>
      </c>
    </row>
    <row r="576" spans="1:1271" ht="24">
      <c r="A576" s="12" t="s">
        <v>992</v>
      </c>
      <c r="B576" s="12" t="s">
        <v>426</v>
      </c>
      <c r="C576" s="5"/>
      <c r="D576" s="541"/>
      <c r="E576" s="521"/>
      <c r="F576" s="101"/>
      <c r="G576" s="101"/>
      <c r="H576" s="101"/>
      <c r="I576" s="93">
        <f>F542</f>
        <v>17918.21</v>
      </c>
      <c r="J576" s="93">
        <f t="shared" ref="J576:K576" si="1220">G542</f>
        <v>17918.21</v>
      </c>
      <c r="K576" s="93">
        <f t="shared" si="1220"/>
        <v>17918.21</v>
      </c>
      <c r="L576" s="95"/>
      <c r="M576" s="95"/>
      <c r="N576" s="95"/>
      <c r="O576" s="107"/>
      <c r="P576" s="107"/>
      <c r="Q576" s="107"/>
      <c r="R576" s="93">
        <f>$I576*L576</f>
        <v>0</v>
      </c>
      <c r="S576" s="93">
        <f>$J576*M576</f>
        <v>0</v>
      </c>
      <c r="T576" s="93">
        <f>$K576*N576</f>
        <v>0</v>
      </c>
      <c r="U576" s="107"/>
      <c r="V576" s="107"/>
      <c r="W576" s="107"/>
      <c r="X576" s="93">
        <f>$I576*X$588</f>
        <v>9135.6200000000008</v>
      </c>
      <c r="Y576" s="93">
        <f>$J576*Y$588</f>
        <v>8129.5</v>
      </c>
      <c r="Z576" s="93">
        <f>$K576*Z$588</f>
        <v>7508.34</v>
      </c>
      <c r="AA576" s="107"/>
      <c r="AB576" s="107"/>
      <c r="AC576" s="107"/>
      <c r="AD576" s="93">
        <f t="shared" ref="AD576:AF585" si="1221">L576*X576</f>
        <v>0</v>
      </c>
      <c r="AE576" s="93">
        <f t="shared" si="1221"/>
        <v>0</v>
      </c>
      <c r="AF576" s="93">
        <f t="shared" si="1221"/>
        <v>0</v>
      </c>
      <c r="AG576" s="95"/>
      <c r="AH576" s="95"/>
      <c r="AI576" s="95"/>
      <c r="AJ576" s="107"/>
      <c r="AK576" s="107"/>
      <c r="AL576" s="107"/>
      <c r="AM576" s="93">
        <f>$I576*AG576</f>
        <v>0</v>
      </c>
      <c r="AN576" s="93">
        <f>$J576*AH576</f>
        <v>0</v>
      </c>
      <c r="AO576" s="93">
        <f>$K576*AI576</f>
        <v>0</v>
      </c>
      <c r="AP576" s="107"/>
      <c r="AQ576" s="107"/>
      <c r="AR576" s="107"/>
      <c r="AS576" s="93">
        <f>$I576*AS$588</f>
        <v>8450.7000000000007</v>
      </c>
      <c r="AT576" s="93">
        <f>$J576*AT$588</f>
        <v>7590.35</v>
      </c>
      <c r="AU576" s="93">
        <f>$K576*AU$588</f>
        <v>7179.98</v>
      </c>
      <c r="AV576" s="107"/>
      <c r="AW576" s="107"/>
      <c r="AX576" s="107"/>
      <c r="AY576" s="93">
        <f t="shared" ref="AY576:BA585" si="1222">AG576*AS576</f>
        <v>0</v>
      </c>
      <c r="AZ576" s="93">
        <f t="shared" si="1222"/>
        <v>0</v>
      </c>
      <c r="BA576" s="93">
        <f t="shared" si="1222"/>
        <v>0</v>
      </c>
      <c r="BB576" s="95"/>
      <c r="BC576" s="95"/>
      <c r="BD576" s="95"/>
      <c r="BE576" s="107"/>
      <c r="BF576" s="107"/>
      <c r="BG576" s="107"/>
      <c r="BH576" s="93">
        <f>$I576*BB576</f>
        <v>0</v>
      </c>
      <c r="BI576" s="93">
        <f>$J576*BC576</f>
        <v>0</v>
      </c>
      <c r="BJ576" s="93">
        <f>$K576*BD576</f>
        <v>0</v>
      </c>
      <c r="BK576" s="107"/>
      <c r="BL576" s="107"/>
      <c r="BM576" s="107"/>
      <c r="BN576" s="93">
        <f>$I576*BN$588</f>
        <v>8327.1299999999992</v>
      </c>
      <c r="BO576" s="93">
        <f>$J576*BO$588</f>
        <v>7374.19</v>
      </c>
      <c r="BP576" s="93">
        <f>$K576*BP$588</f>
        <v>6772.11</v>
      </c>
      <c r="BQ576" s="107"/>
      <c r="BR576" s="107"/>
      <c r="BS576" s="107"/>
      <c r="BT576" s="93">
        <f t="shared" ref="BT576:BV585" si="1223">BB576*BN576</f>
        <v>0</v>
      </c>
      <c r="BU576" s="93">
        <f t="shared" si="1223"/>
        <v>0</v>
      </c>
      <c r="BV576" s="93">
        <f t="shared" si="1223"/>
        <v>0</v>
      </c>
      <c r="BW576" s="95"/>
      <c r="BX576" s="95"/>
      <c r="BY576" s="95"/>
      <c r="BZ576" s="107"/>
      <c r="CA576" s="107"/>
      <c r="CB576" s="107"/>
      <c r="CC576" s="93">
        <f>$I576*BW576</f>
        <v>0</v>
      </c>
      <c r="CD576" s="93">
        <f>$J576*BX576</f>
        <v>0</v>
      </c>
      <c r="CE576" s="93">
        <f>$K576*BY576</f>
        <v>0</v>
      </c>
      <c r="CF576" s="107"/>
      <c r="CG576" s="107"/>
      <c r="CH576" s="107"/>
      <c r="CI576" s="93">
        <f>$I576*CI$588</f>
        <v>0</v>
      </c>
      <c r="CJ576" s="93">
        <f>$J576*CJ$588</f>
        <v>0</v>
      </c>
      <c r="CK576" s="93">
        <f>$K576*CK$588</f>
        <v>0</v>
      </c>
      <c r="CL576" s="107"/>
      <c r="CM576" s="107"/>
      <c r="CN576" s="107"/>
      <c r="CO576" s="93">
        <f t="shared" ref="CO576:CQ585" si="1224">BW576*CI576</f>
        <v>0</v>
      </c>
      <c r="CP576" s="93">
        <f t="shared" si="1224"/>
        <v>0</v>
      </c>
      <c r="CQ576" s="93">
        <f t="shared" si="1224"/>
        <v>0</v>
      </c>
      <c r="CR576" s="95"/>
      <c r="CS576" s="95"/>
      <c r="CT576" s="95"/>
      <c r="CU576" s="107"/>
      <c r="CV576" s="107"/>
      <c r="CW576" s="107"/>
      <c r="CX576" s="93">
        <f>$I576*CR576</f>
        <v>0</v>
      </c>
      <c r="CY576" s="93">
        <f>$J576*CS576</f>
        <v>0</v>
      </c>
      <c r="CZ576" s="93">
        <f>$K576*CT576</f>
        <v>0</v>
      </c>
      <c r="DA576" s="107"/>
      <c r="DB576" s="107"/>
      <c r="DC576" s="107"/>
      <c r="DD576" s="93">
        <f>$I576*DD$588</f>
        <v>9799.56</v>
      </c>
      <c r="DE576" s="93">
        <f>$J576*DE$588</f>
        <v>8719.93</v>
      </c>
      <c r="DF576" s="93">
        <f>$K576*DF$588</f>
        <v>8207.5400000000009</v>
      </c>
      <c r="DG576" s="107"/>
      <c r="DH576" s="107"/>
      <c r="DI576" s="107"/>
      <c r="DJ576" s="93">
        <f t="shared" ref="DJ576:DL585" si="1225">CR576*DD576</f>
        <v>0</v>
      </c>
      <c r="DK576" s="93">
        <f t="shared" si="1225"/>
        <v>0</v>
      </c>
      <c r="DL576" s="93">
        <f t="shared" si="1225"/>
        <v>0</v>
      </c>
      <c r="DM576" s="95"/>
      <c r="DN576" s="95"/>
      <c r="DO576" s="95"/>
      <c r="DP576" s="107"/>
      <c r="DQ576" s="107"/>
      <c r="DR576" s="107"/>
      <c r="DS576" s="93">
        <f>$I576*DM576</f>
        <v>0</v>
      </c>
      <c r="DT576" s="93">
        <f>$J576*DN576</f>
        <v>0</v>
      </c>
      <c r="DU576" s="93">
        <f>$K576*DO576</f>
        <v>0</v>
      </c>
      <c r="DV576" s="107"/>
      <c r="DW576" s="107"/>
      <c r="DX576" s="107"/>
      <c r="DY576" s="93">
        <f>$I576*DY$588</f>
        <v>10515.44</v>
      </c>
      <c r="DZ576" s="93">
        <f>$J576*DZ$588</f>
        <v>9222.56</v>
      </c>
      <c r="EA576" s="93">
        <f>$K576*EA$588</f>
        <v>8746.75</v>
      </c>
      <c r="EB576" s="107"/>
      <c r="EC576" s="107"/>
      <c r="ED576" s="107"/>
      <c r="EE576" s="93">
        <f t="shared" ref="EE576:EG585" si="1226">DM576*DY576</f>
        <v>0</v>
      </c>
      <c r="EF576" s="93">
        <f t="shared" si="1226"/>
        <v>0</v>
      </c>
      <c r="EG576" s="93">
        <f t="shared" si="1226"/>
        <v>0</v>
      </c>
      <c r="EH576" s="95"/>
      <c r="EI576" s="95"/>
      <c r="EJ576" s="95"/>
      <c r="EK576" s="107"/>
      <c r="EL576" s="107"/>
      <c r="EM576" s="107"/>
      <c r="EN576" s="93">
        <f>$I576*EH576</f>
        <v>0</v>
      </c>
      <c r="EO576" s="93">
        <f>$J576*EI576</f>
        <v>0</v>
      </c>
      <c r="EP576" s="93">
        <f>$K576*EJ576</f>
        <v>0</v>
      </c>
      <c r="EQ576" s="107"/>
      <c r="ER576" s="107"/>
      <c r="ES576" s="107"/>
      <c r="ET576" s="93">
        <f>$I576*ET$588</f>
        <v>9735.2999999999993</v>
      </c>
      <c r="EU576" s="93">
        <f>$J576*EU$588</f>
        <v>8519.01</v>
      </c>
      <c r="EV576" s="93">
        <f>$K576*EV$588</f>
        <v>8055.73</v>
      </c>
      <c r="EW576" s="107"/>
      <c r="EX576" s="107"/>
      <c r="EY576" s="107"/>
      <c r="EZ576" s="93">
        <f t="shared" ref="EZ576:FB585" si="1227">EH576*ET576</f>
        <v>0</v>
      </c>
      <c r="FA576" s="93">
        <f t="shared" si="1227"/>
        <v>0</v>
      </c>
      <c r="FB576" s="93">
        <f t="shared" si="1227"/>
        <v>0</v>
      </c>
      <c r="FC576" s="95"/>
      <c r="FD576" s="95"/>
      <c r="FE576" s="95"/>
      <c r="FF576" s="107"/>
      <c r="FG576" s="107"/>
      <c r="FH576" s="107"/>
      <c r="FI576" s="93">
        <f>$I576*FC576</f>
        <v>0</v>
      </c>
      <c r="FJ576" s="93">
        <f>$J576*FD576</f>
        <v>0</v>
      </c>
      <c r="FK576" s="93">
        <f>$K576*FE576</f>
        <v>0</v>
      </c>
      <c r="FL576" s="107"/>
      <c r="FM576" s="107"/>
      <c r="FN576" s="107"/>
      <c r="FO576" s="93">
        <f>$I576*FO$588</f>
        <v>7957.59</v>
      </c>
      <c r="FP576" s="93">
        <f>$J576*FP$588</f>
        <v>7124.38</v>
      </c>
      <c r="FQ576" s="93">
        <f>$K576*FQ$588</f>
        <v>6763.46</v>
      </c>
      <c r="FR576" s="107"/>
      <c r="FS576" s="107"/>
      <c r="FT576" s="107"/>
      <c r="FU576" s="93">
        <f t="shared" ref="FU576:FW585" si="1228">FC576*FO576</f>
        <v>0</v>
      </c>
      <c r="FV576" s="93">
        <f t="shared" si="1228"/>
        <v>0</v>
      </c>
      <c r="FW576" s="93">
        <f t="shared" si="1228"/>
        <v>0</v>
      </c>
      <c r="FX576" s="95"/>
      <c r="FY576" s="95"/>
      <c r="FZ576" s="95"/>
      <c r="GA576" s="107"/>
      <c r="GB576" s="107"/>
      <c r="GC576" s="107"/>
      <c r="GD576" s="93">
        <f>$I576*FX576</f>
        <v>0</v>
      </c>
      <c r="GE576" s="93">
        <f>$J576*FY576</f>
        <v>0</v>
      </c>
      <c r="GF576" s="93">
        <f>$K576*FZ576</f>
        <v>0</v>
      </c>
      <c r="GG576" s="107"/>
      <c r="GH576" s="107"/>
      <c r="GI576" s="107"/>
      <c r="GJ576" s="93">
        <f>$I576*GJ$588</f>
        <v>0</v>
      </c>
      <c r="GK576" s="93">
        <f>$J576*GK$588</f>
        <v>0</v>
      </c>
      <c r="GL576" s="93">
        <f>$K576*GL$588</f>
        <v>0</v>
      </c>
      <c r="GM576" s="107"/>
      <c r="GN576" s="107"/>
      <c r="GO576" s="107"/>
      <c r="GP576" s="93">
        <f t="shared" ref="GP576:GR585" si="1229">FX576*GJ576</f>
        <v>0</v>
      </c>
      <c r="GQ576" s="93">
        <f t="shared" si="1229"/>
        <v>0</v>
      </c>
      <c r="GR576" s="93">
        <f t="shared" si="1229"/>
        <v>0</v>
      </c>
      <c r="GS576" s="95"/>
      <c r="GT576" s="95"/>
      <c r="GU576" s="95"/>
      <c r="GV576" s="107"/>
      <c r="GW576" s="107"/>
      <c r="GX576" s="107"/>
      <c r="GY576" s="93">
        <f>$I576*GS576</f>
        <v>0</v>
      </c>
      <c r="GZ576" s="93">
        <f>$J576*GT576</f>
        <v>0</v>
      </c>
      <c r="HA576" s="93">
        <f>$K576*GU576</f>
        <v>0</v>
      </c>
      <c r="HB576" s="107"/>
      <c r="HC576" s="107"/>
      <c r="HD576" s="107"/>
      <c r="HE576" s="93">
        <f>$I576*HE$588</f>
        <v>9088.2199999999993</v>
      </c>
      <c r="HF576" s="93">
        <f>$J576*HF$588</f>
        <v>8083.91</v>
      </c>
      <c r="HG576" s="93">
        <f>$K576*HG$588</f>
        <v>7644.26</v>
      </c>
      <c r="HH576" s="107"/>
      <c r="HI576" s="107"/>
      <c r="HJ576" s="107"/>
      <c r="HK576" s="93">
        <f t="shared" ref="HK576:HM585" si="1230">GS576*HE576</f>
        <v>0</v>
      </c>
      <c r="HL576" s="93">
        <f t="shared" si="1230"/>
        <v>0</v>
      </c>
      <c r="HM576" s="93">
        <f t="shared" si="1230"/>
        <v>0</v>
      </c>
      <c r="HN576" s="95"/>
      <c r="HO576" s="95"/>
      <c r="HP576" s="95"/>
      <c r="HQ576" s="107"/>
      <c r="HR576" s="107"/>
      <c r="HS576" s="107"/>
      <c r="HT576" s="93">
        <f>$I576*HN576</f>
        <v>0</v>
      </c>
      <c r="HU576" s="93">
        <f>$J576*HO576</f>
        <v>0</v>
      </c>
      <c r="HV576" s="93">
        <f>$K576*HP576</f>
        <v>0</v>
      </c>
      <c r="HW576" s="107"/>
      <c r="HX576" s="107"/>
      <c r="HY576" s="107"/>
      <c r="HZ576" s="93">
        <f>$I576*HZ$588</f>
        <v>8986.06</v>
      </c>
      <c r="IA576" s="93">
        <f>$J576*IA$588</f>
        <v>7935.41</v>
      </c>
      <c r="IB576" s="93">
        <f>$K576*IB$588</f>
        <v>7412.24</v>
      </c>
      <c r="IC576" s="107"/>
      <c r="ID576" s="107"/>
      <c r="IE576" s="107"/>
      <c r="IF576" s="93">
        <f t="shared" ref="IF576:IH585" si="1231">HN576*HZ576</f>
        <v>0</v>
      </c>
      <c r="IG576" s="93">
        <f t="shared" si="1231"/>
        <v>0</v>
      </c>
      <c r="IH576" s="93">
        <f t="shared" si="1231"/>
        <v>0</v>
      </c>
      <c r="II576" s="95"/>
      <c r="IJ576" s="95"/>
      <c r="IK576" s="95"/>
      <c r="IL576" s="107"/>
      <c r="IM576" s="107"/>
      <c r="IN576" s="107"/>
      <c r="IO576" s="93">
        <f>$I576*II576</f>
        <v>0</v>
      </c>
      <c r="IP576" s="93">
        <f>$J576*IJ576</f>
        <v>0</v>
      </c>
      <c r="IQ576" s="93">
        <f>$K576*IK576</f>
        <v>0</v>
      </c>
      <c r="IR576" s="107"/>
      <c r="IS576" s="107"/>
      <c r="IT576" s="107"/>
      <c r="IU576" s="93">
        <f>$I576*IU$588</f>
        <v>8220.2900000000009</v>
      </c>
      <c r="IV576" s="93">
        <f>$J576*IV$588</f>
        <v>7282.62</v>
      </c>
      <c r="IW576" s="93">
        <f>$K576*IW$588</f>
        <v>6791.97</v>
      </c>
      <c r="IX576" s="107"/>
      <c r="IY576" s="107"/>
      <c r="IZ576" s="107"/>
      <c r="JA576" s="93">
        <f t="shared" ref="JA576:JC585" si="1232">II576*IU576</f>
        <v>0</v>
      </c>
      <c r="JB576" s="93">
        <f t="shared" si="1232"/>
        <v>0</v>
      </c>
      <c r="JC576" s="93">
        <f t="shared" si="1232"/>
        <v>0</v>
      </c>
      <c r="JD576" s="95"/>
      <c r="JE576" s="95"/>
      <c r="JF576" s="95"/>
      <c r="JG576" s="107"/>
      <c r="JH576" s="107"/>
      <c r="JI576" s="107"/>
      <c r="JJ576" s="93">
        <f>$I576*JD576</f>
        <v>0</v>
      </c>
      <c r="JK576" s="93">
        <f>$J576*JE576</f>
        <v>0</v>
      </c>
      <c r="JL576" s="93">
        <f>$K576*JF576</f>
        <v>0</v>
      </c>
      <c r="JM576" s="107"/>
      <c r="JN576" s="107"/>
      <c r="JO576" s="107"/>
      <c r="JP576" s="93">
        <f>$I576*JP$588</f>
        <v>11767.78</v>
      </c>
      <c r="JQ576" s="93">
        <f>$J576*JQ$588</f>
        <v>10440.959999999999</v>
      </c>
      <c r="JR576" s="93">
        <f>$K576*JR$588</f>
        <v>10035.709999999999</v>
      </c>
      <c r="JS576" s="107"/>
      <c r="JT576" s="107"/>
      <c r="JU576" s="107"/>
      <c r="JV576" s="93">
        <f t="shared" ref="JV576:JX585" si="1233">JD576*JP576</f>
        <v>0</v>
      </c>
      <c r="JW576" s="93">
        <f t="shared" si="1233"/>
        <v>0</v>
      </c>
      <c r="JX576" s="93">
        <f t="shared" si="1233"/>
        <v>0</v>
      </c>
      <c r="JY576" s="95"/>
      <c r="JZ576" s="95"/>
      <c r="KA576" s="95"/>
      <c r="KB576" s="107"/>
      <c r="KC576" s="107"/>
      <c r="KD576" s="107"/>
      <c r="KE576" s="93">
        <f>$I576*JY576</f>
        <v>0</v>
      </c>
      <c r="KF576" s="93">
        <f>$J576*JZ576</f>
        <v>0</v>
      </c>
      <c r="KG576" s="93">
        <f>$K576*KA576</f>
        <v>0</v>
      </c>
      <c r="KH576" s="107"/>
      <c r="KI576" s="107"/>
      <c r="KJ576" s="107"/>
      <c r="KK576" s="93">
        <f>$I576*KK$588</f>
        <v>7895.1</v>
      </c>
      <c r="KL576" s="93">
        <f>$J576*KL$588</f>
        <v>7050.47</v>
      </c>
      <c r="KM576" s="93">
        <f>$K576*KM$588</f>
        <v>6595.04</v>
      </c>
      <c r="KN576" s="107"/>
      <c r="KO576" s="107"/>
      <c r="KP576" s="107"/>
      <c r="KQ576" s="93">
        <f t="shared" ref="KQ576:KS585" si="1234">JY576*KK576</f>
        <v>0</v>
      </c>
      <c r="KR576" s="93">
        <f t="shared" si="1234"/>
        <v>0</v>
      </c>
      <c r="KS576" s="93">
        <f t="shared" si="1234"/>
        <v>0</v>
      </c>
      <c r="KT576" s="95"/>
      <c r="KU576" s="95"/>
      <c r="KV576" s="95"/>
      <c r="KW576" s="107"/>
      <c r="KX576" s="107"/>
      <c r="KY576" s="107"/>
      <c r="KZ576" s="93">
        <f>$I576*KT576</f>
        <v>0</v>
      </c>
      <c r="LA576" s="93">
        <f>$J576*KU576</f>
        <v>0</v>
      </c>
      <c r="LB576" s="93">
        <f>$K576*KV576</f>
        <v>0</v>
      </c>
      <c r="LC576" s="107"/>
      <c r="LD576" s="107"/>
      <c r="LE576" s="107"/>
      <c r="LF576" s="93">
        <f>$I576*LF$588</f>
        <v>7103.95</v>
      </c>
      <c r="LG576" s="93">
        <f>$J576*LG$588</f>
        <v>6393.51</v>
      </c>
      <c r="LH576" s="93">
        <f>$K576*LH$588</f>
        <v>6059.12</v>
      </c>
      <c r="LI576" s="107"/>
      <c r="LJ576" s="107"/>
      <c r="LK576" s="107"/>
      <c r="LL576" s="93">
        <f t="shared" ref="LL576:LN585" si="1235">KT576*LF576</f>
        <v>0</v>
      </c>
      <c r="LM576" s="93">
        <f t="shared" si="1235"/>
        <v>0</v>
      </c>
      <c r="LN576" s="93">
        <f t="shared" si="1235"/>
        <v>0</v>
      </c>
      <c r="LO576" s="95"/>
      <c r="LP576" s="95"/>
      <c r="LQ576" s="95"/>
      <c r="LR576" s="107"/>
      <c r="LS576" s="107"/>
      <c r="LT576" s="107"/>
      <c r="LU576" s="93">
        <f>$I576*LO576</f>
        <v>0</v>
      </c>
      <c r="LV576" s="93">
        <f>$J576*LP576</f>
        <v>0</v>
      </c>
      <c r="LW576" s="93">
        <f>$K576*LQ576</f>
        <v>0</v>
      </c>
      <c r="LX576" s="107"/>
      <c r="LY576" s="107"/>
      <c r="LZ576" s="107"/>
      <c r="MA576" s="93">
        <f>$I576*MA$588</f>
        <v>10181.75</v>
      </c>
      <c r="MB576" s="93">
        <f>$J576*MB$588</f>
        <v>9049.75</v>
      </c>
      <c r="MC576" s="93">
        <f>$K576*MC$588</f>
        <v>8607.32</v>
      </c>
      <c r="MD576" s="107"/>
      <c r="ME576" s="107"/>
      <c r="MF576" s="107"/>
      <c r="MG576" s="93">
        <f t="shared" ref="MG576:MI585" si="1236">LO576*MA576</f>
        <v>0</v>
      </c>
      <c r="MH576" s="93">
        <f t="shared" si="1236"/>
        <v>0</v>
      </c>
      <c r="MI576" s="93">
        <f t="shared" si="1236"/>
        <v>0</v>
      </c>
      <c r="MJ576" s="95"/>
      <c r="MK576" s="95"/>
      <c r="ML576" s="95"/>
      <c r="MM576" s="107"/>
      <c r="MN576" s="107"/>
      <c r="MO576" s="107"/>
      <c r="MP576" s="93">
        <f>$I576*MJ576</f>
        <v>0</v>
      </c>
      <c r="MQ576" s="93">
        <f>$J576*MK576</f>
        <v>0</v>
      </c>
      <c r="MR576" s="93">
        <f>$K576*ML576</f>
        <v>0</v>
      </c>
      <c r="MS576" s="107"/>
      <c r="MT576" s="107"/>
      <c r="MU576" s="107"/>
      <c r="MV576" s="93">
        <f>$I576*MV$588</f>
        <v>11768.54</v>
      </c>
      <c r="MW576" s="93">
        <f>$J576*MW$588</f>
        <v>10212.629999999999</v>
      </c>
      <c r="MX576" s="93">
        <f>$K576*MX$588</f>
        <v>9520.8700000000008</v>
      </c>
      <c r="MY576" s="107"/>
      <c r="MZ576" s="107"/>
      <c r="NA576" s="107"/>
      <c r="NB576" s="93">
        <f t="shared" ref="NB576:ND585" si="1237">MJ576*MV576</f>
        <v>0</v>
      </c>
      <c r="NC576" s="93">
        <f t="shared" si="1237"/>
        <v>0</v>
      </c>
      <c r="ND576" s="93">
        <f t="shared" si="1237"/>
        <v>0</v>
      </c>
      <c r="NE576" s="95"/>
      <c r="NF576" s="95"/>
      <c r="NG576" s="95"/>
      <c r="NH576" s="107"/>
      <c r="NI576" s="107"/>
      <c r="NJ576" s="107"/>
      <c r="NK576" s="93">
        <f>$I576*NE576</f>
        <v>0</v>
      </c>
      <c r="NL576" s="93">
        <f>$J576*NF576</f>
        <v>0</v>
      </c>
      <c r="NM576" s="93">
        <f>$K576*NG576</f>
        <v>0</v>
      </c>
      <c r="NN576" s="107"/>
      <c r="NO576" s="107"/>
      <c r="NP576" s="107"/>
      <c r="NQ576" s="93">
        <f>$I576*NQ$588</f>
        <v>7303.17</v>
      </c>
      <c r="NR576" s="93">
        <f>$J576*NR$588</f>
        <v>6461.03</v>
      </c>
      <c r="NS576" s="93">
        <f>$K576*NS$588</f>
        <v>6069.29</v>
      </c>
      <c r="NT576" s="107"/>
      <c r="NU576" s="107"/>
      <c r="NV576" s="107"/>
      <c r="NW576" s="93">
        <f t="shared" ref="NW576:NY585" si="1238">NE576*NQ576</f>
        <v>0</v>
      </c>
      <c r="NX576" s="93">
        <f t="shared" si="1238"/>
        <v>0</v>
      </c>
      <c r="NY576" s="93">
        <f t="shared" si="1238"/>
        <v>0</v>
      </c>
      <c r="NZ576" s="95"/>
      <c r="OA576" s="95"/>
      <c r="OB576" s="95"/>
      <c r="OC576" s="107"/>
      <c r="OD576" s="107"/>
      <c r="OE576" s="107"/>
      <c r="OF576" s="93">
        <f>$I576*NZ576</f>
        <v>0</v>
      </c>
      <c r="OG576" s="93">
        <f>$J576*OA576</f>
        <v>0</v>
      </c>
      <c r="OH576" s="93">
        <f>$K576*OB576</f>
        <v>0</v>
      </c>
      <c r="OI576" s="107"/>
      <c r="OJ576" s="107"/>
      <c r="OK576" s="107"/>
      <c r="OL576" s="93">
        <f>$I576*OL$588</f>
        <v>10735.46</v>
      </c>
      <c r="OM576" s="93">
        <f>$J576*OM$588</f>
        <v>9428.6299999999992</v>
      </c>
      <c r="ON576" s="93">
        <f>$K576*ON$588</f>
        <v>8934.3799999999992</v>
      </c>
      <c r="OO576" s="107"/>
      <c r="OP576" s="107"/>
      <c r="OQ576" s="107"/>
      <c r="OR576" s="93">
        <f t="shared" ref="OR576:OT585" si="1239">NZ576*OL576</f>
        <v>0</v>
      </c>
      <c r="OS576" s="93">
        <f t="shared" si="1239"/>
        <v>0</v>
      </c>
      <c r="OT576" s="93">
        <f t="shared" si="1239"/>
        <v>0</v>
      </c>
      <c r="OU576" s="95"/>
      <c r="OV576" s="95"/>
      <c r="OW576" s="95"/>
      <c r="OX576" s="107"/>
      <c r="OY576" s="107"/>
      <c r="OZ576" s="107"/>
      <c r="PA576" s="93">
        <f>$I576*OU576</f>
        <v>0</v>
      </c>
      <c r="PB576" s="93">
        <f>$J576*OV576</f>
        <v>0</v>
      </c>
      <c r="PC576" s="93">
        <f>$K576*OW576</f>
        <v>0</v>
      </c>
      <c r="PD576" s="107"/>
      <c r="PE576" s="107"/>
      <c r="PF576" s="107"/>
      <c r="PG576" s="93">
        <f>$I576*PG$588</f>
        <v>8454.1</v>
      </c>
      <c r="PH576" s="93">
        <f>$J576*PH$588</f>
        <v>7530.72</v>
      </c>
      <c r="PI576" s="93">
        <f>$K576*PI$588</f>
        <v>7156.13</v>
      </c>
      <c r="PJ576" s="107"/>
      <c r="PK576" s="107"/>
      <c r="PL576" s="107"/>
      <c r="PM576" s="93">
        <f t="shared" ref="PM576:PO585" si="1240">OU576*PG576</f>
        <v>0</v>
      </c>
      <c r="PN576" s="93">
        <f t="shared" si="1240"/>
        <v>0</v>
      </c>
      <c r="PO576" s="93">
        <f t="shared" si="1240"/>
        <v>0</v>
      </c>
      <c r="PP576" s="95"/>
      <c r="PQ576" s="95"/>
      <c r="PR576" s="95"/>
      <c r="PS576" s="107"/>
      <c r="PT576" s="107"/>
      <c r="PU576" s="107"/>
      <c r="PV576" s="93">
        <f>$I576*PP576</f>
        <v>0</v>
      </c>
      <c r="PW576" s="93">
        <f>$J576*PQ576</f>
        <v>0</v>
      </c>
      <c r="PX576" s="93">
        <f>$K576*PR576</f>
        <v>0</v>
      </c>
      <c r="PY576" s="107"/>
      <c r="PZ576" s="107"/>
      <c r="QA576" s="107"/>
      <c r="QB576" s="93">
        <f>$I576*QB$588</f>
        <v>9711.7900000000009</v>
      </c>
      <c r="QC576" s="93">
        <f>$J576*QC$588</f>
        <v>8579.02</v>
      </c>
      <c r="QD576" s="93">
        <f>$K576*QD$588</f>
        <v>8117.93</v>
      </c>
      <c r="QE576" s="107"/>
      <c r="QF576" s="107"/>
      <c r="QG576" s="107"/>
      <c r="QH576" s="93">
        <f t="shared" ref="QH576:QJ585" si="1241">PP576*QB576</f>
        <v>0</v>
      </c>
      <c r="QI576" s="93">
        <f t="shared" si="1241"/>
        <v>0</v>
      </c>
      <c r="QJ576" s="93">
        <f t="shared" si="1241"/>
        <v>0</v>
      </c>
      <c r="QK576" s="95"/>
      <c r="QL576" s="95"/>
      <c r="QM576" s="95"/>
      <c r="QN576" s="107"/>
      <c r="QO576" s="107"/>
      <c r="QP576" s="107"/>
      <c r="QQ576" s="93">
        <f>$I576*QK576</f>
        <v>0</v>
      </c>
      <c r="QR576" s="93">
        <f>$J576*QL576</f>
        <v>0</v>
      </c>
      <c r="QS576" s="93">
        <f>$K576*QM576</f>
        <v>0</v>
      </c>
      <c r="QT576" s="107"/>
      <c r="QU576" s="107"/>
      <c r="QV576" s="107"/>
      <c r="QW576" s="93">
        <f>$I576*QW$588</f>
        <v>9025.64</v>
      </c>
      <c r="QX576" s="93">
        <f>$J576*QX$588</f>
        <v>7981.91</v>
      </c>
      <c r="QY576" s="93">
        <f>$K576*QY$588</f>
        <v>7436.19</v>
      </c>
      <c r="QZ576" s="107"/>
      <c r="RA576" s="107"/>
      <c r="RB576" s="107"/>
      <c r="RC576" s="93">
        <f t="shared" ref="RC576:RE585" si="1242">QK576*QW576</f>
        <v>0</v>
      </c>
      <c r="RD576" s="93">
        <f t="shared" si="1242"/>
        <v>0</v>
      </c>
      <c r="RE576" s="93">
        <f t="shared" si="1242"/>
        <v>0</v>
      </c>
      <c r="RF576" s="95"/>
      <c r="RG576" s="95"/>
      <c r="RH576" s="95"/>
      <c r="RI576" s="107"/>
      <c r="RJ576" s="107"/>
      <c r="RK576" s="107"/>
      <c r="RL576" s="93">
        <f>$I576*RF576</f>
        <v>0</v>
      </c>
      <c r="RM576" s="93">
        <f>$J576*RG576</f>
        <v>0</v>
      </c>
      <c r="RN576" s="93">
        <f>$K576*RH576</f>
        <v>0</v>
      </c>
      <c r="RO576" s="107"/>
      <c r="RP576" s="107"/>
      <c r="RQ576" s="107"/>
      <c r="RR576" s="93">
        <f>$I576*RR$588</f>
        <v>6666.11</v>
      </c>
      <c r="RS576" s="93">
        <f>$J576*RS$588</f>
        <v>5925.24</v>
      </c>
      <c r="RT576" s="93">
        <f>$K576*RT$588</f>
        <v>5510.59</v>
      </c>
      <c r="RU576" s="107"/>
      <c r="RV576" s="107"/>
      <c r="RW576" s="107"/>
      <c r="RX576" s="93">
        <f t="shared" ref="RX576:RZ585" si="1243">RF576*RR576</f>
        <v>0</v>
      </c>
      <c r="RY576" s="93">
        <f t="shared" si="1243"/>
        <v>0</v>
      </c>
      <c r="RZ576" s="93">
        <f t="shared" si="1243"/>
        <v>0</v>
      </c>
      <c r="SA576" s="95"/>
      <c r="SB576" s="95"/>
      <c r="SC576" s="95"/>
      <c r="SD576" s="107"/>
      <c r="SE576" s="107"/>
      <c r="SF576" s="107"/>
      <c r="SG576" s="93">
        <f>$I576*SA576</f>
        <v>0</v>
      </c>
      <c r="SH576" s="93">
        <f>$J576*SB576</f>
        <v>0</v>
      </c>
      <c r="SI576" s="93">
        <f>$K576*SC576</f>
        <v>0</v>
      </c>
      <c r="SJ576" s="107"/>
      <c r="SK576" s="107"/>
      <c r="SL576" s="107"/>
      <c r="SM576" s="93">
        <f>$I576*SM$588</f>
        <v>8337.1200000000008</v>
      </c>
      <c r="SN576" s="93">
        <f>$J576*SN$588</f>
        <v>7331.78</v>
      </c>
      <c r="SO576" s="93">
        <f>$K576*SO$588</f>
        <v>6877.58</v>
      </c>
      <c r="SP576" s="107"/>
      <c r="SQ576" s="107"/>
      <c r="SR576" s="107"/>
      <c r="SS576" s="93">
        <f t="shared" ref="SS576:SU585" si="1244">SA576*SM576</f>
        <v>0</v>
      </c>
      <c r="ST576" s="93">
        <f t="shared" si="1244"/>
        <v>0</v>
      </c>
      <c r="SU576" s="93">
        <f t="shared" si="1244"/>
        <v>0</v>
      </c>
      <c r="SV576" s="95"/>
      <c r="SW576" s="95"/>
      <c r="SX576" s="95"/>
      <c r="SY576" s="107"/>
      <c r="SZ576" s="107"/>
      <c r="TA576" s="107"/>
      <c r="TB576" s="93">
        <f>$I576*SV576</f>
        <v>0</v>
      </c>
      <c r="TC576" s="93">
        <f>$J576*SW576</f>
        <v>0</v>
      </c>
      <c r="TD576" s="93">
        <f>$K576*SX576</f>
        <v>0</v>
      </c>
      <c r="TE576" s="107"/>
      <c r="TF576" s="107"/>
      <c r="TG576" s="107"/>
      <c r="TH576" s="93">
        <f>$I576*TH$588</f>
        <v>8753.83</v>
      </c>
      <c r="TI576" s="93">
        <f>$J576*TI$588</f>
        <v>7753.46</v>
      </c>
      <c r="TJ576" s="93">
        <f>$K576*TJ$588</f>
        <v>7341.8</v>
      </c>
      <c r="TK576" s="107"/>
      <c r="TL576" s="107"/>
      <c r="TM576" s="107"/>
      <c r="TN576" s="93">
        <f t="shared" ref="TN576:TP585" si="1245">SV576*TH576</f>
        <v>0</v>
      </c>
      <c r="TO576" s="93">
        <f t="shared" si="1245"/>
        <v>0</v>
      </c>
      <c r="TP576" s="93">
        <f t="shared" si="1245"/>
        <v>0</v>
      </c>
      <c r="TQ576" s="95"/>
      <c r="TR576" s="95"/>
      <c r="TS576" s="95"/>
      <c r="TT576" s="107"/>
      <c r="TU576" s="107"/>
      <c r="TV576" s="107"/>
      <c r="TW576" s="93">
        <f>$I576*TQ576</f>
        <v>0</v>
      </c>
      <c r="TX576" s="93">
        <f>$J576*TR576</f>
        <v>0</v>
      </c>
      <c r="TY576" s="93">
        <f>$K576*TS576</f>
        <v>0</v>
      </c>
      <c r="TZ576" s="107"/>
      <c r="UA576" s="107"/>
      <c r="UB576" s="107"/>
      <c r="UC576" s="93">
        <f>$I576*UC$588</f>
        <v>9258.91</v>
      </c>
      <c r="UD576" s="93">
        <f>$J576*UD$588</f>
        <v>8161.57</v>
      </c>
      <c r="UE576" s="93">
        <f>$K576*UE$588</f>
        <v>7649.37</v>
      </c>
      <c r="UF576" s="107"/>
      <c r="UG576" s="107"/>
      <c r="UH576" s="107"/>
      <c r="UI576" s="93">
        <f t="shared" ref="UI576:UK585" si="1246">TQ576*UC576</f>
        <v>0</v>
      </c>
      <c r="UJ576" s="93">
        <f t="shared" si="1246"/>
        <v>0</v>
      </c>
      <c r="UK576" s="93">
        <f t="shared" si="1246"/>
        <v>0</v>
      </c>
      <c r="UL576" s="95"/>
      <c r="UM576" s="95"/>
      <c r="UN576" s="95"/>
      <c r="UO576" s="107"/>
      <c r="UP576" s="107"/>
      <c r="UQ576" s="107"/>
      <c r="UR576" s="93">
        <f>$I576*UL576</f>
        <v>0</v>
      </c>
      <c r="US576" s="93">
        <f>$J576*UM576</f>
        <v>0</v>
      </c>
      <c r="UT576" s="93">
        <f>$K576*UN576</f>
        <v>0</v>
      </c>
      <c r="UU576" s="107"/>
      <c r="UV576" s="107"/>
      <c r="UW576" s="107"/>
      <c r="UX576" s="93">
        <f>$I576*UX$588</f>
        <v>9250.23</v>
      </c>
      <c r="UY576" s="93">
        <f>$J576*UY$588</f>
        <v>8239.93</v>
      </c>
      <c r="UZ576" s="93">
        <f>$K576*UZ$588</f>
        <v>7650.38</v>
      </c>
      <c r="VA576" s="107"/>
      <c r="VB576" s="107"/>
      <c r="VC576" s="107"/>
      <c r="VD576" s="93">
        <f t="shared" ref="VD576:VF585" si="1247">UL576*UX576</f>
        <v>0</v>
      </c>
      <c r="VE576" s="93">
        <f t="shared" si="1247"/>
        <v>0</v>
      </c>
      <c r="VF576" s="93">
        <f t="shared" si="1247"/>
        <v>0</v>
      </c>
      <c r="VG576" s="95"/>
      <c r="VH576" s="95"/>
      <c r="VI576" s="95"/>
      <c r="VJ576" s="107"/>
      <c r="VK576" s="107"/>
      <c r="VL576" s="107"/>
      <c r="VM576" s="93">
        <f>$I576*VG576</f>
        <v>0</v>
      </c>
      <c r="VN576" s="93">
        <f>$J576*VH576</f>
        <v>0</v>
      </c>
      <c r="VO576" s="93">
        <f>$K576*VI576</f>
        <v>0</v>
      </c>
      <c r="VP576" s="107"/>
      <c r="VQ576" s="107"/>
      <c r="VR576" s="107"/>
      <c r="VS576" s="93">
        <f>$I576*VS$588</f>
        <v>0</v>
      </c>
      <c r="VT576" s="93">
        <f>$J576*VT$588</f>
        <v>0</v>
      </c>
      <c r="VU576" s="93">
        <f>$K576*VU$588</f>
        <v>0</v>
      </c>
      <c r="VV576" s="107"/>
      <c r="VW576" s="107"/>
      <c r="VX576" s="107"/>
      <c r="VY576" s="93">
        <f t="shared" ref="VY576:WA585" si="1248">VG576*VS576</f>
        <v>0</v>
      </c>
      <c r="VZ576" s="93">
        <f t="shared" si="1248"/>
        <v>0</v>
      </c>
      <c r="WA576" s="93">
        <f t="shared" si="1248"/>
        <v>0</v>
      </c>
      <c r="WB576" s="95"/>
      <c r="WC576" s="95"/>
      <c r="WD576" s="95"/>
      <c r="WE576" s="107"/>
      <c r="WF576" s="107"/>
      <c r="WG576" s="107"/>
      <c r="WH576" s="93">
        <f>$I576*WB576</f>
        <v>0</v>
      </c>
      <c r="WI576" s="93">
        <f>$J576*WC576</f>
        <v>0</v>
      </c>
      <c r="WJ576" s="93">
        <f>$K576*WD576</f>
        <v>0</v>
      </c>
      <c r="WK576" s="107"/>
      <c r="WL576" s="107"/>
      <c r="WM576" s="107"/>
      <c r="WN576" s="93">
        <f>$I576*WN$588</f>
        <v>7399.16</v>
      </c>
      <c r="WO576" s="93">
        <f>$J576*WO$588</f>
        <v>6606.43</v>
      </c>
      <c r="WP576" s="93">
        <f>$K576*WP$588</f>
        <v>6263.82</v>
      </c>
      <c r="WQ576" s="107"/>
      <c r="WR576" s="107"/>
      <c r="WS576" s="107"/>
      <c r="WT576" s="93">
        <f t="shared" ref="WT576:WV585" si="1249">WB576*WN576</f>
        <v>0</v>
      </c>
      <c r="WU576" s="93">
        <f t="shared" si="1249"/>
        <v>0</v>
      </c>
      <c r="WV576" s="93">
        <f t="shared" si="1249"/>
        <v>0</v>
      </c>
      <c r="WW576" s="95"/>
      <c r="WX576" s="95"/>
      <c r="WY576" s="95"/>
      <c r="WZ576" s="107"/>
      <c r="XA576" s="107"/>
      <c r="XB576" s="107"/>
      <c r="XC576" s="93">
        <f>$I576*WW576</f>
        <v>0</v>
      </c>
      <c r="XD576" s="93">
        <f>$J576*WX576</f>
        <v>0</v>
      </c>
      <c r="XE576" s="93">
        <f>$K576*WY576</f>
        <v>0</v>
      </c>
      <c r="XF576" s="107"/>
      <c r="XG576" s="107"/>
      <c r="XH576" s="107"/>
      <c r="XI576" s="93">
        <f>$I576*XI$588</f>
        <v>7223.72</v>
      </c>
      <c r="XJ576" s="93">
        <f>$J576*XJ$588</f>
        <v>6437.17</v>
      </c>
      <c r="XK576" s="93">
        <f>$K576*XK$588</f>
        <v>6046.57</v>
      </c>
      <c r="XL576" s="107"/>
      <c r="XM576" s="107"/>
      <c r="XN576" s="107"/>
      <c r="XO576" s="93">
        <f t="shared" ref="XO576:XQ585" si="1250">WW576*XI576</f>
        <v>0</v>
      </c>
      <c r="XP576" s="93">
        <f t="shared" si="1250"/>
        <v>0</v>
      </c>
      <c r="XQ576" s="93">
        <f t="shared" si="1250"/>
        <v>0</v>
      </c>
      <c r="XR576" s="95"/>
      <c r="XS576" s="95"/>
      <c r="XT576" s="95"/>
      <c r="XU576" s="107"/>
      <c r="XV576" s="107"/>
      <c r="XW576" s="107"/>
      <c r="XX576" s="93">
        <f>$I576*XR576</f>
        <v>0</v>
      </c>
      <c r="XY576" s="93">
        <f>$J576*XS576</f>
        <v>0</v>
      </c>
      <c r="XZ576" s="93">
        <f>$K576*XT576</f>
        <v>0</v>
      </c>
      <c r="YA576" s="107"/>
      <c r="YB576" s="107"/>
      <c r="YC576" s="107"/>
      <c r="YD576" s="93">
        <f>$I576*YD$588</f>
        <v>6517.68</v>
      </c>
      <c r="YE576" s="93">
        <f>$J576*YE$588</f>
        <v>5859.2</v>
      </c>
      <c r="YF576" s="93">
        <f>$K576*YF$588</f>
        <v>5500.64</v>
      </c>
      <c r="YG576" s="107"/>
      <c r="YH576" s="107"/>
      <c r="YI576" s="107"/>
      <c r="YJ576" s="93">
        <f t="shared" ref="YJ576:YL585" si="1251">XR576*YD576</f>
        <v>0</v>
      </c>
      <c r="YK576" s="93">
        <f t="shared" si="1251"/>
        <v>0</v>
      </c>
      <c r="YL576" s="93">
        <f t="shared" si="1251"/>
        <v>0</v>
      </c>
      <c r="YM576" s="95"/>
      <c r="YN576" s="95"/>
      <c r="YO576" s="95"/>
      <c r="YP576" s="107"/>
      <c r="YQ576" s="107"/>
      <c r="YR576" s="107"/>
      <c r="YS576" s="93">
        <f>$I576*YM576</f>
        <v>0</v>
      </c>
      <c r="YT576" s="93">
        <f>$J576*YN576</f>
        <v>0</v>
      </c>
      <c r="YU576" s="93">
        <f>$K576*YO576</f>
        <v>0</v>
      </c>
      <c r="YV576" s="107"/>
      <c r="YW576" s="107"/>
      <c r="YX576" s="107"/>
      <c r="YY576" s="93">
        <f>$I576*YY$588</f>
        <v>7580.1</v>
      </c>
      <c r="YZ576" s="93">
        <f>$J576*YZ$588</f>
        <v>6778.37</v>
      </c>
      <c r="ZA576" s="93">
        <f>$K576*ZA$588</f>
        <v>6334.42</v>
      </c>
      <c r="ZB576" s="107"/>
      <c r="ZC576" s="107"/>
      <c r="ZD576" s="107"/>
      <c r="ZE576" s="93">
        <f t="shared" ref="ZE576:ZG585" si="1252">YM576*YY576</f>
        <v>0</v>
      </c>
      <c r="ZF576" s="93">
        <f t="shared" si="1252"/>
        <v>0</v>
      </c>
      <c r="ZG576" s="93">
        <f t="shared" si="1252"/>
        <v>0</v>
      </c>
      <c r="ZH576" s="95"/>
      <c r="ZI576" s="95"/>
      <c r="ZJ576" s="95"/>
      <c r="ZK576" s="107"/>
      <c r="ZL576" s="107"/>
      <c r="ZM576" s="107"/>
      <c r="ZN576" s="93">
        <f>$I576*ZH576</f>
        <v>0</v>
      </c>
      <c r="ZO576" s="93">
        <f>$J576*ZI576</f>
        <v>0</v>
      </c>
      <c r="ZP576" s="93">
        <f>$K576*ZJ576</f>
        <v>0</v>
      </c>
      <c r="ZQ576" s="107"/>
      <c r="ZR576" s="107"/>
      <c r="ZS576" s="107"/>
      <c r="ZT576" s="93">
        <f>$I576*ZT$588</f>
        <v>6749.66</v>
      </c>
      <c r="ZU576" s="93">
        <f>$J576*ZU$588</f>
        <v>5934.26</v>
      </c>
      <c r="ZV576" s="93">
        <f>$K576*ZV$588</f>
        <v>5535.62</v>
      </c>
      <c r="ZW576" s="107"/>
      <c r="ZX576" s="107"/>
      <c r="ZY576" s="107"/>
      <c r="ZZ576" s="93">
        <f t="shared" ref="ZZ576:AAB585" si="1253">ZH576*ZT576</f>
        <v>0</v>
      </c>
      <c r="AAA576" s="93">
        <f t="shared" si="1253"/>
        <v>0</v>
      </c>
      <c r="AAB576" s="93">
        <f t="shared" si="1253"/>
        <v>0</v>
      </c>
      <c r="AAC576" s="95"/>
      <c r="AAD576" s="95"/>
      <c r="AAE576" s="95"/>
      <c r="AAF576" s="107"/>
      <c r="AAG576" s="107"/>
      <c r="AAH576" s="107"/>
      <c r="AAI576" s="93">
        <f>$I576*AAC576</f>
        <v>0</v>
      </c>
      <c r="AAJ576" s="93">
        <f>$J576*AAD576</f>
        <v>0</v>
      </c>
      <c r="AAK576" s="93">
        <f>$K576*AAE576</f>
        <v>0</v>
      </c>
      <c r="AAL576" s="107"/>
      <c r="AAM576" s="107"/>
      <c r="AAN576" s="107"/>
      <c r="AAO576" s="93">
        <f>$I576*AAO$588</f>
        <v>9127.0300000000007</v>
      </c>
      <c r="AAP576" s="93">
        <f>$J576*AAP$588</f>
        <v>8054.18</v>
      </c>
      <c r="AAQ576" s="93">
        <f>$K576*AAQ$588</f>
        <v>7543.94</v>
      </c>
      <c r="AAR576" s="107"/>
      <c r="AAS576" s="107"/>
      <c r="AAT576" s="107"/>
      <c r="AAU576" s="93">
        <f t="shared" ref="AAU576:AAW585" si="1254">AAC576*AAO576</f>
        <v>0</v>
      </c>
      <c r="AAV576" s="93">
        <f t="shared" si="1254"/>
        <v>0</v>
      </c>
      <c r="AAW576" s="93">
        <f t="shared" si="1254"/>
        <v>0</v>
      </c>
      <c r="AAX576" s="95"/>
      <c r="AAY576" s="95"/>
      <c r="AAZ576" s="95"/>
      <c r="ABA576" s="107"/>
      <c r="ABB576" s="107"/>
      <c r="ABC576" s="107"/>
      <c r="ABD576" s="93">
        <f>$I576*AAX576</f>
        <v>0</v>
      </c>
      <c r="ABE576" s="93">
        <f>$J576*AAY576</f>
        <v>0</v>
      </c>
      <c r="ABF576" s="93">
        <f>$K576*AAZ576</f>
        <v>0</v>
      </c>
      <c r="ABG576" s="107"/>
      <c r="ABH576" s="107"/>
      <c r="ABI576" s="107"/>
      <c r="ABJ576" s="93">
        <f>$I576*ABJ$588</f>
        <v>5644.81</v>
      </c>
      <c r="ABK576" s="93">
        <f>$J576*ABK$588</f>
        <v>5040.3</v>
      </c>
      <c r="ABL576" s="93">
        <f>$K576*ABL$588</f>
        <v>4680.33</v>
      </c>
      <c r="ABM576" s="107"/>
      <c r="ABN576" s="107"/>
      <c r="ABO576" s="107"/>
      <c r="ABP576" s="93">
        <f t="shared" ref="ABP576:ABR585" si="1255">AAX576*ABJ576</f>
        <v>0</v>
      </c>
      <c r="ABQ576" s="93">
        <f t="shared" si="1255"/>
        <v>0</v>
      </c>
      <c r="ABR576" s="93">
        <f t="shared" si="1255"/>
        <v>0</v>
      </c>
      <c r="ABS576" s="95"/>
      <c r="ABT576" s="95"/>
      <c r="ABU576" s="95"/>
      <c r="ABV576" s="107"/>
      <c r="ABW576" s="107"/>
      <c r="ABX576" s="107"/>
      <c r="ABY576" s="93">
        <f>$I576*ABS576</f>
        <v>0</v>
      </c>
      <c r="ABZ576" s="93">
        <f>$J576*ABT576</f>
        <v>0</v>
      </c>
      <c r="ACA576" s="93">
        <f>$K576*ABU576</f>
        <v>0</v>
      </c>
      <c r="ACB576" s="107"/>
      <c r="ACC576" s="107"/>
      <c r="ACD576" s="107"/>
      <c r="ACE576" s="93">
        <f>$I576*ACE$588</f>
        <v>6779.4</v>
      </c>
      <c r="ACF576" s="93">
        <f>$J576*ACF$588</f>
        <v>6012.72</v>
      </c>
      <c r="ACG576" s="93">
        <f>$K576*ACG$588</f>
        <v>5689.93</v>
      </c>
      <c r="ACH576" s="107"/>
      <c r="ACI576" s="107"/>
      <c r="ACJ576" s="107"/>
      <c r="ACK576" s="93">
        <f t="shared" ref="ACK576:ACM585" si="1256">ABS576*ACE576</f>
        <v>0</v>
      </c>
      <c r="ACL576" s="93">
        <f t="shared" si="1256"/>
        <v>0</v>
      </c>
      <c r="ACM576" s="93">
        <f t="shared" si="1256"/>
        <v>0</v>
      </c>
      <c r="ACN576" s="95"/>
      <c r="ACO576" s="95"/>
      <c r="ACP576" s="95"/>
      <c r="ACQ576" s="107"/>
      <c r="ACR576" s="107"/>
      <c r="ACS576" s="107"/>
      <c r="ACT576" s="93">
        <f>$I576*ACN576</f>
        <v>0</v>
      </c>
      <c r="ACU576" s="93">
        <f>$J576*ACO576</f>
        <v>0</v>
      </c>
      <c r="ACV576" s="93">
        <f>$K576*ACP576</f>
        <v>0</v>
      </c>
      <c r="ACW576" s="107"/>
      <c r="ACX576" s="107"/>
      <c r="ACY576" s="107"/>
      <c r="ACZ576" s="93">
        <f>$I576*ACZ$588</f>
        <v>7376.5</v>
      </c>
      <c r="ADA576" s="93">
        <f>$J576*ADA$588</f>
        <v>6566.62</v>
      </c>
      <c r="ADB576" s="93">
        <f>$K576*ADB$588</f>
        <v>6198.66</v>
      </c>
      <c r="ADC576" s="107"/>
      <c r="ADD576" s="107"/>
      <c r="ADE576" s="107"/>
      <c r="ADF576" s="93">
        <f t="shared" ref="ADF576:ADH585" si="1257">ACN576*ACZ576</f>
        <v>0</v>
      </c>
      <c r="ADG576" s="93">
        <f t="shared" si="1257"/>
        <v>0</v>
      </c>
      <c r="ADH576" s="93">
        <f t="shared" si="1257"/>
        <v>0</v>
      </c>
      <c r="ADI576" s="95"/>
      <c r="ADJ576" s="95"/>
      <c r="ADK576" s="95"/>
      <c r="ADL576" s="107"/>
      <c r="ADM576" s="107"/>
      <c r="ADN576" s="107"/>
      <c r="ADO576" s="93">
        <f>$I576*ADI576</f>
        <v>0</v>
      </c>
      <c r="ADP576" s="93">
        <f>$J576*ADJ576</f>
        <v>0</v>
      </c>
      <c r="ADQ576" s="93">
        <f>$K576*ADK576</f>
        <v>0</v>
      </c>
      <c r="ADR576" s="107"/>
      <c r="ADS576" s="107"/>
      <c r="ADT576" s="107"/>
      <c r="ADU576" s="93">
        <f>$I576*ADU$588</f>
        <v>6253.66</v>
      </c>
      <c r="ADV576" s="93">
        <f>$J576*ADV$588</f>
        <v>5560.61</v>
      </c>
      <c r="ADW576" s="93">
        <f>$K576*ADW$588</f>
        <v>5184.22</v>
      </c>
      <c r="ADX576" s="107"/>
      <c r="ADY576" s="107"/>
      <c r="ADZ576" s="107"/>
      <c r="AEA576" s="93">
        <f t="shared" ref="AEA576:AEC585" si="1258">ADI576*ADU576</f>
        <v>0</v>
      </c>
      <c r="AEB576" s="93">
        <f t="shared" si="1258"/>
        <v>0</v>
      </c>
      <c r="AEC576" s="93">
        <f t="shared" si="1258"/>
        <v>0</v>
      </c>
      <c r="AED576" s="95"/>
      <c r="AEE576" s="95"/>
      <c r="AEF576" s="95"/>
      <c r="AEG576" s="107"/>
      <c r="AEH576" s="107"/>
      <c r="AEI576" s="107"/>
      <c r="AEJ576" s="93">
        <f>$I576*AED576</f>
        <v>0</v>
      </c>
      <c r="AEK576" s="93">
        <f>$J576*AEE576</f>
        <v>0</v>
      </c>
      <c r="AEL576" s="93">
        <f>$K576*AEF576</f>
        <v>0</v>
      </c>
      <c r="AEM576" s="107"/>
      <c r="AEN576" s="107"/>
      <c r="AEO576" s="107"/>
      <c r="AEP576" s="93">
        <f>$I576*AEP$588</f>
        <v>7990.36</v>
      </c>
      <c r="AEQ576" s="93">
        <f>$J576*AEQ$588</f>
        <v>7168.5</v>
      </c>
      <c r="AER576" s="93">
        <f>$K576*AER$588</f>
        <v>6774.93</v>
      </c>
      <c r="AES576" s="107"/>
      <c r="AET576" s="107"/>
      <c r="AEU576" s="107"/>
      <c r="AEV576" s="93">
        <f t="shared" ref="AEV576:AEX585" si="1259">AED576*AEP576</f>
        <v>0</v>
      </c>
      <c r="AEW576" s="93">
        <f t="shared" si="1259"/>
        <v>0</v>
      </c>
      <c r="AEX576" s="93">
        <f t="shared" si="1259"/>
        <v>0</v>
      </c>
      <c r="AEY576" s="95"/>
      <c r="AEZ576" s="95"/>
      <c r="AFA576" s="95"/>
      <c r="AFB576" s="107"/>
      <c r="AFC576" s="107"/>
      <c r="AFD576" s="107"/>
      <c r="AFE576" s="93">
        <f>$I576*AEY576</f>
        <v>0</v>
      </c>
      <c r="AFF576" s="93">
        <f>$J576*AEZ576</f>
        <v>0</v>
      </c>
      <c r="AFG576" s="93">
        <f>$K576*AFA576</f>
        <v>0</v>
      </c>
      <c r="AFH576" s="107"/>
      <c r="AFI576" s="107"/>
      <c r="AFJ576" s="107"/>
      <c r="AFK576" s="93">
        <f>$I576*AFK$588</f>
        <v>8170.86</v>
      </c>
      <c r="AFL576" s="93">
        <f>$J576*AFL$588</f>
        <v>7252.44</v>
      </c>
      <c r="AFM576" s="93">
        <f>$K576*AFM$588</f>
        <v>6843.42</v>
      </c>
      <c r="AFN576" s="107"/>
      <c r="AFO576" s="107"/>
      <c r="AFP576" s="107"/>
      <c r="AFQ576" s="93">
        <f t="shared" ref="AFQ576:AFS585" si="1260">AEY576*AFK576</f>
        <v>0</v>
      </c>
      <c r="AFR576" s="93">
        <f t="shared" si="1260"/>
        <v>0</v>
      </c>
      <c r="AFS576" s="93">
        <f t="shared" si="1260"/>
        <v>0</v>
      </c>
      <c r="AFT576" s="95"/>
      <c r="AFU576" s="95"/>
      <c r="AFV576" s="95"/>
      <c r="AFW576" s="107"/>
      <c r="AFX576" s="107"/>
      <c r="AFY576" s="107"/>
      <c r="AFZ576" s="93">
        <f>$I576*AFT576</f>
        <v>0</v>
      </c>
      <c r="AGA576" s="93">
        <f>$J576*AFU576</f>
        <v>0</v>
      </c>
      <c r="AGB576" s="93">
        <f>$K576*AFV576</f>
        <v>0</v>
      </c>
      <c r="AGC576" s="107"/>
      <c r="AGD576" s="107"/>
      <c r="AGE576" s="107"/>
      <c r="AGF576" s="93">
        <f>$I576*AGF$588</f>
        <v>8541.44</v>
      </c>
      <c r="AGG576" s="93">
        <f>$J576*AGG$588</f>
        <v>7545.42</v>
      </c>
      <c r="AGH576" s="93">
        <f>$K576*AGH$588</f>
        <v>7124</v>
      </c>
      <c r="AGI576" s="107"/>
      <c r="AGJ576" s="107"/>
      <c r="AGK576" s="107"/>
      <c r="AGL576" s="93">
        <f t="shared" ref="AGL576:AGN585" si="1261">AFT576*AGF576</f>
        <v>0</v>
      </c>
      <c r="AGM576" s="93">
        <f t="shared" si="1261"/>
        <v>0</v>
      </c>
      <c r="AGN576" s="93">
        <f t="shared" si="1261"/>
        <v>0</v>
      </c>
      <c r="AGO576" s="95"/>
      <c r="AGP576" s="95"/>
      <c r="AGQ576" s="95"/>
      <c r="AGR576" s="107"/>
      <c r="AGS576" s="107"/>
      <c r="AGT576" s="107"/>
      <c r="AGU576" s="93">
        <f>$I576*AGO576</f>
        <v>0</v>
      </c>
      <c r="AGV576" s="93">
        <f>$J576*AGP576</f>
        <v>0</v>
      </c>
      <c r="AGW576" s="93">
        <f>$K576*AGQ576</f>
        <v>0</v>
      </c>
      <c r="AGX576" s="107"/>
      <c r="AGY576" s="107"/>
      <c r="AGZ576" s="107"/>
      <c r="AHA576" s="93">
        <f>$I576*AHA$588</f>
        <v>12749.69</v>
      </c>
      <c r="AHB576" s="93">
        <f>$J576*AHB$588</f>
        <v>11240.69</v>
      </c>
      <c r="AHC576" s="93">
        <f>$K576*AHC$588</f>
        <v>10591.13</v>
      </c>
      <c r="AHD576" s="107"/>
      <c r="AHE576" s="107"/>
      <c r="AHF576" s="107"/>
      <c r="AHG576" s="93">
        <f t="shared" ref="AHG576:AHI585" si="1262">AGO576*AHA576</f>
        <v>0</v>
      </c>
      <c r="AHH576" s="93">
        <f t="shared" si="1262"/>
        <v>0</v>
      </c>
      <c r="AHI576" s="93">
        <f t="shared" si="1262"/>
        <v>0</v>
      </c>
      <c r="AHJ576" s="95"/>
      <c r="AHK576" s="95"/>
      <c r="AHL576" s="95"/>
      <c r="AHM576" s="107"/>
      <c r="AHN576" s="107"/>
      <c r="AHO576" s="107"/>
      <c r="AHP576" s="93">
        <f>$I576*AHJ576</f>
        <v>0</v>
      </c>
      <c r="AHQ576" s="93">
        <f>$J576*AHK576</f>
        <v>0</v>
      </c>
      <c r="AHR576" s="93">
        <f>$K576*AHL576</f>
        <v>0</v>
      </c>
      <c r="AHS576" s="107"/>
      <c r="AHT576" s="107"/>
      <c r="AHU576" s="107"/>
      <c r="AHV576" s="93">
        <f>$I576*AHV$588</f>
        <v>7818.92</v>
      </c>
      <c r="AHW576" s="93">
        <f>$J576*AHW$588</f>
        <v>6953.49</v>
      </c>
      <c r="AHX576" s="93">
        <f>$K576*AHX$588</f>
        <v>6528.88</v>
      </c>
      <c r="AHY576" s="107"/>
      <c r="AHZ576" s="107"/>
      <c r="AIA576" s="107"/>
      <c r="AIB576" s="93">
        <f t="shared" ref="AIB576:AID585" si="1263">AHJ576*AHV576</f>
        <v>0</v>
      </c>
      <c r="AIC576" s="93">
        <f t="shared" si="1263"/>
        <v>0</v>
      </c>
      <c r="AID576" s="93">
        <f t="shared" si="1263"/>
        <v>0</v>
      </c>
      <c r="AIE576" s="95"/>
      <c r="AIF576" s="95"/>
      <c r="AIG576" s="95"/>
      <c r="AIH576" s="107"/>
      <c r="AII576" s="107"/>
      <c r="AIJ576" s="107"/>
      <c r="AIK576" s="93">
        <f>$I576*AIE576</f>
        <v>0</v>
      </c>
      <c r="AIL576" s="93">
        <f>$J576*AIF576</f>
        <v>0</v>
      </c>
      <c r="AIM576" s="93">
        <f>$K576*AIG576</f>
        <v>0</v>
      </c>
      <c r="AIN576" s="107"/>
      <c r="AIO576" s="107"/>
      <c r="AIP576" s="107"/>
      <c r="AIQ576" s="93">
        <f>$I576*AIQ$588</f>
        <v>0</v>
      </c>
      <c r="AIR576" s="93">
        <f>$J576*AIR$588</f>
        <v>0</v>
      </c>
      <c r="AIS576" s="93">
        <f>$K576*AIS$588</f>
        <v>0</v>
      </c>
      <c r="AIT576" s="107"/>
      <c r="AIU576" s="107"/>
      <c r="AIV576" s="107"/>
      <c r="AIW576" s="93">
        <f t="shared" ref="AIW576:AIY585" si="1264">AIE576*AIQ576</f>
        <v>0</v>
      </c>
      <c r="AIX576" s="93">
        <f t="shared" si="1264"/>
        <v>0</v>
      </c>
      <c r="AIY576" s="93">
        <f t="shared" si="1264"/>
        <v>0</v>
      </c>
      <c r="AIZ576" s="95"/>
      <c r="AJA576" s="95"/>
      <c r="AJB576" s="95"/>
      <c r="AJC576" s="107"/>
      <c r="AJD576" s="107"/>
      <c r="AJE576" s="107"/>
      <c r="AJF576" s="93">
        <f>$I576*AIZ576</f>
        <v>0</v>
      </c>
      <c r="AJG576" s="93">
        <f>$J576*AJA576</f>
        <v>0</v>
      </c>
      <c r="AJH576" s="93">
        <f>$K576*AJB576</f>
        <v>0</v>
      </c>
      <c r="AJI576" s="107"/>
      <c r="AJJ576" s="107"/>
      <c r="AJK576" s="107"/>
      <c r="AJL576" s="93">
        <f>$I576*AJL$588</f>
        <v>8113.39</v>
      </c>
      <c r="AJM576" s="93">
        <f>$J576*AJM$588</f>
        <v>7164.54</v>
      </c>
      <c r="AJN576" s="93">
        <f>$K576*AJN$588</f>
        <v>6772.27</v>
      </c>
      <c r="AJO576" s="107"/>
      <c r="AJP576" s="107"/>
      <c r="AJQ576" s="107"/>
      <c r="AJR576" s="93">
        <f t="shared" ref="AJR576:AJT585" si="1265">AIZ576*AJL576</f>
        <v>0</v>
      </c>
      <c r="AJS576" s="93">
        <f t="shared" si="1265"/>
        <v>0</v>
      </c>
      <c r="AJT576" s="93">
        <f t="shared" si="1265"/>
        <v>0</v>
      </c>
      <c r="AJU576" s="95"/>
      <c r="AJV576" s="95"/>
      <c r="AJW576" s="95"/>
      <c r="AJX576" s="107"/>
      <c r="AJY576" s="107"/>
      <c r="AJZ576" s="107"/>
      <c r="AKA576" s="93">
        <f>$I576*AJU576</f>
        <v>0</v>
      </c>
      <c r="AKB576" s="93">
        <f>$J576*AJV576</f>
        <v>0</v>
      </c>
      <c r="AKC576" s="93">
        <f>$K576*AJW576</f>
        <v>0</v>
      </c>
      <c r="AKD576" s="107"/>
      <c r="AKE576" s="107"/>
      <c r="AKF576" s="107"/>
      <c r="AKG576" s="93">
        <f>$I576*AKG$588</f>
        <v>7833.95</v>
      </c>
      <c r="AKH576" s="93">
        <f>$J576*AKH$588</f>
        <v>6972.72</v>
      </c>
      <c r="AKI576" s="93">
        <f>$K576*AKI$588</f>
        <v>6588.31</v>
      </c>
      <c r="AKJ576" s="107"/>
      <c r="AKK576" s="107"/>
      <c r="AKL576" s="107"/>
      <c r="AKM576" s="93">
        <f t="shared" ref="AKM576:AKO585" si="1266">AJU576*AKG576</f>
        <v>0</v>
      </c>
      <c r="AKN576" s="93">
        <f t="shared" si="1266"/>
        <v>0</v>
      </c>
      <c r="AKO576" s="93">
        <f t="shared" si="1266"/>
        <v>0</v>
      </c>
      <c r="AKP576" s="95"/>
      <c r="AKQ576" s="95"/>
      <c r="AKR576" s="95"/>
      <c r="AKS576" s="107"/>
      <c r="AKT576" s="107"/>
      <c r="AKU576" s="107"/>
      <c r="AKV576" s="93">
        <f>$I576*AKP576</f>
        <v>0</v>
      </c>
      <c r="AKW576" s="93">
        <f>$J576*AKQ576</f>
        <v>0</v>
      </c>
      <c r="AKX576" s="93">
        <f>$K576*AKR576</f>
        <v>0</v>
      </c>
      <c r="AKY576" s="107"/>
      <c r="AKZ576" s="107"/>
      <c r="ALA576" s="107"/>
      <c r="ALB576" s="93">
        <f>$I576*ALB$588</f>
        <v>8277.31</v>
      </c>
      <c r="ALC576" s="93">
        <f>$J576*ALC$588</f>
        <v>7352.85</v>
      </c>
      <c r="ALD576" s="93">
        <f>$K576*ALD$588</f>
        <v>6861.21</v>
      </c>
      <c r="ALE576" s="107"/>
      <c r="ALF576" s="107"/>
      <c r="ALG576" s="107"/>
      <c r="ALH576" s="93">
        <f t="shared" ref="ALH576:ALJ585" si="1267">AKP576*ALB576</f>
        <v>0</v>
      </c>
      <c r="ALI576" s="93">
        <f t="shared" si="1267"/>
        <v>0</v>
      </c>
      <c r="ALJ576" s="93">
        <f t="shared" si="1267"/>
        <v>0</v>
      </c>
      <c r="ALK576" s="95"/>
      <c r="ALL576" s="95"/>
      <c r="ALM576" s="95"/>
      <c r="ALN576" s="107"/>
      <c r="ALO576" s="107"/>
      <c r="ALP576" s="107"/>
      <c r="ALQ576" s="93">
        <f>$I576*ALK576</f>
        <v>0</v>
      </c>
      <c r="ALR576" s="93">
        <f>$J576*ALL576</f>
        <v>0</v>
      </c>
      <c r="ALS576" s="93">
        <f>$K576*ALM576</f>
        <v>0</v>
      </c>
      <c r="ALT576" s="107"/>
      <c r="ALU576" s="107"/>
      <c r="ALV576" s="107"/>
      <c r="ALW576" s="93">
        <f>$I576*ALW$588</f>
        <v>8953.6200000000008</v>
      </c>
      <c r="ALX576" s="93">
        <f>$J576*ALX$588</f>
        <v>7930.64</v>
      </c>
      <c r="ALY576" s="93">
        <f>$K576*ALY$588</f>
        <v>7390.36</v>
      </c>
      <c r="ALZ576" s="107"/>
      <c r="AMA576" s="107"/>
      <c r="AMB576" s="107"/>
      <c r="AMC576" s="93">
        <f t="shared" ref="AMC576:AME585" si="1268">ALK576*ALW576</f>
        <v>0</v>
      </c>
      <c r="AMD576" s="93">
        <f t="shared" si="1268"/>
        <v>0</v>
      </c>
      <c r="AME576" s="93">
        <f t="shared" si="1268"/>
        <v>0</v>
      </c>
      <c r="AMF576" s="95"/>
      <c r="AMG576" s="95"/>
      <c r="AMH576" s="95"/>
      <c r="AMI576" s="107"/>
      <c r="AMJ576" s="107"/>
      <c r="AMK576" s="107"/>
      <c r="AML576" s="93">
        <f>$I576*AMF576</f>
        <v>0</v>
      </c>
      <c r="AMM576" s="93">
        <f>$J576*AMG576</f>
        <v>0</v>
      </c>
      <c r="AMN576" s="93">
        <f>$K576*AMH576</f>
        <v>0</v>
      </c>
      <c r="AMO576" s="107"/>
      <c r="AMP576" s="107"/>
      <c r="AMQ576" s="107"/>
      <c r="AMR576" s="93">
        <f>$I576*AMR$588</f>
        <v>7642.36</v>
      </c>
      <c r="AMS576" s="93">
        <f>$J576*AMS$588</f>
        <v>6796.51</v>
      </c>
      <c r="AMT576" s="93">
        <f>$K576*AMT$588</f>
        <v>6350.59</v>
      </c>
      <c r="AMU576" s="107"/>
      <c r="AMV576" s="107"/>
      <c r="AMW576" s="107"/>
      <c r="AMX576" s="93">
        <f t="shared" ref="AMX576:AMZ585" si="1269">AMF576*AMR576</f>
        <v>0</v>
      </c>
      <c r="AMY576" s="93">
        <f t="shared" si="1269"/>
        <v>0</v>
      </c>
      <c r="AMZ576" s="93">
        <f t="shared" si="1269"/>
        <v>0</v>
      </c>
      <c r="ANA576" s="95"/>
      <c r="ANB576" s="95"/>
      <c r="ANC576" s="95"/>
      <c r="AND576" s="107"/>
      <c r="ANE576" s="107"/>
      <c r="ANF576" s="107"/>
      <c r="ANG576" s="93">
        <f>$I576*ANA576</f>
        <v>0</v>
      </c>
      <c r="ANH576" s="93">
        <f>$J576*ANB576</f>
        <v>0</v>
      </c>
      <c r="ANI576" s="93">
        <f>$K576*ANC576</f>
        <v>0</v>
      </c>
      <c r="ANJ576" s="107"/>
      <c r="ANK576" s="107"/>
      <c r="ANL576" s="107"/>
      <c r="ANM576" s="93">
        <f>$I576*ANM$588</f>
        <v>19651.39</v>
      </c>
      <c r="ANN576" s="93">
        <f>$J576*ANN$588</f>
        <v>17476.09</v>
      </c>
      <c r="ANO576" s="93">
        <f>$K576*ANO$588</f>
        <v>16804.59</v>
      </c>
      <c r="ANP576" s="107"/>
      <c r="ANQ576" s="107"/>
      <c r="ANR576" s="107"/>
      <c r="ANS576" s="93">
        <f t="shared" ref="ANS576:ANU585" si="1270">ANA576*ANM576</f>
        <v>0</v>
      </c>
      <c r="ANT576" s="93">
        <f t="shared" si="1270"/>
        <v>0</v>
      </c>
      <c r="ANU576" s="93">
        <f t="shared" si="1270"/>
        <v>0</v>
      </c>
      <c r="ANV576" s="95"/>
      <c r="ANW576" s="95"/>
      <c r="ANX576" s="95"/>
      <c r="ANY576" s="107"/>
      <c r="ANZ576" s="107"/>
      <c r="AOA576" s="107"/>
      <c r="AOB576" s="93">
        <f>$I576*ANV576</f>
        <v>0</v>
      </c>
      <c r="AOC576" s="93">
        <f>$J576*ANW576</f>
        <v>0</v>
      </c>
      <c r="AOD576" s="93">
        <f>$K576*ANX576</f>
        <v>0</v>
      </c>
      <c r="AOE576" s="107"/>
      <c r="AOF576" s="107"/>
      <c r="AOG576" s="107"/>
      <c r="AOH576" s="93">
        <f>$I576*AOH$588</f>
        <v>7853.44</v>
      </c>
      <c r="AOI576" s="93">
        <f>$J576*AOI$588</f>
        <v>6967.62</v>
      </c>
      <c r="AOJ576" s="93">
        <f>$K576*AOJ$588</f>
        <v>6518.86</v>
      </c>
      <c r="AOK576" s="107"/>
      <c r="AOL576" s="107"/>
      <c r="AOM576" s="107"/>
      <c r="AON576" s="93">
        <f t="shared" ref="AON576:AOP585" si="1271">ANV576*AOH576</f>
        <v>0</v>
      </c>
      <c r="AOO576" s="93">
        <f t="shared" si="1271"/>
        <v>0</v>
      </c>
      <c r="AOP576" s="93">
        <f t="shared" si="1271"/>
        <v>0</v>
      </c>
      <c r="AOQ576" s="95"/>
      <c r="AOR576" s="95"/>
      <c r="AOS576" s="95"/>
      <c r="AOT576" s="107"/>
      <c r="AOU576" s="107"/>
      <c r="AOV576" s="107"/>
      <c r="AOW576" s="93">
        <f>$I576*AOQ576</f>
        <v>0</v>
      </c>
      <c r="AOX576" s="93">
        <f>$J576*AOR576</f>
        <v>0</v>
      </c>
      <c r="AOY576" s="93">
        <f>$K576*AOS576</f>
        <v>0</v>
      </c>
      <c r="AOZ576" s="107"/>
      <c r="APA576" s="107"/>
      <c r="APB576" s="107"/>
      <c r="APC576" s="93">
        <f>$I576*APC$588</f>
        <v>8782.18</v>
      </c>
      <c r="APD576" s="93">
        <f>$J576*APD$588</f>
        <v>7761.68</v>
      </c>
      <c r="APE576" s="93">
        <f>$K576*APE$588</f>
        <v>7198.75</v>
      </c>
      <c r="APF576" s="107"/>
      <c r="APG576" s="107"/>
      <c r="APH576" s="107"/>
      <c r="API576" s="93">
        <f t="shared" ref="API576:APK585" si="1272">AOQ576*APC576</f>
        <v>0</v>
      </c>
      <c r="APJ576" s="93">
        <f t="shared" si="1272"/>
        <v>0</v>
      </c>
      <c r="APK576" s="93">
        <f t="shared" si="1272"/>
        <v>0</v>
      </c>
      <c r="APL576" s="95"/>
      <c r="APM576" s="95"/>
      <c r="APN576" s="95"/>
      <c r="APO576" s="107"/>
      <c r="APP576" s="107"/>
      <c r="APQ576" s="107"/>
      <c r="APR576" s="93">
        <f>$I576*APL576</f>
        <v>0</v>
      </c>
      <c r="APS576" s="93">
        <f>$J576*APM576</f>
        <v>0</v>
      </c>
      <c r="APT576" s="93">
        <f>$K576*APN576</f>
        <v>0</v>
      </c>
      <c r="APU576" s="107"/>
      <c r="APV576" s="107"/>
      <c r="APW576" s="107"/>
      <c r="APX576" s="93">
        <f>$I576*APX$588</f>
        <v>7871.08</v>
      </c>
      <c r="APY576" s="93">
        <f>$J576*APY$588</f>
        <v>6992.28</v>
      </c>
      <c r="APZ576" s="93">
        <f>$K576*APZ$588</f>
        <v>6543.78</v>
      </c>
      <c r="AQA576" s="107"/>
      <c r="AQB576" s="107"/>
      <c r="AQC576" s="107"/>
      <c r="AQD576" s="93">
        <f t="shared" ref="AQD576:AQF585" si="1273">APL576*APX576</f>
        <v>0</v>
      </c>
      <c r="AQE576" s="93">
        <f t="shared" si="1273"/>
        <v>0</v>
      </c>
      <c r="AQF576" s="93">
        <f t="shared" si="1273"/>
        <v>0</v>
      </c>
      <c r="AQG576" s="95"/>
      <c r="AQH576" s="95"/>
      <c r="AQI576" s="95"/>
      <c r="AQJ576" s="107"/>
      <c r="AQK576" s="107"/>
      <c r="AQL576" s="107"/>
      <c r="AQM576" s="93">
        <f>$I576*AQG576</f>
        <v>0</v>
      </c>
      <c r="AQN576" s="93">
        <f>$J576*AQH576</f>
        <v>0</v>
      </c>
      <c r="AQO576" s="93">
        <f>$K576*AQI576</f>
        <v>0</v>
      </c>
      <c r="AQP576" s="107"/>
      <c r="AQQ576" s="107"/>
      <c r="AQR576" s="107"/>
      <c r="AQS576" s="93">
        <f>$I576*AQS$588</f>
        <v>7330.61</v>
      </c>
      <c r="AQT576" s="93">
        <f>$J576*AQT$588</f>
        <v>6592.66</v>
      </c>
      <c r="AQU576" s="93">
        <f>$K576*AQU$588</f>
        <v>6225.89</v>
      </c>
      <c r="AQV576" s="107"/>
      <c r="AQW576" s="107"/>
      <c r="AQX576" s="107"/>
      <c r="AQY576" s="93">
        <f t="shared" ref="AQY576:ARA585" si="1274">AQG576*AQS576</f>
        <v>0</v>
      </c>
      <c r="AQZ576" s="93">
        <f t="shared" si="1274"/>
        <v>0</v>
      </c>
      <c r="ARA576" s="93">
        <f t="shared" si="1274"/>
        <v>0</v>
      </c>
      <c r="ARB576" s="95"/>
      <c r="ARC576" s="95"/>
      <c r="ARD576" s="95"/>
      <c r="ARE576" s="107"/>
      <c r="ARF576" s="107"/>
      <c r="ARG576" s="107"/>
      <c r="ARH576" s="93">
        <f>$I576*ARB576</f>
        <v>0</v>
      </c>
      <c r="ARI576" s="93">
        <f>$J576*ARC576</f>
        <v>0</v>
      </c>
      <c r="ARJ576" s="93">
        <f>$K576*ARD576</f>
        <v>0</v>
      </c>
      <c r="ARK576" s="107"/>
      <c r="ARL576" s="107"/>
      <c r="ARM576" s="107"/>
      <c r="ARN576" s="93">
        <f>$I576*ARN$588</f>
        <v>7173.26</v>
      </c>
      <c r="ARO576" s="93">
        <f>$J576*ARO$588</f>
        <v>6379.55</v>
      </c>
      <c r="ARP576" s="93">
        <f>$K576*ARP$588</f>
        <v>5947.29</v>
      </c>
      <c r="ARQ576" s="107"/>
      <c r="ARR576" s="107"/>
      <c r="ARS576" s="107"/>
      <c r="ART576" s="93">
        <f t="shared" ref="ART576:ARV585" si="1275">ARB576*ARN576</f>
        <v>0</v>
      </c>
      <c r="ARU576" s="93">
        <f t="shared" si="1275"/>
        <v>0</v>
      </c>
      <c r="ARV576" s="93">
        <f t="shared" si="1275"/>
        <v>0</v>
      </c>
      <c r="ARW576" s="95"/>
      <c r="ARX576" s="95"/>
      <c r="ARY576" s="95"/>
      <c r="ARZ576" s="107"/>
      <c r="ASA576" s="107"/>
      <c r="ASB576" s="107"/>
      <c r="ASC576" s="93">
        <f>$I576*ARW576</f>
        <v>0</v>
      </c>
      <c r="ASD576" s="93">
        <f>$J576*ARX576</f>
        <v>0</v>
      </c>
      <c r="ASE576" s="93">
        <f>$K576*ARY576</f>
        <v>0</v>
      </c>
      <c r="ASF576" s="107"/>
      <c r="ASG576" s="107"/>
      <c r="ASH576" s="107"/>
      <c r="ASI576" s="93">
        <f>$I576*ASI$588</f>
        <v>8161.4</v>
      </c>
      <c r="ASJ576" s="93">
        <f>$J576*ASJ$588</f>
        <v>7222.44</v>
      </c>
      <c r="ASK576" s="93">
        <f>$K576*ASK$588</f>
        <v>6679.8</v>
      </c>
      <c r="ASL576" s="107"/>
      <c r="ASM576" s="107"/>
      <c r="ASN576" s="107"/>
      <c r="ASO576" s="93">
        <f t="shared" ref="ASO576:ASQ585" si="1276">ARW576*ASI576</f>
        <v>0</v>
      </c>
      <c r="ASP576" s="93">
        <f t="shared" si="1276"/>
        <v>0</v>
      </c>
      <c r="ASQ576" s="93">
        <f t="shared" si="1276"/>
        <v>0</v>
      </c>
      <c r="ASR576" s="95"/>
      <c r="ASS576" s="95"/>
      <c r="AST576" s="95"/>
      <c r="ASU576" s="107"/>
      <c r="ASV576" s="107"/>
      <c r="ASW576" s="107"/>
      <c r="ASX576" s="93">
        <f>$I576*ASR576</f>
        <v>0</v>
      </c>
      <c r="ASY576" s="93">
        <f>$J576*ASS576</f>
        <v>0</v>
      </c>
      <c r="ASZ576" s="93">
        <f>$K576*AST576</f>
        <v>0</v>
      </c>
      <c r="ATA576" s="107"/>
      <c r="ATB576" s="107"/>
      <c r="ATC576" s="107"/>
      <c r="ATD576" s="93">
        <f>$I576*ATD$588</f>
        <v>6906.11</v>
      </c>
      <c r="ATE576" s="93">
        <f>$J576*ATE$588</f>
        <v>6191.38</v>
      </c>
      <c r="ATF576" s="93">
        <f>$K576*ATF$588</f>
        <v>5782.79</v>
      </c>
      <c r="ATG576" s="107"/>
      <c r="ATH576" s="107"/>
      <c r="ATI576" s="107"/>
      <c r="ATJ576" s="93">
        <f t="shared" ref="ATJ576:ATL585" si="1277">ASR576*ATD576</f>
        <v>0</v>
      </c>
      <c r="ATK576" s="93">
        <f t="shared" si="1277"/>
        <v>0</v>
      </c>
      <c r="ATL576" s="93">
        <f t="shared" si="1277"/>
        <v>0</v>
      </c>
      <c r="ATM576" s="95"/>
      <c r="ATN576" s="95"/>
      <c r="ATO576" s="95"/>
      <c r="ATP576" s="107"/>
      <c r="ATQ576" s="107"/>
      <c r="ATR576" s="107"/>
      <c r="ATS576" s="93">
        <f>$I576*ATM576</f>
        <v>0</v>
      </c>
      <c r="ATT576" s="93">
        <f>$J576*ATN576</f>
        <v>0</v>
      </c>
      <c r="ATU576" s="93">
        <f>$K576*ATO576</f>
        <v>0</v>
      </c>
      <c r="ATV576" s="107"/>
      <c r="ATW576" s="107"/>
      <c r="ATX576" s="107"/>
      <c r="ATY576" s="93">
        <f>$I576*ATY$588</f>
        <v>7829.8</v>
      </c>
      <c r="ATZ576" s="93">
        <f>$J576*ATZ$588</f>
        <v>6918.19</v>
      </c>
      <c r="AUA576" s="93">
        <f>$K576*AUA$588</f>
        <v>6401.13</v>
      </c>
      <c r="AUB576" s="107"/>
      <c r="AUC576" s="107"/>
      <c r="AUD576" s="107"/>
      <c r="AUE576" s="93">
        <f t="shared" ref="AUE576:AUG585" si="1278">ATM576*ATY576</f>
        <v>0</v>
      </c>
      <c r="AUF576" s="93">
        <f t="shared" si="1278"/>
        <v>0</v>
      </c>
      <c r="AUG576" s="93">
        <f t="shared" si="1278"/>
        <v>0</v>
      </c>
      <c r="AUH576" s="95"/>
      <c r="AUI576" s="95"/>
      <c r="AUJ576" s="95"/>
      <c r="AUK576" s="107"/>
      <c r="AUL576" s="107"/>
      <c r="AUM576" s="107"/>
      <c r="AUN576" s="93">
        <f>$I576*AUH576</f>
        <v>0</v>
      </c>
      <c r="AUO576" s="93">
        <f>$J576*AUI576</f>
        <v>0</v>
      </c>
      <c r="AUP576" s="93">
        <f>$K576*AUJ576</f>
        <v>0</v>
      </c>
      <c r="AUQ576" s="107"/>
      <c r="AUR576" s="107"/>
      <c r="AUS576" s="107"/>
      <c r="AUT576" s="93">
        <f>$I576*AUT$588</f>
        <v>7874.46</v>
      </c>
      <c r="AUU576" s="93">
        <f>$J576*AUU$588</f>
        <v>6987.31</v>
      </c>
      <c r="AUV576" s="93">
        <f>$K576*AUV$588</f>
        <v>6527.74</v>
      </c>
      <c r="AUW576" s="107"/>
      <c r="AUX576" s="107"/>
      <c r="AUY576" s="107"/>
      <c r="AUZ576" s="93">
        <f t="shared" ref="AUZ576:AVB585" si="1279">AUH576*AUT576</f>
        <v>0</v>
      </c>
      <c r="AVA576" s="93">
        <f t="shared" si="1279"/>
        <v>0</v>
      </c>
      <c r="AVB576" s="93">
        <f t="shared" si="1279"/>
        <v>0</v>
      </c>
      <c r="AVC576" s="127">
        <f t="shared" ref="AVC576:AVK585" si="1280">L576+AG576+BB576+BW576+CR576+DM576+EH576+FC576+FX576+GS576+HN576+II576+JD576+JY576+KT576+LO576+MJ576+NE576+NZ576+OU576+PP576+QK576+RF576+SA576+SV576+TQ576+UL576+VG576+WB576+WW576+XR576+YM576+ZH576+AAC576+AAX576+ABS576+ACN576+ADI576+AED576+AEY576+AFT576+AGO576+AHJ576+AIE576+AIZ576+AJU576+AKP576+ALK576+AMF576+ANA576+ANV576+AOQ576+APL576+AQG576+ARB576+ARW576+ASR576+ATM576+AUH576</f>
        <v>0</v>
      </c>
      <c r="AVD576" s="127">
        <f t="shared" si="1280"/>
        <v>0</v>
      </c>
      <c r="AVE576" s="127">
        <f t="shared" si="1280"/>
        <v>0</v>
      </c>
      <c r="AVF576" s="93">
        <f t="shared" si="1280"/>
        <v>0</v>
      </c>
      <c r="AVG576" s="93">
        <f t="shared" si="1280"/>
        <v>0</v>
      </c>
      <c r="AVH576" s="93">
        <f t="shared" si="1280"/>
        <v>0</v>
      </c>
      <c r="AVI576" s="93">
        <f t="shared" si="1280"/>
        <v>0</v>
      </c>
      <c r="AVJ576" s="93">
        <f t="shared" si="1280"/>
        <v>0</v>
      </c>
      <c r="AVK576" s="93">
        <f t="shared" si="1280"/>
        <v>0</v>
      </c>
      <c r="AVL576" s="107"/>
      <c r="AVM576" s="107"/>
      <c r="AVN576" s="107"/>
      <c r="AVO576" s="93"/>
      <c r="AVP576" s="93"/>
      <c r="AVQ576" s="93"/>
      <c r="AVR576" s="93">
        <f t="shared" ref="AVR576:AVW585" si="1281">AA576+AV576+BQ576+CL576+DG576+EB576+EW576+FR576+GM576+HH576+IC576+IX576+JS576+KN576+LI576+MD576+MY576+NT576+OO576+PJ576+QE576+QZ576+RU576+SP576+TK576+UF576+VA576+VV576+WQ576+XL576+YG576+ZB576+ZW576+AAR576+ABM576+ACH576+ADC576+ADX576+AES576+AFN576+AGI576+AHD576+AHY576+AIT576+AJO576+AKJ576+ALE576+ALZ576+AMU576+ANP576+AOK576+APF576+AQA576+AQV576+ARQ576+ASL576+ATG576+AUB576+AUW576</f>
        <v>0</v>
      </c>
      <c r="AVS576" s="93">
        <f t="shared" si="1281"/>
        <v>0</v>
      </c>
      <c r="AVT576" s="93">
        <f t="shared" si="1281"/>
        <v>0</v>
      </c>
      <c r="AVU576" s="93">
        <f t="shared" si="1281"/>
        <v>0</v>
      </c>
      <c r="AVV576" s="93">
        <f t="shared" si="1281"/>
        <v>0</v>
      </c>
      <c r="AVW576" s="93">
        <f t="shared" si="1281"/>
        <v>0</v>
      </c>
    </row>
    <row r="577" spans="1:1271" ht="36">
      <c r="A577" s="12" t="s">
        <v>993</v>
      </c>
      <c r="B577" s="12" t="s">
        <v>427</v>
      </c>
      <c r="C577" s="5"/>
      <c r="D577" s="541"/>
      <c r="E577" s="521"/>
      <c r="F577" s="101"/>
      <c r="G577" s="101"/>
      <c r="H577" s="101"/>
      <c r="I577" s="93">
        <f t="shared" ref="I577:K585" si="1282">F543</f>
        <v>17918.21</v>
      </c>
      <c r="J577" s="93">
        <f t="shared" si="1282"/>
        <v>17918.21</v>
      </c>
      <c r="K577" s="93">
        <f t="shared" si="1282"/>
        <v>17918.21</v>
      </c>
      <c r="L577" s="95"/>
      <c r="M577" s="95"/>
      <c r="N577" s="95"/>
      <c r="O577" s="107"/>
      <c r="P577" s="107"/>
      <c r="Q577" s="107"/>
      <c r="R577" s="93">
        <f t="shared" ref="R577:R585" si="1283">$I577*L577</f>
        <v>0</v>
      </c>
      <c r="S577" s="93">
        <f t="shared" ref="S577:S585" si="1284">$J577*M577</f>
        <v>0</v>
      </c>
      <c r="T577" s="93">
        <f t="shared" ref="T577:T585" si="1285">$K577*N577</f>
        <v>0</v>
      </c>
      <c r="U577" s="107"/>
      <c r="V577" s="107"/>
      <c r="W577" s="107"/>
      <c r="X577" s="93">
        <f t="shared" ref="X577:X585" si="1286">$I577*X$588</f>
        <v>9135.6200000000008</v>
      </c>
      <c r="Y577" s="93">
        <f t="shared" ref="Y577:Y585" si="1287">$J577*Y$588</f>
        <v>8129.5</v>
      </c>
      <c r="Z577" s="93">
        <f t="shared" ref="Z577:Z585" si="1288">$K577*Z$588</f>
        <v>7508.34</v>
      </c>
      <c r="AA577" s="107"/>
      <c r="AB577" s="107"/>
      <c r="AC577" s="107"/>
      <c r="AD577" s="93">
        <f t="shared" si="1221"/>
        <v>0</v>
      </c>
      <c r="AE577" s="93">
        <f t="shared" si="1221"/>
        <v>0</v>
      </c>
      <c r="AF577" s="93">
        <f t="shared" si="1221"/>
        <v>0</v>
      </c>
      <c r="AG577" s="95"/>
      <c r="AH577" s="95"/>
      <c r="AI577" s="95"/>
      <c r="AJ577" s="107"/>
      <c r="AK577" s="107"/>
      <c r="AL577" s="107"/>
      <c r="AM577" s="93">
        <f t="shared" ref="AM577:AM585" si="1289">$I577*AG577</f>
        <v>0</v>
      </c>
      <c r="AN577" s="93">
        <f t="shared" ref="AN577:AN585" si="1290">$J577*AH577</f>
        <v>0</v>
      </c>
      <c r="AO577" s="93">
        <f t="shared" ref="AO577:AO585" si="1291">$K577*AI577</f>
        <v>0</v>
      </c>
      <c r="AP577" s="107"/>
      <c r="AQ577" s="107"/>
      <c r="AR577" s="107"/>
      <c r="AS577" s="93">
        <f t="shared" ref="AS577:AS585" si="1292">$I577*AS$588</f>
        <v>8450.7000000000007</v>
      </c>
      <c r="AT577" s="93">
        <f t="shared" ref="AT577:AT585" si="1293">$J577*AT$588</f>
        <v>7590.35</v>
      </c>
      <c r="AU577" s="93">
        <f t="shared" ref="AU577:AU585" si="1294">$K577*AU$588</f>
        <v>7179.98</v>
      </c>
      <c r="AV577" s="107"/>
      <c r="AW577" s="107"/>
      <c r="AX577" s="107"/>
      <c r="AY577" s="93">
        <f t="shared" si="1222"/>
        <v>0</v>
      </c>
      <c r="AZ577" s="93">
        <f t="shared" si="1222"/>
        <v>0</v>
      </c>
      <c r="BA577" s="93">
        <f t="shared" si="1222"/>
        <v>0</v>
      </c>
      <c r="BB577" s="95"/>
      <c r="BC577" s="95"/>
      <c r="BD577" s="95"/>
      <c r="BE577" s="107"/>
      <c r="BF577" s="107"/>
      <c r="BG577" s="107"/>
      <c r="BH577" s="93">
        <f t="shared" ref="BH577:BH585" si="1295">$I577*BB577</f>
        <v>0</v>
      </c>
      <c r="BI577" s="93">
        <f t="shared" ref="BI577:BI585" si="1296">$J577*BC577</f>
        <v>0</v>
      </c>
      <c r="BJ577" s="93">
        <f t="shared" ref="BJ577:BJ585" si="1297">$K577*BD577</f>
        <v>0</v>
      </c>
      <c r="BK577" s="107"/>
      <c r="BL577" s="107"/>
      <c r="BM577" s="107"/>
      <c r="BN577" s="93">
        <f t="shared" ref="BN577:BN585" si="1298">$I577*BN$588</f>
        <v>8327.1299999999992</v>
      </c>
      <c r="BO577" s="93">
        <f t="shared" ref="BO577:BO585" si="1299">$J577*BO$588</f>
        <v>7374.19</v>
      </c>
      <c r="BP577" s="93">
        <f t="shared" ref="BP577:BP585" si="1300">$K577*BP$588</f>
        <v>6772.11</v>
      </c>
      <c r="BQ577" s="107"/>
      <c r="BR577" s="107"/>
      <c r="BS577" s="107"/>
      <c r="BT577" s="93">
        <f t="shared" si="1223"/>
        <v>0</v>
      </c>
      <c r="BU577" s="93">
        <f t="shared" si="1223"/>
        <v>0</v>
      </c>
      <c r="BV577" s="93">
        <f t="shared" si="1223"/>
        <v>0</v>
      </c>
      <c r="BW577" s="95"/>
      <c r="BX577" s="95"/>
      <c r="BY577" s="95"/>
      <c r="BZ577" s="107"/>
      <c r="CA577" s="107"/>
      <c r="CB577" s="107"/>
      <c r="CC577" s="93">
        <f t="shared" ref="CC577:CC585" si="1301">$I577*BW577</f>
        <v>0</v>
      </c>
      <c r="CD577" s="93">
        <f t="shared" ref="CD577:CD585" si="1302">$J577*BX577</f>
        <v>0</v>
      </c>
      <c r="CE577" s="93">
        <f t="shared" ref="CE577:CE585" si="1303">$K577*BY577</f>
        <v>0</v>
      </c>
      <c r="CF577" s="107"/>
      <c r="CG577" s="107"/>
      <c r="CH577" s="107"/>
      <c r="CI577" s="93">
        <f t="shared" ref="CI577:CI585" si="1304">$I577*CI$588</f>
        <v>0</v>
      </c>
      <c r="CJ577" s="93">
        <f t="shared" ref="CJ577:CJ585" si="1305">$J577*CJ$588</f>
        <v>0</v>
      </c>
      <c r="CK577" s="93">
        <f t="shared" ref="CK577:CK585" si="1306">$K577*CK$588</f>
        <v>0</v>
      </c>
      <c r="CL577" s="107"/>
      <c r="CM577" s="107"/>
      <c r="CN577" s="107"/>
      <c r="CO577" s="93">
        <f t="shared" si="1224"/>
        <v>0</v>
      </c>
      <c r="CP577" s="93">
        <f t="shared" si="1224"/>
        <v>0</v>
      </c>
      <c r="CQ577" s="93">
        <f t="shared" si="1224"/>
        <v>0</v>
      </c>
      <c r="CR577" s="95"/>
      <c r="CS577" s="95"/>
      <c r="CT577" s="95"/>
      <c r="CU577" s="107"/>
      <c r="CV577" s="107"/>
      <c r="CW577" s="107"/>
      <c r="CX577" s="93">
        <f t="shared" ref="CX577:CX585" si="1307">$I577*CR577</f>
        <v>0</v>
      </c>
      <c r="CY577" s="93">
        <f t="shared" ref="CY577:CY585" si="1308">$J577*CS577</f>
        <v>0</v>
      </c>
      <c r="CZ577" s="93">
        <f t="shared" ref="CZ577:CZ585" si="1309">$K577*CT577</f>
        <v>0</v>
      </c>
      <c r="DA577" s="107"/>
      <c r="DB577" s="107"/>
      <c r="DC577" s="107"/>
      <c r="DD577" s="93">
        <f t="shared" ref="DD577:DD585" si="1310">$I577*DD$588</f>
        <v>9799.56</v>
      </c>
      <c r="DE577" s="93">
        <f t="shared" ref="DE577:DE585" si="1311">$J577*DE$588</f>
        <v>8719.93</v>
      </c>
      <c r="DF577" s="93">
        <f t="shared" ref="DF577:DF585" si="1312">$K577*DF$588</f>
        <v>8207.5400000000009</v>
      </c>
      <c r="DG577" s="107"/>
      <c r="DH577" s="107"/>
      <c r="DI577" s="107"/>
      <c r="DJ577" s="93">
        <f t="shared" si="1225"/>
        <v>0</v>
      </c>
      <c r="DK577" s="93">
        <f t="shared" si="1225"/>
        <v>0</v>
      </c>
      <c r="DL577" s="93">
        <f t="shared" si="1225"/>
        <v>0</v>
      </c>
      <c r="DM577" s="95"/>
      <c r="DN577" s="95"/>
      <c r="DO577" s="95"/>
      <c r="DP577" s="107"/>
      <c r="DQ577" s="107"/>
      <c r="DR577" s="107"/>
      <c r="DS577" s="93">
        <f t="shared" ref="DS577:DS585" si="1313">$I577*DM577</f>
        <v>0</v>
      </c>
      <c r="DT577" s="93">
        <f t="shared" ref="DT577:DT585" si="1314">$J577*DN577</f>
        <v>0</v>
      </c>
      <c r="DU577" s="93">
        <f t="shared" ref="DU577:DU585" si="1315">$K577*DO577</f>
        <v>0</v>
      </c>
      <c r="DV577" s="107"/>
      <c r="DW577" s="107"/>
      <c r="DX577" s="107"/>
      <c r="DY577" s="93">
        <f t="shared" ref="DY577:DY585" si="1316">$I577*DY$588</f>
        <v>10515.44</v>
      </c>
      <c r="DZ577" s="93">
        <f t="shared" ref="DZ577:DZ585" si="1317">$J577*DZ$588</f>
        <v>9222.56</v>
      </c>
      <c r="EA577" s="93">
        <f t="shared" ref="EA577:EA585" si="1318">$K577*EA$588</f>
        <v>8746.75</v>
      </c>
      <c r="EB577" s="107"/>
      <c r="EC577" s="107"/>
      <c r="ED577" s="107"/>
      <c r="EE577" s="93">
        <f t="shared" si="1226"/>
        <v>0</v>
      </c>
      <c r="EF577" s="93">
        <f t="shared" si="1226"/>
        <v>0</v>
      </c>
      <c r="EG577" s="93">
        <f t="shared" si="1226"/>
        <v>0</v>
      </c>
      <c r="EH577" s="95"/>
      <c r="EI577" s="95"/>
      <c r="EJ577" s="95"/>
      <c r="EK577" s="107"/>
      <c r="EL577" s="107"/>
      <c r="EM577" s="107"/>
      <c r="EN577" s="93">
        <f t="shared" ref="EN577:EN585" si="1319">$I577*EH577</f>
        <v>0</v>
      </c>
      <c r="EO577" s="93">
        <f t="shared" ref="EO577:EO585" si="1320">$J577*EI577</f>
        <v>0</v>
      </c>
      <c r="EP577" s="93">
        <f t="shared" ref="EP577:EP585" si="1321">$K577*EJ577</f>
        <v>0</v>
      </c>
      <c r="EQ577" s="107"/>
      <c r="ER577" s="107"/>
      <c r="ES577" s="107"/>
      <c r="ET577" s="93">
        <f t="shared" ref="ET577:ET585" si="1322">$I577*ET$588</f>
        <v>9735.2999999999993</v>
      </c>
      <c r="EU577" s="93">
        <f t="shared" ref="EU577:EU585" si="1323">$J577*EU$588</f>
        <v>8519.01</v>
      </c>
      <c r="EV577" s="93">
        <f t="shared" ref="EV577:EV585" si="1324">$K577*EV$588</f>
        <v>8055.73</v>
      </c>
      <c r="EW577" s="107"/>
      <c r="EX577" s="107"/>
      <c r="EY577" s="107"/>
      <c r="EZ577" s="93">
        <f t="shared" si="1227"/>
        <v>0</v>
      </c>
      <c r="FA577" s="93">
        <f t="shared" si="1227"/>
        <v>0</v>
      </c>
      <c r="FB577" s="93">
        <f t="shared" si="1227"/>
        <v>0</v>
      </c>
      <c r="FC577" s="95"/>
      <c r="FD577" s="95"/>
      <c r="FE577" s="95"/>
      <c r="FF577" s="107"/>
      <c r="FG577" s="107"/>
      <c r="FH577" s="107"/>
      <c r="FI577" s="93">
        <f t="shared" ref="FI577:FI585" si="1325">$I577*FC577</f>
        <v>0</v>
      </c>
      <c r="FJ577" s="93">
        <f t="shared" ref="FJ577:FJ585" si="1326">$J577*FD577</f>
        <v>0</v>
      </c>
      <c r="FK577" s="93">
        <f t="shared" ref="FK577:FK585" si="1327">$K577*FE577</f>
        <v>0</v>
      </c>
      <c r="FL577" s="107"/>
      <c r="FM577" s="107"/>
      <c r="FN577" s="107"/>
      <c r="FO577" s="93">
        <f t="shared" ref="FO577:FO585" si="1328">$I577*FO$588</f>
        <v>7957.59</v>
      </c>
      <c r="FP577" s="93">
        <f t="shared" ref="FP577:FP585" si="1329">$J577*FP$588</f>
        <v>7124.38</v>
      </c>
      <c r="FQ577" s="93">
        <f t="shared" ref="FQ577:FQ585" si="1330">$K577*FQ$588</f>
        <v>6763.46</v>
      </c>
      <c r="FR577" s="107"/>
      <c r="FS577" s="107"/>
      <c r="FT577" s="107"/>
      <c r="FU577" s="93">
        <f t="shared" si="1228"/>
        <v>0</v>
      </c>
      <c r="FV577" s="93">
        <f t="shared" si="1228"/>
        <v>0</v>
      </c>
      <c r="FW577" s="93">
        <f t="shared" si="1228"/>
        <v>0</v>
      </c>
      <c r="FX577" s="95"/>
      <c r="FY577" s="95"/>
      <c r="FZ577" s="95"/>
      <c r="GA577" s="107"/>
      <c r="GB577" s="107"/>
      <c r="GC577" s="107"/>
      <c r="GD577" s="93">
        <f t="shared" ref="GD577:GD585" si="1331">$I577*FX577</f>
        <v>0</v>
      </c>
      <c r="GE577" s="93">
        <f t="shared" ref="GE577:GE585" si="1332">$J577*FY577</f>
        <v>0</v>
      </c>
      <c r="GF577" s="93">
        <f t="shared" ref="GF577:GF585" si="1333">$K577*FZ577</f>
        <v>0</v>
      </c>
      <c r="GG577" s="107"/>
      <c r="GH577" s="107"/>
      <c r="GI577" s="107"/>
      <c r="GJ577" s="93">
        <f t="shared" ref="GJ577:GJ585" si="1334">$I577*GJ$588</f>
        <v>0</v>
      </c>
      <c r="GK577" s="93">
        <f t="shared" ref="GK577:GK585" si="1335">$J577*GK$588</f>
        <v>0</v>
      </c>
      <c r="GL577" s="93">
        <f t="shared" ref="GL577:GL585" si="1336">$K577*GL$588</f>
        <v>0</v>
      </c>
      <c r="GM577" s="107"/>
      <c r="GN577" s="107"/>
      <c r="GO577" s="107"/>
      <c r="GP577" s="93">
        <f t="shared" si="1229"/>
        <v>0</v>
      </c>
      <c r="GQ577" s="93">
        <f t="shared" si="1229"/>
        <v>0</v>
      </c>
      <c r="GR577" s="93">
        <f t="shared" si="1229"/>
        <v>0</v>
      </c>
      <c r="GS577" s="95"/>
      <c r="GT577" s="95"/>
      <c r="GU577" s="95"/>
      <c r="GV577" s="107"/>
      <c r="GW577" s="107"/>
      <c r="GX577" s="107"/>
      <c r="GY577" s="93">
        <f t="shared" ref="GY577:GY585" si="1337">$I577*GS577</f>
        <v>0</v>
      </c>
      <c r="GZ577" s="93">
        <f t="shared" ref="GZ577:GZ585" si="1338">$J577*GT577</f>
        <v>0</v>
      </c>
      <c r="HA577" s="93">
        <f t="shared" ref="HA577:HA585" si="1339">$K577*GU577</f>
        <v>0</v>
      </c>
      <c r="HB577" s="107"/>
      <c r="HC577" s="107"/>
      <c r="HD577" s="107"/>
      <c r="HE577" s="93">
        <f t="shared" ref="HE577:HE585" si="1340">$I577*HE$588</f>
        <v>9088.2199999999993</v>
      </c>
      <c r="HF577" s="93">
        <f t="shared" ref="HF577:HF585" si="1341">$J577*HF$588</f>
        <v>8083.91</v>
      </c>
      <c r="HG577" s="93">
        <f t="shared" ref="HG577:HG585" si="1342">$K577*HG$588</f>
        <v>7644.26</v>
      </c>
      <c r="HH577" s="107"/>
      <c r="HI577" s="107"/>
      <c r="HJ577" s="107"/>
      <c r="HK577" s="93">
        <f t="shared" si="1230"/>
        <v>0</v>
      </c>
      <c r="HL577" s="93">
        <f t="shared" si="1230"/>
        <v>0</v>
      </c>
      <c r="HM577" s="93">
        <f t="shared" si="1230"/>
        <v>0</v>
      </c>
      <c r="HN577" s="95"/>
      <c r="HO577" s="95"/>
      <c r="HP577" s="95"/>
      <c r="HQ577" s="107"/>
      <c r="HR577" s="107"/>
      <c r="HS577" s="107"/>
      <c r="HT577" s="93">
        <f t="shared" ref="HT577:HT585" si="1343">$I577*HN577</f>
        <v>0</v>
      </c>
      <c r="HU577" s="93">
        <f t="shared" ref="HU577:HU585" si="1344">$J577*HO577</f>
        <v>0</v>
      </c>
      <c r="HV577" s="93">
        <f t="shared" ref="HV577:HV585" si="1345">$K577*HP577</f>
        <v>0</v>
      </c>
      <c r="HW577" s="107"/>
      <c r="HX577" s="107"/>
      <c r="HY577" s="107"/>
      <c r="HZ577" s="93">
        <f t="shared" ref="HZ577:HZ585" si="1346">$I577*HZ$588</f>
        <v>8986.06</v>
      </c>
      <c r="IA577" s="93">
        <f t="shared" ref="IA577:IA585" si="1347">$J577*IA$588</f>
        <v>7935.41</v>
      </c>
      <c r="IB577" s="93">
        <f t="shared" ref="IB577:IB585" si="1348">$K577*IB$588</f>
        <v>7412.24</v>
      </c>
      <c r="IC577" s="107"/>
      <c r="ID577" s="107"/>
      <c r="IE577" s="107"/>
      <c r="IF577" s="93">
        <f t="shared" si="1231"/>
        <v>0</v>
      </c>
      <c r="IG577" s="93">
        <f t="shared" si="1231"/>
        <v>0</v>
      </c>
      <c r="IH577" s="93">
        <f t="shared" si="1231"/>
        <v>0</v>
      </c>
      <c r="II577" s="95"/>
      <c r="IJ577" s="95"/>
      <c r="IK577" s="95"/>
      <c r="IL577" s="107"/>
      <c r="IM577" s="107"/>
      <c r="IN577" s="107"/>
      <c r="IO577" s="93">
        <f t="shared" ref="IO577:IO585" si="1349">$I577*II577</f>
        <v>0</v>
      </c>
      <c r="IP577" s="93">
        <f t="shared" ref="IP577:IP585" si="1350">$J577*IJ577</f>
        <v>0</v>
      </c>
      <c r="IQ577" s="93">
        <f t="shared" ref="IQ577:IQ585" si="1351">$K577*IK577</f>
        <v>0</v>
      </c>
      <c r="IR577" s="107"/>
      <c r="IS577" s="107"/>
      <c r="IT577" s="107"/>
      <c r="IU577" s="93">
        <f t="shared" ref="IU577:IU585" si="1352">$I577*IU$588</f>
        <v>8220.2900000000009</v>
      </c>
      <c r="IV577" s="93">
        <f t="shared" ref="IV577:IV585" si="1353">$J577*IV$588</f>
        <v>7282.62</v>
      </c>
      <c r="IW577" s="93">
        <f t="shared" ref="IW577:IW585" si="1354">$K577*IW$588</f>
        <v>6791.97</v>
      </c>
      <c r="IX577" s="107"/>
      <c r="IY577" s="107"/>
      <c r="IZ577" s="107"/>
      <c r="JA577" s="93">
        <f t="shared" si="1232"/>
        <v>0</v>
      </c>
      <c r="JB577" s="93">
        <f t="shared" si="1232"/>
        <v>0</v>
      </c>
      <c r="JC577" s="93">
        <f t="shared" si="1232"/>
        <v>0</v>
      </c>
      <c r="JD577" s="95"/>
      <c r="JE577" s="95"/>
      <c r="JF577" s="95"/>
      <c r="JG577" s="107"/>
      <c r="JH577" s="107"/>
      <c r="JI577" s="107"/>
      <c r="JJ577" s="93">
        <f t="shared" ref="JJ577:JJ585" si="1355">$I577*JD577</f>
        <v>0</v>
      </c>
      <c r="JK577" s="93">
        <f t="shared" ref="JK577:JK585" si="1356">$J577*JE577</f>
        <v>0</v>
      </c>
      <c r="JL577" s="93">
        <f t="shared" ref="JL577:JL585" si="1357">$K577*JF577</f>
        <v>0</v>
      </c>
      <c r="JM577" s="107"/>
      <c r="JN577" s="107"/>
      <c r="JO577" s="107"/>
      <c r="JP577" s="93">
        <f t="shared" ref="JP577:JP585" si="1358">$I577*JP$588</f>
        <v>11767.78</v>
      </c>
      <c r="JQ577" s="93">
        <f t="shared" ref="JQ577:JQ585" si="1359">$J577*JQ$588</f>
        <v>10440.959999999999</v>
      </c>
      <c r="JR577" s="93">
        <f t="shared" ref="JR577:JR585" si="1360">$K577*JR$588</f>
        <v>10035.709999999999</v>
      </c>
      <c r="JS577" s="107"/>
      <c r="JT577" s="107"/>
      <c r="JU577" s="107"/>
      <c r="JV577" s="93">
        <f t="shared" si="1233"/>
        <v>0</v>
      </c>
      <c r="JW577" s="93">
        <f t="shared" si="1233"/>
        <v>0</v>
      </c>
      <c r="JX577" s="93">
        <f t="shared" si="1233"/>
        <v>0</v>
      </c>
      <c r="JY577" s="95"/>
      <c r="JZ577" s="95"/>
      <c r="KA577" s="95"/>
      <c r="KB577" s="107"/>
      <c r="KC577" s="107"/>
      <c r="KD577" s="107"/>
      <c r="KE577" s="93">
        <f t="shared" ref="KE577:KE585" si="1361">$I577*JY577</f>
        <v>0</v>
      </c>
      <c r="KF577" s="93">
        <f t="shared" ref="KF577:KF585" si="1362">$J577*JZ577</f>
        <v>0</v>
      </c>
      <c r="KG577" s="93">
        <f t="shared" ref="KG577:KG585" si="1363">$K577*KA577</f>
        <v>0</v>
      </c>
      <c r="KH577" s="107"/>
      <c r="KI577" s="107"/>
      <c r="KJ577" s="107"/>
      <c r="KK577" s="93">
        <f t="shared" ref="KK577:KK585" si="1364">$I577*KK$588</f>
        <v>7895.1</v>
      </c>
      <c r="KL577" s="93">
        <f t="shared" ref="KL577:KL585" si="1365">$J577*KL$588</f>
        <v>7050.47</v>
      </c>
      <c r="KM577" s="93">
        <f t="shared" ref="KM577:KM585" si="1366">$K577*KM$588</f>
        <v>6595.04</v>
      </c>
      <c r="KN577" s="107"/>
      <c r="KO577" s="107"/>
      <c r="KP577" s="107"/>
      <c r="KQ577" s="93">
        <f t="shared" si="1234"/>
        <v>0</v>
      </c>
      <c r="KR577" s="93">
        <f t="shared" si="1234"/>
        <v>0</v>
      </c>
      <c r="KS577" s="93">
        <f t="shared" si="1234"/>
        <v>0</v>
      </c>
      <c r="KT577" s="95">
        <v>1</v>
      </c>
      <c r="KU577" s="95">
        <v>1</v>
      </c>
      <c r="KV577" s="95">
        <v>1</v>
      </c>
      <c r="KW577" s="107"/>
      <c r="KX577" s="107"/>
      <c r="KY577" s="107"/>
      <c r="KZ577" s="93">
        <f t="shared" ref="KZ577:KZ585" si="1367">$I577*KT577</f>
        <v>17918.21</v>
      </c>
      <c r="LA577" s="93">
        <f t="shared" ref="LA577:LA585" si="1368">$J577*KU577</f>
        <v>17918.21</v>
      </c>
      <c r="LB577" s="93">
        <f t="shared" ref="LB577:LB585" si="1369">$K577*KV577</f>
        <v>17918.21</v>
      </c>
      <c r="LC577" s="107"/>
      <c r="LD577" s="107"/>
      <c r="LE577" s="107"/>
      <c r="LF577" s="93">
        <f t="shared" ref="LF577:LF585" si="1370">$I577*LF$588</f>
        <v>7103.95</v>
      </c>
      <c r="LG577" s="93">
        <f t="shared" ref="LG577:LG585" si="1371">$J577*LG$588</f>
        <v>6393.51</v>
      </c>
      <c r="LH577" s="93">
        <f t="shared" ref="LH577:LH585" si="1372">$K577*LH$588</f>
        <v>6059.12</v>
      </c>
      <c r="LI577" s="107"/>
      <c r="LJ577" s="107"/>
      <c r="LK577" s="107"/>
      <c r="LL577" s="93">
        <f t="shared" si="1235"/>
        <v>7103.95</v>
      </c>
      <c r="LM577" s="93">
        <f t="shared" si="1235"/>
        <v>6393.51</v>
      </c>
      <c r="LN577" s="93">
        <f t="shared" si="1235"/>
        <v>6059.12</v>
      </c>
      <c r="LO577" s="95"/>
      <c r="LP577" s="95"/>
      <c r="LQ577" s="95"/>
      <c r="LR577" s="107"/>
      <c r="LS577" s="107"/>
      <c r="LT577" s="107"/>
      <c r="LU577" s="93">
        <f t="shared" ref="LU577:LU585" si="1373">$I577*LO577</f>
        <v>0</v>
      </c>
      <c r="LV577" s="93">
        <f t="shared" ref="LV577:LV585" si="1374">$J577*LP577</f>
        <v>0</v>
      </c>
      <c r="LW577" s="93">
        <f t="shared" ref="LW577:LW585" si="1375">$K577*LQ577</f>
        <v>0</v>
      </c>
      <c r="LX577" s="107"/>
      <c r="LY577" s="107"/>
      <c r="LZ577" s="107"/>
      <c r="MA577" s="93">
        <f t="shared" ref="MA577:MA585" si="1376">$I577*MA$588</f>
        <v>10181.75</v>
      </c>
      <c r="MB577" s="93">
        <f t="shared" ref="MB577:MB585" si="1377">$J577*MB$588</f>
        <v>9049.75</v>
      </c>
      <c r="MC577" s="93">
        <f t="shared" ref="MC577:MC585" si="1378">$K577*MC$588</f>
        <v>8607.32</v>
      </c>
      <c r="MD577" s="107"/>
      <c r="ME577" s="107"/>
      <c r="MF577" s="107"/>
      <c r="MG577" s="93">
        <f t="shared" si="1236"/>
        <v>0</v>
      </c>
      <c r="MH577" s="93">
        <f t="shared" si="1236"/>
        <v>0</v>
      </c>
      <c r="MI577" s="93">
        <f t="shared" si="1236"/>
        <v>0</v>
      </c>
      <c r="MJ577" s="95"/>
      <c r="MK577" s="95"/>
      <c r="ML577" s="95"/>
      <c r="MM577" s="107"/>
      <c r="MN577" s="107"/>
      <c r="MO577" s="107"/>
      <c r="MP577" s="93">
        <f t="shared" ref="MP577:MP585" si="1379">$I577*MJ577</f>
        <v>0</v>
      </c>
      <c r="MQ577" s="93">
        <f t="shared" ref="MQ577:MQ585" si="1380">$J577*MK577</f>
        <v>0</v>
      </c>
      <c r="MR577" s="93">
        <f t="shared" ref="MR577:MR585" si="1381">$K577*ML577</f>
        <v>0</v>
      </c>
      <c r="MS577" s="107"/>
      <c r="MT577" s="107"/>
      <c r="MU577" s="107"/>
      <c r="MV577" s="93">
        <f t="shared" ref="MV577:MV585" si="1382">$I577*MV$588</f>
        <v>11768.54</v>
      </c>
      <c r="MW577" s="93">
        <f t="shared" ref="MW577:MW585" si="1383">$J577*MW$588</f>
        <v>10212.629999999999</v>
      </c>
      <c r="MX577" s="93">
        <f t="shared" ref="MX577:MX585" si="1384">$K577*MX$588</f>
        <v>9520.8700000000008</v>
      </c>
      <c r="MY577" s="107"/>
      <c r="MZ577" s="107"/>
      <c r="NA577" s="107"/>
      <c r="NB577" s="93">
        <f t="shared" si="1237"/>
        <v>0</v>
      </c>
      <c r="NC577" s="93">
        <f t="shared" si="1237"/>
        <v>0</v>
      </c>
      <c r="ND577" s="93">
        <f t="shared" si="1237"/>
        <v>0</v>
      </c>
      <c r="NE577" s="95"/>
      <c r="NF577" s="95"/>
      <c r="NG577" s="95"/>
      <c r="NH577" s="107"/>
      <c r="NI577" s="107"/>
      <c r="NJ577" s="107"/>
      <c r="NK577" s="93">
        <f t="shared" ref="NK577:NK585" si="1385">$I577*NE577</f>
        <v>0</v>
      </c>
      <c r="NL577" s="93">
        <f t="shared" ref="NL577:NL585" si="1386">$J577*NF577</f>
        <v>0</v>
      </c>
      <c r="NM577" s="93">
        <f t="shared" ref="NM577:NM585" si="1387">$K577*NG577</f>
        <v>0</v>
      </c>
      <c r="NN577" s="107"/>
      <c r="NO577" s="107"/>
      <c r="NP577" s="107"/>
      <c r="NQ577" s="93">
        <f t="shared" ref="NQ577:NQ585" si="1388">$I577*NQ$588</f>
        <v>7303.17</v>
      </c>
      <c r="NR577" s="93">
        <f t="shared" ref="NR577:NR585" si="1389">$J577*NR$588</f>
        <v>6461.03</v>
      </c>
      <c r="NS577" s="93">
        <f t="shared" ref="NS577:NS585" si="1390">$K577*NS$588</f>
        <v>6069.29</v>
      </c>
      <c r="NT577" s="107"/>
      <c r="NU577" s="107"/>
      <c r="NV577" s="107"/>
      <c r="NW577" s="93">
        <f t="shared" si="1238"/>
        <v>0</v>
      </c>
      <c r="NX577" s="93">
        <f t="shared" si="1238"/>
        <v>0</v>
      </c>
      <c r="NY577" s="93">
        <f t="shared" si="1238"/>
        <v>0</v>
      </c>
      <c r="NZ577" s="95"/>
      <c r="OA577" s="95"/>
      <c r="OB577" s="95"/>
      <c r="OC577" s="107"/>
      <c r="OD577" s="107"/>
      <c r="OE577" s="107"/>
      <c r="OF577" s="93">
        <f t="shared" ref="OF577:OF585" si="1391">$I577*NZ577</f>
        <v>0</v>
      </c>
      <c r="OG577" s="93">
        <f t="shared" ref="OG577:OG585" si="1392">$J577*OA577</f>
        <v>0</v>
      </c>
      <c r="OH577" s="93">
        <f t="shared" ref="OH577:OH585" si="1393">$K577*OB577</f>
        <v>0</v>
      </c>
      <c r="OI577" s="107"/>
      <c r="OJ577" s="107"/>
      <c r="OK577" s="107"/>
      <c r="OL577" s="93">
        <f t="shared" ref="OL577:OL585" si="1394">$I577*OL$588</f>
        <v>10735.46</v>
      </c>
      <c r="OM577" s="93">
        <f t="shared" ref="OM577:OM585" si="1395">$J577*OM$588</f>
        <v>9428.6299999999992</v>
      </c>
      <c r="ON577" s="93">
        <f t="shared" ref="ON577:ON585" si="1396">$K577*ON$588</f>
        <v>8934.3799999999992</v>
      </c>
      <c r="OO577" s="107"/>
      <c r="OP577" s="107"/>
      <c r="OQ577" s="107"/>
      <c r="OR577" s="93">
        <f t="shared" si="1239"/>
        <v>0</v>
      </c>
      <c r="OS577" s="93">
        <f t="shared" si="1239"/>
        <v>0</v>
      </c>
      <c r="OT577" s="93">
        <f t="shared" si="1239"/>
        <v>0</v>
      </c>
      <c r="OU577" s="95"/>
      <c r="OV577" s="95"/>
      <c r="OW577" s="95"/>
      <c r="OX577" s="107"/>
      <c r="OY577" s="107"/>
      <c r="OZ577" s="107"/>
      <c r="PA577" s="93">
        <f t="shared" ref="PA577:PA585" si="1397">$I577*OU577</f>
        <v>0</v>
      </c>
      <c r="PB577" s="93">
        <f t="shared" ref="PB577:PB585" si="1398">$J577*OV577</f>
        <v>0</v>
      </c>
      <c r="PC577" s="93">
        <f t="shared" ref="PC577:PC585" si="1399">$K577*OW577</f>
        <v>0</v>
      </c>
      <c r="PD577" s="107"/>
      <c r="PE577" s="107"/>
      <c r="PF577" s="107"/>
      <c r="PG577" s="93">
        <f t="shared" ref="PG577:PG585" si="1400">$I577*PG$588</f>
        <v>8454.1</v>
      </c>
      <c r="PH577" s="93">
        <f t="shared" ref="PH577:PH585" si="1401">$J577*PH$588</f>
        <v>7530.72</v>
      </c>
      <c r="PI577" s="93">
        <f t="shared" ref="PI577:PI585" si="1402">$K577*PI$588</f>
        <v>7156.13</v>
      </c>
      <c r="PJ577" s="107"/>
      <c r="PK577" s="107"/>
      <c r="PL577" s="107"/>
      <c r="PM577" s="93">
        <f t="shared" si="1240"/>
        <v>0</v>
      </c>
      <c r="PN577" s="93">
        <f t="shared" si="1240"/>
        <v>0</v>
      </c>
      <c r="PO577" s="93">
        <f t="shared" si="1240"/>
        <v>0</v>
      </c>
      <c r="PP577" s="95"/>
      <c r="PQ577" s="95"/>
      <c r="PR577" s="95"/>
      <c r="PS577" s="107"/>
      <c r="PT577" s="107"/>
      <c r="PU577" s="107"/>
      <c r="PV577" s="93">
        <f t="shared" ref="PV577:PV585" si="1403">$I577*PP577</f>
        <v>0</v>
      </c>
      <c r="PW577" s="93">
        <f t="shared" ref="PW577:PW585" si="1404">$J577*PQ577</f>
        <v>0</v>
      </c>
      <c r="PX577" s="93">
        <f t="shared" ref="PX577:PX585" si="1405">$K577*PR577</f>
        <v>0</v>
      </c>
      <c r="PY577" s="107"/>
      <c r="PZ577" s="107"/>
      <c r="QA577" s="107"/>
      <c r="QB577" s="93">
        <f t="shared" ref="QB577:QB585" si="1406">$I577*QB$588</f>
        <v>9711.7900000000009</v>
      </c>
      <c r="QC577" s="93">
        <f t="shared" ref="QC577:QC585" si="1407">$J577*QC$588</f>
        <v>8579.02</v>
      </c>
      <c r="QD577" s="93">
        <f t="shared" ref="QD577:QD585" si="1408">$K577*QD$588</f>
        <v>8117.93</v>
      </c>
      <c r="QE577" s="107"/>
      <c r="QF577" s="107"/>
      <c r="QG577" s="107"/>
      <c r="QH577" s="93">
        <f t="shared" si="1241"/>
        <v>0</v>
      </c>
      <c r="QI577" s="93">
        <f t="shared" si="1241"/>
        <v>0</v>
      </c>
      <c r="QJ577" s="93">
        <f t="shared" si="1241"/>
        <v>0</v>
      </c>
      <c r="QK577" s="95"/>
      <c r="QL577" s="95"/>
      <c r="QM577" s="95"/>
      <c r="QN577" s="107"/>
      <c r="QO577" s="107"/>
      <c r="QP577" s="107"/>
      <c r="QQ577" s="93">
        <f t="shared" ref="QQ577:QQ585" si="1409">$I577*QK577</f>
        <v>0</v>
      </c>
      <c r="QR577" s="93">
        <f t="shared" ref="QR577:QR585" si="1410">$J577*QL577</f>
        <v>0</v>
      </c>
      <c r="QS577" s="93">
        <f t="shared" ref="QS577:QS585" si="1411">$K577*QM577</f>
        <v>0</v>
      </c>
      <c r="QT577" s="107"/>
      <c r="QU577" s="107"/>
      <c r="QV577" s="107"/>
      <c r="QW577" s="93">
        <f t="shared" ref="QW577:QW585" si="1412">$I577*QW$588</f>
        <v>9025.64</v>
      </c>
      <c r="QX577" s="93">
        <f t="shared" ref="QX577:QX585" si="1413">$J577*QX$588</f>
        <v>7981.91</v>
      </c>
      <c r="QY577" s="93">
        <f t="shared" ref="QY577:QY585" si="1414">$K577*QY$588</f>
        <v>7436.19</v>
      </c>
      <c r="QZ577" s="107"/>
      <c r="RA577" s="107"/>
      <c r="RB577" s="107"/>
      <c r="RC577" s="93">
        <f t="shared" si="1242"/>
        <v>0</v>
      </c>
      <c r="RD577" s="93">
        <f t="shared" si="1242"/>
        <v>0</v>
      </c>
      <c r="RE577" s="93">
        <f t="shared" si="1242"/>
        <v>0</v>
      </c>
      <c r="RF577" s="95"/>
      <c r="RG577" s="95"/>
      <c r="RH577" s="95"/>
      <c r="RI577" s="107"/>
      <c r="RJ577" s="107"/>
      <c r="RK577" s="107"/>
      <c r="RL577" s="93">
        <f t="shared" ref="RL577:RL585" si="1415">$I577*RF577</f>
        <v>0</v>
      </c>
      <c r="RM577" s="93">
        <f t="shared" ref="RM577:RM585" si="1416">$J577*RG577</f>
        <v>0</v>
      </c>
      <c r="RN577" s="93">
        <f t="shared" ref="RN577:RN585" si="1417">$K577*RH577</f>
        <v>0</v>
      </c>
      <c r="RO577" s="107"/>
      <c r="RP577" s="107"/>
      <c r="RQ577" s="107"/>
      <c r="RR577" s="93">
        <f t="shared" ref="RR577:RR585" si="1418">$I577*RR$588</f>
        <v>6666.11</v>
      </c>
      <c r="RS577" s="93">
        <f t="shared" ref="RS577:RS585" si="1419">$J577*RS$588</f>
        <v>5925.24</v>
      </c>
      <c r="RT577" s="93">
        <f t="shared" ref="RT577:RT585" si="1420">$K577*RT$588</f>
        <v>5510.59</v>
      </c>
      <c r="RU577" s="107"/>
      <c r="RV577" s="107"/>
      <c r="RW577" s="107"/>
      <c r="RX577" s="93">
        <f t="shared" si="1243"/>
        <v>0</v>
      </c>
      <c r="RY577" s="93">
        <f t="shared" si="1243"/>
        <v>0</v>
      </c>
      <c r="RZ577" s="93">
        <f t="shared" si="1243"/>
        <v>0</v>
      </c>
      <c r="SA577" s="95"/>
      <c r="SB577" s="95"/>
      <c r="SC577" s="95"/>
      <c r="SD577" s="107"/>
      <c r="SE577" s="107"/>
      <c r="SF577" s="107"/>
      <c r="SG577" s="93">
        <f t="shared" ref="SG577:SG585" si="1421">$I577*SA577</f>
        <v>0</v>
      </c>
      <c r="SH577" s="93">
        <f t="shared" ref="SH577:SH585" si="1422">$J577*SB577</f>
        <v>0</v>
      </c>
      <c r="SI577" s="93">
        <f t="shared" ref="SI577:SI585" si="1423">$K577*SC577</f>
        <v>0</v>
      </c>
      <c r="SJ577" s="107"/>
      <c r="SK577" s="107"/>
      <c r="SL577" s="107"/>
      <c r="SM577" s="93">
        <f t="shared" ref="SM577:SM585" si="1424">$I577*SM$588</f>
        <v>8337.1200000000008</v>
      </c>
      <c r="SN577" s="93">
        <f t="shared" ref="SN577:SN585" si="1425">$J577*SN$588</f>
        <v>7331.78</v>
      </c>
      <c r="SO577" s="93">
        <f t="shared" ref="SO577:SO585" si="1426">$K577*SO$588</f>
        <v>6877.58</v>
      </c>
      <c r="SP577" s="107"/>
      <c r="SQ577" s="107"/>
      <c r="SR577" s="107"/>
      <c r="SS577" s="93">
        <f t="shared" si="1244"/>
        <v>0</v>
      </c>
      <c r="ST577" s="93">
        <f t="shared" si="1244"/>
        <v>0</v>
      </c>
      <c r="SU577" s="93">
        <f t="shared" si="1244"/>
        <v>0</v>
      </c>
      <c r="SV577" s="95"/>
      <c r="SW577" s="95"/>
      <c r="SX577" s="95"/>
      <c r="SY577" s="107"/>
      <c r="SZ577" s="107"/>
      <c r="TA577" s="107"/>
      <c r="TB577" s="93">
        <f t="shared" ref="TB577:TB585" si="1427">$I577*SV577</f>
        <v>0</v>
      </c>
      <c r="TC577" s="93">
        <f t="shared" ref="TC577:TC585" si="1428">$J577*SW577</f>
        <v>0</v>
      </c>
      <c r="TD577" s="93">
        <f t="shared" ref="TD577:TD585" si="1429">$K577*SX577</f>
        <v>0</v>
      </c>
      <c r="TE577" s="107"/>
      <c r="TF577" s="107"/>
      <c r="TG577" s="107"/>
      <c r="TH577" s="93">
        <f t="shared" ref="TH577:TH585" si="1430">$I577*TH$588</f>
        <v>8753.83</v>
      </c>
      <c r="TI577" s="93">
        <f t="shared" ref="TI577:TI585" si="1431">$J577*TI$588</f>
        <v>7753.46</v>
      </c>
      <c r="TJ577" s="93">
        <f t="shared" ref="TJ577:TJ585" si="1432">$K577*TJ$588</f>
        <v>7341.8</v>
      </c>
      <c r="TK577" s="107"/>
      <c r="TL577" s="107"/>
      <c r="TM577" s="107"/>
      <c r="TN577" s="93">
        <f t="shared" si="1245"/>
        <v>0</v>
      </c>
      <c r="TO577" s="93">
        <f t="shared" si="1245"/>
        <v>0</v>
      </c>
      <c r="TP577" s="93">
        <f t="shared" si="1245"/>
        <v>0</v>
      </c>
      <c r="TQ577" s="95"/>
      <c r="TR577" s="95"/>
      <c r="TS577" s="95"/>
      <c r="TT577" s="107"/>
      <c r="TU577" s="107"/>
      <c r="TV577" s="107"/>
      <c r="TW577" s="93">
        <f t="shared" ref="TW577:TW585" si="1433">$I577*TQ577</f>
        <v>0</v>
      </c>
      <c r="TX577" s="93">
        <f t="shared" ref="TX577:TX585" si="1434">$J577*TR577</f>
        <v>0</v>
      </c>
      <c r="TY577" s="93">
        <f t="shared" ref="TY577:TY585" si="1435">$K577*TS577</f>
        <v>0</v>
      </c>
      <c r="TZ577" s="107"/>
      <c r="UA577" s="107"/>
      <c r="UB577" s="107"/>
      <c r="UC577" s="93">
        <f t="shared" ref="UC577:UC585" si="1436">$I577*UC$588</f>
        <v>9258.91</v>
      </c>
      <c r="UD577" s="93">
        <f t="shared" ref="UD577:UD585" si="1437">$J577*UD$588</f>
        <v>8161.57</v>
      </c>
      <c r="UE577" s="93">
        <f t="shared" ref="UE577:UE585" si="1438">$K577*UE$588</f>
        <v>7649.37</v>
      </c>
      <c r="UF577" s="107"/>
      <c r="UG577" s="107"/>
      <c r="UH577" s="107"/>
      <c r="UI577" s="93">
        <f t="shared" si="1246"/>
        <v>0</v>
      </c>
      <c r="UJ577" s="93">
        <f t="shared" si="1246"/>
        <v>0</v>
      </c>
      <c r="UK577" s="93">
        <f t="shared" si="1246"/>
        <v>0</v>
      </c>
      <c r="UL577" s="95"/>
      <c r="UM577" s="95"/>
      <c r="UN577" s="95"/>
      <c r="UO577" s="107"/>
      <c r="UP577" s="107"/>
      <c r="UQ577" s="107"/>
      <c r="UR577" s="93">
        <f t="shared" ref="UR577:UR585" si="1439">$I577*UL577</f>
        <v>0</v>
      </c>
      <c r="US577" s="93">
        <f t="shared" ref="US577:US585" si="1440">$J577*UM577</f>
        <v>0</v>
      </c>
      <c r="UT577" s="93">
        <f t="shared" ref="UT577:UT585" si="1441">$K577*UN577</f>
        <v>0</v>
      </c>
      <c r="UU577" s="107"/>
      <c r="UV577" s="107"/>
      <c r="UW577" s="107"/>
      <c r="UX577" s="93">
        <f t="shared" ref="UX577:UX585" si="1442">$I577*UX$588</f>
        <v>9250.23</v>
      </c>
      <c r="UY577" s="93">
        <f t="shared" ref="UY577:UY585" si="1443">$J577*UY$588</f>
        <v>8239.93</v>
      </c>
      <c r="UZ577" s="93">
        <f t="shared" ref="UZ577:UZ585" si="1444">$K577*UZ$588</f>
        <v>7650.38</v>
      </c>
      <c r="VA577" s="107"/>
      <c r="VB577" s="107"/>
      <c r="VC577" s="107"/>
      <c r="VD577" s="93">
        <f t="shared" si="1247"/>
        <v>0</v>
      </c>
      <c r="VE577" s="93">
        <f t="shared" si="1247"/>
        <v>0</v>
      </c>
      <c r="VF577" s="93">
        <f t="shared" si="1247"/>
        <v>0</v>
      </c>
      <c r="VG577" s="95"/>
      <c r="VH577" s="95"/>
      <c r="VI577" s="95"/>
      <c r="VJ577" s="107"/>
      <c r="VK577" s="107"/>
      <c r="VL577" s="107"/>
      <c r="VM577" s="93">
        <f t="shared" ref="VM577:VM585" si="1445">$I577*VG577</f>
        <v>0</v>
      </c>
      <c r="VN577" s="93">
        <f t="shared" ref="VN577:VN585" si="1446">$J577*VH577</f>
        <v>0</v>
      </c>
      <c r="VO577" s="93">
        <f t="shared" ref="VO577:VO585" si="1447">$K577*VI577</f>
        <v>0</v>
      </c>
      <c r="VP577" s="107"/>
      <c r="VQ577" s="107"/>
      <c r="VR577" s="107"/>
      <c r="VS577" s="93">
        <f t="shared" ref="VS577:VS585" si="1448">$I577*VS$588</f>
        <v>0</v>
      </c>
      <c r="VT577" s="93">
        <f t="shared" ref="VT577:VT585" si="1449">$J577*VT$588</f>
        <v>0</v>
      </c>
      <c r="VU577" s="93">
        <f t="shared" ref="VU577:VU585" si="1450">$K577*VU$588</f>
        <v>0</v>
      </c>
      <c r="VV577" s="107"/>
      <c r="VW577" s="107"/>
      <c r="VX577" s="107"/>
      <c r="VY577" s="93">
        <f t="shared" si="1248"/>
        <v>0</v>
      </c>
      <c r="VZ577" s="93">
        <f t="shared" si="1248"/>
        <v>0</v>
      </c>
      <c r="WA577" s="93">
        <f t="shared" si="1248"/>
        <v>0</v>
      </c>
      <c r="WB577" s="95"/>
      <c r="WC577" s="95"/>
      <c r="WD577" s="95"/>
      <c r="WE577" s="107"/>
      <c r="WF577" s="107"/>
      <c r="WG577" s="107"/>
      <c r="WH577" s="93">
        <f t="shared" ref="WH577:WH585" si="1451">$I577*WB577</f>
        <v>0</v>
      </c>
      <c r="WI577" s="93">
        <f t="shared" ref="WI577:WI585" si="1452">$J577*WC577</f>
        <v>0</v>
      </c>
      <c r="WJ577" s="93">
        <f t="shared" ref="WJ577:WJ585" si="1453">$K577*WD577</f>
        <v>0</v>
      </c>
      <c r="WK577" s="107"/>
      <c r="WL577" s="107"/>
      <c r="WM577" s="107"/>
      <c r="WN577" s="93">
        <f t="shared" ref="WN577:WN585" si="1454">$I577*WN$588</f>
        <v>7399.16</v>
      </c>
      <c r="WO577" s="93">
        <f t="shared" ref="WO577:WO585" si="1455">$J577*WO$588</f>
        <v>6606.43</v>
      </c>
      <c r="WP577" s="93">
        <f t="shared" ref="WP577:WP585" si="1456">$K577*WP$588</f>
        <v>6263.82</v>
      </c>
      <c r="WQ577" s="107"/>
      <c r="WR577" s="107"/>
      <c r="WS577" s="107"/>
      <c r="WT577" s="93">
        <f t="shared" si="1249"/>
        <v>0</v>
      </c>
      <c r="WU577" s="93">
        <f t="shared" si="1249"/>
        <v>0</v>
      </c>
      <c r="WV577" s="93">
        <f t="shared" si="1249"/>
        <v>0</v>
      </c>
      <c r="WW577" s="95"/>
      <c r="WX577" s="95"/>
      <c r="WY577" s="95"/>
      <c r="WZ577" s="107"/>
      <c r="XA577" s="107"/>
      <c r="XB577" s="107"/>
      <c r="XC577" s="93">
        <f t="shared" ref="XC577:XC585" si="1457">$I577*WW577</f>
        <v>0</v>
      </c>
      <c r="XD577" s="93">
        <f t="shared" ref="XD577:XD585" si="1458">$J577*WX577</f>
        <v>0</v>
      </c>
      <c r="XE577" s="93">
        <f t="shared" ref="XE577:XE585" si="1459">$K577*WY577</f>
        <v>0</v>
      </c>
      <c r="XF577" s="107"/>
      <c r="XG577" s="107"/>
      <c r="XH577" s="107"/>
      <c r="XI577" s="93">
        <f t="shared" ref="XI577:XI585" si="1460">$I577*XI$588</f>
        <v>7223.72</v>
      </c>
      <c r="XJ577" s="93">
        <f t="shared" ref="XJ577:XJ585" si="1461">$J577*XJ$588</f>
        <v>6437.17</v>
      </c>
      <c r="XK577" s="93">
        <f t="shared" ref="XK577:XK585" si="1462">$K577*XK$588</f>
        <v>6046.57</v>
      </c>
      <c r="XL577" s="107"/>
      <c r="XM577" s="107"/>
      <c r="XN577" s="107"/>
      <c r="XO577" s="93">
        <f t="shared" si="1250"/>
        <v>0</v>
      </c>
      <c r="XP577" s="93">
        <f t="shared" si="1250"/>
        <v>0</v>
      </c>
      <c r="XQ577" s="93">
        <f t="shared" si="1250"/>
        <v>0</v>
      </c>
      <c r="XR577" s="95"/>
      <c r="XS577" s="95"/>
      <c r="XT577" s="95"/>
      <c r="XU577" s="107"/>
      <c r="XV577" s="107"/>
      <c r="XW577" s="107"/>
      <c r="XX577" s="93">
        <f t="shared" ref="XX577:XX585" si="1463">$I577*XR577</f>
        <v>0</v>
      </c>
      <c r="XY577" s="93">
        <f t="shared" ref="XY577:XY585" si="1464">$J577*XS577</f>
        <v>0</v>
      </c>
      <c r="XZ577" s="93">
        <f t="shared" ref="XZ577:XZ585" si="1465">$K577*XT577</f>
        <v>0</v>
      </c>
      <c r="YA577" s="107"/>
      <c r="YB577" s="107"/>
      <c r="YC577" s="107"/>
      <c r="YD577" s="93">
        <f t="shared" ref="YD577:YD585" si="1466">$I577*YD$588</f>
        <v>6517.68</v>
      </c>
      <c r="YE577" s="93">
        <f t="shared" ref="YE577:YE585" si="1467">$J577*YE$588</f>
        <v>5859.2</v>
      </c>
      <c r="YF577" s="93">
        <f t="shared" ref="YF577:YF585" si="1468">$K577*YF$588</f>
        <v>5500.64</v>
      </c>
      <c r="YG577" s="107"/>
      <c r="YH577" s="107"/>
      <c r="YI577" s="107"/>
      <c r="YJ577" s="93">
        <f t="shared" si="1251"/>
        <v>0</v>
      </c>
      <c r="YK577" s="93">
        <f t="shared" si="1251"/>
        <v>0</v>
      </c>
      <c r="YL577" s="93">
        <f t="shared" si="1251"/>
        <v>0</v>
      </c>
      <c r="YM577" s="95"/>
      <c r="YN577" s="95"/>
      <c r="YO577" s="95"/>
      <c r="YP577" s="107"/>
      <c r="YQ577" s="107"/>
      <c r="YR577" s="107"/>
      <c r="YS577" s="93">
        <f t="shared" ref="YS577:YS585" si="1469">$I577*YM577</f>
        <v>0</v>
      </c>
      <c r="YT577" s="93">
        <f t="shared" ref="YT577:YT585" si="1470">$J577*YN577</f>
        <v>0</v>
      </c>
      <c r="YU577" s="93">
        <f t="shared" ref="YU577:YU585" si="1471">$K577*YO577</f>
        <v>0</v>
      </c>
      <c r="YV577" s="107"/>
      <c r="YW577" s="107"/>
      <c r="YX577" s="107"/>
      <c r="YY577" s="93">
        <f t="shared" ref="YY577:YY585" si="1472">$I577*YY$588</f>
        <v>7580.1</v>
      </c>
      <c r="YZ577" s="93">
        <f t="shared" ref="YZ577:YZ585" si="1473">$J577*YZ$588</f>
        <v>6778.37</v>
      </c>
      <c r="ZA577" s="93">
        <f t="shared" ref="ZA577:ZA585" si="1474">$K577*ZA$588</f>
        <v>6334.42</v>
      </c>
      <c r="ZB577" s="107"/>
      <c r="ZC577" s="107"/>
      <c r="ZD577" s="107"/>
      <c r="ZE577" s="93">
        <f t="shared" si="1252"/>
        <v>0</v>
      </c>
      <c r="ZF577" s="93">
        <f t="shared" si="1252"/>
        <v>0</v>
      </c>
      <c r="ZG577" s="93">
        <f t="shared" si="1252"/>
        <v>0</v>
      </c>
      <c r="ZH577" s="95"/>
      <c r="ZI577" s="95"/>
      <c r="ZJ577" s="95"/>
      <c r="ZK577" s="107"/>
      <c r="ZL577" s="107"/>
      <c r="ZM577" s="107"/>
      <c r="ZN577" s="93">
        <f t="shared" ref="ZN577:ZN585" si="1475">$I577*ZH577</f>
        <v>0</v>
      </c>
      <c r="ZO577" s="93">
        <f t="shared" ref="ZO577:ZO585" si="1476">$J577*ZI577</f>
        <v>0</v>
      </c>
      <c r="ZP577" s="93">
        <f t="shared" ref="ZP577:ZP585" si="1477">$K577*ZJ577</f>
        <v>0</v>
      </c>
      <c r="ZQ577" s="107"/>
      <c r="ZR577" s="107"/>
      <c r="ZS577" s="107"/>
      <c r="ZT577" s="93">
        <f t="shared" ref="ZT577:ZT585" si="1478">$I577*ZT$588</f>
        <v>6749.66</v>
      </c>
      <c r="ZU577" s="93">
        <f t="shared" ref="ZU577:ZU585" si="1479">$J577*ZU$588</f>
        <v>5934.26</v>
      </c>
      <c r="ZV577" s="93">
        <f t="shared" ref="ZV577:ZV585" si="1480">$K577*ZV$588</f>
        <v>5535.62</v>
      </c>
      <c r="ZW577" s="107"/>
      <c r="ZX577" s="107"/>
      <c r="ZY577" s="107"/>
      <c r="ZZ577" s="93">
        <f t="shared" si="1253"/>
        <v>0</v>
      </c>
      <c r="AAA577" s="93">
        <f t="shared" si="1253"/>
        <v>0</v>
      </c>
      <c r="AAB577" s="93">
        <f t="shared" si="1253"/>
        <v>0</v>
      </c>
      <c r="AAC577" s="95"/>
      <c r="AAD577" s="95"/>
      <c r="AAE577" s="95"/>
      <c r="AAF577" s="107"/>
      <c r="AAG577" s="107"/>
      <c r="AAH577" s="107"/>
      <c r="AAI577" s="93">
        <f t="shared" ref="AAI577:AAI585" si="1481">$I577*AAC577</f>
        <v>0</v>
      </c>
      <c r="AAJ577" s="93">
        <f t="shared" ref="AAJ577:AAJ585" si="1482">$J577*AAD577</f>
        <v>0</v>
      </c>
      <c r="AAK577" s="93">
        <f t="shared" ref="AAK577:AAK585" si="1483">$K577*AAE577</f>
        <v>0</v>
      </c>
      <c r="AAL577" s="107"/>
      <c r="AAM577" s="107"/>
      <c r="AAN577" s="107"/>
      <c r="AAO577" s="93">
        <f t="shared" ref="AAO577:AAO585" si="1484">$I577*AAO$588</f>
        <v>9127.0300000000007</v>
      </c>
      <c r="AAP577" s="93">
        <f t="shared" ref="AAP577:AAP585" si="1485">$J577*AAP$588</f>
        <v>8054.18</v>
      </c>
      <c r="AAQ577" s="93">
        <f t="shared" ref="AAQ577:AAQ585" si="1486">$K577*AAQ$588</f>
        <v>7543.94</v>
      </c>
      <c r="AAR577" s="107"/>
      <c r="AAS577" s="107"/>
      <c r="AAT577" s="107"/>
      <c r="AAU577" s="93">
        <f t="shared" si="1254"/>
        <v>0</v>
      </c>
      <c r="AAV577" s="93">
        <f t="shared" si="1254"/>
        <v>0</v>
      </c>
      <c r="AAW577" s="93">
        <f t="shared" si="1254"/>
        <v>0</v>
      </c>
      <c r="AAX577" s="95"/>
      <c r="AAY577" s="95"/>
      <c r="AAZ577" s="95"/>
      <c r="ABA577" s="107"/>
      <c r="ABB577" s="107"/>
      <c r="ABC577" s="107"/>
      <c r="ABD577" s="93">
        <f t="shared" ref="ABD577:ABD585" si="1487">$I577*AAX577</f>
        <v>0</v>
      </c>
      <c r="ABE577" s="93">
        <f t="shared" ref="ABE577:ABE585" si="1488">$J577*AAY577</f>
        <v>0</v>
      </c>
      <c r="ABF577" s="93">
        <f t="shared" ref="ABF577:ABF585" si="1489">$K577*AAZ577</f>
        <v>0</v>
      </c>
      <c r="ABG577" s="107"/>
      <c r="ABH577" s="107"/>
      <c r="ABI577" s="107"/>
      <c r="ABJ577" s="93">
        <f t="shared" ref="ABJ577:ABJ585" si="1490">$I577*ABJ$588</f>
        <v>5644.81</v>
      </c>
      <c r="ABK577" s="93">
        <f t="shared" ref="ABK577:ABK585" si="1491">$J577*ABK$588</f>
        <v>5040.3</v>
      </c>
      <c r="ABL577" s="93">
        <f t="shared" ref="ABL577:ABL585" si="1492">$K577*ABL$588</f>
        <v>4680.33</v>
      </c>
      <c r="ABM577" s="107"/>
      <c r="ABN577" s="107"/>
      <c r="ABO577" s="107"/>
      <c r="ABP577" s="93">
        <f t="shared" si="1255"/>
        <v>0</v>
      </c>
      <c r="ABQ577" s="93">
        <f t="shared" si="1255"/>
        <v>0</v>
      </c>
      <c r="ABR577" s="93">
        <f t="shared" si="1255"/>
        <v>0</v>
      </c>
      <c r="ABS577" s="95"/>
      <c r="ABT577" s="95"/>
      <c r="ABU577" s="95"/>
      <c r="ABV577" s="107"/>
      <c r="ABW577" s="107"/>
      <c r="ABX577" s="107"/>
      <c r="ABY577" s="93">
        <f t="shared" ref="ABY577:ABY585" si="1493">$I577*ABS577</f>
        <v>0</v>
      </c>
      <c r="ABZ577" s="93">
        <f t="shared" ref="ABZ577:ABZ585" si="1494">$J577*ABT577</f>
        <v>0</v>
      </c>
      <c r="ACA577" s="93">
        <f t="shared" ref="ACA577:ACA585" si="1495">$K577*ABU577</f>
        <v>0</v>
      </c>
      <c r="ACB577" s="107"/>
      <c r="ACC577" s="107"/>
      <c r="ACD577" s="107"/>
      <c r="ACE577" s="93">
        <f t="shared" ref="ACE577:ACE585" si="1496">$I577*ACE$588</f>
        <v>6779.4</v>
      </c>
      <c r="ACF577" s="93">
        <f t="shared" ref="ACF577:ACF585" si="1497">$J577*ACF$588</f>
        <v>6012.72</v>
      </c>
      <c r="ACG577" s="93">
        <f t="shared" ref="ACG577:ACG585" si="1498">$K577*ACG$588</f>
        <v>5689.93</v>
      </c>
      <c r="ACH577" s="107"/>
      <c r="ACI577" s="107"/>
      <c r="ACJ577" s="107"/>
      <c r="ACK577" s="93">
        <f t="shared" si="1256"/>
        <v>0</v>
      </c>
      <c r="ACL577" s="93">
        <f t="shared" si="1256"/>
        <v>0</v>
      </c>
      <c r="ACM577" s="93">
        <f t="shared" si="1256"/>
        <v>0</v>
      </c>
      <c r="ACN577" s="95"/>
      <c r="ACO577" s="95"/>
      <c r="ACP577" s="95"/>
      <c r="ACQ577" s="107"/>
      <c r="ACR577" s="107"/>
      <c r="ACS577" s="107"/>
      <c r="ACT577" s="93">
        <f t="shared" ref="ACT577:ACT585" si="1499">$I577*ACN577</f>
        <v>0</v>
      </c>
      <c r="ACU577" s="93">
        <f t="shared" ref="ACU577:ACU585" si="1500">$J577*ACO577</f>
        <v>0</v>
      </c>
      <c r="ACV577" s="93">
        <f t="shared" ref="ACV577:ACV585" si="1501">$K577*ACP577</f>
        <v>0</v>
      </c>
      <c r="ACW577" s="107"/>
      <c r="ACX577" s="107"/>
      <c r="ACY577" s="107"/>
      <c r="ACZ577" s="93">
        <f t="shared" ref="ACZ577:ACZ585" si="1502">$I577*ACZ$588</f>
        <v>7376.5</v>
      </c>
      <c r="ADA577" s="93">
        <f t="shared" ref="ADA577:ADA585" si="1503">$J577*ADA$588</f>
        <v>6566.62</v>
      </c>
      <c r="ADB577" s="93">
        <f t="shared" ref="ADB577:ADB585" si="1504">$K577*ADB$588</f>
        <v>6198.66</v>
      </c>
      <c r="ADC577" s="107"/>
      <c r="ADD577" s="107"/>
      <c r="ADE577" s="107"/>
      <c r="ADF577" s="93">
        <f t="shared" si="1257"/>
        <v>0</v>
      </c>
      <c r="ADG577" s="93">
        <f t="shared" si="1257"/>
        <v>0</v>
      </c>
      <c r="ADH577" s="93">
        <f t="shared" si="1257"/>
        <v>0</v>
      </c>
      <c r="ADI577" s="95"/>
      <c r="ADJ577" s="95"/>
      <c r="ADK577" s="95"/>
      <c r="ADL577" s="107"/>
      <c r="ADM577" s="107"/>
      <c r="ADN577" s="107"/>
      <c r="ADO577" s="93">
        <f t="shared" ref="ADO577:ADO585" si="1505">$I577*ADI577</f>
        <v>0</v>
      </c>
      <c r="ADP577" s="93">
        <f t="shared" ref="ADP577:ADP585" si="1506">$J577*ADJ577</f>
        <v>0</v>
      </c>
      <c r="ADQ577" s="93">
        <f t="shared" ref="ADQ577:ADQ585" si="1507">$K577*ADK577</f>
        <v>0</v>
      </c>
      <c r="ADR577" s="107"/>
      <c r="ADS577" s="107"/>
      <c r="ADT577" s="107"/>
      <c r="ADU577" s="93">
        <f t="shared" ref="ADU577:ADU585" si="1508">$I577*ADU$588</f>
        <v>6253.66</v>
      </c>
      <c r="ADV577" s="93">
        <f t="shared" ref="ADV577:ADV585" si="1509">$J577*ADV$588</f>
        <v>5560.61</v>
      </c>
      <c r="ADW577" s="93">
        <f t="shared" ref="ADW577:ADW585" si="1510">$K577*ADW$588</f>
        <v>5184.22</v>
      </c>
      <c r="ADX577" s="107"/>
      <c r="ADY577" s="107"/>
      <c r="ADZ577" s="107"/>
      <c r="AEA577" s="93">
        <f t="shared" si="1258"/>
        <v>0</v>
      </c>
      <c r="AEB577" s="93">
        <f t="shared" si="1258"/>
        <v>0</v>
      </c>
      <c r="AEC577" s="93">
        <f t="shared" si="1258"/>
        <v>0</v>
      </c>
      <c r="AED577" s="95"/>
      <c r="AEE577" s="95"/>
      <c r="AEF577" s="95"/>
      <c r="AEG577" s="107"/>
      <c r="AEH577" s="107"/>
      <c r="AEI577" s="107"/>
      <c r="AEJ577" s="93">
        <f t="shared" ref="AEJ577:AEJ585" si="1511">$I577*AED577</f>
        <v>0</v>
      </c>
      <c r="AEK577" s="93">
        <f t="shared" ref="AEK577:AEK585" si="1512">$J577*AEE577</f>
        <v>0</v>
      </c>
      <c r="AEL577" s="93">
        <f t="shared" ref="AEL577:AEL585" si="1513">$K577*AEF577</f>
        <v>0</v>
      </c>
      <c r="AEM577" s="107"/>
      <c r="AEN577" s="107"/>
      <c r="AEO577" s="107"/>
      <c r="AEP577" s="93">
        <f t="shared" ref="AEP577:AEP585" si="1514">$I577*AEP$588</f>
        <v>7990.36</v>
      </c>
      <c r="AEQ577" s="93">
        <f t="shared" ref="AEQ577:AEQ585" si="1515">$J577*AEQ$588</f>
        <v>7168.5</v>
      </c>
      <c r="AER577" s="93">
        <f t="shared" ref="AER577:AER585" si="1516">$K577*AER$588</f>
        <v>6774.93</v>
      </c>
      <c r="AES577" s="107"/>
      <c r="AET577" s="107"/>
      <c r="AEU577" s="107"/>
      <c r="AEV577" s="93">
        <f t="shared" si="1259"/>
        <v>0</v>
      </c>
      <c r="AEW577" s="93">
        <f t="shared" si="1259"/>
        <v>0</v>
      </c>
      <c r="AEX577" s="93">
        <f t="shared" si="1259"/>
        <v>0</v>
      </c>
      <c r="AEY577" s="95"/>
      <c r="AEZ577" s="95"/>
      <c r="AFA577" s="95"/>
      <c r="AFB577" s="107"/>
      <c r="AFC577" s="107"/>
      <c r="AFD577" s="107"/>
      <c r="AFE577" s="93">
        <f t="shared" ref="AFE577:AFE585" si="1517">$I577*AEY577</f>
        <v>0</v>
      </c>
      <c r="AFF577" s="93">
        <f t="shared" ref="AFF577:AFF585" si="1518">$J577*AEZ577</f>
        <v>0</v>
      </c>
      <c r="AFG577" s="93">
        <f t="shared" ref="AFG577:AFG585" si="1519">$K577*AFA577</f>
        <v>0</v>
      </c>
      <c r="AFH577" s="107"/>
      <c r="AFI577" s="107"/>
      <c r="AFJ577" s="107"/>
      <c r="AFK577" s="93">
        <f t="shared" ref="AFK577:AFK585" si="1520">$I577*AFK$588</f>
        <v>8170.86</v>
      </c>
      <c r="AFL577" s="93">
        <f t="shared" ref="AFL577:AFL585" si="1521">$J577*AFL$588</f>
        <v>7252.44</v>
      </c>
      <c r="AFM577" s="93">
        <f t="shared" ref="AFM577:AFM585" si="1522">$K577*AFM$588</f>
        <v>6843.42</v>
      </c>
      <c r="AFN577" s="107"/>
      <c r="AFO577" s="107"/>
      <c r="AFP577" s="107"/>
      <c r="AFQ577" s="93">
        <f t="shared" si="1260"/>
        <v>0</v>
      </c>
      <c r="AFR577" s="93">
        <f t="shared" si="1260"/>
        <v>0</v>
      </c>
      <c r="AFS577" s="93">
        <f t="shared" si="1260"/>
        <v>0</v>
      </c>
      <c r="AFT577" s="95"/>
      <c r="AFU577" s="95"/>
      <c r="AFV577" s="95"/>
      <c r="AFW577" s="107"/>
      <c r="AFX577" s="107"/>
      <c r="AFY577" s="107"/>
      <c r="AFZ577" s="93">
        <f t="shared" ref="AFZ577:AFZ585" si="1523">$I577*AFT577</f>
        <v>0</v>
      </c>
      <c r="AGA577" s="93">
        <f t="shared" ref="AGA577:AGA585" si="1524">$J577*AFU577</f>
        <v>0</v>
      </c>
      <c r="AGB577" s="93">
        <f t="shared" ref="AGB577:AGB585" si="1525">$K577*AFV577</f>
        <v>0</v>
      </c>
      <c r="AGC577" s="107"/>
      <c r="AGD577" s="107"/>
      <c r="AGE577" s="107"/>
      <c r="AGF577" s="93">
        <f t="shared" ref="AGF577:AGF585" si="1526">$I577*AGF$588</f>
        <v>8541.44</v>
      </c>
      <c r="AGG577" s="93">
        <f t="shared" ref="AGG577:AGG585" si="1527">$J577*AGG$588</f>
        <v>7545.42</v>
      </c>
      <c r="AGH577" s="93">
        <f t="shared" ref="AGH577:AGH585" si="1528">$K577*AGH$588</f>
        <v>7124</v>
      </c>
      <c r="AGI577" s="107"/>
      <c r="AGJ577" s="107"/>
      <c r="AGK577" s="107"/>
      <c r="AGL577" s="93">
        <f t="shared" si="1261"/>
        <v>0</v>
      </c>
      <c r="AGM577" s="93">
        <f t="shared" si="1261"/>
        <v>0</v>
      </c>
      <c r="AGN577" s="93">
        <f t="shared" si="1261"/>
        <v>0</v>
      </c>
      <c r="AGO577" s="95"/>
      <c r="AGP577" s="95"/>
      <c r="AGQ577" s="95"/>
      <c r="AGR577" s="107"/>
      <c r="AGS577" s="107"/>
      <c r="AGT577" s="107"/>
      <c r="AGU577" s="93">
        <f t="shared" ref="AGU577:AGU585" si="1529">$I577*AGO577</f>
        <v>0</v>
      </c>
      <c r="AGV577" s="93">
        <f t="shared" ref="AGV577:AGV585" si="1530">$J577*AGP577</f>
        <v>0</v>
      </c>
      <c r="AGW577" s="93">
        <f t="shared" ref="AGW577:AGW585" si="1531">$K577*AGQ577</f>
        <v>0</v>
      </c>
      <c r="AGX577" s="107"/>
      <c r="AGY577" s="107"/>
      <c r="AGZ577" s="107"/>
      <c r="AHA577" s="93">
        <f t="shared" ref="AHA577:AHA585" si="1532">$I577*AHA$588</f>
        <v>12749.69</v>
      </c>
      <c r="AHB577" s="93">
        <f t="shared" ref="AHB577:AHB585" si="1533">$J577*AHB$588</f>
        <v>11240.69</v>
      </c>
      <c r="AHC577" s="93">
        <f t="shared" ref="AHC577:AHC585" si="1534">$K577*AHC$588</f>
        <v>10591.13</v>
      </c>
      <c r="AHD577" s="107"/>
      <c r="AHE577" s="107"/>
      <c r="AHF577" s="107"/>
      <c r="AHG577" s="93">
        <f t="shared" si="1262"/>
        <v>0</v>
      </c>
      <c r="AHH577" s="93">
        <f t="shared" si="1262"/>
        <v>0</v>
      </c>
      <c r="AHI577" s="93">
        <f t="shared" si="1262"/>
        <v>0</v>
      </c>
      <c r="AHJ577" s="95"/>
      <c r="AHK577" s="95"/>
      <c r="AHL577" s="95"/>
      <c r="AHM577" s="107"/>
      <c r="AHN577" s="107"/>
      <c r="AHO577" s="107"/>
      <c r="AHP577" s="93">
        <f t="shared" ref="AHP577:AHP585" si="1535">$I577*AHJ577</f>
        <v>0</v>
      </c>
      <c r="AHQ577" s="93">
        <f t="shared" ref="AHQ577:AHQ585" si="1536">$J577*AHK577</f>
        <v>0</v>
      </c>
      <c r="AHR577" s="93">
        <f t="shared" ref="AHR577:AHR585" si="1537">$K577*AHL577</f>
        <v>0</v>
      </c>
      <c r="AHS577" s="107"/>
      <c r="AHT577" s="107"/>
      <c r="AHU577" s="107"/>
      <c r="AHV577" s="93">
        <f t="shared" ref="AHV577:AHV585" si="1538">$I577*AHV$588</f>
        <v>7818.92</v>
      </c>
      <c r="AHW577" s="93">
        <f t="shared" ref="AHW577:AHW585" si="1539">$J577*AHW$588</f>
        <v>6953.49</v>
      </c>
      <c r="AHX577" s="93">
        <f t="shared" ref="AHX577:AHX585" si="1540">$K577*AHX$588</f>
        <v>6528.88</v>
      </c>
      <c r="AHY577" s="107"/>
      <c r="AHZ577" s="107"/>
      <c r="AIA577" s="107"/>
      <c r="AIB577" s="93">
        <f t="shared" si="1263"/>
        <v>0</v>
      </c>
      <c r="AIC577" s="93">
        <f t="shared" si="1263"/>
        <v>0</v>
      </c>
      <c r="AID577" s="93">
        <f t="shared" si="1263"/>
        <v>0</v>
      </c>
      <c r="AIE577" s="95"/>
      <c r="AIF577" s="95"/>
      <c r="AIG577" s="95"/>
      <c r="AIH577" s="107"/>
      <c r="AII577" s="107"/>
      <c r="AIJ577" s="107"/>
      <c r="AIK577" s="93">
        <f t="shared" ref="AIK577:AIK585" si="1541">$I577*AIE577</f>
        <v>0</v>
      </c>
      <c r="AIL577" s="93">
        <f t="shared" ref="AIL577:AIL585" si="1542">$J577*AIF577</f>
        <v>0</v>
      </c>
      <c r="AIM577" s="93">
        <f t="shared" ref="AIM577:AIM585" si="1543">$K577*AIG577</f>
        <v>0</v>
      </c>
      <c r="AIN577" s="107"/>
      <c r="AIO577" s="107"/>
      <c r="AIP577" s="107"/>
      <c r="AIQ577" s="93">
        <f t="shared" ref="AIQ577:AIQ585" si="1544">$I577*AIQ$588</f>
        <v>0</v>
      </c>
      <c r="AIR577" s="93">
        <f t="shared" ref="AIR577:AIR585" si="1545">$J577*AIR$588</f>
        <v>0</v>
      </c>
      <c r="AIS577" s="93">
        <f t="shared" ref="AIS577:AIS585" si="1546">$K577*AIS$588</f>
        <v>0</v>
      </c>
      <c r="AIT577" s="107"/>
      <c r="AIU577" s="107"/>
      <c r="AIV577" s="107"/>
      <c r="AIW577" s="93">
        <f t="shared" si="1264"/>
        <v>0</v>
      </c>
      <c r="AIX577" s="93">
        <f t="shared" si="1264"/>
        <v>0</v>
      </c>
      <c r="AIY577" s="93">
        <f t="shared" si="1264"/>
        <v>0</v>
      </c>
      <c r="AIZ577" s="95"/>
      <c r="AJA577" s="95"/>
      <c r="AJB577" s="95"/>
      <c r="AJC577" s="107"/>
      <c r="AJD577" s="107"/>
      <c r="AJE577" s="107"/>
      <c r="AJF577" s="93">
        <f t="shared" ref="AJF577:AJF585" si="1547">$I577*AIZ577</f>
        <v>0</v>
      </c>
      <c r="AJG577" s="93">
        <f t="shared" ref="AJG577:AJG585" si="1548">$J577*AJA577</f>
        <v>0</v>
      </c>
      <c r="AJH577" s="93">
        <f t="shared" ref="AJH577:AJH585" si="1549">$K577*AJB577</f>
        <v>0</v>
      </c>
      <c r="AJI577" s="107"/>
      <c r="AJJ577" s="107"/>
      <c r="AJK577" s="107"/>
      <c r="AJL577" s="93">
        <f t="shared" ref="AJL577:AJL585" si="1550">$I577*AJL$588</f>
        <v>8113.39</v>
      </c>
      <c r="AJM577" s="93">
        <f t="shared" ref="AJM577:AJM585" si="1551">$J577*AJM$588</f>
        <v>7164.54</v>
      </c>
      <c r="AJN577" s="93">
        <f t="shared" ref="AJN577:AJN585" si="1552">$K577*AJN$588</f>
        <v>6772.27</v>
      </c>
      <c r="AJO577" s="107"/>
      <c r="AJP577" s="107"/>
      <c r="AJQ577" s="107"/>
      <c r="AJR577" s="93">
        <f t="shared" si="1265"/>
        <v>0</v>
      </c>
      <c r="AJS577" s="93">
        <f t="shared" si="1265"/>
        <v>0</v>
      </c>
      <c r="AJT577" s="93">
        <f t="shared" si="1265"/>
        <v>0</v>
      </c>
      <c r="AJU577" s="95"/>
      <c r="AJV577" s="95"/>
      <c r="AJW577" s="95"/>
      <c r="AJX577" s="107"/>
      <c r="AJY577" s="107"/>
      <c r="AJZ577" s="107"/>
      <c r="AKA577" s="93">
        <f t="shared" ref="AKA577:AKA585" si="1553">$I577*AJU577</f>
        <v>0</v>
      </c>
      <c r="AKB577" s="93">
        <f t="shared" ref="AKB577:AKB585" si="1554">$J577*AJV577</f>
        <v>0</v>
      </c>
      <c r="AKC577" s="93">
        <f t="shared" ref="AKC577:AKC585" si="1555">$K577*AJW577</f>
        <v>0</v>
      </c>
      <c r="AKD577" s="107"/>
      <c r="AKE577" s="107"/>
      <c r="AKF577" s="107"/>
      <c r="AKG577" s="93">
        <f t="shared" ref="AKG577:AKG585" si="1556">$I577*AKG$588</f>
        <v>7833.95</v>
      </c>
      <c r="AKH577" s="93">
        <f t="shared" ref="AKH577:AKH585" si="1557">$J577*AKH$588</f>
        <v>6972.72</v>
      </c>
      <c r="AKI577" s="93">
        <f t="shared" ref="AKI577:AKI585" si="1558">$K577*AKI$588</f>
        <v>6588.31</v>
      </c>
      <c r="AKJ577" s="107"/>
      <c r="AKK577" s="107"/>
      <c r="AKL577" s="107"/>
      <c r="AKM577" s="93">
        <f t="shared" si="1266"/>
        <v>0</v>
      </c>
      <c r="AKN577" s="93">
        <f t="shared" si="1266"/>
        <v>0</v>
      </c>
      <c r="AKO577" s="93">
        <f t="shared" si="1266"/>
        <v>0</v>
      </c>
      <c r="AKP577" s="95"/>
      <c r="AKQ577" s="95"/>
      <c r="AKR577" s="95"/>
      <c r="AKS577" s="107"/>
      <c r="AKT577" s="107"/>
      <c r="AKU577" s="107"/>
      <c r="AKV577" s="93">
        <f t="shared" ref="AKV577:AKV585" si="1559">$I577*AKP577</f>
        <v>0</v>
      </c>
      <c r="AKW577" s="93">
        <f t="shared" ref="AKW577:AKW585" si="1560">$J577*AKQ577</f>
        <v>0</v>
      </c>
      <c r="AKX577" s="93">
        <f t="shared" ref="AKX577:AKX585" si="1561">$K577*AKR577</f>
        <v>0</v>
      </c>
      <c r="AKY577" s="107"/>
      <c r="AKZ577" s="107"/>
      <c r="ALA577" s="107"/>
      <c r="ALB577" s="93">
        <f t="shared" ref="ALB577:ALB585" si="1562">$I577*ALB$588</f>
        <v>8277.31</v>
      </c>
      <c r="ALC577" s="93">
        <f t="shared" ref="ALC577:ALC585" si="1563">$J577*ALC$588</f>
        <v>7352.85</v>
      </c>
      <c r="ALD577" s="93">
        <f t="shared" ref="ALD577:ALD585" si="1564">$K577*ALD$588</f>
        <v>6861.21</v>
      </c>
      <c r="ALE577" s="107"/>
      <c r="ALF577" s="107"/>
      <c r="ALG577" s="107"/>
      <c r="ALH577" s="93">
        <f t="shared" si="1267"/>
        <v>0</v>
      </c>
      <c r="ALI577" s="93">
        <f t="shared" si="1267"/>
        <v>0</v>
      </c>
      <c r="ALJ577" s="93">
        <f t="shared" si="1267"/>
        <v>0</v>
      </c>
      <c r="ALK577" s="95"/>
      <c r="ALL577" s="95"/>
      <c r="ALM577" s="95"/>
      <c r="ALN577" s="107"/>
      <c r="ALO577" s="107"/>
      <c r="ALP577" s="107"/>
      <c r="ALQ577" s="93">
        <f t="shared" ref="ALQ577:ALQ585" si="1565">$I577*ALK577</f>
        <v>0</v>
      </c>
      <c r="ALR577" s="93">
        <f t="shared" ref="ALR577:ALR585" si="1566">$J577*ALL577</f>
        <v>0</v>
      </c>
      <c r="ALS577" s="93">
        <f t="shared" ref="ALS577:ALS585" si="1567">$K577*ALM577</f>
        <v>0</v>
      </c>
      <c r="ALT577" s="107"/>
      <c r="ALU577" s="107"/>
      <c r="ALV577" s="107"/>
      <c r="ALW577" s="93">
        <f t="shared" ref="ALW577:ALW585" si="1568">$I577*ALW$588</f>
        <v>8953.6200000000008</v>
      </c>
      <c r="ALX577" s="93">
        <f t="shared" ref="ALX577:ALX585" si="1569">$J577*ALX$588</f>
        <v>7930.64</v>
      </c>
      <c r="ALY577" s="93">
        <f t="shared" ref="ALY577:ALY585" si="1570">$K577*ALY$588</f>
        <v>7390.36</v>
      </c>
      <c r="ALZ577" s="107"/>
      <c r="AMA577" s="107"/>
      <c r="AMB577" s="107"/>
      <c r="AMC577" s="93">
        <f t="shared" si="1268"/>
        <v>0</v>
      </c>
      <c r="AMD577" s="93">
        <f t="shared" si="1268"/>
        <v>0</v>
      </c>
      <c r="AME577" s="93">
        <f t="shared" si="1268"/>
        <v>0</v>
      </c>
      <c r="AMF577" s="95">
        <v>1</v>
      </c>
      <c r="AMG577" s="95">
        <v>1</v>
      </c>
      <c r="AMH577" s="95">
        <v>1</v>
      </c>
      <c r="AMI577" s="107"/>
      <c r="AMJ577" s="107"/>
      <c r="AMK577" s="107"/>
      <c r="AML577" s="93">
        <f t="shared" ref="AML577:AML585" si="1571">$I577*AMF577</f>
        <v>17918.21</v>
      </c>
      <c r="AMM577" s="93">
        <f t="shared" ref="AMM577:AMM585" si="1572">$J577*AMG577</f>
        <v>17918.21</v>
      </c>
      <c r="AMN577" s="93">
        <f t="shared" ref="AMN577:AMN585" si="1573">$K577*AMH577</f>
        <v>17918.21</v>
      </c>
      <c r="AMO577" s="107"/>
      <c r="AMP577" s="107"/>
      <c r="AMQ577" s="107"/>
      <c r="AMR577" s="93">
        <f t="shared" ref="AMR577:AMR585" si="1574">$I577*AMR$588</f>
        <v>7642.36</v>
      </c>
      <c r="AMS577" s="93">
        <f t="shared" ref="AMS577:AMS585" si="1575">$J577*AMS$588</f>
        <v>6796.51</v>
      </c>
      <c r="AMT577" s="93">
        <f t="shared" ref="AMT577:AMT585" si="1576">$K577*AMT$588</f>
        <v>6350.59</v>
      </c>
      <c r="AMU577" s="107"/>
      <c r="AMV577" s="107"/>
      <c r="AMW577" s="107"/>
      <c r="AMX577" s="93">
        <f t="shared" si="1269"/>
        <v>7642.36</v>
      </c>
      <c r="AMY577" s="93">
        <f t="shared" si="1269"/>
        <v>6796.51</v>
      </c>
      <c r="AMZ577" s="93">
        <f t="shared" si="1269"/>
        <v>6350.59</v>
      </c>
      <c r="ANA577" s="95"/>
      <c r="ANB577" s="95"/>
      <c r="ANC577" s="95"/>
      <c r="AND577" s="107"/>
      <c r="ANE577" s="107"/>
      <c r="ANF577" s="107"/>
      <c r="ANG577" s="93">
        <f t="shared" ref="ANG577:ANG585" si="1577">$I577*ANA577</f>
        <v>0</v>
      </c>
      <c r="ANH577" s="93">
        <f t="shared" ref="ANH577:ANH585" si="1578">$J577*ANB577</f>
        <v>0</v>
      </c>
      <c r="ANI577" s="93">
        <f t="shared" ref="ANI577:ANI585" si="1579">$K577*ANC577</f>
        <v>0</v>
      </c>
      <c r="ANJ577" s="107"/>
      <c r="ANK577" s="107"/>
      <c r="ANL577" s="107"/>
      <c r="ANM577" s="93">
        <f t="shared" ref="ANM577:ANM585" si="1580">$I577*ANM$588</f>
        <v>19651.39</v>
      </c>
      <c r="ANN577" s="93">
        <f t="shared" ref="ANN577:ANN585" si="1581">$J577*ANN$588</f>
        <v>17476.09</v>
      </c>
      <c r="ANO577" s="93">
        <f t="shared" ref="ANO577:ANO585" si="1582">$K577*ANO$588</f>
        <v>16804.59</v>
      </c>
      <c r="ANP577" s="107"/>
      <c r="ANQ577" s="107"/>
      <c r="ANR577" s="107"/>
      <c r="ANS577" s="93">
        <f t="shared" si="1270"/>
        <v>0</v>
      </c>
      <c r="ANT577" s="93">
        <f t="shared" si="1270"/>
        <v>0</v>
      </c>
      <c r="ANU577" s="93">
        <f t="shared" si="1270"/>
        <v>0</v>
      </c>
      <c r="ANV577" s="95"/>
      <c r="ANW577" s="95"/>
      <c r="ANX577" s="95"/>
      <c r="ANY577" s="107"/>
      <c r="ANZ577" s="107"/>
      <c r="AOA577" s="107"/>
      <c r="AOB577" s="93">
        <f t="shared" ref="AOB577:AOB585" si="1583">$I577*ANV577</f>
        <v>0</v>
      </c>
      <c r="AOC577" s="93">
        <f t="shared" ref="AOC577:AOC585" si="1584">$J577*ANW577</f>
        <v>0</v>
      </c>
      <c r="AOD577" s="93">
        <f t="shared" ref="AOD577:AOD585" si="1585">$K577*ANX577</f>
        <v>0</v>
      </c>
      <c r="AOE577" s="107"/>
      <c r="AOF577" s="107"/>
      <c r="AOG577" s="107"/>
      <c r="AOH577" s="93">
        <f t="shared" ref="AOH577:AOH585" si="1586">$I577*AOH$588</f>
        <v>7853.44</v>
      </c>
      <c r="AOI577" s="93">
        <f t="shared" ref="AOI577:AOI585" si="1587">$J577*AOI$588</f>
        <v>6967.62</v>
      </c>
      <c r="AOJ577" s="93">
        <f t="shared" ref="AOJ577:AOJ585" si="1588">$K577*AOJ$588</f>
        <v>6518.86</v>
      </c>
      <c r="AOK577" s="107"/>
      <c r="AOL577" s="107"/>
      <c r="AOM577" s="107"/>
      <c r="AON577" s="93">
        <f t="shared" si="1271"/>
        <v>0</v>
      </c>
      <c r="AOO577" s="93">
        <f t="shared" si="1271"/>
        <v>0</v>
      </c>
      <c r="AOP577" s="93">
        <f t="shared" si="1271"/>
        <v>0</v>
      </c>
      <c r="AOQ577" s="95"/>
      <c r="AOR577" s="95"/>
      <c r="AOS577" s="95"/>
      <c r="AOT577" s="107"/>
      <c r="AOU577" s="107"/>
      <c r="AOV577" s="107"/>
      <c r="AOW577" s="93">
        <f t="shared" ref="AOW577:AOW585" si="1589">$I577*AOQ577</f>
        <v>0</v>
      </c>
      <c r="AOX577" s="93">
        <f t="shared" ref="AOX577:AOX585" si="1590">$J577*AOR577</f>
        <v>0</v>
      </c>
      <c r="AOY577" s="93">
        <f t="shared" ref="AOY577:AOY585" si="1591">$K577*AOS577</f>
        <v>0</v>
      </c>
      <c r="AOZ577" s="107"/>
      <c r="APA577" s="107"/>
      <c r="APB577" s="107"/>
      <c r="APC577" s="93">
        <f t="shared" ref="APC577:APC585" si="1592">$I577*APC$588</f>
        <v>8782.18</v>
      </c>
      <c r="APD577" s="93">
        <f t="shared" ref="APD577:APD585" si="1593">$J577*APD$588</f>
        <v>7761.68</v>
      </c>
      <c r="APE577" s="93">
        <f t="shared" ref="APE577:APE585" si="1594">$K577*APE$588</f>
        <v>7198.75</v>
      </c>
      <c r="APF577" s="107"/>
      <c r="APG577" s="107"/>
      <c r="APH577" s="107"/>
      <c r="API577" s="93">
        <f t="shared" si="1272"/>
        <v>0</v>
      </c>
      <c r="APJ577" s="93">
        <f t="shared" si="1272"/>
        <v>0</v>
      </c>
      <c r="APK577" s="93">
        <f t="shared" si="1272"/>
        <v>0</v>
      </c>
      <c r="APL577" s="95"/>
      <c r="APM577" s="95"/>
      <c r="APN577" s="95"/>
      <c r="APO577" s="107"/>
      <c r="APP577" s="107"/>
      <c r="APQ577" s="107"/>
      <c r="APR577" s="93">
        <f t="shared" ref="APR577:APR585" si="1595">$I577*APL577</f>
        <v>0</v>
      </c>
      <c r="APS577" s="93">
        <f t="shared" ref="APS577:APS585" si="1596">$J577*APM577</f>
        <v>0</v>
      </c>
      <c r="APT577" s="93">
        <f t="shared" ref="APT577:APT585" si="1597">$K577*APN577</f>
        <v>0</v>
      </c>
      <c r="APU577" s="107"/>
      <c r="APV577" s="107"/>
      <c r="APW577" s="107"/>
      <c r="APX577" s="93">
        <f t="shared" ref="APX577:APX585" si="1598">$I577*APX$588</f>
        <v>7871.08</v>
      </c>
      <c r="APY577" s="93">
        <f t="shared" ref="APY577:APY585" si="1599">$J577*APY$588</f>
        <v>6992.28</v>
      </c>
      <c r="APZ577" s="93">
        <f t="shared" ref="APZ577:APZ585" si="1600">$K577*APZ$588</f>
        <v>6543.78</v>
      </c>
      <c r="AQA577" s="107"/>
      <c r="AQB577" s="107"/>
      <c r="AQC577" s="107"/>
      <c r="AQD577" s="93">
        <f t="shared" si="1273"/>
        <v>0</v>
      </c>
      <c r="AQE577" s="93">
        <f t="shared" si="1273"/>
        <v>0</v>
      </c>
      <c r="AQF577" s="93">
        <f t="shared" si="1273"/>
        <v>0</v>
      </c>
      <c r="AQG577" s="95"/>
      <c r="AQH577" s="95"/>
      <c r="AQI577" s="95"/>
      <c r="AQJ577" s="107"/>
      <c r="AQK577" s="107"/>
      <c r="AQL577" s="107"/>
      <c r="AQM577" s="93">
        <f t="shared" ref="AQM577:AQM585" si="1601">$I577*AQG577</f>
        <v>0</v>
      </c>
      <c r="AQN577" s="93">
        <f t="shared" ref="AQN577:AQN585" si="1602">$J577*AQH577</f>
        <v>0</v>
      </c>
      <c r="AQO577" s="93">
        <f t="shared" ref="AQO577:AQO585" si="1603">$K577*AQI577</f>
        <v>0</v>
      </c>
      <c r="AQP577" s="107"/>
      <c r="AQQ577" s="107"/>
      <c r="AQR577" s="107"/>
      <c r="AQS577" s="93">
        <f t="shared" ref="AQS577:AQS585" si="1604">$I577*AQS$588</f>
        <v>7330.61</v>
      </c>
      <c r="AQT577" s="93">
        <f t="shared" ref="AQT577:AQT585" si="1605">$J577*AQT$588</f>
        <v>6592.66</v>
      </c>
      <c r="AQU577" s="93">
        <f t="shared" ref="AQU577:AQU585" si="1606">$K577*AQU$588</f>
        <v>6225.89</v>
      </c>
      <c r="AQV577" s="107"/>
      <c r="AQW577" s="107"/>
      <c r="AQX577" s="107"/>
      <c r="AQY577" s="93">
        <f t="shared" si="1274"/>
        <v>0</v>
      </c>
      <c r="AQZ577" s="93">
        <f t="shared" si="1274"/>
        <v>0</v>
      </c>
      <c r="ARA577" s="93">
        <f t="shared" si="1274"/>
        <v>0</v>
      </c>
      <c r="ARB577" s="95">
        <v>1</v>
      </c>
      <c r="ARC577" s="95">
        <v>1</v>
      </c>
      <c r="ARD577" s="95">
        <v>1</v>
      </c>
      <c r="ARE577" s="107"/>
      <c r="ARF577" s="107"/>
      <c r="ARG577" s="107"/>
      <c r="ARH577" s="93">
        <f t="shared" ref="ARH577:ARH585" si="1607">$I577*ARB577</f>
        <v>17918.21</v>
      </c>
      <c r="ARI577" s="93">
        <f t="shared" ref="ARI577:ARI585" si="1608">$J577*ARC577</f>
        <v>17918.21</v>
      </c>
      <c r="ARJ577" s="93">
        <f t="shared" ref="ARJ577:ARJ585" si="1609">$K577*ARD577</f>
        <v>17918.21</v>
      </c>
      <c r="ARK577" s="107"/>
      <c r="ARL577" s="107"/>
      <c r="ARM577" s="107"/>
      <c r="ARN577" s="93">
        <f t="shared" ref="ARN577:ARN585" si="1610">$I577*ARN$588</f>
        <v>7173.26</v>
      </c>
      <c r="ARO577" s="93">
        <f t="shared" ref="ARO577:ARO585" si="1611">$J577*ARO$588</f>
        <v>6379.55</v>
      </c>
      <c r="ARP577" s="93">
        <f t="shared" ref="ARP577:ARP585" si="1612">$K577*ARP$588</f>
        <v>5947.29</v>
      </c>
      <c r="ARQ577" s="107"/>
      <c r="ARR577" s="107"/>
      <c r="ARS577" s="107"/>
      <c r="ART577" s="93">
        <f t="shared" si="1275"/>
        <v>7173.26</v>
      </c>
      <c r="ARU577" s="93">
        <f t="shared" si="1275"/>
        <v>6379.55</v>
      </c>
      <c r="ARV577" s="93">
        <f t="shared" si="1275"/>
        <v>5947.29</v>
      </c>
      <c r="ARW577" s="95"/>
      <c r="ARX577" s="95"/>
      <c r="ARY577" s="95"/>
      <c r="ARZ577" s="107"/>
      <c r="ASA577" s="107"/>
      <c r="ASB577" s="107"/>
      <c r="ASC577" s="93">
        <f t="shared" ref="ASC577:ASC585" si="1613">$I577*ARW577</f>
        <v>0</v>
      </c>
      <c r="ASD577" s="93">
        <f t="shared" ref="ASD577:ASD585" si="1614">$J577*ARX577</f>
        <v>0</v>
      </c>
      <c r="ASE577" s="93">
        <f t="shared" ref="ASE577:ASE585" si="1615">$K577*ARY577</f>
        <v>0</v>
      </c>
      <c r="ASF577" s="107"/>
      <c r="ASG577" s="107"/>
      <c r="ASH577" s="107"/>
      <c r="ASI577" s="93">
        <f t="shared" ref="ASI577:ASI585" si="1616">$I577*ASI$588</f>
        <v>8161.4</v>
      </c>
      <c r="ASJ577" s="93">
        <f t="shared" ref="ASJ577:ASJ585" si="1617">$J577*ASJ$588</f>
        <v>7222.44</v>
      </c>
      <c r="ASK577" s="93">
        <f t="shared" ref="ASK577:ASK585" si="1618">$K577*ASK$588</f>
        <v>6679.8</v>
      </c>
      <c r="ASL577" s="107"/>
      <c r="ASM577" s="107"/>
      <c r="ASN577" s="107"/>
      <c r="ASO577" s="93">
        <f t="shared" si="1276"/>
        <v>0</v>
      </c>
      <c r="ASP577" s="93">
        <f t="shared" si="1276"/>
        <v>0</v>
      </c>
      <c r="ASQ577" s="93">
        <f t="shared" si="1276"/>
        <v>0</v>
      </c>
      <c r="ASR577" s="95"/>
      <c r="ASS577" s="95"/>
      <c r="AST577" s="95"/>
      <c r="ASU577" s="107"/>
      <c r="ASV577" s="107"/>
      <c r="ASW577" s="107"/>
      <c r="ASX577" s="93">
        <f t="shared" ref="ASX577:ASX585" si="1619">$I577*ASR577</f>
        <v>0</v>
      </c>
      <c r="ASY577" s="93">
        <f t="shared" ref="ASY577:ASY585" si="1620">$J577*ASS577</f>
        <v>0</v>
      </c>
      <c r="ASZ577" s="93">
        <f t="shared" ref="ASZ577:ASZ585" si="1621">$K577*AST577</f>
        <v>0</v>
      </c>
      <c r="ATA577" s="107"/>
      <c r="ATB577" s="107"/>
      <c r="ATC577" s="107"/>
      <c r="ATD577" s="93">
        <f t="shared" ref="ATD577:ATD585" si="1622">$I577*ATD$588</f>
        <v>6906.11</v>
      </c>
      <c r="ATE577" s="93">
        <f t="shared" ref="ATE577:ATE585" si="1623">$J577*ATE$588</f>
        <v>6191.38</v>
      </c>
      <c r="ATF577" s="93">
        <f t="shared" ref="ATF577:ATF585" si="1624">$K577*ATF$588</f>
        <v>5782.79</v>
      </c>
      <c r="ATG577" s="107"/>
      <c r="ATH577" s="107"/>
      <c r="ATI577" s="107"/>
      <c r="ATJ577" s="93">
        <f t="shared" si="1277"/>
        <v>0</v>
      </c>
      <c r="ATK577" s="93">
        <f t="shared" si="1277"/>
        <v>0</v>
      </c>
      <c r="ATL577" s="93">
        <f t="shared" si="1277"/>
        <v>0</v>
      </c>
      <c r="ATM577" s="95"/>
      <c r="ATN577" s="95"/>
      <c r="ATO577" s="95"/>
      <c r="ATP577" s="107"/>
      <c r="ATQ577" s="107"/>
      <c r="ATR577" s="107"/>
      <c r="ATS577" s="93">
        <f t="shared" ref="ATS577:ATS585" si="1625">$I577*ATM577</f>
        <v>0</v>
      </c>
      <c r="ATT577" s="93">
        <f t="shared" ref="ATT577:ATT585" si="1626">$J577*ATN577</f>
        <v>0</v>
      </c>
      <c r="ATU577" s="93">
        <f t="shared" ref="ATU577:ATU585" si="1627">$K577*ATO577</f>
        <v>0</v>
      </c>
      <c r="ATV577" s="107"/>
      <c r="ATW577" s="107"/>
      <c r="ATX577" s="107"/>
      <c r="ATY577" s="93">
        <f t="shared" ref="ATY577:ATY585" si="1628">$I577*ATY$588</f>
        <v>7829.8</v>
      </c>
      <c r="ATZ577" s="93">
        <f t="shared" ref="ATZ577:ATZ585" si="1629">$J577*ATZ$588</f>
        <v>6918.19</v>
      </c>
      <c r="AUA577" s="93">
        <f t="shared" ref="AUA577:AUA585" si="1630">$K577*AUA$588</f>
        <v>6401.13</v>
      </c>
      <c r="AUB577" s="107"/>
      <c r="AUC577" s="107"/>
      <c r="AUD577" s="107"/>
      <c r="AUE577" s="93">
        <f t="shared" si="1278"/>
        <v>0</v>
      </c>
      <c r="AUF577" s="93">
        <f t="shared" si="1278"/>
        <v>0</v>
      </c>
      <c r="AUG577" s="93">
        <f t="shared" si="1278"/>
        <v>0</v>
      </c>
      <c r="AUH577" s="95">
        <v>1</v>
      </c>
      <c r="AUI577" s="95">
        <v>1</v>
      </c>
      <c r="AUJ577" s="95">
        <v>1</v>
      </c>
      <c r="AUK577" s="107"/>
      <c r="AUL577" s="107"/>
      <c r="AUM577" s="107"/>
      <c r="AUN577" s="93">
        <f t="shared" ref="AUN577:AUN585" si="1631">$I577*AUH577</f>
        <v>17918.21</v>
      </c>
      <c r="AUO577" s="93">
        <f t="shared" ref="AUO577:AUO585" si="1632">$J577*AUI577</f>
        <v>17918.21</v>
      </c>
      <c r="AUP577" s="93">
        <f t="shared" ref="AUP577:AUP585" si="1633">$K577*AUJ577</f>
        <v>17918.21</v>
      </c>
      <c r="AUQ577" s="107"/>
      <c r="AUR577" s="107"/>
      <c r="AUS577" s="107"/>
      <c r="AUT577" s="93">
        <f t="shared" ref="AUT577:AUT585" si="1634">$I577*AUT$588</f>
        <v>7874.46</v>
      </c>
      <c r="AUU577" s="93">
        <f t="shared" ref="AUU577:AUU585" si="1635">$J577*AUU$588</f>
        <v>6987.31</v>
      </c>
      <c r="AUV577" s="93">
        <f t="shared" ref="AUV577:AUV585" si="1636">$K577*AUV$588</f>
        <v>6527.74</v>
      </c>
      <c r="AUW577" s="107"/>
      <c r="AUX577" s="107"/>
      <c r="AUY577" s="107"/>
      <c r="AUZ577" s="93">
        <f t="shared" si="1279"/>
        <v>7874.46</v>
      </c>
      <c r="AVA577" s="93">
        <f t="shared" si="1279"/>
        <v>6987.31</v>
      </c>
      <c r="AVB577" s="93">
        <f t="shared" si="1279"/>
        <v>6527.74</v>
      </c>
      <c r="AVC577" s="127">
        <f t="shared" si="1280"/>
        <v>4</v>
      </c>
      <c r="AVD577" s="127">
        <f t="shared" si="1280"/>
        <v>4</v>
      </c>
      <c r="AVE577" s="127">
        <f t="shared" si="1280"/>
        <v>4</v>
      </c>
      <c r="AVF577" s="93">
        <f t="shared" si="1280"/>
        <v>0</v>
      </c>
      <c r="AVG577" s="93">
        <f t="shared" si="1280"/>
        <v>0</v>
      </c>
      <c r="AVH577" s="93">
        <f t="shared" si="1280"/>
        <v>0</v>
      </c>
      <c r="AVI577" s="93">
        <f t="shared" si="1280"/>
        <v>71672.84</v>
      </c>
      <c r="AVJ577" s="93">
        <f t="shared" si="1280"/>
        <v>71672.84</v>
      </c>
      <c r="AVK577" s="93">
        <f t="shared" si="1280"/>
        <v>71672.84</v>
      </c>
      <c r="AVL577" s="107"/>
      <c r="AVM577" s="107"/>
      <c r="AVN577" s="107"/>
      <c r="AVO577" s="93"/>
      <c r="AVP577" s="93"/>
      <c r="AVQ577" s="93"/>
      <c r="AVR577" s="93">
        <f t="shared" si="1281"/>
        <v>0</v>
      </c>
      <c r="AVS577" s="93">
        <f t="shared" si="1281"/>
        <v>0</v>
      </c>
      <c r="AVT577" s="93">
        <f t="shared" si="1281"/>
        <v>0</v>
      </c>
      <c r="AVU577" s="93">
        <f t="shared" si="1281"/>
        <v>29794.03</v>
      </c>
      <c r="AVV577" s="93">
        <f t="shared" si="1281"/>
        <v>26556.880000000001</v>
      </c>
      <c r="AVW577" s="93">
        <f t="shared" si="1281"/>
        <v>24884.74</v>
      </c>
    </row>
    <row r="578" spans="1:1271" ht="24">
      <c r="A578" s="12" t="s">
        <v>994</v>
      </c>
      <c r="B578" s="12" t="s">
        <v>428</v>
      </c>
      <c r="C578" s="5"/>
      <c r="D578" s="541"/>
      <c r="E578" s="521"/>
      <c r="F578" s="101"/>
      <c r="G578" s="101"/>
      <c r="H578" s="101"/>
      <c r="I578" s="93">
        <f t="shared" si="1282"/>
        <v>17918.21</v>
      </c>
      <c r="J578" s="93">
        <f t="shared" si="1282"/>
        <v>17918.21</v>
      </c>
      <c r="K578" s="93">
        <f t="shared" si="1282"/>
        <v>17918.21</v>
      </c>
      <c r="L578" s="95"/>
      <c r="M578" s="95"/>
      <c r="N578" s="95"/>
      <c r="O578" s="107"/>
      <c r="P578" s="107"/>
      <c r="Q578" s="107"/>
      <c r="R578" s="93">
        <f t="shared" si="1283"/>
        <v>0</v>
      </c>
      <c r="S578" s="93">
        <f t="shared" si="1284"/>
        <v>0</v>
      </c>
      <c r="T578" s="93">
        <f t="shared" si="1285"/>
        <v>0</v>
      </c>
      <c r="U578" s="107"/>
      <c r="V578" s="107"/>
      <c r="W578" s="107"/>
      <c r="X578" s="93">
        <f t="shared" si="1286"/>
        <v>9135.6200000000008</v>
      </c>
      <c r="Y578" s="93">
        <f t="shared" si="1287"/>
        <v>8129.5</v>
      </c>
      <c r="Z578" s="93">
        <f t="shared" si="1288"/>
        <v>7508.34</v>
      </c>
      <c r="AA578" s="107"/>
      <c r="AB578" s="107"/>
      <c r="AC578" s="107"/>
      <c r="AD578" s="93">
        <f t="shared" si="1221"/>
        <v>0</v>
      </c>
      <c r="AE578" s="93">
        <f t="shared" si="1221"/>
        <v>0</v>
      </c>
      <c r="AF578" s="93">
        <f t="shared" si="1221"/>
        <v>0</v>
      </c>
      <c r="AG578" s="95"/>
      <c r="AH578" s="95"/>
      <c r="AI578" s="95"/>
      <c r="AJ578" s="107"/>
      <c r="AK578" s="107"/>
      <c r="AL578" s="107"/>
      <c r="AM578" s="93">
        <f t="shared" si="1289"/>
        <v>0</v>
      </c>
      <c r="AN578" s="93">
        <f t="shared" si="1290"/>
        <v>0</v>
      </c>
      <c r="AO578" s="93">
        <f t="shared" si="1291"/>
        <v>0</v>
      </c>
      <c r="AP578" s="107"/>
      <c r="AQ578" s="107"/>
      <c r="AR578" s="107"/>
      <c r="AS578" s="93">
        <f t="shared" si="1292"/>
        <v>8450.7000000000007</v>
      </c>
      <c r="AT578" s="93">
        <f t="shared" si="1293"/>
        <v>7590.35</v>
      </c>
      <c r="AU578" s="93">
        <f t="shared" si="1294"/>
        <v>7179.98</v>
      </c>
      <c r="AV578" s="107"/>
      <c r="AW578" s="107"/>
      <c r="AX578" s="107"/>
      <c r="AY578" s="93">
        <f t="shared" si="1222"/>
        <v>0</v>
      </c>
      <c r="AZ578" s="93">
        <f t="shared" si="1222"/>
        <v>0</v>
      </c>
      <c r="BA578" s="93">
        <f t="shared" si="1222"/>
        <v>0</v>
      </c>
      <c r="BB578" s="95"/>
      <c r="BC578" s="95"/>
      <c r="BD578" s="95"/>
      <c r="BE578" s="107"/>
      <c r="BF578" s="107"/>
      <c r="BG578" s="107"/>
      <c r="BH578" s="93">
        <f t="shared" si="1295"/>
        <v>0</v>
      </c>
      <c r="BI578" s="93">
        <f t="shared" si="1296"/>
        <v>0</v>
      </c>
      <c r="BJ578" s="93">
        <f t="shared" si="1297"/>
        <v>0</v>
      </c>
      <c r="BK578" s="107"/>
      <c r="BL578" s="107"/>
      <c r="BM578" s="107"/>
      <c r="BN578" s="93">
        <f t="shared" si="1298"/>
        <v>8327.1299999999992</v>
      </c>
      <c r="BO578" s="93">
        <f t="shared" si="1299"/>
        <v>7374.19</v>
      </c>
      <c r="BP578" s="93">
        <f t="shared" si="1300"/>
        <v>6772.11</v>
      </c>
      <c r="BQ578" s="107"/>
      <c r="BR578" s="107"/>
      <c r="BS578" s="107"/>
      <c r="BT578" s="93">
        <f t="shared" si="1223"/>
        <v>0</v>
      </c>
      <c r="BU578" s="93">
        <f t="shared" si="1223"/>
        <v>0</v>
      </c>
      <c r="BV578" s="93">
        <f t="shared" si="1223"/>
        <v>0</v>
      </c>
      <c r="BW578" s="95"/>
      <c r="BX578" s="95"/>
      <c r="BY578" s="95"/>
      <c r="BZ578" s="107"/>
      <c r="CA578" s="107"/>
      <c r="CB578" s="107"/>
      <c r="CC578" s="93">
        <f t="shared" si="1301"/>
        <v>0</v>
      </c>
      <c r="CD578" s="93">
        <f t="shared" si="1302"/>
        <v>0</v>
      </c>
      <c r="CE578" s="93">
        <f t="shared" si="1303"/>
        <v>0</v>
      </c>
      <c r="CF578" s="107"/>
      <c r="CG578" s="107"/>
      <c r="CH578" s="107"/>
      <c r="CI578" s="93">
        <f t="shared" si="1304"/>
        <v>0</v>
      </c>
      <c r="CJ578" s="93">
        <f t="shared" si="1305"/>
        <v>0</v>
      </c>
      <c r="CK578" s="93">
        <f t="shared" si="1306"/>
        <v>0</v>
      </c>
      <c r="CL578" s="107"/>
      <c r="CM578" s="107"/>
      <c r="CN578" s="107"/>
      <c r="CO578" s="93">
        <f t="shared" si="1224"/>
        <v>0</v>
      </c>
      <c r="CP578" s="93">
        <f t="shared" si="1224"/>
        <v>0</v>
      </c>
      <c r="CQ578" s="93">
        <f t="shared" si="1224"/>
        <v>0</v>
      </c>
      <c r="CR578" s="95"/>
      <c r="CS578" s="95"/>
      <c r="CT578" s="95"/>
      <c r="CU578" s="107"/>
      <c r="CV578" s="107"/>
      <c r="CW578" s="107"/>
      <c r="CX578" s="93">
        <f t="shared" si="1307"/>
        <v>0</v>
      </c>
      <c r="CY578" s="93">
        <f t="shared" si="1308"/>
        <v>0</v>
      </c>
      <c r="CZ578" s="93">
        <f t="shared" si="1309"/>
        <v>0</v>
      </c>
      <c r="DA578" s="107"/>
      <c r="DB578" s="107"/>
      <c r="DC578" s="107"/>
      <c r="DD578" s="93">
        <f t="shared" si="1310"/>
        <v>9799.56</v>
      </c>
      <c r="DE578" s="93">
        <f t="shared" si="1311"/>
        <v>8719.93</v>
      </c>
      <c r="DF578" s="93">
        <f t="shared" si="1312"/>
        <v>8207.5400000000009</v>
      </c>
      <c r="DG578" s="107"/>
      <c r="DH578" s="107"/>
      <c r="DI578" s="107"/>
      <c r="DJ578" s="93">
        <f t="shared" si="1225"/>
        <v>0</v>
      </c>
      <c r="DK578" s="93">
        <f t="shared" si="1225"/>
        <v>0</v>
      </c>
      <c r="DL578" s="93">
        <f t="shared" si="1225"/>
        <v>0</v>
      </c>
      <c r="DM578" s="95"/>
      <c r="DN578" s="95"/>
      <c r="DO578" s="95"/>
      <c r="DP578" s="107"/>
      <c r="DQ578" s="107"/>
      <c r="DR578" s="107"/>
      <c r="DS578" s="93">
        <f t="shared" si="1313"/>
        <v>0</v>
      </c>
      <c r="DT578" s="93">
        <f t="shared" si="1314"/>
        <v>0</v>
      </c>
      <c r="DU578" s="93">
        <f t="shared" si="1315"/>
        <v>0</v>
      </c>
      <c r="DV578" s="107"/>
      <c r="DW578" s="107"/>
      <c r="DX578" s="107"/>
      <c r="DY578" s="93">
        <f t="shared" si="1316"/>
        <v>10515.44</v>
      </c>
      <c r="DZ578" s="93">
        <f t="shared" si="1317"/>
        <v>9222.56</v>
      </c>
      <c r="EA578" s="93">
        <f t="shared" si="1318"/>
        <v>8746.75</v>
      </c>
      <c r="EB578" s="107"/>
      <c r="EC578" s="107"/>
      <c r="ED578" s="107"/>
      <c r="EE578" s="93">
        <f t="shared" si="1226"/>
        <v>0</v>
      </c>
      <c r="EF578" s="93">
        <f t="shared" si="1226"/>
        <v>0</v>
      </c>
      <c r="EG578" s="93">
        <f t="shared" si="1226"/>
        <v>0</v>
      </c>
      <c r="EH578" s="95"/>
      <c r="EI578" s="95"/>
      <c r="EJ578" s="95"/>
      <c r="EK578" s="107"/>
      <c r="EL578" s="107"/>
      <c r="EM578" s="107"/>
      <c r="EN578" s="93">
        <f t="shared" si="1319"/>
        <v>0</v>
      </c>
      <c r="EO578" s="93">
        <f t="shared" si="1320"/>
        <v>0</v>
      </c>
      <c r="EP578" s="93">
        <f t="shared" si="1321"/>
        <v>0</v>
      </c>
      <c r="EQ578" s="107"/>
      <c r="ER578" s="107"/>
      <c r="ES578" s="107"/>
      <c r="ET578" s="93">
        <f t="shared" si="1322"/>
        <v>9735.2999999999993</v>
      </c>
      <c r="EU578" s="93">
        <f t="shared" si="1323"/>
        <v>8519.01</v>
      </c>
      <c r="EV578" s="93">
        <f t="shared" si="1324"/>
        <v>8055.73</v>
      </c>
      <c r="EW578" s="107"/>
      <c r="EX578" s="107"/>
      <c r="EY578" s="107"/>
      <c r="EZ578" s="93">
        <f t="shared" si="1227"/>
        <v>0</v>
      </c>
      <c r="FA578" s="93">
        <f t="shared" si="1227"/>
        <v>0</v>
      </c>
      <c r="FB578" s="93">
        <f t="shared" si="1227"/>
        <v>0</v>
      </c>
      <c r="FC578" s="95"/>
      <c r="FD578" s="95"/>
      <c r="FE578" s="95"/>
      <c r="FF578" s="107"/>
      <c r="FG578" s="107"/>
      <c r="FH578" s="107"/>
      <c r="FI578" s="93">
        <f t="shared" si="1325"/>
        <v>0</v>
      </c>
      <c r="FJ578" s="93">
        <f t="shared" si="1326"/>
        <v>0</v>
      </c>
      <c r="FK578" s="93">
        <f t="shared" si="1327"/>
        <v>0</v>
      </c>
      <c r="FL578" s="107"/>
      <c r="FM578" s="107"/>
      <c r="FN578" s="107"/>
      <c r="FO578" s="93">
        <f t="shared" si="1328"/>
        <v>7957.59</v>
      </c>
      <c r="FP578" s="93">
        <f t="shared" si="1329"/>
        <v>7124.38</v>
      </c>
      <c r="FQ578" s="93">
        <f t="shared" si="1330"/>
        <v>6763.46</v>
      </c>
      <c r="FR578" s="107"/>
      <c r="FS578" s="107"/>
      <c r="FT578" s="107"/>
      <c r="FU578" s="93">
        <f t="shared" si="1228"/>
        <v>0</v>
      </c>
      <c r="FV578" s="93">
        <f t="shared" si="1228"/>
        <v>0</v>
      </c>
      <c r="FW578" s="93">
        <f t="shared" si="1228"/>
        <v>0</v>
      </c>
      <c r="FX578" s="95"/>
      <c r="FY578" s="95"/>
      <c r="FZ578" s="95"/>
      <c r="GA578" s="107"/>
      <c r="GB578" s="107"/>
      <c r="GC578" s="107"/>
      <c r="GD578" s="93">
        <f t="shared" si="1331"/>
        <v>0</v>
      </c>
      <c r="GE578" s="93">
        <f t="shared" si="1332"/>
        <v>0</v>
      </c>
      <c r="GF578" s="93">
        <f t="shared" si="1333"/>
        <v>0</v>
      </c>
      <c r="GG578" s="107"/>
      <c r="GH578" s="107"/>
      <c r="GI578" s="107"/>
      <c r="GJ578" s="93">
        <f t="shared" si="1334"/>
        <v>0</v>
      </c>
      <c r="GK578" s="93">
        <f t="shared" si="1335"/>
        <v>0</v>
      </c>
      <c r="GL578" s="93">
        <f t="shared" si="1336"/>
        <v>0</v>
      </c>
      <c r="GM578" s="107"/>
      <c r="GN578" s="107"/>
      <c r="GO578" s="107"/>
      <c r="GP578" s="93">
        <f t="shared" si="1229"/>
        <v>0</v>
      </c>
      <c r="GQ578" s="93">
        <f t="shared" si="1229"/>
        <v>0</v>
      </c>
      <c r="GR578" s="93">
        <f t="shared" si="1229"/>
        <v>0</v>
      </c>
      <c r="GS578" s="95"/>
      <c r="GT578" s="95"/>
      <c r="GU578" s="95"/>
      <c r="GV578" s="107"/>
      <c r="GW578" s="107"/>
      <c r="GX578" s="107"/>
      <c r="GY578" s="93">
        <f t="shared" si="1337"/>
        <v>0</v>
      </c>
      <c r="GZ578" s="93">
        <f t="shared" si="1338"/>
        <v>0</v>
      </c>
      <c r="HA578" s="93">
        <f t="shared" si="1339"/>
        <v>0</v>
      </c>
      <c r="HB578" s="107"/>
      <c r="HC578" s="107"/>
      <c r="HD578" s="107"/>
      <c r="HE578" s="93">
        <f t="shared" si="1340"/>
        <v>9088.2199999999993</v>
      </c>
      <c r="HF578" s="93">
        <f t="shared" si="1341"/>
        <v>8083.91</v>
      </c>
      <c r="HG578" s="93">
        <f t="shared" si="1342"/>
        <v>7644.26</v>
      </c>
      <c r="HH578" s="107"/>
      <c r="HI578" s="107"/>
      <c r="HJ578" s="107"/>
      <c r="HK578" s="93">
        <f t="shared" si="1230"/>
        <v>0</v>
      </c>
      <c r="HL578" s="93">
        <f t="shared" si="1230"/>
        <v>0</v>
      </c>
      <c r="HM578" s="93">
        <f t="shared" si="1230"/>
        <v>0</v>
      </c>
      <c r="HN578" s="95"/>
      <c r="HO578" s="95"/>
      <c r="HP578" s="95"/>
      <c r="HQ578" s="107"/>
      <c r="HR578" s="107"/>
      <c r="HS578" s="107"/>
      <c r="HT578" s="93">
        <f t="shared" si="1343"/>
        <v>0</v>
      </c>
      <c r="HU578" s="93">
        <f t="shared" si="1344"/>
        <v>0</v>
      </c>
      <c r="HV578" s="93">
        <f t="shared" si="1345"/>
        <v>0</v>
      </c>
      <c r="HW578" s="107"/>
      <c r="HX578" s="107"/>
      <c r="HY578" s="107"/>
      <c r="HZ578" s="93">
        <f t="shared" si="1346"/>
        <v>8986.06</v>
      </c>
      <c r="IA578" s="93">
        <f t="shared" si="1347"/>
        <v>7935.41</v>
      </c>
      <c r="IB578" s="93">
        <f t="shared" si="1348"/>
        <v>7412.24</v>
      </c>
      <c r="IC578" s="107"/>
      <c r="ID578" s="107"/>
      <c r="IE578" s="107"/>
      <c r="IF578" s="93">
        <f t="shared" si="1231"/>
        <v>0</v>
      </c>
      <c r="IG578" s="93">
        <f t="shared" si="1231"/>
        <v>0</v>
      </c>
      <c r="IH578" s="93">
        <f t="shared" si="1231"/>
        <v>0</v>
      </c>
      <c r="II578" s="95"/>
      <c r="IJ578" s="95"/>
      <c r="IK578" s="95"/>
      <c r="IL578" s="107"/>
      <c r="IM578" s="107"/>
      <c r="IN578" s="107"/>
      <c r="IO578" s="93">
        <f t="shared" si="1349"/>
        <v>0</v>
      </c>
      <c r="IP578" s="93">
        <f t="shared" si="1350"/>
        <v>0</v>
      </c>
      <c r="IQ578" s="93">
        <f t="shared" si="1351"/>
        <v>0</v>
      </c>
      <c r="IR578" s="107"/>
      <c r="IS578" s="107"/>
      <c r="IT578" s="107"/>
      <c r="IU578" s="93">
        <f t="shared" si="1352"/>
        <v>8220.2900000000009</v>
      </c>
      <c r="IV578" s="93">
        <f t="shared" si="1353"/>
        <v>7282.62</v>
      </c>
      <c r="IW578" s="93">
        <f t="shared" si="1354"/>
        <v>6791.97</v>
      </c>
      <c r="IX578" s="107"/>
      <c r="IY578" s="107"/>
      <c r="IZ578" s="107"/>
      <c r="JA578" s="93">
        <f t="shared" si="1232"/>
        <v>0</v>
      </c>
      <c r="JB578" s="93">
        <f t="shared" si="1232"/>
        <v>0</v>
      </c>
      <c r="JC578" s="93">
        <f t="shared" si="1232"/>
        <v>0</v>
      </c>
      <c r="JD578" s="95"/>
      <c r="JE578" s="95"/>
      <c r="JF578" s="95"/>
      <c r="JG578" s="107"/>
      <c r="JH578" s="107"/>
      <c r="JI578" s="107"/>
      <c r="JJ578" s="93">
        <f t="shared" si="1355"/>
        <v>0</v>
      </c>
      <c r="JK578" s="93">
        <f t="shared" si="1356"/>
        <v>0</v>
      </c>
      <c r="JL578" s="93">
        <f t="shared" si="1357"/>
        <v>0</v>
      </c>
      <c r="JM578" s="107"/>
      <c r="JN578" s="107"/>
      <c r="JO578" s="107"/>
      <c r="JP578" s="93">
        <f t="shared" si="1358"/>
        <v>11767.78</v>
      </c>
      <c r="JQ578" s="93">
        <f t="shared" si="1359"/>
        <v>10440.959999999999</v>
      </c>
      <c r="JR578" s="93">
        <f t="shared" si="1360"/>
        <v>10035.709999999999</v>
      </c>
      <c r="JS578" s="107"/>
      <c r="JT578" s="107"/>
      <c r="JU578" s="107"/>
      <c r="JV578" s="93">
        <f t="shared" si="1233"/>
        <v>0</v>
      </c>
      <c r="JW578" s="93">
        <f t="shared" si="1233"/>
        <v>0</v>
      </c>
      <c r="JX578" s="93">
        <f t="shared" si="1233"/>
        <v>0</v>
      </c>
      <c r="JY578" s="95"/>
      <c r="JZ578" s="95"/>
      <c r="KA578" s="95"/>
      <c r="KB578" s="107"/>
      <c r="KC578" s="107"/>
      <c r="KD578" s="107"/>
      <c r="KE578" s="93">
        <f t="shared" si="1361"/>
        <v>0</v>
      </c>
      <c r="KF578" s="93">
        <f t="shared" si="1362"/>
        <v>0</v>
      </c>
      <c r="KG578" s="93">
        <f t="shared" si="1363"/>
        <v>0</v>
      </c>
      <c r="KH578" s="107"/>
      <c r="KI578" s="107"/>
      <c r="KJ578" s="107"/>
      <c r="KK578" s="93">
        <f t="shared" si="1364"/>
        <v>7895.1</v>
      </c>
      <c r="KL578" s="93">
        <f t="shared" si="1365"/>
        <v>7050.47</v>
      </c>
      <c r="KM578" s="93">
        <f t="shared" si="1366"/>
        <v>6595.04</v>
      </c>
      <c r="KN578" s="107"/>
      <c r="KO578" s="107"/>
      <c r="KP578" s="107"/>
      <c r="KQ578" s="93">
        <f t="shared" si="1234"/>
        <v>0</v>
      </c>
      <c r="KR578" s="93">
        <f t="shared" si="1234"/>
        <v>0</v>
      </c>
      <c r="KS578" s="93">
        <f t="shared" si="1234"/>
        <v>0</v>
      </c>
      <c r="KT578" s="95"/>
      <c r="KU578" s="95"/>
      <c r="KV578" s="95"/>
      <c r="KW578" s="107"/>
      <c r="KX578" s="107"/>
      <c r="KY578" s="107"/>
      <c r="KZ578" s="93">
        <f t="shared" si="1367"/>
        <v>0</v>
      </c>
      <c r="LA578" s="93">
        <f t="shared" si="1368"/>
        <v>0</v>
      </c>
      <c r="LB578" s="93">
        <f t="shared" si="1369"/>
        <v>0</v>
      </c>
      <c r="LC578" s="107"/>
      <c r="LD578" s="107"/>
      <c r="LE578" s="107"/>
      <c r="LF578" s="93">
        <f t="shared" si="1370"/>
        <v>7103.95</v>
      </c>
      <c r="LG578" s="93">
        <f t="shared" si="1371"/>
        <v>6393.51</v>
      </c>
      <c r="LH578" s="93">
        <f t="shared" si="1372"/>
        <v>6059.12</v>
      </c>
      <c r="LI578" s="107"/>
      <c r="LJ578" s="107"/>
      <c r="LK578" s="107"/>
      <c r="LL578" s="93">
        <f t="shared" si="1235"/>
        <v>0</v>
      </c>
      <c r="LM578" s="93">
        <f t="shared" si="1235"/>
        <v>0</v>
      </c>
      <c r="LN578" s="93">
        <f t="shared" si="1235"/>
        <v>0</v>
      </c>
      <c r="LO578" s="95"/>
      <c r="LP578" s="95"/>
      <c r="LQ578" s="95"/>
      <c r="LR578" s="107"/>
      <c r="LS578" s="107"/>
      <c r="LT578" s="107"/>
      <c r="LU578" s="93">
        <f t="shared" si="1373"/>
        <v>0</v>
      </c>
      <c r="LV578" s="93">
        <f t="shared" si="1374"/>
        <v>0</v>
      </c>
      <c r="LW578" s="93">
        <f t="shared" si="1375"/>
        <v>0</v>
      </c>
      <c r="LX578" s="107"/>
      <c r="LY578" s="107"/>
      <c r="LZ578" s="107"/>
      <c r="MA578" s="93">
        <f t="shared" si="1376"/>
        <v>10181.75</v>
      </c>
      <c r="MB578" s="93">
        <f t="shared" si="1377"/>
        <v>9049.75</v>
      </c>
      <c r="MC578" s="93">
        <f t="shared" si="1378"/>
        <v>8607.32</v>
      </c>
      <c r="MD578" s="107"/>
      <c r="ME578" s="107"/>
      <c r="MF578" s="107"/>
      <c r="MG578" s="93">
        <f t="shared" si="1236"/>
        <v>0</v>
      </c>
      <c r="MH578" s="93">
        <f t="shared" si="1236"/>
        <v>0</v>
      </c>
      <c r="MI578" s="93">
        <f t="shared" si="1236"/>
        <v>0</v>
      </c>
      <c r="MJ578" s="95">
        <v>1</v>
      </c>
      <c r="MK578" s="95">
        <v>1</v>
      </c>
      <c r="ML578" s="95">
        <v>1</v>
      </c>
      <c r="MM578" s="107"/>
      <c r="MN578" s="107"/>
      <c r="MO578" s="107"/>
      <c r="MP578" s="93">
        <f t="shared" si="1379"/>
        <v>17918.21</v>
      </c>
      <c r="MQ578" s="93">
        <f t="shared" si="1380"/>
        <v>17918.21</v>
      </c>
      <c r="MR578" s="93">
        <f t="shared" si="1381"/>
        <v>17918.21</v>
      </c>
      <c r="MS578" s="107"/>
      <c r="MT578" s="107"/>
      <c r="MU578" s="107"/>
      <c r="MV578" s="93">
        <f t="shared" si="1382"/>
        <v>11768.54</v>
      </c>
      <c r="MW578" s="93">
        <f t="shared" si="1383"/>
        <v>10212.629999999999</v>
      </c>
      <c r="MX578" s="93">
        <f t="shared" si="1384"/>
        <v>9520.8700000000008</v>
      </c>
      <c r="MY578" s="107"/>
      <c r="MZ578" s="107"/>
      <c r="NA578" s="107"/>
      <c r="NB578" s="93">
        <f t="shared" si="1237"/>
        <v>11768.54</v>
      </c>
      <c r="NC578" s="93">
        <f t="shared" si="1237"/>
        <v>10212.629999999999</v>
      </c>
      <c r="ND578" s="93">
        <f t="shared" si="1237"/>
        <v>9520.8700000000008</v>
      </c>
      <c r="NE578" s="95"/>
      <c r="NF578" s="95"/>
      <c r="NG578" s="95"/>
      <c r="NH578" s="107"/>
      <c r="NI578" s="107"/>
      <c r="NJ578" s="107"/>
      <c r="NK578" s="93">
        <f t="shared" si="1385"/>
        <v>0</v>
      </c>
      <c r="NL578" s="93">
        <f t="shared" si="1386"/>
        <v>0</v>
      </c>
      <c r="NM578" s="93">
        <f t="shared" si="1387"/>
        <v>0</v>
      </c>
      <c r="NN578" s="107"/>
      <c r="NO578" s="107"/>
      <c r="NP578" s="107"/>
      <c r="NQ578" s="93">
        <f t="shared" si="1388"/>
        <v>7303.17</v>
      </c>
      <c r="NR578" s="93">
        <f t="shared" si="1389"/>
        <v>6461.03</v>
      </c>
      <c r="NS578" s="93">
        <f t="shared" si="1390"/>
        <v>6069.29</v>
      </c>
      <c r="NT578" s="107"/>
      <c r="NU578" s="107"/>
      <c r="NV578" s="107"/>
      <c r="NW578" s="93">
        <f t="shared" si="1238"/>
        <v>0</v>
      </c>
      <c r="NX578" s="93">
        <f t="shared" si="1238"/>
        <v>0</v>
      </c>
      <c r="NY578" s="93">
        <f t="shared" si="1238"/>
        <v>0</v>
      </c>
      <c r="NZ578" s="95"/>
      <c r="OA578" s="95"/>
      <c r="OB578" s="95"/>
      <c r="OC578" s="107"/>
      <c r="OD578" s="107"/>
      <c r="OE578" s="107"/>
      <c r="OF578" s="93">
        <f t="shared" si="1391"/>
        <v>0</v>
      </c>
      <c r="OG578" s="93">
        <f t="shared" si="1392"/>
        <v>0</v>
      </c>
      <c r="OH578" s="93">
        <f t="shared" si="1393"/>
        <v>0</v>
      </c>
      <c r="OI578" s="107"/>
      <c r="OJ578" s="107"/>
      <c r="OK578" s="107"/>
      <c r="OL578" s="93">
        <f t="shared" si="1394"/>
        <v>10735.46</v>
      </c>
      <c r="OM578" s="93">
        <f t="shared" si="1395"/>
        <v>9428.6299999999992</v>
      </c>
      <c r="ON578" s="93">
        <f t="shared" si="1396"/>
        <v>8934.3799999999992</v>
      </c>
      <c r="OO578" s="107"/>
      <c r="OP578" s="107"/>
      <c r="OQ578" s="107"/>
      <c r="OR578" s="93">
        <f t="shared" si="1239"/>
        <v>0</v>
      </c>
      <c r="OS578" s="93">
        <f t="shared" si="1239"/>
        <v>0</v>
      </c>
      <c r="OT578" s="93">
        <f t="shared" si="1239"/>
        <v>0</v>
      </c>
      <c r="OU578" s="95"/>
      <c r="OV578" s="95"/>
      <c r="OW578" s="95"/>
      <c r="OX578" s="107"/>
      <c r="OY578" s="107"/>
      <c r="OZ578" s="107"/>
      <c r="PA578" s="93">
        <f t="shared" si="1397"/>
        <v>0</v>
      </c>
      <c r="PB578" s="93">
        <f t="shared" si="1398"/>
        <v>0</v>
      </c>
      <c r="PC578" s="93">
        <f t="shared" si="1399"/>
        <v>0</v>
      </c>
      <c r="PD578" s="107"/>
      <c r="PE578" s="107"/>
      <c r="PF578" s="107"/>
      <c r="PG578" s="93">
        <f t="shared" si="1400"/>
        <v>8454.1</v>
      </c>
      <c r="PH578" s="93">
        <f t="shared" si="1401"/>
        <v>7530.72</v>
      </c>
      <c r="PI578" s="93">
        <f t="shared" si="1402"/>
        <v>7156.13</v>
      </c>
      <c r="PJ578" s="107"/>
      <c r="PK578" s="107"/>
      <c r="PL578" s="107"/>
      <c r="PM578" s="93">
        <f t="shared" si="1240"/>
        <v>0</v>
      </c>
      <c r="PN578" s="93">
        <f t="shared" si="1240"/>
        <v>0</v>
      </c>
      <c r="PO578" s="93">
        <f t="shared" si="1240"/>
        <v>0</v>
      </c>
      <c r="PP578" s="95">
        <v>1</v>
      </c>
      <c r="PQ578" s="95">
        <v>1</v>
      </c>
      <c r="PR578" s="95">
        <v>1</v>
      </c>
      <c r="PS578" s="107"/>
      <c r="PT578" s="107"/>
      <c r="PU578" s="107"/>
      <c r="PV578" s="93">
        <f t="shared" si="1403"/>
        <v>17918.21</v>
      </c>
      <c r="PW578" s="93">
        <f t="shared" si="1404"/>
        <v>17918.21</v>
      </c>
      <c r="PX578" s="93">
        <f t="shared" si="1405"/>
        <v>17918.21</v>
      </c>
      <c r="PY578" s="107"/>
      <c r="PZ578" s="107"/>
      <c r="QA578" s="107"/>
      <c r="QB578" s="93">
        <f t="shared" si="1406"/>
        <v>9711.7900000000009</v>
      </c>
      <c r="QC578" s="93">
        <f t="shared" si="1407"/>
        <v>8579.02</v>
      </c>
      <c r="QD578" s="93">
        <f t="shared" si="1408"/>
        <v>8117.93</v>
      </c>
      <c r="QE578" s="107"/>
      <c r="QF578" s="107"/>
      <c r="QG578" s="107"/>
      <c r="QH578" s="93">
        <f t="shared" si="1241"/>
        <v>9711.7900000000009</v>
      </c>
      <c r="QI578" s="93">
        <f t="shared" si="1241"/>
        <v>8579.02</v>
      </c>
      <c r="QJ578" s="93">
        <f t="shared" si="1241"/>
        <v>8117.93</v>
      </c>
      <c r="QK578" s="95"/>
      <c r="QL578" s="95"/>
      <c r="QM578" s="95"/>
      <c r="QN578" s="107"/>
      <c r="QO578" s="107"/>
      <c r="QP578" s="107"/>
      <c r="QQ578" s="93">
        <f t="shared" si="1409"/>
        <v>0</v>
      </c>
      <c r="QR578" s="93">
        <f t="shared" si="1410"/>
        <v>0</v>
      </c>
      <c r="QS578" s="93">
        <f t="shared" si="1411"/>
        <v>0</v>
      </c>
      <c r="QT578" s="107"/>
      <c r="QU578" s="107"/>
      <c r="QV578" s="107"/>
      <c r="QW578" s="93">
        <f t="shared" si="1412"/>
        <v>9025.64</v>
      </c>
      <c r="QX578" s="93">
        <f t="shared" si="1413"/>
        <v>7981.91</v>
      </c>
      <c r="QY578" s="93">
        <f t="shared" si="1414"/>
        <v>7436.19</v>
      </c>
      <c r="QZ578" s="107"/>
      <c r="RA578" s="107"/>
      <c r="RB578" s="107"/>
      <c r="RC578" s="93">
        <f t="shared" si="1242"/>
        <v>0</v>
      </c>
      <c r="RD578" s="93">
        <f t="shared" si="1242"/>
        <v>0</v>
      </c>
      <c r="RE578" s="93">
        <f t="shared" si="1242"/>
        <v>0</v>
      </c>
      <c r="RF578" s="95"/>
      <c r="RG578" s="95"/>
      <c r="RH578" s="95"/>
      <c r="RI578" s="107"/>
      <c r="RJ578" s="107"/>
      <c r="RK578" s="107"/>
      <c r="RL578" s="93">
        <f t="shared" si="1415"/>
        <v>0</v>
      </c>
      <c r="RM578" s="93">
        <f t="shared" si="1416"/>
        <v>0</v>
      </c>
      <c r="RN578" s="93">
        <f t="shared" si="1417"/>
        <v>0</v>
      </c>
      <c r="RO578" s="107"/>
      <c r="RP578" s="107"/>
      <c r="RQ578" s="107"/>
      <c r="RR578" s="93">
        <f t="shared" si="1418"/>
        <v>6666.11</v>
      </c>
      <c r="RS578" s="93">
        <f t="shared" si="1419"/>
        <v>5925.24</v>
      </c>
      <c r="RT578" s="93">
        <f t="shared" si="1420"/>
        <v>5510.59</v>
      </c>
      <c r="RU578" s="107"/>
      <c r="RV578" s="107"/>
      <c r="RW578" s="107"/>
      <c r="RX578" s="93">
        <f t="shared" si="1243"/>
        <v>0</v>
      </c>
      <c r="RY578" s="93">
        <f t="shared" si="1243"/>
        <v>0</v>
      </c>
      <c r="RZ578" s="93">
        <f t="shared" si="1243"/>
        <v>0</v>
      </c>
      <c r="SA578" s="95"/>
      <c r="SB578" s="95"/>
      <c r="SC578" s="95"/>
      <c r="SD578" s="107"/>
      <c r="SE578" s="107"/>
      <c r="SF578" s="107"/>
      <c r="SG578" s="93">
        <f t="shared" si="1421"/>
        <v>0</v>
      </c>
      <c r="SH578" s="93">
        <f t="shared" si="1422"/>
        <v>0</v>
      </c>
      <c r="SI578" s="93">
        <f t="shared" si="1423"/>
        <v>0</v>
      </c>
      <c r="SJ578" s="107"/>
      <c r="SK578" s="107"/>
      <c r="SL578" s="107"/>
      <c r="SM578" s="93">
        <f t="shared" si="1424"/>
        <v>8337.1200000000008</v>
      </c>
      <c r="SN578" s="93">
        <f t="shared" si="1425"/>
        <v>7331.78</v>
      </c>
      <c r="SO578" s="93">
        <f t="shared" si="1426"/>
        <v>6877.58</v>
      </c>
      <c r="SP578" s="107"/>
      <c r="SQ578" s="107"/>
      <c r="SR578" s="107"/>
      <c r="SS578" s="93">
        <f t="shared" si="1244"/>
        <v>0</v>
      </c>
      <c r="ST578" s="93">
        <f t="shared" si="1244"/>
        <v>0</v>
      </c>
      <c r="SU578" s="93">
        <f t="shared" si="1244"/>
        <v>0</v>
      </c>
      <c r="SV578" s="95">
        <v>1</v>
      </c>
      <c r="SW578" s="95">
        <v>1</v>
      </c>
      <c r="SX578" s="95">
        <v>1</v>
      </c>
      <c r="SY578" s="107"/>
      <c r="SZ578" s="107"/>
      <c r="TA578" s="107"/>
      <c r="TB578" s="93">
        <f t="shared" si="1427"/>
        <v>17918.21</v>
      </c>
      <c r="TC578" s="93">
        <f t="shared" si="1428"/>
        <v>17918.21</v>
      </c>
      <c r="TD578" s="93">
        <f t="shared" si="1429"/>
        <v>17918.21</v>
      </c>
      <c r="TE578" s="107"/>
      <c r="TF578" s="107"/>
      <c r="TG578" s="107"/>
      <c r="TH578" s="93">
        <f t="shared" si="1430"/>
        <v>8753.83</v>
      </c>
      <c r="TI578" s="93">
        <f t="shared" si="1431"/>
        <v>7753.46</v>
      </c>
      <c r="TJ578" s="93">
        <f t="shared" si="1432"/>
        <v>7341.8</v>
      </c>
      <c r="TK578" s="107"/>
      <c r="TL578" s="107"/>
      <c r="TM578" s="107"/>
      <c r="TN578" s="93">
        <f t="shared" si="1245"/>
        <v>8753.83</v>
      </c>
      <c r="TO578" s="93">
        <f t="shared" si="1245"/>
        <v>7753.46</v>
      </c>
      <c r="TP578" s="93">
        <f t="shared" si="1245"/>
        <v>7341.8</v>
      </c>
      <c r="TQ578" s="95"/>
      <c r="TR578" s="95"/>
      <c r="TS578" s="95"/>
      <c r="TT578" s="107"/>
      <c r="TU578" s="107"/>
      <c r="TV578" s="107"/>
      <c r="TW578" s="93">
        <f t="shared" si="1433"/>
        <v>0</v>
      </c>
      <c r="TX578" s="93">
        <f t="shared" si="1434"/>
        <v>0</v>
      </c>
      <c r="TY578" s="93">
        <f t="shared" si="1435"/>
        <v>0</v>
      </c>
      <c r="TZ578" s="107"/>
      <c r="UA578" s="107"/>
      <c r="UB578" s="107"/>
      <c r="UC578" s="93">
        <f t="shared" si="1436"/>
        <v>9258.91</v>
      </c>
      <c r="UD578" s="93">
        <f t="shared" si="1437"/>
        <v>8161.57</v>
      </c>
      <c r="UE578" s="93">
        <f t="shared" si="1438"/>
        <v>7649.37</v>
      </c>
      <c r="UF578" s="107"/>
      <c r="UG578" s="107"/>
      <c r="UH578" s="107"/>
      <c r="UI578" s="93">
        <f t="shared" si="1246"/>
        <v>0</v>
      </c>
      <c r="UJ578" s="93">
        <f t="shared" si="1246"/>
        <v>0</v>
      </c>
      <c r="UK578" s="93">
        <f t="shared" si="1246"/>
        <v>0</v>
      </c>
      <c r="UL578" s="95"/>
      <c r="UM578" s="95"/>
      <c r="UN578" s="95"/>
      <c r="UO578" s="107"/>
      <c r="UP578" s="107"/>
      <c r="UQ578" s="107"/>
      <c r="UR578" s="93">
        <f t="shared" si="1439"/>
        <v>0</v>
      </c>
      <c r="US578" s="93">
        <f t="shared" si="1440"/>
        <v>0</v>
      </c>
      <c r="UT578" s="93">
        <f t="shared" si="1441"/>
        <v>0</v>
      </c>
      <c r="UU578" s="107"/>
      <c r="UV578" s="107"/>
      <c r="UW578" s="107"/>
      <c r="UX578" s="93">
        <f t="shared" si="1442"/>
        <v>9250.23</v>
      </c>
      <c r="UY578" s="93">
        <f t="shared" si="1443"/>
        <v>8239.93</v>
      </c>
      <c r="UZ578" s="93">
        <f t="shared" si="1444"/>
        <v>7650.38</v>
      </c>
      <c r="VA578" s="107"/>
      <c r="VB578" s="107"/>
      <c r="VC578" s="107"/>
      <c r="VD578" s="93">
        <f t="shared" si="1247"/>
        <v>0</v>
      </c>
      <c r="VE578" s="93">
        <f t="shared" si="1247"/>
        <v>0</v>
      </c>
      <c r="VF578" s="93">
        <f t="shared" si="1247"/>
        <v>0</v>
      </c>
      <c r="VG578" s="95"/>
      <c r="VH578" s="95"/>
      <c r="VI578" s="95"/>
      <c r="VJ578" s="107"/>
      <c r="VK578" s="107"/>
      <c r="VL578" s="107"/>
      <c r="VM578" s="93">
        <f t="shared" si="1445"/>
        <v>0</v>
      </c>
      <c r="VN578" s="93">
        <f t="shared" si="1446"/>
        <v>0</v>
      </c>
      <c r="VO578" s="93">
        <f t="shared" si="1447"/>
        <v>0</v>
      </c>
      <c r="VP578" s="107"/>
      <c r="VQ578" s="107"/>
      <c r="VR578" s="107"/>
      <c r="VS578" s="93">
        <f t="shared" si="1448"/>
        <v>0</v>
      </c>
      <c r="VT578" s="93">
        <f t="shared" si="1449"/>
        <v>0</v>
      </c>
      <c r="VU578" s="93">
        <f t="shared" si="1450"/>
        <v>0</v>
      </c>
      <c r="VV578" s="107"/>
      <c r="VW578" s="107"/>
      <c r="VX578" s="107"/>
      <c r="VY578" s="93">
        <f t="shared" si="1248"/>
        <v>0</v>
      </c>
      <c r="VZ578" s="93">
        <f t="shared" si="1248"/>
        <v>0</v>
      </c>
      <c r="WA578" s="93">
        <f t="shared" si="1248"/>
        <v>0</v>
      </c>
      <c r="WB578" s="95"/>
      <c r="WC578" s="95"/>
      <c r="WD578" s="95"/>
      <c r="WE578" s="107"/>
      <c r="WF578" s="107"/>
      <c r="WG578" s="107"/>
      <c r="WH578" s="93">
        <f t="shared" si="1451"/>
        <v>0</v>
      </c>
      <c r="WI578" s="93">
        <f t="shared" si="1452"/>
        <v>0</v>
      </c>
      <c r="WJ578" s="93">
        <f t="shared" si="1453"/>
        <v>0</v>
      </c>
      <c r="WK578" s="107"/>
      <c r="WL578" s="107"/>
      <c r="WM578" s="107"/>
      <c r="WN578" s="93">
        <f t="shared" si="1454"/>
        <v>7399.16</v>
      </c>
      <c r="WO578" s="93">
        <f t="shared" si="1455"/>
        <v>6606.43</v>
      </c>
      <c r="WP578" s="93">
        <f t="shared" si="1456"/>
        <v>6263.82</v>
      </c>
      <c r="WQ578" s="107"/>
      <c r="WR578" s="107"/>
      <c r="WS578" s="107"/>
      <c r="WT578" s="93">
        <f t="shared" si="1249"/>
        <v>0</v>
      </c>
      <c r="WU578" s="93">
        <f t="shared" si="1249"/>
        <v>0</v>
      </c>
      <c r="WV578" s="93">
        <f t="shared" si="1249"/>
        <v>0</v>
      </c>
      <c r="WW578" s="95"/>
      <c r="WX578" s="95"/>
      <c r="WY578" s="95"/>
      <c r="WZ578" s="107"/>
      <c r="XA578" s="107"/>
      <c r="XB578" s="107"/>
      <c r="XC578" s="93">
        <f t="shared" si="1457"/>
        <v>0</v>
      </c>
      <c r="XD578" s="93">
        <f t="shared" si="1458"/>
        <v>0</v>
      </c>
      <c r="XE578" s="93">
        <f t="shared" si="1459"/>
        <v>0</v>
      </c>
      <c r="XF578" s="107"/>
      <c r="XG578" s="107"/>
      <c r="XH578" s="107"/>
      <c r="XI578" s="93">
        <f t="shared" si="1460"/>
        <v>7223.72</v>
      </c>
      <c r="XJ578" s="93">
        <f t="shared" si="1461"/>
        <v>6437.17</v>
      </c>
      <c r="XK578" s="93">
        <f t="shared" si="1462"/>
        <v>6046.57</v>
      </c>
      <c r="XL578" s="107"/>
      <c r="XM578" s="107"/>
      <c r="XN578" s="107"/>
      <c r="XO578" s="93">
        <f t="shared" si="1250"/>
        <v>0</v>
      </c>
      <c r="XP578" s="93">
        <f t="shared" si="1250"/>
        <v>0</v>
      </c>
      <c r="XQ578" s="93">
        <f t="shared" si="1250"/>
        <v>0</v>
      </c>
      <c r="XR578" s="95"/>
      <c r="XS578" s="95"/>
      <c r="XT578" s="95"/>
      <c r="XU578" s="107"/>
      <c r="XV578" s="107"/>
      <c r="XW578" s="107"/>
      <c r="XX578" s="93">
        <f t="shared" si="1463"/>
        <v>0</v>
      </c>
      <c r="XY578" s="93">
        <f t="shared" si="1464"/>
        <v>0</v>
      </c>
      <c r="XZ578" s="93">
        <f t="shared" si="1465"/>
        <v>0</v>
      </c>
      <c r="YA578" s="107"/>
      <c r="YB578" s="107"/>
      <c r="YC578" s="107"/>
      <c r="YD578" s="93">
        <f t="shared" si="1466"/>
        <v>6517.68</v>
      </c>
      <c r="YE578" s="93">
        <f t="shared" si="1467"/>
        <v>5859.2</v>
      </c>
      <c r="YF578" s="93">
        <f t="shared" si="1468"/>
        <v>5500.64</v>
      </c>
      <c r="YG578" s="107"/>
      <c r="YH578" s="107"/>
      <c r="YI578" s="107"/>
      <c r="YJ578" s="93">
        <f t="shared" si="1251"/>
        <v>0</v>
      </c>
      <c r="YK578" s="93">
        <f t="shared" si="1251"/>
        <v>0</v>
      </c>
      <c r="YL578" s="93">
        <f t="shared" si="1251"/>
        <v>0</v>
      </c>
      <c r="YM578" s="95">
        <v>1</v>
      </c>
      <c r="YN578" s="95">
        <v>1</v>
      </c>
      <c r="YO578" s="95">
        <v>1</v>
      </c>
      <c r="YP578" s="107"/>
      <c r="YQ578" s="107"/>
      <c r="YR578" s="107"/>
      <c r="YS578" s="93">
        <f t="shared" si="1469"/>
        <v>17918.21</v>
      </c>
      <c r="YT578" s="93">
        <f t="shared" si="1470"/>
        <v>17918.21</v>
      </c>
      <c r="YU578" s="93">
        <f t="shared" si="1471"/>
        <v>17918.21</v>
      </c>
      <c r="YV578" s="107"/>
      <c r="YW578" s="107"/>
      <c r="YX578" s="107"/>
      <c r="YY578" s="93">
        <f t="shared" si="1472"/>
        <v>7580.1</v>
      </c>
      <c r="YZ578" s="93">
        <f t="shared" si="1473"/>
        <v>6778.37</v>
      </c>
      <c r="ZA578" s="93">
        <f t="shared" si="1474"/>
        <v>6334.42</v>
      </c>
      <c r="ZB578" s="107"/>
      <c r="ZC578" s="107"/>
      <c r="ZD578" s="107"/>
      <c r="ZE578" s="93">
        <f t="shared" si="1252"/>
        <v>7580.1</v>
      </c>
      <c r="ZF578" s="93">
        <f t="shared" si="1252"/>
        <v>6778.37</v>
      </c>
      <c r="ZG578" s="93">
        <f t="shared" si="1252"/>
        <v>6334.42</v>
      </c>
      <c r="ZH578" s="95"/>
      <c r="ZI578" s="95"/>
      <c r="ZJ578" s="95"/>
      <c r="ZK578" s="107"/>
      <c r="ZL578" s="107"/>
      <c r="ZM578" s="107"/>
      <c r="ZN578" s="93">
        <f t="shared" si="1475"/>
        <v>0</v>
      </c>
      <c r="ZO578" s="93">
        <f t="shared" si="1476"/>
        <v>0</v>
      </c>
      <c r="ZP578" s="93">
        <f t="shared" si="1477"/>
        <v>0</v>
      </c>
      <c r="ZQ578" s="107"/>
      <c r="ZR578" s="107"/>
      <c r="ZS578" s="107"/>
      <c r="ZT578" s="93">
        <f t="shared" si="1478"/>
        <v>6749.66</v>
      </c>
      <c r="ZU578" s="93">
        <f t="shared" si="1479"/>
        <v>5934.26</v>
      </c>
      <c r="ZV578" s="93">
        <f t="shared" si="1480"/>
        <v>5535.62</v>
      </c>
      <c r="ZW578" s="107"/>
      <c r="ZX578" s="107"/>
      <c r="ZY578" s="107"/>
      <c r="ZZ578" s="93">
        <f t="shared" si="1253"/>
        <v>0</v>
      </c>
      <c r="AAA578" s="93">
        <f t="shared" si="1253"/>
        <v>0</v>
      </c>
      <c r="AAB578" s="93">
        <f t="shared" si="1253"/>
        <v>0</v>
      </c>
      <c r="AAC578" s="95"/>
      <c r="AAD578" s="95"/>
      <c r="AAE578" s="95"/>
      <c r="AAF578" s="107"/>
      <c r="AAG578" s="107"/>
      <c r="AAH578" s="107"/>
      <c r="AAI578" s="93">
        <f t="shared" si="1481"/>
        <v>0</v>
      </c>
      <c r="AAJ578" s="93">
        <f t="shared" si="1482"/>
        <v>0</v>
      </c>
      <c r="AAK578" s="93">
        <f t="shared" si="1483"/>
        <v>0</v>
      </c>
      <c r="AAL578" s="107"/>
      <c r="AAM578" s="107"/>
      <c r="AAN578" s="107"/>
      <c r="AAO578" s="93">
        <f t="shared" si="1484"/>
        <v>9127.0300000000007</v>
      </c>
      <c r="AAP578" s="93">
        <f t="shared" si="1485"/>
        <v>8054.18</v>
      </c>
      <c r="AAQ578" s="93">
        <f t="shared" si="1486"/>
        <v>7543.94</v>
      </c>
      <c r="AAR578" s="107"/>
      <c r="AAS578" s="107"/>
      <c r="AAT578" s="107"/>
      <c r="AAU578" s="93">
        <f t="shared" si="1254"/>
        <v>0</v>
      </c>
      <c r="AAV578" s="93">
        <f t="shared" si="1254"/>
        <v>0</v>
      </c>
      <c r="AAW578" s="93">
        <f t="shared" si="1254"/>
        <v>0</v>
      </c>
      <c r="AAX578" s="95"/>
      <c r="AAY578" s="95"/>
      <c r="AAZ578" s="95"/>
      <c r="ABA578" s="107"/>
      <c r="ABB578" s="107"/>
      <c r="ABC578" s="107"/>
      <c r="ABD578" s="93">
        <f t="shared" si="1487"/>
        <v>0</v>
      </c>
      <c r="ABE578" s="93">
        <f t="shared" si="1488"/>
        <v>0</v>
      </c>
      <c r="ABF578" s="93">
        <f t="shared" si="1489"/>
        <v>0</v>
      </c>
      <c r="ABG578" s="107"/>
      <c r="ABH578" s="107"/>
      <c r="ABI578" s="107"/>
      <c r="ABJ578" s="93">
        <f t="shared" si="1490"/>
        <v>5644.81</v>
      </c>
      <c r="ABK578" s="93">
        <f t="shared" si="1491"/>
        <v>5040.3</v>
      </c>
      <c r="ABL578" s="93">
        <f t="shared" si="1492"/>
        <v>4680.33</v>
      </c>
      <c r="ABM578" s="107"/>
      <c r="ABN578" s="107"/>
      <c r="ABO578" s="107"/>
      <c r="ABP578" s="93">
        <f t="shared" si="1255"/>
        <v>0</v>
      </c>
      <c r="ABQ578" s="93">
        <f t="shared" si="1255"/>
        <v>0</v>
      </c>
      <c r="ABR578" s="93">
        <f t="shared" si="1255"/>
        <v>0</v>
      </c>
      <c r="ABS578" s="95"/>
      <c r="ABT578" s="95"/>
      <c r="ABU578" s="95"/>
      <c r="ABV578" s="107"/>
      <c r="ABW578" s="107"/>
      <c r="ABX578" s="107"/>
      <c r="ABY578" s="93">
        <f t="shared" si="1493"/>
        <v>0</v>
      </c>
      <c r="ABZ578" s="93">
        <f t="shared" si="1494"/>
        <v>0</v>
      </c>
      <c r="ACA578" s="93">
        <f t="shared" si="1495"/>
        <v>0</v>
      </c>
      <c r="ACB578" s="107"/>
      <c r="ACC578" s="107"/>
      <c r="ACD578" s="107"/>
      <c r="ACE578" s="93">
        <f t="shared" si="1496"/>
        <v>6779.4</v>
      </c>
      <c r="ACF578" s="93">
        <f t="shared" si="1497"/>
        <v>6012.72</v>
      </c>
      <c r="ACG578" s="93">
        <f t="shared" si="1498"/>
        <v>5689.93</v>
      </c>
      <c r="ACH578" s="107"/>
      <c r="ACI578" s="107"/>
      <c r="ACJ578" s="107"/>
      <c r="ACK578" s="93">
        <f t="shared" si="1256"/>
        <v>0</v>
      </c>
      <c r="ACL578" s="93">
        <f t="shared" si="1256"/>
        <v>0</v>
      </c>
      <c r="ACM578" s="93">
        <f t="shared" si="1256"/>
        <v>0</v>
      </c>
      <c r="ACN578" s="95"/>
      <c r="ACO578" s="95"/>
      <c r="ACP578" s="95"/>
      <c r="ACQ578" s="107"/>
      <c r="ACR578" s="107"/>
      <c r="ACS578" s="107"/>
      <c r="ACT578" s="93">
        <f t="shared" si="1499"/>
        <v>0</v>
      </c>
      <c r="ACU578" s="93">
        <f t="shared" si="1500"/>
        <v>0</v>
      </c>
      <c r="ACV578" s="93">
        <f t="shared" si="1501"/>
        <v>0</v>
      </c>
      <c r="ACW578" s="107"/>
      <c r="ACX578" s="107"/>
      <c r="ACY578" s="107"/>
      <c r="ACZ578" s="93">
        <f t="shared" si="1502"/>
        <v>7376.5</v>
      </c>
      <c r="ADA578" s="93">
        <f t="shared" si="1503"/>
        <v>6566.62</v>
      </c>
      <c r="ADB578" s="93">
        <f t="shared" si="1504"/>
        <v>6198.66</v>
      </c>
      <c r="ADC578" s="107"/>
      <c r="ADD578" s="107"/>
      <c r="ADE578" s="107"/>
      <c r="ADF578" s="93">
        <f t="shared" si="1257"/>
        <v>0</v>
      </c>
      <c r="ADG578" s="93">
        <f t="shared" si="1257"/>
        <v>0</v>
      </c>
      <c r="ADH578" s="93">
        <f t="shared" si="1257"/>
        <v>0</v>
      </c>
      <c r="ADI578" s="95"/>
      <c r="ADJ578" s="95"/>
      <c r="ADK578" s="95"/>
      <c r="ADL578" s="107"/>
      <c r="ADM578" s="107"/>
      <c r="ADN578" s="107"/>
      <c r="ADO578" s="93">
        <f t="shared" si="1505"/>
        <v>0</v>
      </c>
      <c r="ADP578" s="93">
        <f t="shared" si="1506"/>
        <v>0</v>
      </c>
      <c r="ADQ578" s="93">
        <f t="shared" si="1507"/>
        <v>0</v>
      </c>
      <c r="ADR578" s="107"/>
      <c r="ADS578" s="107"/>
      <c r="ADT578" s="107"/>
      <c r="ADU578" s="93">
        <f t="shared" si="1508"/>
        <v>6253.66</v>
      </c>
      <c r="ADV578" s="93">
        <f t="shared" si="1509"/>
        <v>5560.61</v>
      </c>
      <c r="ADW578" s="93">
        <f t="shared" si="1510"/>
        <v>5184.22</v>
      </c>
      <c r="ADX578" s="107"/>
      <c r="ADY578" s="107"/>
      <c r="ADZ578" s="107"/>
      <c r="AEA578" s="93">
        <f t="shared" si="1258"/>
        <v>0</v>
      </c>
      <c r="AEB578" s="93">
        <f t="shared" si="1258"/>
        <v>0</v>
      </c>
      <c r="AEC578" s="93">
        <f t="shared" si="1258"/>
        <v>0</v>
      </c>
      <c r="AED578" s="95"/>
      <c r="AEE578" s="95"/>
      <c r="AEF578" s="95"/>
      <c r="AEG578" s="107"/>
      <c r="AEH578" s="107"/>
      <c r="AEI578" s="107"/>
      <c r="AEJ578" s="93">
        <f t="shared" si="1511"/>
        <v>0</v>
      </c>
      <c r="AEK578" s="93">
        <f t="shared" si="1512"/>
        <v>0</v>
      </c>
      <c r="AEL578" s="93">
        <f t="shared" si="1513"/>
        <v>0</v>
      </c>
      <c r="AEM578" s="107"/>
      <c r="AEN578" s="107"/>
      <c r="AEO578" s="107"/>
      <c r="AEP578" s="93">
        <f t="shared" si="1514"/>
        <v>7990.36</v>
      </c>
      <c r="AEQ578" s="93">
        <f t="shared" si="1515"/>
        <v>7168.5</v>
      </c>
      <c r="AER578" s="93">
        <f t="shared" si="1516"/>
        <v>6774.93</v>
      </c>
      <c r="AES578" s="107"/>
      <c r="AET578" s="107"/>
      <c r="AEU578" s="107"/>
      <c r="AEV578" s="93">
        <f t="shared" si="1259"/>
        <v>0</v>
      </c>
      <c r="AEW578" s="93">
        <f t="shared" si="1259"/>
        <v>0</v>
      </c>
      <c r="AEX578" s="93">
        <f t="shared" si="1259"/>
        <v>0</v>
      </c>
      <c r="AEY578" s="95"/>
      <c r="AEZ578" s="95"/>
      <c r="AFA578" s="95"/>
      <c r="AFB578" s="107"/>
      <c r="AFC578" s="107"/>
      <c r="AFD578" s="107"/>
      <c r="AFE578" s="93">
        <f t="shared" si="1517"/>
        <v>0</v>
      </c>
      <c r="AFF578" s="93">
        <f t="shared" si="1518"/>
        <v>0</v>
      </c>
      <c r="AFG578" s="93">
        <f t="shared" si="1519"/>
        <v>0</v>
      </c>
      <c r="AFH578" s="107"/>
      <c r="AFI578" s="107"/>
      <c r="AFJ578" s="107"/>
      <c r="AFK578" s="93">
        <f t="shared" si="1520"/>
        <v>8170.86</v>
      </c>
      <c r="AFL578" s="93">
        <f t="shared" si="1521"/>
        <v>7252.44</v>
      </c>
      <c r="AFM578" s="93">
        <f t="shared" si="1522"/>
        <v>6843.42</v>
      </c>
      <c r="AFN578" s="107"/>
      <c r="AFO578" s="107"/>
      <c r="AFP578" s="107"/>
      <c r="AFQ578" s="93">
        <f t="shared" si="1260"/>
        <v>0</v>
      </c>
      <c r="AFR578" s="93">
        <f t="shared" si="1260"/>
        <v>0</v>
      </c>
      <c r="AFS578" s="93">
        <f t="shared" si="1260"/>
        <v>0</v>
      </c>
      <c r="AFT578" s="95"/>
      <c r="AFU578" s="95"/>
      <c r="AFV578" s="95"/>
      <c r="AFW578" s="107"/>
      <c r="AFX578" s="107"/>
      <c r="AFY578" s="107"/>
      <c r="AFZ578" s="93">
        <f t="shared" si="1523"/>
        <v>0</v>
      </c>
      <c r="AGA578" s="93">
        <f t="shared" si="1524"/>
        <v>0</v>
      </c>
      <c r="AGB578" s="93">
        <f t="shared" si="1525"/>
        <v>0</v>
      </c>
      <c r="AGC578" s="107"/>
      <c r="AGD578" s="107"/>
      <c r="AGE578" s="107"/>
      <c r="AGF578" s="93">
        <f t="shared" si="1526"/>
        <v>8541.44</v>
      </c>
      <c r="AGG578" s="93">
        <f t="shared" si="1527"/>
        <v>7545.42</v>
      </c>
      <c r="AGH578" s="93">
        <f t="shared" si="1528"/>
        <v>7124</v>
      </c>
      <c r="AGI578" s="107"/>
      <c r="AGJ578" s="107"/>
      <c r="AGK578" s="107"/>
      <c r="AGL578" s="93">
        <f t="shared" si="1261"/>
        <v>0</v>
      </c>
      <c r="AGM578" s="93">
        <f t="shared" si="1261"/>
        <v>0</v>
      </c>
      <c r="AGN578" s="93">
        <f t="shared" si="1261"/>
        <v>0</v>
      </c>
      <c r="AGO578" s="95"/>
      <c r="AGP578" s="95"/>
      <c r="AGQ578" s="95"/>
      <c r="AGR578" s="107"/>
      <c r="AGS578" s="107"/>
      <c r="AGT578" s="107"/>
      <c r="AGU578" s="93">
        <f t="shared" si="1529"/>
        <v>0</v>
      </c>
      <c r="AGV578" s="93">
        <f t="shared" si="1530"/>
        <v>0</v>
      </c>
      <c r="AGW578" s="93">
        <f t="shared" si="1531"/>
        <v>0</v>
      </c>
      <c r="AGX578" s="107"/>
      <c r="AGY578" s="107"/>
      <c r="AGZ578" s="107"/>
      <c r="AHA578" s="93">
        <f t="shared" si="1532"/>
        <v>12749.69</v>
      </c>
      <c r="AHB578" s="93">
        <f t="shared" si="1533"/>
        <v>11240.69</v>
      </c>
      <c r="AHC578" s="93">
        <f t="shared" si="1534"/>
        <v>10591.13</v>
      </c>
      <c r="AHD578" s="107"/>
      <c r="AHE578" s="107"/>
      <c r="AHF578" s="107"/>
      <c r="AHG578" s="93">
        <f t="shared" si="1262"/>
        <v>0</v>
      </c>
      <c r="AHH578" s="93">
        <f t="shared" si="1262"/>
        <v>0</v>
      </c>
      <c r="AHI578" s="93">
        <f t="shared" si="1262"/>
        <v>0</v>
      </c>
      <c r="AHJ578" s="95"/>
      <c r="AHK578" s="95"/>
      <c r="AHL578" s="95"/>
      <c r="AHM578" s="107"/>
      <c r="AHN578" s="107"/>
      <c r="AHO578" s="107"/>
      <c r="AHP578" s="93">
        <f t="shared" si="1535"/>
        <v>0</v>
      </c>
      <c r="AHQ578" s="93">
        <f t="shared" si="1536"/>
        <v>0</v>
      </c>
      <c r="AHR578" s="93">
        <f t="shared" si="1537"/>
        <v>0</v>
      </c>
      <c r="AHS578" s="107"/>
      <c r="AHT578" s="107"/>
      <c r="AHU578" s="107"/>
      <c r="AHV578" s="93">
        <f t="shared" si="1538"/>
        <v>7818.92</v>
      </c>
      <c r="AHW578" s="93">
        <f t="shared" si="1539"/>
        <v>6953.49</v>
      </c>
      <c r="AHX578" s="93">
        <f t="shared" si="1540"/>
        <v>6528.88</v>
      </c>
      <c r="AHY578" s="107"/>
      <c r="AHZ578" s="107"/>
      <c r="AIA578" s="107"/>
      <c r="AIB578" s="93">
        <f t="shared" si="1263"/>
        <v>0</v>
      </c>
      <c r="AIC578" s="93">
        <f t="shared" si="1263"/>
        <v>0</v>
      </c>
      <c r="AID578" s="93">
        <f t="shared" si="1263"/>
        <v>0</v>
      </c>
      <c r="AIE578" s="95"/>
      <c r="AIF578" s="95"/>
      <c r="AIG578" s="95"/>
      <c r="AIH578" s="107"/>
      <c r="AII578" s="107"/>
      <c r="AIJ578" s="107"/>
      <c r="AIK578" s="93">
        <f t="shared" si="1541"/>
        <v>0</v>
      </c>
      <c r="AIL578" s="93">
        <f t="shared" si="1542"/>
        <v>0</v>
      </c>
      <c r="AIM578" s="93">
        <f t="shared" si="1543"/>
        <v>0</v>
      </c>
      <c r="AIN578" s="107"/>
      <c r="AIO578" s="107"/>
      <c r="AIP578" s="107"/>
      <c r="AIQ578" s="93">
        <f t="shared" si="1544"/>
        <v>0</v>
      </c>
      <c r="AIR578" s="93">
        <f t="shared" si="1545"/>
        <v>0</v>
      </c>
      <c r="AIS578" s="93">
        <f t="shared" si="1546"/>
        <v>0</v>
      </c>
      <c r="AIT578" s="107"/>
      <c r="AIU578" s="107"/>
      <c r="AIV578" s="107"/>
      <c r="AIW578" s="93">
        <f t="shared" si="1264"/>
        <v>0</v>
      </c>
      <c r="AIX578" s="93">
        <f t="shared" si="1264"/>
        <v>0</v>
      </c>
      <c r="AIY578" s="93">
        <f t="shared" si="1264"/>
        <v>0</v>
      </c>
      <c r="AIZ578" s="95"/>
      <c r="AJA578" s="95"/>
      <c r="AJB578" s="95"/>
      <c r="AJC578" s="107"/>
      <c r="AJD578" s="107"/>
      <c r="AJE578" s="107"/>
      <c r="AJF578" s="93">
        <f t="shared" si="1547"/>
        <v>0</v>
      </c>
      <c r="AJG578" s="93">
        <f t="shared" si="1548"/>
        <v>0</v>
      </c>
      <c r="AJH578" s="93">
        <f t="shared" si="1549"/>
        <v>0</v>
      </c>
      <c r="AJI578" s="107"/>
      <c r="AJJ578" s="107"/>
      <c r="AJK578" s="107"/>
      <c r="AJL578" s="93">
        <f t="shared" si="1550"/>
        <v>8113.39</v>
      </c>
      <c r="AJM578" s="93">
        <f t="shared" si="1551"/>
        <v>7164.54</v>
      </c>
      <c r="AJN578" s="93">
        <f t="shared" si="1552"/>
        <v>6772.27</v>
      </c>
      <c r="AJO578" s="107"/>
      <c r="AJP578" s="107"/>
      <c r="AJQ578" s="107"/>
      <c r="AJR578" s="93">
        <f t="shared" si="1265"/>
        <v>0</v>
      </c>
      <c r="AJS578" s="93">
        <f t="shared" si="1265"/>
        <v>0</v>
      </c>
      <c r="AJT578" s="93">
        <f t="shared" si="1265"/>
        <v>0</v>
      </c>
      <c r="AJU578" s="95"/>
      <c r="AJV578" s="95"/>
      <c r="AJW578" s="95"/>
      <c r="AJX578" s="107"/>
      <c r="AJY578" s="107"/>
      <c r="AJZ578" s="107"/>
      <c r="AKA578" s="93">
        <f t="shared" si="1553"/>
        <v>0</v>
      </c>
      <c r="AKB578" s="93">
        <f t="shared" si="1554"/>
        <v>0</v>
      </c>
      <c r="AKC578" s="93">
        <f t="shared" si="1555"/>
        <v>0</v>
      </c>
      <c r="AKD578" s="107"/>
      <c r="AKE578" s="107"/>
      <c r="AKF578" s="107"/>
      <c r="AKG578" s="93">
        <f t="shared" si="1556"/>
        <v>7833.95</v>
      </c>
      <c r="AKH578" s="93">
        <f t="shared" si="1557"/>
        <v>6972.72</v>
      </c>
      <c r="AKI578" s="93">
        <f t="shared" si="1558"/>
        <v>6588.31</v>
      </c>
      <c r="AKJ578" s="107"/>
      <c r="AKK578" s="107"/>
      <c r="AKL578" s="107"/>
      <c r="AKM578" s="93">
        <f t="shared" si="1266"/>
        <v>0</v>
      </c>
      <c r="AKN578" s="93">
        <f t="shared" si="1266"/>
        <v>0</v>
      </c>
      <c r="AKO578" s="93">
        <f t="shared" si="1266"/>
        <v>0</v>
      </c>
      <c r="AKP578" s="95">
        <v>1</v>
      </c>
      <c r="AKQ578" s="95">
        <v>1</v>
      </c>
      <c r="AKR578" s="95">
        <v>1</v>
      </c>
      <c r="AKS578" s="107"/>
      <c r="AKT578" s="107"/>
      <c r="AKU578" s="107"/>
      <c r="AKV578" s="93">
        <f t="shared" si="1559"/>
        <v>17918.21</v>
      </c>
      <c r="AKW578" s="93">
        <f t="shared" si="1560"/>
        <v>17918.21</v>
      </c>
      <c r="AKX578" s="93">
        <f t="shared" si="1561"/>
        <v>17918.21</v>
      </c>
      <c r="AKY578" s="107"/>
      <c r="AKZ578" s="107"/>
      <c r="ALA578" s="107"/>
      <c r="ALB578" s="93">
        <f t="shared" si="1562"/>
        <v>8277.31</v>
      </c>
      <c r="ALC578" s="93">
        <f t="shared" si="1563"/>
        <v>7352.85</v>
      </c>
      <c r="ALD578" s="93">
        <f t="shared" si="1564"/>
        <v>6861.21</v>
      </c>
      <c r="ALE578" s="107"/>
      <c r="ALF578" s="107"/>
      <c r="ALG578" s="107"/>
      <c r="ALH578" s="93">
        <f t="shared" si="1267"/>
        <v>8277.31</v>
      </c>
      <c r="ALI578" s="93">
        <f t="shared" si="1267"/>
        <v>7352.85</v>
      </c>
      <c r="ALJ578" s="93">
        <f t="shared" si="1267"/>
        <v>6861.21</v>
      </c>
      <c r="ALK578" s="95"/>
      <c r="ALL578" s="95"/>
      <c r="ALM578" s="95"/>
      <c r="ALN578" s="107"/>
      <c r="ALO578" s="107"/>
      <c r="ALP578" s="107"/>
      <c r="ALQ578" s="93">
        <f t="shared" si="1565"/>
        <v>0</v>
      </c>
      <c r="ALR578" s="93">
        <f t="shared" si="1566"/>
        <v>0</v>
      </c>
      <c r="ALS578" s="93">
        <f t="shared" si="1567"/>
        <v>0</v>
      </c>
      <c r="ALT578" s="107"/>
      <c r="ALU578" s="107"/>
      <c r="ALV578" s="107"/>
      <c r="ALW578" s="93">
        <f t="shared" si="1568"/>
        <v>8953.6200000000008</v>
      </c>
      <c r="ALX578" s="93">
        <f t="shared" si="1569"/>
        <v>7930.64</v>
      </c>
      <c r="ALY578" s="93">
        <f t="shared" si="1570"/>
        <v>7390.36</v>
      </c>
      <c r="ALZ578" s="107"/>
      <c r="AMA578" s="107"/>
      <c r="AMB578" s="107"/>
      <c r="AMC578" s="93">
        <f t="shared" si="1268"/>
        <v>0</v>
      </c>
      <c r="AMD578" s="93">
        <f t="shared" si="1268"/>
        <v>0</v>
      </c>
      <c r="AME578" s="93">
        <f t="shared" si="1268"/>
        <v>0</v>
      </c>
      <c r="AMF578" s="95"/>
      <c r="AMG578" s="95"/>
      <c r="AMH578" s="95"/>
      <c r="AMI578" s="107"/>
      <c r="AMJ578" s="107"/>
      <c r="AMK578" s="107"/>
      <c r="AML578" s="93">
        <f t="shared" si="1571"/>
        <v>0</v>
      </c>
      <c r="AMM578" s="93">
        <f t="shared" si="1572"/>
        <v>0</v>
      </c>
      <c r="AMN578" s="93">
        <f t="shared" si="1573"/>
        <v>0</v>
      </c>
      <c r="AMO578" s="107"/>
      <c r="AMP578" s="107"/>
      <c r="AMQ578" s="107"/>
      <c r="AMR578" s="93">
        <f t="shared" si="1574"/>
        <v>7642.36</v>
      </c>
      <c r="AMS578" s="93">
        <f t="shared" si="1575"/>
        <v>6796.51</v>
      </c>
      <c r="AMT578" s="93">
        <f t="shared" si="1576"/>
        <v>6350.59</v>
      </c>
      <c r="AMU578" s="107"/>
      <c r="AMV578" s="107"/>
      <c r="AMW578" s="107"/>
      <c r="AMX578" s="93">
        <f t="shared" si="1269"/>
        <v>0</v>
      </c>
      <c r="AMY578" s="93">
        <f t="shared" si="1269"/>
        <v>0</v>
      </c>
      <c r="AMZ578" s="93">
        <f t="shared" si="1269"/>
        <v>0</v>
      </c>
      <c r="ANA578" s="95"/>
      <c r="ANB578" s="95"/>
      <c r="ANC578" s="95"/>
      <c r="AND578" s="107"/>
      <c r="ANE578" s="107"/>
      <c r="ANF578" s="107"/>
      <c r="ANG578" s="93">
        <f t="shared" si="1577"/>
        <v>0</v>
      </c>
      <c r="ANH578" s="93">
        <f t="shared" si="1578"/>
        <v>0</v>
      </c>
      <c r="ANI578" s="93">
        <f t="shared" si="1579"/>
        <v>0</v>
      </c>
      <c r="ANJ578" s="107"/>
      <c r="ANK578" s="107"/>
      <c r="ANL578" s="107"/>
      <c r="ANM578" s="93">
        <f t="shared" si="1580"/>
        <v>19651.39</v>
      </c>
      <c r="ANN578" s="93">
        <f t="shared" si="1581"/>
        <v>17476.09</v>
      </c>
      <c r="ANO578" s="93">
        <f t="shared" si="1582"/>
        <v>16804.59</v>
      </c>
      <c r="ANP578" s="107"/>
      <c r="ANQ578" s="107"/>
      <c r="ANR578" s="107"/>
      <c r="ANS578" s="93">
        <f t="shared" si="1270"/>
        <v>0</v>
      </c>
      <c r="ANT578" s="93">
        <f t="shared" si="1270"/>
        <v>0</v>
      </c>
      <c r="ANU578" s="93">
        <f t="shared" si="1270"/>
        <v>0</v>
      </c>
      <c r="ANV578" s="95"/>
      <c r="ANW578" s="95"/>
      <c r="ANX578" s="95"/>
      <c r="ANY578" s="107"/>
      <c r="ANZ578" s="107"/>
      <c r="AOA578" s="107"/>
      <c r="AOB578" s="93">
        <f t="shared" si="1583"/>
        <v>0</v>
      </c>
      <c r="AOC578" s="93">
        <f t="shared" si="1584"/>
        <v>0</v>
      </c>
      <c r="AOD578" s="93">
        <f t="shared" si="1585"/>
        <v>0</v>
      </c>
      <c r="AOE578" s="107"/>
      <c r="AOF578" s="107"/>
      <c r="AOG578" s="107"/>
      <c r="AOH578" s="93">
        <f t="shared" si="1586"/>
        <v>7853.44</v>
      </c>
      <c r="AOI578" s="93">
        <f t="shared" si="1587"/>
        <v>6967.62</v>
      </c>
      <c r="AOJ578" s="93">
        <f t="shared" si="1588"/>
        <v>6518.86</v>
      </c>
      <c r="AOK578" s="107"/>
      <c r="AOL578" s="107"/>
      <c r="AOM578" s="107"/>
      <c r="AON578" s="93">
        <f t="shared" si="1271"/>
        <v>0</v>
      </c>
      <c r="AOO578" s="93">
        <f t="shared" si="1271"/>
        <v>0</v>
      </c>
      <c r="AOP578" s="93">
        <f t="shared" si="1271"/>
        <v>0</v>
      </c>
      <c r="AOQ578" s="95"/>
      <c r="AOR578" s="95"/>
      <c r="AOS578" s="95"/>
      <c r="AOT578" s="107"/>
      <c r="AOU578" s="107"/>
      <c r="AOV578" s="107"/>
      <c r="AOW578" s="93">
        <f t="shared" si="1589"/>
        <v>0</v>
      </c>
      <c r="AOX578" s="93">
        <f t="shared" si="1590"/>
        <v>0</v>
      </c>
      <c r="AOY578" s="93">
        <f t="shared" si="1591"/>
        <v>0</v>
      </c>
      <c r="AOZ578" s="107"/>
      <c r="APA578" s="107"/>
      <c r="APB578" s="107"/>
      <c r="APC578" s="93">
        <f t="shared" si="1592"/>
        <v>8782.18</v>
      </c>
      <c r="APD578" s="93">
        <f t="shared" si="1593"/>
        <v>7761.68</v>
      </c>
      <c r="APE578" s="93">
        <f t="shared" si="1594"/>
        <v>7198.75</v>
      </c>
      <c r="APF578" s="107"/>
      <c r="APG578" s="107"/>
      <c r="APH578" s="107"/>
      <c r="API578" s="93">
        <f t="shared" si="1272"/>
        <v>0</v>
      </c>
      <c r="APJ578" s="93">
        <f t="shared" si="1272"/>
        <v>0</v>
      </c>
      <c r="APK578" s="93">
        <f t="shared" si="1272"/>
        <v>0</v>
      </c>
      <c r="APL578" s="95">
        <v>1</v>
      </c>
      <c r="APM578" s="95">
        <v>1</v>
      </c>
      <c r="APN578" s="95">
        <v>1</v>
      </c>
      <c r="APO578" s="107"/>
      <c r="APP578" s="107"/>
      <c r="APQ578" s="107"/>
      <c r="APR578" s="93">
        <f t="shared" si="1595"/>
        <v>17918.21</v>
      </c>
      <c r="APS578" s="93">
        <f t="shared" si="1596"/>
        <v>17918.21</v>
      </c>
      <c r="APT578" s="93">
        <f t="shared" si="1597"/>
        <v>17918.21</v>
      </c>
      <c r="APU578" s="107"/>
      <c r="APV578" s="107"/>
      <c r="APW578" s="107"/>
      <c r="APX578" s="93">
        <f t="shared" si="1598"/>
        <v>7871.08</v>
      </c>
      <c r="APY578" s="93">
        <f t="shared" si="1599"/>
        <v>6992.28</v>
      </c>
      <c r="APZ578" s="93">
        <f t="shared" si="1600"/>
        <v>6543.78</v>
      </c>
      <c r="AQA578" s="107"/>
      <c r="AQB578" s="107"/>
      <c r="AQC578" s="107"/>
      <c r="AQD578" s="93">
        <f t="shared" si="1273"/>
        <v>7871.08</v>
      </c>
      <c r="AQE578" s="93">
        <f t="shared" si="1273"/>
        <v>6992.28</v>
      </c>
      <c r="AQF578" s="93">
        <f t="shared" si="1273"/>
        <v>6543.78</v>
      </c>
      <c r="AQG578" s="95"/>
      <c r="AQH578" s="95"/>
      <c r="AQI578" s="95"/>
      <c r="AQJ578" s="107"/>
      <c r="AQK578" s="107"/>
      <c r="AQL578" s="107"/>
      <c r="AQM578" s="93">
        <f t="shared" si="1601"/>
        <v>0</v>
      </c>
      <c r="AQN578" s="93">
        <f t="shared" si="1602"/>
        <v>0</v>
      </c>
      <c r="AQO578" s="93">
        <f t="shared" si="1603"/>
        <v>0</v>
      </c>
      <c r="AQP578" s="107"/>
      <c r="AQQ578" s="107"/>
      <c r="AQR578" s="107"/>
      <c r="AQS578" s="93">
        <f t="shared" si="1604"/>
        <v>7330.61</v>
      </c>
      <c r="AQT578" s="93">
        <f t="shared" si="1605"/>
        <v>6592.66</v>
      </c>
      <c r="AQU578" s="93">
        <f t="shared" si="1606"/>
        <v>6225.89</v>
      </c>
      <c r="AQV578" s="107"/>
      <c r="AQW578" s="107"/>
      <c r="AQX578" s="107"/>
      <c r="AQY578" s="93">
        <f t="shared" si="1274"/>
        <v>0</v>
      </c>
      <c r="AQZ578" s="93">
        <f t="shared" si="1274"/>
        <v>0</v>
      </c>
      <c r="ARA578" s="93">
        <f t="shared" si="1274"/>
        <v>0</v>
      </c>
      <c r="ARB578" s="95"/>
      <c r="ARC578" s="95"/>
      <c r="ARD578" s="95"/>
      <c r="ARE578" s="107"/>
      <c r="ARF578" s="107"/>
      <c r="ARG578" s="107"/>
      <c r="ARH578" s="93">
        <f t="shared" si="1607"/>
        <v>0</v>
      </c>
      <c r="ARI578" s="93">
        <f t="shared" si="1608"/>
        <v>0</v>
      </c>
      <c r="ARJ578" s="93">
        <f t="shared" si="1609"/>
        <v>0</v>
      </c>
      <c r="ARK578" s="107"/>
      <c r="ARL578" s="107"/>
      <c r="ARM578" s="107"/>
      <c r="ARN578" s="93">
        <f t="shared" si="1610"/>
        <v>7173.26</v>
      </c>
      <c r="ARO578" s="93">
        <f t="shared" si="1611"/>
        <v>6379.55</v>
      </c>
      <c r="ARP578" s="93">
        <f t="shared" si="1612"/>
        <v>5947.29</v>
      </c>
      <c r="ARQ578" s="107"/>
      <c r="ARR578" s="107"/>
      <c r="ARS578" s="107"/>
      <c r="ART578" s="93">
        <f t="shared" si="1275"/>
        <v>0</v>
      </c>
      <c r="ARU578" s="93">
        <f t="shared" si="1275"/>
        <v>0</v>
      </c>
      <c r="ARV578" s="93">
        <f t="shared" si="1275"/>
        <v>0</v>
      </c>
      <c r="ARW578" s="95">
        <v>1</v>
      </c>
      <c r="ARX578" s="95">
        <v>1</v>
      </c>
      <c r="ARY578" s="95">
        <v>1</v>
      </c>
      <c r="ARZ578" s="107"/>
      <c r="ASA578" s="107"/>
      <c r="ASB578" s="107"/>
      <c r="ASC578" s="93">
        <f t="shared" si="1613"/>
        <v>17918.21</v>
      </c>
      <c r="ASD578" s="93">
        <f t="shared" si="1614"/>
        <v>17918.21</v>
      </c>
      <c r="ASE578" s="93">
        <f t="shared" si="1615"/>
        <v>17918.21</v>
      </c>
      <c r="ASF578" s="107"/>
      <c r="ASG578" s="107"/>
      <c r="ASH578" s="107"/>
      <c r="ASI578" s="93">
        <f t="shared" si="1616"/>
        <v>8161.4</v>
      </c>
      <c r="ASJ578" s="93">
        <f t="shared" si="1617"/>
        <v>7222.44</v>
      </c>
      <c r="ASK578" s="93">
        <f t="shared" si="1618"/>
        <v>6679.8</v>
      </c>
      <c r="ASL578" s="107"/>
      <c r="ASM578" s="107"/>
      <c r="ASN578" s="107"/>
      <c r="ASO578" s="93">
        <f t="shared" si="1276"/>
        <v>8161.4</v>
      </c>
      <c r="ASP578" s="93">
        <f t="shared" si="1276"/>
        <v>7222.44</v>
      </c>
      <c r="ASQ578" s="93">
        <f t="shared" si="1276"/>
        <v>6679.8</v>
      </c>
      <c r="ASR578" s="95"/>
      <c r="ASS578" s="95"/>
      <c r="AST578" s="95"/>
      <c r="ASU578" s="107"/>
      <c r="ASV578" s="107"/>
      <c r="ASW578" s="107"/>
      <c r="ASX578" s="93">
        <f t="shared" si="1619"/>
        <v>0</v>
      </c>
      <c r="ASY578" s="93">
        <f t="shared" si="1620"/>
        <v>0</v>
      </c>
      <c r="ASZ578" s="93">
        <f t="shared" si="1621"/>
        <v>0</v>
      </c>
      <c r="ATA578" s="107"/>
      <c r="ATB578" s="107"/>
      <c r="ATC578" s="107"/>
      <c r="ATD578" s="93">
        <f t="shared" si="1622"/>
        <v>6906.11</v>
      </c>
      <c r="ATE578" s="93">
        <f t="shared" si="1623"/>
        <v>6191.38</v>
      </c>
      <c r="ATF578" s="93">
        <f t="shared" si="1624"/>
        <v>5782.79</v>
      </c>
      <c r="ATG578" s="107"/>
      <c r="ATH578" s="107"/>
      <c r="ATI578" s="107"/>
      <c r="ATJ578" s="93">
        <f t="shared" si="1277"/>
        <v>0</v>
      </c>
      <c r="ATK578" s="93">
        <f t="shared" si="1277"/>
        <v>0</v>
      </c>
      <c r="ATL578" s="93">
        <f t="shared" si="1277"/>
        <v>0</v>
      </c>
      <c r="ATM578" s="95"/>
      <c r="ATN578" s="95"/>
      <c r="ATO578" s="95"/>
      <c r="ATP578" s="107"/>
      <c r="ATQ578" s="107"/>
      <c r="ATR578" s="107"/>
      <c r="ATS578" s="93">
        <f t="shared" si="1625"/>
        <v>0</v>
      </c>
      <c r="ATT578" s="93">
        <f t="shared" si="1626"/>
        <v>0</v>
      </c>
      <c r="ATU578" s="93">
        <f t="shared" si="1627"/>
        <v>0</v>
      </c>
      <c r="ATV578" s="107"/>
      <c r="ATW578" s="107"/>
      <c r="ATX578" s="107"/>
      <c r="ATY578" s="93">
        <f t="shared" si="1628"/>
        <v>7829.8</v>
      </c>
      <c r="ATZ578" s="93">
        <f t="shared" si="1629"/>
        <v>6918.19</v>
      </c>
      <c r="AUA578" s="93">
        <f t="shared" si="1630"/>
        <v>6401.13</v>
      </c>
      <c r="AUB578" s="107"/>
      <c r="AUC578" s="107"/>
      <c r="AUD578" s="107"/>
      <c r="AUE578" s="93">
        <f t="shared" si="1278"/>
        <v>0</v>
      </c>
      <c r="AUF578" s="93">
        <f t="shared" si="1278"/>
        <v>0</v>
      </c>
      <c r="AUG578" s="93">
        <f t="shared" si="1278"/>
        <v>0</v>
      </c>
      <c r="AUH578" s="95"/>
      <c r="AUI578" s="95"/>
      <c r="AUJ578" s="95"/>
      <c r="AUK578" s="107"/>
      <c r="AUL578" s="107"/>
      <c r="AUM578" s="107"/>
      <c r="AUN578" s="93">
        <f t="shared" si="1631"/>
        <v>0</v>
      </c>
      <c r="AUO578" s="93">
        <f t="shared" si="1632"/>
        <v>0</v>
      </c>
      <c r="AUP578" s="93">
        <f t="shared" si="1633"/>
        <v>0</v>
      </c>
      <c r="AUQ578" s="107"/>
      <c r="AUR578" s="107"/>
      <c r="AUS578" s="107"/>
      <c r="AUT578" s="93">
        <f t="shared" si="1634"/>
        <v>7874.46</v>
      </c>
      <c r="AUU578" s="93">
        <f t="shared" si="1635"/>
        <v>6987.31</v>
      </c>
      <c r="AUV578" s="93">
        <f t="shared" si="1636"/>
        <v>6527.74</v>
      </c>
      <c r="AUW578" s="107"/>
      <c r="AUX578" s="107"/>
      <c r="AUY578" s="107"/>
      <c r="AUZ578" s="93">
        <f t="shared" si="1279"/>
        <v>0</v>
      </c>
      <c r="AVA578" s="93">
        <f t="shared" si="1279"/>
        <v>0</v>
      </c>
      <c r="AVB578" s="93">
        <f t="shared" si="1279"/>
        <v>0</v>
      </c>
      <c r="AVC578" s="127">
        <f t="shared" si="1280"/>
        <v>7</v>
      </c>
      <c r="AVD578" s="127">
        <f t="shared" si="1280"/>
        <v>7</v>
      </c>
      <c r="AVE578" s="127">
        <f t="shared" si="1280"/>
        <v>7</v>
      </c>
      <c r="AVF578" s="93">
        <f t="shared" si="1280"/>
        <v>0</v>
      </c>
      <c r="AVG578" s="93">
        <f t="shared" si="1280"/>
        <v>0</v>
      </c>
      <c r="AVH578" s="93">
        <f t="shared" si="1280"/>
        <v>0</v>
      </c>
      <c r="AVI578" s="93">
        <f t="shared" si="1280"/>
        <v>125427.47</v>
      </c>
      <c r="AVJ578" s="93">
        <f t="shared" si="1280"/>
        <v>125427.47</v>
      </c>
      <c r="AVK578" s="93">
        <f t="shared" si="1280"/>
        <v>125427.47</v>
      </c>
      <c r="AVL578" s="107"/>
      <c r="AVM578" s="107"/>
      <c r="AVN578" s="107"/>
      <c r="AVO578" s="93"/>
      <c r="AVP578" s="93"/>
      <c r="AVQ578" s="93"/>
      <c r="AVR578" s="93">
        <f t="shared" si="1281"/>
        <v>0</v>
      </c>
      <c r="AVS578" s="93">
        <f t="shared" si="1281"/>
        <v>0</v>
      </c>
      <c r="AVT578" s="93">
        <f t="shared" si="1281"/>
        <v>0</v>
      </c>
      <c r="AVU578" s="93">
        <f t="shared" si="1281"/>
        <v>62124.05</v>
      </c>
      <c r="AVV578" s="93">
        <f t="shared" si="1281"/>
        <v>54891.05</v>
      </c>
      <c r="AVW578" s="93">
        <f t="shared" si="1281"/>
        <v>51399.81</v>
      </c>
    </row>
    <row r="579" spans="1:1271" ht="36">
      <c r="A579" s="12" t="s">
        <v>1318</v>
      </c>
      <c r="B579" s="12" t="s">
        <v>429</v>
      </c>
      <c r="C579" s="5"/>
      <c r="D579" s="541"/>
      <c r="E579" s="521"/>
      <c r="F579" s="101"/>
      <c r="G579" s="101"/>
      <c r="H579" s="101"/>
      <c r="I579" s="93">
        <f t="shared" si="1282"/>
        <v>10930.11</v>
      </c>
      <c r="J579" s="93">
        <f t="shared" si="1282"/>
        <v>10930.11</v>
      </c>
      <c r="K579" s="93">
        <f t="shared" si="1282"/>
        <v>10930.11</v>
      </c>
      <c r="L579" s="95">
        <v>10</v>
      </c>
      <c r="M579" s="95">
        <v>10</v>
      </c>
      <c r="N579" s="95">
        <v>10</v>
      </c>
      <c r="O579" s="107"/>
      <c r="P579" s="107"/>
      <c r="Q579" s="107"/>
      <c r="R579" s="93">
        <f t="shared" si="1283"/>
        <v>109301.1</v>
      </c>
      <c r="S579" s="93">
        <f t="shared" si="1284"/>
        <v>109301.1</v>
      </c>
      <c r="T579" s="93">
        <f t="shared" si="1285"/>
        <v>109301.1</v>
      </c>
      <c r="U579" s="107"/>
      <c r="V579" s="107"/>
      <c r="W579" s="107"/>
      <c r="X579" s="93">
        <f t="shared" si="1286"/>
        <v>5572.73</v>
      </c>
      <c r="Y579" s="93">
        <f t="shared" si="1287"/>
        <v>4959</v>
      </c>
      <c r="Z579" s="93">
        <f t="shared" si="1288"/>
        <v>4580.09</v>
      </c>
      <c r="AA579" s="107"/>
      <c r="AB579" s="107"/>
      <c r="AC579" s="107"/>
      <c r="AD579" s="93">
        <f t="shared" si="1221"/>
        <v>55727.3</v>
      </c>
      <c r="AE579" s="93">
        <f t="shared" si="1221"/>
        <v>49590</v>
      </c>
      <c r="AF579" s="93">
        <f t="shared" si="1221"/>
        <v>45800.9</v>
      </c>
      <c r="AG579" s="95">
        <v>10</v>
      </c>
      <c r="AH579" s="95">
        <v>10</v>
      </c>
      <c r="AI579" s="95">
        <v>10</v>
      </c>
      <c r="AJ579" s="107"/>
      <c r="AK579" s="107"/>
      <c r="AL579" s="107"/>
      <c r="AM579" s="93">
        <f t="shared" si="1289"/>
        <v>109301.1</v>
      </c>
      <c r="AN579" s="93">
        <f t="shared" si="1290"/>
        <v>109301.1</v>
      </c>
      <c r="AO579" s="93">
        <f t="shared" si="1291"/>
        <v>109301.1</v>
      </c>
      <c r="AP579" s="107"/>
      <c r="AQ579" s="107"/>
      <c r="AR579" s="107"/>
      <c r="AS579" s="93">
        <f t="shared" si="1292"/>
        <v>5154.93</v>
      </c>
      <c r="AT579" s="93">
        <f t="shared" si="1293"/>
        <v>4630.1099999999997</v>
      </c>
      <c r="AU579" s="93">
        <f t="shared" si="1294"/>
        <v>4379.79</v>
      </c>
      <c r="AV579" s="107"/>
      <c r="AW579" s="107"/>
      <c r="AX579" s="107"/>
      <c r="AY579" s="93">
        <f t="shared" si="1222"/>
        <v>51549.3</v>
      </c>
      <c r="AZ579" s="93">
        <f t="shared" si="1222"/>
        <v>46301.1</v>
      </c>
      <c r="BA579" s="93">
        <f t="shared" si="1222"/>
        <v>43797.9</v>
      </c>
      <c r="BB579" s="95"/>
      <c r="BC579" s="95"/>
      <c r="BD579" s="95"/>
      <c r="BE579" s="107"/>
      <c r="BF579" s="107"/>
      <c r="BG579" s="107"/>
      <c r="BH579" s="93">
        <f t="shared" si="1295"/>
        <v>0</v>
      </c>
      <c r="BI579" s="93">
        <f t="shared" si="1296"/>
        <v>0</v>
      </c>
      <c r="BJ579" s="93">
        <f t="shared" si="1297"/>
        <v>0</v>
      </c>
      <c r="BK579" s="107"/>
      <c r="BL579" s="107"/>
      <c r="BM579" s="107"/>
      <c r="BN579" s="93">
        <f t="shared" si="1298"/>
        <v>5079.55</v>
      </c>
      <c r="BO579" s="93">
        <f t="shared" si="1299"/>
        <v>4498.25</v>
      </c>
      <c r="BP579" s="93">
        <f t="shared" si="1300"/>
        <v>4130.99</v>
      </c>
      <c r="BQ579" s="107"/>
      <c r="BR579" s="107"/>
      <c r="BS579" s="107"/>
      <c r="BT579" s="93">
        <f t="shared" si="1223"/>
        <v>0</v>
      </c>
      <c r="BU579" s="93">
        <f t="shared" si="1223"/>
        <v>0</v>
      </c>
      <c r="BV579" s="93">
        <f t="shared" si="1223"/>
        <v>0</v>
      </c>
      <c r="BW579" s="95"/>
      <c r="BX579" s="95"/>
      <c r="BY579" s="95"/>
      <c r="BZ579" s="107"/>
      <c r="CA579" s="107"/>
      <c r="CB579" s="107"/>
      <c r="CC579" s="93">
        <f t="shared" si="1301"/>
        <v>0</v>
      </c>
      <c r="CD579" s="93">
        <f t="shared" si="1302"/>
        <v>0</v>
      </c>
      <c r="CE579" s="93">
        <f t="shared" si="1303"/>
        <v>0</v>
      </c>
      <c r="CF579" s="107"/>
      <c r="CG579" s="107"/>
      <c r="CH579" s="107"/>
      <c r="CI579" s="93">
        <f t="shared" si="1304"/>
        <v>0</v>
      </c>
      <c r="CJ579" s="93">
        <f t="shared" si="1305"/>
        <v>0</v>
      </c>
      <c r="CK579" s="93">
        <f t="shared" si="1306"/>
        <v>0</v>
      </c>
      <c r="CL579" s="107"/>
      <c r="CM579" s="107"/>
      <c r="CN579" s="107"/>
      <c r="CO579" s="93">
        <f t="shared" si="1224"/>
        <v>0</v>
      </c>
      <c r="CP579" s="93">
        <f t="shared" si="1224"/>
        <v>0</v>
      </c>
      <c r="CQ579" s="93">
        <f t="shared" si="1224"/>
        <v>0</v>
      </c>
      <c r="CR579" s="95"/>
      <c r="CS579" s="95"/>
      <c r="CT579" s="95"/>
      <c r="CU579" s="107"/>
      <c r="CV579" s="107"/>
      <c r="CW579" s="107"/>
      <c r="CX579" s="93">
        <f t="shared" si="1307"/>
        <v>0</v>
      </c>
      <c r="CY579" s="93">
        <f t="shared" si="1308"/>
        <v>0</v>
      </c>
      <c r="CZ579" s="93">
        <f t="shared" si="1309"/>
        <v>0</v>
      </c>
      <c r="DA579" s="107"/>
      <c r="DB579" s="107"/>
      <c r="DC579" s="107"/>
      <c r="DD579" s="93">
        <f t="shared" si="1310"/>
        <v>5977.73</v>
      </c>
      <c r="DE579" s="93">
        <f t="shared" si="1311"/>
        <v>5319.16</v>
      </c>
      <c r="DF579" s="93">
        <f t="shared" si="1312"/>
        <v>5006.6000000000004</v>
      </c>
      <c r="DG579" s="107"/>
      <c r="DH579" s="107"/>
      <c r="DI579" s="107"/>
      <c r="DJ579" s="93">
        <f t="shared" si="1225"/>
        <v>0</v>
      </c>
      <c r="DK579" s="93">
        <f t="shared" si="1225"/>
        <v>0</v>
      </c>
      <c r="DL579" s="93">
        <f t="shared" si="1225"/>
        <v>0</v>
      </c>
      <c r="DM579" s="95"/>
      <c r="DN579" s="95"/>
      <c r="DO579" s="95"/>
      <c r="DP579" s="107"/>
      <c r="DQ579" s="107"/>
      <c r="DR579" s="107"/>
      <c r="DS579" s="93">
        <f t="shared" si="1313"/>
        <v>0</v>
      </c>
      <c r="DT579" s="93">
        <f t="shared" si="1314"/>
        <v>0</v>
      </c>
      <c r="DU579" s="93">
        <f t="shared" si="1315"/>
        <v>0</v>
      </c>
      <c r="DV579" s="107"/>
      <c r="DW579" s="107"/>
      <c r="DX579" s="107"/>
      <c r="DY579" s="93">
        <f t="shared" si="1316"/>
        <v>6414.42</v>
      </c>
      <c r="DZ579" s="93">
        <f t="shared" si="1317"/>
        <v>5625.76</v>
      </c>
      <c r="EA579" s="93">
        <f t="shared" si="1318"/>
        <v>5335.52</v>
      </c>
      <c r="EB579" s="107"/>
      <c r="EC579" s="107"/>
      <c r="ED579" s="107"/>
      <c r="EE579" s="93">
        <f t="shared" si="1226"/>
        <v>0</v>
      </c>
      <c r="EF579" s="93">
        <f t="shared" si="1226"/>
        <v>0</v>
      </c>
      <c r="EG579" s="93">
        <f t="shared" si="1226"/>
        <v>0</v>
      </c>
      <c r="EH579" s="95"/>
      <c r="EI579" s="95"/>
      <c r="EJ579" s="95"/>
      <c r="EK579" s="107"/>
      <c r="EL579" s="107"/>
      <c r="EM579" s="107"/>
      <c r="EN579" s="93">
        <f t="shared" si="1319"/>
        <v>0</v>
      </c>
      <c r="EO579" s="93">
        <f t="shared" si="1320"/>
        <v>0</v>
      </c>
      <c r="EP579" s="93">
        <f t="shared" si="1321"/>
        <v>0</v>
      </c>
      <c r="EQ579" s="107"/>
      <c r="ER579" s="107"/>
      <c r="ES579" s="107"/>
      <c r="ET579" s="93">
        <f t="shared" si="1322"/>
        <v>5938.53</v>
      </c>
      <c r="EU579" s="93">
        <f t="shared" si="1323"/>
        <v>5196.6000000000004</v>
      </c>
      <c r="EV579" s="93">
        <f t="shared" si="1324"/>
        <v>4914</v>
      </c>
      <c r="EW579" s="107"/>
      <c r="EX579" s="107"/>
      <c r="EY579" s="107"/>
      <c r="EZ579" s="93">
        <f t="shared" si="1227"/>
        <v>0</v>
      </c>
      <c r="FA579" s="93">
        <f t="shared" si="1227"/>
        <v>0</v>
      </c>
      <c r="FB579" s="93">
        <f t="shared" si="1227"/>
        <v>0</v>
      </c>
      <c r="FC579" s="95">
        <v>10</v>
      </c>
      <c r="FD579" s="95">
        <v>10</v>
      </c>
      <c r="FE579" s="95">
        <v>10</v>
      </c>
      <c r="FF579" s="107"/>
      <c r="FG579" s="107"/>
      <c r="FH579" s="107"/>
      <c r="FI579" s="93">
        <f t="shared" si="1325"/>
        <v>109301.1</v>
      </c>
      <c r="FJ579" s="93">
        <f t="shared" si="1326"/>
        <v>109301.1</v>
      </c>
      <c r="FK579" s="93">
        <f t="shared" si="1327"/>
        <v>109301.1</v>
      </c>
      <c r="FL579" s="107"/>
      <c r="FM579" s="107"/>
      <c r="FN579" s="107"/>
      <c r="FO579" s="93">
        <f t="shared" si="1328"/>
        <v>4854.13</v>
      </c>
      <c r="FP579" s="93">
        <f t="shared" si="1329"/>
        <v>4345.87</v>
      </c>
      <c r="FQ579" s="93">
        <f t="shared" si="1330"/>
        <v>4125.71</v>
      </c>
      <c r="FR579" s="107"/>
      <c r="FS579" s="107"/>
      <c r="FT579" s="107"/>
      <c r="FU579" s="93">
        <f t="shared" si="1228"/>
        <v>48541.3</v>
      </c>
      <c r="FV579" s="93">
        <f t="shared" si="1228"/>
        <v>43458.7</v>
      </c>
      <c r="FW579" s="93">
        <f t="shared" si="1228"/>
        <v>41257.1</v>
      </c>
      <c r="FX579" s="95">
        <f>6-6</f>
        <v>0</v>
      </c>
      <c r="FY579" s="95">
        <f t="shared" ref="FY579:FZ579" si="1637">6-6</f>
        <v>0</v>
      </c>
      <c r="FZ579" s="95">
        <f t="shared" si="1637"/>
        <v>0</v>
      </c>
      <c r="GA579" s="107"/>
      <c r="GB579" s="107"/>
      <c r="GC579" s="107"/>
      <c r="GD579" s="93">
        <f t="shared" si="1331"/>
        <v>0</v>
      </c>
      <c r="GE579" s="93">
        <f t="shared" si="1332"/>
        <v>0</v>
      </c>
      <c r="GF579" s="93">
        <f t="shared" si="1333"/>
        <v>0</v>
      </c>
      <c r="GG579" s="107"/>
      <c r="GH579" s="107"/>
      <c r="GI579" s="107"/>
      <c r="GJ579" s="93">
        <f t="shared" si="1334"/>
        <v>0</v>
      </c>
      <c r="GK579" s="93">
        <f t="shared" si="1335"/>
        <v>0</v>
      </c>
      <c r="GL579" s="93">
        <f t="shared" si="1336"/>
        <v>0</v>
      </c>
      <c r="GM579" s="107"/>
      <c r="GN579" s="107"/>
      <c r="GO579" s="107"/>
      <c r="GP579" s="93">
        <f t="shared" si="1229"/>
        <v>0</v>
      </c>
      <c r="GQ579" s="93">
        <f t="shared" si="1229"/>
        <v>0</v>
      </c>
      <c r="GR579" s="93">
        <f t="shared" si="1229"/>
        <v>0</v>
      </c>
      <c r="GS579" s="95"/>
      <c r="GT579" s="95"/>
      <c r="GU579" s="95"/>
      <c r="GV579" s="107"/>
      <c r="GW579" s="107"/>
      <c r="GX579" s="107"/>
      <c r="GY579" s="93">
        <f t="shared" si="1337"/>
        <v>0</v>
      </c>
      <c r="GZ579" s="93">
        <f t="shared" si="1338"/>
        <v>0</v>
      </c>
      <c r="HA579" s="93">
        <f t="shared" si="1339"/>
        <v>0</v>
      </c>
      <c r="HB579" s="107"/>
      <c r="HC579" s="107"/>
      <c r="HD579" s="107"/>
      <c r="HE579" s="93">
        <f t="shared" si="1340"/>
        <v>5543.82</v>
      </c>
      <c r="HF579" s="93">
        <f t="shared" si="1341"/>
        <v>4931.18</v>
      </c>
      <c r="HG579" s="93">
        <f t="shared" si="1342"/>
        <v>4663</v>
      </c>
      <c r="HH579" s="107"/>
      <c r="HI579" s="107"/>
      <c r="HJ579" s="107"/>
      <c r="HK579" s="93">
        <f t="shared" si="1230"/>
        <v>0</v>
      </c>
      <c r="HL579" s="93">
        <f t="shared" si="1230"/>
        <v>0</v>
      </c>
      <c r="HM579" s="93">
        <f t="shared" si="1230"/>
        <v>0</v>
      </c>
      <c r="HN579" s="95">
        <v>15</v>
      </c>
      <c r="HO579" s="95">
        <v>15</v>
      </c>
      <c r="HP579" s="95">
        <v>15</v>
      </c>
      <c r="HQ579" s="107"/>
      <c r="HR579" s="107"/>
      <c r="HS579" s="107"/>
      <c r="HT579" s="93">
        <f t="shared" si="1343"/>
        <v>163951.65</v>
      </c>
      <c r="HU579" s="93">
        <f t="shared" si="1344"/>
        <v>163951.65</v>
      </c>
      <c r="HV579" s="93">
        <f t="shared" si="1345"/>
        <v>163951.65</v>
      </c>
      <c r="HW579" s="107"/>
      <c r="HX579" s="107"/>
      <c r="HY579" s="107"/>
      <c r="HZ579" s="93">
        <f t="shared" si="1346"/>
        <v>5481.5</v>
      </c>
      <c r="IA579" s="93">
        <f t="shared" si="1347"/>
        <v>4840.6000000000004</v>
      </c>
      <c r="IB579" s="93">
        <f t="shared" si="1348"/>
        <v>4521.47</v>
      </c>
      <c r="IC579" s="107"/>
      <c r="ID579" s="107"/>
      <c r="IE579" s="107"/>
      <c r="IF579" s="93">
        <f t="shared" si="1231"/>
        <v>82222.5</v>
      </c>
      <c r="IG579" s="93">
        <f t="shared" si="1231"/>
        <v>72609</v>
      </c>
      <c r="IH579" s="93">
        <f t="shared" si="1231"/>
        <v>67822.05</v>
      </c>
      <c r="II579" s="95"/>
      <c r="IJ579" s="95"/>
      <c r="IK579" s="95"/>
      <c r="IL579" s="107"/>
      <c r="IM579" s="107"/>
      <c r="IN579" s="107"/>
      <c r="IO579" s="93">
        <f t="shared" si="1349"/>
        <v>0</v>
      </c>
      <c r="IP579" s="93">
        <f t="shared" si="1350"/>
        <v>0</v>
      </c>
      <c r="IQ579" s="93">
        <f t="shared" si="1351"/>
        <v>0</v>
      </c>
      <c r="IR579" s="107"/>
      <c r="IS579" s="107"/>
      <c r="IT579" s="107"/>
      <c r="IU579" s="93">
        <f t="shared" si="1352"/>
        <v>5014.38</v>
      </c>
      <c r="IV579" s="93">
        <f t="shared" si="1353"/>
        <v>4442.3999999999996</v>
      </c>
      <c r="IW579" s="93">
        <f t="shared" si="1354"/>
        <v>4143.1000000000004</v>
      </c>
      <c r="IX579" s="107"/>
      <c r="IY579" s="107"/>
      <c r="IZ579" s="107"/>
      <c r="JA579" s="93">
        <f t="shared" si="1232"/>
        <v>0</v>
      </c>
      <c r="JB579" s="93">
        <f t="shared" si="1232"/>
        <v>0</v>
      </c>
      <c r="JC579" s="93">
        <f t="shared" si="1232"/>
        <v>0</v>
      </c>
      <c r="JD579" s="95"/>
      <c r="JE579" s="95"/>
      <c r="JF579" s="95"/>
      <c r="JG579" s="107"/>
      <c r="JH579" s="107"/>
      <c r="JI579" s="107"/>
      <c r="JJ579" s="93">
        <f t="shared" si="1355"/>
        <v>0</v>
      </c>
      <c r="JK579" s="93">
        <f t="shared" si="1356"/>
        <v>0</v>
      </c>
      <c r="JL579" s="93">
        <f t="shared" si="1357"/>
        <v>0</v>
      </c>
      <c r="JM579" s="107"/>
      <c r="JN579" s="107"/>
      <c r="JO579" s="107"/>
      <c r="JP579" s="93">
        <f t="shared" si="1358"/>
        <v>7178.35</v>
      </c>
      <c r="JQ579" s="93">
        <f t="shared" si="1359"/>
        <v>6368.99</v>
      </c>
      <c r="JR579" s="93">
        <f t="shared" si="1360"/>
        <v>6121.78</v>
      </c>
      <c r="JS579" s="107"/>
      <c r="JT579" s="107"/>
      <c r="JU579" s="107"/>
      <c r="JV579" s="93">
        <f t="shared" si="1233"/>
        <v>0</v>
      </c>
      <c r="JW579" s="93">
        <f t="shared" si="1233"/>
        <v>0</v>
      </c>
      <c r="JX579" s="93">
        <f t="shared" si="1233"/>
        <v>0</v>
      </c>
      <c r="JY579" s="95">
        <v>8</v>
      </c>
      <c r="JZ579" s="95">
        <v>8</v>
      </c>
      <c r="KA579" s="95">
        <v>8</v>
      </c>
      <c r="KB579" s="107"/>
      <c r="KC579" s="107"/>
      <c r="KD579" s="107"/>
      <c r="KE579" s="93">
        <f t="shared" si="1361"/>
        <v>87440.88</v>
      </c>
      <c r="KF579" s="93">
        <f t="shared" si="1362"/>
        <v>87440.88</v>
      </c>
      <c r="KG579" s="93">
        <f t="shared" si="1363"/>
        <v>87440.88</v>
      </c>
      <c r="KH579" s="107"/>
      <c r="KI579" s="107"/>
      <c r="KJ579" s="107"/>
      <c r="KK579" s="93">
        <f t="shared" si="1364"/>
        <v>4816.01</v>
      </c>
      <c r="KL579" s="93">
        <f t="shared" si="1365"/>
        <v>4300.79</v>
      </c>
      <c r="KM579" s="93">
        <f t="shared" si="1366"/>
        <v>4022.97</v>
      </c>
      <c r="KN579" s="107"/>
      <c r="KO579" s="107"/>
      <c r="KP579" s="107"/>
      <c r="KQ579" s="93">
        <f t="shared" si="1234"/>
        <v>38528.080000000002</v>
      </c>
      <c r="KR579" s="93">
        <f t="shared" si="1234"/>
        <v>34406.32</v>
      </c>
      <c r="KS579" s="93">
        <f t="shared" si="1234"/>
        <v>32183.759999999998</v>
      </c>
      <c r="KT579" s="95">
        <v>9</v>
      </c>
      <c r="KU579" s="95">
        <v>9</v>
      </c>
      <c r="KV579" s="95">
        <v>9</v>
      </c>
      <c r="KW579" s="107"/>
      <c r="KX579" s="107"/>
      <c r="KY579" s="107"/>
      <c r="KZ579" s="93">
        <f t="shared" si="1367"/>
        <v>98370.99</v>
      </c>
      <c r="LA579" s="93">
        <f t="shared" si="1368"/>
        <v>98370.99</v>
      </c>
      <c r="LB579" s="93">
        <f t="shared" si="1369"/>
        <v>98370.99</v>
      </c>
      <c r="LC579" s="107"/>
      <c r="LD579" s="107"/>
      <c r="LE579" s="107"/>
      <c r="LF579" s="93">
        <f t="shared" si="1370"/>
        <v>4333.41</v>
      </c>
      <c r="LG579" s="93">
        <f t="shared" si="1371"/>
        <v>3900.04</v>
      </c>
      <c r="LH579" s="93">
        <f t="shared" si="1372"/>
        <v>3696.06</v>
      </c>
      <c r="LI579" s="107"/>
      <c r="LJ579" s="107"/>
      <c r="LK579" s="107"/>
      <c r="LL579" s="93">
        <f t="shared" si="1235"/>
        <v>39000.69</v>
      </c>
      <c r="LM579" s="93">
        <f t="shared" si="1235"/>
        <v>35100.36</v>
      </c>
      <c r="LN579" s="93">
        <f t="shared" si="1235"/>
        <v>33264.54</v>
      </c>
      <c r="LO579" s="95">
        <v>5</v>
      </c>
      <c r="LP579" s="95">
        <v>5</v>
      </c>
      <c r="LQ579" s="95">
        <v>5</v>
      </c>
      <c r="LR579" s="107"/>
      <c r="LS579" s="107"/>
      <c r="LT579" s="107"/>
      <c r="LU579" s="93">
        <f t="shared" si="1373"/>
        <v>54650.55</v>
      </c>
      <c r="LV579" s="93">
        <f t="shared" si="1374"/>
        <v>54650.55</v>
      </c>
      <c r="LW579" s="93">
        <f t="shared" si="1375"/>
        <v>54650.55</v>
      </c>
      <c r="LX579" s="107"/>
      <c r="LY579" s="107"/>
      <c r="LZ579" s="107"/>
      <c r="MA579" s="93">
        <f t="shared" si="1376"/>
        <v>6210.87</v>
      </c>
      <c r="MB579" s="93">
        <f t="shared" si="1377"/>
        <v>5520.35</v>
      </c>
      <c r="MC579" s="93">
        <f t="shared" si="1378"/>
        <v>5250.46</v>
      </c>
      <c r="MD579" s="107"/>
      <c r="ME579" s="107"/>
      <c r="MF579" s="107"/>
      <c r="MG579" s="93">
        <f t="shared" si="1236"/>
        <v>31054.35</v>
      </c>
      <c r="MH579" s="93">
        <f t="shared" si="1236"/>
        <v>27601.75</v>
      </c>
      <c r="MI579" s="93">
        <f t="shared" si="1236"/>
        <v>26252.3</v>
      </c>
      <c r="MJ579" s="95">
        <v>7</v>
      </c>
      <c r="MK579" s="95">
        <v>7</v>
      </c>
      <c r="ML579" s="95">
        <v>7</v>
      </c>
      <c r="MM579" s="107"/>
      <c r="MN579" s="107"/>
      <c r="MO579" s="107"/>
      <c r="MP579" s="93">
        <f t="shared" si="1379"/>
        <v>76510.77</v>
      </c>
      <c r="MQ579" s="93">
        <f t="shared" si="1380"/>
        <v>76510.77</v>
      </c>
      <c r="MR579" s="93">
        <f t="shared" si="1381"/>
        <v>76510.77</v>
      </c>
      <c r="MS579" s="107"/>
      <c r="MT579" s="107"/>
      <c r="MU579" s="107"/>
      <c r="MV579" s="93">
        <f t="shared" si="1382"/>
        <v>7178.81</v>
      </c>
      <c r="MW579" s="93">
        <f t="shared" si="1383"/>
        <v>6229.7</v>
      </c>
      <c r="MX579" s="93">
        <f t="shared" si="1384"/>
        <v>5807.73</v>
      </c>
      <c r="MY579" s="107"/>
      <c r="MZ579" s="107"/>
      <c r="NA579" s="107"/>
      <c r="NB579" s="93">
        <f t="shared" si="1237"/>
        <v>50251.67</v>
      </c>
      <c r="NC579" s="93">
        <f t="shared" si="1237"/>
        <v>43607.9</v>
      </c>
      <c r="ND579" s="93">
        <f t="shared" si="1237"/>
        <v>40654.11</v>
      </c>
      <c r="NE579" s="95">
        <v>10</v>
      </c>
      <c r="NF579" s="95">
        <v>10</v>
      </c>
      <c r="NG579" s="95">
        <v>10</v>
      </c>
      <c r="NH579" s="107"/>
      <c r="NI579" s="107"/>
      <c r="NJ579" s="107"/>
      <c r="NK579" s="93">
        <f t="shared" si="1385"/>
        <v>109301.1</v>
      </c>
      <c r="NL579" s="93">
        <f t="shared" si="1386"/>
        <v>109301.1</v>
      </c>
      <c r="NM579" s="93">
        <f t="shared" si="1387"/>
        <v>109301.1</v>
      </c>
      <c r="NN579" s="107"/>
      <c r="NO579" s="107"/>
      <c r="NP579" s="107"/>
      <c r="NQ579" s="93">
        <f t="shared" si="1388"/>
        <v>4454.93</v>
      </c>
      <c r="NR579" s="93">
        <f t="shared" si="1389"/>
        <v>3941.23</v>
      </c>
      <c r="NS579" s="93">
        <f t="shared" si="1390"/>
        <v>3702.27</v>
      </c>
      <c r="NT579" s="107"/>
      <c r="NU579" s="107"/>
      <c r="NV579" s="107"/>
      <c r="NW579" s="93">
        <f t="shared" si="1238"/>
        <v>44549.3</v>
      </c>
      <c r="NX579" s="93">
        <f t="shared" si="1238"/>
        <v>39412.300000000003</v>
      </c>
      <c r="NY579" s="93">
        <f t="shared" si="1238"/>
        <v>37022.699999999997</v>
      </c>
      <c r="NZ579" s="95"/>
      <c r="OA579" s="95"/>
      <c r="OB579" s="95"/>
      <c r="OC579" s="107"/>
      <c r="OD579" s="107"/>
      <c r="OE579" s="107"/>
      <c r="OF579" s="93">
        <f t="shared" si="1391"/>
        <v>0</v>
      </c>
      <c r="OG579" s="93">
        <f t="shared" si="1392"/>
        <v>0</v>
      </c>
      <c r="OH579" s="93">
        <f t="shared" si="1393"/>
        <v>0</v>
      </c>
      <c r="OI579" s="107"/>
      <c r="OJ579" s="107"/>
      <c r="OK579" s="107"/>
      <c r="OL579" s="93">
        <f t="shared" si="1394"/>
        <v>6548.63</v>
      </c>
      <c r="OM579" s="93">
        <f t="shared" si="1395"/>
        <v>5751.47</v>
      </c>
      <c r="ON579" s="93">
        <f t="shared" si="1396"/>
        <v>5449.97</v>
      </c>
      <c r="OO579" s="107"/>
      <c r="OP579" s="107"/>
      <c r="OQ579" s="107"/>
      <c r="OR579" s="93">
        <f t="shared" si="1239"/>
        <v>0</v>
      </c>
      <c r="OS579" s="93">
        <f t="shared" si="1239"/>
        <v>0</v>
      </c>
      <c r="OT579" s="93">
        <f t="shared" si="1239"/>
        <v>0</v>
      </c>
      <c r="OU579" s="95"/>
      <c r="OV579" s="95"/>
      <c r="OW579" s="95"/>
      <c r="OX579" s="107"/>
      <c r="OY579" s="107"/>
      <c r="OZ579" s="107"/>
      <c r="PA579" s="93">
        <f t="shared" si="1397"/>
        <v>0</v>
      </c>
      <c r="PB579" s="93">
        <f t="shared" si="1398"/>
        <v>0</v>
      </c>
      <c r="PC579" s="93">
        <f t="shared" si="1399"/>
        <v>0</v>
      </c>
      <c r="PD579" s="107"/>
      <c r="PE579" s="107"/>
      <c r="PF579" s="107"/>
      <c r="PG579" s="93">
        <f t="shared" si="1400"/>
        <v>5157</v>
      </c>
      <c r="PH579" s="93">
        <f t="shared" si="1401"/>
        <v>4593.74</v>
      </c>
      <c r="PI579" s="93">
        <f t="shared" si="1402"/>
        <v>4365.24</v>
      </c>
      <c r="PJ579" s="107"/>
      <c r="PK579" s="107"/>
      <c r="PL579" s="107"/>
      <c r="PM579" s="93">
        <f t="shared" si="1240"/>
        <v>0</v>
      </c>
      <c r="PN579" s="93">
        <f t="shared" si="1240"/>
        <v>0</v>
      </c>
      <c r="PO579" s="93">
        <f t="shared" si="1240"/>
        <v>0</v>
      </c>
      <c r="PP579" s="95">
        <v>8</v>
      </c>
      <c r="PQ579" s="95">
        <v>8</v>
      </c>
      <c r="PR579" s="95">
        <v>8</v>
      </c>
      <c r="PS579" s="107"/>
      <c r="PT579" s="107"/>
      <c r="PU579" s="107"/>
      <c r="PV579" s="93">
        <f t="shared" si="1403"/>
        <v>87440.88</v>
      </c>
      <c r="PW579" s="93">
        <f t="shared" si="1404"/>
        <v>87440.88</v>
      </c>
      <c r="PX579" s="93">
        <f t="shared" si="1405"/>
        <v>87440.88</v>
      </c>
      <c r="PY579" s="107"/>
      <c r="PZ579" s="107"/>
      <c r="QA579" s="107"/>
      <c r="QB579" s="93">
        <f t="shared" si="1406"/>
        <v>5924.19</v>
      </c>
      <c r="QC579" s="93">
        <f t="shared" si="1407"/>
        <v>5233.2</v>
      </c>
      <c r="QD579" s="93">
        <f t="shared" si="1408"/>
        <v>4951.9399999999996</v>
      </c>
      <c r="QE579" s="107"/>
      <c r="QF579" s="107"/>
      <c r="QG579" s="107"/>
      <c r="QH579" s="93">
        <f t="shared" si="1241"/>
        <v>47393.52</v>
      </c>
      <c r="QI579" s="93">
        <f t="shared" si="1241"/>
        <v>41865.599999999999</v>
      </c>
      <c r="QJ579" s="93">
        <f t="shared" si="1241"/>
        <v>39615.519999999997</v>
      </c>
      <c r="QK579" s="95">
        <v>8</v>
      </c>
      <c r="QL579" s="95">
        <v>8</v>
      </c>
      <c r="QM579" s="95">
        <v>8</v>
      </c>
      <c r="QN579" s="107"/>
      <c r="QO579" s="107"/>
      <c r="QP579" s="107"/>
      <c r="QQ579" s="93">
        <f t="shared" si="1409"/>
        <v>87440.88</v>
      </c>
      <c r="QR579" s="93">
        <f t="shared" si="1410"/>
        <v>87440.88</v>
      </c>
      <c r="QS579" s="93">
        <f t="shared" si="1411"/>
        <v>87440.88</v>
      </c>
      <c r="QT579" s="107"/>
      <c r="QU579" s="107"/>
      <c r="QV579" s="107"/>
      <c r="QW579" s="93">
        <f t="shared" si="1412"/>
        <v>5505.64</v>
      </c>
      <c r="QX579" s="93">
        <f t="shared" si="1413"/>
        <v>4868.96</v>
      </c>
      <c r="QY579" s="93">
        <f t="shared" si="1414"/>
        <v>4536.08</v>
      </c>
      <c r="QZ579" s="107"/>
      <c r="RA579" s="107"/>
      <c r="RB579" s="107"/>
      <c r="RC579" s="93">
        <f t="shared" si="1242"/>
        <v>44045.120000000003</v>
      </c>
      <c r="RD579" s="93">
        <f t="shared" si="1242"/>
        <v>38951.68</v>
      </c>
      <c r="RE579" s="93">
        <f t="shared" si="1242"/>
        <v>36288.639999999999</v>
      </c>
      <c r="RF579" s="95">
        <v>13</v>
      </c>
      <c r="RG579" s="95">
        <v>13</v>
      </c>
      <c r="RH579" s="95">
        <v>13</v>
      </c>
      <c r="RI579" s="107"/>
      <c r="RJ579" s="107"/>
      <c r="RK579" s="107"/>
      <c r="RL579" s="93">
        <f t="shared" si="1415"/>
        <v>142091.43</v>
      </c>
      <c r="RM579" s="93">
        <f t="shared" si="1416"/>
        <v>142091.43</v>
      </c>
      <c r="RN579" s="93">
        <f t="shared" si="1417"/>
        <v>142091.43</v>
      </c>
      <c r="RO579" s="107"/>
      <c r="RP579" s="107"/>
      <c r="RQ579" s="107"/>
      <c r="RR579" s="93">
        <f t="shared" si="1418"/>
        <v>4066.33</v>
      </c>
      <c r="RS579" s="93">
        <f t="shared" si="1419"/>
        <v>3614.39</v>
      </c>
      <c r="RT579" s="93">
        <f t="shared" si="1420"/>
        <v>3361.46</v>
      </c>
      <c r="RU579" s="107"/>
      <c r="RV579" s="107"/>
      <c r="RW579" s="107"/>
      <c r="RX579" s="93">
        <f t="shared" si="1243"/>
        <v>52862.29</v>
      </c>
      <c r="RY579" s="93">
        <f t="shared" si="1243"/>
        <v>46987.07</v>
      </c>
      <c r="RZ579" s="93">
        <f t="shared" si="1243"/>
        <v>43698.98</v>
      </c>
      <c r="SA579" s="95">
        <v>7</v>
      </c>
      <c r="SB579" s="95">
        <v>7</v>
      </c>
      <c r="SC579" s="95">
        <v>7</v>
      </c>
      <c r="SD579" s="107"/>
      <c r="SE579" s="107"/>
      <c r="SF579" s="107"/>
      <c r="SG579" s="93">
        <f t="shared" si="1421"/>
        <v>76510.77</v>
      </c>
      <c r="SH579" s="93">
        <f t="shared" si="1422"/>
        <v>76510.77</v>
      </c>
      <c r="SI579" s="93">
        <f t="shared" si="1423"/>
        <v>76510.77</v>
      </c>
      <c r="SJ579" s="107"/>
      <c r="SK579" s="107"/>
      <c r="SL579" s="107"/>
      <c r="SM579" s="93">
        <f t="shared" si="1424"/>
        <v>5085.6499999999996</v>
      </c>
      <c r="SN579" s="93">
        <f t="shared" si="1425"/>
        <v>4472.3900000000003</v>
      </c>
      <c r="SO579" s="93">
        <f t="shared" si="1426"/>
        <v>4195.32</v>
      </c>
      <c r="SP579" s="107"/>
      <c r="SQ579" s="107"/>
      <c r="SR579" s="107"/>
      <c r="SS579" s="93">
        <f t="shared" si="1244"/>
        <v>35599.550000000003</v>
      </c>
      <c r="ST579" s="93">
        <f t="shared" si="1244"/>
        <v>31306.73</v>
      </c>
      <c r="SU579" s="93">
        <f t="shared" si="1244"/>
        <v>29367.24</v>
      </c>
      <c r="SV579" s="95">
        <v>3</v>
      </c>
      <c r="SW579" s="95">
        <v>3</v>
      </c>
      <c r="SX579" s="95">
        <v>3</v>
      </c>
      <c r="SY579" s="107"/>
      <c r="SZ579" s="107"/>
      <c r="TA579" s="107"/>
      <c r="TB579" s="93">
        <f t="shared" si="1427"/>
        <v>32790.33</v>
      </c>
      <c r="TC579" s="93">
        <f t="shared" si="1428"/>
        <v>32790.33</v>
      </c>
      <c r="TD579" s="93">
        <f t="shared" si="1429"/>
        <v>32790.33</v>
      </c>
      <c r="TE579" s="107"/>
      <c r="TF579" s="107"/>
      <c r="TG579" s="107"/>
      <c r="TH579" s="93">
        <f t="shared" si="1430"/>
        <v>5339.84</v>
      </c>
      <c r="TI579" s="93">
        <f t="shared" si="1431"/>
        <v>4729.6099999999997</v>
      </c>
      <c r="TJ579" s="93">
        <f t="shared" si="1432"/>
        <v>4478.5</v>
      </c>
      <c r="TK579" s="107"/>
      <c r="TL579" s="107"/>
      <c r="TM579" s="107"/>
      <c r="TN579" s="93">
        <f t="shared" si="1245"/>
        <v>16019.52</v>
      </c>
      <c r="TO579" s="93">
        <f t="shared" si="1245"/>
        <v>14188.83</v>
      </c>
      <c r="TP579" s="93">
        <f t="shared" si="1245"/>
        <v>13435.5</v>
      </c>
      <c r="TQ579" s="95">
        <v>11</v>
      </c>
      <c r="TR579" s="95">
        <v>11</v>
      </c>
      <c r="TS579" s="95">
        <v>11</v>
      </c>
      <c r="TT579" s="107"/>
      <c r="TU579" s="107"/>
      <c r="TV579" s="107"/>
      <c r="TW579" s="93">
        <f t="shared" si="1433"/>
        <v>120231.21</v>
      </c>
      <c r="TX579" s="93">
        <f t="shared" si="1434"/>
        <v>120231.21</v>
      </c>
      <c r="TY579" s="93">
        <f t="shared" si="1435"/>
        <v>120231.21</v>
      </c>
      <c r="TZ579" s="107"/>
      <c r="UA579" s="107"/>
      <c r="UB579" s="107"/>
      <c r="UC579" s="93">
        <f t="shared" si="1436"/>
        <v>5647.93</v>
      </c>
      <c r="UD579" s="93">
        <f t="shared" si="1437"/>
        <v>4978.5600000000004</v>
      </c>
      <c r="UE579" s="93">
        <f t="shared" si="1438"/>
        <v>4666.12</v>
      </c>
      <c r="UF579" s="107"/>
      <c r="UG579" s="107"/>
      <c r="UH579" s="107"/>
      <c r="UI579" s="93">
        <f t="shared" si="1246"/>
        <v>62127.23</v>
      </c>
      <c r="UJ579" s="93">
        <f t="shared" si="1246"/>
        <v>54764.160000000003</v>
      </c>
      <c r="UK579" s="93">
        <f t="shared" si="1246"/>
        <v>51327.32</v>
      </c>
      <c r="UL579" s="95">
        <v>36</v>
      </c>
      <c r="UM579" s="95">
        <v>36</v>
      </c>
      <c r="UN579" s="95">
        <v>36</v>
      </c>
      <c r="UO579" s="107"/>
      <c r="UP579" s="107"/>
      <c r="UQ579" s="107"/>
      <c r="UR579" s="93">
        <f t="shared" si="1439"/>
        <v>393483.96</v>
      </c>
      <c r="US579" s="93">
        <f t="shared" si="1440"/>
        <v>393483.96</v>
      </c>
      <c r="UT579" s="93">
        <f t="shared" si="1441"/>
        <v>393483.96</v>
      </c>
      <c r="UU579" s="107"/>
      <c r="UV579" s="107"/>
      <c r="UW579" s="107"/>
      <c r="UX579" s="93">
        <f t="shared" si="1442"/>
        <v>5642.64</v>
      </c>
      <c r="UY579" s="93">
        <f t="shared" si="1443"/>
        <v>5026.3599999999997</v>
      </c>
      <c r="UZ579" s="93">
        <f t="shared" si="1444"/>
        <v>4666.7299999999996</v>
      </c>
      <c r="VA579" s="107"/>
      <c r="VB579" s="107"/>
      <c r="VC579" s="107"/>
      <c r="VD579" s="93">
        <f t="shared" si="1247"/>
        <v>203135.04</v>
      </c>
      <c r="VE579" s="93">
        <f t="shared" si="1247"/>
        <v>180948.96</v>
      </c>
      <c r="VF579" s="93">
        <f t="shared" si="1247"/>
        <v>168002.28</v>
      </c>
      <c r="VG579" s="95">
        <f>10-10</f>
        <v>0</v>
      </c>
      <c r="VH579" s="95">
        <f t="shared" ref="VH579:VI579" si="1638">10-10</f>
        <v>0</v>
      </c>
      <c r="VI579" s="95">
        <f t="shared" si="1638"/>
        <v>0</v>
      </c>
      <c r="VJ579" s="107"/>
      <c r="VK579" s="107"/>
      <c r="VL579" s="107"/>
      <c r="VM579" s="93">
        <f t="shared" si="1445"/>
        <v>0</v>
      </c>
      <c r="VN579" s="93">
        <f t="shared" si="1446"/>
        <v>0</v>
      </c>
      <c r="VO579" s="93">
        <f t="shared" si="1447"/>
        <v>0</v>
      </c>
      <c r="VP579" s="107"/>
      <c r="VQ579" s="107"/>
      <c r="VR579" s="107"/>
      <c r="VS579" s="93">
        <f t="shared" si="1448"/>
        <v>0</v>
      </c>
      <c r="VT579" s="93">
        <f t="shared" si="1449"/>
        <v>0</v>
      </c>
      <c r="VU579" s="93">
        <f t="shared" si="1450"/>
        <v>0</v>
      </c>
      <c r="VV579" s="107"/>
      <c r="VW579" s="107"/>
      <c r="VX579" s="107"/>
      <c r="VY579" s="93">
        <f t="shared" si="1248"/>
        <v>0</v>
      </c>
      <c r="VZ579" s="93">
        <f t="shared" si="1248"/>
        <v>0</v>
      </c>
      <c r="WA579" s="93">
        <f t="shared" si="1248"/>
        <v>0</v>
      </c>
      <c r="WB579" s="95">
        <v>10</v>
      </c>
      <c r="WC579" s="95">
        <v>10</v>
      </c>
      <c r="WD579" s="95">
        <v>10</v>
      </c>
      <c r="WE579" s="107"/>
      <c r="WF579" s="107"/>
      <c r="WG579" s="107"/>
      <c r="WH579" s="93">
        <f t="shared" si="1451"/>
        <v>109301.1</v>
      </c>
      <c r="WI579" s="93">
        <f t="shared" si="1452"/>
        <v>109301.1</v>
      </c>
      <c r="WJ579" s="93">
        <f t="shared" si="1453"/>
        <v>109301.1</v>
      </c>
      <c r="WK579" s="107"/>
      <c r="WL579" s="107"/>
      <c r="WM579" s="107"/>
      <c r="WN579" s="93">
        <f t="shared" si="1454"/>
        <v>4513.49</v>
      </c>
      <c r="WO579" s="93">
        <f t="shared" si="1455"/>
        <v>4029.92</v>
      </c>
      <c r="WP579" s="93">
        <f t="shared" si="1456"/>
        <v>3820.93</v>
      </c>
      <c r="WQ579" s="107"/>
      <c r="WR579" s="107"/>
      <c r="WS579" s="107"/>
      <c r="WT579" s="93">
        <f t="shared" si="1249"/>
        <v>45134.9</v>
      </c>
      <c r="WU579" s="93">
        <f t="shared" si="1249"/>
        <v>40299.199999999997</v>
      </c>
      <c r="WV579" s="93">
        <f t="shared" si="1249"/>
        <v>38209.300000000003</v>
      </c>
      <c r="WW579" s="95">
        <v>17</v>
      </c>
      <c r="WX579" s="95">
        <v>17</v>
      </c>
      <c r="WY579" s="95">
        <v>17</v>
      </c>
      <c r="WZ579" s="107"/>
      <c r="XA579" s="107"/>
      <c r="XB579" s="107"/>
      <c r="XC579" s="93">
        <f t="shared" si="1457"/>
        <v>185811.87</v>
      </c>
      <c r="XD579" s="93">
        <f t="shared" si="1458"/>
        <v>185811.87</v>
      </c>
      <c r="XE579" s="93">
        <f t="shared" si="1459"/>
        <v>185811.87</v>
      </c>
      <c r="XF579" s="107"/>
      <c r="XG579" s="107"/>
      <c r="XH579" s="107"/>
      <c r="XI579" s="93">
        <f t="shared" si="1460"/>
        <v>4406.47</v>
      </c>
      <c r="XJ579" s="93">
        <f t="shared" si="1461"/>
        <v>3926.68</v>
      </c>
      <c r="XK579" s="93">
        <f t="shared" si="1462"/>
        <v>3688.41</v>
      </c>
      <c r="XL579" s="107"/>
      <c r="XM579" s="107"/>
      <c r="XN579" s="107"/>
      <c r="XO579" s="93">
        <f t="shared" si="1250"/>
        <v>74909.990000000005</v>
      </c>
      <c r="XP579" s="93">
        <f t="shared" si="1250"/>
        <v>66753.56</v>
      </c>
      <c r="XQ579" s="93">
        <f t="shared" si="1250"/>
        <v>62702.97</v>
      </c>
      <c r="XR579" s="95">
        <v>14</v>
      </c>
      <c r="XS579" s="95">
        <v>14</v>
      </c>
      <c r="XT579" s="95">
        <v>14</v>
      </c>
      <c r="XU579" s="107"/>
      <c r="XV579" s="107"/>
      <c r="XW579" s="107"/>
      <c r="XX579" s="93">
        <f t="shared" si="1463"/>
        <v>153021.54</v>
      </c>
      <c r="XY579" s="93">
        <f t="shared" si="1464"/>
        <v>153021.54</v>
      </c>
      <c r="XZ579" s="93">
        <f t="shared" si="1465"/>
        <v>153021.54</v>
      </c>
      <c r="YA579" s="107"/>
      <c r="YB579" s="107"/>
      <c r="YC579" s="107"/>
      <c r="YD579" s="93">
        <f t="shared" si="1466"/>
        <v>3975.79</v>
      </c>
      <c r="YE579" s="93">
        <f t="shared" si="1467"/>
        <v>3574.11</v>
      </c>
      <c r="YF579" s="93">
        <f t="shared" si="1468"/>
        <v>3355.39</v>
      </c>
      <c r="YG579" s="107"/>
      <c r="YH579" s="107"/>
      <c r="YI579" s="107"/>
      <c r="YJ579" s="93">
        <f t="shared" si="1251"/>
        <v>55661.06</v>
      </c>
      <c r="YK579" s="93">
        <f t="shared" si="1251"/>
        <v>50037.54</v>
      </c>
      <c r="YL579" s="93">
        <f t="shared" si="1251"/>
        <v>46975.46</v>
      </c>
      <c r="YM579" s="95">
        <v>8</v>
      </c>
      <c r="YN579" s="95">
        <v>8</v>
      </c>
      <c r="YO579" s="95">
        <v>8</v>
      </c>
      <c r="YP579" s="107"/>
      <c r="YQ579" s="107"/>
      <c r="YR579" s="107"/>
      <c r="YS579" s="93">
        <f t="shared" si="1469"/>
        <v>87440.88</v>
      </c>
      <c r="YT579" s="93">
        <f t="shared" si="1470"/>
        <v>87440.88</v>
      </c>
      <c r="YU579" s="93">
        <f t="shared" si="1471"/>
        <v>87440.88</v>
      </c>
      <c r="YV579" s="107"/>
      <c r="YW579" s="107"/>
      <c r="YX579" s="107"/>
      <c r="YY579" s="93">
        <f t="shared" si="1472"/>
        <v>4623.8599999999997</v>
      </c>
      <c r="YZ579" s="93">
        <f t="shared" si="1473"/>
        <v>4134.8100000000004</v>
      </c>
      <c r="ZA579" s="93">
        <f t="shared" si="1474"/>
        <v>3864</v>
      </c>
      <c r="ZB579" s="107"/>
      <c r="ZC579" s="107"/>
      <c r="ZD579" s="107"/>
      <c r="ZE579" s="93">
        <f t="shared" si="1252"/>
        <v>36990.879999999997</v>
      </c>
      <c r="ZF579" s="93">
        <f t="shared" si="1252"/>
        <v>33078.480000000003</v>
      </c>
      <c r="ZG579" s="93">
        <f t="shared" si="1252"/>
        <v>30912</v>
      </c>
      <c r="ZH579" s="95">
        <v>3</v>
      </c>
      <c r="ZI579" s="95">
        <v>3</v>
      </c>
      <c r="ZJ579" s="95">
        <v>3</v>
      </c>
      <c r="ZK579" s="107"/>
      <c r="ZL579" s="107"/>
      <c r="ZM579" s="107"/>
      <c r="ZN579" s="93">
        <f t="shared" si="1475"/>
        <v>32790.33</v>
      </c>
      <c r="ZO579" s="93">
        <f t="shared" si="1476"/>
        <v>32790.33</v>
      </c>
      <c r="ZP579" s="93">
        <f t="shared" si="1477"/>
        <v>32790.33</v>
      </c>
      <c r="ZQ579" s="107"/>
      <c r="ZR579" s="107"/>
      <c r="ZS579" s="107"/>
      <c r="ZT579" s="93">
        <f t="shared" si="1478"/>
        <v>4117.29</v>
      </c>
      <c r="ZU579" s="93">
        <f t="shared" si="1479"/>
        <v>3619.9</v>
      </c>
      <c r="ZV579" s="93">
        <f t="shared" si="1480"/>
        <v>3376.73</v>
      </c>
      <c r="ZW579" s="107"/>
      <c r="ZX579" s="107"/>
      <c r="ZY579" s="107"/>
      <c r="ZZ579" s="93">
        <f t="shared" si="1253"/>
        <v>12351.87</v>
      </c>
      <c r="AAA579" s="93">
        <f t="shared" si="1253"/>
        <v>10859.7</v>
      </c>
      <c r="AAB579" s="93">
        <f t="shared" si="1253"/>
        <v>10130.19</v>
      </c>
      <c r="AAC579" s="95">
        <v>3</v>
      </c>
      <c r="AAD579" s="95">
        <v>3</v>
      </c>
      <c r="AAE579" s="95">
        <v>3</v>
      </c>
      <c r="AAF579" s="107"/>
      <c r="AAG579" s="107"/>
      <c r="AAH579" s="107"/>
      <c r="AAI579" s="93">
        <f t="shared" si="1481"/>
        <v>32790.33</v>
      </c>
      <c r="AAJ579" s="93">
        <f t="shared" si="1482"/>
        <v>32790.33</v>
      </c>
      <c r="AAK579" s="93">
        <f t="shared" si="1483"/>
        <v>32790.33</v>
      </c>
      <c r="AAL579" s="107"/>
      <c r="AAM579" s="107"/>
      <c r="AAN579" s="107"/>
      <c r="AAO579" s="93">
        <f t="shared" si="1484"/>
        <v>5567.49</v>
      </c>
      <c r="AAP579" s="93">
        <f t="shared" si="1485"/>
        <v>4913.05</v>
      </c>
      <c r="AAQ579" s="93">
        <f t="shared" si="1486"/>
        <v>4601.8100000000004</v>
      </c>
      <c r="AAR579" s="107"/>
      <c r="AAS579" s="107"/>
      <c r="AAT579" s="107"/>
      <c r="AAU579" s="93">
        <f t="shared" si="1254"/>
        <v>16702.47</v>
      </c>
      <c r="AAV579" s="93">
        <f t="shared" si="1254"/>
        <v>14739.15</v>
      </c>
      <c r="AAW579" s="93">
        <f t="shared" si="1254"/>
        <v>13805.43</v>
      </c>
      <c r="AAX579" s="95">
        <v>6</v>
      </c>
      <c r="AAY579" s="95">
        <v>6</v>
      </c>
      <c r="AAZ579" s="95">
        <v>6</v>
      </c>
      <c r="ABA579" s="107"/>
      <c r="ABB579" s="107"/>
      <c r="ABC579" s="107"/>
      <c r="ABD579" s="93">
        <f t="shared" si="1487"/>
        <v>65580.66</v>
      </c>
      <c r="ABE579" s="93">
        <f t="shared" si="1488"/>
        <v>65580.66</v>
      </c>
      <c r="ABF579" s="93">
        <f t="shared" si="1489"/>
        <v>65580.66</v>
      </c>
      <c r="ABG579" s="107"/>
      <c r="ABH579" s="107"/>
      <c r="ABI579" s="107"/>
      <c r="ABJ579" s="93">
        <f t="shared" si="1490"/>
        <v>3443.33</v>
      </c>
      <c r="ABK579" s="93">
        <f t="shared" si="1491"/>
        <v>3074.58</v>
      </c>
      <c r="ABL579" s="93">
        <f t="shared" si="1492"/>
        <v>2855</v>
      </c>
      <c r="ABM579" s="107"/>
      <c r="ABN579" s="107"/>
      <c r="ABO579" s="107"/>
      <c r="ABP579" s="93">
        <f t="shared" si="1255"/>
        <v>20659.98</v>
      </c>
      <c r="ABQ579" s="93">
        <f t="shared" si="1255"/>
        <v>18447.48</v>
      </c>
      <c r="ABR579" s="93">
        <f t="shared" si="1255"/>
        <v>17130</v>
      </c>
      <c r="ABS579" s="95">
        <v>4</v>
      </c>
      <c r="ABT579" s="95">
        <v>4</v>
      </c>
      <c r="ABU579" s="95">
        <v>4</v>
      </c>
      <c r="ABV579" s="107"/>
      <c r="ABW579" s="107"/>
      <c r="ABX579" s="107"/>
      <c r="ABY579" s="93">
        <f t="shared" si="1493"/>
        <v>43720.44</v>
      </c>
      <c r="ABZ579" s="93">
        <f t="shared" si="1494"/>
        <v>43720.44</v>
      </c>
      <c r="ACA579" s="93">
        <f t="shared" si="1495"/>
        <v>43720.44</v>
      </c>
      <c r="ACB579" s="107"/>
      <c r="ACC579" s="107"/>
      <c r="ACD579" s="107"/>
      <c r="ACE579" s="93">
        <f t="shared" si="1496"/>
        <v>4135.4399999999996</v>
      </c>
      <c r="ACF579" s="93">
        <f t="shared" si="1497"/>
        <v>3667.76</v>
      </c>
      <c r="ACG579" s="93">
        <f t="shared" si="1498"/>
        <v>3470.86</v>
      </c>
      <c r="ACH579" s="107"/>
      <c r="ACI579" s="107"/>
      <c r="ACJ579" s="107"/>
      <c r="ACK579" s="93">
        <f t="shared" si="1256"/>
        <v>16541.759999999998</v>
      </c>
      <c r="ACL579" s="93">
        <f t="shared" si="1256"/>
        <v>14671.04</v>
      </c>
      <c r="ACM579" s="93">
        <f t="shared" si="1256"/>
        <v>13883.44</v>
      </c>
      <c r="ACN579" s="95">
        <v>3</v>
      </c>
      <c r="ACO579" s="95">
        <v>3</v>
      </c>
      <c r="ACP579" s="95">
        <v>3</v>
      </c>
      <c r="ACQ579" s="107"/>
      <c r="ACR579" s="107"/>
      <c r="ACS579" s="107"/>
      <c r="ACT579" s="93">
        <f t="shared" si="1499"/>
        <v>32790.33</v>
      </c>
      <c r="ACU579" s="93">
        <f t="shared" si="1500"/>
        <v>32790.33</v>
      </c>
      <c r="ACV579" s="93">
        <f t="shared" si="1501"/>
        <v>32790.33</v>
      </c>
      <c r="ACW579" s="107"/>
      <c r="ACX579" s="107"/>
      <c r="ACY579" s="107"/>
      <c r="ACZ579" s="93">
        <f t="shared" si="1502"/>
        <v>4499.67</v>
      </c>
      <c r="ADA579" s="93">
        <f t="shared" si="1503"/>
        <v>4005.64</v>
      </c>
      <c r="ADB579" s="93">
        <f t="shared" si="1504"/>
        <v>3781.18</v>
      </c>
      <c r="ADC579" s="107"/>
      <c r="ADD579" s="107"/>
      <c r="ADE579" s="107"/>
      <c r="ADF579" s="93">
        <f t="shared" si="1257"/>
        <v>13499.01</v>
      </c>
      <c r="ADG579" s="93">
        <f t="shared" si="1257"/>
        <v>12016.92</v>
      </c>
      <c r="ADH579" s="93">
        <f t="shared" si="1257"/>
        <v>11343.54</v>
      </c>
      <c r="ADI579" s="743">
        <v>20</v>
      </c>
      <c r="ADJ579" s="743">
        <v>20</v>
      </c>
      <c r="ADK579" s="743">
        <v>20</v>
      </c>
      <c r="ADL579" s="107"/>
      <c r="ADM579" s="107"/>
      <c r="ADN579" s="107"/>
      <c r="ADO579" s="93">
        <f t="shared" si="1505"/>
        <v>218602.2</v>
      </c>
      <c r="ADP579" s="93">
        <f t="shared" si="1506"/>
        <v>218602.2</v>
      </c>
      <c r="ADQ579" s="93">
        <f t="shared" si="1507"/>
        <v>218602.2</v>
      </c>
      <c r="ADR579" s="107"/>
      <c r="ADS579" s="107"/>
      <c r="ADT579" s="107"/>
      <c r="ADU579" s="93">
        <f t="shared" si="1508"/>
        <v>3814.74</v>
      </c>
      <c r="ADV579" s="93">
        <f t="shared" si="1509"/>
        <v>3391.97</v>
      </c>
      <c r="ADW579" s="93">
        <f t="shared" si="1510"/>
        <v>3162.37</v>
      </c>
      <c r="ADX579" s="107"/>
      <c r="ADY579" s="107"/>
      <c r="ADZ579" s="107"/>
      <c r="AEA579" s="93">
        <f t="shared" si="1258"/>
        <v>76294.8</v>
      </c>
      <c r="AEB579" s="93">
        <f t="shared" si="1258"/>
        <v>67839.399999999994</v>
      </c>
      <c r="AEC579" s="93">
        <f t="shared" si="1258"/>
        <v>63247.4</v>
      </c>
      <c r="AED579" s="95">
        <v>6</v>
      </c>
      <c r="AEE579" s="95">
        <v>6</v>
      </c>
      <c r="AEF579" s="95">
        <v>6</v>
      </c>
      <c r="AEG579" s="107"/>
      <c r="AEH579" s="107"/>
      <c r="AEI579" s="107"/>
      <c r="AEJ579" s="93">
        <f t="shared" si="1511"/>
        <v>65580.66</v>
      </c>
      <c r="AEK579" s="93">
        <f t="shared" si="1512"/>
        <v>65580.66</v>
      </c>
      <c r="AEL579" s="93">
        <f t="shared" si="1513"/>
        <v>65580.66</v>
      </c>
      <c r="AEM579" s="107"/>
      <c r="AEN579" s="107"/>
      <c r="AEO579" s="107"/>
      <c r="AEP579" s="93">
        <f t="shared" si="1514"/>
        <v>4874.12</v>
      </c>
      <c r="AEQ579" s="93">
        <f t="shared" si="1515"/>
        <v>4372.79</v>
      </c>
      <c r="AER579" s="93">
        <f t="shared" si="1516"/>
        <v>4132.71</v>
      </c>
      <c r="AES579" s="107"/>
      <c r="AET579" s="107"/>
      <c r="AEU579" s="107"/>
      <c r="AEV579" s="93">
        <f t="shared" si="1259"/>
        <v>29244.720000000001</v>
      </c>
      <c r="AEW579" s="93">
        <f t="shared" si="1259"/>
        <v>26236.74</v>
      </c>
      <c r="AEX579" s="93">
        <f t="shared" si="1259"/>
        <v>24796.26</v>
      </c>
      <c r="AEY579" s="95"/>
      <c r="AEZ579" s="95"/>
      <c r="AFA579" s="95"/>
      <c r="AFB579" s="107"/>
      <c r="AFC579" s="107"/>
      <c r="AFD579" s="107"/>
      <c r="AFE579" s="93">
        <f t="shared" si="1517"/>
        <v>0</v>
      </c>
      <c r="AFF579" s="93">
        <f t="shared" si="1518"/>
        <v>0</v>
      </c>
      <c r="AFG579" s="93">
        <f t="shared" si="1519"/>
        <v>0</v>
      </c>
      <c r="AFH579" s="107"/>
      <c r="AFI579" s="107"/>
      <c r="AFJ579" s="107"/>
      <c r="AFK579" s="93">
        <f t="shared" si="1520"/>
        <v>4984.2299999999996</v>
      </c>
      <c r="AFL579" s="93">
        <f t="shared" si="1521"/>
        <v>4423.99</v>
      </c>
      <c r="AFM579" s="93">
        <f t="shared" si="1522"/>
        <v>4174.49</v>
      </c>
      <c r="AFN579" s="107"/>
      <c r="AFO579" s="107"/>
      <c r="AFP579" s="107"/>
      <c r="AFQ579" s="93">
        <f t="shared" si="1260"/>
        <v>0</v>
      </c>
      <c r="AFR579" s="93">
        <f t="shared" si="1260"/>
        <v>0</v>
      </c>
      <c r="AFS579" s="93">
        <f t="shared" si="1260"/>
        <v>0</v>
      </c>
      <c r="AFT579" s="95">
        <v>3</v>
      </c>
      <c r="AFU579" s="95">
        <v>3</v>
      </c>
      <c r="AFV579" s="95">
        <v>3</v>
      </c>
      <c r="AFW579" s="107"/>
      <c r="AFX579" s="107"/>
      <c r="AFY579" s="107"/>
      <c r="AFZ579" s="93">
        <f t="shared" si="1523"/>
        <v>32790.33</v>
      </c>
      <c r="AGA579" s="93">
        <f t="shared" si="1524"/>
        <v>32790.33</v>
      </c>
      <c r="AGB579" s="93">
        <f t="shared" si="1525"/>
        <v>32790.33</v>
      </c>
      <c r="AGC579" s="107"/>
      <c r="AGD579" s="107"/>
      <c r="AGE579" s="107"/>
      <c r="AGF579" s="93">
        <f t="shared" si="1526"/>
        <v>5210.28</v>
      </c>
      <c r="AGG579" s="93">
        <f t="shared" si="1527"/>
        <v>4602.71</v>
      </c>
      <c r="AGH579" s="93">
        <f t="shared" si="1528"/>
        <v>4345.6400000000003</v>
      </c>
      <c r="AGI579" s="107"/>
      <c r="AGJ579" s="107"/>
      <c r="AGK579" s="107"/>
      <c r="AGL579" s="93">
        <f t="shared" si="1261"/>
        <v>15630.84</v>
      </c>
      <c r="AGM579" s="93">
        <f t="shared" si="1261"/>
        <v>13808.13</v>
      </c>
      <c r="AGN579" s="93">
        <f t="shared" si="1261"/>
        <v>13036.92</v>
      </c>
      <c r="AGO579" s="95"/>
      <c r="AGP579" s="95"/>
      <c r="AGQ579" s="95"/>
      <c r="AGR579" s="107"/>
      <c r="AGS579" s="107"/>
      <c r="AGT579" s="107"/>
      <c r="AGU579" s="93">
        <f t="shared" si="1529"/>
        <v>0</v>
      </c>
      <c r="AGV579" s="93">
        <f t="shared" si="1530"/>
        <v>0</v>
      </c>
      <c r="AGW579" s="93">
        <f t="shared" si="1531"/>
        <v>0</v>
      </c>
      <c r="AGX579" s="107"/>
      <c r="AGY579" s="107"/>
      <c r="AGZ579" s="107"/>
      <c r="AHA579" s="93">
        <f t="shared" si="1532"/>
        <v>7777.31</v>
      </c>
      <c r="AHB579" s="93">
        <f t="shared" si="1533"/>
        <v>6856.82</v>
      </c>
      <c r="AHC579" s="93">
        <f t="shared" si="1534"/>
        <v>6460.59</v>
      </c>
      <c r="AHD579" s="107"/>
      <c r="AHE579" s="107"/>
      <c r="AHF579" s="107"/>
      <c r="AHG579" s="93">
        <f t="shared" si="1262"/>
        <v>0</v>
      </c>
      <c r="AHH579" s="93">
        <f t="shared" si="1262"/>
        <v>0</v>
      </c>
      <c r="AHI579" s="93">
        <f t="shared" si="1262"/>
        <v>0</v>
      </c>
      <c r="AHJ579" s="95">
        <v>10</v>
      </c>
      <c r="AHK579" s="95">
        <v>10</v>
      </c>
      <c r="AHL579" s="95">
        <v>10</v>
      </c>
      <c r="AHM579" s="107"/>
      <c r="AHN579" s="107"/>
      <c r="AHO579" s="107"/>
      <c r="AHP579" s="93">
        <f t="shared" si="1535"/>
        <v>109301.1</v>
      </c>
      <c r="AHQ579" s="93">
        <f t="shared" si="1536"/>
        <v>109301.1</v>
      </c>
      <c r="AHR579" s="93">
        <f t="shared" si="1537"/>
        <v>109301.1</v>
      </c>
      <c r="AHS579" s="107"/>
      <c r="AHT579" s="107"/>
      <c r="AHU579" s="107"/>
      <c r="AHV579" s="93">
        <f t="shared" si="1538"/>
        <v>4769.54</v>
      </c>
      <c r="AHW579" s="93">
        <f t="shared" si="1539"/>
        <v>4241.63</v>
      </c>
      <c r="AHX579" s="93">
        <f t="shared" si="1540"/>
        <v>3982.61</v>
      </c>
      <c r="AHY579" s="107"/>
      <c r="AHZ579" s="107"/>
      <c r="AIA579" s="107"/>
      <c r="AIB579" s="93">
        <f t="shared" si="1263"/>
        <v>47695.4</v>
      </c>
      <c r="AIC579" s="93">
        <f t="shared" si="1263"/>
        <v>42416.3</v>
      </c>
      <c r="AID579" s="93">
        <f t="shared" si="1263"/>
        <v>39826.1</v>
      </c>
      <c r="AIE579" s="95">
        <f>4-4</f>
        <v>0</v>
      </c>
      <c r="AIF579" s="95">
        <f t="shared" ref="AIF579:AIG579" si="1639">4-4</f>
        <v>0</v>
      </c>
      <c r="AIG579" s="95">
        <f t="shared" si="1639"/>
        <v>0</v>
      </c>
      <c r="AIH579" s="107"/>
      <c r="AII579" s="107"/>
      <c r="AIJ579" s="107"/>
      <c r="AIK579" s="93">
        <f t="shared" si="1541"/>
        <v>0</v>
      </c>
      <c r="AIL579" s="93">
        <f t="shared" si="1542"/>
        <v>0</v>
      </c>
      <c r="AIM579" s="93">
        <f t="shared" si="1543"/>
        <v>0</v>
      </c>
      <c r="AIN579" s="107"/>
      <c r="AIO579" s="107"/>
      <c r="AIP579" s="107"/>
      <c r="AIQ579" s="93">
        <f t="shared" si="1544"/>
        <v>0</v>
      </c>
      <c r="AIR579" s="93">
        <f t="shared" si="1545"/>
        <v>0</v>
      </c>
      <c r="AIS579" s="93">
        <f t="shared" si="1546"/>
        <v>0</v>
      </c>
      <c r="AIT579" s="107"/>
      <c r="AIU579" s="107"/>
      <c r="AIV579" s="107"/>
      <c r="AIW579" s="93">
        <f t="shared" si="1264"/>
        <v>0</v>
      </c>
      <c r="AIX579" s="93">
        <f t="shared" si="1264"/>
        <v>0</v>
      </c>
      <c r="AIY579" s="93">
        <f t="shared" si="1264"/>
        <v>0</v>
      </c>
      <c r="AIZ579" s="95">
        <v>7</v>
      </c>
      <c r="AJA579" s="95">
        <v>7</v>
      </c>
      <c r="AJB579" s="95">
        <v>7</v>
      </c>
      <c r="AJC579" s="107"/>
      <c r="AJD579" s="107"/>
      <c r="AJE579" s="107"/>
      <c r="AJF579" s="93">
        <f t="shared" si="1547"/>
        <v>76510.77</v>
      </c>
      <c r="AJG579" s="93">
        <f t="shared" si="1548"/>
        <v>76510.77</v>
      </c>
      <c r="AJH579" s="93">
        <f t="shared" si="1549"/>
        <v>76510.77</v>
      </c>
      <c r="AJI579" s="107"/>
      <c r="AJJ579" s="107"/>
      <c r="AJK579" s="107"/>
      <c r="AJL579" s="93">
        <f t="shared" si="1550"/>
        <v>4949.17</v>
      </c>
      <c r="AJM579" s="93">
        <f t="shared" si="1551"/>
        <v>4370.37</v>
      </c>
      <c r="AJN579" s="93">
        <f t="shared" si="1552"/>
        <v>4131.08</v>
      </c>
      <c r="AJO579" s="107"/>
      <c r="AJP579" s="107"/>
      <c r="AJQ579" s="107"/>
      <c r="AJR579" s="93">
        <f t="shared" si="1265"/>
        <v>34644.19</v>
      </c>
      <c r="AJS579" s="93">
        <f t="shared" si="1265"/>
        <v>30592.59</v>
      </c>
      <c r="AJT579" s="93">
        <f t="shared" si="1265"/>
        <v>28917.56</v>
      </c>
      <c r="AJU579" s="95">
        <v>4</v>
      </c>
      <c r="AJV579" s="95">
        <v>4</v>
      </c>
      <c r="AJW579" s="95">
        <v>4</v>
      </c>
      <c r="AJX579" s="107"/>
      <c r="AJY579" s="107"/>
      <c r="AJZ579" s="107"/>
      <c r="AKA579" s="93">
        <f t="shared" si="1553"/>
        <v>43720.44</v>
      </c>
      <c r="AKB579" s="93">
        <f t="shared" si="1554"/>
        <v>43720.44</v>
      </c>
      <c r="AKC579" s="93">
        <f t="shared" si="1555"/>
        <v>43720.44</v>
      </c>
      <c r="AKD579" s="107"/>
      <c r="AKE579" s="107"/>
      <c r="AKF579" s="107"/>
      <c r="AKG579" s="93">
        <f t="shared" si="1556"/>
        <v>4778.71</v>
      </c>
      <c r="AKH579" s="93">
        <f t="shared" si="1557"/>
        <v>4253.3599999999997</v>
      </c>
      <c r="AKI579" s="93">
        <f t="shared" si="1558"/>
        <v>4018.87</v>
      </c>
      <c r="AKJ579" s="107"/>
      <c r="AKK579" s="107"/>
      <c r="AKL579" s="107"/>
      <c r="AKM579" s="93">
        <f t="shared" si="1266"/>
        <v>19114.84</v>
      </c>
      <c r="AKN579" s="93">
        <f t="shared" si="1266"/>
        <v>17013.439999999999</v>
      </c>
      <c r="AKO579" s="93">
        <f t="shared" si="1266"/>
        <v>16075.48</v>
      </c>
      <c r="AKP579" s="95">
        <v>3</v>
      </c>
      <c r="AKQ579" s="95">
        <v>3</v>
      </c>
      <c r="AKR579" s="95">
        <v>3</v>
      </c>
      <c r="AKS579" s="107"/>
      <c r="AKT579" s="107"/>
      <c r="AKU579" s="107"/>
      <c r="AKV579" s="93">
        <f t="shared" si="1559"/>
        <v>32790.33</v>
      </c>
      <c r="AKW579" s="93">
        <f t="shared" si="1560"/>
        <v>32790.33</v>
      </c>
      <c r="AKX579" s="93">
        <f t="shared" si="1561"/>
        <v>32790.33</v>
      </c>
      <c r="AKY579" s="107"/>
      <c r="AKZ579" s="107"/>
      <c r="ALA579" s="107"/>
      <c r="ALB579" s="93">
        <f t="shared" si="1562"/>
        <v>5049.16</v>
      </c>
      <c r="ALC579" s="93">
        <f t="shared" si="1563"/>
        <v>4485.24</v>
      </c>
      <c r="ALD579" s="93">
        <f t="shared" si="1564"/>
        <v>4185.34</v>
      </c>
      <c r="ALE579" s="107"/>
      <c r="ALF579" s="107"/>
      <c r="ALG579" s="107"/>
      <c r="ALH579" s="93">
        <f t="shared" si="1267"/>
        <v>15147.48</v>
      </c>
      <c r="ALI579" s="93">
        <f t="shared" si="1267"/>
        <v>13455.72</v>
      </c>
      <c r="ALJ579" s="93">
        <f t="shared" si="1267"/>
        <v>12556.02</v>
      </c>
      <c r="ALK579" s="95">
        <v>1</v>
      </c>
      <c r="ALL579" s="95">
        <v>1</v>
      </c>
      <c r="ALM579" s="95">
        <v>1</v>
      </c>
      <c r="ALN579" s="107"/>
      <c r="ALO579" s="107"/>
      <c r="ALP579" s="107"/>
      <c r="ALQ579" s="93">
        <f t="shared" si="1565"/>
        <v>10930.11</v>
      </c>
      <c r="ALR579" s="93">
        <f t="shared" si="1566"/>
        <v>10930.11</v>
      </c>
      <c r="ALS579" s="93">
        <f t="shared" si="1567"/>
        <v>10930.11</v>
      </c>
      <c r="ALT579" s="107"/>
      <c r="ALU579" s="107"/>
      <c r="ALV579" s="107"/>
      <c r="ALW579" s="93">
        <f t="shared" si="1568"/>
        <v>5461.71</v>
      </c>
      <c r="ALX579" s="93">
        <f t="shared" si="1569"/>
        <v>4837.6899999999996</v>
      </c>
      <c r="ALY579" s="93">
        <f t="shared" si="1570"/>
        <v>4508.12</v>
      </c>
      <c r="ALZ579" s="107"/>
      <c r="AMA579" s="107"/>
      <c r="AMB579" s="107"/>
      <c r="AMC579" s="93">
        <f t="shared" si="1268"/>
        <v>5461.71</v>
      </c>
      <c r="AMD579" s="93">
        <f t="shared" si="1268"/>
        <v>4837.6899999999996</v>
      </c>
      <c r="AME579" s="93">
        <f t="shared" si="1268"/>
        <v>4508.12</v>
      </c>
      <c r="AMF579" s="95">
        <v>13</v>
      </c>
      <c r="AMG579" s="95">
        <v>13</v>
      </c>
      <c r="AMH579" s="95">
        <v>13</v>
      </c>
      <c r="AMI579" s="107"/>
      <c r="AMJ579" s="107"/>
      <c r="AMK579" s="107"/>
      <c r="AML579" s="93">
        <f t="shared" si="1571"/>
        <v>142091.43</v>
      </c>
      <c r="AMM579" s="93">
        <f t="shared" si="1572"/>
        <v>142091.43</v>
      </c>
      <c r="AMN579" s="93">
        <f t="shared" si="1573"/>
        <v>142091.43</v>
      </c>
      <c r="AMO579" s="107"/>
      <c r="AMP579" s="107"/>
      <c r="AMQ579" s="107"/>
      <c r="AMR579" s="93">
        <f t="shared" si="1574"/>
        <v>4661.84</v>
      </c>
      <c r="AMS579" s="93">
        <f t="shared" si="1575"/>
        <v>4145.87</v>
      </c>
      <c r="AMT579" s="93">
        <f t="shared" si="1576"/>
        <v>3873.86</v>
      </c>
      <c r="AMU579" s="107"/>
      <c r="AMV579" s="107"/>
      <c r="AMW579" s="107"/>
      <c r="AMX579" s="93">
        <f t="shared" si="1269"/>
        <v>60603.92</v>
      </c>
      <c r="AMY579" s="93">
        <f t="shared" si="1269"/>
        <v>53896.31</v>
      </c>
      <c r="AMZ579" s="93">
        <f t="shared" si="1269"/>
        <v>50360.18</v>
      </c>
      <c r="ANA579" s="95">
        <v>4</v>
      </c>
      <c r="ANB579" s="95">
        <v>4</v>
      </c>
      <c r="ANC579" s="95">
        <v>4</v>
      </c>
      <c r="AND579" s="107"/>
      <c r="ANE579" s="107"/>
      <c r="ANF579" s="107"/>
      <c r="ANG579" s="93">
        <f t="shared" si="1577"/>
        <v>43720.44</v>
      </c>
      <c r="ANH579" s="93">
        <f t="shared" si="1578"/>
        <v>43720.44</v>
      </c>
      <c r="ANI579" s="93">
        <f t="shared" si="1579"/>
        <v>43720.44</v>
      </c>
      <c r="ANJ579" s="107"/>
      <c r="ANK579" s="107"/>
      <c r="ANL579" s="107"/>
      <c r="ANM579" s="93">
        <f t="shared" si="1580"/>
        <v>11987.35</v>
      </c>
      <c r="ANN579" s="93">
        <f t="shared" si="1581"/>
        <v>10660.42</v>
      </c>
      <c r="ANO579" s="93">
        <f t="shared" si="1582"/>
        <v>10250.799999999999</v>
      </c>
      <c r="ANP579" s="107"/>
      <c r="ANQ579" s="107"/>
      <c r="ANR579" s="107"/>
      <c r="ANS579" s="93">
        <f t="shared" si="1270"/>
        <v>47949.4</v>
      </c>
      <c r="ANT579" s="93">
        <f t="shared" si="1270"/>
        <v>42641.68</v>
      </c>
      <c r="ANU579" s="93">
        <f t="shared" si="1270"/>
        <v>41003.199999999997</v>
      </c>
      <c r="ANV579" s="95">
        <v>5</v>
      </c>
      <c r="ANW579" s="95">
        <v>5</v>
      </c>
      <c r="ANX579" s="95">
        <v>5</v>
      </c>
      <c r="ANY579" s="107"/>
      <c r="ANZ579" s="107"/>
      <c r="AOA579" s="107"/>
      <c r="AOB579" s="93">
        <f t="shared" si="1583"/>
        <v>54650.55</v>
      </c>
      <c r="AOC579" s="93">
        <f t="shared" si="1584"/>
        <v>54650.55</v>
      </c>
      <c r="AOD579" s="93">
        <f t="shared" si="1585"/>
        <v>54650.55</v>
      </c>
      <c r="AOE579" s="107"/>
      <c r="AOF579" s="107"/>
      <c r="AOG579" s="107"/>
      <c r="AOH579" s="93">
        <f t="shared" si="1586"/>
        <v>4790.6000000000004</v>
      </c>
      <c r="AOI579" s="93">
        <f t="shared" si="1587"/>
        <v>4250.25</v>
      </c>
      <c r="AOJ579" s="93">
        <f t="shared" si="1588"/>
        <v>3976.51</v>
      </c>
      <c r="AOK579" s="107"/>
      <c r="AOL579" s="107"/>
      <c r="AOM579" s="107"/>
      <c r="AON579" s="93">
        <f t="shared" si="1271"/>
        <v>23953</v>
      </c>
      <c r="AOO579" s="93">
        <f t="shared" si="1271"/>
        <v>21251.25</v>
      </c>
      <c r="AOP579" s="93">
        <f t="shared" si="1271"/>
        <v>19882.55</v>
      </c>
      <c r="AOQ579" s="95">
        <v>6</v>
      </c>
      <c r="AOR579" s="95">
        <v>6</v>
      </c>
      <c r="AOS579" s="95">
        <v>6</v>
      </c>
      <c r="AOT579" s="107"/>
      <c r="AOU579" s="107"/>
      <c r="AOV579" s="107"/>
      <c r="AOW579" s="93">
        <f t="shared" si="1589"/>
        <v>65580.66</v>
      </c>
      <c r="AOX579" s="93">
        <f t="shared" si="1590"/>
        <v>65580.66</v>
      </c>
      <c r="AOY579" s="93">
        <f t="shared" si="1591"/>
        <v>65580.66</v>
      </c>
      <c r="AOZ579" s="107"/>
      <c r="APA579" s="107"/>
      <c r="APB579" s="107"/>
      <c r="APC579" s="93">
        <f t="shared" si="1592"/>
        <v>5357.13</v>
      </c>
      <c r="APD579" s="93">
        <f t="shared" si="1593"/>
        <v>4734.63</v>
      </c>
      <c r="APE579" s="93">
        <f t="shared" si="1594"/>
        <v>4391.24</v>
      </c>
      <c r="APF579" s="107"/>
      <c r="APG579" s="107"/>
      <c r="APH579" s="107"/>
      <c r="API579" s="93">
        <f t="shared" si="1272"/>
        <v>32142.78</v>
      </c>
      <c r="APJ579" s="93">
        <f t="shared" si="1272"/>
        <v>28407.78</v>
      </c>
      <c r="APK579" s="93">
        <f t="shared" si="1272"/>
        <v>26347.439999999999</v>
      </c>
      <c r="APL579" s="95">
        <v>3</v>
      </c>
      <c r="APM579" s="95">
        <v>3</v>
      </c>
      <c r="APN579" s="95">
        <v>3</v>
      </c>
      <c r="APO579" s="107"/>
      <c r="APP579" s="107"/>
      <c r="APQ579" s="107"/>
      <c r="APR579" s="93">
        <f t="shared" si="1595"/>
        <v>32790.33</v>
      </c>
      <c r="APS579" s="93">
        <f t="shared" si="1596"/>
        <v>32790.33</v>
      </c>
      <c r="APT579" s="93">
        <f t="shared" si="1597"/>
        <v>32790.33</v>
      </c>
      <c r="APU579" s="107"/>
      <c r="APV579" s="107"/>
      <c r="APW579" s="107"/>
      <c r="APX579" s="93">
        <f t="shared" si="1598"/>
        <v>4801.3599999999997</v>
      </c>
      <c r="APY579" s="93">
        <f t="shared" si="1599"/>
        <v>4265.29</v>
      </c>
      <c r="APZ579" s="93">
        <f t="shared" si="1600"/>
        <v>3991.71</v>
      </c>
      <c r="AQA579" s="107"/>
      <c r="AQB579" s="107"/>
      <c r="AQC579" s="107"/>
      <c r="AQD579" s="93">
        <f t="shared" si="1273"/>
        <v>14404.08</v>
      </c>
      <c r="AQE579" s="93">
        <f t="shared" si="1273"/>
        <v>12795.87</v>
      </c>
      <c r="AQF579" s="93">
        <f t="shared" si="1273"/>
        <v>11975.13</v>
      </c>
      <c r="AQG579" s="95">
        <v>13</v>
      </c>
      <c r="AQH579" s="95">
        <v>13</v>
      </c>
      <c r="AQI579" s="95">
        <v>13</v>
      </c>
      <c r="AQJ579" s="107"/>
      <c r="AQK579" s="107"/>
      <c r="AQL579" s="107"/>
      <c r="AQM579" s="93">
        <f t="shared" si="1601"/>
        <v>142091.43</v>
      </c>
      <c r="AQN579" s="93">
        <f t="shared" si="1602"/>
        <v>142091.43</v>
      </c>
      <c r="AQO579" s="93">
        <f t="shared" si="1603"/>
        <v>142091.43</v>
      </c>
      <c r="AQP579" s="107"/>
      <c r="AQQ579" s="107"/>
      <c r="AQR579" s="107"/>
      <c r="AQS579" s="93">
        <f t="shared" si="1604"/>
        <v>4471.67</v>
      </c>
      <c r="AQT579" s="93">
        <f t="shared" si="1605"/>
        <v>4021.52</v>
      </c>
      <c r="AQU579" s="93">
        <f t="shared" si="1606"/>
        <v>3797.79</v>
      </c>
      <c r="AQV579" s="107"/>
      <c r="AQW579" s="107"/>
      <c r="AQX579" s="107"/>
      <c r="AQY579" s="93">
        <f t="shared" si="1274"/>
        <v>58131.71</v>
      </c>
      <c r="AQZ579" s="93">
        <f t="shared" si="1274"/>
        <v>52279.76</v>
      </c>
      <c r="ARA579" s="93">
        <f t="shared" si="1274"/>
        <v>49371.27</v>
      </c>
      <c r="ARB579" s="95">
        <v>7</v>
      </c>
      <c r="ARC579" s="95">
        <v>7</v>
      </c>
      <c r="ARD579" s="95">
        <v>7</v>
      </c>
      <c r="ARE579" s="107"/>
      <c r="ARF579" s="107"/>
      <c r="ARG579" s="107"/>
      <c r="ARH579" s="93">
        <f t="shared" si="1607"/>
        <v>76510.77</v>
      </c>
      <c r="ARI579" s="93">
        <f t="shared" si="1608"/>
        <v>76510.77</v>
      </c>
      <c r="ARJ579" s="93">
        <f t="shared" si="1609"/>
        <v>76510.77</v>
      </c>
      <c r="ARK579" s="107"/>
      <c r="ARL579" s="107"/>
      <c r="ARM579" s="107"/>
      <c r="ARN579" s="93">
        <f t="shared" si="1610"/>
        <v>4375.6899999999996</v>
      </c>
      <c r="ARO579" s="93">
        <f t="shared" si="1611"/>
        <v>3891.53</v>
      </c>
      <c r="ARP579" s="93">
        <f t="shared" si="1612"/>
        <v>3627.85</v>
      </c>
      <c r="ARQ579" s="107"/>
      <c r="ARR579" s="107"/>
      <c r="ARS579" s="107"/>
      <c r="ART579" s="93">
        <f t="shared" si="1275"/>
        <v>30629.83</v>
      </c>
      <c r="ARU579" s="93">
        <f t="shared" si="1275"/>
        <v>27240.71</v>
      </c>
      <c r="ARV579" s="93">
        <f t="shared" si="1275"/>
        <v>25394.95</v>
      </c>
      <c r="ARW579" s="95">
        <v>19</v>
      </c>
      <c r="ARX579" s="95">
        <v>19</v>
      </c>
      <c r="ARY579" s="95">
        <v>19</v>
      </c>
      <c r="ARZ579" s="107"/>
      <c r="ASA579" s="107"/>
      <c r="ASB579" s="107"/>
      <c r="ASC579" s="93">
        <f t="shared" si="1613"/>
        <v>207672.09</v>
      </c>
      <c r="ASD579" s="93">
        <f t="shared" si="1614"/>
        <v>207672.09</v>
      </c>
      <c r="ASE579" s="93">
        <f t="shared" si="1615"/>
        <v>207672.09</v>
      </c>
      <c r="ASF579" s="107"/>
      <c r="ASG579" s="107"/>
      <c r="ASH579" s="107"/>
      <c r="ASI579" s="93">
        <f t="shared" si="1616"/>
        <v>4978.46</v>
      </c>
      <c r="ASJ579" s="93">
        <f t="shared" si="1617"/>
        <v>4405.6899999999996</v>
      </c>
      <c r="ASK579" s="93">
        <f t="shared" si="1618"/>
        <v>4074.68</v>
      </c>
      <c r="ASL579" s="107"/>
      <c r="ASM579" s="107"/>
      <c r="ASN579" s="107"/>
      <c r="ASO579" s="93">
        <f t="shared" si="1276"/>
        <v>94590.74</v>
      </c>
      <c r="ASP579" s="93">
        <f t="shared" si="1276"/>
        <v>83708.11</v>
      </c>
      <c r="ASQ579" s="93">
        <f t="shared" si="1276"/>
        <v>77418.92</v>
      </c>
      <c r="ASR579" s="95">
        <v>17</v>
      </c>
      <c r="ASS579" s="95">
        <v>17</v>
      </c>
      <c r="AST579" s="95">
        <v>17</v>
      </c>
      <c r="ASU579" s="107"/>
      <c r="ASV579" s="107"/>
      <c r="ASW579" s="107"/>
      <c r="ASX579" s="93">
        <f t="shared" si="1619"/>
        <v>185811.87</v>
      </c>
      <c r="ASY579" s="93">
        <f t="shared" si="1620"/>
        <v>185811.87</v>
      </c>
      <c r="ASZ579" s="93">
        <f t="shared" si="1621"/>
        <v>185811.87</v>
      </c>
      <c r="ATA579" s="107"/>
      <c r="ATB579" s="107"/>
      <c r="ATC579" s="107"/>
      <c r="ATD579" s="93">
        <f t="shared" si="1622"/>
        <v>4212.7299999999996</v>
      </c>
      <c r="ATE579" s="93">
        <f t="shared" si="1623"/>
        <v>3776.74</v>
      </c>
      <c r="ATF579" s="93">
        <f t="shared" si="1624"/>
        <v>3527.5</v>
      </c>
      <c r="ATG579" s="107"/>
      <c r="ATH579" s="107"/>
      <c r="ATI579" s="107"/>
      <c r="ATJ579" s="93">
        <f t="shared" si="1277"/>
        <v>71616.41</v>
      </c>
      <c r="ATK579" s="93">
        <f t="shared" si="1277"/>
        <v>64204.58</v>
      </c>
      <c r="ATL579" s="93">
        <f t="shared" si="1277"/>
        <v>59967.5</v>
      </c>
      <c r="ATM579" s="95">
        <v>14</v>
      </c>
      <c r="ATN579" s="95">
        <v>14</v>
      </c>
      <c r="ATO579" s="95">
        <v>14</v>
      </c>
      <c r="ATP579" s="107"/>
      <c r="ATQ579" s="107"/>
      <c r="ATR579" s="107"/>
      <c r="ATS579" s="93">
        <f t="shared" si="1625"/>
        <v>153021.54</v>
      </c>
      <c r="ATT579" s="93">
        <f t="shared" si="1626"/>
        <v>153021.54</v>
      </c>
      <c r="ATU579" s="93">
        <f t="shared" si="1627"/>
        <v>153021.54</v>
      </c>
      <c r="ATV579" s="107"/>
      <c r="ATW579" s="107"/>
      <c r="ATX579" s="107"/>
      <c r="ATY579" s="93">
        <f t="shared" si="1628"/>
        <v>4776.18</v>
      </c>
      <c r="ATZ579" s="93">
        <f t="shared" si="1629"/>
        <v>4220.09</v>
      </c>
      <c r="AUA579" s="93">
        <f t="shared" si="1630"/>
        <v>3904.69</v>
      </c>
      <c r="AUB579" s="107"/>
      <c r="AUC579" s="107"/>
      <c r="AUD579" s="107"/>
      <c r="AUE579" s="93">
        <f t="shared" si="1278"/>
        <v>66866.52</v>
      </c>
      <c r="AUF579" s="93">
        <f t="shared" si="1278"/>
        <v>59081.26</v>
      </c>
      <c r="AUG579" s="93">
        <f t="shared" si="1278"/>
        <v>54665.66</v>
      </c>
      <c r="AUH579" s="95">
        <v>15</v>
      </c>
      <c r="AUI579" s="95">
        <v>15</v>
      </c>
      <c r="AUJ579" s="95">
        <v>15</v>
      </c>
      <c r="AUK579" s="107"/>
      <c r="AUL579" s="107"/>
      <c r="AUM579" s="107"/>
      <c r="AUN579" s="93">
        <f t="shared" si="1631"/>
        <v>163951.65</v>
      </c>
      <c r="AUO579" s="93">
        <f t="shared" si="1632"/>
        <v>163951.65</v>
      </c>
      <c r="AUP579" s="93">
        <f t="shared" si="1633"/>
        <v>163951.65</v>
      </c>
      <c r="AUQ579" s="107"/>
      <c r="AUR579" s="107"/>
      <c r="AUS579" s="107"/>
      <c r="AUT579" s="93">
        <f t="shared" si="1634"/>
        <v>4803.42</v>
      </c>
      <c r="AUU579" s="93">
        <f t="shared" si="1635"/>
        <v>4262.26</v>
      </c>
      <c r="AUV579" s="93">
        <f t="shared" si="1636"/>
        <v>3981.92</v>
      </c>
      <c r="AUW579" s="107"/>
      <c r="AUX579" s="107"/>
      <c r="AUY579" s="107"/>
      <c r="AUZ579" s="93">
        <f t="shared" si="1279"/>
        <v>72051.3</v>
      </c>
      <c r="AVA579" s="93">
        <f t="shared" si="1279"/>
        <v>63933.9</v>
      </c>
      <c r="AVB579" s="93">
        <f t="shared" si="1279"/>
        <v>59728.800000000003</v>
      </c>
      <c r="AVC579" s="127">
        <f t="shared" si="1280"/>
        <v>408</v>
      </c>
      <c r="AVD579" s="127">
        <f t="shared" si="1280"/>
        <v>408</v>
      </c>
      <c r="AVE579" s="127">
        <f t="shared" si="1280"/>
        <v>408</v>
      </c>
      <c r="AVF579" s="93">
        <f t="shared" si="1280"/>
        <v>0</v>
      </c>
      <c r="AVG579" s="93">
        <f t="shared" si="1280"/>
        <v>0</v>
      </c>
      <c r="AVH579" s="93">
        <f t="shared" si="1280"/>
        <v>0</v>
      </c>
      <c r="AVI579" s="93">
        <f t="shared" si="1280"/>
        <v>4459484.88</v>
      </c>
      <c r="AVJ579" s="93">
        <f t="shared" si="1280"/>
        <v>4459484.88</v>
      </c>
      <c r="AVK579" s="93">
        <f t="shared" si="1280"/>
        <v>4459484.88</v>
      </c>
      <c r="AVL579" s="107"/>
      <c r="AVM579" s="107"/>
      <c r="AVN579" s="107"/>
      <c r="AVO579" s="93"/>
      <c r="AVP579" s="93"/>
      <c r="AVQ579" s="93"/>
      <c r="AVR579" s="93">
        <f t="shared" si="1281"/>
        <v>0</v>
      </c>
      <c r="AVS579" s="93">
        <f t="shared" si="1281"/>
        <v>0</v>
      </c>
      <c r="AVT579" s="93">
        <f t="shared" si="1281"/>
        <v>0</v>
      </c>
      <c r="AVU579" s="93">
        <f t="shared" si="1281"/>
        <v>2011232.35</v>
      </c>
      <c r="AVV579" s="93">
        <f t="shared" si="1281"/>
        <v>1787644.75</v>
      </c>
      <c r="AVW579" s="93">
        <f t="shared" si="1281"/>
        <v>1673962.63</v>
      </c>
    </row>
    <row r="580" spans="1:1271" ht="36">
      <c r="A580" s="12" t="s">
        <v>996</v>
      </c>
      <c r="B580" s="12" t="s">
        <v>430</v>
      </c>
      <c r="C580" s="5"/>
      <c r="D580" s="541"/>
      <c r="E580" s="521"/>
      <c r="F580" s="101"/>
      <c r="G580" s="101"/>
      <c r="H580" s="101"/>
      <c r="I580" s="93">
        <f t="shared" si="1282"/>
        <v>3942</v>
      </c>
      <c r="J580" s="93">
        <f t="shared" si="1282"/>
        <v>3942</v>
      </c>
      <c r="K580" s="93">
        <f t="shared" si="1282"/>
        <v>3942</v>
      </c>
      <c r="L580" s="95">
        <v>44</v>
      </c>
      <c r="M580" s="95">
        <v>44</v>
      </c>
      <c r="N580" s="95">
        <v>44</v>
      </c>
      <c r="O580" s="107"/>
      <c r="P580" s="107"/>
      <c r="Q580" s="107"/>
      <c r="R580" s="93">
        <f t="shared" si="1283"/>
        <v>173448</v>
      </c>
      <c r="S580" s="93">
        <f t="shared" si="1284"/>
        <v>173448</v>
      </c>
      <c r="T580" s="93">
        <f t="shared" si="1285"/>
        <v>173448</v>
      </c>
      <c r="U580" s="107"/>
      <c r="V580" s="107"/>
      <c r="W580" s="107"/>
      <c r="X580" s="93">
        <f t="shared" si="1286"/>
        <v>2009.83</v>
      </c>
      <c r="Y580" s="93">
        <f t="shared" si="1287"/>
        <v>1788.49</v>
      </c>
      <c r="Z580" s="93">
        <f t="shared" si="1288"/>
        <v>1651.83</v>
      </c>
      <c r="AA580" s="107"/>
      <c r="AB580" s="107"/>
      <c r="AC580" s="107"/>
      <c r="AD580" s="93">
        <f t="shared" si="1221"/>
        <v>88432.52</v>
      </c>
      <c r="AE580" s="93">
        <f t="shared" si="1221"/>
        <v>78693.56</v>
      </c>
      <c r="AF580" s="93">
        <f t="shared" si="1221"/>
        <v>72680.52</v>
      </c>
      <c r="AG580" s="95">
        <v>41</v>
      </c>
      <c r="AH580" s="95">
        <v>41</v>
      </c>
      <c r="AI580" s="95">
        <v>41</v>
      </c>
      <c r="AJ580" s="107"/>
      <c r="AK580" s="107"/>
      <c r="AL580" s="107"/>
      <c r="AM580" s="93">
        <f t="shared" si="1289"/>
        <v>161622</v>
      </c>
      <c r="AN580" s="93">
        <f t="shared" si="1290"/>
        <v>161622</v>
      </c>
      <c r="AO580" s="93">
        <f t="shared" si="1291"/>
        <v>161622</v>
      </c>
      <c r="AP580" s="107"/>
      <c r="AQ580" s="107"/>
      <c r="AR580" s="107"/>
      <c r="AS580" s="93">
        <f t="shared" si="1292"/>
        <v>1859.15</v>
      </c>
      <c r="AT580" s="93">
        <f t="shared" si="1293"/>
        <v>1669.87</v>
      </c>
      <c r="AU580" s="93">
        <f t="shared" si="1294"/>
        <v>1579.59</v>
      </c>
      <c r="AV580" s="107"/>
      <c r="AW580" s="107"/>
      <c r="AX580" s="107"/>
      <c r="AY580" s="93">
        <f t="shared" si="1222"/>
        <v>76225.149999999994</v>
      </c>
      <c r="AZ580" s="93">
        <f t="shared" si="1222"/>
        <v>68464.67</v>
      </c>
      <c r="BA580" s="93">
        <f t="shared" si="1222"/>
        <v>64763.19</v>
      </c>
      <c r="BB580" s="95"/>
      <c r="BC580" s="95"/>
      <c r="BD580" s="95"/>
      <c r="BE580" s="107"/>
      <c r="BF580" s="107"/>
      <c r="BG580" s="107"/>
      <c r="BH580" s="93">
        <f t="shared" si="1295"/>
        <v>0</v>
      </c>
      <c r="BI580" s="93">
        <f t="shared" si="1296"/>
        <v>0</v>
      </c>
      <c r="BJ580" s="93">
        <f t="shared" si="1297"/>
        <v>0</v>
      </c>
      <c r="BK580" s="107"/>
      <c r="BL580" s="107"/>
      <c r="BM580" s="107"/>
      <c r="BN580" s="93">
        <f t="shared" si="1298"/>
        <v>1831.96</v>
      </c>
      <c r="BO580" s="93">
        <f t="shared" si="1299"/>
        <v>1622.32</v>
      </c>
      <c r="BP580" s="93">
        <f t="shared" si="1300"/>
        <v>1489.86</v>
      </c>
      <c r="BQ580" s="107"/>
      <c r="BR580" s="107"/>
      <c r="BS580" s="107"/>
      <c r="BT580" s="93">
        <f t="shared" si="1223"/>
        <v>0</v>
      </c>
      <c r="BU580" s="93">
        <f t="shared" si="1223"/>
        <v>0</v>
      </c>
      <c r="BV580" s="93">
        <f t="shared" si="1223"/>
        <v>0</v>
      </c>
      <c r="BW580" s="95"/>
      <c r="BX580" s="95"/>
      <c r="BY580" s="95"/>
      <c r="BZ580" s="107"/>
      <c r="CA580" s="107"/>
      <c r="CB580" s="107"/>
      <c r="CC580" s="93">
        <f t="shared" si="1301"/>
        <v>0</v>
      </c>
      <c r="CD580" s="93">
        <f t="shared" si="1302"/>
        <v>0</v>
      </c>
      <c r="CE580" s="93">
        <f t="shared" si="1303"/>
        <v>0</v>
      </c>
      <c r="CF580" s="107"/>
      <c r="CG580" s="107"/>
      <c r="CH580" s="107"/>
      <c r="CI580" s="93">
        <f t="shared" si="1304"/>
        <v>0</v>
      </c>
      <c r="CJ580" s="93">
        <f t="shared" si="1305"/>
        <v>0</v>
      </c>
      <c r="CK580" s="93">
        <f t="shared" si="1306"/>
        <v>0</v>
      </c>
      <c r="CL580" s="107"/>
      <c r="CM580" s="107"/>
      <c r="CN580" s="107"/>
      <c r="CO580" s="93">
        <f t="shared" si="1224"/>
        <v>0</v>
      </c>
      <c r="CP580" s="93">
        <f t="shared" si="1224"/>
        <v>0</v>
      </c>
      <c r="CQ580" s="93">
        <f t="shared" si="1224"/>
        <v>0</v>
      </c>
      <c r="CR580" s="95"/>
      <c r="CS580" s="95"/>
      <c r="CT580" s="95"/>
      <c r="CU580" s="107"/>
      <c r="CV580" s="107"/>
      <c r="CW580" s="107"/>
      <c r="CX580" s="93">
        <f t="shared" si="1307"/>
        <v>0</v>
      </c>
      <c r="CY580" s="93">
        <f t="shared" si="1308"/>
        <v>0</v>
      </c>
      <c r="CZ580" s="93">
        <f t="shared" si="1309"/>
        <v>0</v>
      </c>
      <c r="DA580" s="107"/>
      <c r="DB580" s="107"/>
      <c r="DC580" s="107"/>
      <c r="DD580" s="93">
        <f t="shared" si="1310"/>
        <v>2155.9</v>
      </c>
      <c r="DE580" s="93">
        <f t="shared" si="1311"/>
        <v>1918.38</v>
      </c>
      <c r="DF580" s="93">
        <f t="shared" si="1312"/>
        <v>1805.66</v>
      </c>
      <c r="DG580" s="107"/>
      <c r="DH580" s="107"/>
      <c r="DI580" s="107"/>
      <c r="DJ580" s="93">
        <f t="shared" si="1225"/>
        <v>0</v>
      </c>
      <c r="DK580" s="93">
        <f t="shared" si="1225"/>
        <v>0</v>
      </c>
      <c r="DL580" s="93">
        <f t="shared" si="1225"/>
        <v>0</v>
      </c>
      <c r="DM580" s="95"/>
      <c r="DN580" s="95"/>
      <c r="DO580" s="95"/>
      <c r="DP580" s="107"/>
      <c r="DQ580" s="107"/>
      <c r="DR580" s="107"/>
      <c r="DS580" s="93">
        <f t="shared" si="1313"/>
        <v>0</v>
      </c>
      <c r="DT580" s="93">
        <f t="shared" si="1314"/>
        <v>0</v>
      </c>
      <c r="DU580" s="93">
        <f t="shared" si="1315"/>
        <v>0</v>
      </c>
      <c r="DV580" s="107"/>
      <c r="DW580" s="107"/>
      <c r="DX580" s="107"/>
      <c r="DY580" s="93">
        <f t="shared" si="1316"/>
        <v>2313.39</v>
      </c>
      <c r="DZ580" s="93">
        <f t="shared" si="1317"/>
        <v>2028.96</v>
      </c>
      <c r="EA580" s="93">
        <f t="shared" si="1318"/>
        <v>1924.28</v>
      </c>
      <c r="EB580" s="107"/>
      <c r="EC580" s="107"/>
      <c r="ED580" s="107"/>
      <c r="EE580" s="93">
        <f t="shared" si="1226"/>
        <v>0</v>
      </c>
      <c r="EF580" s="93">
        <f t="shared" si="1226"/>
        <v>0</v>
      </c>
      <c r="EG580" s="93">
        <f t="shared" si="1226"/>
        <v>0</v>
      </c>
      <c r="EH580" s="95"/>
      <c r="EI580" s="95"/>
      <c r="EJ580" s="95"/>
      <c r="EK580" s="107"/>
      <c r="EL580" s="107"/>
      <c r="EM580" s="107"/>
      <c r="EN580" s="93">
        <f t="shared" si="1319"/>
        <v>0</v>
      </c>
      <c r="EO580" s="93">
        <f t="shared" si="1320"/>
        <v>0</v>
      </c>
      <c r="EP580" s="93">
        <f t="shared" si="1321"/>
        <v>0</v>
      </c>
      <c r="EQ580" s="107"/>
      <c r="ER580" s="107"/>
      <c r="ES580" s="107"/>
      <c r="ET580" s="93">
        <f t="shared" si="1322"/>
        <v>2141.7600000000002</v>
      </c>
      <c r="EU580" s="93">
        <f t="shared" si="1323"/>
        <v>1874.18</v>
      </c>
      <c r="EV580" s="93">
        <f t="shared" si="1324"/>
        <v>1772.26</v>
      </c>
      <c r="EW580" s="107"/>
      <c r="EX580" s="107"/>
      <c r="EY580" s="107"/>
      <c r="EZ580" s="93">
        <f t="shared" si="1227"/>
        <v>0</v>
      </c>
      <c r="FA580" s="93">
        <f t="shared" si="1227"/>
        <v>0</v>
      </c>
      <c r="FB580" s="93">
        <f t="shared" si="1227"/>
        <v>0</v>
      </c>
      <c r="FC580" s="95">
        <v>17</v>
      </c>
      <c r="FD580" s="95">
        <v>17</v>
      </c>
      <c r="FE580" s="95">
        <v>17</v>
      </c>
      <c r="FF580" s="107"/>
      <c r="FG580" s="107"/>
      <c r="FH580" s="107"/>
      <c r="FI580" s="93">
        <f t="shared" si="1325"/>
        <v>67014</v>
      </c>
      <c r="FJ580" s="93">
        <f t="shared" si="1326"/>
        <v>67014</v>
      </c>
      <c r="FK580" s="93">
        <f t="shared" si="1327"/>
        <v>67014</v>
      </c>
      <c r="FL580" s="107"/>
      <c r="FM580" s="107"/>
      <c r="FN580" s="107"/>
      <c r="FO580" s="93">
        <f t="shared" si="1328"/>
        <v>1750.67</v>
      </c>
      <c r="FP580" s="93">
        <f t="shared" si="1329"/>
        <v>1567.36</v>
      </c>
      <c r="FQ580" s="93">
        <f t="shared" si="1330"/>
        <v>1487.96</v>
      </c>
      <c r="FR580" s="107"/>
      <c r="FS580" s="107"/>
      <c r="FT580" s="107"/>
      <c r="FU580" s="93">
        <f t="shared" si="1228"/>
        <v>29761.39</v>
      </c>
      <c r="FV580" s="93">
        <f t="shared" si="1228"/>
        <v>26645.119999999999</v>
      </c>
      <c r="FW580" s="93">
        <f t="shared" si="1228"/>
        <v>25295.32</v>
      </c>
      <c r="FX580" s="95">
        <f>10-10</f>
        <v>0</v>
      </c>
      <c r="FY580" s="95">
        <f t="shared" ref="FY580:FZ580" si="1640">10-10</f>
        <v>0</v>
      </c>
      <c r="FZ580" s="95">
        <f t="shared" si="1640"/>
        <v>0</v>
      </c>
      <c r="GA580" s="107"/>
      <c r="GB580" s="107"/>
      <c r="GC580" s="107"/>
      <c r="GD580" s="93">
        <f t="shared" si="1331"/>
        <v>0</v>
      </c>
      <c r="GE580" s="93">
        <f t="shared" si="1332"/>
        <v>0</v>
      </c>
      <c r="GF580" s="93">
        <f t="shared" si="1333"/>
        <v>0</v>
      </c>
      <c r="GG580" s="107"/>
      <c r="GH580" s="107"/>
      <c r="GI580" s="107"/>
      <c r="GJ580" s="93">
        <f t="shared" si="1334"/>
        <v>0</v>
      </c>
      <c r="GK580" s="93">
        <f t="shared" si="1335"/>
        <v>0</v>
      </c>
      <c r="GL580" s="93">
        <f t="shared" si="1336"/>
        <v>0</v>
      </c>
      <c r="GM580" s="107"/>
      <c r="GN580" s="107"/>
      <c r="GO580" s="107"/>
      <c r="GP580" s="93">
        <f t="shared" si="1229"/>
        <v>0</v>
      </c>
      <c r="GQ580" s="93">
        <f t="shared" si="1229"/>
        <v>0</v>
      </c>
      <c r="GR580" s="93">
        <f t="shared" si="1229"/>
        <v>0</v>
      </c>
      <c r="GS580" s="95"/>
      <c r="GT580" s="95"/>
      <c r="GU580" s="95"/>
      <c r="GV580" s="107"/>
      <c r="GW580" s="107"/>
      <c r="GX580" s="107"/>
      <c r="GY580" s="93">
        <f t="shared" si="1337"/>
        <v>0</v>
      </c>
      <c r="GZ580" s="93">
        <f t="shared" si="1338"/>
        <v>0</v>
      </c>
      <c r="HA580" s="93">
        <f t="shared" si="1339"/>
        <v>0</v>
      </c>
      <c r="HB580" s="107"/>
      <c r="HC580" s="107"/>
      <c r="HD580" s="107"/>
      <c r="HE580" s="93">
        <f t="shared" si="1340"/>
        <v>1999.41</v>
      </c>
      <c r="HF580" s="93">
        <f t="shared" si="1341"/>
        <v>1778.46</v>
      </c>
      <c r="HG580" s="93">
        <f t="shared" si="1342"/>
        <v>1681.73</v>
      </c>
      <c r="HH580" s="107"/>
      <c r="HI580" s="107"/>
      <c r="HJ580" s="107"/>
      <c r="HK580" s="93">
        <f t="shared" si="1230"/>
        <v>0</v>
      </c>
      <c r="HL580" s="93">
        <f t="shared" si="1230"/>
        <v>0</v>
      </c>
      <c r="HM580" s="93">
        <f t="shared" si="1230"/>
        <v>0</v>
      </c>
      <c r="HN580" s="95">
        <v>42</v>
      </c>
      <c r="HO580" s="95">
        <v>42</v>
      </c>
      <c r="HP580" s="95">
        <v>42</v>
      </c>
      <c r="HQ580" s="107"/>
      <c r="HR580" s="107"/>
      <c r="HS580" s="107"/>
      <c r="HT580" s="93">
        <f t="shared" si="1343"/>
        <v>165564</v>
      </c>
      <c r="HU580" s="93">
        <f t="shared" si="1344"/>
        <v>165564</v>
      </c>
      <c r="HV580" s="93">
        <f t="shared" si="1345"/>
        <v>165564</v>
      </c>
      <c r="HW580" s="107"/>
      <c r="HX580" s="107"/>
      <c r="HY580" s="107"/>
      <c r="HZ580" s="93">
        <f t="shared" si="1346"/>
        <v>1976.93</v>
      </c>
      <c r="IA580" s="93">
        <f t="shared" si="1347"/>
        <v>1745.79</v>
      </c>
      <c r="IB580" s="93">
        <f t="shared" si="1348"/>
        <v>1630.69</v>
      </c>
      <c r="IC580" s="107"/>
      <c r="ID580" s="107"/>
      <c r="IE580" s="107"/>
      <c r="IF580" s="93">
        <f t="shared" si="1231"/>
        <v>83031.06</v>
      </c>
      <c r="IG580" s="93">
        <f t="shared" si="1231"/>
        <v>73323.179999999993</v>
      </c>
      <c r="IH580" s="93">
        <f t="shared" si="1231"/>
        <v>68488.98</v>
      </c>
      <c r="II580" s="95"/>
      <c r="IJ580" s="95"/>
      <c r="IK580" s="95"/>
      <c r="IL580" s="107"/>
      <c r="IM580" s="107"/>
      <c r="IN580" s="107"/>
      <c r="IO580" s="93">
        <f t="shared" si="1349"/>
        <v>0</v>
      </c>
      <c r="IP580" s="93">
        <f t="shared" si="1350"/>
        <v>0</v>
      </c>
      <c r="IQ580" s="93">
        <f t="shared" si="1351"/>
        <v>0</v>
      </c>
      <c r="IR580" s="107"/>
      <c r="IS580" s="107"/>
      <c r="IT580" s="107"/>
      <c r="IU580" s="93">
        <f t="shared" si="1352"/>
        <v>1808.46</v>
      </c>
      <c r="IV580" s="93">
        <f t="shared" si="1353"/>
        <v>1602.17</v>
      </c>
      <c r="IW580" s="93">
        <f t="shared" si="1354"/>
        <v>1494.23</v>
      </c>
      <c r="IX580" s="107"/>
      <c r="IY580" s="107"/>
      <c r="IZ580" s="107"/>
      <c r="JA580" s="93">
        <f t="shared" si="1232"/>
        <v>0</v>
      </c>
      <c r="JB580" s="93">
        <f t="shared" si="1232"/>
        <v>0</v>
      </c>
      <c r="JC580" s="93">
        <f t="shared" si="1232"/>
        <v>0</v>
      </c>
      <c r="JD580" s="95"/>
      <c r="JE580" s="95"/>
      <c r="JF580" s="95"/>
      <c r="JG580" s="107"/>
      <c r="JH580" s="107"/>
      <c r="JI580" s="107"/>
      <c r="JJ580" s="93">
        <f t="shared" si="1355"/>
        <v>0</v>
      </c>
      <c r="JK580" s="93">
        <f t="shared" si="1356"/>
        <v>0</v>
      </c>
      <c r="JL580" s="93">
        <f t="shared" si="1357"/>
        <v>0</v>
      </c>
      <c r="JM580" s="107"/>
      <c r="JN580" s="107"/>
      <c r="JO580" s="107"/>
      <c r="JP580" s="93">
        <f t="shared" si="1358"/>
        <v>2588.91</v>
      </c>
      <c r="JQ580" s="93">
        <f t="shared" si="1359"/>
        <v>2297.0100000000002</v>
      </c>
      <c r="JR580" s="93">
        <f t="shared" si="1360"/>
        <v>2207.85</v>
      </c>
      <c r="JS580" s="107"/>
      <c r="JT580" s="107"/>
      <c r="JU580" s="107"/>
      <c r="JV580" s="93">
        <f t="shared" si="1233"/>
        <v>0</v>
      </c>
      <c r="JW580" s="93">
        <f t="shared" si="1233"/>
        <v>0</v>
      </c>
      <c r="JX580" s="93">
        <f t="shared" si="1233"/>
        <v>0</v>
      </c>
      <c r="JY580" s="95">
        <v>29</v>
      </c>
      <c r="JZ580" s="95">
        <v>29</v>
      </c>
      <c r="KA580" s="95">
        <v>29</v>
      </c>
      <c r="KB580" s="107"/>
      <c r="KC580" s="107"/>
      <c r="KD580" s="107"/>
      <c r="KE580" s="93">
        <f t="shared" si="1361"/>
        <v>114318</v>
      </c>
      <c r="KF580" s="93">
        <f t="shared" si="1362"/>
        <v>114318</v>
      </c>
      <c r="KG580" s="93">
        <f t="shared" si="1363"/>
        <v>114318</v>
      </c>
      <c r="KH580" s="107"/>
      <c r="KI580" s="107"/>
      <c r="KJ580" s="107"/>
      <c r="KK580" s="93">
        <f t="shared" si="1364"/>
        <v>1736.92</v>
      </c>
      <c r="KL580" s="93">
        <f t="shared" si="1365"/>
        <v>1551.1</v>
      </c>
      <c r="KM580" s="93">
        <f t="shared" si="1366"/>
        <v>1450.91</v>
      </c>
      <c r="KN580" s="107"/>
      <c r="KO580" s="107"/>
      <c r="KP580" s="107"/>
      <c r="KQ580" s="93">
        <f t="shared" si="1234"/>
        <v>50370.68</v>
      </c>
      <c r="KR580" s="93">
        <f t="shared" si="1234"/>
        <v>44981.9</v>
      </c>
      <c r="KS580" s="93">
        <f t="shared" si="1234"/>
        <v>42076.39</v>
      </c>
      <c r="KT580" s="95">
        <v>34</v>
      </c>
      <c r="KU580" s="95">
        <v>34</v>
      </c>
      <c r="KV580" s="95">
        <v>34</v>
      </c>
      <c r="KW580" s="107"/>
      <c r="KX580" s="107"/>
      <c r="KY580" s="107"/>
      <c r="KZ580" s="93">
        <f t="shared" si="1367"/>
        <v>134028</v>
      </c>
      <c r="LA580" s="93">
        <f t="shared" si="1368"/>
        <v>134028</v>
      </c>
      <c r="LB580" s="93">
        <f t="shared" si="1369"/>
        <v>134028</v>
      </c>
      <c r="LC580" s="107"/>
      <c r="LD580" s="107"/>
      <c r="LE580" s="107"/>
      <c r="LF580" s="93">
        <f t="shared" si="1370"/>
        <v>1562.87</v>
      </c>
      <c r="LG580" s="93">
        <f t="shared" si="1371"/>
        <v>1406.57</v>
      </c>
      <c r="LH580" s="93">
        <f t="shared" si="1372"/>
        <v>1333</v>
      </c>
      <c r="LI580" s="107"/>
      <c r="LJ580" s="107"/>
      <c r="LK580" s="107"/>
      <c r="LL580" s="93">
        <f t="shared" si="1235"/>
        <v>53137.58</v>
      </c>
      <c r="LM580" s="93">
        <f t="shared" si="1235"/>
        <v>47823.38</v>
      </c>
      <c r="LN580" s="93">
        <f t="shared" si="1235"/>
        <v>45322</v>
      </c>
      <c r="LO580" s="95">
        <v>22</v>
      </c>
      <c r="LP580" s="95">
        <v>22</v>
      </c>
      <c r="LQ580" s="95">
        <v>22</v>
      </c>
      <c r="LR580" s="107"/>
      <c r="LS580" s="107"/>
      <c r="LT580" s="107"/>
      <c r="LU580" s="93">
        <f t="shared" si="1373"/>
        <v>86724</v>
      </c>
      <c r="LV580" s="93">
        <f t="shared" si="1374"/>
        <v>86724</v>
      </c>
      <c r="LW580" s="93">
        <f t="shared" si="1375"/>
        <v>86724</v>
      </c>
      <c r="LX580" s="107"/>
      <c r="LY580" s="107"/>
      <c r="LZ580" s="107"/>
      <c r="MA580" s="93">
        <f t="shared" si="1376"/>
        <v>2239.98</v>
      </c>
      <c r="MB580" s="93">
        <f t="shared" si="1377"/>
        <v>1990.94</v>
      </c>
      <c r="MC580" s="93">
        <f t="shared" si="1378"/>
        <v>1893.61</v>
      </c>
      <c r="MD580" s="107"/>
      <c r="ME580" s="107"/>
      <c r="MF580" s="107"/>
      <c r="MG580" s="93">
        <f t="shared" si="1236"/>
        <v>49279.56</v>
      </c>
      <c r="MH580" s="93">
        <f t="shared" si="1236"/>
        <v>43800.68</v>
      </c>
      <c r="MI580" s="93">
        <f t="shared" si="1236"/>
        <v>41659.42</v>
      </c>
      <c r="MJ580" s="95">
        <v>21</v>
      </c>
      <c r="MK580" s="95">
        <v>21</v>
      </c>
      <c r="ML580" s="95">
        <v>21</v>
      </c>
      <c r="MM580" s="107"/>
      <c r="MN580" s="107"/>
      <c r="MO580" s="107"/>
      <c r="MP580" s="93">
        <f t="shared" si="1379"/>
        <v>82782</v>
      </c>
      <c r="MQ580" s="93">
        <f t="shared" si="1380"/>
        <v>82782</v>
      </c>
      <c r="MR580" s="93">
        <f t="shared" si="1381"/>
        <v>82782</v>
      </c>
      <c r="MS580" s="107"/>
      <c r="MT580" s="107"/>
      <c r="MU580" s="107"/>
      <c r="MV580" s="93">
        <f t="shared" si="1382"/>
        <v>2589.08</v>
      </c>
      <c r="MW580" s="93">
        <f t="shared" si="1383"/>
        <v>2246.77</v>
      </c>
      <c r="MX580" s="93">
        <f t="shared" si="1384"/>
        <v>2094.59</v>
      </c>
      <c r="MY580" s="107"/>
      <c r="MZ580" s="107"/>
      <c r="NA580" s="107"/>
      <c r="NB580" s="93">
        <f t="shared" si="1237"/>
        <v>54370.68</v>
      </c>
      <c r="NC580" s="93">
        <f t="shared" si="1237"/>
        <v>47182.17</v>
      </c>
      <c r="ND580" s="93">
        <f t="shared" si="1237"/>
        <v>43986.39</v>
      </c>
      <c r="NE580" s="95">
        <v>24</v>
      </c>
      <c r="NF580" s="95">
        <v>24</v>
      </c>
      <c r="NG580" s="95">
        <v>24</v>
      </c>
      <c r="NH580" s="107"/>
      <c r="NI580" s="107"/>
      <c r="NJ580" s="107"/>
      <c r="NK580" s="93">
        <f t="shared" si="1385"/>
        <v>94608</v>
      </c>
      <c r="NL580" s="93">
        <f t="shared" si="1386"/>
        <v>94608</v>
      </c>
      <c r="NM580" s="93">
        <f t="shared" si="1387"/>
        <v>94608</v>
      </c>
      <c r="NN580" s="107"/>
      <c r="NO580" s="107"/>
      <c r="NP580" s="107"/>
      <c r="NQ580" s="93">
        <f t="shared" si="1388"/>
        <v>1606.69</v>
      </c>
      <c r="NR580" s="93">
        <f t="shared" si="1389"/>
        <v>1421.42</v>
      </c>
      <c r="NS580" s="93">
        <f t="shared" si="1390"/>
        <v>1335.24</v>
      </c>
      <c r="NT580" s="107"/>
      <c r="NU580" s="107"/>
      <c r="NV580" s="107"/>
      <c r="NW580" s="93">
        <f t="shared" si="1238"/>
        <v>38560.559999999998</v>
      </c>
      <c r="NX580" s="93">
        <f t="shared" si="1238"/>
        <v>34114.080000000002</v>
      </c>
      <c r="NY580" s="93">
        <f t="shared" si="1238"/>
        <v>32045.759999999998</v>
      </c>
      <c r="NZ580" s="95"/>
      <c r="OA580" s="95"/>
      <c r="OB580" s="95"/>
      <c r="OC580" s="107"/>
      <c r="OD580" s="107"/>
      <c r="OE580" s="107"/>
      <c r="OF580" s="93">
        <f t="shared" si="1391"/>
        <v>0</v>
      </c>
      <c r="OG580" s="93">
        <f t="shared" si="1392"/>
        <v>0</v>
      </c>
      <c r="OH580" s="93">
        <f t="shared" si="1393"/>
        <v>0</v>
      </c>
      <c r="OI580" s="107"/>
      <c r="OJ580" s="107"/>
      <c r="OK580" s="107"/>
      <c r="OL580" s="93">
        <f t="shared" si="1394"/>
        <v>2361.8000000000002</v>
      </c>
      <c r="OM580" s="93">
        <f t="shared" si="1395"/>
        <v>2074.3000000000002</v>
      </c>
      <c r="ON580" s="93">
        <f t="shared" si="1396"/>
        <v>1965.56</v>
      </c>
      <c r="OO580" s="107"/>
      <c r="OP580" s="107"/>
      <c r="OQ580" s="107"/>
      <c r="OR580" s="93">
        <f t="shared" si="1239"/>
        <v>0</v>
      </c>
      <c r="OS580" s="93">
        <f t="shared" si="1239"/>
        <v>0</v>
      </c>
      <c r="OT580" s="93">
        <f t="shared" si="1239"/>
        <v>0</v>
      </c>
      <c r="OU580" s="95"/>
      <c r="OV580" s="95"/>
      <c r="OW580" s="95"/>
      <c r="OX580" s="107"/>
      <c r="OY580" s="107"/>
      <c r="OZ580" s="107"/>
      <c r="PA580" s="93">
        <f t="shared" si="1397"/>
        <v>0</v>
      </c>
      <c r="PB580" s="93">
        <f t="shared" si="1398"/>
        <v>0</v>
      </c>
      <c r="PC580" s="93">
        <f t="shared" si="1399"/>
        <v>0</v>
      </c>
      <c r="PD580" s="107"/>
      <c r="PE580" s="107"/>
      <c r="PF580" s="107"/>
      <c r="PG580" s="93">
        <f t="shared" si="1400"/>
        <v>1859.9</v>
      </c>
      <c r="PH580" s="93">
        <f t="shared" si="1401"/>
        <v>1656.76</v>
      </c>
      <c r="PI580" s="93">
        <f t="shared" si="1402"/>
        <v>1574.35</v>
      </c>
      <c r="PJ580" s="107"/>
      <c r="PK580" s="107"/>
      <c r="PL580" s="107"/>
      <c r="PM580" s="93">
        <f t="shared" si="1240"/>
        <v>0</v>
      </c>
      <c r="PN580" s="93">
        <f t="shared" si="1240"/>
        <v>0</v>
      </c>
      <c r="PO580" s="93">
        <f t="shared" si="1240"/>
        <v>0</v>
      </c>
      <c r="PP580" s="95">
        <v>47</v>
      </c>
      <c r="PQ580" s="95">
        <v>47</v>
      </c>
      <c r="PR580" s="95">
        <v>47</v>
      </c>
      <c r="PS580" s="107"/>
      <c r="PT580" s="107"/>
      <c r="PU580" s="107"/>
      <c r="PV580" s="93">
        <f t="shared" si="1403"/>
        <v>185274</v>
      </c>
      <c r="PW580" s="93">
        <f t="shared" si="1404"/>
        <v>185274</v>
      </c>
      <c r="PX580" s="93">
        <f t="shared" si="1405"/>
        <v>185274</v>
      </c>
      <c r="PY580" s="107"/>
      <c r="PZ580" s="107"/>
      <c r="QA580" s="107"/>
      <c r="QB580" s="93">
        <f t="shared" si="1406"/>
        <v>2136.59</v>
      </c>
      <c r="QC580" s="93">
        <f t="shared" si="1407"/>
        <v>1887.38</v>
      </c>
      <c r="QD580" s="93">
        <f t="shared" si="1408"/>
        <v>1785.94</v>
      </c>
      <c r="QE580" s="107"/>
      <c r="QF580" s="107"/>
      <c r="QG580" s="107"/>
      <c r="QH580" s="93">
        <f t="shared" si="1241"/>
        <v>100419.73</v>
      </c>
      <c r="QI580" s="93">
        <f t="shared" si="1241"/>
        <v>88706.86</v>
      </c>
      <c r="QJ580" s="93">
        <f t="shared" si="1241"/>
        <v>83939.18</v>
      </c>
      <c r="QK580" s="95">
        <v>17</v>
      </c>
      <c r="QL580" s="95">
        <v>17</v>
      </c>
      <c r="QM580" s="95">
        <v>17</v>
      </c>
      <c r="QN580" s="107"/>
      <c r="QO580" s="107"/>
      <c r="QP580" s="107"/>
      <c r="QQ580" s="93">
        <f t="shared" si="1409"/>
        <v>67014</v>
      </c>
      <c r="QR580" s="93">
        <f t="shared" si="1410"/>
        <v>67014</v>
      </c>
      <c r="QS580" s="93">
        <f t="shared" si="1411"/>
        <v>67014</v>
      </c>
      <c r="QT580" s="107"/>
      <c r="QU580" s="107"/>
      <c r="QV580" s="107"/>
      <c r="QW580" s="93">
        <f t="shared" si="1412"/>
        <v>1985.64</v>
      </c>
      <c r="QX580" s="93">
        <f t="shared" si="1413"/>
        <v>1756.02</v>
      </c>
      <c r="QY580" s="93">
        <f t="shared" si="1414"/>
        <v>1635.96</v>
      </c>
      <c r="QZ580" s="107"/>
      <c r="RA580" s="107"/>
      <c r="RB580" s="107"/>
      <c r="RC580" s="93">
        <f t="shared" si="1242"/>
        <v>33755.879999999997</v>
      </c>
      <c r="RD580" s="93">
        <f t="shared" si="1242"/>
        <v>29852.34</v>
      </c>
      <c r="RE580" s="93">
        <f t="shared" si="1242"/>
        <v>27811.32</v>
      </c>
      <c r="RF580" s="95">
        <v>44</v>
      </c>
      <c r="RG580" s="95">
        <v>44</v>
      </c>
      <c r="RH580" s="95">
        <v>44</v>
      </c>
      <c r="RI580" s="107"/>
      <c r="RJ580" s="107"/>
      <c r="RK580" s="107"/>
      <c r="RL580" s="93">
        <f t="shared" si="1415"/>
        <v>173448</v>
      </c>
      <c r="RM580" s="93">
        <f t="shared" si="1416"/>
        <v>173448</v>
      </c>
      <c r="RN580" s="93">
        <f t="shared" si="1417"/>
        <v>173448</v>
      </c>
      <c r="RO580" s="107"/>
      <c r="RP580" s="107"/>
      <c r="RQ580" s="107"/>
      <c r="RR580" s="93">
        <f t="shared" si="1418"/>
        <v>1466.54</v>
      </c>
      <c r="RS580" s="93">
        <f t="shared" si="1419"/>
        <v>1303.55</v>
      </c>
      <c r="RT580" s="93">
        <f t="shared" si="1420"/>
        <v>1212.33</v>
      </c>
      <c r="RU580" s="107"/>
      <c r="RV580" s="107"/>
      <c r="RW580" s="107"/>
      <c r="RX580" s="93">
        <f t="shared" si="1243"/>
        <v>64527.76</v>
      </c>
      <c r="RY580" s="93">
        <f t="shared" si="1243"/>
        <v>57356.2</v>
      </c>
      <c r="RZ580" s="93">
        <f t="shared" si="1243"/>
        <v>53342.52</v>
      </c>
      <c r="SA580" s="95">
        <v>16</v>
      </c>
      <c r="SB580" s="95">
        <v>16</v>
      </c>
      <c r="SC580" s="95">
        <v>16</v>
      </c>
      <c r="SD580" s="107"/>
      <c r="SE580" s="107"/>
      <c r="SF580" s="107"/>
      <c r="SG580" s="93">
        <f t="shared" si="1421"/>
        <v>63072</v>
      </c>
      <c r="SH580" s="93">
        <f t="shared" si="1422"/>
        <v>63072</v>
      </c>
      <c r="SI580" s="93">
        <f t="shared" si="1423"/>
        <v>63072</v>
      </c>
      <c r="SJ580" s="107"/>
      <c r="SK580" s="107"/>
      <c r="SL580" s="107"/>
      <c r="SM580" s="93">
        <f t="shared" si="1424"/>
        <v>1834.16</v>
      </c>
      <c r="SN580" s="93">
        <f t="shared" si="1425"/>
        <v>1612.99</v>
      </c>
      <c r="SO580" s="93">
        <f t="shared" si="1426"/>
        <v>1513.06</v>
      </c>
      <c r="SP580" s="107"/>
      <c r="SQ580" s="107"/>
      <c r="SR580" s="107"/>
      <c r="SS580" s="93">
        <f t="shared" si="1244"/>
        <v>29346.560000000001</v>
      </c>
      <c r="ST580" s="93">
        <f t="shared" si="1244"/>
        <v>25807.84</v>
      </c>
      <c r="SU580" s="93">
        <f t="shared" si="1244"/>
        <v>24208.959999999999</v>
      </c>
      <c r="SV580" s="95">
        <v>23</v>
      </c>
      <c r="SW580" s="95">
        <v>23</v>
      </c>
      <c r="SX580" s="95">
        <v>23</v>
      </c>
      <c r="SY580" s="107"/>
      <c r="SZ580" s="107"/>
      <c r="TA580" s="107"/>
      <c r="TB580" s="93">
        <f t="shared" si="1427"/>
        <v>90666</v>
      </c>
      <c r="TC580" s="93">
        <f t="shared" si="1428"/>
        <v>90666</v>
      </c>
      <c r="TD580" s="93">
        <f t="shared" si="1429"/>
        <v>90666</v>
      </c>
      <c r="TE580" s="107"/>
      <c r="TF580" s="107"/>
      <c r="TG580" s="107"/>
      <c r="TH580" s="93">
        <f t="shared" si="1430"/>
        <v>1925.84</v>
      </c>
      <c r="TI580" s="93">
        <f t="shared" si="1431"/>
        <v>1705.76</v>
      </c>
      <c r="TJ580" s="93">
        <f t="shared" si="1432"/>
        <v>1615.19</v>
      </c>
      <c r="TK580" s="107"/>
      <c r="TL580" s="107"/>
      <c r="TM580" s="107"/>
      <c r="TN580" s="93">
        <f t="shared" si="1245"/>
        <v>44294.32</v>
      </c>
      <c r="TO580" s="93">
        <f t="shared" si="1245"/>
        <v>39232.480000000003</v>
      </c>
      <c r="TP580" s="93">
        <f t="shared" si="1245"/>
        <v>37149.370000000003</v>
      </c>
      <c r="TQ580" s="95">
        <v>40</v>
      </c>
      <c r="TR580" s="95">
        <v>40</v>
      </c>
      <c r="TS580" s="95">
        <v>40</v>
      </c>
      <c r="TT580" s="107"/>
      <c r="TU580" s="107"/>
      <c r="TV580" s="107"/>
      <c r="TW580" s="93">
        <f t="shared" si="1433"/>
        <v>157680</v>
      </c>
      <c r="TX580" s="93">
        <f t="shared" si="1434"/>
        <v>157680</v>
      </c>
      <c r="TY580" s="93">
        <f t="shared" si="1435"/>
        <v>157680</v>
      </c>
      <c r="TZ580" s="107"/>
      <c r="UA580" s="107"/>
      <c r="UB580" s="107"/>
      <c r="UC580" s="93">
        <f t="shared" si="1436"/>
        <v>2036.96</v>
      </c>
      <c r="UD580" s="93">
        <f t="shared" si="1437"/>
        <v>1795.54</v>
      </c>
      <c r="UE580" s="93">
        <f t="shared" si="1438"/>
        <v>1682.86</v>
      </c>
      <c r="UF580" s="107"/>
      <c r="UG580" s="107"/>
      <c r="UH580" s="107"/>
      <c r="UI580" s="93">
        <f t="shared" si="1246"/>
        <v>81478.399999999994</v>
      </c>
      <c r="UJ580" s="93">
        <f t="shared" si="1246"/>
        <v>71821.600000000006</v>
      </c>
      <c r="UK580" s="93">
        <f t="shared" si="1246"/>
        <v>67314.399999999994</v>
      </c>
      <c r="UL580" s="95">
        <v>59</v>
      </c>
      <c r="UM580" s="95">
        <v>59</v>
      </c>
      <c r="UN580" s="95">
        <v>59</v>
      </c>
      <c r="UO580" s="107"/>
      <c r="UP580" s="107"/>
      <c r="UQ580" s="107"/>
      <c r="UR580" s="93">
        <f t="shared" si="1439"/>
        <v>232578</v>
      </c>
      <c r="US580" s="93">
        <f t="shared" si="1440"/>
        <v>232578</v>
      </c>
      <c r="UT580" s="93">
        <f t="shared" si="1441"/>
        <v>232578</v>
      </c>
      <c r="UU580" s="107"/>
      <c r="UV580" s="107"/>
      <c r="UW580" s="107"/>
      <c r="UX580" s="93">
        <f t="shared" si="1442"/>
        <v>2035.05</v>
      </c>
      <c r="UY580" s="93">
        <f t="shared" si="1443"/>
        <v>1812.78</v>
      </c>
      <c r="UZ580" s="93">
        <f t="shared" si="1444"/>
        <v>1683.08</v>
      </c>
      <c r="VA580" s="107"/>
      <c r="VB580" s="107"/>
      <c r="VC580" s="107"/>
      <c r="VD580" s="93">
        <f t="shared" si="1247"/>
        <v>120067.95</v>
      </c>
      <c r="VE580" s="93">
        <f t="shared" si="1247"/>
        <v>106954.02</v>
      </c>
      <c r="VF580" s="93">
        <f t="shared" si="1247"/>
        <v>99301.72</v>
      </c>
      <c r="VG580" s="95">
        <f>22-22</f>
        <v>0</v>
      </c>
      <c r="VH580" s="95">
        <f t="shared" ref="VH580:VI580" si="1641">22-22</f>
        <v>0</v>
      </c>
      <c r="VI580" s="95">
        <f t="shared" si="1641"/>
        <v>0</v>
      </c>
      <c r="VJ580" s="107"/>
      <c r="VK580" s="107"/>
      <c r="VL580" s="107"/>
      <c r="VM580" s="93">
        <f t="shared" si="1445"/>
        <v>0</v>
      </c>
      <c r="VN580" s="93">
        <f t="shared" si="1446"/>
        <v>0</v>
      </c>
      <c r="VO580" s="93">
        <f t="shared" si="1447"/>
        <v>0</v>
      </c>
      <c r="VP580" s="107"/>
      <c r="VQ580" s="107"/>
      <c r="VR580" s="107"/>
      <c r="VS580" s="93">
        <f t="shared" si="1448"/>
        <v>0</v>
      </c>
      <c r="VT580" s="93">
        <f t="shared" si="1449"/>
        <v>0</v>
      </c>
      <c r="VU580" s="93">
        <f t="shared" si="1450"/>
        <v>0</v>
      </c>
      <c r="VV580" s="107"/>
      <c r="VW580" s="107"/>
      <c r="VX580" s="107"/>
      <c r="VY580" s="93">
        <f t="shared" si="1248"/>
        <v>0</v>
      </c>
      <c r="VZ580" s="93">
        <f t="shared" si="1248"/>
        <v>0</v>
      </c>
      <c r="WA580" s="93">
        <f t="shared" si="1248"/>
        <v>0</v>
      </c>
      <c r="WB580" s="95">
        <v>24</v>
      </c>
      <c r="WC580" s="95">
        <v>24</v>
      </c>
      <c r="WD580" s="95">
        <v>24</v>
      </c>
      <c r="WE580" s="107"/>
      <c r="WF580" s="107"/>
      <c r="WG580" s="107"/>
      <c r="WH580" s="93">
        <f t="shared" si="1451"/>
        <v>94608</v>
      </c>
      <c r="WI580" s="93">
        <f t="shared" si="1452"/>
        <v>94608</v>
      </c>
      <c r="WJ580" s="93">
        <f t="shared" si="1453"/>
        <v>94608</v>
      </c>
      <c r="WK580" s="107"/>
      <c r="WL580" s="107"/>
      <c r="WM580" s="107"/>
      <c r="WN580" s="93">
        <f t="shared" si="1454"/>
        <v>1627.81</v>
      </c>
      <c r="WO580" s="93">
        <f t="shared" si="1455"/>
        <v>1453.41</v>
      </c>
      <c r="WP580" s="93">
        <f t="shared" si="1456"/>
        <v>1378.04</v>
      </c>
      <c r="WQ580" s="107"/>
      <c r="WR580" s="107"/>
      <c r="WS580" s="107"/>
      <c r="WT580" s="93">
        <f t="shared" si="1249"/>
        <v>39067.440000000002</v>
      </c>
      <c r="WU580" s="93">
        <f t="shared" si="1249"/>
        <v>34881.839999999997</v>
      </c>
      <c r="WV580" s="93">
        <f t="shared" si="1249"/>
        <v>33072.959999999999</v>
      </c>
      <c r="WW580" s="95">
        <v>37</v>
      </c>
      <c r="WX580" s="95">
        <v>37</v>
      </c>
      <c r="WY580" s="95">
        <v>37</v>
      </c>
      <c r="WZ580" s="107"/>
      <c r="XA580" s="107"/>
      <c r="XB580" s="107"/>
      <c r="XC580" s="93">
        <f t="shared" si="1457"/>
        <v>145854</v>
      </c>
      <c r="XD580" s="93">
        <f t="shared" si="1458"/>
        <v>145854</v>
      </c>
      <c r="XE580" s="93">
        <f t="shared" si="1459"/>
        <v>145854</v>
      </c>
      <c r="XF580" s="107"/>
      <c r="XG580" s="107"/>
      <c r="XH580" s="107"/>
      <c r="XI580" s="93">
        <f t="shared" si="1460"/>
        <v>1589.22</v>
      </c>
      <c r="XJ580" s="93">
        <f t="shared" si="1461"/>
        <v>1416.18</v>
      </c>
      <c r="XK580" s="93">
        <f t="shared" si="1462"/>
        <v>1330.24</v>
      </c>
      <c r="XL580" s="107"/>
      <c r="XM580" s="107"/>
      <c r="XN580" s="107"/>
      <c r="XO580" s="93">
        <f t="shared" si="1250"/>
        <v>58801.14</v>
      </c>
      <c r="XP580" s="93">
        <f t="shared" si="1250"/>
        <v>52398.66</v>
      </c>
      <c r="XQ580" s="93">
        <f t="shared" si="1250"/>
        <v>49218.879999999997</v>
      </c>
      <c r="XR580" s="95">
        <v>74</v>
      </c>
      <c r="XS580" s="95">
        <v>74</v>
      </c>
      <c r="XT580" s="95">
        <v>74</v>
      </c>
      <c r="XU580" s="107"/>
      <c r="XV580" s="107"/>
      <c r="XW580" s="107"/>
      <c r="XX580" s="93">
        <f t="shared" si="1463"/>
        <v>291708</v>
      </c>
      <c r="XY580" s="93">
        <f t="shared" si="1464"/>
        <v>291708</v>
      </c>
      <c r="XZ580" s="93">
        <f t="shared" si="1465"/>
        <v>291708</v>
      </c>
      <c r="YA580" s="107"/>
      <c r="YB580" s="107"/>
      <c r="YC580" s="107"/>
      <c r="YD580" s="93">
        <f t="shared" si="1466"/>
        <v>1433.89</v>
      </c>
      <c r="YE580" s="93">
        <f t="shared" si="1467"/>
        <v>1289.02</v>
      </c>
      <c r="YF580" s="93">
        <f t="shared" si="1468"/>
        <v>1210.1400000000001</v>
      </c>
      <c r="YG580" s="107"/>
      <c r="YH580" s="107"/>
      <c r="YI580" s="107"/>
      <c r="YJ580" s="93">
        <f t="shared" si="1251"/>
        <v>106107.86</v>
      </c>
      <c r="YK580" s="93">
        <f t="shared" si="1251"/>
        <v>95387.48</v>
      </c>
      <c r="YL580" s="93">
        <f t="shared" si="1251"/>
        <v>89550.36</v>
      </c>
      <c r="YM580" s="95">
        <v>18</v>
      </c>
      <c r="YN580" s="95">
        <v>18</v>
      </c>
      <c r="YO580" s="95">
        <v>18</v>
      </c>
      <c r="YP580" s="107"/>
      <c r="YQ580" s="107"/>
      <c r="YR580" s="107"/>
      <c r="YS580" s="93">
        <f t="shared" si="1469"/>
        <v>70956</v>
      </c>
      <c r="YT580" s="93">
        <f t="shared" si="1470"/>
        <v>70956</v>
      </c>
      <c r="YU580" s="93">
        <f t="shared" si="1471"/>
        <v>70956</v>
      </c>
      <c r="YV580" s="107"/>
      <c r="YW580" s="107"/>
      <c r="YX580" s="107"/>
      <c r="YY580" s="93">
        <f t="shared" si="1472"/>
        <v>1667.62</v>
      </c>
      <c r="YZ580" s="93">
        <f t="shared" si="1473"/>
        <v>1491.24</v>
      </c>
      <c r="ZA580" s="93">
        <f t="shared" si="1474"/>
        <v>1393.57</v>
      </c>
      <c r="ZB580" s="107"/>
      <c r="ZC580" s="107"/>
      <c r="ZD580" s="107"/>
      <c r="ZE580" s="93">
        <f t="shared" si="1252"/>
        <v>30017.16</v>
      </c>
      <c r="ZF580" s="93">
        <f t="shared" si="1252"/>
        <v>26842.32</v>
      </c>
      <c r="ZG580" s="93">
        <f t="shared" si="1252"/>
        <v>25084.26</v>
      </c>
      <c r="ZH580" s="95">
        <v>40</v>
      </c>
      <c r="ZI580" s="95">
        <v>40</v>
      </c>
      <c r="ZJ580" s="95">
        <v>40</v>
      </c>
      <c r="ZK580" s="107"/>
      <c r="ZL580" s="107"/>
      <c r="ZM580" s="107"/>
      <c r="ZN580" s="93">
        <f t="shared" si="1475"/>
        <v>157680</v>
      </c>
      <c r="ZO580" s="93">
        <f t="shared" si="1476"/>
        <v>157680</v>
      </c>
      <c r="ZP580" s="93">
        <f t="shared" si="1477"/>
        <v>157680</v>
      </c>
      <c r="ZQ580" s="107"/>
      <c r="ZR580" s="107"/>
      <c r="ZS580" s="107"/>
      <c r="ZT580" s="93">
        <f t="shared" si="1478"/>
        <v>1484.92</v>
      </c>
      <c r="ZU580" s="93">
        <f t="shared" si="1479"/>
        <v>1305.54</v>
      </c>
      <c r="ZV580" s="93">
        <f t="shared" si="1480"/>
        <v>1217.83</v>
      </c>
      <c r="ZW580" s="107"/>
      <c r="ZX580" s="107"/>
      <c r="ZY580" s="107"/>
      <c r="ZZ580" s="93">
        <f t="shared" si="1253"/>
        <v>59396.800000000003</v>
      </c>
      <c r="AAA580" s="93">
        <f t="shared" si="1253"/>
        <v>52221.599999999999</v>
      </c>
      <c r="AAB580" s="93">
        <f t="shared" si="1253"/>
        <v>48713.2</v>
      </c>
      <c r="AAC580" s="95">
        <v>18</v>
      </c>
      <c r="AAD580" s="95">
        <v>18</v>
      </c>
      <c r="AAE580" s="95">
        <v>18</v>
      </c>
      <c r="AAF580" s="107"/>
      <c r="AAG580" s="107"/>
      <c r="AAH580" s="107"/>
      <c r="AAI580" s="93">
        <f t="shared" si="1481"/>
        <v>70956</v>
      </c>
      <c r="AAJ580" s="93">
        <f t="shared" si="1482"/>
        <v>70956</v>
      </c>
      <c r="AAK580" s="93">
        <f t="shared" si="1483"/>
        <v>70956</v>
      </c>
      <c r="AAL580" s="107"/>
      <c r="AAM580" s="107"/>
      <c r="AAN580" s="107"/>
      <c r="AAO580" s="93">
        <f t="shared" si="1484"/>
        <v>2007.94</v>
      </c>
      <c r="AAP580" s="93">
        <f t="shared" si="1485"/>
        <v>1771.92</v>
      </c>
      <c r="AAQ580" s="93">
        <f t="shared" si="1486"/>
        <v>1659.66</v>
      </c>
      <c r="AAR580" s="107"/>
      <c r="AAS580" s="107"/>
      <c r="AAT580" s="107"/>
      <c r="AAU580" s="93">
        <f t="shared" si="1254"/>
        <v>36142.92</v>
      </c>
      <c r="AAV580" s="93">
        <f t="shared" si="1254"/>
        <v>31894.560000000001</v>
      </c>
      <c r="AAW580" s="93">
        <f t="shared" si="1254"/>
        <v>29873.88</v>
      </c>
      <c r="AAX580" s="95">
        <v>20</v>
      </c>
      <c r="AAY580" s="95">
        <v>20</v>
      </c>
      <c r="AAZ580" s="95">
        <v>20</v>
      </c>
      <c r="ABA580" s="107"/>
      <c r="ABB580" s="107"/>
      <c r="ABC580" s="107"/>
      <c r="ABD580" s="93">
        <f t="shared" si="1487"/>
        <v>78840</v>
      </c>
      <c r="ABE580" s="93">
        <f t="shared" si="1488"/>
        <v>78840</v>
      </c>
      <c r="ABF580" s="93">
        <f t="shared" si="1489"/>
        <v>78840</v>
      </c>
      <c r="ABG580" s="107"/>
      <c r="ABH580" s="107"/>
      <c r="ABI580" s="107"/>
      <c r="ABJ580" s="93">
        <f t="shared" si="1490"/>
        <v>1241.8599999999999</v>
      </c>
      <c r="ABK580" s="93">
        <f t="shared" si="1491"/>
        <v>1108.8599999999999</v>
      </c>
      <c r="ABL580" s="93">
        <f t="shared" si="1492"/>
        <v>1029.67</v>
      </c>
      <c r="ABM580" s="107"/>
      <c r="ABN580" s="107"/>
      <c r="ABO580" s="107"/>
      <c r="ABP580" s="93">
        <f t="shared" si="1255"/>
        <v>24837.200000000001</v>
      </c>
      <c r="ABQ580" s="93">
        <f t="shared" si="1255"/>
        <v>22177.200000000001</v>
      </c>
      <c r="ABR580" s="93">
        <f t="shared" si="1255"/>
        <v>20593.400000000001</v>
      </c>
      <c r="ABS580" s="95">
        <v>11</v>
      </c>
      <c r="ABT580" s="95">
        <v>11</v>
      </c>
      <c r="ABU580" s="95">
        <v>11</v>
      </c>
      <c r="ABV580" s="107"/>
      <c r="ABW580" s="107"/>
      <c r="ABX580" s="107"/>
      <c r="ABY580" s="93">
        <f t="shared" si="1493"/>
        <v>43362</v>
      </c>
      <c r="ABZ580" s="93">
        <f t="shared" si="1494"/>
        <v>43362</v>
      </c>
      <c r="ACA580" s="93">
        <f t="shared" si="1495"/>
        <v>43362</v>
      </c>
      <c r="ACB580" s="107"/>
      <c r="ACC580" s="107"/>
      <c r="ACD580" s="107"/>
      <c r="ACE580" s="93">
        <f t="shared" si="1496"/>
        <v>1491.47</v>
      </c>
      <c r="ACF580" s="93">
        <f t="shared" si="1497"/>
        <v>1322.8</v>
      </c>
      <c r="ACG580" s="93">
        <f t="shared" si="1498"/>
        <v>1251.78</v>
      </c>
      <c r="ACH580" s="107"/>
      <c r="ACI580" s="107"/>
      <c r="ACJ580" s="107"/>
      <c r="ACK580" s="93">
        <f t="shared" si="1256"/>
        <v>16406.169999999998</v>
      </c>
      <c r="ACL580" s="93">
        <f t="shared" si="1256"/>
        <v>14550.8</v>
      </c>
      <c r="ACM580" s="93">
        <f t="shared" si="1256"/>
        <v>13769.58</v>
      </c>
      <c r="ACN580" s="95">
        <v>27</v>
      </c>
      <c r="ACO580" s="95">
        <v>27</v>
      </c>
      <c r="ACP580" s="95">
        <v>27</v>
      </c>
      <c r="ACQ580" s="107"/>
      <c r="ACR580" s="107"/>
      <c r="ACS580" s="107"/>
      <c r="ACT580" s="93">
        <f t="shared" si="1499"/>
        <v>106434</v>
      </c>
      <c r="ACU580" s="93">
        <f t="shared" si="1500"/>
        <v>106434</v>
      </c>
      <c r="ACV580" s="93">
        <f t="shared" si="1501"/>
        <v>106434</v>
      </c>
      <c r="ACW580" s="107"/>
      <c r="ACX580" s="107"/>
      <c r="ACY580" s="107"/>
      <c r="ACZ580" s="93">
        <f t="shared" si="1502"/>
        <v>1622.83</v>
      </c>
      <c r="ADA580" s="93">
        <f t="shared" si="1503"/>
        <v>1444.65</v>
      </c>
      <c r="ADB580" s="93">
        <f t="shared" si="1504"/>
        <v>1363.7</v>
      </c>
      <c r="ADC580" s="107"/>
      <c r="ADD580" s="107"/>
      <c r="ADE580" s="107"/>
      <c r="ADF580" s="93">
        <f t="shared" si="1257"/>
        <v>43816.41</v>
      </c>
      <c r="ADG580" s="93">
        <f t="shared" si="1257"/>
        <v>39005.550000000003</v>
      </c>
      <c r="ADH580" s="93">
        <f t="shared" si="1257"/>
        <v>36819.9</v>
      </c>
      <c r="ADI580" s="743">
        <v>62</v>
      </c>
      <c r="ADJ580" s="743">
        <v>62</v>
      </c>
      <c r="ADK580" s="743">
        <v>62</v>
      </c>
      <c r="ADL580" s="107"/>
      <c r="ADM580" s="107"/>
      <c r="ADN580" s="107"/>
      <c r="ADO580" s="93">
        <f t="shared" si="1505"/>
        <v>244404</v>
      </c>
      <c r="ADP580" s="93">
        <f t="shared" si="1506"/>
        <v>244404</v>
      </c>
      <c r="ADQ580" s="93">
        <f t="shared" si="1507"/>
        <v>244404</v>
      </c>
      <c r="ADR580" s="107"/>
      <c r="ADS580" s="107"/>
      <c r="ADT580" s="107"/>
      <c r="ADU580" s="93">
        <f t="shared" si="1508"/>
        <v>1375.8</v>
      </c>
      <c r="ADV580" s="93">
        <f t="shared" si="1509"/>
        <v>1223.33</v>
      </c>
      <c r="ADW580" s="93">
        <f t="shared" si="1510"/>
        <v>1140.53</v>
      </c>
      <c r="ADX580" s="107"/>
      <c r="ADY580" s="107"/>
      <c r="ADZ580" s="107"/>
      <c r="AEA580" s="93">
        <f t="shared" si="1258"/>
        <v>85299.6</v>
      </c>
      <c r="AEB580" s="93">
        <f t="shared" si="1258"/>
        <v>75846.460000000006</v>
      </c>
      <c r="AEC580" s="93">
        <f t="shared" si="1258"/>
        <v>70712.86</v>
      </c>
      <c r="AED580" s="95">
        <v>22</v>
      </c>
      <c r="AEE580" s="95">
        <v>22</v>
      </c>
      <c r="AEF580" s="95">
        <v>22</v>
      </c>
      <c r="AEG580" s="107"/>
      <c r="AEH580" s="107"/>
      <c r="AEI580" s="107"/>
      <c r="AEJ580" s="93">
        <f t="shared" si="1511"/>
        <v>86724</v>
      </c>
      <c r="AEK580" s="93">
        <f t="shared" si="1512"/>
        <v>86724</v>
      </c>
      <c r="AEL580" s="93">
        <f t="shared" si="1513"/>
        <v>86724</v>
      </c>
      <c r="AEM580" s="107"/>
      <c r="AEN580" s="107"/>
      <c r="AEO580" s="107"/>
      <c r="AEP580" s="93">
        <f t="shared" si="1514"/>
        <v>1757.88</v>
      </c>
      <c r="AEQ580" s="93">
        <f t="shared" si="1515"/>
        <v>1577.07</v>
      </c>
      <c r="AER580" s="93">
        <f t="shared" si="1516"/>
        <v>1490.48</v>
      </c>
      <c r="AES580" s="107"/>
      <c r="AET580" s="107"/>
      <c r="AEU580" s="107"/>
      <c r="AEV580" s="93">
        <f t="shared" si="1259"/>
        <v>38673.360000000001</v>
      </c>
      <c r="AEW580" s="93">
        <f t="shared" si="1259"/>
        <v>34695.54</v>
      </c>
      <c r="AEX580" s="93">
        <f t="shared" si="1259"/>
        <v>32790.559999999998</v>
      </c>
      <c r="AEY580" s="95"/>
      <c r="AEZ580" s="95"/>
      <c r="AFA580" s="95"/>
      <c r="AFB580" s="107"/>
      <c r="AFC580" s="107"/>
      <c r="AFD580" s="107"/>
      <c r="AFE580" s="93">
        <f t="shared" si="1517"/>
        <v>0</v>
      </c>
      <c r="AFF580" s="93">
        <f t="shared" si="1518"/>
        <v>0</v>
      </c>
      <c r="AFG580" s="93">
        <f t="shared" si="1519"/>
        <v>0</v>
      </c>
      <c r="AFH580" s="107"/>
      <c r="AFI580" s="107"/>
      <c r="AFJ580" s="107"/>
      <c r="AFK580" s="93">
        <f t="shared" si="1520"/>
        <v>1797.59</v>
      </c>
      <c r="AFL580" s="93">
        <f t="shared" si="1521"/>
        <v>1595.53</v>
      </c>
      <c r="AFM580" s="93">
        <f t="shared" si="1522"/>
        <v>1505.55</v>
      </c>
      <c r="AFN580" s="107"/>
      <c r="AFO580" s="107"/>
      <c r="AFP580" s="107"/>
      <c r="AFQ580" s="93">
        <f t="shared" si="1260"/>
        <v>0</v>
      </c>
      <c r="AFR580" s="93">
        <f t="shared" si="1260"/>
        <v>0</v>
      </c>
      <c r="AFS580" s="93">
        <f t="shared" si="1260"/>
        <v>0</v>
      </c>
      <c r="AFT580" s="95">
        <v>17</v>
      </c>
      <c r="AFU580" s="95">
        <v>17</v>
      </c>
      <c r="AFV580" s="95">
        <v>17</v>
      </c>
      <c r="AFW580" s="107"/>
      <c r="AFX580" s="107"/>
      <c r="AFY580" s="107"/>
      <c r="AFZ580" s="93">
        <f t="shared" si="1523"/>
        <v>67014</v>
      </c>
      <c r="AGA580" s="93">
        <f t="shared" si="1524"/>
        <v>67014</v>
      </c>
      <c r="AGB580" s="93">
        <f t="shared" si="1525"/>
        <v>67014</v>
      </c>
      <c r="AGC580" s="107"/>
      <c r="AGD580" s="107"/>
      <c r="AGE580" s="107"/>
      <c r="AGF580" s="93">
        <f t="shared" si="1526"/>
        <v>1879.11</v>
      </c>
      <c r="AGG580" s="93">
        <f t="shared" si="1527"/>
        <v>1659.99</v>
      </c>
      <c r="AGH580" s="93">
        <f t="shared" si="1528"/>
        <v>1567.28</v>
      </c>
      <c r="AGI580" s="107"/>
      <c r="AGJ580" s="107"/>
      <c r="AGK580" s="107"/>
      <c r="AGL580" s="93">
        <f t="shared" si="1261"/>
        <v>31944.87</v>
      </c>
      <c r="AGM580" s="93">
        <f t="shared" si="1261"/>
        <v>28219.83</v>
      </c>
      <c r="AGN580" s="93">
        <f t="shared" si="1261"/>
        <v>26643.759999999998</v>
      </c>
      <c r="AGO580" s="95"/>
      <c r="AGP580" s="95"/>
      <c r="AGQ580" s="95"/>
      <c r="AGR580" s="107"/>
      <c r="AGS580" s="107"/>
      <c r="AGT580" s="107"/>
      <c r="AGU580" s="93">
        <f t="shared" si="1529"/>
        <v>0</v>
      </c>
      <c r="AGV580" s="93">
        <f t="shared" si="1530"/>
        <v>0</v>
      </c>
      <c r="AGW580" s="93">
        <f t="shared" si="1531"/>
        <v>0</v>
      </c>
      <c r="AGX580" s="107"/>
      <c r="AGY580" s="107"/>
      <c r="AGZ580" s="107"/>
      <c r="AHA580" s="93">
        <f t="shared" si="1532"/>
        <v>2804.93</v>
      </c>
      <c r="AHB580" s="93">
        <f t="shared" si="1533"/>
        <v>2472.9499999999998</v>
      </c>
      <c r="AHC580" s="93">
        <f t="shared" si="1534"/>
        <v>2330.0500000000002</v>
      </c>
      <c r="AHD580" s="107"/>
      <c r="AHE580" s="107"/>
      <c r="AHF580" s="107"/>
      <c r="AHG580" s="93">
        <f t="shared" si="1262"/>
        <v>0</v>
      </c>
      <c r="AHH580" s="93">
        <f t="shared" si="1262"/>
        <v>0</v>
      </c>
      <c r="AHI580" s="93">
        <f t="shared" si="1262"/>
        <v>0</v>
      </c>
      <c r="AHJ580" s="95">
        <v>16</v>
      </c>
      <c r="AHK580" s="95">
        <v>16</v>
      </c>
      <c r="AHL580" s="95">
        <v>16</v>
      </c>
      <c r="AHM580" s="107"/>
      <c r="AHN580" s="107"/>
      <c r="AHO580" s="107"/>
      <c r="AHP580" s="93">
        <f t="shared" si="1535"/>
        <v>63072</v>
      </c>
      <c r="AHQ580" s="93">
        <f t="shared" si="1536"/>
        <v>63072</v>
      </c>
      <c r="AHR580" s="93">
        <f t="shared" si="1537"/>
        <v>63072</v>
      </c>
      <c r="AHS580" s="107"/>
      <c r="AHT580" s="107"/>
      <c r="AHU580" s="107"/>
      <c r="AHV580" s="93">
        <f t="shared" si="1538"/>
        <v>1720.16</v>
      </c>
      <c r="AHW580" s="93">
        <f t="shared" si="1539"/>
        <v>1529.77</v>
      </c>
      <c r="AHX580" s="93">
        <f t="shared" si="1540"/>
        <v>1436.35</v>
      </c>
      <c r="AHY580" s="107"/>
      <c r="AHZ580" s="107"/>
      <c r="AIA580" s="107"/>
      <c r="AIB580" s="93">
        <f t="shared" si="1263"/>
        <v>27522.560000000001</v>
      </c>
      <c r="AIC580" s="93">
        <f t="shared" si="1263"/>
        <v>24476.32</v>
      </c>
      <c r="AID580" s="93">
        <f t="shared" si="1263"/>
        <v>22981.599999999999</v>
      </c>
      <c r="AIE580" s="95">
        <f>23-23</f>
        <v>0</v>
      </c>
      <c r="AIF580" s="95">
        <f t="shared" ref="AIF580:AIG580" si="1642">23-23</f>
        <v>0</v>
      </c>
      <c r="AIG580" s="95">
        <f t="shared" si="1642"/>
        <v>0</v>
      </c>
      <c r="AIH580" s="107"/>
      <c r="AII580" s="107"/>
      <c r="AIJ580" s="107"/>
      <c r="AIK580" s="93">
        <f t="shared" si="1541"/>
        <v>0</v>
      </c>
      <c r="AIL580" s="93">
        <f t="shared" si="1542"/>
        <v>0</v>
      </c>
      <c r="AIM580" s="93">
        <f t="shared" si="1543"/>
        <v>0</v>
      </c>
      <c r="AIN580" s="107"/>
      <c r="AIO580" s="107"/>
      <c r="AIP580" s="107"/>
      <c r="AIQ580" s="93">
        <f t="shared" si="1544"/>
        <v>0</v>
      </c>
      <c r="AIR580" s="93">
        <f t="shared" si="1545"/>
        <v>0</v>
      </c>
      <c r="AIS580" s="93">
        <f t="shared" si="1546"/>
        <v>0</v>
      </c>
      <c r="AIT580" s="107"/>
      <c r="AIU580" s="107"/>
      <c r="AIV580" s="107"/>
      <c r="AIW580" s="93">
        <f t="shared" si="1264"/>
        <v>0</v>
      </c>
      <c r="AIX580" s="93">
        <f t="shared" si="1264"/>
        <v>0</v>
      </c>
      <c r="AIY580" s="93">
        <f t="shared" si="1264"/>
        <v>0</v>
      </c>
      <c r="AIZ580" s="95">
        <v>28</v>
      </c>
      <c r="AJA580" s="95">
        <v>28</v>
      </c>
      <c r="AJB580" s="95">
        <v>28</v>
      </c>
      <c r="AJC580" s="107"/>
      <c r="AJD580" s="107"/>
      <c r="AJE580" s="107"/>
      <c r="AJF580" s="93">
        <f t="shared" si="1547"/>
        <v>110376</v>
      </c>
      <c r="AJG580" s="93">
        <f t="shared" si="1548"/>
        <v>110376</v>
      </c>
      <c r="AJH580" s="93">
        <f t="shared" si="1549"/>
        <v>110376</v>
      </c>
      <c r="AJI580" s="107"/>
      <c r="AJJ580" s="107"/>
      <c r="AJK580" s="107"/>
      <c r="AJL580" s="93">
        <f t="shared" si="1550"/>
        <v>1784.94</v>
      </c>
      <c r="AJM580" s="93">
        <f t="shared" si="1551"/>
        <v>1576.2</v>
      </c>
      <c r="AJN580" s="93">
        <f t="shared" si="1552"/>
        <v>1489.9</v>
      </c>
      <c r="AJO580" s="107"/>
      <c r="AJP580" s="107"/>
      <c r="AJQ580" s="107"/>
      <c r="AJR580" s="93">
        <f t="shared" si="1265"/>
        <v>49978.32</v>
      </c>
      <c r="AJS580" s="93">
        <f t="shared" si="1265"/>
        <v>44133.599999999999</v>
      </c>
      <c r="AJT580" s="93">
        <f t="shared" si="1265"/>
        <v>41717.199999999997</v>
      </c>
      <c r="AJU580" s="95">
        <v>21</v>
      </c>
      <c r="AJV580" s="95">
        <v>21</v>
      </c>
      <c r="AJW580" s="95">
        <v>21</v>
      </c>
      <c r="AJX580" s="107"/>
      <c r="AJY580" s="107"/>
      <c r="AJZ580" s="107"/>
      <c r="AKA580" s="93">
        <f t="shared" si="1553"/>
        <v>82782</v>
      </c>
      <c r="AKB580" s="93">
        <f t="shared" si="1554"/>
        <v>82782</v>
      </c>
      <c r="AKC580" s="93">
        <f t="shared" si="1555"/>
        <v>82782</v>
      </c>
      <c r="AKD580" s="107"/>
      <c r="AKE580" s="107"/>
      <c r="AKF580" s="107"/>
      <c r="AKG580" s="93">
        <f t="shared" si="1556"/>
        <v>1723.47</v>
      </c>
      <c r="AKH580" s="93">
        <f t="shared" si="1557"/>
        <v>1534</v>
      </c>
      <c r="AKI580" s="93">
        <f t="shared" si="1558"/>
        <v>1449.43</v>
      </c>
      <c r="AKJ580" s="107"/>
      <c r="AKK580" s="107"/>
      <c r="AKL580" s="107"/>
      <c r="AKM580" s="93">
        <f t="shared" si="1266"/>
        <v>36192.870000000003</v>
      </c>
      <c r="AKN580" s="93">
        <f t="shared" si="1266"/>
        <v>32214</v>
      </c>
      <c r="AKO580" s="93">
        <f t="shared" si="1266"/>
        <v>30438.03</v>
      </c>
      <c r="AKP580" s="95">
        <v>19</v>
      </c>
      <c r="AKQ580" s="95">
        <v>19</v>
      </c>
      <c r="AKR580" s="95">
        <v>19</v>
      </c>
      <c r="AKS580" s="107"/>
      <c r="AKT580" s="107"/>
      <c r="AKU580" s="107"/>
      <c r="AKV580" s="93">
        <f t="shared" si="1559"/>
        <v>74898</v>
      </c>
      <c r="AKW580" s="93">
        <f t="shared" si="1560"/>
        <v>74898</v>
      </c>
      <c r="AKX580" s="93">
        <f t="shared" si="1561"/>
        <v>74898</v>
      </c>
      <c r="AKY580" s="107"/>
      <c r="AKZ580" s="107"/>
      <c r="ALA580" s="107"/>
      <c r="ALB580" s="93">
        <f t="shared" si="1562"/>
        <v>1821.01</v>
      </c>
      <c r="ALC580" s="93">
        <f t="shared" si="1563"/>
        <v>1617.63</v>
      </c>
      <c r="ALD580" s="93">
        <f t="shared" si="1564"/>
        <v>1509.46</v>
      </c>
      <c r="ALE580" s="107"/>
      <c r="ALF580" s="107"/>
      <c r="ALG580" s="107"/>
      <c r="ALH580" s="93">
        <f t="shared" si="1267"/>
        <v>34599.19</v>
      </c>
      <c r="ALI580" s="93">
        <f t="shared" si="1267"/>
        <v>30734.97</v>
      </c>
      <c r="ALJ580" s="93">
        <f t="shared" si="1267"/>
        <v>28679.74</v>
      </c>
      <c r="ALK580" s="95">
        <v>17</v>
      </c>
      <c r="ALL580" s="95">
        <v>17</v>
      </c>
      <c r="ALM580" s="95">
        <v>17</v>
      </c>
      <c r="ALN580" s="107"/>
      <c r="ALO580" s="107"/>
      <c r="ALP580" s="107"/>
      <c r="ALQ580" s="93">
        <f t="shared" si="1565"/>
        <v>67014</v>
      </c>
      <c r="ALR580" s="93">
        <f t="shared" si="1566"/>
        <v>67014</v>
      </c>
      <c r="ALS580" s="93">
        <f t="shared" si="1567"/>
        <v>67014</v>
      </c>
      <c r="ALT580" s="107"/>
      <c r="ALU580" s="107"/>
      <c r="ALV580" s="107"/>
      <c r="ALW580" s="93">
        <f t="shared" si="1568"/>
        <v>1969.79</v>
      </c>
      <c r="ALX580" s="93">
        <f t="shared" si="1569"/>
        <v>1744.74</v>
      </c>
      <c r="ALY580" s="93">
        <f t="shared" si="1570"/>
        <v>1625.88</v>
      </c>
      <c r="ALZ580" s="107"/>
      <c r="AMA580" s="107"/>
      <c r="AMB580" s="107"/>
      <c r="AMC580" s="93">
        <f t="shared" si="1268"/>
        <v>33486.43</v>
      </c>
      <c r="AMD580" s="93">
        <f t="shared" si="1268"/>
        <v>29660.58</v>
      </c>
      <c r="AME580" s="93">
        <f t="shared" si="1268"/>
        <v>27639.96</v>
      </c>
      <c r="AMF580" s="95">
        <v>14</v>
      </c>
      <c r="AMG580" s="95">
        <v>14</v>
      </c>
      <c r="AMH580" s="95">
        <v>14</v>
      </c>
      <c r="AMI580" s="107"/>
      <c r="AMJ580" s="107"/>
      <c r="AMK580" s="107"/>
      <c r="AML580" s="93">
        <f t="shared" si="1571"/>
        <v>55188</v>
      </c>
      <c r="AMM580" s="93">
        <f t="shared" si="1572"/>
        <v>55188</v>
      </c>
      <c r="AMN580" s="93">
        <f t="shared" si="1573"/>
        <v>55188</v>
      </c>
      <c r="AMO580" s="107"/>
      <c r="AMP580" s="107"/>
      <c r="AMQ580" s="107"/>
      <c r="AMR580" s="93">
        <f t="shared" si="1574"/>
        <v>1681.32</v>
      </c>
      <c r="AMS580" s="93">
        <f t="shared" si="1575"/>
        <v>1495.23</v>
      </c>
      <c r="AMT580" s="93">
        <f t="shared" si="1576"/>
        <v>1397.13</v>
      </c>
      <c r="AMU580" s="107"/>
      <c r="AMV580" s="107"/>
      <c r="AMW580" s="107"/>
      <c r="AMX580" s="93">
        <f t="shared" si="1269"/>
        <v>23538.48</v>
      </c>
      <c r="AMY580" s="93">
        <f t="shared" si="1269"/>
        <v>20933.22</v>
      </c>
      <c r="AMZ580" s="93">
        <f t="shared" si="1269"/>
        <v>19559.82</v>
      </c>
      <c r="ANA580" s="95">
        <v>7</v>
      </c>
      <c r="ANB580" s="95">
        <v>7</v>
      </c>
      <c r="ANC580" s="95">
        <v>7</v>
      </c>
      <c r="AND580" s="107"/>
      <c r="ANE580" s="107"/>
      <c r="ANF580" s="107"/>
      <c r="ANG580" s="93">
        <f t="shared" si="1577"/>
        <v>27594</v>
      </c>
      <c r="ANH580" s="93">
        <f t="shared" si="1578"/>
        <v>27594</v>
      </c>
      <c r="ANI580" s="93">
        <f t="shared" si="1579"/>
        <v>27594</v>
      </c>
      <c r="ANJ580" s="107"/>
      <c r="ANK580" s="107"/>
      <c r="ANL580" s="107"/>
      <c r="ANM580" s="93">
        <f t="shared" si="1580"/>
        <v>4323.3</v>
      </c>
      <c r="ANN580" s="93">
        <f t="shared" si="1581"/>
        <v>3844.73</v>
      </c>
      <c r="ANO580" s="93">
        <f t="shared" si="1582"/>
        <v>3697</v>
      </c>
      <c r="ANP580" s="107"/>
      <c r="ANQ580" s="107"/>
      <c r="ANR580" s="107"/>
      <c r="ANS580" s="93">
        <f t="shared" si="1270"/>
        <v>30263.1</v>
      </c>
      <c r="ANT580" s="93">
        <f t="shared" si="1270"/>
        <v>26913.11</v>
      </c>
      <c r="ANU580" s="93">
        <f t="shared" si="1270"/>
        <v>25879</v>
      </c>
      <c r="ANV580" s="95">
        <v>19</v>
      </c>
      <c r="ANW580" s="95">
        <v>19</v>
      </c>
      <c r="ANX580" s="95">
        <v>19</v>
      </c>
      <c r="ANY580" s="107"/>
      <c r="ANZ580" s="107"/>
      <c r="AOA580" s="107"/>
      <c r="AOB580" s="93">
        <f t="shared" si="1583"/>
        <v>74898</v>
      </c>
      <c r="AOC580" s="93">
        <f t="shared" si="1584"/>
        <v>74898</v>
      </c>
      <c r="AOD580" s="93">
        <f t="shared" si="1585"/>
        <v>74898</v>
      </c>
      <c r="AOE580" s="107"/>
      <c r="AOF580" s="107"/>
      <c r="AOG580" s="107"/>
      <c r="AOH580" s="93">
        <f t="shared" si="1586"/>
        <v>1727.75</v>
      </c>
      <c r="AOI580" s="93">
        <f t="shared" si="1587"/>
        <v>1532.87</v>
      </c>
      <c r="AOJ580" s="93">
        <f t="shared" si="1588"/>
        <v>1434.15</v>
      </c>
      <c r="AOK580" s="107"/>
      <c r="AOL580" s="107"/>
      <c r="AOM580" s="107"/>
      <c r="AON580" s="93">
        <f t="shared" si="1271"/>
        <v>32827.25</v>
      </c>
      <c r="AOO580" s="93">
        <f t="shared" si="1271"/>
        <v>29124.53</v>
      </c>
      <c r="AOP580" s="93">
        <f t="shared" si="1271"/>
        <v>27248.85</v>
      </c>
      <c r="AOQ580" s="95">
        <v>44</v>
      </c>
      <c r="AOR580" s="95">
        <v>44</v>
      </c>
      <c r="AOS580" s="95">
        <v>44</v>
      </c>
      <c r="AOT580" s="107"/>
      <c r="AOU580" s="107"/>
      <c r="AOV580" s="107"/>
      <c r="AOW580" s="93">
        <f t="shared" si="1589"/>
        <v>173448</v>
      </c>
      <c r="AOX580" s="93">
        <f t="shared" si="1590"/>
        <v>173448</v>
      </c>
      <c r="AOY580" s="93">
        <f t="shared" si="1591"/>
        <v>173448</v>
      </c>
      <c r="AOZ580" s="107"/>
      <c r="APA580" s="107"/>
      <c r="APB580" s="107"/>
      <c r="APC580" s="93">
        <f t="shared" si="1592"/>
        <v>1932.08</v>
      </c>
      <c r="APD580" s="93">
        <f t="shared" si="1593"/>
        <v>1707.57</v>
      </c>
      <c r="APE580" s="93">
        <f t="shared" si="1594"/>
        <v>1583.72</v>
      </c>
      <c r="APF580" s="107"/>
      <c r="APG580" s="107"/>
      <c r="APH580" s="107"/>
      <c r="API580" s="93">
        <f t="shared" si="1272"/>
        <v>85011.520000000004</v>
      </c>
      <c r="APJ580" s="93">
        <f t="shared" si="1272"/>
        <v>75133.08</v>
      </c>
      <c r="APK580" s="93">
        <f t="shared" si="1272"/>
        <v>69683.679999999993</v>
      </c>
      <c r="APL580" s="95">
        <v>23</v>
      </c>
      <c r="APM580" s="95">
        <v>23</v>
      </c>
      <c r="APN580" s="95">
        <v>23</v>
      </c>
      <c r="APO580" s="107"/>
      <c r="APP580" s="107"/>
      <c r="APQ580" s="107"/>
      <c r="APR580" s="93">
        <f t="shared" si="1595"/>
        <v>90666</v>
      </c>
      <c r="APS580" s="93">
        <f t="shared" si="1596"/>
        <v>90666</v>
      </c>
      <c r="APT580" s="93">
        <f t="shared" si="1597"/>
        <v>90666</v>
      </c>
      <c r="APU580" s="107"/>
      <c r="APV580" s="107"/>
      <c r="APW580" s="107"/>
      <c r="APX580" s="93">
        <f t="shared" si="1598"/>
        <v>1731.63</v>
      </c>
      <c r="APY580" s="93">
        <f t="shared" si="1599"/>
        <v>1538.3</v>
      </c>
      <c r="APZ580" s="93">
        <f t="shared" si="1600"/>
        <v>1439.63</v>
      </c>
      <c r="AQA580" s="107"/>
      <c r="AQB580" s="107"/>
      <c r="AQC580" s="107"/>
      <c r="AQD580" s="93">
        <f t="shared" si="1273"/>
        <v>39827.49</v>
      </c>
      <c r="AQE580" s="93">
        <f t="shared" si="1273"/>
        <v>35380.9</v>
      </c>
      <c r="AQF580" s="93">
        <f t="shared" si="1273"/>
        <v>33111.49</v>
      </c>
      <c r="AQG580" s="95">
        <v>14</v>
      </c>
      <c r="AQH580" s="95">
        <v>14</v>
      </c>
      <c r="AQI580" s="95">
        <v>14</v>
      </c>
      <c r="AQJ580" s="107"/>
      <c r="AQK580" s="107"/>
      <c r="AQL580" s="107"/>
      <c r="AQM580" s="93">
        <f t="shared" si="1601"/>
        <v>55188</v>
      </c>
      <c r="AQN580" s="93">
        <f t="shared" si="1602"/>
        <v>55188</v>
      </c>
      <c r="AQO580" s="93">
        <f t="shared" si="1603"/>
        <v>55188</v>
      </c>
      <c r="AQP580" s="107"/>
      <c r="AQQ580" s="107"/>
      <c r="AQR580" s="107"/>
      <c r="AQS580" s="93">
        <f t="shared" si="1604"/>
        <v>1612.73</v>
      </c>
      <c r="AQT580" s="93">
        <f t="shared" si="1605"/>
        <v>1450.38</v>
      </c>
      <c r="AQU580" s="93">
        <f t="shared" si="1606"/>
        <v>1369.69</v>
      </c>
      <c r="AQV580" s="107"/>
      <c r="AQW580" s="107"/>
      <c r="AQX580" s="107"/>
      <c r="AQY580" s="93">
        <f t="shared" si="1274"/>
        <v>22578.22</v>
      </c>
      <c r="AQZ580" s="93">
        <f t="shared" si="1274"/>
        <v>20305.32</v>
      </c>
      <c r="ARA580" s="93">
        <f t="shared" si="1274"/>
        <v>19175.66</v>
      </c>
      <c r="ARB580" s="95">
        <v>14</v>
      </c>
      <c r="ARC580" s="95">
        <v>14</v>
      </c>
      <c r="ARD580" s="95">
        <v>14</v>
      </c>
      <c r="ARE580" s="107"/>
      <c r="ARF580" s="107"/>
      <c r="ARG580" s="107"/>
      <c r="ARH580" s="93">
        <f t="shared" si="1607"/>
        <v>55188</v>
      </c>
      <c r="ARI580" s="93">
        <f t="shared" si="1608"/>
        <v>55188</v>
      </c>
      <c r="ARJ580" s="93">
        <f t="shared" si="1609"/>
        <v>55188</v>
      </c>
      <c r="ARK580" s="107"/>
      <c r="ARL580" s="107"/>
      <c r="ARM580" s="107"/>
      <c r="ARN580" s="93">
        <f t="shared" si="1610"/>
        <v>1578.11</v>
      </c>
      <c r="ARO580" s="93">
        <f t="shared" si="1611"/>
        <v>1403.5</v>
      </c>
      <c r="ARP580" s="93">
        <f t="shared" si="1612"/>
        <v>1308.4000000000001</v>
      </c>
      <c r="ARQ580" s="107"/>
      <c r="ARR580" s="107"/>
      <c r="ARS580" s="107"/>
      <c r="ART580" s="93">
        <f t="shared" si="1275"/>
        <v>22093.54</v>
      </c>
      <c r="ARU580" s="93">
        <f t="shared" si="1275"/>
        <v>19649</v>
      </c>
      <c r="ARV580" s="93">
        <f t="shared" si="1275"/>
        <v>18317.599999999999</v>
      </c>
      <c r="ARW580" s="95">
        <v>36</v>
      </c>
      <c r="ARX580" s="95">
        <v>36</v>
      </c>
      <c r="ARY580" s="95">
        <v>36</v>
      </c>
      <c r="ARZ580" s="107"/>
      <c r="ASA580" s="107"/>
      <c r="ASB580" s="107"/>
      <c r="ASC580" s="93">
        <f t="shared" si="1613"/>
        <v>141912</v>
      </c>
      <c r="ASD580" s="93">
        <f t="shared" si="1614"/>
        <v>141912</v>
      </c>
      <c r="ASE580" s="93">
        <f t="shared" si="1615"/>
        <v>141912</v>
      </c>
      <c r="ASF580" s="107"/>
      <c r="ASG580" s="107"/>
      <c r="ASH580" s="107"/>
      <c r="ASI580" s="93">
        <f t="shared" si="1616"/>
        <v>1795.51</v>
      </c>
      <c r="ASJ580" s="93">
        <f t="shared" si="1617"/>
        <v>1588.93</v>
      </c>
      <c r="ASK580" s="93">
        <f t="shared" si="1618"/>
        <v>1469.55</v>
      </c>
      <c r="ASL580" s="107"/>
      <c r="ASM580" s="107"/>
      <c r="ASN580" s="107"/>
      <c r="ASO580" s="93">
        <f t="shared" si="1276"/>
        <v>64638.36</v>
      </c>
      <c r="ASP580" s="93">
        <f t="shared" si="1276"/>
        <v>57201.48</v>
      </c>
      <c r="ASQ580" s="93">
        <f t="shared" si="1276"/>
        <v>52903.8</v>
      </c>
      <c r="ASR580" s="95">
        <v>39</v>
      </c>
      <c r="ASS580" s="95">
        <v>39</v>
      </c>
      <c r="AST580" s="95">
        <v>39</v>
      </c>
      <c r="ASU580" s="107"/>
      <c r="ASV580" s="107"/>
      <c r="ASW580" s="107"/>
      <c r="ASX580" s="93">
        <f t="shared" si="1619"/>
        <v>153738</v>
      </c>
      <c r="ASY580" s="93">
        <f t="shared" si="1620"/>
        <v>153738</v>
      </c>
      <c r="ASZ580" s="93">
        <f t="shared" si="1621"/>
        <v>153738</v>
      </c>
      <c r="ATA580" s="107"/>
      <c r="ATB580" s="107"/>
      <c r="ATC580" s="107"/>
      <c r="ATD580" s="93">
        <f t="shared" si="1622"/>
        <v>1519.34</v>
      </c>
      <c r="ATE580" s="93">
        <f t="shared" si="1623"/>
        <v>1362.1</v>
      </c>
      <c r="ATF580" s="93">
        <f t="shared" si="1624"/>
        <v>1272.21</v>
      </c>
      <c r="ATG580" s="107"/>
      <c r="ATH580" s="107"/>
      <c r="ATI580" s="107"/>
      <c r="ATJ580" s="93">
        <f t="shared" si="1277"/>
        <v>59254.26</v>
      </c>
      <c r="ATK580" s="93">
        <f t="shared" si="1277"/>
        <v>53121.9</v>
      </c>
      <c r="ATL580" s="93">
        <f t="shared" si="1277"/>
        <v>49616.19</v>
      </c>
      <c r="ATM580" s="95">
        <v>13</v>
      </c>
      <c r="ATN580" s="95">
        <v>13</v>
      </c>
      <c r="ATO580" s="95">
        <v>13</v>
      </c>
      <c r="ATP580" s="107"/>
      <c r="ATQ580" s="107"/>
      <c r="ATR580" s="107"/>
      <c r="ATS580" s="93">
        <f t="shared" si="1625"/>
        <v>51246</v>
      </c>
      <c r="ATT580" s="93">
        <f t="shared" si="1626"/>
        <v>51246</v>
      </c>
      <c r="ATU580" s="93">
        <f t="shared" si="1627"/>
        <v>51246</v>
      </c>
      <c r="ATV580" s="107"/>
      <c r="ATW580" s="107"/>
      <c r="ATX580" s="107"/>
      <c r="ATY580" s="93">
        <f t="shared" si="1628"/>
        <v>1722.55</v>
      </c>
      <c r="ATZ580" s="93">
        <f t="shared" si="1629"/>
        <v>1522</v>
      </c>
      <c r="AUA580" s="93">
        <f t="shared" si="1630"/>
        <v>1408.25</v>
      </c>
      <c r="AUB580" s="107"/>
      <c r="AUC580" s="107"/>
      <c r="AUD580" s="107"/>
      <c r="AUE580" s="93">
        <f t="shared" si="1278"/>
        <v>22393.15</v>
      </c>
      <c r="AUF580" s="93">
        <f t="shared" si="1278"/>
        <v>19786</v>
      </c>
      <c r="AUG580" s="93">
        <f t="shared" si="1278"/>
        <v>18307.25</v>
      </c>
      <c r="AUH580" s="95">
        <v>37</v>
      </c>
      <c r="AUI580" s="95">
        <v>37</v>
      </c>
      <c r="AUJ580" s="95">
        <v>37</v>
      </c>
      <c r="AUK580" s="107"/>
      <c r="AUL580" s="107"/>
      <c r="AUM580" s="107"/>
      <c r="AUN580" s="93">
        <f t="shared" si="1631"/>
        <v>145854</v>
      </c>
      <c r="AUO580" s="93">
        <f t="shared" si="1632"/>
        <v>145854</v>
      </c>
      <c r="AUP580" s="93">
        <f t="shared" si="1633"/>
        <v>145854</v>
      </c>
      <c r="AUQ580" s="107"/>
      <c r="AUR580" s="107"/>
      <c r="AUS580" s="107"/>
      <c r="AUT580" s="93">
        <f t="shared" si="1634"/>
        <v>1732.38</v>
      </c>
      <c r="AUU580" s="93">
        <f t="shared" si="1635"/>
        <v>1537.21</v>
      </c>
      <c r="AUV580" s="93">
        <f t="shared" si="1636"/>
        <v>1436.1</v>
      </c>
      <c r="AUW580" s="107"/>
      <c r="AUX580" s="107"/>
      <c r="AUY580" s="107"/>
      <c r="AUZ580" s="93">
        <f t="shared" si="1279"/>
        <v>64098.06</v>
      </c>
      <c r="AVA580" s="93">
        <f t="shared" si="1279"/>
        <v>56876.77</v>
      </c>
      <c r="AVB580" s="93">
        <f t="shared" si="1279"/>
        <v>53135.7</v>
      </c>
      <c r="AVC580" s="127">
        <f t="shared" si="1280"/>
        <v>1251</v>
      </c>
      <c r="AVD580" s="127">
        <f t="shared" si="1280"/>
        <v>1251</v>
      </c>
      <c r="AVE580" s="127">
        <f t="shared" si="1280"/>
        <v>1251</v>
      </c>
      <c r="AVF580" s="93">
        <f t="shared" si="1280"/>
        <v>0</v>
      </c>
      <c r="AVG580" s="93">
        <f t="shared" si="1280"/>
        <v>0</v>
      </c>
      <c r="AVH580" s="93">
        <f t="shared" si="1280"/>
        <v>0</v>
      </c>
      <c r="AVI580" s="93">
        <f t="shared" si="1280"/>
        <v>4931442</v>
      </c>
      <c r="AVJ580" s="93">
        <f t="shared" si="1280"/>
        <v>4931442</v>
      </c>
      <c r="AVK580" s="93">
        <f t="shared" si="1280"/>
        <v>4931442</v>
      </c>
      <c r="AVL580" s="107"/>
      <c r="AVM580" s="107"/>
      <c r="AVN580" s="107"/>
      <c r="AVO580" s="93"/>
      <c r="AVP580" s="93"/>
      <c r="AVQ580" s="93"/>
      <c r="AVR580" s="93">
        <f t="shared" si="1281"/>
        <v>0</v>
      </c>
      <c r="AVS580" s="93">
        <f t="shared" si="1281"/>
        <v>0</v>
      </c>
      <c r="AVT580" s="93">
        <f t="shared" si="1281"/>
        <v>0</v>
      </c>
      <c r="AVU580" s="93">
        <f t="shared" si="1281"/>
        <v>2215873.5099999998</v>
      </c>
      <c r="AVV580" s="93">
        <f t="shared" si="1281"/>
        <v>1968526.7</v>
      </c>
      <c r="AVW580" s="93">
        <f t="shared" si="1281"/>
        <v>1844624.61</v>
      </c>
    </row>
    <row r="581" spans="1:1271" ht="36">
      <c r="A581" s="94" t="s">
        <v>997</v>
      </c>
      <c r="B581" s="94" t="s">
        <v>431</v>
      </c>
      <c r="C581" s="5"/>
      <c r="D581" s="541"/>
      <c r="E581" s="521"/>
      <c r="F581" s="101"/>
      <c r="G581" s="101"/>
      <c r="H581" s="101"/>
      <c r="I581" s="93">
        <f t="shared" si="1282"/>
        <v>21449.23</v>
      </c>
      <c r="J581" s="93">
        <f t="shared" si="1282"/>
        <v>21449.23</v>
      </c>
      <c r="K581" s="93">
        <f t="shared" si="1282"/>
        <v>21449.23</v>
      </c>
      <c r="L581" s="95"/>
      <c r="M581" s="95"/>
      <c r="N581" s="95"/>
      <c r="O581" s="107"/>
      <c r="P581" s="107"/>
      <c r="Q581" s="107"/>
      <c r="R581" s="93">
        <f t="shared" si="1283"/>
        <v>0</v>
      </c>
      <c r="S581" s="93">
        <f t="shared" si="1284"/>
        <v>0</v>
      </c>
      <c r="T581" s="93">
        <f t="shared" si="1285"/>
        <v>0</v>
      </c>
      <c r="U581" s="107"/>
      <c r="V581" s="107"/>
      <c r="W581" s="107"/>
      <c r="X581" s="93">
        <f t="shared" si="1286"/>
        <v>10935.92</v>
      </c>
      <c r="Y581" s="93">
        <f t="shared" si="1287"/>
        <v>9731.5300000000007</v>
      </c>
      <c r="Z581" s="93">
        <f t="shared" si="1288"/>
        <v>8987.9500000000007</v>
      </c>
      <c r="AA581" s="107"/>
      <c r="AB581" s="107"/>
      <c r="AC581" s="107"/>
      <c r="AD581" s="93">
        <f t="shared" si="1221"/>
        <v>0</v>
      </c>
      <c r="AE581" s="93">
        <f t="shared" si="1221"/>
        <v>0</v>
      </c>
      <c r="AF581" s="93">
        <f t="shared" si="1221"/>
        <v>0</v>
      </c>
      <c r="AG581" s="95"/>
      <c r="AH581" s="95"/>
      <c r="AI581" s="95"/>
      <c r="AJ581" s="107"/>
      <c r="AK581" s="107"/>
      <c r="AL581" s="107"/>
      <c r="AM581" s="93">
        <f t="shared" si="1289"/>
        <v>0</v>
      </c>
      <c r="AN581" s="93">
        <f t="shared" si="1290"/>
        <v>0</v>
      </c>
      <c r="AO581" s="93">
        <f t="shared" si="1291"/>
        <v>0</v>
      </c>
      <c r="AP581" s="107"/>
      <c r="AQ581" s="107"/>
      <c r="AR581" s="107"/>
      <c r="AS581" s="93">
        <f t="shared" si="1292"/>
        <v>10116.02</v>
      </c>
      <c r="AT581" s="93">
        <f t="shared" si="1293"/>
        <v>9086.1299999999992</v>
      </c>
      <c r="AU581" s="93">
        <f t="shared" si="1294"/>
        <v>8594.89</v>
      </c>
      <c r="AV581" s="107"/>
      <c r="AW581" s="107"/>
      <c r="AX581" s="107"/>
      <c r="AY581" s="93">
        <f t="shared" si="1222"/>
        <v>0</v>
      </c>
      <c r="AZ581" s="93">
        <f t="shared" si="1222"/>
        <v>0</v>
      </c>
      <c r="BA581" s="93">
        <f t="shared" si="1222"/>
        <v>0</v>
      </c>
      <c r="BB581" s="95"/>
      <c r="BC581" s="95"/>
      <c r="BD581" s="95"/>
      <c r="BE581" s="107"/>
      <c r="BF581" s="107"/>
      <c r="BG581" s="107"/>
      <c r="BH581" s="93">
        <f t="shared" si="1295"/>
        <v>0</v>
      </c>
      <c r="BI581" s="93">
        <f t="shared" si="1296"/>
        <v>0</v>
      </c>
      <c r="BJ581" s="93">
        <f t="shared" si="1297"/>
        <v>0</v>
      </c>
      <c r="BK581" s="107"/>
      <c r="BL581" s="107"/>
      <c r="BM581" s="107"/>
      <c r="BN581" s="93">
        <f t="shared" si="1298"/>
        <v>9968.1</v>
      </c>
      <c r="BO581" s="93">
        <f t="shared" si="1299"/>
        <v>8827.3700000000008</v>
      </c>
      <c r="BP581" s="93">
        <f t="shared" si="1300"/>
        <v>8106.64</v>
      </c>
      <c r="BQ581" s="107"/>
      <c r="BR581" s="107"/>
      <c r="BS581" s="107"/>
      <c r="BT581" s="93">
        <f t="shared" si="1223"/>
        <v>0</v>
      </c>
      <c r="BU581" s="93">
        <f t="shared" si="1223"/>
        <v>0</v>
      </c>
      <c r="BV581" s="93">
        <f t="shared" si="1223"/>
        <v>0</v>
      </c>
      <c r="BW581" s="95"/>
      <c r="BX581" s="95"/>
      <c r="BY581" s="95"/>
      <c r="BZ581" s="107"/>
      <c r="CA581" s="107"/>
      <c r="CB581" s="107"/>
      <c r="CC581" s="93">
        <f t="shared" si="1301"/>
        <v>0</v>
      </c>
      <c r="CD581" s="93">
        <f t="shared" si="1302"/>
        <v>0</v>
      </c>
      <c r="CE581" s="93">
        <f t="shared" si="1303"/>
        <v>0</v>
      </c>
      <c r="CF581" s="107"/>
      <c r="CG581" s="107"/>
      <c r="CH581" s="107"/>
      <c r="CI581" s="93">
        <f t="shared" si="1304"/>
        <v>0</v>
      </c>
      <c r="CJ581" s="93">
        <f t="shared" si="1305"/>
        <v>0</v>
      </c>
      <c r="CK581" s="93">
        <f t="shared" si="1306"/>
        <v>0</v>
      </c>
      <c r="CL581" s="107"/>
      <c r="CM581" s="107"/>
      <c r="CN581" s="107"/>
      <c r="CO581" s="93">
        <f t="shared" si="1224"/>
        <v>0</v>
      </c>
      <c r="CP581" s="93">
        <f t="shared" si="1224"/>
        <v>0</v>
      </c>
      <c r="CQ581" s="93">
        <f t="shared" si="1224"/>
        <v>0</v>
      </c>
      <c r="CR581" s="95"/>
      <c r="CS581" s="95"/>
      <c r="CT581" s="95"/>
      <c r="CU581" s="107"/>
      <c r="CV581" s="107"/>
      <c r="CW581" s="107"/>
      <c r="CX581" s="93">
        <f t="shared" si="1307"/>
        <v>0</v>
      </c>
      <c r="CY581" s="93">
        <f t="shared" si="1308"/>
        <v>0</v>
      </c>
      <c r="CZ581" s="93">
        <f t="shared" si="1309"/>
        <v>0</v>
      </c>
      <c r="DA581" s="107"/>
      <c r="DB581" s="107"/>
      <c r="DC581" s="107"/>
      <c r="DD581" s="93">
        <f t="shared" si="1310"/>
        <v>11730.7</v>
      </c>
      <c r="DE581" s="93">
        <f t="shared" si="1311"/>
        <v>10438.31</v>
      </c>
      <c r="DF581" s="93">
        <f t="shared" si="1312"/>
        <v>9824.94</v>
      </c>
      <c r="DG581" s="107"/>
      <c r="DH581" s="107"/>
      <c r="DI581" s="107"/>
      <c r="DJ581" s="93">
        <f t="shared" si="1225"/>
        <v>0</v>
      </c>
      <c r="DK581" s="93">
        <f t="shared" si="1225"/>
        <v>0</v>
      </c>
      <c r="DL581" s="93">
        <f t="shared" si="1225"/>
        <v>0</v>
      </c>
      <c r="DM581" s="95"/>
      <c r="DN581" s="95"/>
      <c r="DO581" s="95"/>
      <c r="DP581" s="107"/>
      <c r="DQ581" s="107"/>
      <c r="DR581" s="107"/>
      <c r="DS581" s="93">
        <f t="shared" si="1313"/>
        <v>0</v>
      </c>
      <c r="DT581" s="93">
        <f t="shared" si="1314"/>
        <v>0</v>
      </c>
      <c r="DU581" s="93">
        <f t="shared" si="1315"/>
        <v>0</v>
      </c>
      <c r="DV581" s="107"/>
      <c r="DW581" s="107"/>
      <c r="DX581" s="107"/>
      <c r="DY581" s="93">
        <f t="shared" si="1316"/>
        <v>12587.65</v>
      </c>
      <c r="DZ581" s="93">
        <f t="shared" si="1317"/>
        <v>11039.99</v>
      </c>
      <c r="EA581" s="93">
        <f t="shared" si="1318"/>
        <v>10470.41</v>
      </c>
      <c r="EB581" s="107"/>
      <c r="EC581" s="107"/>
      <c r="ED581" s="107"/>
      <c r="EE581" s="93">
        <f t="shared" si="1226"/>
        <v>0</v>
      </c>
      <c r="EF581" s="93">
        <f t="shared" si="1226"/>
        <v>0</v>
      </c>
      <c r="EG581" s="93">
        <f t="shared" si="1226"/>
        <v>0</v>
      </c>
      <c r="EH581" s="95"/>
      <c r="EI581" s="95"/>
      <c r="EJ581" s="95"/>
      <c r="EK581" s="107"/>
      <c r="EL581" s="107"/>
      <c r="EM581" s="107"/>
      <c r="EN581" s="93">
        <f t="shared" si="1319"/>
        <v>0</v>
      </c>
      <c r="EO581" s="93">
        <f t="shared" si="1320"/>
        <v>0</v>
      </c>
      <c r="EP581" s="93">
        <f t="shared" si="1321"/>
        <v>0</v>
      </c>
      <c r="EQ581" s="107"/>
      <c r="ER581" s="107"/>
      <c r="ES581" s="107"/>
      <c r="ET581" s="93">
        <f t="shared" si="1322"/>
        <v>11653.77</v>
      </c>
      <c r="EU581" s="93">
        <f t="shared" si="1323"/>
        <v>10197.790000000001</v>
      </c>
      <c r="EV581" s="93">
        <f t="shared" si="1324"/>
        <v>9643.2199999999993</v>
      </c>
      <c r="EW581" s="107"/>
      <c r="EX581" s="107"/>
      <c r="EY581" s="107"/>
      <c r="EZ581" s="93">
        <f t="shared" si="1227"/>
        <v>0</v>
      </c>
      <c r="FA581" s="93">
        <f t="shared" si="1227"/>
        <v>0</v>
      </c>
      <c r="FB581" s="93">
        <f t="shared" si="1227"/>
        <v>0</v>
      </c>
      <c r="FC581" s="95"/>
      <c r="FD581" s="95"/>
      <c r="FE581" s="95"/>
      <c r="FF581" s="107"/>
      <c r="FG581" s="107"/>
      <c r="FH581" s="107"/>
      <c r="FI581" s="93">
        <f t="shared" si="1325"/>
        <v>0</v>
      </c>
      <c r="FJ581" s="93">
        <f t="shared" si="1326"/>
        <v>0</v>
      </c>
      <c r="FK581" s="93">
        <f t="shared" si="1327"/>
        <v>0</v>
      </c>
      <c r="FL581" s="107"/>
      <c r="FM581" s="107"/>
      <c r="FN581" s="107"/>
      <c r="FO581" s="93">
        <f t="shared" si="1328"/>
        <v>9525.74</v>
      </c>
      <c r="FP581" s="93">
        <f t="shared" si="1329"/>
        <v>8528.33</v>
      </c>
      <c r="FQ581" s="93">
        <f t="shared" si="1330"/>
        <v>8096.29</v>
      </c>
      <c r="FR581" s="107"/>
      <c r="FS581" s="107"/>
      <c r="FT581" s="107"/>
      <c r="FU581" s="93">
        <f t="shared" si="1228"/>
        <v>0</v>
      </c>
      <c r="FV581" s="93">
        <f t="shared" si="1228"/>
        <v>0</v>
      </c>
      <c r="FW581" s="93">
        <f t="shared" si="1228"/>
        <v>0</v>
      </c>
      <c r="FX581" s="95"/>
      <c r="FY581" s="95"/>
      <c r="FZ581" s="95"/>
      <c r="GA581" s="107"/>
      <c r="GB581" s="107"/>
      <c r="GC581" s="107"/>
      <c r="GD581" s="93">
        <f t="shared" si="1331"/>
        <v>0</v>
      </c>
      <c r="GE581" s="93">
        <f t="shared" si="1332"/>
        <v>0</v>
      </c>
      <c r="GF581" s="93">
        <f t="shared" si="1333"/>
        <v>0</v>
      </c>
      <c r="GG581" s="107"/>
      <c r="GH581" s="107"/>
      <c r="GI581" s="107"/>
      <c r="GJ581" s="93">
        <f t="shared" si="1334"/>
        <v>0</v>
      </c>
      <c r="GK581" s="93">
        <f t="shared" si="1335"/>
        <v>0</v>
      </c>
      <c r="GL581" s="93">
        <f t="shared" si="1336"/>
        <v>0</v>
      </c>
      <c r="GM581" s="107"/>
      <c r="GN581" s="107"/>
      <c r="GO581" s="107"/>
      <c r="GP581" s="93">
        <f t="shared" si="1229"/>
        <v>0</v>
      </c>
      <c r="GQ581" s="93">
        <f t="shared" si="1229"/>
        <v>0</v>
      </c>
      <c r="GR581" s="93">
        <f t="shared" si="1229"/>
        <v>0</v>
      </c>
      <c r="GS581" s="95"/>
      <c r="GT581" s="95"/>
      <c r="GU581" s="95"/>
      <c r="GV581" s="107"/>
      <c r="GW581" s="107"/>
      <c r="GX581" s="107"/>
      <c r="GY581" s="93">
        <f t="shared" si="1337"/>
        <v>0</v>
      </c>
      <c r="GZ581" s="93">
        <f t="shared" si="1338"/>
        <v>0</v>
      </c>
      <c r="HA581" s="93">
        <f t="shared" si="1339"/>
        <v>0</v>
      </c>
      <c r="HB581" s="107"/>
      <c r="HC581" s="107"/>
      <c r="HD581" s="107"/>
      <c r="HE581" s="93">
        <f t="shared" si="1340"/>
        <v>10879.17</v>
      </c>
      <c r="HF581" s="93">
        <f t="shared" si="1341"/>
        <v>9676.9500000000007</v>
      </c>
      <c r="HG581" s="93">
        <f t="shared" si="1342"/>
        <v>9150.66</v>
      </c>
      <c r="HH581" s="107"/>
      <c r="HI581" s="107"/>
      <c r="HJ581" s="107"/>
      <c r="HK581" s="93">
        <f t="shared" si="1230"/>
        <v>0</v>
      </c>
      <c r="HL581" s="93">
        <f t="shared" si="1230"/>
        <v>0</v>
      </c>
      <c r="HM581" s="93">
        <f t="shared" si="1230"/>
        <v>0</v>
      </c>
      <c r="HN581" s="95"/>
      <c r="HO581" s="95"/>
      <c r="HP581" s="95"/>
      <c r="HQ581" s="107"/>
      <c r="HR581" s="107"/>
      <c r="HS581" s="107"/>
      <c r="HT581" s="93">
        <f t="shared" si="1343"/>
        <v>0</v>
      </c>
      <c r="HU581" s="93">
        <f t="shared" si="1344"/>
        <v>0</v>
      </c>
      <c r="HV581" s="93">
        <f t="shared" si="1345"/>
        <v>0</v>
      </c>
      <c r="HW581" s="107"/>
      <c r="HX581" s="107"/>
      <c r="HY581" s="107"/>
      <c r="HZ581" s="93">
        <f t="shared" si="1346"/>
        <v>10756.89</v>
      </c>
      <c r="IA581" s="93">
        <f t="shared" si="1347"/>
        <v>9499.19</v>
      </c>
      <c r="IB581" s="93">
        <f t="shared" si="1348"/>
        <v>8872.92</v>
      </c>
      <c r="IC581" s="107"/>
      <c r="ID581" s="107"/>
      <c r="IE581" s="107"/>
      <c r="IF581" s="93">
        <f t="shared" si="1231"/>
        <v>0</v>
      </c>
      <c r="IG581" s="93">
        <f t="shared" si="1231"/>
        <v>0</v>
      </c>
      <c r="IH581" s="93">
        <f t="shared" si="1231"/>
        <v>0</v>
      </c>
      <c r="II581" s="95"/>
      <c r="IJ581" s="95"/>
      <c r="IK581" s="95"/>
      <c r="IL581" s="107"/>
      <c r="IM581" s="107"/>
      <c r="IN581" s="107"/>
      <c r="IO581" s="93">
        <f t="shared" si="1349"/>
        <v>0</v>
      </c>
      <c r="IP581" s="93">
        <f t="shared" si="1350"/>
        <v>0</v>
      </c>
      <c r="IQ581" s="93">
        <f t="shared" si="1351"/>
        <v>0</v>
      </c>
      <c r="IR581" s="107"/>
      <c r="IS581" s="107"/>
      <c r="IT581" s="107"/>
      <c r="IU581" s="93">
        <f t="shared" si="1352"/>
        <v>9840.2099999999991</v>
      </c>
      <c r="IV581" s="93">
        <f t="shared" si="1353"/>
        <v>8717.76</v>
      </c>
      <c r="IW581" s="93">
        <f t="shared" si="1354"/>
        <v>8130.42</v>
      </c>
      <c r="IX581" s="107"/>
      <c r="IY581" s="107"/>
      <c r="IZ581" s="107"/>
      <c r="JA581" s="93">
        <f t="shared" si="1232"/>
        <v>0</v>
      </c>
      <c r="JB581" s="93">
        <f t="shared" si="1232"/>
        <v>0</v>
      </c>
      <c r="JC581" s="93">
        <f t="shared" si="1232"/>
        <v>0</v>
      </c>
      <c r="JD581" s="95"/>
      <c r="JE581" s="95"/>
      <c r="JF581" s="95"/>
      <c r="JG581" s="107"/>
      <c r="JH581" s="107"/>
      <c r="JI581" s="107"/>
      <c r="JJ581" s="93">
        <f t="shared" si="1355"/>
        <v>0</v>
      </c>
      <c r="JK581" s="93">
        <f t="shared" si="1356"/>
        <v>0</v>
      </c>
      <c r="JL581" s="93">
        <f t="shared" si="1357"/>
        <v>0</v>
      </c>
      <c r="JM581" s="107"/>
      <c r="JN581" s="107"/>
      <c r="JO581" s="107"/>
      <c r="JP581" s="93">
        <f t="shared" si="1358"/>
        <v>14086.78</v>
      </c>
      <c r="JQ581" s="93">
        <f t="shared" si="1359"/>
        <v>12498.49</v>
      </c>
      <c r="JR581" s="93">
        <f t="shared" si="1360"/>
        <v>12013.37</v>
      </c>
      <c r="JS581" s="107"/>
      <c r="JT581" s="107"/>
      <c r="JU581" s="107"/>
      <c r="JV581" s="93">
        <f t="shared" si="1233"/>
        <v>0</v>
      </c>
      <c r="JW581" s="93">
        <f t="shared" si="1233"/>
        <v>0</v>
      </c>
      <c r="JX581" s="93">
        <f t="shared" si="1233"/>
        <v>0</v>
      </c>
      <c r="JY581" s="95"/>
      <c r="JZ581" s="95"/>
      <c r="KA581" s="95"/>
      <c r="KB581" s="107"/>
      <c r="KC581" s="107"/>
      <c r="KD581" s="107"/>
      <c r="KE581" s="93">
        <f t="shared" si="1361"/>
        <v>0</v>
      </c>
      <c r="KF581" s="93">
        <f t="shared" si="1362"/>
        <v>0</v>
      </c>
      <c r="KG581" s="93">
        <f t="shared" si="1363"/>
        <v>0</v>
      </c>
      <c r="KH581" s="107"/>
      <c r="KI581" s="107"/>
      <c r="KJ581" s="107"/>
      <c r="KK581" s="93">
        <f t="shared" si="1364"/>
        <v>9450.93</v>
      </c>
      <c r="KL581" s="93">
        <f t="shared" si="1365"/>
        <v>8439.86</v>
      </c>
      <c r="KM581" s="93">
        <f t="shared" si="1366"/>
        <v>7894.67</v>
      </c>
      <c r="KN581" s="107"/>
      <c r="KO581" s="107"/>
      <c r="KP581" s="107"/>
      <c r="KQ581" s="93">
        <f t="shared" si="1234"/>
        <v>0</v>
      </c>
      <c r="KR581" s="93">
        <f t="shared" si="1234"/>
        <v>0</v>
      </c>
      <c r="KS581" s="93">
        <f t="shared" si="1234"/>
        <v>0</v>
      </c>
      <c r="KT581" s="95"/>
      <c r="KU581" s="95"/>
      <c r="KV581" s="95"/>
      <c r="KW581" s="107"/>
      <c r="KX581" s="107"/>
      <c r="KY581" s="107"/>
      <c r="KZ581" s="93">
        <f t="shared" si="1367"/>
        <v>0</v>
      </c>
      <c r="LA581" s="93">
        <f t="shared" si="1368"/>
        <v>0</v>
      </c>
      <c r="LB581" s="93">
        <f t="shared" si="1369"/>
        <v>0</v>
      </c>
      <c r="LC581" s="107"/>
      <c r="LD581" s="107"/>
      <c r="LE581" s="107"/>
      <c r="LF581" s="93">
        <f t="shared" si="1370"/>
        <v>8503.8799999999992</v>
      </c>
      <c r="LG581" s="93">
        <f t="shared" si="1371"/>
        <v>7653.43</v>
      </c>
      <c r="LH581" s="93">
        <f t="shared" si="1372"/>
        <v>7253.15</v>
      </c>
      <c r="LI581" s="107"/>
      <c r="LJ581" s="107"/>
      <c r="LK581" s="107"/>
      <c r="LL581" s="93">
        <f t="shared" si="1235"/>
        <v>0</v>
      </c>
      <c r="LM581" s="93">
        <f t="shared" si="1235"/>
        <v>0</v>
      </c>
      <c r="LN581" s="93">
        <f t="shared" si="1235"/>
        <v>0</v>
      </c>
      <c r="LO581" s="95"/>
      <c r="LP581" s="95"/>
      <c r="LQ581" s="95"/>
      <c r="LR581" s="107"/>
      <c r="LS581" s="107"/>
      <c r="LT581" s="107"/>
      <c r="LU581" s="93">
        <f t="shared" si="1373"/>
        <v>0</v>
      </c>
      <c r="LV581" s="93">
        <f t="shared" si="1374"/>
        <v>0</v>
      </c>
      <c r="LW581" s="93">
        <f t="shared" si="1375"/>
        <v>0</v>
      </c>
      <c r="LX581" s="107"/>
      <c r="LY581" s="107"/>
      <c r="LZ581" s="107"/>
      <c r="MA581" s="93">
        <f t="shared" si="1376"/>
        <v>12188.2</v>
      </c>
      <c r="MB581" s="93">
        <f t="shared" si="1377"/>
        <v>10833.12</v>
      </c>
      <c r="MC581" s="93">
        <f t="shared" si="1378"/>
        <v>10303.5</v>
      </c>
      <c r="MD581" s="107"/>
      <c r="ME581" s="107"/>
      <c r="MF581" s="107"/>
      <c r="MG581" s="93">
        <f t="shared" si="1236"/>
        <v>0</v>
      </c>
      <c r="MH581" s="93">
        <f t="shared" si="1236"/>
        <v>0</v>
      </c>
      <c r="MI581" s="93">
        <f t="shared" si="1236"/>
        <v>0</v>
      </c>
      <c r="MJ581" s="95"/>
      <c r="MK581" s="95"/>
      <c r="ML581" s="95"/>
      <c r="MM581" s="107"/>
      <c r="MN581" s="107"/>
      <c r="MO581" s="107"/>
      <c r="MP581" s="93">
        <f t="shared" si="1379"/>
        <v>0</v>
      </c>
      <c r="MQ581" s="93">
        <f t="shared" si="1380"/>
        <v>0</v>
      </c>
      <c r="MR581" s="93">
        <f t="shared" si="1381"/>
        <v>0</v>
      </c>
      <c r="MS581" s="107"/>
      <c r="MT581" s="107"/>
      <c r="MU581" s="107"/>
      <c r="MV581" s="93">
        <f t="shared" si="1382"/>
        <v>14087.69</v>
      </c>
      <c r="MW581" s="93">
        <f t="shared" si="1383"/>
        <v>12225.16</v>
      </c>
      <c r="MX581" s="93">
        <f t="shared" si="1384"/>
        <v>11397.08</v>
      </c>
      <c r="MY581" s="107"/>
      <c r="MZ581" s="107"/>
      <c r="NA581" s="107"/>
      <c r="NB581" s="93">
        <f t="shared" si="1237"/>
        <v>0</v>
      </c>
      <c r="NC581" s="93">
        <f t="shared" si="1237"/>
        <v>0</v>
      </c>
      <c r="ND581" s="93">
        <f t="shared" si="1237"/>
        <v>0</v>
      </c>
      <c r="NE581" s="95"/>
      <c r="NF581" s="95"/>
      <c r="NG581" s="95"/>
      <c r="NH581" s="107"/>
      <c r="NI581" s="107"/>
      <c r="NJ581" s="107"/>
      <c r="NK581" s="93">
        <f t="shared" si="1385"/>
        <v>0</v>
      </c>
      <c r="NL581" s="93">
        <f t="shared" si="1386"/>
        <v>0</v>
      </c>
      <c r="NM581" s="93">
        <f t="shared" si="1387"/>
        <v>0</v>
      </c>
      <c r="NN581" s="107"/>
      <c r="NO581" s="107"/>
      <c r="NP581" s="107"/>
      <c r="NQ581" s="93">
        <f t="shared" si="1388"/>
        <v>8742.35</v>
      </c>
      <c r="NR581" s="93">
        <f t="shared" si="1389"/>
        <v>7734.26</v>
      </c>
      <c r="NS581" s="93">
        <f t="shared" si="1390"/>
        <v>7265.33</v>
      </c>
      <c r="NT581" s="107"/>
      <c r="NU581" s="107"/>
      <c r="NV581" s="107"/>
      <c r="NW581" s="93">
        <f t="shared" si="1238"/>
        <v>0</v>
      </c>
      <c r="NX581" s="93">
        <f t="shared" si="1238"/>
        <v>0</v>
      </c>
      <c r="NY581" s="93">
        <f t="shared" si="1238"/>
        <v>0</v>
      </c>
      <c r="NZ581" s="95"/>
      <c r="OA581" s="95"/>
      <c r="OB581" s="95"/>
      <c r="OC581" s="107"/>
      <c r="OD581" s="107"/>
      <c r="OE581" s="107"/>
      <c r="OF581" s="93">
        <f t="shared" si="1391"/>
        <v>0</v>
      </c>
      <c r="OG581" s="93">
        <f t="shared" si="1392"/>
        <v>0</v>
      </c>
      <c r="OH581" s="93">
        <f t="shared" si="1393"/>
        <v>0</v>
      </c>
      <c r="OI581" s="107"/>
      <c r="OJ581" s="107"/>
      <c r="OK581" s="107"/>
      <c r="OL581" s="93">
        <f t="shared" si="1394"/>
        <v>12851.03</v>
      </c>
      <c r="OM581" s="93">
        <f t="shared" si="1395"/>
        <v>11286.67</v>
      </c>
      <c r="ON581" s="93">
        <f t="shared" si="1396"/>
        <v>10695.02</v>
      </c>
      <c r="OO581" s="107"/>
      <c r="OP581" s="107"/>
      <c r="OQ581" s="107"/>
      <c r="OR581" s="93">
        <f t="shared" si="1239"/>
        <v>0</v>
      </c>
      <c r="OS581" s="93">
        <f t="shared" si="1239"/>
        <v>0</v>
      </c>
      <c r="OT581" s="93">
        <f t="shared" si="1239"/>
        <v>0</v>
      </c>
      <c r="OU581" s="95"/>
      <c r="OV581" s="95"/>
      <c r="OW581" s="95"/>
      <c r="OX581" s="107"/>
      <c r="OY581" s="107"/>
      <c r="OZ581" s="107"/>
      <c r="PA581" s="93">
        <f t="shared" si="1397"/>
        <v>0</v>
      </c>
      <c r="PB581" s="93">
        <f t="shared" si="1398"/>
        <v>0</v>
      </c>
      <c r="PC581" s="93">
        <f t="shared" si="1399"/>
        <v>0</v>
      </c>
      <c r="PD581" s="107"/>
      <c r="PE581" s="107"/>
      <c r="PF581" s="107"/>
      <c r="PG581" s="93">
        <f t="shared" si="1400"/>
        <v>10120.1</v>
      </c>
      <c r="PH581" s="93">
        <f t="shared" si="1401"/>
        <v>9014.75</v>
      </c>
      <c r="PI581" s="93">
        <f t="shared" si="1402"/>
        <v>8566.34</v>
      </c>
      <c r="PJ581" s="107"/>
      <c r="PK581" s="107"/>
      <c r="PL581" s="107"/>
      <c r="PM581" s="93">
        <f t="shared" si="1240"/>
        <v>0</v>
      </c>
      <c r="PN581" s="93">
        <f t="shared" si="1240"/>
        <v>0</v>
      </c>
      <c r="PO581" s="93">
        <f t="shared" si="1240"/>
        <v>0</v>
      </c>
      <c r="PP581" s="95"/>
      <c r="PQ581" s="95"/>
      <c r="PR581" s="95"/>
      <c r="PS581" s="107"/>
      <c r="PT581" s="107"/>
      <c r="PU581" s="107"/>
      <c r="PV581" s="93">
        <f t="shared" si="1403"/>
        <v>0</v>
      </c>
      <c r="PW581" s="93">
        <f t="shared" si="1404"/>
        <v>0</v>
      </c>
      <c r="PX581" s="93">
        <f t="shared" si="1405"/>
        <v>0</v>
      </c>
      <c r="PY581" s="107"/>
      <c r="PZ581" s="107"/>
      <c r="QA581" s="107"/>
      <c r="QB581" s="93">
        <f t="shared" si="1406"/>
        <v>11625.63</v>
      </c>
      <c r="QC581" s="93">
        <f t="shared" si="1407"/>
        <v>10269.629999999999</v>
      </c>
      <c r="QD581" s="93">
        <f t="shared" si="1408"/>
        <v>9717.67</v>
      </c>
      <c r="QE581" s="107"/>
      <c r="QF581" s="107"/>
      <c r="QG581" s="107"/>
      <c r="QH581" s="93">
        <f t="shared" si="1241"/>
        <v>0</v>
      </c>
      <c r="QI581" s="93">
        <f t="shared" si="1241"/>
        <v>0</v>
      </c>
      <c r="QJ581" s="93">
        <f t="shared" si="1241"/>
        <v>0</v>
      </c>
      <c r="QK581" s="95"/>
      <c r="QL581" s="95"/>
      <c r="QM581" s="95"/>
      <c r="QN581" s="107"/>
      <c r="QO581" s="107"/>
      <c r="QP581" s="107"/>
      <c r="QQ581" s="93">
        <f t="shared" si="1409"/>
        <v>0</v>
      </c>
      <c r="QR581" s="93">
        <f t="shared" si="1410"/>
        <v>0</v>
      </c>
      <c r="QS581" s="93">
        <f t="shared" si="1411"/>
        <v>0</v>
      </c>
      <c r="QT581" s="107"/>
      <c r="QU581" s="107"/>
      <c r="QV581" s="107"/>
      <c r="QW581" s="93">
        <f t="shared" si="1412"/>
        <v>10804.26</v>
      </c>
      <c r="QX581" s="93">
        <f t="shared" si="1413"/>
        <v>9554.85</v>
      </c>
      <c r="QY581" s="93">
        <f t="shared" si="1414"/>
        <v>8901.59</v>
      </c>
      <c r="QZ581" s="107"/>
      <c r="RA581" s="107"/>
      <c r="RB581" s="107"/>
      <c r="RC581" s="93">
        <f t="shared" si="1242"/>
        <v>0</v>
      </c>
      <c r="RD581" s="93">
        <f t="shared" si="1242"/>
        <v>0</v>
      </c>
      <c r="RE581" s="93">
        <f t="shared" si="1242"/>
        <v>0</v>
      </c>
      <c r="RF581" s="95"/>
      <c r="RG581" s="95"/>
      <c r="RH581" s="95"/>
      <c r="RI581" s="107"/>
      <c r="RJ581" s="107"/>
      <c r="RK581" s="107"/>
      <c r="RL581" s="93">
        <f t="shared" si="1415"/>
        <v>0</v>
      </c>
      <c r="RM581" s="93">
        <f t="shared" si="1416"/>
        <v>0</v>
      </c>
      <c r="RN581" s="93">
        <f t="shared" si="1417"/>
        <v>0</v>
      </c>
      <c r="RO581" s="107"/>
      <c r="RP581" s="107"/>
      <c r="RQ581" s="107"/>
      <c r="RR581" s="93">
        <f t="shared" si="1418"/>
        <v>7979.75</v>
      </c>
      <c r="RS581" s="93">
        <f t="shared" si="1419"/>
        <v>7092.88</v>
      </c>
      <c r="RT581" s="93">
        <f t="shared" si="1420"/>
        <v>6596.52</v>
      </c>
      <c r="RU581" s="107"/>
      <c r="RV581" s="107"/>
      <c r="RW581" s="107"/>
      <c r="RX581" s="93">
        <f t="shared" si="1243"/>
        <v>0</v>
      </c>
      <c r="RY581" s="93">
        <f t="shared" si="1243"/>
        <v>0</v>
      </c>
      <c r="RZ581" s="93">
        <f t="shared" si="1243"/>
        <v>0</v>
      </c>
      <c r="SA581" s="95"/>
      <c r="SB581" s="95"/>
      <c r="SC581" s="95"/>
      <c r="SD581" s="107"/>
      <c r="SE581" s="107"/>
      <c r="SF581" s="107"/>
      <c r="SG581" s="93">
        <f t="shared" si="1421"/>
        <v>0</v>
      </c>
      <c r="SH581" s="93">
        <f t="shared" si="1422"/>
        <v>0</v>
      </c>
      <c r="SI581" s="93">
        <f t="shared" si="1423"/>
        <v>0</v>
      </c>
      <c r="SJ581" s="107"/>
      <c r="SK581" s="107"/>
      <c r="SL581" s="107"/>
      <c r="SM581" s="93">
        <f t="shared" si="1424"/>
        <v>9980.06</v>
      </c>
      <c r="SN581" s="93">
        <f t="shared" si="1425"/>
        <v>8776.6</v>
      </c>
      <c r="SO581" s="93">
        <f t="shared" si="1426"/>
        <v>8232.9</v>
      </c>
      <c r="SP581" s="107"/>
      <c r="SQ581" s="107"/>
      <c r="SR581" s="107"/>
      <c r="SS581" s="93">
        <f t="shared" si="1244"/>
        <v>0</v>
      </c>
      <c r="ST581" s="93">
        <f t="shared" si="1244"/>
        <v>0</v>
      </c>
      <c r="SU581" s="93">
        <f t="shared" si="1244"/>
        <v>0</v>
      </c>
      <c r="SV581" s="95"/>
      <c r="SW581" s="95"/>
      <c r="SX581" s="95"/>
      <c r="SY581" s="107"/>
      <c r="SZ581" s="107"/>
      <c r="TA581" s="107"/>
      <c r="TB581" s="93">
        <f t="shared" si="1427"/>
        <v>0</v>
      </c>
      <c r="TC581" s="93">
        <f t="shared" si="1428"/>
        <v>0</v>
      </c>
      <c r="TD581" s="93">
        <f t="shared" si="1429"/>
        <v>0</v>
      </c>
      <c r="TE581" s="107"/>
      <c r="TF581" s="107"/>
      <c r="TG581" s="107"/>
      <c r="TH581" s="93">
        <f t="shared" si="1430"/>
        <v>10478.89</v>
      </c>
      <c r="TI581" s="93">
        <f t="shared" si="1431"/>
        <v>9281.3799999999992</v>
      </c>
      <c r="TJ581" s="93">
        <f t="shared" si="1432"/>
        <v>8788.6</v>
      </c>
      <c r="TK581" s="107"/>
      <c r="TL581" s="107"/>
      <c r="TM581" s="107"/>
      <c r="TN581" s="93">
        <f t="shared" si="1245"/>
        <v>0</v>
      </c>
      <c r="TO581" s="93">
        <f t="shared" si="1245"/>
        <v>0</v>
      </c>
      <c r="TP581" s="93">
        <f t="shared" si="1245"/>
        <v>0</v>
      </c>
      <c r="TQ581" s="95"/>
      <c r="TR581" s="95"/>
      <c r="TS581" s="95"/>
      <c r="TT581" s="107"/>
      <c r="TU581" s="107"/>
      <c r="TV581" s="107"/>
      <c r="TW581" s="93">
        <f t="shared" si="1433"/>
        <v>0</v>
      </c>
      <c r="TX581" s="93">
        <f t="shared" si="1434"/>
        <v>0</v>
      </c>
      <c r="TY581" s="93">
        <f t="shared" si="1435"/>
        <v>0</v>
      </c>
      <c r="TZ581" s="107"/>
      <c r="UA581" s="107"/>
      <c r="UB581" s="107"/>
      <c r="UC581" s="93">
        <f t="shared" si="1436"/>
        <v>11083.5</v>
      </c>
      <c r="UD581" s="93">
        <f t="shared" si="1437"/>
        <v>9769.92</v>
      </c>
      <c r="UE581" s="93">
        <f t="shared" si="1438"/>
        <v>9156.7800000000007</v>
      </c>
      <c r="UF581" s="107"/>
      <c r="UG581" s="107"/>
      <c r="UH581" s="107"/>
      <c r="UI581" s="93">
        <f t="shared" si="1246"/>
        <v>0</v>
      </c>
      <c r="UJ581" s="93">
        <f t="shared" si="1246"/>
        <v>0</v>
      </c>
      <c r="UK581" s="93">
        <f t="shared" si="1246"/>
        <v>0</v>
      </c>
      <c r="UL581" s="95">
        <v>26</v>
      </c>
      <c r="UM581" s="95">
        <v>26</v>
      </c>
      <c r="UN581" s="95">
        <v>26</v>
      </c>
      <c r="UO581" s="107"/>
      <c r="UP581" s="107"/>
      <c r="UQ581" s="107"/>
      <c r="UR581" s="93">
        <f t="shared" si="1439"/>
        <v>557679.98</v>
      </c>
      <c r="US581" s="93">
        <f t="shared" si="1440"/>
        <v>557679.98</v>
      </c>
      <c r="UT581" s="93">
        <f t="shared" si="1441"/>
        <v>557679.98</v>
      </c>
      <c r="UU581" s="107"/>
      <c r="UV581" s="107"/>
      <c r="UW581" s="107"/>
      <c r="UX581" s="93">
        <f t="shared" si="1442"/>
        <v>11073.1</v>
      </c>
      <c r="UY581" s="93">
        <f t="shared" si="1443"/>
        <v>9863.7199999999993</v>
      </c>
      <c r="UZ581" s="93">
        <f t="shared" si="1444"/>
        <v>9157.98</v>
      </c>
      <c r="VA581" s="107"/>
      <c r="VB581" s="107"/>
      <c r="VC581" s="107"/>
      <c r="VD581" s="93">
        <f t="shared" si="1247"/>
        <v>287900.59999999998</v>
      </c>
      <c r="VE581" s="93">
        <f t="shared" si="1247"/>
        <v>256456.72</v>
      </c>
      <c r="VF581" s="93">
        <f t="shared" si="1247"/>
        <v>238107.48</v>
      </c>
      <c r="VG581" s="95"/>
      <c r="VH581" s="95"/>
      <c r="VI581" s="95"/>
      <c r="VJ581" s="107"/>
      <c r="VK581" s="107"/>
      <c r="VL581" s="107"/>
      <c r="VM581" s="93">
        <f t="shared" si="1445"/>
        <v>0</v>
      </c>
      <c r="VN581" s="93">
        <f t="shared" si="1446"/>
        <v>0</v>
      </c>
      <c r="VO581" s="93">
        <f t="shared" si="1447"/>
        <v>0</v>
      </c>
      <c r="VP581" s="107"/>
      <c r="VQ581" s="107"/>
      <c r="VR581" s="107"/>
      <c r="VS581" s="93">
        <f t="shared" si="1448"/>
        <v>0</v>
      </c>
      <c r="VT581" s="93">
        <f t="shared" si="1449"/>
        <v>0</v>
      </c>
      <c r="VU581" s="93">
        <f t="shared" si="1450"/>
        <v>0</v>
      </c>
      <c r="VV581" s="107"/>
      <c r="VW581" s="107"/>
      <c r="VX581" s="107"/>
      <c r="VY581" s="93">
        <f t="shared" si="1248"/>
        <v>0</v>
      </c>
      <c r="VZ581" s="93">
        <f t="shared" si="1248"/>
        <v>0</v>
      </c>
      <c r="WA581" s="93">
        <f t="shared" si="1248"/>
        <v>0</v>
      </c>
      <c r="WB581" s="95"/>
      <c r="WC581" s="95"/>
      <c r="WD581" s="95"/>
      <c r="WE581" s="107"/>
      <c r="WF581" s="107"/>
      <c r="WG581" s="107"/>
      <c r="WH581" s="93">
        <f t="shared" si="1451"/>
        <v>0</v>
      </c>
      <c r="WI581" s="93">
        <f t="shared" si="1452"/>
        <v>0</v>
      </c>
      <c r="WJ581" s="93">
        <f t="shared" si="1453"/>
        <v>0</v>
      </c>
      <c r="WK581" s="107"/>
      <c r="WL581" s="107"/>
      <c r="WM581" s="107"/>
      <c r="WN581" s="93">
        <f t="shared" si="1454"/>
        <v>8857.26</v>
      </c>
      <c r="WO581" s="93">
        <f t="shared" si="1455"/>
        <v>7908.31</v>
      </c>
      <c r="WP581" s="93">
        <f t="shared" si="1456"/>
        <v>7498.19</v>
      </c>
      <c r="WQ581" s="107"/>
      <c r="WR581" s="107"/>
      <c r="WS581" s="107"/>
      <c r="WT581" s="93">
        <f t="shared" si="1249"/>
        <v>0</v>
      </c>
      <c r="WU581" s="93">
        <f t="shared" si="1249"/>
        <v>0</v>
      </c>
      <c r="WV581" s="93">
        <f t="shared" si="1249"/>
        <v>0</v>
      </c>
      <c r="WW581" s="95"/>
      <c r="WX581" s="95"/>
      <c r="WY581" s="95"/>
      <c r="WZ581" s="107"/>
      <c r="XA581" s="107"/>
      <c r="XB581" s="107"/>
      <c r="XC581" s="93">
        <f t="shared" si="1457"/>
        <v>0</v>
      </c>
      <c r="XD581" s="93">
        <f t="shared" si="1458"/>
        <v>0</v>
      </c>
      <c r="XE581" s="93">
        <f t="shared" si="1459"/>
        <v>0</v>
      </c>
      <c r="XF581" s="107"/>
      <c r="XG581" s="107"/>
      <c r="XH581" s="107"/>
      <c r="XI581" s="93">
        <f t="shared" si="1460"/>
        <v>8647.25</v>
      </c>
      <c r="XJ581" s="93">
        <f t="shared" si="1461"/>
        <v>7705.7</v>
      </c>
      <c r="XK581" s="93">
        <f t="shared" si="1462"/>
        <v>7238.13</v>
      </c>
      <c r="XL581" s="107"/>
      <c r="XM581" s="107"/>
      <c r="XN581" s="107"/>
      <c r="XO581" s="93">
        <f t="shared" si="1250"/>
        <v>0</v>
      </c>
      <c r="XP581" s="93">
        <f t="shared" si="1250"/>
        <v>0</v>
      </c>
      <c r="XQ581" s="93">
        <f t="shared" si="1250"/>
        <v>0</v>
      </c>
      <c r="XR581" s="95"/>
      <c r="XS581" s="95"/>
      <c r="XT581" s="95"/>
      <c r="XU581" s="107"/>
      <c r="XV581" s="107"/>
      <c r="XW581" s="107"/>
      <c r="XX581" s="93">
        <f t="shared" si="1463"/>
        <v>0</v>
      </c>
      <c r="XY581" s="93">
        <f t="shared" si="1464"/>
        <v>0</v>
      </c>
      <c r="XZ581" s="93">
        <f t="shared" si="1465"/>
        <v>0</v>
      </c>
      <c r="YA581" s="107"/>
      <c r="YB581" s="107"/>
      <c r="YC581" s="107"/>
      <c r="YD581" s="93">
        <f t="shared" si="1466"/>
        <v>7802.08</v>
      </c>
      <c r="YE581" s="93">
        <f t="shared" si="1467"/>
        <v>7013.83</v>
      </c>
      <c r="YF581" s="93">
        <f t="shared" si="1468"/>
        <v>6584.61</v>
      </c>
      <c r="YG581" s="107"/>
      <c r="YH581" s="107"/>
      <c r="YI581" s="107"/>
      <c r="YJ581" s="93">
        <f t="shared" si="1251"/>
        <v>0</v>
      </c>
      <c r="YK581" s="93">
        <f t="shared" si="1251"/>
        <v>0</v>
      </c>
      <c r="YL581" s="93">
        <f t="shared" si="1251"/>
        <v>0</v>
      </c>
      <c r="YM581" s="95"/>
      <c r="YN581" s="95"/>
      <c r="YO581" s="95"/>
      <c r="YP581" s="107"/>
      <c r="YQ581" s="107"/>
      <c r="YR581" s="107"/>
      <c r="YS581" s="93">
        <f t="shared" si="1469"/>
        <v>0</v>
      </c>
      <c r="YT581" s="93">
        <f t="shared" si="1470"/>
        <v>0</v>
      </c>
      <c r="YU581" s="93">
        <f t="shared" si="1471"/>
        <v>0</v>
      </c>
      <c r="YV581" s="107"/>
      <c r="YW581" s="107"/>
      <c r="YX581" s="107"/>
      <c r="YY581" s="93">
        <f t="shared" si="1472"/>
        <v>9073.86</v>
      </c>
      <c r="YZ581" s="93">
        <f t="shared" si="1473"/>
        <v>8114.14</v>
      </c>
      <c r="ZA581" s="93">
        <f t="shared" si="1474"/>
        <v>7582.7</v>
      </c>
      <c r="ZB581" s="107"/>
      <c r="ZC581" s="107"/>
      <c r="ZD581" s="107"/>
      <c r="ZE581" s="93">
        <f t="shared" si="1252"/>
        <v>0</v>
      </c>
      <c r="ZF581" s="93">
        <f t="shared" si="1252"/>
        <v>0</v>
      </c>
      <c r="ZG581" s="93">
        <f t="shared" si="1252"/>
        <v>0</v>
      </c>
      <c r="ZH581" s="95"/>
      <c r="ZI581" s="95"/>
      <c r="ZJ581" s="95"/>
      <c r="ZK581" s="107"/>
      <c r="ZL581" s="107"/>
      <c r="ZM581" s="107"/>
      <c r="ZN581" s="93">
        <f t="shared" si="1475"/>
        <v>0</v>
      </c>
      <c r="ZO581" s="93">
        <f t="shared" si="1476"/>
        <v>0</v>
      </c>
      <c r="ZP581" s="93">
        <f t="shared" si="1477"/>
        <v>0</v>
      </c>
      <c r="ZQ581" s="107"/>
      <c r="ZR581" s="107"/>
      <c r="ZS581" s="107"/>
      <c r="ZT581" s="93">
        <f t="shared" si="1478"/>
        <v>8079.77</v>
      </c>
      <c r="ZU581" s="93">
        <f t="shared" si="1479"/>
        <v>7103.69</v>
      </c>
      <c r="ZV581" s="93">
        <f t="shared" si="1480"/>
        <v>6626.49</v>
      </c>
      <c r="ZW581" s="107"/>
      <c r="ZX581" s="107"/>
      <c r="ZY581" s="107"/>
      <c r="ZZ581" s="93">
        <f t="shared" si="1253"/>
        <v>0</v>
      </c>
      <c r="AAA581" s="93">
        <f t="shared" si="1253"/>
        <v>0</v>
      </c>
      <c r="AAB581" s="93">
        <f t="shared" si="1253"/>
        <v>0</v>
      </c>
      <c r="AAC581" s="95"/>
      <c r="AAD581" s="95"/>
      <c r="AAE581" s="95"/>
      <c r="AAF581" s="107"/>
      <c r="AAG581" s="107"/>
      <c r="AAH581" s="107"/>
      <c r="AAI581" s="93">
        <f t="shared" si="1481"/>
        <v>0</v>
      </c>
      <c r="AAJ581" s="93">
        <f t="shared" si="1482"/>
        <v>0</v>
      </c>
      <c r="AAK581" s="93">
        <f t="shared" si="1483"/>
        <v>0</v>
      </c>
      <c r="AAL581" s="107"/>
      <c r="AAM581" s="107"/>
      <c r="AAN581" s="107"/>
      <c r="AAO581" s="93">
        <f t="shared" si="1484"/>
        <v>10925.63</v>
      </c>
      <c r="AAP581" s="93">
        <f t="shared" si="1485"/>
        <v>9641.36</v>
      </c>
      <c r="AAQ581" s="93">
        <f t="shared" si="1486"/>
        <v>9030.57</v>
      </c>
      <c r="AAR581" s="107"/>
      <c r="AAS581" s="107"/>
      <c r="AAT581" s="107"/>
      <c r="AAU581" s="93">
        <f t="shared" si="1254"/>
        <v>0</v>
      </c>
      <c r="AAV581" s="93">
        <f t="shared" si="1254"/>
        <v>0</v>
      </c>
      <c r="AAW581" s="93">
        <f t="shared" si="1254"/>
        <v>0</v>
      </c>
      <c r="AAX581" s="95"/>
      <c r="AAY581" s="95"/>
      <c r="AAZ581" s="95"/>
      <c r="ABA581" s="107"/>
      <c r="ABB581" s="107"/>
      <c r="ABC581" s="107"/>
      <c r="ABD581" s="93">
        <f t="shared" si="1487"/>
        <v>0</v>
      </c>
      <c r="ABE581" s="93">
        <f t="shared" si="1488"/>
        <v>0</v>
      </c>
      <c r="ABF581" s="93">
        <f t="shared" si="1489"/>
        <v>0</v>
      </c>
      <c r="ABG581" s="107"/>
      <c r="ABH581" s="107"/>
      <c r="ABI581" s="107"/>
      <c r="ABJ581" s="93">
        <f t="shared" si="1490"/>
        <v>6757.19</v>
      </c>
      <c r="ABK581" s="93">
        <f t="shared" si="1491"/>
        <v>6033.56</v>
      </c>
      <c r="ABL581" s="93">
        <f t="shared" si="1492"/>
        <v>5602.65</v>
      </c>
      <c r="ABM581" s="107"/>
      <c r="ABN581" s="107"/>
      <c r="ABO581" s="107"/>
      <c r="ABP581" s="93">
        <f t="shared" si="1255"/>
        <v>0</v>
      </c>
      <c r="ABQ581" s="93">
        <f t="shared" si="1255"/>
        <v>0</v>
      </c>
      <c r="ABR581" s="93">
        <f t="shared" si="1255"/>
        <v>0</v>
      </c>
      <c r="ABS581" s="95"/>
      <c r="ABT581" s="95"/>
      <c r="ABU581" s="95"/>
      <c r="ABV581" s="107"/>
      <c r="ABW581" s="107"/>
      <c r="ABX581" s="107"/>
      <c r="ABY581" s="93">
        <f t="shared" si="1493"/>
        <v>0</v>
      </c>
      <c r="ABZ581" s="93">
        <f t="shared" si="1494"/>
        <v>0</v>
      </c>
      <c r="ACA581" s="93">
        <f t="shared" si="1495"/>
        <v>0</v>
      </c>
      <c r="ACB581" s="107"/>
      <c r="ACC581" s="107"/>
      <c r="ACD581" s="107"/>
      <c r="ACE581" s="93">
        <f t="shared" si="1496"/>
        <v>8115.37</v>
      </c>
      <c r="ACF581" s="93">
        <f t="shared" si="1497"/>
        <v>7197.61</v>
      </c>
      <c r="ACG581" s="93">
        <f t="shared" si="1498"/>
        <v>6811.21</v>
      </c>
      <c r="ACH581" s="107"/>
      <c r="ACI581" s="107"/>
      <c r="ACJ581" s="107"/>
      <c r="ACK581" s="93">
        <f t="shared" si="1256"/>
        <v>0</v>
      </c>
      <c r="ACL581" s="93">
        <f t="shared" si="1256"/>
        <v>0</v>
      </c>
      <c r="ACM581" s="93">
        <f t="shared" si="1256"/>
        <v>0</v>
      </c>
      <c r="ACN581" s="95"/>
      <c r="ACO581" s="95"/>
      <c r="ACP581" s="95"/>
      <c r="ACQ581" s="107"/>
      <c r="ACR581" s="107"/>
      <c r="ACS581" s="107"/>
      <c r="ACT581" s="93">
        <f t="shared" si="1499"/>
        <v>0</v>
      </c>
      <c r="ACU581" s="93">
        <f t="shared" si="1500"/>
        <v>0</v>
      </c>
      <c r="ACV581" s="93">
        <f t="shared" si="1501"/>
        <v>0</v>
      </c>
      <c r="ACW581" s="107"/>
      <c r="ACX581" s="107"/>
      <c r="ACY581" s="107"/>
      <c r="ACZ581" s="93">
        <f t="shared" si="1502"/>
        <v>8830.14</v>
      </c>
      <c r="ADA581" s="93">
        <f t="shared" si="1503"/>
        <v>7860.66</v>
      </c>
      <c r="ADB581" s="93">
        <f t="shared" si="1504"/>
        <v>7420.19</v>
      </c>
      <c r="ADC581" s="107"/>
      <c r="ADD581" s="107"/>
      <c r="ADE581" s="107"/>
      <c r="ADF581" s="93">
        <f t="shared" si="1257"/>
        <v>0</v>
      </c>
      <c r="ADG581" s="93">
        <f t="shared" si="1257"/>
        <v>0</v>
      </c>
      <c r="ADH581" s="93">
        <f t="shared" si="1257"/>
        <v>0</v>
      </c>
      <c r="ADI581" s="95"/>
      <c r="ADJ581" s="95"/>
      <c r="ADK581" s="95"/>
      <c r="ADL581" s="107"/>
      <c r="ADM581" s="107"/>
      <c r="ADN581" s="107"/>
      <c r="ADO581" s="93">
        <f t="shared" si="1505"/>
        <v>0</v>
      </c>
      <c r="ADP581" s="93">
        <f t="shared" si="1506"/>
        <v>0</v>
      </c>
      <c r="ADQ581" s="93">
        <f t="shared" si="1507"/>
        <v>0</v>
      </c>
      <c r="ADR581" s="107"/>
      <c r="ADS581" s="107"/>
      <c r="ADT581" s="107"/>
      <c r="ADU581" s="93">
        <f t="shared" si="1508"/>
        <v>7486.03</v>
      </c>
      <c r="ADV581" s="93">
        <f t="shared" si="1509"/>
        <v>6656.4</v>
      </c>
      <c r="ADW581" s="93">
        <f t="shared" si="1510"/>
        <v>6205.83</v>
      </c>
      <c r="ADX581" s="107"/>
      <c r="ADY581" s="107"/>
      <c r="ADZ581" s="107"/>
      <c r="AEA581" s="93">
        <f t="shared" si="1258"/>
        <v>0</v>
      </c>
      <c r="AEB581" s="93">
        <f t="shared" si="1258"/>
        <v>0</v>
      </c>
      <c r="AEC581" s="93">
        <f t="shared" si="1258"/>
        <v>0</v>
      </c>
      <c r="AED581" s="95"/>
      <c r="AEE581" s="95"/>
      <c r="AEF581" s="95"/>
      <c r="AEG581" s="107"/>
      <c r="AEH581" s="107"/>
      <c r="AEI581" s="107"/>
      <c r="AEJ581" s="93">
        <f t="shared" si="1511"/>
        <v>0</v>
      </c>
      <c r="AEK581" s="93">
        <f t="shared" si="1512"/>
        <v>0</v>
      </c>
      <c r="AEL581" s="93">
        <f t="shared" si="1513"/>
        <v>0</v>
      </c>
      <c r="AEM581" s="107"/>
      <c r="AEN581" s="107"/>
      <c r="AEO581" s="107"/>
      <c r="AEP581" s="93">
        <f t="shared" si="1514"/>
        <v>9564.9699999999993</v>
      </c>
      <c r="AEQ581" s="93">
        <f t="shared" si="1515"/>
        <v>8581.15</v>
      </c>
      <c r="AER581" s="93">
        <f t="shared" si="1516"/>
        <v>8110.02</v>
      </c>
      <c r="AES581" s="107"/>
      <c r="AET581" s="107"/>
      <c r="AEU581" s="107"/>
      <c r="AEV581" s="93">
        <f t="shared" si="1259"/>
        <v>0</v>
      </c>
      <c r="AEW581" s="93">
        <f t="shared" si="1259"/>
        <v>0</v>
      </c>
      <c r="AEX581" s="93">
        <f t="shared" si="1259"/>
        <v>0</v>
      </c>
      <c r="AEY581" s="95"/>
      <c r="AEZ581" s="95"/>
      <c r="AFA581" s="95"/>
      <c r="AFB581" s="107"/>
      <c r="AFC581" s="107"/>
      <c r="AFD581" s="107"/>
      <c r="AFE581" s="93">
        <f t="shared" si="1517"/>
        <v>0</v>
      </c>
      <c r="AFF581" s="93">
        <f t="shared" si="1518"/>
        <v>0</v>
      </c>
      <c r="AFG581" s="93">
        <f t="shared" si="1519"/>
        <v>0</v>
      </c>
      <c r="AFH581" s="107"/>
      <c r="AFI581" s="107"/>
      <c r="AFJ581" s="107"/>
      <c r="AFK581" s="93">
        <f t="shared" si="1520"/>
        <v>9781.0400000000009</v>
      </c>
      <c r="AFL581" s="93">
        <f t="shared" si="1521"/>
        <v>8681.6299999999992</v>
      </c>
      <c r="AFM581" s="93">
        <f t="shared" si="1522"/>
        <v>8192.01</v>
      </c>
      <c r="AFN581" s="107"/>
      <c r="AFO581" s="107"/>
      <c r="AFP581" s="107"/>
      <c r="AFQ581" s="93">
        <f t="shared" si="1260"/>
        <v>0</v>
      </c>
      <c r="AFR581" s="93">
        <f t="shared" si="1260"/>
        <v>0</v>
      </c>
      <c r="AFS581" s="93">
        <f t="shared" si="1260"/>
        <v>0</v>
      </c>
      <c r="AFT581" s="95"/>
      <c r="AFU581" s="95"/>
      <c r="AFV581" s="95"/>
      <c r="AFW581" s="107"/>
      <c r="AFX581" s="107"/>
      <c r="AFY581" s="107"/>
      <c r="AFZ581" s="93">
        <f t="shared" si="1523"/>
        <v>0</v>
      </c>
      <c r="AGA581" s="93">
        <f t="shared" si="1524"/>
        <v>0</v>
      </c>
      <c r="AGB581" s="93">
        <f t="shared" si="1525"/>
        <v>0</v>
      </c>
      <c r="AGC581" s="107"/>
      <c r="AGD581" s="107"/>
      <c r="AGE581" s="107"/>
      <c r="AGF581" s="93">
        <f t="shared" si="1526"/>
        <v>10224.65</v>
      </c>
      <c r="AGG581" s="93">
        <f t="shared" si="1527"/>
        <v>9032.34</v>
      </c>
      <c r="AGH581" s="93">
        <f t="shared" si="1528"/>
        <v>8527.8799999999992</v>
      </c>
      <c r="AGI581" s="107"/>
      <c r="AGJ581" s="107"/>
      <c r="AGK581" s="107"/>
      <c r="AGL581" s="93">
        <f t="shared" si="1261"/>
        <v>0</v>
      </c>
      <c r="AGM581" s="93">
        <f t="shared" si="1261"/>
        <v>0</v>
      </c>
      <c r="AGN581" s="93">
        <f t="shared" si="1261"/>
        <v>0</v>
      </c>
      <c r="AGO581" s="95"/>
      <c r="AGP581" s="95"/>
      <c r="AGQ581" s="95"/>
      <c r="AGR581" s="107"/>
      <c r="AGS581" s="107"/>
      <c r="AGT581" s="107"/>
      <c r="AGU581" s="93">
        <f t="shared" si="1529"/>
        <v>0</v>
      </c>
      <c r="AGV581" s="93">
        <f t="shared" si="1530"/>
        <v>0</v>
      </c>
      <c r="AGW581" s="93">
        <f t="shared" si="1531"/>
        <v>0</v>
      </c>
      <c r="AGX581" s="107"/>
      <c r="AGY581" s="107"/>
      <c r="AGZ581" s="107"/>
      <c r="AHA581" s="93">
        <f t="shared" si="1532"/>
        <v>15262.19</v>
      </c>
      <c r="AHB581" s="93">
        <f t="shared" si="1533"/>
        <v>13455.81</v>
      </c>
      <c r="AHC581" s="93">
        <f t="shared" si="1534"/>
        <v>12678.26</v>
      </c>
      <c r="AHD581" s="107"/>
      <c r="AHE581" s="107"/>
      <c r="AHF581" s="107"/>
      <c r="AHG581" s="93">
        <f t="shared" si="1262"/>
        <v>0</v>
      </c>
      <c r="AHH581" s="93">
        <f t="shared" si="1262"/>
        <v>0</v>
      </c>
      <c r="AHI581" s="93">
        <f t="shared" si="1262"/>
        <v>0</v>
      </c>
      <c r="AHJ581" s="95"/>
      <c r="AHK581" s="95"/>
      <c r="AHL581" s="95"/>
      <c r="AHM581" s="107"/>
      <c r="AHN581" s="107"/>
      <c r="AHO581" s="107"/>
      <c r="AHP581" s="93">
        <f t="shared" si="1535"/>
        <v>0</v>
      </c>
      <c r="AHQ581" s="93">
        <f t="shared" si="1536"/>
        <v>0</v>
      </c>
      <c r="AHR581" s="93">
        <f t="shared" si="1537"/>
        <v>0</v>
      </c>
      <c r="AHS581" s="107"/>
      <c r="AHT581" s="107"/>
      <c r="AHU581" s="107"/>
      <c r="AHV581" s="93">
        <f t="shared" si="1538"/>
        <v>9359.74</v>
      </c>
      <c r="AHW581" s="93">
        <f t="shared" si="1539"/>
        <v>8323.77</v>
      </c>
      <c r="AHX581" s="93">
        <f t="shared" si="1540"/>
        <v>7815.48</v>
      </c>
      <c r="AHY581" s="107"/>
      <c r="AHZ581" s="107"/>
      <c r="AIA581" s="107"/>
      <c r="AIB581" s="93">
        <f t="shared" si="1263"/>
        <v>0</v>
      </c>
      <c r="AIC581" s="93">
        <f t="shared" si="1263"/>
        <v>0</v>
      </c>
      <c r="AID581" s="93">
        <f t="shared" si="1263"/>
        <v>0</v>
      </c>
      <c r="AIE581" s="95"/>
      <c r="AIF581" s="95"/>
      <c r="AIG581" s="95"/>
      <c r="AIH581" s="107"/>
      <c r="AII581" s="107"/>
      <c r="AIJ581" s="107"/>
      <c r="AIK581" s="93">
        <f t="shared" si="1541"/>
        <v>0</v>
      </c>
      <c r="AIL581" s="93">
        <f t="shared" si="1542"/>
        <v>0</v>
      </c>
      <c r="AIM581" s="93">
        <f t="shared" si="1543"/>
        <v>0</v>
      </c>
      <c r="AIN581" s="107"/>
      <c r="AIO581" s="107"/>
      <c r="AIP581" s="107"/>
      <c r="AIQ581" s="93">
        <f t="shared" si="1544"/>
        <v>0</v>
      </c>
      <c r="AIR581" s="93">
        <f t="shared" si="1545"/>
        <v>0</v>
      </c>
      <c r="AIS581" s="93">
        <f t="shared" si="1546"/>
        <v>0</v>
      </c>
      <c r="AIT581" s="107"/>
      <c r="AIU581" s="107"/>
      <c r="AIV581" s="107"/>
      <c r="AIW581" s="93">
        <f t="shared" si="1264"/>
        <v>0</v>
      </c>
      <c r="AIX581" s="93">
        <f t="shared" si="1264"/>
        <v>0</v>
      </c>
      <c r="AIY581" s="93">
        <f t="shared" si="1264"/>
        <v>0</v>
      </c>
      <c r="AIZ581" s="95"/>
      <c r="AJA581" s="95"/>
      <c r="AJB581" s="95"/>
      <c r="AJC581" s="107"/>
      <c r="AJD581" s="107"/>
      <c r="AJE581" s="107"/>
      <c r="AJF581" s="93">
        <f t="shared" si="1547"/>
        <v>0</v>
      </c>
      <c r="AJG581" s="93">
        <f t="shared" si="1548"/>
        <v>0</v>
      </c>
      <c r="AJH581" s="93">
        <f t="shared" si="1549"/>
        <v>0</v>
      </c>
      <c r="AJI581" s="107"/>
      <c r="AJJ581" s="107"/>
      <c r="AJK581" s="107"/>
      <c r="AJL581" s="93">
        <f t="shared" si="1550"/>
        <v>9712.24</v>
      </c>
      <c r="AJM581" s="93">
        <f t="shared" si="1551"/>
        <v>8576.4</v>
      </c>
      <c r="AJN581" s="93">
        <f t="shared" si="1552"/>
        <v>8106.83</v>
      </c>
      <c r="AJO581" s="107"/>
      <c r="AJP581" s="107"/>
      <c r="AJQ581" s="107"/>
      <c r="AJR581" s="93">
        <f t="shared" si="1265"/>
        <v>0</v>
      </c>
      <c r="AJS581" s="93">
        <f t="shared" si="1265"/>
        <v>0</v>
      </c>
      <c r="AJT581" s="93">
        <f t="shared" si="1265"/>
        <v>0</v>
      </c>
      <c r="AJU581" s="95"/>
      <c r="AJV581" s="95"/>
      <c r="AJW581" s="95"/>
      <c r="AJX581" s="107"/>
      <c r="AJY581" s="107"/>
      <c r="AJZ581" s="107"/>
      <c r="AKA581" s="93">
        <f t="shared" si="1553"/>
        <v>0</v>
      </c>
      <c r="AKB581" s="93">
        <f t="shared" si="1554"/>
        <v>0</v>
      </c>
      <c r="AKC581" s="93">
        <f t="shared" si="1555"/>
        <v>0</v>
      </c>
      <c r="AKD581" s="107"/>
      <c r="AKE581" s="107"/>
      <c r="AKF581" s="107"/>
      <c r="AKG581" s="93">
        <f t="shared" si="1556"/>
        <v>9377.74</v>
      </c>
      <c r="AKH581" s="93">
        <f t="shared" si="1557"/>
        <v>8346.7900000000009</v>
      </c>
      <c r="AKI581" s="93">
        <f t="shared" si="1558"/>
        <v>7886.63</v>
      </c>
      <c r="AKJ581" s="107"/>
      <c r="AKK581" s="107"/>
      <c r="AKL581" s="107"/>
      <c r="AKM581" s="93">
        <f t="shared" si="1266"/>
        <v>0</v>
      </c>
      <c r="AKN581" s="93">
        <f t="shared" si="1266"/>
        <v>0</v>
      </c>
      <c r="AKO581" s="93">
        <f t="shared" si="1266"/>
        <v>0</v>
      </c>
      <c r="AKP581" s="95"/>
      <c r="AKQ581" s="95"/>
      <c r="AKR581" s="95"/>
      <c r="AKS581" s="107"/>
      <c r="AKT581" s="107"/>
      <c r="AKU581" s="107"/>
      <c r="AKV581" s="93">
        <f t="shared" si="1559"/>
        <v>0</v>
      </c>
      <c r="AKW581" s="93">
        <f t="shared" si="1560"/>
        <v>0</v>
      </c>
      <c r="AKX581" s="93">
        <f t="shared" si="1561"/>
        <v>0</v>
      </c>
      <c r="AKY581" s="107"/>
      <c r="AKZ581" s="107"/>
      <c r="ALA581" s="107"/>
      <c r="ALB581" s="93">
        <f t="shared" si="1562"/>
        <v>9908.4599999999991</v>
      </c>
      <c r="ALC581" s="93">
        <f t="shared" si="1563"/>
        <v>8801.83</v>
      </c>
      <c r="ALD581" s="93">
        <f t="shared" si="1564"/>
        <v>8213.2999999999993</v>
      </c>
      <c r="ALE581" s="107"/>
      <c r="ALF581" s="107"/>
      <c r="ALG581" s="107"/>
      <c r="ALH581" s="93">
        <f t="shared" si="1267"/>
        <v>0</v>
      </c>
      <c r="ALI581" s="93">
        <f t="shared" si="1267"/>
        <v>0</v>
      </c>
      <c r="ALJ581" s="93">
        <f t="shared" si="1267"/>
        <v>0</v>
      </c>
      <c r="ALK581" s="95"/>
      <c r="ALL581" s="95"/>
      <c r="ALM581" s="95"/>
      <c r="ALN581" s="107"/>
      <c r="ALO581" s="107"/>
      <c r="ALP581" s="107"/>
      <c r="ALQ581" s="93">
        <f t="shared" si="1565"/>
        <v>0</v>
      </c>
      <c r="ALR581" s="93">
        <f t="shared" si="1566"/>
        <v>0</v>
      </c>
      <c r="ALS581" s="93">
        <f t="shared" si="1567"/>
        <v>0</v>
      </c>
      <c r="ALT581" s="107"/>
      <c r="ALU581" s="107"/>
      <c r="ALV581" s="107"/>
      <c r="ALW581" s="93">
        <f t="shared" si="1568"/>
        <v>10718.04</v>
      </c>
      <c r="ALX581" s="93">
        <f t="shared" si="1569"/>
        <v>9493.4699999999993</v>
      </c>
      <c r="ALY581" s="93">
        <f t="shared" si="1570"/>
        <v>8846.73</v>
      </c>
      <c r="ALZ581" s="107"/>
      <c r="AMA581" s="107"/>
      <c r="AMB581" s="107"/>
      <c r="AMC581" s="93">
        <f t="shared" si="1268"/>
        <v>0</v>
      </c>
      <c r="AMD581" s="93">
        <f t="shared" si="1268"/>
        <v>0</v>
      </c>
      <c r="AME581" s="93">
        <f t="shared" si="1268"/>
        <v>0</v>
      </c>
      <c r="AMF581" s="95"/>
      <c r="AMG581" s="95"/>
      <c r="AMH581" s="95"/>
      <c r="AMI581" s="107"/>
      <c r="AMJ581" s="107"/>
      <c r="AMK581" s="107"/>
      <c r="AML581" s="93">
        <f t="shared" si="1571"/>
        <v>0</v>
      </c>
      <c r="AMM581" s="93">
        <f t="shared" si="1572"/>
        <v>0</v>
      </c>
      <c r="AMN581" s="93">
        <f t="shared" si="1573"/>
        <v>0</v>
      </c>
      <c r="AMO581" s="107"/>
      <c r="AMP581" s="107"/>
      <c r="AMQ581" s="107"/>
      <c r="AMR581" s="93">
        <f t="shared" si="1574"/>
        <v>9148.39</v>
      </c>
      <c r="AMS581" s="93">
        <f t="shared" si="1575"/>
        <v>8135.85</v>
      </c>
      <c r="AMT581" s="93">
        <f t="shared" si="1576"/>
        <v>7602.05</v>
      </c>
      <c r="AMU581" s="107"/>
      <c r="AMV581" s="107"/>
      <c r="AMW581" s="107"/>
      <c r="AMX581" s="93">
        <f t="shared" si="1269"/>
        <v>0</v>
      </c>
      <c r="AMY581" s="93">
        <f t="shared" si="1269"/>
        <v>0</v>
      </c>
      <c r="AMZ581" s="93">
        <f t="shared" si="1269"/>
        <v>0</v>
      </c>
      <c r="ANA581" s="95"/>
      <c r="ANB581" s="95"/>
      <c r="ANC581" s="95"/>
      <c r="AND581" s="107"/>
      <c r="ANE581" s="107"/>
      <c r="ANF581" s="107"/>
      <c r="ANG581" s="93">
        <f t="shared" si="1577"/>
        <v>0</v>
      </c>
      <c r="ANH581" s="93">
        <f t="shared" si="1578"/>
        <v>0</v>
      </c>
      <c r="ANI581" s="93">
        <f t="shared" si="1579"/>
        <v>0</v>
      </c>
      <c r="ANJ581" s="107"/>
      <c r="ANK581" s="107"/>
      <c r="ANL581" s="107"/>
      <c r="ANM581" s="93">
        <f t="shared" si="1580"/>
        <v>23523.95</v>
      </c>
      <c r="ANN581" s="93">
        <f t="shared" si="1581"/>
        <v>20919.990000000002</v>
      </c>
      <c r="ANO581" s="93">
        <f t="shared" si="1582"/>
        <v>20116.16</v>
      </c>
      <c r="ANP581" s="107"/>
      <c r="ANQ581" s="107"/>
      <c r="ANR581" s="107"/>
      <c r="ANS581" s="93">
        <f t="shared" si="1270"/>
        <v>0</v>
      </c>
      <c r="ANT581" s="93">
        <f t="shared" si="1270"/>
        <v>0</v>
      </c>
      <c r="ANU581" s="93">
        <f t="shared" si="1270"/>
        <v>0</v>
      </c>
      <c r="ANV581" s="95"/>
      <c r="ANW581" s="95"/>
      <c r="ANX581" s="95"/>
      <c r="ANY581" s="107"/>
      <c r="ANZ581" s="107"/>
      <c r="AOA581" s="107"/>
      <c r="AOB581" s="93">
        <f t="shared" si="1583"/>
        <v>0</v>
      </c>
      <c r="AOC581" s="93">
        <f t="shared" si="1584"/>
        <v>0</v>
      </c>
      <c r="AOD581" s="93">
        <f t="shared" si="1585"/>
        <v>0</v>
      </c>
      <c r="AOE581" s="107"/>
      <c r="AOF581" s="107"/>
      <c r="AOG581" s="107"/>
      <c r="AOH581" s="93">
        <f t="shared" si="1586"/>
        <v>9401.07</v>
      </c>
      <c r="AOI581" s="93">
        <f t="shared" si="1587"/>
        <v>8340.68</v>
      </c>
      <c r="AOJ581" s="93">
        <f t="shared" si="1588"/>
        <v>7803.49</v>
      </c>
      <c r="AOK581" s="107"/>
      <c r="AOL581" s="107"/>
      <c r="AOM581" s="107"/>
      <c r="AON581" s="93">
        <f t="shared" si="1271"/>
        <v>0</v>
      </c>
      <c r="AOO581" s="93">
        <f t="shared" si="1271"/>
        <v>0</v>
      </c>
      <c r="AOP581" s="93">
        <f t="shared" si="1271"/>
        <v>0</v>
      </c>
      <c r="AOQ581" s="95"/>
      <c r="AOR581" s="95"/>
      <c r="AOS581" s="95"/>
      <c r="AOT581" s="107"/>
      <c r="AOU581" s="107"/>
      <c r="AOV581" s="107"/>
      <c r="AOW581" s="93">
        <f t="shared" si="1589"/>
        <v>0</v>
      </c>
      <c r="AOX581" s="93">
        <f t="shared" si="1590"/>
        <v>0</v>
      </c>
      <c r="AOY581" s="93">
        <f t="shared" si="1591"/>
        <v>0</v>
      </c>
      <c r="AOZ581" s="107"/>
      <c r="APA581" s="107"/>
      <c r="APB581" s="107"/>
      <c r="APC581" s="93">
        <f t="shared" si="1592"/>
        <v>10512.82</v>
      </c>
      <c r="APD581" s="93">
        <f t="shared" si="1593"/>
        <v>9291.2199999999993</v>
      </c>
      <c r="APE581" s="93">
        <f t="shared" si="1594"/>
        <v>8617.36</v>
      </c>
      <c r="APF581" s="107"/>
      <c r="APG581" s="107"/>
      <c r="APH581" s="107"/>
      <c r="API581" s="93">
        <f t="shared" si="1272"/>
        <v>0</v>
      </c>
      <c r="APJ581" s="93">
        <f t="shared" si="1272"/>
        <v>0</v>
      </c>
      <c r="APK581" s="93">
        <f t="shared" si="1272"/>
        <v>0</v>
      </c>
      <c r="APL581" s="95"/>
      <c r="APM581" s="95"/>
      <c r="APN581" s="95"/>
      <c r="APO581" s="107"/>
      <c r="APP581" s="107"/>
      <c r="APQ581" s="107"/>
      <c r="APR581" s="93">
        <f t="shared" si="1595"/>
        <v>0</v>
      </c>
      <c r="APS581" s="93">
        <f t="shared" si="1596"/>
        <v>0</v>
      </c>
      <c r="APT581" s="93">
        <f t="shared" si="1597"/>
        <v>0</v>
      </c>
      <c r="APU581" s="107"/>
      <c r="APV581" s="107"/>
      <c r="APW581" s="107"/>
      <c r="APX581" s="93">
        <f t="shared" si="1598"/>
        <v>9422.17</v>
      </c>
      <c r="APY581" s="93">
        <f t="shared" si="1599"/>
        <v>8370.2000000000007</v>
      </c>
      <c r="APZ581" s="93">
        <f t="shared" si="1600"/>
        <v>7833.32</v>
      </c>
      <c r="AQA581" s="107"/>
      <c r="AQB581" s="107"/>
      <c r="AQC581" s="107"/>
      <c r="AQD581" s="93">
        <f t="shared" si="1273"/>
        <v>0</v>
      </c>
      <c r="AQE581" s="93">
        <f t="shared" si="1273"/>
        <v>0</v>
      </c>
      <c r="AQF581" s="93">
        <f t="shared" si="1273"/>
        <v>0</v>
      </c>
      <c r="AQG581" s="95"/>
      <c r="AQH581" s="95"/>
      <c r="AQI581" s="95"/>
      <c r="AQJ581" s="107"/>
      <c r="AQK581" s="107"/>
      <c r="AQL581" s="107"/>
      <c r="AQM581" s="93">
        <f t="shared" si="1601"/>
        <v>0</v>
      </c>
      <c r="AQN581" s="93">
        <f t="shared" si="1602"/>
        <v>0</v>
      </c>
      <c r="AQO581" s="93">
        <f t="shared" si="1603"/>
        <v>0</v>
      </c>
      <c r="AQP581" s="107"/>
      <c r="AQQ581" s="107"/>
      <c r="AQR581" s="107"/>
      <c r="AQS581" s="93">
        <f t="shared" si="1604"/>
        <v>8775.2000000000007</v>
      </c>
      <c r="AQT581" s="93">
        <f t="shared" si="1605"/>
        <v>7891.83</v>
      </c>
      <c r="AQU581" s="93">
        <f t="shared" si="1606"/>
        <v>7452.78</v>
      </c>
      <c r="AQV581" s="107"/>
      <c r="AQW581" s="107"/>
      <c r="AQX581" s="107"/>
      <c r="AQY581" s="93">
        <f t="shared" si="1274"/>
        <v>0</v>
      </c>
      <c r="AQZ581" s="93">
        <f t="shared" si="1274"/>
        <v>0</v>
      </c>
      <c r="ARA581" s="93">
        <f t="shared" si="1274"/>
        <v>0</v>
      </c>
      <c r="ARB581" s="95"/>
      <c r="ARC581" s="95"/>
      <c r="ARD581" s="95"/>
      <c r="ARE581" s="107"/>
      <c r="ARF581" s="107"/>
      <c r="ARG581" s="107"/>
      <c r="ARH581" s="93">
        <f t="shared" si="1607"/>
        <v>0</v>
      </c>
      <c r="ARI581" s="93">
        <f t="shared" si="1608"/>
        <v>0</v>
      </c>
      <c r="ARJ581" s="93">
        <f t="shared" si="1609"/>
        <v>0</v>
      </c>
      <c r="ARK581" s="107"/>
      <c r="ARL581" s="107"/>
      <c r="ARM581" s="107"/>
      <c r="ARN581" s="93">
        <f t="shared" si="1610"/>
        <v>8586.84</v>
      </c>
      <c r="ARO581" s="93">
        <f t="shared" si="1611"/>
        <v>7636.72</v>
      </c>
      <c r="ARP581" s="93">
        <f t="shared" si="1612"/>
        <v>7119.28</v>
      </c>
      <c r="ARQ581" s="107"/>
      <c r="ARR581" s="107"/>
      <c r="ARS581" s="107"/>
      <c r="ART581" s="93">
        <f t="shared" si="1275"/>
        <v>0</v>
      </c>
      <c r="ARU581" s="93">
        <f t="shared" si="1275"/>
        <v>0</v>
      </c>
      <c r="ARV581" s="93">
        <f t="shared" si="1275"/>
        <v>0</v>
      </c>
      <c r="ARW581" s="95"/>
      <c r="ARX581" s="95"/>
      <c r="ARY581" s="95"/>
      <c r="ARZ581" s="107"/>
      <c r="ASA581" s="107"/>
      <c r="ASB581" s="107"/>
      <c r="ASC581" s="93">
        <f t="shared" si="1613"/>
        <v>0</v>
      </c>
      <c r="ASD581" s="93">
        <f t="shared" si="1614"/>
        <v>0</v>
      </c>
      <c r="ASE581" s="93">
        <f t="shared" si="1615"/>
        <v>0</v>
      </c>
      <c r="ASF581" s="107"/>
      <c r="ASG581" s="107"/>
      <c r="ASH581" s="107"/>
      <c r="ASI581" s="93">
        <f t="shared" si="1616"/>
        <v>9769.7199999999993</v>
      </c>
      <c r="ASJ581" s="93">
        <f t="shared" si="1617"/>
        <v>8645.7199999999993</v>
      </c>
      <c r="ASK581" s="93">
        <f t="shared" si="1618"/>
        <v>7996.15</v>
      </c>
      <c r="ASL581" s="107"/>
      <c r="ASM581" s="107"/>
      <c r="ASN581" s="107"/>
      <c r="ASO581" s="93">
        <f t="shared" si="1276"/>
        <v>0</v>
      </c>
      <c r="ASP581" s="93">
        <f t="shared" si="1276"/>
        <v>0</v>
      </c>
      <c r="ASQ581" s="93">
        <f t="shared" si="1276"/>
        <v>0</v>
      </c>
      <c r="ASR581" s="95"/>
      <c r="ASS581" s="95"/>
      <c r="AST581" s="95"/>
      <c r="ASU581" s="107"/>
      <c r="ASV581" s="107"/>
      <c r="ASW581" s="107"/>
      <c r="ASX581" s="93">
        <f t="shared" si="1619"/>
        <v>0</v>
      </c>
      <c r="ASY581" s="93">
        <f t="shared" si="1620"/>
        <v>0</v>
      </c>
      <c r="ASZ581" s="93">
        <f t="shared" si="1621"/>
        <v>0</v>
      </c>
      <c r="ATA581" s="107"/>
      <c r="ATB581" s="107"/>
      <c r="ATC581" s="107"/>
      <c r="ATD581" s="93">
        <f t="shared" si="1622"/>
        <v>8267.0499999999993</v>
      </c>
      <c r="ATE581" s="93">
        <f t="shared" si="1623"/>
        <v>7411.47</v>
      </c>
      <c r="ATF581" s="93">
        <f t="shared" si="1624"/>
        <v>6922.37</v>
      </c>
      <c r="ATG581" s="107"/>
      <c r="ATH581" s="107"/>
      <c r="ATI581" s="107"/>
      <c r="ATJ581" s="93">
        <f t="shared" si="1277"/>
        <v>0</v>
      </c>
      <c r="ATK581" s="93">
        <f t="shared" si="1277"/>
        <v>0</v>
      </c>
      <c r="ATL581" s="93">
        <f t="shared" si="1277"/>
        <v>0</v>
      </c>
      <c r="ATM581" s="95"/>
      <c r="ATN581" s="95"/>
      <c r="ATO581" s="95"/>
      <c r="ATP581" s="107"/>
      <c r="ATQ581" s="107"/>
      <c r="ATR581" s="107"/>
      <c r="ATS581" s="93">
        <f t="shared" si="1625"/>
        <v>0</v>
      </c>
      <c r="ATT581" s="93">
        <f t="shared" si="1626"/>
        <v>0</v>
      </c>
      <c r="ATU581" s="93">
        <f t="shared" si="1627"/>
        <v>0</v>
      </c>
      <c r="ATV581" s="107"/>
      <c r="ATW581" s="107"/>
      <c r="ATX581" s="107"/>
      <c r="ATY581" s="93">
        <f t="shared" si="1628"/>
        <v>9372.77</v>
      </c>
      <c r="ATZ581" s="93">
        <f t="shared" si="1629"/>
        <v>8281.5</v>
      </c>
      <c r="AUA581" s="93">
        <f t="shared" si="1630"/>
        <v>7662.55</v>
      </c>
      <c r="AUB581" s="107"/>
      <c r="AUC581" s="107"/>
      <c r="AUD581" s="107"/>
      <c r="AUE581" s="93">
        <f t="shared" si="1278"/>
        <v>0</v>
      </c>
      <c r="AUF581" s="93">
        <f t="shared" si="1278"/>
        <v>0</v>
      </c>
      <c r="AUG581" s="93">
        <f t="shared" si="1278"/>
        <v>0</v>
      </c>
      <c r="AUH581" s="95"/>
      <c r="AUI581" s="95"/>
      <c r="AUJ581" s="95"/>
      <c r="AUK581" s="107"/>
      <c r="AUL581" s="107"/>
      <c r="AUM581" s="107"/>
      <c r="AUN581" s="93">
        <f t="shared" si="1631"/>
        <v>0</v>
      </c>
      <c r="AUO581" s="93">
        <f t="shared" si="1632"/>
        <v>0</v>
      </c>
      <c r="AUP581" s="93">
        <f t="shared" si="1633"/>
        <v>0</v>
      </c>
      <c r="AUQ581" s="107"/>
      <c r="AUR581" s="107"/>
      <c r="AUS581" s="107"/>
      <c r="AUT581" s="93">
        <f t="shared" si="1634"/>
        <v>9426.23</v>
      </c>
      <c r="AUU581" s="93">
        <f t="shared" si="1635"/>
        <v>8364.25</v>
      </c>
      <c r="AUV581" s="93">
        <f t="shared" si="1636"/>
        <v>7814.12</v>
      </c>
      <c r="AUW581" s="107"/>
      <c r="AUX581" s="107"/>
      <c r="AUY581" s="107"/>
      <c r="AUZ581" s="93">
        <f t="shared" si="1279"/>
        <v>0</v>
      </c>
      <c r="AVA581" s="93">
        <f t="shared" si="1279"/>
        <v>0</v>
      </c>
      <c r="AVB581" s="93">
        <f t="shared" si="1279"/>
        <v>0</v>
      </c>
      <c r="AVC581" s="127">
        <f t="shared" si="1280"/>
        <v>26</v>
      </c>
      <c r="AVD581" s="127">
        <f t="shared" si="1280"/>
        <v>26</v>
      </c>
      <c r="AVE581" s="127">
        <f t="shared" si="1280"/>
        <v>26</v>
      </c>
      <c r="AVF581" s="93">
        <f t="shared" si="1280"/>
        <v>0</v>
      </c>
      <c r="AVG581" s="93">
        <f t="shared" si="1280"/>
        <v>0</v>
      </c>
      <c r="AVH581" s="93">
        <f t="shared" si="1280"/>
        <v>0</v>
      </c>
      <c r="AVI581" s="93">
        <f t="shared" si="1280"/>
        <v>557679.98</v>
      </c>
      <c r="AVJ581" s="93">
        <f t="shared" si="1280"/>
        <v>557679.98</v>
      </c>
      <c r="AVK581" s="93">
        <f t="shared" si="1280"/>
        <v>557679.98</v>
      </c>
      <c r="AVL581" s="107"/>
      <c r="AVM581" s="107"/>
      <c r="AVN581" s="107"/>
      <c r="AVO581" s="93"/>
      <c r="AVP581" s="93"/>
      <c r="AVQ581" s="93"/>
      <c r="AVR581" s="93">
        <f t="shared" si="1281"/>
        <v>0</v>
      </c>
      <c r="AVS581" s="93">
        <f t="shared" si="1281"/>
        <v>0</v>
      </c>
      <c r="AVT581" s="93">
        <f t="shared" si="1281"/>
        <v>0</v>
      </c>
      <c r="AVU581" s="93">
        <f t="shared" si="1281"/>
        <v>287900.59999999998</v>
      </c>
      <c r="AVV581" s="93">
        <f t="shared" si="1281"/>
        <v>256456.72</v>
      </c>
      <c r="AVW581" s="93">
        <f t="shared" si="1281"/>
        <v>238107.48</v>
      </c>
    </row>
    <row r="582" spans="1:1271" ht="36">
      <c r="A582" s="94" t="s">
        <v>998</v>
      </c>
      <c r="B582" s="94" t="s">
        <v>432</v>
      </c>
      <c r="C582" s="5"/>
      <c r="D582" s="541"/>
      <c r="E582" s="521"/>
      <c r="F582" s="101"/>
      <c r="G582" s="101"/>
      <c r="H582" s="101"/>
      <c r="I582" s="93">
        <f t="shared" si="1282"/>
        <v>21449.23</v>
      </c>
      <c r="J582" s="93">
        <f t="shared" si="1282"/>
        <v>21449.23</v>
      </c>
      <c r="K582" s="93">
        <f t="shared" si="1282"/>
        <v>21449.23</v>
      </c>
      <c r="L582" s="95"/>
      <c r="M582" s="95"/>
      <c r="N582" s="95"/>
      <c r="O582" s="107"/>
      <c r="P582" s="107"/>
      <c r="Q582" s="107"/>
      <c r="R582" s="93">
        <f t="shared" si="1283"/>
        <v>0</v>
      </c>
      <c r="S582" s="93">
        <f t="shared" si="1284"/>
        <v>0</v>
      </c>
      <c r="T582" s="93">
        <f t="shared" si="1285"/>
        <v>0</v>
      </c>
      <c r="U582" s="107"/>
      <c r="V582" s="107"/>
      <c r="W582" s="107"/>
      <c r="X582" s="93">
        <f t="shared" si="1286"/>
        <v>10935.92</v>
      </c>
      <c r="Y582" s="93">
        <f t="shared" si="1287"/>
        <v>9731.5300000000007</v>
      </c>
      <c r="Z582" s="93">
        <f t="shared" si="1288"/>
        <v>8987.9500000000007</v>
      </c>
      <c r="AA582" s="107"/>
      <c r="AB582" s="107"/>
      <c r="AC582" s="107"/>
      <c r="AD582" s="93">
        <f t="shared" si="1221"/>
        <v>0</v>
      </c>
      <c r="AE582" s="93">
        <f t="shared" si="1221"/>
        <v>0</v>
      </c>
      <c r="AF582" s="93">
        <f t="shared" si="1221"/>
        <v>0</v>
      </c>
      <c r="AG582" s="95"/>
      <c r="AH582" s="95"/>
      <c r="AI582" s="95"/>
      <c r="AJ582" s="107"/>
      <c r="AK582" s="107"/>
      <c r="AL582" s="107"/>
      <c r="AM582" s="93">
        <f t="shared" si="1289"/>
        <v>0</v>
      </c>
      <c r="AN582" s="93">
        <f t="shared" si="1290"/>
        <v>0</v>
      </c>
      <c r="AO582" s="93">
        <f t="shared" si="1291"/>
        <v>0</v>
      </c>
      <c r="AP582" s="107"/>
      <c r="AQ582" s="107"/>
      <c r="AR582" s="107"/>
      <c r="AS582" s="93">
        <f t="shared" si="1292"/>
        <v>10116.02</v>
      </c>
      <c r="AT582" s="93">
        <f t="shared" si="1293"/>
        <v>9086.1299999999992</v>
      </c>
      <c r="AU582" s="93">
        <f t="shared" si="1294"/>
        <v>8594.89</v>
      </c>
      <c r="AV582" s="107"/>
      <c r="AW582" s="107"/>
      <c r="AX582" s="107"/>
      <c r="AY582" s="93">
        <f t="shared" si="1222"/>
        <v>0</v>
      </c>
      <c r="AZ582" s="93">
        <f t="shared" si="1222"/>
        <v>0</v>
      </c>
      <c r="BA582" s="93">
        <f t="shared" si="1222"/>
        <v>0</v>
      </c>
      <c r="BB582" s="95"/>
      <c r="BC582" s="95"/>
      <c r="BD582" s="95"/>
      <c r="BE582" s="107"/>
      <c r="BF582" s="107"/>
      <c r="BG582" s="107"/>
      <c r="BH582" s="93">
        <f t="shared" si="1295"/>
        <v>0</v>
      </c>
      <c r="BI582" s="93">
        <f t="shared" si="1296"/>
        <v>0</v>
      </c>
      <c r="BJ582" s="93">
        <f t="shared" si="1297"/>
        <v>0</v>
      </c>
      <c r="BK582" s="107"/>
      <c r="BL582" s="107"/>
      <c r="BM582" s="107"/>
      <c r="BN582" s="93">
        <f t="shared" si="1298"/>
        <v>9968.1</v>
      </c>
      <c r="BO582" s="93">
        <f t="shared" si="1299"/>
        <v>8827.3700000000008</v>
      </c>
      <c r="BP582" s="93">
        <f t="shared" si="1300"/>
        <v>8106.64</v>
      </c>
      <c r="BQ582" s="107"/>
      <c r="BR582" s="107"/>
      <c r="BS582" s="107"/>
      <c r="BT582" s="93">
        <f t="shared" si="1223"/>
        <v>0</v>
      </c>
      <c r="BU582" s="93">
        <f t="shared" si="1223"/>
        <v>0</v>
      </c>
      <c r="BV582" s="93">
        <f t="shared" si="1223"/>
        <v>0</v>
      </c>
      <c r="BW582" s="95"/>
      <c r="BX582" s="95"/>
      <c r="BY582" s="95"/>
      <c r="BZ582" s="107"/>
      <c r="CA582" s="107"/>
      <c r="CB582" s="107"/>
      <c r="CC582" s="93">
        <f t="shared" si="1301"/>
        <v>0</v>
      </c>
      <c r="CD582" s="93">
        <f t="shared" si="1302"/>
        <v>0</v>
      </c>
      <c r="CE582" s="93">
        <f t="shared" si="1303"/>
        <v>0</v>
      </c>
      <c r="CF582" s="107"/>
      <c r="CG582" s="107"/>
      <c r="CH582" s="107"/>
      <c r="CI582" s="93">
        <f t="shared" si="1304"/>
        <v>0</v>
      </c>
      <c r="CJ582" s="93">
        <f t="shared" si="1305"/>
        <v>0</v>
      </c>
      <c r="CK582" s="93">
        <f t="shared" si="1306"/>
        <v>0</v>
      </c>
      <c r="CL582" s="107"/>
      <c r="CM582" s="107"/>
      <c r="CN582" s="107"/>
      <c r="CO582" s="93">
        <f t="shared" si="1224"/>
        <v>0</v>
      </c>
      <c r="CP582" s="93">
        <f t="shared" si="1224"/>
        <v>0</v>
      </c>
      <c r="CQ582" s="93">
        <f t="shared" si="1224"/>
        <v>0</v>
      </c>
      <c r="CR582" s="95"/>
      <c r="CS582" s="95"/>
      <c r="CT582" s="95"/>
      <c r="CU582" s="107"/>
      <c r="CV582" s="107"/>
      <c r="CW582" s="107"/>
      <c r="CX582" s="93">
        <f t="shared" si="1307"/>
        <v>0</v>
      </c>
      <c r="CY582" s="93">
        <f t="shared" si="1308"/>
        <v>0</v>
      </c>
      <c r="CZ582" s="93">
        <f t="shared" si="1309"/>
        <v>0</v>
      </c>
      <c r="DA582" s="107"/>
      <c r="DB582" s="107"/>
      <c r="DC582" s="107"/>
      <c r="DD582" s="93">
        <f t="shared" si="1310"/>
        <v>11730.7</v>
      </c>
      <c r="DE582" s="93">
        <f t="shared" si="1311"/>
        <v>10438.31</v>
      </c>
      <c r="DF582" s="93">
        <f t="shared" si="1312"/>
        <v>9824.94</v>
      </c>
      <c r="DG582" s="107"/>
      <c r="DH582" s="107"/>
      <c r="DI582" s="107"/>
      <c r="DJ582" s="93">
        <f t="shared" si="1225"/>
        <v>0</v>
      </c>
      <c r="DK582" s="93">
        <f t="shared" si="1225"/>
        <v>0</v>
      </c>
      <c r="DL582" s="93">
        <f t="shared" si="1225"/>
        <v>0</v>
      </c>
      <c r="DM582" s="95">
        <v>2</v>
      </c>
      <c r="DN582" s="95">
        <v>2</v>
      </c>
      <c r="DO582" s="95">
        <v>2</v>
      </c>
      <c r="DP582" s="107"/>
      <c r="DQ582" s="107"/>
      <c r="DR582" s="107"/>
      <c r="DS582" s="93">
        <f t="shared" si="1313"/>
        <v>42898.46</v>
      </c>
      <c r="DT582" s="93">
        <f t="shared" si="1314"/>
        <v>42898.46</v>
      </c>
      <c r="DU582" s="93">
        <f t="shared" si="1315"/>
        <v>42898.46</v>
      </c>
      <c r="DV582" s="107"/>
      <c r="DW582" s="107"/>
      <c r="DX582" s="107"/>
      <c r="DY582" s="93">
        <f t="shared" si="1316"/>
        <v>12587.65</v>
      </c>
      <c r="DZ582" s="93">
        <f t="shared" si="1317"/>
        <v>11039.99</v>
      </c>
      <c r="EA582" s="93">
        <f t="shared" si="1318"/>
        <v>10470.41</v>
      </c>
      <c r="EB582" s="107"/>
      <c r="EC582" s="107"/>
      <c r="ED582" s="107"/>
      <c r="EE582" s="93">
        <f t="shared" si="1226"/>
        <v>25175.3</v>
      </c>
      <c r="EF582" s="93">
        <f t="shared" si="1226"/>
        <v>22079.98</v>
      </c>
      <c r="EG582" s="93">
        <f t="shared" si="1226"/>
        <v>20940.82</v>
      </c>
      <c r="EH582" s="95">
        <v>1</v>
      </c>
      <c r="EI582" s="95">
        <v>1</v>
      </c>
      <c r="EJ582" s="95">
        <v>1</v>
      </c>
      <c r="EK582" s="107"/>
      <c r="EL582" s="107"/>
      <c r="EM582" s="107"/>
      <c r="EN582" s="93">
        <f t="shared" si="1319"/>
        <v>21449.23</v>
      </c>
      <c r="EO582" s="93">
        <f t="shared" si="1320"/>
        <v>21449.23</v>
      </c>
      <c r="EP582" s="93">
        <f t="shared" si="1321"/>
        <v>21449.23</v>
      </c>
      <c r="EQ582" s="107"/>
      <c r="ER582" s="107"/>
      <c r="ES582" s="107"/>
      <c r="ET582" s="93">
        <f t="shared" si="1322"/>
        <v>11653.77</v>
      </c>
      <c r="EU582" s="93">
        <f t="shared" si="1323"/>
        <v>10197.790000000001</v>
      </c>
      <c r="EV582" s="93">
        <f t="shared" si="1324"/>
        <v>9643.2199999999993</v>
      </c>
      <c r="EW582" s="107"/>
      <c r="EX582" s="107"/>
      <c r="EY582" s="107"/>
      <c r="EZ582" s="93">
        <f t="shared" si="1227"/>
        <v>11653.77</v>
      </c>
      <c r="FA582" s="93">
        <f t="shared" si="1227"/>
        <v>10197.790000000001</v>
      </c>
      <c r="FB582" s="93">
        <f t="shared" si="1227"/>
        <v>9643.2199999999993</v>
      </c>
      <c r="FC582" s="95"/>
      <c r="FD582" s="95"/>
      <c r="FE582" s="95"/>
      <c r="FF582" s="107"/>
      <c r="FG582" s="107"/>
      <c r="FH582" s="107"/>
      <c r="FI582" s="93">
        <f t="shared" si="1325"/>
        <v>0</v>
      </c>
      <c r="FJ582" s="93">
        <f t="shared" si="1326"/>
        <v>0</v>
      </c>
      <c r="FK582" s="93">
        <f t="shared" si="1327"/>
        <v>0</v>
      </c>
      <c r="FL582" s="107"/>
      <c r="FM582" s="107"/>
      <c r="FN582" s="107"/>
      <c r="FO582" s="93">
        <f t="shared" si="1328"/>
        <v>9525.74</v>
      </c>
      <c r="FP582" s="93">
        <f t="shared" si="1329"/>
        <v>8528.33</v>
      </c>
      <c r="FQ582" s="93">
        <f t="shared" si="1330"/>
        <v>8096.29</v>
      </c>
      <c r="FR582" s="107"/>
      <c r="FS582" s="107"/>
      <c r="FT582" s="107"/>
      <c r="FU582" s="93">
        <f t="shared" si="1228"/>
        <v>0</v>
      </c>
      <c r="FV582" s="93">
        <f t="shared" si="1228"/>
        <v>0</v>
      </c>
      <c r="FW582" s="93">
        <f t="shared" si="1228"/>
        <v>0</v>
      </c>
      <c r="FX582" s="95"/>
      <c r="FY582" s="95"/>
      <c r="FZ582" s="95"/>
      <c r="GA582" s="107"/>
      <c r="GB582" s="107"/>
      <c r="GC582" s="107"/>
      <c r="GD582" s="93">
        <f t="shared" si="1331"/>
        <v>0</v>
      </c>
      <c r="GE582" s="93">
        <f t="shared" si="1332"/>
        <v>0</v>
      </c>
      <c r="GF582" s="93">
        <f t="shared" si="1333"/>
        <v>0</v>
      </c>
      <c r="GG582" s="107"/>
      <c r="GH582" s="107"/>
      <c r="GI582" s="107"/>
      <c r="GJ582" s="93">
        <f t="shared" si="1334"/>
        <v>0</v>
      </c>
      <c r="GK582" s="93">
        <f t="shared" si="1335"/>
        <v>0</v>
      </c>
      <c r="GL582" s="93">
        <f t="shared" si="1336"/>
        <v>0</v>
      </c>
      <c r="GM582" s="107"/>
      <c r="GN582" s="107"/>
      <c r="GO582" s="107"/>
      <c r="GP582" s="93">
        <f t="shared" si="1229"/>
        <v>0</v>
      </c>
      <c r="GQ582" s="93">
        <f t="shared" si="1229"/>
        <v>0</v>
      </c>
      <c r="GR582" s="93">
        <f t="shared" si="1229"/>
        <v>0</v>
      </c>
      <c r="GS582" s="95">
        <v>1</v>
      </c>
      <c r="GT582" s="95">
        <v>1</v>
      </c>
      <c r="GU582" s="95">
        <v>1</v>
      </c>
      <c r="GV582" s="107"/>
      <c r="GW582" s="107"/>
      <c r="GX582" s="107"/>
      <c r="GY582" s="93">
        <f t="shared" si="1337"/>
        <v>21449.23</v>
      </c>
      <c r="GZ582" s="93">
        <f t="shared" si="1338"/>
        <v>21449.23</v>
      </c>
      <c r="HA582" s="93">
        <f t="shared" si="1339"/>
        <v>21449.23</v>
      </c>
      <c r="HB582" s="107"/>
      <c r="HC582" s="107"/>
      <c r="HD582" s="107"/>
      <c r="HE582" s="93">
        <f t="shared" si="1340"/>
        <v>10879.17</v>
      </c>
      <c r="HF582" s="93">
        <f t="shared" si="1341"/>
        <v>9676.9500000000007</v>
      </c>
      <c r="HG582" s="93">
        <f t="shared" si="1342"/>
        <v>9150.66</v>
      </c>
      <c r="HH582" s="107"/>
      <c r="HI582" s="107"/>
      <c r="HJ582" s="107"/>
      <c r="HK582" s="93">
        <f t="shared" si="1230"/>
        <v>10879.17</v>
      </c>
      <c r="HL582" s="93">
        <f t="shared" si="1230"/>
        <v>9676.9500000000007</v>
      </c>
      <c r="HM582" s="93">
        <f t="shared" si="1230"/>
        <v>9150.66</v>
      </c>
      <c r="HN582" s="95"/>
      <c r="HO582" s="95"/>
      <c r="HP582" s="95"/>
      <c r="HQ582" s="107"/>
      <c r="HR582" s="107"/>
      <c r="HS582" s="107"/>
      <c r="HT582" s="93">
        <f t="shared" si="1343"/>
        <v>0</v>
      </c>
      <c r="HU582" s="93">
        <f t="shared" si="1344"/>
        <v>0</v>
      </c>
      <c r="HV582" s="93">
        <f t="shared" si="1345"/>
        <v>0</v>
      </c>
      <c r="HW582" s="107"/>
      <c r="HX582" s="107"/>
      <c r="HY582" s="107"/>
      <c r="HZ582" s="93">
        <f t="shared" si="1346"/>
        <v>10756.89</v>
      </c>
      <c r="IA582" s="93">
        <f t="shared" si="1347"/>
        <v>9499.19</v>
      </c>
      <c r="IB582" s="93">
        <f t="shared" si="1348"/>
        <v>8872.92</v>
      </c>
      <c r="IC582" s="107"/>
      <c r="ID582" s="107"/>
      <c r="IE582" s="107"/>
      <c r="IF582" s="93">
        <f t="shared" si="1231"/>
        <v>0</v>
      </c>
      <c r="IG582" s="93">
        <f t="shared" si="1231"/>
        <v>0</v>
      </c>
      <c r="IH582" s="93">
        <f t="shared" si="1231"/>
        <v>0</v>
      </c>
      <c r="II582" s="95"/>
      <c r="IJ582" s="95"/>
      <c r="IK582" s="95"/>
      <c r="IL582" s="107"/>
      <c r="IM582" s="107"/>
      <c r="IN582" s="107"/>
      <c r="IO582" s="93">
        <f t="shared" si="1349"/>
        <v>0</v>
      </c>
      <c r="IP582" s="93">
        <f t="shared" si="1350"/>
        <v>0</v>
      </c>
      <c r="IQ582" s="93">
        <f t="shared" si="1351"/>
        <v>0</v>
      </c>
      <c r="IR582" s="107"/>
      <c r="IS582" s="107"/>
      <c r="IT582" s="107"/>
      <c r="IU582" s="93">
        <f t="shared" si="1352"/>
        <v>9840.2099999999991</v>
      </c>
      <c r="IV582" s="93">
        <f t="shared" si="1353"/>
        <v>8717.76</v>
      </c>
      <c r="IW582" s="93">
        <f t="shared" si="1354"/>
        <v>8130.42</v>
      </c>
      <c r="IX582" s="107"/>
      <c r="IY582" s="107"/>
      <c r="IZ582" s="107"/>
      <c r="JA582" s="93">
        <f t="shared" si="1232"/>
        <v>0</v>
      </c>
      <c r="JB582" s="93">
        <f t="shared" si="1232"/>
        <v>0</v>
      </c>
      <c r="JC582" s="93">
        <f t="shared" si="1232"/>
        <v>0</v>
      </c>
      <c r="JD582" s="95"/>
      <c r="JE582" s="95"/>
      <c r="JF582" s="95"/>
      <c r="JG582" s="107"/>
      <c r="JH582" s="107"/>
      <c r="JI582" s="107"/>
      <c r="JJ582" s="93">
        <f t="shared" si="1355"/>
        <v>0</v>
      </c>
      <c r="JK582" s="93">
        <f t="shared" si="1356"/>
        <v>0</v>
      </c>
      <c r="JL582" s="93">
        <f t="shared" si="1357"/>
        <v>0</v>
      </c>
      <c r="JM582" s="107"/>
      <c r="JN582" s="107"/>
      <c r="JO582" s="107"/>
      <c r="JP582" s="93">
        <f t="shared" si="1358"/>
        <v>14086.78</v>
      </c>
      <c r="JQ582" s="93">
        <f t="shared" si="1359"/>
        <v>12498.49</v>
      </c>
      <c r="JR582" s="93">
        <f t="shared" si="1360"/>
        <v>12013.37</v>
      </c>
      <c r="JS582" s="107"/>
      <c r="JT582" s="107"/>
      <c r="JU582" s="107"/>
      <c r="JV582" s="93">
        <f t="shared" si="1233"/>
        <v>0</v>
      </c>
      <c r="JW582" s="93">
        <f t="shared" si="1233"/>
        <v>0</v>
      </c>
      <c r="JX582" s="93">
        <f t="shared" si="1233"/>
        <v>0</v>
      </c>
      <c r="JY582" s="95"/>
      <c r="JZ582" s="95"/>
      <c r="KA582" s="95"/>
      <c r="KB582" s="107"/>
      <c r="KC582" s="107"/>
      <c r="KD582" s="107"/>
      <c r="KE582" s="93">
        <f t="shared" si="1361"/>
        <v>0</v>
      </c>
      <c r="KF582" s="93">
        <f t="shared" si="1362"/>
        <v>0</v>
      </c>
      <c r="KG582" s="93">
        <f t="shared" si="1363"/>
        <v>0</v>
      </c>
      <c r="KH582" s="107"/>
      <c r="KI582" s="107"/>
      <c r="KJ582" s="107"/>
      <c r="KK582" s="93">
        <f t="shared" si="1364"/>
        <v>9450.93</v>
      </c>
      <c r="KL582" s="93">
        <f t="shared" si="1365"/>
        <v>8439.86</v>
      </c>
      <c r="KM582" s="93">
        <f t="shared" si="1366"/>
        <v>7894.67</v>
      </c>
      <c r="KN582" s="107"/>
      <c r="KO582" s="107"/>
      <c r="KP582" s="107"/>
      <c r="KQ582" s="93">
        <f t="shared" si="1234"/>
        <v>0</v>
      </c>
      <c r="KR582" s="93">
        <f t="shared" si="1234"/>
        <v>0</v>
      </c>
      <c r="KS582" s="93">
        <f t="shared" si="1234"/>
        <v>0</v>
      </c>
      <c r="KT582" s="95">
        <v>1</v>
      </c>
      <c r="KU582" s="95">
        <v>1</v>
      </c>
      <c r="KV582" s="95">
        <v>1</v>
      </c>
      <c r="KW582" s="107"/>
      <c r="KX582" s="107"/>
      <c r="KY582" s="107"/>
      <c r="KZ582" s="93">
        <f t="shared" si="1367"/>
        <v>21449.23</v>
      </c>
      <c r="LA582" s="93">
        <f t="shared" si="1368"/>
        <v>21449.23</v>
      </c>
      <c r="LB582" s="93">
        <f t="shared" si="1369"/>
        <v>21449.23</v>
      </c>
      <c r="LC582" s="107"/>
      <c r="LD582" s="107"/>
      <c r="LE582" s="107"/>
      <c r="LF582" s="93">
        <f t="shared" si="1370"/>
        <v>8503.8799999999992</v>
      </c>
      <c r="LG582" s="93">
        <f t="shared" si="1371"/>
        <v>7653.43</v>
      </c>
      <c r="LH582" s="93">
        <f t="shared" si="1372"/>
        <v>7253.15</v>
      </c>
      <c r="LI582" s="107"/>
      <c r="LJ582" s="107"/>
      <c r="LK582" s="107"/>
      <c r="LL582" s="93">
        <f t="shared" si="1235"/>
        <v>8503.8799999999992</v>
      </c>
      <c r="LM582" s="93">
        <f t="shared" si="1235"/>
        <v>7653.43</v>
      </c>
      <c r="LN582" s="93">
        <f t="shared" si="1235"/>
        <v>7253.15</v>
      </c>
      <c r="LO582" s="95">
        <v>1</v>
      </c>
      <c r="LP582" s="95">
        <v>1</v>
      </c>
      <c r="LQ582" s="95">
        <v>1</v>
      </c>
      <c r="LR582" s="107"/>
      <c r="LS582" s="107"/>
      <c r="LT582" s="107"/>
      <c r="LU582" s="93">
        <f t="shared" si="1373"/>
        <v>21449.23</v>
      </c>
      <c r="LV582" s="93">
        <f t="shared" si="1374"/>
        <v>21449.23</v>
      </c>
      <c r="LW582" s="93">
        <f t="shared" si="1375"/>
        <v>21449.23</v>
      </c>
      <c r="LX582" s="107"/>
      <c r="LY582" s="107"/>
      <c r="LZ582" s="107"/>
      <c r="MA582" s="93">
        <f t="shared" si="1376"/>
        <v>12188.2</v>
      </c>
      <c r="MB582" s="93">
        <f t="shared" si="1377"/>
        <v>10833.12</v>
      </c>
      <c r="MC582" s="93">
        <f t="shared" si="1378"/>
        <v>10303.5</v>
      </c>
      <c r="MD582" s="107"/>
      <c r="ME582" s="107"/>
      <c r="MF582" s="107"/>
      <c r="MG582" s="93">
        <f t="shared" si="1236"/>
        <v>12188.2</v>
      </c>
      <c r="MH582" s="93">
        <f t="shared" si="1236"/>
        <v>10833.12</v>
      </c>
      <c r="MI582" s="93">
        <f t="shared" si="1236"/>
        <v>10303.5</v>
      </c>
      <c r="MJ582" s="95"/>
      <c r="MK582" s="95"/>
      <c r="ML582" s="95"/>
      <c r="MM582" s="107"/>
      <c r="MN582" s="107"/>
      <c r="MO582" s="107"/>
      <c r="MP582" s="93">
        <f t="shared" si="1379"/>
        <v>0</v>
      </c>
      <c r="MQ582" s="93">
        <f t="shared" si="1380"/>
        <v>0</v>
      </c>
      <c r="MR582" s="93">
        <f t="shared" si="1381"/>
        <v>0</v>
      </c>
      <c r="MS582" s="107"/>
      <c r="MT582" s="107"/>
      <c r="MU582" s="107"/>
      <c r="MV582" s="93">
        <f t="shared" si="1382"/>
        <v>14087.69</v>
      </c>
      <c r="MW582" s="93">
        <f t="shared" si="1383"/>
        <v>12225.16</v>
      </c>
      <c r="MX582" s="93">
        <f t="shared" si="1384"/>
        <v>11397.08</v>
      </c>
      <c r="MY582" s="107"/>
      <c r="MZ582" s="107"/>
      <c r="NA582" s="107"/>
      <c r="NB582" s="93">
        <f t="shared" si="1237"/>
        <v>0</v>
      </c>
      <c r="NC582" s="93">
        <f t="shared" si="1237"/>
        <v>0</v>
      </c>
      <c r="ND582" s="93">
        <f t="shared" si="1237"/>
        <v>0</v>
      </c>
      <c r="NE582" s="95">
        <v>1</v>
      </c>
      <c r="NF582" s="95">
        <v>1</v>
      </c>
      <c r="NG582" s="95">
        <v>1</v>
      </c>
      <c r="NH582" s="107"/>
      <c r="NI582" s="107"/>
      <c r="NJ582" s="107"/>
      <c r="NK582" s="93">
        <f t="shared" si="1385"/>
        <v>21449.23</v>
      </c>
      <c r="NL582" s="93">
        <f t="shared" si="1386"/>
        <v>21449.23</v>
      </c>
      <c r="NM582" s="93">
        <f t="shared" si="1387"/>
        <v>21449.23</v>
      </c>
      <c r="NN582" s="107"/>
      <c r="NO582" s="107"/>
      <c r="NP582" s="107"/>
      <c r="NQ582" s="93">
        <f t="shared" si="1388"/>
        <v>8742.35</v>
      </c>
      <c r="NR582" s="93">
        <f t="shared" si="1389"/>
        <v>7734.26</v>
      </c>
      <c r="NS582" s="93">
        <f t="shared" si="1390"/>
        <v>7265.33</v>
      </c>
      <c r="NT582" s="107"/>
      <c r="NU582" s="107"/>
      <c r="NV582" s="107"/>
      <c r="NW582" s="93">
        <f t="shared" si="1238"/>
        <v>8742.35</v>
      </c>
      <c r="NX582" s="93">
        <f t="shared" si="1238"/>
        <v>7734.26</v>
      </c>
      <c r="NY582" s="93">
        <f t="shared" si="1238"/>
        <v>7265.33</v>
      </c>
      <c r="NZ582" s="95"/>
      <c r="OA582" s="95"/>
      <c r="OB582" s="95"/>
      <c r="OC582" s="107"/>
      <c r="OD582" s="107"/>
      <c r="OE582" s="107"/>
      <c r="OF582" s="93">
        <f t="shared" si="1391"/>
        <v>0</v>
      </c>
      <c r="OG582" s="93">
        <f t="shared" si="1392"/>
        <v>0</v>
      </c>
      <c r="OH582" s="93">
        <f t="shared" si="1393"/>
        <v>0</v>
      </c>
      <c r="OI582" s="107"/>
      <c r="OJ582" s="107"/>
      <c r="OK582" s="107"/>
      <c r="OL582" s="93">
        <f t="shared" si="1394"/>
        <v>12851.03</v>
      </c>
      <c r="OM582" s="93">
        <f t="shared" si="1395"/>
        <v>11286.67</v>
      </c>
      <c r="ON582" s="93">
        <f t="shared" si="1396"/>
        <v>10695.02</v>
      </c>
      <c r="OO582" s="107"/>
      <c r="OP582" s="107"/>
      <c r="OQ582" s="107"/>
      <c r="OR582" s="93">
        <f t="shared" si="1239"/>
        <v>0</v>
      </c>
      <c r="OS582" s="93">
        <f t="shared" si="1239"/>
        <v>0</v>
      </c>
      <c r="OT582" s="93">
        <f t="shared" si="1239"/>
        <v>0</v>
      </c>
      <c r="OU582" s="95">
        <v>1</v>
      </c>
      <c r="OV582" s="95">
        <v>1</v>
      </c>
      <c r="OW582" s="95">
        <v>1</v>
      </c>
      <c r="OX582" s="107"/>
      <c r="OY582" s="107"/>
      <c r="OZ582" s="107"/>
      <c r="PA582" s="93">
        <f t="shared" si="1397"/>
        <v>21449.23</v>
      </c>
      <c r="PB582" s="93">
        <f t="shared" si="1398"/>
        <v>21449.23</v>
      </c>
      <c r="PC582" s="93">
        <f t="shared" si="1399"/>
        <v>21449.23</v>
      </c>
      <c r="PD582" s="107"/>
      <c r="PE582" s="107"/>
      <c r="PF582" s="107"/>
      <c r="PG582" s="93">
        <f t="shared" si="1400"/>
        <v>10120.1</v>
      </c>
      <c r="PH582" s="93">
        <f t="shared" si="1401"/>
        <v>9014.75</v>
      </c>
      <c r="PI582" s="93">
        <f t="shared" si="1402"/>
        <v>8566.34</v>
      </c>
      <c r="PJ582" s="107"/>
      <c r="PK582" s="107"/>
      <c r="PL582" s="107"/>
      <c r="PM582" s="93">
        <f t="shared" si="1240"/>
        <v>10120.1</v>
      </c>
      <c r="PN582" s="93">
        <f t="shared" si="1240"/>
        <v>9014.75</v>
      </c>
      <c r="PO582" s="93">
        <f t="shared" si="1240"/>
        <v>8566.34</v>
      </c>
      <c r="PP582" s="95"/>
      <c r="PQ582" s="95"/>
      <c r="PR582" s="95"/>
      <c r="PS582" s="107"/>
      <c r="PT582" s="107"/>
      <c r="PU582" s="107"/>
      <c r="PV582" s="93">
        <f t="shared" si="1403"/>
        <v>0</v>
      </c>
      <c r="PW582" s="93">
        <f t="shared" si="1404"/>
        <v>0</v>
      </c>
      <c r="PX582" s="93">
        <f t="shared" si="1405"/>
        <v>0</v>
      </c>
      <c r="PY582" s="107"/>
      <c r="PZ582" s="107"/>
      <c r="QA582" s="107"/>
      <c r="QB582" s="93">
        <f t="shared" si="1406"/>
        <v>11625.63</v>
      </c>
      <c r="QC582" s="93">
        <f t="shared" si="1407"/>
        <v>10269.629999999999</v>
      </c>
      <c r="QD582" s="93">
        <f t="shared" si="1408"/>
        <v>9717.67</v>
      </c>
      <c r="QE582" s="107"/>
      <c r="QF582" s="107"/>
      <c r="QG582" s="107"/>
      <c r="QH582" s="93">
        <f t="shared" si="1241"/>
        <v>0</v>
      </c>
      <c r="QI582" s="93">
        <f t="shared" si="1241"/>
        <v>0</v>
      </c>
      <c r="QJ582" s="93">
        <f t="shared" si="1241"/>
        <v>0</v>
      </c>
      <c r="QK582" s="95">
        <v>3</v>
      </c>
      <c r="QL582" s="95">
        <v>3</v>
      </c>
      <c r="QM582" s="95">
        <v>3</v>
      </c>
      <c r="QN582" s="107"/>
      <c r="QO582" s="107"/>
      <c r="QP582" s="107"/>
      <c r="QQ582" s="93">
        <f t="shared" si="1409"/>
        <v>64347.69</v>
      </c>
      <c r="QR582" s="93">
        <f t="shared" si="1410"/>
        <v>64347.69</v>
      </c>
      <c r="QS582" s="93">
        <f t="shared" si="1411"/>
        <v>64347.69</v>
      </c>
      <c r="QT582" s="107"/>
      <c r="QU582" s="107"/>
      <c r="QV582" s="107"/>
      <c r="QW582" s="93">
        <f t="shared" si="1412"/>
        <v>10804.26</v>
      </c>
      <c r="QX582" s="93">
        <f t="shared" si="1413"/>
        <v>9554.85</v>
      </c>
      <c r="QY582" s="93">
        <f t="shared" si="1414"/>
        <v>8901.59</v>
      </c>
      <c r="QZ582" s="107"/>
      <c r="RA582" s="107"/>
      <c r="RB582" s="107"/>
      <c r="RC582" s="93">
        <f t="shared" si="1242"/>
        <v>32412.78</v>
      </c>
      <c r="RD582" s="93">
        <f t="shared" si="1242"/>
        <v>28664.55</v>
      </c>
      <c r="RE582" s="93">
        <f t="shared" si="1242"/>
        <v>26704.77</v>
      </c>
      <c r="RF582" s="95">
        <v>4</v>
      </c>
      <c r="RG582" s="95">
        <v>4</v>
      </c>
      <c r="RH582" s="95">
        <v>4</v>
      </c>
      <c r="RI582" s="107"/>
      <c r="RJ582" s="107"/>
      <c r="RK582" s="107"/>
      <c r="RL582" s="93">
        <f t="shared" si="1415"/>
        <v>85796.92</v>
      </c>
      <c r="RM582" s="93">
        <f t="shared" si="1416"/>
        <v>85796.92</v>
      </c>
      <c r="RN582" s="93">
        <f t="shared" si="1417"/>
        <v>85796.92</v>
      </c>
      <c r="RO582" s="107"/>
      <c r="RP582" s="107"/>
      <c r="RQ582" s="107"/>
      <c r="RR582" s="93">
        <f t="shared" si="1418"/>
        <v>7979.75</v>
      </c>
      <c r="RS582" s="93">
        <f t="shared" si="1419"/>
        <v>7092.88</v>
      </c>
      <c r="RT582" s="93">
        <f t="shared" si="1420"/>
        <v>6596.52</v>
      </c>
      <c r="RU582" s="107"/>
      <c r="RV582" s="107"/>
      <c r="RW582" s="107"/>
      <c r="RX582" s="93">
        <f t="shared" si="1243"/>
        <v>31919</v>
      </c>
      <c r="RY582" s="93">
        <f t="shared" si="1243"/>
        <v>28371.52</v>
      </c>
      <c r="RZ582" s="93">
        <f t="shared" si="1243"/>
        <v>26386.080000000002</v>
      </c>
      <c r="SA582" s="95">
        <v>2</v>
      </c>
      <c r="SB582" s="95">
        <v>2</v>
      </c>
      <c r="SC582" s="95">
        <v>2</v>
      </c>
      <c r="SD582" s="107"/>
      <c r="SE582" s="107"/>
      <c r="SF582" s="107"/>
      <c r="SG582" s="93">
        <f t="shared" si="1421"/>
        <v>42898.46</v>
      </c>
      <c r="SH582" s="93">
        <f t="shared" si="1422"/>
        <v>42898.46</v>
      </c>
      <c r="SI582" s="93">
        <f t="shared" si="1423"/>
        <v>42898.46</v>
      </c>
      <c r="SJ582" s="107"/>
      <c r="SK582" s="107"/>
      <c r="SL582" s="107"/>
      <c r="SM582" s="93">
        <f t="shared" si="1424"/>
        <v>9980.06</v>
      </c>
      <c r="SN582" s="93">
        <f t="shared" si="1425"/>
        <v>8776.6</v>
      </c>
      <c r="SO582" s="93">
        <f t="shared" si="1426"/>
        <v>8232.9</v>
      </c>
      <c r="SP582" s="107"/>
      <c r="SQ582" s="107"/>
      <c r="SR582" s="107"/>
      <c r="SS582" s="93">
        <f t="shared" si="1244"/>
        <v>19960.12</v>
      </c>
      <c r="ST582" s="93">
        <f t="shared" si="1244"/>
        <v>17553.2</v>
      </c>
      <c r="SU582" s="93">
        <f t="shared" si="1244"/>
        <v>16465.8</v>
      </c>
      <c r="SV582" s="95"/>
      <c r="SW582" s="95"/>
      <c r="SX582" s="95"/>
      <c r="SY582" s="107"/>
      <c r="SZ582" s="107"/>
      <c r="TA582" s="107"/>
      <c r="TB582" s="93">
        <f t="shared" si="1427"/>
        <v>0</v>
      </c>
      <c r="TC582" s="93">
        <f t="shared" si="1428"/>
        <v>0</v>
      </c>
      <c r="TD582" s="93">
        <f t="shared" si="1429"/>
        <v>0</v>
      </c>
      <c r="TE582" s="107"/>
      <c r="TF582" s="107"/>
      <c r="TG582" s="107"/>
      <c r="TH582" s="93">
        <f t="shared" si="1430"/>
        <v>10478.89</v>
      </c>
      <c r="TI582" s="93">
        <f t="shared" si="1431"/>
        <v>9281.3799999999992</v>
      </c>
      <c r="TJ582" s="93">
        <f t="shared" si="1432"/>
        <v>8788.6</v>
      </c>
      <c r="TK582" s="107"/>
      <c r="TL582" s="107"/>
      <c r="TM582" s="107"/>
      <c r="TN582" s="93">
        <f t="shared" si="1245"/>
        <v>0</v>
      </c>
      <c r="TO582" s="93">
        <f t="shared" si="1245"/>
        <v>0</v>
      </c>
      <c r="TP582" s="93">
        <f t="shared" si="1245"/>
        <v>0</v>
      </c>
      <c r="TQ582" s="95">
        <v>2</v>
      </c>
      <c r="TR582" s="95">
        <v>2</v>
      </c>
      <c r="TS582" s="95">
        <v>2</v>
      </c>
      <c r="TT582" s="107"/>
      <c r="TU582" s="107"/>
      <c r="TV582" s="107"/>
      <c r="TW582" s="93">
        <f t="shared" si="1433"/>
        <v>42898.46</v>
      </c>
      <c r="TX582" s="93">
        <f t="shared" si="1434"/>
        <v>42898.46</v>
      </c>
      <c r="TY582" s="93">
        <f t="shared" si="1435"/>
        <v>42898.46</v>
      </c>
      <c r="TZ582" s="107"/>
      <c r="UA582" s="107"/>
      <c r="UB582" s="107"/>
      <c r="UC582" s="93">
        <f t="shared" si="1436"/>
        <v>11083.5</v>
      </c>
      <c r="UD582" s="93">
        <f t="shared" si="1437"/>
        <v>9769.92</v>
      </c>
      <c r="UE582" s="93">
        <f t="shared" si="1438"/>
        <v>9156.7800000000007</v>
      </c>
      <c r="UF582" s="107"/>
      <c r="UG582" s="107"/>
      <c r="UH582" s="107"/>
      <c r="UI582" s="93">
        <f t="shared" si="1246"/>
        <v>22167</v>
      </c>
      <c r="UJ582" s="93">
        <f t="shared" si="1246"/>
        <v>19539.84</v>
      </c>
      <c r="UK582" s="93">
        <f t="shared" si="1246"/>
        <v>18313.560000000001</v>
      </c>
      <c r="UL582" s="95">
        <v>3</v>
      </c>
      <c r="UM582" s="95">
        <v>3</v>
      </c>
      <c r="UN582" s="95">
        <v>3</v>
      </c>
      <c r="UO582" s="107"/>
      <c r="UP582" s="107"/>
      <c r="UQ582" s="107"/>
      <c r="UR582" s="93">
        <f t="shared" si="1439"/>
        <v>64347.69</v>
      </c>
      <c r="US582" s="93">
        <f t="shared" si="1440"/>
        <v>64347.69</v>
      </c>
      <c r="UT582" s="93">
        <f t="shared" si="1441"/>
        <v>64347.69</v>
      </c>
      <c r="UU582" s="107"/>
      <c r="UV582" s="107"/>
      <c r="UW582" s="107"/>
      <c r="UX582" s="93">
        <f t="shared" si="1442"/>
        <v>11073.1</v>
      </c>
      <c r="UY582" s="93">
        <f t="shared" si="1443"/>
        <v>9863.7199999999993</v>
      </c>
      <c r="UZ582" s="93">
        <f t="shared" si="1444"/>
        <v>9157.98</v>
      </c>
      <c r="VA582" s="107"/>
      <c r="VB582" s="107"/>
      <c r="VC582" s="107"/>
      <c r="VD582" s="93">
        <f t="shared" si="1247"/>
        <v>33219.300000000003</v>
      </c>
      <c r="VE582" s="93">
        <f t="shared" si="1247"/>
        <v>29591.16</v>
      </c>
      <c r="VF582" s="93">
        <f t="shared" si="1247"/>
        <v>27473.94</v>
      </c>
      <c r="VG582" s="95"/>
      <c r="VH582" s="95"/>
      <c r="VI582" s="95"/>
      <c r="VJ582" s="107"/>
      <c r="VK582" s="107"/>
      <c r="VL582" s="107"/>
      <c r="VM582" s="93">
        <f t="shared" si="1445"/>
        <v>0</v>
      </c>
      <c r="VN582" s="93">
        <f t="shared" si="1446"/>
        <v>0</v>
      </c>
      <c r="VO582" s="93">
        <f t="shared" si="1447"/>
        <v>0</v>
      </c>
      <c r="VP582" s="107"/>
      <c r="VQ582" s="107"/>
      <c r="VR582" s="107"/>
      <c r="VS582" s="93">
        <f t="shared" si="1448"/>
        <v>0</v>
      </c>
      <c r="VT582" s="93">
        <f t="shared" si="1449"/>
        <v>0</v>
      </c>
      <c r="VU582" s="93">
        <f t="shared" si="1450"/>
        <v>0</v>
      </c>
      <c r="VV582" s="107"/>
      <c r="VW582" s="107"/>
      <c r="VX582" s="107"/>
      <c r="VY582" s="93">
        <f t="shared" si="1248"/>
        <v>0</v>
      </c>
      <c r="VZ582" s="93">
        <f t="shared" si="1248"/>
        <v>0</v>
      </c>
      <c r="WA582" s="93">
        <f t="shared" si="1248"/>
        <v>0</v>
      </c>
      <c r="WB582" s="95">
        <v>1</v>
      </c>
      <c r="WC582" s="95">
        <v>1</v>
      </c>
      <c r="WD582" s="95">
        <v>1</v>
      </c>
      <c r="WE582" s="107"/>
      <c r="WF582" s="107"/>
      <c r="WG582" s="107"/>
      <c r="WH582" s="93">
        <f t="shared" si="1451"/>
        <v>21449.23</v>
      </c>
      <c r="WI582" s="93">
        <f t="shared" si="1452"/>
        <v>21449.23</v>
      </c>
      <c r="WJ582" s="93">
        <f t="shared" si="1453"/>
        <v>21449.23</v>
      </c>
      <c r="WK582" s="107"/>
      <c r="WL582" s="107"/>
      <c r="WM582" s="107"/>
      <c r="WN582" s="93">
        <f t="shared" si="1454"/>
        <v>8857.26</v>
      </c>
      <c r="WO582" s="93">
        <f t="shared" si="1455"/>
        <v>7908.31</v>
      </c>
      <c r="WP582" s="93">
        <f t="shared" si="1456"/>
        <v>7498.19</v>
      </c>
      <c r="WQ582" s="107"/>
      <c r="WR582" s="107"/>
      <c r="WS582" s="107"/>
      <c r="WT582" s="93">
        <f t="shared" si="1249"/>
        <v>8857.26</v>
      </c>
      <c r="WU582" s="93">
        <f t="shared" si="1249"/>
        <v>7908.31</v>
      </c>
      <c r="WV582" s="93">
        <f t="shared" si="1249"/>
        <v>7498.19</v>
      </c>
      <c r="WW582" s="95">
        <v>3</v>
      </c>
      <c r="WX582" s="95">
        <v>3</v>
      </c>
      <c r="WY582" s="95">
        <v>3</v>
      </c>
      <c r="WZ582" s="107"/>
      <c r="XA582" s="107"/>
      <c r="XB582" s="107"/>
      <c r="XC582" s="93">
        <f t="shared" si="1457"/>
        <v>64347.69</v>
      </c>
      <c r="XD582" s="93">
        <f t="shared" si="1458"/>
        <v>64347.69</v>
      </c>
      <c r="XE582" s="93">
        <f t="shared" si="1459"/>
        <v>64347.69</v>
      </c>
      <c r="XF582" s="107"/>
      <c r="XG582" s="107"/>
      <c r="XH582" s="107"/>
      <c r="XI582" s="93">
        <f t="shared" si="1460"/>
        <v>8647.25</v>
      </c>
      <c r="XJ582" s="93">
        <f t="shared" si="1461"/>
        <v>7705.7</v>
      </c>
      <c r="XK582" s="93">
        <f t="shared" si="1462"/>
        <v>7238.13</v>
      </c>
      <c r="XL582" s="107"/>
      <c r="XM582" s="107"/>
      <c r="XN582" s="107"/>
      <c r="XO582" s="93">
        <f t="shared" si="1250"/>
        <v>25941.75</v>
      </c>
      <c r="XP582" s="93">
        <f t="shared" si="1250"/>
        <v>23117.1</v>
      </c>
      <c r="XQ582" s="93">
        <f t="shared" si="1250"/>
        <v>21714.39</v>
      </c>
      <c r="XR582" s="95">
        <v>1</v>
      </c>
      <c r="XS582" s="95">
        <v>1</v>
      </c>
      <c r="XT582" s="95">
        <v>1</v>
      </c>
      <c r="XU582" s="107"/>
      <c r="XV582" s="107"/>
      <c r="XW582" s="107"/>
      <c r="XX582" s="93">
        <f t="shared" si="1463"/>
        <v>21449.23</v>
      </c>
      <c r="XY582" s="93">
        <f t="shared" si="1464"/>
        <v>21449.23</v>
      </c>
      <c r="XZ582" s="93">
        <f t="shared" si="1465"/>
        <v>21449.23</v>
      </c>
      <c r="YA582" s="107"/>
      <c r="YB582" s="107"/>
      <c r="YC582" s="107"/>
      <c r="YD582" s="93">
        <f t="shared" si="1466"/>
        <v>7802.08</v>
      </c>
      <c r="YE582" s="93">
        <f t="shared" si="1467"/>
        <v>7013.83</v>
      </c>
      <c r="YF582" s="93">
        <f t="shared" si="1468"/>
        <v>6584.61</v>
      </c>
      <c r="YG582" s="107"/>
      <c r="YH582" s="107"/>
      <c r="YI582" s="107"/>
      <c r="YJ582" s="93">
        <f t="shared" si="1251"/>
        <v>7802.08</v>
      </c>
      <c r="YK582" s="93">
        <f t="shared" si="1251"/>
        <v>7013.83</v>
      </c>
      <c r="YL582" s="93">
        <f t="shared" si="1251"/>
        <v>6584.61</v>
      </c>
      <c r="YM582" s="95"/>
      <c r="YN582" s="95"/>
      <c r="YO582" s="95"/>
      <c r="YP582" s="107"/>
      <c r="YQ582" s="107"/>
      <c r="YR582" s="107"/>
      <c r="YS582" s="93">
        <f t="shared" si="1469"/>
        <v>0</v>
      </c>
      <c r="YT582" s="93">
        <f t="shared" si="1470"/>
        <v>0</v>
      </c>
      <c r="YU582" s="93">
        <f t="shared" si="1471"/>
        <v>0</v>
      </c>
      <c r="YV582" s="107"/>
      <c r="YW582" s="107"/>
      <c r="YX582" s="107"/>
      <c r="YY582" s="93">
        <f t="shared" si="1472"/>
        <v>9073.86</v>
      </c>
      <c r="YZ582" s="93">
        <f t="shared" si="1473"/>
        <v>8114.14</v>
      </c>
      <c r="ZA582" s="93">
        <f t="shared" si="1474"/>
        <v>7582.7</v>
      </c>
      <c r="ZB582" s="107"/>
      <c r="ZC582" s="107"/>
      <c r="ZD582" s="107"/>
      <c r="ZE582" s="93">
        <f t="shared" si="1252"/>
        <v>0</v>
      </c>
      <c r="ZF582" s="93">
        <f t="shared" si="1252"/>
        <v>0</v>
      </c>
      <c r="ZG582" s="93">
        <f t="shared" si="1252"/>
        <v>0</v>
      </c>
      <c r="ZH582" s="95"/>
      <c r="ZI582" s="95"/>
      <c r="ZJ582" s="95"/>
      <c r="ZK582" s="107"/>
      <c r="ZL582" s="107"/>
      <c r="ZM582" s="107"/>
      <c r="ZN582" s="93">
        <f t="shared" si="1475"/>
        <v>0</v>
      </c>
      <c r="ZO582" s="93">
        <f t="shared" si="1476"/>
        <v>0</v>
      </c>
      <c r="ZP582" s="93">
        <f t="shared" si="1477"/>
        <v>0</v>
      </c>
      <c r="ZQ582" s="107"/>
      <c r="ZR582" s="107"/>
      <c r="ZS582" s="107"/>
      <c r="ZT582" s="93">
        <f t="shared" si="1478"/>
        <v>8079.77</v>
      </c>
      <c r="ZU582" s="93">
        <f t="shared" si="1479"/>
        <v>7103.69</v>
      </c>
      <c r="ZV582" s="93">
        <f t="shared" si="1480"/>
        <v>6626.49</v>
      </c>
      <c r="ZW582" s="107"/>
      <c r="ZX582" s="107"/>
      <c r="ZY582" s="107"/>
      <c r="ZZ582" s="93">
        <f t="shared" si="1253"/>
        <v>0</v>
      </c>
      <c r="AAA582" s="93">
        <f t="shared" si="1253"/>
        <v>0</v>
      </c>
      <c r="AAB582" s="93">
        <f t="shared" si="1253"/>
        <v>0</v>
      </c>
      <c r="AAC582" s="95"/>
      <c r="AAD582" s="95"/>
      <c r="AAE582" s="95"/>
      <c r="AAF582" s="107"/>
      <c r="AAG582" s="107"/>
      <c r="AAH582" s="107"/>
      <c r="AAI582" s="93">
        <f t="shared" si="1481"/>
        <v>0</v>
      </c>
      <c r="AAJ582" s="93">
        <f t="shared" si="1482"/>
        <v>0</v>
      </c>
      <c r="AAK582" s="93">
        <f t="shared" si="1483"/>
        <v>0</v>
      </c>
      <c r="AAL582" s="107"/>
      <c r="AAM582" s="107"/>
      <c r="AAN582" s="107"/>
      <c r="AAO582" s="93">
        <f t="shared" si="1484"/>
        <v>10925.63</v>
      </c>
      <c r="AAP582" s="93">
        <f t="shared" si="1485"/>
        <v>9641.36</v>
      </c>
      <c r="AAQ582" s="93">
        <f t="shared" si="1486"/>
        <v>9030.57</v>
      </c>
      <c r="AAR582" s="107"/>
      <c r="AAS582" s="107"/>
      <c r="AAT582" s="107"/>
      <c r="AAU582" s="93">
        <f t="shared" si="1254"/>
        <v>0</v>
      </c>
      <c r="AAV582" s="93">
        <f t="shared" si="1254"/>
        <v>0</v>
      </c>
      <c r="AAW582" s="93">
        <f t="shared" si="1254"/>
        <v>0</v>
      </c>
      <c r="AAX582" s="95"/>
      <c r="AAY582" s="95"/>
      <c r="AAZ582" s="95"/>
      <c r="ABA582" s="107"/>
      <c r="ABB582" s="107"/>
      <c r="ABC582" s="107"/>
      <c r="ABD582" s="93">
        <f t="shared" si="1487"/>
        <v>0</v>
      </c>
      <c r="ABE582" s="93">
        <f t="shared" si="1488"/>
        <v>0</v>
      </c>
      <c r="ABF582" s="93">
        <f t="shared" si="1489"/>
        <v>0</v>
      </c>
      <c r="ABG582" s="107"/>
      <c r="ABH582" s="107"/>
      <c r="ABI582" s="107"/>
      <c r="ABJ582" s="93">
        <f t="shared" si="1490"/>
        <v>6757.19</v>
      </c>
      <c r="ABK582" s="93">
        <f t="shared" si="1491"/>
        <v>6033.56</v>
      </c>
      <c r="ABL582" s="93">
        <f t="shared" si="1492"/>
        <v>5602.65</v>
      </c>
      <c r="ABM582" s="107"/>
      <c r="ABN582" s="107"/>
      <c r="ABO582" s="107"/>
      <c r="ABP582" s="93">
        <f t="shared" si="1255"/>
        <v>0</v>
      </c>
      <c r="ABQ582" s="93">
        <f t="shared" si="1255"/>
        <v>0</v>
      </c>
      <c r="ABR582" s="93">
        <f t="shared" si="1255"/>
        <v>0</v>
      </c>
      <c r="ABS582" s="95">
        <v>1</v>
      </c>
      <c r="ABT582" s="95">
        <v>1</v>
      </c>
      <c r="ABU582" s="95">
        <v>1</v>
      </c>
      <c r="ABV582" s="107"/>
      <c r="ABW582" s="107"/>
      <c r="ABX582" s="107"/>
      <c r="ABY582" s="93">
        <f t="shared" si="1493"/>
        <v>21449.23</v>
      </c>
      <c r="ABZ582" s="93">
        <f t="shared" si="1494"/>
        <v>21449.23</v>
      </c>
      <c r="ACA582" s="93">
        <f t="shared" si="1495"/>
        <v>21449.23</v>
      </c>
      <c r="ACB582" s="107"/>
      <c r="ACC582" s="107"/>
      <c r="ACD582" s="107"/>
      <c r="ACE582" s="93">
        <f t="shared" si="1496"/>
        <v>8115.37</v>
      </c>
      <c r="ACF582" s="93">
        <f t="shared" si="1497"/>
        <v>7197.61</v>
      </c>
      <c r="ACG582" s="93">
        <f t="shared" si="1498"/>
        <v>6811.21</v>
      </c>
      <c r="ACH582" s="107"/>
      <c r="ACI582" s="107"/>
      <c r="ACJ582" s="107"/>
      <c r="ACK582" s="93">
        <f t="shared" si="1256"/>
        <v>8115.37</v>
      </c>
      <c r="ACL582" s="93">
        <f t="shared" si="1256"/>
        <v>7197.61</v>
      </c>
      <c r="ACM582" s="93">
        <f t="shared" si="1256"/>
        <v>6811.21</v>
      </c>
      <c r="ACN582" s="95">
        <v>1</v>
      </c>
      <c r="ACO582" s="95">
        <v>1</v>
      </c>
      <c r="ACP582" s="95">
        <v>1</v>
      </c>
      <c r="ACQ582" s="107"/>
      <c r="ACR582" s="107"/>
      <c r="ACS582" s="107"/>
      <c r="ACT582" s="93">
        <f t="shared" si="1499"/>
        <v>21449.23</v>
      </c>
      <c r="ACU582" s="93">
        <f t="shared" si="1500"/>
        <v>21449.23</v>
      </c>
      <c r="ACV582" s="93">
        <f t="shared" si="1501"/>
        <v>21449.23</v>
      </c>
      <c r="ACW582" s="107"/>
      <c r="ACX582" s="107"/>
      <c r="ACY582" s="107"/>
      <c r="ACZ582" s="93">
        <f t="shared" si="1502"/>
        <v>8830.14</v>
      </c>
      <c r="ADA582" s="93">
        <f t="shared" si="1503"/>
        <v>7860.66</v>
      </c>
      <c r="ADB582" s="93">
        <f t="shared" si="1504"/>
        <v>7420.19</v>
      </c>
      <c r="ADC582" s="107"/>
      <c r="ADD582" s="107"/>
      <c r="ADE582" s="107"/>
      <c r="ADF582" s="93">
        <f t="shared" si="1257"/>
        <v>8830.14</v>
      </c>
      <c r="ADG582" s="93">
        <f t="shared" si="1257"/>
        <v>7860.66</v>
      </c>
      <c r="ADH582" s="93">
        <f t="shared" si="1257"/>
        <v>7420.19</v>
      </c>
      <c r="ADI582" s="95"/>
      <c r="ADJ582" s="95"/>
      <c r="ADK582" s="95"/>
      <c r="ADL582" s="107"/>
      <c r="ADM582" s="107"/>
      <c r="ADN582" s="107"/>
      <c r="ADO582" s="93">
        <f t="shared" si="1505"/>
        <v>0</v>
      </c>
      <c r="ADP582" s="93">
        <f t="shared" si="1506"/>
        <v>0</v>
      </c>
      <c r="ADQ582" s="93">
        <f t="shared" si="1507"/>
        <v>0</v>
      </c>
      <c r="ADR582" s="107"/>
      <c r="ADS582" s="107"/>
      <c r="ADT582" s="107"/>
      <c r="ADU582" s="93">
        <f t="shared" si="1508"/>
        <v>7486.03</v>
      </c>
      <c r="ADV582" s="93">
        <f t="shared" si="1509"/>
        <v>6656.4</v>
      </c>
      <c r="ADW582" s="93">
        <f t="shared" si="1510"/>
        <v>6205.83</v>
      </c>
      <c r="ADX582" s="107"/>
      <c r="ADY582" s="107"/>
      <c r="ADZ582" s="107"/>
      <c r="AEA582" s="93">
        <f t="shared" si="1258"/>
        <v>0</v>
      </c>
      <c r="AEB582" s="93">
        <f t="shared" si="1258"/>
        <v>0</v>
      </c>
      <c r="AEC582" s="93">
        <f t="shared" si="1258"/>
        <v>0</v>
      </c>
      <c r="AED582" s="95"/>
      <c r="AEE582" s="95"/>
      <c r="AEF582" s="95"/>
      <c r="AEG582" s="107"/>
      <c r="AEH582" s="107"/>
      <c r="AEI582" s="107"/>
      <c r="AEJ582" s="93">
        <f t="shared" si="1511"/>
        <v>0</v>
      </c>
      <c r="AEK582" s="93">
        <f t="shared" si="1512"/>
        <v>0</v>
      </c>
      <c r="AEL582" s="93">
        <f t="shared" si="1513"/>
        <v>0</v>
      </c>
      <c r="AEM582" s="107"/>
      <c r="AEN582" s="107"/>
      <c r="AEO582" s="107"/>
      <c r="AEP582" s="93">
        <f t="shared" si="1514"/>
        <v>9564.9699999999993</v>
      </c>
      <c r="AEQ582" s="93">
        <f t="shared" si="1515"/>
        <v>8581.15</v>
      </c>
      <c r="AER582" s="93">
        <f t="shared" si="1516"/>
        <v>8110.02</v>
      </c>
      <c r="AES582" s="107"/>
      <c r="AET582" s="107"/>
      <c r="AEU582" s="107"/>
      <c r="AEV582" s="93">
        <f t="shared" si="1259"/>
        <v>0</v>
      </c>
      <c r="AEW582" s="93">
        <f t="shared" si="1259"/>
        <v>0</v>
      </c>
      <c r="AEX582" s="93">
        <f t="shared" si="1259"/>
        <v>0</v>
      </c>
      <c r="AEY582" s="95"/>
      <c r="AEZ582" s="95"/>
      <c r="AFA582" s="95"/>
      <c r="AFB582" s="107"/>
      <c r="AFC582" s="107"/>
      <c r="AFD582" s="107"/>
      <c r="AFE582" s="93">
        <f t="shared" si="1517"/>
        <v>0</v>
      </c>
      <c r="AFF582" s="93">
        <f t="shared" si="1518"/>
        <v>0</v>
      </c>
      <c r="AFG582" s="93">
        <f t="shared" si="1519"/>
        <v>0</v>
      </c>
      <c r="AFH582" s="107"/>
      <c r="AFI582" s="107"/>
      <c r="AFJ582" s="107"/>
      <c r="AFK582" s="93">
        <f t="shared" si="1520"/>
        <v>9781.0400000000009</v>
      </c>
      <c r="AFL582" s="93">
        <f t="shared" si="1521"/>
        <v>8681.6299999999992</v>
      </c>
      <c r="AFM582" s="93">
        <f t="shared" si="1522"/>
        <v>8192.01</v>
      </c>
      <c r="AFN582" s="107"/>
      <c r="AFO582" s="107"/>
      <c r="AFP582" s="107"/>
      <c r="AFQ582" s="93">
        <f t="shared" si="1260"/>
        <v>0</v>
      </c>
      <c r="AFR582" s="93">
        <f t="shared" si="1260"/>
        <v>0</v>
      </c>
      <c r="AFS582" s="93">
        <f t="shared" si="1260"/>
        <v>0</v>
      </c>
      <c r="AFT582" s="95">
        <v>3</v>
      </c>
      <c r="AFU582" s="95">
        <v>3</v>
      </c>
      <c r="AFV582" s="95">
        <v>3</v>
      </c>
      <c r="AFW582" s="107"/>
      <c r="AFX582" s="107"/>
      <c r="AFY582" s="107"/>
      <c r="AFZ582" s="93">
        <f t="shared" si="1523"/>
        <v>64347.69</v>
      </c>
      <c r="AGA582" s="93">
        <f t="shared" si="1524"/>
        <v>64347.69</v>
      </c>
      <c r="AGB582" s="93">
        <f t="shared" si="1525"/>
        <v>64347.69</v>
      </c>
      <c r="AGC582" s="107"/>
      <c r="AGD582" s="107"/>
      <c r="AGE582" s="107"/>
      <c r="AGF582" s="93">
        <f t="shared" si="1526"/>
        <v>10224.65</v>
      </c>
      <c r="AGG582" s="93">
        <f t="shared" si="1527"/>
        <v>9032.34</v>
      </c>
      <c r="AGH582" s="93">
        <f t="shared" si="1528"/>
        <v>8527.8799999999992</v>
      </c>
      <c r="AGI582" s="107"/>
      <c r="AGJ582" s="107"/>
      <c r="AGK582" s="107"/>
      <c r="AGL582" s="93">
        <f t="shared" si="1261"/>
        <v>30673.95</v>
      </c>
      <c r="AGM582" s="93">
        <f t="shared" si="1261"/>
        <v>27097.02</v>
      </c>
      <c r="AGN582" s="93">
        <f t="shared" si="1261"/>
        <v>25583.64</v>
      </c>
      <c r="AGO582" s="95"/>
      <c r="AGP582" s="95"/>
      <c r="AGQ582" s="95"/>
      <c r="AGR582" s="107"/>
      <c r="AGS582" s="107"/>
      <c r="AGT582" s="107"/>
      <c r="AGU582" s="93">
        <f t="shared" si="1529"/>
        <v>0</v>
      </c>
      <c r="AGV582" s="93">
        <f t="shared" si="1530"/>
        <v>0</v>
      </c>
      <c r="AGW582" s="93">
        <f t="shared" si="1531"/>
        <v>0</v>
      </c>
      <c r="AGX582" s="107"/>
      <c r="AGY582" s="107"/>
      <c r="AGZ582" s="107"/>
      <c r="AHA582" s="93">
        <f t="shared" si="1532"/>
        <v>15262.19</v>
      </c>
      <c r="AHB582" s="93">
        <f t="shared" si="1533"/>
        <v>13455.81</v>
      </c>
      <c r="AHC582" s="93">
        <f t="shared" si="1534"/>
        <v>12678.26</v>
      </c>
      <c r="AHD582" s="107"/>
      <c r="AHE582" s="107"/>
      <c r="AHF582" s="107"/>
      <c r="AHG582" s="93">
        <f t="shared" si="1262"/>
        <v>0</v>
      </c>
      <c r="AHH582" s="93">
        <f t="shared" si="1262"/>
        <v>0</v>
      </c>
      <c r="AHI582" s="93">
        <f t="shared" si="1262"/>
        <v>0</v>
      </c>
      <c r="AHJ582" s="95"/>
      <c r="AHK582" s="95"/>
      <c r="AHL582" s="95"/>
      <c r="AHM582" s="107"/>
      <c r="AHN582" s="107"/>
      <c r="AHO582" s="107"/>
      <c r="AHP582" s="93">
        <f t="shared" si="1535"/>
        <v>0</v>
      </c>
      <c r="AHQ582" s="93">
        <f t="shared" si="1536"/>
        <v>0</v>
      </c>
      <c r="AHR582" s="93">
        <f t="shared" si="1537"/>
        <v>0</v>
      </c>
      <c r="AHS582" s="107"/>
      <c r="AHT582" s="107"/>
      <c r="AHU582" s="107"/>
      <c r="AHV582" s="93">
        <f t="shared" si="1538"/>
        <v>9359.74</v>
      </c>
      <c r="AHW582" s="93">
        <f t="shared" si="1539"/>
        <v>8323.77</v>
      </c>
      <c r="AHX582" s="93">
        <f t="shared" si="1540"/>
        <v>7815.48</v>
      </c>
      <c r="AHY582" s="107"/>
      <c r="AHZ582" s="107"/>
      <c r="AIA582" s="107"/>
      <c r="AIB582" s="93">
        <f t="shared" si="1263"/>
        <v>0</v>
      </c>
      <c r="AIC582" s="93">
        <f t="shared" si="1263"/>
        <v>0</v>
      </c>
      <c r="AID582" s="93">
        <f t="shared" si="1263"/>
        <v>0</v>
      </c>
      <c r="AIE582" s="95"/>
      <c r="AIF582" s="95"/>
      <c r="AIG582" s="95"/>
      <c r="AIH582" s="107"/>
      <c r="AII582" s="107"/>
      <c r="AIJ582" s="107"/>
      <c r="AIK582" s="93">
        <f t="shared" si="1541"/>
        <v>0</v>
      </c>
      <c r="AIL582" s="93">
        <f t="shared" si="1542"/>
        <v>0</v>
      </c>
      <c r="AIM582" s="93">
        <f t="shared" si="1543"/>
        <v>0</v>
      </c>
      <c r="AIN582" s="107"/>
      <c r="AIO582" s="107"/>
      <c r="AIP582" s="107"/>
      <c r="AIQ582" s="93">
        <f t="shared" si="1544"/>
        <v>0</v>
      </c>
      <c r="AIR582" s="93">
        <f t="shared" si="1545"/>
        <v>0</v>
      </c>
      <c r="AIS582" s="93">
        <f t="shared" si="1546"/>
        <v>0</v>
      </c>
      <c r="AIT582" s="107"/>
      <c r="AIU582" s="107"/>
      <c r="AIV582" s="107"/>
      <c r="AIW582" s="93">
        <f t="shared" si="1264"/>
        <v>0</v>
      </c>
      <c r="AIX582" s="93">
        <f t="shared" si="1264"/>
        <v>0</v>
      </c>
      <c r="AIY582" s="93">
        <f t="shared" si="1264"/>
        <v>0</v>
      </c>
      <c r="AIZ582" s="95"/>
      <c r="AJA582" s="95"/>
      <c r="AJB582" s="95"/>
      <c r="AJC582" s="107"/>
      <c r="AJD582" s="107"/>
      <c r="AJE582" s="107"/>
      <c r="AJF582" s="93">
        <f t="shared" si="1547"/>
        <v>0</v>
      </c>
      <c r="AJG582" s="93">
        <f t="shared" si="1548"/>
        <v>0</v>
      </c>
      <c r="AJH582" s="93">
        <f t="shared" si="1549"/>
        <v>0</v>
      </c>
      <c r="AJI582" s="107"/>
      <c r="AJJ582" s="107"/>
      <c r="AJK582" s="107"/>
      <c r="AJL582" s="93">
        <f t="shared" si="1550"/>
        <v>9712.24</v>
      </c>
      <c r="AJM582" s="93">
        <f t="shared" si="1551"/>
        <v>8576.4</v>
      </c>
      <c r="AJN582" s="93">
        <f t="shared" si="1552"/>
        <v>8106.83</v>
      </c>
      <c r="AJO582" s="107"/>
      <c r="AJP582" s="107"/>
      <c r="AJQ582" s="107"/>
      <c r="AJR582" s="93">
        <f t="shared" si="1265"/>
        <v>0</v>
      </c>
      <c r="AJS582" s="93">
        <f t="shared" si="1265"/>
        <v>0</v>
      </c>
      <c r="AJT582" s="93">
        <f t="shared" si="1265"/>
        <v>0</v>
      </c>
      <c r="AJU582" s="95"/>
      <c r="AJV582" s="95"/>
      <c r="AJW582" s="95"/>
      <c r="AJX582" s="107"/>
      <c r="AJY582" s="107"/>
      <c r="AJZ582" s="107"/>
      <c r="AKA582" s="93">
        <f t="shared" si="1553"/>
        <v>0</v>
      </c>
      <c r="AKB582" s="93">
        <f t="shared" si="1554"/>
        <v>0</v>
      </c>
      <c r="AKC582" s="93">
        <f t="shared" si="1555"/>
        <v>0</v>
      </c>
      <c r="AKD582" s="107"/>
      <c r="AKE582" s="107"/>
      <c r="AKF582" s="107"/>
      <c r="AKG582" s="93">
        <f t="shared" si="1556"/>
        <v>9377.74</v>
      </c>
      <c r="AKH582" s="93">
        <f t="shared" si="1557"/>
        <v>8346.7900000000009</v>
      </c>
      <c r="AKI582" s="93">
        <f t="shared" si="1558"/>
        <v>7886.63</v>
      </c>
      <c r="AKJ582" s="107"/>
      <c r="AKK582" s="107"/>
      <c r="AKL582" s="107"/>
      <c r="AKM582" s="93">
        <f t="shared" si="1266"/>
        <v>0</v>
      </c>
      <c r="AKN582" s="93">
        <f t="shared" si="1266"/>
        <v>0</v>
      </c>
      <c r="AKO582" s="93">
        <f t="shared" si="1266"/>
        <v>0</v>
      </c>
      <c r="AKP582" s="95"/>
      <c r="AKQ582" s="95"/>
      <c r="AKR582" s="95"/>
      <c r="AKS582" s="107"/>
      <c r="AKT582" s="107"/>
      <c r="AKU582" s="107"/>
      <c r="AKV582" s="93">
        <f t="shared" si="1559"/>
        <v>0</v>
      </c>
      <c r="AKW582" s="93">
        <f t="shared" si="1560"/>
        <v>0</v>
      </c>
      <c r="AKX582" s="93">
        <f t="shared" si="1561"/>
        <v>0</v>
      </c>
      <c r="AKY582" s="107"/>
      <c r="AKZ582" s="107"/>
      <c r="ALA582" s="107"/>
      <c r="ALB582" s="93">
        <f t="shared" si="1562"/>
        <v>9908.4599999999991</v>
      </c>
      <c r="ALC582" s="93">
        <f t="shared" si="1563"/>
        <v>8801.83</v>
      </c>
      <c r="ALD582" s="93">
        <f t="shared" si="1564"/>
        <v>8213.2999999999993</v>
      </c>
      <c r="ALE582" s="107"/>
      <c r="ALF582" s="107"/>
      <c r="ALG582" s="107"/>
      <c r="ALH582" s="93">
        <f t="shared" si="1267"/>
        <v>0</v>
      </c>
      <c r="ALI582" s="93">
        <f t="shared" si="1267"/>
        <v>0</v>
      </c>
      <c r="ALJ582" s="93">
        <f t="shared" si="1267"/>
        <v>0</v>
      </c>
      <c r="ALK582" s="95"/>
      <c r="ALL582" s="95"/>
      <c r="ALM582" s="95"/>
      <c r="ALN582" s="107"/>
      <c r="ALO582" s="107"/>
      <c r="ALP582" s="107"/>
      <c r="ALQ582" s="93">
        <f t="shared" si="1565"/>
        <v>0</v>
      </c>
      <c r="ALR582" s="93">
        <f t="shared" si="1566"/>
        <v>0</v>
      </c>
      <c r="ALS582" s="93">
        <f t="shared" si="1567"/>
        <v>0</v>
      </c>
      <c r="ALT582" s="107"/>
      <c r="ALU582" s="107"/>
      <c r="ALV582" s="107"/>
      <c r="ALW582" s="93">
        <f t="shared" si="1568"/>
        <v>10718.04</v>
      </c>
      <c r="ALX582" s="93">
        <f t="shared" si="1569"/>
        <v>9493.4699999999993</v>
      </c>
      <c r="ALY582" s="93">
        <f t="shared" si="1570"/>
        <v>8846.73</v>
      </c>
      <c r="ALZ582" s="107"/>
      <c r="AMA582" s="107"/>
      <c r="AMB582" s="107"/>
      <c r="AMC582" s="93">
        <f t="shared" si="1268"/>
        <v>0</v>
      </c>
      <c r="AMD582" s="93">
        <f t="shared" si="1268"/>
        <v>0</v>
      </c>
      <c r="AME582" s="93">
        <f t="shared" si="1268"/>
        <v>0</v>
      </c>
      <c r="AMF582" s="95">
        <v>2</v>
      </c>
      <c r="AMG582" s="95">
        <v>2</v>
      </c>
      <c r="AMH582" s="95">
        <v>2</v>
      </c>
      <c r="AMI582" s="107"/>
      <c r="AMJ582" s="107"/>
      <c r="AMK582" s="107"/>
      <c r="AML582" s="93">
        <f t="shared" si="1571"/>
        <v>42898.46</v>
      </c>
      <c r="AMM582" s="93">
        <f t="shared" si="1572"/>
        <v>42898.46</v>
      </c>
      <c r="AMN582" s="93">
        <f t="shared" si="1573"/>
        <v>42898.46</v>
      </c>
      <c r="AMO582" s="107"/>
      <c r="AMP582" s="107"/>
      <c r="AMQ582" s="107"/>
      <c r="AMR582" s="93">
        <f t="shared" si="1574"/>
        <v>9148.39</v>
      </c>
      <c r="AMS582" s="93">
        <f t="shared" si="1575"/>
        <v>8135.85</v>
      </c>
      <c r="AMT582" s="93">
        <f t="shared" si="1576"/>
        <v>7602.05</v>
      </c>
      <c r="AMU582" s="107"/>
      <c r="AMV582" s="107"/>
      <c r="AMW582" s="107"/>
      <c r="AMX582" s="93">
        <f t="shared" si="1269"/>
        <v>18296.78</v>
      </c>
      <c r="AMY582" s="93">
        <f t="shared" si="1269"/>
        <v>16271.7</v>
      </c>
      <c r="AMZ582" s="93">
        <f t="shared" si="1269"/>
        <v>15204.1</v>
      </c>
      <c r="ANA582" s="95"/>
      <c r="ANB582" s="95"/>
      <c r="ANC582" s="95"/>
      <c r="AND582" s="107"/>
      <c r="ANE582" s="107"/>
      <c r="ANF582" s="107"/>
      <c r="ANG582" s="93">
        <f t="shared" si="1577"/>
        <v>0</v>
      </c>
      <c r="ANH582" s="93">
        <f t="shared" si="1578"/>
        <v>0</v>
      </c>
      <c r="ANI582" s="93">
        <f t="shared" si="1579"/>
        <v>0</v>
      </c>
      <c r="ANJ582" s="107"/>
      <c r="ANK582" s="107"/>
      <c r="ANL582" s="107"/>
      <c r="ANM582" s="93">
        <f t="shared" si="1580"/>
        <v>23523.95</v>
      </c>
      <c r="ANN582" s="93">
        <f t="shared" si="1581"/>
        <v>20919.990000000002</v>
      </c>
      <c r="ANO582" s="93">
        <f t="shared" si="1582"/>
        <v>20116.16</v>
      </c>
      <c r="ANP582" s="107"/>
      <c r="ANQ582" s="107"/>
      <c r="ANR582" s="107"/>
      <c r="ANS582" s="93">
        <f t="shared" si="1270"/>
        <v>0</v>
      </c>
      <c r="ANT582" s="93">
        <f t="shared" si="1270"/>
        <v>0</v>
      </c>
      <c r="ANU582" s="93">
        <f t="shared" si="1270"/>
        <v>0</v>
      </c>
      <c r="ANV582" s="95">
        <v>3</v>
      </c>
      <c r="ANW582" s="95">
        <v>3</v>
      </c>
      <c r="ANX582" s="95">
        <v>3</v>
      </c>
      <c r="ANY582" s="107"/>
      <c r="ANZ582" s="107"/>
      <c r="AOA582" s="107"/>
      <c r="AOB582" s="93">
        <f t="shared" si="1583"/>
        <v>64347.69</v>
      </c>
      <c r="AOC582" s="93">
        <f t="shared" si="1584"/>
        <v>64347.69</v>
      </c>
      <c r="AOD582" s="93">
        <f t="shared" si="1585"/>
        <v>64347.69</v>
      </c>
      <c r="AOE582" s="107"/>
      <c r="AOF582" s="107"/>
      <c r="AOG582" s="107"/>
      <c r="AOH582" s="93">
        <f t="shared" si="1586"/>
        <v>9401.07</v>
      </c>
      <c r="AOI582" s="93">
        <f t="shared" si="1587"/>
        <v>8340.68</v>
      </c>
      <c r="AOJ582" s="93">
        <f t="shared" si="1588"/>
        <v>7803.49</v>
      </c>
      <c r="AOK582" s="107"/>
      <c r="AOL582" s="107"/>
      <c r="AOM582" s="107"/>
      <c r="AON582" s="93">
        <f t="shared" si="1271"/>
        <v>28203.21</v>
      </c>
      <c r="AOO582" s="93">
        <f t="shared" si="1271"/>
        <v>25022.04</v>
      </c>
      <c r="AOP582" s="93">
        <f t="shared" si="1271"/>
        <v>23410.47</v>
      </c>
      <c r="AOQ582" s="95"/>
      <c r="AOR582" s="95"/>
      <c r="AOS582" s="95"/>
      <c r="AOT582" s="107"/>
      <c r="AOU582" s="107"/>
      <c r="AOV582" s="107"/>
      <c r="AOW582" s="93">
        <f t="shared" si="1589"/>
        <v>0</v>
      </c>
      <c r="AOX582" s="93">
        <f t="shared" si="1590"/>
        <v>0</v>
      </c>
      <c r="AOY582" s="93">
        <f t="shared" si="1591"/>
        <v>0</v>
      </c>
      <c r="AOZ582" s="107"/>
      <c r="APA582" s="107"/>
      <c r="APB582" s="107"/>
      <c r="APC582" s="93">
        <f t="shared" si="1592"/>
        <v>10512.82</v>
      </c>
      <c r="APD582" s="93">
        <f t="shared" si="1593"/>
        <v>9291.2199999999993</v>
      </c>
      <c r="APE582" s="93">
        <f t="shared" si="1594"/>
        <v>8617.36</v>
      </c>
      <c r="APF582" s="107"/>
      <c r="APG582" s="107"/>
      <c r="APH582" s="107"/>
      <c r="API582" s="93">
        <f t="shared" si="1272"/>
        <v>0</v>
      </c>
      <c r="APJ582" s="93">
        <f t="shared" si="1272"/>
        <v>0</v>
      </c>
      <c r="APK582" s="93">
        <f t="shared" si="1272"/>
        <v>0</v>
      </c>
      <c r="APL582" s="95">
        <v>1</v>
      </c>
      <c r="APM582" s="95">
        <v>1</v>
      </c>
      <c r="APN582" s="95">
        <v>1</v>
      </c>
      <c r="APO582" s="107"/>
      <c r="APP582" s="107"/>
      <c r="APQ582" s="107"/>
      <c r="APR582" s="93">
        <f t="shared" si="1595"/>
        <v>21449.23</v>
      </c>
      <c r="APS582" s="93">
        <f t="shared" si="1596"/>
        <v>21449.23</v>
      </c>
      <c r="APT582" s="93">
        <f t="shared" si="1597"/>
        <v>21449.23</v>
      </c>
      <c r="APU582" s="107"/>
      <c r="APV582" s="107"/>
      <c r="APW582" s="107"/>
      <c r="APX582" s="93">
        <f t="shared" si="1598"/>
        <v>9422.17</v>
      </c>
      <c r="APY582" s="93">
        <f t="shared" si="1599"/>
        <v>8370.2000000000007</v>
      </c>
      <c r="APZ582" s="93">
        <f t="shared" si="1600"/>
        <v>7833.32</v>
      </c>
      <c r="AQA582" s="107"/>
      <c r="AQB582" s="107"/>
      <c r="AQC582" s="107"/>
      <c r="AQD582" s="93">
        <f t="shared" si="1273"/>
        <v>9422.17</v>
      </c>
      <c r="AQE582" s="93">
        <f t="shared" si="1273"/>
        <v>8370.2000000000007</v>
      </c>
      <c r="AQF582" s="93">
        <f t="shared" si="1273"/>
        <v>7833.32</v>
      </c>
      <c r="AQG582" s="95"/>
      <c r="AQH582" s="95"/>
      <c r="AQI582" s="95"/>
      <c r="AQJ582" s="107"/>
      <c r="AQK582" s="107"/>
      <c r="AQL582" s="107"/>
      <c r="AQM582" s="93">
        <f t="shared" si="1601"/>
        <v>0</v>
      </c>
      <c r="AQN582" s="93">
        <f t="shared" si="1602"/>
        <v>0</v>
      </c>
      <c r="AQO582" s="93">
        <f t="shared" si="1603"/>
        <v>0</v>
      </c>
      <c r="AQP582" s="107"/>
      <c r="AQQ582" s="107"/>
      <c r="AQR582" s="107"/>
      <c r="AQS582" s="93">
        <f t="shared" si="1604"/>
        <v>8775.2000000000007</v>
      </c>
      <c r="AQT582" s="93">
        <f t="shared" si="1605"/>
        <v>7891.83</v>
      </c>
      <c r="AQU582" s="93">
        <f t="shared" si="1606"/>
        <v>7452.78</v>
      </c>
      <c r="AQV582" s="107"/>
      <c r="AQW582" s="107"/>
      <c r="AQX582" s="107"/>
      <c r="AQY582" s="93">
        <f t="shared" si="1274"/>
        <v>0</v>
      </c>
      <c r="AQZ582" s="93">
        <f t="shared" si="1274"/>
        <v>0</v>
      </c>
      <c r="ARA582" s="93">
        <f t="shared" si="1274"/>
        <v>0</v>
      </c>
      <c r="ARB582" s="95">
        <v>1</v>
      </c>
      <c r="ARC582" s="95">
        <v>1</v>
      </c>
      <c r="ARD582" s="95">
        <v>1</v>
      </c>
      <c r="ARE582" s="107"/>
      <c r="ARF582" s="107"/>
      <c r="ARG582" s="107"/>
      <c r="ARH582" s="93">
        <f t="shared" si="1607"/>
        <v>21449.23</v>
      </c>
      <c r="ARI582" s="93">
        <f t="shared" si="1608"/>
        <v>21449.23</v>
      </c>
      <c r="ARJ582" s="93">
        <f t="shared" si="1609"/>
        <v>21449.23</v>
      </c>
      <c r="ARK582" s="107"/>
      <c r="ARL582" s="107"/>
      <c r="ARM582" s="107"/>
      <c r="ARN582" s="93">
        <f t="shared" si="1610"/>
        <v>8586.84</v>
      </c>
      <c r="ARO582" s="93">
        <f t="shared" si="1611"/>
        <v>7636.72</v>
      </c>
      <c r="ARP582" s="93">
        <f t="shared" si="1612"/>
        <v>7119.28</v>
      </c>
      <c r="ARQ582" s="107"/>
      <c r="ARR582" s="107"/>
      <c r="ARS582" s="107"/>
      <c r="ART582" s="93">
        <f t="shared" si="1275"/>
        <v>8586.84</v>
      </c>
      <c r="ARU582" s="93">
        <f t="shared" si="1275"/>
        <v>7636.72</v>
      </c>
      <c r="ARV582" s="93">
        <f t="shared" si="1275"/>
        <v>7119.28</v>
      </c>
      <c r="ARW582" s="95">
        <v>2</v>
      </c>
      <c r="ARX582" s="95">
        <v>2</v>
      </c>
      <c r="ARY582" s="95">
        <v>2</v>
      </c>
      <c r="ARZ582" s="107"/>
      <c r="ASA582" s="107"/>
      <c r="ASB582" s="107"/>
      <c r="ASC582" s="93">
        <f t="shared" si="1613"/>
        <v>42898.46</v>
      </c>
      <c r="ASD582" s="93">
        <f t="shared" si="1614"/>
        <v>42898.46</v>
      </c>
      <c r="ASE582" s="93">
        <f t="shared" si="1615"/>
        <v>42898.46</v>
      </c>
      <c r="ASF582" s="107"/>
      <c r="ASG582" s="107"/>
      <c r="ASH582" s="107"/>
      <c r="ASI582" s="93">
        <f t="shared" si="1616"/>
        <v>9769.7199999999993</v>
      </c>
      <c r="ASJ582" s="93">
        <f t="shared" si="1617"/>
        <v>8645.7199999999993</v>
      </c>
      <c r="ASK582" s="93">
        <f t="shared" si="1618"/>
        <v>7996.15</v>
      </c>
      <c r="ASL582" s="107"/>
      <c r="ASM582" s="107"/>
      <c r="ASN582" s="107"/>
      <c r="ASO582" s="93">
        <f t="shared" si="1276"/>
        <v>19539.439999999999</v>
      </c>
      <c r="ASP582" s="93">
        <f t="shared" si="1276"/>
        <v>17291.439999999999</v>
      </c>
      <c r="ASQ582" s="93">
        <f t="shared" si="1276"/>
        <v>15992.3</v>
      </c>
      <c r="ASR582" s="95"/>
      <c r="ASS582" s="95"/>
      <c r="AST582" s="95"/>
      <c r="ASU582" s="107"/>
      <c r="ASV582" s="107"/>
      <c r="ASW582" s="107"/>
      <c r="ASX582" s="93">
        <f t="shared" si="1619"/>
        <v>0</v>
      </c>
      <c r="ASY582" s="93">
        <f t="shared" si="1620"/>
        <v>0</v>
      </c>
      <c r="ASZ582" s="93">
        <f t="shared" si="1621"/>
        <v>0</v>
      </c>
      <c r="ATA582" s="107"/>
      <c r="ATB582" s="107"/>
      <c r="ATC582" s="107"/>
      <c r="ATD582" s="93">
        <f t="shared" si="1622"/>
        <v>8267.0499999999993</v>
      </c>
      <c r="ATE582" s="93">
        <f t="shared" si="1623"/>
        <v>7411.47</v>
      </c>
      <c r="ATF582" s="93">
        <f t="shared" si="1624"/>
        <v>6922.37</v>
      </c>
      <c r="ATG582" s="107"/>
      <c r="ATH582" s="107"/>
      <c r="ATI582" s="107"/>
      <c r="ATJ582" s="93">
        <f t="shared" si="1277"/>
        <v>0</v>
      </c>
      <c r="ATK582" s="93">
        <f t="shared" si="1277"/>
        <v>0</v>
      </c>
      <c r="ATL582" s="93">
        <f t="shared" si="1277"/>
        <v>0</v>
      </c>
      <c r="ATM582" s="95">
        <v>2</v>
      </c>
      <c r="ATN582" s="95">
        <v>2</v>
      </c>
      <c r="ATO582" s="95">
        <v>2</v>
      </c>
      <c r="ATP582" s="107"/>
      <c r="ATQ582" s="107"/>
      <c r="ATR582" s="107"/>
      <c r="ATS582" s="93">
        <f t="shared" si="1625"/>
        <v>42898.46</v>
      </c>
      <c r="ATT582" s="93">
        <f t="shared" si="1626"/>
        <v>42898.46</v>
      </c>
      <c r="ATU582" s="93">
        <f t="shared" si="1627"/>
        <v>42898.46</v>
      </c>
      <c r="ATV582" s="107"/>
      <c r="ATW582" s="107"/>
      <c r="ATX582" s="107"/>
      <c r="ATY582" s="93">
        <f t="shared" si="1628"/>
        <v>9372.77</v>
      </c>
      <c r="ATZ582" s="93">
        <f t="shared" si="1629"/>
        <v>8281.5</v>
      </c>
      <c r="AUA582" s="93">
        <f t="shared" si="1630"/>
        <v>7662.55</v>
      </c>
      <c r="AUB582" s="107"/>
      <c r="AUC582" s="107"/>
      <c r="AUD582" s="107"/>
      <c r="AUE582" s="93">
        <f t="shared" si="1278"/>
        <v>18745.54</v>
      </c>
      <c r="AUF582" s="93">
        <f t="shared" si="1278"/>
        <v>16563</v>
      </c>
      <c r="AUG582" s="93">
        <f t="shared" si="1278"/>
        <v>15325.1</v>
      </c>
      <c r="AUH582" s="95"/>
      <c r="AUI582" s="95"/>
      <c r="AUJ582" s="95"/>
      <c r="AUK582" s="107"/>
      <c r="AUL582" s="107"/>
      <c r="AUM582" s="107"/>
      <c r="AUN582" s="93">
        <f t="shared" si="1631"/>
        <v>0</v>
      </c>
      <c r="AUO582" s="93">
        <f t="shared" si="1632"/>
        <v>0</v>
      </c>
      <c r="AUP582" s="93">
        <f t="shared" si="1633"/>
        <v>0</v>
      </c>
      <c r="AUQ582" s="107"/>
      <c r="AUR582" s="107"/>
      <c r="AUS582" s="107"/>
      <c r="AUT582" s="93">
        <f t="shared" si="1634"/>
        <v>9426.23</v>
      </c>
      <c r="AUU582" s="93">
        <f t="shared" si="1635"/>
        <v>8364.25</v>
      </c>
      <c r="AUV582" s="93">
        <f t="shared" si="1636"/>
        <v>7814.12</v>
      </c>
      <c r="AUW582" s="107"/>
      <c r="AUX582" s="107"/>
      <c r="AUY582" s="107"/>
      <c r="AUZ582" s="93">
        <f t="shared" si="1279"/>
        <v>0</v>
      </c>
      <c r="AVA582" s="93">
        <f t="shared" si="1279"/>
        <v>0</v>
      </c>
      <c r="AVB582" s="93">
        <f t="shared" si="1279"/>
        <v>0</v>
      </c>
      <c r="AVC582" s="127">
        <f t="shared" si="1280"/>
        <v>43</v>
      </c>
      <c r="AVD582" s="127">
        <f t="shared" si="1280"/>
        <v>43</v>
      </c>
      <c r="AVE582" s="127">
        <f t="shared" si="1280"/>
        <v>43</v>
      </c>
      <c r="AVF582" s="93">
        <f t="shared" si="1280"/>
        <v>0</v>
      </c>
      <c r="AVG582" s="93">
        <f t="shared" si="1280"/>
        <v>0</v>
      </c>
      <c r="AVH582" s="93">
        <f t="shared" si="1280"/>
        <v>0</v>
      </c>
      <c r="AVI582" s="93">
        <f t="shared" si="1280"/>
        <v>922316.89</v>
      </c>
      <c r="AVJ582" s="93">
        <f t="shared" si="1280"/>
        <v>922316.89</v>
      </c>
      <c r="AVK582" s="93">
        <f t="shared" si="1280"/>
        <v>922316.89</v>
      </c>
      <c r="AVL582" s="107"/>
      <c r="AVM582" s="107"/>
      <c r="AVN582" s="107"/>
      <c r="AVO582" s="93"/>
      <c r="AVP582" s="93"/>
      <c r="AVQ582" s="93"/>
      <c r="AVR582" s="93">
        <f t="shared" si="1281"/>
        <v>0</v>
      </c>
      <c r="AVS582" s="93">
        <f t="shared" si="1281"/>
        <v>0</v>
      </c>
      <c r="AVT582" s="93">
        <f t="shared" si="1281"/>
        <v>0</v>
      </c>
      <c r="AVU582" s="93">
        <f t="shared" si="1281"/>
        <v>419955.5</v>
      </c>
      <c r="AVV582" s="93">
        <f t="shared" si="1281"/>
        <v>372260.18</v>
      </c>
      <c r="AVW582" s="93">
        <f t="shared" si="1281"/>
        <v>348963.97</v>
      </c>
    </row>
    <row r="583" spans="1:1271" ht="24">
      <c r="A583" s="94" t="s">
        <v>999</v>
      </c>
      <c r="B583" s="94" t="s">
        <v>433</v>
      </c>
      <c r="C583" s="5"/>
      <c r="D583" s="541"/>
      <c r="E583" s="521"/>
      <c r="F583" s="101"/>
      <c r="G583" s="101"/>
      <c r="H583" s="101"/>
      <c r="I583" s="93">
        <f t="shared" si="1282"/>
        <v>21449.23</v>
      </c>
      <c r="J583" s="93">
        <f t="shared" si="1282"/>
        <v>21449.23</v>
      </c>
      <c r="K583" s="93">
        <f t="shared" si="1282"/>
        <v>21449.23</v>
      </c>
      <c r="L583" s="95">
        <v>1</v>
      </c>
      <c r="M583" s="95">
        <v>1</v>
      </c>
      <c r="N583" s="95">
        <v>1</v>
      </c>
      <c r="O583" s="107"/>
      <c r="P583" s="107"/>
      <c r="Q583" s="107"/>
      <c r="R583" s="93">
        <f t="shared" si="1283"/>
        <v>21449.23</v>
      </c>
      <c r="S583" s="93">
        <f t="shared" si="1284"/>
        <v>21449.23</v>
      </c>
      <c r="T583" s="93">
        <f t="shared" si="1285"/>
        <v>21449.23</v>
      </c>
      <c r="U583" s="107"/>
      <c r="V583" s="107"/>
      <c r="W583" s="107"/>
      <c r="X583" s="93">
        <f t="shared" si="1286"/>
        <v>10935.92</v>
      </c>
      <c r="Y583" s="93">
        <f t="shared" si="1287"/>
        <v>9731.5300000000007</v>
      </c>
      <c r="Z583" s="93">
        <f t="shared" si="1288"/>
        <v>8987.9500000000007</v>
      </c>
      <c r="AA583" s="107"/>
      <c r="AB583" s="107"/>
      <c r="AC583" s="107"/>
      <c r="AD583" s="93">
        <f t="shared" si="1221"/>
        <v>10935.92</v>
      </c>
      <c r="AE583" s="93">
        <f t="shared" si="1221"/>
        <v>9731.5300000000007</v>
      </c>
      <c r="AF583" s="93">
        <f t="shared" si="1221"/>
        <v>8987.9500000000007</v>
      </c>
      <c r="AG583" s="95">
        <v>7</v>
      </c>
      <c r="AH583" s="95">
        <v>7</v>
      </c>
      <c r="AI583" s="95">
        <v>7</v>
      </c>
      <c r="AJ583" s="107"/>
      <c r="AK583" s="107"/>
      <c r="AL583" s="107"/>
      <c r="AM583" s="93">
        <f t="shared" si="1289"/>
        <v>150144.60999999999</v>
      </c>
      <c r="AN583" s="93">
        <f t="shared" si="1290"/>
        <v>150144.60999999999</v>
      </c>
      <c r="AO583" s="93">
        <f t="shared" si="1291"/>
        <v>150144.60999999999</v>
      </c>
      <c r="AP583" s="107"/>
      <c r="AQ583" s="107"/>
      <c r="AR583" s="107"/>
      <c r="AS583" s="93">
        <f t="shared" si="1292"/>
        <v>10116.02</v>
      </c>
      <c r="AT583" s="93">
        <f t="shared" si="1293"/>
        <v>9086.1299999999992</v>
      </c>
      <c r="AU583" s="93">
        <f t="shared" si="1294"/>
        <v>8594.89</v>
      </c>
      <c r="AV583" s="107"/>
      <c r="AW583" s="107"/>
      <c r="AX583" s="107"/>
      <c r="AY583" s="93">
        <f t="shared" si="1222"/>
        <v>70812.14</v>
      </c>
      <c r="AZ583" s="93">
        <f t="shared" si="1222"/>
        <v>63602.91</v>
      </c>
      <c r="BA583" s="93">
        <f t="shared" si="1222"/>
        <v>60164.23</v>
      </c>
      <c r="BB583" s="95">
        <v>1</v>
      </c>
      <c r="BC583" s="95">
        <v>1</v>
      </c>
      <c r="BD583" s="95">
        <v>1</v>
      </c>
      <c r="BE583" s="107"/>
      <c r="BF583" s="107"/>
      <c r="BG583" s="107"/>
      <c r="BH583" s="93">
        <f t="shared" si="1295"/>
        <v>21449.23</v>
      </c>
      <c r="BI583" s="93">
        <f t="shared" si="1296"/>
        <v>21449.23</v>
      </c>
      <c r="BJ583" s="93">
        <f t="shared" si="1297"/>
        <v>21449.23</v>
      </c>
      <c r="BK583" s="107"/>
      <c r="BL583" s="107"/>
      <c r="BM583" s="107"/>
      <c r="BN583" s="93">
        <f t="shared" si="1298"/>
        <v>9968.1</v>
      </c>
      <c r="BO583" s="93">
        <f t="shared" si="1299"/>
        <v>8827.3700000000008</v>
      </c>
      <c r="BP583" s="93">
        <f t="shared" si="1300"/>
        <v>8106.64</v>
      </c>
      <c r="BQ583" s="107"/>
      <c r="BR583" s="107"/>
      <c r="BS583" s="107"/>
      <c r="BT583" s="93">
        <f t="shared" si="1223"/>
        <v>9968.1</v>
      </c>
      <c r="BU583" s="93">
        <f t="shared" si="1223"/>
        <v>8827.3700000000008</v>
      </c>
      <c r="BV583" s="93">
        <f t="shared" si="1223"/>
        <v>8106.64</v>
      </c>
      <c r="BW583" s="95"/>
      <c r="BX583" s="95"/>
      <c r="BY583" s="95"/>
      <c r="BZ583" s="107"/>
      <c r="CA583" s="107"/>
      <c r="CB583" s="107"/>
      <c r="CC583" s="93">
        <f t="shared" si="1301"/>
        <v>0</v>
      </c>
      <c r="CD583" s="93">
        <f t="shared" si="1302"/>
        <v>0</v>
      </c>
      <c r="CE583" s="93">
        <f t="shared" si="1303"/>
        <v>0</v>
      </c>
      <c r="CF583" s="107"/>
      <c r="CG583" s="107"/>
      <c r="CH583" s="107"/>
      <c r="CI583" s="93">
        <f t="shared" si="1304"/>
        <v>0</v>
      </c>
      <c r="CJ583" s="93">
        <f t="shared" si="1305"/>
        <v>0</v>
      </c>
      <c r="CK583" s="93">
        <f t="shared" si="1306"/>
        <v>0</v>
      </c>
      <c r="CL583" s="107"/>
      <c r="CM583" s="107"/>
      <c r="CN583" s="107"/>
      <c r="CO583" s="93">
        <f t="shared" si="1224"/>
        <v>0</v>
      </c>
      <c r="CP583" s="93">
        <f t="shared" si="1224"/>
        <v>0</v>
      </c>
      <c r="CQ583" s="93">
        <f t="shared" si="1224"/>
        <v>0</v>
      </c>
      <c r="CR583" s="95"/>
      <c r="CS583" s="95"/>
      <c r="CT583" s="95"/>
      <c r="CU583" s="107"/>
      <c r="CV583" s="107"/>
      <c r="CW583" s="107"/>
      <c r="CX583" s="93">
        <f t="shared" si="1307"/>
        <v>0</v>
      </c>
      <c r="CY583" s="93">
        <f t="shared" si="1308"/>
        <v>0</v>
      </c>
      <c r="CZ583" s="93">
        <f t="shared" si="1309"/>
        <v>0</v>
      </c>
      <c r="DA583" s="107"/>
      <c r="DB583" s="107"/>
      <c r="DC583" s="107"/>
      <c r="DD583" s="93">
        <f t="shared" si="1310"/>
        <v>11730.7</v>
      </c>
      <c r="DE583" s="93">
        <f t="shared" si="1311"/>
        <v>10438.31</v>
      </c>
      <c r="DF583" s="93">
        <f t="shared" si="1312"/>
        <v>9824.94</v>
      </c>
      <c r="DG583" s="107"/>
      <c r="DH583" s="107"/>
      <c r="DI583" s="107"/>
      <c r="DJ583" s="93">
        <f t="shared" si="1225"/>
        <v>0</v>
      </c>
      <c r="DK583" s="93">
        <f t="shared" si="1225"/>
        <v>0</v>
      </c>
      <c r="DL583" s="93">
        <f t="shared" si="1225"/>
        <v>0</v>
      </c>
      <c r="DM583" s="95"/>
      <c r="DN583" s="95"/>
      <c r="DO583" s="95"/>
      <c r="DP583" s="107"/>
      <c r="DQ583" s="107"/>
      <c r="DR583" s="107"/>
      <c r="DS583" s="93">
        <f t="shared" si="1313"/>
        <v>0</v>
      </c>
      <c r="DT583" s="93">
        <f t="shared" si="1314"/>
        <v>0</v>
      </c>
      <c r="DU583" s="93">
        <f t="shared" si="1315"/>
        <v>0</v>
      </c>
      <c r="DV583" s="107"/>
      <c r="DW583" s="107"/>
      <c r="DX583" s="107"/>
      <c r="DY583" s="93">
        <f t="shared" si="1316"/>
        <v>12587.65</v>
      </c>
      <c r="DZ583" s="93">
        <f t="shared" si="1317"/>
        <v>11039.99</v>
      </c>
      <c r="EA583" s="93">
        <f t="shared" si="1318"/>
        <v>10470.41</v>
      </c>
      <c r="EB583" s="107"/>
      <c r="EC583" s="107"/>
      <c r="ED583" s="107"/>
      <c r="EE583" s="93">
        <f t="shared" si="1226"/>
        <v>0</v>
      </c>
      <c r="EF583" s="93">
        <f t="shared" si="1226"/>
        <v>0</v>
      </c>
      <c r="EG583" s="93">
        <f t="shared" si="1226"/>
        <v>0</v>
      </c>
      <c r="EH583" s="95">
        <v>2</v>
      </c>
      <c r="EI583" s="95">
        <v>2</v>
      </c>
      <c r="EJ583" s="95">
        <v>2</v>
      </c>
      <c r="EK583" s="107"/>
      <c r="EL583" s="107"/>
      <c r="EM583" s="107"/>
      <c r="EN583" s="93">
        <f t="shared" si="1319"/>
        <v>42898.46</v>
      </c>
      <c r="EO583" s="93">
        <f t="shared" si="1320"/>
        <v>42898.46</v>
      </c>
      <c r="EP583" s="93">
        <f t="shared" si="1321"/>
        <v>42898.46</v>
      </c>
      <c r="EQ583" s="107"/>
      <c r="ER583" s="107"/>
      <c r="ES583" s="107"/>
      <c r="ET583" s="93">
        <f t="shared" si="1322"/>
        <v>11653.77</v>
      </c>
      <c r="EU583" s="93">
        <f t="shared" si="1323"/>
        <v>10197.790000000001</v>
      </c>
      <c r="EV583" s="93">
        <f t="shared" si="1324"/>
        <v>9643.2199999999993</v>
      </c>
      <c r="EW583" s="107"/>
      <c r="EX583" s="107"/>
      <c r="EY583" s="107"/>
      <c r="EZ583" s="93">
        <f t="shared" si="1227"/>
        <v>23307.54</v>
      </c>
      <c r="FA583" s="93">
        <f t="shared" si="1227"/>
        <v>20395.580000000002</v>
      </c>
      <c r="FB583" s="93">
        <f t="shared" si="1227"/>
        <v>19286.439999999999</v>
      </c>
      <c r="FC583" s="95">
        <v>1</v>
      </c>
      <c r="FD583" s="95">
        <v>1</v>
      </c>
      <c r="FE583" s="95">
        <v>1</v>
      </c>
      <c r="FF583" s="107"/>
      <c r="FG583" s="107"/>
      <c r="FH583" s="107"/>
      <c r="FI583" s="93">
        <f t="shared" si="1325"/>
        <v>21449.23</v>
      </c>
      <c r="FJ583" s="93">
        <f t="shared" si="1326"/>
        <v>21449.23</v>
      </c>
      <c r="FK583" s="93">
        <f t="shared" si="1327"/>
        <v>21449.23</v>
      </c>
      <c r="FL583" s="107"/>
      <c r="FM583" s="107"/>
      <c r="FN583" s="107"/>
      <c r="FO583" s="93">
        <f t="shared" si="1328"/>
        <v>9525.74</v>
      </c>
      <c r="FP583" s="93">
        <f t="shared" si="1329"/>
        <v>8528.33</v>
      </c>
      <c r="FQ583" s="93">
        <f t="shared" si="1330"/>
        <v>8096.29</v>
      </c>
      <c r="FR583" s="107"/>
      <c r="FS583" s="107"/>
      <c r="FT583" s="107"/>
      <c r="FU583" s="93">
        <f t="shared" si="1228"/>
        <v>9525.74</v>
      </c>
      <c r="FV583" s="93">
        <f t="shared" si="1228"/>
        <v>8528.33</v>
      </c>
      <c r="FW583" s="93">
        <f t="shared" si="1228"/>
        <v>8096.29</v>
      </c>
      <c r="FX583" s="95">
        <f>1-1</f>
        <v>0</v>
      </c>
      <c r="FY583" s="95">
        <f t="shared" ref="FY583:FZ583" si="1643">1-1</f>
        <v>0</v>
      </c>
      <c r="FZ583" s="95">
        <f t="shared" si="1643"/>
        <v>0</v>
      </c>
      <c r="GA583" s="107"/>
      <c r="GB583" s="107"/>
      <c r="GC583" s="107"/>
      <c r="GD583" s="93">
        <f t="shared" si="1331"/>
        <v>0</v>
      </c>
      <c r="GE583" s="93">
        <f t="shared" si="1332"/>
        <v>0</v>
      </c>
      <c r="GF583" s="93">
        <f t="shared" si="1333"/>
        <v>0</v>
      </c>
      <c r="GG583" s="107"/>
      <c r="GH583" s="107"/>
      <c r="GI583" s="107"/>
      <c r="GJ583" s="93">
        <f t="shared" si="1334"/>
        <v>0</v>
      </c>
      <c r="GK583" s="93">
        <f t="shared" si="1335"/>
        <v>0</v>
      </c>
      <c r="GL583" s="93">
        <f t="shared" si="1336"/>
        <v>0</v>
      </c>
      <c r="GM583" s="107"/>
      <c r="GN583" s="107"/>
      <c r="GO583" s="107"/>
      <c r="GP583" s="93">
        <f t="shared" si="1229"/>
        <v>0</v>
      </c>
      <c r="GQ583" s="93">
        <f t="shared" si="1229"/>
        <v>0</v>
      </c>
      <c r="GR583" s="93">
        <f t="shared" si="1229"/>
        <v>0</v>
      </c>
      <c r="GS583" s="95">
        <v>2</v>
      </c>
      <c r="GT583" s="95">
        <v>2</v>
      </c>
      <c r="GU583" s="95">
        <v>2</v>
      </c>
      <c r="GV583" s="107"/>
      <c r="GW583" s="107"/>
      <c r="GX583" s="107"/>
      <c r="GY583" s="93">
        <f t="shared" si="1337"/>
        <v>42898.46</v>
      </c>
      <c r="GZ583" s="93">
        <f t="shared" si="1338"/>
        <v>42898.46</v>
      </c>
      <c r="HA583" s="93">
        <f t="shared" si="1339"/>
        <v>42898.46</v>
      </c>
      <c r="HB583" s="107"/>
      <c r="HC583" s="107"/>
      <c r="HD583" s="107"/>
      <c r="HE583" s="93">
        <f t="shared" si="1340"/>
        <v>10879.17</v>
      </c>
      <c r="HF583" s="93">
        <f t="shared" si="1341"/>
        <v>9676.9500000000007</v>
      </c>
      <c r="HG583" s="93">
        <f t="shared" si="1342"/>
        <v>9150.66</v>
      </c>
      <c r="HH583" s="107"/>
      <c r="HI583" s="107"/>
      <c r="HJ583" s="107"/>
      <c r="HK583" s="93">
        <f t="shared" si="1230"/>
        <v>21758.34</v>
      </c>
      <c r="HL583" s="93">
        <f t="shared" si="1230"/>
        <v>19353.900000000001</v>
      </c>
      <c r="HM583" s="93">
        <f t="shared" si="1230"/>
        <v>18301.32</v>
      </c>
      <c r="HN583" s="95">
        <v>2</v>
      </c>
      <c r="HO583" s="95">
        <v>2</v>
      </c>
      <c r="HP583" s="95">
        <v>2</v>
      </c>
      <c r="HQ583" s="107"/>
      <c r="HR583" s="107"/>
      <c r="HS583" s="107"/>
      <c r="HT583" s="93">
        <f t="shared" si="1343"/>
        <v>42898.46</v>
      </c>
      <c r="HU583" s="93">
        <f t="shared" si="1344"/>
        <v>42898.46</v>
      </c>
      <c r="HV583" s="93">
        <f t="shared" si="1345"/>
        <v>42898.46</v>
      </c>
      <c r="HW583" s="107"/>
      <c r="HX583" s="107"/>
      <c r="HY583" s="107"/>
      <c r="HZ583" s="93">
        <f t="shared" si="1346"/>
        <v>10756.89</v>
      </c>
      <c r="IA583" s="93">
        <f t="shared" si="1347"/>
        <v>9499.19</v>
      </c>
      <c r="IB583" s="93">
        <f t="shared" si="1348"/>
        <v>8872.92</v>
      </c>
      <c r="IC583" s="107"/>
      <c r="ID583" s="107"/>
      <c r="IE583" s="107"/>
      <c r="IF583" s="93">
        <f t="shared" si="1231"/>
        <v>21513.78</v>
      </c>
      <c r="IG583" s="93">
        <f t="shared" si="1231"/>
        <v>18998.38</v>
      </c>
      <c r="IH583" s="93">
        <f t="shared" si="1231"/>
        <v>17745.84</v>
      </c>
      <c r="II583" s="95"/>
      <c r="IJ583" s="95"/>
      <c r="IK583" s="95"/>
      <c r="IL583" s="107"/>
      <c r="IM583" s="107"/>
      <c r="IN583" s="107"/>
      <c r="IO583" s="93">
        <f t="shared" si="1349"/>
        <v>0</v>
      </c>
      <c r="IP583" s="93">
        <f t="shared" si="1350"/>
        <v>0</v>
      </c>
      <c r="IQ583" s="93">
        <f t="shared" si="1351"/>
        <v>0</v>
      </c>
      <c r="IR583" s="107"/>
      <c r="IS583" s="107"/>
      <c r="IT583" s="107"/>
      <c r="IU583" s="93">
        <f t="shared" si="1352"/>
        <v>9840.2099999999991</v>
      </c>
      <c r="IV583" s="93">
        <f t="shared" si="1353"/>
        <v>8717.76</v>
      </c>
      <c r="IW583" s="93">
        <f t="shared" si="1354"/>
        <v>8130.42</v>
      </c>
      <c r="IX583" s="107"/>
      <c r="IY583" s="107"/>
      <c r="IZ583" s="107"/>
      <c r="JA583" s="93">
        <f t="shared" si="1232"/>
        <v>0</v>
      </c>
      <c r="JB583" s="93">
        <f t="shared" si="1232"/>
        <v>0</v>
      </c>
      <c r="JC583" s="93">
        <f t="shared" si="1232"/>
        <v>0</v>
      </c>
      <c r="JD583" s="95"/>
      <c r="JE583" s="95"/>
      <c r="JF583" s="95"/>
      <c r="JG583" s="107"/>
      <c r="JH583" s="107"/>
      <c r="JI583" s="107"/>
      <c r="JJ583" s="93">
        <f t="shared" si="1355"/>
        <v>0</v>
      </c>
      <c r="JK583" s="93">
        <f t="shared" si="1356"/>
        <v>0</v>
      </c>
      <c r="JL583" s="93">
        <f t="shared" si="1357"/>
        <v>0</v>
      </c>
      <c r="JM583" s="107"/>
      <c r="JN583" s="107"/>
      <c r="JO583" s="107"/>
      <c r="JP583" s="93">
        <f t="shared" si="1358"/>
        <v>14086.78</v>
      </c>
      <c r="JQ583" s="93">
        <f t="shared" si="1359"/>
        <v>12498.49</v>
      </c>
      <c r="JR583" s="93">
        <f t="shared" si="1360"/>
        <v>12013.37</v>
      </c>
      <c r="JS583" s="107"/>
      <c r="JT583" s="107"/>
      <c r="JU583" s="107"/>
      <c r="JV583" s="93">
        <f t="shared" si="1233"/>
        <v>0</v>
      </c>
      <c r="JW583" s="93">
        <f t="shared" si="1233"/>
        <v>0</v>
      </c>
      <c r="JX583" s="93">
        <f t="shared" si="1233"/>
        <v>0</v>
      </c>
      <c r="JY583" s="95"/>
      <c r="JZ583" s="95"/>
      <c r="KA583" s="95"/>
      <c r="KB583" s="107"/>
      <c r="KC583" s="107"/>
      <c r="KD583" s="107"/>
      <c r="KE583" s="93">
        <f t="shared" si="1361"/>
        <v>0</v>
      </c>
      <c r="KF583" s="93">
        <f t="shared" si="1362"/>
        <v>0</v>
      </c>
      <c r="KG583" s="93">
        <f t="shared" si="1363"/>
        <v>0</v>
      </c>
      <c r="KH583" s="107"/>
      <c r="KI583" s="107"/>
      <c r="KJ583" s="107"/>
      <c r="KK583" s="93">
        <f t="shared" si="1364"/>
        <v>9450.93</v>
      </c>
      <c r="KL583" s="93">
        <f t="shared" si="1365"/>
        <v>8439.86</v>
      </c>
      <c r="KM583" s="93">
        <f t="shared" si="1366"/>
        <v>7894.67</v>
      </c>
      <c r="KN583" s="107"/>
      <c r="KO583" s="107"/>
      <c r="KP583" s="107"/>
      <c r="KQ583" s="93">
        <f t="shared" si="1234"/>
        <v>0</v>
      </c>
      <c r="KR583" s="93">
        <f t="shared" si="1234"/>
        <v>0</v>
      </c>
      <c r="KS583" s="93">
        <f t="shared" si="1234"/>
        <v>0</v>
      </c>
      <c r="KT583" s="95">
        <v>1</v>
      </c>
      <c r="KU583" s="95">
        <v>1</v>
      </c>
      <c r="KV583" s="95">
        <v>1</v>
      </c>
      <c r="KW583" s="107"/>
      <c r="KX583" s="107"/>
      <c r="KY583" s="107"/>
      <c r="KZ583" s="93">
        <f t="shared" si="1367"/>
        <v>21449.23</v>
      </c>
      <c r="LA583" s="93">
        <f t="shared" si="1368"/>
        <v>21449.23</v>
      </c>
      <c r="LB583" s="93">
        <f t="shared" si="1369"/>
        <v>21449.23</v>
      </c>
      <c r="LC583" s="107"/>
      <c r="LD583" s="107"/>
      <c r="LE583" s="107"/>
      <c r="LF583" s="93">
        <f t="shared" si="1370"/>
        <v>8503.8799999999992</v>
      </c>
      <c r="LG583" s="93">
        <f t="shared" si="1371"/>
        <v>7653.43</v>
      </c>
      <c r="LH583" s="93">
        <f t="shared" si="1372"/>
        <v>7253.15</v>
      </c>
      <c r="LI583" s="107"/>
      <c r="LJ583" s="107"/>
      <c r="LK583" s="107"/>
      <c r="LL583" s="93">
        <f t="shared" si="1235"/>
        <v>8503.8799999999992</v>
      </c>
      <c r="LM583" s="93">
        <f t="shared" si="1235"/>
        <v>7653.43</v>
      </c>
      <c r="LN583" s="93">
        <f t="shared" si="1235"/>
        <v>7253.15</v>
      </c>
      <c r="LO583" s="95"/>
      <c r="LP583" s="95"/>
      <c r="LQ583" s="95"/>
      <c r="LR583" s="107"/>
      <c r="LS583" s="107"/>
      <c r="LT583" s="107"/>
      <c r="LU583" s="93">
        <f t="shared" si="1373"/>
        <v>0</v>
      </c>
      <c r="LV583" s="93">
        <f t="shared" si="1374"/>
        <v>0</v>
      </c>
      <c r="LW583" s="93">
        <f t="shared" si="1375"/>
        <v>0</v>
      </c>
      <c r="LX583" s="107"/>
      <c r="LY583" s="107"/>
      <c r="LZ583" s="107"/>
      <c r="MA583" s="93">
        <f t="shared" si="1376"/>
        <v>12188.2</v>
      </c>
      <c r="MB583" s="93">
        <f t="shared" si="1377"/>
        <v>10833.12</v>
      </c>
      <c r="MC583" s="93">
        <f t="shared" si="1378"/>
        <v>10303.5</v>
      </c>
      <c r="MD583" s="107"/>
      <c r="ME583" s="107"/>
      <c r="MF583" s="107"/>
      <c r="MG583" s="93">
        <f t="shared" si="1236"/>
        <v>0</v>
      </c>
      <c r="MH583" s="93">
        <f t="shared" si="1236"/>
        <v>0</v>
      </c>
      <c r="MI583" s="93">
        <f t="shared" si="1236"/>
        <v>0</v>
      </c>
      <c r="MJ583" s="95"/>
      <c r="MK583" s="95"/>
      <c r="ML583" s="95"/>
      <c r="MM583" s="107"/>
      <c r="MN583" s="107"/>
      <c r="MO583" s="107"/>
      <c r="MP583" s="93">
        <f t="shared" si="1379"/>
        <v>0</v>
      </c>
      <c r="MQ583" s="93">
        <f t="shared" si="1380"/>
        <v>0</v>
      </c>
      <c r="MR583" s="93">
        <f t="shared" si="1381"/>
        <v>0</v>
      </c>
      <c r="MS583" s="107"/>
      <c r="MT583" s="107"/>
      <c r="MU583" s="107"/>
      <c r="MV583" s="93">
        <f t="shared" si="1382"/>
        <v>14087.69</v>
      </c>
      <c r="MW583" s="93">
        <f t="shared" si="1383"/>
        <v>12225.16</v>
      </c>
      <c r="MX583" s="93">
        <f t="shared" si="1384"/>
        <v>11397.08</v>
      </c>
      <c r="MY583" s="107"/>
      <c r="MZ583" s="107"/>
      <c r="NA583" s="107"/>
      <c r="NB583" s="93">
        <f t="shared" si="1237"/>
        <v>0</v>
      </c>
      <c r="NC583" s="93">
        <f t="shared" si="1237"/>
        <v>0</v>
      </c>
      <c r="ND583" s="93">
        <f t="shared" si="1237"/>
        <v>0</v>
      </c>
      <c r="NE583" s="95"/>
      <c r="NF583" s="95"/>
      <c r="NG583" s="95"/>
      <c r="NH583" s="107"/>
      <c r="NI583" s="107"/>
      <c r="NJ583" s="107"/>
      <c r="NK583" s="93">
        <f t="shared" si="1385"/>
        <v>0</v>
      </c>
      <c r="NL583" s="93">
        <f t="shared" si="1386"/>
        <v>0</v>
      </c>
      <c r="NM583" s="93">
        <f t="shared" si="1387"/>
        <v>0</v>
      </c>
      <c r="NN583" s="107"/>
      <c r="NO583" s="107"/>
      <c r="NP583" s="107"/>
      <c r="NQ583" s="93">
        <f t="shared" si="1388"/>
        <v>8742.35</v>
      </c>
      <c r="NR583" s="93">
        <f t="shared" si="1389"/>
        <v>7734.26</v>
      </c>
      <c r="NS583" s="93">
        <f t="shared" si="1390"/>
        <v>7265.33</v>
      </c>
      <c r="NT583" s="107"/>
      <c r="NU583" s="107"/>
      <c r="NV583" s="107"/>
      <c r="NW583" s="93">
        <f t="shared" si="1238"/>
        <v>0</v>
      </c>
      <c r="NX583" s="93">
        <f t="shared" si="1238"/>
        <v>0</v>
      </c>
      <c r="NY583" s="93">
        <f t="shared" si="1238"/>
        <v>0</v>
      </c>
      <c r="NZ583" s="95"/>
      <c r="OA583" s="95"/>
      <c r="OB583" s="95"/>
      <c r="OC583" s="107"/>
      <c r="OD583" s="107"/>
      <c r="OE583" s="107"/>
      <c r="OF583" s="93">
        <f t="shared" si="1391"/>
        <v>0</v>
      </c>
      <c r="OG583" s="93">
        <f t="shared" si="1392"/>
        <v>0</v>
      </c>
      <c r="OH583" s="93">
        <f t="shared" si="1393"/>
        <v>0</v>
      </c>
      <c r="OI583" s="107"/>
      <c r="OJ583" s="107"/>
      <c r="OK583" s="107"/>
      <c r="OL583" s="93">
        <f t="shared" si="1394"/>
        <v>12851.03</v>
      </c>
      <c r="OM583" s="93">
        <f t="shared" si="1395"/>
        <v>11286.67</v>
      </c>
      <c r="ON583" s="93">
        <f t="shared" si="1396"/>
        <v>10695.02</v>
      </c>
      <c r="OO583" s="107"/>
      <c r="OP583" s="107"/>
      <c r="OQ583" s="107"/>
      <c r="OR583" s="93">
        <f t="shared" si="1239"/>
        <v>0</v>
      </c>
      <c r="OS583" s="93">
        <f t="shared" si="1239"/>
        <v>0</v>
      </c>
      <c r="OT583" s="93">
        <f t="shared" si="1239"/>
        <v>0</v>
      </c>
      <c r="OU583" s="95">
        <v>4</v>
      </c>
      <c r="OV583" s="95">
        <v>4</v>
      </c>
      <c r="OW583" s="95">
        <v>4</v>
      </c>
      <c r="OX583" s="107"/>
      <c r="OY583" s="107"/>
      <c r="OZ583" s="107"/>
      <c r="PA583" s="93">
        <f t="shared" si="1397"/>
        <v>85796.92</v>
      </c>
      <c r="PB583" s="93">
        <f t="shared" si="1398"/>
        <v>85796.92</v>
      </c>
      <c r="PC583" s="93">
        <f t="shared" si="1399"/>
        <v>85796.92</v>
      </c>
      <c r="PD583" s="107"/>
      <c r="PE583" s="107"/>
      <c r="PF583" s="107"/>
      <c r="PG583" s="93">
        <f t="shared" si="1400"/>
        <v>10120.1</v>
      </c>
      <c r="PH583" s="93">
        <f t="shared" si="1401"/>
        <v>9014.75</v>
      </c>
      <c r="PI583" s="93">
        <f t="shared" si="1402"/>
        <v>8566.34</v>
      </c>
      <c r="PJ583" s="107"/>
      <c r="PK583" s="107"/>
      <c r="PL583" s="107"/>
      <c r="PM583" s="93">
        <f t="shared" si="1240"/>
        <v>40480.400000000001</v>
      </c>
      <c r="PN583" s="93">
        <f t="shared" si="1240"/>
        <v>36059</v>
      </c>
      <c r="PO583" s="93">
        <f t="shared" si="1240"/>
        <v>34265.360000000001</v>
      </c>
      <c r="PP583" s="95">
        <v>1</v>
      </c>
      <c r="PQ583" s="95">
        <v>1</v>
      </c>
      <c r="PR583" s="95">
        <v>1</v>
      </c>
      <c r="PS583" s="107"/>
      <c r="PT583" s="107"/>
      <c r="PU583" s="107"/>
      <c r="PV583" s="93">
        <f t="shared" si="1403"/>
        <v>21449.23</v>
      </c>
      <c r="PW583" s="93">
        <f t="shared" si="1404"/>
        <v>21449.23</v>
      </c>
      <c r="PX583" s="93">
        <f t="shared" si="1405"/>
        <v>21449.23</v>
      </c>
      <c r="PY583" s="107"/>
      <c r="PZ583" s="107"/>
      <c r="QA583" s="107"/>
      <c r="QB583" s="93">
        <f t="shared" si="1406"/>
        <v>11625.63</v>
      </c>
      <c r="QC583" s="93">
        <f t="shared" si="1407"/>
        <v>10269.629999999999</v>
      </c>
      <c r="QD583" s="93">
        <f t="shared" si="1408"/>
        <v>9717.67</v>
      </c>
      <c r="QE583" s="107"/>
      <c r="QF583" s="107"/>
      <c r="QG583" s="107"/>
      <c r="QH583" s="93">
        <f t="shared" si="1241"/>
        <v>11625.63</v>
      </c>
      <c r="QI583" s="93">
        <f t="shared" si="1241"/>
        <v>10269.629999999999</v>
      </c>
      <c r="QJ583" s="93">
        <f t="shared" si="1241"/>
        <v>9717.67</v>
      </c>
      <c r="QK583" s="95"/>
      <c r="QL583" s="95"/>
      <c r="QM583" s="95"/>
      <c r="QN583" s="107"/>
      <c r="QO583" s="107"/>
      <c r="QP583" s="107"/>
      <c r="QQ583" s="93">
        <f t="shared" si="1409"/>
        <v>0</v>
      </c>
      <c r="QR583" s="93">
        <f t="shared" si="1410"/>
        <v>0</v>
      </c>
      <c r="QS583" s="93">
        <f t="shared" si="1411"/>
        <v>0</v>
      </c>
      <c r="QT583" s="107"/>
      <c r="QU583" s="107"/>
      <c r="QV583" s="107"/>
      <c r="QW583" s="93">
        <f t="shared" si="1412"/>
        <v>10804.26</v>
      </c>
      <c r="QX583" s="93">
        <f t="shared" si="1413"/>
        <v>9554.85</v>
      </c>
      <c r="QY583" s="93">
        <f t="shared" si="1414"/>
        <v>8901.59</v>
      </c>
      <c r="QZ583" s="107"/>
      <c r="RA583" s="107"/>
      <c r="RB583" s="107"/>
      <c r="RC583" s="93">
        <f t="shared" si="1242"/>
        <v>0</v>
      </c>
      <c r="RD583" s="93">
        <f t="shared" si="1242"/>
        <v>0</v>
      </c>
      <c r="RE583" s="93">
        <f t="shared" si="1242"/>
        <v>0</v>
      </c>
      <c r="RF583" s="95">
        <v>2</v>
      </c>
      <c r="RG583" s="95">
        <v>2</v>
      </c>
      <c r="RH583" s="95">
        <v>2</v>
      </c>
      <c r="RI583" s="107"/>
      <c r="RJ583" s="107"/>
      <c r="RK583" s="107"/>
      <c r="RL583" s="93">
        <f t="shared" si="1415"/>
        <v>42898.46</v>
      </c>
      <c r="RM583" s="93">
        <f t="shared" si="1416"/>
        <v>42898.46</v>
      </c>
      <c r="RN583" s="93">
        <f t="shared" si="1417"/>
        <v>42898.46</v>
      </c>
      <c r="RO583" s="107"/>
      <c r="RP583" s="107"/>
      <c r="RQ583" s="107"/>
      <c r="RR583" s="93">
        <f t="shared" si="1418"/>
        <v>7979.75</v>
      </c>
      <c r="RS583" s="93">
        <f t="shared" si="1419"/>
        <v>7092.88</v>
      </c>
      <c r="RT583" s="93">
        <f t="shared" si="1420"/>
        <v>6596.52</v>
      </c>
      <c r="RU583" s="107"/>
      <c r="RV583" s="107"/>
      <c r="RW583" s="107"/>
      <c r="RX583" s="93">
        <f t="shared" si="1243"/>
        <v>15959.5</v>
      </c>
      <c r="RY583" s="93">
        <f t="shared" si="1243"/>
        <v>14185.76</v>
      </c>
      <c r="RZ583" s="93">
        <f t="shared" si="1243"/>
        <v>13193.04</v>
      </c>
      <c r="SA583" s="95">
        <v>7</v>
      </c>
      <c r="SB583" s="95">
        <v>7</v>
      </c>
      <c r="SC583" s="95">
        <v>7</v>
      </c>
      <c r="SD583" s="107"/>
      <c r="SE583" s="107"/>
      <c r="SF583" s="107"/>
      <c r="SG583" s="93">
        <f t="shared" si="1421"/>
        <v>150144.60999999999</v>
      </c>
      <c r="SH583" s="93">
        <f t="shared" si="1422"/>
        <v>150144.60999999999</v>
      </c>
      <c r="SI583" s="93">
        <f t="shared" si="1423"/>
        <v>150144.60999999999</v>
      </c>
      <c r="SJ583" s="107"/>
      <c r="SK583" s="107"/>
      <c r="SL583" s="107"/>
      <c r="SM583" s="93">
        <f t="shared" si="1424"/>
        <v>9980.06</v>
      </c>
      <c r="SN583" s="93">
        <f t="shared" si="1425"/>
        <v>8776.6</v>
      </c>
      <c r="SO583" s="93">
        <f t="shared" si="1426"/>
        <v>8232.9</v>
      </c>
      <c r="SP583" s="107"/>
      <c r="SQ583" s="107"/>
      <c r="SR583" s="107"/>
      <c r="SS583" s="93">
        <f t="shared" si="1244"/>
        <v>69860.42</v>
      </c>
      <c r="ST583" s="93">
        <f t="shared" si="1244"/>
        <v>61436.2</v>
      </c>
      <c r="SU583" s="93">
        <f t="shared" si="1244"/>
        <v>57630.3</v>
      </c>
      <c r="SV583" s="95"/>
      <c r="SW583" s="95"/>
      <c r="SX583" s="95"/>
      <c r="SY583" s="107"/>
      <c r="SZ583" s="107"/>
      <c r="TA583" s="107"/>
      <c r="TB583" s="93">
        <f t="shared" si="1427"/>
        <v>0</v>
      </c>
      <c r="TC583" s="93">
        <f t="shared" si="1428"/>
        <v>0</v>
      </c>
      <c r="TD583" s="93">
        <f t="shared" si="1429"/>
        <v>0</v>
      </c>
      <c r="TE583" s="107"/>
      <c r="TF583" s="107"/>
      <c r="TG583" s="107"/>
      <c r="TH583" s="93">
        <f t="shared" si="1430"/>
        <v>10478.89</v>
      </c>
      <c r="TI583" s="93">
        <f t="shared" si="1431"/>
        <v>9281.3799999999992</v>
      </c>
      <c r="TJ583" s="93">
        <f t="shared" si="1432"/>
        <v>8788.6</v>
      </c>
      <c r="TK583" s="107"/>
      <c r="TL583" s="107"/>
      <c r="TM583" s="107"/>
      <c r="TN583" s="93">
        <f t="shared" si="1245"/>
        <v>0</v>
      </c>
      <c r="TO583" s="93">
        <f t="shared" si="1245"/>
        <v>0</v>
      </c>
      <c r="TP583" s="93">
        <f t="shared" si="1245"/>
        <v>0</v>
      </c>
      <c r="TQ583" s="95"/>
      <c r="TR583" s="95"/>
      <c r="TS583" s="95"/>
      <c r="TT583" s="107"/>
      <c r="TU583" s="107"/>
      <c r="TV583" s="107"/>
      <c r="TW583" s="93">
        <f t="shared" si="1433"/>
        <v>0</v>
      </c>
      <c r="TX583" s="93">
        <f t="shared" si="1434"/>
        <v>0</v>
      </c>
      <c r="TY583" s="93">
        <f t="shared" si="1435"/>
        <v>0</v>
      </c>
      <c r="TZ583" s="107"/>
      <c r="UA583" s="107"/>
      <c r="UB583" s="107"/>
      <c r="UC583" s="93">
        <f t="shared" si="1436"/>
        <v>11083.5</v>
      </c>
      <c r="UD583" s="93">
        <f t="shared" si="1437"/>
        <v>9769.92</v>
      </c>
      <c r="UE583" s="93">
        <f t="shared" si="1438"/>
        <v>9156.7800000000007</v>
      </c>
      <c r="UF583" s="107"/>
      <c r="UG583" s="107"/>
      <c r="UH583" s="107"/>
      <c r="UI583" s="93">
        <f t="shared" si="1246"/>
        <v>0</v>
      </c>
      <c r="UJ583" s="93">
        <f t="shared" si="1246"/>
        <v>0</v>
      </c>
      <c r="UK583" s="93">
        <f t="shared" si="1246"/>
        <v>0</v>
      </c>
      <c r="UL583" s="95">
        <v>4</v>
      </c>
      <c r="UM583" s="95">
        <v>4</v>
      </c>
      <c r="UN583" s="95">
        <v>4</v>
      </c>
      <c r="UO583" s="107"/>
      <c r="UP583" s="107"/>
      <c r="UQ583" s="107"/>
      <c r="UR583" s="93">
        <f t="shared" si="1439"/>
        <v>85796.92</v>
      </c>
      <c r="US583" s="93">
        <f t="shared" si="1440"/>
        <v>85796.92</v>
      </c>
      <c r="UT583" s="93">
        <f t="shared" si="1441"/>
        <v>85796.92</v>
      </c>
      <c r="UU583" s="107"/>
      <c r="UV583" s="107"/>
      <c r="UW583" s="107"/>
      <c r="UX583" s="93">
        <f t="shared" si="1442"/>
        <v>11073.1</v>
      </c>
      <c r="UY583" s="93">
        <f t="shared" si="1443"/>
        <v>9863.7199999999993</v>
      </c>
      <c r="UZ583" s="93">
        <f t="shared" si="1444"/>
        <v>9157.98</v>
      </c>
      <c r="VA583" s="107"/>
      <c r="VB583" s="107"/>
      <c r="VC583" s="107"/>
      <c r="VD583" s="93">
        <f t="shared" si="1247"/>
        <v>44292.4</v>
      </c>
      <c r="VE583" s="93">
        <f t="shared" si="1247"/>
        <v>39454.879999999997</v>
      </c>
      <c r="VF583" s="93">
        <f t="shared" si="1247"/>
        <v>36631.919999999998</v>
      </c>
      <c r="VG583" s="95"/>
      <c r="VH583" s="95"/>
      <c r="VI583" s="95"/>
      <c r="VJ583" s="107"/>
      <c r="VK583" s="107"/>
      <c r="VL583" s="107"/>
      <c r="VM583" s="93">
        <f t="shared" si="1445"/>
        <v>0</v>
      </c>
      <c r="VN583" s="93">
        <f t="shared" si="1446"/>
        <v>0</v>
      </c>
      <c r="VO583" s="93">
        <f t="shared" si="1447"/>
        <v>0</v>
      </c>
      <c r="VP583" s="107"/>
      <c r="VQ583" s="107"/>
      <c r="VR583" s="107"/>
      <c r="VS583" s="93">
        <f t="shared" si="1448"/>
        <v>0</v>
      </c>
      <c r="VT583" s="93">
        <f t="shared" si="1449"/>
        <v>0</v>
      </c>
      <c r="VU583" s="93">
        <f t="shared" si="1450"/>
        <v>0</v>
      </c>
      <c r="VV583" s="107"/>
      <c r="VW583" s="107"/>
      <c r="VX583" s="107"/>
      <c r="VY583" s="93">
        <f t="shared" si="1248"/>
        <v>0</v>
      </c>
      <c r="VZ583" s="93">
        <f t="shared" si="1248"/>
        <v>0</v>
      </c>
      <c r="WA583" s="93">
        <f t="shared" si="1248"/>
        <v>0</v>
      </c>
      <c r="WB583" s="95"/>
      <c r="WC583" s="95"/>
      <c r="WD583" s="95"/>
      <c r="WE583" s="107"/>
      <c r="WF583" s="107"/>
      <c r="WG583" s="107"/>
      <c r="WH583" s="93">
        <f t="shared" si="1451"/>
        <v>0</v>
      </c>
      <c r="WI583" s="93">
        <f t="shared" si="1452"/>
        <v>0</v>
      </c>
      <c r="WJ583" s="93">
        <f t="shared" si="1453"/>
        <v>0</v>
      </c>
      <c r="WK583" s="107"/>
      <c r="WL583" s="107"/>
      <c r="WM583" s="107"/>
      <c r="WN583" s="93">
        <f t="shared" si="1454"/>
        <v>8857.26</v>
      </c>
      <c r="WO583" s="93">
        <f t="shared" si="1455"/>
        <v>7908.31</v>
      </c>
      <c r="WP583" s="93">
        <f t="shared" si="1456"/>
        <v>7498.19</v>
      </c>
      <c r="WQ583" s="107"/>
      <c r="WR583" s="107"/>
      <c r="WS583" s="107"/>
      <c r="WT583" s="93">
        <f t="shared" si="1249"/>
        <v>0</v>
      </c>
      <c r="WU583" s="93">
        <f t="shared" si="1249"/>
        <v>0</v>
      </c>
      <c r="WV583" s="93">
        <f t="shared" si="1249"/>
        <v>0</v>
      </c>
      <c r="WW583" s="95"/>
      <c r="WX583" s="95"/>
      <c r="WY583" s="95"/>
      <c r="WZ583" s="107"/>
      <c r="XA583" s="107"/>
      <c r="XB583" s="107"/>
      <c r="XC583" s="93">
        <f t="shared" si="1457"/>
        <v>0</v>
      </c>
      <c r="XD583" s="93">
        <f t="shared" si="1458"/>
        <v>0</v>
      </c>
      <c r="XE583" s="93">
        <f t="shared" si="1459"/>
        <v>0</v>
      </c>
      <c r="XF583" s="107"/>
      <c r="XG583" s="107"/>
      <c r="XH583" s="107"/>
      <c r="XI583" s="93">
        <f t="shared" si="1460"/>
        <v>8647.25</v>
      </c>
      <c r="XJ583" s="93">
        <f t="shared" si="1461"/>
        <v>7705.7</v>
      </c>
      <c r="XK583" s="93">
        <f t="shared" si="1462"/>
        <v>7238.13</v>
      </c>
      <c r="XL583" s="107"/>
      <c r="XM583" s="107"/>
      <c r="XN583" s="107"/>
      <c r="XO583" s="93">
        <f t="shared" si="1250"/>
        <v>0</v>
      </c>
      <c r="XP583" s="93">
        <f t="shared" si="1250"/>
        <v>0</v>
      </c>
      <c r="XQ583" s="93">
        <f t="shared" si="1250"/>
        <v>0</v>
      </c>
      <c r="XR583" s="95">
        <v>1</v>
      </c>
      <c r="XS583" s="95">
        <v>1</v>
      </c>
      <c r="XT583" s="95">
        <v>1</v>
      </c>
      <c r="XU583" s="107"/>
      <c r="XV583" s="107"/>
      <c r="XW583" s="107"/>
      <c r="XX583" s="93">
        <f t="shared" si="1463"/>
        <v>21449.23</v>
      </c>
      <c r="XY583" s="93">
        <f t="shared" si="1464"/>
        <v>21449.23</v>
      </c>
      <c r="XZ583" s="93">
        <f t="shared" si="1465"/>
        <v>21449.23</v>
      </c>
      <c r="YA583" s="107"/>
      <c r="YB583" s="107"/>
      <c r="YC583" s="107"/>
      <c r="YD583" s="93">
        <f t="shared" si="1466"/>
        <v>7802.08</v>
      </c>
      <c r="YE583" s="93">
        <f t="shared" si="1467"/>
        <v>7013.83</v>
      </c>
      <c r="YF583" s="93">
        <f t="shared" si="1468"/>
        <v>6584.61</v>
      </c>
      <c r="YG583" s="107"/>
      <c r="YH583" s="107"/>
      <c r="YI583" s="107"/>
      <c r="YJ583" s="93">
        <f t="shared" si="1251"/>
        <v>7802.08</v>
      </c>
      <c r="YK583" s="93">
        <f t="shared" si="1251"/>
        <v>7013.83</v>
      </c>
      <c r="YL583" s="93">
        <f t="shared" si="1251"/>
        <v>6584.61</v>
      </c>
      <c r="YM583" s="95"/>
      <c r="YN583" s="95"/>
      <c r="YO583" s="95"/>
      <c r="YP583" s="107"/>
      <c r="YQ583" s="107"/>
      <c r="YR583" s="107"/>
      <c r="YS583" s="93">
        <f t="shared" si="1469"/>
        <v>0</v>
      </c>
      <c r="YT583" s="93">
        <f t="shared" si="1470"/>
        <v>0</v>
      </c>
      <c r="YU583" s="93">
        <f t="shared" si="1471"/>
        <v>0</v>
      </c>
      <c r="YV583" s="107"/>
      <c r="YW583" s="107"/>
      <c r="YX583" s="107"/>
      <c r="YY583" s="93">
        <f t="shared" si="1472"/>
        <v>9073.86</v>
      </c>
      <c r="YZ583" s="93">
        <f t="shared" si="1473"/>
        <v>8114.14</v>
      </c>
      <c r="ZA583" s="93">
        <f t="shared" si="1474"/>
        <v>7582.7</v>
      </c>
      <c r="ZB583" s="107"/>
      <c r="ZC583" s="107"/>
      <c r="ZD583" s="107"/>
      <c r="ZE583" s="93">
        <f t="shared" si="1252"/>
        <v>0</v>
      </c>
      <c r="ZF583" s="93">
        <f t="shared" si="1252"/>
        <v>0</v>
      </c>
      <c r="ZG583" s="93">
        <f t="shared" si="1252"/>
        <v>0</v>
      </c>
      <c r="ZH583" s="95"/>
      <c r="ZI583" s="95"/>
      <c r="ZJ583" s="95"/>
      <c r="ZK583" s="107"/>
      <c r="ZL583" s="107"/>
      <c r="ZM583" s="107"/>
      <c r="ZN583" s="93">
        <f t="shared" si="1475"/>
        <v>0</v>
      </c>
      <c r="ZO583" s="93">
        <f t="shared" si="1476"/>
        <v>0</v>
      </c>
      <c r="ZP583" s="93">
        <f t="shared" si="1477"/>
        <v>0</v>
      </c>
      <c r="ZQ583" s="107"/>
      <c r="ZR583" s="107"/>
      <c r="ZS583" s="107"/>
      <c r="ZT583" s="93">
        <f t="shared" si="1478"/>
        <v>8079.77</v>
      </c>
      <c r="ZU583" s="93">
        <f t="shared" si="1479"/>
        <v>7103.69</v>
      </c>
      <c r="ZV583" s="93">
        <f t="shared" si="1480"/>
        <v>6626.49</v>
      </c>
      <c r="ZW583" s="107"/>
      <c r="ZX583" s="107"/>
      <c r="ZY583" s="107"/>
      <c r="ZZ583" s="93">
        <f t="shared" si="1253"/>
        <v>0</v>
      </c>
      <c r="AAA583" s="93">
        <f t="shared" si="1253"/>
        <v>0</v>
      </c>
      <c r="AAB583" s="93">
        <f t="shared" si="1253"/>
        <v>0</v>
      </c>
      <c r="AAC583" s="95">
        <v>1</v>
      </c>
      <c r="AAD583" s="95">
        <v>1</v>
      </c>
      <c r="AAE583" s="95">
        <v>1</v>
      </c>
      <c r="AAF583" s="107"/>
      <c r="AAG583" s="107"/>
      <c r="AAH583" s="107"/>
      <c r="AAI583" s="93">
        <f t="shared" si="1481"/>
        <v>21449.23</v>
      </c>
      <c r="AAJ583" s="93">
        <f t="shared" si="1482"/>
        <v>21449.23</v>
      </c>
      <c r="AAK583" s="93">
        <f t="shared" si="1483"/>
        <v>21449.23</v>
      </c>
      <c r="AAL583" s="107"/>
      <c r="AAM583" s="107"/>
      <c r="AAN583" s="107"/>
      <c r="AAO583" s="93">
        <f t="shared" si="1484"/>
        <v>10925.63</v>
      </c>
      <c r="AAP583" s="93">
        <f t="shared" si="1485"/>
        <v>9641.36</v>
      </c>
      <c r="AAQ583" s="93">
        <f t="shared" si="1486"/>
        <v>9030.57</v>
      </c>
      <c r="AAR583" s="107"/>
      <c r="AAS583" s="107"/>
      <c r="AAT583" s="107"/>
      <c r="AAU583" s="93">
        <f t="shared" si="1254"/>
        <v>10925.63</v>
      </c>
      <c r="AAV583" s="93">
        <f t="shared" si="1254"/>
        <v>9641.36</v>
      </c>
      <c r="AAW583" s="93">
        <f t="shared" si="1254"/>
        <v>9030.57</v>
      </c>
      <c r="AAX583" s="95">
        <v>6</v>
      </c>
      <c r="AAY583" s="95">
        <v>6</v>
      </c>
      <c r="AAZ583" s="95">
        <v>6</v>
      </c>
      <c r="ABA583" s="107"/>
      <c r="ABB583" s="107"/>
      <c r="ABC583" s="107"/>
      <c r="ABD583" s="93">
        <f t="shared" si="1487"/>
        <v>128695.38</v>
      </c>
      <c r="ABE583" s="93">
        <f t="shared" si="1488"/>
        <v>128695.38</v>
      </c>
      <c r="ABF583" s="93">
        <f t="shared" si="1489"/>
        <v>128695.38</v>
      </c>
      <c r="ABG583" s="107"/>
      <c r="ABH583" s="107"/>
      <c r="ABI583" s="107"/>
      <c r="ABJ583" s="93">
        <f t="shared" si="1490"/>
        <v>6757.19</v>
      </c>
      <c r="ABK583" s="93">
        <f t="shared" si="1491"/>
        <v>6033.56</v>
      </c>
      <c r="ABL583" s="93">
        <f t="shared" si="1492"/>
        <v>5602.65</v>
      </c>
      <c r="ABM583" s="107"/>
      <c r="ABN583" s="107"/>
      <c r="ABO583" s="107"/>
      <c r="ABP583" s="93">
        <f t="shared" si="1255"/>
        <v>40543.14</v>
      </c>
      <c r="ABQ583" s="93">
        <f t="shared" si="1255"/>
        <v>36201.360000000001</v>
      </c>
      <c r="ABR583" s="93">
        <f t="shared" si="1255"/>
        <v>33615.9</v>
      </c>
      <c r="ABS583" s="95">
        <v>3</v>
      </c>
      <c r="ABT583" s="95">
        <v>3</v>
      </c>
      <c r="ABU583" s="95">
        <v>3</v>
      </c>
      <c r="ABV583" s="107"/>
      <c r="ABW583" s="107"/>
      <c r="ABX583" s="107"/>
      <c r="ABY583" s="93">
        <f t="shared" si="1493"/>
        <v>64347.69</v>
      </c>
      <c r="ABZ583" s="93">
        <f t="shared" si="1494"/>
        <v>64347.69</v>
      </c>
      <c r="ACA583" s="93">
        <f t="shared" si="1495"/>
        <v>64347.69</v>
      </c>
      <c r="ACB583" s="107"/>
      <c r="ACC583" s="107"/>
      <c r="ACD583" s="107"/>
      <c r="ACE583" s="93">
        <f t="shared" si="1496"/>
        <v>8115.37</v>
      </c>
      <c r="ACF583" s="93">
        <f t="shared" si="1497"/>
        <v>7197.61</v>
      </c>
      <c r="ACG583" s="93">
        <f t="shared" si="1498"/>
        <v>6811.21</v>
      </c>
      <c r="ACH583" s="107"/>
      <c r="ACI583" s="107"/>
      <c r="ACJ583" s="107"/>
      <c r="ACK583" s="93">
        <f t="shared" si="1256"/>
        <v>24346.11</v>
      </c>
      <c r="ACL583" s="93">
        <f t="shared" si="1256"/>
        <v>21592.83</v>
      </c>
      <c r="ACM583" s="93">
        <f t="shared" si="1256"/>
        <v>20433.63</v>
      </c>
      <c r="ACN583" s="95">
        <v>2</v>
      </c>
      <c r="ACO583" s="95">
        <v>2</v>
      </c>
      <c r="ACP583" s="95">
        <v>2</v>
      </c>
      <c r="ACQ583" s="107"/>
      <c r="ACR583" s="107"/>
      <c r="ACS583" s="107"/>
      <c r="ACT583" s="93">
        <f t="shared" si="1499"/>
        <v>42898.46</v>
      </c>
      <c r="ACU583" s="93">
        <f t="shared" si="1500"/>
        <v>42898.46</v>
      </c>
      <c r="ACV583" s="93">
        <f t="shared" si="1501"/>
        <v>42898.46</v>
      </c>
      <c r="ACW583" s="107"/>
      <c r="ACX583" s="107"/>
      <c r="ACY583" s="107"/>
      <c r="ACZ583" s="93">
        <f t="shared" si="1502"/>
        <v>8830.14</v>
      </c>
      <c r="ADA583" s="93">
        <f t="shared" si="1503"/>
        <v>7860.66</v>
      </c>
      <c r="ADB583" s="93">
        <f t="shared" si="1504"/>
        <v>7420.19</v>
      </c>
      <c r="ADC583" s="107"/>
      <c r="ADD583" s="107"/>
      <c r="ADE583" s="107"/>
      <c r="ADF583" s="93">
        <f t="shared" si="1257"/>
        <v>17660.28</v>
      </c>
      <c r="ADG583" s="93">
        <f t="shared" si="1257"/>
        <v>15721.32</v>
      </c>
      <c r="ADH583" s="93">
        <f t="shared" si="1257"/>
        <v>14840.38</v>
      </c>
      <c r="ADI583" s="95"/>
      <c r="ADJ583" s="95"/>
      <c r="ADK583" s="95"/>
      <c r="ADL583" s="107"/>
      <c r="ADM583" s="107"/>
      <c r="ADN583" s="107"/>
      <c r="ADO583" s="93">
        <f t="shared" si="1505"/>
        <v>0</v>
      </c>
      <c r="ADP583" s="93">
        <f t="shared" si="1506"/>
        <v>0</v>
      </c>
      <c r="ADQ583" s="93">
        <f t="shared" si="1507"/>
        <v>0</v>
      </c>
      <c r="ADR583" s="107"/>
      <c r="ADS583" s="107"/>
      <c r="ADT583" s="107"/>
      <c r="ADU583" s="93">
        <f t="shared" si="1508"/>
        <v>7486.03</v>
      </c>
      <c r="ADV583" s="93">
        <f t="shared" si="1509"/>
        <v>6656.4</v>
      </c>
      <c r="ADW583" s="93">
        <f t="shared" si="1510"/>
        <v>6205.83</v>
      </c>
      <c r="ADX583" s="107"/>
      <c r="ADY583" s="107"/>
      <c r="ADZ583" s="107"/>
      <c r="AEA583" s="93">
        <f t="shared" si="1258"/>
        <v>0</v>
      </c>
      <c r="AEB583" s="93">
        <f t="shared" si="1258"/>
        <v>0</v>
      </c>
      <c r="AEC583" s="93">
        <f t="shared" si="1258"/>
        <v>0</v>
      </c>
      <c r="AED583" s="95">
        <v>23</v>
      </c>
      <c r="AEE583" s="95">
        <v>23</v>
      </c>
      <c r="AEF583" s="95">
        <v>23</v>
      </c>
      <c r="AEG583" s="107"/>
      <c r="AEH583" s="107"/>
      <c r="AEI583" s="107"/>
      <c r="AEJ583" s="93">
        <f t="shared" si="1511"/>
        <v>493332.29</v>
      </c>
      <c r="AEK583" s="93">
        <f t="shared" si="1512"/>
        <v>493332.29</v>
      </c>
      <c r="AEL583" s="93">
        <f t="shared" si="1513"/>
        <v>493332.29</v>
      </c>
      <c r="AEM583" s="107"/>
      <c r="AEN583" s="107"/>
      <c r="AEO583" s="107"/>
      <c r="AEP583" s="93">
        <f t="shared" si="1514"/>
        <v>9564.9699999999993</v>
      </c>
      <c r="AEQ583" s="93">
        <f t="shared" si="1515"/>
        <v>8581.15</v>
      </c>
      <c r="AER583" s="93">
        <f t="shared" si="1516"/>
        <v>8110.02</v>
      </c>
      <c r="AES583" s="107"/>
      <c r="AET583" s="107"/>
      <c r="AEU583" s="107"/>
      <c r="AEV583" s="93">
        <f t="shared" si="1259"/>
        <v>219994.31</v>
      </c>
      <c r="AEW583" s="93">
        <f t="shared" si="1259"/>
        <v>197366.45</v>
      </c>
      <c r="AEX583" s="93">
        <f t="shared" si="1259"/>
        <v>186530.46</v>
      </c>
      <c r="AEY583" s="95"/>
      <c r="AEZ583" s="95"/>
      <c r="AFA583" s="95"/>
      <c r="AFB583" s="107"/>
      <c r="AFC583" s="107"/>
      <c r="AFD583" s="107"/>
      <c r="AFE583" s="93">
        <f t="shared" si="1517"/>
        <v>0</v>
      </c>
      <c r="AFF583" s="93">
        <f t="shared" si="1518"/>
        <v>0</v>
      </c>
      <c r="AFG583" s="93">
        <f t="shared" si="1519"/>
        <v>0</v>
      </c>
      <c r="AFH583" s="107"/>
      <c r="AFI583" s="107"/>
      <c r="AFJ583" s="107"/>
      <c r="AFK583" s="93">
        <f t="shared" si="1520"/>
        <v>9781.0400000000009</v>
      </c>
      <c r="AFL583" s="93">
        <f t="shared" si="1521"/>
        <v>8681.6299999999992</v>
      </c>
      <c r="AFM583" s="93">
        <f t="shared" si="1522"/>
        <v>8192.01</v>
      </c>
      <c r="AFN583" s="107"/>
      <c r="AFO583" s="107"/>
      <c r="AFP583" s="107"/>
      <c r="AFQ583" s="93">
        <f t="shared" si="1260"/>
        <v>0</v>
      </c>
      <c r="AFR583" s="93">
        <f t="shared" si="1260"/>
        <v>0</v>
      </c>
      <c r="AFS583" s="93">
        <f t="shared" si="1260"/>
        <v>0</v>
      </c>
      <c r="AFT583" s="95"/>
      <c r="AFU583" s="95"/>
      <c r="AFV583" s="95"/>
      <c r="AFW583" s="107"/>
      <c r="AFX583" s="107"/>
      <c r="AFY583" s="107"/>
      <c r="AFZ583" s="93">
        <f t="shared" si="1523"/>
        <v>0</v>
      </c>
      <c r="AGA583" s="93">
        <f t="shared" si="1524"/>
        <v>0</v>
      </c>
      <c r="AGB583" s="93">
        <f t="shared" si="1525"/>
        <v>0</v>
      </c>
      <c r="AGC583" s="107"/>
      <c r="AGD583" s="107"/>
      <c r="AGE583" s="107"/>
      <c r="AGF583" s="93">
        <f t="shared" si="1526"/>
        <v>10224.65</v>
      </c>
      <c r="AGG583" s="93">
        <f t="shared" si="1527"/>
        <v>9032.34</v>
      </c>
      <c r="AGH583" s="93">
        <f t="shared" si="1528"/>
        <v>8527.8799999999992</v>
      </c>
      <c r="AGI583" s="107"/>
      <c r="AGJ583" s="107"/>
      <c r="AGK583" s="107"/>
      <c r="AGL583" s="93">
        <f t="shared" si="1261"/>
        <v>0</v>
      </c>
      <c r="AGM583" s="93">
        <f t="shared" si="1261"/>
        <v>0</v>
      </c>
      <c r="AGN583" s="93">
        <f t="shared" si="1261"/>
        <v>0</v>
      </c>
      <c r="AGO583" s="95"/>
      <c r="AGP583" s="95"/>
      <c r="AGQ583" s="95"/>
      <c r="AGR583" s="107"/>
      <c r="AGS583" s="107"/>
      <c r="AGT583" s="107"/>
      <c r="AGU583" s="93">
        <f t="shared" si="1529"/>
        <v>0</v>
      </c>
      <c r="AGV583" s="93">
        <f t="shared" si="1530"/>
        <v>0</v>
      </c>
      <c r="AGW583" s="93">
        <f t="shared" si="1531"/>
        <v>0</v>
      </c>
      <c r="AGX583" s="107"/>
      <c r="AGY583" s="107"/>
      <c r="AGZ583" s="107"/>
      <c r="AHA583" s="93">
        <f t="shared" si="1532"/>
        <v>15262.19</v>
      </c>
      <c r="AHB583" s="93">
        <f t="shared" si="1533"/>
        <v>13455.81</v>
      </c>
      <c r="AHC583" s="93">
        <f t="shared" si="1534"/>
        <v>12678.26</v>
      </c>
      <c r="AHD583" s="107"/>
      <c r="AHE583" s="107"/>
      <c r="AHF583" s="107"/>
      <c r="AHG583" s="93">
        <f t="shared" si="1262"/>
        <v>0</v>
      </c>
      <c r="AHH583" s="93">
        <f t="shared" si="1262"/>
        <v>0</v>
      </c>
      <c r="AHI583" s="93">
        <f t="shared" si="1262"/>
        <v>0</v>
      </c>
      <c r="AHJ583" s="95">
        <v>1</v>
      </c>
      <c r="AHK583" s="95">
        <v>1</v>
      </c>
      <c r="AHL583" s="95">
        <v>1</v>
      </c>
      <c r="AHM583" s="107"/>
      <c r="AHN583" s="107"/>
      <c r="AHO583" s="107"/>
      <c r="AHP583" s="93">
        <f t="shared" si="1535"/>
        <v>21449.23</v>
      </c>
      <c r="AHQ583" s="93">
        <f t="shared" si="1536"/>
        <v>21449.23</v>
      </c>
      <c r="AHR583" s="93">
        <f t="shared" si="1537"/>
        <v>21449.23</v>
      </c>
      <c r="AHS583" s="107"/>
      <c r="AHT583" s="107"/>
      <c r="AHU583" s="107"/>
      <c r="AHV583" s="93">
        <f t="shared" si="1538"/>
        <v>9359.74</v>
      </c>
      <c r="AHW583" s="93">
        <f t="shared" si="1539"/>
        <v>8323.77</v>
      </c>
      <c r="AHX583" s="93">
        <f t="shared" si="1540"/>
        <v>7815.48</v>
      </c>
      <c r="AHY583" s="107"/>
      <c r="AHZ583" s="107"/>
      <c r="AIA583" s="107"/>
      <c r="AIB583" s="93">
        <f t="shared" si="1263"/>
        <v>9359.74</v>
      </c>
      <c r="AIC583" s="93">
        <f t="shared" si="1263"/>
        <v>8323.77</v>
      </c>
      <c r="AID583" s="93">
        <f t="shared" si="1263"/>
        <v>7815.48</v>
      </c>
      <c r="AIE583" s="95"/>
      <c r="AIF583" s="95"/>
      <c r="AIG583" s="95"/>
      <c r="AIH583" s="107"/>
      <c r="AII583" s="107"/>
      <c r="AIJ583" s="107"/>
      <c r="AIK583" s="93">
        <f t="shared" si="1541"/>
        <v>0</v>
      </c>
      <c r="AIL583" s="93">
        <f t="shared" si="1542"/>
        <v>0</v>
      </c>
      <c r="AIM583" s="93">
        <f t="shared" si="1543"/>
        <v>0</v>
      </c>
      <c r="AIN583" s="107"/>
      <c r="AIO583" s="107"/>
      <c r="AIP583" s="107"/>
      <c r="AIQ583" s="93">
        <f t="shared" si="1544"/>
        <v>0</v>
      </c>
      <c r="AIR583" s="93">
        <f t="shared" si="1545"/>
        <v>0</v>
      </c>
      <c r="AIS583" s="93">
        <f t="shared" si="1546"/>
        <v>0</v>
      </c>
      <c r="AIT583" s="107"/>
      <c r="AIU583" s="107"/>
      <c r="AIV583" s="107"/>
      <c r="AIW583" s="93">
        <f t="shared" si="1264"/>
        <v>0</v>
      </c>
      <c r="AIX583" s="93">
        <f t="shared" si="1264"/>
        <v>0</v>
      </c>
      <c r="AIY583" s="93">
        <f t="shared" si="1264"/>
        <v>0</v>
      </c>
      <c r="AIZ583" s="95"/>
      <c r="AJA583" s="95"/>
      <c r="AJB583" s="95"/>
      <c r="AJC583" s="107"/>
      <c r="AJD583" s="107"/>
      <c r="AJE583" s="107"/>
      <c r="AJF583" s="93">
        <f t="shared" si="1547"/>
        <v>0</v>
      </c>
      <c r="AJG583" s="93">
        <f t="shared" si="1548"/>
        <v>0</v>
      </c>
      <c r="AJH583" s="93">
        <f t="shared" si="1549"/>
        <v>0</v>
      </c>
      <c r="AJI583" s="107"/>
      <c r="AJJ583" s="107"/>
      <c r="AJK583" s="107"/>
      <c r="AJL583" s="93">
        <f t="shared" si="1550"/>
        <v>9712.24</v>
      </c>
      <c r="AJM583" s="93">
        <f t="shared" si="1551"/>
        <v>8576.4</v>
      </c>
      <c r="AJN583" s="93">
        <f t="shared" si="1552"/>
        <v>8106.83</v>
      </c>
      <c r="AJO583" s="107"/>
      <c r="AJP583" s="107"/>
      <c r="AJQ583" s="107"/>
      <c r="AJR583" s="93">
        <f t="shared" si="1265"/>
        <v>0</v>
      </c>
      <c r="AJS583" s="93">
        <f t="shared" si="1265"/>
        <v>0</v>
      </c>
      <c r="AJT583" s="93">
        <f t="shared" si="1265"/>
        <v>0</v>
      </c>
      <c r="AJU583" s="95"/>
      <c r="AJV583" s="95"/>
      <c r="AJW583" s="95"/>
      <c r="AJX583" s="107"/>
      <c r="AJY583" s="107"/>
      <c r="AJZ583" s="107"/>
      <c r="AKA583" s="93">
        <f t="shared" si="1553"/>
        <v>0</v>
      </c>
      <c r="AKB583" s="93">
        <f t="shared" si="1554"/>
        <v>0</v>
      </c>
      <c r="AKC583" s="93">
        <f t="shared" si="1555"/>
        <v>0</v>
      </c>
      <c r="AKD583" s="107"/>
      <c r="AKE583" s="107"/>
      <c r="AKF583" s="107"/>
      <c r="AKG583" s="93">
        <f t="shared" si="1556"/>
        <v>9377.74</v>
      </c>
      <c r="AKH583" s="93">
        <f t="shared" si="1557"/>
        <v>8346.7900000000009</v>
      </c>
      <c r="AKI583" s="93">
        <f t="shared" si="1558"/>
        <v>7886.63</v>
      </c>
      <c r="AKJ583" s="107"/>
      <c r="AKK583" s="107"/>
      <c r="AKL583" s="107"/>
      <c r="AKM583" s="93">
        <f t="shared" si="1266"/>
        <v>0</v>
      </c>
      <c r="AKN583" s="93">
        <f t="shared" si="1266"/>
        <v>0</v>
      </c>
      <c r="AKO583" s="93">
        <f t="shared" si="1266"/>
        <v>0</v>
      </c>
      <c r="AKP583" s="95"/>
      <c r="AKQ583" s="95"/>
      <c r="AKR583" s="95"/>
      <c r="AKS583" s="107"/>
      <c r="AKT583" s="107"/>
      <c r="AKU583" s="107"/>
      <c r="AKV583" s="93">
        <f t="shared" si="1559"/>
        <v>0</v>
      </c>
      <c r="AKW583" s="93">
        <f t="shared" si="1560"/>
        <v>0</v>
      </c>
      <c r="AKX583" s="93">
        <f t="shared" si="1561"/>
        <v>0</v>
      </c>
      <c r="AKY583" s="107"/>
      <c r="AKZ583" s="107"/>
      <c r="ALA583" s="107"/>
      <c r="ALB583" s="93">
        <f t="shared" si="1562"/>
        <v>9908.4599999999991</v>
      </c>
      <c r="ALC583" s="93">
        <f t="shared" si="1563"/>
        <v>8801.83</v>
      </c>
      <c r="ALD583" s="93">
        <f t="shared" si="1564"/>
        <v>8213.2999999999993</v>
      </c>
      <c r="ALE583" s="107"/>
      <c r="ALF583" s="107"/>
      <c r="ALG583" s="107"/>
      <c r="ALH583" s="93">
        <f t="shared" si="1267"/>
        <v>0</v>
      </c>
      <c r="ALI583" s="93">
        <f t="shared" si="1267"/>
        <v>0</v>
      </c>
      <c r="ALJ583" s="93">
        <f t="shared" si="1267"/>
        <v>0</v>
      </c>
      <c r="ALK583" s="95"/>
      <c r="ALL583" s="95"/>
      <c r="ALM583" s="95"/>
      <c r="ALN583" s="107"/>
      <c r="ALO583" s="107"/>
      <c r="ALP583" s="107"/>
      <c r="ALQ583" s="93">
        <f t="shared" si="1565"/>
        <v>0</v>
      </c>
      <c r="ALR583" s="93">
        <f t="shared" si="1566"/>
        <v>0</v>
      </c>
      <c r="ALS583" s="93">
        <f t="shared" si="1567"/>
        <v>0</v>
      </c>
      <c r="ALT583" s="107"/>
      <c r="ALU583" s="107"/>
      <c r="ALV583" s="107"/>
      <c r="ALW583" s="93">
        <f t="shared" si="1568"/>
        <v>10718.04</v>
      </c>
      <c r="ALX583" s="93">
        <f t="shared" si="1569"/>
        <v>9493.4699999999993</v>
      </c>
      <c r="ALY583" s="93">
        <f t="shared" si="1570"/>
        <v>8846.73</v>
      </c>
      <c r="ALZ583" s="107"/>
      <c r="AMA583" s="107"/>
      <c r="AMB583" s="107"/>
      <c r="AMC583" s="93">
        <f t="shared" si="1268"/>
        <v>0</v>
      </c>
      <c r="AMD583" s="93">
        <f t="shared" si="1268"/>
        <v>0</v>
      </c>
      <c r="AME583" s="93">
        <f t="shared" si="1268"/>
        <v>0</v>
      </c>
      <c r="AMF583" s="95">
        <v>1</v>
      </c>
      <c r="AMG583" s="95">
        <v>1</v>
      </c>
      <c r="AMH583" s="95">
        <v>1</v>
      </c>
      <c r="AMI583" s="107"/>
      <c r="AMJ583" s="107"/>
      <c r="AMK583" s="107"/>
      <c r="AML583" s="93">
        <f t="shared" si="1571"/>
        <v>21449.23</v>
      </c>
      <c r="AMM583" s="93">
        <f t="shared" si="1572"/>
        <v>21449.23</v>
      </c>
      <c r="AMN583" s="93">
        <f t="shared" si="1573"/>
        <v>21449.23</v>
      </c>
      <c r="AMO583" s="107"/>
      <c r="AMP583" s="107"/>
      <c r="AMQ583" s="107"/>
      <c r="AMR583" s="93">
        <f t="shared" si="1574"/>
        <v>9148.39</v>
      </c>
      <c r="AMS583" s="93">
        <f t="shared" si="1575"/>
        <v>8135.85</v>
      </c>
      <c r="AMT583" s="93">
        <f t="shared" si="1576"/>
        <v>7602.05</v>
      </c>
      <c r="AMU583" s="107"/>
      <c r="AMV583" s="107"/>
      <c r="AMW583" s="107"/>
      <c r="AMX583" s="93">
        <f t="shared" si="1269"/>
        <v>9148.39</v>
      </c>
      <c r="AMY583" s="93">
        <f t="shared" si="1269"/>
        <v>8135.85</v>
      </c>
      <c r="AMZ583" s="93">
        <f t="shared" si="1269"/>
        <v>7602.05</v>
      </c>
      <c r="ANA583" s="95"/>
      <c r="ANB583" s="95"/>
      <c r="ANC583" s="95"/>
      <c r="AND583" s="107"/>
      <c r="ANE583" s="107"/>
      <c r="ANF583" s="107"/>
      <c r="ANG583" s="93">
        <f t="shared" si="1577"/>
        <v>0</v>
      </c>
      <c r="ANH583" s="93">
        <f t="shared" si="1578"/>
        <v>0</v>
      </c>
      <c r="ANI583" s="93">
        <f t="shared" si="1579"/>
        <v>0</v>
      </c>
      <c r="ANJ583" s="107"/>
      <c r="ANK583" s="107"/>
      <c r="ANL583" s="107"/>
      <c r="ANM583" s="93">
        <f t="shared" si="1580"/>
        <v>23523.95</v>
      </c>
      <c r="ANN583" s="93">
        <f t="shared" si="1581"/>
        <v>20919.990000000002</v>
      </c>
      <c r="ANO583" s="93">
        <f t="shared" si="1582"/>
        <v>20116.16</v>
      </c>
      <c r="ANP583" s="107"/>
      <c r="ANQ583" s="107"/>
      <c r="ANR583" s="107"/>
      <c r="ANS583" s="93">
        <f t="shared" si="1270"/>
        <v>0</v>
      </c>
      <c r="ANT583" s="93">
        <f t="shared" si="1270"/>
        <v>0</v>
      </c>
      <c r="ANU583" s="93">
        <f t="shared" si="1270"/>
        <v>0</v>
      </c>
      <c r="ANV583" s="95">
        <v>6</v>
      </c>
      <c r="ANW583" s="95">
        <v>6</v>
      </c>
      <c r="ANX583" s="95">
        <v>6</v>
      </c>
      <c r="ANY583" s="107"/>
      <c r="ANZ583" s="107"/>
      <c r="AOA583" s="107"/>
      <c r="AOB583" s="93">
        <f t="shared" si="1583"/>
        <v>128695.38</v>
      </c>
      <c r="AOC583" s="93">
        <f t="shared" si="1584"/>
        <v>128695.38</v>
      </c>
      <c r="AOD583" s="93">
        <f t="shared" si="1585"/>
        <v>128695.38</v>
      </c>
      <c r="AOE583" s="107"/>
      <c r="AOF583" s="107"/>
      <c r="AOG583" s="107"/>
      <c r="AOH583" s="93">
        <f t="shared" si="1586"/>
        <v>9401.07</v>
      </c>
      <c r="AOI583" s="93">
        <f t="shared" si="1587"/>
        <v>8340.68</v>
      </c>
      <c r="AOJ583" s="93">
        <f t="shared" si="1588"/>
        <v>7803.49</v>
      </c>
      <c r="AOK583" s="107"/>
      <c r="AOL583" s="107"/>
      <c r="AOM583" s="107"/>
      <c r="AON583" s="93">
        <f t="shared" si="1271"/>
        <v>56406.42</v>
      </c>
      <c r="AOO583" s="93">
        <f t="shared" si="1271"/>
        <v>50044.08</v>
      </c>
      <c r="AOP583" s="93">
        <f t="shared" si="1271"/>
        <v>46820.94</v>
      </c>
      <c r="AOQ583" s="95"/>
      <c r="AOR583" s="95"/>
      <c r="AOS583" s="95"/>
      <c r="AOT583" s="107"/>
      <c r="AOU583" s="107"/>
      <c r="AOV583" s="107"/>
      <c r="AOW583" s="93">
        <f t="shared" si="1589"/>
        <v>0</v>
      </c>
      <c r="AOX583" s="93">
        <f t="shared" si="1590"/>
        <v>0</v>
      </c>
      <c r="AOY583" s="93">
        <f t="shared" si="1591"/>
        <v>0</v>
      </c>
      <c r="AOZ583" s="107"/>
      <c r="APA583" s="107"/>
      <c r="APB583" s="107"/>
      <c r="APC583" s="93">
        <f t="shared" si="1592"/>
        <v>10512.82</v>
      </c>
      <c r="APD583" s="93">
        <f t="shared" si="1593"/>
        <v>9291.2199999999993</v>
      </c>
      <c r="APE583" s="93">
        <f t="shared" si="1594"/>
        <v>8617.36</v>
      </c>
      <c r="APF583" s="107"/>
      <c r="APG583" s="107"/>
      <c r="APH583" s="107"/>
      <c r="API583" s="93">
        <f t="shared" si="1272"/>
        <v>0</v>
      </c>
      <c r="APJ583" s="93">
        <f t="shared" si="1272"/>
        <v>0</v>
      </c>
      <c r="APK583" s="93">
        <f t="shared" si="1272"/>
        <v>0</v>
      </c>
      <c r="APL583" s="95"/>
      <c r="APM583" s="95"/>
      <c r="APN583" s="95"/>
      <c r="APO583" s="107"/>
      <c r="APP583" s="107"/>
      <c r="APQ583" s="107"/>
      <c r="APR583" s="93">
        <f t="shared" si="1595"/>
        <v>0</v>
      </c>
      <c r="APS583" s="93">
        <f t="shared" si="1596"/>
        <v>0</v>
      </c>
      <c r="APT583" s="93">
        <f t="shared" si="1597"/>
        <v>0</v>
      </c>
      <c r="APU583" s="107"/>
      <c r="APV583" s="107"/>
      <c r="APW583" s="107"/>
      <c r="APX583" s="93">
        <f t="shared" si="1598"/>
        <v>9422.17</v>
      </c>
      <c r="APY583" s="93">
        <f t="shared" si="1599"/>
        <v>8370.2000000000007</v>
      </c>
      <c r="APZ583" s="93">
        <f t="shared" si="1600"/>
        <v>7833.32</v>
      </c>
      <c r="AQA583" s="107"/>
      <c r="AQB583" s="107"/>
      <c r="AQC583" s="107"/>
      <c r="AQD583" s="93">
        <f t="shared" si="1273"/>
        <v>0</v>
      </c>
      <c r="AQE583" s="93">
        <f t="shared" si="1273"/>
        <v>0</v>
      </c>
      <c r="AQF583" s="93">
        <f t="shared" si="1273"/>
        <v>0</v>
      </c>
      <c r="AQG583" s="95">
        <v>3</v>
      </c>
      <c r="AQH583" s="95">
        <v>3</v>
      </c>
      <c r="AQI583" s="95">
        <v>3</v>
      </c>
      <c r="AQJ583" s="107"/>
      <c r="AQK583" s="107"/>
      <c r="AQL583" s="107"/>
      <c r="AQM583" s="93">
        <f t="shared" si="1601"/>
        <v>64347.69</v>
      </c>
      <c r="AQN583" s="93">
        <f t="shared" si="1602"/>
        <v>64347.69</v>
      </c>
      <c r="AQO583" s="93">
        <f t="shared" si="1603"/>
        <v>64347.69</v>
      </c>
      <c r="AQP583" s="107"/>
      <c r="AQQ583" s="107"/>
      <c r="AQR583" s="107"/>
      <c r="AQS583" s="93">
        <f t="shared" si="1604"/>
        <v>8775.2000000000007</v>
      </c>
      <c r="AQT583" s="93">
        <f t="shared" si="1605"/>
        <v>7891.83</v>
      </c>
      <c r="AQU583" s="93">
        <f t="shared" si="1606"/>
        <v>7452.78</v>
      </c>
      <c r="AQV583" s="107"/>
      <c r="AQW583" s="107"/>
      <c r="AQX583" s="107"/>
      <c r="AQY583" s="93">
        <f t="shared" si="1274"/>
        <v>26325.599999999999</v>
      </c>
      <c r="AQZ583" s="93">
        <f t="shared" si="1274"/>
        <v>23675.49</v>
      </c>
      <c r="ARA583" s="93">
        <f t="shared" si="1274"/>
        <v>22358.34</v>
      </c>
      <c r="ARB583" s="95">
        <v>1</v>
      </c>
      <c r="ARC583" s="95">
        <v>1</v>
      </c>
      <c r="ARD583" s="95">
        <v>1</v>
      </c>
      <c r="ARE583" s="107"/>
      <c r="ARF583" s="107"/>
      <c r="ARG583" s="107"/>
      <c r="ARH583" s="93">
        <f t="shared" si="1607"/>
        <v>21449.23</v>
      </c>
      <c r="ARI583" s="93">
        <f t="shared" si="1608"/>
        <v>21449.23</v>
      </c>
      <c r="ARJ583" s="93">
        <f t="shared" si="1609"/>
        <v>21449.23</v>
      </c>
      <c r="ARK583" s="107"/>
      <c r="ARL583" s="107"/>
      <c r="ARM583" s="107"/>
      <c r="ARN583" s="93">
        <f t="shared" si="1610"/>
        <v>8586.84</v>
      </c>
      <c r="ARO583" s="93">
        <f t="shared" si="1611"/>
        <v>7636.72</v>
      </c>
      <c r="ARP583" s="93">
        <f t="shared" si="1612"/>
        <v>7119.28</v>
      </c>
      <c r="ARQ583" s="107"/>
      <c r="ARR583" s="107"/>
      <c r="ARS583" s="107"/>
      <c r="ART583" s="93">
        <f t="shared" si="1275"/>
        <v>8586.84</v>
      </c>
      <c r="ARU583" s="93">
        <f t="shared" si="1275"/>
        <v>7636.72</v>
      </c>
      <c r="ARV583" s="93">
        <f t="shared" si="1275"/>
        <v>7119.28</v>
      </c>
      <c r="ARW583" s="95"/>
      <c r="ARX583" s="95"/>
      <c r="ARY583" s="95"/>
      <c r="ARZ583" s="107"/>
      <c r="ASA583" s="107"/>
      <c r="ASB583" s="107"/>
      <c r="ASC583" s="93">
        <f t="shared" si="1613"/>
        <v>0</v>
      </c>
      <c r="ASD583" s="93">
        <f t="shared" si="1614"/>
        <v>0</v>
      </c>
      <c r="ASE583" s="93">
        <f t="shared" si="1615"/>
        <v>0</v>
      </c>
      <c r="ASF583" s="107"/>
      <c r="ASG583" s="107"/>
      <c r="ASH583" s="107"/>
      <c r="ASI583" s="93">
        <f t="shared" si="1616"/>
        <v>9769.7199999999993</v>
      </c>
      <c r="ASJ583" s="93">
        <f t="shared" si="1617"/>
        <v>8645.7199999999993</v>
      </c>
      <c r="ASK583" s="93">
        <f t="shared" si="1618"/>
        <v>7996.15</v>
      </c>
      <c r="ASL583" s="107"/>
      <c r="ASM583" s="107"/>
      <c r="ASN583" s="107"/>
      <c r="ASO583" s="93">
        <f t="shared" si="1276"/>
        <v>0</v>
      </c>
      <c r="ASP583" s="93">
        <f t="shared" si="1276"/>
        <v>0</v>
      </c>
      <c r="ASQ583" s="93">
        <f t="shared" si="1276"/>
        <v>0</v>
      </c>
      <c r="ASR583" s="95">
        <v>1</v>
      </c>
      <c r="ASS583" s="95">
        <v>1</v>
      </c>
      <c r="AST583" s="95">
        <v>1</v>
      </c>
      <c r="ASU583" s="107"/>
      <c r="ASV583" s="107"/>
      <c r="ASW583" s="107"/>
      <c r="ASX583" s="93">
        <f t="shared" si="1619"/>
        <v>21449.23</v>
      </c>
      <c r="ASY583" s="93">
        <f t="shared" si="1620"/>
        <v>21449.23</v>
      </c>
      <c r="ASZ583" s="93">
        <f t="shared" si="1621"/>
        <v>21449.23</v>
      </c>
      <c r="ATA583" s="107"/>
      <c r="ATB583" s="107"/>
      <c r="ATC583" s="107"/>
      <c r="ATD583" s="93">
        <f t="shared" si="1622"/>
        <v>8267.0499999999993</v>
      </c>
      <c r="ATE583" s="93">
        <f t="shared" si="1623"/>
        <v>7411.47</v>
      </c>
      <c r="ATF583" s="93">
        <f t="shared" si="1624"/>
        <v>6922.37</v>
      </c>
      <c r="ATG583" s="107"/>
      <c r="ATH583" s="107"/>
      <c r="ATI583" s="107"/>
      <c r="ATJ583" s="93">
        <f t="shared" si="1277"/>
        <v>8267.0499999999993</v>
      </c>
      <c r="ATK583" s="93">
        <f t="shared" si="1277"/>
        <v>7411.47</v>
      </c>
      <c r="ATL583" s="93">
        <f t="shared" si="1277"/>
        <v>6922.37</v>
      </c>
      <c r="ATM583" s="95"/>
      <c r="ATN583" s="95"/>
      <c r="ATO583" s="95"/>
      <c r="ATP583" s="107"/>
      <c r="ATQ583" s="107"/>
      <c r="ATR583" s="107"/>
      <c r="ATS583" s="93">
        <f t="shared" si="1625"/>
        <v>0</v>
      </c>
      <c r="ATT583" s="93">
        <f t="shared" si="1626"/>
        <v>0</v>
      </c>
      <c r="ATU583" s="93">
        <f t="shared" si="1627"/>
        <v>0</v>
      </c>
      <c r="ATV583" s="107"/>
      <c r="ATW583" s="107"/>
      <c r="ATX583" s="107"/>
      <c r="ATY583" s="93">
        <f t="shared" si="1628"/>
        <v>9372.77</v>
      </c>
      <c r="ATZ583" s="93">
        <f t="shared" si="1629"/>
        <v>8281.5</v>
      </c>
      <c r="AUA583" s="93">
        <f t="shared" si="1630"/>
        <v>7662.55</v>
      </c>
      <c r="AUB583" s="107"/>
      <c r="AUC583" s="107"/>
      <c r="AUD583" s="107"/>
      <c r="AUE583" s="93">
        <f t="shared" si="1278"/>
        <v>0</v>
      </c>
      <c r="AUF583" s="93">
        <f t="shared" si="1278"/>
        <v>0</v>
      </c>
      <c r="AUG583" s="93">
        <f t="shared" si="1278"/>
        <v>0</v>
      </c>
      <c r="AUH583" s="95"/>
      <c r="AUI583" s="95"/>
      <c r="AUJ583" s="95"/>
      <c r="AUK583" s="107"/>
      <c r="AUL583" s="107"/>
      <c r="AUM583" s="107"/>
      <c r="AUN583" s="93">
        <f t="shared" si="1631"/>
        <v>0</v>
      </c>
      <c r="AUO583" s="93">
        <f t="shared" si="1632"/>
        <v>0</v>
      </c>
      <c r="AUP583" s="93">
        <f t="shared" si="1633"/>
        <v>0</v>
      </c>
      <c r="AUQ583" s="107"/>
      <c r="AUR583" s="107"/>
      <c r="AUS583" s="107"/>
      <c r="AUT583" s="93">
        <f t="shared" si="1634"/>
        <v>9426.23</v>
      </c>
      <c r="AUU583" s="93">
        <f t="shared" si="1635"/>
        <v>8364.25</v>
      </c>
      <c r="AUV583" s="93">
        <f t="shared" si="1636"/>
        <v>7814.12</v>
      </c>
      <c r="AUW583" s="107"/>
      <c r="AUX583" s="107"/>
      <c r="AUY583" s="107"/>
      <c r="AUZ583" s="93">
        <f t="shared" si="1279"/>
        <v>0</v>
      </c>
      <c r="AVA583" s="93">
        <f t="shared" si="1279"/>
        <v>0</v>
      </c>
      <c r="AVB583" s="93">
        <f t="shared" si="1279"/>
        <v>0</v>
      </c>
      <c r="AVC583" s="127">
        <f t="shared" si="1280"/>
        <v>84</v>
      </c>
      <c r="AVD583" s="127">
        <f t="shared" si="1280"/>
        <v>84</v>
      </c>
      <c r="AVE583" s="127">
        <f t="shared" si="1280"/>
        <v>84</v>
      </c>
      <c r="AVF583" s="93">
        <f t="shared" si="1280"/>
        <v>0</v>
      </c>
      <c r="AVG583" s="93">
        <f t="shared" si="1280"/>
        <v>0</v>
      </c>
      <c r="AVH583" s="93">
        <f t="shared" si="1280"/>
        <v>0</v>
      </c>
      <c r="AVI583" s="93">
        <f t="shared" si="1280"/>
        <v>1801735.32</v>
      </c>
      <c r="AVJ583" s="93">
        <f t="shared" si="1280"/>
        <v>1801735.32</v>
      </c>
      <c r="AVK583" s="93">
        <f t="shared" si="1280"/>
        <v>1801735.32</v>
      </c>
      <c r="AVL583" s="107"/>
      <c r="AVM583" s="107"/>
      <c r="AVN583" s="107"/>
      <c r="AVO583" s="93"/>
      <c r="AVP583" s="93"/>
      <c r="AVQ583" s="93"/>
      <c r="AVR583" s="93">
        <f t="shared" si="1281"/>
        <v>0</v>
      </c>
      <c r="AVS583" s="93">
        <f t="shared" si="1281"/>
        <v>0</v>
      </c>
      <c r="AVT583" s="93">
        <f t="shared" si="1281"/>
        <v>0</v>
      </c>
      <c r="AVU583" s="93">
        <f t="shared" si="1281"/>
        <v>797909.38</v>
      </c>
      <c r="AVV583" s="93">
        <f t="shared" si="1281"/>
        <v>711261.43</v>
      </c>
      <c r="AVW583" s="93">
        <f t="shared" si="1281"/>
        <v>669054.16</v>
      </c>
    </row>
    <row r="584" spans="1:1271" ht="36">
      <c r="A584" s="94" t="s">
        <v>1319</v>
      </c>
      <c r="B584" s="94" t="s">
        <v>434</v>
      </c>
      <c r="C584" s="5"/>
      <c r="D584" s="541"/>
      <c r="E584" s="521"/>
      <c r="F584" s="101"/>
      <c r="G584" s="101"/>
      <c r="H584" s="101"/>
      <c r="I584" s="93">
        <f t="shared" si="1282"/>
        <v>14370.99</v>
      </c>
      <c r="J584" s="93">
        <f t="shared" si="1282"/>
        <v>14370.99</v>
      </c>
      <c r="K584" s="93">
        <f t="shared" si="1282"/>
        <v>14370.99</v>
      </c>
      <c r="L584" s="95">
        <v>22</v>
      </c>
      <c r="M584" s="95">
        <v>22</v>
      </c>
      <c r="N584" s="95">
        <v>22</v>
      </c>
      <c r="O584" s="107"/>
      <c r="P584" s="107"/>
      <c r="Q584" s="107"/>
      <c r="R584" s="93">
        <f t="shared" si="1283"/>
        <v>316161.78000000003</v>
      </c>
      <c r="S584" s="93">
        <f t="shared" si="1284"/>
        <v>316161.78000000003</v>
      </c>
      <c r="T584" s="93">
        <f t="shared" si="1285"/>
        <v>316161.78000000003</v>
      </c>
      <c r="U584" s="107"/>
      <c r="V584" s="107"/>
      <c r="W584" s="107"/>
      <c r="X584" s="93">
        <f t="shared" si="1286"/>
        <v>7327.07</v>
      </c>
      <c r="Y584" s="93">
        <f t="shared" si="1287"/>
        <v>6520.13</v>
      </c>
      <c r="Z584" s="93">
        <f t="shared" si="1288"/>
        <v>6021.93</v>
      </c>
      <c r="AA584" s="107"/>
      <c r="AB584" s="107"/>
      <c r="AC584" s="107"/>
      <c r="AD584" s="93">
        <f t="shared" si="1221"/>
        <v>161195.54</v>
      </c>
      <c r="AE584" s="93">
        <f t="shared" si="1221"/>
        <v>143442.85999999999</v>
      </c>
      <c r="AF584" s="93">
        <f t="shared" si="1221"/>
        <v>132482.46</v>
      </c>
      <c r="AG584" s="95">
        <v>80</v>
      </c>
      <c r="AH584" s="95">
        <v>80</v>
      </c>
      <c r="AI584" s="95">
        <v>80</v>
      </c>
      <c r="AJ584" s="107"/>
      <c r="AK584" s="107"/>
      <c r="AL584" s="107"/>
      <c r="AM584" s="93">
        <f t="shared" si="1289"/>
        <v>1149679.2</v>
      </c>
      <c r="AN584" s="93">
        <f t="shared" si="1290"/>
        <v>1149679.2</v>
      </c>
      <c r="AO584" s="93">
        <f t="shared" si="1291"/>
        <v>1149679.2</v>
      </c>
      <c r="AP584" s="107"/>
      <c r="AQ584" s="107"/>
      <c r="AR584" s="107"/>
      <c r="AS584" s="93">
        <f t="shared" si="1292"/>
        <v>6777.74</v>
      </c>
      <c r="AT584" s="93">
        <f t="shared" si="1293"/>
        <v>6087.71</v>
      </c>
      <c r="AU584" s="93">
        <f t="shared" si="1294"/>
        <v>5758.58</v>
      </c>
      <c r="AV584" s="107"/>
      <c r="AW584" s="107"/>
      <c r="AX584" s="107"/>
      <c r="AY584" s="93">
        <f t="shared" si="1222"/>
        <v>542219.19999999995</v>
      </c>
      <c r="AZ584" s="93">
        <f t="shared" si="1222"/>
        <v>487016.8</v>
      </c>
      <c r="BA584" s="93">
        <f t="shared" si="1222"/>
        <v>460686.4</v>
      </c>
      <c r="BB584" s="95">
        <v>50</v>
      </c>
      <c r="BC584" s="95">
        <v>50</v>
      </c>
      <c r="BD584" s="95">
        <v>50</v>
      </c>
      <c r="BE584" s="107"/>
      <c r="BF584" s="107"/>
      <c r="BG584" s="107"/>
      <c r="BH584" s="93">
        <f t="shared" si="1295"/>
        <v>718549.5</v>
      </c>
      <c r="BI584" s="93">
        <f t="shared" si="1296"/>
        <v>718549.5</v>
      </c>
      <c r="BJ584" s="93">
        <f t="shared" si="1297"/>
        <v>718549.5</v>
      </c>
      <c r="BK584" s="107"/>
      <c r="BL584" s="107"/>
      <c r="BM584" s="107"/>
      <c r="BN584" s="93">
        <f t="shared" si="1298"/>
        <v>6678.63</v>
      </c>
      <c r="BO584" s="93">
        <f t="shared" si="1299"/>
        <v>5914.34</v>
      </c>
      <c r="BP584" s="93">
        <f t="shared" si="1300"/>
        <v>5431.45</v>
      </c>
      <c r="BQ584" s="107"/>
      <c r="BR584" s="107"/>
      <c r="BS584" s="107"/>
      <c r="BT584" s="93">
        <f t="shared" si="1223"/>
        <v>333931.5</v>
      </c>
      <c r="BU584" s="93">
        <f t="shared" si="1223"/>
        <v>295717</v>
      </c>
      <c r="BV584" s="93">
        <f t="shared" si="1223"/>
        <v>271572.5</v>
      </c>
      <c r="BW584" s="95"/>
      <c r="BX584" s="95"/>
      <c r="BY584" s="95"/>
      <c r="BZ584" s="107"/>
      <c r="CA584" s="107"/>
      <c r="CB584" s="107"/>
      <c r="CC584" s="93">
        <f t="shared" si="1301"/>
        <v>0</v>
      </c>
      <c r="CD584" s="93">
        <f t="shared" si="1302"/>
        <v>0</v>
      </c>
      <c r="CE584" s="93">
        <f t="shared" si="1303"/>
        <v>0</v>
      </c>
      <c r="CF584" s="107"/>
      <c r="CG584" s="107"/>
      <c r="CH584" s="107"/>
      <c r="CI584" s="93">
        <f t="shared" si="1304"/>
        <v>0</v>
      </c>
      <c r="CJ584" s="93">
        <f t="shared" si="1305"/>
        <v>0</v>
      </c>
      <c r="CK584" s="93">
        <f t="shared" si="1306"/>
        <v>0</v>
      </c>
      <c r="CL584" s="107"/>
      <c r="CM584" s="107"/>
      <c r="CN584" s="107"/>
      <c r="CO584" s="93">
        <f t="shared" si="1224"/>
        <v>0</v>
      </c>
      <c r="CP584" s="93">
        <f t="shared" si="1224"/>
        <v>0</v>
      </c>
      <c r="CQ584" s="93">
        <f t="shared" si="1224"/>
        <v>0</v>
      </c>
      <c r="CR584" s="95">
        <v>22</v>
      </c>
      <c r="CS584" s="95">
        <v>22</v>
      </c>
      <c r="CT584" s="95">
        <v>22</v>
      </c>
      <c r="CU584" s="107"/>
      <c r="CV584" s="107"/>
      <c r="CW584" s="107"/>
      <c r="CX584" s="93">
        <f t="shared" si="1307"/>
        <v>316161.78000000003</v>
      </c>
      <c r="CY584" s="93">
        <f t="shared" si="1308"/>
        <v>316161.78000000003</v>
      </c>
      <c r="CZ584" s="93">
        <f t="shared" si="1309"/>
        <v>316161.78000000003</v>
      </c>
      <c r="DA584" s="107"/>
      <c r="DB584" s="107"/>
      <c r="DC584" s="107"/>
      <c r="DD584" s="93">
        <f t="shared" si="1310"/>
        <v>7859.57</v>
      </c>
      <c r="DE584" s="93">
        <f t="shared" si="1311"/>
        <v>6993.67</v>
      </c>
      <c r="DF584" s="93">
        <f t="shared" si="1312"/>
        <v>6582.72</v>
      </c>
      <c r="DG584" s="107"/>
      <c r="DH584" s="107"/>
      <c r="DI584" s="107"/>
      <c r="DJ584" s="93">
        <f t="shared" si="1225"/>
        <v>172910.54</v>
      </c>
      <c r="DK584" s="93">
        <f t="shared" si="1225"/>
        <v>153860.74</v>
      </c>
      <c r="DL584" s="93">
        <f t="shared" si="1225"/>
        <v>144819.84</v>
      </c>
      <c r="DM584" s="95">
        <v>13</v>
      </c>
      <c r="DN584" s="95">
        <v>13</v>
      </c>
      <c r="DO584" s="95">
        <v>13</v>
      </c>
      <c r="DP584" s="107"/>
      <c r="DQ584" s="107"/>
      <c r="DR584" s="107"/>
      <c r="DS584" s="93">
        <f t="shared" si="1313"/>
        <v>186822.87</v>
      </c>
      <c r="DT584" s="93">
        <f t="shared" si="1314"/>
        <v>186822.87</v>
      </c>
      <c r="DU584" s="93">
        <f t="shared" si="1315"/>
        <v>186822.87</v>
      </c>
      <c r="DV584" s="107"/>
      <c r="DW584" s="107"/>
      <c r="DX584" s="107"/>
      <c r="DY584" s="93">
        <f t="shared" si="1316"/>
        <v>8433.73</v>
      </c>
      <c r="DZ584" s="93">
        <f t="shared" si="1317"/>
        <v>7396.8</v>
      </c>
      <c r="EA584" s="93">
        <f t="shared" si="1318"/>
        <v>7015.18</v>
      </c>
      <c r="EB584" s="107"/>
      <c r="EC584" s="107"/>
      <c r="ED584" s="107"/>
      <c r="EE584" s="93">
        <f t="shared" si="1226"/>
        <v>109638.49</v>
      </c>
      <c r="EF584" s="93">
        <f t="shared" si="1226"/>
        <v>96158.399999999994</v>
      </c>
      <c r="EG584" s="93">
        <f t="shared" si="1226"/>
        <v>91197.34</v>
      </c>
      <c r="EH584" s="95">
        <v>2</v>
      </c>
      <c r="EI584" s="95">
        <v>2</v>
      </c>
      <c r="EJ584" s="95">
        <v>2</v>
      </c>
      <c r="EK584" s="107"/>
      <c r="EL584" s="107"/>
      <c r="EM584" s="107"/>
      <c r="EN584" s="93">
        <f t="shared" si="1319"/>
        <v>28741.98</v>
      </c>
      <c r="EO584" s="93">
        <f t="shared" si="1320"/>
        <v>28741.98</v>
      </c>
      <c r="EP584" s="93">
        <f t="shared" si="1321"/>
        <v>28741.98</v>
      </c>
      <c r="EQ584" s="107"/>
      <c r="ER584" s="107"/>
      <c r="ES584" s="107"/>
      <c r="ET584" s="93">
        <f t="shared" si="1322"/>
        <v>7808.03</v>
      </c>
      <c r="EU584" s="93">
        <f t="shared" si="1323"/>
        <v>6832.52</v>
      </c>
      <c r="EV584" s="93">
        <f t="shared" si="1324"/>
        <v>6460.96</v>
      </c>
      <c r="EW584" s="107"/>
      <c r="EX584" s="107"/>
      <c r="EY584" s="107"/>
      <c r="EZ584" s="93">
        <f t="shared" si="1227"/>
        <v>15616.06</v>
      </c>
      <c r="FA584" s="93">
        <f t="shared" si="1227"/>
        <v>13665.04</v>
      </c>
      <c r="FB584" s="93">
        <f t="shared" si="1227"/>
        <v>12921.92</v>
      </c>
      <c r="FC584" s="95">
        <v>38</v>
      </c>
      <c r="FD584" s="95">
        <v>38</v>
      </c>
      <c r="FE584" s="95">
        <v>38</v>
      </c>
      <c r="FF584" s="107"/>
      <c r="FG584" s="107"/>
      <c r="FH584" s="107"/>
      <c r="FI584" s="93">
        <f t="shared" si="1325"/>
        <v>546097.62</v>
      </c>
      <c r="FJ584" s="93">
        <f t="shared" si="1326"/>
        <v>546097.62</v>
      </c>
      <c r="FK584" s="93">
        <f t="shared" si="1327"/>
        <v>546097.62</v>
      </c>
      <c r="FL584" s="107"/>
      <c r="FM584" s="107"/>
      <c r="FN584" s="107"/>
      <c r="FO584" s="93">
        <f t="shared" si="1328"/>
        <v>6382.25</v>
      </c>
      <c r="FP584" s="93">
        <f t="shared" si="1329"/>
        <v>5713.98</v>
      </c>
      <c r="FQ584" s="93">
        <f t="shared" si="1330"/>
        <v>5424.52</v>
      </c>
      <c r="FR584" s="107"/>
      <c r="FS584" s="107"/>
      <c r="FT584" s="107"/>
      <c r="FU584" s="93">
        <f t="shared" si="1228"/>
        <v>242525.5</v>
      </c>
      <c r="FV584" s="93">
        <f t="shared" si="1228"/>
        <v>217131.24</v>
      </c>
      <c r="FW584" s="93">
        <f t="shared" si="1228"/>
        <v>206131.76</v>
      </c>
      <c r="FX584" s="95">
        <f>34-34</f>
        <v>0</v>
      </c>
      <c r="FY584" s="95">
        <f t="shared" ref="FY584:FZ584" si="1644">34-34</f>
        <v>0</v>
      </c>
      <c r="FZ584" s="95">
        <f t="shared" si="1644"/>
        <v>0</v>
      </c>
      <c r="GA584" s="107"/>
      <c r="GB584" s="107"/>
      <c r="GC584" s="107"/>
      <c r="GD584" s="93">
        <f t="shared" si="1331"/>
        <v>0</v>
      </c>
      <c r="GE584" s="93">
        <f t="shared" si="1332"/>
        <v>0</v>
      </c>
      <c r="GF584" s="93">
        <f t="shared" si="1333"/>
        <v>0</v>
      </c>
      <c r="GG584" s="107"/>
      <c r="GH584" s="107"/>
      <c r="GI584" s="107"/>
      <c r="GJ584" s="93">
        <f t="shared" si="1334"/>
        <v>0</v>
      </c>
      <c r="GK584" s="93">
        <f t="shared" si="1335"/>
        <v>0</v>
      </c>
      <c r="GL584" s="93">
        <f t="shared" si="1336"/>
        <v>0</v>
      </c>
      <c r="GM584" s="107"/>
      <c r="GN584" s="107"/>
      <c r="GO584" s="107"/>
      <c r="GP584" s="93">
        <f t="shared" si="1229"/>
        <v>0</v>
      </c>
      <c r="GQ584" s="93">
        <f t="shared" si="1229"/>
        <v>0</v>
      </c>
      <c r="GR584" s="93">
        <f t="shared" si="1229"/>
        <v>0</v>
      </c>
      <c r="GS584" s="95">
        <v>26</v>
      </c>
      <c r="GT584" s="95">
        <v>26</v>
      </c>
      <c r="GU584" s="95">
        <v>26</v>
      </c>
      <c r="GV584" s="107"/>
      <c r="GW584" s="107"/>
      <c r="GX584" s="107"/>
      <c r="GY584" s="93">
        <f t="shared" si="1337"/>
        <v>373645.74</v>
      </c>
      <c r="GZ584" s="93">
        <f t="shared" si="1338"/>
        <v>373645.74</v>
      </c>
      <c r="HA584" s="93">
        <f t="shared" si="1339"/>
        <v>373645.74</v>
      </c>
      <c r="HB584" s="107"/>
      <c r="HC584" s="107"/>
      <c r="HD584" s="107"/>
      <c r="HE584" s="93">
        <f t="shared" si="1340"/>
        <v>7289.05</v>
      </c>
      <c r="HF584" s="93">
        <f t="shared" si="1341"/>
        <v>6483.56</v>
      </c>
      <c r="HG584" s="93">
        <f t="shared" si="1342"/>
        <v>6130.95</v>
      </c>
      <c r="HH584" s="107"/>
      <c r="HI584" s="107"/>
      <c r="HJ584" s="107"/>
      <c r="HK584" s="93">
        <f t="shared" si="1230"/>
        <v>189515.3</v>
      </c>
      <c r="HL584" s="93">
        <f t="shared" si="1230"/>
        <v>168572.56</v>
      </c>
      <c r="HM584" s="93">
        <f t="shared" si="1230"/>
        <v>159404.70000000001</v>
      </c>
      <c r="HN584" s="95">
        <v>63</v>
      </c>
      <c r="HO584" s="95">
        <v>63</v>
      </c>
      <c r="HP584" s="95">
        <v>63</v>
      </c>
      <c r="HQ584" s="107"/>
      <c r="HR584" s="107"/>
      <c r="HS584" s="107"/>
      <c r="HT584" s="93">
        <f t="shared" si="1343"/>
        <v>905372.37</v>
      </c>
      <c r="HU584" s="93">
        <f t="shared" si="1344"/>
        <v>905372.37</v>
      </c>
      <c r="HV584" s="93">
        <f t="shared" si="1345"/>
        <v>905372.37</v>
      </c>
      <c r="HW584" s="107"/>
      <c r="HX584" s="107"/>
      <c r="HY584" s="107"/>
      <c r="HZ584" s="93">
        <f t="shared" si="1346"/>
        <v>7207.12</v>
      </c>
      <c r="IA584" s="93">
        <f t="shared" si="1347"/>
        <v>6364.46</v>
      </c>
      <c r="IB584" s="93">
        <f t="shared" si="1348"/>
        <v>5944.86</v>
      </c>
      <c r="IC584" s="107"/>
      <c r="ID584" s="107"/>
      <c r="IE584" s="107"/>
      <c r="IF584" s="93">
        <f t="shared" si="1231"/>
        <v>454048.56</v>
      </c>
      <c r="IG584" s="93">
        <f t="shared" si="1231"/>
        <v>400960.98</v>
      </c>
      <c r="IH584" s="93">
        <f t="shared" si="1231"/>
        <v>374526.18</v>
      </c>
      <c r="II584" s="95">
        <v>31</v>
      </c>
      <c r="IJ584" s="95">
        <v>31</v>
      </c>
      <c r="IK584" s="95">
        <v>31</v>
      </c>
      <c r="IL584" s="107"/>
      <c r="IM584" s="107"/>
      <c r="IN584" s="107"/>
      <c r="IO584" s="93">
        <f t="shared" si="1349"/>
        <v>445500.69</v>
      </c>
      <c r="IP584" s="93">
        <f t="shared" si="1350"/>
        <v>445500.69</v>
      </c>
      <c r="IQ584" s="93">
        <f t="shared" si="1351"/>
        <v>445500.69</v>
      </c>
      <c r="IR584" s="107"/>
      <c r="IS584" s="107"/>
      <c r="IT584" s="107"/>
      <c r="IU584" s="93">
        <f t="shared" si="1352"/>
        <v>6592.94</v>
      </c>
      <c r="IV584" s="93">
        <f t="shared" si="1353"/>
        <v>5840.9</v>
      </c>
      <c r="IW584" s="93">
        <f t="shared" si="1354"/>
        <v>5447.38</v>
      </c>
      <c r="IX584" s="107"/>
      <c r="IY584" s="107"/>
      <c r="IZ584" s="107"/>
      <c r="JA584" s="93">
        <f t="shared" si="1232"/>
        <v>204381.14</v>
      </c>
      <c r="JB584" s="93">
        <f t="shared" si="1232"/>
        <v>181067.9</v>
      </c>
      <c r="JC584" s="93">
        <f t="shared" si="1232"/>
        <v>168868.78</v>
      </c>
      <c r="JD584" s="95">
        <v>12</v>
      </c>
      <c r="JE584" s="95">
        <v>12</v>
      </c>
      <c r="JF584" s="95">
        <v>12</v>
      </c>
      <c r="JG584" s="107"/>
      <c r="JH584" s="107"/>
      <c r="JI584" s="107"/>
      <c r="JJ584" s="93">
        <f t="shared" si="1355"/>
        <v>172451.88</v>
      </c>
      <c r="JK584" s="93">
        <f t="shared" si="1356"/>
        <v>172451.88</v>
      </c>
      <c r="JL584" s="93">
        <f t="shared" si="1357"/>
        <v>172451.88</v>
      </c>
      <c r="JM584" s="107"/>
      <c r="JN584" s="107"/>
      <c r="JO584" s="107"/>
      <c r="JP584" s="93">
        <f t="shared" si="1358"/>
        <v>9438.15</v>
      </c>
      <c r="JQ584" s="93">
        <f t="shared" si="1359"/>
        <v>8373.99</v>
      </c>
      <c r="JR584" s="93">
        <f t="shared" si="1360"/>
        <v>8048.96</v>
      </c>
      <c r="JS584" s="107"/>
      <c r="JT584" s="107"/>
      <c r="JU584" s="107"/>
      <c r="JV584" s="93">
        <f t="shared" si="1233"/>
        <v>113257.8</v>
      </c>
      <c r="JW584" s="93">
        <f t="shared" si="1233"/>
        <v>100487.88</v>
      </c>
      <c r="JX584" s="93">
        <f t="shared" si="1233"/>
        <v>96587.520000000004</v>
      </c>
      <c r="JY584" s="95">
        <v>37</v>
      </c>
      <c r="JZ584" s="95">
        <v>37</v>
      </c>
      <c r="KA584" s="95">
        <v>37</v>
      </c>
      <c r="KB584" s="107"/>
      <c r="KC584" s="107"/>
      <c r="KD584" s="107"/>
      <c r="KE584" s="93">
        <f t="shared" si="1361"/>
        <v>531726.63</v>
      </c>
      <c r="KF584" s="93">
        <f t="shared" si="1362"/>
        <v>531726.63</v>
      </c>
      <c r="KG584" s="93">
        <f t="shared" si="1363"/>
        <v>531726.63</v>
      </c>
      <c r="KH584" s="107"/>
      <c r="KI584" s="107"/>
      <c r="KJ584" s="107"/>
      <c r="KK584" s="93">
        <f t="shared" si="1364"/>
        <v>6332.13</v>
      </c>
      <c r="KL584" s="93">
        <f t="shared" si="1365"/>
        <v>5654.71</v>
      </c>
      <c r="KM584" s="93">
        <f t="shared" si="1366"/>
        <v>5289.43</v>
      </c>
      <c r="KN584" s="107"/>
      <c r="KO584" s="107"/>
      <c r="KP584" s="107"/>
      <c r="KQ584" s="93">
        <f t="shared" si="1234"/>
        <v>234288.81</v>
      </c>
      <c r="KR584" s="93">
        <f t="shared" si="1234"/>
        <v>209224.27</v>
      </c>
      <c r="KS584" s="93">
        <f t="shared" si="1234"/>
        <v>195708.91</v>
      </c>
      <c r="KT584" s="95">
        <v>55</v>
      </c>
      <c r="KU584" s="95">
        <v>55</v>
      </c>
      <c r="KV584" s="95">
        <v>55</v>
      </c>
      <c r="KW584" s="107"/>
      <c r="KX584" s="107"/>
      <c r="KY584" s="107"/>
      <c r="KZ584" s="93">
        <f t="shared" si="1367"/>
        <v>790404.45</v>
      </c>
      <c r="LA584" s="93">
        <f t="shared" si="1368"/>
        <v>790404.45</v>
      </c>
      <c r="LB584" s="93">
        <f t="shared" si="1369"/>
        <v>790404.45</v>
      </c>
      <c r="LC584" s="107"/>
      <c r="LD584" s="107"/>
      <c r="LE584" s="107"/>
      <c r="LF584" s="93">
        <f t="shared" si="1370"/>
        <v>5697.6</v>
      </c>
      <c r="LG584" s="93">
        <f t="shared" si="1371"/>
        <v>5127.8</v>
      </c>
      <c r="LH584" s="93">
        <f t="shared" si="1372"/>
        <v>4859.6099999999997</v>
      </c>
      <c r="LI584" s="107"/>
      <c r="LJ584" s="107"/>
      <c r="LK584" s="107"/>
      <c r="LL584" s="93">
        <f t="shared" si="1235"/>
        <v>313368</v>
      </c>
      <c r="LM584" s="93">
        <f t="shared" si="1235"/>
        <v>282029</v>
      </c>
      <c r="LN584" s="93">
        <f t="shared" si="1235"/>
        <v>267278.55</v>
      </c>
      <c r="LO584" s="95">
        <v>21</v>
      </c>
      <c r="LP584" s="95">
        <v>21</v>
      </c>
      <c r="LQ584" s="95">
        <v>21</v>
      </c>
      <c r="LR584" s="107"/>
      <c r="LS584" s="107"/>
      <c r="LT584" s="107"/>
      <c r="LU584" s="93">
        <f t="shared" si="1373"/>
        <v>301790.78999999998</v>
      </c>
      <c r="LV584" s="93">
        <f t="shared" si="1374"/>
        <v>301790.78999999998</v>
      </c>
      <c r="LW584" s="93">
        <f t="shared" si="1375"/>
        <v>301790.78999999998</v>
      </c>
      <c r="LX584" s="107"/>
      <c r="LY584" s="107"/>
      <c r="LZ584" s="107"/>
      <c r="MA584" s="93">
        <f t="shared" si="1376"/>
        <v>8166.1</v>
      </c>
      <c r="MB584" s="93">
        <f t="shared" si="1377"/>
        <v>7258.19</v>
      </c>
      <c r="MC584" s="93">
        <f t="shared" si="1378"/>
        <v>6903.35</v>
      </c>
      <c r="MD584" s="107"/>
      <c r="ME584" s="107"/>
      <c r="MF584" s="107"/>
      <c r="MG584" s="93">
        <f t="shared" si="1236"/>
        <v>171488.1</v>
      </c>
      <c r="MH584" s="93">
        <f t="shared" si="1236"/>
        <v>152421.99</v>
      </c>
      <c r="MI584" s="93">
        <f t="shared" si="1236"/>
        <v>144970.35</v>
      </c>
      <c r="MJ584" s="95">
        <v>37</v>
      </c>
      <c r="MK584" s="95">
        <v>37</v>
      </c>
      <c r="ML584" s="95">
        <v>37</v>
      </c>
      <c r="MM584" s="107"/>
      <c r="MN584" s="107"/>
      <c r="MO584" s="107"/>
      <c r="MP584" s="93">
        <f t="shared" si="1379"/>
        <v>531726.63</v>
      </c>
      <c r="MQ584" s="93">
        <f t="shared" si="1380"/>
        <v>531726.63</v>
      </c>
      <c r="MR584" s="93">
        <f t="shared" si="1381"/>
        <v>531726.63</v>
      </c>
      <c r="MS584" s="107"/>
      <c r="MT584" s="107"/>
      <c r="MU584" s="107"/>
      <c r="MV584" s="93">
        <f t="shared" si="1382"/>
        <v>9438.76</v>
      </c>
      <c r="MW584" s="93">
        <f t="shared" si="1383"/>
        <v>8190.86</v>
      </c>
      <c r="MX584" s="93">
        <f t="shared" si="1384"/>
        <v>7636.05</v>
      </c>
      <c r="MY584" s="107"/>
      <c r="MZ584" s="107"/>
      <c r="NA584" s="107"/>
      <c r="NB584" s="93">
        <f t="shared" si="1237"/>
        <v>349234.12</v>
      </c>
      <c r="NC584" s="93">
        <f t="shared" si="1237"/>
        <v>303061.82</v>
      </c>
      <c r="ND584" s="93">
        <f t="shared" si="1237"/>
        <v>282533.84999999998</v>
      </c>
      <c r="NE584" s="95">
        <v>46</v>
      </c>
      <c r="NF584" s="95">
        <v>46</v>
      </c>
      <c r="NG584" s="95">
        <v>46</v>
      </c>
      <c r="NH584" s="107"/>
      <c r="NI584" s="107"/>
      <c r="NJ584" s="107"/>
      <c r="NK584" s="93">
        <f t="shared" si="1385"/>
        <v>661065.54</v>
      </c>
      <c r="NL584" s="93">
        <f t="shared" si="1386"/>
        <v>661065.54</v>
      </c>
      <c r="NM584" s="93">
        <f t="shared" si="1387"/>
        <v>661065.54</v>
      </c>
      <c r="NN584" s="107"/>
      <c r="NO584" s="107"/>
      <c r="NP584" s="107"/>
      <c r="NQ584" s="93">
        <f t="shared" si="1388"/>
        <v>5857.38</v>
      </c>
      <c r="NR584" s="93">
        <f t="shared" si="1389"/>
        <v>5181.96</v>
      </c>
      <c r="NS584" s="93">
        <f t="shared" si="1390"/>
        <v>4867.7700000000004</v>
      </c>
      <c r="NT584" s="107"/>
      <c r="NU584" s="107"/>
      <c r="NV584" s="107"/>
      <c r="NW584" s="93">
        <f t="shared" si="1238"/>
        <v>269439.48</v>
      </c>
      <c r="NX584" s="93">
        <f t="shared" si="1238"/>
        <v>238370.16</v>
      </c>
      <c r="NY584" s="93">
        <f t="shared" si="1238"/>
        <v>223917.42</v>
      </c>
      <c r="NZ584" s="95">
        <v>30</v>
      </c>
      <c r="OA584" s="95">
        <v>30</v>
      </c>
      <c r="OB584" s="95">
        <v>30</v>
      </c>
      <c r="OC584" s="107"/>
      <c r="OD584" s="107"/>
      <c r="OE584" s="107"/>
      <c r="OF584" s="93">
        <f t="shared" si="1391"/>
        <v>431129.7</v>
      </c>
      <c r="OG584" s="93">
        <f t="shared" si="1392"/>
        <v>431129.7</v>
      </c>
      <c r="OH584" s="93">
        <f t="shared" si="1393"/>
        <v>431129.7</v>
      </c>
      <c r="OI584" s="107"/>
      <c r="OJ584" s="107"/>
      <c r="OK584" s="107"/>
      <c r="OL584" s="93">
        <f t="shared" si="1394"/>
        <v>8610.19</v>
      </c>
      <c r="OM584" s="93">
        <f t="shared" si="1395"/>
        <v>7562.07</v>
      </c>
      <c r="ON584" s="93">
        <f t="shared" si="1396"/>
        <v>7165.67</v>
      </c>
      <c r="OO584" s="107"/>
      <c r="OP584" s="107"/>
      <c r="OQ584" s="107"/>
      <c r="OR584" s="93">
        <f t="shared" si="1239"/>
        <v>258305.7</v>
      </c>
      <c r="OS584" s="93">
        <f t="shared" si="1239"/>
        <v>226862.1</v>
      </c>
      <c r="OT584" s="93">
        <f t="shared" si="1239"/>
        <v>214970.1</v>
      </c>
      <c r="OU584" s="95">
        <v>19</v>
      </c>
      <c r="OV584" s="95">
        <v>19</v>
      </c>
      <c r="OW584" s="95">
        <v>19</v>
      </c>
      <c r="OX584" s="107"/>
      <c r="OY584" s="107"/>
      <c r="OZ584" s="107"/>
      <c r="PA584" s="93">
        <f t="shared" si="1397"/>
        <v>273048.81</v>
      </c>
      <c r="PB584" s="93">
        <f t="shared" si="1398"/>
        <v>273048.81</v>
      </c>
      <c r="PC584" s="93">
        <f t="shared" si="1399"/>
        <v>273048.81</v>
      </c>
      <c r="PD584" s="107"/>
      <c r="PE584" s="107"/>
      <c r="PF584" s="107"/>
      <c r="PG584" s="93">
        <f t="shared" si="1400"/>
        <v>6780.47</v>
      </c>
      <c r="PH584" s="93">
        <f t="shared" si="1401"/>
        <v>6039.89</v>
      </c>
      <c r="PI584" s="93">
        <f t="shared" si="1402"/>
        <v>5739.45</v>
      </c>
      <c r="PJ584" s="107"/>
      <c r="PK584" s="107"/>
      <c r="PL584" s="107"/>
      <c r="PM584" s="93">
        <f t="shared" si="1240"/>
        <v>128828.93</v>
      </c>
      <c r="PN584" s="93">
        <f t="shared" si="1240"/>
        <v>114757.91</v>
      </c>
      <c r="PO584" s="93">
        <f t="shared" si="1240"/>
        <v>109049.55</v>
      </c>
      <c r="PP584" s="95">
        <v>25</v>
      </c>
      <c r="PQ584" s="95">
        <v>25</v>
      </c>
      <c r="PR584" s="95">
        <v>25</v>
      </c>
      <c r="PS584" s="107"/>
      <c r="PT584" s="107"/>
      <c r="PU584" s="107"/>
      <c r="PV584" s="93">
        <f t="shared" si="1403"/>
        <v>359274.75</v>
      </c>
      <c r="PW584" s="93">
        <f t="shared" si="1404"/>
        <v>359274.75</v>
      </c>
      <c r="PX584" s="93">
        <f t="shared" si="1405"/>
        <v>359274.75</v>
      </c>
      <c r="PY584" s="107"/>
      <c r="PZ584" s="107"/>
      <c r="QA584" s="107"/>
      <c r="QB584" s="93">
        <f t="shared" si="1406"/>
        <v>7789.17</v>
      </c>
      <c r="QC584" s="93">
        <f t="shared" si="1407"/>
        <v>6880.65</v>
      </c>
      <c r="QD584" s="93">
        <f t="shared" si="1408"/>
        <v>6510.84</v>
      </c>
      <c r="QE584" s="107"/>
      <c r="QF584" s="107"/>
      <c r="QG584" s="107"/>
      <c r="QH584" s="93">
        <f t="shared" si="1241"/>
        <v>194729.25</v>
      </c>
      <c r="QI584" s="93">
        <f t="shared" si="1241"/>
        <v>172016.25</v>
      </c>
      <c r="QJ584" s="93">
        <f t="shared" si="1241"/>
        <v>162771</v>
      </c>
      <c r="QK584" s="95">
        <v>53</v>
      </c>
      <c r="QL584" s="95">
        <v>53</v>
      </c>
      <c r="QM584" s="95">
        <v>53</v>
      </c>
      <c r="QN584" s="107"/>
      <c r="QO584" s="107"/>
      <c r="QP584" s="107"/>
      <c r="QQ584" s="93">
        <f t="shared" si="1409"/>
        <v>761662.47</v>
      </c>
      <c r="QR584" s="93">
        <f t="shared" si="1410"/>
        <v>761662.47</v>
      </c>
      <c r="QS584" s="93">
        <f t="shared" si="1411"/>
        <v>761662.47</v>
      </c>
      <c r="QT584" s="107"/>
      <c r="QU584" s="107"/>
      <c r="QV584" s="107"/>
      <c r="QW584" s="93">
        <f t="shared" si="1412"/>
        <v>7238.86</v>
      </c>
      <c r="QX584" s="93">
        <f t="shared" si="1413"/>
        <v>6401.75</v>
      </c>
      <c r="QY584" s="93">
        <f t="shared" si="1414"/>
        <v>5964.07</v>
      </c>
      <c r="QZ584" s="107"/>
      <c r="RA584" s="107"/>
      <c r="RB584" s="107"/>
      <c r="RC584" s="93">
        <f t="shared" si="1242"/>
        <v>383659.58</v>
      </c>
      <c r="RD584" s="93">
        <f t="shared" si="1242"/>
        <v>339292.75</v>
      </c>
      <c r="RE584" s="93">
        <f t="shared" si="1242"/>
        <v>316095.71000000002</v>
      </c>
      <c r="RF584" s="95">
        <v>86</v>
      </c>
      <c r="RG584" s="95">
        <v>86</v>
      </c>
      <c r="RH584" s="95">
        <v>86</v>
      </c>
      <c r="RI584" s="107"/>
      <c r="RJ584" s="107"/>
      <c r="RK584" s="107"/>
      <c r="RL584" s="93">
        <f t="shared" si="1415"/>
        <v>1235905.1399999999</v>
      </c>
      <c r="RM584" s="93">
        <f t="shared" si="1416"/>
        <v>1235905.1399999999</v>
      </c>
      <c r="RN584" s="93">
        <f t="shared" si="1417"/>
        <v>1235905.1399999999</v>
      </c>
      <c r="RO584" s="107"/>
      <c r="RP584" s="107"/>
      <c r="RQ584" s="107"/>
      <c r="RR584" s="93">
        <f t="shared" si="1418"/>
        <v>5346.44</v>
      </c>
      <c r="RS584" s="93">
        <f t="shared" si="1419"/>
        <v>4752.2299999999996</v>
      </c>
      <c r="RT584" s="93">
        <f t="shared" si="1420"/>
        <v>4419.67</v>
      </c>
      <c r="RU584" s="107"/>
      <c r="RV584" s="107"/>
      <c r="RW584" s="107"/>
      <c r="RX584" s="93">
        <f t="shared" si="1243"/>
        <v>459793.84</v>
      </c>
      <c r="RY584" s="93">
        <f t="shared" si="1243"/>
        <v>408691.78</v>
      </c>
      <c r="RZ584" s="93">
        <f t="shared" si="1243"/>
        <v>380091.62</v>
      </c>
      <c r="SA584" s="95">
        <v>22</v>
      </c>
      <c r="SB584" s="95">
        <v>22</v>
      </c>
      <c r="SC584" s="95">
        <v>22</v>
      </c>
      <c r="SD584" s="107"/>
      <c r="SE584" s="107"/>
      <c r="SF584" s="107"/>
      <c r="SG584" s="93">
        <f t="shared" si="1421"/>
        <v>316161.78000000003</v>
      </c>
      <c r="SH584" s="93">
        <f t="shared" si="1422"/>
        <v>316161.78000000003</v>
      </c>
      <c r="SI584" s="93">
        <f t="shared" si="1423"/>
        <v>316161.78000000003</v>
      </c>
      <c r="SJ584" s="107"/>
      <c r="SK584" s="107"/>
      <c r="SL584" s="107"/>
      <c r="SM584" s="93">
        <f t="shared" si="1424"/>
        <v>6686.64</v>
      </c>
      <c r="SN584" s="93">
        <f t="shared" si="1425"/>
        <v>5880.33</v>
      </c>
      <c r="SO584" s="93">
        <f t="shared" si="1426"/>
        <v>5516.04</v>
      </c>
      <c r="SP584" s="107"/>
      <c r="SQ584" s="107"/>
      <c r="SR584" s="107"/>
      <c r="SS584" s="93">
        <f t="shared" si="1244"/>
        <v>147106.07999999999</v>
      </c>
      <c r="ST584" s="93">
        <f t="shared" si="1244"/>
        <v>129367.26</v>
      </c>
      <c r="SU584" s="93">
        <f t="shared" si="1244"/>
        <v>121352.88</v>
      </c>
      <c r="SV584" s="95">
        <v>22</v>
      </c>
      <c r="SW584" s="95">
        <v>22</v>
      </c>
      <c r="SX584" s="95">
        <v>22</v>
      </c>
      <c r="SY584" s="107"/>
      <c r="SZ584" s="107"/>
      <c r="TA584" s="107"/>
      <c r="TB584" s="93">
        <f t="shared" si="1427"/>
        <v>316161.78000000003</v>
      </c>
      <c r="TC584" s="93">
        <f t="shared" si="1428"/>
        <v>316161.78000000003</v>
      </c>
      <c r="TD584" s="93">
        <f t="shared" si="1429"/>
        <v>316161.78000000003</v>
      </c>
      <c r="TE584" s="107"/>
      <c r="TF584" s="107"/>
      <c r="TG584" s="107"/>
      <c r="TH584" s="93">
        <f t="shared" si="1430"/>
        <v>7020.86</v>
      </c>
      <c r="TI584" s="93">
        <f t="shared" si="1431"/>
        <v>6218.53</v>
      </c>
      <c r="TJ584" s="93">
        <f t="shared" si="1432"/>
        <v>5888.36</v>
      </c>
      <c r="TK584" s="107"/>
      <c r="TL584" s="107"/>
      <c r="TM584" s="107"/>
      <c r="TN584" s="93">
        <f t="shared" si="1245"/>
        <v>154458.92000000001</v>
      </c>
      <c r="TO584" s="93">
        <f t="shared" si="1245"/>
        <v>136807.66</v>
      </c>
      <c r="TP584" s="93">
        <f t="shared" si="1245"/>
        <v>129543.92</v>
      </c>
      <c r="TQ584" s="95">
        <v>49</v>
      </c>
      <c r="TR584" s="95">
        <v>49</v>
      </c>
      <c r="TS584" s="95">
        <v>49</v>
      </c>
      <c r="TT584" s="107"/>
      <c r="TU584" s="107"/>
      <c r="TV584" s="107"/>
      <c r="TW584" s="93">
        <f t="shared" si="1433"/>
        <v>704178.51</v>
      </c>
      <c r="TX584" s="93">
        <f t="shared" si="1434"/>
        <v>704178.51</v>
      </c>
      <c r="TY584" s="93">
        <f t="shared" si="1435"/>
        <v>704178.51</v>
      </c>
      <c r="TZ584" s="107"/>
      <c r="UA584" s="107"/>
      <c r="UB584" s="107"/>
      <c r="UC584" s="93">
        <f t="shared" si="1436"/>
        <v>7425.94</v>
      </c>
      <c r="UD584" s="93">
        <f t="shared" si="1437"/>
        <v>6545.85</v>
      </c>
      <c r="UE584" s="93">
        <f t="shared" si="1438"/>
        <v>6135.05</v>
      </c>
      <c r="UF584" s="107"/>
      <c r="UG584" s="107"/>
      <c r="UH584" s="107"/>
      <c r="UI584" s="93">
        <f t="shared" si="1246"/>
        <v>363871.06</v>
      </c>
      <c r="UJ584" s="93">
        <f t="shared" si="1246"/>
        <v>320746.65000000002</v>
      </c>
      <c r="UK584" s="93">
        <f t="shared" si="1246"/>
        <v>300617.45</v>
      </c>
      <c r="UL584" s="95">
        <v>49</v>
      </c>
      <c r="UM584" s="95">
        <v>49</v>
      </c>
      <c r="UN584" s="95">
        <v>49</v>
      </c>
      <c r="UO584" s="107"/>
      <c r="UP584" s="107"/>
      <c r="UQ584" s="107"/>
      <c r="UR584" s="93">
        <f t="shared" si="1439"/>
        <v>704178.51</v>
      </c>
      <c r="US584" s="93">
        <f t="shared" si="1440"/>
        <v>704178.51</v>
      </c>
      <c r="UT584" s="93">
        <f t="shared" si="1441"/>
        <v>704178.51</v>
      </c>
      <c r="UU584" s="107"/>
      <c r="UV584" s="107"/>
      <c r="UW584" s="107"/>
      <c r="UX584" s="93">
        <f t="shared" si="1442"/>
        <v>7418.98</v>
      </c>
      <c r="UY584" s="93">
        <f t="shared" si="1443"/>
        <v>6608.69</v>
      </c>
      <c r="UZ584" s="93">
        <f t="shared" si="1444"/>
        <v>6135.85</v>
      </c>
      <c r="VA584" s="107"/>
      <c r="VB584" s="107"/>
      <c r="VC584" s="107"/>
      <c r="VD584" s="93">
        <f t="shared" si="1247"/>
        <v>363530.02</v>
      </c>
      <c r="VE584" s="93">
        <f t="shared" si="1247"/>
        <v>323825.81</v>
      </c>
      <c r="VF584" s="93">
        <f t="shared" si="1247"/>
        <v>300656.65000000002</v>
      </c>
      <c r="VG584" s="95">
        <f>25-25</f>
        <v>0</v>
      </c>
      <c r="VH584" s="95">
        <f t="shared" ref="VH584:VI584" si="1645">25-25</f>
        <v>0</v>
      </c>
      <c r="VI584" s="95">
        <f t="shared" si="1645"/>
        <v>0</v>
      </c>
      <c r="VJ584" s="107"/>
      <c r="VK584" s="107"/>
      <c r="VL584" s="107"/>
      <c r="VM584" s="93">
        <f t="shared" si="1445"/>
        <v>0</v>
      </c>
      <c r="VN584" s="93">
        <f t="shared" si="1446"/>
        <v>0</v>
      </c>
      <c r="VO584" s="93">
        <f t="shared" si="1447"/>
        <v>0</v>
      </c>
      <c r="VP584" s="107"/>
      <c r="VQ584" s="107"/>
      <c r="VR584" s="107"/>
      <c r="VS584" s="93">
        <f t="shared" si="1448"/>
        <v>0</v>
      </c>
      <c r="VT584" s="93">
        <f t="shared" si="1449"/>
        <v>0</v>
      </c>
      <c r="VU584" s="93">
        <f t="shared" si="1450"/>
        <v>0</v>
      </c>
      <c r="VV584" s="107"/>
      <c r="VW584" s="107"/>
      <c r="VX584" s="107"/>
      <c r="VY584" s="93">
        <f t="shared" si="1248"/>
        <v>0</v>
      </c>
      <c r="VZ584" s="93">
        <f t="shared" si="1248"/>
        <v>0</v>
      </c>
      <c r="WA584" s="93">
        <f t="shared" si="1248"/>
        <v>0</v>
      </c>
      <c r="WB584" s="95">
        <v>32</v>
      </c>
      <c r="WC584" s="95">
        <v>32</v>
      </c>
      <c r="WD584" s="95">
        <v>32</v>
      </c>
      <c r="WE584" s="107"/>
      <c r="WF584" s="107"/>
      <c r="WG584" s="107"/>
      <c r="WH584" s="93">
        <f t="shared" si="1451"/>
        <v>459871.68</v>
      </c>
      <c r="WI584" s="93">
        <f t="shared" si="1452"/>
        <v>459871.68</v>
      </c>
      <c r="WJ584" s="93">
        <f t="shared" si="1453"/>
        <v>459871.68</v>
      </c>
      <c r="WK584" s="107"/>
      <c r="WL584" s="107"/>
      <c r="WM584" s="107"/>
      <c r="WN584" s="93">
        <f t="shared" si="1454"/>
        <v>5934.37</v>
      </c>
      <c r="WO584" s="93">
        <f t="shared" si="1455"/>
        <v>5298.57</v>
      </c>
      <c r="WP584" s="93">
        <f t="shared" si="1456"/>
        <v>5023.79</v>
      </c>
      <c r="WQ584" s="107"/>
      <c r="WR584" s="107"/>
      <c r="WS584" s="107"/>
      <c r="WT584" s="93">
        <f t="shared" si="1249"/>
        <v>189899.84</v>
      </c>
      <c r="WU584" s="93">
        <f t="shared" si="1249"/>
        <v>169554.24</v>
      </c>
      <c r="WV584" s="93">
        <f t="shared" si="1249"/>
        <v>160761.28</v>
      </c>
      <c r="WW584" s="95">
        <v>76</v>
      </c>
      <c r="WX584" s="95">
        <v>76</v>
      </c>
      <c r="WY584" s="95">
        <v>76</v>
      </c>
      <c r="WZ584" s="107"/>
      <c r="XA584" s="107"/>
      <c r="XB584" s="107"/>
      <c r="XC584" s="93">
        <f t="shared" si="1457"/>
        <v>1092195.24</v>
      </c>
      <c r="XD584" s="93">
        <f t="shared" si="1458"/>
        <v>1092195.24</v>
      </c>
      <c r="XE584" s="93">
        <f t="shared" si="1459"/>
        <v>1092195.24</v>
      </c>
      <c r="XF584" s="107"/>
      <c r="XG584" s="107"/>
      <c r="XH584" s="107"/>
      <c r="XI584" s="93">
        <f t="shared" si="1460"/>
        <v>5793.66</v>
      </c>
      <c r="XJ584" s="93">
        <f t="shared" si="1461"/>
        <v>5162.82</v>
      </c>
      <c r="XK584" s="93">
        <f t="shared" si="1462"/>
        <v>4849.55</v>
      </c>
      <c r="XL584" s="107"/>
      <c r="XM584" s="107"/>
      <c r="XN584" s="107"/>
      <c r="XO584" s="93">
        <f t="shared" si="1250"/>
        <v>440318.16</v>
      </c>
      <c r="XP584" s="93">
        <f t="shared" si="1250"/>
        <v>392374.32</v>
      </c>
      <c r="XQ584" s="93">
        <f t="shared" si="1250"/>
        <v>368565.8</v>
      </c>
      <c r="XR584" s="95">
        <v>48</v>
      </c>
      <c r="XS584" s="95">
        <v>48</v>
      </c>
      <c r="XT584" s="95">
        <v>48</v>
      </c>
      <c r="XU584" s="107"/>
      <c r="XV584" s="107"/>
      <c r="XW584" s="107"/>
      <c r="XX584" s="93">
        <f t="shared" si="1463"/>
        <v>689807.52</v>
      </c>
      <c r="XY584" s="93">
        <f t="shared" si="1464"/>
        <v>689807.52</v>
      </c>
      <c r="XZ584" s="93">
        <f t="shared" si="1465"/>
        <v>689807.52</v>
      </c>
      <c r="YA584" s="107"/>
      <c r="YB584" s="107"/>
      <c r="YC584" s="107"/>
      <c r="YD584" s="93">
        <f t="shared" si="1466"/>
        <v>5227.3999999999996</v>
      </c>
      <c r="YE584" s="93">
        <f t="shared" si="1467"/>
        <v>4699.2700000000004</v>
      </c>
      <c r="YF584" s="93">
        <f t="shared" si="1468"/>
        <v>4411.6899999999996</v>
      </c>
      <c r="YG584" s="107"/>
      <c r="YH584" s="107"/>
      <c r="YI584" s="107"/>
      <c r="YJ584" s="93">
        <f t="shared" si="1251"/>
        <v>250915.20000000001</v>
      </c>
      <c r="YK584" s="93">
        <f t="shared" si="1251"/>
        <v>225564.96</v>
      </c>
      <c r="YL584" s="93">
        <f t="shared" si="1251"/>
        <v>211761.12</v>
      </c>
      <c r="YM584" s="95">
        <v>50</v>
      </c>
      <c r="YN584" s="95">
        <v>50</v>
      </c>
      <c r="YO584" s="95">
        <v>50</v>
      </c>
      <c r="YP584" s="107"/>
      <c r="YQ584" s="107"/>
      <c r="YR584" s="107"/>
      <c r="YS584" s="93">
        <f t="shared" si="1469"/>
        <v>718549.5</v>
      </c>
      <c r="YT584" s="93">
        <f t="shared" si="1470"/>
        <v>718549.5</v>
      </c>
      <c r="YU584" s="93">
        <f t="shared" si="1471"/>
        <v>718549.5</v>
      </c>
      <c r="YV584" s="107"/>
      <c r="YW584" s="107"/>
      <c r="YX584" s="107"/>
      <c r="YY584" s="93">
        <f t="shared" si="1472"/>
        <v>6079.49</v>
      </c>
      <c r="YZ584" s="93">
        <f t="shared" si="1473"/>
        <v>5436.47</v>
      </c>
      <c r="ZA584" s="93">
        <f t="shared" si="1474"/>
        <v>5080.41</v>
      </c>
      <c r="ZB584" s="107"/>
      <c r="ZC584" s="107"/>
      <c r="ZD584" s="107"/>
      <c r="ZE584" s="93">
        <f t="shared" si="1252"/>
        <v>303974.5</v>
      </c>
      <c r="ZF584" s="93">
        <f t="shared" si="1252"/>
        <v>271823.5</v>
      </c>
      <c r="ZG584" s="93">
        <f t="shared" si="1252"/>
        <v>254020.5</v>
      </c>
      <c r="ZH584" s="95">
        <v>26</v>
      </c>
      <c r="ZI584" s="95">
        <v>26</v>
      </c>
      <c r="ZJ584" s="95">
        <v>26</v>
      </c>
      <c r="ZK584" s="107"/>
      <c r="ZL584" s="107"/>
      <c r="ZM584" s="107"/>
      <c r="ZN584" s="93">
        <f t="shared" si="1475"/>
        <v>373645.74</v>
      </c>
      <c r="ZO584" s="93">
        <f t="shared" si="1476"/>
        <v>373645.74</v>
      </c>
      <c r="ZP584" s="93">
        <f t="shared" si="1477"/>
        <v>373645.74</v>
      </c>
      <c r="ZQ584" s="107"/>
      <c r="ZR584" s="107"/>
      <c r="ZS584" s="107"/>
      <c r="ZT584" s="93">
        <f t="shared" si="1478"/>
        <v>5413.45</v>
      </c>
      <c r="ZU584" s="93">
        <f t="shared" si="1479"/>
        <v>4759.47</v>
      </c>
      <c r="ZV584" s="93">
        <f t="shared" si="1480"/>
        <v>4439.75</v>
      </c>
      <c r="ZW584" s="107"/>
      <c r="ZX584" s="107"/>
      <c r="ZY584" s="107"/>
      <c r="ZZ584" s="93">
        <f t="shared" si="1253"/>
        <v>140749.70000000001</v>
      </c>
      <c r="AAA584" s="93">
        <f t="shared" si="1253"/>
        <v>123746.22</v>
      </c>
      <c r="AAB584" s="93">
        <f t="shared" si="1253"/>
        <v>115433.5</v>
      </c>
      <c r="AAC584" s="95">
        <v>17</v>
      </c>
      <c r="AAD584" s="95">
        <v>17</v>
      </c>
      <c r="AAE584" s="95">
        <v>17</v>
      </c>
      <c r="AAF584" s="107"/>
      <c r="AAG584" s="107"/>
      <c r="AAH584" s="107"/>
      <c r="AAI584" s="93">
        <f t="shared" si="1481"/>
        <v>244306.83</v>
      </c>
      <c r="AAJ584" s="93">
        <f t="shared" si="1482"/>
        <v>244306.83</v>
      </c>
      <c r="AAK584" s="93">
        <f t="shared" si="1483"/>
        <v>244306.83</v>
      </c>
      <c r="AAL584" s="107"/>
      <c r="AAM584" s="107"/>
      <c r="AAN584" s="107"/>
      <c r="AAO584" s="93">
        <f t="shared" si="1484"/>
        <v>7320.17</v>
      </c>
      <c r="AAP584" s="93">
        <f t="shared" si="1485"/>
        <v>6459.71</v>
      </c>
      <c r="AAQ584" s="93">
        <f t="shared" si="1486"/>
        <v>6050.49</v>
      </c>
      <c r="AAR584" s="107"/>
      <c r="AAS584" s="107"/>
      <c r="AAT584" s="107"/>
      <c r="AAU584" s="93">
        <f t="shared" si="1254"/>
        <v>124442.89</v>
      </c>
      <c r="AAV584" s="93">
        <f t="shared" si="1254"/>
        <v>109815.07</v>
      </c>
      <c r="AAW584" s="93">
        <f t="shared" si="1254"/>
        <v>102858.33</v>
      </c>
      <c r="AAX584" s="95">
        <v>53</v>
      </c>
      <c r="AAY584" s="95">
        <v>53</v>
      </c>
      <c r="AAZ584" s="95">
        <v>53</v>
      </c>
      <c r="ABA584" s="107"/>
      <c r="ABB584" s="107"/>
      <c r="ABC584" s="107"/>
      <c r="ABD584" s="93">
        <f t="shared" si="1487"/>
        <v>761662.47</v>
      </c>
      <c r="ABE584" s="93">
        <f t="shared" si="1488"/>
        <v>761662.47</v>
      </c>
      <c r="ABF584" s="93">
        <f t="shared" si="1489"/>
        <v>761662.47</v>
      </c>
      <c r="ABG584" s="107"/>
      <c r="ABH584" s="107"/>
      <c r="ABI584" s="107"/>
      <c r="ABJ584" s="93">
        <f t="shared" si="1490"/>
        <v>4527.32</v>
      </c>
      <c r="ABK584" s="93">
        <f t="shared" si="1491"/>
        <v>4042.48</v>
      </c>
      <c r="ABL584" s="93">
        <f t="shared" si="1492"/>
        <v>3753.78</v>
      </c>
      <c r="ABM584" s="107"/>
      <c r="ABN584" s="107"/>
      <c r="ABO584" s="107"/>
      <c r="ABP584" s="93">
        <f t="shared" si="1255"/>
        <v>239947.96</v>
      </c>
      <c r="ABQ584" s="93">
        <f t="shared" si="1255"/>
        <v>214251.44</v>
      </c>
      <c r="ABR584" s="93">
        <f t="shared" si="1255"/>
        <v>198950.34</v>
      </c>
      <c r="ABS584" s="95">
        <v>16</v>
      </c>
      <c r="ABT584" s="95">
        <v>16</v>
      </c>
      <c r="ABU584" s="95">
        <v>16</v>
      </c>
      <c r="ABV584" s="107"/>
      <c r="ABW584" s="107"/>
      <c r="ABX584" s="107"/>
      <c r="ABY584" s="93">
        <f t="shared" si="1493"/>
        <v>229935.84</v>
      </c>
      <c r="ABZ584" s="93">
        <f t="shared" si="1494"/>
        <v>229935.84</v>
      </c>
      <c r="ACA584" s="93">
        <f t="shared" si="1495"/>
        <v>229935.84</v>
      </c>
      <c r="ACB584" s="107"/>
      <c r="ACC584" s="107"/>
      <c r="ACD584" s="107"/>
      <c r="ACE584" s="93">
        <f t="shared" si="1496"/>
        <v>5437.3</v>
      </c>
      <c r="ACF584" s="93">
        <f t="shared" si="1497"/>
        <v>4822.3999999999996</v>
      </c>
      <c r="ACG584" s="93">
        <f t="shared" si="1498"/>
        <v>4563.51</v>
      </c>
      <c r="ACH584" s="107"/>
      <c r="ACI584" s="107"/>
      <c r="ACJ584" s="107"/>
      <c r="ACK584" s="93">
        <f t="shared" si="1256"/>
        <v>86996.800000000003</v>
      </c>
      <c r="ACL584" s="93">
        <f t="shared" si="1256"/>
        <v>77158.399999999994</v>
      </c>
      <c r="ACM584" s="93">
        <f t="shared" si="1256"/>
        <v>73016.160000000003</v>
      </c>
      <c r="ACN584" s="95">
        <v>31</v>
      </c>
      <c r="ACO584" s="95">
        <v>31</v>
      </c>
      <c r="ACP584" s="95">
        <v>31</v>
      </c>
      <c r="ACQ584" s="107"/>
      <c r="ACR584" s="107"/>
      <c r="ACS584" s="107"/>
      <c r="ACT584" s="93">
        <f t="shared" si="1499"/>
        <v>445500.69</v>
      </c>
      <c r="ACU584" s="93">
        <f t="shared" si="1500"/>
        <v>445500.69</v>
      </c>
      <c r="ACV584" s="93">
        <f t="shared" si="1501"/>
        <v>445500.69</v>
      </c>
      <c r="ACW584" s="107"/>
      <c r="ACX584" s="107"/>
      <c r="ACY584" s="107"/>
      <c r="ACZ584" s="93">
        <f t="shared" si="1502"/>
        <v>5916.19</v>
      </c>
      <c r="ADA584" s="93">
        <f t="shared" si="1503"/>
        <v>5266.64</v>
      </c>
      <c r="ADB584" s="93">
        <f t="shared" si="1504"/>
        <v>4971.53</v>
      </c>
      <c r="ADC584" s="107"/>
      <c r="ADD584" s="107"/>
      <c r="ADE584" s="107"/>
      <c r="ADF584" s="93">
        <f t="shared" si="1257"/>
        <v>183401.89</v>
      </c>
      <c r="ADG584" s="93">
        <f t="shared" si="1257"/>
        <v>163265.84</v>
      </c>
      <c r="ADH584" s="93">
        <f t="shared" si="1257"/>
        <v>154117.43</v>
      </c>
      <c r="ADI584" s="743">
        <v>71</v>
      </c>
      <c r="ADJ584" s="743">
        <v>71</v>
      </c>
      <c r="ADK584" s="743">
        <v>71</v>
      </c>
      <c r="ADL584" s="107"/>
      <c r="ADM584" s="107"/>
      <c r="ADN584" s="107"/>
      <c r="ADO584" s="93">
        <f t="shared" si="1505"/>
        <v>1020340.29</v>
      </c>
      <c r="ADP584" s="93">
        <f t="shared" si="1506"/>
        <v>1020340.29</v>
      </c>
      <c r="ADQ584" s="93">
        <f t="shared" si="1507"/>
        <v>1020340.29</v>
      </c>
      <c r="ADR584" s="107"/>
      <c r="ADS584" s="107"/>
      <c r="ADT584" s="107"/>
      <c r="ADU584" s="93">
        <f t="shared" si="1508"/>
        <v>5015.6400000000003</v>
      </c>
      <c r="ADV584" s="93">
        <f t="shared" si="1509"/>
        <v>4459.79</v>
      </c>
      <c r="ADW584" s="93">
        <f t="shared" si="1510"/>
        <v>4157.91</v>
      </c>
      <c r="ADX584" s="107"/>
      <c r="ADY584" s="107"/>
      <c r="ADZ584" s="107"/>
      <c r="AEA584" s="93">
        <f t="shared" si="1258"/>
        <v>356110.44</v>
      </c>
      <c r="AEB584" s="93">
        <f t="shared" si="1258"/>
        <v>316645.09000000003</v>
      </c>
      <c r="AEC584" s="93">
        <f t="shared" si="1258"/>
        <v>295211.61</v>
      </c>
      <c r="AED584" s="95">
        <v>24</v>
      </c>
      <c r="AEE584" s="95">
        <v>24</v>
      </c>
      <c r="AEF584" s="95">
        <v>24</v>
      </c>
      <c r="AEG584" s="107"/>
      <c r="AEH584" s="107"/>
      <c r="AEI584" s="107"/>
      <c r="AEJ584" s="93">
        <f t="shared" si="1511"/>
        <v>344903.76</v>
      </c>
      <c r="AEK584" s="93">
        <f t="shared" si="1512"/>
        <v>344903.76</v>
      </c>
      <c r="AEL584" s="93">
        <f t="shared" si="1513"/>
        <v>344903.76</v>
      </c>
      <c r="AEM584" s="107"/>
      <c r="AEN584" s="107"/>
      <c r="AEO584" s="107"/>
      <c r="AEP584" s="93">
        <f t="shared" si="1514"/>
        <v>6408.53</v>
      </c>
      <c r="AEQ584" s="93">
        <f t="shared" si="1515"/>
        <v>5749.37</v>
      </c>
      <c r="AER584" s="93">
        <f t="shared" si="1516"/>
        <v>5433.72</v>
      </c>
      <c r="AES584" s="107"/>
      <c r="AET584" s="107"/>
      <c r="AEU584" s="107"/>
      <c r="AEV584" s="93">
        <f t="shared" si="1259"/>
        <v>153804.72</v>
      </c>
      <c r="AEW584" s="93">
        <f t="shared" si="1259"/>
        <v>137984.88</v>
      </c>
      <c r="AEX584" s="93">
        <f t="shared" si="1259"/>
        <v>130409.28</v>
      </c>
      <c r="AEY584" s="95">
        <v>24</v>
      </c>
      <c r="AEZ584" s="95">
        <v>24</v>
      </c>
      <c r="AFA584" s="95">
        <v>24</v>
      </c>
      <c r="AFB584" s="107"/>
      <c r="AFC584" s="107"/>
      <c r="AFD584" s="107"/>
      <c r="AFE584" s="93">
        <f t="shared" si="1517"/>
        <v>344903.76</v>
      </c>
      <c r="AFF584" s="93">
        <f t="shared" si="1518"/>
        <v>344903.76</v>
      </c>
      <c r="AFG584" s="93">
        <f t="shared" si="1519"/>
        <v>344903.76</v>
      </c>
      <c r="AFH584" s="107"/>
      <c r="AFI584" s="107"/>
      <c r="AFJ584" s="107"/>
      <c r="AFK584" s="93">
        <f t="shared" si="1520"/>
        <v>6553.3</v>
      </c>
      <c r="AFL584" s="93">
        <f t="shared" si="1521"/>
        <v>5816.69</v>
      </c>
      <c r="AFM584" s="93">
        <f t="shared" si="1522"/>
        <v>5488.65</v>
      </c>
      <c r="AFN584" s="107"/>
      <c r="AFO584" s="107"/>
      <c r="AFP584" s="107"/>
      <c r="AFQ584" s="93">
        <f t="shared" si="1260"/>
        <v>157279.20000000001</v>
      </c>
      <c r="AFR584" s="93">
        <f t="shared" si="1260"/>
        <v>139600.56</v>
      </c>
      <c r="AFS584" s="93">
        <f t="shared" si="1260"/>
        <v>131727.6</v>
      </c>
      <c r="AFT584" s="95">
        <v>44</v>
      </c>
      <c r="AFU584" s="95">
        <v>44</v>
      </c>
      <c r="AFV584" s="95">
        <v>44</v>
      </c>
      <c r="AFW584" s="107"/>
      <c r="AFX584" s="107"/>
      <c r="AFY584" s="107"/>
      <c r="AFZ584" s="93">
        <f t="shared" si="1523"/>
        <v>632323.56000000006</v>
      </c>
      <c r="AGA584" s="93">
        <f t="shared" si="1524"/>
        <v>632323.56000000006</v>
      </c>
      <c r="AGB584" s="93">
        <f t="shared" si="1525"/>
        <v>632323.56000000006</v>
      </c>
      <c r="AGC584" s="107"/>
      <c r="AGD584" s="107"/>
      <c r="AGE584" s="107"/>
      <c r="AGF584" s="93">
        <f t="shared" si="1526"/>
        <v>6850.52</v>
      </c>
      <c r="AGG584" s="93">
        <f t="shared" si="1527"/>
        <v>6051.67</v>
      </c>
      <c r="AGH584" s="93">
        <f t="shared" si="1528"/>
        <v>5713.68</v>
      </c>
      <c r="AGI584" s="107"/>
      <c r="AGJ584" s="107"/>
      <c r="AGK584" s="107"/>
      <c r="AGL584" s="93">
        <f t="shared" si="1261"/>
        <v>301422.88</v>
      </c>
      <c r="AGM584" s="93">
        <f t="shared" si="1261"/>
        <v>266273.48</v>
      </c>
      <c r="AGN584" s="93">
        <f t="shared" si="1261"/>
        <v>251401.92</v>
      </c>
      <c r="AGO584" s="95">
        <v>18</v>
      </c>
      <c r="AGP584" s="95">
        <v>18</v>
      </c>
      <c r="AGQ584" s="95">
        <v>18</v>
      </c>
      <c r="AGR584" s="107"/>
      <c r="AGS584" s="107"/>
      <c r="AGT584" s="107"/>
      <c r="AGU584" s="93">
        <f t="shared" si="1529"/>
        <v>258677.82</v>
      </c>
      <c r="AGV584" s="93">
        <f t="shared" si="1530"/>
        <v>258677.82</v>
      </c>
      <c r="AGW584" s="93">
        <f t="shared" si="1531"/>
        <v>258677.82</v>
      </c>
      <c r="AGX584" s="107"/>
      <c r="AGY584" s="107"/>
      <c r="AGZ584" s="107"/>
      <c r="AHA584" s="93">
        <f t="shared" si="1532"/>
        <v>10225.67</v>
      </c>
      <c r="AHB584" s="93">
        <f t="shared" si="1533"/>
        <v>9015.4</v>
      </c>
      <c r="AHC584" s="93">
        <f t="shared" si="1534"/>
        <v>8494.43</v>
      </c>
      <c r="AHD584" s="107"/>
      <c r="AHE584" s="107"/>
      <c r="AHF584" s="107"/>
      <c r="AHG584" s="93">
        <f t="shared" si="1262"/>
        <v>184062.06</v>
      </c>
      <c r="AHH584" s="93">
        <f t="shared" si="1262"/>
        <v>162277.20000000001</v>
      </c>
      <c r="AHI584" s="93">
        <f t="shared" si="1262"/>
        <v>152899.74</v>
      </c>
      <c r="AHJ584" s="95">
        <v>28</v>
      </c>
      <c r="AHK584" s="95">
        <v>28</v>
      </c>
      <c r="AHL584" s="95">
        <v>28</v>
      </c>
      <c r="AHM584" s="107"/>
      <c r="AHN584" s="107"/>
      <c r="AHO584" s="107"/>
      <c r="AHP584" s="93">
        <f t="shared" si="1535"/>
        <v>402387.72</v>
      </c>
      <c r="AHQ584" s="93">
        <f t="shared" si="1536"/>
        <v>402387.72</v>
      </c>
      <c r="AHR584" s="93">
        <f t="shared" si="1537"/>
        <v>402387.72</v>
      </c>
      <c r="AHS584" s="107"/>
      <c r="AHT584" s="107"/>
      <c r="AHU584" s="107"/>
      <c r="AHV584" s="93">
        <f t="shared" si="1538"/>
        <v>6271.03</v>
      </c>
      <c r="AHW584" s="93">
        <f t="shared" si="1539"/>
        <v>5576.93</v>
      </c>
      <c r="AHX584" s="93">
        <f t="shared" si="1540"/>
        <v>5236.37</v>
      </c>
      <c r="AHY584" s="107"/>
      <c r="AHZ584" s="107"/>
      <c r="AIA584" s="107"/>
      <c r="AIB584" s="93">
        <f t="shared" si="1263"/>
        <v>175588.84</v>
      </c>
      <c r="AIC584" s="93">
        <f t="shared" si="1263"/>
        <v>156154.04</v>
      </c>
      <c r="AID584" s="93">
        <f t="shared" si="1263"/>
        <v>146618.35999999999</v>
      </c>
      <c r="AIE584" s="95">
        <f>19-19</f>
        <v>0</v>
      </c>
      <c r="AIF584" s="95">
        <f t="shared" ref="AIF584:AIG584" si="1646">19-19</f>
        <v>0</v>
      </c>
      <c r="AIG584" s="95">
        <f t="shared" si="1646"/>
        <v>0</v>
      </c>
      <c r="AIH584" s="107"/>
      <c r="AII584" s="107"/>
      <c r="AIJ584" s="107"/>
      <c r="AIK584" s="93">
        <f t="shared" si="1541"/>
        <v>0</v>
      </c>
      <c r="AIL584" s="93">
        <f t="shared" si="1542"/>
        <v>0</v>
      </c>
      <c r="AIM584" s="93">
        <f t="shared" si="1543"/>
        <v>0</v>
      </c>
      <c r="AIN584" s="107"/>
      <c r="AIO584" s="107"/>
      <c r="AIP584" s="107"/>
      <c r="AIQ584" s="93">
        <f t="shared" si="1544"/>
        <v>0</v>
      </c>
      <c r="AIR584" s="93">
        <f t="shared" si="1545"/>
        <v>0</v>
      </c>
      <c r="AIS584" s="93">
        <f t="shared" si="1546"/>
        <v>0</v>
      </c>
      <c r="AIT584" s="107"/>
      <c r="AIU584" s="107"/>
      <c r="AIV584" s="107"/>
      <c r="AIW584" s="93">
        <f t="shared" si="1264"/>
        <v>0</v>
      </c>
      <c r="AIX584" s="93">
        <f t="shared" si="1264"/>
        <v>0</v>
      </c>
      <c r="AIY584" s="93">
        <f t="shared" si="1264"/>
        <v>0</v>
      </c>
      <c r="AIZ584" s="95">
        <v>43</v>
      </c>
      <c r="AJA584" s="95">
        <v>43</v>
      </c>
      <c r="AJB584" s="95">
        <v>43</v>
      </c>
      <c r="AJC584" s="107"/>
      <c r="AJD584" s="107"/>
      <c r="AJE584" s="107"/>
      <c r="AJF584" s="93">
        <f t="shared" si="1547"/>
        <v>617952.56999999995</v>
      </c>
      <c r="AJG584" s="93">
        <f t="shared" si="1548"/>
        <v>617952.56999999995</v>
      </c>
      <c r="AJH584" s="93">
        <f t="shared" si="1549"/>
        <v>617952.56999999995</v>
      </c>
      <c r="AJI584" s="107"/>
      <c r="AJJ584" s="107"/>
      <c r="AJK584" s="107"/>
      <c r="AJL584" s="93">
        <f t="shared" si="1550"/>
        <v>6507.21</v>
      </c>
      <c r="AJM584" s="93">
        <f t="shared" si="1551"/>
        <v>5746.19</v>
      </c>
      <c r="AJN584" s="93">
        <f t="shared" si="1552"/>
        <v>5431.58</v>
      </c>
      <c r="AJO584" s="107"/>
      <c r="AJP584" s="107"/>
      <c r="AJQ584" s="107"/>
      <c r="AJR584" s="93">
        <f t="shared" si="1265"/>
        <v>279810.03000000003</v>
      </c>
      <c r="AJS584" s="93">
        <f t="shared" si="1265"/>
        <v>247086.17</v>
      </c>
      <c r="AJT584" s="93">
        <f t="shared" si="1265"/>
        <v>233557.94</v>
      </c>
      <c r="AJU584" s="95">
        <v>24</v>
      </c>
      <c r="AJV584" s="95">
        <v>24</v>
      </c>
      <c r="AJW584" s="95">
        <v>24</v>
      </c>
      <c r="AJX584" s="107"/>
      <c r="AJY584" s="107"/>
      <c r="AJZ584" s="107"/>
      <c r="AKA584" s="93">
        <f t="shared" si="1553"/>
        <v>344903.76</v>
      </c>
      <c r="AKB584" s="93">
        <f t="shared" si="1554"/>
        <v>344903.76</v>
      </c>
      <c r="AKC584" s="93">
        <f t="shared" si="1555"/>
        <v>344903.76</v>
      </c>
      <c r="AKD584" s="107"/>
      <c r="AKE584" s="107"/>
      <c r="AKF584" s="107"/>
      <c r="AKG584" s="93">
        <f t="shared" si="1556"/>
        <v>6283.09</v>
      </c>
      <c r="AKH584" s="93">
        <f t="shared" si="1557"/>
        <v>5592.35</v>
      </c>
      <c r="AKI584" s="93">
        <f t="shared" si="1558"/>
        <v>5284.04</v>
      </c>
      <c r="AKJ584" s="107"/>
      <c r="AKK584" s="107"/>
      <c r="AKL584" s="107"/>
      <c r="AKM584" s="93">
        <f t="shared" si="1266"/>
        <v>150794.16</v>
      </c>
      <c r="AKN584" s="93">
        <f t="shared" si="1266"/>
        <v>134216.4</v>
      </c>
      <c r="AKO584" s="93">
        <f t="shared" si="1266"/>
        <v>126816.96000000001</v>
      </c>
      <c r="AKP584" s="95">
        <v>24</v>
      </c>
      <c r="AKQ584" s="95">
        <v>24</v>
      </c>
      <c r="AKR584" s="95">
        <v>24</v>
      </c>
      <c r="AKS584" s="107"/>
      <c r="AKT584" s="107"/>
      <c r="AKU584" s="107"/>
      <c r="AKV584" s="93">
        <f t="shared" si="1559"/>
        <v>344903.76</v>
      </c>
      <c r="AKW584" s="93">
        <f t="shared" si="1560"/>
        <v>344903.76</v>
      </c>
      <c r="AKX584" s="93">
        <f t="shared" si="1561"/>
        <v>344903.76</v>
      </c>
      <c r="AKY584" s="107"/>
      <c r="AKZ584" s="107"/>
      <c r="ALA584" s="107"/>
      <c r="ALB584" s="93">
        <f t="shared" si="1562"/>
        <v>6638.67</v>
      </c>
      <c r="ALC584" s="93">
        <f t="shared" si="1563"/>
        <v>5897.23</v>
      </c>
      <c r="ALD584" s="93">
        <f t="shared" si="1564"/>
        <v>5502.91</v>
      </c>
      <c r="ALE584" s="107"/>
      <c r="ALF584" s="107"/>
      <c r="ALG584" s="107"/>
      <c r="ALH584" s="93">
        <f t="shared" si="1267"/>
        <v>159328.07999999999</v>
      </c>
      <c r="ALI584" s="93">
        <f t="shared" si="1267"/>
        <v>141533.51999999999</v>
      </c>
      <c r="ALJ584" s="93">
        <f t="shared" si="1267"/>
        <v>132069.84</v>
      </c>
      <c r="ALK584" s="95">
        <v>24</v>
      </c>
      <c r="ALL584" s="95">
        <v>24</v>
      </c>
      <c r="ALM584" s="95">
        <v>24</v>
      </c>
      <c r="ALN584" s="107"/>
      <c r="ALO584" s="107"/>
      <c r="ALP584" s="107"/>
      <c r="ALQ584" s="93">
        <f t="shared" si="1565"/>
        <v>344903.76</v>
      </c>
      <c r="ALR584" s="93">
        <f t="shared" si="1566"/>
        <v>344903.76</v>
      </c>
      <c r="ALS584" s="93">
        <f t="shared" si="1567"/>
        <v>344903.76</v>
      </c>
      <c r="ALT584" s="107"/>
      <c r="ALU584" s="107"/>
      <c r="ALV584" s="107"/>
      <c r="ALW584" s="93">
        <f t="shared" si="1568"/>
        <v>7181.09</v>
      </c>
      <c r="ALX584" s="93">
        <f t="shared" si="1569"/>
        <v>6360.63</v>
      </c>
      <c r="ALY584" s="93">
        <f t="shared" si="1570"/>
        <v>5927.31</v>
      </c>
      <c r="ALZ584" s="107"/>
      <c r="AMA584" s="107"/>
      <c r="AMB584" s="107"/>
      <c r="AMC584" s="93">
        <f t="shared" si="1268"/>
        <v>172346.16</v>
      </c>
      <c r="AMD584" s="93">
        <f t="shared" si="1268"/>
        <v>152655.12</v>
      </c>
      <c r="AME584" s="93">
        <f t="shared" si="1268"/>
        <v>142255.44</v>
      </c>
      <c r="AMF584" s="95">
        <v>88</v>
      </c>
      <c r="AMG584" s="95">
        <v>88</v>
      </c>
      <c r="AMH584" s="95">
        <v>88</v>
      </c>
      <c r="AMI584" s="107"/>
      <c r="AMJ584" s="107"/>
      <c r="AMK584" s="107"/>
      <c r="AML584" s="93">
        <f t="shared" si="1571"/>
        <v>1264647.1200000001</v>
      </c>
      <c r="AMM584" s="93">
        <f t="shared" si="1572"/>
        <v>1264647.1200000001</v>
      </c>
      <c r="AMN584" s="93">
        <f t="shared" si="1573"/>
        <v>1264647.1200000001</v>
      </c>
      <c r="AMO584" s="107"/>
      <c r="AMP584" s="107"/>
      <c r="AMQ584" s="107"/>
      <c r="AMR584" s="93">
        <f t="shared" si="1574"/>
        <v>6129.42</v>
      </c>
      <c r="AMS584" s="93">
        <f t="shared" si="1575"/>
        <v>5451.02</v>
      </c>
      <c r="AMT584" s="93">
        <f t="shared" si="1576"/>
        <v>5093.38</v>
      </c>
      <c r="AMU584" s="107"/>
      <c r="AMV584" s="107"/>
      <c r="AMW584" s="107"/>
      <c r="AMX584" s="93">
        <f t="shared" si="1269"/>
        <v>539388.96</v>
      </c>
      <c r="AMY584" s="93">
        <f t="shared" si="1269"/>
        <v>479689.76</v>
      </c>
      <c r="AMZ584" s="93">
        <f t="shared" si="1269"/>
        <v>448217.44</v>
      </c>
      <c r="ANA584" s="95">
        <v>8</v>
      </c>
      <c r="ANB584" s="95">
        <v>8</v>
      </c>
      <c r="ANC584" s="95">
        <v>8</v>
      </c>
      <c r="AND584" s="107"/>
      <c r="ANE584" s="107"/>
      <c r="ANF584" s="107"/>
      <c r="ANG584" s="93">
        <f t="shared" si="1577"/>
        <v>114967.92</v>
      </c>
      <c r="ANH584" s="93">
        <f t="shared" si="1578"/>
        <v>114967.92</v>
      </c>
      <c r="ANI584" s="93">
        <f t="shared" si="1579"/>
        <v>114967.92</v>
      </c>
      <c r="ANJ584" s="107"/>
      <c r="ANK584" s="107"/>
      <c r="ANL584" s="107"/>
      <c r="ANM584" s="93">
        <f t="shared" si="1580"/>
        <v>15761.05</v>
      </c>
      <c r="ANN584" s="93">
        <f t="shared" si="1581"/>
        <v>14016.4</v>
      </c>
      <c r="ANO584" s="93">
        <f t="shared" si="1582"/>
        <v>13477.83</v>
      </c>
      <c r="ANP584" s="107"/>
      <c r="ANQ584" s="107"/>
      <c r="ANR584" s="107"/>
      <c r="ANS584" s="93">
        <f t="shared" si="1270"/>
        <v>126088.4</v>
      </c>
      <c r="ANT584" s="93">
        <f t="shared" si="1270"/>
        <v>112131.2</v>
      </c>
      <c r="ANU584" s="93">
        <f t="shared" si="1270"/>
        <v>107822.64</v>
      </c>
      <c r="ANV584" s="95">
        <v>65</v>
      </c>
      <c r="ANW584" s="95">
        <v>65</v>
      </c>
      <c r="ANX584" s="95">
        <v>65</v>
      </c>
      <c r="ANY584" s="107"/>
      <c r="ANZ584" s="107"/>
      <c r="AOA584" s="107"/>
      <c r="AOB584" s="93">
        <f t="shared" si="1583"/>
        <v>934114.35</v>
      </c>
      <c r="AOC584" s="93">
        <f t="shared" si="1584"/>
        <v>934114.35</v>
      </c>
      <c r="AOD584" s="93">
        <f t="shared" si="1585"/>
        <v>934114.35</v>
      </c>
      <c r="AOE584" s="107"/>
      <c r="AOF584" s="107"/>
      <c r="AOG584" s="107"/>
      <c r="AOH584" s="93">
        <f t="shared" si="1586"/>
        <v>6298.72</v>
      </c>
      <c r="AOI584" s="93">
        <f t="shared" si="1587"/>
        <v>5588.26</v>
      </c>
      <c r="AOJ584" s="93">
        <f t="shared" si="1588"/>
        <v>5228.34</v>
      </c>
      <c r="AOK584" s="107"/>
      <c r="AOL584" s="107"/>
      <c r="AOM584" s="107"/>
      <c r="AON584" s="93">
        <f t="shared" si="1271"/>
        <v>409416.8</v>
      </c>
      <c r="AOO584" s="93">
        <f t="shared" si="1271"/>
        <v>363236.9</v>
      </c>
      <c r="AOP584" s="93">
        <f t="shared" si="1271"/>
        <v>339842.1</v>
      </c>
      <c r="AOQ584" s="95">
        <v>47</v>
      </c>
      <c r="AOR584" s="95">
        <v>47</v>
      </c>
      <c r="AOS584" s="95">
        <v>47</v>
      </c>
      <c r="AOT584" s="107"/>
      <c r="AOU584" s="107"/>
      <c r="AOV584" s="107"/>
      <c r="AOW584" s="93">
        <f t="shared" si="1589"/>
        <v>675436.53</v>
      </c>
      <c r="AOX584" s="93">
        <f t="shared" si="1590"/>
        <v>675436.53</v>
      </c>
      <c r="AOY584" s="93">
        <f t="shared" si="1591"/>
        <v>675436.53</v>
      </c>
      <c r="AOZ584" s="107"/>
      <c r="APA584" s="107"/>
      <c r="APB584" s="107"/>
      <c r="APC584" s="93">
        <f t="shared" si="1592"/>
        <v>7043.6</v>
      </c>
      <c r="APD584" s="93">
        <f t="shared" si="1593"/>
        <v>6225.12</v>
      </c>
      <c r="APE584" s="93">
        <f t="shared" si="1594"/>
        <v>5773.64</v>
      </c>
      <c r="APF584" s="107"/>
      <c r="APG584" s="107"/>
      <c r="APH584" s="107"/>
      <c r="API584" s="93">
        <f t="shared" si="1272"/>
        <v>331049.2</v>
      </c>
      <c r="APJ584" s="93">
        <f t="shared" si="1272"/>
        <v>292580.64</v>
      </c>
      <c r="APK584" s="93">
        <f t="shared" si="1272"/>
        <v>271361.08</v>
      </c>
      <c r="APL584" s="95">
        <v>35</v>
      </c>
      <c r="APM584" s="95">
        <v>35</v>
      </c>
      <c r="APN584" s="95">
        <v>35</v>
      </c>
      <c r="APO584" s="107"/>
      <c r="APP584" s="107"/>
      <c r="APQ584" s="107"/>
      <c r="APR584" s="93">
        <f t="shared" si="1595"/>
        <v>502984.65</v>
      </c>
      <c r="APS584" s="93">
        <f t="shared" si="1596"/>
        <v>502984.65</v>
      </c>
      <c r="APT584" s="93">
        <f t="shared" si="1597"/>
        <v>502984.65</v>
      </c>
      <c r="APU584" s="107"/>
      <c r="APV584" s="107"/>
      <c r="APW584" s="107"/>
      <c r="APX584" s="93">
        <f t="shared" si="1598"/>
        <v>6312.86</v>
      </c>
      <c r="APY584" s="93">
        <f t="shared" si="1599"/>
        <v>5608.04</v>
      </c>
      <c r="APZ584" s="93">
        <f t="shared" si="1600"/>
        <v>5248.33</v>
      </c>
      <c r="AQA584" s="107"/>
      <c r="AQB584" s="107"/>
      <c r="AQC584" s="107"/>
      <c r="AQD584" s="93">
        <f t="shared" si="1273"/>
        <v>220950.1</v>
      </c>
      <c r="AQE584" s="93">
        <f t="shared" si="1273"/>
        <v>196281.4</v>
      </c>
      <c r="AQF584" s="93">
        <f t="shared" si="1273"/>
        <v>183691.55</v>
      </c>
      <c r="AQG584" s="95">
        <v>63</v>
      </c>
      <c r="AQH584" s="95">
        <v>63</v>
      </c>
      <c r="AQI584" s="95">
        <v>63</v>
      </c>
      <c r="AQJ584" s="107"/>
      <c r="AQK584" s="107"/>
      <c r="AQL584" s="107"/>
      <c r="AQM584" s="93">
        <f t="shared" si="1601"/>
        <v>905372.37</v>
      </c>
      <c r="AQN584" s="93">
        <f t="shared" si="1602"/>
        <v>905372.37</v>
      </c>
      <c r="AQO584" s="93">
        <f t="shared" si="1603"/>
        <v>905372.37</v>
      </c>
      <c r="AQP584" s="107"/>
      <c r="AQQ584" s="107"/>
      <c r="AQR584" s="107"/>
      <c r="AQS584" s="93">
        <f t="shared" si="1604"/>
        <v>5879.38</v>
      </c>
      <c r="AQT584" s="93">
        <f t="shared" si="1605"/>
        <v>5287.53</v>
      </c>
      <c r="AQU584" s="93">
        <f t="shared" si="1606"/>
        <v>4993.37</v>
      </c>
      <c r="AQV584" s="107"/>
      <c r="AQW584" s="107"/>
      <c r="AQX584" s="107"/>
      <c r="AQY584" s="93">
        <f t="shared" si="1274"/>
        <v>370400.94</v>
      </c>
      <c r="AQZ584" s="93">
        <f t="shared" si="1274"/>
        <v>333114.39</v>
      </c>
      <c r="ARA584" s="93">
        <f t="shared" si="1274"/>
        <v>314582.31</v>
      </c>
      <c r="ARB584" s="95">
        <v>35</v>
      </c>
      <c r="ARC584" s="95">
        <v>35</v>
      </c>
      <c r="ARD584" s="95">
        <v>35</v>
      </c>
      <c r="ARE584" s="107"/>
      <c r="ARF584" s="107"/>
      <c r="ARG584" s="107"/>
      <c r="ARH584" s="93">
        <f t="shared" si="1607"/>
        <v>502984.65</v>
      </c>
      <c r="ARI584" s="93">
        <f t="shared" si="1608"/>
        <v>502984.65</v>
      </c>
      <c r="ARJ584" s="93">
        <f t="shared" si="1609"/>
        <v>502984.65</v>
      </c>
      <c r="ARK584" s="107"/>
      <c r="ARL584" s="107"/>
      <c r="ARM584" s="107"/>
      <c r="ARN584" s="93">
        <f t="shared" si="1610"/>
        <v>5753.19</v>
      </c>
      <c r="ARO584" s="93">
        <f t="shared" si="1611"/>
        <v>5116.6099999999997</v>
      </c>
      <c r="ARP584" s="93">
        <f t="shared" si="1612"/>
        <v>4769.92</v>
      </c>
      <c r="ARQ584" s="107"/>
      <c r="ARR584" s="107"/>
      <c r="ARS584" s="107"/>
      <c r="ART584" s="93">
        <f t="shared" si="1275"/>
        <v>201361.65</v>
      </c>
      <c r="ARU584" s="93">
        <f t="shared" si="1275"/>
        <v>179081.35</v>
      </c>
      <c r="ARV584" s="93">
        <f t="shared" si="1275"/>
        <v>166947.20000000001</v>
      </c>
      <c r="ARW584" s="95">
        <v>59</v>
      </c>
      <c r="ARX584" s="95">
        <v>59</v>
      </c>
      <c r="ARY584" s="95">
        <v>59</v>
      </c>
      <c r="ARZ584" s="107"/>
      <c r="ASA584" s="107"/>
      <c r="ASB584" s="107"/>
      <c r="ASC584" s="93">
        <f t="shared" si="1613"/>
        <v>847888.41</v>
      </c>
      <c r="ASD584" s="93">
        <f t="shared" si="1614"/>
        <v>847888.41</v>
      </c>
      <c r="ASE584" s="93">
        <f t="shared" si="1615"/>
        <v>847888.41</v>
      </c>
      <c r="ASF584" s="107"/>
      <c r="ASG584" s="107"/>
      <c r="ASH584" s="107"/>
      <c r="ASI584" s="93">
        <f t="shared" si="1616"/>
        <v>6545.71</v>
      </c>
      <c r="ASJ584" s="93">
        <f t="shared" si="1617"/>
        <v>5792.63</v>
      </c>
      <c r="ASK584" s="93">
        <f t="shared" si="1618"/>
        <v>5357.42</v>
      </c>
      <c r="ASL584" s="107"/>
      <c r="ASM584" s="107"/>
      <c r="ASN584" s="107"/>
      <c r="ASO584" s="93">
        <f t="shared" si="1276"/>
        <v>386196.89</v>
      </c>
      <c r="ASP584" s="93">
        <f t="shared" si="1276"/>
        <v>341765.17</v>
      </c>
      <c r="ASQ584" s="93">
        <f t="shared" si="1276"/>
        <v>316087.78000000003</v>
      </c>
      <c r="ASR584" s="95">
        <v>60</v>
      </c>
      <c r="ASS584" s="95">
        <v>60</v>
      </c>
      <c r="AST584" s="95">
        <v>60</v>
      </c>
      <c r="ASU584" s="107"/>
      <c r="ASV584" s="107"/>
      <c r="ASW584" s="107"/>
      <c r="ASX584" s="93">
        <f t="shared" si="1619"/>
        <v>862259.4</v>
      </c>
      <c r="ASY584" s="93">
        <f t="shared" si="1620"/>
        <v>862259.4</v>
      </c>
      <c r="ASZ584" s="93">
        <f t="shared" si="1621"/>
        <v>862259.4</v>
      </c>
      <c r="ATA584" s="107"/>
      <c r="ATB584" s="107"/>
      <c r="ATC584" s="107"/>
      <c r="ATD584" s="93">
        <f t="shared" si="1622"/>
        <v>5538.93</v>
      </c>
      <c r="ATE584" s="93">
        <f t="shared" si="1623"/>
        <v>4965.6899999999996</v>
      </c>
      <c r="ATF584" s="93">
        <f t="shared" si="1624"/>
        <v>4637.99</v>
      </c>
      <c r="ATG584" s="107"/>
      <c r="ATH584" s="107"/>
      <c r="ATI584" s="107"/>
      <c r="ATJ584" s="93">
        <f t="shared" si="1277"/>
        <v>332335.8</v>
      </c>
      <c r="ATK584" s="93">
        <f t="shared" si="1277"/>
        <v>297941.40000000002</v>
      </c>
      <c r="ATL584" s="93">
        <f t="shared" si="1277"/>
        <v>278279.40000000002</v>
      </c>
      <c r="ATM584" s="95">
        <v>84</v>
      </c>
      <c r="ATN584" s="95">
        <v>84</v>
      </c>
      <c r="ATO584" s="95">
        <v>84</v>
      </c>
      <c r="ATP584" s="107"/>
      <c r="ATQ584" s="107"/>
      <c r="ATR584" s="107"/>
      <c r="ATS584" s="93">
        <f t="shared" si="1625"/>
        <v>1207163.1599999999</v>
      </c>
      <c r="ATT584" s="93">
        <f t="shared" si="1626"/>
        <v>1207163.1599999999</v>
      </c>
      <c r="ATU584" s="93">
        <f t="shared" si="1627"/>
        <v>1207163.1599999999</v>
      </c>
      <c r="ATV584" s="107"/>
      <c r="ATW584" s="107"/>
      <c r="ATX584" s="107"/>
      <c r="ATY584" s="93">
        <f t="shared" si="1628"/>
        <v>6279.76</v>
      </c>
      <c r="ATZ584" s="93">
        <f t="shared" si="1629"/>
        <v>5548.61</v>
      </c>
      <c r="AUA584" s="93">
        <f t="shared" si="1630"/>
        <v>5133.91</v>
      </c>
      <c r="AUB584" s="107"/>
      <c r="AUC584" s="107"/>
      <c r="AUD584" s="107"/>
      <c r="AUE584" s="93">
        <f t="shared" si="1278"/>
        <v>527499.84</v>
      </c>
      <c r="AUF584" s="93">
        <f t="shared" si="1278"/>
        <v>466083.24</v>
      </c>
      <c r="AUG584" s="93">
        <f t="shared" si="1278"/>
        <v>431248.44</v>
      </c>
      <c r="AUH584" s="95">
        <v>51</v>
      </c>
      <c r="AUI584" s="95">
        <v>51</v>
      </c>
      <c r="AUJ584" s="95">
        <v>51</v>
      </c>
      <c r="AUK584" s="107"/>
      <c r="AUL584" s="107"/>
      <c r="AUM584" s="107"/>
      <c r="AUN584" s="93">
        <f t="shared" si="1631"/>
        <v>732920.49</v>
      </c>
      <c r="AUO584" s="93">
        <f t="shared" si="1632"/>
        <v>732920.49</v>
      </c>
      <c r="AUP584" s="93">
        <f t="shared" si="1633"/>
        <v>732920.49</v>
      </c>
      <c r="AUQ584" s="107"/>
      <c r="AUR584" s="107"/>
      <c r="AUS584" s="107"/>
      <c r="AUT584" s="93">
        <f t="shared" si="1634"/>
        <v>6315.57</v>
      </c>
      <c r="AUU584" s="93">
        <f t="shared" si="1635"/>
        <v>5604.05</v>
      </c>
      <c r="AUV584" s="93">
        <f t="shared" si="1636"/>
        <v>5235.46</v>
      </c>
      <c r="AUW584" s="107"/>
      <c r="AUX584" s="107"/>
      <c r="AUY584" s="107"/>
      <c r="AUZ584" s="93">
        <f t="shared" si="1279"/>
        <v>322094.07</v>
      </c>
      <c r="AVA584" s="93">
        <f t="shared" si="1279"/>
        <v>285806.55</v>
      </c>
      <c r="AVB584" s="93">
        <f t="shared" si="1279"/>
        <v>267008.46000000002</v>
      </c>
      <c r="AVC584" s="127">
        <f t="shared" si="1280"/>
        <v>2178</v>
      </c>
      <c r="AVD584" s="127">
        <f t="shared" si="1280"/>
        <v>2178</v>
      </c>
      <c r="AVE584" s="127">
        <f t="shared" si="1280"/>
        <v>2178</v>
      </c>
      <c r="AVF584" s="93">
        <f t="shared" si="1280"/>
        <v>0</v>
      </c>
      <c r="AVG584" s="93">
        <f t="shared" si="1280"/>
        <v>0</v>
      </c>
      <c r="AVH584" s="93">
        <f t="shared" si="1280"/>
        <v>0</v>
      </c>
      <c r="AVI584" s="93">
        <f t="shared" si="1280"/>
        <v>31300016.219999999</v>
      </c>
      <c r="AVJ584" s="93">
        <f t="shared" si="1280"/>
        <v>31300016.219999999</v>
      </c>
      <c r="AVK584" s="93">
        <f t="shared" si="1280"/>
        <v>31300016.219999999</v>
      </c>
      <c r="AVL584" s="107"/>
      <c r="AVM584" s="107"/>
      <c r="AVN584" s="107"/>
      <c r="AVO584" s="93"/>
      <c r="AVP584" s="93"/>
      <c r="AVQ584" s="93"/>
      <c r="AVR584" s="93">
        <f t="shared" si="1281"/>
        <v>0</v>
      </c>
      <c r="AVS584" s="93">
        <f t="shared" si="1281"/>
        <v>0</v>
      </c>
      <c r="AVT584" s="93">
        <f t="shared" si="1281"/>
        <v>0</v>
      </c>
      <c r="AVU584" s="93">
        <f t="shared" si="1281"/>
        <v>14149317.68</v>
      </c>
      <c r="AVV584" s="93">
        <f t="shared" si="1281"/>
        <v>12565249.26</v>
      </c>
      <c r="AVW584" s="93">
        <f t="shared" si="1281"/>
        <v>11776298.91</v>
      </c>
    </row>
    <row r="585" spans="1:1271" ht="36">
      <c r="A585" s="94" t="s">
        <v>1000</v>
      </c>
      <c r="B585" s="94" t="s">
        <v>435</v>
      </c>
      <c r="C585" s="5"/>
      <c r="D585" s="541"/>
      <c r="E585" s="521"/>
      <c r="F585" s="101"/>
      <c r="G585" s="101"/>
      <c r="H585" s="101"/>
      <c r="I585" s="93">
        <f t="shared" si="1282"/>
        <v>7292.74</v>
      </c>
      <c r="J585" s="93">
        <f t="shared" si="1282"/>
        <v>7292.74</v>
      </c>
      <c r="K585" s="93">
        <f t="shared" si="1282"/>
        <v>7292.74</v>
      </c>
      <c r="L585" s="95">
        <v>146</v>
      </c>
      <c r="M585" s="95">
        <v>146</v>
      </c>
      <c r="N585" s="95">
        <v>146</v>
      </c>
      <c r="O585" s="107"/>
      <c r="P585" s="107"/>
      <c r="Q585" s="107"/>
      <c r="R585" s="93">
        <f t="shared" si="1283"/>
        <v>1064740.04</v>
      </c>
      <c r="S585" s="93">
        <f t="shared" si="1284"/>
        <v>1064740.04</v>
      </c>
      <c r="T585" s="93">
        <f t="shared" si="1285"/>
        <v>1064740.04</v>
      </c>
      <c r="U585" s="107"/>
      <c r="V585" s="107"/>
      <c r="W585" s="107"/>
      <c r="X585" s="93">
        <f t="shared" si="1286"/>
        <v>3718.21</v>
      </c>
      <c r="Y585" s="93">
        <f t="shared" si="1287"/>
        <v>3308.72</v>
      </c>
      <c r="Z585" s="93">
        <f t="shared" si="1288"/>
        <v>3055.91</v>
      </c>
      <c r="AA585" s="107"/>
      <c r="AB585" s="107"/>
      <c r="AC585" s="107"/>
      <c r="AD585" s="93">
        <f t="shared" si="1221"/>
        <v>542858.66</v>
      </c>
      <c r="AE585" s="93">
        <f t="shared" si="1221"/>
        <v>483073.12</v>
      </c>
      <c r="AF585" s="93">
        <f t="shared" si="1221"/>
        <v>446162.86</v>
      </c>
      <c r="AG585" s="95">
        <v>308</v>
      </c>
      <c r="AH585" s="95">
        <v>308</v>
      </c>
      <c r="AI585" s="95">
        <v>308</v>
      </c>
      <c r="AJ585" s="107"/>
      <c r="AK585" s="107"/>
      <c r="AL585" s="107"/>
      <c r="AM585" s="93">
        <f t="shared" si="1289"/>
        <v>2246163.92</v>
      </c>
      <c r="AN585" s="93">
        <f t="shared" si="1290"/>
        <v>2246163.92</v>
      </c>
      <c r="AO585" s="93">
        <f t="shared" si="1291"/>
        <v>2246163.92</v>
      </c>
      <c r="AP585" s="107"/>
      <c r="AQ585" s="107"/>
      <c r="AR585" s="107"/>
      <c r="AS585" s="93">
        <f t="shared" si="1292"/>
        <v>3439.45</v>
      </c>
      <c r="AT585" s="93">
        <f t="shared" si="1293"/>
        <v>3089.28</v>
      </c>
      <c r="AU585" s="93">
        <f t="shared" si="1294"/>
        <v>2922.26</v>
      </c>
      <c r="AV585" s="107"/>
      <c r="AW585" s="107"/>
      <c r="AX585" s="107"/>
      <c r="AY585" s="93">
        <f t="shared" si="1222"/>
        <v>1059350.6000000001</v>
      </c>
      <c r="AZ585" s="93">
        <f t="shared" si="1222"/>
        <v>951498.23999999999</v>
      </c>
      <c r="BA585" s="93">
        <f t="shared" si="1222"/>
        <v>900056.08</v>
      </c>
      <c r="BB585" s="95">
        <v>225</v>
      </c>
      <c r="BC585" s="95">
        <v>225</v>
      </c>
      <c r="BD585" s="95">
        <v>225</v>
      </c>
      <c r="BE585" s="107"/>
      <c r="BF585" s="107"/>
      <c r="BG585" s="107"/>
      <c r="BH585" s="93">
        <f t="shared" si="1295"/>
        <v>1640866.5</v>
      </c>
      <c r="BI585" s="93">
        <f t="shared" si="1296"/>
        <v>1640866.5</v>
      </c>
      <c r="BJ585" s="93">
        <f t="shared" si="1297"/>
        <v>1640866.5</v>
      </c>
      <c r="BK585" s="107"/>
      <c r="BL585" s="107"/>
      <c r="BM585" s="107"/>
      <c r="BN585" s="93">
        <f t="shared" si="1298"/>
        <v>3389.15</v>
      </c>
      <c r="BO585" s="93">
        <f t="shared" si="1299"/>
        <v>3001.31</v>
      </c>
      <c r="BP585" s="93">
        <f t="shared" si="1300"/>
        <v>2756.26</v>
      </c>
      <c r="BQ585" s="107"/>
      <c r="BR585" s="107"/>
      <c r="BS585" s="107"/>
      <c r="BT585" s="93">
        <f t="shared" si="1223"/>
        <v>762558.75</v>
      </c>
      <c r="BU585" s="93">
        <f t="shared" si="1223"/>
        <v>675294.75</v>
      </c>
      <c r="BV585" s="93">
        <f t="shared" si="1223"/>
        <v>620158.5</v>
      </c>
      <c r="BW585" s="95"/>
      <c r="BX585" s="95"/>
      <c r="BY585" s="95"/>
      <c r="BZ585" s="107"/>
      <c r="CA585" s="107"/>
      <c r="CB585" s="107"/>
      <c r="CC585" s="93">
        <f t="shared" si="1301"/>
        <v>0</v>
      </c>
      <c r="CD585" s="93">
        <f t="shared" si="1302"/>
        <v>0</v>
      </c>
      <c r="CE585" s="93">
        <f t="shared" si="1303"/>
        <v>0</v>
      </c>
      <c r="CF585" s="107"/>
      <c r="CG585" s="107"/>
      <c r="CH585" s="107"/>
      <c r="CI585" s="93">
        <f t="shared" si="1304"/>
        <v>0</v>
      </c>
      <c r="CJ585" s="93">
        <f t="shared" si="1305"/>
        <v>0</v>
      </c>
      <c r="CK585" s="93">
        <f t="shared" si="1306"/>
        <v>0</v>
      </c>
      <c r="CL585" s="107"/>
      <c r="CM585" s="107"/>
      <c r="CN585" s="107"/>
      <c r="CO585" s="93">
        <f t="shared" si="1224"/>
        <v>0</v>
      </c>
      <c r="CP585" s="93">
        <f t="shared" si="1224"/>
        <v>0</v>
      </c>
      <c r="CQ585" s="93">
        <f t="shared" si="1224"/>
        <v>0</v>
      </c>
      <c r="CR585" s="95">
        <v>109</v>
      </c>
      <c r="CS585" s="95">
        <v>109</v>
      </c>
      <c r="CT585" s="95">
        <v>109</v>
      </c>
      <c r="CU585" s="107"/>
      <c r="CV585" s="107"/>
      <c r="CW585" s="107"/>
      <c r="CX585" s="93">
        <f t="shared" si="1307"/>
        <v>794908.66</v>
      </c>
      <c r="CY585" s="93">
        <f t="shared" si="1308"/>
        <v>794908.66</v>
      </c>
      <c r="CZ585" s="93">
        <f t="shared" si="1309"/>
        <v>794908.66</v>
      </c>
      <c r="DA585" s="107"/>
      <c r="DB585" s="107"/>
      <c r="DC585" s="107"/>
      <c r="DD585" s="93">
        <f t="shared" si="1310"/>
        <v>3988.44</v>
      </c>
      <c r="DE585" s="93">
        <f t="shared" si="1311"/>
        <v>3549.03</v>
      </c>
      <c r="DF585" s="93">
        <f t="shared" si="1312"/>
        <v>3340.48</v>
      </c>
      <c r="DG585" s="107"/>
      <c r="DH585" s="107"/>
      <c r="DI585" s="107"/>
      <c r="DJ585" s="93">
        <f t="shared" si="1225"/>
        <v>434739.96</v>
      </c>
      <c r="DK585" s="93">
        <f t="shared" si="1225"/>
        <v>386844.27</v>
      </c>
      <c r="DL585" s="93">
        <f t="shared" si="1225"/>
        <v>364112.32</v>
      </c>
      <c r="DM585" s="95">
        <v>136</v>
      </c>
      <c r="DN585" s="95">
        <v>136</v>
      </c>
      <c r="DO585" s="95">
        <v>136</v>
      </c>
      <c r="DP585" s="107"/>
      <c r="DQ585" s="107"/>
      <c r="DR585" s="107"/>
      <c r="DS585" s="93">
        <f t="shared" si="1313"/>
        <v>991812.64</v>
      </c>
      <c r="DT585" s="93">
        <f t="shared" si="1314"/>
        <v>991812.64</v>
      </c>
      <c r="DU585" s="93">
        <f t="shared" si="1315"/>
        <v>991812.64</v>
      </c>
      <c r="DV585" s="107"/>
      <c r="DW585" s="107"/>
      <c r="DX585" s="107"/>
      <c r="DY585" s="93">
        <f t="shared" si="1316"/>
        <v>4279.8</v>
      </c>
      <c r="DZ585" s="93">
        <f t="shared" si="1317"/>
        <v>3753.6</v>
      </c>
      <c r="EA585" s="93">
        <f t="shared" si="1318"/>
        <v>3559.94</v>
      </c>
      <c r="EB585" s="107"/>
      <c r="EC585" s="107"/>
      <c r="ED585" s="107"/>
      <c r="EE585" s="93">
        <f t="shared" si="1226"/>
        <v>582052.80000000005</v>
      </c>
      <c r="EF585" s="93">
        <f t="shared" si="1226"/>
        <v>510489.59999999998</v>
      </c>
      <c r="EG585" s="93">
        <f t="shared" si="1226"/>
        <v>484151.84</v>
      </c>
      <c r="EH585" s="95">
        <v>45</v>
      </c>
      <c r="EI585" s="95">
        <v>45</v>
      </c>
      <c r="EJ585" s="95">
        <v>45</v>
      </c>
      <c r="EK585" s="107"/>
      <c r="EL585" s="107"/>
      <c r="EM585" s="107"/>
      <c r="EN585" s="93">
        <f t="shared" si="1319"/>
        <v>328173.3</v>
      </c>
      <c r="EO585" s="93">
        <f t="shared" si="1320"/>
        <v>328173.3</v>
      </c>
      <c r="EP585" s="93">
        <f t="shared" si="1321"/>
        <v>328173.3</v>
      </c>
      <c r="EQ585" s="107"/>
      <c r="ER585" s="107"/>
      <c r="ES585" s="107"/>
      <c r="ET585" s="93">
        <f t="shared" si="1322"/>
        <v>3962.28</v>
      </c>
      <c r="EU585" s="93">
        <f t="shared" si="1323"/>
        <v>3467.25</v>
      </c>
      <c r="EV585" s="93">
        <f t="shared" si="1324"/>
        <v>3278.69</v>
      </c>
      <c r="EW585" s="107"/>
      <c r="EX585" s="107"/>
      <c r="EY585" s="107"/>
      <c r="EZ585" s="93">
        <f t="shared" si="1227"/>
        <v>178302.6</v>
      </c>
      <c r="FA585" s="93">
        <f t="shared" si="1227"/>
        <v>156026.25</v>
      </c>
      <c r="FB585" s="93">
        <f t="shared" si="1227"/>
        <v>147541.04999999999</v>
      </c>
      <c r="FC585" s="743">
        <v>101</v>
      </c>
      <c r="FD585" s="743">
        <v>101</v>
      </c>
      <c r="FE585" s="743">
        <v>101</v>
      </c>
      <c r="FF585" s="107"/>
      <c r="FG585" s="107"/>
      <c r="FH585" s="107"/>
      <c r="FI585" s="93">
        <f t="shared" si="1325"/>
        <v>736566.74</v>
      </c>
      <c r="FJ585" s="93">
        <f t="shared" si="1326"/>
        <v>736566.74</v>
      </c>
      <c r="FK585" s="93">
        <f t="shared" si="1327"/>
        <v>736566.74</v>
      </c>
      <c r="FL585" s="107"/>
      <c r="FM585" s="107"/>
      <c r="FN585" s="107"/>
      <c r="FO585" s="93">
        <f t="shared" si="1328"/>
        <v>3238.75</v>
      </c>
      <c r="FP585" s="93">
        <f t="shared" si="1329"/>
        <v>2899.63</v>
      </c>
      <c r="FQ585" s="93">
        <f t="shared" si="1330"/>
        <v>2752.74</v>
      </c>
      <c r="FR585" s="107"/>
      <c r="FS585" s="107"/>
      <c r="FT585" s="107"/>
      <c r="FU585" s="93">
        <f t="shared" si="1228"/>
        <v>327113.75</v>
      </c>
      <c r="FV585" s="93">
        <f t="shared" si="1228"/>
        <v>292862.63</v>
      </c>
      <c r="FW585" s="93">
        <f t="shared" si="1228"/>
        <v>278026.74</v>
      </c>
      <c r="FX585" s="95">
        <f>112-112</f>
        <v>0</v>
      </c>
      <c r="FY585" s="95">
        <f t="shared" ref="FY585:FZ585" si="1647">112-112</f>
        <v>0</v>
      </c>
      <c r="FZ585" s="95">
        <f t="shared" si="1647"/>
        <v>0</v>
      </c>
      <c r="GA585" s="107"/>
      <c r="GB585" s="107"/>
      <c r="GC585" s="107"/>
      <c r="GD585" s="93">
        <f t="shared" si="1331"/>
        <v>0</v>
      </c>
      <c r="GE585" s="93">
        <f t="shared" si="1332"/>
        <v>0</v>
      </c>
      <c r="GF585" s="93">
        <f t="shared" si="1333"/>
        <v>0</v>
      </c>
      <c r="GG585" s="107"/>
      <c r="GH585" s="107"/>
      <c r="GI585" s="107"/>
      <c r="GJ585" s="93">
        <f t="shared" si="1334"/>
        <v>0</v>
      </c>
      <c r="GK585" s="93">
        <f t="shared" si="1335"/>
        <v>0</v>
      </c>
      <c r="GL585" s="93">
        <f t="shared" si="1336"/>
        <v>0</v>
      </c>
      <c r="GM585" s="107"/>
      <c r="GN585" s="107"/>
      <c r="GO585" s="107"/>
      <c r="GP585" s="93">
        <f t="shared" si="1229"/>
        <v>0</v>
      </c>
      <c r="GQ585" s="93">
        <f t="shared" si="1229"/>
        <v>0</v>
      </c>
      <c r="GR585" s="93">
        <f t="shared" si="1229"/>
        <v>0</v>
      </c>
      <c r="GS585" s="743">
        <v>92</v>
      </c>
      <c r="GT585" s="743">
        <v>92</v>
      </c>
      <c r="GU585" s="743">
        <v>92</v>
      </c>
      <c r="GV585" s="107"/>
      <c r="GW585" s="107"/>
      <c r="GX585" s="107"/>
      <c r="GY585" s="93">
        <f t="shared" si="1337"/>
        <v>670932.07999999996</v>
      </c>
      <c r="GZ585" s="93">
        <f t="shared" si="1338"/>
        <v>670932.07999999996</v>
      </c>
      <c r="HA585" s="93">
        <f t="shared" si="1339"/>
        <v>670932.07999999996</v>
      </c>
      <c r="HB585" s="107"/>
      <c r="HC585" s="107"/>
      <c r="HD585" s="107"/>
      <c r="HE585" s="93">
        <f t="shared" si="1340"/>
        <v>3698.92</v>
      </c>
      <c r="HF585" s="93">
        <f t="shared" si="1341"/>
        <v>3290.16</v>
      </c>
      <c r="HG585" s="93">
        <f t="shared" si="1342"/>
        <v>3111.23</v>
      </c>
      <c r="HH585" s="107"/>
      <c r="HI585" s="107"/>
      <c r="HJ585" s="107"/>
      <c r="HK585" s="93">
        <f t="shared" si="1230"/>
        <v>340300.64</v>
      </c>
      <c r="HL585" s="93">
        <f t="shared" si="1230"/>
        <v>302694.71999999997</v>
      </c>
      <c r="HM585" s="93">
        <f t="shared" si="1230"/>
        <v>286233.15999999997</v>
      </c>
      <c r="HN585" s="743">
        <v>216</v>
      </c>
      <c r="HO585" s="743">
        <v>216</v>
      </c>
      <c r="HP585" s="743">
        <v>216</v>
      </c>
      <c r="HQ585" s="107"/>
      <c r="HR585" s="107"/>
      <c r="HS585" s="107"/>
      <c r="HT585" s="93">
        <f t="shared" si="1343"/>
        <v>1575231.84</v>
      </c>
      <c r="HU585" s="93">
        <f t="shared" si="1344"/>
        <v>1575231.84</v>
      </c>
      <c r="HV585" s="93">
        <f t="shared" si="1345"/>
        <v>1575231.84</v>
      </c>
      <c r="HW585" s="107"/>
      <c r="HX585" s="107"/>
      <c r="HY585" s="107"/>
      <c r="HZ585" s="93">
        <f t="shared" si="1346"/>
        <v>3657.34</v>
      </c>
      <c r="IA585" s="93">
        <f t="shared" si="1347"/>
        <v>3229.73</v>
      </c>
      <c r="IB585" s="93">
        <f t="shared" si="1348"/>
        <v>3016.79</v>
      </c>
      <c r="IC585" s="107"/>
      <c r="ID585" s="107"/>
      <c r="IE585" s="107"/>
      <c r="IF585" s="93">
        <f t="shared" si="1231"/>
        <v>789985.44</v>
      </c>
      <c r="IG585" s="93">
        <f t="shared" si="1231"/>
        <v>697621.68</v>
      </c>
      <c r="IH585" s="93">
        <f t="shared" si="1231"/>
        <v>651626.64</v>
      </c>
      <c r="II585" s="95">
        <v>139</v>
      </c>
      <c r="IJ585" s="95">
        <v>139</v>
      </c>
      <c r="IK585" s="95">
        <v>139</v>
      </c>
      <c r="IL585" s="107"/>
      <c r="IM585" s="107"/>
      <c r="IN585" s="107"/>
      <c r="IO585" s="93">
        <f t="shared" si="1349"/>
        <v>1013690.86</v>
      </c>
      <c r="IP585" s="93">
        <f t="shared" si="1350"/>
        <v>1013690.86</v>
      </c>
      <c r="IQ585" s="93">
        <f t="shared" si="1351"/>
        <v>1013690.86</v>
      </c>
      <c r="IR585" s="107"/>
      <c r="IS585" s="107"/>
      <c r="IT585" s="107"/>
      <c r="IU585" s="93">
        <f t="shared" si="1352"/>
        <v>3345.67</v>
      </c>
      <c r="IV585" s="93">
        <f t="shared" si="1353"/>
        <v>2964.04</v>
      </c>
      <c r="IW585" s="93">
        <f t="shared" si="1354"/>
        <v>2764.34</v>
      </c>
      <c r="IX585" s="107"/>
      <c r="IY585" s="107"/>
      <c r="IZ585" s="107"/>
      <c r="JA585" s="93">
        <f t="shared" si="1232"/>
        <v>465048.13</v>
      </c>
      <c r="JB585" s="93">
        <f t="shared" si="1232"/>
        <v>412001.56</v>
      </c>
      <c r="JC585" s="93">
        <f t="shared" si="1232"/>
        <v>384243.26</v>
      </c>
      <c r="JD585" s="95">
        <v>41</v>
      </c>
      <c r="JE585" s="95">
        <v>41</v>
      </c>
      <c r="JF585" s="95">
        <v>41</v>
      </c>
      <c r="JG585" s="107"/>
      <c r="JH585" s="107"/>
      <c r="JI585" s="107"/>
      <c r="JJ585" s="93">
        <f t="shared" si="1355"/>
        <v>299002.34000000003</v>
      </c>
      <c r="JK585" s="93">
        <f t="shared" si="1356"/>
        <v>299002.34000000003</v>
      </c>
      <c r="JL585" s="93">
        <f t="shared" si="1357"/>
        <v>299002.34000000003</v>
      </c>
      <c r="JM585" s="107"/>
      <c r="JN585" s="107"/>
      <c r="JO585" s="107"/>
      <c r="JP585" s="93">
        <f t="shared" si="1358"/>
        <v>4789.51</v>
      </c>
      <c r="JQ585" s="93">
        <f t="shared" si="1359"/>
        <v>4249.49</v>
      </c>
      <c r="JR585" s="93">
        <f t="shared" si="1360"/>
        <v>4084.55</v>
      </c>
      <c r="JS585" s="107"/>
      <c r="JT585" s="107"/>
      <c r="JU585" s="107"/>
      <c r="JV585" s="93">
        <f t="shared" si="1233"/>
        <v>196369.91</v>
      </c>
      <c r="JW585" s="93">
        <f t="shared" si="1233"/>
        <v>174229.09</v>
      </c>
      <c r="JX585" s="93">
        <f t="shared" si="1233"/>
        <v>167466.54999999999</v>
      </c>
      <c r="JY585" s="95">
        <v>165</v>
      </c>
      <c r="JZ585" s="95">
        <v>165</v>
      </c>
      <c r="KA585" s="95">
        <v>165</v>
      </c>
      <c r="KB585" s="107"/>
      <c r="KC585" s="107"/>
      <c r="KD585" s="107"/>
      <c r="KE585" s="93">
        <f t="shared" si="1361"/>
        <v>1203302.1000000001</v>
      </c>
      <c r="KF585" s="93">
        <f t="shared" si="1362"/>
        <v>1203302.1000000001</v>
      </c>
      <c r="KG585" s="93">
        <f t="shared" si="1363"/>
        <v>1203302.1000000001</v>
      </c>
      <c r="KH585" s="107"/>
      <c r="KI585" s="107"/>
      <c r="KJ585" s="107"/>
      <c r="KK585" s="93">
        <f t="shared" si="1364"/>
        <v>3213.32</v>
      </c>
      <c r="KL585" s="93">
        <f t="shared" si="1365"/>
        <v>2869.55</v>
      </c>
      <c r="KM585" s="93">
        <f t="shared" si="1366"/>
        <v>2684.19</v>
      </c>
      <c r="KN585" s="107"/>
      <c r="KO585" s="107"/>
      <c r="KP585" s="107"/>
      <c r="KQ585" s="93">
        <f t="shared" si="1234"/>
        <v>530197.80000000005</v>
      </c>
      <c r="KR585" s="93">
        <f t="shared" si="1234"/>
        <v>473475.75</v>
      </c>
      <c r="KS585" s="93">
        <f t="shared" si="1234"/>
        <v>442891.35</v>
      </c>
      <c r="KT585" s="95">
        <v>217</v>
      </c>
      <c r="KU585" s="95">
        <v>217</v>
      </c>
      <c r="KV585" s="95">
        <v>217</v>
      </c>
      <c r="KW585" s="107"/>
      <c r="KX585" s="107"/>
      <c r="KY585" s="107"/>
      <c r="KZ585" s="93">
        <f t="shared" si="1367"/>
        <v>1582524.58</v>
      </c>
      <c r="LA585" s="93">
        <f t="shared" si="1368"/>
        <v>1582524.58</v>
      </c>
      <c r="LB585" s="93">
        <f t="shared" si="1369"/>
        <v>1582524.58</v>
      </c>
      <c r="LC585" s="107"/>
      <c r="LD585" s="107"/>
      <c r="LE585" s="107"/>
      <c r="LF585" s="93">
        <f t="shared" si="1370"/>
        <v>2891.32</v>
      </c>
      <c r="LG585" s="93">
        <f t="shared" si="1371"/>
        <v>2602.17</v>
      </c>
      <c r="LH585" s="93">
        <f t="shared" si="1372"/>
        <v>2466.0700000000002</v>
      </c>
      <c r="LI585" s="107"/>
      <c r="LJ585" s="107"/>
      <c r="LK585" s="107"/>
      <c r="LL585" s="93">
        <f t="shared" si="1235"/>
        <v>627416.43999999994</v>
      </c>
      <c r="LM585" s="93">
        <f t="shared" si="1235"/>
        <v>564670.89</v>
      </c>
      <c r="LN585" s="93">
        <f t="shared" si="1235"/>
        <v>535137.18999999994</v>
      </c>
      <c r="LO585" s="95">
        <v>58</v>
      </c>
      <c r="LP585" s="95">
        <v>58</v>
      </c>
      <c r="LQ585" s="95">
        <v>58</v>
      </c>
      <c r="LR585" s="107"/>
      <c r="LS585" s="107"/>
      <c r="LT585" s="107"/>
      <c r="LU585" s="93">
        <f t="shared" si="1373"/>
        <v>422978.92</v>
      </c>
      <c r="LV585" s="93">
        <f t="shared" si="1374"/>
        <v>422978.92</v>
      </c>
      <c r="LW585" s="93">
        <f t="shared" si="1375"/>
        <v>422978.92</v>
      </c>
      <c r="LX585" s="107"/>
      <c r="LY585" s="107"/>
      <c r="LZ585" s="107"/>
      <c r="MA585" s="93">
        <f t="shared" si="1376"/>
        <v>4143.99</v>
      </c>
      <c r="MB585" s="93">
        <f t="shared" si="1377"/>
        <v>3683.26</v>
      </c>
      <c r="MC585" s="93">
        <f t="shared" si="1378"/>
        <v>3503.19</v>
      </c>
      <c r="MD585" s="107"/>
      <c r="ME585" s="107"/>
      <c r="MF585" s="107"/>
      <c r="MG585" s="93">
        <f t="shared" si="1236"/>
        <v>240351.42</v>
      </c>
      <c r="MH585" s="93">
        <f t="shared" si="1236"/>
        <v>213629.08</v>
      </c>
      <c r="MI585" s="93">
        <f t="shared" si="1236"/>
        <v>203185.02</v>
      </c>
      <c r="MJ585" s="743">
        <v>113</v>
      </c>
      <c r="MK585" s="743">
        <v>113</v>
      </c>
      <c r="ML585" s="743">
        <v>113</v>
      </c>
      <c r="MM585" s="107"/>
      <c r="MN585" s="107"/>
      <c r="MO585" s="107"/>
      <c r="MP585" s="93">
        <f t="shared" si="1379"/>
        <v>824079.62</v>
      </c>
      <c r="MQ585" s="93">
        <f t="shared" si="1380"/>
        <v>824079.62</v>
      </c>
      <c r="MR585" s="93">
        <f t="shared" si="1381"/>
        <v>824079.62</v>
      </c>
      <c r="MS585" s="107"/>
      <c r="MT585" s="107"/>
      <c r="MU585" s="107"/>
      <c r="MV585" s="93">
        <f t="shared" si="1382"/>
        <v>4789.82</v>
      </c>
      <c r="MW585" s="93">
        <f t="shared" si="1383"/>
        <v>4156.5600000000004</v>
      </c>
      <c r="MX585" s="93">
        <f t="shared" si="1384"/>
        <v>3875.01</v>
      </c>
      <c r="MY585" s="107"/>
      <c r="MZ585" s="107"/>
      <c r="NA585" s="107"/>
      <c r="NB585" s="93">
        <f t="shared" si="1237"/>
        <v>541249.66</v>
      </c>
      <c r="NC585" s="93">
        <f t="shared" si="1237"/>
        <v>469691.28</v>
      </c>
      <c r="ND585" s="93">
        <f t="shared" si="1237"/>
        <v>437876.13</v>
      </c>
      <c r="NE585" s="743">
        <v>217</v>
      </c>
      <c r="NF585" s="743">
        <v>217</v>
      </c>
      <c r="NG585" s="743">
        <v>217</v>
      </c>
      <c r="NH585" s="107"/>
      <c r="NI585" s="107"/>
      <c r="NJ585" s="107"/>
      <c r="NK585" s="93">
        <f t="shared" si="1385"/>
        <v>1582524.58</v>
      </c>
      <c r="NL585" s="93">
        <f t="shared" si="1386"/>
        <v>1582524.58</v>
      </c>
      <c r="NM585" s="93">
        <f t="shared" si="1387"/>
        <v>1582524.58</v>
      </c>
      <c r="NN585" s="107"/>
      <c r="NO585" s="107"/>
      <c r="NP585" s="107"/>
      <c r="NQ585" s="93">
        <f t="shared" si="1388"/>
        <v>2972.4</v>
      </c>
      <c r="NR585" s="93">
        <f t="shared" si="1389"/>
        <v>2629.65</v>
      </c>
      <c r="NS585" s="93">
        <f t="shared" si="1390"/>
        <v>2470.21</v>
      </c>
      <c r="NT585" s="107"/>
      <c r="NU585" s="107"/>
      <c r="NV585" s="107"/>
      <c r="NW585" s="93">
        <f t="shared" si="1238"/>
        <v>645010.80000000005</v>
      </c>
      <c r="NX585" s="93">
        <f t="shared" si="1238"/>
        <v>570634.05000000005</v>
      </c>
      <c r="NY585" s="93">
        <f t="shared" si="1238"/>
        <v>536035.56999999995</v>
      </c>
      <c r="NZ585" s="95">
        <v>123</v>
      </c>
      <c r="OA585" s="95">
        <v>123</v>
      </c>
      <c r="OB585" s="95">
        <v>123</v>
      </c>
      <c r="OC585" s="107"/>
      <c r="OD585" s="107"/>
      <c r="OE585" s="107"/>
      <c r="OF585" s="93">
        <f t="shared" si="1391"/>
        <v>897007.02</v>
      </c>
      <c r="OG585" s="93">
        <f t="shared" si="1392"/>
        <v>897007.02</v>
      </c>
      <c r="OH585" s="93">
        <f t="shared" si="1393"/>
        <v>897007.02</v>
      </c>
      <c r="OI585" s="107"/>
      <c r="OJ585" s="107"/>
      <c r="OK585" s="107"/>
      <c r="OL585" s="93">
        <f t="shared" si="1394"/>
        <v>4369.3500000000004</v>
      </c>
      <c r="OM585" s="93">
        <f t="shared" si="1395"/>
        <v>3837.47</v>
      </c>
      <c r="ON585" s="93">
        <f t="shared" si="1396"/>
        <v>3636.31</v>
      </c>
      <c r="OO585" s="107"/>
      <c r="OP585" s="107"/>
      <c r="OQ585" s="107"/>
      <c r="OR585" s="93">
        <f t="shared" si="1239"/>
        <v>537430.05000000005</v>
      </c>
      <c r="OS585" s="93">
        <f t="shared" si="1239"/>
        <v>472008.81</v>
      </c>
      <c r="OT585" s="93">
        <f t="shared" si="1239"/>
        <v>447266.13</v>
      </c>
      <c r="OU585" s="95">
        <v>71</v>
      </c>
      <c r="OV585" s="95">
        <v>71</v>
      </c>
      <c r="OW585" s="95">
        <v>71</v>
      </c>
      <c r="OX585" s="107"/>
      <c r="OY585" s="107"/>
      <c r="OZ585" s="107"/>
      <c r="PA585" s="93">
        <f t="shared" si="1397"/>
        <v>517784.54</v>
      </c>
      <c r="PB585" s="93">
        <f t="shared" si="1398"/>
        <v>517784.54</v>
      </c>
      <c r="PC585" s="93">
        <f t="shared" si="1399"/>
        <v>517784.54</v>
      </c>
      <c r="PD585" s="107"/>
      <c r="PE585" s="107"/>
      <c r="PF585" s="107"/>
      <c r="PG585" s="93">
        <f t="shared" si="1400"/>
        <v>3440.83</v>
      </c>
      <c r="PH585" s="93">
        <f t="shared" si="1401"/>
        <v>3065.02</v>
      </c>
      <c r="PI585" s="93">
        <f t="shared" si="1402"/>
        <v>2912.56</v>
      </c>
      <c r="PJ585" s="107"/>
      <c r="PK585" s="107"/>
      <c r="PL585" s="107"/>
      <c r="PM585" s="93">
        <f t="shared" si="1240"/>
        <v>244298.93</v>
      </c>
      <c r="PN585" s="93">
        <f t="shared" si="1240"/>
        <v>217616.42</v>
      </c>
      <c r="PO585" s="93">
        <f t="shared" si="1240"/>
        <v>206791.76</v>
      </c>
      <c r="PP585" s="95">
        <v>126</v>
      </c>
      <c r="PQ585" s="95">
        <v>126</v>
      </c>
      <c r="PR585" s="95">
        <v>126</v>
      </c>
      <c r="PS585" s="107"/>
      <c r="PT585" s="107"/>
      <c r="PU585" s="107"/>
      <c r="PV585" s="93">
        <f t="shared" si="1403"/>
        <v>918885.24</v>
      </c>
      <c r="PW585" s="93">
        <f t="shared" si="1404"/>
        <v>918885.24</v>
      </c>
      <c r="PX585" s="93">
        <f t="shared" si="1405"/>
        <v>918885.24</v>
      </c>
      <c r="PY585" s="107"/>
      <c r="PZ585" s="107"/>
      <c r="QA585" s="107"/>
      <c r="QB585" s="93">
        <f t="shared" si="1406"/>
        <v>3952.71</v>
      </c>
      <c r="QC585" s="93">
        <f t="shared" si="1407"/>
        <v>3491.67</v>
      </c>
      <c r="QD585" s="93">
        <f t="shared" si="1408"/>
        <v>3304.01</v>
      </c>
      <c r="QE585" s="107"/>
      <c r="QF585" s="107"/>
      <c r="QG585" s="107"/>
      <c r="QH585" s="93">
        <f t="shared" si="1241"/>
        <v>498041.46</v>
      </c>
      <c r="QI585" s="93">
        <f t="shared" si="1241"/>
        <v>439950.42</v>
      </c>
      <c r="QJ585" s="93">
        <f t="shared" si="1241"/>
        <v>416305.26</v>
      </c>
      <c r="QK585" s="743">
        <v>196</v>
      </c>
      <c r="QL585" s="743">
        <v>196</v>
      </c>
      <c r="QM585" s="743">
        <v>196</v>
      </c>
      <c r="QN585" s="107"/>
      <c r="QO585" s="107"/>
      <c r="QP585" s="107"/>
      <c r="QQ585" s="93">
        <f t="shared" si="1409"/>
        <v>1429377.04</v>
      </c>
      <c r="QR585" s="93">
        <f t="shared" si="1410"/>
        <v>1429377.04</v>
      </c>
      <c r="QS585" s="93">
        <f t="shared" si="1411"/>
        <v>1429377.04</v>
      </c>
      <c r="QT585" s="107"/>
      <c r="QU585" s="107"/>
      <c r="QV585" s="107"/>
      <c r="QW585" s="93">
        <f t="shared" si="1412"/>
        <v>3673.45</v>
      </c>
      <c r="QX585" s="93">
        <f t="shared" si="1413"/>
        <v>3248.65</v>
      </c>
      <c r="QY585" s="93">
        <f t="shared" si="1414"/>
        <v>3026.54</v>
      </c>
      <c r="QZ585" s="107"/>
      <c r="RA585" s="107"/>
      <c r="RB585" s="107"/>
      <c r="RC585" s="93">
        <f t="shared" si="1242"/>
        <v>719996.2</v>
      </c>
      <c r="RD585" s="93">
        <f t="shared" si="1242"/>
        <v>636735.4</v>
      </c>
      <c r="RE585" s="93">
        <f t="shared" si="1242"/>
        <v>593201.84</v>
      </c>
      <c r="RF585" s="743">
        <v>280</v>
      </c>
      <c r="RG585" s="743">
        <v>280</v>
      </c>
      <c r="RH585" s="743">
        <v>280</v>
      </c>
      <c r="RI585" s="107"/>
      <c r="RJ585" s="107"/>
      <c r="RK585" s="107"/>
      <c r="RL585" s="93">
        <f t="shared" si="1415"/>
        <v>2041967.2</v>
      </c>
      <c r="RM585" s="93">
        <f t="shared" si="1416"/>
        <v>2041967.2</v>
      </c>
      <c r="RN585" s="93">
        <f t="shared" si="1417"/>
        <v>2041967.2</v>
      </c>
      <c r="RO585" s="107"/>
      <c r="RP585" s="107"/>
      <c r="RQ585" s="107"/>
      <c r="RR585" s="93">
        <f t="shared" si="1418"/>
        <v>2713.12</v>
      </c>
      <c r="RS585" s="93">
        <f t="shared" si="1419"/>
        <v>2411.58</v>
      </c>
      <c r="RT585" s="93">
        <f t="shared" si="1420"/>
        <v>2242.8200000000002</v>
      </c>
      <c r="RU585" s="107"/>
      <c r="RV585" s="107"/>
      <c r="RW585" s="107"/>
      <c r="RX585" s="93">
        <f t="shared" si="1243"/>
        <v>759673.6</v>
      </c>
      <c r="RY585" s="93">
        <f t="shared" si="1243"/>
        <v>675242.4</v>
      </c>
      <c r="RZ585" s="93">
        <f t="shared" si="1243"/>
        <v>627989.6</v>
      </c>
      <c r="SA585" s="743">
        <v>122</v>
      </c>
      <c r="SB585" s="743">
        <v>122</v>
      </c>
      <c r="SC585" s="743">
        <v>122</v>
      </c>
      <c r="SD585" s="107"/>
      <c r="SE585" s="107"/>
      <c r="SF585" s="107"/>
      <c r="SG585" s="93">
        <f t="shared" si="1421"/>
        <v>889714.28</v>
      </c>
      <c r="SH585" s="93">
        <f t="shared" si="1422"/>
        <v>889714.28</v>
      </c>
      <c r="SI585" s="93">
        <f t="shared" si="1423"/>
        <v>889714.28</v>
      </c>
      <c r="SJ585" s="107"/>
      <c r="SK585" s="107"/>
      <c r="SL585" s="107"/>
      <c r="SM585" s="93">
        <f t="shared" si="1424"/>
        <v>3393.22</v>
      </c>
      <c r="SN585" s="93">
        <f t="shared" si="1425"/>
        <v>2984.05</v>
      </c>
      <c r="SO585" s="93">
        <f t="shared" si="1426"/>
        <v>2799.19</v>
      </c>
      <c r="SP585" s="107"/>
      <c r="SQ585" s="107"/>
      <c r="SR585" s="107"/>
      <c r="SS585" s="93">
        <f t="shared" si="1244"/>
        <v>413972.84</v>
      </c>
      <c r="ST585" s="93">
        <f t="shared" si="1244"/>
        <v>364054.1</v>
      </c>
      <c r="SU585" s="93">
        <f t="shared" si="1244"/>
        <v>341501.18</v>
      </c>
      <c r="SV585" s="743">
        <f>70-1</f>
        <v>69</v>
      </c>
      <c r="SW585" s="743">
        <f t="shared" ref="SW585:SX585" si="1648">70-1</f>
        <v>69</v>
      </c>
      <c r="SX585" s="743">
        <f t="shared" si="1648"/>
        <v>69</v>
      </c>
      <c r="SY585" s="107"/>
      <c r="SZ585" s="107"/>
      <c r="TA585" s="107"/>
      <c r="TB585" s="93">
        <f t="shared" si="1427"/>
        <v>503199.06</v>
      </c>
      <c r="TC585" s="93">
        <f t="shared" si="1428"/>
        <v>503199.06</v>
      </c>
      <c r="TD585" s="93">
        <f t="shared" si="1429"/>
        <v>503199.06</v>
      </c>
      <c r="TE585" s="107"/>
      <c r="TF585" s="107"/>
      <c r="TG585" s="107"/>
      <c r="TH585" s="93">
        <f t="shared" si="1430"/>
        <v>3562.82</v>
      </c>
      <c r="TI585" s="93">
        <f t="shared" si="1431"/>
        <v>3155.67</v>
      </c>
      <c r="TJ585" s="93">
        <f t="shared" si="1432"/>
        <v>2988.12</v>
      </c>
      <c r="TK585" s="107"/>
      <c r="TL585" s="107"/>
      <c r="TM585" s="107"/>
      <c r="TN585" s="93">
        <f t="shared" si="1245"/>
        <v>245834.58</v>
      </c>
      <c r="TO585" s="93">
        <f t="shared" si="1245"/>
        <v>217741.23</v>
      </c>
      <c r="TP585" s="93">
        <f t="shared" si="1245"/>
        <v>206180.28</v>
      </c>
      <c r="TQ585" s="743">
        <f>100+120-6</f>
        <v>214</v>
      </c>
      <c r="TR585" s="743">
        <f t="shared" ref="TR585:TS585" si="1649">100+120-6</f>
        <v>214</v>
      </c>
      <c r="TS585" s="743">
        <f t="shared" si="1649"/>
        <v>214</v>
      </c>
      <c r="TT585" s="107"/>
      <c r="TU585" s="107"/>
      <c r="TV585" s="107"/>
      <c r="TW585" s="93">
        <f t="shared" si="1433"/>
        <v>1560646.36</v>
      </c>
      <c r="TX585" s="93">
        <f t="shared" si="1434"/>
        <v>1560646.36</v>
      </c>
      <c r="TY585" s="93">
        <f t="shared" si="1435"/>
        <v>1560646.36</v>
      </c>
      <c r="TZ585" s="107"/>
      <c r="UA585" s="107"/>
      <c r="UB585" s="107"/>
      <c r="UC585" s="93">
        <f t="shared" si="1436"/>
        <v>3768.39</v>
      </c>
      <c r="UD585" s="93">
        <f t="shared" si="1437"/>
        <v>3321.77</v>
      </c>
      <c r="UE585" s="93">
        <f t="shared" si="1438"/>
        <v>3113.31</v>
      </c>
      <c r="UF585" s="107"/>
      <c r="UG585" s="107"/>
      <c r="UH585" s="107"/>
      <c r="UI585" s="93">
        <f t="shared" si="1246"/>
        <v>806435.46</v>
      </c>
      <c r="UJ585" s="93">
        <f t="shared" si="1246"/>
        <v>710858.78</v>
      </c>
      <c r="UK585" s="93">
        <f t="shared" si="1246"/>
        <v>666248.34</v>
      </c>
      <c r="UL585" s="743">
        <v>144</v>
      </c>
      <c r="UM585" s="743">
        <v>144</v>
      </c>
      <c r="UN585" s="743">
        <v>144</v>
      </c>
      <c r="UO585" s="107"/>
      <c r="UP585" s="107"/>
      <c r="UQ585" s="107"/>
      <c r="UR585" s="93">
        <f t="shared" si="1439"/>
        <v>1050154.56</v>
      </c>
      <c r="US585" s="93">
        <f t="shared" si="1440"/>
        <v>1050154.56</v>
      </c>
      <c r="UT585" s="93">
        <f t="shared" si="1441"/>
        <v>1050154.56</v>
      </c>
      <c r="UU585" s="107"/>
      <c r="UV585" s="107"/>
      <c r="UW585" s="107"/>
      <c r="UX585" s="93">
        <f t="shared" si="1442"/>
        <v>3764.86</v>
      </c>
      <c r="UY585" s="93">
        <f t="shared" si="1443"/>
        <v>3353.66</v>
      </c>
      <c r="UZ585" s="93">
        <f t="shared" si="1444"/>
        <v>3113.72</v>
      </c>
      <c r="VA585" s="107"/>
      <c r="VB585" s="107"/>
      <c r="VC585" s="107"/>
      <c r="VD585" s="93">
        <f t="shared" si="1247"/>
        <v>542139.84</v>
      </c>
      <c r="VE585" s="93">
        <f t="shared" si="1247"/>
        <v>482927.04</v>
      </c>
      <c r="VF585" s="93">
        <f t="shared" si="1247"/>
        <v>448375.68</v>
      </c>
      <c r="VG585" s="95">
        <f>120-120</f>
        <v>0</v>
      </c>
      <c r="VH585" s="95">
        <f t="shared" ref="VH585:VI585" si="1650">120-120</f>
        <v>0</v>
      </c>
      <c r="VI585" s="95">
        <f t="shared" si="1650"/>
        <v>0</v>
      </c>
      <c r="VJ585" s="107"/>
      <c r="VK585" s="107"/>
      <c r="VL585" s="107"/>
      <c r="VM585" s="93">
        <f t="shared" si="1445"/>
        <v>0</v>
      </c>
      <c r="VN585" s="93">
        <f t="shared" si="1446"/>
        <v>0</v>
      </c>
      <c r="VO585" s="93">
        <f t="shared" si="1447"/>
        <v>0</v>
      </c>
      <c r="VP585" s="107"/>
      <c r="VQ585" s="107"/>
      <c r="VR585" s="107"/>
      <c r="VS585" s="93">
        <f t="shared" si="1448"/>
        <v>0</v>
      </c>
      <c r="VT585" s="93">
        <f t="shared" si="1449"/>
        <v>0</v>
      </c>
      <c r="VU585" s="93">
        <f t="shared" si="1450"/>
        <v>0</v>
      </c>
      <c r="VV585" s="107"/>
      <c r="VW585" s="107"/>
      <c r="VX585" s="107"/>
      <c r="VY585" s="93">
        <f t="shared" si="1248"/>
        <v>0</v>
      </c>
      <c r="VZ585" s="93">
        <f t="shared" si="1248"/>
        <v>0</v>
      </c>
      <c r="WA585" s="93">
        <f t="shared" si="1248"/>
        <v>0</v>
      </c>
      <c r="WB585" s="95">
        <v>109</v>
      </c>
      <c r="WC585" s="95">
        <v>109</v>
      </c>
      <c r="WD585" s="95">
        <v>109</v>
      </c>
      <c r="WE585" s="107"/>
      <c r="WF585" s="107"/>
      <c r="WG585" s="107"/>
      <c r="WH585" s="93">
        <f t="shared" si="1451"/>
        <v>794908.66</v>
      </c>
      <c r="WI585" s="93">
        <f t="shared" si="1452"/>
        <v>794908.66</v>
      </c>
      <c r="WJ585" s="93">
        <f t="shared" si="1453"/>
        <v>794908.66</v>
      </c>
      <c r="WK585" s="107"/>
      <c r="WL585" s="107"/>
      <c r="WM585" s="107"/>
      <c r="WN585" s="93">
        <f t="shared" si="1454"/>
        <v>3011.47</v>
      </c>
      <c r="WO585" s="93">
        <f t="shared" si="1455"/>
        <v>2688.83</v>
      </c>
      <c r="WP585" s="93">
        <f t="shared" si="1456"/>
        <v>2549.38</v>
      </c>
      <c r="WQ585" s="107"/>
      <c r="WR585" s="107"/>
      <c r="WS585" s="107"/>
      <c r="WT585" s="93">
        <f t="shared" si="1249"/>
        <v>328250.23</v>
      </c>
      <c r="WU585" s="93">
        <f t="shared" si="1249"/>
        <v>293082.46999999997</v>
      </c>
      <c r="WV585" s="93">
        <f t="shared" si="1249"/>
        <v>277882.42</v>
      </c>
      <c r="WW585" s="743">
        <v>230</v>
      </c>
      <c r="WX585" s="743">
        <v>230</v>
      </c>
      <c r="WY585" s="743">
        <v>230</v>
      </c>
      <c r="WZ585" s="107"/>
      <c r="XA585" s="107"/>
      <c r="XB585" s="107"/>
      <c r="XC585" s="93">
        <f t="shared" si="1457"/>
        <v>1677330.2</v>
      </c>
      <c r="XD585" s="93">
        <f t="shared" si="1458"/>
        <v>1677330.2</v>
      </c>
      <c r="XE585" s="93">
        <f t="shared" si="1459"/>
        <v>1677330.2</v>
      </c>
      <c r="XF585" s="107"/>
      <c r="XG585" s="107"/>
      <c r="XH585" s="107"/>
      <c r="XI585" s="93">
        <f t="shared" si="1460"/>
        <v>2940.07</v>
      </c>
      <c r="XJ585" s="93">
        <f t="shared" si="1461"/>
        <v>2619.94</v>
      </c>
      <c r="XK585" s="93">
        <f t="shared" si="1462"/>
        <v>2460.96</v>
      </c>
      <c r="XL585" s="107"/>
      <c r="XM585" s="107"/>
      <c r="XN585" s="107"/>
      <c r="XO585" s="93">
        <f t="shared" si="1250"/>
        <v>676216.1</v>
      </c>
      <c r="XP585" s="93">
        <f t="shared" si="1250"/>
        <v>602586.19999999995</v>
      </c>
      <c r="XQ585" s="93">
        <f t="shared" si="1250"/>
        <v>566020.80000000005</v>
      </c>
      <c r="XR585" s="743">
        <v>172</v>
      </c>
      <c r="XS585" s="743">
        <v>172</v>
      </c>
      <c r="XT585" s="743">
        <v>172</v>
      </c>
      <c r="XU585" s="107"/>
      <c r="XV585" s="107"/>
      <c r="XW585" s="107"/>
      <c r="XX585" s="93">
        <f t="shared" si="1463"/>
        <v>1254351.28</v>
      </c>
      <c r="XY585" s="93">
        <f t="shared" si="1464"/>
        <v>1254351.28</v>
      </c>
      <c r="XZ585" s="93">
        <f t="shared" si="1465"/>
        <v>1254351.28</v>
      </c>
      <c r="YA585" s="107"/>
      <c r="YB585" s="107"/>
      <c r="YC585" s="107"/>
      <c r="YD585" s="93">
        <f t="shared" si="1466"/>
        <v>2652.71</v>
      </c>
      <c r="YE585" s="93">
        <f t="shared" si="1467"/>
        <v>2384.6999999999998</v>
      </c>
      <c r="YF585" s="93">
        <f t="shared" si="1468"/>
        <v>2238.77</v>
      </c>
      <c r="YG585" s="107"/>
      <c r="YH585" s="107"/>
      <c r="YI585" s="107"/>
      <c r="YJ585" s="93">
        <f t="shared" si="1251"/>
        <v>456266.12</v>
      </c>
      <c r="YK585" s="93">
        <f t="shared" si="1251"/>
        <v>410168.4</v>
      </c>
      <c r="YL585" s="93">
        <f t="shared" si="1251"/>
        <v>385068.44</v>
      </c>
      <c r="YM585" s="743">
        <v>161</v>
      </c>
      <c r="YN585" s="743">
        <v>161</v>
      </c>
      <c r="YO585" s="743">
        <v>161</v>
      </c>
      <c r="YP585" s="107"/>
      <c r="YQ585" s="107"/>
      <c r="YR585" s="107"/>
      <c r="YS585" s="93">
        <f t="shared" si="1469"/>
        <v>1174131.1399999999</v>
      </c>
      <c r="YT585" s="93">
        <f t="shared" si="1470"/>
        <v>1174131.1399999999</v>
      </c>
      <c r="YU585" s="93">
        <f t="shared" si="1471"/>
        <v>1174131.1399999999</v>
      </c>
      <c r="YV585" s="107"/>
      <c r="YW585" s="107"/>
      <c r="YX585" s="107"/>
      <c r="YY585" s="93">
        <f t="shared" si="1472"/>
        <v>3085.11</v>
      </c>
      <c r="YZ585" s="93">
        <f t="shared" si="1473"/>
        <v>2758.81</v>
      </c>
      <c r="ZA585" s="93">
        <f t="shared" si="1474"/>
        <v>2578.12</v>
      </c>
      <c r="ZB585" s="107"/>
      <c r="ZC585" s="107"/>
      <c r="ZD585" s="107"/>
      <c r="ZE585" s="93">
        <f t="shared" si="1252"/>
        <v>496702.71</v>
      </c>
      <c r="ZF585" s="93">
        <f t="shared" si="1252"/>
        <v>444168.41</v>
      </c>
      <c r="ZG585" s="93">
        <f t="shared" si="1252"/>
        <v>415077.32</v>
      </c>
      <c r="ZH585" s="743">
        <v>129</v>
      </c>
      <c r="ZI585" s="743">
        <v>129</v>
      </c>
      <c r="ZJ585" s="743">
        <v>129</v>
      </c>
      <c r="ZK585" s="107"/>
      <c r="ZL585" s="107"/>
      <c r="ZM585" s="107"/>
      <c r="ZN585" s="93">
        <f t="shared" si="1475"/>
        <v>940763.46</v>
      </c>
      <c r="ZO585" s="93">
        <f t="shared" si="1476"/>
        <v>940763.46</v>
      </c>
      <c r="ZP585" s="93">
        <f t="shared" si="1477"/>
        <v>940763.46</v>
      </c>
      <c r="ZQ585" s="107"/>
      <c r="ZR585" s="107"/>
      <c r="ZS585" s="107"/>
      <c r="ZT585" s="93">
        <f t="shared" si="1478"/>
        <v>2747.12</v>
      </c>
      <c r="ZU585" s="93">
        <f t="shared" si="1479"/>
        <v>2415.25</v>
      </c>
      <c r="ZV585" s="93">
        <f t="shared" si="1480"/>
        <v>2253.0100000000002</v>
      </c>
      <c r="ZW585" s="107"/>
      <c r="ZX585" s="107"/>
      <c r="ZY585" s="107"/>
      <c r="ZZ585" s="93">
        <f t="shared" si="1253"/>
        <v>354378.48</v>
      </c>
      <c r="AAA585" s="93">
        <f t="shared" si="1253"/>
        <v>311567.25</v>
      </c>
      <c r="AAB585" s="93">
        <f t="shared" si="1253"/>
        <v>290638.28999999998</v>
      </c>
      <c r="AAC585" s="95">
        <v>104</v>
      </c>
      <c r="AAD585" s="95">
        <v>104</v>
      </c>
      <c r="AAE585" s="95">
        <v>104</v>
      </c>
      <c r="AAF585" s="107"/>
      <c r="AAG585" s="107"/>
      <c r="AAH585" s="107"/>
      <c r="AAI585" s="93">
        <f t="shared" si="1481"/>
        <v>758444.96</v>
      </c>
      <c r="AAJ585" s="93">
        <f t="shared" si="1482"/>
        <v>758444.96</v>
      </c>
      <c r="AAK585" s="93">
        <f t="shared" si="1483"/>
        <v>758444.96</v>
      </c>
      <c r="AAL585" s="107"/>
      <c r="AAM585" s="107"/>
      <c r="AAN585" s="107"/>
      <c r="AAO585" s="93">
        <f t="shared" si="1484"/>
        <v>3714.71</v>
      </c>
      <c r="AAP585" s="93">
        <f t="shared" si="1485"/>
        <v>3278.06</v>
      </c>
      <c r="AAQ585" s="93">
        <f t="shared" si="1486"/>
        <v>3070.4</v>
      </c>
      <c r="AAR585" s="107"/>
      <c r="AAS585" s="107"/>
      <c r="AAT585" s="107"/>
      <c r="AAU585" s="93">
        <f t="shared" si="1254"/>
        <v>386329.84</v>
      </c>
      <c r="AAV585" s="93">
        <f t="shared" si="1254"/>
        <v>340918.24</v>
      </c>
      <c r="AAW585" s="93">
        <f t="shared" si="1254"/>
        <v>319321.59999999998</v>
      </c>
      <c r="AAX585" s="743">
        <v>228</v>
      </c>
      <c r="AAY585" s="743">
        <v>228</v>
      </c>
      <c r="AAZ585" s="743">
        <v>228</v>
      </c>
      <c r="ABA585" s="107"/>
      <c r="ABB585" s="107"/>
      <c r="ABC585" s="107"/>
      <c r="ABD585" s="93">
        <f t="shared" si="1487"/>
        <v>1662744.72</v>
      </c>
      <c r="ABE585" s="93">
        <f t="shared" si="1488"/>
        <v>1662744.72</v>
      </c>
      <c r="ABF585" s="93">
        <f t="shared" si="1489"/>
        <v>1662744.72</v>
      </c>
      <c r="ABG585" s="107"/>
      <c r="ABH585" s="107"/>
      <c r="ABI585" s="107"/>
      <c r="ABJ585" s="93">
        <f t="shared" si="1490"/>
        <v>2297.4499999999998</v>
      </c>
      <c r="ABK585" s="93">
        <f t="shared" si="1491"/>
        <v>2051.41</v>
      </c>
      <c r="ABL585" s="93">
        <f t="shared" si="1492"/>
        <v>1904.9</v>
      </c>
      <c r="ABM585" s="107"/>
      <c r="ABN585" s="107"/>
      <c r="ABO585" s="107"/>
      <c r="ABP585" s="93">
        <f t="shared" si="1255"/>
        <v>523818.6</v>
      </c>
      <c r="ABQ585" s="93">
        <f t="shared" si="1255"/>
        <v>467721.48</v>
      </c>
      <c r="ABR585" s="93">
        <f t="shared" si="1255"/>
        <v>434317.2</v>
      </c>
      <c r="ABS585" s="743">
        <v>67</v>
      </c>
      <c r="ABT585" s="743">
        <v>67</v>
      </c>
      <c r="ABU585" s="743">
        <v>67</v>
      </c>
      <c r="ABV585" s="107"/>
      <c r="ABW585" s="107"/>
      <c r="ABX585" s="107"/>
      <c r="ABY585" s="93">
        <f t="shared" si="1493"/>
        <v>488613.58</v>
      </c>
      <c r="ABZ585" s="93">
        <f t="shared" si="1494"/>
        <v>488613.58</v>
      </c>
      <c r="ACA585" s="93">
        <f t="shared" si="1495"/>
        <v>488613.58</v>
      </c>
      <c r="ACB585" s="107"/>
      <c r="ACC585" s="107"/>
      <c r="ACD585" s="107"/>
      <c r="ACE585" s="93">
        <f t="shared" si="1496"/>
        <v>2759.23</v>
      </c>
      <c r="ACF585" s="93">
        <f t="shared" si="1497"/>
        <v>2447.19</v>
      </c>
      <c r="ACG585" s="93">
        <f t="shared" si="1498"/>
        <v>2315.81</v>
      </c>
      <c r="ACH585" s="107"/>
      <c r="ACI585" s="107"/>
      <c r="ACJ585" s="107"/>
      <c r="ACK585" s="93">
        <f t="shared" si="1256"/>
        <v>184868.41</v>
      </c>
      <c r="ACL585" s="93">
        <f t="shared" si="1256"/>
        <v>163961.73000000001</v>
      </c>
      <c r="ACM585" s="93">
        <f t="shared" si="1256"/>
        <v>155159.26999999999</v>
      </c>
      <c r="ACN585" s="95">
        <v>107</v>
      </c>
      <c r="ACO585" s="95">
        <v>107</v>
      </c>
      <c r="ACP585" s="95">
        <v>107</v>
      </c>
      <c r="ACQ585" s="107"/>
      <c r="ACR585" s="107"/>
      <c r="ACS585" s="107"/>
      <c r="ACT585" s="93">
        <f t="shared" si="1499"/>
        <v>780323.18</v>
      </c>
      <c r="ACU585" s="93">
        <f t="shared" si="1500"/>
        <v>780323.18</v>
      </c>
      <c r="ACV585" s="93">
        <f t="shared" si="1501"/>
        <v>780323.18</v>
      </c>
      <c r="ACW585" s="107"/>
      <c r="ACX585" s="107"/>
      <c r="ACY585" s="107"/>
      <c r="ACZ585" s="93">
        <f t="shared" si="1502"/>
        <v>3002.25</v>
      </c>
      <c r="ADA585" s="93">
        <f t="shared" si="1503"/>
        <v>2672.62</v>
      </c>
      <c r="ADB585" s="93">
        <f t="shared" si="1504"/>
        <v>2522.86</v>
      </c>
      <c r="ADC585" s="107"/>
      <c r="ADD585" s="107"/>
      <c r="ADE585" s="107"/>
      <c r="ADF585" s="93">
        <f t="shared" si="1257"/>
        <v>321240.75</v>
      </c>
      <c r="ADG585" s="93">
        <f t="shared" si="1257"/>
        <v>285970.34000000003</v>
      </c>
      <c r="ADH585" s="93">
        <f t="shared" si="1257"/>
        <v>269946.02</v>
      </c>
      <c r="ADI585" s="743">
        <v>327</v>
      </c>
      <c r="ADJ585" s="743">
        <v>327</v>
      </c>
      <c r="ADK585" s="743">
        <v>327</v>
      </c>
      <c r="ADL585" s="107"/>
      <c r="ADM585" s="107"/>
      <c r="ADN585" s="107"/>
      <c r="ADO585" s="93">
        <f t="shared" si="1505"/>
        <v>2384725.98</v>
      </c>
      <c r="ADP585" s="93">
        <f t="shared" si="1506"/>
        <v>2384725.98</v>
      </c>
      <c r="ADQ585" s="93">
        <f t="shared" si="1507"/>
        <v>2384725.98</v>
      </c>
      <c r="ADR585" s="107"/>
      <c r="ADS585" s="107"/>
      <c r="ADT585" s="107"/>
      <c r="ADU585" s="93">
        <f t="shared" si="1508"/>
        <v>2545.25</v>
      </c>
      <c r="ADV585" s="93">
        <f t="shared" si="1509"/>
        <v>2263.1799999999998</v>
      </c>
      <c r="ADW585" s="93">
        <f t="shared" si="1510"/>
        <v>2109.98</v>
      </c>
      <c r="ADX585" s="107"/>
      <c r="ADY585" s="107"/>
      <c r="ADZ585" s="107"/>
      <c r="AEA585" s="93">
        <f t="shared" si="1258"/>
        <v>832296.75</v>
      </c>
      <c r="AEB585" s="93">
        <f t="shared" si="1258"/>
        <v>740059.86</v>
      </c>
      <c r="AEC585" s="93">
        <f t="shared" si="1258"/>
        <v>689963.46</v>
      </c>
      <c r="AED585" s="95">
        <v>75</v>
      </c>
      <c r="AEE585" s="95">
        <v>75</v>
      </c>
      <c r="AEF585" s="95">
        <v>75</v>
      </c>
      <c r="AEG585" s="107"/>
      <c r="AEH585" s="107"/>
      <c r="AEI585" s="107"/>
      <c r="AEJ585" s="93">
        <f t="shared" si="1511"/>
        <v>546955.5</v>
      </c>
      <c r="AEK585" s="93">
        <f t="shared" si="1512"/>
        <v>546955.5</v>
      </c>
      <c r="AEL585" s="93">
        <f t="shared" si="1513"/>
        <v>546955.5</v>
      </c>
      <c r="AEM585" s="107"/>
      <c r="AEN585" s="107"/>
      <c r="AEO585" s="107"/>
      <c r="AEP585" s="93">
        <f t="shared" si="1514"/>
        <v>3252.09</v>
      </c>
      <c r="AEQ585" s="93">
        <f t="shared" si="1515"/>
        <v>2917.59</v>
      </c>
      <c r="AER585" s="93">
        <f t="shared" si="1516"/>
        <v>2757.41</v>
      </c>
      <c r="AES585" s="107"/>
      <c r="AET585" s="107"/>
      <c r="AEU585" s="107"/>
      <c r="AEV585" s="93">
        <f t="shared" si="1259"/>
        <v>243906.75</v>
      </c>
      <c r="AEW585" s="93">
        <f t="shared" si="1259"/>
        <v>218819.25</v>
      </c>
      <c r="AEX585" s="93">
        <f t="shared" si="1259"/>
        <v>206805.75</v>
      </c>
      <c r="AEY585" s="95">
        <v>117</v>
      </c>
      <c r="AEZ585" s="95">
        <v>117</v>
      </c>
      <c r="AFA585" s="95">
        <v>117</v>
      </c>
      <c r="AFB585" s="107"/>
      <c r="AFC585" s="107"/>
      <c r="AFD585" s="107"/>
      <c r="AFE585" s="93">
        <f t="shared" si="1517"/>
        <v>853250.58</v>
      </c>
      <c r="AFF585" s="93">
        <f t="shared" si="1518"/>
        <v>853250.58</v>
      </c>
      <c r="AFG585" s="93">
        <f t="shared" si="1519"/>
        <v>853250.58</v>
      </c>
      <c r="AFH585" s="107"/>
      <c r="AFI585" s="107"/>
      <c r="AFJ585" s="107"/>
      <c r="AFK585" s="93">
        <f t="shared" si="1520"/>
        <v>3325.55</v>
      </c>
      <c r="AFL585" s="93">
        <f t="shared" si="1521"/>
        <v>2951.75</v>
      </c>
      <c r="AFM585" s="93">
        <f t="shared" si="1522"/>
        <v>2785.28</v>
      </c>
      <c r="AFN585" s="107"/>
      <c r="AFO585" s="107"/>
      <c r="AFP585" s="107"/>
      <c r="AFQ585" s="93">
        <f t="shared" si="1260"/>
        <v>389089.35</v>
      </c>
      <c r="AFR585" s="93">
        <f t="shared" si="1260"/>
        <v>345354.75</v>
      </c>
      <c r="AFS585" s="93">
        <f t="shared" si="1260"/>
        <v>325877.76000000001</v>
      </c>
      <c r="AFT585" s="743">
        <v>162</v>
      </c>
      <c r="AFU585" s="743">
        <v>162</v>
      </c>
      <c r="AFV585" s="743">
        <v>162</v>
      </c>
      <c r="AFW585" s="107"/>
      <c r="AFX585" s="107"/>
      <c r="AFY585" s="107"/>
      <c r="AFZ585" s="93">
        <f t="shared" si="1523"/>
        <v>1181423.8799999999</v>
      </c>
      <c r="AGA585" s="93">
        <f t="shared" si="1524"/>
        <v>1181423.8799999999</v>
      </c>
      <c r="AGB585" s="93">
        <f t="shared" si="1525"/>
        <v>1181423.8799999999</v>
      </c>
      <c r="AGC585" s="107"/>
      <c r="AGD585" s="107"/>
      <c r="AGE585" s="107"/>
      <c r="AGF585" s="93">
        <f t="shared" si="1526"/>
        <v>3476.38</v>
      </c>
      <c r="AGG585" s="93">
        <f t="shared" si="1527"/>
        <v>3071</v>
      </c>
      <c r="AGH585" s="93">
        <f t="shared" si="1528"/>
        <v>2899.48</v>
      </c>
      <c r="AGI585" s="107"/>
      <c r="AGJ585" s="107"/>
      <c r="AGK585" s="107"/>
      <c r="AGL585" s="93">
        <f t="shared" si="1261"/>
        <v>563173.56000000006</v>
      </c>
      <c r="AGM585" s="93">
        <f t="shared" si="1261"/>
        <v>497502</v>
      </c>
      <c r="AGN585" s="93">
        <f t="shared" si="1261"/>
        <v>469715.76</v>
      </c>
      <c r="AGO585" s="743">
        <v>54</v>
      </c>
      <c r="AGP585" s="743">
        <v>54</v>
      </c>
      <c r="AGQ585" s="743">
        <v>54</v>
      </c>
      <c r="AGR585" s="107"/>
      <c r="AGS585" s="107"/>
      <c r="AGT585" s="107"/>
      <c r="AGU585" s="93">
        <f t="shared" si="1529"/>
        <v>393807.96</v>
      </c>
      <c r="AGV585" s="93">
        <f t="shared" si="1530"/>
        <v>393807.96</v>
      </c>
      <c r="AGW585" s="93">
        <f t="shared" si="1531"/>
        <v>393807.96</v>
      </c>
      <c r="AGX585" s="107"/>
      <c r="AGY585" s="107"/>
      <c r="AGZ585" s="107"/>
      <c r="AHA585" s="93">
        <f t="shared" si="1532"/>
        <v>5189.1499999999996</v>
      </c>
      <c r="AHB585" s="93">
        <f t="shared" si="1533"/>
        <v>4574.9799999999996</v>
      </c>
      <c r="AHC585" s="93">
        <f t="shared" si="1534"/>
        <v>4310.6099999999997</v>
      </c>
      <c r="AHD585" s="107"/>
      <c r="AHE585" s="107"/>
      <c r="AHF585" s="107"/>
      <c r="AHG585" s="93">
        <f t="shared" si="1262"/>
        <v>280214.09999999998</v>
      </c>
      <c r="AHH585" s="93">
        <f t="shared" si="1262"/>
        <v>247048.92</v>
      </c>
      <c r="AHI585" s="93">
        <f t="shared" si="1262"/>
        <v>232772.94</v>
      </c>
      <c r="AHJ585" s="743">
        <v>110</v>
      </c>
      <c r="AHK585" s="743">
        <v>110</v>
      </c>
      <c r="AHL585" s="743">
        <v>110</v>
      </c>
      <c r="AHM585" s="107"/>
      <c r="AHN585" s="107"/>
      <c r="AHO585" s="107"/>
      <c r="AHP585" s="93">
        <f t="shared" si="1535"/>
        <v>802201.4</v>
      </c>
      <c r="AHQ585" s="93">
        <f t="shared" si="1536"/>
        <v>802201.4</v>
      </c>
      <c r="AHR585" s="93">
        <f t="shared" si="1537"/>
        <v>802201.4</v>
      </c>
      <c r="AHS585" s="107"/>
      <c r="AHT585" s="107"/>
      <c r="AHU585" s="107"/>
      <c r="AHV585" s="93">
        <f t="shared" si="1538"/>
        <v>3182.31</v>
      </c>
      <c r="AHW585" s="93">
        <f t="shared" si="1539"/>
        <v>2830.08</v>
      </c>
      <c r="AHX585" s="93">
        <f t="shared" si="1540"/>
        <v>2657.26</v>
      </c>
      <c r="AHY585" s="107"/>
      <c r="AHZ585" s="107"/>
      <c r="AIA585" s="107"/>
      <c r="AIB585" s="93">
        <f t="shared" si="1263"/>
        <v>350054.1</v>
      </c>
      <c r="AIC585" s="93">
        <f t="shared" si="1263"/>
        <v>311308.79999999999</v>
      </c>
      <c r="AID585" s="93">
        <f t="shared" si="1263"/>
        <v>292298.59999999998</v>
      </c>
      <c r="AIE585" s="744">
        <f>107-1-106</f>
        <v>0</v>
      </c>
      <c r="AIF585" s="744">
        <f t="shared" ref="AIF585:AIG585" si="1651">107-1-106</f>
        <v>0</v>
      </c>
      <c r="AIG585" s="744">
        <f t="shared" si="1651"/>
        <v>0</v>
      </c>
      <c r="AIH585" s="107"/>
      <c r="AII585" s="107"/>
      <c r="AIJ585" s="107"/>
      <c r="AIK585" s="93">
        <f t="shared" si="1541"/>
        <v>0</v>
      </c>
      <c r="AIL585" s="93">
        <f t="shared" si="1542"/>
        <v>0</v>
      </c>
      <c r="AIM585" s="93">
        <f t="shared" si="1543"/>
        <v>0</v>
      </c>
      <c r="AIN585" s="107"/>
      <c r="AIO585" s="107"/>
      <c r="AIP585" s="107"/>
      <c r="AIQ585" s="93">
        <f t="shared" si="1544"/>
        <v>0</v>
      </c>
      <c r="AIR585" s="93">
        <f t="shared" si="1545"/>
        <v>0</v>
      </c>
      <c r="AIS585" s="93">
        <f t="shared" si="1546"/>
        <v>0</v>
      </c>
      <c r="AIT585" s="107"/>
      <c r="AIU585" s="107"/>
      <c r="AIV585" s="107"/>
      <c r="AIW585" s="93">
        <f t="shared" si="1264"/>
        <v>0</v>
      </c>
      <c r="AIX585" s="93">
        <f t="shared" si="1264"/>
        <v>0</v>
      </c>
      <c r="AIY585" s="93">
        <f t="shared" si="1264"/>
        <v>0</v>
      </c>
      <c r="AIZ585" s="743">
        <v>152</v>
      </c>
      <c r="AJA585" s="743">
        <v>152</v>
      </c>
      <c r="AJB585" s="743">
        <v>152</v>
      </c>
      <c r="AJC585" s="107"/>
      <c r="AJD585" s="107"/>
      <c r="AJE585" s="107"/>
      <c r="AJF585" s="93">
        <f t="shared" si="1547"/>
        <v>1108496.48</v>
      </c>
      <c r="AJG585" s="93">
        <f t="shared" si="1548"/>
        <v>1108496.48</v>
      </c>
      <c r="AJH585" s="93">
        <f t="shared" si="1549"/>
        <v>1108496.48</v>
      </c>
      <c r="AJI585" s="107"/>
      <c r="AJJ585" s="107"/>
      <c r="AJK585" s="107"/>
      <c r="AJL585" s="93">
        <f t="shared" si="1550"/>
        <v>3302.16</v>
      </c>
      <c r="AJM585" s="93">
        <f t="shared" si="1551"/>
        <v>2915.98</v>
      </c>
      <c r="AJN585" s="93">
        <f t="shared" si="1552"/>
        <v>2756.32</v>
      </c>
      <c r="AJO585" s="107"/>
      <c r="AJP585" s="107"/>
      <c r="AJQ585" s="107"/>
      <c r="AJR585" s="93">
        <f t="shared" si="1265"/>
        <v>501928.32</v>
      </c>
      <c r="AJS585" s="93">
        <f t="shared" si="1265"/>
        <v>443228.96</v>
      </c>
      <c r="AJT585" s="93">
        <f t="shared" si="1265"/>
        <v>418960.64000000001</v>
      </c>
      <c r="AJU585" s="95">
        <v>116</v>
      </c>
      <c r="AJV585" s="95">
        <v>116</v>
      </c>
      <c r="AJW585" s="95">
        <v>116</v>
      </c>
      <c r="AJX585" s="107"/>
      <c r="AJY585" s="107"/>
      <c r="AJZ585" s="107"/>
      <c r="AKA585" s="93">
        <f t="shared" si="1553"/>
        <v>845957.84</v>
      </c>
      <c r="AKB585" s="93">
        <f t="shared" si="1554"/>
        <v>845957.84</v>
      </c>
      <c r="AKC585" s="93">
        <f t="shared" si="1555"/>
        <v>845957.84</v>
      </c>
      <c r="AKD585" s="107"/>
      <c r="AKE585" s="107"/>
      <c r="AKF585" s="107"/>
      <c r="AKG585" s="93">
        <f t="shared" si="1556"/>
        <v>3188.43</v>
      </c>
      <c r="AKH585" s="93">
        <f t="shared" si="1557"/>
        <v>2837.91</v>
      </c>
      <c r="AKI585" s="93">
        <f t="shared" si="1558"/>
        <v>2681.45</v>
      </c>
      <c r="AKJ585" s="107"/>
      <c r="AKK585" s="107"/>
      <c r="AKL585" s="107"/>
      <c r="AKM585" s="93">
        <f t="shared" si="1266"/>
        <v>369857.88</v>
      </c>
      <c r="AKN585" s="93">
        <f t="shared" si="1266"/>
        <v>329197.56</v>
      </c>
      <c r="AKO585" s="93">
        <f t="shared" si="1266"/>
        <v>311048.2</v>
      </c>
      <c r="AKP585" s="743">
        <v>126</v>
      </c>
      <c r="AKQ585" s="743">
        <v>126</v>
      </c>
      <c r="AKR585" s="743">
        <v>126</v>
      </c>
      <c r="AKS585" s="107"/>
      <c r="AKT585" s="107"/>
      <c r="AKU585" s="107"/>
      <c r="AKV585" s="93">
        <f t="shared" si="1559"/>
        <v>918885.24</v>
      </c>
      <c r="AKW585" s="93">
        <f t="shared" si="1560"/>
        <v>918885.24</v>
      </c>
      <c r="AKX585" s="93">
        <f t="shared" si="1561"/>
        <v>918885.24</v>
      </c>
      <c r="AKY585" s="107"/>
      <c r="AKZ585" s="107"/>
      <c r="ALA585" s="107"/>
      <c r="ALB585" s="93">
        <f t="shared" si="1562"/>
        <v>3368.88</v>
      </c>
      <c r="ALC585" s="93">
        <f t="shared" si="1563"/>
        <v>2992.62</v>
      </c>
      <c r="ALD585" s="93">
        <f t="shared" si="1564"/>
        <v>2792.52</v>
      </c>
      <c r="ALE585" s="107"/>
      <c r="ALF585" s="107"/>
      <c r="ALG585" s="107"/>
      <c r="ALH585" s="93">
        <f t="shared" si="1267"/>
        <v>424478.88</v>
      </c>
      <c r="ALI585" s="93">
        <f t="shared" si="1267"/>
        <v>377070.12</v>
      </c>
      <c r="ALJ585" s="93">
        <f t="shared" si="1267"/>
        <v>351857.52</v>
      </c>
      <c r="ALK585" s="743">
        <v>110</v>
      </c>
      <c r="ALL585" s="743">
        <v>110</v>
      </c>
      <c r="ALM585" s="743">
        <v>110</v>
      </c>
      <c r="ALN585" s="107"/>
      <c r="ALO585" s="107"/>
      <c r="ALP585" s="107"/>
      <c r="ALQ585" s="93">
        <f t="shared" si="1565"/>
        <v>802201.4</v>
      </c>
      <c r="ALR585" s="93">
        <f t="shared" si="1566"/>
        <v>802201.4</v>
      </c>
      <c r="ALS585" s="93">
        <f t="shared" si="1567"/>
        <v>802201.4</v>
      </c>
      <c r="ALT585" s="107"/>
      <c r="ALU585" s="107"/>
      <c r="ALV585" s="107"/>
      <c r="ALW585" s="93">
        <f t="shared" si="1568"/>
        <v>3644.14</v>
      </c>
      <c r="ALX585" s="93">
        <f t="shared" si="1569"/>
        <v>3227.78</v>
      </c>
      <c r="ALY585" s="93">
        <f t="shared" si="1570"/>
        <v>3007.89</v>
      </c>
      <c r="ALZ585" s="107"/>
      <c r="AMA585" s="107"/>
      <c r="AMB585" s="107"/>
      <c r="AMC585" s="93">
        <f t="shared" si="1268"/>
        <v>400855.4</v>
      </c>
      <c r="AMD585" s="93">
        <f t="shared" si="1268"/>
        <v>355055.8</v>
      </c>
      <c r="AME585" s="93">
        <f t="shared" si="1268"/>
        <v>330867.90000000002</v>
      </c>
      <c r="AMF585" s="95">
        <v>220</v>
      </c>
      <c r="AMG585" s="95">
        <v>220</v>
      </c>
      <c r="AMH585" s="95">
        <v>220</v>
      </c>
      <c r="AMI585" s="107"/>
      <c r="AMJ585" s="107"/>
      <c r="AMK585" s="107"/>
      <c r="AML585" s="93">
        <f t="shared" si="1571"/>
        <v>1604402.8</v>
      </c>
      <c r="AMM585" s="93">
        <f t="shared" si="1572"/>
        <v>1604402.8</v>
      </c>
      <c r="AMN585" s="93">
        <f t="shared" si="1573"/>
        <v>1604402.8</v>
      </c>
      <c r="AMO585" s="107"/>
      <c r="AMP585" s="107"/>
      <c r="AMQ585" s="107"/>
      <c r="AMR585" s="93">
        <f t="shared" si="1574"/>
        <v>3110.45</v>
      </c>
      <c r="AMS585" s="93">
        <f t="shared" si="1575"/>
        <v>2766.19</v>
      </c>
      <c r="AMT585" s="93">
        <f t="shared" si="1576"/>
        <v>2584.6999999999998</v>
      </c>
      <c r="AMU585" s="107"/>
      <c r="AMV585" s="107"/>
      <c r="AMW585" s="107"/>
      <c r="AMX585" s="93">
        <f t="shared" si="1269"/>
        <v>684299</v>
      </c>
      <c r="AMY585" s="93">
        <f t="shared" si="1269"/>
        <v>608561.80000000005</v>
      </c>
      <c r="AMZ585" s="93">
        <f t="shared" si="1269"/>
        <v>568634</v>
      </c>
      <c r="ANA585" s="95">
        <v>31</v>
      </c>
      <c r="ANB585" s="95">
        <v>31</v>
      </c>
      <c r="ANC585" s="95">
        <v>31</v>
      </c>
      <c r="AND585" s="107"/>
      <c r="ANE585" s="107"/>
      <c r="ANF585" s="107"/>
      <c r="ANG585" s="93">
        <f t="shared" si="1577"/>
        <v>226074.94</v>
      </c>
      <c r="ANH585" s="93">
        <f t="shared" si="1578"/>
        <v>226074.94</v>
      </c>
      <c r="ANI585" s="93">
        <f t="shared" si="1579"/>
        <v>226074.94</v>
      </c>
      <c r="ANJ585" s="107"/>
      <c r="ANK585" s="107"/>
      <c r="ANL585" s="107"/>
      <c r="ANM585" s="93">
        <f t="shared" si="1580"/>
        <v>7998.15</v>
      </c>
      <c r="ANN585" s="93">
        <f t="shared" si="1581"/>
        <v>7112.8</v>
      </c>
      <c r="ANO585" s="93">
        <f t="shared" si="1582"/>
        <v>6839.49</v>
      </c>
      <c r="ANP585" s="107"/>
      <c r="ANQ585" s="107"/>
      <c r="ANR585" s="107"/>
      <c r="ANS585" s="93">
        <f t="shared" si="1270"/>
        <v>247942.65</v>
      </c>
      <c r="ANT585" s="93">
        <f t="shared" si="1270"/>
        <v>220496.8</v>
      </c>
      <c r="ANU585" s="93">
        <f t="shared" si="1270"/>
        <v>212024.19</v>
      </c>
      <c r="ANV585" s="743">
        <v>197</v>
      </c>
      <c r="ANW585" s="743">
        <v>197</v>
      </c>
      <c r="ANX585" s="743">
        <v>197</v>
      </c>
      <c r="ANY585" s="107"/>
      <c r="ANZ585" s="107"/>
      <c r="AOA585" s="107"/>
      <c r="AOB585" s="93">
        <f t="shared" si="1583"/>
        <v>1436669.78</v>
      </c>
      <c r="AOC585" s="93">
        <f t="shared" si="1584"/>
        <v>1436669.78</v>
      </c>
      <c r="AOD585" s="93">
        <f t="shared" si="1585"/>
        <v>1436669.78</v>
      </c>
      <c r="AOE585" s="107"/>
      <c r="AOF585" s="107"/>
      <c r="AOG585" s="107"/>
      <c r="AOH585" s="93">
        <f t="shared" si="1586"/>
        <v>3196.36</v>
      </c>
      <c r="AOI585" s="93">
        <f t="shared" si="1587"/>
        <v>2835.83</v>
      </c>
      <c r="AOJ585" s="93">
        <f t="shared" si="1588"/>
        <v>2653.19</v>
      </c>
      <c r="AOK585" s="107"/>
      <c r="AOL585" s="107"/>
      <c r="AOM585" s="107"/>
      <c r="AON585" s="93">
        <f t="shared" si="1271"/>
        <v>629682.92000000004</v>
      </c>
      <c r="AOO585" s="93">
        <f t="shared" si="1271"/>
        <v>558658.51</v>
      </c>
      <c r="AOP585" s="93">
        <f t="shared" si="1271"/>
        <v>522678.43</v>
      </c>
      <c r="AOQ585" s="743">
        <v>222</v>
      </c>
      <c r="AOR585" s="743">
        <v>222</v>
      </c>
      <c r="AOS585" s="743">
        <v>222</v>
      </c>
      <c r="AOT585" s="107"/>
      <c r="AOU585" s="107"/>
      <c r="AOV585" s="107"/>
      <c r="AOW585" s="93">
        <f t="shared" si="1589"/>
        <v>1618988.28</v>
      </c>
      <c r="AOX585" s="93">
        <f t="shared" si="1590"/>
        <v>1618988.28</v>
      </c>
      <c r="AOY585" s="93">
        <f t="shared" si="1591"/>
        <v>1618988.28</v>
      </c>
      <c r="AOZ585" s="107"/>
      <c r="APA585" s="107"/>
      <c r="APB585" s="107"/>
      <c r="APC585" s="93">
        <f t="shared" si="1592"/>
        <v>3574.36</v>
      </c>
      <c r="APD585" s="93">
        <f t="shared" si="1593"/>
        <v>3159.02</v>
      </c>
      <c r="APE585" s="93">
        <f t="shared" si="1594"/>
        <v>2929.9</v>
      </c>
      <c r="APF585" s="107"/>
      <c r="APG585" s="107"/>
      <c r="APH585" s="107"/>
      <c r="API585" s="93">
        <f t="shared" si="1272"/>
        <v>793507.92</v>
      </c>
      <c r="APJ585" s="93">
        <f t="shared" si="1272"/>
        <v>701302.44</v>
      </c>
      <c r="APK585" s="93">
        <f t="shared" si="1272"/>
        <v>650437.80000000005</v>
      </c>
      <c r="APL585" s="95">
        <v>112</v>
      </c>
      <c r="APM585" s="95">
        <v>112</v>
      </c>
      <c r="APN585" s="95">
        <v>112</v>
      </c>
      <c r="APO585" s="107"/>
      <c r="APP585" s="107"/>
      <c r="APQ585" s="107"/>
      <c r="APR585" s="93">
        <f t="shared" si="1595"/>
        <v>816786.88</v>
      </c>
      <c r="APS585" s="93">
        <f t="shared" si="1596"/>
        <v>816786.88</v>
      </c>
      <c r="APT585" s="93">
        <f t="shared" si="1597"/>
        <v>816786.88</v>
      </c>
      <c r="APU585" s="107"/>
      <c r="APV585" s="107"/>
      <c r="APW585" s="107"/>
      <c r="APX585" s="93">
        <f t="shared" si="1598"/>
        <v>3203.54</v>
      </c>
      <c r="APY585" s="93">
        <f t="shared" si="1599"/>
        <v>2845.87</v>
      </c>
      <c r="APZ585" s="93">
        <f t="shared" si="1600"/>
        <v>2663.33</v>
      </c>
      <c r="AQA585" s="107"/>
      <c r="AQB585" s="107"/>
      <c r="AQC585" s="107"/>
      <c r="AQD585" s="93">
        <f t="shared" si="1273"/>
        <v>358796.48</v>
      </c>
      <c r="AQE585" s="93">
        <f t="shared" si="1273"/>
        <v>318737.44</v>
      </c>
      <c r="AQF585" s="93">
        <f t="shared" si="1273"/>
        <v>298292.96000000002</v>
      </c>
      <c r="AQG585" s="95">
        <v>181</v>
      </c>
      <c r="AQH585" s="95">
        <v>181</v>
      </c>
      <c r="AQI585" s="95">
        <v>181</v>
      </c>
      <c r="AQJ585" s="107"/>
      <c r="AQK585" s="107"/>
      <c r="AQL585" s="107"/>
      <c r="AQM585" s="93">
        <f t="shared" si="1601"/>
        <v>1319985.94</v>
      </c>
      <c r="AQN585" s="93">
        <f t="shared" si="1602"/>
        <v>1319985.94</v>
      </c>
      <c r="AQO585" s="93">
        <f t="shared" si="1603"/>
        <v>1319985.94</v>
      </c>
      <c r="AQP585" s="107"/>
      <c r="AQQ585" s="107"/>
      <c r="AQR585" s="107"/>
      <c r="AQS585" s="93">
        <f t="shared" si="1604"/>
        <v>2983.57</v>
      </c>
      <c r="AQT585" s="93">
        <f t="shared" si="1605"/>
        <v>2683.22</v>
      </c>
      <c r="AQU585" s="93">
        <f t="shared" si="1606"/>
        <v>2533.9499999999998</v>
      </c>
      <c r="AQV585" s="107"/>
      <c r="AQW585" s="107"/>
      <c r="AQX585" s="107"/>
      <c r="AQY585" s="93">
        <f t="shared" si="1274"/>
        <v>540026.17000000004</v>
      </c>
      <c r="AQZ585" s="93">
        <f t="shared" si="1274"/>
        <v>485662.82</v>
      </c>
      <c r="ARA585" s="93">
        <f t="shared" si="1274"/>
        <v>458644.95</v>
      </c>
      <c r="ARB585" s="743">
        <v>129</v>
      </c>
      <c r="ARC585" s="743">
        <v>129</v>
      </c>
      <c r="ARD585" s="743">
        <v>129</v>
      </c>
      <c r="ARE585" s="107"/>
      <c r="ARF585" s="107"/>
      <c r="ARG585" s="107"/>
      <c r="ARH585" s="93">
        <f t="shared" si="1607"/>
        <v>940763.46</v>
      </c>
      <c r="ARI585" s="93">
        <f t="shared" si="1608"/>
        <v>940763.46</v>
      </c>
      <c r="ARJ585" s="93">
        <f t="shared" si="1609"/>
        <v>940763.46</v>
      </c>
      <c r="ARK585" s="107"/>
      <c r="ARL585" s="107"/>
      <c r="ARM585" s="107"/>
      <c r="ARN585" s="93">
        <f t="shared" si="1610"/>
        <v>2919.53</v>
      </c>
      <c r="ARO585" s="93">
        <f t="shared" si="1611"/>
        <v>2596.4899999999998</v>
      </c>
      <c r="ARP585" s="93">
        <f t="shared" si="1612"/>
        <v>2420.5500000000002</v>
      </c>
      <c r="ARQ585" s="107"/>
      <c r="ARR585" s="107"/>
      <c r="ARS585" s="107"/>
      <c r="ART585" s="93">
        <f t="shared" si="1275"/>
        <v>376619.37</v>
      </c>
      <c r="ARU585" s="93">
        <f t="shared" si="1275"/>
        <v>334947.21000000002</v>
      </c>
      <c r="ARV585" s="93">
        <f t="shared" si="1275"/>
        <v>312250.95</v>
      </c>
      <c r="ARW585" s="95">
        <v>232</v>
      </c>
      <c r="ARX585" s="95">
        <v>232</v>
      </c>
      <c r="ARY585" s="95">
        <v>232</v>
      </c>
      <c r="ARZ585" s="107"/>
      <c r="ASA585" s="107"/>
      <c r="ASB585" s="107"/>
      <c r="ASC585" s="93">
        <f t="shared" si="1613"/>
        <v>1691915.68</v>
      </c>
      <c r="ASD585" s="93">
        <f t="shared" si="1614"/>
        <v>1691915.68</v>
      </c>
      <c r="ASE585" s="93">
        <f t="shared" si="1615"/>
        <v>1691915.68</v>
      </c>
      <c r="ASF585" s="107"/>
      <c r="ASG585" s="107"/>
      <c r="ASH585" s="107"/>
      <c r="ASI585" s="93">
        <f t="shared" si="1616"/>
        <v>3321.7</v>
      </c>
      <c r="ASJ585" s="93">
        <f t="shared" si="1617"/>
        <v>2939.54</v>
      </c>
      <c r="ASK585" s="93">
        <f t="shared" si="1618"/>
        <v>2718.69</v>
      </c>
      <c r="ASL585" s="107"/>
      <c r="ASM585" s="107"/>
      <c r="ASN585" s="107"/>
      <c r="ASO585" s="93">
        <f t="shared" si="1276"/>
        <v>770634.4</v>
      </c>
      <c r="ASP585" s="93">
        <f t="shared" si="1276"/>
        <v>681973.28</v>
      </c>
      <c r="ASQ585" s="93">
        <f t="shared" si="1276"/>
        <v>630736.07999999996</v>
      </c>
      <c r="ASR585" s="95">
        <v>205</v>
      </c>
      <c r="ASS585" s="95">
        <v>205</v>
      </c>
      <c r="AST585" s="95">
        <v>205</v>
      </c>
      <c r="ASU585" s="107"/>
      <c r="ASV585" s="107"/>
      <c r="ASW585" s="107"/>
      <c r="ASX585" s="93">
        <f t="shared" si="1619"/>
        <v>1495011.7</v>
      </c>
      <c r="ASY585" s="93">
        <f t="shared" si="1620"/>
        <v>1495011.7</v>
      </c>
      <c r="ASZ585" s="93">
        <f t="shared" si="1621"/>
        <v>1495011.7</v>
      </c>
      <c r="ATA585" s="107"/>
      <c r="ATB585" s="107"/>
      <c r="ATC585" s="107"/>
      <c r="ATD585" s="93">
        <f t="shared" si="1622"/>
        <v>2810.8</v>
      </c>
      <c r="ATE585" s="93">
        <f t="shared" si="1623"/>
        <v>2519.9</v>
      </c>
      <c r="ATF585" s="93">
        <f t="shared" si="1624"/>
        <v>2353.61</v>
      </c>
      <c r="ATG585" s="107"/>
      <c r="ATH585" s="107"/>
      <c r="ATI585" s="107"/>
      <c r="ATJ585" s="93">
        <f t="shared" si="1277"/>
        <v>576214</v>
      </c>
      <c r="ATK585" s="93">
        <f t="shared" si="1277"/>
        <v>516579.5</v>
      </c>
      <c r="ATL585" s="93">
        <f t="shared" si="1277"/>
        <v>482490.05</v>
      </c>
      <c r="ATM585" s="95">
        <v>453</v>
      </c>
      <c r="ATN585" s="95">
        <v>453</v>
      </c>
      <c r="ATO585" s="95">
        <v>453</v>
      </c>
      <c r="ATP585" s="107"/>
      <c r="ATQ585" s="107"/>
      <c r="ATR585" s="107"/>
      <c r="ATS585" s="93">
        <f t="shared" si="1625"/>
        <v>3303611.22</v>
      </c>
      <c r="ATT585" s="93">
        <f t="shared" si="1626"/>
        <v>3303611.22</v>
      </c>
      <c r="ATU585" s="93">
        <f t="shared" si="1627"/>
        <v>3303611.22</v>
      </c>
      <c r="ATV585" s="107"/>
      <c r="ATW585" s="107"/>
      <c r="ATX585" s="107"/>
      <c r="ATY585" s="93">
        <f t="shared" si="1628"/>
        <v>3186.74</v>
      </c>
      <c r="ATZ585" s="93">
        <f t="shared" si="1629"/>
        <v>2815.71</v>
      </c>
      <c r="AUA585" s="93">
        <f t="shared" si="1630"/>
        <v>2605.27</v>
      </c>
      <c r="AUB585" s="107"/>
      <c r="AUC585" s="107"/>
      <c r="AUD585" s="107"/>
      <c r="AUE585" s="93">
        <f t="shared" si="1278"/>
        <v>1443593.22</v>
      </c>
      <c r="AUF585" s="93">
        <f t="shared" si="1278"/>
        <v>1275516.6299999999</v>
      </c>
      <c r="AUG585" s="93">
        <f t="shared" si="1278"/>
        <v>1180187.31</v>
      </c>
      <c r="AUH585" s="743">
        <v>253</v>
      </c>
      <c r="AUI585" s="743">
        <v>253</v>
      </c>
      <c r="AUJ585" s="743">
        <v>253</v>
      </c>
      <c r="AUK585" s="107"/>
      <c r="AUL585" s="107"/>
      <c r="AUM585" s="107"/>
      <c r="AUN585" s="93">
        <f t="shared" si="1631"/>
        <v>1845063.22</v>
      </c>
      <c r="AUO585" s="93">
        <f t="shared" si="1632"/>
        <v>1845063.22</v>
      </c>
      <c r="AUP585" s="93">
        <f t="shared" si="1633"/>
        <v>1845063.22</v>
      </c>
      <c r="AUQ585" s="107"/>
      <c r="AUR585" s="107"/>
      <c r="AUS585" s="107"/>
      <c r="AUT585" s="93">
        <f t="shared" si="1634"/>
        <v>3204.92</v>
      </c>
      <c r="AUU585" s="93">
        <f t="shared" si="1635"/>
        <v>2843.85</v>
      </c>
      <c r="AUV585" s="93">
        <f t="shared" si="1636"/>
        <v>2656.8</v>
      </c>
      <c r="AUW585" s="107"/>
      <c r="AUX585" s="107"/>
      <c r="AUY585" s="107"/>
      <c r="AUZ585" s="93">
        <f t="shared" si="1279"/>
        <v>810844.76</v>
      </c>
      <c r="AVA585" s="93">
        <f t="shared" si="1279"/>
        <v>719494.05</v>
      </c>
      <c r="AVB585" s="93">
        <f t="shared" si="1279"/>
        <v>672170.4</v>
      </c>
      <c r="AVC585" s="127">
        <f t="shared" si="1280"/>
        <v>8564</v>
      </c>
      <c r="AVD585" s="127">
        <f t="shared" si="1280"/>
        <v>8564</v>
      </c>
      <c r="AVE585" s="127">
        <f t="shared" si="1280"/>
        <v>8564</v>
      </c>
      <c r="AVF585" s="93">
        <f t="shared" si="1280"/>
        <v>0</v>
      </c>
      <c r="AVG585" s="93">
        <f t="shared" si="1280"/>
        <v>0</v>
      </c>
      <c r="AVH585" s="93">
        <f t="shared" si="1280"/>
        <v>0</v>
      </c>
      <c r="AVI585" s="93">
        <f t="shared" si="1280"/>
        <v>62455025.359999999</v>
      </c>
      <c r="AVJ585" s="93">
        <f t="shared" si="1280"/>
        <v>62455025.359999999</v>
      </c>
      <c r="AVK585" s="93">
        <f t="shared" si="1280"/>
        <v>62455025.359999999</v>
      </c>
      <c r="AVL585" s="107"/>
      <c r="AVM585" s="107"/>
      <c r="AVN585" s="107"/>
      <c r="AVO585" s="93"/>
      <c r="AVP585" s="93"/>
      <c r="AVQ585" s="93"/>
      <c r="AVR585" s="93">
        <f t="shared" si="1281"/>
        <v>0</v>
      </c>
      <c r="AVS585" s="93">
        <f t="shared" si="1281"/>
        <v>0</v>
      </c>
      <c r="AVT585" s="93">
        <f t="shared" si="1281"/>
        <v>0</v>
      </c>
      <c r="AVU585" s="93">
        <f t="shared" si="1281"/>
        <v>28346817.539999999</v>
      </c>
      <c r="AVV585" s="93">
        <f t="shared" si="1281"/>
        <v>25158592.579999998</v>
      </c>
      <c r="AVW585" s="93">
        <f t="shared" si="1281"/>
        <v>23570911.34</v>
      </c>
    </row>
    <row r="586" spans="1:1271" s="67" customFormat="1" ht="24" customHeight="1">
      <c r="A586" s="464" t="s">
        <v>1027</v>
      </c>
      <c r="B586" s="522"/>
      <c r="C586" s="523"/>
      <c r="D586" s="524"/>
      <c r="E586" s="525"/>
      <c r="F586" s="525"/>
      <c r="G586" s="525"/>
      <c r="H586" s="525"/>
      <c r="I586" s="526"/>
      <c r="J586" s="526"/>
      <c r="K586" s="526"/>
      <c r="L586" s="526"/>
      <c r="M586" s="526"/>
      <c r="N586" s="526"/>
      <c r="O586" s="526"/>
      <c r="P586" s="526"/>
      <c r="Q586" s="526"/>
      <c r="R586" s="526"/>
      <c r="S586" s="526"/>
      <c r="T586" s="526"/>
      <c r="U586" s="526"/>
      <c r="V586" s="526"/>
      <c r="W586" s="526"/>
      <c r="X586" s="526"/>
      <c r="Y586" s="526"/>
      <c r="Z586" s="526"/>
      <c r="AA586" s="526"/>
      <c r="AB586" s="526"/>
      <c r="AC586" s="526"/>
      <c r="AD586" s="526"/>
      <c r="AE586" s="526"/>
      <c r="AF586" s="526"/>
      <c r="AG586" s="526"/>
      <c r="AH586" s="526"/>
      <c r="AI586" s="526"/>
      <c r="AJ586" s="526"/>
      <c r="AK586" s="526"/>
      <c r="AL586" s="526"/>
      <c r="AM586" s="526"/>
      <c r="AN586" s="526"/>
      <c r="AO586" s="526"/>
      <c r="AP586" s="526"/>
      <c r="AQ586" s="526"/>
      <c r="AR586" s="526"/>
      <c r="AS586" s="526"/>
      <c r="AT586" s="526"/>
      <c r="AU586" s="526"/>
      <c r="AV586" s="526"/>
      <c r="AW586" s="526"/>
      <c r="AX586" s="526"/>
      <c r="AY586" s="526"/>
      <c r="AZ586" s="526"/>
      <c r="BA586" s="526"/>
      <c r="BB586" s="526"/>
      <c r="BC586" s="526"/>
      <c r="BD586" s="526"/>
      <c r="BE586" s="526"/>
      <c r="BF586" s="526"/>
      <c r="BG586" s="526"/>
      <c r="BH586" s="526"/>
      <c r="BI586" s="526"/>
      <c r="BJ586" s="526"/>
      <c r="BK586" s="526"/>
      <c r="BL586" s="526"/>
      <c r="BM586" s="526"/>
      <c r="BN586" s="526"/>
      <c r="BO586" s="526"/>
      <c r="BP586" s="526"/>
      <c r="BQ586" s="526"/>
      <c r="BR586" s="526"/>
      <c r="BS586" s="526"/>
      <c r="BT586" s="526"/>
      <c r="BU586" s="526"/>
      <c r="BV586" s="526"/>
      <c r="BW586" s="526"/>
      <c r="BX586" s="526"/>
      <c r="BY586" s="526"/>
      <c r="BZ586" s="526"/>
      <c r="CA586" s="526"/>
      <c r="CB586" s="526"/>
      <c r="CC586" s="526"/>
      <c r="CD586" s="526"/>
      <c r="CE586" s="526"/>
      <c r="CF586" s="526"/>
      <c r="CG586" s="526"/>
      <c r="CH586" s="526"/>
      <c r="CI586" s="526"/>
      <c r="CJ586" s="526"/>
      <c r="CK586" s="526"/>
      <c r="CL586" s="526"/>
      <c r="CM586" s="526"/>
      <c r="CN586" s="526"/>
      <c r="CO586" s="526"/>
      <c r="CP586" s="526"/>
      <c r="CQ586" s="526"/>
      <c r="CR586" s="526"/>
      <c r="CS586" s="526"/>
      <c r="CT586" s="526"/>
      <c r="CU586" s="526"/>
      <c r="CV586" s="526"/>
      <c r="CW586" s="526"/>
      <c r="CX586" s="526"/>
      <c r="CY586" s="526"/>
      <c r="CZ586" s="526"/>
      <c r="DA586" s="526"/>
      <c r="DB586" s="526"/>
      <c r="DC586" s="526"/>
      <c r="DD586" s="526"/>
      <c r="DE586" s="526"/>
      <c r="DF586" s="526"/>
      <c r="DG586" s="526"/>
      <c r="DH586" s="526"/>
      <c r="DI586" s="526"/>
      <c r="DJ586" s="526"/>
      <c r="DK586" s="526"/>
      <c r="DL586" s="526"/>
      <c r="DM586" s="526"/>
      <c r="DN586" s="526"/>
      <c r="DO586" s="526"/>
      <c r="DP586" s="526"/>
      <c r="DQ586" s="526"/>
      <c r="DR586" s="526"/>
      <c r="DS586" s="526"/>
      <c r="DT586" s="526"/>
      <c r="DU586" s="526"/>
      <c r="DV586" s="526"/>
      <c r="DW586" s="526"/>
      <c r="DX586" s="526"/>
      <c r="DY586" s="526"/>
      <c r="DZ586" s="526"/>
      <c r="EA586" s="526"/>
      <c r="EB586" s="526"/>
      <c r="EC586" s="526"/>
      <c r="ED586" s="526"/>
      <c r="EE586" s="526"/>
      <c r="EF586" s="526"/>
      <c r="EG586" s="526"/>
      <c r="EH586" s="526"/>
      <c r="EI586" s="526"/>
      <c r="EJ586" s="526"/>
      <c r="EK586" s="526"/>
      <c r="EL586" s="526"/>
      <c r="EM586" s="526"/>
      <c r="EN586" s="526"/>
      <c r="EO586" s="526"/>
      <c r="EP586" s="526"/>
      <c r="EQ586" s="526"/>
      <c r="ER586" s="526"/>
      <c r="ES586" s="526"/>
      <c r="ET586" s="526"/>
      <c r="EU586" s="526"/>
      <c r="EV586" s="526"/>
      <c r="EW586" s="526"/>
      <c r="EX586" s="526"/>
      <c r="EY586" s="526"/>
      <c r="EZ586" s="526"/>
      <c r="FA586" s="526"/>
      <c r="FB586" s="526"/>
      <c r="FC586" s="526"/>
      <c r="FD586" s="526"/>
      <c r="FE586" s="526"/>
      <c r="FF586" s="526"/>
      <c r="FG586" s="526"/>
      <c r="FH586" s="526"/>
      <c r="FI586" s="526"/>
      <c r="FJ586" s="526"/>
      <c r="FK586" s="526"/>
      <c r="FL586" s="526"/>
      <c r="FM586" s="526"/>
      <c r="FN586" s="526"/>
      <c r="FO586" s="526"/>
      <c r="FP586" s="526"/>
      <c r="FQ586" s="526"/>
      <c r="FR586" s="526"/>
      <c r="FS586" s="526"/>
      <c r="FT586" s="526"/>
      <c r="FU586" s="526"/>
      <c r="FV586" s="526"/>
      <c r="FW586" s="526"/>
      <c r="FX586" s="526"/>
      <c r="FY586" s="526"/>
      <c r="FZ586" s="526"/>
      <c r="GA586" s="526"/>
      <c r="GB586" s="526"/>
      <c r="GC586" s="526"/>
      <c r="GD586" s="526"/>
      <c r="GE586" s="526"/>
      <c r="GF586" s="526"/>
      <c r="GG586" s="526"/>
      <c r="GH586" s="526"/>
      <c r="GI586" s="526"/>
      <c r="GJ586" s="526"/>
      <c r="GK586" s="526"/>
      <c r="GL586" s="526"/>
      <c r="GM586" s="526"/>
      <c r="GN586" s="526"/>
      <c r="GO586" s="526"/>
      <c r="GP586" s="526"/>
      <c r="GQ586" s="526"/>
      <c r="GR586" s="526"/>
      <c r="GS586" s="526"/>
      <c r="GT586" s="526"/>
      <c r="GU586" s="526"/>
      <c r="GV586" s="526"/>
      <c r="GW586" s="526"/>
      <c r="GX586" s="526"/>
      <c r="GY586" s="526"/>
      <c r="GZ586" s="526"/>
      <c r="HA586" s="526"/>
      <c r="HB586" s="526"/>
      <c r="HC586" s="526"/>
      <c r="HD586" s="526"/>
      <c r="HE586" s="526"/>
      <c r="HF586" s="526"/>
      <c r="HG586" s="526"/>
      <c r="HH586" s="526"/>
      <c r="HI586" s="526"/>
      <c r="HJ586" s="526"/>
      <c r="HK586" s="526"/>
      <c r="HL586" s="526"/>
      <c r="HM586" s="526"/>
      <c r="HN586" s="526"/>
      <c r="HO586" s="526"/>
      <c r="HP586" s="526"/>
      <c r="HQ586" s="526"/>
      <c r="HR586" s="526"/>
      <c r="HS586" s="526"/>
      <c r="HT586" s="526"/>
      <c r="HU586" s="526"/>
      <c r="HV586" s="526"/>
      <c r="HW586" s="526"/>
      <c r="HX586" s="526"/>
      <c r="HY586" s="526"/>
      <c r="HZ586" s="526"/>
      <c r="IA586" s="526"/>
      <c r="IB586" s="526"/>
      <c r="IC586" s="526"/>
      <c r="ID586" s="526"/>
      <c r="IE586" s="526"/>
      <c r="IF586" s="526"/>
      <c r="IG586" s="526"/>
      <c r="IH586" s="526"/>
      <c r="II586" s="526"/>
      <c r="IJ586" s="526"/>
      <c r="IK586" s="526"/>
      <c r="IL586" s="526"/>
      <c r="IM586" s="526"/>
      <c r="IN586" s="526"/>
      <c r="IO586" s="526"/>
      <c r="IP586" s="526"/>
      <c r="IQ586" s="526"/>
      <c r="IR586" s="526"/>
      <c r="IS586" s="526"/>
      <c r="IT586" s="526"/>
      <c r="IU586" s="526"/>
      <c r="IV586" s="526"/>
      <c r="IW586" s="526"/>
      <c r="IX586" s="526"/>
      <c r="IY586" s="526"/>
      <c r="IZ586" s="526"/>
      <c r="JA586" s="526"/>
      <c r="JB586" s="526"/>
      <c r="JC586" s="526"/>
      <c r="JD586" s="526"/>
      <c r="JE586" s="526"/>
      <c r="JF586" s="526"/>
      <c r="JG586" s="526"/>
      <c r="JH586" s="526"/>
      <c r="JI586" s="526"/>
      <c r="JJ586" s="526"/>
      <c r="JK586" s="526"/>
      <c r="JL586" s="526"/>
      <c r="JM586" s="526"/>
      <c r="JN586" s="526"/>
      <c r="JO586" s="526"/>
      <c r="JP586" s="526"/>
      <c r="JQ586" s="526"/>
      <c r="JR586" s="526"/>
      <c r="JS586" s="526"/>
      <c r="JT586" s="526"/>
      <c r="JU586" s="526"/>
      <c r="JV586" s="526"/>
      <c r="JW586" s="526"/>
      <c r="JX586" s="526"/>
      <c r="JY586" s="526"/>
      <c r="JZ586" s="526"/>
      <c r="KA586" s="526"/>
      <c r="KB586" s="526"/>
      <c r="KC586" s="526"/>
      <c r="KD586" s="526"/>
      <c r="KE586" s="526"/>
      <c r="KF586" s="526"/>
      <c r="KG586" s="526"/>
      <c r="KH586" s="526"/>
      <c r="KI586" s="526"/>
      <c r="KJ586" s="526"/>
      <c r="KK586" s="526"/>
      <c r="KL586" s="526"/>
      <c r="KM586" s="526"/>
      <c r="KN586" s="526"/>
      <c r="KO586" s="526"/>
      <c r="KP586" s="526"/>
      <c r="KQ586" s="526"/>
      <c r="KR586" s="526"/>
      <c r="KS586" s="526"/>
      <c r="KT586" s="526"/>
      <c r="KU586" s="526"/>
      <c r="KV586" s="526"/>
      <c r="KW586" s="526"/>
      <c r="KX586" s="526"/>
      <c r="KY586" s="526"/>
      <c r="KZ586" s="526"/>
      <c r="LA586" s="526"/>
      <c r="LB586" s="526"/>
      <c r="LC586" s="526"/>
      <c r="LD586" s="526"/>
      <c r="LE586" s="526"/>
      <c r="LF586" s="526"/>
      <c r="LG586" s="526"/>
      <c r="LH586" s="526"/>
      <c r="LI586" s="526"/>
      <c r="LJ586" s="526"/>
      <c r="LK586" s="526"/>
      <c r="LL586" s="526"/>
      <c r="LM586" s="526"/>
      <c r="LN586" s="526"/>
      <c r="LO586" s="526"/>
      <c r="LP586" s="526"/>
      <c r="LQ586" s="526"/>
      <c r="LR586" s="526"/>
      <c r="LS586" s="526"/>
      <c r="LT586" s="526"/>
      <c r="LU586" s="526"/>
      <c r="LV586" s="526"/>
      <c r="LW586" s="526"/>
      <c r="LX586" s="526"/>
      <c r="LY586" s="526"/>
      <c r="LZ586" s="526"/>
      <c r="MA586" s="526"/>
      <c r="MB586" s="526"/>
      <c r="MC586" s="526"/>
      <c r="MD586" s="526"/>
      <c r="ME586" s="526"/>
      <c r="MF586" s="526"/>
      <c r="MG586" s="526"/>
      <c r="MH586" s="526"/>
      <c r="MI586" s="526"/>
      <c r="MJ586" s="526"/>
      <c r="MK586" s="526"/>
      <c r="ML586" s="526"/>
      <c r="MM586" s="526"/>
      <c r="MN586" s="526"/>
      <c r="MO586" s="526"/>
      <c r="MP586" s="526"/>
      <c r="MQ586" s="526"/>
      <c r="MR586" s="526"/>
      <c r="MS586" s="526"/>
      <c r="MT586" s="526"/>
      <c r="MU586" s="526"/>
      <c r="MV586" s="526"/>
      <c r="MW586" s="526"/>
      <c r="MX586" s="526"/>
      <c r="MY586" s="526"/>
      <c r="MZ586" s="526"/>
      <c r="NA586" s="526"/>
      <c r="NB586" s="526"/>
      <c r="NC586" s="526"/>
      <c r="ND586" s="526"/>
      <c r="NE586" s="526"/>
      <c r="NF586" s="526"/>
      <c r="NG586" s="526"/>
      <c r="NH586" s="526"/>
      <c r="NI586" s="526"/>
      <c r="NJ586" s="526"/>
      <c r="NK586" s="526"/>
      <c r="NL586" s="526"/>
      <c r="NM586" s="526"/>
      <c r="NN586" s="526"/>
      <c r="NO586" s="526"/>
      <c r="NP586" s="526"/>
      <c r="NQ586" s="526"/>
      <c r="NR586" s="526"/>
      <c r="NS586" s="526"/>
      <c r="NT586" s="526"/>
      <c r="NU586" s="526"/>
      <c r="NV586" s="526"/>
      <c r="NW586" s="526"/>
      <c r="NX586" s="526"/>
      <c r="NY586" s="526"/>
      <c r="NZ586" s="526"/>
      <c r="OA586" s="526"/>
      <c r="OB586" s="526"/>
      <c r="OC586" s="526"/>
      <c r="OD586" s="526"/>
      <c r="OE586" s="526"/>
      <c r="OF586" s="526"/>
      <c r="OG586" s="526"/>
      <c r="OH586" s="526"/>
      <c r="OI586" s="526"/>
      <c r="OJ586" s="526"/>
      <c r="OK586" s="526"/>
      <c r="OL586" s="526"/>
      <c r="OM586" s="526"/>
      <c r="ON586" s="526"/>
      <c r="OO586" s="526"/>
      <c r="OP586" s="526"/>
      <c r="OQ586" s="526"/>
      <c r="OR586" s="526"/>
      <c r="OS586" s="526"/>
      <c r="OT586" s="526"/>
      <c r="OU586" s="526"/>
      <c r="OV586" s="526"/>
      <c r="OW586" s="526"/>
      <c r="OX586" s="526"/>
      <c r="OY586" s="526"/>
      <c r="OZ586" s="526"/>
      <c r="PA586" s="526"/>
      <c r="PB586" s="526"/>
      <c r="PC586" s="526"/>
      <c r="PD586" s="526"/>
      <c r="PE586" s="526"/>
      <c r="PF586" s="526"/>
      <c r="PG586" s="526"/>
      <c r="PH586" s="526"/>
      <c r="PI586" s="526"/>
      <c r="PJ586" s="526"/>
      <c r="PK586" s="526"/>
      <c r="PL586" s="526"/>
      <c r="PM586" s="526"/>
      <c r="PN586" s="526"/>
      <c r="PO586" s="526"/>
      <c r="PP586" s="526"/>
      <c r="PQ586" s="526"/>
      <c r="PR586" s="526"/>
      <c r="PS586" s="526"/>
      <c r="PT586" s="526"/>
      <c r="PU586" s="526"/>
      <c r="PV586" s="526"/>
      <c r="PW586" s="526"/>
      <c r="PX586" s="526"/>
      <c r="PY586" s="526"/>
      <c r="PZ586" s="526"/>
      <c r="QA586" s="526"/>
      <c r="QB586" s="526"/>
      <c r="QC586" s="526"/>
      <c r="QD586" s="526"/>
      <c r="QE586" s="526"/>
      <c r="QF586" s="526"/>
      <c r="QG586" s="526"/>
      <c r="QH586" s="526"/>
      <c r="QI586" s="526"/>
      <c r="QJ586" s="526"/>
      <c r="QK586" s="526"/>
      <c r="QL586" s="526"/>
      <c r="QM586" s="526"/>
      <c r="QN586" s="526"/>
      <c r="QO586" s="526"/>
      <c r="QP586" s="526"/>
      <c r="QQ586" s="526"/>
      <c r="QR586" s="526"/>
      <c r="QS586" s="526"/>
      <c r="QT586" s="526"/>
      <c r="QU586" s="526"/>
      <c r="QV586" s="526"/>
      <c r="QW586" s="526"/>
      <c r="QX586" s="526"/>
      <c r="QY586" s="526"/>
      <c r="QZ586" s="526"/>
      <c r="RA586" s="526"/>
      <c r="RB586" s="526"/>
      <c r="RC586" s="526"/>
      <c r="RD586" s="526"/>
      <c r="RE586" s="526"/>
      <c r="RF586" s="526"/>
      <c r="RG586" s="526"/>
      <c r="RH586" s="526"/>
      <c r="RI586" s="526"/>
      <c r="RJ586" s="526"/>
      <c r="RK586" s="526"/>
      <c r="RL586" s="526"/>
      <c r="RM586" s="526"/>
      <c r="RN586" s="526"/>
      <c r="RO586" s="526"/>
      <c r="RP586" s="526"/>
      <c r="RQ586" s="526"/>
      <c r="RR586" s="526"/>
      <c r="RS586" s="526"/>
      <c r="RT586" s="526"/>
      <c r="RU586" s="526"/>
      <c r="RV586" s="526"/>
      <c r="RW586" s="526"/>
      <c r="RX586" s="526"/>
      <c r="RY586" s="526"/>
      <c r="RZ586" s="526"/>
      <c r="SA586" s="526"/>
      <c r="SB586" s="526"/>
      <c r="SC586" s="526"/>
      <c r="SD586" s="526"/>
      <c r="SE586" s="526"/>
      <c r="SF586" s="526"/>
      <c r="SG586" s="526"/>
      <c r="SH586" s="526"/>
      <c r="SI586" s="526"/>
      <c r="SJ586" s="526"/>
      <c r="SK586" s="526"/>
      <c r="SL586" s="526"/>
      <c r="SM586" s="526"/>
      <c r="SN586" s="526"/>
      <c r="SO586" s="526"/>
      <c r="SP586" s="526"/>
      <c r="SQ586" s="526"/>
      <c r="SR586" s="526"/>
      <c r="SS586" s="526"/>
      <c r="ST586" s="526"/>
      <c r="SU586" s="526"/>
      <c r="SV586" s="526"/>
      <c r="SW586" s="526"/>
      <c r="SX586" s="526"/>
      <c r="SY586" s="526"/>
      <c r="SZ586" s="526"/>
      <c r="TA586" s="526"/>
      <c r="TB586" s="526"/>
      <c r="TC586" s="526"/>
      <c r="TD586" s="526"/>
      <c r="TE586" s="526"/>
      <c r="TF586" s="526"/>
      <c r="TG586" s="526"/>
      <c r="TH586" s="526"/>
      <c r="TI586" s="526"/>
      <c r="TJ586" s="526"/>
      <c r="TK586" s="526"/>
      <c r="TL586" s="526"/>
      <c r="TM586" s="526"/>
      <c r="TN586" s="526"/>
      <c r="TO586" s="526"/>
      <c r="TP586" s="526"/>
      <c r="TQ586" s="526"/>
      <c r="TR586" s="526"/>
      <c r="TS586" s="526"/>
      <c r="TT586" s="526"/>
      <c r="TU586" s="526"/>
      <c r="TV586" s="526"/>
      <c r="TW586" s="526"/>
      <c r="TX586" s="526"/>
      <c r="TY586" s="526"/>
      <c r="TZ586" s="526"/>
      <c r="UA586" s="526"/>
      <c r="UB586" s="526"/>
      <c r="UC586" s="526"/>
      <c r="UD586" s="526"/>
      <c r="UE586" s="526"/>
      <c r="UF586" s="526"/>
      <c r="UG586" s="526"/>
      <c r="UH586" s="526"/>
      <c r="UI586" s="526"/>
      <c r="UJ586" s="526"/>
      <c r="UK586" s="526"/>
      <c r="UL586" s="526"/>
      <c r="UM586" s="526"/>
      <c r="UN586" s="526"/>
      <c r="UO586" s="526"/>
      <c r="UP586" s="526"/>
      <c r="UQ586" s="526"/>
      <c r="UR586" s="526"/>
      <c r="US586" s="526"/>
      <c r="UT586" s="526"/>
      <c r="UU586" s="526"/>
      <c r="UV586" s="526"/>
      <c r="UW586" s="526"/>
      <c r="UX586" s="526"/>
      <c r="UY586" s="526"/>
      <c r="UZ586" s="526"/>
      <c r="VA586" s="526"/>
      <c r="VB586" s="526"/>
      <c r="VC586" s="526"/>
      <c r="VD586" s="526"/>
      <c r="VE586" s="526"/>
      <c r="VF586" s="526"/>
      <c r="VG586" s="526"/>
      <c r="VH586" s="526"/>
      <c r="VI586" s="526"/>
      <c r="VJ586" s="526"/>
      <c r="VK586" s="526"/>
      <c r="VL586" s="526"/>
      <c r="VM586" s="526"/>
      <c r="VN586" s="526"/>
      <c r="VO586" s="526"/>
      <c r="VP586" s="526"/>
      <c r="VQ586" s="526"/>
      <c r="VR586" s="526"/>
      <c r="VS586" s="526"/>
      <c r="VT586" s="526"/>
      <c r="VU586" s="526"/>
      <c r="VV586" s="526"/>
      <c r="VW586" s="526"/>
      <c r="VX586" s="526"/>
      <c r="VY586" s="526"/>
      <c r="VZ586" s="526"/>
      <c r="WA586" s="526"/>
      <c r="WB586" s="526"/>
      <c r="WC586" s="526"/>
      <c r="WD586" s="526"/>
      <c r="WE586" s="526"/>
      <c r="WF586" s="526"/>
      <c r="WG586" s="526"/>
      <c r="WH586" s="526"/>
      <c r="WI586" s="526"/>
      <c r="WJ586" s="526"/>
      <c r="WK586" s="526"/>
      <c r="WL586" s="526"/>
      <c r="WM586" s="526"/>
      <c r="WN586" s="526"/>
      <c r="WO586" s="526"/>
      <c r="WP586" s="526"/>
      <c r="WQ586" s="526"/>
      <c r="WR586" s="526"/>
      <c r="WS586" s="526"/>
      <c r="WT586" s="526"/>
      <c r="WU586" s="526"/>
      <c r="WV586" s="526"/>
      <c r="WW586" s="526"/>
      <c r="WX586" s="526"/>
      <c r="WY586" s="526"/>
      <c r="WZ586" s="526"/>
      <c r="XA586" s="526"/>
      <c r="XB586" s="526"/>
      <c r="XC586" s="526"/>
      <c r="XD586" s="526"/>
      <c r="XE586" s="526"/>
      <c r="XF586" s="526"/>
      <c r="XG586" s="526"/>
      <c r="XH586" s="526"/>
      <c r="XI586" s="526"/>
      <c r="XJ586" s="526"/>
      <c r="XK586" s="526"/>
      <c r="XL586" s="526"/>
      <c r="XM586" s="526"/>
      <c r="XN586" s="526"/>
      <c r="XO586" s="526"/>
      <c r="XP586" s="526"/>
      <c r="XQ586" s="526"/>
      <c r="XR586" s="526"/>
      <c r="XS586" s="526"/>
      <c r="XT586" s="526"/>
      <c r="XU586" s="526"/>
      <c r="XV586" s="526"/>
      <c r="XW586" s="526"/>
      <c r="XX586" s="526"/>
      <c r="XY586" s="526"/>
      <c r="XZ586" s="526"/>
      <c r="YA586" s="526"/>
      <c r="YB586" s="526"/>
      <c r="YC586" s="526"/>
      <c r="YD586" s="526"/>
      <c r="YE586" s="526"/>
      <c r="YF586" s="526"/>
      <c r="YG586" s="526"/>
      <c r="YH586" s="526"/>
      <c r="YI586" s="526"/>
      <c r="YJ586" s="526"/>
      <c r="YK586" s="526"/>
      <c r="YL586" s="526"/>
      <c r="YM586" s="526"/>
      <c r="YN586" s="526"/>
      <c r="YO586" s="526"/>
      <c r="YP586" s="526"/>
      <c r="YQ586" s="526"/>
      <c r="YR586" s="526"/>
      <c r="YS586" s="526"/>
      <c r="YT586" s="526"/>
      <c r="YU586" s="526"/>
      <c r="YV586" s="526"/>
      <c r="YW586" s="526"/>
      <c r="YX586" s="526"/>
      <c r="YY586" s="526"/>
      <c r="YZ586" s="526"/>
      <c r="ZA586" s="526"/>
      <c r="ZB586" s="526"/>
      <c r="ZC586" s="526"/>
      <c r="ZD586" s="526"/>
      <c r="ZE586" s="526"/>
      <c r="ZF586" s="526"/>
      <c r="ZG586" s="526"/>
      <c r="ZH586" s="526"/>
      <c r="ZI586" s="526"/>
      <c r="ZJ586" s="526"/>
      <c r="ZK586" s="526"/>
      <c r="ZL586" s="526"/>
      <c r="ZM586" s="526"/>
      <c r="ZN586" s="526"/>
      <c r="ZO586" s="526"/>
      <c r="ZP586" s="526"/>
      <c r="ZQ586" s="526"/>
      <c r="ZR586" s="526"/>
      <c r="ZS586" s="526"/>
      <c r="ZT586" s="526"/>
      <c r="ZU586" s="526"/>
      <c r="ZV586" s="526"/>
      <c r="ZW586" s="526"/>
      <c r="ZX586" s="526"/>
      <c r="ZY586" s="526"/>
      <c r="ZZ586" s="526"/>
      <c r="AAA586" s="526"/>
      <c r="AAB586" s="526"/>
      <c r="AAC586" s="526"/>
      <c r="AAD586" s="526"/>
      <c r="AAE586" s="526"/>
      <c r="AAF586" s="526"/>
      <c r="AAG586" s="526"/>
      <c r="AAH586" s="526"/>
      <c r="AAI586" s="526"/>
      <c r="AAJ586" s="526"/>
      <c r="AAK586" s="526"/>
      <c r="AAL586" s="526"/>
      <c r="AAM586" s="526"/>
      <c r="AAN586" s="526"/>
      <c r="AAO586" s="526"/>
      <c r="AAP586" s="526"/>
      <c r="AAQ586" s="526"/>
      <c r="AAR586" s="526"/>
      <c r="AAS586" s="526"/>
      <c r="AAT586" s="526"/>
      <c r="AAU586" s="526"/>
      <c r="AAV586" s="526"/>
      <c r="AAW586" s="526"/>
      <c r="AAX586" s="526"/>
      <c r="AAY586" s="526"/>
      <c r="AAZ586" s="526"/>
      <c r="ABA586" s="526"/>
      <c r="ABB586" s="526"/>
      <c r="ABC586" s="526"/>
      <c r="ABD586" s="526"/>
      <c r="ABE586" s="526"/>
      <c r="ABF586" s="526"/>
      <c r="ABG586" s="526"/>
      <c r="ABH586" s="526"/>
      <c r="ABI586" s="526"/>
      <c r="ABJ586" s="526"/>
      <c r="ABK586" s="526"/>
      <c r="ABL586" s="526"/>
      <c r="ABM586" s="526"/>
      <c r="ABN586" s="526"/>
      <c r="ABO586" s="526"/>
      <c r="ABP586" s="526"/>
      <c r="ABQ586" s="526"/>
      <c r="ABR586" s="526"/>
      <c r="ABS586" s="526"/>
      <c r="ABT586" s="526"/>
      <c r="ABU586" s="526"/>
      <c r="ABV586" s="526"/>
      <c r="ABW586" s="526"/>
      <c r="ABX586" s="526"/>
      <c r="ABY586" s="526"/>
      <c r="ABZ586" s="526"/>
      <c r="ACA586" s="526"/>
      <c r="ACB586" s="526"/>
      <c r="ACC586" s="526"/>
      <c r="ACD586" s="526"/>
      <c r="ACE586" s="526"/>
      <c r="ACF586" s="526"/>
      <c r="ACG586" s="526"/>
      <c r="ACH586" s="526"/>
      <c r="ACI586" s="526"/>
      <c r="ACJ586" s="526"/>
      <c r="ACK586" s="526"/>
      <c r="ACL586" s="526"/>
      <c r="ACM586" s="526"/>
      <c r="ACN586" s="526"/>
      <c r="ACO586" s="526"/>
      <c r="ACP586" s="526"/>
      <c r="ACQ586" s="526"/>
      <c r="ACR586" s="526"/>
      <c r="ACS586" s="526"/>
      <c r="ACT586" s="526"/>
      <c r="ACU586" s="526"/>
      <c r="ACV586" s="526"/>
      <c r="ACW586" s="526"/>
      <c r="ACX586" s="526"/>
      <c r="ACY586" s="526"/>
      <c r="ACZ586" s="526"/>
      <c r="ADA586" s="526"/>
      <c r="ADB586" s="526"/>
      <c r="ADC586" s="526"/>
      <c r="ADD586" s="526"/>
      <c r="ADE586" s="526"/>
      <c r="ADF586" s="526"/>
      <c r="ADG586" s="526"/>
      <c r="ADH586" s="526"/>
      <c r="ADI586" s="526"/>
      <c r="ADJ586" s="526"/>
      <c r="ADK586" s="526"/>
      <c r="ADL586" s="526"/>
      <c r="ADM586" s="526"/>
      <c r="ADN586" s="526"/>
      <c r="ADO586" s="526"/>
      <c r="ADP586" s="526"/>
      <c r="ADQ586" s="526"/>
      <c r="ADR586" s="526"/>
      <c r="ADS586" s="526"/>
      <c r="ADT586" s="526"/>
      <c r="ADU586" s="526"/>
      <c r="ADV586" s="526"/>
      <c r="ADW586" s="526"/>
      <c r="ADX586" s="526"/>
      <c r="ADY586" s="526"/>
      <c r="ADZ586" s="526"/>
      <c r="AEA586" s="526"/>
      <c r="AEB586" s="526"/>
      <c r="AEC586" s="526"/>
      <c r="AED586" s="526"/>
      <c r="AEE586" s="526"/>
      <c r="AEF586" s="526"/>
      <c r="AEG586" s="526"/>
      <c r="AEH586" s="526"/>
      <c r="AEI586" s="526"/>
      <c r="AEJ586" s="526"/>
      <c r="AEK586" s="526"/>
      <c r="AEL586" s="526"/>
      <c r="AEM586" s="526"/>
      <c r="AEN586" s="526"/>
      <c r="AEO586" s="526"/>
      <c r="AEP586" s="526"/>
      <c r="AEQ586" s="526"/>
      <c r="AER586" s="526"/>
      <c r="AES586" s="526"/>
      <c r="AET586" s="526"/>
      <c r="AEU586" s="526"/>
      <c r="AEV586" s="526"/>
      <c r="AEW586" s="526"/>
      <c r="AEX586" s="526"/>
      <c r="AEY586" s="526"/>
      <c r="AEZ586" s="526"/>
      <c r="AFA586" s="526"/>
      <c r="AFB586" s="526"/>
      <c r="AFC586" s="526"/>
      <c r="AFD586" s="526"/>
      <c r="AFE586" s="526"/>
      <c r="AFF586" s="526"/>
      <c r="AFG586" s="526"/>
      <c r="AFH586" s="526"/>
      <c r="AFI586" s="526"/>
      <c r="AFJ586" s="526"/>
      <c r="AFK586" s="526"/>
      <c r="AFL586" s="526"/>
      <c r="AFM586" s="526"/>
      <c r="AFN586" s="526"/>
      <c r="AFO586" s="526"/>
      <c r="AFP586" s="526"/>
      <c r="AFQ586" s="526"/>
      <c r="AFR586" s="526"/>
      <c r="AFS586" s="526"/>
      <c r="AFT586" s="526"/>
      <c r="AFU586" s="526"/>
      <c r="AFV586" s="526"/>
      <c r="AFW586" s="526"/>
      <c r="AFX586" s="526"/>
      <c r="AFY586" s="526"/>
      <c r="AFZ586" s="526"/>
      <c r="AGA586" s="526"/>
      <c r="AGB586" s="526"/>
      <c r="AGC586" s="526"/>
      <c r="AGD586" s="526"/>
      <c r="AGE586" s="526"/>
      <c r="AGF586" s="526"/>
      <c r="AGG586" s="526"/>
      <c r="AGH586" s="526"/>
      <c r="AGI586" s="526"/>
      <c r="AGJ586" s="526"/>
      <c r="AGK586" s="526"/>
      <c r="AGL586" s="526"/>
      <c r="AGM586" s="526"/>
      <c r="AGN586" s="526"/>
      <c r="AGO586" s="526"/>
      <c r="AGP586" s="526"/>
      <c r="AGQ586" s="526"/>
      <c r="AGR586" s="526"/>
      <c r="AGS586" s="526"/>
      <c r="AGT586" s="526"/>
      <c r="AGU586" s="526"/>
      <c r="AGV586" s="526"/>
      <c r="AGW586" s="526"/>
      <c r="AGX586" s="526"/>
      <c r="AGY586" s="526"/>
      <c r="AGZ586" s="526"/>
      <c r="AHA586" s="526"/>
      <c r="AHB586" s="526"/>
      <c r="AHC586" s="526"/>
      <c r="AHD586" s="526"/>
      <c r="AHE586" s="526"/>
      <c r="AHF586" s="526"/>
      <c r="AHG586" s="526"/>
      <c r="AHH586" s="526"/>
      <c r="AHI586" s="526"/>
      <c r="AHJ586" s="526"/>
      <c r="AHK586" s="526"/>
      <c r="AHL586" s="526"/>
      <c r="AHM586" s="526"/>
      <c r="AHN586" s="526"/>
      <c r="AHO586" s="526"/>
      <c r="AHP586" s="526"/>
      <c r="AHQ586" s="526"/>
      <c r="AHR586" s="526"/>
      <c r="AHS586" s="526"/>
      <c r="AHT586" s="526"/>
      <c r="AHU586" s="526"/>
      <c r="AHV586" s="526"/>
      <c r="AHW586" s="526"/>
      <c r="AHX586" s="526"/>
      <c r="AHY586" s="526"/>
      <c r="AHZ586" s="526"/>
      <c r="AIA586" s="526"/>
      <c r="AIB586" s="526"/>
      <c r="AIC586" s="526"/>
      <c r="AID586" s="526"/>
      <c r="AIE586" s="526"/>
      <c r="AIF586" s="526"/>
      <c r="AIG586" s="526"/>
      <c r="AIH586" s="526"/>
      <c r="AII586" s="526"/>
      <c r="AIJ586" s="526"/>
      <c r="AIK586" s="526"/>
      <c r="AIL586" s="526"/>
      <c r="AIM586" s="526"/>
      <c r="AIN586" s="526"/>
      <c r="AIO586" s="526"/>
      <c r="AIP586" s="526"/>
      <c r="AIQ586" s="526"/>
      <c r="AIR586" s="526"/>
      <c r="AIS586" s="526"/>
      <c r="AIT586" s="526"/>
      <c r="AIU586" s="526"/>
      <c r="AIV586" s="526"/>
      <c r="AIW586" s="526"/>
      <c r="AIX586" s="526"/>
      <c r="AIY586" s="526"/>
      <c r="AIZ586" s="526"/>
      <c r="AJA586" s="526"/>
      <c r="AJB586" s="526"/>
      <c r="AJC586" s="526"/>
      <c r="AJD586" s="526"/>
      <c r="AJE586" s="526"/>
      <c r="AJF586" s="526"/>
      <c r="AJG586" s="526"/>
      <c r="AJH586" s="526"/>
      <c r="AJI586" s="526"/>
      <c r="AJJ586" s="526"/>
      <c r="AJK586" s="526"/>
      <c r="AJL586" s="526"/>
      <c r="AJM586" s="526"/>
      <c r="AJN586" s="526"/>
      <c r="AJO586" s="526"/>
      <c r="AJP586" s="526"/>
      <c r="AJQ586" s="526"/>
      <c r="AJR586" s="526"/>
      <c r="AJS586" s="526"/>
      <c r="AJT586" s="526"/>
      <c r="AJU586" s="526"/>
      <c r="AJV586" s="526"/>
      <c r="AJW586" s="526"/>
      <c r="AJX586" s="526"/>
      <c r="AJY586" s="526"/>
      <c r="AJZ586" s="526"/>
      <c r="AKA586" s="526"/>
      <c r="AKB586" s="526"/>
      <c r="AKC586" s="526"/>
      <c r="AKD586" s="526"/>
      <c r="AKE586" s="526"/>
      <c r="AKF586" s="526"/>
      <c r="AKG586" s="526"/>
      <c r="AKH586" s="526"/>
      <c r="AKI586" s="526"/>
      <c r="AKJ586" s="526"/>
      <c r="AKK586" s="526"/>
      <c r="AKL586" s="526"/>
      <c r="AKM586" s="526"/>
      <c r="AKN586" s="526"/>
      <c r="AKO586" s="526"/>
      <c r="AKP586" s="526"/>
      <c r="AKQ586" s="526"/>
      <c r="AKR586" s="526"/>
      <c r="AKS586" s="526"/>
      <c r="AKT586" s="526"/>
      <c r="AKU586" s="526"/>
      <c r="AKV586" s="526"/>
      <c r="AKW586" s="526"/>
      <c r="AKX586" s="526"/>
      <c r="AKY586" s="526"/>
      <c r="AKZ586" s="526"/>
      <c r="ALA586" s="526"/>
      <c r="ALB586" s="526"/>
      <c r="ALC586" s="526"/>
      <c r="ALD586" s="526"/>
      <c r="ALE586" s="526"/>
      <c r="ALF586" s="526"/>
      <c r="ALG586" s="526"/>
      <c r="ALH586" s="526"/>
      <c r="ALI586" s="526"/>
      <c r="ALJ586" s="526"/>
      <c r="ALK586" s="526"/>
      <c r="ALL586" s="526"/>
      <c r="ALM586" s="526"/>
      <c r="ALN586" s="526"/>
      <c r="ALO586" s="526"/>
      <c r="ALP586" s="526"/>
      <c r="ALQ586" s="526"/>
      <c r="ALR586" s="526"/>
      <c r="ALS586" s="526"/>
      <c r="ALT586" s="526"/>
      <c r="ALU586" s="526"/>
      <c r="ALV586" s="526"/>
      <c r="ALW586" s="526"/>
      <c r="ALX586" s="526"/>
      <c r="ALY586" s="526"/>
      <c r="ALZ586" s="526"/>
      <c r="AMA586" s="526"/>
      <c r="AMB586" s="526"/>
      <c r="AMC586" s="526"/>
      <c r="AMD586" s="526"/>
      <c r="AME586" s="526"/>
      <c r="AMF586" s="526"/>
      <c r="AMG586" s="526"/>
      <c r="AMH586" s="526"/>
      <c r="AMI586" s="526"/>
      <c r="AMJ586" s="526"/>
      <c r="AMK586" s="526"/>
      <c r="AML586" s="526"/>
      <c r="AMM586" s="526"/>
      <c r="AMN586" s="526"/>
      <c r="AMO586" s="526"/>
      <c r="AMP586" s="526"/>
      <c r="AMQ586" s="526"/>
      <c r="AMR586" s="526"/>
      <c r="AMS586" s="526"/>
      <c r="AMT586" s="526"/>
      <c r="AMU586" s="526"/>
      <c r="AMV586" s="526"/>
      <c r="AMW586" s="526"/>
      <c r="AMX586" s="526"/>
      <c r="AMY586" s="526"/>
      <c r="AMZ586" s="526"/>
      <c r="ANA586" s="526"/>
      <c r="ANB586" s="526"/>
      <c r="ANC586" s="526"/>
      <c r="AND586" s="526"/>
      <c r="ANE586" s="526"/>
      <c r="ANF586" s="526"/>
      <c r="ANG586" s="526"/>
      <c r="ANH586" s="526"/>
      <c r="ANI586" s="526"/>
      <c r="ANJ586" s="526"/>
      <c r="ANK586" s="526"/>
      <c r="ANL586" s="526"/>
      <c r="ANM586" s="526"/>
      <c r="ANN586" s="526"/>
      <c r="ANO586" s="526"/>
      <c r="ANP586" s="526"/>
      <c r="ANQ586" s="526"/>
      <c r="ANR586" s="526"/>
      <c r="ANS586" s="526"/>
      <c r="ANT586" s="526"/>
      <c r="ANU586" s="526"/>
      <c r="ANV586" s="526"/>
      <c r="ANW586" s="526"/>
      <c r="ANX586" s="526"/>
      <c r="ANY586" s="526"/>
      <c r="ANZ586" s="526"/>
      <c r="AOA586" s="526"/>
      <c r="AOB586" s="526"/>
      <c r="AOC586" s="526"/>
      <c r="AOD586" s="526"/>
      <c r="AOE586" s="526"/>
      <c r="AOF586" s="526"/>
      <c r="AOG586" s="526"/>
      <c r="AOH586" s="526"/>
      <c r="AOI586" s="526"/>
      <c r="AOJ586" s="526"/>
      <c r="AOK586" s="526"/>
      <c r="AOL586" s="526"/>
      <c r="AOM586" s="526"/>
      <c r="AON586" s="526"/>
      <c r="AOO586" s="526"/>
      <c r="AOP586" s="526"/>
      <c r="AOQ586" s="526"/>
      <c r="AOR586" s="526"/>
      <c r="AOS586" s="526"/>
      <c r="AOT586" s="526"/>
      <c r="AOU586" s="526"/>
      <c r="AOV586" s="526"/>
      <c r="AOW586" s="526"/>
      <c r="AOX586" s="526"/>
      <c r="AOY586" s="526"/>
      <c r="AOZ586" s="526"/>
      <c r="APA586" s="526"/>
      <c r="APB586" s="526"/>
      <c r="APC586" s="526"/>
      <c r="APD586" s="526"/>
      <c r="APE586" s="526"/>
      <c r="APF586" s="526"/>
      <c r="APG586" s="526"/>
      <c r="APH586" s="526"/>
      <c r="API586" s="526"/>
      <c r="APJ586" s="526"/>
      <c r="APK586" s="526"/>
      <c r="APL586" s="526"/>
      <c r="APM586" s="526"/>
      <c r="APN586" s="526"/>
      <c r="APO586" s="526"/>
      <c r="APP586" s="526"/>
      <c r="APQ586" s="526"/>
      <c r="APR586" s="526"/>
      <c r="APS586" s="526"/>
      <c r="APT586" s="526"/>
      <c r="APU586" s="526"/>
      <c r="APV586" s="526"/>
      <c r="APW586" s="526"/>
      <c r="APX586" s="526"/>
      <c r="APY586" s="526"/>
      <c r="APZ586" s="526"/>
      <c r="AQA586" s="526"/>
      <c r="AQB586" s="526"/>
      <c r="AQC586" s="526"/>
      <c r="AQD586" s="526"/>
      <c r="AQE586" s="526"/>
      <c r="AQF586" s="526"/>
      <c r="AQG586" s="526"/>
      <c r="AQH586" s="526"/>
      <c r="AQI586" s="526"/>
      <c r="AQJ586" s="526"/>
      <c r="AQK586" s="526"/>
      <c r="AQL586" s="526"/>
      <c r="AQM586" s="526"/>
      <c r="AQN586" s="526"/>
      <c r="AQO586" s="526"/>
      <c r="AQP586" s="526"/>
      <c r="AQQ586" s="526"/>
      <c r="AQR586" s="526"/>
      <c r="AQS586" s="526"/>
      <c r="AQT586" s="526"/>
      <c r="AQU586" s="526"/>
      <c r="AQV586" s="526"/>
      <c r="AQW586" s="526"/>
      <c r="AQX586" s="526"/>
      <c r="AQY586" s="526"/>
      <c r="AQZ586" s="526"/>
      <c r="ARA586" s="526"/>
      <c r="ARB586" s="526"/>
      <c r="ARC586" s="526"/>
      <c r="ARD586" s="526"/>
      <c r="ARE586" s="526"/>
      <c r="ARF586" s="526"/>
      <c r="ARG586" s="526"/>
      <c r="ARH586" s="526"/>
      <c r="ARI586" s="526"/>
      <c r="ARJ586" s="526"/>
      <c r="ARK586" s="526"/>
      <c r="ARL586" s="526"/>
      <c r="ARM586" s="526"/>
      <c r="ARN586" s="526"/>
      <c r="ARO586" s="526"/>
      <c r="ARP586" s="526"/>
      <c r="ARQ586" s="526"/>
      <c r="ARR586" s="526"/>
      <c r="ARS586" s="526"/>
      <c r="ART586" s="526"/>
      <c r="ARU586" s="526"/>
      <c r="ARV586" s="526"/>
      <c r="ARW586" s="526"/>
      <c r="ARX586" s="526"/>
      <c r="ARY586" s="526"/>
      <c r="ARZ586" s="526"/>
      <c r="ASA586" s="526"/>
      <c r="ASB586" s="526"/>
      <c r="ASC586" s="526"/>
      <c r="ASD586" s="526"/>
      <c r="ASE586" s="526"/>
      <c r="ASF586" s="526"/>
      <c r="ASG586" s="526"/>
      <c r="ASH586" s="526"/>
      <c r="ASI586" s="526"/>
      <c r="ASJ586" s="526"/>
      <c r="ASK586" s="526"/>
      <c r="ASL586" s="526"/>
      <c r="ASM586" s="526"/>
      <c r="ASN586" s="526"/>
      <c r="ASO586" s="526"/>
      <c r="ASP586" s="526"/>
      <c r="ASQ586" s="526"/>
      <c r="ASR586" s="526"/>
      <c r="ASS586" s="526"/>
      <c r="AST586" s="526"/>
      <c r="ASU586" s="526"/>
      <c r="ASV586" s="526"/>
      <c r="ASW586" s="526"/>
      <c r="ASX586" s="526"/>
      <c r="ASY586" s="526"/>
      <c r="ASZ586" s="526"/>
      <c r="ATA586" s="526"/>
      <c r="ATB586" s="526"/>
      <c r="ATC586" s="526"/>
      <c r="ATD586" s="526"/>
      <c r="ATE586" s="526"/>
      <c r="ATF586" s="526"/>
      <c r="ATG586" s="526"/>
      <c r="ATH586" s="526"/>
      <c r="ATI586" s="526"/>
      <c r="ATJ586" s="526"/>
      <c r="ATK586" s="526"/>
      <c r="ATL586" s="526"/>
      <c r="ATM586" s="526"/>
      <c r="ATN586" s="526"/>
      <c r="ATO586" s="526"/>
      <c r="ATP586" s="526"/>
      <c r="ATQ586" s="526"/>
      <c r="ATR586" s="526"/>
      <c r="ATS586" s="526"/>
      <c r="ATT586" s="526"/>
      <c r="ATU586" s="526"/>
      <c r="ATV586" s="526"/>
      <c r="ATW586" s="526"/>
      <c r="ATX586" s="526"/>
      <c r="ATY586" s="526"/>
      <c r="ATZ586" s="526"/>
      <c r="AUA586" s="526"/>
      <c r="AUB586" s="526"/>
      <c r="AUC586" s="526"/>
      <c r="AUD586" s="526"/>
      <c r="AUE586" s="526"/>
      <c r="AUF586" s="526"/>
      <c r="AUG586" s="526"/>
      <c r="AUH586" s="526"/>
      <c r="AUI586" s="526"/>
      <c r="AUJ586" s="526"/>
      <c r="AUK586" s="526"/>
      <c r="AUL586" s="526"/>
      <c r="AUM586" s="526"/>
      <c r="AUN586" s="526"/>
      <c r="AUO586" s="526"/>
      <c r="AUP586" s="526"/>
      <c r="AUQ586" s="526"/>
      <c r="AUR586" s="526"/>
      <c r="AUS586" s="526"/>
      <c r="AUT586" s="526"/>
      <c r="AUU586" s="526"/>
      <c r="AUV586" s="526"/>
      <c r="AUW586" s="526"/>
      <c r="AUX586" s="526"/>
      <c r="AUY586" s="526"/>
      <c r="AUZ586" s="526"/>
      <c r="AVA586" s="526"/>
      <c r="AVB586" s="526"/>
      <c r="AVC586" s="526"/>
      <c r="AVD586" s="526"/>
      <c r="AVE586" s="526"/>
      <c r="AVF586" s="526"/>
      <c r="AVG586" s="526"/>
      <c r="AVH586" s="526"/>
      <c r="AVI586" s="526"/>
      <c r="AVJ586" s="526"/>
      <c r="AVK586" s="526"/>
      <c r="AVL586" s="526"/>
      <c r="AVM586" s="526"/>
      <c r="AVN586" s="526"/>
      <c r="AVO586" s="526"/>
      <c r="AVP586" s="526"/>
      <c r="AVQ586" s="526"/>
      <c r="AVR586" s="526"/>
      <c r="AVS586" s="526"/>
      <c r="AVT586" s="526"/>
      <c r="AVU586" s="526"/>
      <c r="AVV586" s="526"/>
      <c r="AVW586" s="526"/>
    </row>
    <row r="587" spans="1:1271" s="256" customFormat="1" ht="24">
      <c r="A587" s="103" t="s">
        <v>1033</v>
      </c>
      <c r="B587" s="549"/>
      <c r="C587" s="527" t="s">
        <v>444</v>
      </c>
      <c r="D587" s="862"/>
      <c r="E587" s="863"/>
      <c r="F587" s="528"/>
      <c r="G587" s="528"/>
      <c r="H587" s="528"/>
      <c r="I587" s="529"/>
      <c r="J587" s="529"/>
      <c r="K587" s="529"/>
      <c r="L587" s="465" t="s">
        <v>1031</v>
      </c>
      <c r="M587" s="465" t="s">
        <v>1031</v>
      </c>
      <c r="N587" s="465" t="s">
        <v>1031</v>
      </c>
      <c r="O587" s="528">
        <f t="shared" ref="O587:T587" si="1652">O559+O575</f>
        <v>11351109</v>
      </c>
      <c r="P587" s="528">
        <f t="shared" si="1652"/>
        <v>11458084</v>
      </c>
      <c r="Q587" s="528">
        <f t="shared" si="1652"/>
        <v>11627098</v>
      </c>
      <c r="R587" s="528">
        <f t="shared" si="1652"/>
        <v>11810552.84</v>
      </c>
      <c r="S587" s="528">
        <f t="shared" si="1652"/>
        <v>11967825.84</v>
      </c>
      <c r="T587" s="528">
        <f t="shared" si="1652"/>
        <v>12155039.84</v>
      </c>
      <c r="U587" s="465" t="s">
        <v>1031</v>
      </c>
      <c r="V587" s="465" t="s">
        <v>1031</v>
      </c>
      <c r="W587" s="465" t="s">
        <v>1031</v>
      </c>
      <c r="X587" s="465" t="s">
        <v>1031</v>
      </c>
      <c r="Y587" s="465" t="s">
        <v>1031</v>
      </c>
      <c r="Z587" s="465" t="s">
        <v>1031</v>
      </c>
      <c r="AA587" s="465" t="s">
        <v>1031</v>
      </c>
      <c r="AB587" s="465" t="s">
        <v>1031</v>
      </c>
      <c r="AC587" s="465" t="s">
        <v>1031</v>
      </c>
      <c r="AD587" s="465" t="s">
        <v>1031</v>
      </c>
      <c r="AE587" s="465" t="s">
        <v>1031</v>
      </c>
      <c r="AF587" s="465" t="s">
        <v>1031</v>
      </c>
      <c r="AG587" s="465" t="s">
        <v>1031</v>
      </c>
      <c r="AH587" s="465" t="s">
        <v>1031</v>
      </c>
      <c r="AI587" s="465" t="s">
        <v>1031</v>
      </c>
      <c r="AJ587" s="528">
        <f t="shared" ref="AJ587:AO587" si="1653">AJ559+AJ575</f>
        <v>25249419</v>
      </c>
      <c r="AK587" s="528">
        <f t="shared" si="1653"/>
        <v>25488296</v>
      </c>
      <c r="AL587" s="528">
        <f t="shared" si="1653"/>
        <v>25864880</v>
      </c>
      <c r="AM587" s="528">
        <f t="shared" si="1653"/>
        <v>25032591.190000001</v>
      </c>
      <c r="AN587" s="528">
        <f t="shared" si="1653"/>
        <v>25366718.190000001</v>
      </c>
      <c r="AO587" s="528">
        <f t="shared" si="1653"/>
        <v>25764438.190000001</v>
      </c>
      <c r="AP587" s="465" t="s">
        <v>1031</v>
      </c>
      <c r="AQ587" s="465" t="s">
        <v>1031</v>
      </c>
      <c r="AR587" s="465" t="s">
        <v>1031</v>
      </c>
      <c r="AS587" s="465" t="s">
        <v>1031</v>
      </c>
      <c r="AT587" s="465" t="s">
        <v>1031</v>
      </c>
      <c r="AU587" s="465" t="s">
        <v>1031</v>
      </c>
      <c r="AV587" s="465" t="s">
        <v>1031</v>
      </c>
      <c r="AW587" s="465" t="s">
        <v>1031</v>
      </c>
      <c r="AX587" s="465" t="s">
        <v>1031</v>
      </c>
      <c r="AY587" s="465" t="s">
        <v>1031</v>
      </c>
      <c r="AZ587" s="465" t="s">
        <v>1031</v>
      </c>
      <c r="BA587" s="465" t="s">
        <v>1031</v>
      </c>
      <c r="BB587" s="465" t="s">
        <v>1031</v>
      </c>
      <c r="BC587" s="465" t="s">
        <v>1031</v>
      </c>
      <c r="BD587" s="465" t="s">
        <v>1031</v>
      </c>
      <c r="BE587" s="528">
        <f t="shared" ref="BE587:BJ587" si="1654">BE559+BE575</f>
        <v>13598244</v>
      </c>
      <c r="BF587" s="528">
        <f t="shared" si="1654"/>
        <v>13726032</v>
      </c>
      <c r="BG587" s="528">
        <f t="shared" si="1654"/>
        <v>13928064</v>
      </c>
      <c r="BH587" s="528">
        <f t="shared" si="1654"/>
        <v>14395241.83</v>
      </c>
      <c r="BI587" s="528">
        <f t="shared" si="1654"/>
        <v>14579333.83</v>
      </c>
      <c r="BJ587" s="528">
        <f t="shared" si="1654"/>
        <v>14798477.83</v>
      </c>
      <c r="BK587" s="465" t="s">
        <v>1031</v>
      </c>
      <c r="BL587" s="465" t="s">
        <v>1031</v>
      </c>
      <c r="BM587" s="465" t="s">
        <v>1031</v>
      </c>
      <c r="BN587" s="465" t="s">
        <v>1031</v>
      </c>
      <c r="BO587" s="465" t="s">
        <v>1031</v>
      </c>
      <c r="BP587" s="465" t="s">
        <v>1031</v>
      </c>
      <c r="BQ587" s="465" t="s">
        <v>1031</v>
      </c>
      <c r="BR587" s="465" t="s">
        <v>1031</v>
      </c>
      <c r="BS587" s="465" t="s">
        <v>1031</v>
      </c>
      <c r="BT587" s="465" t="s">
        <v>1031</v>
      </c>
      <c r="BU587" s="465" t="s">
        <v>1031</v>
      </c>
      <c r="BV587" s="465" t="s">
        <v>1031</v>
      </c>
      <c r="BW587" s="465" t="s">
        <v>1031</v>
      </c>
      <c r="BX587" s="465" t="s">
        <v>1031</v>
      </c>
      <c r="BY587" s="465" t="s">
        <v>1031</v>
      </c>
      <c r="BZ587" s="528">
        <f t="shared" ref="BZ587:CE587" si="1655">BZ559+BZ575</f>
        <v>0</v>
      </c>
      <c r="CA587" s="528">
        <f t="shared" si="1655"/>
        <v>0</v>
      </c>
      <c r="CB587" s="528">
        <f t="shared" si="1655"/>
        <v>0</v>
      </c>
      <c r="CC587" s="528">
        <f t="shared" si="1655"/>
        <v>0</v>
      </c>
      <c r="CD587" s="528">
        <f t="shared" si="1655"/>
        <v>0</v>
      </c>
      <c r="CE587" s="528">
        <f t="shared" si="1655"/>
        <v>0</v>
      </c>
      <c r="CF587" s="465" t="s">
        <v>1031</v>
      </c>
      <c r="CG587" s="465" t="s">
        <v>1031</v>
      </c>
      <c r="CH587" s="465" t="s">
        <v>1031</v>
      </c>
      <c r="CI587" s="465" t="s">
        <v>1031</v>
      </c>
      <c r="CJ587" s="465" t="s">
        <v>1031</v>
      </c>
      <c r="CK587" s="465" t="s">
        <v>1031</v>
      </c>
      <c r="CL587" s="465" t="s">
        <v>1031</v>
      </c>
      <c r="CM587" s="465" t="s">
        <v>1031</v>
      </c>
      <c r="CN587" s="465" t="s">
        <v>1031</v>
      </c>
      <c r="CO587" s="465" t="s">
        <v>1031</v>
      </c>
      <c r="CP587" s="465" t="s">
        <v>1031</v>
      </c>
      <c r="CQ587" s="465" t="s">
        <v>1031</v>
      </c>
      <c r="CR587" s="465" t="s">
        <v>1031</v>
      </c>
      <c r="CS587" s="465" t="s">
        <v>1031</v>
      </c>
      <c r="CT587" s="465" t="s">
        <v>1031</v>
      </c>
      <c r="CU587" s="528">
        <f t="shared" ref="CU587:CZ587" si="1656">CU559+CU575</f>
        <v>6454239</v>
      </c>
      <c r="CV587" s="528">
        <f t="shared" si="1656"/>
        <v>6514892</v>
      </c>
      <c r="CW587" s="528">
        <f t="shared" si="1656"/>
        <v>6610784</v>
      </c>
      <c r="CX587" s="528">
        <f t="shared" si="1656"/>
        <v>6813546.29</v>
      </c>
      <c r="CY587" s="528">
        <f t="shared" si="1656"/>
        <v>6900923.29</v>
      </c>
      <c r="CZ587" s="528">
        <f t="shared" si="1656"/>
        <v>7004937.29</v>
      </c>
      <c r="DA587" s="465" t="s">
        <v>1031</v>
      </c>
      <c r="DB587" s="465" t="s">
        <v>1031</v>
      </c>
      <c r="DC587" s="465" t="s">
        <v>1031</v>
      </c>
      <c r="DD587" s="465" t="s">
        <v>1031</v>
      </c>
      <c r="DE587" s="465" t="s">
        <v>1031</v>
      </c>
      <c r="DF587" s="465" t="s">
        <v>1031</v>
      </c>
      <c r="DG587" s="465" t="s">
        <v>1031</v>
      </c>
      <c r="DH587" s="465" t="s">
        <v>1031</v>
      </c>
      <c r="DI587" s="465" t="s">
        <v>1031</v>
      </c>
      <c r="DJ587" s="465" t="s">
        <v>1031</v>
      </c>
      <c r="DK587" s="465" t="s">
        <v>1031</v>
      </c>
      <c r="DL587" s="465" t="s">
        <v>1031</v>
      </c>
      <c r="DM587" s="465" t="s">
        <v>1031</v>
      </c>
      <c r="DN587" s="465" t="s">
        <v>1031</v>
      </c>
      <c r="DO587" s="465" t="s">
        <v>1031</v>
      </c>
      <c r="DP587" s="528">
        <f t="shared" ref="DP587:DU587" si="1657">DP559+DP575</f>
        <v>7439619</v>
      </c>
      <c r="DQ587" s="528">
        <f t="shared" si="1657"/>
        <v>7509532</v>
      </c>
      <c r="DR587" s="528">
        <f t="shared" si="1657"/>
        <v>7620064</v>
      </c>
      <c r="DS587" s="528">
        <f t="shared" si="1657"/>
        <v>7794634.5599999996</v>
      </c>
      <c r="DT587" s="528">
        <f t="shared" si="1657"/>
        <v>7895351.5599999996</v>
      </c>
      <c r="DU587" s="528">
        <f t="shared" si="1657"/>
        <v>8015245.5599999996</v>
      </c>
      <c r="DV587" s="465" t="s">
        <v>1031</v>
      </c>
      <c r="DW587" s="465" t="s">
        <v>1031</v>
      </c>
      <c r="DX587" s="465" t="s">
        <v>1031</v>
      </c>
      <c r="DY587" s="465" t="s">
        <v>1031</v>
      </c>
      <c r="DZ587" s="465" t="s">
        <v>1031</v>
      </c>
      <c r="EA587" s="465" t="s">
        <v>1031</v>
      </c>
      <c r="EB587" s="465" t="s">
        <v>1031</v>
      </c>
      <c r="EC587" s="465" t="s">
        <v>1031</v>
      </c>
      <c r="ED587" s="465" t="s">
        <v>1031</v>
      </c>
      <c r="EE587" s="465" t="s">
        <v>1031</v>
      </c>
      <c r="EF587" s="465" t="s">
        <v>1031</v>
      </c>
      <c r="EG587" s="465" t="s">
        <v>1031</v>
      </c>
      <c r="EH587" s="465" t="s">
        <v>1031</v>
      </c>
      <c r="EI587" s="465" t="s">
        <v>1031</v>
      </c>
      <c r="EJ587" s="465" t="s">
        <v>1031</v>
      </c>
      <c r="EK587" s="528">
        <f t="shared" ref="EK587:EP587" si="1658">EK559+EK575</f>
        <v>6221850</v>
      </c>
      <c r="EL587" s="528">
        <f t="shared" si="1658"/>
        <v>6282000</v>
      </c>
      <c r="EM587" s="528">
        <f t="shared" si="1658"/>
        <v>6375850</v>
      </c>
      <c r="EN587" s="528">
        <f t="shared" si="1658"/>
        <v>4400562.47</v>
      </c>
      <c r="EO587" s="528">
        <f t="shared" si="1658"/>
        <v>4470562.47</v>
      </c>
      <c r="EP587" s="528">
        <f t="shared" si="1658"/>
        <v>4553862.47</v>
      </c>
      <c r="EQ587" s="465" t="s">
        <v>1031</v>
      </c>
      <c r="ER587" s="465" t="s">
        <v>1031</v>
      </c>
      <c r="ES587" s="465" t="s">
        <v>1031</v>
      </c>
      <c r="ET587" s="465" t="s">
        <v>1031</v>
      </c>
      <c r="EU587" s="465" t="s">
        <v>1031</v>
      </c>
      <c r="EV587" s="465" t="s">
        <v>1031</v>
      </c>
      <c r="EW587" s="465" t="s">
        <v>1031</v>
      </c>
      <c r="EX587" s="465" t="s">
        <v>1031</v>
      </c>
      <c r="EY587" s="465" t="s">
        <v>1031</v>
      </c>
      <c r="EZ587" s="465" t="s">
        <v>1031</v>
      </c>
      <c r="FA587" s="465" t="s">
        <v>1031</v>
      </c>
      <c r="FB587" s="465" t="s">
        <v>1031</v>
      </c>
      <c r="FC587" s="465" t="s">
        <v>1031</v>
      </c>
      <c r="FD587" s="465" t="s">
        <v>1031</v>
      </c>
      <c r="FE587" s="465" t="s">
        <v>1031</v>
      </c>
      <c r="FF587" s="528">
        <f t="shared" ref="FF587:FK587" si="1659">FF559+FF575</f>
        <v>8409984</v>
      </c>
      <c r="FG587" s="528">
        <f t="shared" si="1659"/>
        <v>8489168</v>
      </c>
      <c r="FH587" s="528">
        <f t="shared" si="1659"/>
        <v>8614301</v>
      </c>
      <c r="FI587" s="528">
        <f t="shared" si="1659"/>
        <v>8959089.4600000009</v>
      </c>
      <c r="FJ587" s="528">
        <f t="shared" si="1659"/>
        <v>9074744.4600000009</v>
      </c>
      <c r="FK587" s="528">
        <f t="shared" si="1659"/>
        <v>9212418.4600000009</v>
      </c>
      <c r="FL587" s="465" t="s">
        <v>1031</v>
      </c>
      <c r="FM587" s="465" t="s">
        <v>1031</v>
      </c>
      <c r="FN587" s="465" t="s">
        <v>1031</v>
      </c>
      <c r="FO587" s="465" t="s">
        <v>1031</v>
      </c>
      <c r="FP587" s="465" t="s">
        <v>1031</v>
      </c>
      <c r="FQ587" s="465" t="s">
        <v>1031</v>
      </c>
      <c r="FR587" s="465" t="s">
        <v>1031</v>
      </c>
      <c r="FS587" s="465" t="s">
        <v>1031</v>
      </c>
      <c r="FT587" s="465" t="s">
        <v>1031</v>
      </c>
      <c r="FU587" s="465" t="s">
        <v>1031</v>
      </c>
      <c r="FV587" s="465" t="s">
        <v>1031</v>
      </c>
      <c r="FW587" s="465" t="s">
        <v>1031</v>
      </c>
      <c r="FX587" s="465" t="s">
        <v>1031</v>
      </c>
      <c r="FY587" s="465" t="s">
        <v>1031</v>
      </c>
      <c r="FZ587" s="465" t="s">
        <v>1031</v>
      </c>
      <c r="GA587" s="528">
        <f t="shared" ref="GA587:GF587" si="1660">GA559+GA575</f>
        <v>0</v>
      </c>
      <c r="GB587" s="528">
        <f t="shared" si="1660"/>
        <v>0</v>
      </c>
      <c r="GC587" s="528">
        <f t="shared" si="1660"/>
        <v>0</v>
      </c>
      <c r="GD587" s="528">
        <f t="shared" si="1660"/>
        <v>0</v>
      </c>
      <c r="GE587" s="528">
        <f t="shared" si="1660"/>
        <v>0</v>
      </c>
      <c r="GF587" s="528">
        <f t="shared" si="1660"/>
        <v>0</v>
      </c>
      <c r="GG587" s="465" t="s">
        <v>1031</v>
      </c>
      <c r="GH587" s="465" t="s">
        <v>1031</v>
      </c>
      <c r="GI587" s="465" t="s">
        <v>1031</v>
      </c>
      <c r="GJ587" s="465" t="s">
        <v>1031</v>
      </c>
      <c r="GK587" s="465" t="s">
        <v>1031</v>
      </c>
      <c r="GL587" s="465" t="s">
        <v>1031</v>
      </c>
      <c r="GM587" s="465" t="s">
        <v>1031</v>
      </c>
      <c r="GN587" s="465" t="s">
        <v>1031</v>
      </c>
      <c r="GO587" s="465" t="s">
        <v>1031</v>
      </c>
      <c r="GP587" s="465" t="s">
        <v>1031</v>
      </c>
      <c r="GQ587" s="465" t="s">
        <v>1031</v>
      </c>
      <c r="GR587" s="465" t="s">
        <v>1031</v>
      </c>
      <c r="GS587" s="465" t="s">
        <v>1031</v>
      </c>
      <c r="GT587" s="465" t="s">
        <v>1031</v>
      </c>
      <c r="GU587" s="465" t="s">
        <v>1031</v>
      </c>
      <c r="GV587" s="528">
        <f t="shared" ref="GV587:HA587" si="1661">GV559+GV575</f>
        <v>5961549</v>
      </c>
      <c r="GW587" s="528">
        <f t="shared" si="1661"/>
        <v>6017572</v>
      </c>
      <c r="GX587" s="528">
        <f t="shared" si="1661"/>
        <v>6106144</v>
      </c>
      <c r="GY587" s="528">
        <f t="shared" si="1661"/>
        <v>6376097.8600000003</v>
      </c>
      <c r="GZ587" s="528">
        <f t="shared" si="1661"/>
        <v>6456804.8600000003</v>
      </c>
      <c r="HA587" s="528">
        <f t="shared" si="1661"/>
        <v>6552878.8600000003</v>
      </c>
      <c r="HB587" s="465" t="s">
        <v>1031</v>
      </c>
      <c r="HC587" s="465" t="s">
        <v>1031</v>
      </c>
      <c r="HD587" s="465" t="s">
        <v>1031</v>
      </c>
      <c r="HE587" s="465" t="s">
        <v>1031</v>
      </c>
      <c r="HF587" s="465" t="s">
        <v>1031</v>
      </c>
      <c r="HG587" s="465" t="s">
        <v>1031</v>
      </c>
      <c r="HH587" s="465" t="s">
        <v>1031</v>
      </c>
      <c r="HI587" s="465" t="s">
        <v>1031</v>
      </c>
      <c r="HJ587" s="465" t="s">
        <v>1031</v>
      </c>
      <c r="HK587" s="465" t="s">
        <v>1031</v>
      </c>
      <c r="HL587" s="465" t="s">
        <v>1031</v>
      </c>
      <c r="HM587" s="465" t="s">
        <v>1031</v>
      </c>
      <c r="HN587" s="465" t="s">
        <v>1031</v>
      </c>
      <c r="HO587" s="465" t="s">
        <v>1031</v>
      </c>
      <c r="HP587" s="465" t="s">
        <v>1031</v>
      </c>
      <c r="HQ587" s="528">
        <f t="shared" ref="HQ587:HV587" si="1662">HQ559+HQ575</f>
        <v>19141977</v>
      </c>
      <c r="HR587" s="528">
        <f t="shared" si="1662"/>
        <v>19323124</v>
      </c>
      <c r="HS587" s="528">
        <f t="shared" si="1662"/>
        <v>19608699</v>
      </c>
      <c r="HT587" s="528">
        <f t="shared" si="1662"/>
        <v>19017251.66</v>
      </c>
      <c r="HU587" s="528">
        <f t="shared" si="1662"/>
        <v>19272227.66</v>
      </c>
      <c r="HV587" s="528">
        <f t="shared" si="1662"/>
        <v>19575731.66</v>
      </c>
      <c r="HW587" s="465" t="s">
        <v>1031</v>
      </c>
      <c r="HX587" s="465" t="s">
        <v>1031</v>
      </c>
      <c r="HY587" s="465" t="s">
        <v>1031</v>
      </c>
      <c r="HZ587" s="465" t="s">
        <v>1031</v>
      </c>
      <c r="IA587" s="465" t="s">
        <v>1031</v>
      </c>
      <c r="IB587" s="465" t="s">
        <v>1031</v>
      </c>
      <c r="IC587" s="465" t="s">
        <v>1031</v>
      </c>
      <c r="ID587" s="465" t="s">
        <v>1031</v>
      </c>
      <c r="IE587" s="465" t="s">
        <v>1031</v>
      </c>
      <c r="IF587" s="465" t="s">
        <v>1031</v>
      </c>
      <c r="IG587" s="465" t="s">
        <v>1031</v>
      </c>
      <c r="IH587" s="465" t="s">
        <v>1031</v>
      </c>
      <c r="II587" s="465" t="s">
        <v>1031</v>
      </c>
      <c r="IJ587" s="465" t="s">
        <v>1031</v>
      </c>
      <c r="IK587" s="465" t="s">
        <v>1031</v>
      </c>
      <c r="IL587" s="528">
        <f t="shared" ref="IL587:IQ587" si="1663">IL559+IL575</f>
        <v>8375730</v>
      </c>
      <c r="IM587" s="528">
        <f t="shared" si="1663"/>
        <v>8454440</v>
      </c>
      <c r="IN587" s="528">
        <f t="shared" si="1663"/>
        <v>8578880</v>
      </c>
      <c r="IO587" s="528">
        <f t="shared" si="1663"/>
        <v>8859351.0500000007</v>
      </c>
      <c r="IP587" s="528">
        <f t="shared" si="1663"/>
        <v>8972741.0500000007</v>
      </c>
      <c r="IQ587" s="528">
        <f t="shared" si="1663"/>
        <v>9107721.0500000007</v>
      </c>
      <c r="IR587" s="465" t="s">
        <v>1031</v>
      </c>
      <c r="IS587" s="465" t="s">
        <v>1031</v>
      </c>
      <c r="IT587" s="465" t="s">
        <v>1031</v>
      </c>
      <c r="IU587" s="465" t="s">
        <v>1031</v>
      </c>
      <c r="IV587" s="465" t="s">
        <v>1031</v>
      </c>
      <c r="IW587" s="465" t="s">
        <v>1031</v>
      </c>
      <c r="IX587" s="465" t="s">
        <v>1031</v>
      </c>
      <c r="IY587" s="465" t="s">
        <v>1031</v>
      </c>
      <c r="IZ587" s="465" t="s">
        <v>1031</v>
      </c>
      <c r="JA587" s="465" t="s">
        <v>1031</v>
      </c>
      <c r="JB587" s="465" t="s">
        <v>1031</v>
      </c>
      <c r="JC587" s="465" t="s">
        <v>1031</v>
      </c>
      <c r="JD587" s="465" t="s">
        <v>1031</v>
      </c>
      <c r="JE587" s="465" t="s">
        <v>1031</v>
      </c>
      <c r="JF587" s="465" t="s">
        <v>1031</v>
      </c>
      <c r="JG587" s="528">
        <f t="shared" ref="JG587:JL587" si="1664">JG559+JG575</f>
        <v>6595161</v>
      </c>
      <c r="JH587" s="528">
        <f t="shared" si="1664"/>
        <v>6658920</v>
      </c>
      <c r="JI587" s="528">
        <f t="shared" si="1664"/>
        <v>6758401</v>
      </c>
      <c r="JJ587" s="528">
        <f t="shared" si="1664"/>
        <v>4689511.6900000004</v>
      </c>
      <c r="JK587" s="528">
        <f t="shared" si="1664"/>
        <v>4763711.6900000004</v>
      </c>
      <c r="JL587" s="528">
        <f t="shared" si="1664"/>
        <v>4852009.6900000004</v>
      </c>
      <c r="JM587" s="465" t="s">
        <v>1031</v>
      </c>
      <c r="JN587" s="465" t="s">
        <v>1031</v>
      </c>
      <c r="JO587" s="465" t="s">
        <v>1031</v>
      </c>
      <c r="JP587" s="465" t="s">
        <v>1031</v>
      </c>
      <c r="JQ587" s="465" t="s">
        <v>1031</v>
      </c>
      <c r="JR587" s="465" t="s">
        <v>1031</v>
      </c>
      <c r="JS587" s="465" t="s">
        <v>1031</v>
      </c>
      <c r="JT587" s="465" t="s">
        <v>1031</v>
      </c>
      <c r="JU587" s="465" t="s">
        <v>1031</v>
      </c>
      <c r="JV587" s="465" t="s">
        <v>1031</v>
      </c>
      <c r="JW587" s="465" t="s">
        <v>1031</v>
      </c>
      <c r="JX587" s="465" t="s">
        <v>1031</v>
      </c>
      <c r="JY587" s="465" t="s">
        <v>1031</v>
      </c>
      <c r="JZ587" s="465" t="s">
        <v>1031</v>
      </c>
      <c r="KA587" s="465" t="s">
        <v>1031</v>
      </c>
      <c r="KB587" s="528">
        <f t="shared" ref="KB587:KG587" si="1665">KB559+KB575</f>
        <v>12024782</v>
      </c>
      <c r="KC587" s="528">
        <f t="shared" si="1665"/>
        <v>12137992</v>
      </c>
      <c r="KD587" s="528">
        <f t="shared" si="1665"/>
        <v>12316899</v>
      </c>
      <c r="KE587" s="528">
        <f t="shared" si="1665"/>
        <v>12627075.18</v>
      </c>
      <c r="KF587" s="528">
        <f t="shared" si="1665"/>
        <v>12792334.18</v>
      </c>
      <c r="KG587" s="528">
        <f t="shared" si="1665"/>
        <v>12989056.18</v>
      </c>
      <c r="KH587" s="465" t="s">
        <v>1031</v>
      </c>
      <c r="KI587" s="465" t="s">
        <v>1031</v>
      </c>
      <c r="KJ587" s="465" t="s">
        <v>1031</v>
      </c>
      <c r="KK587" s="465" t="s">
        <v>1031</v>
      </c>
      <c r="KL587" s="465" t="s">
        <v>1031</v>
      </c>
      <c r="KM587" s="465" t="s">
        <v>1031</v>
      </c>
      <c r="KN587" s="465" t="s">
        <v>1031</v>
      </c>
      <c r="KO587" s="465" t="s">
        <v>1031</v>
      </c>
      <c r="KP587" s="465" t="s">
        <v>1031</v>
      </c>
      <c r="KQ587" s="465" t="s">
        <v>1031</v>
      </c>
      <c r="KR587" s="465" t="s">
        <v>1031</v>
      </c>
      <c r="KS587" s="465" t="s">
        <v>1031</v>
      </c>
      <c r="KT587" s="465" t="s">
        <v>1031</v>
      </c>
      <c r="KU587" s="465" t="s">
        <v>1031</v>
      </c>
      <c r="KV587" s="465" t="s">
        <v>1031</v>
      </c>
      <c r="KW587" s="528">
        <f t="shared" ref="KW587:LB587" si="1666">KW559+KW575</f>
        <v>15964234</v>
      </c>
      <c r="KX587" s="528">
        <f t="shared" si="1666"/>
        <v>16114504</v>
      </c>
      <c r="KY587" s="528">
        <f t="shared" si="1666"/>
        <v>16351988</v>
      </c>
      <c r="KZ587" s="528">
        <f t="shared" si="1666"/>
        <v>16849539.030000001</v>
      </c>
      <c r="LA587" s="528">
        <f t="shared" si="1666"/>
        <v>17068597.030000001</v>
      </c>
      <c r="LB587" s="528">
        <f t="shared" si="1666"/>
        <v>17329361.030000001</v>
      </c>
      <c r="LC587" s="465" t="s">
        <v>1031</v>
      </c>
      <c r="LD587" s="465" t="s">
        <v>1031</v>
      </c>
      <c r="LE587" s="465" t="s">
        <v>1031</v>
      </c>
      <c r="LF587" s="465" t="s">
        <v>1031</v>
      </c>
      <c r="LG587" s="465" t="s">
        <v>1031</v>
      </c>
      <c r="LH587" s="465" t="s">
        <v>1031</v>
      </c>
      <c r="LI587" s="465" t="s">
        <v>1031</v>
      </c>
      <c r="LJ587" s="465" t="s">
        <v>1031</v>
      </c>
      <c r="LK587" s="465" t="s">
        <v>1031</v>
      </c>
      <c r="LL587" s="465" t="s">
        <v>1031</v>
      </c>
      <c r="LM587" s="465" t="s">
        <v>1031</v>
      </c>
      <c r="LN587" s="465" t="s">
        <v>1031</v>
      </c>
      <c r="LO587" s="465" t="s">
        <v>1031</v>
      </c>
      <c r="LP587" s="465" t="s">
        <v>1031</v>
      </c>
      <c r="LQ587" s="465" t="s">
        <v>1031</v>
      </c>
      <c r="LR587" s="528">
        <f t="shared" ref="LR587:LW587" si="1667">LR559+LR575</f>
        <v>5453844</v>
      </c>
      <c r="LS587" s="528">
        <f t="shared" si="1667"/>
        <v>5505248</v>
      </c>
      <c r="LT587" s="528">
        <f t="shared" si="1667"/>
        <v>5586461</v>
      </c>
      <c r="LU587" s="528">
        <f t="shared" si="1667"/>
        <v>5754488.54</v>
      </c>
      <c r="LV587" s="528">
        <f t="shared" si="1667"/>
        <v>5830123.54</v>
      </c>
      <c r="LW587" s="528">
        <f t="shared" si="1667"/>
        <v>5920157.54</v>
      </c>
      <c r="LX587" s="465" t="s">
        <v>1031</v>
      </c>
      <c r="LY587" s="465" t="s">
        <v>1031</v>
      </c>
      <c r="LZ587" s="465" t="s">
        <v>1031</v>
      </c>
      <c r="MA587" s="465" t="s">
        <v>1031</v>
      </c>
      <c r="MB587" s="465" t="s">
        <v>1031</v>
      </c>
      <c r="MC587" s="465" t="s">
        <v>1031</v>
      </c>
      <c r="MD587" s="465" t="s">
        <v>1031</v>
      </c>
      <c r="ME587" s="465" t="s">
        <v>1031</v>
      </c>
      <c r="MF587" s="465" t="s">
        <v>1031</v>
      </c>
      <c r="MG587" s="465" t="s">
        <v>1031</v>
      </c>
      <c r="MH587" s="465" t="s">
        <v>1031</v>
      </c>
      <c r="MI587" s="465" t="s">
        <v>1031</v>
      </c>
      <c r="MJ587" s="465" t="s">
        <v>1031</v>
      </c>
      <c r="MK587" s="465" t="s">
        <v>1031</v>
      </c>
      <c r="ML587" s="465" t="s">
        <v>1031</v>
      </c>
      <c r="MM587" s="528">
        <f t="shared" ref="MM587:MR587" si="1668">MM559+MM575</f>
        <v>9007955</v>
      </c>
      <c r="MN587" s="528">
        <f t="shared" si="1668"/>
        <v>9092764</v>
      </c>
      <c r="MO587" s="528">
        <f t="shared" si="1668"/>
        <v>9226788</v>
      </c>
      <c r="MP587" s="528">
        <f t="shared" si="1668"/>
        <v>9541786.3599999994</v>
      </c>
      <c r="MQ587" s="528">
        <f t="shared" si="1668"/>
        <v>9665603.3599999994</v>
      </c>
      <c r="MR587" s="528">
        <f t="shared" si="1668"/>
        <v>9812993.3599999994</v>
      </c>
      <c r="MS587" s="465" t="s">
        <v>1031</v>
      </c>
      <c r="MT587" s="465" t="s">
        <v>1031</v>
      </c>
      <c r="MU587" s="465" t="s">
        <v>1031</v>
      </c>
      <c r="MV587" s="465" t="s">
        <v>1031</v>
      </c>
      <c r="MW587" s="465" t="s">
        <v>1031</v>
      </c>
      <c r="MX587" s="465" t="s">
        <v>1031</v>
      </c>
      <c r="MY587" s="465" t="s">
        <v>1031</v>
      </c>
      <c r="MZ587" s="465" t="s">
        <v>1031</v>
      </c>
      <c r="NA587" s="465" t="s">
        <v>1031</v>
      </c>
      <c r="NB587" s="465" t="s">
        <v>1031</v>
      </c>
      <c r="NC587" s="465" t="s">
        <v>1031</v>
      </c>
      <c r="ND587" s="465" t="s">
        <v>1031</v>
      </c>
      <c r="NE587" s="465" t="s">
        <v>1031</v>
      </c>
      <c r="NF587" s="465" t="s">
        <v>1031</v>
      </c>
      <c r="NG587" s="465" t="s">
        <v>1031</v>
      </c>
      <c r="NH587" s="528">
        <f t="shared" ref="NH587:NM587" si="1669">NH559+NH575</f>
        <v>14911424</v>
      </c>
      <c r="NI587" s="528">
        <f t="shared" si="1669"/>
        <v>15051744</v>
      </c>
      <c r="NJ587" s="528">
        <f t="shared" si="1669"/>
        <v>15273518</v>
      </c>
      <c r="NK587" s="528">
        <f t="shared" si="1669"/>
        <v>15704294.189999999</v>
      </c>
      <c r="NL587" s="528">
        <f t="shared" si="1669"/>
        <v>15908432.189999999</v>
      </c>
      <c r="NM587" s="528">
        <f t="shared" si="1669"/>
        <v>16151436.189999999</v>
      </c>
      <c r="NN587" s="465" t="s">
        <v>1031</v>
      </c>
      <c r="NO587" s="465" t="s">
        <v>1031</v>
      </c>
      <c r="NP587" s="465" t="s">
        <v>1031</v>
      </c>
      <c r="NQ587" s="465" t="s">
        <v>1031</v>
      </c>
      <c r="NR587" s="465" t="s">
        <v>1031</v>
      </c>
      <c r="NS587" s="465" t="s">
        <v>1031</v>
      </c>
      <c r="NT587" s="465" t="s">
        <v>1031</v>
      </c>
      <c r="NU587" s="465" t="s">
        <v>1031</v>
      </c>
      <c r="NV587" s="465" t="s">
        <v>1031</v>
      </c>
      <c r="NW587" s="465" t="s">
        <v>1031</v>
      </c>
      <c r="NX587" s="465" t="s">
        <v>1031</v>
      </c>
      <c r="NY587" s="465" t="s">
        <v>1031</v>
      </c>
      <c r="NZ587" s="465" t="s">
        <v>1031</v>
      </c>
      <c r="OA587" s="465" t="s">
        <v>1031</v>
      </c>
      <c r="OB587" s="465" t="s">
        <v>1031</v>
      </c>
      <c r="OC587" s="528">
        <f t="shared" ref="OC587:OH587" si="1670">OC559+OC575</f>
        <v>7538157</v>
      </c>
      <c r="OD587" s="528">
        <f t="shared" si="1670"/>
        <v>7608996</v>
      </c>
      <c r="OE587" s="528">
        <f t="shared" si="1670"/>
        <v>7720992</v>
      </c>
      <c r="OF587" s="528">
        <f t="shared" si="1670"/>
        <v>7988280.2699999996</v>
      </c>
      <c r="OG587" s="528">
        <f t="shared" si="1670"/>
        <v>8090331.2699999996</v>
      </c>
      <c r="OH587" s="528">
        <f t="shared" si="1670"/>
        <v>8211813.2699999996</v>
      </c>
      <c r="OI587" s="465" t="s">
        <v>1031</v>
      </c>
      <c r="OJ587" s="465" t="s">
        <v>1031</v>
      </c>
      <c r="OK587" s="465" t="s">
        <v>1031</v>
      </c>
      <c r="OL587" s="465" t="s">
        <v>1031</v>
      </c>
      <c r="OM587" s="465" t="s">
        <v>1031</v>
      </c>
      <c r="ON587" s="465" t="s">
        <v>1031</v>
      </c>
      <c r="OO587" s="465" t="s">
        <v>1031</v>
      </c>
      <c r="OP587" s="465" t="s">
        <v>1031</v>
      </c>
      <c r="OQ587" s="465" t="s">
        <v>1031</v>
      </c>
      <c r="OR587" s="465" t="s">
        <v>1031</v>
      </c>
      <c r="OS587" s="465" t="s">
        <v>1031</v>
      </c>
      <c r="OT587" s="465" t="s">
        <v>1031</v>
      </c>
      <c r="OU587" s="465" t="s">
        <v>1031</v>
      </c>
      <c r="OV587" s="465" t="s">
        <v>1031</v>
      </c>
      <c r="OW587" s="465" t="s">
        <v>1031</v>
      </c>
      <c r="OX587" s="528">
        <f t="shared" ref="OX587:PC587" si="1671">OX559+OX575</f>
        <v>11821515</v>
      </c>
      <c r="OY587" s="528">
        <f t="shared" si="1671"/>
        <v>11935800</v>
      </c>
      <c r="OZ587" s="528">
        <f t="shared" si="1671"/>
        <v>12114115</v>
      </c>
      <c r="PA587" s="528">
        <f t="shared" si="1671"/>
        <v>8458748.5500000007</v>
      </c>
      <c r="PB587" s="528">
        <f t="shared" si="1671"/>
        <v>8591748.5500000007</v>
      </c>
      <c r="PC587" s="528">
        <f t="shared" si="1671"/>
        <v>8750018.5500000007</v>
      </c>
      <c r="PD587" s="465" t="s">
        <v>1031</v>
      </c>
      <c r="PE587" s="465" t="s">
        <v>1031</v>
      </c>
      <c r="PF587" s="465" t="s">
        <v>1031</v>
      </c>
      <c r="PG587" s="465" t="s">
        <v>1031</v>
      </c>
      <c r="PH587" s="465" t="s">
        <v>1031</v>
      </c>
      <c r="PI587" s="465" t="s">
        <v>1031</v>
      </c>
      <c r="PJ587" s="465" t="s">
        <v>1031</v>
      </c>
      <c r="PK587" s="465" t="s">
        <v>1031</v>
      </c>
      <c r="PL587" s="465" t="s">
        <v>1031</v>
      </c>
      <c r="PM587" s="465" t="s">
        <v>1031</v>
      </c>
      <c r="PN587" s="465" t="s">
        <v>1031</v>
      </c>
      <c r="PO587" s="465" t="s">
        <v>1031</v>
      </c>
      <c r="PP587" s="465" t="s">
        <v>1031</v>
      </c>
      <c r="PQ587" s="465" t="s">
        <v>1031</v>
      </c>
      <c r="PR587" s="465" t="s">
        <v>1031</v>
      </c>
      <c r="PS587" s="528">
        <f t="shared" ref="PS587:PX587" si="1672">PS559+PS575</f>
        <v>10625560</v>
      </c>
      <c r="PT587" s="528">
        <f t="shared" si="1672"/>
        <v>10725728</v>
      </c>
      <c r="PU587" s="528">
        <f t="shared" si="1672"/>
        <v>10883976</v>
      </c>
      <c r="PV587" s="528">
        <f t="shared" si="1672"/>
        <v>11078228.07</v>
      </c>
      <c r="PW587" s="528">
        <f t="shared" si="1672"/>
        <v>11225812.07</v>
      </c>
      <c r="PX587" s="528">
        <f t="shared" si="1672"/>
        <v>11401492.07</v>
      </c>
      <c r="PY587" s="465" t="s">
        <v>1031</v>
      </c>
      <c r="PZ587" s="465" t="s">
        <v>1031</v>
      </c>
      <c r="QA587" s="465" t="s">
        <v>1031</v>
      </c>
      <c r="QB587" s="465" t="s">
        <v>1031</v>
      </c>
      <c r="QC587" s="465" t="s">
        <v>1031</v>
      </c>
      <c r="QD587" s="465" t="s">
        <v>1031</v>
      </c>
      <c r="QE587" s="465" t="s">
        <v>1031</v>
      </c>
      <c r="QF587" s="465" t="s">
        <v>1031</v>
      </c>
      <c r="QG587" s="465" t="s">
        <v>1031</v>
      </c>
      <c r="QH587" s="465" t="s">
        <v>1031</v>
      </c>
      <c r="QI587" s="465" t="s">
        <v>1031</v>
      </c>
      <c r="QJ587" s="465" t="s">
        <v>1031</v>
      </c>
      <c r="QK587" s="465" t="s">
        <v>1031</v>
      </c>
      <c r="QL587" s="465" t="s">
        <v>1031</v>
      </c>
      <c r="QM587" s="465" t="s">
        <v>1031</v>
      </c>
      <c r="QN587" s="528">
        <f t="shared" ref="QN587:QS587" si="1673">QN559+QN575</f>
        <v>13816088</v>
      </c>
      <c r="QO587" s="528">
        <f t="shared" si="1673"/>
        <v>13946064</v>
      </c>
      <c r="QP587" s="528">
        <f t="shared" si="1673"/>
        <v>14151503</v>
      </c>
      <c r="QQ587" s="528">
        <f t="shared" si="1673"/>
        <v>14661353.029999999</v>
      </c>
      <c r="QR587" s="528">
        <f t="shared" si="1673"/>
        <v>14850062.029999999</v>
      </c>
      <c r="QS587" s="528">
        <f t="shared" si="1673"/>
        <v>15074700.029999999</v>
      </c>
      <c r="QT587" s="465" t="s">
        <v>1031</v>
      </c>
      <c r="QU587" s="465" t="s">
        <v>1031</v>
      </c>
      <c r="QV587" s="465" t="s">
        <v>1031</v>
      </c>
      <c r="QW587" s="465" t="s">
        <v>1031</v>
      </c>
      <c r="QX587" s="465" t="s">
        <v>1031</v>
      </c>
      <c r="QY587" s="465" t="s">
        <v>1031</v>
      </c>
      <c r="QZ587" s="465" t="s">
        <v>1031</v>
      </c>
      <c r="RA587" s="465" t="s">
        <v>1031</v>
      </c>
      <c r="RB587" s="465" t="s">
        <v>1031</v>
      </c>
      <c r="RC587" s="465" t="s">
        <v>1031</v>
      </c>
      <c r="RD587" s="465" t="s">
        <v>1031</v>
      </c>
      <c r="RE587" s="465" t="s">
        <v>1031</v>
      </c>
      <c r="RF587" s="465" t="s">
        <v>1031</v>
      </c>
      <c r="RG587" s="465" t="s">
        <v>1031</v>
      </c>
      <c r="RH587" s="465" t="s">
        <v>1031</v>
      </c>
      <c r="RI587" s="528">
        <f t="shared" ref="RI587:RN587" si="1674">RI559+RI575</f>
        <v>21520752</v>
      </c>
      <c r="RJ587" s="528">
        <f t="shared" si="1674"/>
        <v>21723312</v>
      </c>
      <c r="RK587" s="528">
        <f t="shared" si="1674"/>
        <v>22043439</v>
      </c>
      <c r="RL587" s="528">
        <f t="shared" si="1674"/>
        <v>22838067.379999999</v>
      </c>
      <c r="RM587" s="528">
        <f t="shared" si="1674"/>
        <v>23133216.379999999</v>
      </c>
      <c r="RN587" s="528">
        <f t="shared" si="1674"/>
        <v>23484558.379999999</v>
      </c>
      <c r="RO587" s="465" t="s">
        <v>1031</v>
      </c>
      <c r="RP587" s="465" t="s">
        <v>1031</v>
      </c>
      <c r="RQ587" s="465" t="s">
        <v>1031</v>
      </c>
      <c r="RR587" s="465" t="s">
        <v>1031</v>
      </c>
      <c r="RS587" s="465" t="s">
        <v>1031</v>
      </c>
      <c r="RT587" s="465" t="s">
        <v>1031</v>
      </c>
      <c r="RU587" s="465" t="s">
        <v>1031</v>
      </c>
      <c r="RV587" s="465" t="s">
        <v>1031</v>
      </c>
      <c r="RW587" s="465" t="s">
        <v>1031</v>
      </c>
      <c r="RX587" s="465" t="s">
        <v>1031</v>
      </c>
      <c r="RY587" s="465" t="s">
        <v>1031</v>
      </c>
      <c r="RZ587" s="465" t="s">
        <v>1031</v>
      </c>
      <c r="SA587" s="465" t="s">
        <v>1031</v>
      </c>
      <c r="SB587" s="465" t="s">
        <v>1031</v>
      </c>
      <c r="SC587" s="465" t="s">
        <v>1031</v>
      </c>
      <c r="SD587" s="528">
        <f t="shared" ref="SD587:SI587" si="1675">SD559+SD575</f>
        <v>17612410</v>
      </c>
      <c r="SE587" s="528">
        <f t="shared" si="1675"/>
        <v>17781777</v>
      </c>
      <c r="SF587" s="528">
        <f t="shared" si="1675"/>
        <v>18046606</v>
      </c>
      <c r="SG587" s="528">
        <f t="shared" si="1675"/>
        <v>12067447.33</v>
      </c>
      <c r="SH587" s="528">
        <f t="shared" si="1675"/>
        <v>12243097.33</v>
      </c>
      <c r="SI587" s="528">
        <f t="shared" si="1675"/>
        <v>12452222.33</v>
      </c>
      <c r="SJ587" s="465" t="s">
        <v>1031</v>
      </c>
      <c r="SK587" s="465" t="s">
        <v>1031</v>
      </c>
      <c r="SL587" s="465" t="s">
        <v>1031</v>
      </c>
      <c r="SM587" s="465" t="s">
        <v>1031</v>
      </c>
      <c r="SN587" s="465" t="s">
        <v>1031</v>
      </c>
      <c r="SO587" s="465" t="s">
        <v>1031</v>
      </c>
      <c r="SP587" s="465" t="s">
        <v>1031</v>
      </c>
      <c r="SQ587" s="465" t="s">
        <v>1031</v>
      </c>
      <c r="SR587" s="465" t="s">
        <v>1031</v>
      </c>
      <c r="SS587" s="465" t="s">
        <v>1031</v>
      </c>
      <c r="ST587" s="465" t="s">
        <v>1031</v>
      </c>
      <c r="SU587" s="465" t="s">
        <v>1031</v>
      </c>
      <c r="SV587" s="465" t="s">
        <v>1031</v>
      </c>
      <c r="SW587" s="465" t="s">
        <v>1031</v>
      </c>
      <c r="SX587" s="465" t="s">
        <v>1031</v>
      </c>
      <c r="SY587" s="528">
        <f t="shared" ref="SY587:TD587" si="1676">SY559+SY575</f>
        <v>5995803</v>
      </c>
      <c r="SZ587" s="528">
        <f t="shared" si="1676"/>
        <v>6052300</v>
      </c>
      <c r="TA587" s="528">
        <f t="shared" si="1676"/>
        <v>6141565</v>
      </c>
      <c r="TB587" s="528">
        <f t="shared" si="1676"/>
        <v>6306409</v>
      </c>
      <c r="TC587" s="528">
        <f t="shared" si="1676"/>
        <v>6389381</v>
      </c>
      <c r="TD587" s="528">
        <f t="shared" si="1676"/>
        <v>6488149</v>
      </c>
      <c r="TE587" s="465" t="s">
        <v>1031</v>
      </c>
      <c r="TF587" s="465" t="s">
        <v>1031</v>
      </c>
      <c r="TG587" s="465" t="s">
        <v>1031</v>
      </c>
      <c r="TH587" s="465" t="s">
        <v>1031</v>
      </c>
      <c r="TI587" s="465" t="s">
        <v>1031</v>
      </c>
      <c r="TJ587" s="465" t="s">
        <v>1031</v>
      </c>
      <c r="TK587" s="465" t="s">
        <v>1031</v>
      </c>
      <c r="TL587" s="465" t="s">
        <v>1031</v>
      </c>
      <c r="TM587" s="465" t="s">
        <v>1031</v>
      </c>
      <c r="TN587" s="465" t="s">
        <v>1031</v>
      </c>
      <c r="TO587" s="465" t="s">
        <v>1031</v>
      </c>
      <c r="TP587" s="465" t="s">
        <v>1031</v>
      </c>
      <c r="TQ587" s="465" t="s">
        <v>1031</v>
      </c>
      <c r="TR587" s="465" t="s">
        <v>1031</v>
      </c>
      <c r="TS587" s="465" t="s">
        <v>1031</v>
      </c>
      <c r="TT587" s="528">
        <f t="shared" ref="TT587:TY587" si="1677">TT559+TT575</f>
        <v>15912897</v>
      </c>
      <c r="TU587" s="528">
        <f t="shared" si="1677"/>
        <v>16062724</v>
      </c>
      <c r="TV587" s="528">
        <f t="shared" si="1677"/>
        <v>16299493</v>
      </c>
      <c r="TW587" s="528">
        <f t="shared" si="1677"/>
        <v>16736177.300000001</v>
      </c>
      <c r="TX587" s="528">
        <f t="shared" si="1677"/>
        <v>16955007.300000001</v>
      </c>
      <c r="TY587" s="528">
        <f t="shared" si="1677"/>
        <v>17215499.300000001</v>
      </c>
      <c r="TZ587" s="465" t="s">
        <v>1031</v>
      </c>
      <c r="UA587" s="465" t="s">
        <v>1031</v>
      </c>
      <c r="UB587" s="465" t="s">
        <v>1031</v>
      </c>
      <c r="UC587" s="465" t="s">
        <v>1031</v>
      </c>
      <c r="UD587" s="465" t="s">
        <v>1031</v>
      </c>
      <c r="UE587" s="465" t="s">
        <v>1031</v>
      </c>
      <c r="UF587" s="465" t="s">
        <v>1031</v>
      </c>
      <c r="UG587" s="465" t="s">
        <v>1031</v>
      </c>
      <c r="UH587" s="465" t="s">
        <v>1031</v>
      </c>
      <c r="UI587" s="465" t="s">
        <v>1031</v>
      </c>
      <c r="UJ587" s="465" t="s">
        <v>1031</v>
      </c>
      <c r="UK587" s="465" t="s">
        <v>1031</v>
      </c>
      <c r="UL587" s="465" t="s">
        <v>1031</v>
      </c>
      <c r="UM587" s="465" t="s">
        <v>1031</v>
      </c>
      <c r="UN587" s="465" t="s">
        <v>1031</v>
      </c>
      <c r="UO587" s="528">
        <f t="shared" ref="UO587:UT587" si="1678">UO559+UO575</f>
        <v>18838860</v>
      </c>
      <c r="UP587" s="528">
        <f t="shared" si="1678"/>
        <v>19017490</v>
      </c>
      <c r="UQ587" s="528">
        <f t="shared" si="1678"/>
        <v>19298975</v>
      </c>
      <c r="UR587" s="528">
        <f t="shared" si="1678"/>
        <v>18734691.690000001</v>
      </c>
      <c r="US587" s="528">
        <f t="shared" si="1678"/>
        <v>18982866.690000001</v>
      </c>
      <c r="UT587" s="528">
        <f t="shared" si="1678"/>
        <v>19278272.690000001</v>
      </c>
      <c r="UU587" s="465" t="s">
        <v>1031</v>
      </c>
      <c r="UV587" s="465" t="s">
        <v>1031</v>
      </c>
      <c r="UW587" s="465" t="s">
        <v>1031</v>
      </c>
      <c r="UX587" s="465" t="s">
        <v>1031</v>
      </c>
      <c r="UY587" s="465" t="s">
        <v>1031</v>
      </c>
      <c r="UZ587" s="465" t="s">
        <v>1031</v>
      </c>
      <c r="VA587" s="465" t="s">
        <v>1031</v>
      </c>
      <c r="VB587" s="465" t="s">
        <v>1031</v>
      </c>
      <c r="VC587" s="465" t="s">
        <v>1031</v>
      </c>
      <c r="VD587" s="465" t="s">
        <v>1031</v>
      </c>
      <c r="VE587" s="465" t="s">
        <v>1031</v>
      </c>
      <c r="VF587" s="465" t="s">
        <v>1031</v>
      </c>
      <c r="VG587" s="465" t="s">
        <v>1031</v>
      </c>
      <c r="VH587" s="465" t="s">
        <v>1031</v>
      </c>
      <c r="VI587" s="465" t="s">
        <v>1031</v>
      </c>
      <c r="VJ587" s="528">
        <f t="shared" ref="VJ587:VO587" si="1679">VJ559+VJ575</f>
        <v>0</v>
      </c>
      <c r="VK587" s="528">
        <f t="shared" si="1679"/>
        <v>0</v>
      </c>
      <c r="VL587" s="528">
        <f t="shared" si="1679"/>
        <v>0</v>
      </c>
      <c r="VM587" s="528">
        <f t="shared" si="1679"/>
        <v>0</v>
      </c>
      <c r="VN587" s="528">
        <f t="shared" si="1679"/>
        <v>0</v>
      </c>
      <c r="VO587" s="528">
        <f t="shared" si="1679"/>
        <v>0</v>
      </c>
      <c r="VP587" s="465" t="s">
        <v>1031</v>
      </c>
      <c r="VQ587" s="465" t="s">
        <v>1031</v>
      </c>
      <c r="VR587" s="465" t="s">
        <v>1031</v>
      </c>
      <c r="VS587" s="465" t="s">
        <v>1031</v>
      </c>
      <c r="VT587" s="465" t="s">
        <v>1031</v>
      </c>
      <c r="VU587" s="465" t="s">
        <v>1031</v>
      </c>
      <c r="VV587" s="465" t="s">
        <v>1031</v>
      </c>
      <c r="VW587" s="465" t="s">
        <v>1031</v>
      </c>
      <c r="VX587" s="465" t="s">
        <v>1031</v>
      </c>
      <c r="VY587" s="465" t="s">
        <v>1031</v>
      </c>
      <c r="VZ587" s="465" t="s">
        <v>1031</v>
      </c>
      <c r="WA587" s="465" t="s">
        <v>1031</v>
      </c>
      <c r="WB587" s="465" t="s">
        <v>1031</v>
      </c>
      <c r="WC587" s="465" t="s">
        <v>1031</v>
      </c>
      <c r="WD587" s="465" t="s">
        <v>1031</v>
      </c>
      <c r="WE587" s="528">
        <f t="shared" ref="WE587:WJ587" si="1680">WE559+WE575</f>
        <v>8900606</v>
      </c>
      <c r="WF587" s="528">
        <f t="shared" si="1680"/>
        <v>8984440</v>
      </c>
      <c r="WG587" s="528">
        <f t="shared" si="1680"/>
        <v>9116910</v>
      </c>
      <c r="WH587" s="528">
        <f t="shared" si="1680"/>
        <v>9404781.7100000009</v>
      </c>
      <c r="WI587" s="528">
        <f t="shared" si="1680"/>
        <v>9527545.7100000009</v>
      </c>
      <c r="WJ587" s="528">
        <f t="shared" si="1680"/>
        <v>9673681.7100000009</v>
      </c>
      <c r="WK587" s="465" t="s">
        <v>1031</v>
      </c>
      <c r="WL587" s="465" t="s">
        <v>1031</v>
      </c>
      <c r="WM587" s="465" t="s">
        <v>1031</v>
      </c>
      <c r="WN587" s="465" t="s">
        <v>1031</v>
      </c>
      <c r="WO587" s="465" t="s">
        <v>1031</v>
      </c>
      <c r="WP587" s="465" t="s">
        <v>1031</v>
      </c>
      <c r="WQ587" s="465" t="s">
        <v>1031</v>
      </c>
      <c r="WR587" s="465" t="s">
        <v>1031</v>
      </c>
      <c r="WS587" s="465" t="s">
        <v>1031</v>
      </c>
      <c r="WT587" s="465" t="s">
        <v>1031</v>
      </c>
      <c r="WU587" s="465" t="s">
        <v>1031</v>
      </c>
      <c r="WV587" s="465" t="s">
        <v>1031</v>
      </c>
      <c r="WW587" s="465" t="s">
        <v>1031</v>
      </c>
      <c r="WX587" s="465" t="s">
        <v>1031</v>
      </c>
      <c r="WY587" s="465" t="s">
        <v>1031</v>
      </c>
      <c r="WZ587" s="528">
        <f t="shared" ref="WZ587:XE587" si="1681">WZ559+WZ575</f>
        <v>20278305</v>
      </c>
      <c r="XA587" s="528">
        <f t="shared" si="1681"/>
        <v>20470080</v>
      </c>
      <c r="XB587" s="528">
        <f t="shared" si="1681"/>
        <v>20772489</v>
      </c>
      <c r="XC587" s="528">
        <f t="shared" si="1681"/>
        <v>20358742.969999999</v>
      </c>
      <c r="XD587" s="528">
        <f t="shared" si="1681"/>
        <v>20629186.969999999</v>
      </c>
      <c r="XE587" s="528">
        <f t="shared" si="1681"/>
        <v>20951104.969999999</v>
      </c>
      <c r="XF587" s="465" t="s">
        <v>1031</v>
      </c>
      <c r="XG587" s="465" t="s">
        <v>1031</v>
      </c>
      <c r="XH587" s="465" t="s">
        <v>1031</v>
      </c>
      <c r="XI587" s="465" t="s">
        <v>1031</v>
      </c>
      <c r="XJ587" s="465" t="s">
        <v>1031</v>
      </c>
      <c r="XK587" s="465" t="s">
        <v>1031</v>
      </c>
      <c r="XL587" s="465" t="s">
        <v>1031</v>
      </c>
      <c r="XM587" s="465" t="s">
        <v>1031</v>
      </c>
      <c r="XN587" s="465" t="s">
        <v>1031</v>
      </c>
      <c r="XO587" s="465" t="s">
        <v>1031</v>
      </c>
      <c r="XP587" s="465" t="s">
        <v>1031</v>
      </c>
      <c r="XQ587" s="465" t="s">
        <v>1031</v>
      </c>
      <c r="XR587" s="465" t="s">
        <v>1031</v>
      </c>
      <c r="XS587" s="465" t="s">
        <v>1031</v>
      </c>
      <c r="XT587" s="465" t="s">
        <v>1031</v>
      </c>
      <c r="XU587" s="528">
        <f t="shared" ref="XU587:XZ587" si="1682">XU559+XU575</f>
        <v>16994294</v>
      </c>
      <c r="XV587" s="528">
        <f t="shared" si="1682"/>
        <v>17154996</v>
      </c>
      <c r="XW587" s="528">
        <f t="shared" si="1682"/>
        <v>17408507</v>
      </c>
      <c r="XX587" s="528">
        <f t="shared" si="1682"/>
        <v>17148515.98</v>
      </c>
      <c r="XY587" s="528">
        <f t="shared" si="1682"/>
        <v>17380184.98</v>
      </c>
      <c r="XZ587" s="528">
        <f t="shared" si="1682"/>
        <v>17655948.98</v>
      </c>
      <c r="YA587" s="465" t="s">
        <v>1031</v>
      </c>
      <c r="YB587" s="465" t="s">
        <v>1031</v>
      </c>
      <c r="YC587" s="465" t="s">
        <v>1031</v>
      </c>
      <c r="YD587" s="465" t="s">
        <v>1031</v>
      </c>
      <c r="YE587" s="465" t="s">
        <v>1031</v>
      </c>
      <c r="YF587" s="465" t="s">
        <v>1031</v>
      </c>
      <c r="YG587" s="465" t="s">
        <v>1031</v>
      </c>
      <c r="YH587" s="465" t="s">
        <v>1031</v>
      </c>
      <c r="YI587" s="465" t="s">
        <v>1031</v>
      </c>
      <c r="YJ587" s="465" t="s">
        <v>1031</v>
      </c>
      <c r="YK587" s="465" t="s">
        <v>1031</v>
      </c>
      <c r="YL587" s="465" t="s">
        <v>1031</v>
      </c>
      <c r="YM587" s="465" t="s">
        <v>1031</v>
      </c>
      <c r="YN587" s="465" t="s">
        <v>1031</v>
      </c>
      <c r="YO587" s="465" t="s">
        <v>1031</v>
      </c>
      <c r="YP587" s="528">
        <f t="shared" ref="YP587:YU587" si="1683">YP559+YP575</f>
        <v>11908083</v>
      </c>
      <c r="YQ587" s="528">
        <f t="shared" si="1683"/>
        <v>12020140</v>
      </c>
      <c r="YR587" s="528">
        <f t="shared" si="1683"/>
        <v>12197245</v>
      </c>
      <c r="YS587" s="528">
        <f t="shared" si="1683"/>
        <v>12638311.35</v>
      </c>
      <c r="YT587" s="528">
        <f t="shared" si="1683"/>
        <v>12801323.35</v>
      </c>
      <c r="YU587" s="528">
        <f t="shared" si="1683"/>
        <v>12995371.35</v>
      </c>
      <c r="YV587" s="465" t="s">
        <v>1031</v>
      </c>
      <c r="YW587" s="465" t="s">
        <v>1031</v>
      </c>
      <c r="YX587" s="465" t="s">
        <v>1031</v>
      </c>
      <c r="YY587" s="465" t="s">
        <v>1031</v>
      </c>
      <c r="YZ587" s="465" t="s">
        <v>1031</v>
      </c>
      <c r="ZA587" s="465" t="s">
        <v>1031</v>
      </c>
      <c r="ZB587" s="465" t="s">
        <v>1031</v>
      </c>
      <c r="ZC587" s="465" t="s">
        <v>1031</v>
      </c>
      <c r="ZD587" s="465" t="s">
        <v>1031</v>
      </c>
      <c r="ZE587" s="465" t="s">
        <v>1031</v>
      </c>
      <c r="ZF587" s="465" t="s">
        <v>1031</v>
      </c>
      <c r="ZG587" s="465" t="s">
        <v>1031</v>
      </c>
      <c r="ZH587" s="465" t="s">
        <v>1031</v>
      </c>
      <c r="ZI587" s="465" t="s">
        <v>1031</v>
      </c>
      <c r="ZJ587" s="465" t="s">
        <v>1031</v>
      </c>
      <c r="ZK587" s="528">
        <f t="shared" ref="ZK587:ZP587" si="1684">ZK559+ZK575</f>
        <v>10045211</v>
      </c>
      <c r="ZL587" s="528">
        <f t="shared" si="1684"/>
        <v>10139852</v>
      </c>
      <c r="ZM587" s="528">
        <f t="shared" si="1684"/>
        <v>10289389</v>
      </c>
      <c r="ZN587" s="528">
        <f t="shared" si="1684"/>
        <v>10456887.710000001</v>
      </c>
      <c r="ZO587" s="528">
        <f t="shared" si="1684"/>
        <v>10595747.710000001</v>
      </c>
      <c r="ZP587" s="528">
        <f t="shared" si="1684"/>
        <v>10761043.710000001</v>
      </c>
      <c r="ZQ587" s="465" t="s">
        <v>1031</v>
      </c>
      <c r="ZR587" s="465" t="s">
        <v>1031</v>
      </c>
      <c r="ZS587" s="465" t="s">
        <v>1031</v>
      </c>
      <c r="ZT587" s="465" t="s">
        <v>1031</v>
      </c>
      <c r="ZU587" s="465" t="s">
        <v>1031</v>
      </c>
      <c r="ZV587" s="465" t="s">
        <v>1031</v>
      </c>
      <c r="ZW587" s="465" t="s">
        <v>1031</v>
      </c>
      <c r="ZX587" s="465" t="s">
        <v>1031</v>
      </c>
      <c r="ZY587" s="465" t="s">
        <v>1031</v>
      </c>
      <c r="ZZ587" s="465" t="s">
        <v>1031</v>
      </c>
      <c r="AAA587" s="465" t="s">
        <v>1031</v>
      </c>
      <c r="AAB587" s="465" t="s">
        <v>1031</v>
      </c>
      <c r="AAC587" s="465" t="s">
        <v>1031</v>
      </c>
      <c r="AAD587" s="465" t="s">
        <v>1031</v>
      </c>
      <c r="AAE587" s="465" t="s">
        <v>1031</v>
      </c>
      <c r="AAF587" s="528">
        <f t="shared" ref="AAF587:AAK587" si="1685">AAF559+AAF575</f>
        <v>7187070</v>
      </c>
      <c r="AAG587" s="528">
        <f t="shared" si="1685"/>
        <v>7254728</v>
      </c>
      <c r="AAH587" s="528">
        <f t="shared" si="1685"/>
        <v>7361651</v>
      </c>
      <c r="AAI587" s="528">
        <f t="shared" si="1685"/>
        <v>7515414.7599999998</v>
      </c>
      <c r="AAJ587" s="528">
        <f t="shared" si="1685"/>
        <v>7614113.7599999998</v>
      </c>
      <c r="AAK587" s="528">
        <f t="shared" si="1685"/>
        <v>7731603.7599999998</v>
      </c>
      <c r="AAL587" s="465" t="s">
        <v>1031</v>
      </c>
      <c r="AAM587" s="465" t="s">
        <v>1031</v>
      </c>
      <c r="AAN587" s="465" t="s">
        <v>1031</v>
      </c>
      <c r="AAO587" s="465" t="s">
        <v>1031</v>
      </c>
      <c r="AAP587" s="465" t="s">
        <v>1031</v>
      </c>
      <c r="AAQ587" s="465" t="s">
        <v>1031</v>
      </c>
      <c r="AAR587" s="465" t="s">
        <v>1031</v>
      </c>
      <c r="AAS587" s="465" t="s">
        <v>1031</v>
      </c>
      <c r="AAT587" s="465" t="s">
        <v>1031</v>
      </c>
      <c r="AAU587" s="465" t="s">
        <v>1031</v>
      </c>
      <c r="AAV587" s="465" t="s">
        <v>1031</v>
      </c>
      <c r="AAW587" s="465" t="s">
        <v>1031</v>
      </c>
      <c r="AAX587" s="465" t="s">
        <v>1031</v>
      </c>
      <c r="AAY587" s="465" t="s">
        <v>1031</v>
      </c>
      <c r="AAZ587" s="465" t="s">
        <v>1031</v>
      </c>
      <c r="ABA587" s="528">
        <f t="shared" ref="ABA587:ABF587" si="1686">ABA559+ABA575</f>
        <v>21571519</v>
      </c>
      <c r="ABB587" s="528">
        <f t="shared" si="1686"/>
        <v>21776806</v>
      </c>
      <c r="ABC587" s="528">
        <f t="shared" si="1686"/>
        <v>22099681</v>
      </c>
      <c r="ABD587" s="528">
        <f t="shared" si="1686"/>
        <v>20235823.34</v>
      </c>
      <c r="ABE587" s="528">
        <f t="shared" si="1686"/>
        <v>20524189.34</v>
      </c>
      <c r="ABF587" s="528">
        <f t="shared" si="1686"/>
        <v>20867391.34</v>
      </c>
      <c r="ABG587" s="465" t="s">
        <v>1031</v>
      </c>
      <c r="ABH587" s="465" t="s">
        <v>1031</v>
      </c>
      <c r="ABI587" s="465" t="s">
        <v>1031</v>
      </c>
      <c r="ABJ587" s="465" t="s">
        <v>1031</v>
      </c>
      <c r="ABK587" s="465" t="s">
        <v>1031</v>
      </c>
      <c r="ABL587" s="465" t="s">
        <v>1031</v>
      </c>
      <c r="ABM587" s="465" t="s">
        <v>1031</v>
      </c>
      <c r="ABN587" s="465" t="s">
        <v>1031</v>
      </c>
      <c r="ABO587" s="465" t="s">
        <v>1031</v>
      </c>
      <c r="ABP587" s="465" t="s">
        <v>1031</v>
      </c>
      <c r="ABQ587" s="465" t="s">
        <v>1031</v>
      </c>
      <c r="ABR587" s="465" t="s">
        <v>1031</v>
      </c>
      <c r="ABS587" s="465" t="s">
        <v>1031</v>
      </c>
      <c r="ABT587" s="465" t="s">
        <v>1031</v>
      </c>
      <c r="ABU587" s="465" t="s">
        <v>1031</v>
      </c>
      <c r="ABV587" s="528">
        <f t="shared" ref="ABV587:ACA587" si="1687">ABV559+ABV575</f>
        <v>16324707</v>
      </c>
      <c r="ABW587" s="528">
        <f t="shared" si="1687"/>
        <v>16483073</v>
      </c>
      <c r="ABX587" s="528">
        <f t="shared" si="1687"/>
        <v>16729567</v>
      </c>
      <c r="ABY587" s="528">
        <f t="shared" si="1687"/>
        <v>8954856.8499999996</v>
      </c>
      <c r="ABZ587" s="528">
        <f t="shared" si="1687"/>
        <v>9096499.8499999996</v>
      </c>
      <c r="ACA587" s="528">
        <f t="shared" si="1687"/>
        <v>9265133.8499999996</v>
      </c>
      <c r="ACB587" s="465" t="s">
        <v>1031</v>
      </c>
      <c r="ACC587" s="465" t="s">
        <v>1031</v>
      </c>
      <c r="ACD587" s="465" t="s">
        <v>1031</v>
      </c>
      <c r="ACE587" s="465" t="s">
        <v>1031</v>
      </c>
      <c r="ACF587" s="465" t="s">
        <v>1031</v>
      </c>
      <c r="ACG587" s="465" t="s">
        <v>1031</v>
      </c>
      <c r="ACH587" s="465" t="s">
        <v>1031</v>
      </c>
      <c r="ACI587" s="465" t="s">
        <v>1031</v>
      </c>
      <c r="ACJ587" s="465" t="s">
        <v>1031</v>
      </c>
      <c r="ACK587" s="465" t="s">
        <v>1031</v>
      </c>
      <c r="ACL587" s="465" t="s">
        <v>1031</v>
      </c>
      <c r="ACM587" s="465" t="s">
        <v>1031</v>
      </c>
      <c r="ACN587" s="465" t="s">
        <v>1031</v>
      </c>
      <c r="ACO587" s="465" t="s">
        <v>1031</v>
      </c>
      <c r="ACP587" s="465" t="s">
        <v>1031</v>
      </c>
      <c r="ACQ587" s="528">
        <f t="shared" ref="ACQ587:ACV587" si="1688">ACQ559+ACQ575</f>
        <v>9829977</v>
      </c>
      <c r="ACR587" s="528">
        <f t="shared" si="1688"/>
        <v>9923060</v>
      </c>
      <c r="ACS587" s="528">
        <f t="shared" si="1688"/>
        <v>10069762</v>
      </c>
      <c r="ACT587" s="528">
        <f t="shared" si="1688"/>
        <v>9682300.7799999993</v>
      </c>
      <c r="ACU587" s="528">
        <f t="shared" si="1688"/>
        <v>9812825.7799999993</v>
      </c>
      <c r="ACV587" s="528">
        <f t="shared" si="1688"/>
        <v>9968191.7799999993</v>
      </c>
      <c r="ACW587" s="465" t="s">
        <v>1031</v>
      </c>
      <c r="ACX587" s="465" t="s">
        <v>1031</v>
      </c>
      <c r="ACY587" s="465" t="s">
        <v>1031</v>
      </c>
      <c r="ACZ587" s="465" t="s">
        <v>1031</v>
      </c>
      <c r="ADA587" s="465" t="s">
        <v>1031</v>
      </c>
      <c r="ADB587" s="465" t="s">
        <v>1031</v>
      </c>
      <c r="ADC587" s="465" t="s">
        <v>1031</v>
      </c>
      <c r="ADD587" s="465" t="s">
        <v>1031</v>
      </c>
      <c r="ADE587" s="465" t="s">
        <v>1031</v>
      </c>
      <c r="ADF587" s="465" t="s">
        <v>1031</v>
      </c>
      <c r="ADG587" s="465" t="s">
        <v>1031</v>
      </c>
      <c r="ADH587" s="465" t="s">
        <v>1031</v>
      </c>
      <c r="ADI587" s="465" t="s">
        <v>1031</v>
      </c>
      <c r="ADJ587" s="465" t="s">
        <v>1031</v>
      </c>
      <c r="ADK587" s="465" t="s">
        <v>1031</v>
      </c>
      <c r="ADL587" s="528">
        <f t="shared" ref="ADL587:ADQ587" si="1689">ADL559+ADL575</f>
        <v>26081246</v>
      </c>
      <c r="ADM587" s="528">
        <f t="shared" si="1689"/>
        <v>26327644</v>
      </c>
      <c r="ADN587" s="528">
        <f t="shared" si="1689"/>
        <v>26716403</v>
      </c>
      <c r="ADO587" s="528">
        <f t="shared" si="1689"/>
        <v>26299052.59</v>
      </c>
      <c r="ADP587" s="528">
        <f t="shared" si="1689"/>
        <v>26650493.59</v>
      </c>
      <c r="ADQ587" s="528">
        <f t="shared" si="1689"/>
        <v>27068829.59</v>
      </c>
      <c r="ADR587" s="465" t="s">
        <v>1031</v>
      </c>
      <c r="ADS587" s="465" t="s">
        <v>1031</v>
      </c>
      <c r="ADT587" s="465" t="s">
        <v>1031</v>
      </c>
      <c r="ADU587" s="465" t="s">
        <v>1031</v>
      </c>
      <c r="ADV587" s="465" t="s">
        <v>1031</v>
      </c>
      <c r="ADW587" s="465" t="s">
        <v>1031</v>
      </c>
      <c r="ADX587" s="465" t="s">
        <v>1031</v>
      </c>
      <c r="ADY587" s="465" t="s">
        <v>1031</v>
      </c>
      <c r="ADZ587" s="465" t="s">
        <v>1031</v>
      </c>
      <c r="AEA587" s="465" t="s">
        <v>1031</v>
      </c>
      <c r="AEB587" s="465" t="s">
        <v>1031</v>
      </c>
      <c r="AEC587" s="465" t="s">
        <v>1031</v>
      </c>
      <c r="AED587" s="465" t="s">
        <v>1031</v>
      </c>
      <c r="AEE587" s="465" t="s">
        <v>1031</v>
      </c>
      <c r="AEF587" s="465" t="s">
        <v>1031</v>
      </c>
      <c r="AEG587" s="528">
        <f t="shared" ref="AEG587:AEL587" si="1690">AEG559+AEG575</f>
        <v>13412299</v>
      </c>
      <c r="AEH587" s="528">
        <f t="shared" si="1690"/>
        <v>13540637</v>
      </c>
      <c r="AEI587" s="528">
        <f t="shared" si="1690"/>
        <v>13741783</v>
      </c>
      <c r="AEJ587" s="528">
        <f t="shared" si="1690"/>
        <v>9612493.9800000004</v>
      </c>
      <c r="AEK587" s="528">
        <f t="shared" si="1690"/>
        <v>9743921.9800000004</v>
      </c>
      <c r="AEL587" s="528">
        <f t="shared" si="1690"/>
        <v>9900402.9800000004</v>
      </c>
      <c r="AEM587" s="465" t="s">
        <v>1031</v>
      </c>
      <c r="AEN587" s="465" t="s">
        <v>1031</v>
      </c>
      <c r="AEO587" s="465" t="s">
        <v>1031</v>
      </c>
      <c r="AEP587" s="465" t="s">
        <v>1031</v>
      </c>
      <c r="AEQ587" s="465" t="s">
        <v>1031</v>
      </c>
      <c r="AER587" s="465" t="s">
        <v>1031</v>
      </c>
      <c r="AES587" s="465" t="s">
        <v>1031</v>
      </c>
      <c r="AET587" s="465" t="s">
        <v>1031</v>
      </c>
      <c r="AEU587" s="465" t="s">
        <v>1031</v>
      </c>
      <c r="AEV587" s="465" t="s">
        <v>1031</v>
      </c>
      <c r="AEW587" s="465" t="s">
        <v>1031</v>
      </c>
      <c r="AEX587" s="465" t="s">
        <v>1031</v>
      </c>
      <c r="AEY587" s="465" t="s">
        <v>1031</v>
      </c>
      <c r="AEZ587" s="465" t="s">
        <v>1031</v>
      </c>
      <c r="AFA587" s="465" t="s">
        <v>1031</v>
      </c>
      <c r="AFB587" s="528">
        <f t="shared" ref="AFB587:AFG587" si="1691">AFB559+AFB575</f>
        <v>6946929</v>
      </c>
      <c r="AFC587" s="528">
        <f t="shared" si="1691"/>
        <v>7012212</v>
      </c>
      <c r="AFD587" s="528">
        <f t="shared" si="1691"/>
        <v>7115424</v>
      </c>
      <c r="AFE587" s="528">
        <f t="shared" si="1691"/>
        <v>7335944.3499999996</v>
      </c>
      <c r="AFF587" s="528">
        <f t="shared" si="1691"/>
        <v>7429991.3499999996</v>
      </c>
      <c r="AFG587" s="528">
        <f t="shared" si="1691"/>
        <v>7541945.3499999996</v>
      </c>
      <c r="AFH587" s="465" t="s">
        <v>1031</v>
      </c>
      <c r="AFI587" s="465" t="s">
        <v>1031</v>
      </c>
      <c r="AFJ587" s="465" t="s">
        <v>1031</v>
      </c>
      <c r="AFK587" s="465" t="s">
        <v>1031</v>
      </c>
      <c r="AFL587" s="465" t="s">
        <v>1031</v>
      </c>
      <c r="AFM587" s="465" t="s">
        <v>1031</v>
      </c>
      <c r="AFN587" s="465" t="s">
        <v>1031</v>
      </c>
      <c r="AFO587" s="465" t="s">
        <v>1031</v>
      </c>
      <c r="AFP587" s="465" t="s">
        <v>1031</v>
      </c>
      <c r="AFQ587" s="465" t="s">
        <v>1031</v>
      </c>
      <c r="AFR587" s="465" t="s">
        <v>1031</v>
      </c>
      <c r="AFS587" s="465" t="s">
        <v>1031</v>
      </c>
      <c r="AFT587" s="465" t="s">
        <v>1031</v>
      </c>
      <c r="AFU587" s="465" t="s">
        <v>1031</v>
      </c>
      <c r="AFV587" s="465" t="s">
        <v>1031</v>
      </c>
      <c r="AFW587" s="528">
        <f t="shared" ref="AFW587:AGB587" si="1692">AFW559+AFW575</f>
        <v>11417461</v>
      </c>
      <c r="AFX587" s="528">
        <f t="shared" si="1692"/>
        <v>11524868</v>
      </c>
      <c r="AFY587" s="528">
        <f t="shared" si="1692"/>
        <v>11694636</v>
      </c>
      <c r="AFZ587" s="528">
        <f t="shared" si="1692"/>
        <v>12101232.810000001</v>
      </c>
      <c r="AGA587" s="528">
        <f t="shared" si="1692"/>
        <v>12257135.810000001</v>
      </c>
      <c r="AGB587" s="528">
        <f t="shared" si="1692"/>
        <v>12442721.810000001</v>
      </c>
      <c r="AGC587" s="465" t="s">
        <v>1031</v>
      </c>
      <c r="AGD587" s="465" t="s">
        <v>1031</v>
      </c>
      <c r="AGE587" s="465" t="s">
        <v>1031</v>
      </c>
      <c r="AGF587" s="465" t="s">
        <v>1031</v>
      </c>
      <c r="AGG587" s="465" t="s">
        <v>1031</v>
      </c>
      <c r="AGH587" s="465" t="s">
        <v>1031</v>
      </c>
      <c r="AGI587" s="465" t="s">
        <v>1031</v>
      </c>
      <c r="AGJ587" s="465" t="s">
        <v>1031</v>
      </c>
      <c r="AGK587" s="465" t="s">
        <v>1031</v>
      </c>
      <c r="AGL587" s="465" t="s">
        <v>1031</v>
      </c>
      <c r="AGM587" s="465" t="s">
        <v>1031</v>
      </c>
      <c r="AGN587" s="465" t="s">
        <v>1031</v>
      </c>
      <c r="AGO587" s="465" t="s">
        <v>1031</v>
      </c>
      <c r="AGP587" s="465" t="s">
        <v>1031</v>
      </c>
      <c r="AGQ587" s="465" t="s">
        <v>1031</v>
      </c>
      <c r="AGR587" s="528">
        <f t="shared" ref="AGR587:AGW587" si="1693">AGR559+AGR575</f>
        <v>3547368</v>
      </c>
      <c r="AGS587" s="528">
        <f t="shared" si="1693"/>
        <v>3580704</v>
      </c>
      <c r="AGT587" s="528">
        <f t="shared" si="1693"/>
        <v>3633408</v>
      </c>
      <c r="AGU587" s="528">
        <f t="shared" si="1693"/>
        <v>3786699.06</v>
      </c>
      <c r="AGV587" s="528">
        <f t="shared" si="1693"/>
        <v>3834723.06</v>
      </c>
      <c r="AGW587" s="528">
        <f t="shared" si="1693"/>
        <v>3891891.06</v>
      </c>
      <c r="AGX587" s="465" t="s">
        <v>1031</v>
      </c>
      <c r="AGY587" s="465" t="s">
        <v>1031</v>
      </c>
      <c r="AGZ587" s="465" t="s">
        <v>1031</v>
      </c>
      <c r="AHA587" s="465" t="s">
        <v>1031</v>
      </c>
      <c r="AHB587" s="465" t="s">
        <v>1031</v>
      </c>
      <c r="AHC587" s="465" t="s">
        <v>1031</v>
      </c>
      <c r="AHD587" s="465" t="s">
        <v>1031</v>
      </c>
      <c r="AHE587" s="465" t="s">
        <v>1031</v>
      </c>
      <c r="AHF587" s="465" t="s">
        <v>1031</v>
      </c>
      <c r="AHG587" s="465" t="s">
        <v>1031</v>
      </c>
      <c r="AHH587" s="465" t="s">
        <v>1031</v>
      </c>
      <c r="AHI587" s="465" t="s">
        <v>1031</v>
      </c>
      <c r="AHJ587" s="465" t="s">
        <v>1031</v>
      </c>
      <c r="AHK587" s="465" t="s">
        <v>1031</v>
      </c>
      <c r="AHL587" s="465" t="s">
        <v>1031</v>
      </c>
      <c r="AHM587" s="528">
        <f t="shared" ref="AHM587:AHR587" si="1694">AHM559+AHM575</f>
        <v>8304703</v>
      </c>
      <c r="AHN587" s="528">
        <f t="shared" si="1694"/>
        <v>8382892</v>
      </c>
      <c r="AHO587" s="528">
        <f t="shared" si="1694"/>
        <v>8506454</v>
      </c>
      <c r="AHP587" s="528">
        <f t="shared" si="1694"/>
        <v>8782267.3599999994</v>
      </c>
      <c r="AHQ587" s="528">
        <f t="shared" si="1694"/>
        <v>8896430.3599999994</v>
      </c>
      <c r="AHR587" s="528">
        <f t="shared" si="1694"/>
        <v>9032328.3599999994</v>
      </c>
      <c r="AHS587" s="465" t="s">
        <v>1031</v>
      </c>
      <c r="AHT587" s="465" t="s">
        <v>1031</v>
      </c>
      <c r="AHU587" s="465" t="s">
        <v>1031</v>
      </c>
      <c r="AHV587" s="465" t="s">
        <v>1031</v>
      </c>
      <c r="AHW587" s="465" t="s">
        <v>1031</v>
      </c>
      <c r="AHX587" s="465" t="s">
        <v>1031</v>
      </c>
      <c r="AHY587" s="465" t="s">
        <v>1031</v>
      </c>
      <c r="AHZ587" s="465" t="s">
        <v>1031</v>
      </c>
      <c r="AIA587" s="465" t="s">
        <v>1031</v>
      </c>
      <c r="AIB587" s="465" t="s">
        <v>1031</v>
      </c>
      <c r="AIC587" s="465" t="s">
        <v>1031</v>
      </c>
      <c r="AID587" s="465" t="s">
        <v>1031</v>
      </c>
      <c r="AIE587" s="465" t="s">
        <v>1031</v>
      </c>
      <c r="AIF587" s="465" t="s">
        <v>1031</v>
      </c>
      <c r="AIG587" s="465" t="s">
        <v>1031</v>
      </c>
      <c r="AIH587" s="528">
        <f t="shared" ref="AIH587:AIM587" si="1695">AIH559+AIH575</f>
        <v>0</v>
      </c>
      <c r="AII587" s="528">
        <f t="shared" si="1695"/>
        <v>0</v>
      </c>
      <c r="AIJ587" s="528">
        <f t="shared" si="1695"/>
        <v>0</v>
      </c>
      <c r="AIK587" s="528">
        <f t="shared" si="1695"/>
        <v>0</v>
      </c>
      <c r="AIL587" s="528">
        <f t="shared" si="1695"/>
        <v>0</v>
      </c>
      <c r="AIM587" s="528">
        <f t="shared" si="1695"/>
        <v>0</v>
      </c>
      <c r="AIN587" s="465" t="s">
        <v>1031</v>
      </c>
      <c r="AIO587" s="465" t="s">
        <v>1031</v>
      </c>
      <c r="AIP587" s="465" t="s">
        <v>1031</v>
      </c>
      <c r="AIQ587" s="465" t="s">
        <v>1031</v>
      </c>
      <c r="AIR587" s="465" t="s">
        <v>1031</v>
      </c>
      <c r="AIS587" s="465" t="s">
        <v>1031</v>
      </c>
      <c r="AIT587" s="465" t="s">
        <v>1031</v>
      </c>
      <c r="AIU587" s="465" t="s">
        <v>1031</v>
      </c>
      <c r="AIV587" s="465" t="s">
        <v>1031</v>
      </c>
      <c r="AIW587" s="465" t="s">
        <v>1031</v>
      </c>
      <c r="AIX587" s="465" t="s">
        <v>1031</v>
      </c>
      <c r="AIY587" s="465" t="s">
        <v>1031</v>
      </c>
      <c r="AIZ587" s="465" t="s">
        <v>1031</v>
      </c>
      <c r="AJA587" s="465" t="s">
        <v>1031</v>
      </c>
      <c r="AJB587" s="465" t="s">
        <v>1031</v>
      </c>
      <c r="AJC587" s="528">
        <f t="shared" ref="AJC587:AJH587" si="1696">AJC559+AJC575</f>
        <v>11567875</v>
      </c>
      <c r="AJD587" s="528">
        <f t="shared" si="1696"/>
        <v>11676780</v>
      </c>
      <c r="AJE587" s="528">
        <f t="shared" si="1696"/>
        <v>11848885</v>
      </c>
      <c r="AJF587" s="528">
        <f t="shared" si="1696"/>
        <v>12196361.92</v>
      </c>
      <c r="AJG587" s="528">
        <f t="shared" si="1696"/>
        <v>12355301.92</v>
      </c>
      <c r="AJH587" s="528">
        <f t="shared" si="1696"/>
        <v>12544501.92</v>
      </c>
      <c r="AJI587" s="465" t="s">
        <v>1031</v>
      </c>
      <c r="AJJ587" s="465" t="s">
        <v>1031</v>
      </c>
      <c r="AJK587" s="465" t="s">
        <v>1031</v>
      </c>
      <c r="AJL587" s="465" t="s">
        <v>1031</v>
      </c>
      <c r="AJM587" s="465" t="s">
        <v>1031</v>
      </c>
      <c r="AJN587" s="465" t="s">
        <v>1031</v>
      </c>
      <c r="AJO587" s="465" t="s">
        <v>1031</v>
      </c>
      <c r="AJP587" s="465" t="s">
        <v>1031</v>
      </c>
      <c r="AJQ587" s="465" t="s">
        <v>1031</v>
      </c>
      <c r="AJR587" s="465" t="s">
        <v>1031</v>
      </c>
      <c r="AJS587" s="465" t="s">
        <v>1031</v>
      </c>
      <c r="AJT587" s="465" t="s">
        <v>1031</v>
      </c>
      <c r="AJU587" s="465" t="s">
        <v>1031</v>
      </c>
      <c r="AJV587" s="465" t="s">
        <v>1031</v>
      </c>
      <c r="AJW587" s="465" t="s">
        <v>1031</v>
      </c>
      <c r="AJX587" s="528">
        <f t="shared" ref="AJX587:AKC587" si="1697">AJX559+AJX575</f>
        <v>8297960</v>
      </c>
      <c r="AJY587" s="528">
        <f t="shared" si="1697"/>
        <v>8376080</v>
      </c>
      <c r="AJZ587" s="528">
        <f t="shared" si="1697"/>
        <v>8499535</v>
      </c>
      <c r="AKA587" s="528">
        <f t="shared" si="1697"/>
        <v>8693475.7899999991</v>
      </c>
      <c r="AKB587" s="528">
        <f t="shared" si="1697"/>
        <v>8807480.7899999991</v>
      </c>
      <c r="AKC587" s="528">
        <f t="shared" si="1697"/>
        <v>8943190.7899999991</v>
      </c>
      <c r="AKD587" s="465" t="s">
        <v>1031</v>
      </c>
      <c r="AKE587" s="465" t="s">
        <v>1031</v>
      </c>
      <c r="AKF587" s="465" t="s">
        <v>1031</v>
      </c>
      <c r="AKG587" s="465" t="s">
        <v>1031</v>
      </c>
      <c r="AKH587" s="465" t="s">
        <v>1031</v>
      </c>
      <c r="AKI587" s="465" t="s">
        <v>1031</v>
      </c>
      <c r="AKJ587" s="465" t="s">
        <v>1031</v>
      </c>
      <c r="AKK587" s="465" t="s">
        <v>1031</v>
      </c>
      <c r="AKL587" s="465" t="s">
        <v>1031</v>
      </c>
      <c r="AKM587" s="465" t="s">
        <v>1031</v>
      </c>
      <c r="AKN587" s="465" t="s">
        <v>1031</v>
      </c>
      <c r="AKO587" s="465" t="s">
        <v>1031</v>
      </c>
      <c r="AKP587" s="465" t="s">
        <v>1031</v>
      </c>
      <c r="AKQ587" s="465" t="s">
        <v>1031</v>
      </c>
      <c r="AKR587" s="465" t="s">
        <v>1031</v>
      </c>
      <c r="AKS587" s="528">
        <f t="shared" ref="AKS587:AKX587" si="1698">AKS559+AKS575</f>
        <v>8678626</v>
      </c>
      <c r="AKT587" s="528">
        <f t="shared" si="1698"/>
        <v>8760312</v>
      </c>
      <c r="AKU587" s="528">
        <f t="shared" si="1698"/>
        <v>8889409</v>
      </c>
      <c r="AKV587" s="528">
        <f t="shared" si="1698"/>
        <v>9098283.9100000001</v>
      </c>
      <c r="AKW587" s="528">
        <f t="shared" si="1698"/>
        <v>9217308.9100000001</v>
      </c>
      <c r="AKX587" s="528">
        <f t="shared" si="1698"/>
        <v>9358994.9100000001</v>
      </c>
      <c r="AKY587" s="465" t="s">
        <v>1031</v>
      </c>
      <c r="AKZ587" s="465" t="s">
        <v>1031</v>
      </c>
      <c r="ALA587" s="465" t="s">
        <v>1031</v>
      </c>
      <c r="ALB587" s="465" t="s">
        <v>1031</v>
      </c>
      <c r="ALC587" s="465" t="s">
        <v>1031</v>
      </c>
      <c r="ALD587" s="465" t="s">
        <v>1031</v>
      </c>
      <c r="ALE587" s="465" t="s">
        <v>1031</v>
      </c>
      <c r="ALF587" s="465" t="s">
        <v>1031</v>
      </c>
      <c r="ALG587" s="465" t="s">
        <v>1031</v>
      </c>
      <c r="ALH587" s="465" t="s">
        <v>1031</v>
      </c>
      <c r="ALI587" s="465" t="s">
        <v>1031</v>
      </c>
      <c r="ALJ587" s="465" t="s">
        <v>1031</v>
      </c>
      <c r="ALK587" s="465" t="s">
        <v>1031</v>
      </c>
      <c r="ALL587" s="465" t="s">
        <v>1031</v>
      </c>
      <c r="ALM587" s="465" t="s">
        <v>1031</v>
      </c>
      <c r="ALN587" s="528">
        <f t="shared" ref="ALN587:ALS587" si="1699">ALN559+ALN575</f>
        <v>7610262</v>
      </c>
      <c r="ALO587" s="528">
        <f t="shared" si="1699"/>
        <v>7681880</v>
      </c>
      <c r="ALP587" s="528">
        <f t="shared" si="1699"/>
        <v>7795070</v>
      </c>
      <c r="ALQ587" s="528">
        <f t="shared" si="1699"/>
        <v>7981057.3499999996</v>
      </c>
      <c r="ALR587" s="528">
        <f t="shared" si="1699"/>
        <v>8085285.3499999996</v>
      </c>
      <c r="ALS587" s="528">
        <f t="shared" si="1699"/>
        <v>8209357.3499999996</v>
      </c>
      <c r="ALT587" s="465" t="s">
        <v>1031</v>
      </c>
      <c r="ALU587" s="465" t="s">
        <v>1031</v>
      </c>
      <c r="ALV587" s="465" t="s">
        <v>1031</v>
      </c>
      <c r="ALW587" s="465" t="s">
        <v>1031</v>
      </c>
      <c r="ALX587" s="465" t="s">
        <v>1031</v>
      </c>
      <c r="ALY587" s="465" t="s">
        <v>1031</v>
      </c>
      <c r="ALZ587" s="465" t="s">
        <v>1031</v>
      </c>
      <c r="AMA587" s="465" t="s">
        <v>1031</v>
      </c>
      <c r="AMB587" s="465" t="s">
        <v>1031</v>
      </c>
      <c r="AMC587" s="465" t="s">
        <v>1031</v>
      </c>
      <c r="AMD587" s="465" t="s">
        <v>1031</v>
      </c>
      <c r="AME587" s="465" t="s">
        <v>1031</v>
      </c>
      <c r="AMF587" s="465" t="s">
        <v>1031</v>
      </c>
      <c r="AMG587" s="465" t="s">
        <v>1031</v>
      </c>
      <c r="AMH587" s="465" t="s">
        <v>1031</v>
      </c>
      <c r="AMI587" s="528">
        <f t="shared" ref="AMI587:AMN587" si="1700">AMI559+AMI575</f>
        <v>20123219</v>
      </c>
      <c r="AMJ587" s="528">
        <f t="shared" si="1700"/>
        <v>20313928</v>
      </c>
      <c r="AMK587" s="528">
        <f t="shared" si="1700"/>
        <v>20614307</v>
      </c>
      <c r="AML587" s="528">
        <f t="shared" si="1700"/>
        <v>19672612.899999999</v>
      </c>
      <c r="AMM587" s="528">
        <f t="shared" si="1700"/>
        <v>19934668.899999999</v>
      </c>
      <c r="AMN587" s="528">
        <f t="shared" si="1700"/>
        <v>20246594.899999999</v>
      </c>
      <c r="AMO587" s="465" t="s">
        <v>1031</v>
      </c>
      <c r="AMP587" s="465" t="s">
        <v>1031</v>
      </c>
      <c r="AMQ587" s="465" t="s">
        <v>1031</v>
      </c>
      <c r="AMR587" s="465" t="s">
        <v>1031</v>
      </c>
      <c r="AMS587" s="465" t="s">
        <v>1031</v>
      </c>
      <c r="AMT587" s="465" t="s">
        <v>1031</v>
      </c>
      <c r="AMU587" s="465" t="s">
        <v>1031</v>
      </c>
      <c r="AMV587" s="465" t="s">
        <v>1031</v>
      </c>
      <c r="AMW587" s="465" t="s">
        <v>1031</v>
      </c>
      <c r="AMX587" s="465" t="s">
        <v>1031</v>
      </c>
      <c r="AMY587" s="465" t="s">
        <v>1031</v>
      </c>
      <c r="AMZ587" s="465" t="s">
        <v>1031</v>
      </c>
      <c r="ANA587" s="465" t="s">
        <v>1031</v>
      </c>
      <c r="ANB587" s="465" t="s">
        <v>1031</v>
      </c>
      <c r="ANC587" s="465" t="s">
        <v>1031</v>
      </c>
      <c r="AND587" s="528">
        <f t="shared" ref="AND587:ANI587" si="1701">AND559+AND575</f>
        <v>2537623</v>
      </c>
      <c r="ANE587" s="528">
        <f t="shared" si="1701"/>
        <v>2561532</v>
      </c>
      <c r="ANF587" s="528">
        <f t="shared" si="1701"/>
        <v>2599309</v>
      </c>
      <c r="ANG587" s="528">
        <f t="shared" si="1701"/>
        <v>2674059</v>
      </c>
      <c r="ANH587" s="528">
        <f t="shared" si="1701"/>
        <v>2709147</v>
      </c>
      <c r="ANI587" s="528">
        <f t="shared" si="1701"/>
        <v>2750915</v>
      </c>
      <c r="ANJ587" s="465" t="s">
        <v>1031</v>
      </c>
      <c r="ANK587" s="465" t="s">
        <v>1031</v>
      </c>
      <c r="ANL587" s="465" t="s">
        <v>1031</v>
      </c>
      <c r="ANM587" s="465" t="s">
        <v>1031</v>
      </c>
      <c r="ANN587" s="465" t="s">
        <v>1031</v>
      </c>
      <c r="ANO587" s="465" t="s">
        <v>1031</v>
      </c>
      <c r="ANP587" s="465" t="s">
        <v>1031</v>
      </c>
      <c r="ANQ587" s="465" t="s">
        <v>1031</v>
      </c>
      <c r="ANR587" s="465" t="s">
        <v>1031</v>
      </c>
      <c r="ANS587" s="465" t="s">
        <v>1031</v>
      </c>
      <c r="ANT587" s="465" t="s">
        <v>1031</v>
      </c>
      <c r="ANU587" s="465" t="s">
        <v>1031</v>
      </c>
      <c r="ANV587" s="465" t="s">
        <v>1031</v>
      </c>
      <c r="ANW587" s="465" t="s">
        <v>1031</v>
      </c>
      <c r="ANX587" s="465" t="s">
        <v>1031</v>
      </c>
      <c r="ANY587" s="528">
        <f t="shared" ref="ANY587:AOD587" si="1702">ANY559+ANY575</f>
        <v>17026395</v>
      </c>
      <c r="ANZ587" s="528">
        <f t="shared" si="1702"/>
        <v>17187576</v>
      </c>
      <c r="AOA587" s="528">
        <f t="shared" si="1702"/>
        <v>17441579</v>
      </c>
      <c r="AOB587" s="528">
        <f t="shared" si="1702"/>
        <v>16838413.68</v>
      </c>
      <c r="AOC587" s="528">
        <f t="shared" si="1702"/>
        <v>17061693.68</v>
      </c>
      <c r="AOD587" s="528">
        <f t="shared" si="1702"/>
        <v>17327467.68</v>
      </c>
      <c r="AOE587" s="465" t="s">
        <v>1031</v>
      </c>
      <c r="AOF587" s="465" t="s">
        <v>1031</v>
      </c>
      <c r="AOG587" s="465" t="s">
        <v>1031</v>
      </c>
      <c r="AOH587" s="465" t="s">
        <v>1031</v>
      </c>
      <c r="AOI587" s="465" t="s">
        <v>1031</v>
      </c>
      <c r="AOJ587" s="465" t="s">
        <v>1031</v>
      </c>
      <c r="AOK587" s="465" t="s">
        <v>1031</v>
      </c>
      <c r="AOL587" s="465" t="s">
        <v>1031</v>
      </c>
      <c r="AOM587" s="465" t="s">
        <v>1031</v>
      </c>
      <c r="AON587" s="465" t="s">
        <v>1031</v>
      </c>
      <c r="AOO587" s="465" t="s">
        <v>1031</v>
      </c>
      <c r="AOP587" s="465" t="s">
        <v>1031</v>
      </c>
      <c r="AOQ587" s="465" t="s">
        <v>1031</v>
      </c>
      <c r="AOR587" s="465" t="s">
        <v>1031</v>
      </c>
      <c r="AOS587" s="465" t="s">
        <v>1031</v>
      </c>
      <c r="AOT587" s="528">
        <f t="shared" ref="AOT587:AOY587" si="1703">AOT559+AOT575</f>
        <v>16194371</v>
      </c>
      <c r="AOU587" s="528">
        <f t="shared" si="1703"/>
        <v>16346829</v>
      </c>
      <c r="AOV587" s="528">
        <f t="shared" si="1703"/>
        <v>16587815</v>
      </c>
      <c r="AOW587" s="528">
        <f t="shared" si="1703"/>
        <v>17117720.739999998</v>
      </c>
      <c r="AOX587" s="528">
        <f t="shared" si="1703"/>
        <v>17344720.739999998</v>
      </c>
      <c r="AOY587" s="528">
        <f t="shared" si="1703"/>
        <v>17614930.739999998</v>
      </c>
      <c r="AOZ587" s="465" t="s">
        <v>1031</v>
      </c>
      <c r="APA587" s="465" t="s">
        <v>1031</v>
      </c>
      <c r="APB587" s="465" t="s">
        <v>1031</v>
      </c>
      <c r="APC587" s="465" t="s">
        <v>1031</v>
      </c>
      <c r="APD587" s="465" t="s">
        <v>1031</v>
      </c>
      <c r="APE587" s="465" t="s">
        <v>1031</v>
      </c>
      <c r="APF587" s="465" t="s">
        <v>1031</v>
      </c>
      <c r="APG587" s="465" t="s">
        <v>1031</v>
      </c>
      <c r="APH587" s="465" t="s">
        <v>1031</v>
      </c>
      <c r="API587" s="465" t="s">
        <v>1031</v>
      </c>
      <c r="APJ587" s="465" t="s">
        <v>1031</v>
      </c>
      <c r="APK587" s="465" t="s">
        <v>1031</v>
      </c>
      <c r="APL587" s="465" t="s">
        <v>1031</v>
      </c>
      <c r="APM587" s="465" t="s">
        <v>1031</v>
      </c>
      <c r="APN587" s="465" t="s">
        <v>1031</v>
      </c>
      <c r="APO587" s="528">
        <f t="shared" ref="APO587:APT587" si="1704">APO559+APO575</f>
        <v>8804136</v>
      </c>
      <c r="APP587" s="528">
        <f t="shared" si="1704"/>
        <v>8887024</v>
      </c>
      <c r="APQ587" s="528">
        <f t="shared" si="1704"/>
        <v>9018013</v>
      </c>
      <c r="APR587" s="528">
        <f t="shared" si="1704"/>
        <v>9309498.8699999992</v>
      </c>
      <c r="APS587" s="528">
        <f t="shared" si="1704"/>
        <v>9430489.8699999992</v>
      </c>
      <c r="APT587" s="528">
        <f t="shared" si="1704"/>
        <v>9574515.8699999992</v>
      </c>
      <c r="APU587" s="465" t="s">
        <v>1031</v>
      </c>
      <c r="APV587" s="465" t="s">
        <v>1031</v>
      </c>
      <c r="APW587" s="465" t="s">
        <v>1031</v>
      </c>
      <c r="APX587" s="465" t="s">
        <v>1031</v>
      </c>
      <c r="APY587" s="465" t="s">
        <v>1031</v>
      </c>
      <c r="APZ587" s="465" t="s">
        <v>1031</v>
      </c>
      <c r="AQA587" s="465" t="s">
        <v>1031</v>
      </c>
      <c r="AQB587" s="465" t="s">
        <v>1031</v>
      </c>
      <c r="AQC587" s="465" t="s">
        <v>1031</v>
      </c>
      <c r="AQD587" s="465" t="s">
        <v>1031</v>
      </c>
      <c r="AQE587" s="465" t="s">
        <v>1031</v>
      </c>
      <c r="AQF587" s="465" t="s">
        <v>1031</v>
      </c>
      <c r="AQG587" s="465" t="s">
        <v>1031</v>
      </c>
      <c r="AQH587" s="465" t="s">
        <v>1031</v>
      </c>
      <c r="AQI587" s="465" t="s">
        <v>1031</v>
      </c>
      <c r="AQJ587" s="528">
        <f t="shared" ref="AQJ587:AQO587" si="1705">AQJ559+AQJ575</f>
        <v>17364999</v>
      </c>
      <c r="AQK587" s="528">
        <f t="shared" si="1705"/>
        <v>17529984</v>
      </c>
      <c r="AQL587" s="528">
        <f t="shared" si="1705"/>
        <v>17789546</v>
      </c>
      <c r="AQM587" s="528">
        <f t="shared" si="1705"/>
        <v>16390120.01</v>
      </c>
      <c r="AQN587" s="528">
        <f t="shared" si="1705"/>
        <v>16613061.01</v>
      </c>
      <c r="AQO587" s="528">
        <f t="shared" si="1705"/>
        <v>16878421.010000002</v>
      </c>
      <c r="AQP587" s="465" t="s">
        <v>1031</v>
      </c>
      <c r="AQQ587" s="465" t="s">
        <v>1031</v>
      </c>
      <c r="AQR587" s="465" t="s">
        <v>1031</v>
      </c>
      <c r="AQS587" s="465" t="s">
        <v>1031</v>
      </c>
      <c r="AQT587" s="465" t="s">
        <v>1031</v>
      </c>
      <c r="AQU587" s="465" t="s">
        <v>1031</v>
      </c>
      <c r="AQV587" s="465" t="s">
        <v>1031</v>
      </c>
      <c r="AQW587" s="465" t="s">
        <v>1031</v>
      </c>
      <c r="AQX587" s="465" t="s">
        <v>1031</v>
      </c>
      <c r="AQY587" s="465" t="s">
        <v>1031</v>
      </c>
      <c r="AQZ587" s="465" t="s">
        <v>1031</v>
      </c>
      <c r="ARA587" s="465" t="s">
        <v>1031</v>
      </c>
      <c r="ARB587" s="465" t="s">
        <v>1031</v>
      </c>
      <c r="ARC587" s="465" t="s">
        <v>1031</v>
      </c>
      <c r="ARD587" s="465" t="s">
        <v>1031</v>
      </c>
      <c r="ARE587" s="528">
        <f t="shared" ref="ARE587:ARJ587" si="1706">ARE559+ARE575</f>
        <v>9410918</v>
      </c>
      <c r="ARF587" s="528">
        <f t="shared" si="1706"/>
        <v>9499480</v>
      </c>
      <c r="ARG587" s="528">
        <f t="shared" si="1706"/>
        <v>9639450</v>
      </c>
      <c r="ARH587" s="528">
        <f t="shared" si="1706"/>
        <v>9990340.8699999992</v>
      </c>
      <c r="ARI587" s="528">
        <f t="shared" si="1706"/>
        <v>10119212.869999999</v>
      </c>
      <c r="ARJ587" s="528">
        <f t="shared" si="1706"/>
        <v>10272620.869999999</v>
      </c>
      <c r="ARK587" s="465" t="s">
        <v>1031</v>
      </c>
      <c r="ARL587" s="465" t="s">
        <v>1031</v>
      </c>
      <c r="ARM587" s="465" t="s">
        <v>1031</v>
      </c>
      <c r="ARN587" s="465" t="s">
        <v>1031</v>
      </c>
      <c r="ARO587" s="465" t="s">
        <v>1031</v>
      </c>
      <c r="ARP587" s="465" t="s">
        <v>1031</v>
      </c>
      <c r="ARQ587" s="465" t="s">
        <v>1031</v>
      </c>
      <c r="ARR587" s="465" t="s">
        <v>1031</v>
      </c>
      <c r="ARS587" s="465" t="s">
        <v>1031</v>
      </c>
      <c r="ART587" s="465" t="s">
        <v>1031</v>
      </c>
      <c r="ARU587" s="465" t="s">
        <v>1031</v>
      </c>
      <c r="ARV587" s="465" t="s">
        <v>1031</v>
      </c>
      <c r="ARW587" s="465" t="s">
        <v>1031</v>
      </c>
      <c r="ARX587" s="465" t="s">
        <v>1031</v>
      </c>
      <c r="ARY587" s="465" t="s">
        <v>1031</v>
      </c>
      <c r="ARZ587" s="528">
        <f t="shared" ref="ARZ587:ASE587" si="1707">ARZ559+ARZ575</f>
        <v>17572489</v>
      </c>
      <c r="ASA587" s="528">
        <f t="shared" si="1707"/>
        <v>17737940</v>
      </c>
      <c r="ASB587" s="528">
        <f t="shared" si="1707"/>
        <v>17999400</v>
      </c>
      <c r="ASC587" s="528">
        <f t="shared" si="1707"/>
        <v>18575969.960000001</v>
      </c>
      <c r="ASD587" s="528">
        <f t="shared" si="1707"/>
        <v>18817600.960000001</v>
      </c>
      <c r="ASE587" s="528">
        <f t="shared" si="1707"/>
        <v>19105234.960000001</v>
      </c>
      <c r="ASF587" s="465" t="s">
        <v>1031</v>
      </c>
      <c r="ASG587" s="465" t="s">
        <v>1031</v>
      </c>
      <c r="ASH587" s="465" t="s">
        <v>1031</v>
      </c>
      <c r="ASI587" s="465" t="s">
        <v>1031</v>
      </c>
      <c r="ASJ587" s="465" t="s">
        <v>1031</v>
      </c>
      <c r="ASK587" s="465" t="s">
        <v>1031</v>
      </c>
      <c r="ASL587" s="465" t="s">
        <v>1031</v>
      </c>
      <c r="ASM587" s="465" t="s">
        <v>1031</v>
      </c>
      <c r="ASN587" s="465" t="s">
        <v>1031</v>
      </c>
      <c r="ASO587" s="465" t="s">
        <v>1031</v>
      </c>
      <c r="ASP587" s="465" t="s">
        <v>1031</v>
      </c>
      <c r="ASQ587" s="465" t="s">
        <v>1031</v>
      </c>
      <c r="ASR587" s="465" t="s">
        <v>1031</v>
      </c>
      <c r="ASS587" s="465" t="s">
        <v>1031</v>
      </c>
      <c r="AST587" s="465" t="s">
        <v>1031</v>
      </c>
      <c r="ASU587" s="528">
        <f t="shared" ref="ASU587:ASZ587" si="1708">ASU559+ASU575</f>
        <v>18346930</v>
      </c>
      <c r="ASV587" s="528">
        <f t="shared" si="1708"/>
        <v>18520600</v>
      </c>
      <c r="ASW587" s="528">
        <f t="shared" si="1708"/>
        <v>18794356</v>
      </c>
      <c r="ASX587" s="528">
        <f t="shared" si="1708"/>
        <v>18178273.780000001</v>
      </c>
      <c r="ASY587" s="528">
        <f t="shared" si="1708"/>
        <v>18422419.780000001</v>
      </c>
      <c r="ASZ587" s="528">
        <f t="shared" si="1708"/>
        <v>18713031.780000001</v>
      </c>
      <c r="ATA587" s="465" t="s">
        <v>1031</v>
      </c>
      <c r="ATB587" s="465" t="s">
        <v>1031</v>
      </c>
      <c r="ATC587" s="465" t="s">
        <v>1031</v>
      </c>
      <c r="ATD587" s="465" t="s">
        <v>1031</v>
      </c>
      <c r="ATE587" s="465" t="s">
        <v>1031</v>
      </c>
      <c r="ATF587" s="465" t="s">
        <v>1031</v>
      </c>
      <c r="ATG587" s="465" t="s">
        <v>1031</v>
      </c>
      <c r="ATH587" s="465" t="s">
        <v>1031</v>
      </c>
      <c r="ATI587" s="465" t="s">
        <v>1031</v>
      </c>
      <c r="ATJ587" s="465" t="s">
        <v>1031</v>
      </c>
      <c r="ATK587" s="465" t="s">
        <v>1031</v>
      </c>
      <c r="ATL587" s="465" t="s">
        <v>1031</v>
      </c>
      <c r="ATM587" s="465" t="s">
        <v>1031</v>
      </c>
      <c r="ATN587" s="465" t="s">
        <v>1031</v>
      </c>
      <c r="ATO587" s="465" t="s">
        <v>1031</v>
      </c>
      <c r="ATP587" s="528">
        <f t="shared" ref="ATP587:ATU587" si="1709">ATP559+ATP575</f>
        <v>29947515</v>
      </c>
      <c r="ATQ587" s="528">
        <f t="shared" si="1709"/>
        <v>30229936</v>
      </c>
      <c r="ATR587" s="528">
        <f t="shared" si="1709"/>
        <v>30675762</v>
      </c>
      <c r="ATS587" s="528">
        <f t="shared" si="1709"/>
        <v>30506601.800000001</v>
      </c>
      <c r="ATT587" s="528">
        <f t="shared" si="1709"/>
        <v>30906714.800000001</v>
      </c>
      <c r="ATU587" s="528">
        <f t="shared" si="1709"/>
        <v>31382994.800000001</v>
      </c>
      <c r="ATV587" s="465" t="s">
        <v>1031</v>
      </c>
      <c r="ATW587" s="465" t="s">
        <v>1031</v>
      </c>
      <c r="ATX587" s="465" t="s">
        <v>1031</v>
      </c>
      <c r="ATY587" s="465" t="s">
        <v>1031</v>
      </c>
      <c r="ATZ587" s="465" t="s">
        <v>1031</v>
      </c>
      <c r="AUA587" s="465" t="s">
        <v>1031</v>
      </c>
      <c r="AUB587" s="465" t="s">
        <v>1031</v>
      </c>
      <c r="AUC587" s="465" t="s">
        <v>1031</v>
      </c>
      <c r="AUD587" s="465" t="s">
        <v>1031</v>
      </c>
      <c r="AUE587" s="465" t="s">
        <v>1031</v>
      </c>
      <c r="AUF587" s="465" t="s">
        <v>1031</v>
      </c>
      <c r="AUG587" s="465" t="s">
        <v>1031</v>
      </c>
      <c r="AUH587" s="465" t="s">
        <v>1031</v>
      </c>
      <c r="AUI587" s="465" t="s">
        <v>1031</v>
      </c>
      <c r="AUJ587" s="465" t="s">
        <v>1031</v>
      </c>
      <c r="AUK587" s="528">
        <f t="shared" ref="AUK587:AUP587" si="1710">AUK559+AUK575</f>
        <v>20351788</v>
      </c>
      <c r="AUL587" s="528">
        <f t="shared" si="1710"/>
        <v>20544416</v>
      </c>
      <c r="AUM587" s="528">
        <f t="shared" si="1710"/>
        <v>20848051</v>
      </c>
      <c r="AUN587" s="528">
        <f t="shared" si="1710"/>
        <v>20010263.48</v>
      </c>
      <c r="AUO587" s="528">
        <f t="shared" si="1710"/>
        <v>20280212.48</v>
      </c>
      <c r="AUP587" s="528">
        <f t="shared" si="1710"/>
        <v>20601538.48</v>
      </c>
      <c r="AUQ587" s="465" t="s">
        <v>1031</v>
      </c>
      <c r="AUR587" s="465" t="s">
        <v>1031</v>
      </c>
      <c r="AUS587" s="465" t="s">
        <v>1031</v>
      </c>
      <c r="AUT587" s="465" t="s">
        <v>1031</v>
      </c>
      <c r="AUU587" s="465" t="s">
        <v>1031</v>
      </c>
      <c r="AUV587" s="465" t="s">
        <v>1031</v>
      </c>
      <c r="AUW587" s="465" t="s">
        <v>1031</v>
      </c>
      <c r="AUX587" s="465" t="s">
        <v>1031</v>
      </c>
      <c r="AUY587" s="465" t="s">
        <v>1031</v>
      </c>
      <c r="AUZ587" s="465" t="s">
        <v>1031</v>
      </c>
      <c r="AVA587" s="465" t="s">
        <v>1031</v>
      </c>
      <c r="AVB587" s="465" t="s">
        <v>1031</v>
      </c>
      <c r="AVC587" s="465" t="s">
        <v>1031</v>
      </c>
      <c r="AVD587" s="465" t="s">
        <v>1031</v>
      </c>
      <c r="AVE587" s="465" t="s">
        <v>1031</v>
      </c>
      <c r="AVF587" s="528">
        <f t="shared" ref="AVF587:AVK587" si="1711">AVF559+AVF575</f>
        <v>706428046</v>
      </c>
      <c r="AVG587" s="528">
        <f t="shared" si="1711"/>
        <v>713108932</v>
      </c>
      <c r="AVH587" s="528">
        <f t="shared" si="1711"/>
        <v>723643279</v>
      </c>
      <c r="AVI587" s="528">
        <f t="shared" si="1711"/>
        <v>699041396.48000002</v>
      </c>
      <c r="AVJ587" s="528">
        <f t="shared" si="1711"/>
        <v>708347190.48000002</v>
      </c>
      <c r="AVK587" s="528">
        <f t="shared" si="1711"/>
        <v>719424392.48000002</v>
      </c>
      <c r="AVL587" s="465" t="s">
        <v>1031</v>
      </c>
      <c r="AVM587" s="465" t="s">
        <v>1031</v>
      </c>
      <c r="AVN587" s="465" t="s">
        <v>1031</v>
      </c>
      <c r="AVO587" s="465" t="s">
        <v>1031</v>
      </c>
      <c r="AVP587" s="465" t="s">
        <v>1031</v>
      </c>
      <c r="AVQ587" s="465" t="s">
        <v>1031</v>
      </c>
      <c r="AVR587" s="465" t="s">
        <v>1031</v>
      </c>
      <c r="AVS587" s="465" t="s">
        <v>1031</v>
      </c>
      <c r="AVT587" s="465" t="s">
        <v>1031</v>
      </c>
      <c r="AVU587" s="465" t="s">
        <v>1031</v>
      </c>
      <c r="AVV587" s="465" t="s">
        <v>1031</v>
      </c>
      <c r="AVW587" s="465" t="s">
        <v>1031</v>
      </c>
    </row>
    <row r="588" spans="1:1271" s="252" customFormat="1">
      <c r="A588" s="96" t="s">
        <v>922</v>
      </c>
      <c r="B588" s="550"/>
      <c r="C588" s="250" t="s">
        <v>445</v>
      </c>
      <c r="D588" s="867"/>
      <c r="E588" s="868"/>
      <c r="F588" s="251"/>
      <c r="G588" s="251"/>
      <c r="H588" s="251"/>
      <c r="I588" s="251"/>
      <c r="J588" s="251"/>
      <c r="K588" s="251"/>
      <c r="L588" s="465" t="s">
        <v>1031</v>
      </c>
      <c r="M588" s="465" t="s">
        <v>1031</v>
      </c>
      <c r="N588" s="465" t="s">
        <v>1031</v>
      </c>
      <c r="O588" s="465" t="s">
        <v>1031</v>
      </c>
      <c r="P588" s="465" t="s">
        <v>1031</v>
      </c>
      <c r="Q588" s="465" t="s">
        <v>1031</v>
      </c>
      <c r="R588" s="465" t="s">
        <v>1031</v>
      </c>
      <c r="S588" s="465" t="s">
        <v>1031</v>
      </c>
      <c r="T588" s="465" t="s">
        <v>1031</v>
      </c>
      <c r="U588" s="251">
        <f>IF(O587=0,0,(AA592-AA591)/O587)</f>
        <v>1.0047300224</v>
      </c>
      <c r="V588" s="251">
        <f t="shared" ref="V588:Z588" si="1712">IF(P587=0,0,(AB592-AB591)/P587)</f>
        <v>1.0546265850000001</v>
      </c>
      <c r="W588" s="251">
        <f t="shared" si="1712"/>
        <v>1.1097696089</v>
      </c>
      <c r="X588" s="251">
        <f t="shared" si="1712"/>
        <v>0.50985123909999996</v>
      </c>
      <c r="Y588" s="251">
        <f t="shared" si="1712"/>
        <v>0.45370070330000001</v>
      </c>
      <c r="Z588" s="251">
        <f t="shared" si="1712"/>
        <v>0.41903392070000001</v>
      </c>
      <c r="AA588" s="465" t="s">
        <v>1031</v>
      </c>
      <c r="AB588" s="465" t="s">
        <v>1031</v>
      </c>
      <c r="AC588" s="465" t="s">
        <v>1031</v>
      </c>
      <c r="AD588" s="465" t="s">
        <v>1031</v>
      </c>
      <c r="AE588" s="465" t="s">
        <v>1031</v>
      </c>
      <c r="AF588" s="465" t="s">
        <v>1031</v>
      </c>
      <c r="AG588" s="465" t="s">
        <v>1031</v>
      </c>
      <c r="AH588" s="465" t="s">
        <v>1031</v>
      </c>
      <c r="AI588" s="465" t="s">
        <v>1031</v>
      </c>
      <c r="AJ588" s="465" t="s">
        <v>1031</v>
      </c>
      <c r="AK588" s="465" t="s">
        <v>1031</v>
      </c>
      <c r="AL588" s="465" t="s">
        <v>1031</v>
      </c>
      <c r="AM588" s="465" t="s">
        <v>1031</v>
      </c>
      <c r="AN588" s="465" t="s">
        <v>1031</v>
      </c>
      <c r="AO588" s="465" t="s">
        <v>1031</v>
      </c>
      <c r="AP588" s="251">
        <f>IF(AJ587=0,0,(AV592-AV591)/AJ587)</f>
        <v>1.0037419079000001</v>
      </c>
      <c r="AQ588" s="251">
        <f t="shared" ref="AQ588:AU588" si="1713">IF(AK587=0,0,(AW592-AW591)/AK587)</f>
        <v>1.0516081577</v>
      </c>
      <c r="AR588" s="251">
        <f t="shared" si="1713"/>
        <v>1.1045170129999999</v>
      </c>
      <c r="AS588" s="251">
        <f t="shared" si="1713"/>
        <v>0.4716263255</v>
      </c>
      <c r="AT588" s="251">
        <f t="shared" si="1713"/>
        <v>0.42361088730000002</v>
      </c>
      <c r="AU588" s="251">
        <f t="shared" si="1713"/>
        <v>0.40070848520000002</v>
      </c>
      <c r="AV588" s="465" t="s">
        <v>1031</v>
      </c>
      <c r="AW588" s="465" t="s">
        <v>1031</v>
      </c>
      <c r="AX588" s="465" t="s">
        <v>1031</v>
      </c>
      <c r="AY588" s="465" t="s">
        <v>1031</v>
      </c>
      <c r="AZ588" s="465" t="s">
        <v>1031</v>
      </c>
      <c r="BA588" s="465" t="s">
        <v>1031</v>
      </c>
      <c r="BB588" s="465" t="s">
        <v>1031</v>
      </c>
      <c r="BC588" s="465" t="s">
        <v>1031</v>
      </c>
      <c r="BD588" s="465" t="s">
        <v>1031</v>
      </c>
      <c r="BE588" s="465" t="s">
        <v>1031</v>
      </c>
      <c r="BF588" s="465" t="s">
        <v>1031</v>
      </c>
      <c r="BG588" s="465" t="s">
        <v>1031</v>
      </c>
      <c r="BH588" s="465" t="s">
        <v>1031</v>
      </c>
      <c r="BI588" s="465" t="s">
        <v>1031</v>
      </c>
      <c r="BJ588" s="465" t="s">
        <v>1031</v>
      </c>
      <c r="BK588" s="251">
        <f>IF(BE587=0,0,(BQ592-BQ591)/BE587)</f>
        <v>1.0051077182999999</v>
      </c>
      <c r="BL588" s="251">
        <f t="shared" ref="BL588:BP588" si="1714">IF(BF587=0,0,(BR592-BR591)/BF587)</f>
        <v>1.0557821809000001</v>
      </c>
      <c r="BM588" s="251">
        <f t="shared" si="1714"/>
        <v>1.1117697334000001</v>
      </c>
      <c r="BN588" s="251">
        <f t="shared" si="1714"/>
        <v>0.46472974049999999</v>
      </c>
      <c r="BO588" s="251">
        <f t="shared" si="1714"/>
        <v>0.41154706169999999</v>
      </c>
      <c r="BP588" s="251">
        <f t="shared" si="1714"/>
        <v>0.37794542549999999</v>
      </c>
      <c r="BQ588" s="465" t="s">
        <v>1031</v>
      </c>
      <c r="BR588" s="465" t="s">
        <v>1031</v>
      </c>
      <c r="BS588" s="465" t="s">
        <v>1031</v>
      </c>
      <c r="BT588" s="465" t="s">
        <v>1031</v>
      </c>
      <c r="BU588" s="465" t="s">
        <v>1031</v>
      </c>
      <c r="BV588" s="465" t="s">
        <v>1031</v>
      </c>
      <c r="BW588" s="465" t="s">
        <v>1031</v>
      </c>
      <c r="BX588" s="465" t="s">
        <v>1031</v>
      </c>
      <c r="BY588" s="465" t="s">
        <v>1031</v>
      </c>
      <c r="BZ588" s="465" t="s">
        <v>1031</v>
      </c>
      <c r="CA588" s="465" t="s">
        <v>1031</v>
      </c>
      <c r="CB588" s="465" t="s">
        <v>1031</v>
      </c>
      <c r="CC588" s="465" t="s">
        <v>1031</v>
      </c>
      <c r="CD588" s="465" t="s">
        <v>1031</v>
      </c>
      <c r="CE588" s="465" t="s">
        <v>1031</v>
      </c>
      <c r="CF588" s="251">
        <f>IF(BZ587=0,0,(CL592-CL591)/BZ587)</f>
        <v>0</v>
      </c>
      <c r="CG588" s="251">
        <f t="shared" ref="CG588:CK588" si="1715">IF(CA587=0,0,(CM592-CM591)/CA587)</f>
        <v>0</v>
      </c>
      <c r="CH588" s="251">
        <f t="shared" si="1715"/>
        <v>0</v>
      </c>
      <c r="CI588" s="251">
        <f t="shared" si="1715"/>
        <v>0</v>
      </c>
      <c r="CJ588" s="251">
        <f t="shared" si="1715"/>
        <v>0</v>
      </c>
      <c r="CK588" s="251">
        <f t="shared" si="1715"/>
        <v>0</v>
      </c>
      <c r="CL588" s="465" t="s">
        <v>1031</v>
      </c>
      <c r="CM588" s="465" t="s">
        <v>1031</v>
      </c>
      <c r="CN588" s="465" t="s">
        <v>1031</v>
      </c>
      <c r="CO588" s="465" t="s">
        <v>1031</v>
      </c>
      <c r="CP588" s="465" t="s">
        <v>1031</v>
      </c>
      <c r="CQ588" s="465" t="s">
        <v>1031</v>
      </c>
      <c r="CR588" s="465" t="s">
        <v>1031</v>
      </c>
      <c r="CS588" s="465" t="s">
        <v>1031</v>
      </c>
      <c r="CT588" s="465" t="s">
        <v>1031</v>
      </c>
      <c r="CU588" s="465" t="s">
        <v>1031</v>
      </c>
      <c r="CV588" s="465" t="s">
        <v>1031</v>
      </c>
      <c r="CW588" s="465" t="s">
        <v>1031</v>
      </c>
      <c r="CX588" s="465" t="s">
        <v>1031</v>
      </c>
      <c r="CY588" s="465" t="s">
        <v>1031</v>
      </c>
      <c r="CZ588" s="465" t="s">
        <v>1031</v>
      </c>
      <c r="DA588" s="251">
        <f>IF(CU587=0,0,(DG592-DG591)/CU587)</f>
        <v>0.99979253940000001</v>
      </c>
      <c r="DB588" s="251">
        <f t="shared" ref="DB588:DF588" si="1716">IF(CV587=0,0,(DH592-DH591)/CV587)</f>
        <v>1.0396028053999999</v>
      </c>
      <c r="DC588" s="251">
        <f t="shared" si="1716"/>
        <v>1.0835023501000001</v>
      </c>
      <c r="DD588" s="251">
        <f t="shared" si="1716"/>
        <v>0.54690521520000002</v>
      </c>
      <c r="DE588" s="251">
        <f t="shared" si="1716"/>
        <v>0.48665183760000003</v>
      </c>
      <c r="DF588" s="251">
        <f t="shared" si="1716"/>
        <v>0.45805577800000002</v>
      </c>
      <c r="DG588" s="465" t="s">
        <v>1031</v>
      </c>
      <c r="DH588" s="465" t="s">
        <v>1031</v>
      </c>
      <c r="DI588" s="465" t="s">
        <v>1031</v>
      </c>
      <c r="DJ588" s="465" t="s">
        <v>1031</v>
      </c>
      <c r="DK588" s="465" t="s">
        <v>1031</v>
      </c>
      <c r="DL588" s="465" t="s">
        <v>1031</v>
      </c>
      <c r="DM588" s="465" t="s">
        <v>1031</v>
      </c>
      <c r="DN588" s="465" t="s">
        <v>1031</v>
      </c>
      <c r="DO588" s="465" t="s">
        <v>1031</v>
      </c>
      <c r="DP588" s="465" t="s">
        <v>1031</v>
      </c>
      <c r="DQ588" s="465" t="s">
        <v>1031</v>
      </c>
      <c r="DR588" s="465" t="s">
        <v>1031</v>
      </c>
      <c r="DS588" s="465" t="s">
        <v>1031</v>
      </c>
      <c r="DT588" s="465" t="s">
        <v>1031</v>
      </c>
      <c r="DU588" s="465" t="s">
        <v>1031</v>
      </c>
      <c r="DV588" s="251">
        <f>IF(DP587=0,0,(EB592-EB591)/DP587)</f>
        <v>1.0045003648999999</v>
      </c>
      <c r="DW588" s="251">
        <f t="shared" ref="DW588:EA588" si="1717">IF(DQ587=0,0,(EC592-EC591)/DQ587)</f>
        <v>1.0539671447000001</v>
      </c>
      <c r="DX588" s="251">
        <f t="shared" si="1717"/>
        <v>1.1085996128</v>
      </c>
      <c r="DY588" s="251">
        <f t="shared" si="1717"/>
        <v>0.58685778850000003</v>
      </c>
      <c r="DZ588" s="251">
        <f t="shared" si="1717"/>
        <v>0.51470336299999997</v>
      </c>
      <c r="EA588" s="251">
        <f t="shared" si="1717"/>
        <v>0.48814848789999998</v>
      </c>
      <c r="EB588" s="465" t="s">
        <v>1031</v>
      </c>
      <c r="EC588" s="465" t="s">
        <v>1031</v>
      </c>
      <c r="ED588" s="465" t="s">
        <v>1031</v>
      </c>
      <c r="EE588" s="465" t="s">
        <v>1031</v>
      </c>
      <c r="EF588" s="465" t="s">
        <v>1031</v>
      </c>
      <c r="EG588" s="465" t="s">
        <v>1031</v>
      </c>
      <c r="EH588" s="465" t="s">
        <v>1031</v>
      </c>
      <c r="EI588" s="465" t="s">
        <v>1031</v>
      </c>
      <c r="EJ588" s="465" t="s">
        <v>1031</v>
      </c>
      <c r="EK588" s="465" t="s">
        <v>1031</v>
      </c>
      <c r="EL588" s="465" t="s">
        <v>1031</v>
      </c>
      <c r="EM588" s="465" t="s">
        <v>1031</v>
      </c>
      <c r="EN588" s="465" t="s">
        <v>1031</v>
      </c>
      <c r="EO588" s="465" t="s">
        <v>1031</v>
      </c>
      <c r="EP588" s="465" t="s">
        <v>1031</v>
      </c>
      <c r="EQ588" s="251">
        <f>IF(EK587=0,0,(EW592-EW591)/EK587)</f>
        <v>1.007417408</v>
      </c>
      <c r="ER588" s="251">
        <f t="shared" ref="ER588:EV588" si="1718">IF(EL587=0,0,(EX592-EX591)/EL587)</f>
        <v>1.0627666348</v>
      </c>
      <c r="ES588" s="251">
        <f t="shared" si="1718"/>
        <v>1.1241481527999999</v>
      </c>
      <c r="ET588" s="251">
        <f t="shared" si="1718"/>
        <v>0.54331872719999996</v>
      </c>
      <c r="EU588" s="251">
        <f t="shared" si="1718"/>
        <v>0.47543860850000003</v>
      </c>
      <c r="EV588" s="251">
        <f t="shared" si="1718"/>
        <v>0.44958340610000003</v>
      </c>
      <c r="EW588" s="465" t="s">
        <v>1031</v>
      </c>
      <c r="EX588" s="465" t="s">
        <v>1031</v>
      </c>
      <c r="EY588" s="465" t="s">
        <v>1031</v>
      </c>
      <c r="EZ588" s="465" t="s">
        <v>1031</v>
      </c>
      <c r="FA588" s="465" t="s">
        <v>1031</v>
      </c>
      <c r="FB588" s="465" t="s">
        <v>1031</v>
      </c>
      <c r="FC588" s="465" t="s">
        <v>1031</v>
      </c>
      <c r="FD588" s="465" t="s">
        <v>1031</v>
      </c>
      <c r="FE588" s="465" t="s">
        <v>1031</v>
      </c>
      <c r="FF588" s="465" t="s">
        <v>1031</v>
      </c>
      <c r="FG588" s="465" t="s">
        <v>1031</v>
      </c>
      <c r="FH588" s="465" t="s">
        <v>1031</v>
      </c>
      <c r="FI588" s="465" t="s">
        <v>1031</v>
      </c>
      <c r="FJ588" s="465" t="s">
        <v>1031</v>
      </c>
      <c r="FK588" s="465" t="s">
        <v>1031</v>
      </c>
      <c r="FL588" s="251">
        <f>IF(FF587=0,0,(FR592-FR591)/FF587)</f>
        <v>1.0000375744000001</v>
      </c>
      <c r="FM588" s="251">
        <f t="shared" ref="FM588:FQ588" si="1719">IF(FG587=0,0,(FS592-FS591)/FG587)</f>
        <v>1.0403021827000001</v>
      </c>
      <c r="FN588" s="251">
        <f t="shared" si="1719"/>
        <v>1.0847194682000001</v>
      </c>
      <c r="FO588" s="251">
        <f t="shared" si="1719"/>
        <v>0.44410618039999999</v>
      </c>
      <c r="FP588" s="251">
        <f t="shared" si="1719"/>
        <v>0.39760546600000002</v>
      </c>
      <c r="FQ588" s="251">
        <f t="shared" si="1719"/>
        <v>0.37746287960000002</v>
      </c>
      <c r="FR588" s="465" t="s">
        <v>1031</v>
      </c>
      <c r="FS588" s="465" t="s">
        <v>1031</v>
      </c>
      <c r="FT588" s="465" t="s">
        <v>1031</v>
      </c>
      <c r="FU588" s="465" t="s">
        <v>1031</v>
      </c>
      <c r="FV588" s="465" t="s">
        <v>1031</v>
      </c>
      <c r="FW588" s="465" t="s">
        <v>1031</v>
      </c>
      <c r="FX588" s="465" t="s">
        <v>1031</v>
      </c>
      <c r="FY588" s="465" t="s">
        <v>1031</v>
      </c>
      <c r="FZ588" s="465" t="s">
        <v>1031</v>
      </c>
      <c r="GA588" s="465" t="s">
        <v>1031</v>
      </c>
      <c r="GB588" s="465" t="s">
        <v>1031</v>
      </c>
      <c r="GC588" s="465" t="s">
        <v>1031</v>
      </c>
      <c r="GD588" s="465" t="s">
        <v>1031</v>
      </c>
      <c r="GE588" s="465" t="s">
        <v>1031</v>
      </c>
      <c r="GF588" s="465" t="s">
        <v>1031</v>
      </c>
      <c r="GG588" s="251">
        <f>IF(GA587=0,0,(GM592-GM591)/GA587)</f>
        <v>0</v>
      </c>
      <c r="GH588" s="251">
        <f t="shared" ref="GH588:GL588" si="1720">IF(GB587=0,0,(GN592-GN591)/GB587)</f>
        <v>0</v>
      </c>
      <c r="GI588" s="251">
        <f t="shared" si="1720"/>
        <v>0</v>
      </c>
      <c r="GJ588" s="251">
        <f t="shared" si="1720"/>
        <v>0</v>
      </c>
      <c r="GK588" s="251">
        <f t="shared" si="1720"/>
        <v>0</v>
      </c>
      <c r="GL588" s="251">
        <f t="shared" si="1720"/>
        <v>0</v>
      </c>
      <c r="GM588" s="465" t="s">
        <v>1031</v>
      </c>
      <c r="GN588" s="465" t="s">
        <v>1031</v>
      </c>
      <c r="GO588" s="465" t="s">
        <v>1031</v>
      </c>
      <c r="GP588" s="465" t="s">
        <v>1031</v>
      </c>
      <c r="GQ588" s="465" t="s">
        <v>1031</v>
      </c>
      <c r="GR588" s="465" t="s">
        <v>1031</v>
      </c>
      <c r="GS588" s="465" t="s">
        <v>1031</v>
      </c>
      <c r="GT588" s="465" t="s">
        <v>1031</v>
      </c>
      <c r="GU588" s="465" t="s">
        <v>1031</v>
      </c>
      <c r="GV588" s="465" t="s">
        <v>1031</v>
      </c>
      <c r="GW588" s="465" t="s">
        <v>1031</v>
      </c>
      <c r="GX588" s="465" t="s">
        <v>1031</v>
      </c>
      <c r="GY588" s="465" t="s">
        <v>1031</v>
      </c>
      <c r="GZ588" s="465" t="s">
        <v>1031</v>
      </c>
      <c r="HA588" s="465" t="s">
        <v>1031</v>
      </c>
      <c r="HB588" s="251">
        <f>IF(GV587=0,0,(HH592-HH591)/GV587)</f>
        <v>0.99948855569999995</v>
      </c>
      <c r="HC588" s="251">
        <f t="shared" ref="HC588:HG588" si="1721">IF(GW587=0,0,(HI592-HI591)/GW587)</f>
        <v>1.0386747346</v>
      </c>
      <c r="HD588" s="251">
        <f t="shared" si="1721"/>
        <v>1.0818775319</v>
      </c>
      <c r="HE588" s="251">
        <f t="shared" si="1721"/>
        <v>0.50720582889999999</v>
      </c>
      <c r="HF588" s="251">
        <f t="shared" si="1721"/>
        <v>0.45115596079999998</v>
      </c>
      <c r="HG588" s="251">
        <f t="shared" si="1721"/>
        <v>0.42661966740000001</v>
      </c>
      <c r="HH588" s="465" t="s">
        <v>1031</v>
      </c>
      <c r="HI588" s="465" t="s">
        <v>1031</v>
      </c>
      <c r="HJ588" s="465" t="s">
        <v>1031</v>
      </c>
      <c r="HK588" s="465" t="s">
        <v>1031</v>
      </c>
      <c r="HL588" s="465" t="s">
        <v>1031</v>
      </c>
      <c r="HM588" s="465" t="s">
        <v>1031</v>
      </c>
      <c r="HN588" s="465" t="s">
        <v>1031</v>
      </c>
      <c r="HO588" s="465" t="s">
        <v>1031</v>
      </c>
      <c r="HP588" s="465" t="s">
        <v>1031</v>
      </c>
      <c r="HQ588" s="465" t="s">
        <v>1031</v>
      </c>
      <c r="HR588" s="465" t="s">
        <v>1031</v>
      </c>
      <c r="HS588" s="465" t="s">
        <v>1031</v>
      </c>
      <c r="HT588" s="465" t="s">
        <v>1031</v>
      </c>
      <c r="HU588" s="465" t="s">
        <v>1031</v>
      </c>
      <c r="HV588" s="465" t="s">
        <v>1031</v>
      </c>
      <c r="HW588" s="251">
        <f>IF(HQ587=0,0,(IC592-IC591)/HQ587)</f>
        <v>1.0033080700000001</v>
      </c>
      <c r="HX588" s="251">
        <f t="shared" ref="HX588:IB588" si="1722">IF(HR587=0,0,(ID592-ID591)/HR587)</f>
        <v>1.0502753075</v>
      </c>
      <c r="HY588" s="251">
        <f t="shared" si="1722"/>
        <v>1.1021944903000001</v>
      </c>
      <c r="HZ588" s="251">
        <f t="shared" si="1722"/>
        <v>0.50150459020000004</v>
      </c>
      <c r="IA588" s="251">
        <f t="shared" si="1722"/>
        <v>0.4428686268</v>
      </c>
      <c r="IB588" s="251">
        <f t="shared" si="1722"/>
        <v>0.41367061729999999</v>
      </c>
      <c r="IC588" s="465" t="s">
        <v>1031</v>
      </c>
      <c r="ID588" s="465" t="s">
        <v>1031</v>
      </c>
      <c r="IE588" s="465" t="s">
        <v>1031</v>
      </c>
      <c r="IF588" s="465" t="s">
        <v>1031</v>
      </c>
      <c r="IG588" s="465" t="s">
        <v>1031</v>
      </c>
      <c r="IH588" s="465" t="s">
        <v>1031</v>
      </c>
      <c r="II588" s="465" t="s">
        <v>1031</v>
      </c>
      <c r="IJ588" s="465" t="s">
        <v>1031</v>
      </c>
      <c r="IK588" s="465" t="s">
        <v>1031</v>
      </c>
      <c r="IL588" s="465" t="s">
        <v>1031</v>
      </c>
      <c r="IM588" s="465" t="s">
        <v>1031</v>
      </c>
      <c r="IN588" s="465" t="s">
        <v>1031</v>
      </c>
      <c r="IO588" s="465" t="s">
        <v>1031</v>
      </c>
      <c r="IP588" s="465" t="s">
        <v>1031</v>
      </c>
      <c r="IQ588" s="465" t="s">
        <v>1031</v>
      </c>
      <c r="IR588" s="251">
        <f>IF(IL587=0,0,(IX592-IX591)/IL587)</f>
        <v>1.0007844092</v>
      </c>
      <c r="IS588" s="251">
        <f t="shared" ref="IS588:IW588" si="1723">IF(IM587=0,0,(IY592-IY591)/IM587)</f>
        <v>1.0426119294</v>
      </c>
      <c r="IT588" s="251">
        <f t="shared" si="1723"/>
        <v>1.0887551755</v>
      </c>
      <c r="IU588" s="251">
        <f t="shared" si="1723"/>
        <v>0.45876757530000001</v>
      </c>
      <c r="IV588" s="251">
        <f t="shared" si="1723"/>
        <v>0.40643678220000001</v>
      </c>
      <c r="IW588" s="251">
        <f t="shared" si="1723"/>
        <v>0.37905420919999999</v>
      </c>
      <c r="IX588" s="465" t="s">
        <v>1031</v>
      </c>
      <c r="IY588" s="465" t="s">
        <v>1031</v>
      </c>
      <c r="IZ588" s="465" t="s">
        <v>1031</v>
      </c>
      <c r="JA588" s="465" t="s">
        <v>1031</v>
      </c>
      <c r="JB588" s="465" t="s">
        <v>1031</v>
      </c>
      <c r="JC588" s="465" t="s">
        <v>1031</v>
      </c>
      <c r="JD588" s="465" t="s">
        <v>1031</v>
      </c>
      <c r="JE588" s="465" t="s">
        <v>1031</v>
      </c>
      <c r="JF588" s="465" t="s">
        <v>1031</v>
      </c>
      <c r="JG588" s="465" t="s">
        <v>1031</v>
      </c>
      <c r="JH588" s="465" t="s">
        <v>1031</v>
      </c>
      <c r="JI588" s="465" t="s">
        <v>1031</v>
      </c>
      <c r="JJ588" s="465" t="s">
        <v>1031</v>
      </c>
      <c r="JK588" s="465" t="s">
        <v>1031</v>
      </c>
      <c r="JL588" s="465" t="s">
        <v>1031</v>
      </c>
      <c r="JM588" s="251">
        <f>IF(JG587=0,0,(JS592-JS591)/JG587)</f>
        <v>0.99980879919999999</v>
      </c>
      <c r="JN588" s="251">
        <f t="shared" ref="JN588:JR588" si="1724">IF(JH587=0,0,(JT592-JT591)/JH587)</f>
        <v>1.0396430651999999</v>
      </c>
      <c r="JO588" s="251">
        <f t="shared" si="1724"/>
        <v>1.0837622685999999</v>
      </c>
      <c r="JP588" s="251">
        <f t="shared" si="1724"/>
        <v>0.6567498289</v>
      </c>
      <c r="JQ588" s="251">
        <f t="shared" si="1724"/>
        <v>0.58270109120000002</v>
      </c>
      <c r="JR588" s="251">
        <f t="shared" si="1724"/>
        <v>0.56008420709999995</v>
      </c>
      <c r="JS588" s="465" t="s">
        <v>1031</v>
      </c>
      <c r="JT588" s="465" t="s">
        <v>1031</v>
      </c>
      <c r="JU588" s="465" t="s">
        <v>1031</v>
      </c>
      <c r="JV588" s="465" t="s">
        <v>1031</v>
      </c>
      <c r="JW588" s="465" t="s">
        <v>1031</v>
      </c>
      <c r="JX588" s="465" t="s">
        <v>1031</v>
      </c>
      <c r="JY588" s="465" t="s">
        <v>1031</v>
      </c>
      <c r="JZ588" s="465" t="s">
        <v>1031</v>
      </c>
      <c r="KA588" s="465" t="s">
        <v>1031</v>
      </c>
      <c r="KB588" s="465" t="s">
        <v>1031</v>
      </c>
      <c r="KC588" s="465" t="s">
        <v>1031</v>
      </c>
      <c r="KD588" s="465" t="s">
        <v>1031</v>
      </c>
      <c r="KE588" s="465" t="s">
        <v>1031</v>
      </c>
      <c r="KF588" s="465" t="s">
        <v>1031</v>
      </c>
      <c r="KG588" s="465" t="s">
        <v>1031</v>
      </c>
      <c r="KH588" s="251">
        <f>IF(KB587=0,0,(KN592-KN591)/KB587)</f>
        <v>1.0035940776000001</v>
      </c>
      <c r="KI588" s="251">
        <f t="shared" ref="KI588:KM588" si="1725">IF(KC587=0,0,(KO592-KO591)/KC587)</f>
        <v>1.0511952883</v>
      </c>
      <c r="KJ588" s="251">
        <f t="shared" si="1725"/>
        <v>1.1037599643</v>
      </c>
      <c r="KK588" s="251">
        <f t="shared" si="1725"/>
        <v>0.44061866430000002</v>
      </c>
      <c r="KL588" s="251">
        <f t="shared" si="1725"/>
        <v>0.39348065250000003</v>
      </c>
      <c r="KM588" s="251">
        <f t="shared" si="1725"/>
        <v>0.36806330910000001</v>
      </c>
      <c r="KN588" s="465" t="s">
        <v>1031</v>
      </c>
      <c r="KO588" s="465" t="s">
        <v>1031</v>
      </c>
      <c r="KP588" s="465" t="s">
        <v>1031</v>
      </c>
      <c r="KQ588" s="465" t="s">
        <v>1031</v>
      </c>
      <c r="KR588" s="465" t="s">
        <v>1031</v>
      </c>
      <c r="KS588" s="465" t="s">
        <v>1031</v>
      </c>
      <c r="KT588" s="465" t="s">
        <v>1031</v>
      </c>
      <c r="KU588" s="465" t="s">
        <v>1031</v>
      </c>
      <c r="KV588" s="465" t="s">
        <v>1031</v>
      </c>
      <c r="KW588" s="465" t="s">
        <v>1031</v>
      </c>
      <c r="KX588" s="465" t="s">
        <v>1031</v>
      </c>
      <c r="KY588" s="465" t="s">
        <v>1031</v>
      </c>
      <c r="KZ588" s="465" t="s">
        <v>1031</v>
      </c>
      <c r="LA588" s="465" t="s">
        <v>1031</v>
      </c>
      <c r="LB588" s="465" t="s">
        <v>1031</v>
      </c>
      <c r="LC588" s="251">
        <f>IF(KW587=0,0,(LI592-LI591)/KW587)</f>
        <v>1.0012569347</v>
      </c>
      <c r="LD588" s="251">
        <f t="shared" ref="LD588:LH588" si="1726">IF(KX587=0,0,(LJ592-LJ591)/KX587)</f>
        <v>1.0440532330000001</v>
      </c>
      <c r="LE588" s="251">
        <f t="shared" si="1726"/>
        <v>1.0912862704999999</v>
      </c>
      <c r="LF588" s="251">
        <f t="shared" si="1726"/>
        <v>0.39646556430000002</v>
      </c>
      <c r="LG588" s="251">
        <f t="shared" si="1726"/>
        <v>0.35681614540000001</v>
      </c>
      <c r="LH588" s="251">
        <f t="shared" si="1726"/>
        <v>0.33815412989999999</v>
      </c>
      <c r="LI588" s="465" t="s">
        <v>1031</v>
      </c>
      <c r="LJ588" s="465" t="s">
        <v>1031</v>
      </c>
      <c r="LK588" s="465" t="s">
        <v>1031</v>
      </c>
      <c r="LL588" s="465" t="s">
        <v>1031</v>
      </c>
      <c r="LM588" s="465" t="s">
        <v>1031</v>
      </c>
      <c r="LN588" s="465" t="s">
        <v>1031</v>
      </c>
      <c r="LO588" s="465" t="s">
        <v>1031</v>
      </c>
      <c r="LP588" s="465" t="s">
        <v>1031</v>
      </c>
      <c r="LQ588" s="465" t="s">
        <v>1031</v>
      </c>
      <c r="LR588" s="465" t="s">
        <v>1031</v>
      </c>
      <c r="LS588" s="465" t="s">
        <v>1031</v>
      </c>
      <c r="LT588" s="465" t="s">
        <v>1031</v>
      </c>
      <c r="LU588" s="465" t="s">
        <v>1031</v>
      </c>
      <c r="LV588" s="465" t="s">
        <v>1031</v>
      </c>
      <c r="LW588" s="465" t="s">
        <v>1031</v>
      </c>
      <c r="LX588" s="251">
        <f>IF(LR587=0,0,(MD592-MD591)/LR587)</f>
        <v>1.0012754307</v>
      </c>
      <c r="LY588" s="251">
        <f t="shared" ref="LY588:MC588" si="1727">IF(LS587=0,0,(ME592-ME591)/LS587)</f>
        <v>1.0441128174000001</v>
      </c>
      <c r="LZ588" s="251">
        <f t="shared" si="1727"/>
        <v>1.0913886268999999</v>
      </c>
      <c r="MA588" s="251">
        <f t="shared" si="1727"/>
        <v>0.56823486180000005</v>
      </c>
      <c r="MB588" s="251">
        <f t="shared" si="1727"/>
        <v>0.5050585944</v>
      </c>
      <c r="MC588" s="251">
        <f t="shared" si="1727"/>
        <v>0.4803669465</v>
      </c>
      <c r="MD588" s="465" t="s">
        <v>1031</v>
      </c>
      <c r="ME588" s="465" t="s">
        <v>1031</v>
      </c>
      <c r="MF588" s="465" t="s">
        <v>1031</v>
      </c>
      <c r="MG588" s="465" t="s">
        <v>1031</v>
      </c>
      <c r="MH588" s="465" t="s">
        <v>1031</v>
      </c>
      <c r="MI588" s="465" t="s">
        <v>1031</v>
      </c>
      <c r="MJ588" s="465" t="s">
        <v>1031</v>
      </c>
      <c r="MK588" s="465" t="s">
        <v>1031</v>
      </c>
      <c r="ML588" s="465" t="s">
        <v>1031</v>
      </c>
      <c r="MM588" s="465" t="s">
        <v>1031</v>
      </c>
      <c r="MN588" s="465" t="s">
        <v>1031</v>
      </c>
      <c r="MO588" s="465" t="s">
        <v>1031</v>
      </c>
      <c r="MP588" s="465" t="s">
        <v>1031</v>
      </c>
      <c r="MQ588" s="465" t="s">
        <v>1031</v>
      </c>
      <c r="MR588" s="465" t="s">
        <v>1031</v>
      </c>
      <c r="MS588" s="251">
        <f>IF(MM587=0,0,(MY592-MY591)/MM587)</f>
        <v>1.0028358267999999</v>
      </c>
      <c r="MT588" s="251">
        <f t="shared" ref="MT588:MX588" si="1728">IF(MN587=0,0,(MZ592-MZ591)/MN587)</f>
        <v>1.0488559914</v>
      </c>
      <c r="MU588" s="251">
        <f t="shared" si="1728"/>
        <v>1.0996784580000001</v>
      </c>
      <c r="MV588" s="251">
        <f t="shared" si="1728"/>
        <v>0.6567924248</v>
      </c>
      <c r="MW588" s="251">
        <f t="shared" si="1728"/>
        <v>0.56995800419999998</v>
      </c>
      <c r="MX588" s="251">
        <f t="shared" si="1728"/>
        <v>0.53135162830000005</v>
      </c>
      <c r="MY588" s="465" t="s">
        <v>1031</v>
      </c>
      <c r="MZ588" s="465" t="s">
        <v>1031</v>
      </c>
      <c r="NA588" s="465" t="s">
        <v>1031</v>
      </c>
      <c r="NB588" s="465" t="s">
        <v>1031</v>
      </c>
      <c r="NC588" s="465" t="s">
        <v>1031</v>
      </c>
      <c r="ND588" s="465" t="s">
        <v>1031</v>
      </c>
      <c r="NE588" s="465" t="s">
        <v>1031</v>
      </c>
      <c r="NF588" s="465" t="s">
        <v>1031</v>
      </c>
      <c r="NG588" s="465" t="s">
        <v>1031</v>
      </c>
      <c r="NH588" s="465" t="s">
        <v>1031</v>
      </c>
      <c r="NI588" s="465" t="s">
        <v>1031</v>
      </c>
      <c r="NJ588" s="465" t="s">
        <v>1031</v>
      </c>
      <c r="NK588" s="465" t="s">
        <v>1031</v>
      </c>
      <c r="NL588" s="465" t="s">
        <v>1031</v>
      </c>
      <c r="NM588" s="465" t="s">
        <v>1031</v>
      </c>
      <c r="NN588" s="251">
        <f>IF(NH587=0,0,(NT592-NT591)/NH587)</f>
        <v>0.99909304440000002</v>
      </c>
      <c r="NO588" s="251">
        <f t="shared" ref="NO588:NS588" si="1729">IF(NI587=0,0,(NU592-NU591)/NI587)</f>
        <v>1.0374744614</v>
      </c>
      <c r="NP588" s="251">
        <f t="shared" si="1729"/>
        <v>1.0797839763999999</v>
      </c>
      <c r="NQ588" s="251">
        <f t="shared" si="1729"/>
        <v>0.40758355149999997</v>
      </c>
      <c r="NR588" s="251">
        <f t="shared" si="1729"/>
        <v>0.36058462149999998</v>
      </c>
      <c r="NS588" s="251">
        <f t="shared" si="1729"/>
        <v>0.33872195240000003</v>
      </c>
      <c r="NT588" s="465" t="s">
        <v>1031</v>
      </c>
      <c r="NU588" s="465" t="s">
        <v>1031</v>
      </c>
      <c r="NV588" s="465" t="s">
        <v>1031</v>
      </c>
      <c r="NW588" s="465" t="s">
        <v>1031</v>
      </c>
      <c r="NX588" s="465" t="s">
        <v>1031</v>
      </c>
      <c r="NY588" s="465" t="s">
        <v>1031</v>
      </c>
      <c r="NZ588" s="465" t="s">
        <v>1031</v>
      </c>
      <c r="OA588" s="465" t="s">
        <v>1031</v>
      </c>
      <c r="OB588" s="465" t="s">
        <v>1031</v>
      </c>
      <c r="OC588" s="465" t="s">
        <v>1031</v>
      </c>
      <c r="OD588" s="465" t="s">
        <v>1031</v>
      </c>
      <c r="OE588" s="465" t="s">
        <v>1031</v>
      </c>
      <c r="OF588" s="465" t="s">
        <v>1031</v>
      </c>
      <c r="OG588" s="465" t="s">
        <v>1031</v>
      </c>
      <c r="OH588" s="465" t="s">
        <v>1031</v>
      </c>
      <c r="OI588" s="251">
        <f>IF(OC587=0,0,(OO592-OO591)/OC587)</f>
        <v>1.0034415574</v>
      </c>
      <c r="OJ588" s="251">
        <f t="shared" ref="OJ588:ON588" si="1730">IF(OD587=0,0,(OP592-OP591)/OD587)</f>
        <v>1.0506905247</v>
      </c>
      <c r="OK588" s="251">
        <f t="shared" si="1730"/>
        <v>1.1028764179999999</v>
      </c>
      <c r="OL588" s="251">
        <f t="shared" si="1730"/>
        <v>0.59913696540000005</v>
      </c>
      <c r="OM588" s="251">
        <f t="shared" si="1730"/>
        <v>0.52620379289999997</v>
      </c>
      <c r="ON588" s="251">
        <f t="shared" si="1730"/>
        <v>0.49862032480000001</v>
      </c>
      <c r="OO588" s="465" t="s">
        <v>1031</v>
      </c>
      <c r="OP588" s="465" t="s">
        <v>1031</v>
      </c>
      <c r="OQ588" s="465" t="s">
        <v>1031</v>
      </c>
      <c r="OR588" s="465" t="s">
        <v>1031</v>
      </c>
      <c r="OS588" s="465" t="s">
        <v>1031</v>
      </c>
      <c r="OT588" s="465" t="s">
        <v>1031</v>
      </c>
      <c r="OU588" s="465" t="s">
        <v>1031</v>
      </c>
      <c r="OV588" s="465" t="s">
        <v>1031</v>
      </c>
      <c r="OW588" s="465" t="s">
        <v>1031</v>
      </c>
      <c r="OX588" s="465" t="s">
        <v>1031</v>
      </c>
      <c r="OY588" s="465" t="s">
        <v>1031</v>
      </c>
      <c r="OZ588" s="465" t="s">
        <v>1031</v>
      </c>
      <c r="PA588" s="465" t="s">
        <v>1031</v>
      </c>
      <c r="PB588" s="465" t="s">
        <v>1031</v>
      </c>
      <c r="PC588" s="465" t="s">
        <v>1031</v>
      </c>
      <c r="PD588" s="251">
        <f>IF(OX587=0,0,(PJ592-PJ591)/OX587)</f>
        <v>1.0013437364</v>
      </c>
      <c r="PE588" s="251">
        <f t="shared" ref="PE588:PI588" si="1731">IF(OY587=0,0,(PK592-PK591)/OY587)</f>
        <v>1.0443036913999999</v>
      </c>
      <c r="PF588" s="251">
        <f t="shared" si="1731"/>
        <v>1.0918915661999999</v>
      </c>
      <c r="PG588" s="251">
        <f t="shared" si="1731"/>
        <v>0.47181636580000003</v>
      </c>
      <c r="PH588" s="251">
        <f t="shared" si="1731"/>
        <v>0.42028324960000002</v>
      </c>
      <c r="PI588" s="251">
        <f t="shared" si="1731"/>
        <v>0.39937755330000002</v>
      </c>
      <c r="PJ588" s="465" t="s">
        <v>1031</v>
      </c>
      <c r="PK588" s="465" t="s">
        <v>1031</v>
      </c>
      <c r="PL588" s="465" t="s">
        <v>1031</v>
      </c>
      <c r="PM588" s="465" t="s">
        <v>1031</v>
      </c>
      <c r="PN588" s="465" t="s">
        <v>1031</v>
      </c>
      <c r="PO588" s="465" t="s">
        <v>1031</v>
      </c>
      <c r="PP588" s="465" t="s">
        <v>1031</v>
      </c>
      <c r="PQ588" s="465" t="s">
        <v>1031</v>
      </c>
      <c r="PR588" s="465" t="s">
        <v>1031</v>
      </c>
      <c r="PS588" s="465" t="s">
        <v>1031</v>
      </c>
      <c r="PT588" s="465" t="s">
        <v>1031</v>
      </c>
      <c r="PU588" s="465" t="s">
        <v>1031</v>
      </c>
      <c r="PV588" s="465" t="s">
        <v>1031</v>
      </c>
      <c r="PW588" s="465" t="s">
        <v>1031</v>
      </c>
      <c r="PX588" s="465" t="s">
        <v>1031</v>
      </c>
      <c r="PY588" s="251">
        <f>IF(PS587=0,0,(QE592-QE591)/PS587)</f>
        <v>1.0037118044</v>
      </c>
      <c r="PZ588" s="251">
        <f t="shared" ref="PZ588:QD588" si="1732">IF(PT587=0,0,(QF592-QF591)/PT587)</f>
        <v>1.0515276912</v>
      </c>
      <c r="QA588" s="251">
        <f t="shared" si="1732"/>
        <v>1.1043390761</v>
      </c>
      <c r="QB588" s="251">
        <f t="shared" si="1732"/>
        <v>0.54200680489999997</v>
      </c>
      <c r="QC588" s="251">
        <f t="shared" si="1732"/>
        <v>0.478787723</v>
      </c>
      <c r="QD588" s="251">
        <f t="shared" si="1732"/>
        <v>0.45305456240000003</v>
      </c>
      <c r="QE588" s="465" t="s">
        <v>1031</v>
      </c>
      <c r="QF588" s="465" t="s">
        <v>1031</v>
      </c>
      <c r="QG588" s="465" t="s">
        <v>1031</v>
      </c>
      <c r="QH588" s="465" t="s">
        <v>1031</v>
      </c>
      <c r="QI588" s="465" t="s">
        <v>1031</v>
      </c>
      <c r="QJ588" s="465" t="s">
        <v>1031</v>
      </c>
      <c r="QK588" s="465" t="s">
        <v>1031</v>
      </c>
      <c r="QL588" s="465" t="s">
        <v>1031</v>
      </c>
      <c r="QM588" s="465" t="s">
        <v>1031</v>
      </c>
      <c r="QN588" s="465" t="s">
        <v>1031</v>
      </c>
      <c r="QO588" s="465" t="s">
        <v>1031</v>
      </c>
      <c r="QP588" s="465" t="s">
        <v>1031</v>
      </c>
      <c r="QQ588" s="465" t="s">
        <v>1031</v>
      </c>
      <c r="QR588" s="465" t="s">
        <v>1031</v>
      </c>
      <c r="QS588" s="465" t="s">
        <v>1031</v>
      </c>
      <c r="QT588" s="251">
        <f>IF(QN587=0,0,(QZ592-QZ591)/QN587)</f>
        <v>1.0005871416000001</v>
      </c>
      <c r="QU588" s="251">
        <f t="shared" ref="QU588:QY588" si="1733">IF(QO587=0,0,(RA592-RA591)/QO587)</f>
        <v>1.0420072646</v>
      </c>
      <c r="QV588" s="251">
        <f t="shared" si="1733"/>
        <v>1.0877007197999999</v>
      </c>
      <c r="QW588" s="251">
        <f t="shared" si="1733"/>
        <v>0.50371333289999998</v>
      </c>
      <c r="QX588" s="251">
        <f t="shared" si="1733"/>
        <v>0.44546332440000003</v>
      </c>
      <c r="QY588" s="251">
        <f t="shared" si="1733"/>
        <v>0.41500732930000001</v>
      </c>
      <c r="QZ588" s="465" t="s">
        <v>1031</v>
      </c>
      <c r="RA588" s="465" t="s">
        <v>1031</v>
      </c>
      <c r="RB588" s="465" t="s">
        <v>1031</v>
      </c>
      <c r="RC588" s="465" t="s">
        <v>1031</v>
      </c>
      <c r="RD588" s="465" t="s">
        <v>1031</v>
      </c>
      <c r="RE588" s="465" t="s">
        <v>1031</v>
      </c>
      <c r="RF588" s="465" t="s">
        <v>1031</v>
      </c>
      <c r="RG588" s="465" t="s">
        <v>1031</v>
      </c>
      <c r="RH588" s="465" t="s">
        <v>1031</v>
      </c>
      <c r="RI588" s="465" t="s">
        <v>1031</v>
      </c>
      <c r="RJ588" s="465" t="s">
        <v>1031</v>
      </c>
      <c r="RK588" s="465" t="s">
        <v>1031</v>
      </c>
      <c r="RL588" s="465" t="s">
        <v>1031</v>
      </c>
      <c r="RM588" s="465" t="s">
        <v>1031</v>
      </c>
      <c r="RN588" s="465" t="s">
        <v>1031</v>
      </c>
      <c r="RO588" s="251">
        <f>IF(RI587=0,0,(RU592-RU591)/RI587)</f>
        <v>1.0020374753000001</v>
      </c>
      <c r="RP588" s="251">
        <f t="shared" ref="RP588:RT588" si="1734">IF(RJ587=0,0,(RV592-RV591)/RJ587)</f>
        <v>1.0464288317999999</v>
      </c>
      <c r="RQ588" s="251">
        <f t="shared" si="1734"/>
        <v>1.0954279865000001</v>
      </c>
      <c r="RR588" s="251">
        <f t="shared" si="1734"/>
        <v>0.37202990330000002</v>
      </c>
      <c r="RS588" s="251">
        <f t="shared" si="1734"/>
        <v>0.33068233460000002</v>
      </c>
      <c r="RT588" s="251">
        <f t="shared" si="1734"/>
        <v>0.30754110350000002</v>
      </c>
      <c r="RU588" s="465" t="s">
        <v>1031</v>
      </c>
      <c r="RV588" s="465" t="s">
        <v>1031</v>
      </c>
      <c r="RW588" s="465" t="s">
        <v>1031</v>
      </c>
      <c r="RX588" s="465" t="s">
        <v>1031</v>
      </c>
      <c r="RY588" s="465" t="s">
        <v>1031</v>
      </c>
      <c r="RZ588" s="465" t="s">
        <v>1031</v>
      </c>
      <c r="SA588" s="465" t="s">
        <v>1031</v>
      </c>
      <c r="SB588" s="465" t="s">
        <v>1031</v>
      </c>
      <c r="SC588" s="465" t="s">
        <v>1031</v>
      </c>
      <c r="SD588" s="465" t="s">
        <v>1031</v>
      </c>
      <c r="SE588" s="465" t="s">
        <v>1031</v>
      </c>
      <c r="SF588" s="465" t="s">
        <v>1031</v>
      </c>
      <c r="SG588" s="465" t="s">
        <v>1031</v>
      </c>
      <c r="SH588" s="465" t="s">
        <v>1031</v>
      </c>
      <c r="SI588" s="465" t="s">
        <v>1031</v>
      </c>
      <c r="SJ588" s="251">
        <f>IF(SD587=0,0,(SP592-SP591)/SD587)</f>
        <v>0.9968709563</v>
      </c>
      <c r="SK588" s="251">
        <f t="shared" ref="SK588:SO588" si="1735">IF(SE587=0,0,(SQ592-SQ591)/SE587)</f>
        <v>1.0306787674</v>
      </c>
      <c r="SL588" s="251">
        <f t="shared" si="1735"/>
        <v>1.068034621</v>
      </c>
      <c r="SM588" s="251">
        <f t="shared" si="1735"/>
        <v>0.4652876326</v>
      </c>
      <c r="SN588" s="251">
        <f t="shared" si="1735"/>
        <v>0.40918028049999999</v>
      </c>
      <c r="SO588" s="251">
        <f t="shared" si="1735"/>
        <v>0.38383180719999999</v>
      </c>
      <c r="SP588" s="465" t="s">
        <v>1031</v>
      </c>
      <c r="SQ588" s="465" t="s">
        <v>1031</v>
      </c>
      <c r="SR588" s="465" t="s">
        <v>1031</v>
      </c>
      <c r="SS588" s="465" t="s">
        <v>1031</v>
      </c>
      <c r="ST588" s="465" t="s">
        <v>1031</v>
      </c>
      <c r="SU588" s="465" t="s">
        <v>1031</v>
      </c>
      <c r="SV588" s="465" t="s">
        <v>1031</v>
      </c>
      <c r="SW588" s="465" t="s">
        <v>1031</v>
      </c>
      <c r="SX588" s="465" t="s">
        <v>1031</v>
      </c>
      <c r="SY588" s="465" t="s">
        <v>1031</v>
      </c>
      <c r="SZ588" s="465" t="s">
        <v>1031</v>
      </c>
      <c r="TA588" s="465" t="s">
        <v>1031</v>
      </c>
      <c r="TB588" s="465" t="s">
        <v>1031</v>
      </c>
      <c r="TC588" s="465" t="s">
        <v>1031</v>
      </c>
      <c r="TD588" s="465" t="s">
        <v>1031</v>
      </c>
      <c r="TE588" s="251">
        <f>IF(SY587=0,0,(TK592-TK591)/SY587)</f>
        <v>1.0036687329</v>
      </c>
      <c r="TF588" s="251">
        <f t="shared" ref="TF588:TJ588" si="1736">IF(SZ587=0,0,(TL592-TL591)/SZ587)</f>
        <v>1.0513854237</v>
      </c>
      <c r="TG588" s="251">
        <f t="shared" si="1736"/>
        <v>1.1040996879</v>
      </c>
      <c r="TH588" s="251">
        <f t="shared" si="1736"/>
        <v>0.48854395579999998</v>
      </c>
      <c r="TI588" s="251">
        <f t="shared" si="1736"/>
        <v>0.43271390450000002</v>
      </c>
      <c r="TJ588" s="251">
        <f t="shared" si="1736"/>
        <v>0.40973951120000002</v>
      </c>
      <c r="TK588" s="465" t="s">
        <v>1031</v>
      </c>
      <c r="TL588" s="465" t="s">
        <v>1031</v>
      </c>
      <c r="TM588" s="465" t="s">
        <v>1031</v>
      </c>
      <c r="TN588" s="465" t="s">
        <v>1031</v>
      </c>
      <c r="TO588" s="465" t="s">
        <v>1031</v>
      </c>
      <c r="TP588" s="465" t="s">
        <v>1031</v>
      </c>
      <c r="TQ588" s="465" t="s">
        <v>1031</v>
      </c>
      <c r="TR588" s="465" t="s">
        <v>1031</v>
      </c>
      <c r="TS588" s="465" t="s">
        <v>1031</v>
      </c>
      <c r="TT588" s="465" t="s">
        <v>1031</v>
      </c>
      <c r="TU588" s="465" t="s">
        <v>1031</v>
      </c>
      <c r="TV588" s="465" t="s">
        <v>1031</v>
      </c>
      <c r="TW588" s="465" t="s">
        <v>1031</v>
      </c>
      <c r="TX588" s="465" t="s">
        <v>1031</v>
      </c>
      <c r="TY588" s="465" t="s">
        <v>1031</v>
      </c>
      <c r="TZ588" s="251">
        <f>IF(TT587=0,0,(UF592-UF591)/TT587)</f>
        <v>1.0020425571</v>
      </c>
      <c r="UA588" s="251">
        <f t="shared" ref="UA588:UE588" si="1737">IF(TU587=0,0,(UG592-UG591)/TU587)</f>
        <v>1.046441438</v>
      </c>
      <c r="UB588" s="251">
        <f t="shared" si="1737"/>
        <v>1.0954635214999999</v>
      </c>
      <c r="UC588" s="251">
        <f t="shared" si="1737"/>
        <v>0.51673161950000002</v>
      </c>
      <c r="UD588" s="251">
        <f t="shared" si="1737"/>
        <v>0.45549027869999997</v>
      </c>
      <c r="UE588" s="251">
        <f t="shared" si="1737"/>
        <v>0.42690501580000001</v>
      </c>
      <c r="UF588" s="465" t="s">
        <v>1031</v>
      </c>
      <c r="UG588" s="465" t="s">
        <v>1031</v>
      </c>
      <c r="UH588" s="465" t="s">
        <v>1031</v>
      </c>
      <c r="UI588" s="465" t="s">
        <v>1031</v>
      </c>
      <c r="UJ588" s="465" t="s">
        <v>1031</v>
      </c>
      <c r="UK588" s="465" t="s">
        <v>1031</v>
      </c>
      <c r="UL588" s="465" t="s">
        <v>1031</v>
      </c>
      <c r="UM588" s="465" t="s">
        <v>1031</v>
      </c>
      <c r="UN588" s="465" t="s">
        <v>1031</v>
      </c>
      <c r="UO588" s="465" t="s">
        <v>1031</v>
      </c>
      <c r="UP588" s="465" t="s">
        <v>1031</v>
      </c>
      <c r="UQ588" s="465" t="s">
        <v>1031</v>
      </c>
      <c r="UR588" s="465" t="s">
        <v>1031</v>
      </c>
      <c r="US588" s="465" t="s">
        <v>1031</v>
      </c>
      <c r="UT588" s="465" t="s">
        <v>1031</v>
      </c>
      <c r="UU588" s="251">
        <f>IF(UO587=0,0,(VA592-VA591)/UO587)</f>
        <v>1.0033303500999999</v>
      </c>
      <c r="UV588" s="251">
        <f t="shared" ref="UV588:UZ588" si="1738">IF(UP587=0,0,(VB592-VB591)/UP587)</f>
        <v>1.0503489157000001</v>
      </c>
      <c r="UW588" s="251">
        <f t="shared" si="1738"/>
        <v>1.1023279734</v>
      </c>
      <c r="UX588" s="251">
        <f t="shared" si="1738"/>
        <v>0.51624719320000001</v>
      </c>
      <c r="UY588" s="251">
        <f t="shared" si="1738"/>
        <v>0.45986347280000001</v>
      </c>
      <c r="UZ588" s="251">
        <f t="shared" si="1738"/>
        <v>0.42696096960000002</v>
      </c>
      <c r="VA588" s="465" t="s">
        <v>1031</v>
      </c>
      <c r="VB588" s="465" t="s">
        <v>1031</v>
      </c>
      <c r="VC588" s="465" t="s">
        <v>1031</v>
      </c>
      <c r="VD588" s="465" t="s">
        <v>1031</v>
      </c>
      <c r="VE588" s="465" t="s">
        <v>1031</v>
      </c>
      <c r="VF588" s="465" t="s">
        <v>1031</v>
      </c>
      <c r="VG588" s="465" t="s">
        <v>1031</v>
      </c>
      <c r="VH588" s="465" t="s">
        <v>1031</v>
      </c>
      <c r="VI588" s="465" t="s">
        <v>1031</v>
      </c>
      <c r="VJ588" s="465" t="s">
        <v>1031</v>
      </c>
      <c r="VK588" s="465" t="s">
        <v>1031</v>
      </c>
      <c r="VL588" s="465" t="s">
        <v>1031</v>
      </c>
      <c r="VM588" s="465" t="s">
        <v>1031</v>
      </c>
      <c r="VN588" s="465" t="s">
        <v>1031</v>
      </c>
      <c r="VO588" s="465" t="s">
        <v>1031</v>
      </c>
      <c r="VP588" s="251">
        <f>IF(VJ587=0,0,(VV592-VV591)/VJ587)</f>
        <v>0</v>
      </c>
      <c r="VQ588" s="251">
        <f t="shared" ref="VQ588:VU588" si="1739">IF(VK587=0,0,(VW592-VW591)/VK587)</f>
        <v>0</v>
      </c>
      <c r="VR588" s="251">
        <f t="shared" si="1739"/>
        <v>0</v>
      </c>
      <c r="VS588" s="251">
        <f t="shared" si="1739"/>
        <v>0</v>
      </c>
      <c r="VT588" s="251">
        <f t="shared" si="1739"/>
        <v>0</v>
      </c>
      <c r="VU588" s="251">
        <f t="shared" si="1739"/>
        <v>0</v>
      </c>
      <c r="VV588" s="465" t="s">
        <v>1031</v>
      </c>
      <c r="VW588" s="465" t="s">
        <v>1031</v>
      </c>
      <c r="VX588" s="465" t="s">
        <v>1031</v>
      </c>
      <c r="VY588" s="465" t="s">
        <v>1031</v>
      </c>
      <c r="VZ588" s="465" t="s">
        <v>1031</v>
      </c>
      <c r="WA588" s="465" t="s">
        <v>1031</v>
      </c>
      <c r="WB588" s="465" t="s">
        <v>1031</v>
      </c>
      <c r="WC588" s="465" t="s">
        <v>1031</v>
      </c>
      <c r="WD588" s="465" t="s">
        <v>1031</v>
      </c>
      <c r="WE588" s="465" t="s">
        <v>1031</v>
      </c>
      <c r="WF588" s="465" t="s">
        <v>1031</v>
      </c>
      <c r="WG588" s="465" t="s">
        <v>1031</v>
      </c>
      <c r="WH588" s="465" t="s">
        <v>1031</v>
      </c>
      <c r="WI588" s="465" t="s">
        <v>1031</v>
      </c>
      <c r="WJ588" s="465" t="s">
        <v>1031</v>
      </c>
      <c r="WK588" s="251">
        <f>IF(WE587=0,0,(WQ592-WQ591)/WE587)</f>
        <v>1.0000892074000001</v>
      </c>
      <c r="WL588" s="251">
        <f t="shared" ref="WL588:WP588" si="1740">IF(WF587=0,0,(WR592-WR591)/WF587)</f>
        <v>1.0405100374</v>
      </c>
      <c r="WM588" s="251">
        <f t="shared" si="1740"/>
        <v>1.0850825554000001</v>
      </c>
      <c r="WN588" s="251">
        <f t="shared" si="1740"/>
        <v>0.41294068480000001</v>
      </c>
      <c r="WO588" s="251">
        <f t="shared" si="1740"/>
        <v>0.36869914949999999</v>
      </c>
      <c r="WP588" s="251">
        <f t="shared" si="1740"/>
        <v>0.34957838200000002</v>
      </c>
      <c r="WQ588" s="465" t="s">
        <v>1031</v>
      </c>
      <c r="WR588" s="465" t="s">
        <v>1031</v>
      </c>
      <c r="WS588" s="465" t="s">
        <v>1031</v>
      </c>
      <c r="WT588" s="465" t="s">
        <v>1031</v>
      </c>
      <c r="WU588" s="465" t="s">
        <v>1031</v>
      </c>
      <c r="WV588" s="465" t="s">
        <v>1031</v>
      </c>
      <c r="WW588" s="465" t="s">
        <v>1031</v>
      </c>
      <c r="WX588" s="465" t="s">
        <v>1031</v>
      </c>
      <c r="WY588" s="465" t="s">
        <v>1031</v>
      </c>
      <c r="WZ588" s="465" t="s">
        <v>1031</v>
      </c>
      <c r="XA588" s="465" t="s">
        <v>1031</v>
      </c>
      <c r="XB588" s="465" t="s">
        <v>1031</v>
      </c>
      <c r="XC588" s="465" t="s">
        <v>1031</v>
      </c>
      <c r="XD588" s="465" t="s">
        <v>1031</v>
      </c>
      <c r="XE588" s="465" t="s">
        <v>1031</v>
      </c>
      <c r="XF588" s="251">
        <f>IF(WZ587=0,0,(XL592-XL591)/WZ587)</f>
        <v>1.0004682344</v>
      </c>
      <c r="XG588" s="251">
        <f t="shared" ref="XG588:XK588" si="1741">IF(XA587=0,0,(XM592-XM591)/XA587)</f>
        <v>1.041647126</v>
      </c>
      <c r="XH588" s="251">
        <f t="shared" si="1741"/>
        <v>1.0870964958</v>
      </c>
      <c r="XI588" s="251">
        <f t="shared" si="1741"/>
        <v>0.40314984139999999</v>
      </c>
      <c r="XJ588" s="251">
        <f t="shared" si="1741"/>
        <v>0.35925317899999998</v>
      </c>
      <c r="XK588" s="251">
        <f t="shared" si="1741"/>
        <v>0.33745394379999999</v>
      </c>
      <c r="XL588" s="465" t="s">
        <v>1031</v>
      </c>
      <c r="XM588" s="465" t="s">
        <v>1031</v>
      </c>
      <c r="XN588" s="465" t="s">
        <v>1031</v>
      </c>
      <c r="XO588" s="465" t="s">
        <v>1031</v>
      </c>
      <c r="XP588" s="465" t="s">
        <v>1031</v>
      </c>
      <c r="XQ588" s="465" t="s">
        <v>1031</v>
      </c>
      <c r="XR588" s="465" t="s">
        <v>1031</v>
      </c>
      <c r="XS588" s="465" t="s">
        <v>1031</v>
      </c>
      <c r="XT588" s="465" t="s">
        <v>1031</v>
      </c>
      <c r="XU588" s="465" t="s">
        <v>1031</v>
      </c>
      <c r="XV588" s="465" t="s">
        <v>1031</v>
      </c>
      <c r="XW588" s="465" t="s">
        <v>1031</v>
      </c>
      <c r="XX588" s="465" t="s">
        <v>1031</v>
      </c>
      <c r="XY588" s="465" t="s">
        <v>1031</v>
      </c>
      <c r="XZ588" s="465" t="s">
        <v>1031</v>
      </c>
      <c r="YA588" s="251">
        <f>IF(XU587=0,0,(YG592-YG591)/XU587)</f>
        <v>0.99898824860000002</v>
      </c>
      <c r="YB588" s="251">
        <f t="shared" ref="YB588:YF588" si="1742">IF(XV587=0,0,(YH592-YH591)/XV587)</f>
        <v>1.0371206149000001</v>
      </c>
      <c r="YC588" s="251">
        <f t="shared" si="1742"/>
        <v>1.0791965101000001</v>
      </c>
      <c r="YD588" s="251">
        <f t="shared" si="1742"/>
        <v>0.36374634439999998</v>
      </c>
      <c r="YE588" s="251">
        <f t="shared" si="1742"/>
        <v>0.32699680739999998</v>
      </c>
      <c r="YF588" s="251">
        <f t="shared" si="1742"/>
        <v>0.30698593470000002</v>
      </c>
      <c r="YG588" s="465" t="s">
        <v>1031</v>
      </c>
      <c r="YH588" s="465" t="s">
        <v>1031</v>
      </c>
      <c r="YI588" s="465" t="s">
        <v>1031</v>
      </c>
      <c r="YJ588" s="465" t="s">
        <v>1031</v>
      </c>
      <c r="YK588" s="465" t="s">
        <v>1031</v>
      </c>
      <c r="YL588" s="465" t="s">
        <v>1031</v>
      </c>
      <c r="YM588" s="465" t="s">
        <v>1031</v>
      </c>
      <c r="YN588" s="465" t="s">
        <v>1031</v>
      </c>
      <c r="YO588" s="465" t="s">
        <v>1031</v>
      </c>
      <c r="YP588" s="465" t="s">
        <v>1031</v>
      </c>
      <c r="YQ588" s="465" t="s">
        <v>1031</v>
      </c>
      <c r="YR588" s="465" t="s">
        <v>1031</v>
      </c>
      <c r="YS588" s="465" t="s">
        <v>1031</v>
      </c>
      <c r="YT588" s="465" t="s">
        <v>1031</v>
      </c>
      <c r="YU588" s="465" t="s">
        <v>1031</v>
      </c>
      <c r="YV588" s="251">
        <f>IF(YP587=0,0,(ZB592-ZB591)/YP587)</f>
        <v>0.99807836409999995</v>
      </c>
      <c r="YW588" s="251">
        <f t="shared" ref="YW588:ZA588" si="1743">IF(YQ587=0,0,(ZC592-ZC591)/YQ587)</f>
        <v>1.0343723118000001</v>
      </c>
      <c r="YX588" s="251">
        <f t="shared" si="1743"/>
        <v>1.0743491666</v>
      </c>
      <c r="YY588" s="251">
        <f t="shared" si="1743"/>
        <v>0.4230387947</v>
      </c>
      <c r="YZ588" s="251">
        <f t="shared" si="1743"/>
        <v>0.37829502990000002</v>
      </c>
      <c r="ZA588" s="251">
        <f t="shared" si="1743"/>
        <v>0.35351856259999997</v>
      </c>
      <c r="ZB588" s="465" t="s">
        <v>1031</v>
      </c>
      <c r="ZC588" s="465" t="s">
        <v>1031</v>
      </c>
      <c r="ZD588" s="465" t="s">
        <v>1031</v>
      </c>
      <c r="ZE588" s="465" t="s">
        <v>1031</v>
      </c>
      <c r="ZF588" s="465" t="s">
        <v>1031</v>
      </c>
      <c r="ZG588" s="465" t="s">
        <v>1031</v>
      </c>
      <c r="ZH588" s="465" t="s">
        <v>1031</v>
      </c>
      <c r="ZI588" s="465" t="s">
        <v>1031</v>
      </c>
      <c r="ZJ588" s="465" t="s">
        <v>1031</v>
      </c>
      <c r="ZK588" s="465" t="s">
        <v>1031</v>
      </c>
      <c r="ZL588" s="465" t="s">
        <v>1031</v>
      </c>
      <c r="ZM588" s="465" t="s">
        <v>1031</v>
      </c>
      <c r="ZN588" s="465" t="s">
        <v>1031</v>
      </c>
      <c r="ZO588" s="465" t="s">
        <v>1031</v>
      </c>
      <c r="ZP588" s="465" t="s">
        <v>1031</v>
      </c>
      <c r="ZQ588" s="251">
        <f>IF(ZK587=0,0,(ZW592-ZW591)/ZK587)</f>
        <v>0.99739069690000004</v>
      </c>
      <c r="ZR588" s="251">
        <f t="shared" ref="ZR588:ZV588" si="1744">IF(ZL587=0,0,(ZX592-ZX591)/ZL587)</f>
        <v>1.0322734494000001</v>
      </c>
      <c r="ZS588" s="251">
        <f t="shared" si="1744"/>
        <v>1.0706855383</v>
      </c>
      <c r="ZT588" s="251">
        <f t="shared" si="1744"/>
        <v>0.37669277029999998</v>
      </c>
      <c r="ZU588" s="251">
        <f t="shared" si="1744"/>
        <v>0.33118616029999998</v>
      </c>
      <c r="ZV588" s="251">
        <f t="shared" si="1744"/>
        <v>0.30893815600000002</v>
      </c>
      <c r="ZW588" s="465" t="s">
        <v>1031</v>
      </c>
      <c r="ZX588" s="465" t="s">
        <v>1031</v>
      </c>
      <c r="ZY588" s="465" t="s">
        <v>1031</v>
      </c>
      <c r="ZZ588" s="465" t="s">
        <v>1031</v>
      </c>
      <c r="AAA588" s="465" t="s">
        <v>1031</v>
      </c>
      <c r="AAB588" s="465" t="s">
        <v>1031</v>
      </c>
      <c r="AAC588" s="465" t="s">
        <v>1031</v>
      </c>
      <c r="AAD588" s="465" t="s">
        <v>1031</v>
      </c>
      <c r="AAE588" s="465" t="s">
        <v>1031</v>
      </c>
      <c r="AAF588" s="465" t="s">
        <v>1031</v>
      </c>
      <c r="AAG588" s="465" t="s">
        <v>1031</v>
      </c>
      <c r="AAH588" s="465" t="s">
        <v>1031</v>
      </c>
      <c r="AAI588" s="465" t="s">
        <v>1031</v>
      </c>
      <c r="AAJ588" s="465" t="s">
        <v>1031</v>
      </c>
      <c r="AAK588" s="465" t="s">
        <v>1031</v>
      </c>
      <c r="AAL588" s="251">
        <f>IF(AAF587=0,0,(AAR592-AAR591)/AAF587)</f>
        <v>1.0033852459999999</v>
      </c>
      <c r="AAM588" s="251">
        <f t="shared" ref="AAM588:AAQ588" si="1745">IF(AAG587=0,0,(AAS592-AAS591)/AAG587)</f>
        <v>1.0505011353</v>
      </c>
      <c r="AAN588" s="251">
        <f t="shared" si="1745"/>
        <v>1.1025380039999999</v>
      </c>
      <c r="AAO588" s="251">
        <f t="shared" si="1745"/>
        <v>0.50937162120000001</v>
      </c>
      <c r="AAP588" s="251">
        <f t="shared" si="1745"/>
        <v>0.44949669889999999</v>
      </c>
      <c r="AAQ588" s="251">
        <f t="shared" si="1745"/>
        <v>0.42102092930000001</v>
      </c>
      <c r="AAR588" s="465" t="s">
        <v>1031</v>
      </c>
      <c r="AAS588" s="465" t="s">
        <v>1031</v>
      </c>
      <c r="AAT588" s="465" t="s">
        <v>1031</v>
      </c>
      <c r="AAU588" s="465" t="s">
        <v>1031</v>
      </c>
      <c r="AAV588" s="465" t="s">
        <v>1031</v>
      </c>
      <c r="AAW588" s="465" t="s">
        <v>1031</v>
      </c>
      <c r="AAX588" s="465" t="s">
        <v>1031</v>
      </c>
      <c r="AAY588" s="465" t="s">
        <v>1031</v>
      </c>
      <c r="AAZ588" s="465" t="s">
        <v>1031</v>
      </c>
      <c r="ABA588" s="465" t="s">
        <v>1031</v>
      </c>
      <c r="ABB588" s="465" t="s">
        <v>1031</v>
      </c>
      <c r="ABC588" s="465" t="s">
        <v>1031</v>
      </c>
      <c r="ABD588" s="465" t="s">
        <v>1031</v>
      </c>
      <c r="ABE588" s="465" t="s">
        <v>1031</v>
      </c>
      <c r="ABF588" s="465" t="s">
        <v>1031</v>
      </c>
      <c r="ABG588" s="251">
        <f>IF(ABA587=0,0,(ABM592-ABM591)/ABA587)</f>
        <v>0.99952627350000001</v>
      </c>
      <c r="ABH588" s="251">
        <f t="shared" ref="ABH588:ABL588" si="1746">IF(ABB587=0,0,(ABN592-ABN591)/ABB587)</f>
        <v>1.0387657400000001</v>
      </c>
      <c r="ABI588" s="251">
        <f t="shared" si="1746"/>
        <v>1.0821151672</v>
      </c>
      <c r="ABJ588" s="251">
        <f t="shared" si="1746"/>
        <v>0.31503185680000001</v>
      </c>
      <c r="ABK588" s="251">
        <f t="shared" si="1746"/>
        <v>0.28129476419999999</v>
      </c>
      <c r="ABL588" s="251">
        <f t="shared" si="1746"/>
        <v>0.26120509800000002</v>
      </c>
      <c r="ABM588" s="465" t="s">
        <v>1031</v>
      </c>
      <c r="ABN588" s="465" t="s">
        <v>1031</v>
      </c>
      <c r="ABO588" s="465" t="s">
        <v>1031</v>
      </c>
      <c r="ABP588" s="465" t="s">
        <v>1031</v>
      </c>
      <c r="ABQ588" s="465" t="s">
        <v>1031</v>
      </c>
      <c r="ABR588" s="465" t="s">
        <v>1031</v>
      </c>
      <c r="ABS588" s="465" t="s">
        <v>1031</v>
      </c>
      <c r="ABT588" s="465" t="s">
        <v>1031</v>
      </c>
      <c r="ABU588" s="465" t="s">
        <v>1031</v>
      </c>
      <c r="ABV588" s="465" t="s">
        <v>1031</v>
      </c>
      <c r="ABW588" s="465" t="s">
        <v>1031</v>
      </c>
      <c r="ABX588" s="465" t="s">
        <v>1031</v>
      </c>
      <c r="ABY588" s="465" t="s">
        <v>1031</v>
      </c>
      <c r="ABZ588" s="465" t="s">
        <v>1031</v>
      </c>
      <c r="ACA588" s="465" t="s">
        <v>1031</v>
      </c>
      <c r="ACB588" s="251">
        <f>IF(ABV587=0,0,(ACH592-ACH591)/ABV587)</f>
        <v>0.99467635160000001</v>
      </c>
      <c r="ACC588" s="251">
        <f t="shared" ref="ACC588:ACG588" si="1747">IF(ABW587=0,0,(ACI592-ACI591)/ABW587)</f>
        <v>1.0239959503</v>
      </c>
      <c r="ACD588" s="251">
        <f t="shared" si="1747"/>
        <v>1.0564230383</v>
      </c>
      <c r="ACE588" s="251">
        <f t="shared" si="1747"/>
        <v>0.37835255849999999</v>
      </c>
      <c r="ACF588" s="251">
        <f t="shared" si="1747"/>
        <v>0.33556489309999998</v>
      </c>
      <c r="ACG588" s="251">
        <f t="shared" si="1747"/>
        <v>0.31755018839999999</v>
      </c>
      <c r="ACH588" s="465" t="s">
        <v>1031</v>
      </c>
      <c r="ACI588" s="465" t="s">
        <v>1031</v>
      </c>
      <c r="ACJ588" s="465" t="s">
        <v>1031</v>
      </c>
      <c r="ACK588" s="465" t="s">
        <v>1031</v>
      </c>
      <c r="ACL588" s="465" t="s">
        <v>1031</v>
      </c>
      <c r="ACM588" s="465" t="s">
        <v>1031</v>
      </c>
      <c r="ACN588" s="465" t="s">
        <v>1031</v>
      </c>
      <c r="ACO588" s="465" t="s">
        <v>1031</v>
      </c>
      <c r="ACP588" s="465" t="s">
        <v>1031</v>
      </c>
      <c r="ACQ588" s="465" t="s">
        <v>1031</v>
      </c>
      <c r="ACR588" s="465" t="s">
        <v>1031</v>
      </c>
      <c r="ACS588" s="465" t="s">
        <v>1031</v>
      </c>
      <c r="ACT588" s="465" t="s">
        <v>1031</v>
      </c>
      <c r="ACU588" s="465" t="s">
        <v>1031</v>
      </c>
      <c r="ACV588" s="465" t="s">
        <v>1031</v>
      </c>
      <c r="ACW588" s="251">
        <f>IF(ACQ587=0,0,(ADC592-ADC591)/ACQ587)</f>
        <v>0.99862898970000002</v>
      </c>
      <c r="ACX588" s="251">
        <f t="shared" ref="ACX588:ADB588" si="1748">IF(ACR587=0,0,(ADD592-ADD591)/ACR587)</f>
        <v>1.0360513792999999</v>
      </c>
      <c r="ACY588" s="251">
        <f t="shared" si="1748"/>
        <v>1.0773442311999999</v>
      </c>
      <c r="ACZ588" s="251">
        <f t="shared" si="1748"/>
        <v>0.4116761182</v>
      </c>
      <c r="ADA588" s="251">
        <f t="shared" si="1748"/>
        <v>0.36647731049999999</v>
      </c>
      <c r="ADB588" s="251">
        <f t="shared" si="1748"/>
        <v>0.34594187949999999</v>
      </c>
      <c r="ADC588" s="465" t="s">
        <v>1031</v>
      </c>
      <c r="ADD588" s="465" t="s">
        <v>1031</v>
      </c>
      <c r="ADE588" s="465" t="s">
        <v>1031</v>
      </c>
      <c r="ADF588" s="465" t="s">
        <v>1031</v>
      </c>
      <c r="ADG588" s="465" t="s">
        <v>1031</v>
      </c>
      <c r="ADH588" s="465" t="s">
        <v>1031</v>
      </c>
      <c r="ADI588" s="465" t="s">
        <v>1031</v>
      </c>
      <c r="ADJ588" s="465" t="s">
        <v>1031</v>
      </c>
      <c r="ADK588" s="465" t="s">
        <v>1031</v>
      </c>
      <c r="ADL588" s="465" t="s">
        <v>1031</v>
      </c>
      <c r="ADM588" s="465" t="s">
        <v>1031</v>
      </c>
      <c r="ADN588" s="465" t="s">
        <v>1031</v>
      </c>
      <c r="ADO588" s="465" t="s">
        <v>1031</v>
      </c>
      <c r="ADP588" s="465" t="s">
        <v>1031</v>
      </c>
      <c r="ADQ588" s="465" t="s">
        <v>1031</v>
      </c>
      <c r="ADR588" s="251">
        <f>IF(ADL587=0,0,(ADX592-ADX591)/ADL587)</f>
        <v>1.0002551258000001</v>
      </c>
      <c r="ADS588" s="251">
        <f t="shared" ref="ADS588:ADW588" si="1749">IF(ADM587=0,0,(ADY592-ADY591)/ADM587)</f>
        <v>1.0410008583000001</v>
      </c>
      <c r="ADT588" s="251">
        <f t="shared" si="1749"/>
        <v>1.0859770307000001</v>
      </c>
      <c r="ADU588" s="251">
        <f t="shared" si="1749"/>
        <v>0.34901169799999998</v>
      </c>
      <c r="ADV588" s="251">
        <f t="shared" si="1749"/>
        <v>0.3103326388</v>
      </c>
      <c r="ADW588" s="251">
        <f t="shared" si="1749"/>
        <v>0.28932669490000001</v>
      </c>
      <c r="ADX588" s="465" t="s">
        <v>1031</v>
      </c>
      <c r="ADY588" s="465" t="s">
        <v>1031</v>
      </c>
      <c r="ADZ588" s="465" t="s">
        <v>1031</v>
      </c>
      <c r="AEA588" s="465" t="s">
        <v>1031</v>
      </c>
      <c r="AEB588" s="465" t="s">
        <v>1031</v>
      </c>
      <c r="AEC588" s="465" t="s">
        <v>1031</v>
      </c>
      <c r="AED588" s="465" t="s">
        <v>1031</v>
      </c>
      <c r="AEE588" s="465" t="s">
        <v>1031</v>
      </c>
      <c r="AEF588" s="465" t="s">
        <v>1031</v>
      </c>
      <c r="AEG588" s="465" t="s">
        <v>1031</v>
      </c>
      <c r="AEH588" s="465" t="s">
        <v>1031</v>
      </c>
      <c r="AEI588" s="465" t="s">
        <v>1031</v>
      </c>
      <c r="AEJ588" s="465" t="s">
        <v>1031</v>
      </c>
      <c r="AEK588" s="465" t="s">
        <v>1031</v>
      </c>
      <c r="AEL588" s="465" t="s">
        <v>1031</v>
      </c>
      <c r="AEM588" s="251">
        <f>IF(AEG587=0,0,(AES592-AES591)/AEG587)</f>
        <v>0.99864311110000004</v>
      </c>
      <c r="AEN588" s="251">
        <f t="shared" ref="AEN588:AER588" si="1750">IF(AEH587=0,0,(AET592-AET591)/AEH587)</f>
        <v>1.0360812420000001</v>
      </c>
      <c r="AEO588" s="251">
        <f t="shared" si="1750"/>
        <v>1.0774366034</v>
      </c>
      <c r="AEP588" s="251">
        <f t="shared" si="1750"/>
        <v>0.44593536379999998</v>
      </c>
      <c r="AEQ588" s="251">
        <f t="shared" si="1750"/>
        <v>0.40006806379999998</v>
      </c>
      <c r="AER588" s="251">
        <f t="shared" si="1750"/>
        <v>0.37810329619999999</v>
      </c>
      <c r="AES588" s="465" t="s">
        <v>1031</v>
      </c>
      <c r="AET588" s="465" t="s">
        <v>1031</v>
      </c>
      <c r="AEU588" s="465" t="s">
        <v>1031</v>
      </c>
      <c r="AEV588" s="465" t="s">
        <v>1031</v>
      </c>
      <c r="AEW588" s="465" t="s">
        <v>1031</v>
      </c>
      <c r="AEX588" s="465" t="s">
        <v>1031</v>
      </c>
      <c r="AEY588" s="465" t="s">
        <v>1031</v>
      </c>
      <c r="AEZ588" s="465" t="s">
        <v>1031</v>
      </c>
      <c r="AFA588" s="465" t="s">
        <v>1031</v>
      </c>
      <c r="AFB588" s="465" t="s">
        <v>1031</v>
      </c>
      <c r="AFC588" s="465" t="s">
        <v>1031</v>
      </c>
      <c r="AFD588" s="465" t="s">
        <v>1031</v>
      </c>
      <c r="AFE588" s="465" t="s">
        <v>1031</v>
      </c>
      <c r="AFF588" s="465" t="s">
        <v>1031</v>
      </c>
      <c r="AFG588" s="465" t="s">
        <v>1031</v>
      </c>
      <c r="AFH588" s="251">
        <f>IF(AFB587=0,0,(AFN592-AFN591)/AFB587)</f>
        <v>1.0021118684000001</v>
      </c>
      <c r="AFI588" s="251">
        <f t="shared" ref="AFI588:AFM588" si="1751">IF(AFC587=0,0,(AFO592-AFO591)/AFC587)</f>
        <v>1.0466597416000001</v>
      </c>
      <c r="AFJ588" s="251">
        <f t="shared" si="1751"/>
        <v>1.0958447452</v>
      </c>
      <c r="AFK588" s="251">
        <f t="shared" si="1751"/>
        <v>0.45600891180000003</v>
      </c>
      <c r="AFL588" s="251">
        <f t="shared" si="1751"/>
        <v>0.40475242280000001</v>
      </c>
      <c r="AFM588" s="251">
        <f t="shared" si="1751"/>
        <v>0.38192546700000002</v>
      </c>
      <c r="AFN588" s="465" t="s">
        <v>1031</v>
      </c>
      <c r="AFO588" s="465" t="s">
        <v>1031</v>
      </c>
      <c r="AFP588" s="465" t="s">
        <v>1031</v>
      </c>
      <c r="AFQ588" s="465" t="s">
        <v>1031</v>
      </c>
      <c r="AFR588" s="465" t="s">
        <v>1031</v>
      </c>
      <c r="AFS588" s="465" t="s">
        <v>1031</v>
      </c>
      <c r="AFT588" s="465" t="s">
        <v>1031</v>
      </c>
      <c r="AFU588" s="465" t="s">
        <v>1031</v>
      </c>
      <c r="AFV588" s="465" t="s">
        <v>1031</v>
      </c>
      <c r="AFW588" s="465" t="s">
        <v>1031</v>
      </c>
      <c r="AFX588" s="465" t="s">
        <v>1031</v>
      </c>
      <c r="AFY588" s="465" t="s">
        <v>1031</v>
      </c>
      <c r="AFZ588" s="465" t="s">
        <v>1031</v>
      </c>
      <c r="AGA588" s="465" t="s">
        <v>1031</v>
      </c>
      <c r="AGB588" s="465" t="s">
        <v>1031</v>
      </c>
      <c r="AGC588" s="251">
        <f>IF(AFW587=0,0,(AGI592-AGI591)/AFW587)</f>
        <v>0.99808530110000004</v>
      </c>
      <c r="AGD588" s="251">
        <f t="shared" ref="AGD588:AGH588" si="1752">IF(AFX587=0,0,(AGJ592-AGJ591)/AFX587)</f>
        <v>1.0344066413999999</v>
      </c>
      <c r="AGE588" s="251">
        <f t="shared" si="1752"/>
        <v>1.0744071042000001</v>
      </c>
      <c r="AGF588" s="251">
        <f>IF(AFZ587=0,0,(AGL592-AGL591)/AFZ587)</f>
        <v>0.47669068850000001</v>
      </c>
      <c r="AGG588" s="251">
        <f>IF(AGA587=0,0,(AGM592-AGM591)/AGA587)</f>
        <v>0.42110335399999999</v>
      </c>
      <c r="AGH588" s="251">
        <f t="shared" si="1752"/>
        <v>0.39758455390000003</v>
      </c>
      <c r="AGI588" s="465" t="s">
        <v>1031</v>
      </c>
      <c r="AGJ588" s="465" t="s">
        <v>1031</v>
      </c>
      <c r="AGK588" s="465" t="s">
        <v>1031</v>
      </c>
      <c r="AGL588" s="465" t="s">
        <v>1031</v>
      </c>
      <c r="AGM588" s="465" t="s">
        <v>1031</v>
      </c>
      <c r="AGN588" s="465" t="s">
        <v>1031</v>
      </c>
      <c r="AGO588" s="465" t="s">
        <v>1031</v>
      </c>
      <c r="AGP588" s="465" t="s">
        <v>1031</v>
      </c>
      <c r="AGQ588" s="465" t="s">
        <v>1031</v>
      </c>
      <c r="AGR588" s="465" t="s">
        <v>1031</v>
      </c>
      <c r="AGS588" s="465" t="s">
        <v>1031</v>
      </c>
      <c r="AGT588" s="465" t="s">
        <v>1031</v>
      </c>
      <c r="AGU588" s="465" t="s">
        <v>1031</v>
      </c>
      <c r="AGV588" s="465" t="s">
        <v>1031</v>
      </c>
      <c r="AGW588" s="465" t="s">
        <v>1031</v>
      </c>
      <c r="AGX588" s="251">
        <f>IF(AGR587=0,0,(AHD592-AHD591)/AGR587)</f>
        <v>0.99888142420000003</v>
      </c>
      <c r="AGY588" s="251">
        <f t="shared" ref="AGY588:AHC588" si="1753">IF(AGS587=0,0,(AHE592-AHE591)/AGS587)</f>
        <v>1.0367235047000001</v>
      </c>
      <c r="AGZ588" s="251">
        <f t="shared" si="1753"/>
        <v>1.0784365532</v>
      </c>
      <c r="AHA588" s="251">
        <f t="shared" si="1753"/>
        <v>0.71154954680000004</v>
      </c>
      <c r="AHB588" s="251">
        <f t="shared" si="1753"/>
        <v>0.62733317700000002</v>
      </c>
      <c r="AHC588" s="251">
        <f t="shared" si="1753"/>
        <v>0.59108206379999995</v>
      </c>
      <c r="AHD588" s="465" t="s">
        <v>1031</v>
      </c>
      <c r="AHE588" s="465" t="s">
        <v>1031</v>
      </c>
      <c r="AHF588" s="465" t="s">
        <v>1031</v>
      </c>
      <c r="AHG588" s="465" t="s">
        <v>1031</v>
      </c>
      <c r="AHH588" s="465" t="s">
        <v>1031</v>
      </c>
      <c r="AHI588" s="465" t="s">
        <v>1031</v>
      </c>
      <c r="AHJ588" s="465" t="s">
        <v>1031</v>
      </c>
      <c r="AHK588" s="465" t="s">
        <v>1031</v>
      </c>
      <c r="AHL588" s="465" t="s">
        <v>1031</v>
      </c>
      <c r="AHM588" s="465" t="s">
        <v>1031</v>
      </c>
      <c r="AHN588" s="465" t="s">
        <v>1031</v>
      </c>
      <c r="AHO588" s="465" t="s">
        <v>1031</v>
      </c>
      <c r="AHP588" s="465" t="s">
        <v>1031</v>
      </c>
      <c r="AHQ588" s="465" t="s">
        <v>1031</v>
      </c>
      <c r="AHR588" s="465" t="s">
        <v>1031</v>
      </c>
      <c r="AHS588" s="251">
        <f>IF(AHM587=0,0,(AHY592-AHY591)/AHM587)</f>
        <v>1.0016493064000001</v>
      </c>
      <c r="AHT588" s="251">
        <f t="shared" ref="AHT588:AHX588" si="1754">IF(AHN587=0,0,(AHZ592-AHZ591)/AHN587)</f>
        <v>1.0452359401</v>
      </c>
      <c r="AHU588" s="251">
        <f t="shared" si="1754"/>
        <v>1.0933580549999999</v>
      </c>
      <c r="AHV588" s="251">
        <f t="shared" si="1754"/>
        <v>0.43636715250000002</v>
      </c>
      <c r="AHW588" s="251">
        <f t="shared" si="1754"/>
        <v>0.38806856909999998</v>
      </c>
      <c r="AHX588" s="251">
        <f t="shared" si="1754"/>
        <v>0.36437094279999999</v>
      </c>
      <c r="AHY588" s="465" t="s">
        <v>1031</v>
      </c>
      <c r="AHZ588" s="465" t="s">
        <v>1031</v>
      </c>
      <c r="AIA588" s="465" t="s">
        <v>1031</v>
      </c>
      <c r="AIB588" s="465" t="s">
        <v>1031</v>
      </c>
      <c r="AIC588" s="465" t="s">
        <v>1031</v>
      </c>
      <c r="AID588" s="465" t="s">
        <v>1031</v>
      </c>
      <c r="AIE588" s="465" t="s">
        <v>1031</v>
      </c>
      <c r="AIF588" s="465" t="s">
        <v>1031</v>
      </c>
      <c r="AIG588" s="465" t="s">
        <v>1031</v>
      </c>
      <c r="AIH588" s="465" t="s">
        <v>1031</v>
      </c>
      <c r="AII588" s="465" t="s">
        <v>1031</v>
      </c>
      <c r="AIJ588" s="465" t="s">
        <v>1031</v>
      </c>
      <c r="AIK588" s="465" t="s">
        <v>1031</v>
      </c>
      <c r="AIL588" s="465" t="s">
        <v>1031</v>
      </c>
      <c r="AIM588" s="465" t="s">
        <v>1031</v>
      </c>
      <c r="AIN588" s="251">
        <f>IF(AIH587=0,0,(AIT592-AIT591)/AIH587)</f>
        <v>0</v>
      </c>
      <c r="AIO588" s="251">
        <f t="shared" ref="AIO588:AIS588" si="1755">IF(AII587=0,0,(AIU592-AIU591)/AII587)</f>
        <v>0</v>
      </c>
      <c r="AIP588" s="251">
        <f t="shared" si="1755"/>
        <v>0</v>
      </c>
      <c r="AIQ588" s="251">
        <f t="shared" si="1755"/>
        <v>0</v>
      </c>
      <c r="AIR588" s="251">
        <f t="shared" si="1755"/>
        <v>0</v>
      </c>
      <c r="AIS588" s="251">
        <f t="shared" si="1755"/>
        <v>0</v>
      </c>
      <c r="AIT588" s="465" t="s">
        <v>1031</v>
      </c>
      <c r="AIU588" s="465" t="s">
        <v>1031</v>
      </c>
      <c r="AIV588" s="465" t="s">
        <v>1031</v>
      </c>
      <c r="AIW588" s="465" t="s">
        <v>1031</v>
      </c>
      <c r="AIX588" s="465" t="s">
        <v>1031</v>
      </c>
      <c r="AIY588" s="465" t="s">
        <v>1031</v>
      </c>
      <c r="AIZ588" s="465" t="s">
        <v>1031</v>
      </c>
      <c r="AJA588" s="465" t="s">
        <v>1031</v>
      </c>
      <c r="AJB588" s="465" t="s">
        <v>1031</v>
      </c>
      <c r="AJC588" s="465" t="s">
        <v>1031</v>
      </c>
      <c r="AJD588" s="465" t="s">
        <v>1031</v>
      </c>
      <c r="AJE588" s="465" t="s">
        <v>1031</v>
      </c>
      <c r="AJF588" s="465" t="s">
        <v>1031</v>
      </c>
      <c r="AJG588" s="465" t="s">
        <v>1031</v>
      </c>
      <c r="AJH588" s="465" t="s">
        <v>1031</v>
      </c>
      <c r="AJI588" s="251">
        <f>IF(AJC587=0,0,(AJO592-AJO591)/AJC587)</f>
        <v>0.99860173109999995</v>
      </c>
      <c r="AJJ588" s="251">
        <f t="shared" ref="AJJ588:AJN588" si="1756">IF(AJD587=0,0,(AJP592-AJP591)/AJD587)</f>
        <v>1.0359448410000001</v>
      </c>
      <c r="AJK588" s="251">
        <f t="shared" si="1756"/>
        <v>1.0771308862</v>
      </c>
      <c r="AJL588" s="251">
        <f t="shared" si="1756"/>
        <v>0.45280150229999999</v>
      </c>
      <c r="AJM588" s="251">
        <f t="shared" si="1756"/>
        <v>0.39984664330000003</v>
      </c>
      <c r="AJN588" s="251">
        <f t="shared" si="1756"/>
        <v>0.37795442420000003</v>
      </c>
      <c r="AJO588" s="465" t="s">
        <v>1031</v>
      </c>
      <c r="AJP588" s="465" t="s">
        <v>1031</v>
      </c>
      <c r="AJQ588" s="465" t="s">
        <v>1031</v>
      </c>
      <c r="AJR588" s="465" t="s">
        <v>1031</v>
      </c>
      <c r="AJS588" s="465" t="s">
        <v>1031</v>
      </c>
      <c r="AJT588" s="465" t="s">
        <v>1031</v>
      </c>
      <c r="AJU588" s="465" t="s">
        <v>1031</v>
      </c>
      <c r="AJV588" s="465" t="s">
        <v>1031</v>
      </c>
      <c r="AJW588" s="465" t="s">
        <v>1031</v>
      </c>
      <c r="AJX588" s="465" t="s">
        <v>1031</v>
      </c>
      <c r="AJY588" s="465" t="s">
        <v>1031</v>
      </c>
      <c r="AJZ588" s="465" t="s">
        <v>1031</v>
      </c>
      <c r="AKA588" s="465" t="s">
        <v>1031</v>
      </c>
      <c r="AKB588" s="465" t="s">
        <v>1031</v>
      </c>
      <c r="AKC588" s="465" t="s">
        <v>1031</v>
      </c>
      <c r="AKD588" s="251">
        <f>IF(AJX587=0,0,(AKJ592-AKJ591)/AJX587)</f>
        <v>1.0006435317</v>
      </c>
      <c r="AKE588" s="251">
        <f t="shared" ref="AKE588:AKI588" si="1757">IF(AJY587=0,0,(AKK592-AKK591)/AJY587)</f>
        <v>1.0421581456</v>
      </c>
      <c r="AKF588" s="251">
        <f t="shared" si="1757"/>
        <v>1.0879771657999999</v>
      </c>
      <c r="AKG588" s="251">
        <f t="shared" si="1757"/>
        <v>0.4372062558</v>
      </c>
      <c r="AKH588" s="251">
        <f t="shared" si="1757"/>
        <v>0.38914169459999998</v>
      </c>
      <c r="AKI588" s="251">
        <f t="shared" si="1757"/>
        <v>0.36768823090000002</v>
      </c>
      <c r="AKJ588" s="465" t="s">
        <v>1031</v>
      </c>
      <c r="AKK588" s="465" t="s">
        <v>1031</v>
      </c>
      <c r="AKL588" s="465" t="s">
        <v>1031</v>
      </c>
      <c r="AKM588" s="465" t="s">
        <v>1031</v>
      </c>
      <c r="AKN588" s="465" t="s">
        <v>1031</v>
      </c>
      <c r="AKO588" s="465" t="s">
        <v>1031</v>
      </c>
      <c r="AKP588" s="465" t="s">
        <v>1031</v>
      </c>
      <c r="AKQ588" s="465" t="s">
        <v>1031</v>
      </c>
      <c r="AKR588" s="465" t="s">
        <v>1031</v>
      </c>
      <c r="AKS588" s="465" t="s">
        <v>1031</v>
      </c>
      <c r="AKT588" s="465" t="s">
        <v>1031</v>
      </c>
      <c r="AKU588" s="465" t="s">
        <v>1031</v>
      </c>
      <c r="AKV588" s="465" t="s">
        <v>1031</v>
      </c>
      <c r="AKW588" s="465" t="s">
        <v>1031</v>
      </c>
      <c r="AKX588" s="465" t="s">
        <v>1031</v>
      </c>
      <c r="AKY588" s="251">
        <f>IF(AKS587=0,0,(ALE592-ALE591)/AKS587)</f>
        <v>0.99929412790000005</v>
      </c>
      <c r="AKZ588" s="251">
        <f t="shared" ref="AKZ588:ALD588" si="1758">IF(AKT587=0,0,(ALF592-ALF591)/AKT587)</f>
        <v>1.0380452202999999</v>
      </c>
      <c r="ALA588" s="251">
        <f t="shared" si="1758"/>
        <v>1.0807692615</v>
      </c>
      <c r="ALB588" s="251">
        <f t="shared" si="1758"/>
        <v>0.46194964249999998</v>
      </c>
      <c r="ALC588" s="251">
        <f t="shared" si="1758"/>
        <v>0.41035643230000002</v>
      </c>
      <c r="ALD588" s="251">
        <f t="shared" si="1758"/>
        <v>0.38291814819999997</v>
      </c>
      <c r="ALE588" s="465" t="s">
        <v>1031</v>
      </c>
      <c r="ALF588" s="465" t="s">
        <v>1031</v>
      </c>
      <c r="ALG588" s="465" t="s">
        <v>1031</v>
      </c>
      <c r="ALH588" s="465" t="s">
        <v>1031</v>
      </c>
      <c r="ALI588" s="465" t="s">
        <v>1031</v>
      </c>
      <c r="ALJ588" s="465" t="s">
        <v>1031</v>
      </c>
      <c r="ALK588" s="465" t="s">
        <v>1031</v>
      </c>
      <c r="ALL588" s="465" t="s">
        <v>1031</v>
      </c>
      <c r="ALM588" s="465" t="s">
        <v>1031</v>
      </c>
      <c r="ALN588" s="465" t="s">
        <v>1031</v>
      </c>
      <c r="ALO588" s="465" t="s">
        <v>1031</v>
      </c>
      <c r="ALP588" s="465" t="s">
        <v>1031</v>
      </c>
      <c r="ALQ588" s="465" t="s">
        <v>1031</v>
      </c>
      <c r="ALR588" s="465" t="s">
        <v>1031</v>
      </c>
      <c r="ALS588" s="465" t="s">
        <v>1031</v>
      </c>
      <c r="ALT588" s="251">
        <f>IF(ALN587=0,0,(ALZ592-ALZ591)/ALN587)</f>
        <v>1.0028432661</v>
      </c>
      <c r="ALU588" s="251">
        <f t="shared" ref="ALU588:ALY588" si="1759">IF(ALO587=0,0,(AMA592-AMA591)/ALO587)</f>
        <v>1.048883867</v>
      </c>
      <c r="ALV588" s="251">
        <f t="shared" si="1759"/>
        <v>1.0997078923000001</v>
      </c>
      <c r="ALW588" s="251">
        <f t="shared" si="1759"/>
        <v>0.49969369029999999</v>
      </c>
      <c r="ALX588" s="251">
        <f t="shared" si="1759"/>
        <v>0.44260206600000002</v>
      </c>
      <c r="ALY588" s="251">
        <f t="shared" si="1759"/>
        <v>0.4124499465</v>
      </c>
      <c r="ALZ588" s="465" t="s">
        <v>1031</v>
      </c>
      <c r="AMA588" s="465" t="s">
        <v>1031</v>
      </c>
      <c r="AMB588" s="465" t="s">
        <v>1031</v>
      </c>
      <c r="AMC588" s="465" t="s">
        <v>1031</v>
      </c>
      <c r="AMD588" s="465" t="s">
        <v>1031</v>
      </c>
      <c r="AME588" s="465" t="s">
        <v>1031</v>
      </c>
      <c r="AMF588" s="465" t="s">
        <v>1031</v>
      </c>
      <c r="AMG588" s="465" t="s">
        <v>1031</v>
      </c>
      <c r="AMH588" s="465" t="s">
        <v>1031</v>
      </c>
      <c r="AMI588" s="465" t="s">
        <v>1031</v>
      </c>
      <c r="AMJ588" s="465" t="s">
        <v>1031</v>
      </c>
      <c r="AMK588" s="465" t="s">
        <v>1031</v>
      </c>
      <c r="AML588" s="465" t="s">
        <v>1031</v>
      </c>
      <c r="AMM588" s="465" t="s">
        <v>1031</v>
      </c>
      <c r="AMN588" s="465" t="s">
        <v>1031</v>
      </c>
      <c r="AMO588" s="251">
        <f>IF(AMI587=0,0,(AMU592-AMU591)/AMI587)</f>
        <v>1.0021855847000001</v>
      </c>
      <c r="AMP588" s="251">
        <f t="shared" ref="AMP588:AMT588" si="1760">IF(AMJ587=0,0,(AMV592-AMV591)/AMJ587)</f>
        <v>1.0468630192999999</v>
      </c>
      <c r="AMQ588" s="251">
        <f t="shared" si="1760"/>
        <v>1.0962434972999999</v>
      </c>
      <c r="AMR588" s="251">
        <f t="shared" si="1760"/>
        <v>0.42651355169999999</v>
      </c>
      <c r="AMS588" s="251">
        <f t="shared" si="1760"/>
        <v>0.37930717780000001</v>
      </c>
      <c r="AMT588" s="251">
        <f t="shared" si="1760"/>
        <v>0.3544207821</v>
      </c>
      <c r="AMU588" s="465" t="s">
        <v>1031</v>
      </c>
      <c r="AMV588" s="465" t="s">
        <v>1031</v>
      </c>
      <c r="AMW588" s="465" t="s">
        <v>1031</v>
      </c>
      <c r="AMX588" s="465" t="s">
        <v>1031</v>
      </c>
      <c r="AMY588" s="465" t="s">
        <v>1031</v>
      </c>
      <c r="AMZ588" s="465" t="s">
        <v>1031</v>
      </c>
      <c r="ANA588" s="465" t="s">
        <v>1031</v>
      </c>
      <c r="ANB588" s="465" t="s">
        <v>1031</v>
      </c>
      <c r="ANC588" s="465" t="s">
        <v>1031</v>
      </c>
      <c r="AND588" s="465" t="s">
        <v>1031</v>
      </c>
      <c r="ANE588" s="465" t="s">
        <v>1031</v>
      </c>
      <c r="ANF588" s="465" t="s">
        <v>1031</v>
      </c>
      <c r="ANG588" s="465" t="s">
        <v>1031</v>
      </c>
      <c r="ANH588" s="465" t="s">
        <v>1031</v>
      </c>
      <c r="ANI588" s="465" t="s">
        <v>1031</v>
      </c>
      <c r="ANJ588" s="251">
        <f>IF(AND587=0,0,(ANP592-ANP591)/AND587)</f>
        <v>1.0129558251999999</v>
      </c>
      <c r="ANK588" s="251">
        <f t="shared" ref="ANK588:ANO588" si="1761">IF(ANE587=0,0,(ANQ592-ANQ591)/ANE587)</f>
        <v>1.0796663871000001</v>
      </c>
      <c r="ANL588" s="251">
        <f t="shared" si="1761"/>
        <v>1.1535373440000001</v>
      </c>
      <c r="ANM588" s="251">
        <f t="shared" si="1761"/>
        <v>1.0967271104</v>
      </c>
      <c r="ANN588" s="251">
        <f t="shared" si="1761"/>
        <v>0.97532581289999998</v>
      </c>
      <c r="ANO588" s="251">
        <f t="shared" si="1761"/>
        <v>0.93784977000000003</v>
      </c>
      <c r="ANP588" s="465" t="s">
        <v>1031</v>
      </c>
      <c r="ANQ588" s="465" t="s">
        <v>1031</v>
      </c>
      <c r="ANR588" s="465" t="s">
        <v>1031</v>
      </c>
      <c r="ANS588" s="465" t="s">
        <v>1031</v>
      </c>
      <c r="ANT588" s="465" t="s">
        <v>1031</v>
      </c>
      <c r="ANU588" s="465" t="s">
        <v>1031</v>
      </c>
      <c r="ANV588" s="465" t="s">
        <v>1031</v>
      </c>
      <c r="ANW588" s="465" t="s">
        <v>1031</v>
      </c>
      <c r="ANX588" s="465" t="s">
        <v>1031</v>
      </c>
      <c r="ANY588" s="465" t="s">
        <v>1031</v>
      </c>
      <c r="ANZ588" s="465" t="s">
        <v>1031</v>
      </c>
      <c r="AOA588" s="465" t="s">
        <v>1031</v>
      </c>
      <c r="AOB588" s="465" t="s">
        <v>1031</v>
      </c>
      <c r="AOC588" s="465" t="s">
        <v>1031</v>
      </c>
      <c r="AOD588" s="465" t="s">
        <v>1031</v>
      </c>
      <c r="AOE588" s="251">
        <f>IF(ANY587=0,0,(AOK592-AOK591)/ANY587)</f>
        <v>1.0046460216999999</v>
      </c>
      <c r="AOF588" s="251">
        <f t="shared" ref="AOF588:AOJ588" si="1762">IF(ANZ587=0,0,(AOL592-AOL591)/ANZ587)</f>
        <v>1.0543546105999999</v>
      </c>
      <c r="AOG588" s="251">
        <f t="shared" si="1762"/>
        <v>1.1093147014</v>
      </c>
      <c r="AOH588" s="251">
        <f t="shared" si="1762"/>
        <v>0.43829395929999998</v>
      </c>
      <c r="AOI588" s="251">
        <f t="shared" si="1762"/>
        <v>0.38885670579999998</v>
      </c>
      <c r="AOJ588" s="251">
        <f t="shared" si="1762"/>
        <v>0.36381224979999999</v>
      </c>
      <c r="AOK588" s="465" t="s">
        <v>1031</v>
      </c>
      <c r="AOL588" s="465" t="s">
        <v>1031</v>
      </c>
      <c r="AOM588" s="465" t="s">
        <v>1031</v>
      </c>
      <c r="AON588" s="465" t="s">
        <v>1031</v>
      </c>
      <c r="AOO588" s="465" t="s">
        <v>1031</v>
      </c>
      <c r="AOP588" s="465" t="s">
        <v>1031</v>
      </c>
      <c r="AOQ588" s="465" t="s">
        <v>1031</v>
      </c>
      <c r="AOR588" s="465" t="s">
        <v>1031</v>
      </c>
      <c r="AOS588" s="465" t="s">
        <v>1031</v>
      </c>
      <c r="AOT588" s="465" t="s">
        <v>1031</v>
      </c>
      <c r="AOU588" s="465" t="s">
        <v>1031</v>
      </c>
      <c r="AOV588" s="465" t="s">
        <v>1031</v>
      </c>
      <c r="AOW588" s="465" t="s">
        <v>1031</v>
      </c>
      <c r="AOX588" s="465" t="s">
        <v>1031</v>
      </c>
      <c r="AOY588" s="465" t="s">
        <v>1031</v>
      </c>
      <c r="AOZ588" s="251">
        <f>IF(AOT587=0,0,(APF592-APF591)/AOT587)</f>
        <v>1.0016196368000001</v>
      </c>
      <c r="APA588" s="251">
        <f t="shared" ref="APA588:APE588" si="1763">IF(AOU587=0,0,(APG592-APG591)/AOU587)</f>
        <v>1.0451445964999999</v>
      </c>
      <c r="APB588" s="251">
        <f t="shared" si="1763"/>
        <v>1.0931940102</v>
      </c>
      <c r="APC588" s="251">
        <f t="shared" si="1763"/>
        <v>0.49012594180000002</v>
      </c>
      <c r="APD588" s="251">
        <f t="shared" si="1763"/>
        <v>0.4331728433</v>
      </c>
      <c r="APE588" s="251">
        <f t="shared" si="1763"/>
        <v>0.4017563341</v>
      </c>
      <c r="APF588" s="465" t="s">
        <v>1031</v>
      </c>
      <c r="APG588" s="465" t="s">
        <v>1031</v>
      </c>
      <c r="APH588" s="465" t="s">
        <v>1031</v>
      </c>
      <c r="API588" s="465" t="s">
        <v>1031</v>
      </c>
      <c r="APJ588" s="465" t="s">
        <v>1031</v>
      </c>
      <c r="APK588" s="465" t="s">
        <v>1031</v>
      </c>
      <c r="APL588" s="465" t="s">
        <v>1031</v>
      </c>
      <c r="APM588" s="465" t="s">
        <v>1031</v>
      </c>
      <c r="APN588" s="465" t="s">
        <v>1031</v>
      </c>
      <c r="APO588" s="465" t="s">
        <v>1031</v>
      </c>
      <c r="APP588" s="465" t="s">
        <v>1031</v>
      </c>
      <c r="APQ588" s="465" t="s">
        <v>1031</v>
      </c>
      <c r="APR588" s="465" t="s">
        <v>1031</v>
      </c>
      <c r="APS588" s="465" t="s">
        <v>1031</v>
      </c>
      <c r="APT588" s="465" t="s">
        <v>1031</v>
      </c>
      <c r="APU588" s="251">
        <f>IF(APO587=0,0,(AQA592-AQA591)/APO587)</f>
        <v>0.99914403870000001</v>
      </c>
      <c r="APV588" s="251">
        <f t="shared" ref="APV588:APZ588" si="1764">IF(APP587=0,0,(AQB592-AQB591)/APP587)</f>
        <v>1.0376139414000001</v>
      </c>
      <c r="APW588" s="251">
        <f t="shared" si="1764"/>
        <v>1.0800272742999999</v>
      </c>
      <c r="APX588" s="251">
        <f t="shared" si="1764"/>
        <v>0.43927799519999999</v>
      </c>
      <c r="APY588" s="251">
        <f t="shared" si="1764"/>
        <v>0.39023317460000001</v>
      </c>
      <c r="APZ588" s="251">
        <f t="shared" si="1764"/>
        <v>0.36520290399999999</v>
      </c>
      <c r="AQA588" s="465" t="s">
        <v>1031</v>
      </c>
      <c r="AQB588" s="465" t="s">
        <v>1031</v>
      </c>
      <c r="AQC588" s="465" t="s">
        <v>1031</v>
      </c>
      <c r="AQD588" s="465" t="s">
        <v>1031</v>
      </c>
      <c r="AQE588" s="465" t="s">
        <v>1031</v>
      </c>
      <c r="AQF588" s="465" t="s">
        <v>1031</v>
      </c>
      <c r="AQG588" s="465" t="s">
        <v>1031</v>
      </c>
      <c r="AQH588" s="465" t="s">
        <v>1031</v>
      </c>
      <c r="AQI588" s="465" t="s">
        <v>1031</v>
      </c>
      <c r="AQJ588" s="465" t="s">
        <v>1031</v>
      </c>
      <c r="AQK588" s="465" t="s">
        <v>1031</v>
      </c>
      <c r="AQL588" s="465" t="s">
        <v>1031</v>
      </c>
      <c r="AQM588" s="465" t="s">
        <v>1031</v>
      </c>
      <c r="AQN588" s="465" t="s">
        <v>1031</v>
      </c>
      <c r="AQO588" s="465" t="s">
        <v>1031</v>
      </c>
      <c r="AQP588" s="251">
        <f>IF(AQJ587=0,0,(AQV592-AQV591)/AQJ587)</f>
        <v>1.0038468760999999</v>
      </c>
      <c r="AQQ588" s="251">
        <f t="shared" ref="AQQ588:AQU588" si="1765">IF(AQK587=0,0,(AQW592-AQW591)/AQK587)</f>
        <v>1.0519290832999999</v>
      </c>
      <c r="AQR588" s="251">
        <f t="shared" si="1765"/>
        <v>1.1050984663000001</v>
      </c>
      <c r="AQS588" s="251">
        <f t="shared" si="1765"/>
        <v>0.4091148201</v>
      </c>
      <c r="AQT588" s="251">
        <f t="shared" si="1765"/>
        <v>0.36793056959999998</v>
      </c>
      <c r="AQU588" s="251">
        <f t="shared" si="1765"/>
        <v>0.3474616492</v>
      </c>
      <c r="AQV588" s="465" t="s">
        <v>1031</v>
      </c>
      <c r="AQW588" s="465" t="s">
        <v>1031</v>
      </c>
      <c r="AQX588" s="465" t="s">
        <v>1031</v>
      </c>
      <c r="AQY588" s="465" t="s">
        <v>1031</v>
      </c>
      <c r="AQZ588" s="465" t="s">
        <v>1031</v>
      </c>
      <c r="ARA588" s="465" t="s">
        <v>1031</v>
      </c>
      <c r="ARB588" s="465" t="s">
        <v>1031</v>
      </c>
      <c r="ARC588" s="465" t="s">
        <v>1031</v>
      </c>
      <c r="ARD588" s="465" t="s">
        <v>1031</v>
      </c>
      <c r="ARE588" s="465" t="s">
        <v>1031</v>
      </c>
      <c r="ARF588" s="465" t="s">
        <v>1031</v>
      </c>
      <c r="ARG588" s="465" t="s">
        <v>1031</v>
      </c>
      <c r="ARH588" s="465" t="s">
        <v>1031</v>
      </c>
      <c r="ARI588" s="465" t="s">
        <v>1031</v>
      </c>
      <c r="ARJ588" s="465" t="s">
        <v>1031</v>
      </c>
      <c r="ARK588" s="251">
        <f>IF(ARE587=0,0,(ARQ592-ARQ591)/ARE587)</f>
        <v>0.99794727780000003</v>
      </c>
      <c r="ARL588" s="251">
        <f t="shared" ref="ARL588:ARP588" si="1766">IF(ARF587=0,0,(ARR592-ARR591)/ARF587)</f>
        <v>1.0339197514</v>
      </c>
      <c r="ARM588" s="251">
        <f t="shared" si="1766"/>
        <v>1.0735778493999999</v>
      </c>
      <c r="ARN588" s="251">
        <f t="shared" si="1766"/>
        <v>0.40033328709999999</v>
      </c>
      <c r="ARO588" s="251">
        <f t="shared" si="1766"/>
        <v>0.3560371786</v>
      </c>
      <c r="ARP588" s="251">
        <f t="shared" si="1766"/>
        <v>0.33191295999999998</v>
      </c>
      <c r="ARQ588" s="465" t="s">
        <v>1031</v>
      </c>
      <c r="ARR588" s="465" t="s">
        <v>1031</v>
      </c>
      <c r="ARS588" s="465" t="s">
        <v>1031</v>
      </c>
      <c r="ART588" s="465" t="s">
        <v>1031</v>
      </c>
      <c r="ARU588" s="465" t="s">
        <v>1031</v>
      </c>
      <c r="ARV588" s="465" t="s">
        <v>1031</v>
      </c>
      <c r="ARW588" s="465" t="s">
        <v>1031</v>
      </c>
      <c r="ARX588" s="465" t="s">
        <v>1031</v>
      </c>
      <c r="ARY588" s="465" t="s">
        <v>1031</v>
      </c>
      <c r="ARZ588" s="465" t="s">
        <v>1031</v>
      </c>
      <c r="ASA588" s="465" t="s">
        <v>1031</v>
      </c>
      <c r="ASB588" s="465" t="s">
        <v>1031</v>
      </c>
      <c r="ASC588" s="465" t="s">
        <v>1031</v>
      </c>
      <c r="ASD588" s="465" t="s">
        <v>1031</v>
      </c>
      <c r="ASE588" s="465" t="s">
        <v>1031</v>
      </c>
      <c r="ASF588" s="251">
        <f>IF(ARZ587=0,0,(ASL592-ASL591)/ARZ587)</f>
        <v>0.99934619390000001</v>
      </c>
      <c r="ASG588" s="251">
        <f t="shared" ref="ASG588:ASK588" si="1767">IF(ASA587=0,0,(ASM592-ASM591)/ASA587)</f>
        <v>1.0382265359</v>
      </c>
      <c r="ASH588" s="251">
        <f t="shared" si="1767"/>
        <v>1.0810971477</v>
      </c>
      <c r="ASI588" s="251">
        <f t="shared" si="1767"/>
        <v>0.45548103369999998</v>
      </c>
      <c r="ASJ588" s="251">
        <f t="shared" si="1767"/>
        <v>0.40307816159999998</v>
      </c>
      <c r="ASK588" s="251">
        <f t="shared" si="1767"/>
        <v>0.37279410670000002</v>
      </c>
      <c r="ASL588" s="465" t="s">
        <v>1031</v>
      </c>
      <c r="ASM588" s="465" t="s">
        <v>1031</v>
      </c>
      <c r="ASN588" s="465" t="s">
        <v>1031</v>
      </c>
      <c r="ASO588" s="465" t="s">
        <v>1031</v>
      </c>
      <c r="ASP588" s="465" t="s">
        <v>1031</v>
      </c>
      <c r="ASQ588" s="465" t="s">
        <v>1031</v>
      </c>
      <c r="ASR588" s="465" t="s">
        <v>1031</v>
      </c>
      <c r="ASS588" s="465" t="s">
        <v>1031</v>
      </c>
      <c r="AST588" s="465" t="s">
        <v>1031</v>
      </c>
      <c r="ASU588" s="465" t="s">
        <v>1031</v>
      </c>
      <c r="ASV588" s="465" t="s">
        <v>1031</v>
      </c>
      <c r="ASW588" s="465" t="s">
        <v>1031</v>
      </c>
      <c r="ASX588" s="465" t="s">
        <v>1031</v>
      </c>
      <c r="ASY588" s="465" t="s">
        <v>1031</v>
      </c>
      <c r="ASZ588" s="465" t="s">
        <v>1031</v>
      </c>
      <c r="ATA588" s="251">
        <f>IF(ASU587=0,0,(ATG592-ATG591)/ASU587)</f>
        <v>1.0004071526</v>
      </c>
      <c r="ATB588" s="251">
        <f t="shared" ref="ATB588:ATF588" si="1768">IF(ASV587=0,0,(ATH592-ATH591)/ASV587)</f>
        <v>1.0414619397</v>
      </c>
      <c r="ATC588" s="251">
        <f t="shared" si="1768"/>
        <v>1.0867943546000001</v>
      </c>
      <c r="ATD588" s="251">
        <f t="shared" si="1768"/>
        <v>0.38542411040000002</v>
      </c>
      <c r="ATE588" s="251">
        <f t="shared" si="1768"/>
        <v>0.34553555270000003</v>
      </c>
      <c r="ATF588" s="251">
        <f t="shared" si="1768"/>
        <v>0.3227326855</v>
      </c>
      <c r="ATG588" s="465" t="s">
        <v>1031</v>
      </c>
      <c r="ATH588" s="465" t="s">
        <v>1031</v>
      </c>
      <c r="ATI588" s="465" t="s">
        <v>1031</v>
      </c>
      <c r="ATJ588" s="465" t="s">
        <v>1031</v>
      </c>
      <c r="ATK588" s="465" t="s">
        <v>1031</v>
      </c>
      <c r="ATL588" s="465" t="s">
        <v>1031</v>
      </c>
      <c r="ATM588" s="465" t="s">
        <v>1031</v>
      </c>
      <c r="ATN588" s="465" t="s">
        <v>1031</v>
      </c>
      <c r="ATO588" s="465" t="s">
        <v>1031</v>
      </c>
      <c r="ATP588" s="465" t="s">
        <v>1031</v>
      </c>
      <c r="ATQ588" s="465" t="s">
        <v>1031</v>
      </c>
      <c r="ATR588" s="465" t="s">
        <v>1031</v>
      </c>
      <c r="ATS588" s="465" t="s">
        <v>1031</v>
      </c>
      <c r="ATT588" s="465" t="s">
        <v>1031</v>
      </c>
      <c r="ATU588" s="465" t="s">
        <v>1031</v>
      </c>
      <c r="ATV588" s="251">
        <f>IF(ATP587=0,0,(AUB592-AUB591)/ATP587)</f>
        <v>1.0000696218</v>
      </c>
      <c r="ATW588" s="251">
        <f t="shared" ref="ATW588:AUA588" si="1769">IF(ATQ587=0,0,(AUC592-AUC591)/ATQ587)</f>
        <v>1.0404289310999999</v>
      </c>
      <c r="ATX588" s="251">
        <f t="shared" si="1769"/>
        <v>1.0849640834000001</v>
      </c>
      <c r="ATY588" s="251">
        <f t="shared" si="1769"/>
        <v>0.43697456330000001</v>
      </c>
      <c r="ATZ588" s="251">
        <f t="shared" si="1769"/>
        <v>0.3860980074</v>
      </c>
      <c r="AUA588" s="251">
        <f t="shared" si="1769"/>
        <v>0.35724133629999999</v>
      </c>
      <c r="AUB588" s="465" t="s">
        <v>1031</v>
      </c>
      <c r="AUC588" s="465" t="s">
        <v>1031</v>
      </c>
      <c r="AUD588" s="465" t="s">
        <v>1031</v>
      </c>
      <c r="AUE588" s="465" t="s">
        <v>1031</v>
      </c>
      <c r="AUF588" s="465" t="s">
        <v>1031</v>
      </c>
      <c r="AUG588" s="465" t="s">
        <v>1031</v>
      </c>
      <c r="AUH588" s="465" t="s">
        <v>1031</v>
      </c>
      <c r="AUI588" s="465" t="s">
        <v>1031</v>
      </c>
      <c r="AUJ588" s="465" t="s">
        <v>1031</v>
      </c>
      <c r="AUK588" s="465" t="s">
        <v>1031</v>
      </c>
      <c r="AUL588" s="465" t="s">
        <v>1031</v>
      </c>
      <c r="AUM588" s="465" t="s">
        <v>1031</v>
      </c>
      <c r="AUN588" s="465" t="s">
        <v>1031</v>
      </c>
      <c r="AUO588" s="465" t="s">
        <v>1031</v>
      </c>
      <c r="AUP588" s="465" t="s">
        <v>1031</v>
      </c>
      <c r="AUQ588" s="251">
        <f>IF(AUK587=0,0,(AUW592-AUW591)/AUK587)</f>
        <v>0.9998040467</v>
      </c>
      <c r="AUR588" s="251">
        <f t="shared" ref="AUR588:AUV588" si="1770">IF(AUL587=0,0,(AUX592-AUX591)/AUL587)</f>
        <v>1.0397180430999999</v>
      </c>
      <c r="AUS588" s="251">
        <f t="shared" si="1770"/>
        <v>1.0837511861</v>
      </c>
      <c r="AUT588" s="251">
        <f t="shared" si="1770"/>
        <v>0.43946692700000001</v>
      </c>
      <c r="AUU588" s="251">
        <f t="shared" si="1770"/>
        <v>0.38995592420000003</v>
      </c>
      <c r="AUV588" s="251">
        <f t="shared" si="1770"/>
        <v>0.36430759810000002</v>
      </c>
      <c r="AUW588" s="465" t="s">
        <v>1031</v>
      </c>
      <c r="AUX588" s="465" t="s">
        <v>1031</v>
      </c>
      <c r="AUY588" s="465" t="s">
        <v>1031</v>
      </c>
      <c r="AUZ588" s="465" t="s">
        <v>1031</v>
      </c>
      <c r="AVA588" s="465" t="s">
        <v>1031</v>
      </c>
      <c r="AVB588" s="465" t="s">
        <v>1031</v>
      </c>
      <c r="AVC588" s="465" t="s">
        <v>1031</v>
      </c>
      <c r="AVD588" s="465" t="s">
        <v>1031</v>
      </c>
      <c r="AVE588" s="465" t="s">
        <v>1031</v>
      </c>
      <c r="AVF588" s="465" t="s">
        <v>1031</v>
      </c>
      <c r="AVG588" s="465" t="s">
        <v>1031</v>
      </c>
      <c r="AVH588" s="465" t="s">
        <v>1031</v>
      </c>
      <c r="AVI588" s="465" t="s">
        <v>1031</v>
      </c>
      <c r="AVJ588" s="465" t="s">
        <v>1031</v>
      </c>
      <c r="AVK588" s="465" t="s">
        <v>1031</v>
      </c>
      <c r="AVL588" s="251"/>
      <c r="AVM588" s="251"/>
      <c r="AVN588" s="251"/>
      <c r="AVO588" s="251"/>
      <c r="AVP588" s="251"/>
      <c r="AVQ588" s="251"/>
      <c r="AVR588" s="465" t="s">
        <v>1031</v>
      </c>
      <c r="AVS588" s="465" t="s">
        <v>1031</v>
      </c>
      <c r="AVT588" s="465" t="s">
        <v>1031</v>
      </c>
      <c r="AVU588" s="465" t="s">
        <v>1031</v>
      </c>
      <c r="AVV588" s="465" t="s">
        <v>1031</v>
      </c>
      <c r="AVW588" s="465" t="s">
        <v>1031</v>
      </c>
    </row>
    <row r="589" spans="1:1271" s="256" customFormat="1" ht="24">
      <c r="A589" s="103" t="s">
        <v>1028</v>
      </c>
      <c r="B589" s="549"/>
      <c r="C589" s="527" t="s">
        <v>446</v>
      </c>
      <c r="D589" s="862"/>
      <c r="E589" s="863"/>
      <c r="F589" s="528"/>
      <c r="G589" s="528"/>
      <c r="H589" s="528"/>
      <c r="I589" s="529"/>
      <c r="J589" s="529"/>
      <c r="K589" s="529"/>
      <c r="L589" s="465" t="s">
        <v>1031</v>
      </c>
      <c r="M589" s="465" t="s">
        <v>1031</v>
      </c>
      <c r="N589" s="465" t="s">
        <v>1031</v>
      </c>
      <c r="O589" s="465" t="s">
        <v>1031</v>
      </c>
      <c r="P589" s="465" t="s">
        <v>1031</v>
      </c>
      <c r="Q589" s="465" t="s">
        <v>1031</v>
      </c>
      <c r="R589" s="465" t="s">
        <v>1031</v>
      </c>
      <c r="S589" s="465" t="s">
        <v>1031</v>
      </c>
      <c r="T589" s="465" t="s">
        <v>1031</v>
      </c>
      <c r="U589" s="465" t="s">
        <v>1031</v>
      </c>
      <c r="V589" s="465" t="s">
        <v>1031</v>
      </c>
      <c r="W589" s="465" t="s">
        <v>1031</v>
      </c>
      <c r="X589" s="465" t="s">
        <v>1031</v>
      </c>
      <c r="Y589" s="465" t="s">
        <v>1031</v>
      </c>
      <c r="Z589" s="465" t="s">
        <v>1031</v>
      </c>
      <c r="AA589" s="528">
        <f>AA559+AA575</f>
        <v>11404799.52</v>
      </c>
      <c r="AB589" s="528">
        <f t="shared" ref="AB589:AF589" si="1771">AB559+AB575</f>
        <v>12084000.35</v>
      </c>
      <c r="AC589" s="528">
        <f t="shared" si="1771"/>
        <v>12903399.43</v>
      </c>
      <c r="AD589" s="528">
        <f t="shared" si="1771"/>
        <v>6021623.9199999999</v>
      </c>
      <c r="AE589" s="528">
        <f t="shared" si="1771"/>
        <v>5429810.9199999999</v>
      </c>
      <c r="AF589" s="528">
        <f t="shared" si="1771"/>
        <v>5093374.09</v>
      </c>
      <c r="AG589" s="465" t="s">
        <v>1031</v>
      </c>
      <c r="AH589" s="465" t="s">
        <v>1031</v>
      </c>
      <c r="AI589" s="465" t="s">
        <v>1031</v>
      </c>
      <c r="AJ589" s="465" t="s">
        <v>1031</v>
      </c>
      <c r="AK589" s="465" t="s">
        <v>1031</v>
      </c>
      <c r="AL589" s="465" t="s">
        <v>1031</v>
      </c>
      <c r="AM589" s="465" t="s">
        <v>1031</v>
      </c>
      <c r="AN589" s="465" t="s">
        <v>1031</v>
      </c>
      <c r="AO589" s="465" t="s">
        <v>1031</v>
      </c>
      <c r="AP589" s="465" t="s">
        <v>1031</v>
      </c>
      <c r="AQ589" s="465" t="s">
        <v>1031</v>
      </c>
      <c r="AR589" s="465" t="s">
        <v>1031</v>
      </c>
      <c r="AS589" s="465" t="s">
        <v>1031</v>
      </c>
      <c r="AT589" s="465" t="s">
        <v>1031</v>
      </c>
      <c r="AU589" s="465" t="s">
        <v>1031</v>
      </c>
      <c r="AV589" s="528">
        <f>AV559+AV575</f>
        <v>25343899.82</v>
      </c>
      <c r="AW589" s="528">
        <f t="shared" ref="AW589:BA589" si="1772">AW559+AW575</f>
        <v>26803701.059999999</v>
      </c>
      <c r="AX589" s="528">
        <f t="shared" si="1772"/>
        <v>28568201.399999999</v>
      </c>
      <c r="AY589" s="528">
        <f t="shared" si="1772"/>
        <v>11806030.34</v>
      </c>
      <c r="AZ589" s="528">
        <f t="shared" si="1772"/>
        <v>10745617.42</v>
      </c>
      <c r="BA589" s="528">
        <f t="shared" si="1772"/>
        <v>10324029.32</v>
      </c>
      <c r="BB589" s="465" t="s">
        <v>1031</v>
      </c>
      <c r="BC589" s="465" t="s">
        <v>1031</v>
      </c>
      <c r="BD589" s="465" t="s">
        <v>1031</v>
      </c>
      <c r="BE589" s="465" t="s">
        <v>1031</v>
      </c>
      <c r="BF589" s="465" t="s">
        <v>1031</v>
      </c>
      <c r="BG589" s="465" t="s">
        <v>1031</v>
      </c>
      <c r="BH589" s="465" t="s">
        <v>1031</v>
      </c>
      <c r="BI589" s="465" t="s">
        <v>1031</v>
      </c>
      <c r="BJ589" s="465" t="s">
        <v>1031</v>
      </c>
      <c r="BK589" s="465" t="s">
        <v>1031</v>
      </c>
      <c r="BL589" s="465" t="s">
        <v>1031</v>
      </c>
      <c r="BM589" s="465" t="s">
        <v>1031</v>
      </c>
      <c r="BN589" s="465" t="s">
        <v>1031</v>
      </c>
      <c r="BO589" s="465" t="s">
        <v>1031</v>
      </c>
      <c r="BP589" s="465" t="s">
        <v>1031</v>
      </c>
      <c r="BQ589" s="528">
        <f>BQ559+BQ575</f>
        <v>13667699.4</v>
      </c>
      <c r="BR589" s="528">
        <f t="shared" ref="BR589:BV589" si="1773">BR559+BR575</f>
        <v>14491700.16</v>
      </c>
      <c r="BS589" s="528">
        <f t="shared" si="1773"/>
        <v>15484800.6</v>
      </c>
      <c r="BT589" s="528">
        <f t="shared" si="1773"/>
        <v>6689896.9500000002</v>
      </c>
      <c r="BU589" s="528">
        <f t="shared" si="1773"/>
        <v>6000083.1600000001</v>
      </c>
      <c r="BV589" s="528">
        <f t="shared" si="1773"/>
        <v>5593016.1600000001</v>
      </c>
      <c r="BW589" s="465" t="s">
        <v>1031</v>
      </c>
      <c r="BX589" s="465" t="s">
        <v>1031</v>
      </c>
      <c r="BY589" s="465" t="s">
        <v>1031</v>
      </c>
      <c r="BZ589" s="465" t="s">
        <v>1031</v>
      </c>
      <c r="CA589" s="465" t="s">
        <v>1031</v>
      </c>
      <c r="CB589" s="465" t="s">
        <v>1031</v>
      </c>
      <c r="CC589" s="465" t="s">
        <v>1031</v>
      </c>
      <c r="CD589" s="465" t="s">
        <v>1031</v>
      </c>
      <c r="CE589" s="465" t="s">
        <v>1031</v>
      </c>
      <c r="CF589" s="465" t="s">
        <v>1031</v>
      </c>
      <c r="CG589" s="465" t="s">
        <v>1031</v>
      </c>
      <c r="CH589" s="465" t="s">
        <v>1031</v>
      </c>
      <c r="CI589" s="465" t="s">
        <v>1031</v>
      </c>
      <c r="CJ589" s="465" t="s">
        <v>1031</v>
      </c>
      <c r="CK589" s="465" t="s">
        <v>1031</v>
      </c>
      <c r="CL589" s="528">
        <f>CL559+CL575</f>
        <v>0</v>
      </c>
      <c r="CM589" s="528">
        <f t="shared" ref="CM589:CQ589" si="1774">CM559+CM575</f>
        <v>0</v>
      </c>
      <c r="CN589" s="528">
        <f t="shared" si="1774"/>
        <v>0</v>
      </c>
      <c r="CO589" s="528">
        <f t="shared" si="1774"/>
        <v>0</v>
      </c>
      <c r="CP589" s="528">
        <f t="shared" si="1774"/>
        <v>0</v>
      </c>
      <c r="CQ589" s="528">
        <f t="shared" si="1774"/>
        <v>0</v>
      </c>
      <c r="CR589" s="465" t="s">
        <v>1031</v>
      </c>
      <c r="CS589" s="465" t="s">
        <v>1031</v>
      </c>
      <c r="CT589" s="465" t="s">
        <v>1031</v>
      </c>
      <c r="CU589" s="465" t="s">
        <v>1031</v>
      </c>
      <c r="CV589" s="465" t="s">
        <v>1031</v>
      </c>
      <c r="CW589" s="465" t="s">
        <v>1031</v>
      </c>
      <c r="CX589" s="465" t="s">
        <v>1031</v>
      </c>
      <c r="CY589" s="465" t="s">
        <v>1031</v>
      </c>
      <c r="CZ589" s="465" t="s">
        <v>1031</v>
      </c>
      <c r="DA589" s="465" t="s">
        <v>1031</v>
      </c>
      <c r="DB589" s="465" t="s">
        <v>1031</v>
      </c>
      <c r="DC589" s="465" t="s">
        <v>1031</v>
      </c>
      <c r="DD589" s="465" t="s">
        <v>1031</v>
      </c>
      <c r="DE589" s="465" t="s">
        <v>1031</v>
      </c>
      <c r="DF589" s="465" t="s">
        <v>1031</v>
      </c>
      <c r="DG589" s="528">
        <f>DG559+DG575</f>
        <v>6452900.1799999997</v>
      </c>
      <c r="DH589" s="528">
        <f t="shared" ref="DH589:DL589" si="1775">DH559+DH575</f>
        <v>6772900.4299999997</v>
      </c>
      <c r="DI589" s="528">
        <f t="shared" si="1775"/>
        <v>7162799.6600000001</v>
      </c>
      <c r="DJ589" s="528">
        <f t="shared" si="1775"/>
        <v>3726364.88</v>
      </c>
      <c r="DK589" s="528">
        <f t="shared" si="1775"/>
        <v>3358347.33</v>
      </c>
      <c r="DL589" s="528">
        <f t="shared" si="1775"/>
        <v>3208652.21</v>
      </c>
      <c r="DM589" s="465" t="s">
        <v>1031</v>
      </c>
      <c r="DN589" s="465" t="s">
        <v>1031</v>
      </c>
      <c r="DO589" s="465" t="s">
        <v>1031</v>
      </c>
      <c r="DP589" s="465" t="s">
        <v>1031</v>
      </c>
      <c r="DQ589" s="465" t="s">
        <v>1031</v>
      </c>
      <c r="DR589" s="465" t="s">
        <v>1031</v>
      </c>
      <c r="DS589" s="465" t="s">
        <v>1031</v>
      </c>
      <c r="DT589" s="465" t="s">
        <v>1031</v>
      </c>
      <c r="DU589" s="465" t="s">
        <v>1031</v>
      </c>
      <c r="DV589" s="465" t="s">
        <v>1031</v>
      </c>
      <c r="DW589" s="465" t="s">
        <v>1031</v>
      </c>
      <c r="DX589" s="465" t="s">
        <v>1031</v>
      </c>
      <c r="DY589" s="465" t="s">
        <v>1031</v>
      </c>
      <c r="DZ589" s="465" t="s">
        <v>1031</v>
      </c>
      <c r="EA589" s="465" t="s">
        <v>1031</v>
      </c>
      <c r="EB589" s="528">
        <f>EB559+EB575</f>
        <v>7473100.2300000004</v>
      </c>
      <c r="EC589" s="528">
        <f t="shared" ref="EC589:EG589" si="1776">EC559+EC575</f>
        <v>7914799.3899999997</v>
      </c>
      <c r="ED589" s="528">
        <f t="shared" si="1776"/>
        <v>8447599.8699999992</v>
      </c>
      <c r="EE589" s="528">
        <f t="shared" si="1776"/>
        <v>4574341.42</v>
      </c>
      <c r="EF589" s="528">
        <f t="shared" si="1776"/>
        <v>4063763.83</v>
      </c>
      <c r="EG589" s="528">
        <f t="shared" si="1776"/>
        <v>3912630.1</v>
      </c>
      <c r="EH589" s="465" t="s">
        <v>1031</v>
      </c>
      <c r="EI589" s="465" t="s">
        <v>1031</v>
      </c>
      <c r="EJ589" s="465" t="s">
        <v>1031</v>
      </c>
      <c r="EK589" s="465" t="s">
        <v>1031</v>
      </c>
      <c r="EL589" s="465" t="s">
        <v>1031</v>
      </c>
      <c r="EM589" s="465" t="s">
        <v>1031</v>
      </c>
      <c r="EN589" s="465" t="s">
        <v>1031</v>
      </c>
      <c r="EO589" s="465" t="s">
        <v>1031</v>
      </c>
      <c r="EP589" s="465" t="s">
        <v>1031</v>
      </c>
      <c r="EQ589" s="465" t="s">
        <v>1031</v>
      </c>
      <c r="ER589" s="465" t="s">
        <v>1031</v>
      </c>
      <c r="ES589" s="465" t="s">
        <v>1031</v>
      </c>
      <c r="ET589" s="465" t="s">
        <v>1031</v>
      </c>
      <c r="EU589" s="465" t="s">
        <v>1031</v>
      </c>
      <c r="EV589" s="465" t="s">
        <v>1031</v>
      </c>
      <c r="EW589" s="528">
        <f>EW559+EW575</f>
        <v>6268000</v>
      </c>
      <c r="EX589" s="528">
        <f t="shared" ref="EX589:FB589" si="1777">EX559+EX575</f>
        <v>6676300</v>
      </c>
      <c r="EY589" s="528">
        <f t="shared" si="1777"/>
        <v>7167400</v>
      </c>
      <c r="EZ589" s="528">
        <f t="shared" si="1777"/>
        <v>2390907.9700000002</v>
      </c>
      <c r="FA589" s="528">
        <f t="shared" si="1777"/>
        <v>2125478.16</v>
      </c>
      <c r="FB589" s="528">
        <f t="shared" si="1777"/>
        <v>2047340.63</v>
      </c>
      <c r="FC589" s="465" t="s">
        <v>1031</v>
      </c>
      <c r="FD589" s="465" t="s">
        <v>1031</v>
      </c>
      <c r="FE589" s="465" t="s">
        <v>1031</v>
      </c>
      <c r="FF589" s="465" t="s">
        <v>1031</v>
      </c>
      <c r="FG589" s="465" t="s">
        <v>1031</v>
      </c>
      <c r="FH589" s="465" t="s">
        <v>1031</v>
      </c>
      <c r="FI589" s="465" t="s">
        <v>1031</v>
      </c>
      <c r="FJ589" s="465" t="s">
        <v>1031</v>
      </c>
      <c r="FK589" s="465" t="s">
        <v>1031</v>
      </c>
      <c r="FL589" s="465" t="s">
        <v>1031</v>
      </c>
      <c r="FM589" s="465" t="s">
        <v>1031</v>
      </c>
      <c r="FN589" s="465" t="s">
        <v>1031</v>
      </c>
      <c r="FO589" s="465" t="s">
        <v>1031</v>
      </c>
      <c r="FP589" s="465" t="s">
        <v>1031</v>
      </c>
      <c r="FQ589" s="465" t="s">
        <v>1031</v>
      </c>
      <c r="FR589" s="528">
        <f>FR559+FR575</f>
        <v>8410299.6999999993</v>
      </c>
      <c r="FS589" s="528">
        <f t="shared" ref="FS589:FW589" si="1778">FS559+FS575</f>
        <v>8831300.3499999996</v>
      </c>
      <c r="FT589" s="528">
        <f t="shared" si="1778"/>
        <v>9344099.6199999992</v>
      </c>
      <c r="FU589" s="528">
        <f t="shared" si="1778"/>
        <v>3978787.59</v>
      </c>
      <c r="FV589" s="528">
        <f t="shared" si="1778"/>
        <v>3608167.77</v>
      </c>
      <c r="FW589" s="528">
        <f t="shared" si="1778"/>
        <v>3477345.71</v>
      </c>
      <c r="FX589" s="465" t="s">
        <v>1031</v>
      </c>
      <c r="FY589" s="465" t="s">
        <v>1031</v>
      </c>
      <c r="FZ589" s="465" t="s">
        <v>1031</v>
      </c>
      <c r="GA589" s="465" t="s">
        <v>1031</v>
      </c>
      <c r="GB589" s="465" t="s">
        <v>1031</v>
      </c>
      <c r="GC589" s="465" t="s">
        <v>1031</v>
      </c>
      <c r="GD589" s="465" t="s">
        <v>1031</v>
      </c>
      <c r="GE589" s="465" t="s">
        <v>1031</v>
      </c>
      <c r="GF589" s="465" t="s">
        <v>1031</v>
      </c>
      <c r="GG589" s="465" t="s">
        <v>1031</v>
      </c>
      <c r="GH589" s="465" t="s">
        <v>1031</v>
      </c>
      <c r="GI589" s="465" t="s">
        <v>1031</v>
      </c>
      <c r="GJ589" s="465" t="s">
        <v>1031</v>
      </c>
      <c r="GK589" s="465" t="s">
        <v>1031</v>
      </c>
      <c r="GL589" s="465" t="s">
        <v>1031</v>
      </c>
      <c r="GM589" s="528">
        <f>GM559+GM575</f>
        <v>0</v>
      </c>
      <c r="GN589" s="528">
        <f t="shared" ref="GN589:GR589" si="1779">GN559+GN575</f>
        <v>0</v>
      </c>
      <c r="GO589" s="528">
        <f t="shared" si="1779"/>
        <v>0</v>
      </c>
      <c r="GP589" s="528">
        <f t="shared" si="1779"/>
        <v>0</v>
      </c>
      <c r="GQ589" s="528">
        <f t="shared" si="1779"/>
        <v>0</v>
      </c>
      <c r="GR589" s="528">
        <f t="shared" si="1779"/>
        <v>0</v>
      </c>
      <c r="GS589" s="465" t="s">
        <v>1031</v>
      </c>
      <c r="GT589" s="465" t="s">
        <v>1031</v>
      </c>
      <c r="GU589" s="465" t="s">
        <v>1031</v>
      </c>
      <c r="GV589" s="465" t="s">
        <v>1031</v>
      </c>
      <c r="GW589" s="465" t="s">
        <v>1031</v>
      </c>
      <c r="GX589" s="465" t="s">
        <v>1031</v>
      </c>
      <c r="GY589" s="465" t="s">
        <v>1031</v>
      </c>
      <c r="GZ589" s="465" t="s">
        <v>1031</v>
      </c>
      <c r="HA589" s="465" t="s">
        <v>1031</v>
      </c>
      <c r="HB589" s="465" t="s">
        <v>1031</v>
      </c>
      <c r="HC589" s="465" t="s">
        <v>1031</v>
      </c>
      <c r="HD589" s="465" t="s">
        <v>1031</v>
      </c>
      <c r="HE589" s="465" t="s">
        <v>1031</v>
      </c>
      <c r="HF589" s="465" t="s">
        <v>1031</v>
      </c>
      <c r="HG589" s="465" t="s">
        <v>1031</v>
      </c>
      <c r="HH589" s="528">
        <f>HH559+HH575</f>
        <v>5958499.7999999998</v>
      </c>
      <c r="HI589" s="528">
        <f t="shared" ref="HI589:HM589" si="1780">HI559+HI575</f>
        <v>6250299.7699999996</v>
      </c>
      <c r="HJ589" s="528">
        <f t="shared" si="1780"/>
        <v>6606100.2699999996</v>
      </c>
      <c r="HK589" s="528">
        <f t="shared" si="1780"/>
        <v>3233994.3</v>
      </c>
      <c r="HL589" s="528">
        <f t="shared" si="1780"/>
        <v>2913026.03</v>
      </c>
      <c r="HM589" s="528">
        <f t="shared" si="1780"/>
        <v>2795586.83</v>
      </c>
      <c r="HN589" s="465" t="s">
        <v>1031</v>
      </c>
      <c r="HO589" s="465" t="s">
        <v>1031</v>
      </c>
      <c r="HP589" s="465" t="s">
        <v>1031</v>
      </c>
      <c r="HQ589" s="465" t="s">
        <v>1031</v>
      </c>
      <c r="HR589" s="465" t="s">
        <v>1031</v>
      </c>
      <c r="HS589" s="465" t="s">
        <v>1031</v>
      </c>
      <c r="HT589" s="465" t="s">
        <v>1031</v>
      </c>
      <c r="HU589" s="465" t="s">
        <v>1031</v>
      </c>
      <c r="HV589" s="465" t="s">
        <v>1031</v>
      </c>
      <c r="HW589" s="465" t="s">
        <v>1031</v>
      </c>
      <c r="HX589" s="465" t="s">
        <v>1031</v>
      </c>
      <c r="HY589" s="465" t="s">
        <v>1031</v>
      </c>
      <c r="HZ589" s="465" t="s">
        <v>1031</v>
      </c>
      <c r="IA589" s="465" t="s">
        <v>1031</v>
      </c>
      <c r="IB589" s="465" t="s">
        <v>1031</v>
      </c>
      <c r="IC589" s="528">
        <f>IC559+IC575</f>
        <v>19205301.199999999</v>
      </c>
      <c r="ID589" s="528">
        <f t="shared" ref="ID589:IH589" si="1781">ID559+ID575</f>
        <v>20294599.780000001</v>
      </c>
      <c r="IE589" s="528">
        <f t="shared" si="1781"/>
        <v>21612599.370000001</v>
      </c>
      <c r="IF589" s="528">
        <f t="shared" si="1781"/>
        <v>9537238.3699999992</v>
      </c>
      <c r="IG589" s="528">
        <f t="shared" si="1781"/>
        <v>8535065.9600000009</v>
      </c>
      <c r="IH589" s="528">
        <f t="shared" si="1781"/>
        <v>8097904.9100000001</v>
      </c>
      <c r="II589" s="465" t="s">
        <v>1031</v>
      </c>
      <c r="IJ589" s="465" t="s">
        <v>1031</v>
      </c>
      <c r="IK589" s="465" t="s">
        <v>1031</v>
      </c>
      <c r="IL589" s="465" t="s">
        <v>1031</v>
      </c>
      <c r="IM589" s="465" t="s">
        <v>1031</v>
      </c>
      <c r="IN589" s="465" t="s">
        <v>1031</v>
      </c>
      <c r="IO589" s="465" t="s">
        <v>1031</v>
      </c>
      <c r="IP589" s="465" t="s">
        <v>1031</v>
      </c>
      <c r="IQ589" s="465" t="s">
        <v>1031</v>
      </c>
      <c r="IR589" s="465" t="s">
        <v>1031</v>
      </c>
      <c r="IS589" s="465" t="s">
        <v>1031</v>
      </c>
      <c r="IT589" s="465" t="s">
        <v>1031</v>
      </c>
      <c r="IU589" s="465" t="s">
        <v>1031</v>
      </c>
      <c r="IV589" s="465" t="s">
        <v>1031</v>
      </c>
      <c r="IW589" s="465" t="s">
        <v>1031</v>
      </c>
      <c r="IX589" s="528">
        <f>IX559+IX575</f>
        <v>8382300.5</v>
      </c>
      <c r="IY589" s="528">
        <f t="shared" ref="IY589:JC589" si="1782">IY559+IY575</f>
        <v>8814700.5999999996</v>
      </c>
      <c r="IZ589" s="528">
        <f t="shared" si="1782"/>
        <v>9340299.8000000007</v>
      </c>
      <c r="JA589" s="528">
        <f t="shared" si="1782"/>
        <v>4064381.97</v>
      </c>
      <c r="JB589" s="528">
        <f t="shared" si="1782"/>
        <v>3646852.56</v>
      </c>
      <c r="JC589" s="528">
        <f t="shared" si="1782"/>
        <v>3452319.24</v>
      </c>
      <c r="JD589" s="465" t="s">
        <v>1031</v>
      </c>
      <c r="JE589" s="465" t="s">
        <v>1031</v>
      </c>
      <c r="JF589" s="465" t="s">
        <v>1031</v>
      </c>
      <c r="JG589" s="465" t="s">
        <v>1031</v>
      </c>
      <c r="JH589" s="465" t="s">
        <v>1031</v>
      </c>
      <c r="JI589" s="465" t="s">
        <v>1031</v>
      </c>
      <c r="JJ589" s="465" t="s">
        <v>1031</v>
      </c>
      <c r="JK589" s="465" t="s">
        <v>1031</v>
      </c>
      <c r="JL589" s="465" t="s">
        <v>1031</v>
      </c>
      <c r="JM589" s="465" t="s">
        <v>1031</v>
      </c>
      <c r="JN589" s="465" t="s">
        <v>1031</v>
      </c>
      <c r="JO589" s="465" t="s">
        <v>1031</v>
      </c>
      <c r="JP589" s="465" t="s">
        <v>1031</v>
      </c>
      <c r="JQ589" s="465" t="s">
        <v>1031</v>
      </c>
      <c r="JR589" s="465" t="s">
        <v>1031</v>
      </c>
      <c r="JS589" s="528">
        <f>JS559+JS575</f>
        <v>6593900.1299999999</v>
      </c>
      <c r="JT589" s="528">
        <f t="shared" ref="JT589:JX589" si="1783">JT559+JT575</f>
        <v>6922899.75</v>
      </c>
      <c r="JU589" s="528">
        <f t="shared" si="1783"/>
        <v>7324499.8300000001</v>
      </c>
      <c r="JV589" s="528">
        <f t="shared" si="1783"/>
        <v>3079836.48</v>
      </c>
      <c r="JW589" s="528">
        <f t="shared" si="1783"/>
        <v>2775819.83</v>
      </c>
      <c r="JX589" s="528">
        <f t="shared" si="1783"/>
        <v>2717533.78</v>
      </c>
      <c r="JY589" s="465" t="s">
        <v>1031</v>
      </c>
      <c r="JZ589" s="465" t="s">
        <v>1031</v>
      </c>
      <c r="KA589" s="465" t="s">
        <v>1031</v>
      </c>
      <c r="KB589" s="465" t="s">
        <v>1031</v>
      </c>
      <c r="KC589" s="465" t="s">
        <v>1031</v>
      </c>
      <c r="KD589" s="465" t="s">
        <v>1031</v>
      </c>
      <c r="KE589" s="465" t="s">
        <v>1031</v>
      </c>
      <c r="KF589" s="465" t="s">
        <v>1031</v>
      </c>
      <c r="KG589" s="465" t="s">
        <v>1031</v>
      </c>
      <c r="KH589" s="465" t="s">
        <v>1031</v>
      </c>
      <c r="KI589" s="465" t="s">
        <v>1031</v>
      </c>
      <c r="KJ589" s="465" t="s">
        <v>1031</v>
      </c>
      <c r="KK589" s="465" t="s">
        <v>1031</v>
      </c>
      <c r="KL589" s="465" t="s">
        <v>1031</v>
      </c>
      <c r="KM589" s="465" t="s">
        <v>1031</v>
      </c>
      <c r="KN589" s="528">
        <f>KN559+KN575</f>
        <v>12068000.630000001</v>
      </c>
      <c r="KO589" s="528">
        <f t="shared" ref="KO589:KS589" si="1784">KO559+KO575</f>
        <v>12759399.310000001</v>
      </c>
      <c r="KP589" s="528">
        <f t="shared" si="1784"/>
        <v>13594899.5</v>
      </c>
      <c r="KQ589" s="528">
        <f t="shared" si="1784"/>
        <v>5563724.7999999998</v>
      </c>
      <c r="KR589" s="528">
        <f t="shared" si="1784"/>
        <v>5033535.3899999997</v>
      </c>
      <c r="KS589" s="528">
        <f t="shared" si="1784"/>
        <v>4780796.07</v>
      </c>
      <c r="KT589" s="465" t="s">
        <v>1031</v>
      </c>
      <c r="KU589" s="465" t="s">
        <v>1031</v>
      </c>
      <c r="KV589" s="465" t="s">
        <v>1031</v>
      </c>
      <c r="KW589" s="465" t="s">
        <v>1031</v>
      </c>
      <c r="KX589" s="465" t="s">
        <v>1031</v>
      </c>
      <c r="KY589" s="465" t="s">
        <v>1031</v>
      </c>
      <c r="KZ589" s="465" t="s">
        <v>1031</v>
      </c>
      <c r="LA589" s="465" t="s">
        <v>1031</v>
      </c>
      <c r="LB589" s="465" t="s">
        <v>1031</v>
      </c>
      <c r="LC589" s="465" t="s">
        <v>1031</v>
      </c>
      <c r="LD589" s="465" t="s">
        <v>1031</v>
      </c>
      <c r="LE589" s="465" t="s">
        <v>1031</v>
      </c>
      <c r="LF589" s="465" t="s">
        <v>1031</v>
      </c>
      <c r="LG589" s="465" t="s">
        <v>1031</v>
      </c>
      <c r="LH589" s="465" t="s">
        <v>1031</v>
      </c>
      <c r="LI589" s="528">
        <f>LI559+LI575</f>
        <v>15984300.42</v>
      </c>
      <c r="LJ589" s="528">
        <f t="shared" ref="LJ589:LN589" si="1785">LJ559+LJ575</f>
        <v>16824401.440000001</v>
      </c>
      <c r="LK589" s="528">
        <f t="shared" si="1785"/>
        <v>17844699.899999999</v>
      </c>
      <c r="LL589" s="528">
        <f t="shared" si="1785"/>
        <v>6680260.6600000001</v>
      </c>
      <c r="LM589" s="528">
        <f t="shared" si="1785"/>
        <v>6090352.2199999997</v>
      </c>
      <c r="LN589" s="528">
        <f t="shared" si="1785"/>
        <v>5859994.5599999996</v>
      </c>
      <c r="LO589" s="465" t="s">
        <v>1031</v>
      </c>
      <c r="LP589" s="465" t="s">
        <v>1031</v>
      </c>
      <c r="LQ589" s="465" t="s">
        <v>1031</v>
      </c>
      <c r="LR589" s="465" t="s">
        <v>1031</v>
      </c>
      <c r="LS589" s="465" t="s">
        <v>1031</v>
      </c>
      <c r="LT589" s="465" t="s">
        <v>1031</v>
      </c>
      <c r="LU589" s="465" t="s">
        <v>1031</v>
      </c>
      <c r="LV589" s="465" t="s">
        <v>1031</v>
      </c>
      <c r="LW589" s="465" t="s">
        <v>1031</v>
      </c>
      <c r="LX589" s="465" t="s">
        <v>1031</v>
      </c>
      <c r="LY589" s="465" t="s">
        <v>1031</v>
      </c>
      <c r="LZ589" s="465" t="s">
        <v>1031</v>
      </c>
      <c r="MA589" s="465" t="s">
        <v>1031</v>
      </c>
      <c r="MB589" s="465" t="s">
        <v>1031</v>
      </c>
      <c r="MC589" s="465" t="s">
        <v>1031</v>
      </c>
      <c r="MD589" s="528">
        <f>MD559+MD575</f>
        <v>5460800.0800000001</v>
      </c>
      <c r="ME589" s="528">
        <f t="shared" ref="ME589:MI589" si="1786">ME559+ME575</f>
        <v>5748100.2400000002</v>
      </c>
      <c r="MF589" s="528">
        <f t="shared" si="1786"/>
        <v>6097000.25</v>
      </c>
      <c r="MG589" s="528">
        <f t="shared" si="1786"/>
        <v>3269901.07</v>
      </c>
      <c r="MH589" s="528">
        <f t="shared" si="1786"/>
        <v>2944554.31</v>
      </c>
      <c r="MI589" s="528">
        <f t="shared" si="1786"/>
        <v>2843847.87</v>
      </c>
      <c r="MJ589" s="465" t="s">
        <v>1031</v>
      </c>
      <c r="MK589" s="465" t="s">
        <v>1031</v>
      </c>
      <c r="ML589" s="465" t="s">
        <v>1031</v>
      </c>
      <c r="MM589" s="465" t="s">
        <v>1031</v>
      </c>
      <c r="MN589" s="465" t="s">
        <v>1031</v>
      </c>
      <c r="MO589" s="465" t="s">
        <v>1031</v>
      </c>
      <c r="MP589" s="465" t="s">
        <v>1031</v>
      </c>
      <c r="MQ589" s="465" t="s">
        <v>1031</v>
      </c>
      <c r="MR589" s="465" t="s">
        <v>1031</v>
      </c>
      <c r="MS589" s="465" t="s">
        <v>1031</v>
      </c>
      <c r="MT589" s="465" t="s">
        <v>1031</v>
      </c>
      <c r="MU589" s="465" t="s">
        <v>1031</v>
      </c>
      <c r="MV589" s="465" t="s">
        <v>1031</v>
      </c>
      <c r="MW589" s="465" t="s">
        <v>1031</v>
      </c>
      <c r="MX589" s="465" t="s">
        <v>1031</v>
      </c>
      <c r="MY589" s="528">
        <f>MY559+MY575</f>
        <v>9033500.2400000002</v>
      </c>
      <c r="MZ589" s="528">
        <f t="shared" ref="MZ589:ND589" si="1787">MZ559+MZ575</f>
        <v>9537000.4900000002</v>
      </c>
      <c r="NA589" s="528">
        <f t="shared" si="1787"/>
        <v>10146499.470000001</v>
      </c>
      <c r="NB589" s="528">
        <f t="shared" si="1787"/>
        <v>6266972.9500000002</v>
      </c>
      <c r="NC589" s="528">
        <f t="shared" si="1787"/>
        <v>5508987.7699999996</v>
      </c>
      <c r="ND589" s="528">
        <f t="shared" si="1787"/>
        <v>5214150.68</v>
      </c>
      <c r="NE589" s="465" t="s">
        <v>1031</v>
      </c>
      <c r="NF589" s="465" t="s">
        <v>1031</v>
      </c>
      <c r="NG589" s="465" t="s">
        <v>1031</v>
      </c>
      <c r="NH589" s="465" t="s">
        <v>1031</v>
      </c>
      <c r="NI589" s="465" t="s">
        <v>1031</v>
      </c>
      <c r="NJ589" s="465" t="s">
        <v>1031</v>
      </c>
      <c r="NK589" s="465" t="s">
        <v>1031</v>
      </c>
      <c r="NL589" s="465" t="s">
        <v>1031</v>
      </c>
      <c r="NM589" s="465" t="s">
        <v>1031</v>
      </c>
      <c r="NN589" s="465" t="s">
        <v>1031</v>
      </c>
      <c r="NO589" s="465" t="s">
        <v>1031</v>
      </c>
      <c r="NP589" s="465" t="s">
        <v>1031</v>
      </c>
      <c r="NQ589" s="465" t="s">
        <v>1031</v>
      </c>
      <c r="NR589" s="465" t="s">
        <v>1031</v>
      </c>
      <c r="NS589" s="465" t="s">
        <v>1031</v>
      </c>
      <c r="NT589" s="528">
        <f>NT559+NT575</f>
        <v>14897901.279999999</v>
      </c>
      <c r="NU589" s="528">
        <f t="shared" ref="NU589:NY589" si="1788">NU559+NU575</f>
        <v>15615800.16</v>
      </c>
      <c r="NV589" s="528">
        <f t="shared" si="1788"/>
        <v>16492100.24</v>
      </c>
      <c r="NW589" s="528">
        <f t="shared" si="1788"/>
        <v>6400810.5899999999</v>
      </c>
      <c r="NX589" s="528">
        <f t="shared" si="1788"/>
        <v>5736334.6900000004</v>
      </c>
      <c r="NY589" s="528">
        <f t="shared" si="1788"/>
        <v>5470846.2000000002</v>
      </c>
      <c r="NZ589" s="465" t="s">
        <v>1031</v>
      </c>
      <c r="OA589" s="465" t="s">
        <v>1031</v>
      </c>
      <c r="OB589" s="465" t="s">
        <v>1031</v>
      </c>
      <c r="OC589" s="465" t="s">
        <v>1031</v>
      </c>
      <c r="OD589" s="465" t="s">
        <v>1031</v>
      </c>
      <c r="OE589" s="465" t="s">
        <v>1031</v>
      </c>
      <c r="OF589" s="465" t="s">
        <v>1031</v>
      </c>
      <c r="OG589" s="465" t="s">
        <v>1031</v>
      </c>
      <c r="OH589" s="465" t="s">
        <v>1031</v>
      </c>
      <c r="OI589" s="465" t="s">
        <v>1031</v>
      </c>
      <c r="OJ589" s="465" t="s">
        <v>1031</v>
      </c>
      <c r="OK589" s="465" t="s">
        <v>1031</v>
      </c>
      <c r="OL589" s="465" t="s">
        <v>1031</v>
      </c>
      <c r="OM589" s="465" t="s">
        <v>1031</v>
      </c>
      <c r="ON589" s="465" t="s">
        <v>1031</v>
      </c>
      <c r="OO589" s="528">
        <f>OO559+OO575</f>
        <v>7564099.6799999997</v>
      </c>
      <c r="OP589" s="528">
        <f t="shared" ref="OP589:OT589" si="1789">OP559+OP575</f>
        <v>7994699.8200000003</v>
      </c>
      <c r="OQ589" s="528">
        <f t="shared" si="1789"/>
        <v>8515300.6799999997</v>
      </c>
      <c r="OR589" s="528">
        <f t="shared" si="1789"/>
        <v>4786073.67</v>
      </c>
      <c r="OS589" s="528">
        <f t="shared" si="1789"/>
        <v>4257162.84</v>
      </c>
      <c r="OT589" s="528">
        <f t="shared" si="1789"/>
        <v>4094577.03</v>
      </c>
      <c r="OU589" s="465" t="s">
        <v>1031</v>
      </c>
      <c r="OV589" s="465" t="s">
        <v>1031</v>
      </c>
      <c r="OW589" s="465" t="s">
        <v>1031</v>
      </c>
      <c r="OX589" s="465" t="s">
        <v>1031</v>
      </c>
      <c r="OY589" s="465" t="s">
        <v>1031</v>
      </c>
      <c r="OZ589" s="465" t="s">
        <v>1031</v>
      </c>
      <c r="PA589" s="465" t="s">
        <v>1031</v>
      </c>
      <c r="PB589" s="465" t="s">
        <v>1031</v>
      </c>
      <c r="PC589" s="465" t="s">
        <v>1031</v>
      </c>
      <c r="PD589" s="465" t="s">
        <v>1031</v>
      </c>
      <c r="PE589" s="465" t="s">
        <v>1031</v>
      </c>
      <c r="PF589" s="465" t="s">
        <v>1031</v>
      </c>
      <c r="PG589" s="465" t="s">
        <v>1031</v>
      </c>
      <c r="PH589" s="465" t="s">
        <v>1031</v>
      </c>
      <c r="PI589" s="465" t="s">
        <v>1031</v>
      </c>
      <c r="PJ589" s="528">
        <f>PJ559+PJ575</f>
        <v>11837399.949999999</v>
      </c>
      <c r="PK589" s="528">
        <f t="shared" ref="PK589:PO589" si="1790">PK559+PK575</f>
        <v>12464600.4</v>
      </c>
      <c r="PL589" s="528">
        <f t="shared" si="1790"/>
        <v>13227300.300000001</v>
      </c>
      <c r="PM589" s="528">
        <f t="shared" si="1790"/>
        <v>3990975.51</v>
      </c>
      <c r="PN589" s="528">
        <f t="shared" si="1790"/>
        <v>3610968.78</v>
      </c>
      <c r="PO589" s="528">
        <f t="shared" si="1790"/>
        <v>3494561.26</v>
      </c>
      <c r="PP589" s="465" t="s">
        <v>1031</v>
      </c>
      <c r="PQ589" s="465" t="s">
        <v>1031</v>
      </c>
      <c r="PR589" s="465" t="s">
        <v>1031</v>
      </c>
      <c r="PS589" s="465" t="s">
        <v>1031</v>
      </c>
      <c r="PT589" s="465" t="s">
        <v>1031</v>
      </c>
      <c r="PU589" s="465" t="s">
        <v>1031</v>
      </c>
      <c r="PV589" s="465" t="s">
        <v>1031</v>
      </c>
      <c r="PW589" s="465" t="s">
        <v>1031</v>
      </c>
      <c r="PX589" s="465" t="s">
        <v>1031</v>
      </c>
      <c r="PY589" s="465" t="s">
        <v>1031</v>
      </c>
      <c r="PZ589" s="465" t="s">
        <v>1031</v>
      </c>
      <c r="QA589" s="465" t="s">
        <v>1031</v>
      </c>
      <c r="QB589" s="465" t="s">
        <v>1031</v>
      </c>
      <c r="QC589" s="465" t="s">
        <v>1031</v>
      </c>
      <c r="QD589" s="465" t="s">
        <v>1031</v>
      </c>
      <c r="QE589" s="528">
        <f>QE559+QE575</f>
        <v>10665000.720000001</v>
      </c>
      <c r="QF589" s="528">
        <f t="shared" ref="QF589:QJ589" si="1791">QF559+QF575</f>
        <v>11278400.640000001</v>
      </c>
      <c r="QG589" s="528">
        <f t="shared" si="1791"/>
        <v>12019600.48</v>
      </c>
      <c r="QH589" s="528">
        <f t="shared" si="1791"/>
        <v>6004474.6600000001</v>
      </c>
      <c r="QI589" s="528">
        <f t="shared" si="1791"/>
        <v>5374780.7400000002</v>
      </c>
      <c r="QJ589" s="528">
        <f t="shared" si="1791"/>
        <v>5165498.5599999996</v>
      </c>
      <c r="QK589" s="465" t="s">
        <v>1031</v>
      </c>
      <c r="QL589" s="465" t="s">
        <v>1031</v>
      </c>
      <c r="QM589" s="465" t="s">
        <v>1031</v>
      </c>
      <c r="QN589" s="465" t="s">
        <v>1031</v>
      </c>
      <c r="QO589" s="465" t="s">
        <v>1031</v>
      </c>
      <c r="QP589" s="465" t="s">
        <v>1031</v>
      </c>
      <c r="QQ589" s="465" t="s">
        <v>1031</v>
      </c>
      <c r="QR589" s="465" t="s">
        <v>1031</v>
      </c>
      <c r="QS589" s="465" t="s">
        <v>1031</v>
      </c>
      <c r="QT589" s="465" t="s">
        <v>1031</v>
      </c>
      <c r="QU589" s="465" t="s">
        <v>1031</v>
      </c>
      <c r="QV589" s="465" t="s">
        <v>1031</v>
      </c>
      <c r="QW589" s="465" t="s">
        <v>1031</v>
      </c>
      <c r="QX589" s="465" t="s">
        <v>1031</v>
      </c>
      <c r="QY589" s="465" t="s">
        <v>1031</v>
      </c>
      <c r="QZ589" s="528">
        <f>QZ559+QZ575</f>
        <v>13824200.609999999</v>
      </c>
      <c r="RA589" s="528">
        <f t="shared" ref="RA589:RE589" si="1792">RA559+RA575</f>
        <v>14531901.220000001</v>
      </c>
      <c r="RB589" s="528">
        <f t="shared" si="1792"/>
        <v>15392600.210000001</v>
      </c>
      <c r="RC589" s="528">
        <f t="shared" si="1792"/>
        <v>7385119.4500000002</v>
      </c>
      <c r="RD589" s="528">
        <f t="shared" si="1792"/>
        <v>6615158.8200000003</v>
      </c>
      <c r="RE589" s="528">
        <f t="shared" si="1792"/>
        <v>6256111.2599999998</v>
      </c>
      <c r="RF589" s="465" t="s">
        <v>1031</v>
      </c>
      <c r="RG589" s="465" t="s">
        <v>1031</v>
      </c>
      <c r="RH589" s="465" t="s">
        <v>1031</v>
      </c>
      <c r="RI589" s="465" t="s">
        <v>1031</v>
      </c>
      <c r="RJ589" s="465" t="s">
        <v>1031</v>
      </c>
      <c r="RK589" s="465" t="s">
        <v>1031</v>
      </c>
      <c r="RL589" s="465" t="s">
        <v>1031</v>
      </c>
      <c r="RM589" s="465" t="s">
        <v>1031</v>
      </c>
      <c r="RN589" s="465" t="s">
        <v>1031</v>
      </c>
      <c r="RO589" s="465" t="s">
        <v>1031</v>
      </c>
      <c r="RP589" s="465" t="s">
        <v>1031</v>
      </c>
      <c r="RQ589" s="465" t="s">
        <v>1031</v>
      </c>
      <c r="RR589" s="465" t="s">
        <v>1031</v>
      </c>
      <c r="RS589" s="465" t="s">
        <v>1031</v>
      </c>
      <c r="RT589" s="465" t="s">
        <v>1031</v>
      </c>
      <c r="RU589" s="528">
        <f>RU559+RU575</f>
        <v>21564598.199999999</v>
      </c>
      <c r="RV589" s="528">
        <f t="shared" ref="RV589:RZ589" si="1793">RV559+RV575</f>
        <v>22731900.390000001</v>
      </c>
      <c r="RW589" s="528">
        <f t="shared" si="1793"/>
        <v>24147000.539999999</v>
      </c>
      <c r="RX589" s="528">
        <f t="shared" si="1793"/>
        <v>8496444.1999999993</v>
      </c>
      <c r="RY589" s="528">
        <f t="shared" si="1793"/>
        <v>7649744.6799999997</v>
      </c>
      <c r="RZ589" s="528">
        <f t="shared" si="1793"/>
        <v>7222468.2699999996</v>
      </c>
      <c r="SA589" s="465" t="s">
        <v>1031</v>
      </c>
      <c r="SB589" s="465" t="s">
        <v>1031</v>
      </c>
      <c r="SC589" s="465" t="s">
        <v>1031</v>
      </c>
      <c r="SD589" s="465" t="s">
        <v>1031</v>
      </c>
      <c r="SE589" s="465" t="s">
        <v>1031</v>
      </c>
      <c r="SF589" s="465" t="s">
        <v>1031</v>
      </c>
      <c r="SG589" s="465" t="s">
        <v>1031</v>
      </c>
      <c r="SH589" s="465" t="s">
        <v>1031</v>
      </c>
      <c r="SI589" s="465" t="s">
        <v>1031</v>
      </c>
      <c r="SJ589" s="465" t="s">
        <v>1031</v>
      </c>
      <c r="SK589" s="465" t="s">
        <v>1031</v>
      </c>
      <c r="SL589" s="465" t="s">
        <v>1031</v>
      </c>
      <c r="SM589" s="465" t="s">
        <v>1031</v>
      </c>
      <c r="SN589" s="465" t="s">
        <v>1031</v>
      </c>
      <c r="SO589" s="465" t="s">
        <v>1031</v>
      </c>
      <c r="SP589" s="528">
        <f>SP559+SP575</f>
        <v>17557300.579999998</v>
      </c>
      <c r="SQ589" s="528">
        <f t="shared" ref="SQ589:SU589" si="1794">SQ559+SQ575</f>
        <v>18327300.5</v>
      </c>
      <c r="SR589" s="528">
        <f t="shared" si="1794"/>
        <v>19274400.190000001</v>
      </c>
      <c r="SS589" s="528">
        <f t="shared" si="1794"/>
        <v>5614833.4900000002</v>
      </c>
      <c r="ST589" s="528">
        <f t="shared" si="1794"/>
        <v>5009634.25</v>
      </c>
      <c r="SU589" s="528">
        <f t="shared" si="1794"/>
        <v>4779559.17</v>
      </c>
      <c r="SV589" s="465" t="s">
        <v>1031</v>
      </c>
      <c r="SW589" s="465" t="s">
        <v>1031</v>
      </c>
      <c r="SX589" s="465" t="s">
        <v>1031</v>
      </c>
      <c r="SY589" s="465" t="s">
        <v>1031</v>
      </c>
      <c r="SZ589" s="465" t="s">
        <v>1031</v>
      </c>
      <c r="TA589" s="465" t="s">
        <v>1031</v>
      </c>
      <c r="TB589" s="465" t="s">
        <v>1031</v>
      </c>
      <c r="TC589" s="465" t="s">
        <v>1031</v>
      </c>
      <c r="TD589" s="465" t="s">
        <v>1031</v>
      </c>
      <c r="TE589" s="465" t="s">
        <v>1031</v>
      </c>
      <c r="TF589" s="465" t="s">
        <v>1031</v>
      </c>
      <c r="TG589" s="465" t="s">
        <v>1031</v>
      </c>
      <c r="TH589" s="465" t="s">
        <v>1031</v>
      </c>
      <c r="TI589" s="465" t="s">
        <v>1031</v>
      </c>
      <c r="TJ589" s="465" t="s">
        <v>1031</v>
      </c>
      <c r="TK589" s="528">
        <f>TK559+TK575</f>
        <v>6017799.4800000004</v>
      </c>
      <c r="TL589" s="528">
        <f t="shared" ref="TL589:TP589" si="1795">TL559+TL575</f>
        <v>6363300.0800000001</v>
      </c>
      <c r="TM589" s="528">
        <f t="shared" si="1795"/>
        <v>6780900.2400000002</v>
      </c>
      <c r="TN589" s="528">
        <f t="shared" si="1795"/>
        <v>3080957.71</v>
      </c>
      <c r="TO589" s="528">
        <f t="shared" si="1795"/>
        <v>2764774.23</v>
      </c>
      <c r="TP589" s="528">
        <f t="shared" si="1795"/>
        <v>2658450.23</v>
      </c>
      <c r="TQ589" s="465" t="s">
        <v>1031</v>
      </c>
      <c r="TR589" s="465" t="s">
        <v>1031</v>
      </c>
      <c r="TS589" s="465" t="s">
        <v>1031</v>
      </c>
      <c r="TT589" s="465" t="s">
        <v>1031</v>
      </c>
      <c r="TU589" s="465" t="s">
        <v>1031</v>
      </c>
      <c r="TV589" s="465" t="s">
        <v>1031</v>
      </c>
      <c r="TW589" s="465" t="s">
        <v>1031</v>
      </c>
      <c r="TX589" s="465" t="s">
        <v>1031</v>
      </c>
      <c r="TY589" s="465" t="s">
        <v>1031</v>
      </c>
      <c r="TZ589" s="465" t="s">
        <v>1031</v>
      </c>
      <c r="UA589" s="465" t="s">
        <v>1031</v>
      </c>
      <c r="UB589" s="465" t="s">
        <v>1031</v>
      </c>
      <c r="UC589" s="465" t="s">
        <v>1031</v>
      </c>
      <c r="UD589" s="465" t="s">
        <v>1031</v>
      </c>
      <c r="UE589" s="465" t="s">
        <v>1031</v>
      </c>
      <c r="UF589" s="528">
        <f>UF559+UF575</f>
        <v>15945398.859999999</v>
      </c>
      <c r="UG589" s="528">
        <f t="shared" ref="UG589:UK589" si="1796">UG559+UG575</f>
        <v>16808700.93</v>
      </c>
      <c r="UH589" s="528">
        <f t="shared" si="1796"/>
        <v>17855499.530000001</v>
      </c>
      <c r="UI589" s="528">
        <f t="shared" si="1796"/>
        <v>8648112.4600000009</v>
      </c>
      <c r="UJ589" s="528">
        <f t="shared" si="1796"/>
        <v>7722839.75</v>
      </c>
      <c r="UK589" s="528">
        <f t="shared" si="1796"/>
        <v>7349382.7800000003</v>
      </c>
      <c r="UL589" s="465" t="s">
        <v>1031</v>
      </c>
      <c r="UM589" s="465" t="s">
        <v>1031</v>
      </c>
      <c r="UN589" s="465" t="s">
        <v>1031</v>
      </c>
      <c r="UO589" s="465" t="s">
        <v>1031</v>
      </c>
      <c r="UP589" s="465" t="s">
        <v>1031</v>
      </c>
      <c r="UQ589" s="465" t="s">
        <v>1031</v>
      </c>
      <c r="UR589" s="465" t="s">
        <v>1031</v>
      </c>
      <c r="US589" s="465" t="s">
        <v>1031</v>
      </c>
      <c r="UT589" s="465" t="s">
        <v>1031</v>
      </c>
      <c r="UU589" s="465" t="s">
        <v>1031</v>
      </c>
      <c r="UV589" s="465" t="s">
        <v>1031</v>
      </c>
      <c r="UW589" s="465" t="s">
        <v>1031</v>
      </c>
      <c r="UX589" s="465" t="s">
        <v>1031</v>
      </c>
      <c r="UY589" s="465" t="s">
        <v>1031</v>
      </c>
      <c r="UZ589" s="465" t="s">
        <v>1031</v>
      </c>
      <c r="VA589" s="528">
        <f>VA559+VA575</f>
        <v>18901599.620000001</v>
      </c>
      <c r="VB589" s="528">
        <f t="shared" ref="VB589:VF589" si="1797">VB559+VB575</f>
        <v>19974999.75</v>
      </c>
      <c r="VC589" s="528">
        <f t="shared" si="1797"/>
        <v>21273800.75</v>
      </c>
      <c r="VD589" s="528">
        <f t="shared" si="1797"/>
        <v>9671732.0899999999</v>
      </c>
      <c r="VE589" s="528">
        <f t="shared" si="1797"/>
        <v>8729526.5899999999</v>
      </c>
      <c r="VF589" s="528">
        <f t="shared" si="1797"/>
        <v>8231069.8799999999</v>
      </c>
      <c r="VG589" s="465" t="s">
        <v>1031</v>
      </c>
      <c r="VH589" s="465" t="s">
        <v>1031</v>
      </c>
      <c r="VI589" s="465" t="s">
        <v>1031</v>
      </c>
      <c r="VJ589" s="465" t="s">
        <v>1031</v>
      </c>
      <c r="VK589" s="465" t="s">
        <v>1031</v>
      </c>
      <c r="VL589" s="465" t="s">
        <v>1031</v>
      </c>
      <c r="VM589" s="465" t="s">
        <v>1031</v>
      </c>
      <c r="VN589" s="465" t="s">
        <v>1031</v>
      </c>
      <c r="VO589" s="465" t="s">
        <v>1031</v>
      </c>
      <c r="VP589" s="465" t="s">
        <v>1031</v>
      </c>
      <c r="VQ589" s="465" t="s">
        <v>1031</v>
      </c>
      <c r="VR589" s="465" t="s">
        <v>1031</v>
      </c>
      <c r="VS589" s="465" t="s">
        <v>1031</v>
      </c>
      <c r="VT589" s="465" t="s">
        <v>1031</v>
      </c>
      <c r="VU589" s="465" t="s">
        <v>1031</v>
      </c>
      <c r="VV589" s="528">
        <f>VV559+VV575</f>
        <v>0</v>
      </c>
      <c r="VW589" s="528">
        <f t="shared" ref="VW589:WA589" si="1798">VW559+VW575</f>
        <v>0</v>
      </c>
      <c r="VX589" s="528">
        <f t="shared" si="1798"/>
        <v>0</v>
      </c>
      <c r="VY589" s="528">
        <f t="shared" si="1798"/>
        <v>0</v>
      </c>
      <c r="VZ589" s="528">
        <f t="shared" si="1798"/>
        <v>0</v>
      </c>
      <c r="WA589" s="528">
        <f t="shared" si="1798"/>
        <v>0</v>
      </c>
      <c r="WB589" s="465" t="s">
        <v>1031</v>
      </c>
      <c r="WC589" s="465" t="s">
        <v>1031</v>
      </c>
      <c r="WD589" s="465" t="s">
        <v>1031</v>
      </c>
      <c r="WE589" s="465" t="s">
        <v>1031</v>
      </c>
      <c r="WF589" s="465" t="s">
        <v>1031</v>
      </c>
      <c r="WG589" s="465" t="s">
        <v>1031</v>
      </c>
      <c r="WH589" s="465" t="s">
        <v>1031</v>
      </c>
      <c r="WI589" s="465" t="s">
        <v>1031</v>
      </c>
      <c r="WJ589" s="465" t="s">
        <v>1031</v>
      </c>
      <c r="WK589" s="465" t="s">
        <v>1031</v>
      </c>
      <c r="WL589" s="465" t="s">
        <v>1031</v>
      </c>
      <c r="WM589" s="465" t="s">
        <v>1031</v>
      </c>
      <c r="WN589" s="465" t="s">
        <v>1031</v>
      </c>
      <c r="WO589" s="465" t="s">
        <v>1031</v>
      </c>
      <c r="WP589" s="465" t="s">
        <v>1031</v>
      </c>
      <c r="WQ589" s="528">
        <f>WQ559+WQ575</f>
        <v>8901400.8000000007</v>
      </c>
      <c r="WR589" s="528">
        <f t="shared" ref="WR589:WV589" si="1799">WR559+WR575</f>
        <v>9348400.6999999993</v>
      </c>
      <c r="WS589" s="528">
        <f t="shared" si="1799"/>
        <v>9892600.4800000004</v>
      </c>
      <c r="WT589" s="528">
        <f t="shared" si="1799"/>
        <v>3883616.79</v>
      </c>
      <c r="WU589" s="528">
        <f t="shared" si="1799"/>
        <v>3512799.02</v>
      </c>
      <c r="WV589" s="528">
        <f t="shared" si="1799"/>
        <v>3381709.25</v>
      </c>
      <c r="WW589" s="465" t="s">
        <v>1031</v>
      </c>
      <c r="WX589" s="465" t="s">
        <v>1031</v>
      </c>
      <c r="WY589" s="465" t="s">
        <v>1031</v>
      </c>
      <c r="WZ589" s="465" t="s">
        <v>1031</v>
      </c>
      <c r="XA589" s="465" t="s">
        <v>1031</v>
      </c>
      <c r="XB589" s="465" t="s">
        <v>1031</v>
      </c>
      <c r="XC589" s="465" t="s">
        <v>1031</v>
      </c>
      <c r="XD589" s="465" t="s">
        <v>1031</v>
      </c>
      <c r="XE589" s="465" t="s">
        <v>1031</v>
      </c>
      <c r="XF589" s="465" t="s">
        <v>1031</v>
      </c>
      <c r="XG589" s="465" t="s">
        <v>1031</v>
      </c>
      <c r="XH589" s="465" t="s">
        <v>1031</v>
      </c>
      <c r="XI589" s="465" t="s">
        <v>1031</v>
      </c>
      <c r="XJ589" s="465" t="s">
        <v>1031</v>
      </c>
      <c r="XK589" s="465" t="s">
        <v>1031</v>
      </c>
      <c r="XL589" s="528">
        <f>XL559+XL575</f>
        <v>20287800.449999999</v>
      </c>
      <c r="XM589" s="528">
        <f t="shared" ref="XM589:XQ589" si="1800">XM559+XM575</f>
        <v>21322598.760000002</v>
      </c>
      <c r="XN589" s="528">
        <f t="shared" si="1800"/>
        <v>22581700.68</v>
      </c>
      <c r="XO589" s="528">
        <f t="shared" si="1800"/>
        <v>8207623.54</v>
      </c>
      <c r="XP589" s="528">
        <f t="shared" si="1800"/>
        <v>7411100.9500000002</v>
      </c>
      <c r="XQ589" s="528">
        <f t="shared" si="1800"/>
        <v>7070032.3799999999</v>
      </c>
      <c r="XR589" s="465" t="s">
        <v>1031</v>
      </c>
      <c r="XS589" s="465" t="s">
        <v>1031</v>
      </c>
      <c r="XT589" s="465" t="s">
        <v>1031</v>
      </c>
      <c r="XU589" s="465" t="s">
        <v>1031</v>
      </c>
      <c r="XV589" s="465" t="s">
        <v>1031</v>
      </c>
      <c r="XW589" s="465" t="s">
        <v>1031</v>
      </c>
      <c r="XX589" s="465" t="s">
        <v>1031</v>
      </c>
      <c r="XY589" s="465" t="s">
        <v>1031</v>
      </c>
      <c r="XZ589" s="465" t="s">
        <v>1031</v>
      </c>
      <c r="YA589" s="465" t="s">
        <v>1031</v>
      </c>
      <c r="YB589" s="465" t="s">
        <v>1031</v>
      </c>
      <c r="YC589" s="465" t="s">
        <v>1031</v>
      </c>
      <c r="YD589" s="465" t="s">
        <v>1031</v>
      </c>
      <c r="YE589" s="465" t="s">
        <v>1031</v>
      </c>
      <c r="YF589" s="465" t="s">
        <v>1031</v>
      </c>
      <c r="YG589" s="528">
        <f>YG559+YG575</f>
        <v>16977099.59</v>
      </c>
      <c r="YH589" s="528">
        <f t="shared" ref="YH589:YL589" si="1801">YH559+YH575</f>
        <v>17791799.609999999</v>
      </c>
      <c r="YI589" s="528">
        <f t="shared" si="1801"/>
        <v>18787199.129999999</v>
      </c>
      <c r="YJ589" s="528">
        <f t="shared" si="1801"/>
        <v>6237712.0800000001</v>
      </c>
      <c r="YK589" s="528">
        <f t="shared" si="1801"/>
        <v>5683263.7300000004</v>
      </c>
      <c r="YL589" s="528">
        <f t="shared" si="1801"/>
        <v>5420128.21</v>
      </c>
      <c r="YM589" s="465" t="s">
        <v>1031</v>
      </c>
      <c r="YN589" s="465" t="s">
        <v>1031</v>
      </c>
      <c r="YO589" s="465" t="s">
        <v>1031</v>
      </c>
      <c r="YP589" s="465" t="s">
        <v>1031</v>
      </c>
      <c r="YQ589" s="465" t="s">
        <v>1031</v>
      </c>
      <c r="YR589" s="465" t="s">
        <v>1031</v>
      </c>
      <c r="YS589" s="465" t="s">
        <v>1031</v>
      </c>
      <c r="YT589" s="465" t="s">
        <v>1031</v>
      </c>
      <c r="YU589" s="465" t="s">
        <v>1031</v>
      </c>
      <c r="YV589" s="465" t="s">
        <v>1031</v>
      </c>
      <c r="YW589" s="465" t="s">
        <v>1031</v>
      </c>
      <c r="YX589" s="465" t="s">
        <v>1031</v>
      </c>
      <c r="YY589" s="465" t="s">
        <v>1031</v>
      </c>
      <c r="YZ589" s="465" t="s">
        <v>1031</v>
      </c>
      <c r="ZA589" s="465" t="s">
        <v>1031</v>
      </c>
      <c r="ZB589" s="528">
        <f>ZB559+ZB575</f>
        <v>11885199.51</v>
      </c>
      <c r="ZC589" s="528">
        <f t="shared" ref="ZC589:ZG589" si="1802">ZC559+ZC575</f>
        <v>12433299.25</v>
      </c>
      <c r="ZD589" s="528">
        <f t="shared" si="1802"/>
        <v>13104100.82</v>
      </c>
      <c r="ZE589" s="528">
        <f t="shared" si="1802"/>
        <v>5346496.6500000004</v>
      </c>
      <c r="ZF589" s="528">
        <f t="shared" si="1802"/>
        <v>4842677.8499999996</v>
      </c>
      <c r="ZG589" s="528">
        <f t="shared" si="1802"/>
        <v>4594105.68</v>
      </c>
      <c r="ZH589" s="465" t="s">
        <v>1031</v>
      </c>
      <c r="ZI589" s="465" t="s">
        <v>1031</v>
      </c>
      <c r="ZJ589" s="465" t="s">
        <v>1031</v>
      </c>
      <c r="ZK589" s="465" t="s">
        <v>1031</v>
      </c>
      <c r="ZL589" s="465" t="s">
        <v>1031</v>
      </c>
      <c r="ZM589" s="465" t="s">
        <v>1031</v>
      </c>
      <c r="ZN589" s="465" t="s">
        <v>1031</v>
      </c>
      <c r="ZO589" s="465" t="s">
        <v>1031</v>
      </c>
      <c r="ZP589" s="465" t="s">
        <v>1031</v>
      </c>
      <c r="ZQ589" s="465" t="s">
        <v>1031</v>
      </c>
      <c r="ZR589" s="465" t="s">
        <v>1031</v>
      </c>
      <c r="ZS589" s="465" t="s">
        <v>1031</v>
      </c>
      <c r="ZT589" s="465" t="s">
        <v>1031</v>
      </c>
      <c r="ZU589" s="465" t="s">
        <v>1031</v>
      </c>
      <c r="ZV589" s="465" t="s">
        <v>1031</v>
      </c>
      <c r="ZW589" s="528">
        <f>ZW559+ZW575</f>
        <v>10018999.75</v>
      </c>
      <c r="ZX589" s="528">
        <f t="shared" ref="ZX589:AAB589" si="1803">ZX559+ZX575</f>
        <v>10467099.51</v>
      </c>
      <c r="ZY589" s="528">
        <f t="shared" si="1803"/>
        <v>11016700.85</v>
      </c>
      <c r="ZZ589" s="528">
        <f t="shared" si="1803"/>
        <v>3939034.02</v>
      </c>
      <c r="AAA589" s="528">
        <f t="shared" si="1803"/>
        <v>3509164.54</v>
      </c>
      <c r="AAB589" s="528">
        <f t="shared" si="1803"/>
        <v>3324496.58</v>
      </c>
      <c r="AAC589" s="465" t="s">
        <v>1031</v>
      </c>
      <c r="AAD589" s="465" t="s">
        <v>1031</v>
      </c>
      <c r="AAE589" s="465" t="s">
        <v>1031</v>
      </c>
      <c r="AAF589" s="465" t="s">
        <v>1031</v>
      </c>
      <c r="AAG589" s="465" t="s">
        <v>1031</v>
      </c>
      <c r="AAH589" s="465" t="s">
        <v>1031</v>
      </c>
      <c r="AAI589" s="465" t="s">
        <v>1031</v>
      </c>
      <c r="AAJ589" s="465" t="s">
        <v>1031</v>
      </c>
      <c r="AAK589" s="465" t="s">
        <v>1031</v>
      </c>
      <c r="AAL589" s="465" t="s">
        <v>1031</v>
      </c>
      <c r="AAM589" s="465" t="s">
        <v>1031</v>
      </c>
      <c r="AAN589" s="465" t="s">
        <v>1031</v>
      </c>
      <c r="AAO589" s="465" t="s">
        <v>1031</v>
      </c>
      <c r="AAP589" s="465" t="s">
        <v>1031</v>
      </c>
      <c r="AAQ589" s="465" t="s">
        <v>1031</v>
      </c>
      <c r="AAR589" s="528">
        <f>AAR559+AAR575</f>
        <v>7211400.1900000004</v>
      </c>
      <c r="AAS589" s="528">
        <f t="shared" ref="AAS589:AAW589" si="1804">AAS559+AAS575</f>
        <v>7621099.7800000003</v>
      </c>
      <c r="AAT589" s="528">
        <f t="shared" si="1804"/>
        <v>8116500.2999999998</v>
      </c>
      <c r="AAU589" s="528">
        <f t="shared" si="1804"/>
        <v>3828137.77</v>
      </c>
      <c r="AAV589" s="528">
        <f t="shared" si="1804"/>
        <v>3422518.46</v>
      </c>
      <c r="AAW589" s="528">
        <f t="shared" si="1804"/>
        <v>3255167.44</v>
      </c>
      <c r="AAX589" s="465" t="s">
        <v>1031</v>
      </c>
      <c r="AAY589" s="465" t="s">
        <v>1031</v>
      </c>
      <c r="AAZ589" s="465" t="s">
        <v>1031</v>
      </c>
      <c r="ABA589" s="465" t="s">
        <v>1031</v>
      </c>
      <c r="ABB589" s="465" t="s">
        <v>1031</v>
      </c>
      <c r="ABC589" s="465" t="s">
        <v>1031</v>
      </c>
      <c r="ABD589" s="465" t="s">
        <v>1031</v>
      </c>
      <c r="ABE589" s="465" t="s">
        <v>1031</v>
      </c>
      <c r="ABF589" s="465" t="s">
        <v>1031</v>
      </c>
      <c r="ABG589" s="465" t="s">
        <v>1031</v>
      </c>
      <c r="ABH589" s="465" t="s">
        <v>1031</v>
      </c>
      <c r="ABI589" s="465" t="s">
        <v>1031</v>
      </c>
      <c r="ABJ589" s="465" t="s">
        <v>1031</v>
      </c>
      <c r="ABK589" s="465" t="s">
        <v>1031</v>
      </c>
      <c r="ABL589" s="465" t="s">
        <v>1031</v>
      </c>
      <c r="ABM589" s="528">
        <f>ABM559+ABM575</f>
        <v>21561300.109999999</v>
      </c>
      <c r="ABN589" s="528">
        <f t="shared" ref="ABN589:ABR589" si="1805">ABN559+ABN575</f>
        <v>22621000.41</v>
      </c>
      <c r="ABO589" s="528">
        <f t="shared" si="1805"/>
        <v>23914399.68</v>
      </c>
      <c r="ABP589" s="528">
        <f t="shared" si="1805"/>
        <v>6374930.1799999997</v>
      </c>
      <c r="ABQ589" s="528">
        <f t="shared" si="1805"/>
        <v>5773345.75</v>
      </c>
      <c r="ABR589" s="528">
        <f t="shared" si="1805"/>
        <v>5450668.8399999999</v>
      </c>
      <c r="ABS589" s="465" t="s">
        <v>1031</v>
      </c>
      <c r="ABT589" s="465" t="s">
        <v>1031</v>
      </c>
      <c r="ABU589" s="465" t="s">
        <v>1031</v>
      </c>
      <c r="ABV589" s="465" t="s">
        <v>1031</v>
      </c>
      <c r="ABW589" s="465" t="s">
        <v>1031</v>
      </c>
      <c r="ABX589" s="465" t="s">
        <v>1031</v>
      </c>
      <c r="ABY589" s="465" t="s">
        <v>1031</v>
      </c>
      <c r="ABZ589" s="465" t="s">
        <v>1031</v>
      </c>
      <c r="ACA589" s="465" t="s">
        <v>1031</v>
      </c>
      <c r="ACB589" s="465" t="s">
        <v>1031</v>
      </c>
      <c r="ACC589" s="465" t="s">
        <v>1031</v>
      </c>
      <c r="ACD589" s="465" t="s">
        <v>1031</v>
      </c>
      <c r="ACE589" s="465" t="s">
        <v>1031</v>
      </c>
      <c r="ACF589" s="465" t="s">
        <v>1031</v>
      </c>
      <c r="ACG589" s="465" t="s">
        <v>1031</v>
      </c>
      <c r="ACH589" s="528">
        <f>ACH559+ACH575</f>
        <v>16237800.16</v>
      </c>
      <c r="ACI589" s="528">
        <f t="shared" ref="ACI589:ACM589" si="1806">ACI559+ACI575</f>
        <v>16878600.030000001</v>
      </c>
      <c r="ACJ589" s="528">
        <f t="shared" si="1806"/>
        <v>17673499.920000002</v>
      </c>
      <c r="ACK589" s="528">
        <f t="shared" si="1806"/>
        <v>3388093.28</v>
      </c>
      <c r="ACL589" s="528">
        <f t="shared" si="1806"/>
        <v>3052466.16</v>
      </c>
      <c r="ACM589" s="528">
        <f t="shared" si="1806"/>
        <v>2942144.73</v>
      </c>
      <c r="ACN589" s="465" t="s">
        <v>1031</v>
      </c>
      <c r="ACO589" s="465" t="s">
        <v>1031</v>
      </c>
      <c r="ACP589" s="465" t="s">
        <v>1031</v>
      </c>
      <c r="ACQ589" s="465" t="s">
        <v>1031</v>
      </c>
      <c r="ACR589" s="465" t="s">
        <v>1031</v>
      </c>
      <c r="ACS589" s="465" t="s">
        <v>1031</v>
      </c>
      <c r="ACT589" s="465" t="s">
        <v>1031</v>
      </c>
      <c r="ACU589" s="465" t="s">
        <v>1031</v>
      </c>
      <c r="ACV589" s="465" t="s">
        <v>1031</v>
      </c>
      <c r="ACW589" s="465" t="s">
        <v>1031</v>
      </c>
      <c r="ACX589" s="465" t="s">
        <v>1031</v>
      </c>
      <c r="ACY589" s="465" t="s">
        <v>1031</v>
      </c>
      <c r="ACZ589" s="465" t="s">
        <v>1031</v>
      </c>
      <c r="ADA589" s="465" t="s">
        <v>1031</v>
      </c>
      <c r="ADB589" s="465" t="s">
        <v>1031</v>
      </c>
      <c r="ADC589" s="528">
        <f>ADC559+ADC575</f>
        <v>9816499.9499999993</v>
      </c>
      <c r="ADD589" s="528">
        <f t="shared" ref="ADD589:ADH589" si="1807">ADD559+ADD575</f>
        <v>10280800.449999999</v>
      </c>
      <c r="ADE589" s="528">
        <f t="shared" si="1807"/>
        <v>10848599.9</v>
      </c>
      <c r="ADF589" s="528">
        <f t="shared" si="1807"/>
        <v>3985972.83</v>
      </c>
      <c r="ADG589" s="528">
        <f t="shared" si="1807"/>
        <v>3596178.06</v>
      </c>
      <c r="ADH589" s="528">
        <f t="shared" si="1807"/>
        <v>3448414.29</v>
      </c>
      <c r="ADI589" s="465" t="s">
        <v>1031</v>
      </c>
      <c r="ADJ589" s="465" t="s">
        <v>1031</v>
      </c>
      <c r="ADK589" s="465" t="s">
        <v>1031</v>
      </c>
      <c r="ADL589" s="465" t="s">
        <v>1031</v>
      </c>
      <c r="ADM589" s="465" t="s">
        <v>1031</v>
      </c>
      <c r="ADN589" s="465" t="s">
        <v>1031</v>
      </c>
      <c r="ADO589" s="465" t="s">
        <v>1031</v>
      </c>
      <c r="ADP589" s="465" t="s">
        <v>1031</v>
      </c>
      <c r="ADQ589" s="465" t="s">
        <v>1031</v>
      </c>
      <c r="ADR589" s="465" t="s">
        <v>1031</v>
      </c>
      <c r="ADS589" s="465" t="s">
        <v>1031</v>
      </c>
      <c r="ADT589" s="465" t="s">
        <v>1031</v>
      </c>
      <c r="ADU589" s="465" t="s">
        <v>1031</v>
      </c>
      <c r="ADV589" s="465" t="s">
        <v>1031</v>
      </c>
      <c r="ADW589" s="465" t="s">
        <v>1031</v>
      </c>
      <c r="ADX589" s="528">
        <f>ADX559+ADX575</f>
        <v>26087900.140000001</v>
      </c>
      <c r="ADY589" s="528">
        <f t="shared" ref="ADY589:AEC589" si="1808">ADY559+ADY575</f>
        <v>27407098.100000001</v>
      </c>
      <c r="ADZ589" s="528">
        <f t="shared" si="1808"/>
        <v>29013398.109999999</v>
      </c>
      <c r="AEA589" s="528">
        <f t="shared" si="1808"/>
        <v>9178675.1899999995</v>
      </c>
      <c r="AEB589" s="528">
        <f t="shared" si="1808"/>
        <v>8270519.8099999996</v>
      </c>
      <c r="AEC589" s="528">
        <f t="shared" si="1808"/>
        <v>7831734.4800000004</v>
      </c>
      <c r="AED589" s="465" t="s">
        <v>1031</v>
      </c>
      <c r="AEE589" s="465" t="s">
        <v>1031</v>
      </c>
      <c r="AEF589" s="465" t="s">
        <v>1031</v>
      </c>
      <c r="AEG589" s="465" t="s">
        <v>1031</v>
      </c>
      <c r="AEH589" s="465" t="s">
        <v>1031</v>
      </c>
      <c r="AEI589" s="465" t="s">
        <v>1031</v>
      </c>
      <c r="AEJ589" s="465" t="s">
        <v>1031</v>
      </c>
      <c r="AEK589" s="465" t="s">
        <v>1031</v>
      </c>
      <c r="AEL589" s="465" t="s">
        <v>1031</v>
      </c>
      <c r="AEM589" s="465" t="s">
        <v>1031</v>
      </c>
      <c r="AEN589" s="465" t="s">
        <v>1031</v>
      </c>
      <c r="AEO589" s="465" t="s">
        <v>1031</v>
      </c>
      <c r="AEP589" s="465" t="s">
        <v>1031</v>
      </c>
      <c r="AEQ589" s="465" t="s">
        <v>1031</v>
      </c>
      <c r="AER589" s="465" t="s">
        <v>1031</v>
      </c>
      <c r="AES589" s="528">
        <f>AES559+AES575</f>
        <v>13394100.23</v>
      </c>
      <c r="AET589" s="528">
        <f t="shared" ref="AET589:AEX589" si="1809">AET559+AET575</f>
        <v>14029199.91</v>
      </c>
      <c r="AEU589" s="528">
        <f t="shared" si="1809"/>
        <v>14805899.949999999</v>
      </c>
      <c r="AEV589" s="528">
        <f t="shared" si="1809"/>
        <v>4286550.59</v>
      </c>
      <c r="AEW589" s="528">
        <f t="shared" si="1809"/>
        <v>3898231.73</v>
      </c>
      <c r="AEX589" s="528">
        <f t="shared" si="1809"/>
        <v>3743375.13</v>
      </c>
      <c r="AEY589" s="465" t="s">
        <v>1031</v>
      </c>
      <c r="AEZ589" s="465" t="s">
        <v>1031</v>
      </c>
      <c r="AFA589" s="465" t="s">
        <v>1031</v>
      </c>
      <c r="AFB589" s="465" t="s">
        <v>1031</v>
      </c>
      <c r="AFC589" s="465" t="s">
        <v>1031</v>
      </c>
      <c r="AFD589" s="465" t="s">
        <v>1031</v>
      </c>
      <c r="AFE589" s="465" t="s">
        <v>1031</v>
      </c>
      <c r="AFF589" s="465" t="s">
        <v>1031</v>
      </c>
      <c r="AFG589" s="465" t="s">
        <v>1031</v>
      </c>
      <c r="AFH589" s="465" t="s">
        <v>1031</v>
      </c>
      <c r="AFI589" s="465" t="s">
        <v>1031</v>
      </c>
      <c r="AFJ589" s="465" t="s">
        <v>1031</v>
      </c>
      <c r="AFK589" s="465" t="s">
        <v>1031</v>
      </c>
      <c r="AFL589" s="465" t="s">
        <v>1031</v>
      </c>
      <c r="AFM589" s="465" t="s">
        <v>1031</v>
      </c>
      <c r="AFN589" s="528">
        <f>AFN559+AFN575</f>
        <v>6961600.0499999998</v>
      </c>
      <c r="AFO589" s="528">
        <f t="shared" ref="AFO589:AFS589" si="1810">AFO559+AFO575</f>
        <v>7339399.6799999997</v>
      </c>
      <c r="AFP589" s="528">
        <f t="shared" si="1810"/>
        <v>7797400.1100000003</v>
      </c>
      <c r="AFQ589" s="528">
        <f t="shared" si="1810"/>
        <v>3345255.79</v>
      </c>
      <c r="AFR589" s="528">
        <f t="shared" si="1810"/>
        <v>3007305.91</v>
      </c>
      <c r="AFS589" s="528">
        <f t="shared" si="1810"/>
        <v>2880460.46</v>
      </c>
      <c r="AFT589" s="465" t="s">
        <v>1031</v>
      </c>
      <c r="AFU589" s="465" t="s">
        <v>1031</v>
      </c>
      <c r="AFV589" s="465" t="s">
        <v>1031</v>
      </c>
      <c r="AFW589" s="465" t="s">
        <v>1031</v>
      </c>
      <c r="AFX589" s="465" t="s">
        <v>1031</v>
      </c>
      <c r="AFY589" s="465" t="s">
        <v>1031</v>
      </c>
      <c r="AFZ589" s="465" t="s">
        <v>1031</v>
      </c>
      <c r="AGA589" s="465" t="s">
        <v>1031</v>
      </c>
      <c r="AGB589" s="465" t="s">
        <v>1031</v>
      </c>
      <c r="AGC589" s="465" t="s">
        <v>1031</v>
      </c>
      <c r="AGD589" s="465" t="s">
        <v>1031</v>
      </c>
      <c r="AGE589" s="465" t="s">
        <v>1031</v>
      </c>
      <c r="AGF589" s="465" t="s">
        <v>1031</v>
      </c>
      <c r="AGG589" s="465" t="s">
        <v>1031</v>
      </c>
      <c r="AGH589" s="465" t="s">
        <v>1031</v>
      </c>
      <c r="AGI589" s="528">
        <f>AGI559+AGI575</f>
        <v>11395598.939999999</v>
      </c>
      <c r="AGJ589" s="528">
        <f t="shared" ref="AGJ589:AGN589" si="1811">AGJ559+AGJ575</f>
        <v>11921399.789999999</v>
      </c>
      <c r="AGK589" s="528">
        <f t="shared" si="1811"/>
        <v>12564799.92</v>
      </c>
      <c r="AGL589" s="528">
        <f t="shared" si="1811"/>
        <v>5768544.29</v>
      </c>
      <c r="AGM589" s="528">
        <f t="shared" si="1811"/>
        <v>5161520.91</v>
      </c>
      <c r="AGN589" s="528">
        <f t="shared" si="1811"/>
        <v>4947034.63</v>
      </c>
      <c r="AGO589" s="465" t="s">
        <v>1031</v>
      </c>
      <c r="AGP589" s="465" t="s">
        <v>1031</v>
      </c>
      <c r="AGQ589" s="465" t="s">
        <v>1031</v>
      </c>
      <c r="AGR589" s="465" t="s">
        <v>1031</v>
      </c>
      <c r="AGS589" s="465" t="s">
        <v>1031</v>
      </c>
      <c r="AGT589" s="465" t="s">
        <v>1031</v>
      </c>
      <c r="AGU589" s="465" t="s">
        <v>1031</v>
      </c>
      <c r="AGV589" s="465" t="s">
        <v>1031</v>
      </c>
      <c r="AGW589" s="465" t="s">
        <v>1031</v>
      </c>
      <c r="AGX589" s="465" t="s">
        <v>1031</v>
      </c>
      <c r="AGY589" s="465" t="s">
        <v>1031</v>
      </c>
      <c r="AGZ589" s="465" t="s">
        <v>1031</v>
      </c>
      <c r="AHA589" s="465" t="s">
        <v>1031</v>
      </c>
      <c r="AHB589" s="465" t="s">
        <v>1031</v>
      </c>
      <c r="AHC589" s="465" t="s">
        <v>1031</v>
      </c>
      <c r="AHD589" s="528">
        <f>AHD559+AHD575</f>
        <v>3543400.08</v>
      </c>
      <c r="AHE589" s="528">
        <f t="shared" ref="AHE589:AHI589" si="1812">AHE559+AHE575</f>
        <v>3712199.76</v>
      </c>
      <c r="AHF589" s="528">
        <f t="shared" si="1812"/>
        <v>3918399.84</v>
      </c>
      <c r="AHG589" s="528">
        <f t="shared" si="1812"/>
        <v>2694423.96</v>
      </c>
      <c r="AHH589" s="528">
        <f t="shared" si="1812"/>
        <v>2405649.2400000002</v>
      </c>
      <c r="AHI589" s="528">
        <f t="shared" si="1812"/>
        <v>2300427</v>
      </c>
      <c r="AHJ589" s="465" t="s">
        <v>1031</v>
      </c>
      <c r="AHK589" s="465" t="s">
        <v>1031</v>
      </c>
      <c r="AHL589" s="465" t="s">
        <v>1031</v>
      </c>
      <c r="AHM589" s="465" t="s">
        <v>1031</v>
      </c>
      <c r="AHN589" s="465" t="s">
        <v>1031</v>
      </c>
      <c r="AHO589" s="465" t="s">
        <v>1031</v>
      </c>
      <c r="AHP589" s="465" t="s">
        <v>1031</v>
      </c>
      <c r="AHQ589" s="465" t="s">
        <v>1031</v>
      </c>
      <c r="AHR589" s="465" t="s">
        <v>1031</v>
      </c>
      <c r="AHS589" s="465" t="s">
        <v>1031</v>
      </c>
      <c r="AHT589" s="465" t="s">
        <v>1031</v>
      </c>
      <c r="AHU589" s="465" t="s">
        <v>1031</v>
      </c>
      <c r="AHV589" s="465" t="s">
        <v>1031</v>
      </c>
      <c r="AHW589" s="465" t="s">
        <v>1031</v>
      </c>
      <c r="AHX589" s="465" t="s">
        <v>1031</v>
      </c>
      <c r="AHY589" s="528">
        <f>AHY559+AHY575</f>
        <v>8318400.0199999996</v>
      </c>
      <c r="AHZ589" s="528">
        <f t="shared" ref="AHZ589:AID589" si="1813">AHZ559+AHZ575</f>
        <v>8762099.4499999993</v>
      </c>
      <c r="AIA589" s="528">
        <f t="shared" si="1813"/>
        <v>9300600</v>
      </c>
      <c r="AIB589" s="528">
        <f t="shared" si="1813"/>
        <v>3832292.09</v>
      </c>
      <c r="AIC589" s="528">
        <f t="shared" si="1813"/>
        <v>3452424.31</v>
      </c>
      <c r="AID589" s="528">
        <f t="shared" si="1813"/>
        <v>3291117.56</v>
      </c>
      <c r="AIE589" s="465" t="s">
        <v>1031</v>
      </c>
      <c r="AIF589" s="465" t="s">
        <v>1031</v>
      </c>
      <c r="AIG589" s="465" t="s">
        <v>1031</v>
      </c>
      <c r="AIH589" s="465" t="s">
        <v>1031</v>
      </c>
      <c r="AII589" s="465" t="s">
        <v>1031</v>
      </c>
      <c r="AIJ589" s="465" t="s">
        <v>1031</v>
      </c>
      <c r="AIK589" s="465" t="s">
        <v>1031</v>
      </c>
      <c r="AIL589" s="465" t="s">
        <v>1031</v>
      </c>
      <c r="AIM589" s="465" t="s">
        <v>1031</v>
      </c>
      <c r="AIN589" s="465" t="s">
        <v>1031</v>
      </c>
      <c r="AIO589" s="465" t="s">
        <v>1031</v>
      </c>
      <c r="AIP589" s="465" t="s">
        <v>1031</v>
      </c>
      <c r="AIQ589" s="465" t="s">
        <v>1031</v>
      </c>
      <c r="AIR589" s="465" t="s">
        <v>1031</v>
      </c>
      <c r="AIS589" s="465" t="s">
        <v>1031</v>
      </c>
      <c r="AIT589" s="528">
        <f>AIT559+AIT575</f>
        <v>0</v>
      </c>
      <c r="AIU589" s="528">
        <f t="shared" ref="AIU589:AIY589" si="1814">AIU559+AIU575</f>
        <v>0</v>
      </c>
      <c r="AIV589" s="528">
        <f t="shared" si="1814"/>
        <v>0</v>
      </c>
      <c r="AIW589" s="528">
        <f t="shared" si="1814"/>
        <v>0</v>
      </c>
      <c r="AIX589" s="528">
        <f t="shared" si="1814"/>
        <v>0</v>
      </c>
      <c r="AIY589" s="528">
        <f t="shared" si="1814"/>
        <v>0</v>
      </c>
      <c r="AIZ589" s="465" t="s">
        <v>1031</v>
      </c>
      <c r="AJA589" s="465" t="s">
        <v>1031</v>
      </c>
      <c r="AJB589" s="465" t="s">
        <v>1031</v>
      </c>
      <c r="AJC589" s="465" t="s">
        <v>1031</v>
      </c>
      <c r="AJD589" s="465" t="s">
        <v>1031</v>
      </c>
      <c r="AJE589" s="465" t="s">
        <v>1031</v>
      </c>
      <c r="AJF589" s="465" t="s">
        <v>1031</v>
      </c>
      <c r="AJG589" s="465" t="s">
        <v>1031</v>
      </c>
      <c r="AJH589" s="465" t="s">
        <v>1031</v>
      </c>
      <c r="AJI589" s="465" t="s">
        <v>1031</v>
      </c>
      <c r="AJJ589" s="465" t="s">
        <v>1031</v>
      </c>
      <c r="AJK589" s="465" t="s">
        <v>1031</v>
      </c>
      <c r="AJL589" s="465" t="s">
        <v>1031</v>
      </c>
      <c r="AJM589" s="465" t="s">
        <v>1031</v>
      </c>
      <c r="AJN589" s="465" t="s">
        <v>1031</v>
      </c>
      <c r="AJO589" s="528">
        <f>AJO559+AJO575</f>
        <v>11551700.25</v>
      </c>
      <c r="AJP589" s="528">
        <f t="shared" ref="AJP589:AJT589" si="1815">AJP559+AJP575</f>
        <v>12096500.4</v>
      </c>
      <c r="AJQ589" s="528">
        <f t="shared" si="1815"/>
        <v>12762799.35</v>
      </c>
      <c r="AJR589" s="528">
        <f t="shared" si="1815"/>
        <v>5522531.1100000003</v>
      </c>
      <c r="AJS589" s="528">
        <f t="shared" si="1815"/>
        <v>4940225.87</v>
      </c>
      <c r="AJT589" s="528">
        <f t="shared" si="1815"/>
        <v>4741249.59</v>
      </c>
      <c r="AJU589" s="465" t="s">
        <v>1031</v>
      </c>
      <c r="AJV589" s="465" t="s">
        <v>1031</v>
      </c>
      <c r="AJW589" s="465" t="s">
        <v>1031</v>
      </c>
      <c r="AJX589" s="465" t="s">
        <v>1031</v>
      </c>
      <c r="AJY589" s="465" t="s">
        <v>1031</v>
      </c>
      <c r="AJZ589" s="465" t="s">
        <v>1031</v>
      </c>
      <c r="AKA589" s="465" t="s">
        <v>1031</v>
      </c>
      <c r="AKB589" s="465" t="s">
        <v>1031</v>
      </c>
      <c r="AKC589" s="465" t="s">
        <v>1031</v>
      </c>
      <c r="AKD589" s="465" t="s">
        <v>1031</v>
      </c>
      <c r="AKE589" s="465" t="s">
        <v>1031</v>
      </c>
      <c r="AKF589" s="465" t="s">
        <v>1031</v>
      </c>
      <c r="AKG589" s="465" t="s">
        <v>1031</v>
      </c>
      <c r="AKH589" s="465" t="s">
        <v>1031</v>
      </c>
      <c r="AKI589" s="465" t="s">
        <v>1031</v>
      </c>
      <c r="AKJ589" s="528">
        <f>AKJ559+AKJ575</f>
        <v>8303300.6500000004</v>
      </c>
      <c r="AKK589" s="528">
        <f t="shared" ref="AKK589:AKO589" si="1816">AKK559+AKK575</f>
        <v>8729200.1500000004</v>
      </c>
      <c r="AKL589" s="528">
        <f t="shared" si="1816"/>
        <v>9247299.9499999993</v>
      </c>
      <c r="AKM589" s="528">
        <f t="shared" si="1816"/>
        <v>3800841.85</v>
      </c>
      <c r="AKN589" s="528">
        <f t="shared" si="1816"/>
        <v>3427357.85</v>
      </c>
      <c r="AKO589" s="528">
        <f t="shared" si="1816"/>
        <v>3288305.52</v>
      </c>
      <c r="AKP589" s="465" t="s">
        <v>1031</v>
      </c>
      <c r="AKQ589" s="465" t="s">
        <v>1031</v>
      </c>
      <c r="AKR589" s="465" t="s">
        <v>1031</v>
      </c>
      <c r="AKS589" s="465" t="s">
        <v>1031</v>
      </c>
      <c r="AKT589" s="465" t="s">
        <v>1031</v>
      </c>
      <c r="AKU589" s="465" t="s">
        <v>1031</v>
      </c>
      <c r="AKV589" s="465" t="s">
        <v>1031</v>
      </c>
      <c r="AKW589" s="465" t="s">
        <v>1031</v>
      </c>
      <c r="AKX589" s="465" t="s">
        <v>1031</v>
      </c>
      <c r="AKY589" s="465" t="s">
        <v>1031</v>
      </c>
      <c r="AKZ589" s="465" t="s">
        <v>1031</v>
      </c>
      <c r="ALA589" s="465" t="s">
        <v>1031</v>
      </c>
      <c r="ALB589" s="465" t="s">
        <v>1031</v>
      </c>
      <c r="ALC589" s="465" t="s">
        <v>1031</v>
      </c>
      <c r="ALD589" s="465" t="s">
        <v>1031</v>
      </c>
      <c r="ALE589" s="528">
        <f>ALE559+ALE575</f>
        <v>8672499.5800000001</v>
      </c>
      <c r="ALF589" s="528">
        <f t="shared" ref="ALF589:ALJ589" si="1817">ALF559+ALF575</f>
        <v>9093599.2899999991</v>
      </c>
      <c r="ALG589" s="528">
        <f t="shared" si="1817"/>
        <v>9607399.9399999995</v>
      </c>
      <c r="ALH589" s="528">
        <f t="shared" si="1817"/>
        <v>4202949.22</v>
      </c>
      <c r="ALI589" s="528">
        <f t="shared" si="1817"/>
        <v>3782382.1</v>
      </c>
      <c r="ALJ589" s="528">
        <f t="shared" si="1817"/>
        <v>3583727.98</v>
      </c>
      <c r="ALK589" s="465" t="s">
        <v>1031</v>
      </c>
      <c r="ALL589" s="465" t="s">
        <v>1031</v>
      </c>
      <c r="ALM589" s="465" t="s">
        <v>1031</v>
      </c>
      <c r="ALN589" s="465" t="s">
        <v>1031</v>
      </c>
      <c r="ALO589" s="465" t="s">
        <v>1031</v>
      </c>
      <c r="ALP589" s="465" t="s">
        <v>1031</v>
      </c>
      <c r="ALQ589" s="465" t="s">
        <v>1031</v>
      </c>
      <c r="ALR589" s="465" t="s">
        <v>1031</v>
      </c>
      <c r="ALS589" s="465" t="s">
        <v>1031</v>
      </c>
      <c r="ALT589" s="465" t="s">
        <v>1031</v>
      </c>
      <c r="ALU589" s="465" t="s">
        <v>1031</v>
      </c>
      <c r="ALV589" s="465" t="s">
        <v>1031</v>
      </c>
      <c r="ALW589" s="465" t="s">
        <v>1031</v>
      </c>
      <c r="ALX589" s="465" t="s">
        <v>1031</v>
      </c>
      <c r="ALY589" s="465" t="s">
        <v>1031</v>
      </c>
      <c r="ALZ589" s="528">
        <f>ALZ559+ALZ575</f>
        <v>7631899.4000000004</v>
      </c>
      <c r="AMA589" s="528">
        <f t="shared" ref="AMA589:AME589" si="1818">AMA559+AMA575</f>
        <v>8057399.6799999997</v>
      </c>
      <c r="AMB589" s="528">
        <f t="shared" si="1818"/>
        <v>8572300.1600000001</v>
      </c>
      <c r="AMC589" s="528">
        <f t="shared" si="1818"/>
        <v>3988084.16</v>
      </c>
      <c r="AMD589" s="528">
        <f t="shared" si="1818"/>
        <v>3578564.05</v>
      </c>
      <c r="AME589" s="528">
        <f t="shared" si="1818"/>
        <v>3385949</v>
      </c>
      <c r="AMF589" s="465" t="s">
        <v>1031</v>
      </c>
      <c r="AMG589" s="465" t="s">
        <v>1031</v>
      </c>
      <c r="AMH589" s="465" t="s">
        <v>1031</v>
      </c>
      <c r="AMI589" s="465" t="s">
        <v>1031</v>
      </c>
      <c r="AMJ589" s="465" t="s">
        <v>1031</v>
      </c>
      <c r="AMK589" s="465" t="s">
        <v>1031</v>
      </c>
      <c r="AML589" s="465" t="s">
        <v>1031</v>
      </c>
      <c r="AMM589" s="465" t="s">
        <v>1031</v>
      </c>
      <c r="AMN589" s="465" t="s">
        <v>1031</v>
      </c>
      <c r="AMO589" s="465" t="s">
        <v>1031</v>
      </c>
      <c r="AMP589" s="465" t="s">
        <v>1031</v>
      </c>
      <c r="AMQ589" s="465" t="s">
        <v>1031</v>
      </c>
      <c r="AMR589" s="465" t="s">
        <v>1031</v>
      </c>
      <c r="AMS589" s="465" t="s">
        <v>1031</v>
      </c>
      <c r="AMT589" s="465" t="s">
        <v>1031</v>
      </c>
      <c r="AMU589" s="528">
        <f>AMU559+AMU575</f>
        <v>20167199.710000001</v>
      </c>
      <c r="AMV589" s="528">
        <f t="shared" ref="AMV589:AMZ589" si="1819">AMV559+AMV575</f>
        <v>21265899.489999998</v>
      </c>
      <c r="AMW589" s="528">
        <f t="shared" si="1819"/>
        <v>22598299.399999999</v>
      </c>
      <c r="AMX589" s="528">
        <f t="shared" si="1819"/>
        <v>8390633.9900000002</v>
      </c>
      <c r="AMY589" s="528">
        <f t="shared" si="1819"/>
        <v>7561362.9800000004</v>
      </c>
      <c r="AMZ589" s="528">
        <f t="shared" si="1819"/>
        <v>7175814.5999999996</v>
      </c>
      <c r="ANA589" s="465" t="s">
        <v>1031</v>
      </c>
      <c r="ANB589" s="465" t="s">
        <v>1031</v>
      </c>
      <c r="ANC589" s="465" t="s">
        <v>1031</v>
      </c>
      <c r="AND589" s="465" t="s">
        <v>1031</v>
      </c>
      <c r="ANE589" s="465" t="s">
        <v>1031</v>
      </c>
      <c r="ANF589" s="465" t="s">
        <v>1031</v>
      </c>
      <c r="ANG589" s="465" t="s">
        <v>1031</v>
      </c>
      <c r="ANH589" s="465" t="s">
        <v>1031</v>
      </c>
      <c r="ANI589" s="465" t="s">
        <v>1031</v>
      </c>
      <c r="ANJ589" s="465" t="s">
        <v>1031</v>
      </c>
      <c r="ANK589" s="465" t="s">
        <v>1031</v>
      </c>
      <c r="ANL589" s="465" t="s">
        <v>1031</v>
      </c>
      <c r="ANM589" s="465" t="s">
        <v>1031</v>
      </c>
      <c r="ANN589" s="465" t="s">
        <v>1031</v>
      </c>
      <c r="ANO589" s="465" t="s">
        <v>1031</v>
      </c>
      <c r="ANP589" s="528">
        <f>ANP559+ANP575</f>
        <v>2570499.96</v>
      </c>
      <c r="ANQ589" s="528">
        <f t="shared" ref="ANQ589:ANU589" si="1820">ANQ559+ANQ575</f>
        <v>2765600.09</v>
      </c>
      <c r="ANR589" s="528">
        <f t="shared" si="1820"/>
        <v>2998400.02</v>
      </c>
      <c r="ANS589" s="528">
        <f t="shared" si="1820"/>
        <v>2932713.13</v>
      </c>
      <c r="ANT589" s="528">
        <f t="shared" si="1820"/>
        <v>2642301.21</v>
      </c>
      <c r="ANU589" s="528">
        <f t="shared" si="1820"/>
        <v>2579944.8199999998</v>
      </c>
      <c r="ANV589" s="465" t="s">
        <v>1031</v>
      </c>
      <c r="ANW589" s="465" t="s">
        <v>1031</v>
      </c>
      <c r="ANX589" s="465" t="s">
        <v>1031</v>
      </c>
      <c r="ANY589" s="465" t="s">
        <v>1031</v>
      </c>
      <c r="ANZ589" s="465" t="s">
        <v>1031</v>
      </c>
      <c r="AOA589" s="465" t="s">
        <v>1031</v>
      </c>
      <c r="AOB589" s="465" t="s">
        <v>1031</v>
      </c>
      <c r="AOC589" s="465" t="s">
        <v>1031</v>
      </c>
      <c r="AOD589" s="465" t="s">
        <v>1031</v>
      </c>
      <c r="AOE589" s="465" t="s">
        <v>1031</v>
      </c>
      <c r="AOF589" s="465" t="s">
        <v>1031</v>
      </c>
      <c r="AOG589" s="465" t="s">
        <v>1031</v>
      </c>
      <c r="AOH589" s="465" t="s">
        <v>1031</v>
      </c>
      <c r="AOI589" s="465" t="s">
        <v>1031</v>
      </c>
      <c r="AOJ589" s="465" t="s">
        <v>1031</v>
      </c>
      <c r="AOK589" s="528">
        <f>AOK559+AOK575</f>
        <v>17105498.859999999</v>
      </c>
      <c r="AOL589" s="528">
        <f t="shared" ref="AOL589:AOP589" si="1821">AOL559+AOL575</f>
        <v>18121799.129999999</v>
      </c>
      <c r="AOM589" s="528">
        <f t="shared" si="1821"/>
        <v>19348200.719999999</v>
      </c>
      <c r="AON589" s="528">
        <f t="shared" si="1821"/>
        <v>7380174.5</v>
      </c>
      <c r="AOO589" s="528">
        <f t="shared" si="1821"/>
        <v>6634555.1200000001</v>
      </c>
      <c r="AOP589" s="528">
        <f t="shared" si="1821"/>
        <v>6303944.25</v>
      </c>
      <c r="AOQ589" s="465" t="s">
        <v>1031</v>
      </c>
      <c r="AOR589" s="465" t="s">
        <v>1031</v>
      </c>
      <c r="AOS589" s="465" t="s">
        <v>1031</v>
      </c>
      <c r="AOT589" s="465" t="s">
        <v>1031</v>
      </c>
      <c r="AOU589" s="465" t="s">
        <v>1031</v>
      </c>
      <c r="AOV589" s="465" t="s">
        <v>1031</v>
      </c>
      <c r="AOW589" s="465" t="s">
        <v>1031</v>
      </c>
      <c r="AOX589" s="465" t="s">
        <v>1031</v>
      </c>
      <c r="AOY589" s="465" t="s">
        <v>1031</v>
      </c>
      <c r="AOZ589" s="465" t="s">
        <v>1031</v>
      </c>
      <c r="APA589" s="465" t="s">
        <v>1031</v>
      </c>
      <c r="APB589" s="465" t="s">
        <v>1031</v>
      </c>
      <c r="APC589" s="465" t="s">
        <v>1031</v>
      </c>
      <c r="APD589" s="465" t="s">
        <v>1031</v>
      </c>
      <c r="APE589" s="465" t="s">
        <v>1031</v>
      </c>
      <c r="APF589" s="528">
        <f>APF559+APF575</f>
        <v>16220600.630000001</v>
      </c>
      <c r="APG589" s="528">
        <f t="shared" ref="APG589:APK589" si="1822">APG559+APG575</f>
        <v>17084799.84</v>
      </c>
      <c r="APH589" s="528">
        <f t="shared" si="1822"/>
        <v>18133699.190000001</v>
      </c>
      <c r="API589" s="528">
        <f t="shared" si="1822"/>
        <v>8389838.2400000002</v>
      </c>
      <c r="APJ589" s="528">
        <f t="shared" si="1822"/>
        <v>7513262.04</v>
      </c>
      <c r="APK589" s="528">
        <f t="shared" si="1822"/>
        <v>7076908.9299999997</v>
      </c>
      <c r="APL589" s="465" t="s">
        <v>1031</v>
      </c>
      <c r="APM589" s="465" t="s">
        <v>1031</v>
      </c>
      <c r="APN589" s="465" t="s">
        <v>1031</v>
      </c>
      <c r="APO589" s="465" t="s">
        <v>1031</v>
      </c>
      <c r="APP589" s="465" t="s">
        <v>1031</v>
      </c>
      <c r="APQ589" s="465" t="s">
        <v>1031</v>
      </c>
      <c r="APR589" s="465" t="s">
        <v>1031</v>
      </c>
      <c r="APS589" s="465" t="s">
        <v>1031</v>
      </c>
      <c r="APT589" s="465" t="s">
        <v>1031</v>
      </c>
      <c r="APU589" s="465" t="s">
        <v>1031</v>
      </c>
      <c r="APV589" s="465" t="s">
        <v>1031</v>
      </c>
      <c r="APW589" s="465" t="s">
        <v>1031</v>
      </c>
      <c r="APX589" s="465" t="s">
        <v>1031</v>
      </c>
      <c r="APY589" s="465" t="s">
        <v>1031</v>
      </c>
      <c r="APZ589" s="465" t="s">
        <v>1031</v>
      </c>
      <c r="AQA589" s="528">
        <f>AQA559+AQA575</f>
        <v>8796600.4600000009</v>
      </c>
      <c r="AQB589" s="528">
        <f t="shared" ref="AQB589:AQF589" si="1823">AQB559+AQB575</f>
        <v>9221300.4399999995</v>
      </c>
      <c r="AQC589" s="528">
        <f t="shared" si="1823"/>
        <v>9739700.6699999999</v>
      </c>
      <c r="AQD589" s="528">
        <f t="shared" si="1823"/>
        <v>4089457.08</v>
      </c>
      <c r="AQE589" s="528">
        <f t="shared" si="1823"/>
        <v>3680089.97</v>
      </c>
      <c r="AQF589" s="528">
        <f t="shared" si="1823"/>
        <v>3496640.83</v>
      </c>
      <c r="AQG589" s="465" t="s">
        <v>1031</v>
      </c>
      <c r="AQH589" s="465" t="s">
        <v>1031</v>
      </c>
      <c r="AQI589" s="465" t="s">
        <v>1031</v>
      </c>
      <c r="AQJ589" s="465" t="s">
        <v>1031</v>
      </c>
      <c r="AQK589" s="465" t="s">
        <v>1031</v>
      </c>
      <c r="AQL589" s="465" t="s">
        <v>1031</v>
      </c>
      <c r="AQM589" s="465" t="s">
        <v>1031</v>
      </c>
      <c r="AQN589" s="465" t="s">
        <v>1031</v>
      </c>
      <c r="AQO589" s="465" t="s">
        <v>1031</v>
      </c>
      <c r="AQP589" s="465" t="s">
        <v>1031</v>
      </c>
      <c r="AQQ589" s="465" t="s">
        <v>1031</v>
      </c>
      <c r="AQR589" s="465" t="s">
        <v>1031</v>
      </c>
      <c r="AQS589" s="465" t="s">
        <v>1031</v>
      </c>
      <c r="AQT589" s="465" t="s">
        <v>1031</v>
      </c>
      <c r="AQU589" s="465" t="s">
        <v>1031</v>
      </c>
      <c r="AQV589" s="528">
        <f>AQV559+AQV575</f>
        <v>17431799.440000001</v>
      </c>
      <c r="AQW589" s="528">
        <f t="shared" ref="AQW589:ARA589" si="1824">AQW559+AQW575</f>
        <v>18440300.609999999</v>
      </c>
      <c r="AQX589" s="528">
        <f t="shared" si="1824"/>
        <v>19659200.27</v>
      </c>
      <c r="AQY589" s="528">
        <f t="shared" si="1824"/>
        <v>6705440.8300000001</v>
      </c>
      <c r="AQZ589" s="528">
        <f t="shared" si="1824"/>
        <v>6112453.4400000004</v>
      </c>
      <c r="ARA589" s="528">
        <f t="shared" si="1824"/>
        <v>5864604.9199999999</v>
      </c>
      <c r="ARB589" s="465" t="s">
        <v>1031</v>
      </c>
      <c r="ARC589" s="465" t="s">
        <v>1031</v>
      </c>
      <c r="ARD589" s="465" t="s">
        <v>1031</v>
      </c>
      <c r="ARE589" s="465" t="s">
        <v>1031</v>
      </c>
      <c r="ARF589" s="465" t="s">
        <v>1031</v>
      </c>
      <c r="ARG589" s="465" t="s">
        <v>1031</v>
      </c>
      <c r="ARH589" s="465" t="s">
        <v>1031</v>
      </c>
      <c r="ARI589" s="465" t="s">
        <v>1031</v>
      </c>
      <c r="ARJ589" s="465" t="s">
        <v>1031</v>
      </c>
      <c r="ARK589" s="465" t="s">
        <v>1031</v>
      </c>
      <c r="ARL589" s="465" t="s">
        <v>1031</v>
      </c>
      <c r="ARM589" s="465" t="s">
        <v>1031</v>
      </c>
      <c r="ARN589" s="465" t="s">
        <v>1031</v>
      </c>
      <c r="ARO589" s="465" t="s">
        <v>1031</v>
      </c>
      <c r="ARP589" s="465" t="s">
        <v>1031</v>
      </c>
      <c r="ARQ589" s="528">
        <f>ARQ559+ARQ575</f>
        <v>9391599.1999999993</v>
      </c>
      <c r="ARR589" s="528">
        <f t="shared" ref="ARR589:ARV589" si="1825">ARR559+ARR575</f>
        <v>9821700.5199999996</v>
      </c>
      <c r="ARS589" s="528">
        <f t="shared" si="1825"/>
        <v>10348699.619999999</v>
      </c>
      <c r="ART589" s="528">
        <f t="shared" si="1825"/>
        <v>3999466.81</v>
      </c>
      <c r="ARU589" s="528">
        <f t="shared" si="1825"/>
        <v>3602816.58</v>
      </c>
      <c r="ARV589" s="528">
        <f t="shared" si="1825"/>
        <v>3409615.09</v>
      </c>
      <c r="ARW589" s="465" t="s">
        <v>1031</v>
      </c>
      <c r="ARX589" s="465" t="s">
        <v>1031</v>
      </c>
      <c r="ARY589" s="465" t="s">
        <v>1031</v>
      </c>
      <c r="ARZ589" s="465" t="s">
        <v>1031</v>
      </c>
      <c r="ASA589" s="465" t="s">
        <v>1031</v>
      </c>
      <c r="ASB589" s="465" t="s">
        <v>1031</v>
      </c>
      <c r="ASC589" s="465" t="s">
        <v>1031</v>
      </c>
      <c r="ASD589" s="465" t="s">
        <v>1031</v>
      </c>
      <c r="ASE589" s="465" t="s">
        <v>1031</v>
      </c>
      <c r="ASF589" s="465" t="s">
        <v>1031</v>
      </c>
      <c r="ASG589" s="465" t="s">
        <v>1031</v>
      </c>
      <c r="ASH589" s="465" t="s">
        <v>1031</v>
      </c>
      <c r="ASI589" s="465" t="s">
        <v>1031</v>
      </c>
      <c r="ASJ589" s="465" t="s">
        <v>1031</v>
      </c>
      <c r="ASK589" s="465" t="s">
        <v>1031</v>
      </c>
      <c r="ASL589" s="528">
        <f>ASL559+ASL575</f>
        <v>17561000.75</v>
      </c>
      <c r="ASM589" s="528">
        <f t="shared" ref="ASM589:ASQ589" si="1826">ASM559+ASM575</f>
        <v>18415999.32</v>
      </c>
      <c r="ASN589" s="528">
        <f t="shared" si="1826"/>
        <v>19459101.170000002</v>
      </c>
      <c r="ASO589" s="528">
        <f t="shared" si="1826"/>
        <v>8461001.4000000004</v>
      </c>
      <c r="ASP589" s="528">
        <f t="shared" si="1826"/>
        <v>7584963.5099999998</v>
      </c>
      <c r="ASQ589" s="528">
        <f t="shared" si="1826"/>
        <v>7122318.4299999997</v>
      </c>
      <c r="ASR589" s="465" t="s">
        <v>1031</v>
      </c>
      <c r="ASS589" s="465" t="s">
        <v>1031</v>
      </c>
      <c r="AST589" s="465" t="s">
        <v>1031</v>
      </c>
      <c r="ASU589" s="465" t="s">
        <v>1031</v>
      </c>
      <c r="ASV589" s="465" t="s">
        <v>1031</v>
      </c>
      <c r="ASW589" s="465" t="s">
        <v>1031</v>
      </c>
      <c r="ASX589" s="465" t="s">
        <v>1031</v>
      </c>
      <c r="ASY589" s="465" t="s">
        <v>1031</v>
      </c>
      <c r="ASZ589" s="465" t="s">
        <v>1031</v>
      </c>
      <c r="ATA589" s="465" t="s">
        <v>1031</v>
      </c>
      <c r="ATB589" s="465" t="s">
        <v>1031</v>
      </c>
      <c r="ATC589" s="465" t="s">
        <v>1031</v>
      </c>
      <c r="ATD589" s="465" t="s">
        <v>1031</v>
      </c>
      <c r="ATE589" s="465" t="s">
        <v>1031</v>
      </c>
      <c r="ATF589" s="465" t="s">
        <v>1031</v>
      </c>
      <c r="ATG589" s="528">
        <f>ATG559+ATG575</f>
        <v>18354400.120000001</v>
      </c>
      <c r="ATH589" s="528">
        <f t="shared" ref="ATH589:ATL589" si="1827">ATH559+ATH575</f>
        <v>19288500.98</v>
      </c>
      <c r="ATI589" s="528">
        <f t="shared" si="1827"/>
        <v>20425600.02</v>
      </c>
      <c r="ATJ589" s="528">
        <f t="shared" si="1827"/>
        <v>7006346.3799999999</v>
      </c>
      <c r="ATK589" s="528">
        <f t="shared" si="1827"/>
        <v>6365601.7300000004</v>
      </c>
      <c r="ATL589" s="528">
        <f t="shared" si="1827"/>
        <v>6039308.1900000004</v>
      </c>
      <c r="ATM589" s="465" t="s">
        <v>1031</v>
      </c>
      <c r="ATN589" s="465" t="s">
        <v>1031</v>
      </c>
      <c r="ATO589" s="465" t="s">
        <v>1031</v>
      </c>
      <c r="ATP589" s="465" t="s">
        <v>1031</v>
      </c>
      <c r="ATQ589" s="465" t="s">
        <v>1031</v>
      </c>
      <c r="ATR589" s="465" t="s">
        <v>1031</v>
      </c>
      <c r="ATS589" s="465" t="s">
        <v>1031</v>
      </c>
      <c r="ATT589" s="465" t="s">
        <v>1031</v>
      </c>
      <c r="ATU589" s="465" t="s">
        <v>1031</v>
      </c>
      <c r="ATV589" s="465" t="s">
        <v>1031</v>
      </c>
      <c r="ATW589" s="465" t="s">
        <v>1031</v>
      </c>
      <c r="ATX589" s="465" t="s">
        <v>1031</v>
      </c>
      <c r="ATY589" s="465" t="s">
        <v>1031</v>
      </c>
      <c r="ATZ589" s="465" t="s">
        <v>1031</v>
      </c>
      <c r="AUA589" s="465" t="s">
        <v>1031</v>
      </c>
      <c r="AUB589" s="528">
        <f>AUB559+AUB575</f>
        <v>29949599.82</v>
      </c>
      <c r="AUC589" s="528">
        <f t="shared" ref="AUC589:AUG589" si="1828">AUC559+AUC575</f>
        <v>31452099.059999999</v>
      </c>
      <c r="AUD589" s="528">
        <f t="shared" si="1828"/>
        <v>33282101.300000001</v>
      </c>
      <c r="AUE589" s="528">
        <f t="shared" si="1828"/>
        <v>13330610.58</v>
      </c>
      <c r="AUF589" s="528">
        <f t="shared" si="1828"/>
        <v>11933020.560000001</v>
      </c>
      <c r="AUG589" s="528">
        <f t="shared" si="1828"/>
        <v>11211303.859999999</v>
      </c>
      <c r="AUH589" s="465" t="s">
        <v>1031</v>
      </c>
      <c r="AUI589" s="465" t="s">
        <v>1031</v>
      </c>
      <c r="AUJ589" s="465" t="s">
        <v>1031</v>
      </c>
      <c r="AUK589" s="465" t="s">
        <v>1031</v>
      </c>
      <c r="AUL589" s="465" t="s">
        <v>1031</v>
      </c>
      <c r="AUM589" s="465" t="s">
        <v>1031</v>
      </c>
      <c r="AUN589" s="465" t="s">
        <v>1031</v>
      </c>
      <c r="AUO589" s="465" t="s">
        <v>1031</v>
      </c>
      <c r="AUP589" s="465" t="s">
        <v>1031</v>
      </c>
      <c r="AUQ589" s="465" t="s">
        <v>1031</v>
      </c>
      <c r="AUR589" s="465" t="s">
        <v>1031</v>
      </c>
      <c r="AUS589" s="465" t="s">
        <v>1031</v>
      </c>
      <c r="AUT589" s="465" t="s">
        <v>1031</v>
      </c>
      <c r="AUU589" s="465" t="s">
        <v>1031</v>
      </c>
      <c r="AUV589" s="465" t="s">
        <v>1031</v>
      </c>
      <c r="AUW589" s="528">
        <f>AUW559+AUW575</f>
        <v>20347801.100000001</v>
      </c>
      <c r="AUX589" s="528">
        <f t="shared" ref="AUX589:AVB589" si="1829">AUX559+AUX575</f>
        <v>21360400.620000001</v>
      </c>
      <c r="AUY589" s="528">
        <f t="shared" si="1829"/>
        <v>22594099.809999999</v>
      </c>
      <c r="AUZ589" s="528">
        <f t="shared" si="1829"/>
        <v>8793849.4199999999</v>
      </c>
      <c r="AVA589" s="528">
        <f t="shared" si="1829"/>
        <v>7908390.0899999999</v>
      </c>
      <c r="AVB589" s="528">
        <f t="shared" si="1829"/>
        <v>7505296.7800000003</v>
      </c>
      <c r="AVC589" s="465" t="s">
        <v>1031</v>
      </c>
      <c r="AVD589" s="465" t="s">
        <v>1031</v>
      </c>
      <c r="AVE589" s="465" t="s">
        <v>1031</v>
      </c>
      <c r="AVF589" s="465" t="s">
        <v>1031</v>
      </c>
      <c r="AVG589" s="465" t="s">
        <v>1031</v>
      </c>
      <c r="AVH589" s="465" t="s">
        <v>1031</v>
      </c>
      <c r="AVI589" s="465" t="s">
        <v>1031</v>
      </c>
      <c r="AVJ589" s="465" t="s">
        <v>1031</v>
      </c>
      <c r="AVK589" s="465" t="s">
        <v>1031</v>
      </c>
      <c r="AVL589" s="465" t="s">
        <v>1031</v>
      </c>
      <c r="AVM589" s="465" t="s">
        <v>1031</v>
      </c>
      <c r="AVN589" s="465" t="s">
        <v>1031</v>
      </c>
      <c r="AVO589" s="465" t="s">
        <v>1031</v>
      </c>
      <c r="AVP589" s="465" t="s">
        <v>1031</v>
      </c>
      <c r="AVQ589" s="465" t="s">
        <v>1031</v>
      </c>
      <c r="AVR589" s="528">
        <f>AVR559+AVR575</f>
        <v>707137100.73000002</v>
      </c>
      <c r="AVS589" s="528">
        <f t="shared" ref="AVS589:AVW589" si="1830">AVS559+AVS575</f>
        <v>743968901.82000005</v>
      </c>
      <c r="AVT589" s="528">
        <f t="shared" si="1830"/>
        <v>788736103.40999997</v>
      </c>
      <c r="AVU589" s="528">
        <f t="shared" si="1830"/>
        <v>316255095.25</v>
      </c>
      <c r="AVV589" s="528">
        <f t="shared" si="1830"/>
        <v>284516901.56</v>
      </c>
      <c r="AVW589" s="528">
        <f t="shared" si="1830"/>
        <v>270806996.25</v>
      </c>
    </row>
    <row r="590" spans="1:1271" s="266" customFormat="1">
      <c r="A590" s="530" t="s">
        <v>1099</v>
      </c>
      <c r="B590" s="263"/>
      <c r="C590" s="264"/>
      <c r="D590" s="530"/>
      <c r="E590" s="531"/>
      <c r="F590" s="265"/>
      <c r="G590" s="265"/>
      <c r="H590" s="265"/>
      <c r="I590" s="265"/>
      <c r="J590" s="265"/>
      <c r="K590" s="265"/>
      <c r="L590" s="265"/>
      <c r="M590" s="265"/>
      <c r="N590" s="265"/>
      <c r="O590" s="265"/>
      <c r="P590" s="265"/>
      <c r="Q590" s="265"/>
      <c r="R590" s="265"/>
      <c r="S590" s="265"/>
      <c r="T590" s="265"/>
      <c r="U590" s="265"/>
      <c r="V590" s="265"/>
      <c r="W590" s="265"/>
      <c r="X590" s="265"/>
      <c r="Y590" s="265"/>
      <c r="Z590" s="265"/>
      <c r="AA590" s="265">
        <f>AA592-AA591-AA589</f>
        <v>0.48</v>
      </c>
      <c r="AB590" s="265">
        <f t="shared" ref="AB590:AF590" si="1831">AB592-AB591-AB589</f>
        <v>-0.35</v>
      </c>
      <c r="AC590" s="265">
        <f t="shared" si="1831"/>
        <v>0.56999999999999995</v>
      </c>
      <c r="AD590" s="265">
        <f t="shared" si="1831"/>
        <v>1.08</v>
      </c>
      <c r="AE590" s="265">
        <f t="shared" si="1831"/>
        <v>0.08</v>
      </c>
      <c r="AF590" s="265">
        <f t="shared" si="1831"/>
        <v>-0.09</v>
      </c>
      <c r="AG590" s="265"/>
      <c r="AH590" s="265"/>
      <c r="AI590" s="265"/>
      <c r="AJ590" s="265"/>
      <c r="AK590" s="265"/>
      <c r="AL590" s="265"/>
      <c r="AM590" s="265"/>
      <c r="AN590" s="265"/>
      <c r="AO590" s="265"/>
      <c r="AP590" s="265"/>
      <c r="AQ590" s="265"/>
      <c r="AR590" s="265"/>
      <c r="AS590" s="265"/>
      <c r="AT590" s="265"/>
      <c r="AU590" s="265"/>
      <c r="AV590" s="265">
        <f>AV592-AV591-AV589</f>
        <v>0.18</v>
      </c>
      <c r="AW590" s="265">
        <f t="shared" ref="AW590:BA590" si="1832">AW592-AW591-AW589</f>
        <v>-1.06</v>
      </c>
      <c r="AX590" s="265">
        <f t="shared" si="1832"/>
        <v>-1.4</v>
      </c>
      <c r="AY590" s="265">
        <f t="shared" si="1832"/>
        <v>-1.34</v>
      </c>
      <c r="AZ590" s="265">
        <f t="shared" si="1832"/>
        <v>0.57999999999999996</v>
      </c>
      <c r="BA590" s="265">
        <f t="shared" si="1832"/>
        <v>-0.32</v>
      </c>
      <c r="BB590" s="265"/>
      <c r="BC590" s="265"/>
      <c r="BD590" s="265"/>
      <c r="BE590" s="265"/>
      <c r="BF590" s="265"/>
      <c r="BG590" s="265"/>
      <c r="BH590" s="265"/>
      <c r="BI590" s="265"/>
      <c r="BJ590" s="265"/>
      <c r="BK590" s="265"/>
      <c r="BL590" s="265"/>
      <c r="BM590" s="265"/>
      <c r="BN590" s="265"/>
      <c r="BO590" s="265"/>
      <c r="BP590" s="265"/>
      <c r="BQ590" s="265">
        <f>BQ592-BQ591-BQ589</f>
        <v>0.6</v>
      </c>
      <c r="BR590" s="265">
        <f t="shared" ref="BR590:BV590" si="1833">BR592-BR591-BR589</f>
        <v>-0.16</v>
      </c>
      <c r="BS590" s="265">
        <f t="shared" si="1833"/>
        <v>-0.6</v>
      </c>
      <c r="BT590" s="265">
        <f t="shared" si="1833"/>
        <v>0.05</v>
      </c>
      <c r="BU590" s="265">
        <f t="shared" si="1833"/>
        <v>-1.1599999999999999</v>
      </c>
      <c r="BV590" s="265">
        <f t="shared" si="1833"/>
        <v>0.84</v>
      </c>
      <c r="BW590" s="265"/>
      <c r="BX590" s="265"/>
      <c r="BY590" s="265"/>
      <c r="BZ590" s="265"/>
      <c r="CA590" s="265"/>
      <c r="CB590" s="265"/>
      <c r="CC590" s="265"/>
      <c r="CD590" s="265"/>
      <c r="CE590" s="265"/>
      <c r="CF590" s="265"/>
      <c r="CG590" s="265"/>
      <c r="CH590" s="265"/>
      <c r="CI590" s="265"/>
      <c r="CJ590" s="265"/>
      <c r="CK590" s="265"/>
      <c r="CL590" s="265">
        <f>CL592-CL591-CL589</f>
        <v>0</v>
      </c>
      <c r="CM590" s="265">
        <f t="shared" ref="CM590:CQ590" si="1834">CM592-CM591-CM589</f>
        <v>0</v>
      </c>
      <c r="CN590" s="265">
        <f t="shared" si="1834"/>
        <v>0</v>
      </c>
      <c r="CO590" s="265">
        <f t="shared" si="1834"/>
        <v>0</v>
      </c>
      <c r="CP590" s="265">
        <f t="shared" si="1834"/>
        <v>0</v>
      </c>
      <c r="CQ590" s="265">
        <f t="shared" si="1834"/>
        <v>0</v>
      </c>
      <c r="CR590" s="265"/>
      <c r="CS590" s="265"/>
      <c r="CT590" s="265"/>
      <c r="CU590" s="265"/>
      <c r="CV590" s="265"/>
      <c r="CW590" s="265"/>
      <c r="CX590" s="265"/>
      <c r="CY590" s="265"/>
      <c r="CZ590" s="265"/>
      <c r="DA590" s="265"/>
      <c r="DB590" s="265"/>
      <c r="DC590" s="265"/>
      <c r="DD590" s="265"/>
      <c r="DE590" s="265"/>
      <c r="DF590" s="265"/>
      <c r="DG590" s="265">
        <f>DG592-DG591-DG589</f>
        <v>-0.18</v>
      </c>
      <c r="DH590" s="265">
        <f t="shared" ref="DH590:DL590" si="1835">DH592-DH591-DH589</f>
        <v>-0.43</v>
      </c>
      <c r="DI590" s="265">
        <f t="shared" si="1835"/>
        <v>0.34</v>
      </c>
      <c r="DJ590" s="265">
        <f t="shared" si="1835"/>
        <v>-0.88</v>
      </c>
      <c r="DK590" s="265">
        <f t="shared" si="1835"/>
        <v>-0.33</v>
      </c>
      <c r="DL590" s="265">
        <f t="shared" si="1835"/>
        <v>-0.21</v>
      </c>
      <c r="DM590" s="265"/>
      <c r="DN590" s="265"/>
      <c r="DO590" s="265"/>
      <c r="DP590" s="265"/>
      <c r="DQ590" s="265"/>
      <c r="DR590" s="265"/>
      <c r="DS590" s="265"/>
      <c r="DT590" s="265"/>
      <c r="DU590" s="265"/>
      <c r="DV590" s="265"/>
      <c r="DW590" s="265"/>
      <c r="DX590" s="265"/>
      <c r="DY590" s="265"/>
      <c r="DZ590" s="265"/>
      <c r="EA590" s="265"/>
      <c r="EB590" s="265">
        <f>EB592-EB591-EB589</f>
        <v>-0.23</v>
      </c>
      <c r="EC590" s="265">
        <f t="shared" ref="EC590:EG590" si="1836">EC592-EC591-EC589</f>
        <v>0.61</v>
      </c>
      <c r="ED590" s="265">
        <f t="shared" si="1836"/>
        <v>0.13</v>
      </c>
      <c r="EE590" s="265">
        <f t="shared" si="1836"/>
        <v>0.57999999999999996</v>
      </c>
      <c r="EF590" s="265">
        <f t="shared" si="1836"/>
        <v>0.17</v>
      </c>
      <c r="EG590" s="265">
        <f t="shared" si="1836"/>
        <v>-0.1</v>
      </c>
      <c r="EH590" s="265"/>
      <c r="EI590" s="265"/>
      <c r="EJ590" s="265"/>
      <c r="EK590" s="265"/>
      <c r="EL590" s="265"/>
      <c r="EM590" s="265"/>
      <c r="EN590" s="265"/>
      <c r="EO590" s="265"/>
      <c r="EP590" s="265"/>
      <c r="EQ590" s="265"/>
      <c r="ER590" s="265"/>
      <c r="ES590" s="265"/>
      <c r="ET590" s="265"/>
      <c r="EU590" s="265"/>
      <c r="EV590" s="265"/>
      <c r="EW590" s="265">
        <f>EW592-EW591-EW589</f>
        <v>0</v>
      </c>
      <c r="EX590" s="265">
        <f t="shared" ref="EX590:FB590" si="1837">EX592-EX591-EX589</f>
        <v>0</v>
      </c>
      <c r="EY590" s="265">
        <f t="shared" si="1837"/>
        <v>0</v>
      </c>
      <c r="EZ590" s="265">
        <f t="shared" si="1837"/>
        <v>0.03</v>
      </c>
      <c r="FA590" s="265">
        <f t="shared" si="1837"/>
        <v>-0.16</v>
      </c>
      <c r="FB590" s="265">
        <f t="shared" si="1837"/>
        <v>0.37</v>
      </c>
      <c r="FC590" s="265"/>
      <c r="FD590" s="265"/>
      <c r="FE590" s="265"/>
      <c r="FF590" s="265"/>
      <c r="FG590" s="265"/>
      <c r="FH590" s="265"/>
      <c r="FI590" s="265"/>
      <c r="FJ590" s="265"/>
      <c r="FK590" s="265"/>
      <c r="FL590" s="265"/>
      <c r="FM590" s="265"/>
      <c r="FN590" s="265"/>
      <c r="FO590" s="265"/>
      <c r="FP590" s="265"/>
      <c r="FQ590" s="265"/>
      <c r="FR590" s="265">
        <f>FR592-FR591-FR589</f>
        <v>0.3</v>
      </c>
      <c r="FS590" s="265">
        <f t="shared" ref="FS590:FW590" si="1838">FS592-FS591-FS589</f>
        <v>-0.35</v>
      </c>
      <c r="FT590" s="265">
        <f t="shared" si="1838"/>
        <v>0.38</v>
      </c>
      <c r="FU590" s="265">
        <f t="shared" si="1838"/>
        <v>-0.59</v>
      </c>
      <c r="FV590" s="265">
        <f t="shared" si="1838"/>
        <v>0.23</v>
      </c>
      <c r="FW590" s="265">
        <f t="shared" si="1838"/>
        <v>0.28999999999999998</v>
      </c>
      <c r="FX590" s="265"/>
      <c r="FY590" s="265"/>
      <c r="FZ590" s="265"/>
      <c r="GA590" s="265"/>
      <c r="GB590" s="265"/>
      <c r="GC590" s="265"/>
      <c r="GD590" s="265"/>
      <c r="GE590" s="265"/>
      <c r="GF590" s="265"/>
      <c r="GG590" s="265"/>
      <c r="GH590" s="265"/>
      <c r="GI590" s="265"/>
      <c r="GJ590" s="265"/>
      <c r="GK590" s="265"/>
      <c r="GL590" s="265"/>
      <c r="GM590" s="265">
        <f>GM592-GM591-GM589</f>
        <v>0</v>
      </c>
      <c r="GN590" s="265">
        <f t="shared" ref="GN590:GR590" si="1839">GN592-GN591-GN589</f>
        <v>0</v>
      </c>
      <c r="GO590" s="265">
        <f t="shared" si="1839"/>
        <v>0</v>
      </c>
      <c r="GP590" s="265">
        <f t="shared" si="1839"/>
        <v>0</v>
      </c>
      <c r="GQ590" s="265">
        <f t="shared" si="1839"/>
        <v>0</v>
      </c>
      <c r="GR590" s="265">
        <f t="shared" si="1839"/>
        <v>0</v>
      </c>
      <c r="GS590" s="265"/>
      <c r="GT590" s="265"/>
      <c r="GU590" s="265"/>
      <c r="GV590" s="265"/>
      <c r="GW590" s="265"/>
      <c r="GX590" s="265"/>
      <c r="GY590" s="265"/>
      <c r="GZ590" s="265"/>
      <c r="HA590" s="265"/>
      <c r="HB590" s="265"/>
      <c r="HC590" s="265"/>
      <c r="HD590" s="265"/>
      <c r="HE590" s="265"/>
      <c r="HF590" s="265"/>
      <c r="HG590" s="265"/>
      <c r="HH590" s="265">
        <f>HH592-HH591-HH589</f>
        <v>0.2</v>
      </c>
      <c r="HI590" s="265">
        <f t="shared" ref="HI590:HM590" si="1840">HI592-HI591-HI589</f>
        <v>0.23</v>
      </c>
      <c r="HJ590" s="265">
        <f t="shared" si="1840"/>
        <v>-0.27</v>
      </c>
      <c r="HK590" s="265">
        <f t="shared" si="1840"/>
        <v>-0.3</v>
      </c>
      <c r="HL590" s="265">
        <f t="shared" si="1840"/>
        <v>-0.03</v>
      </c>
      <c r="HM590" s="265">
        <f t="shared" si="1840"/>
        <v>0.17</v>
      </c>
      <c r="HN590" s="265"/>
      <c r="HO590" s="265"/>
      <c r="HP590" s="265"/>
      <c r="HQ590" s="265"/>
      <c r="HR590" s="265"/>
      <c r="HS590" s="265"/>
      <c r="HT590" s="265"/>
      <c r="HU590" s="265"/>
      <c r="HV590" s="265"/>
      <c r="HW590" s="265"/>
      <c r="HX590" s="265"/>
      <c r="HY590" s="265"/>
      <c r="HZ590" s="265"/>
      <c r="IA590" s="265"/>
      <c r="IB590" s="265"/>
      <c r="IC590" s="265">
        <f>IC592-IC591-IC589</f>
        <v>-1.2</v>
      </c>
      <c r="ID590" s="265">
        <f t="shared" ref="ID590:IH590" si="1841">ID592-ID591-ID589</f>
        <v>0.22</v>
      </c>
      <c r="IE590" s="265">
        <f t="shared" si="1841"/>
        <v>0.63</v>
      </c>
      <c r="IF590" s="265">
        <f t="shared" si="1841"/>
        <v>0.63</v>
      </c>
      <c r="IG590" s="265">
        <f t="shared" si="1841"/>
        <v>-0.96</v>
      </c>
      <c r="IH590" s="265">
        <f t="shared" si="1841"/>
        <v>0.09</v>
      </c>
      <c r="II590" s="265"/>
      <c r="IJ590" s="265"/>
      <c r="IK590" s="265"/>
      <c r="IL590" s="265"/>
      <c r="IM590" s="265"/>
      <c r="IN590" s="265"/>
      <c r="IO590" s="265"/>
      <c r="IP590" s="265"/>
      <c r="IQ590" s="265"/>
      <c r="IR590" s="265"/>
      <c r="IS590" s="265"/>
      <c r="IT590" s="265"/>
      <c r="IU590" s="265"/>
      <c r="IV590" s="265"/>
      <c r="IW590" s="265"/>
      <c r="IX590" s="265">
        <f>IX592-IX591-IX589</f>
        <v>-0.5</v>
      </c>
      <c r="IY590" s="265">
        <f t="shared" ref="IY590:JC590" si="1842">IY592-IY591-IY589</f>
        <v>-0.6</v>
      </c>
      <c r="IZ590" s="265">
        <f t="shared" si="1842"/>
        <v>0.2</v>
      </c>
      <c r="JA590" s="265">
        <f t="shared" si="1842"/>
        <v>1.03</v>
      </c>
      <c r="JB590" s="265">
        <f t="shared" si="1842"/>
        <v>-0.56000000000000005</v>
      </c>
      <c r="JC590" s="265">
        <f t="shared" si="1842"/>
        <v>0.76</v>
      </c>
      <c r="JD590" s="265"/>
      <c r="JE590" s="265"/>
      <c r="JF590" s="265"/>
      <c r="JG590" s="265"/>
      <c r="JH590" s="265"/>
      <c r="JI590" s="265"/>
      <c r="JJ590" s="265"/>
      <c r="JK590" s="265"/>
      <c r="JL590" s="265"/>
      <c r="JM590" s="265"/>
      <c r="JN590" s="265"/>
      <c r="JO590" s="265"/>
      <c r="JP590" s="265"/>
      <c r="JQ590" s="265"/>
      <c r="JR590" s="265"/>
      <c r="JS590" s="265">
        <f>JS592-JS591-JS589</f>
        <v>-0.13</v>
      </c>
      <c r="JT590" s="265">
        <f t="shared" ref="JT590:JX590" si="1843">JT592-JT591-JT589</f>
        <v>0.25</v>
      </c>
      <c r="JU590" s="265">
        <f t="shared" si="1843"/>
        <v>0.17</v>
      </c>
      <c r="JV590" s="265">
        <f t="shared" si="1843"/>
        <v>-0.48</v>
      </c>
      <c r="JW590" s="265">
        <f t="shared" si="1843"/>
        <v>0.17</v>
      </c>
      <c r="JX590" s="265">
        <f t="shared" si="1843"/>
        <v>0.22</v>
      </c>
      <c r="JY590" s="265"/>
      <c r="JZ590" s="265"/>
      <c r="KA590" s="265"/>
      <c r="KB590" s="265"/>
      <c r="KC590" s="265"/>
      <c r="KD590" s="265"/>
      <c r="KE590" s="265"/>
      <c r="KF590" s="265"/>
      <c r="KG590" s="265"/>
      <c r="KH590" s="265"/>
      <c r="KI590" s="265"/>
      <c r="KJ590" s="265"/>
      <c r="KK590" s="265"/>
      <c r="KL590" s="265"/>
      <c r="KM590" s="265"/>
      <c r="KN590" s="265">
        <f>KN592-KN591-KN589</f>
        <v>-0.63</v>
      </c>
      <c r="KO590" s="265">
        <f t="shared" ref="KO590:KS590" si="1844">KO592-KO591-KO589</f>
        <v>0.69</v>
      </c>
      <c r="KP590" s="265">
        <f t="shared" si="1844"/>
        <v>0.5</v>
      </c>
      <c r="KQ590" s="265">
        <f t="shared" si="1844"/>
        <v>0.2</v>
      </c>
      <c r="KR590" s="265">
        <f t="shared" si="1844"/>
        <v>0.61</v>
      </c>
      <c r="KS590" s="265">
        <f t="shared" si="1844"/>
        <v>-1.07</v>
      </c>
      <c r="KT590" s="265"/>
      <c r="KU590" s="265"/>
      <c r="KV590" s="265"/>
      <c r="KW590" s="265"/>
      <c r="KX590" s="265"/>
      <c r="KY590" s="265"/>
      <c r="KZ590" s="265"/>
      <c r="LA590" s="265"/>
      <c r="LB590" s="265"/>
      <c r="LC590" s="265"/>
      <c r="LD590" s="265"/>
      <c r="LE590" s="265"/>
      <c r="LF590" s="265"/>
      <c r="LG590" s="265"/>
      <c r="LH590" s="265"/>
      <c r="LI590" s="265">
        <f>LI592-LI591-LI589</f>
        <v>-0.42</v>
      </c>
      <c r="LJ590" s="265">
        <f t="shared" ref="LJ590:LN590" si="1845">LJ592-LJ591-LJ589</f>
        <v>-1.44</v>
      </c>
      <c r="LK590" s="265">
        <f t="shared" si="1845"/>
        <v>0.1</v>
      </c>
      <c r="LL590" s="265">
        <f t="shared" si="1845"/>
        <v>1.34</v>
      </c>
      <c r="LM590" s="265">
        <f t="shared" si="1845"/>
        <v>-1.22</v>
      </c>
      <c r="LN590" s="265">
        <f t="shared" si="1845"/>
        <v>0.44</v>
      </c>
      <c r="LO590" s="265"/>
      <c r="LP590" s="265"/>
      <c r="LQ590" s="265"/>
      <c r="LR590" s="265"/>
      <c r="LS590" s="265"/>
      <c r="LT590" s="265"/>
      <c r="LU590" s="265"/>
      <c r="LV590" s="265"/>
      <c r="LW590" s="265"/>
      <c r="LX590" s="265"/>
      <c r="LY590" s="265"/>
      <c r="LZ590" s="265"/>
      <c r="MA590" s="265"/>
      <c r="MB590" s="265"/>
      <c r="MC590" s="265"/>
      <c r="MD590" s="265">
        <f>MD592-MD591-MD589</f>
        <v>-0.08</v>
      </c>
      <c r="ME590" s="265">
        <f t="shared" ref="ME590:MI590" si="1846">ME592-ME591-ME589</f>
        <v>-0.24</v>
      </c>
      <c r="MF590" s="265">
        <f t="shared" si="1846"/>
        <v>-0.25</v>
      </c>
      <c r="MG590" s="265">
        <f t="shared" si="1846"/>
        <v>-7.0000000000000007E-2</v>
      </c>
      <c r="MH590" s="265">
        <f t="shared" si="1846"/>
        <v>-0.31</v>
      </c>
      <c r="MI590" s="265">
        <f t="shared" si="1846"/>
        <v>0.13</v>
      </c>
      <c r="MJ590" s="265"/>
      <c r="MK590" s="265"/>
      <c r="ML590" s="265"/>
      <c r="MM590" s="265"/>
      <c r="MN590" s="265"/>
      <c r="MO590" s="265"/>
      <c r="MP590" s="265"/>
      <c r="MQ590" s="265"/>
      <c r="MR590" s="265"/>
      <c r="MS590" s="265"/>
      <c r="MT590" s="265"/>
      <c r="MU590" s="265"/>
      <c r="MV590" s="265"/>
      <c r="MW590" s="265"/>
      <c r="MX590" s="265"/>
      <c r="MY590" s="265">
        <f>MY592-MY591-MY589</f>
        <v>-0.24</v>
      </c>
      <c r="MZ590" s="265">
        <f t="shared" ref="MZ590:ND590" si="1847">MZ592-MZ591-MZ589</f>
        <v>-0.49</v>
      </c>
      <c r="NA590" s="265">
        <f t="shared" si="1847"/>
        <v>0.53</v>
      </c>
      <c r="NB590" s="265">
        <f t="shared" si="1847"/>
        <v>0.05</v>
      </c>
      <c r="NC590" s="265">
        <f t="shared" si="1847"/>
        <v>0.23</v>
      </c>
      <c r="ND590" s="265">
        <f t="shared" si="1847"/>
        <v>-0.68</v>
      </c>
      <c r="NE590" s="265"/>
      <c r="NF590" s="265"/>
      <c r="NG590" s="265"/>
      <c r="NH590" s="265"/>
      <c r="NI590" s="265"/>
      <c r="NJ590" s="265"/>
      <c r="NK590" s="265"/>
      <c r="NL590" s="265"/>
      <c r="NM590" s="265"/>
      <c r="NN590" s="265"/>
      <c r="NO590" s="265"/>
      <c r="NP590" s="265"/>
      <c r="NQ590" s="265"/>
      <c r="NR590" s="265"/>
      <c r="NS590" s="265"/>
      <c r="NT590" s="265">
        <f>NT592-NT591-NT589</f>
        <v>-1.28</v>
      </c>
      <c r="NU590" s="265">
        <f t="shared" ref="NU590:NY590" si="1848">NU592-NU591-NU589</f>
        <v>-0.16</v>
      </c>
      <c r="NV590" s="265">
        <f t="shared" si="1848"/>
        <v>-0.24</v>
      </c>
      <c r="NW590" s="265">
        <f t="shared" si="1848"/>
        <v>1.41</v>
      </c>
      <c r="NX590" s="265">
        <f t="shared" si="1848"/>
        <v>1.31</v>
      </c>
      <c r="NY590" s="265">
        <f t="shared" si="1848"/>
        <v>-0.2</v>
      </c>
      <c r="NZ590" s="265"/>
      <c r="OA590" s="265"/>
      <c r="OB590" s="265"/>
      <c r="OC590" s="265"/>
      <c r="OD590" s="265"/>
      <c r="OE590" s="265"/>
      <c r="OF590" s="265"/>
      <c r="OG590" s="265"/>
      <c r="OH590" s="265"/>
      <c r="OI590" s="265"/>
      <c r="OJ590" s="265"/>
      <c r="OK590" s="265"/>
      <c r="OL590" s="265"/>
      <c r="OM590" s="265"/>
      <c r="ON590" s="265"/>
      <c r="OO590" s="265">
        <f>OO592-OO591-OO589</f>
        <v>0.32</v>
      </c>
      <c r="OP590" s="265">
        <f t="shared" ref="OP590:OT590" si="1849">OP592-OP591-OP589</f>
        <v>0.18</v>
      </c>
      <c r="OQ590" s="265">
        <f t="shared" si="1849"/>
        <v>-0.68</v>
      </c>
      <c r="OR590" s="265">
        <f t="shared" si="1849"/>
        <v>0.33</v>
      </c>
      <c r="OS590" s="265">
        <f t="shared" si="1849"/>
        <v>0.16</v>
      </c>
      <c r="OT590" s="265">
        <f t="shared" si="1849"/>
        <v>-0.03</v>
      </c>
      <c r="OU590" s="265"/>
      <c r="OV590" s="265"/>
      <c r="OW590" s="265"/>
      <c r="OX590" s="265"/>
      <c r="OY590" s="265"/>
      <c r="OZ590" s="265"/>
      <c r="PA590" s="265"/>
      <c r="PB590" s="265"/>
      <c r="PC590" s="265"/>
      <c r="PD590" s="265"/>
      <c r="PE590" s="265"/>
      <c r="PF590" s="265"/>
      <c r="PG590" s="265"/>
      <c r="PH590" s="265"/>
      <c r="PI590" s="265"/>
      <c r="PJ590" s="265">
        <f>PJ592-PJ591-PJ589</f>
        <v>0.05</v>
      </c>
      <c r="PK590" s="265">
        <f t="shared" ref="PK590:PO590" si="1850">PK592-PK591-PK589</f>
        <v>-0.4</v>
      </c>
      <c r="PL590" s="265">
        <f t="shared" si="1850"/>
        <v>-0.3</v>
      </c>
      <c r="PM590" s="265">
        <f t="shared" si="1850"/>
        <v>0.49</v>
      </c>
      <c r="PN590" s="265">
        <f t="shared" si="1850"/>
        <v>-0.78</v>
      </c>
      <c r="PO590" s="265">
        <f t="shared" si="1850"/>
        <v>-0.26</v>
      </c>
      <c r="PP590" s="265"/>
      <c r="PQ590" s="265"/>
      <c r="PR590" s="265"/>
      <c r="PS590" s="265"/>
      <c r="PT590" s="265"/>
      <c r="PU590" s="265"/>
      <c r="PV590" s="265"/>
      <c r="PW590" s="265"/>
      <c r="PX590" s="265"/>
      <c r="PY590" s="265"/>
      <c r="PZ590" s="265"/>
      <c r="QA590" s="265"/>
      <c r="QB590" s="265"/>
      <c r="QC590" s="265"/>
      <c r="QD590" s="265"/>
      <c r="QE590" s="265">
        <f>QE592-QE591-QE589</f>
        <v>-0.72</v>
      </c>
      <c r="QF590" s="265">
        <f t="shared" ref="QF590:QJ590" si="1851">QF592-QF591-QF589</f>
        <v>-0.64</v>
      </c>
      <c r="QG590" s="265">
        <f t="shared" si="1851"/>
        <v>-0.48</v>
      </c>
      <c r="QH590" s="265">
        <f t="shared" si="1851"/>
        <v>0.34</v>
      </c>
      <c r="QI590" s="265">
        <f t="shared" si="1851"/>
        <v>0.26</v>
      </c>
      <c r="QJ590" s="265">
        <f t="shared" si="1851"/>
        <v>-0.56000000000000005</v>
      </c>
      <c r="QK590" s="265"/>
      <c r="QL590" s="265"/>
      <c r="QM590" s="265"/>
      <c r="QN590" s="265"/>
      <c r="QO590" s="265"/>
      <c r="QP590" s="265"/>
      <c r="QQ590" s="265"/>
      <c r="QR590" s="265"/>
      <c r="QS590" s="265"/>
      <c r="QT590" s="265"/>
      <c r="QU590" s="265"/>
      <c r="QV590" s="265"/>
      <c r="QW590" s="265"/>
      <c r="QX590" s="265"/>
      <c r="QY590" s="265"/>
      <c r="QZ590" s="265">
        <f>QZ592-QZ591-QZ589</f>
        <v>-0.61</v>
      </c>
      <c r="RA590" s="265">
        <f t="shared" ref="RA590:RE590" si="1852">RA592-RA591-RA589</f>
        <v>-1.22</v>
      </c>
      <c r="RB590" s="265">
        <f t="shared" si="1852"/>
        <v>-0.21</v>
      </c>
      <c r="RC590" s="265">
        <f t="shared" si="1852"/>
        <v>-0.45</v>
      </c>
      <c r="RD590" s="265">
        <f t="shared" si="1852"/>
        <v>-0.82</v>
      </c>
      <c r="RE590" s="265">
        <f t="shared" si="1852"/>
        <v>-0.26</v>
      </c>
      <c r="RF590" s="265"/>
      <c r="RG590" s="265"/>
      <c r="RH590" s="265"/>
      <c r="RI590" s="265"/>
      <c r="RJ590" s="265"/>
      <c r="RK590" s="265"/>
      <c r="RL590" s="265"/>
      <c r="RM590" s="265"/>
      <c r="RN590" s="265"/>
      <c r="RO590" s="265"/>
      <c r="RP590" s="265"/>
      <c r="RQ590" s="265"/>
      <c r="RR590" s="265"/>
      <c r="RS590" s="265"/>
      <c r="RT590" s="265"/>
      <c r="RU590" s="265">
        <f>RU592-RU591-RU589</f>
        <v>1.8</v>
      </c>
      <c r="RV590" s="265">
        <f t="shared" ref="RV590:RZ590" si="1853">RV592-RV591-RV589</f>
        <v>-0.39</v>
      </c>
      <c r="RW590" s="265">
        <f t="shared" si="1853"/>
        <v>-0.54</v>
      </c>
      <c r="RX590" s="265">
        <f t="shared" si="1853"/>
        <v>-0.2</v>
      </c>
      <c r="RY590" s="265">
        <f t="shared" si="1853"/>
        <v>1.32</v>
      </c>
      <c r="RZ590" s="265">
        <f t="shared" si="1853"/>
        <v>-1.27</v>
      </c>
      <c r="SA590" s="265"/>
      <c r="SB590" s="265"/>
      <c r="SC590" s="265"/>
      <c r="SD590" s="265"/>
      <c r="SE590" s="265"/>
      <c r="SF590" s="265"/>
      <c r="SG590" s="265"/>
      <c r="SH590" s="265"/>
      <c r="SI590" s="265"/>
      <c r="SJ590" s="265"/>
      <c r="SK590" s="265"/>
      <c r="SL590" s="265"/>
      <c r="SM590" s="265"/>
      <c r="SN590" s="265"/>
      <c r="SO590" s="265"/>
      <c r="SP590" s="265">
        <f>SP592-SP591-SP589</f>
        <v>-0.57999999999999996</v>
      </c>
      <c r="SQ590" s="265">
        <f t="shared" ref="SQ590:SU590" si="1854">SQ592-SQ591-SQ589</f>
        <v>-0.5</v>
      </c>
      <c r="SR590" s="265">
        <f t="shared" si="1854"/>
        <v>-0.19</v>
      </c>
      <c r="SS590" s="265">
        <f t="shared" si="1854"/>
        <v>0.51</v>
      </c>
      <c r="ST590" s="265">
        <f t="shared" si="1854"/>
        <v>-0.25</v>
      </c>
      <c r="SU590" s="265">
        <f t="shared" si="1854"/>
        <v>-0.17</v>
      </c>
      <c r="SV590" s="265"/>
      <c r="SW590" s="265"/>
      <c r="SX590" s="265"/>
      <c r="SY590" s="265"/>
      <c r="SZ590" s="265"/>
      <c r="TA590" s="265"/>
      <c r="TB590" s="265"/>
      <c r="TC590" s="265"/>
      <c r="TD590" s="265"/>
      <c r="TE590" s="265"/>
      <c r="TF590" s="265"/>
      <c r="TG590" s="265"/>
      <c r="TH590" s="265"/>
      <c r="TI590" s="265"/>
      <c r="TJ590" s="265"/>
      <c r="TK590" s="265">
        <f>TK592-TK591-TK589</f>
        <v>0.52</v>
      </c>
      <c r="TL590" s="265">
        <f t="shared" ref="TL590:TP590" si="1855">TL592-TL591-TL589</f>
        <v>-0.08</v>
      </c>
      <c r="TM590" s="265">
        <f t="shared" si="1855"/>
        <v>-0.24</v>
      </c>
      <c r="TN590" s="265">
        <f t="shared" si="1855"/>
        <v>0.28999999999999998</v>
      </c>
      <c r="TO590" s="265">
        <f t="shared" si="1855"/>
        <v>-0.23</v>
      </c>
      <c r="TP590" s="265">
        <f t="shared" si="1855"/>
        <v>0.77</v>
      </c>
      <c r="TQ590" s="265"/>
      <c r="TR590" s="265"/>
      <c r="TS590" s="265"/>
      <c r="TT590" s="265"/>
      <c r="TU590" s="265"/>
      <c r="TV590" s="265"/>
      <c r="TW590" s="265"/>
      <c r="TX590" s="265"/>
      <c r="TY590" s="265"/>
      <c r="TZ590" s="265"/>
      <c r="UA590" s="265"/>
      <c r="UB590" s="265"/>
      <c r="UC590" s="265"/>
      <c r="UD590" s="265"/>
      <c r="UE590" s="265"/>
      <c r="UF590" s="265">
        <f>UF592-UF591-UF589</f>
        <v>1.1399999999999999</v>
      </c>
      <c r="UG590" s="265">
        <f t="shared" ref="UG590:UK590" si="1856">UG592-UG591-UG589</f>
        <v>-0.93</v>
      </c>
      <c r="UH590" s="265">
        <f t="shared" si="1856"/>
        <v>0.47</v>
      </c>
      <c r="UI590" s="265">
        <f t="shared" si="1856"/>
        <v>-0.46</v>
      </c>
      <c r="UJ590" s="265">
        <f t="shared" si="1856"/>
        <v>1.25</v>
      </c>
      <c r="UK590" s="265">
        <f t="shared" si="1856"/>
        <v>0.22</v>
      </c>
      <c r="UL590" s="265"/>
      <c r="UM590" s="265"/>
      <c r="UN590" s="265"/>
      <c r="UO590" s="265"/>
      <c r="UP590" s="265"/>
      <c r="UQ590" s="265"/>
      <c r="UR590" s="265"/>
      <c r="US590" s="265"/>
      <c r="UT590" s="265"/>
      <c r="UU590" s="265"/>
      <c r="UV590" s="265"/>
      <c r="UW590" s="265"/>
      <c r="UX590" s="265"/>
      <c r="UY590" s="265"/>
      <c r="UZ590" s="265"/>
      <c r="VA590" s="265">
        <f>VA592-VA591-VA589</f>
        <v>0.38</v>
      </c>
      <c r="VB590" s="265">
        <f t="shared" ref="VB590:VF590" si="1857">VB592-VB591-VB589</f>
        <v>0.25</v>
      </c>
      <c r="VC590" s="265">
        <f t="shared" si="1857"/>
        <v>-0.75</v>
      </c>
      <c r="VD590" s="265">
        <f t="shared" si="1857"/>
        <v>-0.09</v>
      </c>
      <c r="VE590" s="265">
        <f t="shared" si="1857"/>
        <v>0.41</v>
      </c>
      <c r="VF590" s="265">
        <f t="shared" si="1857"/>
        <v>0.12</v>
      </c>
      <c r="VG590" s="265"/>
      <c r="VH590" s="265"/>
      <c r="VI590" s="265"/>
      <c r="VJ590" s="265"/>
      <c r="VK590" s="265"/>
      <c r="VL590" s="265"/>
      <c r="VM590" s="265"/>
      <c r="VN590" s="265"/>
      <c r="VO590" s="265"/>
      <c r="VP590" s="265"/>
      <c r="VQ590" s="265"/>
      <c r="VR590" s="265"/>
      <c r="VS590" s="265"/>
      <c r="VT590" s="265"/>
      <c r="VU590" s="265"/>
      <c r="VV590" s="265">
        <f>VV592-VV591-VV589</f>
        <v>0</v>
      </c>
      <c r="VW590" s="265">
        <f t="shared" ref="VW590:WA590" si="1858">VW592-VW591-VW589</f>
        <v>0</v>
      </c>
      <c r="VX590" s="265">
        <f t="shared" si="1858"/>
        <v>0</v>
      </c>
      <c r="VY590" s="265">
        <f t="shared" si="1858"/>
        <v>0</v>
      </c>
      <c r="VZ590" s="265">
        <f t="shared" si="1858"/>
        <v>0</v>
      </c>
      <c r="WA590" s="265">
        <f t="shared" si="1858"/>
        <v>0</v>
      </c>
      <c r="WB590" s="265"/>
      <c r="WC590" s="265"/>
      <c r="WD590" s="265"/>
      <c r="WE590" s="265"/>
      <c r="WF590" s="265"/>
      <c r="WG590" s="265"/>
      <c r="WH590" s="265"/>
      <c r="WI590" s="265"/>
      <c r="WJ590" s="265"/>
      <c r="WK590" s="265"/>
      <c r="WL590" s="265"/>
      <c r="WM590" s="265"/>
      <c r="WN590" s="265"/>
      <c r="WO590" s="265"/>
      <c r="WP590" s="265"/>
      <c r="WQ590" s="265">
        <f>WQ592-WQ591-WQ589</f>
        <v>-0.8</v>
      </c>
      <c r="WR590" s="265">
        <f t="shared" ref="WR590:WV590" si="1859">WR592-WR591-WR589</f>
        <v>-0.7</v>
      </c>
      <c r="WS590" s="265">
        <f t="shared" si="1859"/>
        <v>-0.48</v>
      </c>
      <c r="WT590" s="265">
        <f t="shared" si="1859"/>
        <v>0.21</v>
      </c>
      <c r="WU590" s="265">
        <f t="shared" si="1859"/>
        <v>-1.02</v>
      </c>
      <c r="WV590" s="265">
        <f t="shared" si="1859"/>
        <v>0.75</v>
      </c>
      <c r="WW590" s="265"/>
      <c r="WX590" s="265"/>
      <c r="WY590" s="265"/>
      <c r="WZ590" s="265"/>
      <c r="XA590" s="265"/>
      <c r="XB590" s="265"/>
      <c r="XC590" s="265"/>
      <c r="XD590" s="265"/>
      <c r="XE590" s="265"/>
      <c r="XF590" s="265"/>
      <c r="XG590" s="265"/>
      <c r="XH590" s="265"/>
      <c r="XI590" s="265"/>
      <c r="XJ590" s="265"/>
      <c r="XK590" s="265"/>
      <c r="XL590" s="265">
        <f>XL592-XL591-XL589</f>
        <v>-0.45</v>
      </c>
      <c r="XM590" s="265">
        <f t="shared" ref="XM590:XQ590" si="1860">XM592-XM591-XM589</f>
        <v>1.24</v>
      </c>
      <c r="XN590" s="265">
        <f t="shared" si="1860"/>
        <v>-0.68</v>
      </c>
      <c r="XO590" s="265">
        <f t="shared" si="1860"/>
        <v>0.46</v>
      </c>
      <c r="XP590" s="265">
        <f t="shared" si="1860"/>
        <v>0.05</v>
      </c>
      <c r="XQ590" s="265">
        <f t="shared" si="1860"/>
        <v>0.62</v>
      </c>
      <c r="XR590" s="265"/>
      <c r="XS590" s="265"/>
      <c r="XT590" s="265"/>
      <c r="XU590" s="265"/>
      <c r="XV590" s="265"/>
      <c r="XW590" s="265"/>
      <c r="XX590" s="265"/>
      <c r="XY590" s="265"/>
      <c r="XZ590" s="265"/>
      <c r="YA590" s="265"/>
      <c r="YB590" s="265"/>
      <c r="YC590" s="265"/>
      <c r="YD590" s="265"/>
      <c r="YE590" s="265"/>
      <c r="YF590" s="265"/>
      <c r="YG590" s="265">
        <f>YG592-YG591-YG589</f>
        <v>0.41</v>
      </c>
      <c r="YH590" s="265">
        <f t="shared" ref="YH590:YL590" si="1861">YH592-YH591-YH589</f>
        <v>0.39</v>
      </c>
      <c r="YI590" s="265">
        <f t="shared" si="1861"/>
        <v>0.87</v>
      </c>
      <c r="YJ590" s="265">
        <f t="shared" si="1861"/>
        <v>-2.08</v>
      </c>
      <c r="YK590" s="265">
        <f t="shared" si="1861"/>
        <v>1.27</v>
      </c>
      <c r="YL590" s="265">
        <f t="shared" si="1861"/>
        <v>-0.21</v>
      </c>
      <c r="YM590" s="265"/>
      <c r="YN590" s="265"/>
      <c r="YO590" s="265"/>
      <c r="YP590" s="265"/>
      <c r="YQ590" s="265"/>
      <c r="YR590" s="265"/>
      <c r="YS590" s="265"/>
      <c r="YT590" s="265"/>
      <c r="YU590" s="265"/>
      <c r="YV590" s="265"/>
      <c r="YW590" s="265"/>
      <c r="YX590" s="265"/>
      <c r="YY590" s="265"/>
      <c r="YZ590" s="265"/>
      <c r="ZA590" s="265"/>
      <c r="ZB590" s="265">
        <f>ZB592-ZB591-ZB589</f>
        <v>0.49</v>
      </c>
      <c r="ZC590" s="265">
        <f t="shared" ref="ZC590:ZG590" si="1862">ZC592-ZC591-ZC589</f>
        <v>0.75</v>
      </c>
      <c r="ZD590" s="265">
        <f t="shared" si="1862"/>
        <v>-0.82</v>
      </c>
      <c r="ZE590" s="265">
        <f t="shared" si="1862"/>
        <v>-0.65</v>
      </c>
      <c r="ZF590" s="265">
        <f t="shared" si="1862"/>
        <v>-0.85</v>
      </c>
      <c r="ZG590" s="265">
        <f t="shared" si="1862"/>
        <v>-0.68</v>
      </c>
      <c r="ZH590" s="265"/>
      <c r="ZI590" s="265"/>
      <c r="ZJ590" s="265"/>
      <c r="ZK590" s="265"/>
      <c r="ZL590" s="265"/>
      <c r="ZM590" s="265"/>
      <c r="ZN590" s="265"/>
      <c r="ZO590" s="265"/>
      <c r="ZP590" s="265"/>
      <c r="ZQ590" s="265"/>
      <c r="ZR590" s="265"/>
      <c r="ZS590" s="265"/>
      <c r="ZT590" s="265"/>
      <c r="ZU590" s="265"/>
      <c r="ZV590" s="265"/>
      <c r="ZW590" s="265">
        <f>ZW592-ZW591-ZW589</f>
        <v>0.25</v>
      </c>
      <c r="ZX590" s="265">
        <f t="shared" ref="ZX590:AAB590" si="1863">ZX592-ZX591-ZX589</f>
        <v>0.49</v>
      </c>
      <c r="ZY590" s="265">
        <f t="shared" si="1863"/>
        <v>-0.85</v>
      </c>
      <c r="ZZ590" s="265">
        <f t="shared" si="1863"/>
        <v>-0.02</v>
      </c>
      <c r="AAA590" s="265">
        <f t="shared" si="1863"/>
        <v>0.46</v>
      </c>
      <c r="AAB590" s="265">
        <f t="shared" si="1863"/>
        <v>0.42</v>
      </c>
      <c r="AAC590" s="265"/>
      <c r="AAD590" s="265"/>
      <c r="AAE590" s="265"/>
      <c r="AAF590" s="265"/>
      <c r="AAG590" s="265"/>
      <c r="AAH590" s="265"/>
      <c r="AAI590" s="265"/>
      <c r="AAJ590" s="265"/>
      <c r="AAK590" s="265"/>
      <c r="AAL590" s="265"/>
      <c r="AAM590" s="265"/>
      <c r="AAN590" s="265"/>
      <c r="AAO590" s="265"/>
      <c r="AAP590" s="265"/>
      <c r="AAQ590" s="265"/>
      <c r="AAR590" s="265">
        <f>AAR592-AAR591-AAR589</f>
        <v>-0.19</v>
      </c>
      <c r="AAS590" s="265">
        <f t="shared" ref="AAS590:AAW590" si="1864">AAS592-AAS591-AAS589</f>
        <v>0.22</v>
      </c>
      <c r="AAT590" s="265">
        <f t="shared" si="1864"/>
        <v>-0.3</v>
      </c>
      <c r="AAU590" s="265">
        <f t="shared" si="1864"/>
        <v>1.23</v>
      </c>
      <c r="AAV590" s="265">
        <f t="shared" si="1864"/>
        <v>0.54</v>
      </c>
      <c r="AAW590" s="265">
        <f t="shared" si="1864"/>
        <v>-0.44</v>
      </c>
      <c r="AAX590" s="265"/>
      <c r="AAY590" s="265"/>
      <c r="AAZ590" s="265"/>
      <c r="ABA590" s="265"/>
      <c r="ABB590" s="265"/>
      <c r="ABC590" s="265"/>
      <c r="ABD590" s="265"/>
      <c r="ABE590" s="265"/>
      <c r="ABF590" s="265"/>
      <c r="ABG590" s="265"/>
      <c r="ABH590" s="265"/>
      <c r="ABI590" s="265"/>
      <c r="ABJ590" s="265"/>
      <c r="ABK590" s="265"/>
      <c r="ABL590" s="265"/>
      <c r="ABM590" s="265">
        <f>ABM592-ABM591-ABM589</f>
        <v>-0.11</v>
      </c>
      <c r="ABN590" s="265">
        <f t="shared" ref="ABN590:ABR590" si="1865">ABN592-ABN591-ABN589</f>
        <v>-0.41</v>
      </c>
      <c r="ABO590" s="265">
        <f t="shared" si="1865"/>
        <v>0.32</v>
      </c>
      <c r="ABP590" s="265">
        <f t="shared" si="1865"/>
        <v>-1.18</v>
      </c>
      <c r="ABQ590" s="265">
        <f t="shared" si="1865"/>
        <v>1.25</v>
      </c>
      <c r="ABR590" s="265">
        <f t="shared" si="1865"/>
        <v>0.16</v>
      </c>
      <c r="ABS590" s="265"/>
      <c r="ABT590" s="265"/>
      <c r="ABU590" s="265"/>
      <c r="ABV590" s="265"/>
      <c r="ABW590" s="265"/>
      <c r="ABX590" s="265"/>
      <c r="ABY590" s="265"/>
      <c r="ABZ590" s="265"/>
      <c r="ACA590" s="265"/>
      <c r="ACB590" s="265"/>
      <c r="ACC590" s="265"/>
      <c r="ACD590" s="265"/>
      <c r="ACE590" s="265"/>
      <c r="ACF590" s="265"/>
      <c r="ACG590" s="265"/>
      <c r="ACH590" s="265">
        <f>ACH592-ACH591-ACH589</f>
        <v>-0.16</v>
      </c>
      <c r="ACI590" s="265">
        <f t="shared" ref="ACI590:ACM590" si="1866">ACI592-ACI591-ACI589</f>
        <v>-0.03</v>
      </c>
      <c r="ACJ590" s="265">
        <f t="shared" si="1866"/>
        <v>0.08</v>
      </c>
      <c r="ACK590" s="265">
        <f t="shared" si="1866"/>
        <v>-0.28000000000000003</v>
      </c>
      <c r="ACL590" s="265">
        <f t="shared" si="1866"/>
        <v>-0.16</v>
      </c>
      <c r="ACM590" s="265">
        <f t="shared" si="1866"/>
        <v>0.27</v>
      </c>
      <c r="ACN590" s="265"/>
      <c r="ACO590" s="265"/>
      <c r="ACP590" s="265"/>
      <c r="ACQ590" s="265"/>
      <c r="ACR590" s="265"/>
      <c r="ACS590" s="265"/>
      <c r="ACT590" s="265"/>
      <c r="ACU590" s="265"/>
      <c r="ACV590" s="265"/>
      <c r="ACW590" s="265"/>
      <c r="ACX590" s="265"/>
      <c r="ACY590" s="265"/>
      <c r="ACZ590" s="265"/>
      <c r="ADA590" s="265"/>
      <c r="ADB590" s="265"/>
      <c r="ADC590" s="265">
        <f>ADC592-ADC591-ADC589</f>
        <v>0.05</v>
      </c>
      <c r="ADD590" s="265">
        <f t="shared" ref="ADD590:ADH590" si="1867">ADD592-ADD591-ADD589</f>
        <v>-0.45</v>
      </c>
      <c r="ADE590" s="265">
        <f t="shared" si="1867"/>
        <v>0.1</v>
      </c>
      <c r="ADF590" s="265">
        <f t="shared" si="1867"/>
        <v>-0.83</v>
      </c>
      <c r="ADG590" s="265">
        <f t="shared" si="1867"/>
        <v>-0.06</v>
      </c>
      <c r="ADH590" s="265">
        <f t="shared" si="1867"/>
        <v>0.71</v>
      </c>
      <c r="ADI590" s="265"/>
      <c r="ADJ590" s="265"/>
      <c r="ADK590" s="265"/>
      <c r="ADL590" s="265"/>
      <c r="ADM590" s="265"/>
      <c r="ADN590" s="265"/>
      <c r="ADO590" s="265"/>
      <c r="ADP590" s="265"/>
      <c r="ADQ590" s="265"/>
      <c r="ADR590" s="265"/>
      <c r="ADS590" s="265"/>
      <c r="ADT590" s="265"/>
      <c r="ADU590" s="265"/>
      <c r="ADV590" s="265"/>
      <c r="ADW590" s="265"/>
      <c r="ADX590" s="265">
        <f>ADX592-ADX591-ADX589</f>
        <v>-0.14000000000000001</v>
      </c>
      <c r="ADY590" s="265">
        <f t="shared" ref="ADY590:AEC590" si="1868">ADY592-ADY591-ADY589</f>
        <v>1.9</v>
      </c>
      <c r="ADZ590" s="265">
        <f t="shared" si="1868"/>
        <v>1.89</v>
      </c>
      <c r="AEA590" s="265">
        <f t="shared" si="1868"/>
        <v>1.81</v>
      </c>
      <c r="AEB590" s="265">
        <f t="shared" si="1868"/>
        <v>-1.81</v>
      </c>
      <c r="AEC590" s="265">
        <f t="shared" si="1868"/>
        <v>0.52</v>
      </c>
      <c r="AED590" s="265"/>
      <c r="AEE590" s="265"/>
      <c r="AEF590" s="265"/>
      <c r="AEG590" s="265"/>
      <c r="AEH590" s="265"/>
      <c r="AEI590" s="265"/>
      <c r="AEJ590" s="265"/>
      <c r="AEK590" s="265"/>
      <c r="AEL590" s="265"/>
      <c r="AEM590" s="265"/>
      <c r="AEN590" s="265"/>
      <c r="AEO590" s="265"/>
      <c r="AEP590" s="265"/>
      <c r="AEQ590" s="265"/>
      <c r="AER590" s="265"/>
      <c r="AES590" s="265">
        <f>AES592-AES591-AES589</f>
        <v>-0.23</v>
      </c>
      <c r="AET590" s="265">
        <f t="shared" ref="AET590:AEX590" si="1869">AET592-AET591-AET589</f>
        <v>0.09</v>
      </c>
      <c r="AEU590" s="265">
        <f t="shared" si="1869"/>
        <v>0.05</v>
      </c>
      <c r="AEV590" s="265">
        <f t="shared" si="1869"/>
        <v>0.41</v>
      </c>
      <c r="AEW590" s="265">
        <f t="shared" si="1869"/>
        <v>0.27</v>
      </c>
      <c r="AEX590" s="265">
        <f t="shared" si="1869"/>
        <v>-0.13</v>
      </c>
      <c r="AEY590" s="265"/>
      <c r="AEZ590" s="265"/>
      <c r="AFA590" s="265"/>
      <c r="AFB590" s="265"/>
      <c r="AFC590" s="265"/>
      <c r="AFD590" s="265"/>
      <c r="AFE590" s="265"/>
      <c r="AFF590" s="265"/>
      <c r="AFG590" s="265"/>
      <c r="AFH590" s="265"/>
      <c r="AFI590" s="265"/>
      <c r="AFJ590" s="265"/>
      <c r="AFK590" s="265"/>
      <c r="AFL590" s="265"/>
      <c r="AFM590" s="265"/>
      <c r="AFN590" s="265">
        <f>AFN592-AFN591-AFN589</f>
        <v>-0.05</v>
      </c>
      <c r="AFO590" s="265">
        <f t="shared" ref="AFO590:AFS590" si="1870">AFO592-AFO591-AFO589</f>
        <v>0.32</v>
      </c>
      <c r="AFP590" s="265">
        <f t="shared" si="1870"/>
        <v>-0.11</v>
      </c>
      <c r="AFQ590" s="265">
        <f t="shared" si="1870"/>
        <v>0.21</v>
      </c>
      <c r="AFR590" s="265">
        <f t="shared" si="1870"/>
        <v>1.0900000000000001</v>
      </c>
      <c r="AFS590" s="265">
        <f t="shared" si="1870"/>
        <v>0.54</v>
      </c>
      <c r="AFT590" s="265"/>
      <c r="AFU590" s="265"/>
      <c r="AFV590" s="265"/>
      <c r="AFW590" s="265"/>
      <c r="AFX590" s="265"/>
      <c r="AFY590" s="265"/>
      <c r="AFZ590" s="265"/>
      <c r="AGA590" s="265"/>
      <c r="AGB590" s="265"/>
      <c r="AGC590" s="265"/>
      <c r="AGD590" s="265"/>
      <c r="AGE590" s="265"/>
      <c r="AGF590" s="265"/>
      <c r="AGG590" s="265"/>
      <c r="AGH590" s="265"/>
      <c r="AGI590" s="265">
        <f>AGI592-AGI591-AGI589</f>
        <v>1.06</v>
      </c>
      <c r="AGJ590" s="265">
        <f t="shared" ref="AGJ590:AGN590" si="1871">AGJ592-AGJ591-AGJ589</f>
        <v>0.21</v>
      </c>
      <c r="AGK590" s="265">
        <f t="shared" si="1871"/>
        <v>0.08</v>
      </c>
      <c r="AGL590" s="265">
        <f>AGL592-AGL591-AGL589</f>
        <v>0.71</v>
      </c>
      <c r="AGM590" s="265">
        <f>AGM592-AGM591-AGM589</f>
        <v>0.09</v>
      </c>
      <c r="AGN590" s="265">
        <f t="shared" si="1871"/>
        <v>-0.63</v>
      </c>
      <c r="AGO590" s="265"/>
      <c r="AGP590" s="265"/>
      <c r="AGQ590" s="265"/>
      <c r="AGR590" s="265"/>
      <c r="AGS590" s="265"/>
      <c r="AGT590" s="265"/>
      <c r="AGU590" s="265"/>
      <c r="AGV590" s="265"/>
      <c r="AGW590" s="265"/>
      <c r="AGX590" s="265"/>
      <c r="AGY590" s="265"/>
      <c r="AGZ590" s="265"/>
      <c r="AHA590" s="265"/>
      <c r="AHB590" s="265"/>
      <c r="AHC590" s="265"/>
      <c r="AHD590" s="265">
        <f>AHD592-AHD591-AHD589</f>
        <v>-0.08</v>
      </c>
      <c r="AHE590" s="265">
        <f t="shared" ref="AHE590:AHI590" si="1872">AHE592-AHE591-AHE589</f>
        <v>0.24</v>
      </c>
      <c r="AHF590" s="265">
        <f t="shared" si="1872"/>
        <v>0.16</v>
      </c>
      <c r="AHG590" s="265">
        <f t="shared" si="1872"/>
        <v>0.04</v>
      </c>
      <c r="AHH590" s="265">
        <f t="shared" si="1872"/>
        <v>-0.24</v>
      </c>
      <c r="AHI590" s="265">
        <f t="shared" si="1872"/>
        <v>0</v>
      </c>
      <c r="AHJ590" s="265"/>
      <c r="AHK590" s="265"/>
      <c r="AHL590" s="265"/>
      <c r="AHM590" s="265"/>
      <c r="AHN590" s="265"/>
      <c r="AHO590" s="265"/>
      <c r="AHP590" s="265"/>
      <c r="AHQ590" s="265"/>
      <c r="AHR590" s="265"/>
      <c r="AHS590" s="265"/>
      <c r="AHT590" s="265"/>
      <c r="AHU590" s="265"/>
      <c r="AHV590" s="265"/>
      <c r="AHW590" s="265"/>
      <c r="AHX590" s="265"/>
      <c r="AHY590" s="265">
        <f>AHY592-AHY591-AHY589</f>
        <v>-0.02</v>
      </c>
      <c r="AHZ590" s="265">
        <f t="shared" ref="AHZ590:AID590" si="1873">AHZ592-AHZ591-AHZ589</f>
        <v>0.55000000000000004</v>
      </c>
      <c r="AIA590" s="265">
        <f t="shared" si="1873"/>
        <v>0</v>
      </c>
      <c r="AIB590" s="265">
        <f t="shared" si="1873"/>
        <v>0.91</v>
      </c>
      <c r="AIC590" s="265">
        <f t="shared" si="1873"/>
        <v>0.69</v>
      </c>
      <c r="AID590" s="265">
        <f t="shared" si="1873"/>
        <v>0.44</v>
      </c>
      <c r="AIE590" s="265"/>
      <c r="AIF590" s="265"/>
      <c r="AIG590" s="265"/>
      <c r="AIH590" s="265"/>
      <c r="AII590" s="265"/>
      <c r="AIJ590" s="265"/>
      <c r="AIK590" s="265"/>
      <c r="AIL590" s="265"/>
      <c r="AIM590" s="265"/>
      <c r="AIN590" s="265"/>
      <c r="AIO590" s="265"/>
      <c r="AIP590" s="265"/>
      <c r="AIQ590" s="265"/>
      <c r="AIR590" s="265"/>
      <c r="AIS590" s="265"/>
      <c r="AIT590" s="265">
        <f>AIT592-AIT591-AIT589</f>
        <v>0</v>
      </c>
      <c r="AIU590" s="265">
        <f t="shared" ref="AIU590:AIY590" si="1874">AIU592-AIU591-AIU589</f>
        <v>0</v>
      </c>
      <c r="AIV590" s="265">
        <f t="shared" si="1874"/>
        <v>0</v>
      </c>
      <c r="AIW590" s="265">
        <f t="shared" si="1874"/>
        <v>0</v>
      </c>
      <c r="AIX590" s="265">
        <f t="shared" si="1874"/>
        <v>0</v>
      </c>
      <c r="AIY590" s="265">
        <f t="shared" si="1874"/>
        <v>0</v>
      </c>
      <c r="AIZ590" s="265"/>
      <c r="AJA590" s="265"/>
      <c r="AJB590" s="265"/>
      <c r="AJC590" s="265"/>
      <c r="AJD590" s="265"/>
      <c r="AJE590" s="265"/>
      <c r="AJF590" s="265"/>
      <c r="AJG590" s="265"/>
      <c r="AJH590" s="265"/>
      <c r="AJI590" s="265"/>
      <c r="AJJ590" s="265"/>
      <c r="AJK590" s="265"/>
      <c r="AJL590" s="265"/>
      <c r="AJM590" s="265"/>
      <c r="AJN590" s="265"/>
      <c r="AJO590" s="265">
        <f>AJO592-AJO591-AJO589</f>
        <v>-0.25</v>
      </c>
      <c r="AJP590" s="265">
        <f t="shared" ref="AJP590:AJT590" si="1875">AJP592-AJP591-AJP589</f>
        <v>-0.4</v>
      </c>
      <c r="AJQ590" s="265">
        <f t="shared" si="1875"/>
        <v>0.65</v>
      </c>
      <c r="AJR590" s="265">
        <f t="shared" si="1875"/>
        <v>-0.11</v>
      </c>
      <c r="AJS590" s="265">
        <f t="shared" si="1875"/>
        <v>0.13</v>
      </c>
      <c r="AJT590" s="265">
        <f t="shared" si="1875"/>
        <v>0.41</v>
      </c>
      <c r="AJU590" s="265"/>
      <c r="AJV590" s="265"/>
      <c r="AJW590" s="265"/>
      <c r="AJX590" s="265"/>
      <c r="AJY590" s="265"/>
      <c r="AJZ590" s="265"/>
      <c r="AKA590" s="265"/>
      <c r="AKB590" s="265"/>
      <c r="AKC590" s="265"/>
      <c r="AKD590" s="265"/>
      <c r="AKE590" s="265"/>
      <c r="AKF590" s="265"/>
      <c r="AKG590" s="265"/>
      <c r="AKH590" s="265"/>
      <c r="AKI590" s="265"/>
      <c r="AKJ590" s="265">
        <f>AKJ592-AKJ591-AKJ589</f>
        <v>-0.65</v>
      </c>
      <c r="AKK590" s="265">
        <f t="shared" ref="AKK590:AKO590" si="1876">AKK592-AKK591-AKK589</f>
        <v>-0.15</v>
      </c>
      <c r="AKL590" s="265">
        <f t="shared" si="1876"/>
        <v>0.05</v>
      </c>
      <c r="AKM590" s="265">
        <f t="shared" si="1876"/>
        <v>0.15</v>
      </c>
      <c r="AKN590" s="265">
        <f t="shared" si="1876"/>
        <v>0.15</v>
      </c>
      <c r="AKO590" s="265">
        <f t="shared" si="1876"/>
        <v>0.48</v>
      </c>
      <c r="AKP590" s="265"/>
      <c r="AKQ590" s="265"/>
      <c r="AKR590" s="265"/>
      <c r="AKS590" s="265"/>
      <c r="AKT590" s="265"/>
      <c r="AKU590" s="265"/>
      <c r="AKV590" s="265"/>
      <c r="AKW590" s="265"/>
      <c r="AKX590" s="265"/>
      <c r="AKY590" s="265"/>
      <c r="AKZ590" s="265"/>
      <c r="ALA590" s="265"/>
      <c r="ALB590" s="265"/>
      <c r="ALC590" s="265"/>
      <c r="ALD590" s="265"/>
      <c r="ALE590" s="265">
        <f>ALE592-ALE591-ALE589</f>
        <v>0.42</v>
      </c>
      <c r="ALF590" s="265">
        <f t="shared" ref="ALF590:ALJ590" si="1877">ALF592-ALF591-ALF589</f>
        <v>0.71</v>
      </c>
      <c r="ALG590" s="265">
        <f t="shared" si="1877"/>
        <v>0.06</v>
      </c>
      <c r="ALH590" s="265">
        <f t="shared" si="1877"/>
        <v>-0.22</v>
      </c>
      <c r="ALI590" s="265">
        <f t="shared" si="1877"/>
        <v>-0.1</v>
      </c>
      <c r="ALJ590" s="265">
        <f t="shared" si="1877"/>
        <v>1.02</v>
      </c>
      <c r="ALK590" s="265"/>
      <c r="ALL590" s="265"/>
      <c r="ALM590" s="265"/>
      <c r="ALN590" s="265"/>
      <c r="ALO590" s="265"/>
      <c r="ALP590" s="265"/>
      <c r="ALQ590" s="265"/>
      <c r="ALR590" s="265"/>
      <c r="ALS590" s="265"/>
      <c r="ALT590" s="265"/>
      <c r="ALU590" s="265"/>
      <c r="ALV590" s="265"/>
      <c r="ALW590" s="265"/>
      <c r="ALX590" s="265"/>
      <c r="ALY590" s="265"/>
      <c r="ALZ590" s="265">
        <f>ALZ592-ALZ591-ALZ589</f>
        <v>0.6</v>
      </c>
      <c r="AMA590" s="265">
        <f t="shared" ref="AMA590:AME590" si="1878">AMA592-AMA591-AMA589</f>
        <v>0.32</v>
      </c>
      <c r="AMB590" s="265">
        <f t="shared" si="1878"/>
        <v>-0.16</v>
      </c>
      <c r="AMC590" s="265">
        <f t="shared" si="1878"/>
        <v>-0.16</v>
      </c>
      <c r="AMD590" s="265">
        <f t="shared" si="1878"/>
        <v>-0.05</v>
      </c>
      <c r="AME590" s="265">
        <f t="shared" si="1878"/>
        <v>0</v>
      </c>
      <c r="AMF590" s="265"/>
      <c r="AMG590" s="265"/>
      <c r="AMH590" s="265"/>
      <c r="AMI590" s="265"/>
      <c r="AMJ590" s="265"/>
      <c r="AMK590" s="265"/>
      <c r="AML590" s="265"/>
      <c r="AMM590" s="265"/>
      <c r="AMN590" s="265"/>
      <c r="AMO590" s="265"/>
      <c r="AMP590" s="265"/>
      <c r="AMQ590" s="265"/>
      <c r="AMR590" s="265"/>
      <c r="AMS590" s="265"/>
      <c r="AMT590" s="265"/>
      <c r="AMU590" s="265">
        <f>AMU592-AMU591-AMU589</f>
        <v>0.28999999999999998</v>
      </c>
      <c r="AMV590" s="265">
        <f t="shared" ref="AMV590:AMZ590" si="1879">AMV592-AMV591-AMV589</f>
        <v>0.51</v>
      </c>
      <c r="AMW590" s="265">
        <f t="shared" si="1879"/>
        <v>0.6</v>
      </c>
      <c r="AMX590" s="265">
        <f t="shared" si="1879"/>
        <v>2.0099999999999998</v>
      </c>
      <c r="AMY590" s="265">
        <f t="shared" si="1879"/>
        <v>0.02</v>
      </c>
      <c r="AMZ590" s="265">
        <f t="shared" si="1879"/>
        <v>-0.6</v>
      </c>
      <c r="ANA590" s="265"/>
      <c r="ANB590" s="265"/>
      <c r="ANC590" s="265"/>
      <c r="AND590" s="265"/>
      <c r="ANE590" s="265"/>
      <c r="ANF590" s="265"/>
      <c r="ANG590" s="265"/>
      <c r="ANH590" s="265"/>
      <c r="ANI590" s="265"/>
      <c r="ANJ590" s="265"/>
      <c r="ANK590" s="265"/>
      <c r="ANL590" s="265"/>
      <c r="ANM590" s="265"/>
      <c r="ANN590" s="265"/>
      <c r="ANO590" s="265"/>
      <c r="ANP590" s="265">
        <f>ANP592-ANP591-ANP589</f>
        <v>0.04</v>
      </c>
      <c r="ANQ590" s="265">
        <f t="shared" ref="ANQ590:ANU590" si="1880">ANQ592-ANQ591-ANQ589</f>
        <v>-0.09</v>
      </c>
      <c r="ANR590" s="265">
        <f t="shared" si="1880"/>
        <v>-0.02</v>
      </c>
      <c r="ANS590" s="265">
        <f t="shared" si="1880"/>
        <v>-0.13</v>
      </c>
      <c r="ANT590" s="265">
        <f t="shared" si="1880"/>
        <v>-0.21</v>
      </c>
      <c r="ANU590" s="265">
        <f t="shared" si="1880"/>
        <v>0.18</v>
      </c>
      <c r="ANV590" s="265"/>
      <c r="ANW590" s="265"/>
      <c r="ANX590" s="265"/>
      <c r="ANY590" s="265"/>
      <c r="ANZ590" s="265"/>
      <c r="AOA590" s="265"/>
      <c r="AOB590" s="265"/>
      <c r="AOC590" s="265"/>
      <c r="AOD590" s="265"/>
      <c r="AOE590" s="265"/>
      <c r="AOF590" s="265"/>
      <c r="AOG590" s="265"/>
      <c r="AOH590" s="265"/>
      <c r="AOI590" s="265"/>
      <c r="AOJ590" s="265"/>
      <c r="AOK590" s="265">
        <f>AOK592-AOK591-AOK589</f>
        <v>1.1399999999999999</v>
      </c>
      <c r="AOL590" s="265">
        <f t="shared" ref="AOL590:AOP590" si="1881">AOL592-AOL591-AOL589</f>
        <v>0.87</v>
      </c>
      <c r="AOM590" s="265">
        <f t="shared" si="1881"/>
        <v>-0.72</v>
      </c>
      <c r="AON590" s="265">
        <f t="shared" si="1881"/>
        <v>0.5</v>
      </c>
      <c r="AOO590" s="265">
        <f t="shared" si="1881"/>
        <v>-1.1200000000000001</v>
      </c>
      <c r="AOP590" s="265">
        <f t="shared" si="1881"/>
        <v>0.75</v>
      </c>
      <c r="AOQ590" s="265"/>
      <c r="AOR590" s="265"/>
      <c r="AOS590" s="265"/>
      <c r="AOT590" s="265"/>
      <c r="AOU590" s="265"/>
      <c r="AOV590" s="265"/>
      <c r="AOW590" s="265"/>
      <c r="AOX590" s="265"/>
      <c r="AOY590" s="265"/>
      <c r="AOZ590" s="265"/>
      <c r="APA590" s="265"/>
      <c r="APB590" s="265"/>
      <c r="APC590" s="265"/>
      <c r="APD590" s="265"/>
      <c r="APE590" s="265"/>
      <c r="APF590" s="265">
        <f>APF592-APF591-APF589</f>
        <v>-0.63</v>
      </c>
      <c r="APG590" s="265">
        <f t="shared" ref="APG590:APK590" si="1882">APG592-APG591-APG589</f>
        <v>0.16</v>
      </c>
      <c r="APH590" s="265">
        <f t="shared" si="1882"/>
        <v>0.81</v>
      </c>
      <c r="API590" s="265">
        <f t="shared" si="1882"/>
        <v>0.76</v>
      </c>
      <c r="APJ590" s="265">
        <f t="shared" si="1882"/>
        <v>-0.04</v>
      </c>
      <c r="APK590" s="265">
        <f t="shared" si="1882"/>
        <v>1.07</v>
      </c>
      <c r="APL590" s="265"/>
      <c r="APM590" s="265"/>
      <c r="APN590" s="265"/>
      <c r="APO590" s="265"/>
      <c r="APP590" s="265"/>
      <c r="APQ590" s="265"/>
      <c r="APR590" s="265"/>
      <c r="APS590" s="265"/>
      <c r="APT590" s="265"/>
      <c r="APU590" s="265"/>
      <c r="APV590" s="265"/>
      <c r="APW590" s="265"/>
      <c r="APX590" s="265"/>
      <c r="APY590" s="265"/>
      <c r="APZ590" s="265"/>
      <c r="AQA590" s="265">
        <f>AQA592-AQA591-AQA589</f>
        <v>-0.46</v>
      </c>
      <c r="AQB590" s="265">
        <f t="shared" ref="AQB590:AQF590" si="1883">AQB592-AQB591-AQB589</f>
        <v>-0.44</v>
      </c>
      <c r="AQC590" s="265">
        <f t="shared" si="1883"/>
        <v>-0.67</v>
      </c>
      <c r="AQD590" s="265">
        <f t="shared" si="1883"/>
        <v>0.92</v>
      </c>
      <c r="AQE590" s="265">
        <f t="shared" si="1883"/>
        <v>0.03</v>
      </c>
      <c r="AQF590" s="265">
        <f t="shared" si="1883"/>
        <v>0.17</v>
      </c>
      <c r="AQG590" s="265"/>
      <c r="AQH590" s="265"/>
      <c r="AQI590" s="265"/>
      <c r="AQJ590" s="265"/>
      <c r="AQK590" s="265"/>
      <c r="AQL590" s="265"/>
      <c r="AQM590" s="265"/>
      <c r="AQN590" s="265"/>
      <c r="AQO590" s="265"/>
      <c r="AQP590" s="265"/>
      <c r="AQQ590" s="265"/>
      <c r="AQR590" s="265"/>
      <c r="AQS590" s="265"/>
      <c r="AQT590" s="265"/>
      <c r="AQU590" s="265"/>
      <c r="AQV590" s="265">
        <f>AQV592-AQV591-AQV589</f>
        <v>0.56000000000000005</v>
      </c>
      <c r="AQW590" s="265">
        <f t="shared" ref="AQW590:ARA590" si="1884">AQW592-AQW591-AQW589</f>
        <v>-0.61</v>
      </c>
      <c r="AQX590" s="265">
        <f t="shared" si="1884"/>
        <v>-0.27</v>
      </c>
      <c r="AQY590" s="265">
        <f t="shared" si="1884"/>
        <v>0.17</v>
      </c>
      <c r="AQZ590" s="265">
        <f t="shared" si="1884"/>
        <v>-0.44</v>
      </c>
      <c r="ARA590" s="265">
        <f t="shared" si="1884"/>
        <v>-0.92</v>
      </c>
      <c r="ARB590" s="265"/>
      <c r="ARC590" s="265"/>
      <c r="ARD590" s="265"/>
      <c r="ARE590" s="265"/>
      <c r="ARF590" s="265"/>
      <c r="ARG590" s="265"/>
      <c r="ARH590" s="265"/>
      <c r="ARI590" s="265"/>
      <c r="ARJ590" s="265"/>
      <c r="ARK590" s="265"/>
      <c r="ARL590" s="265"/>
      <c r="ARM590" s="265"/>
      <c r="ARN590" s="265"/>
      <c r="ARO590" s="265"/>
      <c r="ARP590" s="265"/>
      <c r="ARQ590" s="265">
        <f>ARQ592-ARQ591-ARQ589</f>
        <v>0.8</v>
      </c>
      <c r="ARR590" s="265">
        <f t="shared" ref="ARR590:ARV590" si="1885">ARR592-ARR591-ARR589</f>
        <v>-0.52</v>
      </c>
      <c r="ARS590" s="265">
        <f t="shared" si="1885"/>
        <v>0.38</v>
      </c>
      <c r="ART590" s="265">
        <f t="shared" si="1885"/>
        <v>-0.81</v>
      </c>
      <c r="ARU590" s="265">
        <f t="shared" si="1885"/>
        <v>-0.57999999999999996</v>
      </c>
      <c r="ARV590" s="265">
        <f t="shared" si="1885"/>
        <v>0.91</v>
      </c>
      <c r="ARW590" s="265"/>
      <c r="ARX590" s="265"/>
      <c r="ARY590" s="265"/>
      <c r="ARZ590" s="265"/>
      <c r="ASA590" s="265"/>
      <c r="ASB590" s="265"/>
      <c r="ASC590" s="265"/>
      <c r="ASD590" s="265"/>
      <c r="ASE590" s="265"/>
      <c r="ASF590" s="265"/>
      <c r="ASG590" s="265"/>
      <c r="ASH590" s="265"/>
      <c r="ASI590" s="265"/>
      <c r="ASJ590" s="265"/>
      <c r="ASK590" s="265"/>
      <c r="ASL590" s="265">
        <f>ASL592-ASL591-ASL589</f>
        <v>-0.75</v>
      </c>
      <c r="ASM590" s="265">
        <f t="shared" ref="ASM590:ASQ590" si="1886">ASM592-ASM591-ASM589</f>
        <v>0.68</v>
      </c>
      <c r="ASN590" s="265">
        <f t="shared" si="1886"/>
        <v>-1.17</v>
      </c>
      <c r="ASO590" s="265">
        <f t="shared" si="1886"/>
        <v>0.6</v>
      </c>
      <c r="ASP590" s="265">
        <f t="shared" si="1886"/>
        <v>0.49</v>
      </c>
      <c r="ASQ590" s="265">
        <f t="shared" si="1886"/>
        <v>0.56999999999999995</v>
      </c>
      <c r="ASR590" s="265"/>
      <c r="ASS590" s="265"/>
      <c r="AST590" s="265"/>
      <c r="ASU590" s="265"/>
      <c r="ASV590" s="265"/>
      <c r="ASW590" s="265"/>
      <c r="ASX590" s="265"/>
      <c r="ASY590" s="265"/>
      <c r="ASZ590" s="265"/>
      <c r="ATA590" s="265"/>
      <c r="ATB590" s="265"/>
      <c r="ATC590" s="265"/>
      <c r="ATD590" s="265"/>
      <c r="ATE590" s="265"/>
      <c r="ATF590" s="265"/>
      <c r="ATG590" s="265">
        <f>ATG592-ATG591-ATG589</f>
        <v>-0.12</v>
      </c>
      <c r="ATH590" s="265">
        <f t="shared" ref="ATH590:ATL590" si="1887">ATH592-ATH591-ATH589</f>
        <v>-0.98</v>
      </c>
      <c r="ATI590" s="265">
        <f t="shared" si="1887"/>
        <v>-0.02</v>
      </c>
      <c r="ATJ590" s="265">
        <f t="shared" si="1887"/>
        <v>-1.38</v>
      </c>
      <c r="ATK590" s="265">
        <f t="shared" si="1887"/>
        <v>-0.73</v>
      </c>
      <c r="ATL590" s="265">
        <f t="shared" si="1887"/>
        <v>-1.19</v>
      </c>
      <c r="ATM590" s="265"/>
      <c r="ATN590" s="265"/>
      <c r="ATO590" s="265"/>
      <c r="ATP590" s="265"/>
      <c r="ATQ590" s="265"/>
      <c r="ATR590" s="265"/>
      <c r="ATS590" s="265"/>
      <c r="ATT590" s="265"/>
      <c r="ATU590" s="265"/>
      <c r="ATV590" s="265"/>
      <c r="ATW590" s="265"/>
      <c r="ATX590" s="265"/>
      <c r="ATY590" s="265"/>
      <c r="ATZ590" s="265"/>
      <c r="AUA590" s="265"/>
      <c r="AUB590" s="265">
        <f>AUB592-AUB591-AUB589</f>
        <v>0.18</v>
      </c>
      <c r="AUC590" s="265">
        <f t="shared" ref="AUC590:AUG590" si="1888">AUC592-AUC591-AUC589</f>
        <v>0.94</v>
      </c>
      <c r="AUD590" s="265">
        <f t="shared" si="1888"/>
        <v>-1.3</v>
      </c>
      <c r="AUE590" s="265">
        <f t="shared" si="1888"/>
        <v>-1.58</v>
      </c>
      <c r="AUF590" s="265">
        <f t="shared" si="1888"/>
        <v>0.44</v>
      </c>
      <c r="AUG590" s="265">
        <f t="shared" si="1888"/>
        <v>-0.86</v>
      </c>
      <c r="AUH590" s="265"/>
      <c r="AUI590" s="265"/>
      <c r="AUJ590" s="265"/>
      <c r="AUK590" s="265"/>
      <c r="AUL590" s="265"/>
      <c r="AUM590" s="265"/>
      <c r="AUN590" s="265"/>
      <c r="AUO590" s="265"/>
      <c r="AUP590" s="265"/>
      <c r="AUQ590" s="265"/>
      <c r="AUR590" s="265"/>
      <c r="AUS590" s="265"/>
      <c r="AUT590" s="265"/>
      <c r="AUU590" s="265"/>
      <c r="AUV590" s="265"/>
      <c r="AUW590" s="265">
        <f>AUW592-AUW591-AUW589</f>
        <v>-1.1000000000000001</v>
      </c>
      <c r="AUX590" s="265">
        <f t="shared" ref="AUX590:AVB590" si="1889">AUX592-AUX591-AUX589</f>
        <v>-0.62</v>
      </c>
      <c r="AUY590" s="265">
        <f t="shared" si="1889"/>
        <v>0.19</v>
      </c>
      <c r="AUZ590" s="265">
        <f t="shared" si="1889"/>
        <v>-0.42</v>
      </c>
      <c r="AVA590" s="265">
        <f t="shared" si="1889"/>
        <v>-1.0900000000000001</v>
      </c>
      <c r="AVB590" s="265">
        <f t="shared" si="1889"/>
        <v>0.22</v>
      </c>
      <c r="AVC590" s="265"/>
      <c r="AVD590" s="265"/>
      <c r="AVE590" s="265"/>
      <c r="AVF590" s="265"/>
      <c r="AVG590" s="265"/>
      <c r="AVH590" s="265"/>
      <c r="AVI590" s="265"/>
      <c r="AVJ590" s="265"/>
      <c r="AVK590" s="265"/>
      <c r="AVL590" s="265"/>
      <c r="AVM590" s="265"/>
      <c r="AVN590" s="265"/>
      <c r="AVO590" s="265"/>
      <c r="AVP590" s="265"/>
      <c r="AVQ590" s="265"/>
      <c r="AVR590" s="265">
        <f>AVR592-AVR591-AVR589</f>
        <v>-0.73</v>
      </c>
      <c r="AVS590" s="265">
        <f t="shared" ref="AVS590:AVW590" si="1890">AVS592-AVS591-AVS589</f>
        <v>-1.82</v>
      </c>
      <c r="AVT590" s="265">
        <f t="shared" si="1890"/>
        <v>-3.41</v>
      </c>
      <c r="AVU590" s="265">
        <f t="shared" si="1890"/>
        <v>4.75</v>
      </c>
      <c r="AVV590" s="265">
        <f t="shared" si="1890"/>
        <v>-1.56</v>
      </c>
      <c r="AVW590" s="265">
        <f t="shared" si="1890"/>
        <v>3.75</v>
      </c>
    </row>
    <row r="591" spans="1:1271" ht="51.75" customHeight="1">
      <c r="A591" s="103" t="s">
        <v>1029</v>
      </c>
      <c r="B591" s="549"/>
      <c r="C591" s="253" t="s">
        <v>447</v>
      </c>
      <c r="D591" s="862"/>
      <c r="E591" s="863"/>
      <c r="F591" s="254"/>
      <c r="G591" s="254"/>
      <c r="H591" s="254"/>
      <c r="I591" s="467"/>
      <c r="J591" s="467"/>
      <c r="K591" s="467"/>
      <c r="L591" s="465" t="s">
        <v>1031</v>
      </c>
      <c r="M591" s="465" t="s">
        <v>1031</v>
      </c>
      <c r="N591" s="465" t="s">
        <v>1031</v>
      </c>
      <c r="O591" s="465" t="s">
        <v>1031</v>
      </c>
      <c r="P591" s="465" t="s">
        <v>1031</v>
      </c>
      <c r="Q591" s="465" t="s">
        <v>1031</v>
      </c>
      <c r="R591" s="465" t="s">
        <v>1031</v>
      </c>
      <c r="S591" s="465" t="s">
        <v>1031</v>
      </c>
      <c r="T591" s="465" t="s">
        <v>1031</v>
      </c>
      <c r="U591" s="465" t="s">
        <v>1031</v>
      </c>
      <c r="V591" s="465" t="s">
        <v>1031</v>
      </c>
      <c r="W591" s="465" t="s">
        <v>1031</v>
      </c>
      <c r="X591" s="465" t="s">
        <v>1031</v>
      </c>
      <c r="Y591" s="465" t="s">
        <v>1031</v>
      </c>
      <c r="Z591" s="465" t="s">
        <v>1031</v>
      </c>
      <c r="AA591" s="255"/>
      <c r="AB591" s="255"/>
      <c r="AC591" s="255"/>
      <c r="AD591" s="255">
        <v>4788974</v>
      </c>
      <c r="AE591" s="255">
        <v>4788974</v>
      </c>
      <c r="AF591" s="255">
        <v>4788974</v>
      </c>
      <c r="AG591" s="465" t="s">
        <v>1031</v>
      </c>
      <c r="AH591" s="465" t="s">
        <v>1031</v>
      </c>
      <c r="AI591" s="465" t="s">
        <v>1031</v>
      </c>
      <c r="AJ591" s="465" t="s">
        <v>1031</v>
      </c>
      <c r="AK591" s="465" t="s">
        <v>1031</v>
      </c>
      <c r="AL591" s="465" t="s">
        <v>1031</v>
      </c>
      <c r="AM591" s="465" t="s">
        <v>1031</v>
      </c>
      <c r="AN591" s="465" t="s">
        <v>1031</v>
      </c>
      <c r="AO591" s="465" t="s">
        <v>1031</v>
      </c>
      <c r="AP591" s="465" t="s">
        <v>1031</v>
      </c>
      <c r="AQ591" s="465" t="s">
        <v>1031</v>
      </c>
      <c r="AR591" s="465" t="s">
        <v>1031</v>
      </c>
      <c r="AS591" s="465" t="s">
        <v>1031</v>
      </c>
      <c r="AT591" s="465" t="s">
        <v>1031</v>
      </c>
      <c r="AU591" s="465" t="s">
        <v>1031</v>
      </c>
      <c r="AV591" s="255">
        <v>0</v>
      </c>
      <c r="AW591" s="255">
        <v>0</v>
      </c>
      <c r="AX591" s="255">
        <v>0</v>
      </c>
      <c r="AY591" s="255">
        <v>4128606</v>
      </c>
      <c r="AZ591" s="255">
        <v>4128606</v>
      </c>
      <c r="BA591" s="255">
        <v>4128606</v>
      </c>
      <c r="BB591" s="465" t="s">
        <v>1031</v>
      </c>
      <c r="BC591" s="465" t="s">
        <v>1031</v>
      </c>
      <c r="BD591" s="465" t="s">
        <v>1031</v>
      </c>
      <c r="BE591" s="465" t="s">
        <v>1031</v>
      </c>
      <c r="BF591" s="465" t="s">
        <v>1031</v>
      </c>
      <c r="BG591" s="465" t="s">
        <v>1031</v>
      </c>
      <c r="BH591" s="465" t="s">
        <v>1031</v>
      </c>
      <c r="BI591" s="465" t="s">
        <v>1031</v>
      </c>
      <c r="BJ591" s="465" t="s">
        <v>1031</v>
      </c>
      <c r="BK591" s="465" t="s">
        <v>1031</v>
      </c>
      <c r="BL591" s="465" t="s">
        <v>1031</v>
      </c>
      <c r="BM591" s="465" t="s">
        <v>1031</v>
      </c>
      <c r="BN591" s="465" t="s">
        <v>1031</v>
      </c>
      <c r="BO591" s="465" t="s">
        <v>1031</v>
      </c>
      <c r="BP591" s="465" t="s">
        <v>1031</v>
      </c>
      <c r="BQ591" s="255"/>
      <c r="BR591" s="255"/>
      <c r="BS591" s="255"/>
      <c r="BT591" s="255">
        <v>4472115</v>
      </c>
      <c r="BU591" s="255">
        <v>4472115</v>
      </c>
      <c r="BV591" s="255">
        <v>4472115</v>
      </c>
      <c r="BW591" s="465" t="s">
        <v>1031</v>
      </c>
      <c r="BX591" s="465" t="s">
        <v>1031</v>
      </c>
      <c r="BY591" s="465" t="s">
        <v>1031</v>
      </c>
      <c r="BZ591" s="465" t="s">
        <v>1031</v>
      </c>
      <c r="CA591" s="465" t="s">
        <v>1031</v>
      </c>
      <c r="CB591" s="465" t="s">
        <v>1031</v>
      </c>
      <c r="CC591" s="465" t="s">
        <v>1031</v>
      </c>
      <c r="CD591" s="465" t="s">
        <v>1031</v>
      </c>
      <c r="CE591" s="465" t="s">
        <v>1031</v>
      </c>
      <c r="CF591" s="465" t="s">
        <v>1031</v>
      </c>
      <c r="CG591" s="465" t="s">
        <v>1031</v>
      </c>
      <c r="CH591" s="465" t="s">
        <v>1031</v>
      </c>
      <c r="CI591" s="465" t="s">
        <v>1031</v>
      </c>
      <c r="CJ591" s="465" t="s">
        <v>1031</v>
      </c>
      <c r="CK591" s="465" t="s">
        <v>1031</v>
      </c>
      <c r="CL591" s="255"/>
      <c r="CM591" s="255"/>
      <c r="CN591" s="255"/>
      <c r="CO591" s="255"/>
      <c r="CP591" s="255"/>
      <c r="CQ591" s="255"/>
      <c r="CR591" s="465" t="s">
        <v>1031</v>
      </c>
      <c r="CS591" s="465" t="s">
        <v>1031</v>
      </c>
      <c r="CT591" s="465" t="s">
        <v>1031</v>
      </c>
      <c r="CU591" s="465" t="s">
        <v>1031</v>
      </c>
      <c r="CV591" s="465" t="s">
        <v>1031</v>
      </c>
      <c r="CW591" s="465" t="s">
        <v>1031</v>
      </c>
      <c r="CX591" s="465" t="s">
        <v>1031</v>
      </c>
      <c r="CY591" s="465" t="s">
        <v>1031</v>
      </c>
      <c r="CZ591" s="465" t="s">
        <v>1031</v>
      </c>
      <c r="DA591" s="465" t="s">
        <v>1031</v>
      </c>
      <c r="DB591" s="465" t="s">
        <v>1031</v>
      </c>
      <c r="DC591" s="465" t="s">
        <v>1031</v>
      </c>
      <c r="DD591" s="465" t="s">
        <v>1031</v>
      </c>
      <c r="DE591" s="465" t="s">
        <v>1031</v>
      </c>
      <c r="DF591" s="465" t="s">
        <v>1031</v>
      </c>
      <c r="DG591" s="255"/>
      <c r="DH591" s="255"/>
      <c r="DI591" s="255"/>
      <c r="DJ591" s="255">
        <v>1917708</v>
      </c>
      <c r="DK591" s="255">
        <v>1917708</v>
      </c>
      <c r="DL591" s="255">
        <v>1917708</v>
      </c>
      <c r="DM591" s="465" t="s">
        <v>1031</v>
      </c>
      <c r="DN591" s="465" t="s">
        <v>1031</v>
      </c>
      <c r="DO591" s="465" t="s">
        <v>1031</v>
      </c>
      <c r="DP591" s="465" t="s">
        <v>1031</v>
      </c>
      <c r="DQ591" s="465" t="s">
        <v>1031</v>
      </c>
      <c r="DR591" s="465" t="s">
        <v>1031</v>
      </c>
      <c r="DS591" s="465" t="s">
        <v>1031</v>
      </c>
      <c r="DT591" s="465" t="s">
        <v>1031</v>
      </c>
      <c r="DU591" s="465" t="s">
        <v>1031</v>
      </c>
      <c r="DV591" s="465" t="s">
        <v>1031</v>
      </c>
      <c r="DW591" s="465" t="s">
        <v>1031</v>
      </c>
      <c r="DX591" s="465" t="s">
        <v>1031</v>
      </c>
      <c r="DY591" s="465" t="s">
        <v>1031</v>
      </c>
      <c r="DZ591" s="465" t="s">
        <v>1031</v>
      </c>
      <c r="EA591" s="465" t="s">
        <v>1031</v>
      </c>
      <c r="EB591" s="255"/>
      <c r="EC591" s="255"/>
      <c r="ED591" s="255"/>
      <c r="EE591" s="255">
        <v>281704</v>
      </c>
      <c r="EF591" s="255">
        <v>281704</v>
      </c>
      <c r="EG591" s="255">
        <v>281704</v>
      </c>
      <c r="EH591" s="465" t="s">
        <v>1031</v>
      </c>
      <c r="EI591" s="465" t="s">
        <v>1031</v>
      </c>
      <c r="EJ591" s="465" t="s">
        <v>1031</v>
      </c>
      <c r="EK591" s="465" t="s">
        <v>1031</v>
      </c>
      <c r="EL591" s="465" t="s">
        <v>1031</v>
      </c>
      <c r="EM591" s="465" t="s">
        <v>1031</v>
      </c>
      <c r="EN591" s="465" t="s">
        <v>1031</v>
      </c>
      <c r="EO591" s="465" t="s">
        <v>1031</v>
      </c>
      <c r="EP591" s="465" t="s">
        <v>1031</v>
      </c>
      <c r="EQ591" s="465" t="s">
        <v>1031</v>
      </c>
      <c r="ER591" s="465" t="s">
        <v>1031</v>
      </c>
      <c r="ES591" s="465" t="s">
        <v>1031</v>
      </c>
      <c r="ET591" s="465" t="s">
        <v>1031</v>
      </c>
      <c r="EU591" s="465" t="s">
        <v>1031</v>
      </c>
      <c r="EV591" s="465" t="s">
        <v>1031</v>
      </c>
      <c r="EW591" s="255"/>
      <c r="EX591" s="255"/>
      <c r="EY591" s="255"/>
      <c r="EZ591" s="255">
        <v>149903</v>
      </c>
      <c r="FA591" s="255">
        <v>149903</v>
      </c>
      <c r="FB591" s="255">
        <v>149903</v>
      </c>
      <c r="FC591" s="465" t="s">
        <v>1031</v>
      </c>
      <c r="FD591" s="465" t="s">
        <v>1031</v>
      </c>
      <c r="FE591" s="465" t="s">
        <v>1031</v>
      </c>
      <c r="FF591" s="465" t="s">
        <v>1031</v>
      </c>
      <c r="FG591" s="465" t="s">
        <v>1031</v>
      </c>
      <c r="FH591" s="465" t="s">
        <v>1031</v>
      </c>
      <c r="FI591" s="465" t="s">
        <v>1031</v>
      </c>
      <c r="FJ591" s="465" t="s">
        <v>1031</v>
      </c>
      <c r="FK591" s="465" t="s">
        <v>1031</v>
      </c>
      <c r="FL591" s="465" t="s">
        <v>1031</v>
      </c>
      <c r="FM591" s="465" t="s">
        <v>1031</v>
      </c>
      <c r="FN591" s="465" t="s">
        <v>1031</v>
      </c>
      <c r="FO591" s="465" t="s">
        <v>1031</v>
      </c>
      <c r="FP591" s="465" t="s">
        <v>1031</v>
      </c>
      <c r="FQ591" s="465" t="s">
        <v>1031</v>
      </c>
      <c r="FR591" s="255"/>
      <c r="FS591" s="255"/>
      <c r="FT591" s="255"/>
      <c r="FU591" s="255">
        <v>631424</v>
      </c>
      <c r="FV591" s="255">
        <v>631424</v>
      </c>
      <c r="FW591" s="255">
        <v>631424</v>
      </c>
      <c r="FX591" s="465" t="s">
        <v>1031</v>
      </c>
      <c r="FY591" s="465" t="s">
        <v>1031</v>
      </c>
      <c r="FZ591" s="465" t="s">
        <v>1031</v>
      </c>
      <c r="GA591" s="465" t="s">
        <v>1031</v>
      </c>
      <c r="GB591" s="465" t="s">
        <v>1031</v>
      </c>
      <c r="GC591" s="465" t="s">
        <v>1031</v>
      </c>
      <c r="GD591" s="465" t="s">
        <v>1031</v>
      </c>
      <c r="GE591" s="465" t="s">
        <v>1031</v>
      </c>
      <c r="GF591" s="465" t="s">
        <v>1031</v>
      </c>
      <c r="GG591" s="465" t="s">
        <v>1031</v>
      </c>
      <c r="GH591" s="465" t="s">
        <v>1031</v>
      </c>
      <c r="GI591" s="465" t="s">
        <v>1031</v>
      </c>
      <c r="GJ591" s="465" t="s">
        <v>1031</v>
      </c>
      <c r="GK591" s="465" t="s">
        <v>1031</v>
      </c>
      <c r="GL591" s="465" t="s">
        <v>1031</v>
      </c>
      <c r="GM591" s="255"/>
      <c r="GN591" s="255"/>
      <c r="GO591" s="255"/>
      <c r="GP591" s="255">
        <v>0</v>
      </c>
      <c r="GQ591" s="255">
        <f>448683-448683</f>
        <v>0</v>
      </c>
      <c r="GR591" s="255">
        <f>448683-448683</f>
        <v>0</v>
      </c>
      <c r="GS591" s="465" t="s">
        <v>1031</v>
      </c>
      <c r="GT591" s="465" t="s">
        <v>1031</v>
      </c>
      <c r="GU591" s="465" t="s">
        <v>1031</v>
      </c>
      <c r="GV591" s="465" t="s">
        <v>1031</v>
      </c>
      <c r="GW591" s="465" t="s">
        <v>1031</v>
      </c>
      <c r="GX591" s="465" t="s">
        <v>1031</v>
      </c>
      <c r="GY591" s="465" t="s">
        <v>1031</v>
      </c>
      <c r="GZ591" s="465" t="s">
        <v>1031</v>
      </c>
      <c r="HA591" s="465" t="s">
        <v>1031</v>
      </c>
      <c r="HB591" s="465" t="s">
        <v>1031</v>
      </c>
      <c r="HC591" s="465" t="s">
        <v>1031</v>
      </c>
      <c r="HD591" s="465" t="s">
        <v>1031</v>
      </c>
      <c r="HE591" s="465" t="s">
        <v>1031</v>
      </c>
      <c r="HF591" s="465" t="s">
        <v>1031</v>
      </c>
      <c r="HG591" s="465" t="s">
        <v>1031</v>
      </c>
      <c r="HH591" s="255"/>
      <c r="HI591" s="255"/>
      <c r="HJ591" s="255"/>
      <c r="HK591" s="255">
        <v>400931</v>
      </c>
      <c r="HL591" s="255">
        <v>400931</v>
      </c>
      <c r="HM591" s="255">
        <v>400931</v>
      </c>
      <c r="HN591" s="465" t="s">
        <v>1031</v>
      </c>
      <c r="HO591" s="465" t="s">
        <v>1031</v>
      </c>
      <c r="HP591" s="465" t="s">
        <v>1031</v>
      </c>
      <c r="HQ591" s="465" t="s">
        <v>1031</v>
      </c>
      <c r="HR591" s="465" t="s">
        <v>1031</v>
      </c>
      <c r="HS591" s="465" t="s">
        <v>1031</v>
      </c>
      <c r="HT591" s="465" t="s">
        <v>1031</v>
      </c>
      <c r="HU591" s="465" t="s">
        <v>1031</v>
      </c>
      <c r="HV591" s="465" t="s">
        <v>1031</v>
      </c>
      <c r="HW591" s="465" t="s">
        <v>1031</v>
      </c>
      <c r="HX591" s="465" t="s">
        <v>1031</v>
      </c>
      <c r="HY591" s="465" t="s">
        <v>1031</v>
      </c>
      <c r="HZ591" s="465" t="s">
        <v>1031</v>
      </c>
      <c r="IA591" s="465" t="s">
        <v>1031</v>
      </c>
      <c r="IB591" s="465" t="s">
        <v>1031</v>
      </c>
      <c r="IC591" s="255"/>
      <c r="ID591" s="255"/>
      <c r="IE591" s="255"/>
      <c r="IF591" s="255">
        <v>1558053</v>
      </c>
      <c r="IG591" s="255">
        <v>1558053</v>
      </c>
      <c r="IH591" s="255">
        <v>1558053</v>
      </c>
      <c r="II591" s="465" t="s">
        <v>1031</v>
      </c>
      <c r="IJ591" s="465" t="s">
        <v>1031</v>
      </c>
      <c r="IK591" s="465" t="s">
        <v>1031</v>
      </c>
      <c r="IL591" s="465" t="s">
        <v>1031</v>
      </c>
      <c r="IM591" s="465" t="s">
        <v>1031</v>
      </c>
      <c r="IN591" s="465" t="s">
        <v>1031</v>
      </c>
      <c r="IO591" s="465" t="s">
        <v>1031</v>
      </c>
      <c r="IP591" s="465" t="s">
        <v>1031</v>
      </c>
      <c r="IQ591" s="465" t="s">
        <v>1031</v>
      </c>
      <c r="IR591" s="465" t="s">
        <v>1031</v>
      </c>
      <c r="IS591" s="465" t="s">
        <v>1031</v>
      </c>
      <c r="IT591" s="465" t="s">
        <v>1031</v>
      </c>
      <c r="IU591" s="465" t="s">
        <v>1031</v>
      </c>
      <c r="IV591" s="465" t="s">
        <v>1031</v>
      </c>
      <c r="IW591" s="465" t="s">
        <v>1031</v>
      </c>
      <c r="IX591" s="255"/>
      <c r="IY591" s="255"/>
      <c r="IZ591" s="255"/>
      <c r="JA591" s="255">
        <v>383687</v>
      </c>
      <c r="JB591" s="255">
        <v>383687</v>
      </c>
      <c r="JC591" s="255">
        <v>383687</v>
      </c>
      <c r="JD591" s="465" t="s">
        <v>1031</v>
      </c>
      <c r="JE591" s="465" t="s">
        <v>1031</v>
      </c>
      <c r="JF591" s="465" t="s">
        <v>1031</v>
      </c>
      <c r="JG591" s="465" t="s">
        <v>1031</v>
      </c>
      <c r="JH591" s="465" t="s">
        <v>1031</v>
      </c>
      <c r="JI591" s="465" t="s">
        <v>1031</v>
      </c>
      <c r="JJ591" s="465" t="s">
        <v>1031</v>
      </c>
      <c r="JK591" s="465" t="s">
        <v>1031</v>
      </c>
      <c r="JL591" s="465" t="s">
        <v>1031</v>
      </c>
      <c r="JM591" s="465" t="s">
        <v>1031</v>
      </c>
      <c r="JN591" s="465" t="s">
        <v>1031</v>
      </c>
      <c r="JO591" s="465" t="s">
        <v>1031</v>
      </c>
      <c r="JP591" s="465" t="s">
        <v>1031</v>
      </c>
      <c r="JQ591" s="465" t="s">
        <v>1031</v>
      </c>
      <c r="JR591" s="465" t="s">
        <v>1031</v>
      </c>
      <c r="JS591" s="255"/>
      <c r="JT591" s="255"/>
      <c r="JU591" s="255"/>
      <c r="JV591" s="255">
        <v>330757</v>
      </c>
      <c r="JW591" s="255">
        <v>330757</v>
      </c>
      <c r="JX591" s="255">
        <v>330757</v>
      </c>
      <c r="JY591" s="465" t="s">
        <v>1031</v>
      </c>
      <c r="JZ591" s="465" t="s">
        <v>1031</v>
      </c>
      <c r="KA591" s="465" t="s">
        <v>1031</v>
      </c>
      <c r="KB591" s="465" t="s">
        <v>1031</v>
      </c>
      <c r="KC591" s="465" t="s">
        <v>1031</v>
      </c>
      <c r="KD591" s="465" t="s">
        <v>1031</v>
      </c>
      <c r="KE591" s="465" t="s">
        <v>1031</v>
      </c>
      <c r="KF591" s="465" t="s">
        <v>1031</v>
      </c>
      <c r="KG591" s="465" t="s">
        <v>1031</v>
      </c>
      <c r="KH591" s="465" t="s">
        <v>1031</v>
      </c>
      <c r="KI591" s="465" t="s">
        <v>1031</v>
      </c>
      <c r="KJ591" s="465" t="s">
        <v>1031</v>
      </c>
      <c r="KK591" s="465" t="s">
        <v>1031</v>
      </c>
      <c r="KL591" s="465" t="s">
        <v>1031</v>
      </c>
      <c r="KM591" s="465" t="s">
        <v>1031</v>
      </c>
      <c r="KN591" s="255"/>
      <c r="KO591" s="255"/>
      <c r="KP591" s="255"/>
      <c r="KQ591" s="255">
        <v>785676</v>
      </c>
      <c r="KR591" s="255">
        <v>785676</v>
      </c>
      <c r="KS591" s="255">
        <v>785676</v>
      </c>
      <c r="KT591" s="465" t="s">
        <v>1031</v>
      </c>
      <c r="KU591" s="465" t="s">
        <v>1031</v>
      </c>
      <c r="KV591" s="465" t="s">
        <v>1031</v>
      </c>
      <c r="KW591" s="465" t="s">
        <v>1031</v>
      </c>
      <c r="KX591" s="465" t="s">
        <v>1031</v>
      </c>
      <c r="KY591" s="465" t="s">
        <v>1031</v>
      </c>
      <c r="KZ591" s="465" t="s">
        <v>1031</v>
      </c>
      <c r="LA591" s="465" t="s">
        <v>1031</v>
      </c>
      <c r="LB591" s="465" t="s">
        <v>1031</v>
      </c>
      <c r="LC591" s="465" t="s">
        <v>1031</v>
      </c>
      <c r="LD591" s="465" t="s">
        <v>1031</v>
      </c>
      <c r="LE591" s="465" t="s">
        <v>1031</v>
      </c>
      <c r="LF591" s="465" t="s">
        <v>1031</v>
      </c>
      <c r="LG591" s="465" t="s">
        <v>1031</v>
      </c>
      <c r="LH591" s="465" t="s">
        <v>1031</v>
      </c>
      <c r="LI591" s="255"/>
      <c r="LJ591" s="255"/>
      <c r="LK591" s="255"/>
      <c r="LL591" s="255">
        <v>851270</v>
      </c>
      <c r="LM591" s="255">
        <v>851270</v>
      </c>
      <c r="LN591" s="255">
        <v>851270</v>
      </c>
      <c r="LO591" s="465" t="s">
        <v>1031</v>
      </c>
      <c r="LP591" s="465" t="s">
        <v>1031</v>
      </c>
      <c r="LQ591" s="465" t="s">
        <v>1031</v>
      </c>
      <c r="LR591" s="465" t="s">
        <v>1031</v>
      </c>
      <c r="LS591" s="465" t="s">
        <v>1031</v>
      </c>
      <c r="LT591" s="465" t="s">
        <v>1031</v>
      </c>
      <c r="LU591" s="465" t="s">
        <v>1031</v>
      </c>
      <c r="LV591" s="465" t="s">
        <v>1031</v>
      </c>
      <c r="LW591" s="465" t="s">
        <v>1031</v>
      </c>
      <c r="LX591" s="465" t="s">
        <v>1031</v>
      </c>
      <c r="LY591" s="465" t="s">
        <v>1031</v>
      </c>
      <c r="LZ591" s="465" t="s">
        <v>1031</v>
      </c>
      <c r="MA591" s="465" t="s">
        <v>1031</v>
      </c>
      <c r="MB591" s="465" t="s">
        <v>1031</v>
      </c>
      <c r="MC591" s="465" t="s">
        <v>1031</v>
      </c>
      <c r="MD591" s="255"/>
      <c r="ME591" s="255"/>
      <c r="MF591" s="255"/>
      <c r="MG591" s="255">
        <v>296052</v>
      </c>
      <c r="MH591" s="255">
        <v>296052</v>
      </c>
      <c r="MI591" s="255">
        <v>296052</v>
      </c>
      <c r="MJ591" s="465" t="s">
        <v>1031</v>
      </c>
      <c r="MK591" s="465" t="s">
        <v>1031</v>
      </c>
      <c r="ML591" s="465" t="s">
        <v>1031</v>
      </c>
      <c r="MM591" s="465" t="s">
        <v>1031</v>
      </c>
      <c r="MN591" s="465" t="s">
        <v>1031</v>
      </c>
      <c r="MO591" s="465" t="s">
        <v>1031</v>
      </c>
      <c r="MP591" s="465" t="s">
        <v>1031</v>
      </c>
      <c r="MQ591" s="465" t="s">
        <v>1031</v>
      </c>
      <c r="MR591" s="465" t="s">
        <v>1031</v>
      </c>
      <c r="MS591" s="465" t="s">
        <v>1031</v>
      </c>
      <c r="MT591" s="465" t="s">
        <v>1031</v>
      </c>
      <c r="MU591" s="465" t="s">
        <v>1031</v>
      </c>
      <c r="MV591" s="465" t="s">
        <v>1031</v>
      </c>
      <c r="MW591" s="465" t="s">
        <v>1031</v>
      </c>
      <c r="MX591" s="465" t="s">
        <v>1031</v>
      </c>
      <c r="MY591" s="255"/>
      <c r="MZ591" s="255"/>
      <c r="NA591" s="255"/>
      <c r="NB591" s="255">
        <v>749199</v>
      </c>
      <c r="NC591" s="255">
        <v>749199</v>
      </c>
      <c r="ND591" s="255">
        <v>749199</v>
      </c>
      <c r="NE591" s="465" t="s">
        <v>1031</v>
      </c>
      <c r="NF591" s="465" t="s">
        <v>1031</v>
      </c>
      <c r="NG591" s="465" t="s">
        <v>1031</v>
      </c>
      <c r="NH591" s="465" t="s">
        <v>1031</v>
      </c>
      <c r="NI591" s="465" t="s">
        <v>1031</v>
      </c>
      <c r="NJ591" s="465" t="s">
        <v>1031</v>
      </c>
      <c r="NK591" s="465" t="s">
        <v>1031</v>
      </c>
      <c r="NL591" s="465" t="s">
        <v>1031</v>
      </c>
      <c r="NM591" s="465" t="s">
        <v>1031</v>
      </c>
      <c r="NN591" s="465" t="s">
        <v>1031</v>
      </c>
      <c r="NO591" s="465" t="s">
        <v>1031</v>
      </c>
      <c r="NP591" s="465" t="s">
        <v>1031</v>
      </c>
      <c r="NQ591" s="465" t="s">
        <v>1031</v>
      </c>
      <c r="NR591" s="465" t="s">
        <v>1031</v>
      </c>
      <c r="NS591" s="465" t="s">
        <v>1031</v>
      </c>
      <c r="NT591" s="255"/>
      <c r="NU591" s="255"/>
      <c r="NV591" s="255"/>
      <c r="NW591" s="255">
        <v>1054045</v>
      </c>
      <c r="NX591" s="255">
        <v>1054045</v>
      </c>
      <c r="NY591" s="255">
        <v>1054045</v>
      </c>
      <c r="NZ591" s="465" t="s">
        <v>1031</v>
      </c>
      <c r="OA591" s="465" t="s">
        <v>1031</v>
      </c>
      <c r="OB591" s="465" t="s">
        <v>1031</v>
      </c>
      <c r="OC591" s="465" t="s">
        <v>1031</v>
      </c>
      <c r="OD591" s="465" t="s">
        <v>1031</v>
      </c>
      <c r="OE591" s="465" t="s">
        <v>1031</v>
      </c>
      <c r="OF591" s="465" t="s">
        <v>1031</v>
      </c>
      <c r="OG591" s="465" t="s">
        <v>1031</v>
      </c>
      <c r="OH591" s="465" t="s">
        <v>1031</v>
      </c>
      <c r="OI591" s="465" t="s">
        <v>1031</v>
      </c>
      <c r="OJ591" s="465" t="s">
        <v>1031</v>
      </c>
      <c r="OK591" s="465" t="s">
        <v>1031</v>
      </c>
      <c r="OL591" s="465" t="s">
        <v>1031</v>
      </c>
      <c r="OM591" s="465" t="s">
        <v>1031</v>
      </c>
      <c r="ON591" s="465" t="s">
        <v>1031</v>
      </c>
      <c r="OO591" s="255"/>
      <c r="OP591" s="255"/>
      <c r="OQ591" s="255"/>
      <c r="OR591" s="255">
        <v>671373</v>
      </c>
      <c r="OS591" s="255">
        <v>671373</v>
      </c>
      <c r="OT591" s="255">
        <v>671373</v>
      </c>
      <c r="OU591" s="465" t="s">
        <v>1031</v>
      </c>
      <c r="OV591" s="465" t="s">
        <v>1031</v>
      </c>
      <c r="OW591" s="465" t="s">
        <v>1031</v>
      </c>
      <c r="OX591" s="465" t="s">
        <v>1031</v>
      </c>
      <c r="OY591" s="465" t="s">
        <v>1031</v>
      </c>
      <c r="OZ591" s="465" t="s">
        <v>1031</v>
      </c>
      <c r="PA591" s="465" t="s">
        <v>1031</v>
      </c>
      <c r="PB591" s="465" t="s">
        <v>1031</v>
      </c>
      <c r="PC591" s="465" t="s">
        <v>1031</v>
      </c>
      <c r="PD591" s="465" t="s">
        <v>1031</v>
      </c>
      <c r="PE591" s="465" t="s">
        <v>1031</v>
      </c>
      <c r="PF591" s="465" t="s">
        <v>1031</v>
      </c>
      <c r="PG591" s="465" t="s">
        <v>1031</v>
      </c>
      <c r="PH591" s="465" t="s">
        <v>1031</v>
      </c>
      <c r="PI591" s="465" t="s">
        <v>1031</v>
      </c>
      <c r="PJ591" s="255"/>
      <c r="PK591" s="255"/>
      <c r="PL591" s="255"/>
      <c r="PM591" s="255">
        <v>542826</v>
      </c>
      <c r="PN591" s="255">
        <v>542826</v>
      </c>
      <c r="PO591" s="255">
        <v>542826</v>
      </c>
      <c r="PP591" s="465" t="s">
        <v>1031</v>
      </c>
      <c r="PQ591" s="465" t="s">
        <v>1031</v>
      </c>
      <c r="PR591" s="465" t="s">
        <v>1031</v>
      </c>
      <c r="PS591" s="465" t="s">
        <v>1031</v>
      </c>
      <c r="PT591" s="465" t="s">
        <v>1031</v>
      </c>
      <c r="PU591" s="465" t="s">
        <v>1031</v>
      </c>
      <c r="PV591" s="465" t="s">
        <v>1031</v>
      </c>
      <c r="PW591" s="465" t="s">
        <v>1031</v>
      </c>
      <c r="PX591" s="465" t="s">
        <v>1031</v>
      </c>
      <c r="PY591" s="465" t="s">
        <v>1031</v>
      </c>
      <c r="PZ591" s="465" t="s">
        <v>1031</v>
      </c>
      <c r="QA591" s="465" t="s">
        <v>1031</v>
      </c>
      <c r="QB591" s="465" t="s">
        <v>1031</v>
      </c>
      <c r="QC591" s="465" t="s">
        <v>1031</v>
      </c>
      <c r="QD591" s="465" t="s">
        <v>1031</v>
      </c>
      <c r="QE591" s="255"/>
      <c r="QF591" s="255"/>
      <c r="QG591" s="255"/>
      <c r="QH591" s="255">
        <v>946832</v>
      </c>
      <c r="QI591" s="255">
        <v>946832</v>
      </c>
      <c r="QJ591" s="255">
        <v>946832</v>
      </c>
      <c r="QK591" s="465" t="s">
        <v>1031</v>
      </c>
      <c r="QL591" s="465" t="s">
        <v>1031</v>
      </c>
      <c r="QM591" s="465" t="s">
        <v>1031</v>
      </c>
      <c r="QN591" s="465" t="s">
        <v>1031</v>
      </c>
      <c r="QO591" s="465" t="s">
        <v>1031</v>
      </c>
      <c r="QP591" s="465" t="s">
        <v>1031</v>
      </c>
      <c r="QQ591" s="465" t="s">
        <v>1031</v>
      </c>
      <c r="QR591" s="465" t="s">
        <v>1031</v>
      </c>
      <c r="QS591" s="465" t="s">
        <v>1031</v>
      </c>
      <c r="QT591" s="465" t="s">
        <v>1031</v>
      </c>
      <c r="QU591" s="465" t="s">
        <v>1031</v>
      </c>
      <c r="QV591" s="465" t="s">
        <v>1031</v>
      </c>
      <c r="QW591" s="465" t="s">
        <v>1031</v>
      </c>
      <c r="QX591" s="465" t="s">
        <v>1031</v>
      </c>
      <c r="QY591" s="465" t="s">
        <v>1031</v>
      </c>
      <c r="QZ591" s="255"/>
      <c r="RA591" s="255"/>
      <c r="RB591" s="255"/>
      <c r="RC591" s="255">
        <v>872140</v>
      </c>
      <c r="RD591" s="255">
        <v>872140</v>
      </c>
      <c r="RE591" s="255">
        <v>872140</v>
      </c>
      <c r="RF591" s="465" t="s">
        <v>1031</v>
      </c>
      <c r="RG591" s="465" t="s">
        <v>1031</v>
      </c>
      <c r="RH591" s="465" t="s">
        <v>1031</v>
      </c>
      <c r="RI591" s="465" t="s">
        <v>1031</v>
      </c>
      <c r="RJ591" s="465" t="s">
        <v>1031</v>
      </c>
      <c r="RK591" s="465" t="s">
        <v>1031</v>
      </c>
      <c r="RL591" s="465" t="s">
        <v>1031</v>
      </c>
      <c r="RM591" s="465" t="s">
        <v>1031</v>
      </c>
      <c r="RN591" s="465" t="s">
        <v>1031</v>
      </c>
      <c r="RO591" s="465" t="s">
        <v>1031</v>
      </c>
      <c r="RP591" s="465" t="s">
        <v>1031</v>
      </c>
      <c r="RQ591" s="465" t="s">
        <v>1031</v>
      </c>
      <c r="RR591" s="465" t="s">
        <v>1031</v>
      </c>
      <c r="RS591" s="465" t="s">
        <v>1031</v>
      </c>
      <c r="RT591" s="465" t="s">
        <v>1031</v>
      </c>
      <c r="RU591" s="255"/>
      <c r="RV591" s="255"/>
      <c r="RW591" s="255"/>
      <c r="RX591" s="255">
        <v>1363618</v>
      </c>
      <c r="RY591" s="255">
        <v>1363618</v>
      </c>
      <c r="RZ591" s="255">
        <v>1363618</v>
      </c>
      <c r="SA591" s="465" t="s">
        <v>1031</v>
      </c>
      <c r="SB591" s="465" t="s">
        <v>1031</v>
      </c>
      <c r="SC591" s="465" t="s">
        <v>1031</v>
      </c>
      <c r="SD591" s="465" t="s">
        <v>1031</v>
      </c>
      <c r="SE591" s="465" t="s">
        <v>1031</v>
      </c>
      <c r="SF591" s="465" t="s">
        <v>1031</v>
      </c>
      <c r="SG591" s="465" t="s">
        <v>1031</v>
      </c>
      <c r="SH591" s="465" t="s">
        <v>1031</v>
      </c>
      <c r="SI591" s="465" t="s">
        <v>1031</v>
      </c>
      <c r="SJ591" s="465" t="s">
        <v>1031</v>
      </c>
      <c r="SK591" s="465" t="s">
        <v>1031</v>
      </c>
      <c r="SL591" s="465" t="s">
        <v>1031</v>
      </c>
      <c r="SM591" s="465" t="s">
        <v>1031</v>
      </c>
      <c r="SN591" s="465" t="s">
        <v>1031</v>
      </c>
      <c r="SO591" s="465" t="s">
        <v>1031</v>
      </c>
      <c r="SP591" s="255"/>
      <c r="SQ591" s="255"/>
      <c r="SR591" s="255"/>
      <c r="SS591" s="255">
        <v>798504</v>
      </c>
      <c r="ST591" s="255">
        <v>798504</v>
      </c>
      <c r="SU591" s="255">
        <v>798504</v>
      </c>
      <c r="SV591" s="465" t="s">
        <v>1031</v>
      </c>
      <c r="SW591" s="465" t="s">
        <v>1031</v>
      </c>
      <c r="SX591" s="465" t="s">
        <v>1031</v>
      </c>
      <c r="SY591" s="465" t="s">
        <v>1031</v>
      </c>
      <c r="SZ591" s="465" t="s">
        <v>1031</v>
      </c>
      <c r="TA591" s="465" t="s">
        <v>1031</v>
      </c>
      <c r="TB591" s="465" t="s">
        <v>1031</v>
      </c>
      <c r="TC591" s="465" t="s">
        <v>1031</v>
      </c>
      <c r="TD591" s="465" t="s">
        <v>1031</v>
      </c>
      <c r="TE591" s="465" t="s">
        <v>1031</v>
      </c>
      <c r="TF591" s="465" t="s">
        <v>1031</v>
      </c>
      <c r="TG591" s="465" t="s">
        <v>1031</v>
      </c>
      <c r="TH591" s="465" t="s">
        <v>1031</v>
      </c>
      <c r="TI591" s="465" t="s">
        <v>1031</v>
      </c>
      <c r="TJ591" s="465" t="s">
        <v>1031</v>
      </c>
      <c r="TK591" s="255"/>
      <c r="TL591" s="255"/>
      <c r="TM591" s="255"/>
      <c r="TN591" s="255">
        <v>381781</v>
      </c>
      <c r="TO591" s="255">
        <v>381781</v>
      </c>
      <c r="TP591" s="255">
        <v>381781</v>
      </c>
      <c r="TQ591" s="465" t="s">
        <v>1031</v>
      </c>
      <c r="TR591" s="465" t="s">
        <v>1031</v>
      </c>
      <c r="TS591" s="465" t="s">
        <v>1031</v>
      </c>
      <c r="TT591" s="465" t="s">
        <v>1031</v>
      </c>
      <c r="TU591" s="465" t="s">
        <v>1031</v>
      </c>
      <c r="TV591" s="465" t="s">
        <v>1031</v>
      </c>
      <c r="TW591" s="465" t="s">
        <v>1031</v>
      </c>
      <c r="TX591" s="465" t="s">
        <v>1031</v>
      </c>
      <c r="TY591" s="465" t="s">
        <v>1031</v>
      </c>
      <c r="TZ591" s="465" t="s">
        <v>1031</v>
      </c>
      <c r="UA591" s="465" t="s">
        <v>1031</v>
      </c>
      <c r="UB591" s="465" t="s">
        <v>1031</v>
      </c>
      <c r="UC591" s="465" t="s">
        <v>1031</v>
      </c>
      <c r="UD591" s="465" t="s">
        <v>1031</v>
      </c>
      <c r="UE591" s="465" t="s">
        <v>1031</v>
      </c>
      <c r="UF591" s="255"/>
      <c r="UG591" s="255"/>
      <c r="UH591" s="255"/>
      <c r="UI591" s="255">
        <v>1382978</v>
      </c>
      <c r="UJ591" s="255">
        <v>1382978</v>
      </c>
      <c r="UK591" s="255">
        <v>1382978</v>
      </c>
      <c r="UL591" s="465" t="s">
        <v>1031</v>
      </c>
      <c r="UM591" s="465" t="s">
        <v>1031</v>
      </c>
      <c r="UN591" s="465" t="s">
        <v>1031</v>
      </c>
      <c r="UO591" s="465" t="s">
        <v>1031</v>
      </c>
      <c r="UP591" s="465" t="s">
        <v>1031</v>
      </c>
      <c r="UQ591" s="465" t="s">
        <v>1031</v>
      </c>
      <c r="UR591" s="465" t="s">
        <v>1031</v>
      </c>
      <c r="US591" s="465" t="s">
        <v>1031</v>
      </c>
      <c r="UT591" s="465" t="s">
        <v>1031</v>
      </c>
      <c r="UU591" s="465" t="s">
        <v>1031</v>
      </c>
      <c r="UV591" s="465" t="s">
        <v>1031</v>
      </c>
      <c r="UW591" s="465" t="s">
        <v>1031</v>
      </c>
      <c r="UX591" s="465" t="s">
        <v>1031</v>
      </c>
      <c r="UY591" s="465" t="s">
        <v>1031</v>
      </c>
      <c r="UZ591" s="465" t="s">
        <v>1031</v>
      </c>
      <c r="VA591" s="255"/>
      <c r="VB591" s="255"/>
      <c r="VC591" s="255"/>
      <c r="VD591" s="255">
        <v>1089116</v>
      </c>
      <c r="VE591" s="255">
        <v>1089116</v>
      </c>
      <c r="VF591" s="255">
        <v>1089116</v>
      </c>
      <c r="VG591" s="465" t="s">
        <v>1031</v>
      </c>
      <c r="VH591" s="465" t="s">
        <v>1031</v>
      </c>
      <c r="VI591" s="465" t="s">
        <v>1031</v>
      </c>
      <c r="VJ591" s="465" t="s">
        <v>1031</v>
      </c>
      <c r="VK591" s="465" t="s">
        <v>1031</v>
      </c>
      <c r="VL591" s="465" t="s">
        <v>1031</v>
      </c>
      <c r="VM591" s="465" t="s">
        <v>1031</v>
      </c>
      <c r="VN591" s="465" t="s">
        <v>1031</v>
      </c>
      <c r="VO591" s="465" t="s">
        <v>1031</v>
      </c>
      <c r="VP591" s="465" t="s">
        <v>1031</v>
      </c>
      <c r="VQ591" s="465" t="s">
        <v>1031</v>
      </c>
      <c r="VR591" s="465" t="s">
        <v>1031</v>
      </c>
      <c r="VS591" s="465" t="s">
        <v>1031</v>
      </c>
      <c r="VT591" s="465" t="s">
        <v>1031</v>
      </c>
      <c r="VU591" s="465" t="s">
        <v>1031</v>
      </c>
      <c r="VV591" s="255"/>
      <c r="VW591" s="255"/>
      <c r="VX591" s="255"/>
      <c r="VY591" s="255">
        <v>0</v>
      </c>
      <c r="VZ591" s="255">
        <f>691016-691016</f>
        <v>0</v>
      </c>
      <c r="WA591" s="255">
        <f>691016-691016</f>
        <v>0</v>
      </c>
      <c r="WB591" s="465" t="s">
        <v>1031</v>
      </c>
      <c r="WC591" s="465" t="s">
        <v>1031</v>
      </c>
      <c r="WD591" s="465" t="s">
        <v>1031</v>
      </c>
      <c r="WE591" s="465" t="s">
        <v>1031</v>
      </c>
      <c r="WF591" s="465" t="s">
        <v>1031</v>
      </c>
      <c r="WG591" s="465" t="s">
        <v>1031</v>
      </c>
      <c r="WH591" s="465" t="s">
        <v>1031</v>
      </c>
      <c r="WI591" s="465" t="s">
        <v>1031</v>
      </c>
      <c r="WJ591" s="465" t="s">
        <v>1031</v>
      </c>
      <c r="WK591" s="465" t="s">
        <v>1031</v>
      </c>
      <c r="WL591" s="465" t="s">
        <v>1031</v>
      </c>
      <c r="WM591" s="465" t="s">
        <v>1031</v>
      </c>
      <c r="WN591" s="465" t="s">
        <v>1031</v>
      </c>
      <c r="WO591" s="465" t="s">
        <v>1031</v>
      </c>
      <c r="WP591" s="465" t="s">
        <v>1031</v>
      </c>
      <c r="WQ591" s="255"/>
      <c r="WR591" s="255"/>
      <c r="WS591" s="255"/>
      <c r="WT591" s="255">
        <v>583879</v>
      </c>
      <c r="WU591" s="255">
        <v>583879</v>
      </c>
      <c r="WV591" s="255">
        <v>583879</v>
      </c>
      <c r="WW591" s="465" t="s">
        <v>1031</v>
      </c>
      <c r="WX591" s="465" t="s">
        <v>1031</v>
      </c>
      <c r="WY591" s="465" t="s">
        <v>1031</v>
      </c>
      <c r="WZ591" s="465" t="s">
        <v>1031</v>
      </c>
      <c r="XA591" s="465" t="s">
        <v>1031</v>
      </c>
      <c r="XB591" s="465" t="s">
        <v>1031</v>
      </c>
      <c r="XC591" s="465" t="s">
        <v>1031</v>
      </c>
      <c r="XD591" s="465" t="s">
        <v>1031</v>
      </c>
      <c r="XE591" s="465" t="s">
        <v>1031</v>
      </c>
      <c r="XF591" s="465" t="s">
        <v>1031</v>
      </c>
      <c r="XG591" s="465" t="s">
        <v>1031</v>
      </c>
      <c r="XH591" s="465" t="s">
        <v>1031</v>
      </c>
      <c r="XI591" s="465" t="s">
        <v>1031</v>
      </c>
      <c r="XJ591" s="465" t="s">
        <v>1031</v>
      </c>
      <c r="XK591" s="465" t="s">
        <v>1031</v>
      </c>
      <c r="XL591" s="255"/>
      <c r="XM591" s="255"/>
      <c r="XN591" s="255"/>
      <c r="XO591" s="255">
        <v>1185200</v>
      </c>
      <c r="XP591" s="255">
        <v>1185200</v>
      </c>
      <c r="XQ591" s="255">
        <v>1185200</v>
      </c>
      <c r="XR591" s="465" t="s">
        <v>1031</v>
      </c>
      <c r="XS591" s="465" t="s">
        <v>1031</v>
      </c>
      <c r="XT591" s="465" t="s">
        <v>1031</v>
      </c>
      <c r="XU591" s="465" t="s">
        <v>1031</v>
      </c>
      <c r="XV591" s="465" t="s">
        <v>1031</v>
      </c>
      <c r="XW591" s="465" t="s">
        <v>1031</v>
      </c>
      <c r="XX591" s="465" t="s">
        <v>1031</v>
      </c>
      <c r="XY591" s="465" t="s">
        <v>1031</v>
      </c>
      <c r="XZ591" s="465" t="s">
        <v>1031</v>
      </c>
      <c r="YA591" s="465" t="s">
        <v>1031</v>
      </c>
      <c r="YB591" s="465" t="s">
        <v>1031</v>
      </c>
      <c r="YC591" s="465" t="s">
        <v>1031</v>
      </c>
      <c r="YD591" s="465" t="s">
        <v>1031</v>
      </c>
      <c r="YE591" s="465" t="s">
        <v>1031</v>
      </c>
      <c r="YF591" s="465" t="s">
        <v>1031</v>
      </c>
      <c r="YG591" s="255"/>
      <c r="YH591" s="255"/>
      <c r="YI591" s="255"/>
      <c r="YJ591" s="255">
        <v>1270641</v>
      </c>
      <c r="YK591" s="255">
        <v>1270641</v>
      </c>
      <c r="YL591" s="255">
        <v>1270641</v>
      </c>
      <c r="YM591" s="465" t="s">
        <v>1031</v>
      </c>
      <c r="YN591" s="465" t="s">
        <v>1031</v>
      </c>
      <c r="YO591" s="465" t="s">
        <v>1031</v>
      </c>
      <c r="YP591" s="465" t="s">
        <v>1031</v>
      </c>
      <c r="YQ591" s="465" t="s">
        <v>1031</v>
      </c>
      <c r="YR591" s="465" t="s">
        <v>1031</v>
      </c>
      <c r="YS591" s="465" t="s">
        <v>1031</v>
      </c>
      <c r="YT591" s="465" t="s">
        <v>1031</v>
      </c>
      <c r="YU591" s="465" t="s">
        <v>1031</v>
      </c>
      <c r="YV591" s="465" t="s">
        <v>1031</v>
      </c>
      <c r="YW591" s="465" t="s">
        <v>1031</v>
      </c>
      <c r="YX591" s="465" t="s">
        <v>1031</v>
      </c>
      <c r="YY591" s="465" t="s">
        <v>1031</v>
      </c>
      <c r="YZ591" s="465" t="s">
        <v>1031</v>
      </c>
      <c r="ZA591" s="465" t="s">
        <v>1031</v>
      </c>
      <c r="ZB591" s="255"/>
      <c r="ZC591" s="255"/>
      <c r="ZD591" s="255"/>
      <c r="ZE591" s="255">
        <v>942253</v>
      </c>
      <c r="ZF591" s="255">
        <v>942253</v>
      </c>
      <c r="ZG591" s="255">
        <v>942253</v>
      </c>
      <c r="ZH591" s="465" t="s">
        <v>1031</v>
      </c>
      <c r="ZI591" s="465" t="s">
        <v>1031</v>
      </c>
      <c r="ZJ591" s="465" t="s">
        <v>1031</v>
      </c>
      <c r="ZK591" s="465" t="s">
        <v>1031</v>
      </c>
      <c r="ZL591" s="465" t="s">
        <v>1031</v>
      </c>
      <c r="ZM591" s="465" t="s">
        <v>1031</v>
      </c>
      <c r="ZN591" s="465" t="s">
        <v>1031</v>
      </c>
      <c r="ZO591" s="465" t="s">
        <v>1031</v>
      </c>
      <c r="ZP591" s="465" t="s">
        <v>1031</v>
      </c>
      <c r="ZQ591" s="465" t="s">
        <v>1031</v>
      </c>
      <c r="ZR591" s="465" t="s">
        <v>1031</v>
      </c>
      <c r="ZS591" s="465" t="s">
        <v>1031</v>
      </c>
      <c r="ZT591" s="465" t="s">
        <v>1031</v>
      </c>
      <c r="ZU591" s="465" t="s">
        <v>1031</v>
      </c>
      <c r="ZV591" s="465" t="s">
        <v>1031</v>
      </c>
      <c r="ZW591" s="255"/>
      <c r="ZX591" s="255"/>
      <c r="ZY591" s="255"/>
      <c r="ZZ591" s="255">
        <v>858233</v>
      </c>
      <c r="AAA591" s="255">
        <v>858233</v>
      </c>
      <c r="AAB591" s="255">
        <v>858233</v>
      </c>
      <c r="AAC591" s="465" t="s">
        <v>1031</v>
      </c>
      <c r="AAD591" s="465" t="s">
        <v>1031</v>
      </c>
      <c r="AAE591" s="465" t="s">
        <v>1031</v>
      </c>
      <c r="AAF591" s="465" t="s">
        <v>1031</v>
      </c>
      <c r="AAG591" s="465" t="s">
        <v>1031</v>
      </c>
      <c r="AAH591" s="465" t="s">
        <v>1031</v>
      </c>
      <c r="AAI591" s="465" t="s">
        <v>1031</v>
      </c>
      <c r="AAJ591" s="465" t="s">
        <v>1031</v>
      </c>
      <c r="AAK591" s="465" t="s">
        <v>1031</v>
      </c>
      <c r="AAL591" s="465" t="s">
        <v>1031</v>
      </c>
      <c r="AAM591" s="465" t="s">
        <v>1031</v>
      </c>
      <c r="AAN591" s="465" t="s">
        <v>1031</v>
      </c>
      <c r="AAO591" s="465" t="s">
        <v>1031</v>
      </c>
      <c r="AAP591" s="465" t="s">
        <v>1031</v>
      </c>
      <c r="AAQ591" s="465" t="s">
        <v>1031</v>
      </c>
      <c r="AAR591" s="255"/>
      <c r="AAS591" s="255"/>
      <c r="AAT591" s="255"/>
      <c r="AAU591" s="255">
        <v>567156</v>
      </c>
      <c r="AAV591" s="255">
        <v>567156</v>
      </c>
      <c r="AAW591" s="255">
        <v>567156</v>
      </c>
      <c r="AAX591" s="465" t="s">
        <v>1031</v>
      </c>
      <c r="AAY591" s="465" t="s">
        <v>1031</v>
      </c>
      <c r="AAZ591" s="465" t="s">
        <v>1031</v>
      </c>
      <c r="ABA591" s="465" t="s">
        <v>1031</v>
      </c>
      <c r="ABB591" s="465" t="s">
        <v>1031</v>
      </c>
      <c r="ABC591" s="465" t="s">
        <v>1031</v>
      </c>
      <c r="ABD591" s="465" t="s">
        <v>1031</v>
      </c>
      <c r="ABE591" s="465" t="s">
        <v>1031</v>
      </c>
      <c r="ABF591" s="465" t="s">
        <v>1031</v>
      </c>
      <c r="ABG591" s="465" t="s">
        <v>1031</v>
      </c>
      <c r="ABH591" s="465" t="s">
        <v>1031</v>
      </c>
      <c r="ABI591" s="465" t="s">
        <v>1031</v>
      </c>
      <c r="ABJ591" s="465" t="s">
        <v>1031</v>
      </c>
      <c r="ABK591" s="465" t="s">
        <v>1031</v>
      </c>
      <c r="ABL591" s="465" t="s">
        <v>1031</v>
      </c>
      <c r="ABM591" s="255"/>
      <c r="ABN591" s="255"/>
      <c r="ABO591" s="255"/>
      <c r="ABP591" s="255">
        <v>867707</v>
      </c>
      <c r="ABQ591" s="255">
        <v>867707</v>
      </c>
      <c r="ABR591" s="255">
        <v>867707</v>
      </c>
      <c r="ABS591" s="465" t="s">
        <v>1031</v>
      </c>
      <c r="ABT591" s="465" t="s">
        <v>1031</v>
      </c>
      <c r="ABU591" s="465" t="s">
        <v>1031</v>
      </c>
      <c r="ABV591" s="465" t="s">
        <v>1031</v>
      </c>
      <c r="ABW591" s="465" t="s">
        <v>1031</v>
      </c>
      <c r="ABX591" s="465" t="s">
        <v>1031</v>
      </c>
      <c r="ABY591" s="465" t="s">
        <v>1031</v>
      </c>
      <c r="ABZ591" s="465" t="s">
        <v>1031</v>
      </c>
      <c r="ACA591" s="465" t="s">
        <v>1031</v>
      </c>
      <c r="ACB591" s="465" t="s">
        <v>1031</v>
      </c>
      <c r="ACC591" s="465" t="s">
        <v>1031</v>
      </c>
      <c r="ACD591" s="465" t="s">
        <v>1031</v>
      </c>
      <c r="ACE591" s="465" t="s">
        <v>1031</v>
      </c>
      <c r="ACF591" s="465" t="s">
        <v>1031</v>
      </c>
      <c r="ACG591" s="465" t="s">
        <v>1031</v>
      </c>
      <c r="ACH591" s="255"/>
      <c r="ACI591" s="255"/>
      <c r="ACJ591" s="255"/>
      <c r="ACK591" s="255">
        <v>649056</v>
      </c>
      <c r="ACL591" s="255">
        <v>649056</v>
      </c>
      <c r="ACM591" s="255">
        <v>649056</v>
      </c>
      <c r="ACN591" s="465" t="s">
        <v>1031</v>
      </c>
      <c r="ACO591" s="465" t="s">
        <v>1031</v>
      </c>
      <c r="ACP591" s="465" t="s">
        <v>1031</v>
      </c>
      <c r="ACQ591" s="465" t="s">
        <v>1031</v>
      </c>
      <c r="ACR591" s="465" t="s">
        <v>1031</v>
      </c>
      <c r="ACS591" s="465" t="s">
        <v>1031</v>
      </c>
      <c r="ACT591" s="465" t="s">
        <v>1031</v>
      </c>
      <c r="ACU591" s="465" t="s">
        <v>1031</v>
      </c>
      <c r="ACV591" s="465" t="s">
        <v>1031</v>
      </c>
      <c r="ACW591" s="465" t="s">
        <v>1031</v>
      </c>
      <c r="ACX591" s="465" t="s">
        <v>1031</v>
      </c>
      <c r="ACY591" s="465" t="s">
        <v>1031</v>
      </c>
      <c r="ACZ591" s="465" t="s">
        <v>1031</v>
      </c>
      <c r="ADA591" s="465" t="s">
        <v>1031</v>
      </c>
      <c r="ADB591" s="465" t="s">
        <v>1031</v>
      </c>
      <c r="ADC591" s="255"/>
      <c r="ADD591" s="255"/>
      <c r="ADE591" s="255"/>
      <c r="ADF591" s="255">
        <v>560670</v>
      </c>
      <c r="ADG591" s="255">
        <v>560670</v>
      </c>
      <c r="ADH591" s="255">
        <v>560670</v>
      </c>
      <c r="ADI591" s="465" t="s">
        <v>1031</v>
      </c>
      <c r="ADJ591" s="465" t="s">
        <v>1031</v>
      </c>
      <c r="ADK591" s="465" t="s">
        <v>1031</v>
      </c>
      <c r="ADL591" s="465" t="s">
        <v>1031</v>
      </c>
      <c r="ADM591" s="465" t="s">
        <v>1031</v>
      </c>
      <c r="ADN591" s="465" t="s">
        <v>1031</v>
      </c>
      <c r="ADO591" s="465" t="s">
        <v>1031</v>
      </c>
      <c r="ADP591" s="465" t="s">
        <v>1031</v>
      </c>
      <c r="ADQ591" s="465" t="s">
        <v>1031</v>
      </c>
      <c r="ADR591" s="465" t="s">
        <v>1031</v>
      </c>
      <c r="ADS591" s="465" t="s">
        <v>1031</v>
      </c>
      <c r="ADT591" s="465" t="s">
        <v>1031</v>
      </c>
      <c r="ADU591" s="465" t="s">
        <v>1031</v>
      </c>
      <c r="ADV591" s="465" t="s">
        <v>1031</v>
      </c>
      <c r="ADW591" s="465" t="s">
        <v>1031</v>
      </c>
      <c r="ADX591" s="255"/>
      <c r="ADY591" s="255"/>
      <c r="ADZ591" s="255"/>
      <c r="AEA591" s="255">
        <v>1892619</v>
      </c>
      <c r="AEB591" s="255">
        <v>1892619</v>
      </c>
      <c r="AEC591" s="255">
        <v>1892619</v>
      </c>
      <c r="AED591" s="465" t="s">
        <v>1031</v>
      </c>
      <c r="AEE591" s="465" t="s">
        <v>1031</v>
      </c>
      <c r="AEF591" s="465" t="s">
        <v>1031</v>
      </c>
      <c r="AEG591" s="465" t="s">
        <v>1031</v>
      </c>
      <c r="AEH591" s="465" t="s">
        <v>1031</v>
      </c>
      <c r="AEI591" s="465" t="s">
        <v>1031</v>
      </c>
      <c r="AEJ591" s="465" t="s">
        <v>1031</v>
      </c>
      <c r="AEK591" s="465" t="s">
        <v>1031</v>
      </c>
      <c r="AEL591" s="465" t="s">
        <v>1031</v>
      </c>
      <c r="AEM591" s="465" t="s">
        <v>1031</v>
      </c>
      <c r="AEN591" s="465" t="s">
        <v>1031</v>
      </c>
      <c r="AEO591" s="465" t="s">
        <v>1031</v>
      </c>
      <c r="AEP591" s="465" t="s">
        <v>1031</v>
      </c>
      <c r="AEQ591" s="465" t="s">
        <v>1031</v>
      </c>
      <c r="AER591" s="465" t="s">
        <v>1031</v>
      </c>
      <c r="AES591" s="255"/>
      <c r="AET591" s="255"/>
      <c r="AEU591" s="255"/>
      <c r="AEV591" s="255">
        <v>636808</v>
      </c>
      <c r="AEW591" s="255">
        <v>636808</v>
      </c>
      <c r="AEX591" s="255">
        <v>636808</v>
      </c>
      <c r="AEY591" s="465" t="s">
        <v>1031</v>
      </c>
      <c r="AEZ591" s="465" t="s">
        <v>1031</v>
      </c>
      <c r="AFA591" s="465" t="s">
        <v>1031</v>
      </c>
      <c r="AFB591" s="465" t="s">
        <v>1031</v>
      </c>
      <c r="AFC591" s="465" t="s">
        <v>1031</v>
      </c>
      <c r="AFD591" s="465" t="s">
        <v>1031</v>
      </c>
      <c r="AFE591" s="465" t="s">
        <v>1031</v>
      </c>
      <c r="AFF591" s="465" t="s">
        <v>1031</v>
      </c>
      <c r="AFG591" s="465" t="s">
        <v>1031</v>
      </c>
      <c r="AFH591" s="465" t="s">
        <v>1031</v>
      </c>
      <c r="AFI591" s="465" t="s">
        <v>1031</v>
      </c>
      <c r="AFJ591" s="465" t="s">
        <v>1031</v>
      </c>
      <c r="AFK591" s="465" t="s">
        <v>1031</v>
      </c>
      <c r="AFL591" s="465" t="s">
        <v>1031</v>
      </c>
      <c r="AFM591" s="465" t="s">
        <v>1031</v>
      </c>
      <c r="AFN591" s="255"/>
      <c r="AFO591" s="255"/>
      <c r="AFP591" s="255"/>
      <c r="AFQ591" s="255">
        <v>416303</v>
      </c>
      <c r="AFR591" s="255">
        <v>416303</v>
      </c>
      <c r="AFS591" s="255">
        <v>416303</v>
      </c>
      <c r="AFT591" s="465" t="s">
        <v>1031</v>
      </c>
      <c r="AFU591" s="465" t="s">
        <v>1031</v>
      </c>
      <c r="AFV591" s="465" t="s">
        <v>1031</v>
      </c>
      <c r="AFW591" s="465" t="s">
        <v>1031</v>
      </c>
      <c r="AFX591" s="465" t="s">
        <v>1031</v>
      </c>
      <c r="AFY591" s="465" t="s">
        <v>1031</v>
      </c>
      <c r="AFZ591" s="465" t="s">
        <v>1031</v>
      </c>
      <c r="AGA591" s="465" t="s">
        <v>1031</v>
      </c>
      <c r="AGB591" s="465" t="s">
        <v>1031</v>
      </c>
      <c r="AGC591" s="465" t="s">
        <v>1031</v>
      </c>
      <c r="AGD591" s="465" t="s">
        <v>1031</v>
      </c>
      <c r="AGE591" s="465" t="s">
        <v>1031</v>
      </c>
      <c r="AGF591" s="465" t="s">
        <v>1031</v>
      </c>
      <c r="AGG591" s="465" t="s">
        <v>1031</v>
      </c>
      <c r="AGH591" s="465" t="s">
        <v>1031</v>
      </c>
      <c r="AGI591" s="255"/>
      <c r="AGJ591" s="255"/>
      <c r="AGK591" s="255"/>
      <c r="AGL591" s="255">
        <v>533850</v>
      </c>
      <c r="AGM591" s="255">
        <v>533850</v>
      </c>
      <c r="AGN591" s="255">
        <v>533850</v>
      </c>
      <c r="AGO591" s="465" t="s">
        <v>1031</v>
      </c>
      <c r="AGP591" s="465" t="s">
        <v>1031</v>
      </c>
      <c r="AGQ591" s="465" t="s">
        <v>1031</v>
      </c>
      <c r="AGR591" s="465" t="s">
        <v>1031</v>
      </c>
      <c r="AGS591" s="465" t="s">
        <v>1031</v>
      </c>
      <c r="AGT591" s="465" t="s">
        <v>1031</v>
      </c>
      <c r="AGU591" s="465" t="s">
        <v>1031</v>
      </c>
      <c r="AGV591" s="465" t="s">
        <v>1031</v>
      </c>
      <c r="AGW591" s="465" t="s">
        <v>1031</v>
      </c>
      <c r="AGX591" s="465" t="s">
        <v>1031</v>
      </c>
      <c r="AGY591" s="465" t="s">
        <v>1031</v>
      </c>
      <c r="AGZ591" s="465" t="s">
        <v>1031</v>
      </c>
      <c r="AHA591" s="465" t="s">
        <v>1031</v>
      </c>
      <c r="AHB591" s="465" t="s">
        <v>1031</v>
      </c>
      <c r="AHC591" s="465" t="s">
        <v>1031</v>
      </c>
      <c r="AHD591" s="255"/>
      <c r="AHE591" s="255"/>
      <c r="AHF591" s="255"/>
      <c r="AHG591" s="255">
        <v>443388</v>
      </c>
      <c r="AHH591" s="255">
        <v>443388</v>
      </c>
      <c r="AHI591" s="255">
        <v>443388</v>
      </c>
      <c r="AHJ591" s="465" t="s">
        <v>1031</v>
      </c>
      <c r="AHK591" s="465" t="s">
        <v>1031</v>
      </c>
      <c r="AHL591" s="465" t="s">
        <v>1031</v>
      </c>
      <c r="AHM591" s="465" t="s">
        <v>1031</v>
      </c>
      <c r="AHN591" s="465" t="s">
        <v>1031</v>
      </c>
      <c r="AHO591" s="465" t="s">
        <v>1031</v>
      </c>
      <c r="AHP591" s="465" t="s">
        <v>1031</v>
      </c>
      <c r="AHQ591" s="465" t="s">
        <v>1031</v>
      </c>
      <c r="AHR591" s="465" t="s">
        <v>1031</v>
      </c>
      <c r="AHS591" s="465" t="s">
        <v>1031</v>
      </c>
      <c r="AHT591" s="465" t="s">
        <v>1031</v>
      </c>
      <c r="AHU591" s="465" t="s">
        <v>1031</v>
      </c>
      <c r="AHV591" s="465" t="s">
        <v>1031</v>
      </c>
      <c r="AHW591" s="465" t="s">
        <v>1031</v>
      </c>
      <c r="AHX591" s="465" t="s">
        <v>1031</v>
      </c>
      <c r="AHY591" s="255"/>
      <c r="AHZ591" s="255"/>
      <c r="AIA591" s="255"/>
      <c r="AIB591" s="255">
        <v>640791</v>
      </c>
      <c r="AIC591" s="255">
        <v>640791</v>
      </c>
      <c r="AID591" s="255">
        <v>640791</v>
      </c>
      <c r="AIE591" s="465" t="s">
        <v>1031</v>
      </c>
      <c r="AIF591" s="465" t="s">
        <v>1031</v>
      </c>
      <c r="AIG591" s="465" t="s">
        <v>1031</v>
      </c>
      <c r="AIH591" s="465" t="s">
        <v>1031</v>
      </c>
      <c r="AII591" s="465" t="s">
        <v>1031</v>
      </c>
      <c r="AIJ591" s="465" t="s">
        <v>1031</v>
      </c>
      <c r="AIK591" s="465" t="s">
        <v>1031</v>
      </c>
      <c r="AIL591" s="465" t="s">
        <v>1031</v>
      </c>
      <c r="AIM591" s="465" t="s">
        <v>1031</v>
      </c>
      <c r="AIN591" s="465" t="s">
        <v>1031</v>
      </c>
      <c r="AIO591" s="465" t="s">
        <v>1031</v>
      </c>
      <c r="AIP591" s="465" t="s">
        <v>1031</v>
      </c>
      <c r="AIQ591" s="465" t="s">
        <v>1031</v>
      </c>
      <c r="AIR591" s="465" t="s">
        <v>1031</v>
      </c>
      <c r="AIS591" s="465" t="s">
        <v>1031</v>
      </c>
      <c r="AIT591" s="255"/>
      <c r="AIU591" s="255"/>
      <c r="AIV591" s="255"/>
      <c r="AIW591" s="255">
        <v>0</v>
      </c>
      <c r="AIX591" s="255">
        <f>720133-720133</f>
        <v>0</v>
      </c>
      <c r="AIY591" s="255">
        <f>720133-720133</f>
        <v>0</v>
      </c>
      <c r="AIZ591" s="465" t="s">
        <v>1031</v>
      </c>
      <c r="AJA591" s="465" t="s">
        <v>1031</v>
      </c>
      <c r="AJB591" s="465" t="s">
        <v>1031</v>
      </c>
      <c r="AJC591" s="465" t="s">
        <v>1031</v>
      </c>
      <c r="AJD591" s="465" t="s">
        <v>1031</v>
      </c>
      <c r="AJE591" s="465" t="s">
        <v>1031</v>
      </c>
      <c r="AJF591" s="465" t="s">
        <v>1031</v>
      </c>
      <c r="AJG591" s="465" t="s">
        <v>1031</v>
      </c>
      <c r="AJH591" s="465" t="s">
        <v>1031</v>
      </c>
      <c r="AJI591" s="465" t="s">
        <v>1031</v>
      </c>
      <c r="AJJ591" s="465" t="s">
        <v>1031</v>
      </c>
      <c r="AJK591" s="465" t="s">
        <v>1031</v>
      </c>
      <c r="AJL591" s="465" t="s">
        <v>1031</v>
      </c>
      <c r="AJM591" s="465" t="s">
        <v>1031</v>
      </c>
      <c r="AJN591" s="465" t="s">
        <v>1031</v>
      </c>
      <c r="AJO591" s="255"/>
      <c r="AJP591" s="255"/>
      <c r="AJQ591" s="255"/>
      <c r="AJR591" s="255">
        <v>563313</v>
      </c>
      <c r="AJS591" s="255">
        <v>563313</v>
      </c>
      <c r="AJT591" s="255">
        <v>563313</v>
      </c>
      <c r="AJU591" s="465" t="s">
        <v>1031</v>
      </c>
      <c r="AJV591" s="465" t="s">
        <v>1031</v>
      </c>
      <c r="AJW591" s="465" t="s">
        <v>1031</v>
      </c>
      <c r="AJX591" s="465" t="s">
        <v>1031</v>
      </c>
      <c r="AJY591" s="465" t="s">
        <v>1031</v>
      </c>
      <c r="AJZ591" s="465" t="s">
        <v>1031</v>
      </c>
      <c r="AKA591" s="465" t="s">
        <v>1031</v>
      </c>
      <c r="AKB591" s="465" t="s">
        <v>1031</v>
      </c>
      <c r="AKC591" s="465" t="s">
        <v>1031</v>
      </c>
      <c r="AKD591" s="465" t="s">
        <v>1031</v>
      </c>
      <c r="AKE591" s="465" t="s">
        <v>1031</v>
      </c>
      <c r="AKF591" s="465" t="s">
        <v>1031</v>
      </c>
      <c r="AKG591" s="465" t="s">
        <v>1031</v>
      </c>
      <c r="AKH591" s="465" t="s">
        <v>1031</v>
      </c>
      <c r="AKI591" s="465" t="s">
        <v>1031</v>
      </c>
      <c r="AKJ591" s="255"/>
      <c r="AKK591" s="255"/>
      <c r="AKL591" s="255"/>
      <c r="AKM591" s="255">
        <v>612089</v>
      </c>
      <c r="AKN591" s="255">
        <v>612089</v>
      </c>
      <c r="AKO591" s="255">
        <v>612089</v>
      </c>
      <c r="AKP591" s="465" t="s">
        <v>1031</v>
      </c>
      <c r="AKQ591" s="465" t="s">
        <v>1031</v>
      </c>
      <c r="AKR591" s="465" t="s">
        <v>1031</v>
      </c>
      <c r="AKS591" s="465" t="s">
        <v>1031</v>
      </c>
      <c r="AKT591" s="465" t="s">
        <v>1031</v>
      </c>
      <c r="AKU591" s="465" t="s">
        <v>1031</v>
      </c>
      <c r="AKV591" s="465" t="s">
        <v>1031</v>
      </c>
      <c r="AKW591" s="465" t="s">
        <v>1031</v>
      </c>
      <c r="AKX591" s="465" t="s">
        <v>1031</v>
      </c>
      <c r="AKY591" s="465" t="s">
        <v>1031</v>
      </c>
      <c r="AKZ591" s="465" t="s">
        <v>1031</v>
      </c>
      <c r="ALA591" s="465" t="s">
        <v>1031</v>
      </c>
      <c r="ALB591" s="465" t="s">
        <v>1031</v>
      </c>
      <c r="ALC591" s="465" t="s">
        <v>1031</v>
      </c>
      <c r="ALD591" s="465" t="s">
        <v>1031</v>
      </c>
      <c r="ALE591" s="255"/>
      <c r="ALF591" s="255"/>
      <c r="ALG591" s="255"/>
      <c r="ALH591" s="255">
        <v>575198</v>
      </c>
      <c r="ALI591" s="255">
        <v>575198</v>
      </c>
      <c r="ALJ591" s="255">
        <v>575198</v>
      </c>
      <c r="ALK591" s="465" t="s">
        <v>1031</v>
      </c>
      <c r="ALL591" s="465" t="s">
        <v>1031</v>
      </c>
      <c r="ALM591" s="465" t="s">
        <v>1031</v>
      </c>
      <c r="ALN591" s="465" t="s">
        <v>1031</v>
      </c>
      <c r="ALO591" s="465" t="s">
        <v>1031</v>
      </c>
      <c r="ALP591" s="465" t="s">
        <v>1031</v>
      </c>
      <c r="ALQ591" s="465" t="s">
        <v>1031</v>
      </c>
      <c r="ALR591" s="465" t="s">
        <v>1031</v>
      </c>
      <c r="ALS591" s="465" t="s">
        <v>1031</v>
      </c>
      <c r="ALT591" s="465" t="s">
        <v>1031</v>
      </c>
      <c r="ALU591" s="465" t="s">
        <v>1031</v>
      </c>
      <c r="ALV591" s="465" t="s">
        <v>1031</v>
      </c>
      <c r="ALW591" s="465" t="s">
        <v>1031</v>
      </c>
      <c r="ALX591" s="465" t="s">
        <v>1031</v>
      </c>
      <c r="ALY591" s="465" t="s">
        <v>1031</v>
      </c>
      <c r="ALZ591" s="255"/>
      <c r="AMA591" s="255"/>
      <c r="AMB591" s="255"/>
      <c r="AMC591" s="255">
        <v>659747</v>
      </c>
      <c r="AMD591" s="255">
        <v>659747</v>
      </c>
      <c r="AME591" s="255">
        <v>659747</v>
      </c>
      <c r="AMF591" s="465" t="s">
        <v>1031</v>
      </c>
      <c r="AMG591" s="465" t="s">
        <v>1031</v>
      </c>
      <c r="AMH591" s="465" t="s">
        <v>1031</v>
      </c>
      <c r="AMI591" s="465" t="s">
        <v>1031</v>
      </c>
      <c r="AMJ591" s="465" t="s">
        <v>1031</v>
      </c>
      <c r="AMK591" s="465" t="s">
        <v>1031</v>
      </c>
      <c r="AML591" s="465" t="s">
        <v>1031</v>
      </c>
      <c r="AMM591" s="465" t="s">
        <v>1031</v>
      </c>
      <c r="AMN591" s="465" t="s">
        <v>1031</v>
      </c>
      <c r="AMO591" s="465" t="s">
        <v>1031</v>
      </c>
      <c r="AMP591" s="465" t="s">
        <v>1031</v>
      </c>
      <c r="AMQ591" s="465" t="s">
        <v>1031</v>
      </c>
      <c r="AMR591" s="465" t="s">
        <v>1031</v>
      </c>
      <c r="AMS591" s="465" t="s">
        <v>1031</v>
      </c>
      <c r="AMT591" s="465" t="s">
        <v>1031</v>
      </c>
      <c r="AMU591" s="255"/>
      <c r="AMV591" s="255"/>
      <c r="AMW591" s="255"/>
      <c r="AMX591" s="255">
        <v>1205937</v>
      </c>
      <c r="AMY591" s="255">
        <v>1205937</v>
      </c>
      <c r="AMZ591" s="255">
        <v>1205937</v>
      </c>
      <c r="ANA591" s="465" t="s">
        <v>1031</v>
      </c>
      <c r="ANB591" s="465" t="s">
        <v>1031</v>
      </c>
      <c r="ANC591" s="465" t="s">
        <v>1031</v>
      </c>
      <c r="AND591" s="465" t="s">
        <v>1031</v>
      </c>
      <c r="ANE591" s="465" t="s">
        <v>1031</v>
      </c>
      <c r="ANF591" s="465" t="s">
        <v>1031</v>
      </c>
      <c r="ANG591" s="465" t="s">
        <v>1031</v>
      </c>
      <c r="ANH591" s="465" t="s">
        <v>1031</v>
      </c>
      <c r="ANI591" s="465" t="s">
        <v>1031</v>
      </c>
      <c r="ANJ591" s="465" t="s">
        <v>1031</v>
      </c>
      <c r="ANK591" s="465" t="s">
        <v>1031</v>
      </c>
      <c r="ANL591" s="465" t="s">
        <v>1031</v>
      </c>
      <c r="ANM591" s="465" t="s">
        <v>1031</v>
      </c>
      <c r="ANN591" s="465" t="s">
        <v>1031</v>
      </c>
      <c r="ANO591" s="465" t="s">
        <v>1031</v>
      </c>
      <c r="ANP591" s="255"/>
      <c r="ANQ591" s="255"/>
      <c r="ANR591" s="255"/>
      <c r="ANS591" s="255">
        <v>241142</v>
      </c>
      <c r="ANT591" s="255">
        <v>241142</v>
      </c>
      <c r="ANU591" s="255">
        <v>241142</v>
      </c>
      <c r="ANV591" s="465" t="s">
        <v>1031</v>
      </c>
      <c r="ANW591" s="465" t="s">
        <v>1031</v>
      </c>
      <c r="ANX591" s="465" t="s">
        <v>1031</v>
      </c>
      <c r="ANY591" s="465" t="s">
        <v>1031</v>
      </c>
      <c r="ANZ591" s="465" t="s">
        <v>1031</v>
      </c>
      <c r="AOA591" s="465" t="s">
        <v>1031</v>
      </c>
      <c r="AOB591" s="465" t="s">
        <v>1031</v>
      </c>
      <c r="AOC591" s="465" t="s">
        <v>1031</v>
      </c>
      <c r="AOD591" s="465" t="s">
        <v>1031</v>
      </c>
      <c r="AOE591" s="465" t="s">
        <v>1031</v>
      </c>
      <c r="AOF591" s="465" t="s">
        <v>1031</v>
      </c>
      <c r="AOG591" s="465" t="s">
        <v>1031</v>
      </c>
      <c r="AOH591" s="465" t="s">
        <v>1031</v>
      </c>
      <c r="AOI591" s="465" t="s">
        <v>1031</v>
      </c>
      <c r="AOJ591" s="465" t="s">
        <v>1031</v>
      </c>
      <c r="AOK591" s="255"/>
      <c r="AOL591" s="255"/>
      <c r="AOM591" s="255"/>
      <c r="AON591" s="255">
        <v>1187941</v>
      </c>
      <c r="AOO591" s="255">
        <v>1187941</v>
      </c>
      <c r="AOP591" s="255">
        <v>1187941</v>
      </c>
      <c r="AOQ591" s="465" t="s">
        <v>1031</v>
      </c>
      <c r="AOR591" s="465" t="s">
        <v>1031</v>
      </c>
      <c r="AOS591" s="465" t="s">
        <v>1031</v>
      </c>
      <c r="AOT591" s="465" t="s">
        <v>1031</v>
      </c>
      <c r="AOU591" s="465" t="s">
        <v>1031</v>
      </c>
      <c r="AOV591" s="465" t="s">
        <v>1031</v>
      </c>
      <c r="AOW591" s="465" t="s">
        <v>1031</v>
      </c>
      <c r="AOX591" s="465" t="s">
        <v>1031</v>
      </c>
      <c r="AOY591" s="465" t="s">
        <v>1031</v>
      </c>
      <c r="AOZ591" s="465" t="s">
        <v>1031</v>
      </c>
      <c r="APA591" s="465" t="s">
        <v>1031</v>
      </c>
      <c r="APB591" s="465" t="s">
        <v>1031</v>
      </c>
      <c r="APC591" s="465" t="s">
        <v>1031</v>
      </c>
      <c r="APD591" s="465" t="s">
        <v>1031</v>
      </c>
      <c r="APE591" s="465" t="s">
        <v>1031</v>
      </c>
      <c r="APF591" s="255"/>
      <c r="APG591" s="255"/>
      <c r="APH591" s="255"/>
      <c r="API591" s="255">
        <v>1250420</v>
      </c>
      <c r="APJ591" s="255">
        <v>1250420</v>
      </c>
      <c r="APK591" s="255">
        <v>1250420</v>
      </c>
      <c r="APL591" s="465" t="s">
        <v>1031</v>
      </c>
      <c r="APM591" s="465" t="s">
        <v>1031</v>
      </c>
      <c r="APN591" s="465" t="s">
        <v>1031</v>
      </c>
      <c r="APO591" s="465" t="s">
        <v>1031</v>
      </c>
      <c r="APP591" s="465" t="s">
        <v>1031</v>
      </c>
      <c r="APQ591" s="465" t="s">
        <v>1031</v>
      </c>
      <c r="APR591" s="465" t="s">
        <v>1031</v>
      </c>
      <c r="APS591" s="465" t="s">
        <v>1031</v>
      </c>
      <c r="APT591" s="465" t="s">
        <v>1031</v>
      </c>
      <c r="APU591" s="465" t="s">
        <v>1031</v>
      </c>
      <c r="APV591" s="465" t="s">
        <v>1031</v>
      </c>
      <c r="APW591" s="465" t="s">
        <v>1031</v>
      </c>
      <c r="APX591" s="465" t="s">
        <v>1031</v>
      </c>
      <c r="APY591" s="465" t="s">
        <v>1031</v>
      </c>
      <c r="APZ591" s="465" t="s">
        <v>1031</v>
      </c>
      <c r="AQA591" s="255"/>
      <c r="AQB591" s="255"/>
      <c r="AQC591" s="255"/>
      <c r="AQD591" s="255">
        <v>680565</v>
      </c>
      <c r="AQE591" s="255">
        <v>680565</v>
      </c>
      <c r="AQF591" s="255">
        <v>680565</v>
      </c>
      <c r="AQG591" s="465" t="s">
        <v>1031</v>
      </c>
      <c r="AQH591" s="465" t="s">
        <v>1031</v>
      </c>
      <c r="AQI591" s="465" t="s">
        <v>1031</v>
      </c>
      <c r="AQJ591" s="465" t="s">
        <v>1031</v>
      </c>
      <c r="AQK591" s="465" t="s">
        <v>1031</v>
      </c>
      <c r="AQL591" s="465" t="s">
        <v>1031</v>
      </c>
      <c r="AQM591" s="465" t="s">
        <v>1031</v>
      </c>
      <c r="AQN591" s="465" t="s">
        <v>1031</v>
      </c>
      <c r="AQO591" s="465" t="s">
        <v>1031</v>
      </c>
      <c r="AQP591" s="465" t="s">
        <v>1031</v>
      </c>
      <c r="AQQ591" s="465" t="s">
        <v>1031</v>
      </c>
      <c r="AQR591" s="465" t="s">
        <v>1031</v>
      </c>
      <c r="AQS591" s="465" t="s">
        <v>1031</v>
      </c>
      <c r="AQT591" s="465" t="s">
        <v>1031</v>
      </c>
      <c r="AQU591" s="465" t="s">
        <v>1031</v>
      </c>
      <c r="AQV591" s="255"/>
      <c r="AQW591" s="255"/>
      <c r="AQX591" s="255"/>
      <c r="AQY591" s="255">
        <v>1071382</v>
      </c>
      <c r="AQZ591" s="255">
        <v>1071382</v>
      </c>
      <c r="ARA591" s="255">
        <v>1071382</v>
      </c>
      <c r="ARB591" s="465" t="s">
        <v>1031</v>
      </c>
      <c r="ARC591" s="465" t="s">
        <v>1031</v>
      </c>
      <c r="ARD591" s="465" t="s">
        <v>1031</v>
      </c>
      <c r="ARE591" s="465" t="s">
        <v>1031</v>
      </c>
      <c r="ARF591" s="465" t="s">
        <v>1031</v>
      </c>
      <c r="ARG591" s="465" t="s">
        <v>1031</v>
      </c>
      <c r="ARH591" s="465" t="s">
        <v>1031</v>
      </c>
      <c r="ARI591" s="465" t="s">
        <v>1031</v>
      </c>
      <c r="ARJ591" s="465" t="s">
        <v>1031</v>
      </c>
      <c r="ARK591" s="465" t="s">
        <v>1031</v>
      </c>
      <c r="ARL591" s="465" t="s">
        <v>1031</v>
      </c>
      <c r="ARM591" s="465" t="s">
        <v>1031</v>
      </c>
      <c r="ARN591" s="465" t="s">
        <v>1031</v>
      </c>
      <c r="ARO591" s="465" t="s">
        <v>1031</v>
      </c>
      <c r="ARP591" s="465" t="s">
        <v>1031</v>
      </c>
      <c r="ARQ591" s="255"/>
      <c r="ARR591" s="255"/>
      <c r="ARS591" s="255"/>
      <c r="ART591" s="255">
        <v>508844</v>
      </c>
      <c r="ARU591" s="255">
        <v>508844</v>
      </c>
      <c r="ARV591" s="255">
        <v>508844</v>
      </c>
      <c r="ARW591" s="465" t="s">
        <v>1031</v>
      </c>
      <c r="ARX591" s="465" t="s">
        <v>1031</v>
      </c>
      <c r="ARY591" s="465" t="s">
        <v>1031</v>
      </c>
      <c r="ARZ591" s="465" t="s">
        <v>1031</v>
      </c>
      <c r="ASA591" s="465" t="s">
        <v>1031</v>
      </c>
      <c r="ASB591" s="465" t="s">
        <v>1031</v>
      </c>
      <c r="ASC591" s="465" t="s">
        <v>1031</v>
      </c>
      <c r="ASD591" s="465" t="s">
        <v>1031</v>
      </c>
      <c r="ASE591" s="465" t="s">
        <v>1031</v>
      </c>
      <c r="ASF591" s="465" t="s">
        <v>1031</v>
      </c>
      <c r="ASG591" s="465" t="s">
        <v>1031</v>
      </c>
      <c r="ASH591" s="465" t="s">
        <v>1031</v>
      </c>
      <c r="ASI591" s="465" t="s">
        <v>1031</v>
      </c>
      <c r="ASJ591" s="465" t="s">
        <v>1031</v>
      </c>
      <c r="ASK591" s="465" t="s">
        <v>1031</v>
      </c>
      <c r="ASL591" s="255"/>
      <c r="ASM591" s="255"/>
      <c r="ASN591" s="255"/>
      <c r="ASO591" s="255">
        <v>1085670</v>
      </c>
      <c r="ASP591" s="255">
        <v>1085670</v>
      </c>
      <c r="ASQ591" s="255">
        <v>1085670</v>
      </c>
      <c r="ASR591" s="465" t="s">
        <v>1031</v>
      </c>
      <c r="ASS591" s="465" t="s">
        <v>1031</v>
      </c>
      <c r="AST591" s="465" t="s">
        <v>1031</v>
      </c>
      <c r="ASU591" s="465" t="s">
        <v>1031</v>
      </c>
      <c r="ASV591" s="465" t="s">
        <v>1031</v>
      </c>
      <c r="ASW591" s="465" t="s">
        <v>1031</v>
      </c>
      <c r="ASX591" s="465" t="s">
        <v>1031</v>
      </c>
      <c r="ASY591" s="465" t="s">
        <v>1031</v>
      </c>
      <c r="ASZ591" s="465" t="s">
        <v>1031</v>
      </c>
      <c r="ATA591" s="465" t="s">
        <v>1031</v>
      </c>
      <c r="ATB591" s="465" t="s">
        <v>1031</v>
      </c>
      <c r="ATC591" s="465" t="s">
        <v>1031</v>
      </c>
      <c r="ATD591" s="465" t="s">
        <v>1031</v>
      </c>
      <c r="ATE591" s="465" t="s">
        <v>1031</v>
      </c>
      <c r="ATF591" s="465" t="s">
        <v>1031</v>
      </c>
      <c r="ATG591" s="255"/>
      <c r="ATH591" s="255"/>
      <c r="ATI591" s="255"/>
      <c r="ATJ591" s="255">
        <v>845803</v>
      </c>
      <c r="ATK591" s="255">
        <v>845803</v>
      </c>
      <c r="ATL591" s="255">
        <v>845803</v>
      </c>
      <c r="ATM591" s="465" t="s">
        <v>1031</v>
      </c>
      <c r="ATN591" s="465" t="s">
        <v>1031</v>
      </c>
      <c r="ATO591" s="465" t="s">
        <v>1031</v>
      </c>
      <c r="ATP591" s="465" t="s">
        <v>1031</v>
      </c>
      <c r="ATQ591" s="465" t="s">
        <v>1031</v>
      </c>
      <c r="ATR591" s="465" t="s">
        <v>1031</v>
      </c>
      <c r="ATS591" s="465" t="s">
        <v>1031</v>
      </c>
      <c r="ATT591" s="465" t="s">
        <v>1031</v>
      </c>
      <c r="ATU591" s="465" t="s">
        <v>1031</v>
      </c>
      <c r="ATV591" s="465" t="s">
        <v>1031</v>
      </c>
      <c r="ATW591" s="465" t="s">
        <v>1031</v>
      </c>
      <c r="ATX591" s="465" t="s">
        <v>1031</v>
      </c>
      <c r="ATY591" s="465" t="s">
        <v>1031</v>
      </c>
      <c r="ATZ591" s="465" t="s">
        <v>1031</v>
      </c>
      <c r="AUA591" s="465" t="s">
        <v>1031</v>
      </c>
      <c r="AUB591" s="255"/>
      <c r="AUC591" s="255"/>
      <c r="AUD591" s="255"/>
      <c r="AUE591" s="255">
        <v>1529546</v>
      </c>
      <c r="AUF591" s="255">
        <v>1529546</v>
      </c>
      <c r="AUG591" s="255">
        <v>1529546</v>
      </c>
      <c r="AUH591" s="465" t="s">
        <v>1031</v>
      </c>
      <c r="AUI591" s="465" t="s">
        <v>1031</v>
      </c>
      <c r="AUJ591" s="465" t="s">
        <v>1031</v>
      </c>
      <c r="AUK591" s="465" t="s">
        <v>1031</v>
      </c>
      <c r="AUL591" s="465" t="s">
        <v>1031</v>
      </c>
      <c r="AUM591" s="465" t="s">
        <v>1031</v>
      </c>
      <c r="AUN591" s="465" t="s">
        <v>1031</v>
      </c>
      <c r="AUO591" s="465" t="s">
        <v>1031</v>
      </c>
      <c r="AUP591" s="465" t="s">
        <v>1031</v>
      </c>
      <c r="AUQ591" s="465" t="s">
        <v>1031</v>
      </c>
      <c r="AUR591" s="465" t="s">
        <v>1031</v>
      </c>
      <c r="AUS591" s="465" t="s">
        <v>1031</v>
      </c>
      <c r="AUT591" s="465" t="s">
        <v>1031</v>
      </c>
      <c r="AUU591" s="465" t="s">
        <v>1031</v>
      </c>
      <c r="AUV591" s="465" t="s">
        <v>1031</v>
      </c>
      <c r="AUW591" s="255"/>
      <c r="AUX591" s="255"/>
      <c r="AUY591" s="255"/>
      <c r="AUZ591" s="255">
        <v>1329977</v>
      </c>
      <c r="AVA591" s="255">
        <v>1329977</v>
      </c>
      <c r="AVB591" s="255">
        <v>1329977</v>
      </c>
      <c r="AVC591" s="465" t="s">
        <v>1031</v>
      </c>
      <c r="AVD591" s="465" t="s">
        <v>1031</v>
      </c>
      <c r="AVE591" s="465" t="s">
        <v>1031</v>
      </c>
      <c r="AVF591" s="465" t="s">
        <v>1031</v>
      </c>
      <c r="AVG591" s="465" t="s">
        <v>1031</v>
      </c>
      <c r="AVH591" s="465" t="s">
        <v>1031</v>
      </c>
      <c r="AVI591" s="465" t="s">
        <v>1031</v>
      </c>
      <c r="AVJ591" s="465" t="s">
        <v>1031</v>
      </c>
      <c r="AVK591" s="465" t="s">
        <v>1031</v>
      </c>
      <c r="AVL591" s="465" t="s">
        <v>1031</v>
      </c>
      <c r="AVM591" s="465" t="s">
        <v>1031</v>
      </c>
      <c r="AVN591" s="465" t="s">
        <v>1031</v>
      </c>
      <c r="AVO591" s="465" t="s">
        <v>1031</v>
      </c>
      <c r="AVP591" s="465" t="s">
        <v>1031</v>
      </c>
      <c r="AVQ591" s="465" t="s">
        <v>1031</v>
      </c>
      <c r="AVR591" s="468">
        <f t="shared" ref="AVR591:AVW592" si="1891">AA591+AV591+BQ591+CL591+DG591+EB591+EW591+FR591+GM591+HH591+IC591+IX591+JS591+KN591+LI591+MD591+MY591+NT591+OO591+PJ591+QE591+QZ591+RU591+SP591+TK591+UF591+VA591+VV591+WQ591+XL591+YG591+ZB591+ZW591+AAR591+ABM591+ACH591+ADC591+ADX591+AES591+AFN591+AGI591+AHD591+AHY591+AIT591+AJO591+AKJ591+ALE591+ALZ591+AMU591+ANP591+AOK591+APF591+AQA591+AQV591+ARQ591+ASL591+ATG591+AUB591+AUW591</f>
        <v>0</v>
      </c>
      <c r="AVS591" s="468">
        <f t="shared" si="1891"/>
        <v>0</v>
      </c>
      <c r="AVT591" s="468">
        <f t="shared" si="1891"/>
        <v>0</v>
      </c>
      <c r="AVU591" s="468">
        <f>AD591+AY591+BT591+CO591+DJ591+EE591+EZ591+FU591+GP591+HK591+IF591+JA591+JV591+KQ591+LL591+MG591+NB591+NW591+OR591+PM591+QH591+RC591+RX591+SS591+TN591+UI591+VD591+VY591+WT591+XO591+YJ591+ZE591+ZZ591+AAU591+ABP591+ACK591+ADF591+AEA591+AEV591+AFQ591+AGL591+AHG591+AIB591+AIW591+AJR591+AKM591+ALH591+AMC591+AMX591+ANS591+AON591+API591+AQD591+AQY591+ART591+ASO591+ATJ591+AUE591+AUZ591</f>
        <v>56225400</v>
      </c>
      <c r="AVV591" s="468">
        <f>AE591+AZ591+BU591+CP591+DK591+EF591+FA591+FV591+GQ591+HL591+IG591+JB591+JW591+KR591+LM591+MH591+NC591+NX591+OS591+PN591+QI591+RD591+RY591+ST591+TO591+UJ591+VE591+VZ591+WU591+XP591+YK591+ZF591+AAA591+AAV591+ABQ591+ACL591+ADG591+AEB591+AEW591+AFR591+AGM591+AHH591+AIC591+AIX591+AJS591+AKN591+ALI591+AMD591+AMY591+ANT591+AOO591+APJ591+AQE591+AQZ591+ARU591+ASP591+ATK591+AUF591+AVA591</f>
        <v>56225400</v>
      </c>
      <c r="AVW591" s="468">
        <f t="shared" si="1891"/>
        <v>56225400</v>
      </c>
    </row>
    <row r="592" spans="1:1271" ht="74.25" customHeight="1">
      <c r="A592" s="548" t="s">
        <v>1030</v>
      </c>
      <c r="B592" s="103"/>
      <c r="C592" s="102" t="s">
        <v>1039</v>
      </c>
      <c r="D592" s="862"/>
      <c r="E592" s="863"/>
      <c r="F592" s="111"/>
      <c r="G592" s="111"/>
      <c r="H592" s="111"/>
      <c r="I592" s="466"/>
      <c r="J592" s="466"/>
      <c r="K592" s="466"/>
      <c r="L592" s="465" t="s">
        <v>1031</v>
      </c>
      <c r="M592" s="465" t="s">
        <v>1031</v>
      </c>
      <c r="N592" s="465" t="s">
        <v>1031</v>
      </c>
      <c r="O592" s="465" t="s">
        <v>1031</v>
      </c>
      <c r="P592" s="465" t="s">
        <v>1031</v>
      </c>
      <c r="Q592" s="465" t="s">
        <v>1031</v>
      </c>
      <c r="R592" s="465" t="s">
        <v>1031</v>
      </c>
      <c r="S592" s="465" t="s">
        <v>1031</v>
      </c>
      <c r="T592" s="465" t="s">
        <v>1031</v>
      </c>
      <c r="U592" s="465" t="s">
        <v>1031</v>
      </c>
      <c r="V592" s="465" t="s">
        <v>1031</v>
      </c>
      <c r="W592" s="465" t="s">
        <v>1031</v>
      </c>
      <c r="X592" s="465" t="s">
        <v>1031</v>
      </c>
      <c r="Y592" s="465" t="s">
        <v>1031</v>
      </c>
      <c r="Z592" s="465" t="s">
        <v>1031</v>
      </c>
      <c r="AA592" s="255">
        <v>11404800</v>
      </c>
      <c r="AB592" s="255">
        <v>12084000</v>
      </c>
      <c r="AC592" s="255">
        <v>12903400</v>
      </c>
      <c r="AD592" s="255">
        <v>10810599</v>
      </c>
      <c r="AE592" s="255">
        <v>10218785</v>
      </c>
      <c r="AF592" s="255">
        <v>9882348</v>
      </c>
      <c r="AG592" s="465" t="s">
        <v>1031</v>
      </c>
      <c r="AH592" s="465" t="s">
        <v>1031</v>
      </c>
      <c r="AI592" s="465" t="s">
        <v>1031</v>
      </c>
      <c r="AJ592" s="465" t="s">
        <v>1031</v>
      </c>
      <c r="AK592" s="465" t="s">
        <v>1031</v>
      </c>
      <c r="AL592" s="465" t="s">
        <v>1031</v>
      </c>
      <c r="AM592" s="465" t="s">
        <v>1031</v>
      </c>
      <c r="AN592" s="465" t="s">
        <v>1031</v>
      </c>
      <c r="AO592" s="465" t="s">
        <v>1031</v>
      </c>
      <c r="AP592" s="465" t="s">
        <v>1031</v>
      </c>
      <c r="AQ592" s="465" t="s">
        <v>1031</v>
      </c>
      <c r="AR592" s="465" t="s">
        <v>1031</v>
      </c>
      <c r="AS592" s="465" t="s">
        <v>1031</v>
      </c>
      <c r="AT592" s="465" t="s">
        <v>1031</v>
      </c>
      <c r="AU592" s="465" t="s">
        <v>1031</v>
      </c>
      <c r="AV592" s="255">
        <v>25343900</v>
      </c>
      <c r="AW592" s="255">
        <v>26803700</v>
      </c>
      <c r="AX592" s="255">
        <v>28568200</v>
      </c>
      <c r="AY592" s="255">
        <v>15934635</v>
      </c>
      <c r="AZ592" s="255">
        <v>14874224</v>
      </c>
      <c r="BA592" s="255">
        <v>14452635</v>
      </c>
      <c r="BB592" s="465" t="s">
        <v>1031</v>
      </c>
      <c r="BC592" s="465" t="s">
        <v>1031</v>
      </c>
      <c r="BD592" s="465" t="s">
        <v>1031</v>
      </c>
      <c r="BE592" s="465" t="s">
        <v>1031</v>
      </c>
      <c r="BF592" s="465" t="s">
        <v>1031</v>
      </c>
      <c r="BG592" s="465" t="s">
        <v>1031</v>
      </c>
      <c r="BH592" s="465" t="s">
        <v>1031</v>
      </c>
      <c r="BI592" s="465" t="s">
        <v>1031</v>
      </c>
      <c r="BJ592" s="465" t="s">
        <v>1031</v>
      </c>
      <c r="BK592" s="465" t="s">
        <v>1031</v>
      </c>
      <c r="BL592" s="465" t="s">
        <v>1031</v>
      </c>
      <c r="BM592" s="465" t="s">
        <v>1031</v>
      </c>
      <c r="BN592" s="465" t="s">
        <v>1031</v>
      </c>
      <c r="BO592" s="465" t="s">
        <v>1031</v>
      </c>
      <c r="BP592" s="465" t="s">
        <v>1031</v>
      </c>
      <c r="BQ592" s="255">
        <v>13667700</v>
      </c>
      <c r="BR592" s="255">
        <v>14491700</v>
      </c>
      <c r="BS592" s="255">
        <v>15484800</v>
      </c>
      <c r="BT592" s="255">
        <v>11162012</v>
      </c>
      <c r="BU592" s="255">
        <v>10472197</v>
      </c>
      <c r="BV592" s="255">
        <v>10065132</v>
      </c>
      <c r="BW592" s="465" t="s">
        <v>1031</v>
      </c>
      <c r="BX592" s="465" t="s">
        <v>1031</v>
      </c>
      <c r="BY592" s="465" t="s">
        <v>1031</v>
      </c>
      <c r="BZ592" s="465" t="s">
        <v>1031</v>
      </c>
      <c r="CA592" s="465" t="s">
        <v>1031</v>
      </c>
      <c r="CB592" s="465" t="s">
        <v>1031</v>
      </c>
      <c r="CC592" s="465" t="s">
        <v>1031</v>
      </c>
      <c r="CD592" s="465" t="s">
        <v>1031</v>
      </c>
      <c r="CE592" s="465" t="s">
        <v>1031</v>
      </c>
      <c r="CF592" s="465" t="s">
        <v>1031</v>
      </c>
      <c r="CG592" s="465" t="s">
        <v>1031</v>
      </c>
      <c r="CH592" s="465" t="s">
        <v>1031</v>
      </c>
      <c r="CI592" s="465" t="s">
        <v>1031</v>
      </c>
      <c r="CJ592" s="465" t="s">
        <v>1031</v>
      </c>
      <c r="CK592" s="465" t="s">
        <v>1031</v>
      </c>
      <c r="CL592" s="255"/>
      <c r="CM592" s="255"/>
      <c r="CN592" s="255"/>
      <c r="CO592" s="255"/>
      <c r="CP592" s="255"/>
      <c r="CQ592" s="255"/>
      <c r="CR592" s="465" t="s">
        <v>1031</v>
      </c>
      <c r="CS592" s="465" t="s">
        <v>1031</v>
      </c>
      <c r="CT592" s="465" t="s">
        <v>1031</v>
      </c>
      <c r="CU592" s="465" t="s">
        <v>1031</v>
      </c>
      <c r="CV592" s="465" t="s">
        <v>1031</v>
      </c>
      <c r="CW592" s="465" t="s">
        <v>1031</v>
      </c>
      <c r="CX592" s="465" t="s">
        <v>1031</v>
      </c>
      <c r="CY592" s="465" t="s">
        <v>1031</v>
      </c>
      <c r="CZ592" s="465" t="s">
        <v>1031</v>
      </c>
      <c r="DA592" s="465" t="s">
        <v>1031</v>
      </c>
      <c r="DB592" s="465" t="s">
        <v>1031</v>
      </c>
      <c r="DC592" s="465" t="s">
        <v>1031</v>
      </c>
      <c r="DD592" s="465" t="s">
        <v>1031</v>
      </c>
      <c r="DE592" s="465" t="s">
        <v>1031</v>
      </c>
      <c r="DF592" s="465" t="s">
        <v>1031</v>
      </c>
      <c r="DG592" s="255">
        <v>6452900</v>
      </c>
      <c r="DH592" s="255">
        <v>6772900</v>
      </c>
      <c r="DI592" s="255">
        <v>7162800</v>
      </c>
      <c r="DJ592" s="255">
        <v>5644072</v>
      </c>
      <c r="DK592" s="255">
        <v>5276055</v>
      </c>
      <c r="DL592" s="255">
        <v>5126360</v>
      </c>
      <c r="DM592" s="465" t="s">
        <v>1031</v>
      </c>
      <c r="DN592" s="465" t="s">
        <v>1031</v>
      </c>
      <c r="DO592" s="465" t="s">
        <v>1031</v>
      </c>
      <c r="DP592" s="465" t="s">
        <v>1031</v>
      </c>
      <c r="DQ592" s="465" t="s">
        <v>1031</v>
      </c>
      <c r="DR592" s="465" t="s">
        <v>1031</v>
      </c>
      <c r="DS592" s="465" t="s">
        <v>1031</v>
      </c>
      <c r="DT592" s="465" t="s">
        <v>1031</v>
      </c>
      <c r="DU592" s="465" t="s">
        <v>1031</v>
      </c>
      <c r="DV592" s="465" t="s">
        <v>1031</v>
      </c>
      <c r="DW592" s="465" t="s">
        <v>1031</v>
      </c>
      <c r="DX592" s="465" t="s">
        <v>1031</v>
      </c>
      <c r="DY592" s="465" t="s">
        <v>1031</v>
      </c>
      <c r="DZ592" s="465" t="s">
        <v>1031</v>
      </c>
      <c r="EA592" s="465" t="s">
        <v>1031</v>
      </c>
      <c r="EB592" s="255">
        <v>7473100</v>
      </c>
      <c r="EC592" s="255">
        <v>7914800</v>
      </c>
      <c r="ED592" s="255">
        <v>8447600</v>
      </c>
      <c r="EE592" s="255">
        <v>4856046</v>
      </c>
      <c r="EF592" s="255">
        <v>4345468</v>
      </c>
      <c r="EG592" s="255">
        <v>4194334</v>
      </c>
      <c r="EH592" s="465" t="s">
        <v>1031</v>
      </c>
      <c r="EI592" s="465" t="s">
        <v>1031</v>
      </c>
      <c r="EJ592" s="465" t="s">
        <v>1031</v>
      </c>
      <c r="EK592" s="465" t="s">
        <v>1031</v>
      </c>
      <c r="EL592" s="465" t="s">
        <v>1031</v>
      </c>
      <c r="EM592" s="465" t="s">
        <v>1031</v>
      </c>
      <c r="EN592" s="465" t="s">
        <v>1031</v>
      </c>
      <c r="EO592" s="465" t="s">
        <v>1031</v>
      </c>
      <c r="EP592" s="465" t="s">
        <v>1031</v>
      </c>
      <c r="EQ592" s="465" t="s">
        <v>1031</v>
      </c>
      <c r="ER592" s="465" t="s">
        <v>1031</v>
      </c>
      <c r="ES592" s="465" t="s">
        <v>1031</v>
      </c>
      <c r="ET592" s="465" t="s">
        <v>1031</v>
      </c>
      <c r="EU592" s="465" t="s">
        <v>1031</v>
      </c>
      <c r="EV592" s="465" t="s">
        <v>1031</v>
      </c>
      <c r="EW592" s="255">
        <v>6268000</v>
      </c>
      <c r="EX592" s="255">
        <v>6676300</v>
      </c>
      <c r="EY592" s="255">
        <v>7167400</v>
      </c>
      <c r="EZ592" s="255">
        <v>2540811</v>
      </c>
      <c r="FA592" s="255">
        <v>2275381</v>
      </c>
      <c r="FB592" s="255">
        <v>2197244</v>
      </c>
      <c r="FC592" s="465" t="s">
        <v>1031</v>
      </c>
      <c r="FD592" s="465" t="s">
        <v>1031</v>
      </c>
      <c r="FE592" s="465" t="s">
        <v>1031</v>
      </c>
      <c r="FF592" s="465" t="s">
        <v>1031</v>
      </c>
      <c r="FG592" s="465" t="s">
        <v>1031</v>
      </c>
      <c r="FH592" s="465" t="s">
        <v>1031</v>
      </c>
      <c r="FI592" s="465" t="s">
        <v>1031</v>
      </c>
      <c r="FJ592" s="465" t="s">
        <v>1031</v>
      </c>
      <c r="FK592" s="465" t="s">
        <v>1031</v>
      </c>
      <c r="FL592" s="465" t="s">
        <v>1031</v>
      </c>
      <c r="FM592" s="465" t="s">
        <v>1031</v>
      </c>
      <c r="FN592" s="465" t="s">
        <v>1031</v>
      </c>
      <c r="FO592" s="465" t="s">
        <v>1031</v>
      </c>
      <c r="FP592" s="465" t="s">
        <v>1031</v>
      </c>
      <c r="FQ592" s="465" t="s">
        <v>1031</v>
      </c>
      <c r="FR592" s="255">
        <v>8410300</v>
      </c>
      <c r="FS592" s="255">
        <v>8831300</v>
      </c>
      <c r="FT592" s="255">
        <v>9344100</v>
      </c>
      <c r="FU592" s="255">
        <v>4610211</v>
      </c>
      <c r="FV592" s="255">
        <v>4239592</v>
      </c>
      <c r="FW592" s="255">
        <v>4108770</v>
      </c>
      <c r="FX592" s="465" t="s">
        <v>1031</v>
      </c>
      <c r="FY592" s="465" t="s">
        <v>1031</v>
      </c>
      <c r="FZ592" s="465" t="s">
        <v>1031</v>
      </c>
      <c r="GA592" s="465" t="s">
        <v>1031</v>
      </c>
      <c r="GB592" s="465" t="s">
        <v>1031</v>
      </c>
      <c r="GC592" s="465" t="s">
        <v>1031</v>
      </c>
      <c r="GD592" s="465" t="s">
        <v>1031</v>
      </c>
      <c r="GE592" s="465" t="s">
        <v>1031</v>
      </c>
      <c r="GF592" s="465" t="s">
        <v>1031</v>
      </c>
      <c r="GG592" s="465" t="s">
        <v>1031</v>
      </c>
      <c r="GH592" s="465" t="s">
        <v>1031</v>
      </c>
      <c r="GI592" s="465" t="s">
        <v>1031</v>
      </c>
      <c r="GJ592" s="465" t="s">
        <v>1031</v>
      </c>
      <c r="GK592" s="465" t="s">
        <v>1031</v>
      </c>
      <c r="GL592" s="465" t="s">
        <v>1031</v>
      </c>
      <c r="GM592" s="255">
        <v>0</v>
      </c>
      <c r="GN592" s="255">
        <f>10017300-10017300</f>
        <v>0</v>
      </c>
      <c r="GO592" s="255">
        <f>10017300-10017300</f>
        <v>0</v>
      </c>
      <c r="GP592" s="255">
        <v>0</v>
      </c>
      <c r="GQ592" s="255">
        <f>4319865-4319865</f>
        <v>0</v>
      </c>
      <c r="GR592" s="255">
        <f>4319865-4319865</f>
        <v>0</v>
      </c>
      <c r="GS592" s="465" t="s">
        <v>1031</v>
      </c>
      <c r="GT592" s="465" t="s">
        <v>1031</v>
      </c>
      <c r="GU592" s="465" t="s">
        <v>1031</v>
      </c>
      <c r="GV592" s="465" t="s">
        <v>1031</v>
      </c>
      <c r="GW592" s="465" t="s">
        <v>1031</v>
      </c>
      <c r="GX592" s="465" t="s">
        <v>1031</v>
      </c>
      <c r="GY592" s="465" t="s">
        <v>1031</v>
      </c>
      <c r="GZ592" s="465" t="s">
        <v>1031</v>
      </c>
      <c r="HA592" s="465" t="s">
        <v>1031</v>
      </c>
      <c r="HB592" s="465" t="s">
        <v>1031</v>
      </c>
      <c r="HC592" s="465" t="s">
        <v>1031</v>
      </c>
      <c r="HD592" s="465" t="s">
        <v>1031</v>
      </c>
      <c r="HE592" s="465" t="s">
        <v>1031</v>
      </c>
      <c r="HF592" s="465" t="s">
        <v>1031</v>
      </c>
      <c r="HG592" s="465" t="s">
        <v>1031</v>
      </c>
      <c r="HH592" s="255">
        <v>5958500</v>
      </c>
      <c r="HI592" s="255">
        <v>6250300</v>
      </c>
      <c r="HJ592" s="255">
        <v>6606100</v>
      </c>
      <c r="HK592" s="255">
        <v>3634925</v>
      </c>
      <c r="HL592" s="255">
        <v>3313957</v>
      </c>
      <c r="HM592" s="255">
        <v>3196518</v>
      </c>
      <c r="HN592" s="465" t="s">
        <v>1031</v>
      </c>
      <c r="HO592" s="465" t="s">
        <v>1031</v>
      </c>
      <c r="HP592" s="465" t="s">
        <v>1031</v>
      </c>
      <c r="HQ592" s="465" t="s">
        <v>1031</v>
      </c>
      <c r="HR592" s="465" t="s">
        <v>1031</v>
      </c>
      <c r="HS592" s="465" t="s">
        <v>1031</v>
      </c>
      <c r="HT592" s="465" t="s">
        <v>1031</v>
      </c>
      <c r="HU592" s="465" t="s">
        <v>1031</v>
      </c>
      <c r="HV592" s="465" t="s">
        <v>1031</v>
      </c>
      <c r="HW592" s="465" t="s">
        <v>1031</v>
      </c>
      <c r="HX592" s="465" t="s">
        <v>1031</v>
      </c>
      <c r="HY592" s="465" t="s">
        <v>1031</v>
      </c>
      <c r="HZ592" s="465" t="s">
        <v>1031</v>
      </c>
      <c r="IA592" s="465" t="s">
        <v>1031</v>
      </c>
      <c r="IB592" s="465" t="s">
        <v>1031</v>
      </c>
      <c r="IC592" s="255">
        <v>19205300</v>
      </c>
      <c r="ID592" s="255">
        <v>20294600</v>
      </c>
      <c r="IE592" s="255">
        <v>21612600</v>
      </c>
      <c r="IF592" s="255">
        <v>11095292</v>
      </c>
      <c r="IG592" s="255">
        <v>10093118</v>
      </c>
      <c r="IH592" s="255">
        <v>9655958</v>
      </c>
      <c r="II592" s="465" t="s">
        <v>1031</v>
      </c>
      <c r="IJ592" s="465" t="s">
        <v>1031</v>
      </c>
      <c r="IK592" s="465" t="s">
        <v>1031</v>
      </c>
      <c r="IL592" s="465" t="s">
        <v>1031</v>
      </c>
      <c r="IM592" s="465" t="s">
        <v>1031</v>
      </c>
      <c r="IN592" s="465" t="s">
        <v>1031</v>
      </c>
      <c r="IO592" s="465" t="s">
        <v>1031</v>
      </c>
      <c r="IP592" s="465" t="s">
        <v>1031</v>
      </c>
      <c r="IQ592" s="465" t="s">
        <v>1031</v>
      </c>
      <c r="IR592" s="465" t="s">
        <v>1031</v>
      </c>
      <c r="IS592" s="465" t="s">
        <v>1031</v>
      </c>
      <c r="IT592" s="465" t="s">
        <v>1031</v>
      </c>
      <c r="IU592" s="465" t="s">
        <v>1031</v>
      </c>
      <c r="IV592" s="465" t="s">
        <v>1031</v>
      </c>
      <c r="IW592" s="465" t="s">
        <v>1031</v>
      </c>
      <c r="IX592" s="255">
        <v>8382300</v>
      </c>
      <c r="IY592" s="255">
        <v>8814700</v>
      </c>
      <c r="IZ592" s="255">
        <v>9340300</v>
      </c>
      <c r="JA592" s="255">
        <v>4448070</v>
      </c>
      <c r="JB592" s="255">
        <v>4030539</v>
      </c>
      <c r="JC592" s="255">
        <v>3836007</v>
      </c>
      <c r="JD592" s="465" t="s">
        <v>1031</v>
      </c>
      <c r="JE592" s="465" t="s">
        <v>1031</v>
      </c>
      <c r="JF592" s="465" t="s">
        <v>1031</v>
      </c>
      <c r="JG592" s="465" t="s">
        <v>1031</v>
      </c>
      <c r="JH592" s="465" t="s">
        <v>1031</v>
      </c>
      <c r="JI592" s="465" t="s">
        <v>1031</v>
      </c>
      <c r="JJ592" s="465" t="s">
        <v>1031</v>
      </c>
      <c r="JK592" s="465" t="s">
        <v>1031</v>
      </c>
      <c r="JL592" s="465" t="s">
        <v>1031</v>
      </c>
      <c r="JM592" s="465" t="s">
        <v>1031</v>
      </c>
      <c r="JN592" s="465" t="s">
        <v>1031</v>
      </c>
      <c r="JO592" s="465" t="s">
        <v>1031</v>
      </c>
      <c r="JP592" s="465" t="s">
        <v>1031</v>
      </c>
      <c r="JQ592" s="465" t="s">
        <v>1031</v>
      </c>
      <c r="JR592" s="465" t="s">
        <v>1031</v>
      </c>
      <c r="JS592" s="255">
        <v>6593900</v>
      </c>
      <c r="JT592" s="255">
        <v>6922900</v>
      </c>
      <c r="JU592" s="255">
        <v>7324500</v>
      </c>
      <c r="JV592" s="255">
        <v>3410593</v>
      </c>
      <c r="JW592" s="255">
        <v>3106577</v>
      </c>
      <c r="JX592" s="255">
        <v>3048291</v>
      </c>
      <c r="JY592" s="465" t="s">
        <v>1031</v>
      </c>
      <c r="JZ592" s="465" t="s">
        <v>1031</v>
      </c>
      <c r="KA592" s="465" t="s">
        <v>1031</v>
      </c>
      <c r="KB592" s="465" t="s">
        <v>1031</v>
      </c>
      <c r="KC592" s="465" t="s">
        <v>1031</v>
      </c>
      <c r="KD592" s="465" t="s">
        <v>1031</v>
      </c>
      <c r="KE592" s="465" t="s">
        <v>1031</v>
      </c>
      <c r="KF592" s="465" t="s">
        <v>1031</v>
      </c>
      <c r="KG592" s="465" t="s">
        <v>1031</v>
      </c>
      <c r="KH592" s="465" t="s">
        <v>1031</v>
      </c>
      <c r="KI592" s="465" t="s">
        <v>1031</v>
      </c>
      <c r="KJ592" s="465" t="s">
        <v>1031</v>
      </c>
      <c r="KK592" s="465" t="s">
        <v>1031</v>
      </c>
      <c r="KL592" s="465" t="s">
        <v>1031</v>
      </c>
      <c r="KM592" s="465" t="s">
        <v>1031</v>
      </c>
      <c r="KN592" s="255">
        <v>12068000</v>
      </c>
      <c r="KO592" s="255">
        <v>12759400</v>
      </c>
      <c r="KP592" s="255">
        <v>13594900</v>
      </c>
      <c r="KQ592" s="255">
        <v>6349401</v>
      </c>
      <c r="KR592" s="255">
        <v>5819212</v>
      </c>
      <c r="KS592" s="255">
        <v>5566471</v>
      </c>
      <c r="KT592" s="465" t="s">
        <v>1031</v>
      </c>
      <c r="KU592" s="465" t="s">
        <v>1031</v>
      </c>
      <c r="KV592" s="465" t="s">
        <v>1031</v>
      </c>
      <c r="KW592" s="465" t="s">
        <v>1031</v>
      </c>
      <c r="KX592" s="465" t="s">
        <v>1031</v>
      </c>
      <c r="KY592" s="465" t="s">
        <v>1031</v>
      </c>
      <c r="KZ592" s="465" t="s">
        <v>1031</v>
      </c>
      <c r="LA592" s="465" t="s">
        <v>1031</v>
      </c>
      <c r="LB592" s="465" t="s">
        <v>1031</v>
      </c>
      <c r="LC592" s="465" t="s">
        <v>1031</v>
      </c>
      <c r="LD592" s="465" t="s">
        <v>1031</v>
      </c>
      <c r="LE592" s="465" t="s">
        <v>1031</v>
      </c>
      <c r="LF592" s="465" t="s">
        <v>1031</v>
      </c>
      <c r="LG592" s="465" t="s">
        <v>1031</v>
      </c>
      <c r="LH592" s="465" t="s">
        <v>1031</v>
      </c>
      <c r="LI592" s="255">
        <v>15984300</v>
      </c>
      <c r="LJ592" s="255">
        <v>16824400</v>
      </c>
      <c r="LK592" s="255">
        <v>17844700</v>
      </c>
      <c r="LL592" s="255">
        <v>7531532</v>
      </c>
      <c r="LM592" s="255">
        <v>6941621</v>
      </c>
      <c r="LN592" s="255">
        <v>6711265</v>
      </c>
      <c r="LO592" s="465" t="s">
        <v>1031</v>
      </c>
      <c r="LP592" s="465" t="s">
        <v>1031</v>
      </c>
      <c r="LQ592" s="465" t="s">
        <v>1031</v>
      </c>
      <c r="LR592" s="465" t="s">
        <v>1031</v>
      </c>
      <c r="LS592" s="465" t="s">
        <v>1031</v>
      </c>
      <c r="LT592" s="465" t="s">
        <v>1031</v>
      </c>
      <c r="LU592" s="465" t="s">
        <v>1031</v>
      </c>
      <c r="LV592" s="465" t="s">
        <v>1031</v>
      </c>
      <c r="LW592" s="465" t="s">
        <v>1031</v>
      </c>
      <c r="LX592" s="465" t="s">
        <v>1031</v>
      </c>
      <c r="LY592" s="465" t="s">
        <v>1031</v>
      </c>
      <c r="LZ592" s="465" t="s">
        <v>1031</v>
      </c>
      <c r="MA592" s="465" t="s">
        <v>1031</v>
      </c>
      <c r="MB592" s="465" t="s">
        <v>1031</v>
      </c>
      <c r="MC592" s="465" t="s">
        <v>1031</v>
      </c>
      <c r="MD592" s="255">
        <v>5460800</v>
      </c>
      <c r="ME592" s="255">
        <v>5748100</v>
      </c>
      <c r="MF592" s="255">
        <v>6097000</v>
      </c>
      <c r="MG592" s="255">
        <v>3565953</v>
      </c>
      <c r="MH592" s="255">
        <v>3240606</v>
      </c>
      <c r="MI592" s="255">
        <v>3139900</v>
      </c>
      <c r="MJ592" s="465" t="s">
        <v>1031</v>
      </c>
      <c r="MK592" s="465" t="s">
        <v>1031</v>
      </c>
      <c r="ML592" s="465" t="s">
        <v>1031</v>
      </c>
      <c r="MM592" s="465" t="s">
        <v>1031</v>
      </c>
      <c r="MN592" s="465" t="s">
        <v>1031</v>
      </c>
      <c r="MO592" s="465" t="s">
        <v>1031</v>
      </c>
      <c r="MP592" s="465" t="s">
        <v>1031</v>
      </c>
      <c r="MQ592" s="465" t="s">
        <v>1031</v>
      </c>
      <c r="MR592" s="465" t="s">
        <v>1031</v>
      </c>
      <c r="MS592" s="465" t="s">
        <v>1031</v>
      </c>
      <c r="MT592" s="465" t="s">
        <v>1031</v>
      </c>
      <c r="MU592" s="465" t="s">
        <v>1031</v>
      </c>
      <c r="MV592" s="465" t="s">
        <v>1031</v>
      </c>
      <c r="MW592" s="465" t="s">
        <v>1031</v>
      </c>
      <c r="MX592" s="465" t="s">
        <v>1031</v>
      </c>
      <c r="MY592" s="255">
        <v>9033500</v>
      </c>
      <c r="MZ592" s="255">
        <v>9537000</v>
      </c>
      <c r="NA592" s="255">
        <v>10146500</v>
      </c>
      <c r="NB592" s="255">
        <v>7016172</v>
      </c>
      <c r="NC592" s="255">
        <v>6258187</v>
      </c>
      <c r="ND592" s="255">
        <v>5963349</v>
      </c>
      <c r="NE592" s="465" t="s">
        <v>1031</v>
      </c>
      <c r="NF592" s="465" t="s">
        <v>1031</v>
      </c>
      <c r="NG592" s="465" t="s">
        <v>1031</v>
      </c>
      <c r="NH592" s="465" t="s">
        <v>1031</v>
      </c>
      <c r="NI592" s="465" t="s">
        <v>1031</v>
      </c>
      <c r="NJ592" s="465" t="s">
        <v>1031</v>
      </c>
      <c r="NK592" s="465" t="s">
        <v>1031</v>
      </c>
      <c r="NL592" s="465" t="s">
        <v>1031</v>
      </c>
      <c r="NM592" s="465" t="s">
        <v>1031</v>
      </c>
      <c r="NN592" s="465" t="s">
        <v>1031</v>
      </c>
      <c r="NO592" s="465" t="s">
        <v>1031</v>
      </c>
      <c r="NP592" s="465" t="s">
        <v>1031</v>
      </c>
      <c r="NQ592" s="465" t="s">
        <v>1031</v>
      </c>
      <c r="NR592" s="465" t="s">
        <v>1031</v>
      </c>
      <c r="NS592" s="465" t="s">
        <v>1031</v>
      </c>
      <c r="NT592" s="255">
        <v>14897900</v>
      </c>
      <c r="NU592" s="255">
        <v>15615800</v>
      </c>
      <c r="NV592" s="255">
        <v>16492100</v>
      </c>
      <c r="NW592" s="255">
        <v>7454857</v>
      </c>
      <c r="NX592" s="255">
        <v>6790381</v>
      </c>
      <c r="NY592" s="255">
        <v>6524891</v>
      </c>
      <c r="NZ592" s="465" t="s">
        <v>1031</v>
      </c>
      <c r="OA592" s="465" t="s">
        <v>1031</v>
      </c>
      <c r="OB592" s="465" t="s">
        <v>1031</v>
      </c>
      <c r="OC592" s="465" t="s">
        <v>1031</v>
      </c>
      <c r="OD592" s="465" t="s">
        <v>1031</v>
      </c>
      <c r="OE592" s="465" t="s">
        <v>1031</v>
      </c>
      <c r="OF592" s="465" t="s">
        <v>1031</v>
      </c>
      <c r="OG592" s="465" t="s">
        <v>1031</v>
      </c>
      <c r="OH592" s="465" t="s">
        <v>1031</v>
      </c>
      <c r="OI592" s="465" t="s">
        <v>1031</v>
      </c>
      <c r="OJ592" s="465" t="s">
        <v>1031</v>
      </c>
      <c r="OK592" s="465" t="s">
        <v>1031</v>
      </c>
      <c r="OL592" s="465" t="s">
        <v>1031</v>
      </c>
      <c r="OM592" s="465" t="s">
        <v>1031</v>
      </c>
      <c r="ON592" s="465" t="s">
        <v>1031</v>
      </c>
      <c r="OO592" s="255">
        <v>7564100</v>
      </c>
      <c r="OP592" s="255">
        <v>7994700</v>
      </c>
      <c r="OQ592" s="255">
        <v>8515300</v>
      </c>
      <c r="OR592" s="255">
        <v>5457447</v>
      </c>
      <c r="OS592" s="255">
        <v>4928536</v>
      </c>
      <c r="OT592" s="255">
        <v>4765950</v>
      </c>
      <c r="OU592" s="465" t="s">
        <v>1031</v>
      </c>
      <c r="OV592" s="465" t="s">
        <v>1031</v>
      </c>
      <c r="OW592" s="465" t="s">
        <v>1031</v>
      </c>
      <c r="OX592" s="465" t="s">
        <v>1031</v>
      </c>
      <c r="OY592" s="465" t="s">
        <v>1031</v>
      </c>
      <c r="OZ592" s="465" t="s">
        <v>1031</v>
      </c>
      <c r="PA592" s="465" t="s">
        <v>1031</v>
      </c>
      <c r="PB592" s="465" t="s">
        <v>1031</v>
      </c>
      <c r="PC592" s="465" t="s">
        <v>1031</v>
      </c>
      <c r="PD592" s="465" t="s">
        <v>1031</v>
      </c>
      <c r="PE592" s="465" t="s">
        <v>1031</v>
      </c>
      <c r="PF592" s="465" t="s">
        <v>1031</v>
      </c>
      <c r="PG592" s="465" t="s">
        <v>1031</v>
      </c>
      <c r="PH592" s="465" t="s">
        <v>1031</v>
      </c>
      <c r="PI592" s="465" t="s">
        <v>1031</v>
      </c>
      <c r="PJ592" s="255">
        <v>11837400</v>
      </c>
      <c r="PK592" s="255">
        <v>12464600</v>
      </c>
      <c r="PL592" s="255">
        <v>13227300</v>
      </c>
      <c r="PM592" s="255">
        <v>4533802</v>
      </c>
      <c r="PN592" s="255">
        <v>4153794</v>
      </c>
      <c r="PO592" s="255">
        <v>4037387</v>
      </c>
      <c r="PP592" s="465" t="s">
        <v>1031</v>
      </c>
      <c r="PQ592" s="465" t="s">
        <v>1031</v>
      </c>
      <c r="PR592" s="465" t="s">
        <v>1031</v>
      </c>
      <c r="PS592" s="465" t="s">
        <v>1031</v>
      </c>
      <c r="PT592" s="465" t="s">
        <v>1031</v>
      </c>
      <c r="PU592" s="465" t="s">
        <v>1031</v>
      </c>
      <c r="PV592" s="465" t="s">
        <v>1031</v>
      </c>
      <c r="PW592" s="465" t="s">
        <v>1031</v>
      </c>
      <c r="PX592" s="465" t="s">
        <v>1031</v>
      </c>
      <c r="PY592" s="465" t="s">
        <v>1031</v>
      </c>
      <c r="PZ592" s="465" t="s">
        <v>1031</v>
      </c>
      <c r="QA592" s="465" t="s">
        <v>1031</v>
      </c>
      <c r="QB592" s="465" t="s">
        <v>1031</v>
      </c>
      <c r="QC592" s="465" t="s">
        <v>1031</v>
      </c>
      <c r="QD592" s="465" t="s">
        <v>1031</v>
      </c>
      <c r="QE592" s="255">
        <v>10665000</v>
      </c>
      <c r="QF592" s="255">
        <v>11278400</v>
      </c>
      <c r="QG592" s="255">
        <v>12019600</v>
      </c>
      <c r="QH592" s="255">
        <v>6951307</v>
      </c>
      <c r="QI592" s="255">
        <v>6321613</v>
      </c>
      <c r="QJ592" s="255">
        <v>6112330</v>
      </c>
      <c r="QK592" s="465" t="s">
        <v>1031</v>
      </c>
      <c r="QL592" s="465" t="s">
        <v>1031</v>
      </c>
      <c r="QM592" s="465" t="s">
        <v>1031</v>
      </c>
      <c r="QN592" s="465" t="s">
        <v>1031</v>
      </c>
      <c r="QO592" s="465" t="s">
        <v>1031</v>
      </c>
      <c r="QP592" s="465" t="s">
        <v>1031</v>
      </c>
      <c r="QQ592" s="465" t="s">
        <v>1031</v>
      </c>
      <c r="QR592" s="465" t="s">
        <v>1031</v>
      </c>
      <c r="QS592" s="465" t="s">
        <v>1031</v>
      </c>
      <c r="QT592" s="465" t="s">
        <v>1031</v>
      </c>
      <c r="QU592" s="465" t="s">
        <v>1031</v>
      </c>
      <c r="QV592" s="465" t="s">
        <v>1031</v>
      </c>
      <c r="QW592" s="465" t="s">
        <v>1031</v>
      </c>
      <c r="QX592" s="465" t="s">
        <v>1031</v>
      </c>
      <c r="QY592" s="465" t="s">
        <v>1031</v>
      </c>
      <c r="QZ592" s="255">
        <v>13824200</v>
      </c>
      <c r="RA592" s="255">
        <v>14531900</v>
      </c>
      <c r="RB592" s="255">
        <v>15392600</v>
      </c>
      <c r="RC592" s="255">
        <v>8257259</v>
      </c>
      <c r="RD592" s="255">
        <v>7487298</v>
      </c>
      <c r="RE592" s="255">
        <v>7128251</v>
      </c>
      <c r="RF592" s="465" t="s">
        <v>1031</v>
      </c>
      <c r="RG592" s="465" t="s">
        <v>1031</v>
      </c>
      <c r="RH592" s="465" t="s">
        <v>1031</v>
      </c>
      <c r="RI592" s="465" t="s">
        <v>1031</v>
      </c>
      <c r="RJ592" s="465" t="s">
        <v>1031</v>
      </c>
      <c r="RK592" s="465" t="s">
        <v>1031</v>
      </c>
      <c r="RL592" s="465" t="s">
        <v>1031</v>
      </c>
      <c r="RM592" s="465" t="s">
        <v>1031</v>
      </c>
      <c r="RN592" s="465" t="s">
        <v>1031</v>
      </c>
      <c r="RO592" s="465" t="s">
        <v>1031</v>
      </c>
      <c r="RP592" s="465" t="s">
        <v>1031</v>
      </c>
      <c r="RQ592" s="465" t="s">
        <v>1031</v>
      </c>
      <c r="RR592" s="465" t="s">
        <v>1031</v>
      </c>
      <c r="RS592" s="465" t="s">
        <v>1031</v>
      </c>
      <c r="RT592" s="465" t="s">
        <v>1031</v>
      </c>
      <c r="RU592" s="255">
        <v>21564600</v>
      </c>
      <c r="RV592" s="255">
        <v>22731900</v>
      </c>
      <c r="RW592" s="255">
        <v>24147000</v>
      </c>
      <c r="RX592" s="255">
        <v>9860062</v>
      </c>
      <c r="RY592" s="255">
        <v>9013364</v>
      </c>
      <c r="RZ592" s="255">
        <v>8586085</v>
      </c>
      <c r="SA592" s="465" t="s">
        <v>1031</v>
      </c>
      <c r="SB592" s="465" t="s">
        <v>1031</v>
      </c>
      <c r="SC592" s="465" t="s">
        <v>1031</v>
      </c>
      <c r="SD592" s="465" t="s">
        <v>1031</v>
      </c>
      <c r="SE592" s="465" t="s">
        <v>1031</v>
      </c>
      <c r="SF592" s="465" t="s">
        <v>1031</v>
      </c>
      <c r="SG592" s="465" t="s">
        <v>1031</v>
      </c>
      <c r="SH592" s="465" t="s">
        <v>1031</v>
      </c>
      <c r="SI592" s="465" t="s">
        <v>1031</v>
      </c>
      <c r="SJ592" s="465" t="s">
        <v>1031</v>
      </c>
      <c r="SK592" s="465" t="s">
        <v>1031</v>
      </c>
      <c r="SL592" s="465" t="s">
        <v>1031</v>
      </c>
      <c r="SM592" s="465" t="s">
        <v>1031</v>
      </c>
      <c r="SN592" s="465" t="s">
        <v>1031</v>
      </c>
      <c r="SO592" s="465" t="s">
        <v>1031</v>
      </c>
      <c r="SP592" s="255">
        <v>17557300</v>
      </c>
      <c r="SQ592" s="255">
        <v>18327300</v>
      </c>
      <c r="SR592" s="255">
        <v>19274400</v>
      </c>
      <c r="SS592" s="255">
        <v>6413338</v>
      </c>
      <c r="ST592" s="255">
        <v>5808138</v>
      </c>
      <c r="SU592" s="255">
        <v>5578063</v>
      </c>
      <c r="SV592" s="465" t="s">
        <v>1031</v>
      </c>
      <c r="SW592" s="465" t="s">
        <v>1031</v>
      </c>
      <c r="SX592" s="465" t="s">
        <v>1031</v>
      </c>
      <c r="SY592" s="465" t="s">
        <v>1031</v>
      </c>
      <c r="SZ592" s="465" t="s">
        <v>1031</v>
      </c>
      <c r="TA592" s="465" t="s">
        <v>1031</v>
      </c>
      <c r="TB592" s="465" t="s">
        <v>1031</v>
      </c>
      <c r="TC592" s="465" t="s">
        <v>1031</v>
      </c>
      <c r="TD592" s="465" t="s">
        <v>1031</v>
      </c>
      <c r="TE592" s="465" t="s">
        <v>1031</v>
      </c>
      <c r="TF592" s="465" t="s">
        <v>1031</v>
      </c>
      <c r="TG592" s="465" t="s">
        <v>1031</v>
      </c>
      <c r="TH592" s="465" t="s">
        <v>1031</v>
      </c>
      <c r="TI592" s="465" t="s">
        <v>1031</v>
      </c>
      <c r="TJ592" s="465" t="s">
        <v>1031</v>
      </c>
      <c r="TK592" s="255">
        <v>6017800</v>
      </c>
      <c r="TL592" s="255">
        <v>6363300</v>
      </c>
      <c r="TM592" s="255">
        <v>6780900</v>
      </c>
      <c r="TN592" s="255">
        <v>3462739</v>
      </c>
      <c r="TO592" s="255">
        <v>3146555</v>
      </c>
      <c r="TP592" s="255">
        <v>3040232</v>
      </c>
      <c r="TQ592" s="465" t="s">
        <v>1031</v>
      </c>
      <c r="TR592" s="465" t="s">
        <v>1031</v>
      </c>
      <c r="TS592" s="465" t="s">
        <v>1031</v>
      </c>
      <c r="TT592" s="465" t="s">
        <v>1031</v>
      </c>
      <c r="TU592" s="465" t="s">
        <v>1031</v>
      </c>
      <c r="TV592" s="465" t="s">
        <v>1031</v>
      </c>
      <c r="TW592" s="465" t="s">
        <v>1031</v>
      </c>
      <c r="TX592" s="465" t="s">
        <v>1031</v>
      </c>
      <c r="TY592" s="465" t="s">
        <v>1031</v>
      </c>
      <c r="TZ592" s="465" t="s">
        <v>1031</v>
      </c>
      <c r="UA592" s="465" t="s">
        <v>1031</v>
      </c>
      <c r="UB592" s="465" t="s">
        <v>1031</v>
      </c>
      <c r="UC592" s="465" t="s">
        <v>1031</v>
      </c>
      <c r="UD592" s="465" t="s">
        <v>1031</v>
      </c>
      <c r="UE592" s="465" t="s">
        <v>1031</v>
      </c>
      <c r="UF592" s="255">
        <v>15945400</v>
      </c>
      <c r="UG592" s="255">
        <v>16808700</v>
      </c>
      <c r="UH592" s="255">
        <v>17855500</v>
      </c>
      <c r="UI592" s="255">
        <v>10031090</v>
      </c>
      <c r="UJ592" s="255">
        <v>9105819</v>
      </c>
      <c r="UK592" s="255">
        <v>8732361</v>
      </c>
      <c r="UL592" s="465" t="s">
        <v>1031</v>
      </c>
      <c r="UM592" s="465" t="s">
        <v>1031</v>
      </c>
      <c r="UN592" s="465" t="s">
        <v>1031</v>
      </c>
      <c r="UO592" s="465" t="s">
        <v>1031</v>
      </c>
      <c r="UP592" s="465" t="s">
        <v>1031</v>
      </c>
      <c r="UQ592" s="465" t="s">
        <v>1031</v>
      </c>
      <c r="UR592" s="465" t="s">
        <v>1031</v>
      </c>
      <c r="US592" s="465" t="s">
        <v>1031</v>
      </c>
      <c r="UT592" s="465" t="s">
        <v>1031</v>
      </c>
      <c r="UU592" s="465" t="s">
        <v>1031</v>
      </c>
      <c r="UV592" s="465" t="s">
        <v>1031</v>
      </c>
      <c r="UW592" s="465" t="s">
        <v>1031</v>
      </c>
      <c r="UX592" s="465" t="s">
        <v>1031</v>
      </c>
      <c r="UY592" s="465" t="s">
        <v>1031</v>
      </c>
      <c r="UZ592" s="465" t="s">
        <v>1031</v>
      </c>
      <c r="VA592" s="255">
        <v>18901600</v>
      </c>
      <c r="VB592" s="255">
        <v>19975000</v>
      </c>
      <c r="VC592" s="255">
        <v>21273800</v>
      </c>
      <c r="VD592" s="255">
        <v>10760848</v>
      </c>
      <c r="VE592" s="255">
        <v>9818643</v>
      </c>
      <c r="VF592" s="255">
        <v>9320186</v>
      </c>
      <c r="VG592" s="465" t="s">
        <v>1031</v>
      </c>
      <c r="VH592" s="465" t="s">
        <v>1031</v>
      </c>
      <c r="VI592" s="465" t="s">
        <v>1031</v>
      </c>
      <c r="VJ592" s="465" t="s">
        <v>1031</v>
      </c>
      <c r="VK592" s="465" t="s">
        <v>1031</v>
      </c>
      <c r="VL592" s="465" t="s">
        <v>1031</v>
      </c>
      <c r="VM592" s="465" t="s">
        <v>1031</v>
      </c>
      <c r="VN592" s="465" t="s">
        <v>1031</v>
      </c>
      <c r="VO592" s="465" t="s">
        <v>1031</v>
      </c>
      <c r="VP592" s="465" t="s">
        <v>1031</v>
      </c>
      <c r="VQ592" s="465" t="s">
        <v>1031</v>
      </c>
      <c r="VR592" s="465" t="s">
        <v>1031</v>
      </c>
      <c r="VS592" s="465" t="s">
        <v>1031</v>
      </c>
      <c r="VT592" s="465" t="s">
        <v>1031</v>
      </c>
      <c r="VU592" s="465" t="s">
        <v>1031</v>
      </c>
      <c r="VV592" s="255">
        <v>0</v>
      </c>
      <c r="VW592" s="255">
        <f>8740800-8740800</f>
        <v>0</v>
      </c>
      <c r="VX592" s="255">
        <f>8740800-8740800</f>
        <v>0</v>
      </c>
      <c r="VY592" s="255">
        <v>0</v>
      </c>
      <c r="VZ592" s="255">
        <f>5762355-5762355</f>
        <v>0</v>
      </c>
      <c r="WA592" s="255">
        <f>5762355-5762355</f>
        <v>0</v>
      </c>
      <c r="WB592" s="465" t="s">
        <v>1031</v>
      </c>
      <c r="WC592" s="465" t="s">
        <v>1031</v>
      </c>
      <c r="WD592" s="465" t="s">
        <v>1031</v>
      </c>
      <c r="WE592" s="465" t="s">
        <v>1031</v>
      </c>
      <c r="WF592" s="465" t="s">
        <v>1031</v>
      </c>
      <c r="WG592" s="465" t="s">
        <v>1031</v>
      </c>
      <c r="WH592" s="465" t="s">
        <v>1031</v>
      </c>
      <c r="WI592" s="465" t="s">
        <v>1031</v>
      </c>
      <c r="WJ592" s="465" t="s">
        <v>1031</v>
      </c>
      <c r="WK592" s="465" t="s">
        <v>1031</v>
      </c>
      <c r="WL592" s="465" t="s">
        <v>1031</v>
      </c>
      <c r="WM592" s="465" t="s">
        <v>1031</v>
      </c>
      <c r="WN592" s="465" t="s">
        <v>1031</v>
      </c>
      <c r="WO592" s="465" t="s">
        <v>1031</v>
      </c>
      <c r="WP592" s="465" t="s">
        <v>1031</v>
      </c>
      <c r="WQ592" s="255">
        <v>8901400</v>
      </c>
      <c r="WR592" s="255">
        <v>9348400</v>
      </c>
      <c r="WS592" s="255">
        <v>9892600</v>
      </c>
      <c r="WT592" s="255">
        <v>4467496</v>
      </c>
      <c r="WU592" s="255">
        <v>4096677</v>
      </c>
      <c r="WV592" s="255">
        <v>3965589</v>
      </c>
      <c r="WW592" s="465" t="s">
        <v>1031</v>
      </c>
      <c r="WX592" s="465" t="s">
        <v>1031</v>
      </c>
      <c r="WY592" s="465" t="s">
        <v>1031</v>
      </c>
      <c r="WZ592" s="465" t="s">
        <v>1031</v>
      </c>
      <c r="XA592" s="465" t="s">
        <v>1031</v>
      </c>
      <c r="XB592" s="465" t="s">
        <v>1031</v>
      </c>
      <c r="XC592" s="465" t="s">
        <v>1031</v>
      </c>
      <c r="XD592" s="465" t="s">
        <v>1031</v>
      </c>
      <c r="XE592" s="465" t="s">
        <v>1031</v>
      </c>
      <c r="XF592" s="465" t="s">
        <v>1031</v>
      </c>
      <c r="XG592" s="465" t="s">
        <v>1031</v>
      </c>
      <c r="XH592" s="465" t="s">
        <v>1031</v>
      </c>
      <c r="XI592" s="465" t="s">
        <v>1031</v>
      </c>
      <c r="XJ592" s="465" t="s">
        <v>1031</v>
      </c>
      <c r="XK592" s="465" t="s">
        <v>1031</v>
      </c>
      <c r="XL592" s="255">
        <v>20287800</v>
      </c>
      <c r="XM592" s="255">
        <v>21322600</v>
      </c>
      <c r="XN592" s="255">
        <v>22581700</v>
      </c>
      <c r="XO592" s="255">
        <v>9392824</v>
      </c>
      <c r="XP592" s="255">
        <v>8596301</v>
      </c>
      <c r="XQ592" s="255">
        <v>8255233</v>
      </c>
      <c r="XR592" s="465" t="s">
        <v>1031</v>
      </c>
      <c r="XS592" s="465" t="s">
        <v>1031</v>
      </c>
      <c r="XT592" s="465" t="s">
        <v>1031</v>
      </c>
      <c r="XU592" s="465" t="s">
        <v>1031</v>
      </c>
      <c r="XV592" s="465" t="s">
        <v>1031</v>
      </c>
      <c r="XW592" s="465" t="s">
        <v>1031</v>
      </c>
      <c r="XX592" s="465" t="s">
        <v>1031</v>
      </c>
      <c r="XY592" s="465" t="s">
        <v>1031</v>
      </c>
      <c r="XZ592" s="465" t="s">
        <v>1031</v>
      </c>
      <c r="YA592" s="465" t="s">
        <v>1031</v>
      </c>
      <c r="YB592" s="465" t="s">
        <v>1031</v>
      </c>
      <c r="YC592" s="465" t="s">
        <v>1031</v>
      </c>
      <c r="YD592" s="465" t="s">
        <v>1031</v>
      </c>
      <c r="YE592" s="465" t="s">
        <v>1031</v>
      </c>
      <c r="YF592" s="465" t="s">
        <v>1031</v>
      </c>
      <c r="YG592" s="255">
        <v>16977100</v>
      </c>
      <c r="YH592" s="255">
        <v>17791800</v>
      </c>
      <c r="YI592" s="255">
        <v>18787200</v>
      </c>
      <c r="YJ592" s="255">
        <v>7508351</v>
      </c>
      <c r="YK592" s="255">
        <v>6953906</v>
      </c>
      <c r="YL592" s="255">
        <v>6690769</v>
      </c>
      <c r="YM592" s="465" t="s">
        <v>1031</v>
      </c>
      <c r="YN592" s="465" t="s">
        <v>1031</v>
      </c>
      <c r="YO592" s="465" t="s">
        <v>1031</v>
      </c>
      <c r="YP592" s="465" t="s">
        <v>1031</v>
      </c>
      <c r="YQ592" s="465" t="s">
        <v>1031</v>
      </c>
      <c r="YR592" s="465" t="s">
        <v>1031</v>
      </c>
      <c r="YS592" s="465" t="s">
        <v>1031</v>
      </c>
      <c r="YT592" s="465" t="s">
        <v>1031</v>
      </c>
      <c r="YU592" s="465" t="s">
        <v>1031</v>
      </c>
      <c r="YV592" s="465" t="s">
        <v>1031</v>
      </c>
      <c r="YW592" s="465" t="s">
        <v>1031</v>
      </c>
      <c r="YX592" s="465" t="s">
        <v>1031</v>
      </c>
      <c r="YY592" s="465" t="s">
        <v>1031</v>
      </c>
      <c r="YZ592" s="465" t="s">
        <v>1031</v>
      </c>
      <c r="ZA592" s="465" t="s">
        <v>1031</v>
      </c>
      <c r="ZB592" s="255">
        <v>11885200</v>
      </c>
      <c r="ZC592" s="255">
        <v>12433300</v>
      </c>
      <c r="ZD592" s="255">
        <v>13104100</v>
      </c>
      <c r="ZE592" s="255">
        <v>6288749</v>
      </c>
      <c r="ZF592" s="255">
        <v>5784930</v>
      </c>
      <c r="ZG592" s="255">
        <v>5536358</v>
      </c>
      <c r="ZH592" s="465" t="s">
        <v>1031</v>
      </c>
      <c r="ZI592" s="465" t="s">
        <v>1031</v>
      </c>
      <c r="ZJ592" s="465" t="s">
        <v>1031</v>
      </c>
      <c r="ZK592" s="465" t="s">
        <v>1031</v>
      </c>
      <c r="ZL592" s="465" t="s">
        <v>1031</v>
      </c>
      <c r="ZM592" s="465" t="s">
        <v>1031</v>
      </c>
      <c r="ZN592" s="465" t="s">
        <v>1031</v>
      </c>
      <c r="ZO592" s="465" t="s">
        <v>1031</v>
      </c>
      <c r="ZP592" s="465" t="s">
        <v>1031</v>
      </c>
      <c r="ZQ592" s="465" t="s">
        <v>1031</v>
      </c>
      <c r="ZR592" s="465" t="s">
        <v>1031</v>
      </c>
      <c r="ZS592" s="465" t="s">
        <v>1031</v>
      </c>
      <c r="ZT592" s="465" t="s">
        <v>1031</v>
      </c>
      <c r="ZU592" s="465" t="s">
        <v>1031</v>
      </c>
      <c r="ZV592" s="465" t="s">
        <v>1031</v>
      </c>
      <c r="ZW592" s="255">
        <v>10019000</v>
      </c>
      <c r="ZX592" s="255">
        <v>10467100</v>
      </c>
      <c r="ZY592" s="255">
        <v>11016700</v>
      </c>
      <c r="ZZ592" s="255">
        <v>4797267</v>
      </c>
      <c r="AAA592" s="255">
        <v>4367398</v>
      </c>
      <c r="AAB592" s="255">
        <v>4182730</v>
      </c>
      <c r="AAC592" s="465" t="s">
        <v>1031</v>
      </c>
      <c r="AAD592" s="465" t="s">
        <v>1031</v>
      </c>
      <c r="AAE592" s="465" t="s">
        <v>1031</v>
      </c>
      <c r="AAF592" s="465" t="s">
        <v>1031</v>
      </c>
      <c r="AAG592" s="465" t="s">
        <v>1031</v>
      </c>
      <c r="AAH592" s="465" t="s">
        <v>1031</v>
      </c>
      <c r="AAI592" s="465" t="s">
        <v>1031</v>
      </c>
      <c r="AAJ592" s="465" t="s">
        <v>1031</v>
      </c>
      <c r="AAK592" s="465" t="s">
        <v>1031</v>
      </c>
      <c r="AAL592" s="465" t="s">
        <v>1031</v>
      </c>
      <c r="AAM592" s="465" t="s">
        <v>1031</v>
      </c>
      <c r="AAN592" s="465" t="s">
        <v>1031</v>
      </c>
      <c r="AAO592" s="465" t="s">
        <v>1031</v>
      </c>
      <c r="AAP592" s="465" t="s">
        <v>1031</v>
      </c>
      <c r="AAQ592" s="465" t="s">
        <v>1031</v>
      </c>
      <c r="AAR592" s="255">
        <v>7211400</v>
      </c>
      <c r="AAS592" s="255">
        <v>7621100</v>
      </c>
      <c r="AAT592" s="255">
        <v>8116500</v>
      </c>
      <c r="AAU592" s="255">
        <v>4395295</v>
      </c>
      <c r="AAV592" s="255">
        <v>3989675</v>
      </c>
      <c r="AAW592" s="255">
        <v>3822323</v>
      </c>
      <c r="AAX592" s="465" t="s">
        <v>1031</v>
      </c>
      <c r="AAY592" s="465" t="s">
        <v>1031</v>
      </c>
      <c r="AAZ592" s="465" t="s">
        <v>1031</v>
      </c>
      <c r="ABA592" s="465" t="s">
        <v>1031</v>
      </c>
      <c r="ABB592" s="465" t="s">
        <v>1031</v>
      </c>
      <c r="ABC592" s="465" t="s">
        <v>1031</v>
      </c>
      <c r="ABD592" s="465" t="s">
        <v>1031</v>
      </c>
      <c r="ABE592" s="465" t="s">
        <v>1031</v>
      </c>
      <c r="ABF592" s="465" t="s">
        <v>1031</v>
      </c>
      <c r="ABG592" s="465" t="s">
        <v>1031</v>
      </c>
      <c r="ABH592" s="465" t="s">
        <v>1031</v>
      </c>
      <c r="ABI592" s="465" t="s">
        <v>1031</v>
      </c>
      <c r="ABJ592" s="465" t="s">
        <v>1031</v>
      </c>
      <c r="ABK592" s="465" t="s">
        <v>1031</v>
      </c>
      <c r="ABL592" s="465" t="s">
        <v>1031</v>
      </c>
      <c r="ABM592" s="255">
        <v>21561300</v>
      </c>
      <c r="ABN592" s="255">
        <v>22621000</v>
      </c>
      <c r="ABO592" s="255">
        <v>23914400</v>
      </c>
      <c r="ABP592" s="255">
        <v>7242636</v>
      </c>
      <c r="ABQ592" s="255">
        <v>6641054</v>
      </c>
      <c r="ABR592" s="255">
        <v>6318376</v>
      </c>
      <c r="ABS592" s="465" t="s">
        <v>1031</v>
      </c>
      <c r="ABT592" s="465" t="s">
        <v>1031</v>
      </c>
      <c r="ABU592" s="465" t="s">
        <v>1031</v>
      </c>
      <c r="ABV592" s="465" t="s">
        <v>1031</v>
      </c>
      <c r="ABW592" s="465" t="s">
        <v>1031</v>
      </c>
      <c r="ABX592" s="465" t="s">
        <v>1031</v>
      </c>
      <c r="ABY592" s="465" t="s">
        <v>1031</v>
      </c>
      <c r="ABZ592" s="465" t="s">
        <v>1031</v>
      </c>
      <c r="ACA592" s="465" t="s">
        <v>1031</v>
      </c>
      <c r="ACB592" s="465" t="s">
        <v>1031</v>
      </c>
      <c r="ACC592" s="465" t="s">
        <v>1031</v>
      </c>
      <c r="ACD592" s="465" t="s">
        <v>1031</v>
      </c>
      <c r="ACE592" s="465" t="s">
        <v>1031</v>
      </c>
      <c r="ACF592" s="465" t="s">
        <v>1031</v>
      </c>
      <c r="ACG592" s="465" t="s">
        <v>1031</v>
      </c>
      <c r="ACH592" s="255">
        <v>16237800</v>
      </c>
      <c r="ACI592" s="255">
        <v>16878600</v>
      </c>
      <c r="ACJ592" s="255">
        <v>17673500</v>
      </c>
      <c r="ACK592" s="255">
        <v>4037149</v>
      </c>
      <c r="ACL592" s="255">
        <v>3701522</v>
      </c>
      <c r="ACM592" s="255">
        <v>3591201</v>
      </c>
      <c r="ACN592" s="465" t="s">
        <v>1031</v>
      </c>
      <c r="ACO592" s="465" t="s">
        <v>1031</v>
      </c>
      <c r="ACP592" s="465" t="s">
        <v>1031</v>
      </c>
      <c r="ACQ592" s="465" t="s">
        <v>1031</v>
      </c>
      <c r="ACR592" s="465" t="s">
        <v>1031</v>
      </c>
      <c r="ACS592" s="465" t="s">
        <v>1031</v>
      </c>
      <c r="ACT592" s="465" t="s">
        <v>1031</v>
      </c>
      <c r="ACU592" s="465" t="s">
        <v>1031</v>
      </c>
      <c r="ACV592" s="465" t="s">
        <v>1031</v>
      </c>
      <c r="ACW592" s="465" t="s">
        <v>1031</v>
      </c>
      <c r="ACX592" s="465" t="s">
        <v>1031</v>
      </c>
      <c r="ACY592" s="465" t="s">
        <v>1031</v>
      </c>
      <c r="ACZ592" s="465" t="s">
        <v>1031</v>
      </c>
      <c r="ADA592" s="465" t="s">
        <v>1031</v>
      </c>
      <c r="ADB592" s="465" t="s">
        <v>1031</v>
      </c>
      <c r="ADC592" s="255">
        <v>9816500</v>
      </c>
      <c r="ADD592" s="255">
        <v>10280800</v>
      </c>
      <c r="ADE592" s="255">
        <v>10848600</v>
      </c>
      <c r="ADF592" s="255">
        <v>4546642</v>
      </c>
      <c r="ADG592" s="255">
        <v>4156848</v>
      </c>
      <c r="ADH592" s="255">
        <v>4009085</v>
      </c>
      <c r="ADI592" s="465" t="s">
        <v>1031</v>
      </c>
      <c r="ADJ592" s="465" t="s">
        <v>1031</v>
      </c>
      <c r="ADK592" s="465" t="s">
        <v>1031</v>
      </c>
      <c r="ADL592" s="465" t="s">
        <v>1031</v>
      </c>
      <c r="ADM592" s="465" t="s">
        <v>1031</v>
      </c>
      <c r="ADN592" s="465" t="s">
        <v>1031</v>
      </c>
      <c r="ADO592" s="465" t="s">
        <v>1031</v>
      </c>
      <c r="ADP592" s="465" t="s">
        <v>1031</v>
      </c>
      <c r="ADQ592" s="465" t="s">
        <v>1031</v>
      </c>
      <c r="ADR592" s="465" t="s">
        <v>1031</v>
      </c>
      <c r="ADS592" s="465" t="s">
        <v>1031</v>
      </c>
      <c r="ADT592" s="465" t="s">
        <v>1031</v>
      </c>
      <c r="ADU592" s="465" t="s">
        <v>1031</v>
      </c>
      <c r="ADV592" s="465" t="s">
        <v>1031</v>
      </c>
      <c r="ADW592" s="465" t="s">
        <v>1031</v>
      </c>
      <c r="ADX592" s="255">
        <v>26087900</v>
      </c>
      <c r="ADY592" s="255">
        <v>27407100</v>
      </c>
      <c r="ADZ592" s="255">
        <v>29013400</v>
      </c>
      <c r="AEA592" s="255">
        <v>11071296</v>
      </c>
      <c r="AEB592" s="255">
        <v>10163137</v>
      </c>
      <c r="AEC592" s="255">
        <v>9724354</v>
      </c>
      <c r="AED592" s="465" t="s">
        <v>1031</v>
      </c>
      <c r="AEE592" s="465" t="s">
        <v>1031</v>
      </c>
      <c r="AEF592" s="465" t="s">
        <v>1031</v>
      </c>
      <c r="AEG592" s="465" t="s">
        <v>1031</v>
      </c>
      <c r="AEH592" s="465" t="s">
        <v>1031</v>
      </c>
      <c r="AEI592" s="465" t="s">
        <v>1031</v>
      </c>
      <c r="AEJ592" s="465" t="s">
        <v>1031</v>
      </c>
      <c r="AEK592" s="465" t="s">
        <v>1031</v>
      </c>
      <c r="AEL592" s="465" t="s">
        <v>1031</v>
      </c>
      <c r="AEM592" s="465" t="s">
        <v>1031</v>
      </c>
      <c r="AEN592" s="465" t="s">
        <v>1031</v>
      </c>
      <c r="AEO592" s="465" t="s">
        <v>1031</v>
      </c>
      <c r="AEP592" s="465" t="s">
        <v>1031</v>
      </c>
      <c r="AEQ592" s="465" t="s">
        <v>1031</v>
      </c>
      <c r="AER592" s="465" t="s">
        <v>1031</v>
      </c>
      <c r="AES592" s="255">
        <v>13394100</v>
      </c>
      <c r="AET592" s="255">
        <v>14029200</v>
      </c>
      <c r="AEU592" s="255">
        <v>14805900</v>
      </c>
      <c r="AEV592" s="255">
        <v>4923359</v>
      </c>
      <c r="AEW592" s="255">
        <v>4535040</v>
      </c>
      <c r="AEX592" s="255">
        <v>4380183</v>
      </c>
      <c r="AEY592" s="465" t="s">
        <v>1031</v>
      </c>
      <c r="AEZ592" s="465" t="s">
        <v>1031</v>
      </c>
      <c r="AFA592" s="465" t="s">
        <v>1031</v>
      </c>
      <c r="AFB592" s="465" t="s">
        <v>1031</v>
      </c>
      <c r="AFC592" s="465" t="s">
        <v>1031</v>
      </c>
      <c r="AFD592" s="465" t="s">
        <v>1031</v>
      </c>
      <c r="AFE592" s="465" t="s">
        <v>1031</v>
      </c>
      <c r="AFF592" s="465" t="s">
        <v>1031</v>
      </c>
      <c r="AFG592" s="465" t="s">
        <v>1031</v>
      </c>
      <c r="AFH592" s="465" t="s">
        <v>1031</v>
      </c>
      <c r="AFI592" s="465" t="s">
        <v>1031</v>
      </c>
      <c r="AFJ592" s="465" t="s">
        <v>1031</v>
      </c>
      <c r="AFK592" s="465" t="s">
        <v>1031</v>
      </c>
      <c r="AFL592" s="465" t="s">
        <v>1031</v>
      </c>
      <c r="AFM592" s="465" t="s">
        <v>1031</v>
      </c>
      <c r="AFN592" s="255">
        <v>6961600</v>
      </c>
      <c r="AFO592" s="255">
        <v>7339400</v>
      </c>
      <c r="AFP592" s="255">
        <v>7797400</v>
      </c>
      <c r="AFQ592" s="255">
        <v>3761559</v>
      </c>
      <c r="AFR592" s="255">
        <v>3423610</v>
      </c>
      <c r="AFS592" s="255">
        <v>3296764</v>
      </c>
      <c r="AFT592" s="465" t="s">
        <v>1031</v>
      </c>
      <c r="AFU592" s="465" t="s">
        <v>1031</v>
      </c>
      <c r="AFV592" s="465" t="s">
        <v>1031</v>
      </c>
      <c r="AFW592" s="465" t="s">
        <v>1031</v>
      </c>
      <c r="AFX592" s="465" t="s">
        <v>1031</v>
      </c>
      <c r="AFY592" s="465" t="s">
        <v>1031</v>
      </c>
      <c r="AFZ592" s="465" t="s">
        <v>1031</v>
      </c>
      <c r="AGA592" s="465" t="s">
        <v>1031</v>
      </c>
      <c r="AGB592" s="465" t="s">
        <v>1031</v>
      </c>
      <c r="AGC592" s="465" t="s">
        <v>1031</v>
      </c>
      <c r="AGD592" s="465" t="s">
        <v>1031</v>
      </c>
      <c r="AGE592" s="465" t="s">
        <v>1031</v>
      </c>
      <c r="AGF592" s="465" t="s">
        <v>1031</v>
      </c>
      <c r="AGG592" s="465" t="s">
        <v>1031</v>
      </c>
      <c r="AGH592" s="465" t="s">
        <v>1031</v>
      </c>
      <c r="AGI592" s="255">
        <v>11395600</v>
      </c>
      <c r="AGJ592" s="255">
        <v>11921400</v>
      </c>
      <c r="AGK592" s="255">
        <v>12564800</v>
      </c>
      <c r="AGL592" s="255">
        <v>6302395</v>
      </c>
      <c r="AGM592" s="255">
        <v>5695371</v>
      </c>
      <c r="AGN592" s="255">
        <v>5480884</v>
      </c>
      <c r="AGO592" s="465" t="s">
        <v>1031</v>
      </c>
      <c r="AGP592" s="465" t="s">
        <v>1031</v>
      </c>
      <c r="AGQ592" s="465" t="s">
        <v>1031</v>
      </c>
      <c r="AGR592" s="465" t="s">
        <v>1031</v>
      </c>
      <c r="AGS592" s="465" t="s">
        <v>1031</v>
      </c>
      <c r="AGT592" s="465" t="s">
        <v>1031</v>
      </c>
      <c r="AGU592" s="465" t="s">
        <v>1031</v>
      </c>
      <c r="AGV592" s="465" t="s">
        <v>1031</v>
      </c>
      <c r="AGW592" s="465" t="s">
        <v>1031</v>
      </c>
      <c r="AGX592" s="465" t="s">
        <v>1031</v>
      </c>
      <c r="AGY592" s="465" t="s">
        <v>1031</v>
      </c>
      <c r="AGZ592" s="465" t="s">
        <v>1031</v>
      </c>
      <c r="AHA592" s="465" t="s">
        <v>1031</v>
      </c>
      <c r="AHB592" s="465" t="s">
        <v>1031</v>
      </c>
      <c r="AHC592" s="465" t="s">
        <v>1031</v>
      </c>
      <c r="AHD592" s="255">
        <v>3543400</v>
      </c>
      <c r="AHE592" s="255">
        <v>3712200</v>
      </c>
      <c r="AHF592" s="255">
        <v>3918400</v>
      </c>
      <c r="AHG592" s="255">
        <v>3137812</v>
      </c>
      <c r="AHH592" s="255">
        <v>2849037</v>
      </c>
      <c r="AHI592" s="255">
        <v>2743815</v>
      </c>
      <c r="AHJ592" s="465" t="s">
        <v>1031</v>
      </c>
      <c r="AHK592" s="465" t="s">
        <v>1031</v>
      </c>
      <c r="AHL592" s="465" t="s">
        <v>1031</v>
      </c>
      <c r="AHM592" s="465" t="s">
        <v>1031</v>
      </c>
      <c r="AHN592" s="465" t="s">
        <v>1031</v>
      </c>
      <c r="AHO592" s="465" t="s">
        <v>1031</v>
      </c>
      <c r="AHP592" s="465" t="s">
        <v>1031</v>
      </c>
      <c r="AHQ592" s="465" t="s">
        <v>1031</v>
      </c>
      <c r="AHR592" s="465" t="s">
        <v>1031</v>
      </c>
      <c r="AHS592" s="465" t="s">
        <v>1031</v>
      </c>
      <c r="AHT592" s="465" t="s">
        <v>1031</v>
      </c>
      <c r="AHU592" s="465" t="s">
        <v>1031</v>
      </c>
      <c r="AHV592" s="465" t="s">
        <v>1031</v>
      </c>
      <c r="AHW592" s="465" t="s">
        <v>1031</v>
      </c>
      <c r="AHX592" s="465" t="s">
        <v>1031</v>
      </c>
      <c r="AHY592" s="255">
        <v>8318400</v>
      </c>
      <c r="AHZ592" s="255">
        <v>8762100</v>
      </c>
      <c r="AIA592" s="255">
        <v>9300600</v>
      </c>
      <c r="AIB592" s="255">
        <v>4473084</v>
      </c>
      <c r="AIC592" s="255">
        <v>4093216</v>
      </c>
      <c r="AID592" s="255">
        <v>3931909</v>
      </c>
      <c r="AIE592" s="465" t="s">
        <v>1031</v>
      </c>
      <c r="AIF592" s="465" t="s">
        <v>1031</v>
      </c>
      <c r="AIG592" s="465" t="s">
        <v>1031</v>
      </c>
      <c r="AIH592" s="465" t="s">
        <v>1031</v>
      </c>
      <c r="AII592" s="465" t="s">
        <v>1031</v>
      </c>
      <c r="AIJ592" s="465" t="s">
        <v>1031</v>
      </c>
      <c r="AIK592" s="465" t="s">
        <v>1031</v>
      </c>
      <c r="AIL592" s="465" t="s">
        <v>1031</v>
      </c>
      <c r="AIM592" s="465" t="s">
        <v>1031</v>
      </c>
      <c r="AIN592" s="465" t="s">
        <v>1031</v>
      </c>
      <c r="AIO592" s="465" t="s">
        <v>1031</v>
      </c>
      <c r="AIP592" s="465" t="s">
        <v>1031</v>
      </c>
      <c r="AIQ592" s="465" t="s">
        <v>1031</v>
      </c>
      <c r="AIR592" s="465" t="s">
        <v>1031</v>
      </c>
      <c r="AIS592" s="465" t="s">
        <v>1031</v>
      </c>
      <c r="AIT592" s="255">
        <v>0</v>
      </c>
      <c r="AIU592" s="255">
        <f>7551200-7551200</f>
        <v>0</v>
      </c>
      <c r="AIV592" s="255">
        <f>7551200-7551200</f>
        <v>0</v>
      </c>
      <c r="AIW592" s="255">
        <v>0</v>
      </c>
      <c r="AIX592" s="255">
        <f>4341717-4341717</f>
        <v>0</v>
      </c>
      <c r="AIY592" s="255">
        <f>4341717-4341717</f>
        <v>0</v>
      </c>
      <c r="AIZ592" s="465" t="s">
        <v>1031</v>
      </c>
      <c r="AJA592" s="465" t="s">
        <v>1031</v>
      </c>
      <c r="AJB592" s="465" t="s">
        <v>1031</v>
      </c>
      <c r="AJC592" s="465" t="s">
        <v>1031</v>
      </c>
      <c r="AJD592" s="465" t="s">
        <v>1031</v>
      </c>
      <c r="AJE592" s="465" t="s">
        <v>1031</v>
      </c>
      <c r="AJF592" s="465" t="s">
        <v>1031</v>
      </c>
      <c r="AJG592" s="465" t="s">
        <v>1031</v>
      </c>
      <c r="AJH592" s="465" t="s">
        <v>1031</v>
      </c>
      <c r="AJI592" s="465" t="s">
        <v>1031</v>
      </c>
      <c r="AJJ592" s="465" t="s">
        <v>1031</v>
      </c>
      <c r="AJK592" s="465" t="s">
        <v>1031</v>
      </c>
      <c r="AJL592" s="465" t="s">
        <v>1031</v>
      </c>
      <c r="AJM592" s="465" t="s">
        <v>1031</v>
      </c>
      <c r="AJN592" s="465" t="s">
        <v>1031</v>
      </c>
      <c r="AJO592" s="255">
        <v>11551700</v>
      </c>
      <c r="AJP592" s="255">
        <v>12096500</v>
      </c>
      <c r="AJQ592" s="255">
        <v>12762800</v>
      </c>
      <c r="AJR592" s="255">
        <v>6085844</v>
      </c>
      <c r="AJS592" s="255">
        <v>5503539</v>
      </c>
      <c r="AJT592" s="255">
        <v>5304563</v>
      </c>
      <c r="AJU592" s="465" t="s">
        <v>1031</v>
      </c>
      <c r="AJV592" s="465" t="s">
        <v>1031</v>
      </c>
      <c r="AJW592" s="465" t="s">
        <v>1031</v>
      </c>
      <c r="AJX592" s="465" t="s">
        <v>1031</v>
      </c>
      <c r="AJY592" s="465" t="s">
        <v>1031</v>
      </c>
      <c r="AJZ592" s="465" t="s">
        <v>1031</v>
      </c>
      <c r="AKA592" s="465" t="s">
        <v>1031</v>
      </c>
      <c r="AKB592" s="465" t="s">
        <v>1031</v>
      </c>
      <c r="AKC592" s="465" t="s">
        <v>1031</v>
      </c>
      <c r="AKD592" s="465" t="s">
        <v>1031</v>
      </c>
      <c r="AKE592" s="465" t="s">
        <v>1031</v>
      </c>
      <c r="AKF592" s="465" t="s">
        <v>1031</v>
      </c>
      <c r="AKG592" s="465" t="s">
        <v>1031</v>
      </c>
      <c r="AKH592" s="465" t="s">
        <v>1031</v>
      </c>
      <c r="AKI592" s="465" t="s">
        <v>1031</v>
      </c>
      <c r="AKJ592" s="255">
        <v>8303300</v>
      </c>
      <c r="AKK592" s="255">
        <v>8729200</v>
      </c>
      <c r="AKL592" s="255">
        <v>9247300</v>
      </c>
      <c r="AKM592" s="255">
        <v>4412931</v>
      </c>
      <c r="AKN592" s="255">
        <v>4039447</v>
      </c>
      <c r="AKO592" s="255">
        <v>3900395</v>
      </c>
      <c r="AKP592" s="465" t="s">
        <v>1031</v>
      </c>
      <c r="AKQ592" s="465" t="s">
        <v>1031</v>
      </c>
      <c r="AKR592" s="465" t="s">
        <v>1031</v>
      </c>
      <c r="AKS592" s="465" t="s">
        <v>1031</v>
      </c>
      <c r="AKT592" s="465" t="s">
        <v>1031</v>
      </c>
      <c r="AKU592" s="465" t="s">
        <v>1031</v>
      </c>
      <c r="AKV592" s="465" t="s">
        <v>1031</v>
      </c>
      <c r="AKW592" s="465" t="s">
        <v>1031</v>
      </c>
      <c r="AKX592" s="465" t="s">
        <v>1031</v>
      </c>
      <c r="AKY592" s="465" t="s">
        <v>1031</v>
      </c>
      <c r="AKZ592" s="465" t="s">
        <v>1031</v>
      </c>
      <c r="ALA592" s="465" t="s">
        <v>1031</v>
      </c>
      <c r="ALB592" s="465" t="s">
        <v>1031</v>
      </c>
      <c r="ALC592" s="465" t="s">
        <v>1031</v>
      </c>
      <c r="ALD592" s="465" t="s">
        <v>1031</v>
      </c>
      <c r="ALE592" s="255">
        <v>8672500</v>
      </c>
      <c r="ALF592" s="255">
        <v>9093600</v>
      </c>
      <c r="ALG592" s="255">
        <v>9607400</v>
      </c>
      <c r="ALH592" s="255">
        <v>4778147</v>
      </c>
      <c r="ALI592" s="255">
        <v>4357580</v>
      </c>
      <c r="ALJ592" s="255">
        <v>4158927</v>
      </c>
      <c r="ALK592" s="465" t="s">
        <v>1031</v>
      </c>
      <c r="ALL592" s="465" t="s">
        <v>1031</v>
      </c>
      <c r="ALM592" s="465" t="s">
        <v>1031</v>
      </c>
      <c r="ALN592" s="465" t="s">
        <v>1031</v>
      </c>
      <c r="ALO592" s="465" t="s">
        <v>1031</v>
      </c>
      <c r="ALP592" s="465" t="s">
        <v>1031</v>
      </c>
      <c r="ALQ592" s="465" t="s">
        <v>1031</v>
      </c>
      <c r="ALR592" s="465" t="s">
        <v>1031</v>
      </c>
      <c r="ALS592" s="465" t="s">
        <v>1031</v>
      </c>
      <c r="ALT592" s="465" t="s">
        <v>1031</v>
      </c>
      <c r="ALU592" s="465" t="s">
        <v>1031</v>
      </c>
      <c r="ALV592" s="465" t="s">
        <v>1031</v>
      </c>
      <c r="ALW592" s="465" t="s">
        <v>1031</v>
      </c>
      <c r="ALX592" s="465" t="s">
        <v>1031</v>
      </c>
      <c r="ALY592" s="465" t="s">
        <v>1031</v>
      </c>
      <c r="ALZ592" s="255">
        <v>7631900</v>
      </c>
      <c r="AMA592" s="255">
        <v>8057400</v>
      </c>
      <c r="AMB592" s="255">
        <v>8572300</v>
      </c>
      <c r="AMC592" s="255">
        <v>4647831</v>
      </c>
      <c r="AMD592" s="255">
        <v>4238311</v>
      </c>
      <c r="AME592" s="255">
        <v>4045696</v>
      </c>
      <c r="AMF592" s="465" t="s">
        <v>1031</v>
      </c>
      <c r="AMG592" s="465" t="s">
        <v>1031</v>
      </c>
      <c r="AMH592" s="465" t="s">
        <v>1031</v>
      </c>
      <c r="AMI592" s="465" t="s">
        <v>1031</v>
      </c>
      <c r="AMJ592" s="465" t="s">
        <v>1031</v>
      </c>
      <c r="AMK592" s="465" t="s">
        <v>1031</v>
      </c>
      <c r="AML592" s="465" t="s">
        <v>1031</v>
      </c>
      <c r="AMM592" s="465" t="s">
        <v>1031</v>
      </c>
      <c r="AMN592" s="465" t="s">
        <v>1031</v>
      </c>
      <c r="AMO592" s="465" t="s">
        <v>1031</v>
      </c>
      <c r="AMP592" s="465" t="s">
        <v>1031</v>
      </c>
      <c r="AMQ592" s="465" t="s">
        <v>1031</v>
      </c>
      <c r="AMR592" s="465" t="s">
        <v>1031</v>
      </c>
      <c r="AMS592" s="465" t="s">
        <v>1031</v>
      </c>
      <c r="AMT592" s="465" t="s">
        <v>1031</v>
      </c>
      <c r="AMU592" s="255">
        <v>20167200</v>
      </c>
      <c r="AMV592" s="255">
        <v>21265900</v>
      </c>
      <c r="AMW592" s="255">
        <v>22598300</v>
      </c>
      <c r="AMX592" s="255">
        <v>9596573</v>
      </c>
      <c r="AMY592" s="255">
        <v>8767300</v>
      </c>
      <c r="AMZ592" s="255">
        <v>8381751</v>
      </c>
      <c r="ANA592" s="465" t="s">
        <v>1031</v>
      </c>
      <c r="ANB592" s="465" t="s">
        <v>1031</v>
      </c>
      <c r="ANC592" s="465" t="s">
        <v>1031</v>
      </c>
      <c r="AND592" s="465" t="s">
        <v>1031</v>
      </c>
      <c r="ANE592" s="465" t="s">
        <v>1031</v>
      </c>
      <c r="ANF592" s="465" t="s">
        <v>1031</v>
      </c>
      <c r="ANG592" s="465" t="s">
        <v>1031</v>
      </c>
      <c r="ANH592" s="465" t="s">
        <v>1031</v>
      </c>
      <c r="ANI592" s="465" t="s">
        <v>1031</v>
      </c>
      <c r="ANJ592" s="465" t="s">
        <v>1031</v>
      </c>
      <c r="ANK592" s="465" t="s">
        <v>1031</v>
      </c>
      <c r="ANL592" s="465" t="s">
        <v>1031</v>
      </c>
      <c r="ANM592" s="465" t="s">
        <v>1031</v>
      </c>
      <c r="ANN592" s="465" t="s">
        <v>1031</v>
      </c>
      <c r="ANO592" s="465" t="s">
        <v>1031</v>
      </c>
      <c r="ANP592" s="255">
        <v>2570500</v>
      </c>
      <c r="ANQ592" s="255">
        <v>2765600</v>
      </c>
      <c r="ANR592" s="255">
        <v>2998400</v>
      </c>
      <c r="ANS592" s="255">
        <v>3173855</v>
      </c>
      <c r="ANT592" s="255">
        <v>2883443</v>
      </c>
      <c r="ANU592" s="255">
        <v>2821087</v>
      </c>
      <c r="ANV592" s="465" t="s">
        <v>1031</v>
      </c>
      <c r="ANW592" s="465" t="s">
        <v>1031</v>
      </c>
      <c r="ANX592" s="465" t="s">
        <v>1031</v>
      </c>
      <c r="ANY592" s="465" t="s">
        <v>1031</v>
      </c>
      <c r="ANZ592" s="465" t="s">
        <v>1031</v>
      </c>
      <c r="AOA592" s="465" t="s">
        <v>1031</v>
      </c>
      <c r="AOB592" s="465" t="s">
        <v>1031</v>
      </c>
      <c r="AOC592" s="465" t="s">
        <v>1031</v>
      </c>
      <c r="AOD592" s="465" t="s">
        <v>1031</v>
      </c>
      <c r="AOE592" s="465" t="s">
        <v>1031</v>
      </c>
      <c r="AOF592" s="465" t="s">
        <v>1031</v>
      </c>
      <c r="AOG592" s="465" t="s">
        <v>1031</v>
      </c>
      <c r="AOH592" s="465" t="s">
        <v>1031</v>
      </c>
      <c r="AOI592" s="465" t="s">
        <v>1031</v>
      </c>
      <c r="AOJ592" s="465" t="s">
        <v>1031</v>
      </c>
      <c r="AOK592" s="255">
        <v>17105500</v>
      </c>
      <c r="AOL592" s="255">
        <v>18121800</v>
      </c>
      <c r="AOM592" s="255">
        <v>19348200</v>
      </c>
      <c r="AON592" s="255">
        <v>8568116</v>
      </c>
      <c r="AOO592" s="255">
        <v>7822495</v>
      </c>
      <c r="AOP592" s="255">
        <v>7491886</v>
      </c>
      <c r="AOQ592" s="465" t="s">
        <v>1031</v>
      </c>
      <c r="AOR592" s="465" t="s">
        <v>1031</v>
      </c>
      <c r="AOS592" s="465" t="s">
        <v>1031</v>
      </c>
      <c r="AOT592" s="465" t="s">
        <v>1031</v>
      </c>
      <c r="AOU592" s="465" t="s">
        <v>1031</v>
      </c>
      <c r="AOV592" s="465" t="s">
        <v>1031</v>
      </c>
      <c r="AOW592" s="465" t="s">
        <v>1031</v>
      </c>
      <c r="AOX592" s="465" t="s">
        <v>1031</v>
      </c>
      <c r="AOY592" s="465" t="s">
        <v>1031</v>
      </c>
      <c r="AOZ592" s="465" t="s">
        <v>1031</v>
      </c>
      <c r="APA592" s="465" t="s">
        <v>1031</v>
      </c>
      <c r="APB592" s="465" t="s">
        <v>1031</v>
      </c>
      <c r="APC592" s="465" t="s">
        <v>1031</v>
      </c>
      <c r="APD592" s="465" t="s">
        <v>1031</v>
      </c>
      <c r="APE592" s="465" t="s">
        <v>1031</v>
      </c>
      <c r="APF592" s="255">
        <v>16220600</v>
      </c>
      <c r="APG592" s="255">
        <v>17084800</v>
      </c>
      <c r="APH592" s="255">
        <v>18133700</v>
      </c>
      <c r="API592" s="255">
        <v>9640259</v>
      </c>
      <c r="APJ592" s="255">
        <v>8763682</v>
      </c>
      <c r="APK592" s="255">
        <v>8327330</v>
      </c>
      <c r="APL592" s="465" t="s">
        <v>1031</v>
      </c>
      <c r="APM592" s="465" t="s">
        <v>1031</v>
      </c>
      <c r="APN592" s="465" t="s">
        <v>1031</v>
      </c>
      <c r="APO592" s="465" t="s">
        <v>1031</v>
      </c>
      <c r="APP592" s="465" t="s">
        <v>1031</v>
      </c>
      <c r="APQ592" s="465" t="s">
        <v>1031</v>
      </c>
      <c r="APR592" s="465" t="s">
        <v>1031</v>
      </c>
      <c r="APS592" s="465" t="s">
        <v>1031</v>
      </c>
      <c r="APT592" s="465" t="s">
        <v>1031</v>
      </c>
      <c r="APU592" s="465" t="s">
        <v>1031</v>
      </c>
      <c r="APV592" s="465" t="s">
        <v>1031</v>
      </c>
      <c r="APW592" s="465" t="s">
        <v>1031</v>
      </c>
      <c r="APX592" s="465" t="s">
        <v>1031</v>
      </c>
      <c r="APY592" s="465" t="s">
        <v>1031</v>
      </c>
      <c r="APZ592" s="465" t="s">
        <v>1031</v>
      </c>
      <c r="AQA592" s="255">
        <v>8796600</v>
      </c>
      <c r="AQB592" s="255">
        <v>9221300</v>
      </c>
      <c r="AQC592" s="255">
        <v>9739700</v>
      </c>
      <c r="AQD592" s="255">
        <v>4770023</v>
      </c>
      <c r="AQE592" s="255">
        <v>4360655</v>
      </c>
      <c r="AQF592" s="255">
        <v>4177206</v>
      </c>
      <c r="AQG592" s="465" t="s">
        <v>1031</v>
      </c>
      <c r="AQH592" s="465" t="s">
        <v>1031</v>
      </c>
      <c r="AQI592" s="465" t="s">
        <v>1031</v>
      </c>
      <c r="AQJ592" s="465" t="s">
        <v>1031</v>
      </c>
      <c r="AQK592" s="465" t="s">
        <v>1031</v>
      </c>
      <c r="AQL592" s="465" t="s">
        <v>1031</v>
      </c>
      <c r="AQM592" s="465" t="s">
        <v>1031</v>
      </c>
      <c r="AQN592" s="465" t="s">
        <v>1031</v>
      </c>
      <c r="AQO592" s="465" t="s">
        <v>1031</v>
      </c>
      <c r="AQP592" s="465" t="s">
        <v>1031</v>
      </c>
      <c r="AQQ592" s="465" t="s">
        <v>1031</v>
      </c>
      <c r="AQR592" s="465" t="s">
        <v>1031</v>
      </c>
      <c r="AQS592" s="465" t="s">
        <v>1031</v>
      </c>
      <c r="AQT592" s="465" t="s">
        <v>1031</v>
      </c>
      <c r="AQU592" s="465" t="s">
        <v>1031</v>
      </c>
      <c r="AQV592" s="255">
        <v>17431800</v>
      </c>
      <c r="AQW592" s="255">
        <v>18440300</v>
      </c>
      <c r="AQX592" s="255">
        <v>19659200</v>
      </c>
      <c r="AQY592" s="255">
        <v>7776823</v>
      </c>
      <c r="AQZ592" s="255">
        <v>7183835</v>
      </c>
      <c r="ARA592" s="255">
        <v>6935986</v>
      </c>
      <c r="ARB592" s="465" t="s">
        <v>1031</v>
      </c>
      <c r="ARC592" s="465" t="s">
        <v>1031</v>
      </c>
      <c r="ARD592" s="465" t="s">
        <v>1031</v>
      </c>
      <c r="ARE592" s="465" t="s">
        <v>1031</v>
      </c>
      <c r="ARF592" s="465" t="s">
        <v>1031</v>
      </c>
      <c r="ARG592" s="465" t="s">
        <v>1031</v>
      </c>
      <c r="ARH592" s="465" t="s">
        <v>1031</v>
      </c>
      <c r="ARI592" s="465" t="s">
        <v>1031</v>
      </c>
      <c r="ARJ592" s="465" t="s">
        <v>1031</v>
      </c>
      <c r="ARK592" s="465" t="s">
        <v>1031</v>
      </c>
      <c r="ARL592" s="465" t="s">
        <v>1031</v>
      </c>
      <c r="ARM592" s="465" t="s">
        <v>1031</v>
      </c>
      <c r="ARN592" s="465" t="s">
        <v>1031</v>
      </c>
      <c r="ARO592" s="465" t="s">
        <v>1031</v>
      </c>
      <c r="ARP592" s="465" t="s">
        <v>1031</v>
      </c>
      <c r="ARQ592" s="255">
        <v>9391600</v>
      </c>
      <c r="ARR592" s="255">
        <v>9821700</v>
      </c>
      <c r="ARS592" s="255">
        <v>10348700</v>
      </c>
      <c r="ART592" s="255">
        <v>4508310</v>
      </c>
      <c r="ARU592" s="255">
        <v>4111660</v>
      </c>
      <c r="ARV592" s="255">
        <v>3918460</v>
      </c>
      <c r="ARW592" s="465" t="s">
        <v>1031</v>
      </c>
      <c r="ARX592" s="465" t="s">
        <v>1031</v>
      </c>
      <c r="ARY592" s="465" t="s">
        <v>1031</v>
      </c>
      <c r="ARZ592" s="465" t="s">
        <v>1031</v>
      </c>
      <c r="ASA592" s="465" t="s">
        <v>1031</v>
      </c>
      <c r="ASB592" s="465" t="s">
        <v>1031</v>
      </c>
      <c r="ASC592" s="465" t="s">
        <v>1031</v>
      </c>
      <c r="ASD592" s="465" t="s">
        <v>1031</v>
      </c>
      <c r="ASE592" s="465" t="s">
        <v>1031</v>
      </c>
      <c r="ASF592" s="465" t="s">
        <v>1031</v>
      </c>
      <c r="ASG592" s="465" t="s">
        <v>1031</v>
      </c>
      <c r="ASH592" s="465" t="s">
        <v>1031</v>
      </c>
      <c r="ASI592" s="465" t="s">
        <v>1031</v>
      </c>
      <c r="ASJ592" s="465" t="s">
        <v>1031</v>
      </c>
      <c r="ASK592" s="465" t="s">
        <v>1031</v>
      </c>
      <c r="ASL592" s="255">
        <v>17561000</v>
      </c>
      <c r="ASM592" s="255">
        <v>18416000</v>
      </c>
      <c r="ASN592" s="255">
        <v>19459100</v>
      </c>
      <c r="ASO592" s="255">
        <v>9546672</v>
      </c>
      <c r="ASP592" s="255">
        <v>8670634</v>
      </c>
      <c r="ASQ592" s="255">
        <v>8207989</v>
      </c>
      <c r="ASR592" s="465" t="s">
        <v>1031</v>
      </c>
      <c r="ASS592" s="465" t="s">
        <v>1031</v>
      </c>
      <c r="AST592" s="465" t="s">
        <v>1031</v>
      </c>
      <c r="ASU592" s="465" t="s">
        <v>1031</v>
      </c>
      <c r="ASV592" s="465" t="s">
        <v>1031</v>
      </c>
      <c r="ASW592" s="465" t="s">
        <v>1031</v>
      </c>
      <c r="ASX592" s="465" t="s">
        <v>1031</v>
      </c>
      <c r="ASY592" s="465" t="s">
        <v>1031</v>
      </c>
      <c r="ASZ592" s="465" t="s">
        <v>1031</v>
      </c>
      <c r="ATA592" s="465" t="s">
        <v>1031</v>
      </c>
      <c r="ATB592" s="465" t="s">
        <v>1031</v>
      </c>
      <c r="ATC592" s="465" t="s">
        <v>1031</v>
      </c>
      <c r="ATD592" s="465" t="s">
        <v>1031</v>
      </c>
      <c r="ATE592" s="465" t="s">
        <v>1031</v>
      </c>
      <c r="ATF592" s="465" t="s">
        <v>1031</v>
      </c>
      <c r="ATG592" s="255">
        <v>18354400</v>
      </c>
      <c r="ATH592" s="255">
        <v>19288500</v>
      </c>
      <c r="ATI592" s="255">
        <v>20425600</v>
      </c>
      <c r="ATJ592" s="255">
        <v>7852148</v>
      </c>
      <c r="ATK592" s="255">
        <v>7211404</v>
      </c>
      <c r="ATL592" s="255">
        <v>6885110</v>
      </c>
      <c r="ATM592" s="465" t="s">
        <v>1031</v>
      </c>
      <c r="ATN592" s="465" t="s">
        <v>1031</v>
      </c>
      <c r="ATO592" s="465" t="s">
        <v>1031</v>
      </c>
      <c r="ATP592" s="465" t="s">
        <v>1031</v>
      </c>
      <c r="ATQ592" s="465" t="s">
        <v>1031</v>
      </c>
      <c r="ATR592" s="465" t="s">
        <v>1031</v>
      </c>
      <c r="ATS592" s="465" t="s">
        <v>1031</v>
      </c>
      <c r="ATT592" s="465" t="s">
        <v>1031</v>
      </c>
      <c r="ATU592" s="465" t="s">
        <v>1031</v>
      </c>
      <c r="ATV592" s="465" t="s">
        <v>1031</v>
      </c>
      <c r="ATW592" s="465" t="s">
        <v>1031</v>
      </c>
      <c r="ATX592" s="465" t="s">
        <v>1031</v>
      </c>
      <c r="ATY592" s="465" t="s">
        <v>1031</v>
      </c>
      <c r="ATZ592" s="465" t="s">
        <v>1031</v>
      </c>
      <c r="AUA592" s="465" t="s">
        <v>1031</v>
      </c>
      <c r="AUB592" s="255">
        <v>29949600</v>
      </c>
      <c r="AUC592" s="255">
        <v>31452100</v>
      </c>
      <c r="AUD592" s="255">
        <v>33282100</v>
      </c>
      <c r="AUE592" s="255">
        <v>14860155</v>
      </c>
      <c r="AUF592" s="255">
        <v>13462567</v>
      </c>
      <c r="AUG592" s="255">
        <v>12740849</v>
      </c>
      <c r="AUH592" s="465" t="s">
        <v>1031</v>
      </c>
      <c r="AUI592" s="465" t="s">
        <v>1031</v>
      </c>
      <c r="AUJ592" s="465" t="s">
        <v>1031</v>
      </c>
      <c r="AUK592" s="465" t="s">
        <v>1031</v>
      </c>
      <c r="AUL592" s="465" t="s">
        <v>1031</v>
      </c>
      <c r="AUM592" s="465" t="s">
        <v>1031</v>
      </c>
      <c r="AUN592" s="465" t="s">
        <v>1031</v>
      </c>
      <c r="AUO592" s="465" t="s">
        <v>1031</v>
      </c>
      <c r="AUP592" s="465" t="s">
        <v>1031</v>
      </c>
      <c r="AUQ592" s="465" t="s">
        <v>1031</v>
      </c>
      <c r="AUR592" s="465" t="s">
        <v>1031</v>
      </c>
      <c r="AUS592" s="465" t="s">
        <v>1031</v>
      </c>
      <c r="AUT592" s="465" t="s">
        <v>1031</v>
      </c>
      <c r="AUU592" s="465" t="s">
        <v>1031</v>
      </c>
      <c r="AUV592" s="465" t="s">
        <v>1031</v>
      </c>
      <c r="AUW592" s="255">
        <v>20347800</v>
      </c>
      <c r="AUX592" s="255">
        <v>21360400</v>
      </c>
      <c r="AUY592" s="255">
        <v>22594100</v>
      </c>
      <c r="AUZ592" s="255">
        <v>10123826</v>
      </c>
      <c r="AVA592" s="255">
        <v>9238366</v>
      </c>
      <c r="AVB592" s="255">
        <v>8835274</v>
      </c>
      <c r="AVC592" s="465" t="s">
        <v>1031</v>
      </c>
      <c r="AVD592" s="465" t="s">
        <v>1031</v>
      </c>
      <c r="AVE592" s="465" t="s">
        <v>1031</v>
      </c>
      <c r="AVF592" s="465" t="s">
        <v>1031</v>
      </c>
      <c r="AVG592" s="465" t="s">
        <v>1031</v>
      </c>
      <c r="AVH592" s="465" t="s">
        <v>1031</v>
      </c>
      <c r="AVI592" s="465" t="s">
        <v>1031</v>
      </c>
      <c r="AVJ592" s="465" t="s">
        <v>1031</v>
      </c>
      <c r="AVK592" s="465" t="s">
        <v>1031</v>
      </c>
      <c r="AVL592" s="465" t="s">
        <v>1031</v>
      </c>
      <c r="AVM592" s="465" t="s">
        <v>1031</v>
      </c>
      <c r="AVN592" s="465" t="s">
        <v>1031</v>
      </c>
      <c r="AVO592" s="465" t="s">
        <v>1031</v>
      </c>
      <c r="AVP592" s="465" t="s">
        <v>1031</v>
      </c>
      <c r="AVQ592" s="465" t="s">
        <v>1031</v>
      </c>
      <c r="AVR592" s="468">
        <f t="shared" si="1891"/>
        <v>707137100</v>
      </c>
      <c r="AVS592" s="468">
        <f t="shared" si="1891"/>
        <v>743968900</v>
      </c>
      <c r="AVT592" s="468">
        <f t="shared" si="1891"/>
        <v>788736100</v>
      </c>
      <c r="AVU592" s="468">
        <f t="shared" si="1891"/>
        <v>372480500</v>
      </c>
      <c r="AVV592" s="468">
        <f t="shared" si="1891"/>
        <v>340742300</v>
      </c>
      <c r="AVW592" s="468">
        <f t="shared" si="1891"/>
        <v>327032400</v>
      </c>
    </row>
    <row r="593" spans="3:53 1266:1271" s="745" customFormat="1" ht="12">
      <c r="J593" s="746"/>
      <c r="K593" s="746"/>
      <c r="AV593" s="747"/>
      <c r="AW593" s="747"/>
      <c r="AX593" s="747"/>
      <c r="AY593" s="747"/>
      <c r="AZ593" s="747"/>
      <c r="BA593" s="747"/>
    </row>
    <row r="594" spans="3:53 1266:1271" s="745" customFormat="1">
      <c r="C594" s="854" t="s">
        <v>317</v>
      </c>
      <c r="H594" s="748"/>
      <c r="I594" s="854" t="s">
        <v>404</v>
      </c>
      <c r="J594" s="749"/>
      <c r="K594" s="749"/>
    </row>
    <row r="595" spans="3:53 1266:1271" s="745" customFormat="1">
      <c r="C595" s="854"/>
      <c r="H595" s="748"/>
      <c r="I595" s="748"/>
      <c r="J595" s="749"/>
      <c r="K595" s="749"/>
      <c r="AVR595" s="747"/>
      <c r="AVS595" s="747"/>
      <c r="AVT595" s="747"/>
      <c r="AVU595" s="747"/>
      <c r="AVV595" s="747"/>
      <c r="AVW595" s="747"/>
    </row>
    <row r="596" spans="3:53 1266:1271" s="745" customFormat="1">
      <c r="C596" s="854" t="s">
        <v>1323</v>
      </c>
      <c r="H596" s="748"/>
      <c r="I596" s="748"/>
      <c r="J596" s="749"/>
      <c r="K596" s="749"/>
    </row>
    <row r="597" spans="3:53 1266:1271" s="745" customFormat="1" ht="12">
      <c r="H597" s="748"/>
      <c r="I597" s="748"/>
      <c r="J597" s="749"/>
      <c r="K597" s="749"/>
    </row>
    <row r="598" spans="3:53 1266:1271">
      <c r="AVU598" s="745"/>
    </row>
    <row r="599" spans="3:53 1266:1271">
      <c r="AVU599" s="745"/>
    </row>
    <row r="600" spans="3:53 1266:1271">
      <c r="AVU600" s="745"/>
    </row>
  </sheetData>
  <mergeCells count="707">
    <mergeCell ref="A5:H5"/>
    <mergeCell ref="A6:H6"/>
    <mergeCell ref="A7:H7"/>
    <mergeCell ref="A8:A10"/>
    <mergeCell ref="B8:B10"/>
    <mergeCell ref="C8:D9"/>
    <mergeCell ref="E8:E10"/>
    <mergeCell ref="F8:F10"/>
    <mergeCell ref="G8:G10"/>
    <mergeCell ref="H8:H10"/>
    <mergeCell ref="I18:J18"/>
    <mergeCell ref="I19:J19"/>
    <mergeCell ref="I20:J20"/>
    <mergeCell ref="I21:J21"/>
    <mergeCell ref="I22:J22"/>
    <mergeCell ref="I23:J23"/>
    <mergeCell ref="I8:J10"/>
    <mergeCell ref="F11:H11"/>
    <mergeCell ref="I14:J14"/>
    <mergeCell ref="I15:J15"/>
    <mergeCell ref="I16:J16"/>
    <mergeCell ref="I17:J17"/>
    <mergeCell ref="I43:J43"/>
    <mergeCell ref="I44:J44"/>
    <mergeCell ref="I45:J45"/>
    <mergeCell ref="I46:J46"/>
    <mergeCell ref="I47:J47"/>
    <mergeCell ref="I48:J48"/>
    <mergeCell ref="I24:J24"/>
    <mergeCell ref="I25:J25"/>
    <mergeCell ref="I26:J26"/>
    <mergeCell ref="I27:J27"/>
    <mergeCell ref="I41:J41"/>
    <mergeCell ref="I42:J42"/>
    <mergeCell ref="I49:J49"/>
    <mergeCell ref="I50:J50"/>
    <mergeCell ref="I51:J51"/>
    <mergeCell ref="I52:J52"/>
    <mergeCell ref="I53:J53"/>
    <mergeCell ref="I95:J95"/>
    <mergeCell ref="I96:J96"/>
    <mergeCell ref="I97:J97"/>
    <mergeCell ref="I98:J98"/>
    <mergeCell ref="I105:J105"/>
    <mergeCell ref="I106:J106"/>
    <mergeCell ref="I107:J107"/>
    <mergeCell ref="E110:E119"/>
    <mergeCell ref="I110:J110"/>
    <mergeCell ref="I111:J111"/>
    <mergeCell ref="I112:J112"/>
    <mergeCell ref="I113:J113"/>
    <mergeCell ref="I114:J114"/>
    <mergeCell ref="I115:J115"/>
    <mergeCell ref="E95:E108"/>
    <mergeCell ref="I116:J116"/>
    <mergeCell ref="I117:J117"/>
    <mergeCell ref="I118:J118"/>
    <mergeCell ref="I119:J119"/>
    <mergeCell ref="I99:J99"/>
    <mergeCell ref="I100:J100"/>
    <mergeCell ref="I101:J101"/>
    <mergeCell ref="I102:J102"/>
    <mergeCell ref="I103:J103"/>
    <mergeCell ref="I104:J104"/>
    <mergeCell ref="E122:E135"/>
    <mergeCell ref="I122:J122"/>
    <mergeCell ref="I123:J123"/>
    <mergeCell ref="I124:J124"/>
    <mergeCell ref="I125:J125"/>
    <mergeCell ref="I126:J126"/>
    <mergeCell ref="I133:J133"/>
    <mergeCell ref="I134:J134"/>
    <mergeCell ref="I203:J203"/>
    <mergeCell ref="I204:J204"/>
    <mergeCell ref="I205:J205"/>
    <mergeCell ref="I206:J206"/>
    <mergeCell ref="I127:J127"/>
    <mergeCell ref="I128:J128"/>
    <mergeCell ref="I129:J129"/>
    <mergeCell ref="I130:J130"/>
    <mergeCell ref="I131:J131"/>
    <mergeCell ref="I132:J132"/>
    <mergeCell ref="I213:J213"/>
    <mergeCell ref="I214:J214"/>
    <mergeCell ref="I215:J215"/>
    <mergeCell ref="I230:J230"/>
    <mergeCell ref="I231:J231"/>
    <mergeCell ref="I232:J232"/>
    <mergeCell ref="I207:J207"/>
    <mergeCell ref="I208:J208"/>
    <mergeCell ref="I209:J209"/>
    <mergeCell ref="I210:J210"/>
    <mergeCell ref="I211:J211"/>
    <mergeCell ref="I212:J212"/>
    <mergeCell ref="I239:J239"/>
    <mergeCell ref="I240:J240"/>
    <mergeCell ref="I241:J241"/>
    <mergeCell ref="I242:J242"/>
    <mergeCell ref="I257:J257"/>
    <mergeCell ref="I258:J258"/>
    <mergeCell ref="I233:J233"/>
    <mergeCell ref="I234:J234"/>
    <mergeCell ref="I235:J235"/>
    <mergeCell ref="I236:J236"/>
    <mergeCell ref="I237:J237"/>
    <mergeCell ref="I238:J238"/>
    <mergeCell ref="I265:J265"/>
    <mergeCell ref="I266:J266"/>
    <mergeCell ref="I267:J267"/>
    <mergeCell ref="I268:J268"/>
    <mergeCell ref="I269:J269"/>
    <mergeCell ref="I284:J284"/>
    <mergeCell ref="I259:J259"/>
    <mergeCell ref="I260:J260"/>
    <mergeCell ref="I261:J261"/>
    <mergeCell ref="I262:J262"/>
    <mergeCell ref="I263:J263"/>
    <mergeCell ref="I264:J264"/>
    <mergeCell ref="I291:J291"/>
    <mergeCell ref="I292:J292"/>
    <mergeCell ref="I293:J293"/>
    <mergeCell ref="I294:J294"/>
    <mergeCell ref="I295:J295"/>
    <mergeCell ref="I296:J296"/>
    <mergeCell ref="I285:J285"/>
    <mergeCell ref="I286:J286"/>
    <mergeCell ref="I287:J287"/>
    <mergeCell ref="I288:J288"/>
    <mergeCell ref="I289:J289"/>
    <mergeCell ref="I290:J290"/>
    <mergeCell ref="I317:J317"/>
    <mergeCell ref="I318:J318"/>
    <mergeCell ref="I319:J319"/>
    <mergeCell ref="I320:J320"/>
    <mergeCell ref="I321:J321"/>
    <mergeCell ref="I322:J322"/>
    <mergeCell ref="I311:J311"/>
    <mergeCell ref="I312:J312"/>
    <mergeCell ref="I313:J313"/>
    <mergeCell ref="I314:J314"/>
    <mergeCell ref="I315:J315"/>
    <mergeCell ref="I316:J316"/>
    <mergeCell ref="I323:J323"/>
    <mergeCell ref="E365:E378"/>
    <mergeCell ref="I365:J365"/>
    <mergeCell ref="I366:J366"/>
    <mergeCell ref="I367:J367"/>
    <mergeCell ref="I368:J368"/>
    <mergeCell ref="I369:J369"/>
    <mergeCell ref="I370:J370"/>
    <mergeCell ref="I371:J371"/>
    <mergeCell ref="I372:J372"/>
    <mergeCell ref="I338:J338"/>
    <mergeCell ref="I339:J339"/>
    <mergeCell ref="I340:J340"/>
    <mergeCell ref="I341:J341"/>
    <mergeCell ref="I342:J342"/>
    <mergeCell ref="I343:J343"/>
    <mergeCell ref="I344:J344"/>
    <mergeCell ref="I345:J345"/>
    <mergeCell ref="I346:J346"/>
    <mergeCell ref="I347:J347"/>
    <mergeCell ref="I348:J348"/>
    <mergeCell ref="I349:J349"/>
    <mergeCell ref="I350:J350"/>
    <mergeCell ref="I373:J373"/>
    <mergeCell ref="I374:J374"/>
    <mergeCell ref="I375:J375"/>
    <mergeCell ref="I376:J376"/>
    <mergeCell ref="I377:J377"/>
    <mergeCell ref="E392:E405"/>
    <mergeCell ref="I392:J392"/>
    <mergeCell ref="I393:J393"/>
    <mergeCell ref="I394:J394"/>
    <mergeCell ref="I395:J395"/>
    <mergeCell ref="E419:E432"/>
    <mergeCell ref="I473:J473"/>
    <mergeCell ref="I474:J474"/>
    <mergeCell ref="I396:J396"/>
    <mergeCell ref="I397:J397"/>
    <mergeCell ref="I398:J398"/>
    <mergeCell ref="I399:J399"/>
    <mergeCell ref="I400:J400"/>
    <mergeCell ref="I401:J401"/>
    <mergeCell ref="I475:J475"/>
    <mergeCell ref="I476:J476"/>
    <mergeCell ref="I477:J477"/>
    <mergeCell ref="I478:J478"/>
    <mergeCell ref="I479:J479"/>
    <mergeCell ref="I480:J480"/>
    <mergeCell ref="I402:J402"/>
    <mergeCell ref="I403:J403"/>
    <mergeCell ref="I404:J404"/>
    <mergeCell ref="I481:J481"/>
    <mergeCell ref="I482:J482"/>
    <mergeCell ref="I483:J483"/>
    <mergeCell ref="I484:J484"/>
    <mergeCell ref="I485:J485"/>
    <mergeCell ref="I500:J500"/>
    <mergeCell ref="I501:J501"/>
    <mergeCell ref="I502:J502"/>
    <mergeCell ref="I503:J503"/>
    <mergeCell ref="I510:J510"/>
    <mergeCell ref="I511:J511"/>
    <mergeCell ref="I512:J512"/>
    <mergeCell ref="A554:A555"/>
    <mergeCell ref="B554:B555"/>
    <mergeCell ref="C554:C555"/>
    <mergeCell ref="D554:E555"/>
    <mergeCell ref="F554:K554"/>
    <mergeCell ref="F555:H555"/>
    <mergeCell ref="I555:K555"/>
    <mergeCell ref="E500:E513"/>
    <mergeCell ref="I504:J504"/>
    <mergeCell ref="I505:J505"/>
    <mergeCell ref="I506:J506"/>
    <mergeCell ref="I507:J507"/>
    <mergeCell ref="I508:J508"/>
    <mergeCell ref="I509:J509"/>
    <mergeCell ref="EH554:FB554"/>
    <mergeCell ref="FC554:FW554"/>
    <mergeCell ref="FX554:GR554"/>
    <mergeCell ref="GS554:HM554"/>
    <mergeCell ref="HN554:IH554"/>
    <mergeCell ref="II554:JC554"/>
    <mergeCell ref="L554:AF554"/>
    <mergeCell ref="AG554:BA554"/>
    <mergeCell ref="BB554:BV554"/>
    <mergeCell ref="BW554:CQ554"/>
    <mergeCell ref="CR554:DL554"/>
    <mergeCell ref="DM554:EG554"/>
    <mergeCell ref="NZ554:OT554"/>
    <mergeCell ref="OU554:PO554"/>
    <mergeCell ref="PP554:QJ554"/>
    <mergeCell ref="QK554:RE554"/>
    <mergeCell ref="RF554:RZ554"/>
    <mergeCell ref="SA554:SU554"/>
    <mergeCell ref="JD554:JX554"/>
    <mergeCell ref="JY554:KS554"/>
    <mergeCell ref="KT554:LN554"/>
    <mergeCell ref="LO554:MI554"/>
    <mergeCell ref="MJ554:ND554"/>
    <mergeCell ref="NE554:NY554"/>
    <mergeCell ref="XR554:YL554"/>
    <mergeCell ref="YM554:ZG554"/>
    <mergeCell ref="ZH554:AAB554"/>
    <mergeCell ref="AAC554:AAW554"/>
    <mergeCell ref="AAX554:ABR554"/>
    <mergeCell ref="ABS554:ACM554"/>
    <mergeCell ref="SV554:TP554"/>
    <mergeCell ref="TQ554:UK554"/>
    <mergeCell ref="UL554:VF554"/>
    <mergeCell ref="VG554:WA554"/>
    <mergeCell ref="WB554:WV554"/>
    <mergeCell ref="WW554:XQ554"/>
    <mergeCell ref="AHJ554:AID554"/>
    <mergeCell ref="AIE554:AIY554"/>
    <mergeCell ref="AIZ554:AJT554"/>
    <mergeCell ref="AJU554:AKO554"/>
    <mergeCell ref="AKP554:ALJ554"/>
    <mergeCell ref="ALK554:AME554"/>
    <mergeCell ref="ACN554:ADH554"/>
    <mergeCell ref="ADI554:AEC554"/>
    <mergeCell ref="AED554:AEX554"/>
    <mergeCell ref="AEY554:AFS554"/>
    <mergeCell ref="AFT554:AGN554"/>
    <mergeCell ref="AGO554:AHI554"/>
    <mergeCell ref="ARB554:ARV554"/>
    <mergeCell ref="ARW554:ASQ554"/>
    <mergeCell ref="ASR554:ATL554"/>
    <mergeCell ref="ATM554:AUG554"/>
    <mergeCell ref="AUH554:AVB554"/>
    <mergeCell ref="AVC554:AVW554"/>
    <mergeCell ref="AMF554:AMZ554"/>
    <mergeCell ref="ANA554:ANU554"/>
    <mergeCell ref="ANV554:AOP554"/>
    <mergeCell ref="AOQ554:APK554"/>
    <mergeCell ref="APL554:AQF554"/>
    <mergeCell ref="AQG554:ARA554"/>
    <mergeCell ref="AD555:AF555"/>
    <mergeCell ref="AG555:AI555"/>
    <mergeCell ref="AJ555:AL555"/>
    <mergeCell ref="AM555:AO555"/>
    <mergeCell ref="AP555:AR555"/>
    <mergeCell ref="AS555:AU555"/>
    <mergeCell ref="L555:N555"/>
    <mergeCell ref="O555:Q555"/>
    <mergeCell ref="R555:T555"/>
    <mergeCell ref="U555:W555"/>
    <mergeCell ref="X555:Z555"/>
    <mergeCell ref="AA555:AC555"/>
    <mergeCell ref="BN555:BP555"/>
    <mergeCell ref="BQ555:BS555"/>
    <mergeCell ref="BT555:BV555"/>
    <mergeCell ref="BW555:BY555"/>
    <mergeCell ref="BZ555:CB555"/>
    <mergeCell ref="CC555:CE555"/>
    <mergeCell ref="AV555:AX555"/>
    <mergeCell ref="AY555:BA555"/>
    <mergeCell ref="BB555:BD555"/>
    <mergeCell ref="BE555:BG555"/>
    <mergeCell ref="BH555:BJ555"/>
    <mergeCell ref="BK555:BM555"/>
    <mergeCell ref="CX555:CZ555"/>
    <mergeCell ref="DA555:DC555"/>
    <mergeCell ref="DD555:DF555"/>
    <mergeCell ref="DG555:DI555"/>
    <mergeCell ref="DJ555:DL555"/>
    <mergeCell ref="DM555:DO555"/>
    <mergeCell ref="CF555:CH555"/>
    <mergeCell ref="CI555:CK555"/>
    <mergeCell ref="CL555:CN555"/>
    <mergeCell ref="CO555:CQ555"/>
    <mergeCell ref="CR555:CT555"/>
    <mergeCell ref="CU555:CW555"/>
    <mergeCell ref="EH555:EJ555"/>
    <mergeCell ref="EK555:EM555"/>
    <mergeCell ref="EN555:EP555"/>
    <mergeCell ref="EQ555:ES555"/>
    <mergeCell ref="ET555:EV555"/>
    <mergeCell ref="EW555:EY555"/>
    <mergeCell ref="DP555:DR555"/>
    <mergeCell ref="DS555:DU555"/>
    <mergeCell ref="DV555:DX555"/>
    <mergeCell ref="DY555:EA555"/>
    <mergeCell ref="EB555:ED555"/>
    <mergeCell ref="EE555:EG555"/>
    <mergeCell ref="FR555:FT555"/>
    <mergeCell ref="FU555:FW555"/>
    <mergeCell ref="FX555:FZ555"/>
    <mergeCell ref="GA555:GC555"/>
    <mergeCell ref="GD555:GF555"/>
    <mergeCell ref="GG555:GI555"/>
    <mergeCell ref="EZ555:FB555"/>
    <mergeCell ref="FC555:FE555"/>
    <mergeCell ref="FF555:FH555"/>
    <mergeCell ref="FI555:FK555"/>
    <mergeCell ref="FL555:FN555"/>
    <mergeCell ref="FO555:FQ555"/>
    <mergeCell ref="HB555:HD555"/>
    <mergeCell ref="HE555:HG555"/>
    <mergeCell ref="HH555:HJ555"/>
    <mergeCell ref="HK555:HM555"/>
    <mergeCell ref="HN555:HP555"/>
    <mergeCell ref="HQ555:HS555"/>
    <mergeCell ref="GJ555:GL555"/>
    <mergeCell ref="GM555:GO555"/>
    <mergeCell ref="GP555:GR555"/>
    <mergeCell ref="GS555:GU555"/>
    <mergeCell ref="GV555:GX555"/>
    <mergeCell ref="GY555:HA555"/>
    <mergeCell ref="IL555:IN555"/>
    <mergeCell ref="IO555:IQ555"/>
    <mergeCell ref="IR555:IT555"/>
    <mergeCell ref="IU555:IW555"/>
    <mergeCell ref="IX555:IZ555"/>
    <mergeCell ref="JA555:JC555"/>
    <mergeCell ref="HT555:HV555"/>
    <mergeCell ref="HW555:HY555"/>
    <mergeCell ref="HZ555:IB555"/>
    <mergeCell ref="IC555:IE555"/>
    <mergeCell ref="IF555:IH555"/>
    <mergeCell ref="II555:IK555"/>
    <mergeCell ref="JV555:JX555"/>
    <mergeCell ref="JY555:KA555"/>
    <mergeCell ref="KB555:KD555"/>
    <mergeCell ref="KE555:KG555"/>
    <mergeCell ref="KH555:KJ555"/>
    <mergeCell ref="KK555:KM555"/>
    <mergeCell ref="JD555:JF555"/>
    <mergeCell ref="JG555:JI555"/>
    <mergeCell ref="JJ555:JL555"/>
    <mergeCell ref="JM555:JO555"/>
    <mergeCell ref="JP555:JR555"/>
    <mergeCell ref="JS555:JU555"/>
    <mergeCell ref="LF555:LH555"/>
    <mergeCell ref="LI555:LK555"/>
    <mergeCell ref="LL555:LN555"/>
    <mergeCell ref="LO555:LQ555"/>
    <mergeCell ref="LR555:LT555"/>
    <mergeCell ref="LU555:LW555"/>
    <mergeCell ref="KN555:KP555"/>
    <mergeCell ref="KQ555:KS555"/>
    <mergeCell ref="KT555:KV555"/>
    <mergeCell ref="KW555:KY555"/>
    <mergeCell ref="KZ555:LB555"/>
    <mergeCell ref="LC555:LE555"/>
    <mergeCell ref="MP555:MR555"/>
    <mergeCell ref="MS555:MU555"/>
    <mergeCell ref="MV555:MX555"/>
    <mergeCell ref="MY555:NA555"/>
    <mergeCell ref="NB555:ND555"/>
    <mergeCell ref="NE555:NG555"/>
    <mergeCell ref="LX555:LZ555"/>
    <mergeCell ref="MA555:MC555"/>
    <mergeCell ref="MD555:MF555"/>
    <mergeCell ref="MG555:MI555"/>
    <mergeCell ref="MJ555:ML555"/>
    <mergeCell ref="MM555:MO555"/>
    <mergeCell ref="NZ555:OB555"/>
    <mergeCell ref="OC555:OE555"/>
    <mergeCell ref="OF555:OH555"/>
    <mergeCell ref="OI555:OK555"/>
    <mergeCell ref="OL555:ON555"/>
    <mergeCell ref="OO555:OQ555"/>
    <mergeCell ref="NH555:NJ555"/>
    <mergeCell ref="NK555:NM555"/>
    <mergeCell ref="NN555:NP555"/>
    <mergeCell ref="NQ555:NS555"/>
    <mergeCell ref="NT555:NV555"/>
    <mergeCell ref="NW555:NY555"/>
    <mergeCell ref="PJ555:PL555"/>
    <mergeCell ref="PM555:PO555"/>
    <mergeCell ref="PP555:PR555"/>
    <mergeCell ref="PS555:PU555"/>
    <mergeCell ref="PV555:PX555"/>
    <mergeCell ref="PY555:QA555"/>
    <mergeCell ref="OR555:OT555"/>
    <mergeCell ref="OU555:OW555"/>
    <mergeCell ref="OX555:OZ555"/>
    <mergeCell ref="PA555:PC555"/>
    <mergeCell ref="PD555:PF555"/>
    <mergeCell ref="PG555:PI555"/>
    <mergeCell ref="QT555:QV555"/>
    <mergeCell ref="QW555:QY555"/>
    <mergeCell ref="QZ555:RB555"/>
    <mergeCell ref="RC555:RE555"/>
    <mergeCell ref="RF555:RH555"/>
    <mergeCell ref="RI555:RK555"/>
    <mergeCell ref="QB555:QD555"/>
    <mergeCell ref="QE555:QG555"/>
    <mergeCell ref="QH555:QJ555"/>
    <mergeCell ref="QK555:QM555"/>
    <mergeCell ref="QN555:QP555"/>
    <mergeCell ref="QQ555:QS555"/>
    <mergeCell ref="SD555:SF555"/>
    <mergeCell ref="SG555:SI555"/>
    <mergeCell ref="SJ555:SL555"/>
    <mergeCell ref="SM555:SO555"/>
    <mergeCell ref="SP555:SR555"/>
    <mergeCell ref="SS555:SU555"/>
    <mergeCell ref="RL555:RN555"/>
    <mergeCell ref="RO555:RQ555"/>
    <mergeCell ref="RR555:RT555"/>
    <mergeCell ref="RU555:RW555"/>
    <mergeCell ref="RX555:RZ555"/>
    <mergeCell ref="SA555:SC555"/>
    <mergeCell ref="TN555:TP555"/>
    <mergeCell ref="TQ555:TS555"/>
    <mergeCell ref="TT555:TV555"/>
    <mergeCell ref="TW555:TY555"/>
    <mergeCell ref="TZ555:UB555"/>
    <mergeCell ref="UC555:UE555"/>
    <mergeCell ref="SV555:SX555"/>
    <mergeCell ref="SY555:TA555"/>
    <mergeCell ref="TB555:TD555"/>
    <mergeCell ref="TE555:TG555"/>
    <mergeCell ref="TH555:TJ555"/>
    <mergeCell ref="TK555:TM555"/>
    <mergeCell ref="UX555:UZ555"/>
    <mergeCell ref="VA555:VC555"/>
    <mergeCell ref="VD555:VF555"/>
    <mergeCell ref="VG555:VI555"/>
    <mergeCell ref="VJ555:VL555"/>
    <mergeCell ref="VM555:VO555"/>
    <mergeCell ref="UF555:UH555"/>
    <mergeCell ref="UI555:UK555"/>
    <mergeCell ref="UL555:UN555"/>
    <mergeCell ref="UO555:UQ555"/>
    <mergeCell ref="UR555:UT555"/>
    <mergeCell ref="UU555:UW555"/>
    <mergeCell ref="WH555:WJ555"/>
    <mergeCell ref="WK555:WM555"/>
    <mergeCell ref="WN555:WP555"/>
    <mergeCell ref="WQ555:WS555"/>
    <mergeCell ref="WT555:WV555"/>
    <mergeCell ref="WW555:WY555"/>
    <mergeCell ref="VP555:VR555"/>
    <mergeCell ref="VS555:VU555"/>
    <mergeCell ref="VV555:VX555"/>
    <mergeCell ref="VY555:WA555"/>
    <mergeCell ref="WB555:WD555"/>
    <mergeCell ref="WE555:WG555"/>
    <mergeCell ref="XR555:XT555"/>
    <mergeCell ref="XU555:XW555"/>
    <mergeCell ref="XX555:XZ555"/>
    <mergeCell ref="YA555:YC555"/>
    <mergeCell ref="YD555:YF555"/>
    <mergeCell ref="YG555:YI555"/>
    <mergeCell ref="WZ555:XB555"/>
    <mergeCell ref="XC555:XE555"/>
    <mergeCell ref="XF555:XH555"/>
    <mergeCell ref="XI555:XK555"/>
    <mergeCell ref="XL555:XN555"/>
    <mergeCell ref="XO555:XQ555"/>
    <mergeCell ref="ZB555:ZD555"/>
    <mergeCell ref="ZE555:ZG555"/>
    <mergeCell ref="ZH555:ZJ555"/>
    <mergeCell ref="ZK555:ZM555"/>
    <mergeCell ref="ZN555:ZP555"/>
    <mergeCell ref="ZQ555:ZS555"/>
    <mergeCell ref="YJ555:YL555"/>
    <mergeCell ref="YM555:YO555"/>
    <mergeCell ref="YP555:YR555"/>
    <mergeCell ref="YS555:YU555"/>
    <mergeCell ref="YV555:YX555"/>
    <mergeCell ref="YY555:ZA555"/>
    <mergeCell ref="AAL555:AAN555"/>
    <mergeCell ref="AAO555:AAQ555"/>
    <mergeCell ref="AAR555:AAT555"/>
    <mergeCell ref="AAU555:AAW555"/>
    <mergeCell ref="AAX555:AAZ555"/>
    <mergeCell ref="ABA555:ABC555"/>
    <mergeCell ref="ZT555:ZV555"/>
    <mergeCell ref="ZW555:ZY555"/>
    <mergeCell ref="ZZ555:AAB555"/>
    <mergeCell ref="AAC555:AAE555"/>
    <mergeCell ref="AAF555:AAH555"/>
    <mergeCell ref="AAI555:AAK555"/>
    <mergeCell ref="ABV555:ABX555"/>
    <mergeCell ref="ABY555:ACA555"/>
    <mergeCell ref="ACB555:ACD555"/>
    <mergeCell ref="ACE555:ACG555"/>
    <mergeCell ref="ACH555:ACJ555"/>
    <mergeCell ref="ACK555:ACM555"/>
    <mergeCell ref="ABD555:ABF555"/>
    <mergeCell ref="ABG555:ABI555"/>
    <mergeCell ref="ABJ555:ABL555"/>
    <mergeCell ref="ABM555:ABO555"/>
    <mergeCell ref="ABP555:ABR555"/>
    <mergeCell ref="ABS555:ABU555"/>
    <mergeCell ref="ADF555:ADH555"/>
    <mergeCell ref="ADI555:ADK555"/>
    <mergeCell ref="ADL555:ADN555"/>
    <mergeCell ref="ADO555:ADQ555"/>
    <mergeCell ref="ADR555:ADT555"/>
    <mergeCell ref="ADU555:ADW555"/>
    <mergeCell ref="ACN555:ACP555"/>
    <mergeCell ref="ACQ555:ACS555"/>
    <mergeCell ref="ACT555:ACV555"/>
    <mergeCell ref="ACW555:ACY555"/>
    <mergeCell ref="ACZ555:ADB555"/>
    <mergeCell ref="ADC555:ADE555"/>
    <mergeCell ref="AEP555:AER555"/>
    <mergeCell ref="AES555:AEU555"/>
    <mergeCell ref="AEV555:AEX555"/>
    <mergeCell ref="AEY555:AFA555"/>
    <mergeCell ref="AFB555:AFD555"/>
    <mergeCell ref="AFE555:AFG555"/>
    <mergeCell ref="ADX555:ADZ555"/>
    <mergeCell ref="AEA555:AEC555"/>
    <mergeCell ref="AED555:AEF555"/>
    <mergeCell ref="AEG555:AEI555"/>
    <mergeCell ref="AEJ555:AEL555"/>
    <mergeCell ref="AEM555:AEO555"/>
    <mergeCell ref="AFZ555:AGB555"/>
    <mergeCell ref="AGC555:AGE555"/>
    <mergeCell ref="AGF555:AGH555"/>
    <mergeCell ref="AGI555:AGK555"/>
    <mergeCell ref="AGL555:AGN555"/>
    <mergeCell ref="AGO555:AGQ555"/>
    <mergeCell ref="AFH555:AFJ555"/>
    <mergeCell ref="AFK555:AFM555"/>
    <mergeCell ref="AFN555:AFP555"/>
    <mergeCell ref="AFQ555:AFS555"/>
    <mergeCell ref="AFT555:AFV555"/>
    <mergeCell ref="AFW555:AFY555"/>
    <mergeCell ref="AHJ555:AHL555"/>
    <mergeCell ref="AHM555:AHO555"/>
    <mergeCell ref="AHP555:AHR555"/>
    <mergeCell ref="AHS555:AHU555"/>
    <mergeCell ref="AHV555:AHX555"/>
    <mergeCell ref="AHY555:AIA555"/>
    <mergeCell ref="AGR555:AGT555"/>
    <mergeCell ref="AGU555:AGW555"/>
    <mergeCell ref="AGX555:AGZ555"/>
    <mergeCell ref="AHA555:AHC555"/>
    <mergeCell ref="AHD555:AHF555"/>
    <mergeCell ref="AHG555:AHI555"/>
    <mergeCell ref="AIT555:AIV555"/>
    <mergeCell ref="AIW555:AIY555"/>
    <mergeCell ref="AIZ555:AJB555"/>
    <mergeCell ref="AJC555:AJE555"/>
    <mergeCell ref="AJF555:AJH555"/>
    <mergeCell ref="AJI555:AJK555"/>
    <mergeCell ref="AIB555:AID555"/>
    <mergeCell ref="AIE555:AIG555"/>
    <mergeCell ref="AIH555:AIJ555"/>
    <mergeCell ref="AIK555:AIM555"/>
    <mergeCell ref="AIN555:AIP555"/>
    <mergeCell ref="AIQ555:AIS555"/>
    <mergeCell ref="AKD555:AKF555"/>
    <mergeCell ref="AKG555:AKI555"/>
    <mergeCell ref="AKJ555:AKL555"/>
    <mergeCell ref="AKM555:AKO555"/>
    <mergeCell ref="AKP555:AKR555"/>
    <mergeCell ref="AKS555:AKU555"/>
    <mergeCell ref="AJL555:AJN555"/>
    <mergeCell ref="AJO555:AJQ555"/>
    <mergeCell ref="AJR555:AJT555"/>
    <mergeCell ref="AJU555:AJW555"/>
    <mergeCell ref="AJX555:AJZ555"/>
    <mergeCell ref="AKA555:AKC555"/>
    <mergeCell ref="ALN555:ALP555"/>
    <mergeCell ref="ALQ555:ALS555"/>
    <mergeCell ref="ALT555:ALV555"/>
    <mergeCell ref="ALW555:ALY555"/>
    <mergeCell ref="ALZ555:AMB555"/>
    <mergeCell ref="AMC555:AME555"/>
    <mergeCell ref="AKV555:AKX555"/>
    <mergeCell ref="AKY555:ALA555"/>
    <mergeCell ref="ALB555:ALD555"/>
    <mergeCell ref="ALE555:ALG555"/>
    <mergeCell ref="ALH555:ALJ555"/>
    <mergeCell ref="ALK555:ALM555"/>
    <mergeCell ref="AMX555:AMZ555"/>
    <mergeCell ref="ANA555:ANC555"/>
    <mergeCell ref="AND555:ANF555"/>
    <mergeCell ref="ANG555:ANI555"/>
    <mergeCell ref="ANJ555:ANL555"/>
    <mergeCell ref="ANM555:ANO555"/>
    <mergeCell ref="AMF555:AMH555"/>
    <mergeCell ref="AMI555:AMK555"/>
    <mergeCell ref="AML555:AMN555"/>
    <mergeCell ref="AMO555:AMQ555"/>
    <mergeCell ref="AMR555:AMT555"/>
    <mergeCell ref="AMU555:AMW555"/>
    <mergeCell ref="AOH555:AOJ555"/>
    <mergeCell ref="AOK555:AOM555"/>
    <mergeCell ref="AON555:AOP555"/>
    <mergeCell ref="AOQ555:AOS555"/>
    <mergeCell ref="AOT555:AOV555"/>
    <mergeCell ref="AOW555:AOY555"/>
    <mergeCell ref="ANP555:ANR555"/>
    <mergeCell ref="ANS555:ANU555"/>
    <mergeCell ref="ANV555:ANX555"/>
    <mergeCell ref="ANY555:AOA555"/>
    <mergeCell ref="AOB555:AOD555"/>
    <mergeCell ref="AOE555:AOG555"/>
    <mergeCell ref="APR555:APT555"/>
    <mergeCell ref="APU555:APW555"/>
    <mergeCell ref="APX555:APZ555"/>
    <mergeCell ref="AQA555:AQC555"/>
    <mergeCell ref="AQD555:AQF555"/>
    <mergeCell ref="AQG555:AQI555"/>
    <mergeCell ref="AOZ555:APB555"/>
    <mergeCell ref="APC555:APE555"/>
    <mergeCell ref="APF555:APH555"/>
    <mergeCell ref="API555:APK555"/>
    <mergeCell ref="APL555:APN555"/>
    <mergeCell ref="APO555:APQ555"/>
    <mergeCell ref="ARB555:ARD555"/>
    <mergeCell ref="ARE555:ARG555"/>
    <mergeCell ref="ARH555:ARJ555"/>
    <mergeCell ref="ARK555:ARM555"/>
    <mergeCell ref="ARN555:ARP555"/>
    <mergeCell ref="ARQ555:ARS555"/>
    <mergeCell ref="AQJ555:AQL555"/>
    <mergeCell ref="AQM555:AQO555"/>
    <mergeCell ref="AQP555:AQR555"/>
    <mergeCell ref="AQS555:AQU555"/>
    <mergeCell ref="AQV555:AQX555"/>
    <mergeCell ref="AQY555:ARA555"/>
    <mergeCell ref="ASU555:ASW555"/>
    <mergeCell ref="ASX555:ASZ555"/>
    <mergeCell ref="ATA555:ATC555"/>
    <mergeCell ref="ART555:ARV555"/>
    <mergeCell ref="ARW555:ARY555"/>
    <mergeCell ref="ARZ555:ASB555"/>
    <mergeCell ref="ASC555:ASE555"/>
    <mergeCell ref="ASF555:ASH555"/>
    <mergeCell ref="ASI555:ASK555"/>
    <mergeCell ref="AVI555:AVK555"/>
    <mergeCell ref="AVL555:AVN555"/>
    <mergeCell ref="AVO555:AVQ555"/>
    <mergeCell ref="AVR555:AVT555"/>
    <mergeCell ref="AVU555:AVW555"/>
    <mergeCell ref="AUN555:AUP555"/>
    <mergeCell ref="AUQ555:AUS555"/>
    <mergeCell ref="AUT555:AUV555"/>
    <mergeCell ref="AUW555:AUY555"/>
    <mergeCell ref="AUZ555:AVB555"/>
    <mergeCell ref="AVC555:AVE555"/>
    <mergeCell ref="D591:E591"/>
    <mergeCell ref="D592:E592"/>
    <mergeCell ref="F557:H557"/>
    <mergeCell ref="D559:E559"/>
    <mergeCell ref="D575:E575"/>
    <mergeCell ref="D587:E587"/>
    <mergeCell ref="D588:E588"/>
    <mergeCell ref="D589:E589"/>
    <mergeCell ref="AVF555:AVH555"/>
    <mergeCell ref="ATV555:ATX555"/>
    <mergeCell ref="ATY555:AUA555"/>
    <mergeCell ref="AUB555:AUD555"/>
    <mergeCell ref="AUE555:AUG555"/>
    <mergeCell ref="AUH555:AUJ555"/>
    <mergeCell ref="AUK555:AUM555"/>
    <mergeCell ref="ATD555:ATF555"/>
    <mergeCell ref="ATG555:ATI555"/>
    <mergeCell ref="ATJ555:ATL555"/>
    <mergeCell ref="ATM555:ATO555"/>
    <mergeCell ref="ATP555:ATR555"/>
    <mergeCell ref="ATS555:ATU555"/>
    <mergeCell ref="ASL555:ASN555"/>
    <mergeCell ref="ASO555:ASQ555"/>
    <mergeCell ref="ASR555:AST555"/>
  </mergeCells>
  <pageMargins left="0.31496062992125984" right="0.11811023622047245" top="0.15748031496062992" bottom="0.15748031496062992" header="0.19685039370078741" footer="0.11811023622047245"/>
  <pageSetup paperSize="9" scale="29" fitToHeight="6" orientation="landscape" verticalDpi="0" r:id="rId1"/>
  <rowBreaks count="2" manualBreakCount="2">
    <brk id="200" max="1270" man="1"/>
    <brk id="552" max="1270" man="1"/>
  </row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7"/>
  <dimension ref="A1:V24"/>
  <sheetViews>
    <sheetView view="pageBreakPreview" zoomScale="75" zoomScaleNormal="75" zoomScaleSheetLayoutView="75" workbookViewId="0">
      <pane xSplit="1" ySplit="2" topLeftCell="E3" activePane="bottomRight" state="frozen"/>
      <selection pane="topRight" activeCell="C1" sqref="C1"/>
      <selection pane="bottomLeft" activeCell="A8" sqref="A8"/>
      <selection pane="bottomRight" activeCell="G26" sqref="G26"/>
    </sheetView>
  </sheetViews>
  <sheetFormatPr defaultColWidth="9.140625" defaultRowHeight="15.75"/>
  <cols>
    <col min="1" max="1" width="73" style="69" customWidth="1"/>
    <col min="2" max="2" width="11.140625" style="69" customWidth="1"/>
    <col min="3" max="3" width="13.5703125" style="69" customWidth="1"/>
    <col min="4" max="4" width="9.85546875" style="69" customWidth="1"/>
    <col min="5" max="5" width="9.42578125" style="69" customWidth="1"/>
    <col min="6" max="6" width="11.140625" style="69" customWidth="1"/>
    <col min="7" max="7" width="10.85546875" style="69" customWidth="1"/>
    <col min="8" max="8" width="12.7109375" style="69" customWidth="1"/>
    <col min="9" max="9" width="12" style="69" customWidth="1"/>
    <col min="10" max="10" width="12.7109375" style="69" customWidth="1"/>
    <col min="11" max="12" width="13.7109375" style="69" customWidth="1"/>
    <col min="13" max="14" width="12.7109375" style="69" customWidth="1"/>
    <col min="15" max="15" width="11.5703125" style="69" customWidth="1"/>
    <col min="16" max="17" width="12.7109375" style="69" customWidth="1"/>
    <col min="18" max="18" width="12.140625" style="69" customWidth="1"/>
    <col min="19" max="19" width="12.42578125" style="69" hidden="1" customWidth="1"/>
    <col min="20" max="21" width="9.140625" style="69"/>
    <col min="22" max="22" width="0" style="69" hidden="1" customWidth="1"/>
    <col min="23" max="16384" width="9.140625" style="69"/>
  </cols>
  <sheetData>
    <row r="1" spans="1:22">
      <c r="O1" s="1" t="s">
        <v>833</v>
      </c>
    </row>
    <row r="2" spans="1:22" ht="30" customHeight="1">
      <c r="A2" s="1119" t="s">
        <v>354</v>
      </c>
      <c r="B2" s="1119"/>
      <c r="C2" s="1119"/>
      <c r="D2" s="1119"/>
      <c r="E2" s="1119"/>
      <c r="F2" s="1119"/>
      <c r="G2" s="1119"/>
      <c r="H2" s="1119"/>
      <c r="I2" s="1119"/>
      <c r="J2" s="1119"/>
      <c r="K2" s="1119"/>
      <c r="L2" s="1119"/>
      <c r="M2" s="1119"/>
      <c r="N2" s="1119"/>
      <c r="O2" s="1119"/>
      <c r="P2" s="1119"/>
      <c r="Q2" s="1119"/>
      <c r="R2" s="1119"/>
    </row>
    <row r="4" spans="1:22" ht="22.5" customHeight="1">
      <c r="A4" s="1064" t="s">
        <v>270</v>
      </c>
      <c r="B4" s="1128" t="s">
        <v>1100</v>
      </c>
      <c r="C4" s="1129"/>
      <c r="D4" s="1129"/>
      <c r="E4" s="1129"/>
      <c r="F4" s="1129"/>
      <c r="G4" s="1129"/>
      <c r="H4" s="1129"/>
      <c r="I4" s="1129"/>
      <c r="J4" s="1129"/>
      <c r="K4" s="1129"/>
      <c r="L4" s="1130"/>
      <c r="M4" s="1129"/>
      <c r="N4" s="1129"/>
      <c r="O4" s="1129"/>
      <c r="P4" s="1129"/>
      <c r="Q4" s="1129"/>
      <c r="R4" s="1129"/>
      <c r="S4" s="10"/>
    </row>
    <row r="5" spans="1:22" ht="15.75" customHeight="1">
      <c r="A5" s="1064"/>
      <c r="B5" s="1120" t="s">
        <v>272</v>
      </c>
      <c r="C5" s="1131" t="s">
        <v>329</v>
      </c>
      <c r="D5" s="1131" t="s">
        <v>834</v>
      </c>
      <c r="E5" s="1120" t="s">
        <v>835</v>
      </c>
      <c r="F5" s="1133" t="s">
        <v>282</v>
      </c>
      <c r="G5" s="1120" t="s">
        <v>1102</v>
      </c>
      <c r="H5" s="1122" t="s">
        <v>1103</v>
      </c>
      <c r="I5" s="1125" t="s">
        <v>1101</v>
      </c>
      <c r="J5" s="1122" t="s">
        <v>273</v>
      </c>
      <c r="K5" s="1125" t="s">
        <v>1322</v>
      </c>
      <c r="L5" s="1125" t="s">
        <v>1304</v>
      </c>
      <c r="M5" s="1122" t="s">
        <v>274</v>
      </c>
      <c r="N5" s="1120" t="s">
        <v>275</v>
      </c>
      <c r="O5" s="1122" t="s">
        <v>271</v>
      </c>
      <c r="P5" s="1122" t="s">
        <v>276</v>
      </c>
      <c r="Q5" s="1123" t="s">
        <v>277</v>
      </c>
      <c r="R5" s="1124" t="s">
        <v>283</v>
      </c>
      <c r="S5" s="1126" t="s">
        <v>284</v>
      </c>
    </row>
    <row r="6" spans="1:22" ht="130.5" customHeight="1">
      <c r="A6" s="1064"/>
      <c r="B6" s="1121"/>
      <c r="C6" s="1132"/>
      <c r="D6" s="1132"/>
      <c r="E6" s="1121"/>
      <c r="F6" s="1134"/>
      <c r="G6" s="1121"/>
      <c r="H6" s="1122"/>
      <c r="I6" s="1125"/>
      <c r="J6" s="1122"/>
      <c r="K6" s="1125"/>
      <c r="L6" s="1125"/>
      <c r="M6" s="1122"/>
      <c r="N6" s="1121"/>
      <c r="O6" s="1122"/>
      <c r="P6" s="1122"/>
      <c r="Q6" s="1123"/>
      <c r="R6" s="1124"/>
      <c r="S6" s="1127"/>
    </row>
    <row r="7" spans="1:22" ht="34.5" customHeight="1">
      <c r="A7" s="70">
        <v>1</v>
      </c>
      <c r="B7" s="70">
        <v>2</v>
      </c>
      <c r="C7" s="70">
        <v>3</v>
      </c>
      <c r="D7" s="70">
        <v>4</v>
      </c>
      <c r="E7" s="70">
        <v>5</v>
      </c>
      <c r="F7" s="70" t="s">
        <v>278</v>
      </c>
      <c r="G7" s="70">
        <v>7</v>
      </c>
      <c r="H7" s="70">
        <v>8</v>
      </c>
      <c r="I7" s="70">
        <v>9</v>
      </c>
      <c r="J7" s="70" t="s">
        <v>279</v>
      </c>
      <c r="K7" s="70" t="s">
        <v>1266</v>
      </c>
      <c r="L7" s="70" t="s">
        <v>1267</v>
      </c>
      <c r="M7" s="70">
        <v>12</v>
      </c>
      <c r="N7" s="70">
        <v>13</v>
      </c>
      <c r="O7" s="70">
        <v>14</v>
      </c>
      <c r="P7" s="70" t="s">
        <v>1305</v>
      </c>
      <c r="Q7" s="70" t="s">
        <v>280</v>
      </c>
      <c r="R7" s="71" t="s">
        <v>281</v>
      </c>
      <c r="S7" s="10"/>
    </row>
    <row r="8" spans="1:22" s="447" customFormat="1" ht="24">
      <c r="A8" s="444" t="s">
        <v>414</v>
      </c>
      <c r="B8" s="442">
        <v>248</v>
      </c>
      <c r="C8" s="441">
        <v>19</v>
      </c>
      <c r="D8" s="442">
        <v>8</v>
      </c>
      <c r="E8" s="442">
        <v>15</v>
      </c>
      <c r="F8" s="448">
        <f>B8*C8/D8/E8</f>
        <v>39.270000000000003</v>
      </c>
      <c r="G8" s="442">
        <v>4533</v>
      </c>
      <c r="H8" s="458">
        <f>1+3/12*3/100</f>
        <v>1.0075000000000001</v>
      </c>
      <c r="I8" s="442">
        <v>12130</v>
      </c>
      <c r="J8" s="449">
        <f>(I8-G8*H8)/G8+1</f>
        <v>2.6680000000000001</v>
      </c>
      <c r="K8" s="768">
        <v>1.2292000000000001</v>
      </c>
      <c r="L8" s="445">
        <v>1.01</v>
      </c>
      <c r="M8" s="445">
        <v>1.302</v>
      </c>
      <c r="N8" s="445">
        <v>1.085</v>
      </c>
      <c r="O8" s="442">
        <v>12</v>
      </c>
      <c r="P8" s="443">
        <f>G8*H8*J8*K8*L8*M8*N8*O8</f>
        <v>256438</v>
      </c>
      <c r="Q8" s="450">
        <f t="shared" ref="Q8:Q20" si="0">P8/B8</f>
        <v>1034</v>
      </c>
      <c r="R8" s="457">
        <f t="shared" ref="R8:R20" si="1">F8*Q8</f>
        <v>40605</v>
      </c>
      <c r="S8" s="446">
        <f t="shared" ref="S8:S20" si="2">R8*O8/F8</f>
        <v>12407.94</v>
      </c>
      <c r="V8" s="447" t="e">
        <f t="shared" ref="V8:V20" si="3">R8/U8</f>
        <v>#DIV/0!</v>
      </c>
    </row>
    <row r="9" spans="1:22" s="447" customFormat="1" ht="24">
      <c r="A9" s="444" t="s">
        <v>406</v>
      </c>
      <c r="B9" s="442">
        <v>248</v>
      </c>
      <c r="C9" s="441">
        <v>20.5</v>
      </c>
      <c r="D9" s="442">
        <v>8</v>
      </c>
      <c r="E9" s="442">
        <v>20</v>
      </c>
      <c r="F9" s="448">
        <f t="shared" ref="F9:F20" si="4">B9*C9/D9/E9</f>
        <v>31.78</v>
      </c>
      <c r="G9" s="442">
        <v>4533</v>
      </c>
      <c r="H9" s="458">
        <f t="shared" ref="H9:H20" si="5">1+3/12*3/100</f>
        <v>1.0075000000000001</v>
      </c>
      <c r="I9" s="442">
        <v>12130</v>
      </c>
      <c r="J9" s="449">
        <f t="shared" ref="J9:J20" si="6">(I9-G9*H9)/G9+1</f>
        <v>2.6680000000000001</v>
      </c>
      <c r="K9" s="768">
        <v>1.2292000000000001</v>
      </c>
      <c r="L9" s="445">
        <v>1.01</v>
      </c>
      <c r="M9" s="445">
        <v>1.302</v>
      </c>
      <c r="N9" s="445">
        <v>1.085</v>
      </c>
      <c r="O9" s="442">
        <v>12</v>
      </c>
      <c r="P9" s="443">
        <f t="shared" ref="P9:P20" si="7">G9*H9*J9*K9*L9*M9*N9*O9</f>
        <v>256438</v>
      </c>
      <c r="Q9" s="450">
        <f t="shared" si="0"/>
        <v>1034</v>
      </c>
      <c r="R9" s="457">
        <f t="shared" si="1"/>
        <v>32861</v>
      </c>
      <c r="S9" s="446">
        <f t="shared" si="2"/>
        <v>12408.18</v>
      </c>
      <c r="V9" s="447" t="e">
        <f t="shared" si="3"/>
        <v>#DIV/0!</v>
      </c>
    </row>
    <row r="10" spans="1:22" s="447" customFormat="1" ht="24">
      <c r="A10" s="444" t="s">
        <v>836</v>
      </c>
      <c r="B10" s="442">
        <v>248</v>
      </c>
      <c r="C10" s="441">
        <v>20.5</v>
      </c>
      <c r="D10" s="442">
        <v>8</v>
      </c>
      <c r="E10" s="442">
        <v>20</v>
      </c>
      <c r="F10" s="448">
        <f t="shared" si="4"/>
        <v>31.78</v>
      </c>
      <c r="G10" s="442">
        <v>4533</v>
      </c>
      <c r="H10" s="458">
        <f t="shared" si="5"/>
        <v>1.0075000000000001</v>
      </c>
      <c r="I10" s="442">
        <v>12130</v>
      </c>
      <c r="J10" s="449">
        <f t="shared" si="6"/>
        <v>2.6680000000000001</v>
      </c>
      <c r="K10" s="768">
        <v>1.2292000000000001</v>
      </c>
      <c r="L10" s="445">
        <v>1.01</v>
      </c>
      <c r="M10" s="445">
        <v>1.302</v>
      </c>
      <c r="N10" s="445">
        <v>1.085</v>
      </c>
      <c r="O10" s="442">
        <v>12</v>
      </c>
      <c r="P10" s="443">
        <f t="shared" si="7"/>
        <v>256438</v>
      </c>
      <c r="Q10" s="450">
        <f t="shared" si="0"/>
        <v>1034</v>
      </c>
      <c r="R10" s="457">
        <f t="shared" si="1"/>
        <v>32861</v>
      </c>
      <c r="S10" s="446">
        <f t="shared" si="2"/>
        <v>12408.18</v>
      </c>
      <c r="V10" s="447" t="e">
        <f t="shared" si="3"/>
        <v>#DIV/0!</v>
      </c>
    </row>
    <row r="11" spans="1:22" s="447" customFormat="1" ht="24">
      <c r="A11" s="444" t="s">
        <v>407</v>
      </c>
      <c r="B11" s="442">
        <v>248</v>
      </c>
      <c r="C11" s="441">
        <v>20.5</v>
      </c>
      <c r="D11" s="442">
        <v>8</v>
      </c>
      <c r="E11" s="442">
        <v>20</v>
      </c>
      <c r="F11" s="448">
        <f t="shared" si="4"/>
        <v>31.78</v>
      </c>
      <c r="G11" s="442">
        <v>4533</v>
      </c>
      <c r="H11" s="458">
        <f t="shared" si="5"/>
        <v>1.0075000000000001</v>
      </c>
      <c r="I11" s="442">
        <v>12130</v>
      </c>
      <c r="J11" s="449">
        <f t="shared" si="6"/>
        <v>2.6680000000000001</v>
      </c>
      <c r="K11" s="768">
        <v>1.2292000000000001</v>
      </c>
      <c r="L11" s="445">
        <v>1.01</v>
      </c>
      <c r="M11" s="445">
        <v>1.302</v>
      </c>
      <c r="N11" s="445">
        <v>1.085</v>
      </c>
      <c r="O11" s="442">
        <v>12</v>
      </c>
      <c r="P11" s="443">
        <f t="shared" si="7"/>
        <v>256438</v>
      </c>
      <c r="Q11" s="450">
        <f t="shared" si="0"/>
        <v>1034</v>
      </c>
      <c r="R11" s="457">
        <f t="shared" si="1"/>
        <v>32861</v>
      </c>
      <c r="S11" s="446">
        <f t="shared" si="2"/>
        <v>12408.18</v>
      </c>
      <c r="V11" s="447" t="e">
        <f t="shared" si="3"/>
        <v>#DIV/0!</v>
      </c>
    </row>
    <row r="12" spans="1:22" s="447" customFormat="1" ht="24">
      <c r="A12" s="444" t="s">
        <v>408</v>
      </c>
      <c r="B12" s="442">
        <v>248</v>
      </c>
      <c r="C12" s="441">
        <v>20.5</v>
      </c>
      <c r="D12" s="442">
        <v>8</v>
      </c>
      <c r="E12" s="442">
        <v>20</v>
      </c>
      <c r="F12" s="448">
        <f t="shared" si="4"/>
        <v>31.78</v>
      </c>
      <c r="G12" s="442">
        <v>4533</v>
      </c>
      <c r="H12" s="458">
        <f t="shared" si="5"/>
        <v>1.0075000000000001</v>
      </c>
      <c r="I12" s="442">
        <v>12130</v>
      </c>
      <c r="J12" s="449">
        <f t="shared" si="6"/>
        <v>2.6680000000000001</v>
      </c>
      <c r="K12" s="768">
        <v>1.2292000000000001</v>
      </c>
      <c r="L12" s="445">
        <v>1.01</v>
      </c>
      <c r="M12" s="445">
        <v>1.302</v>
      </c>
      <c r="N12" s="445">
        <v>1.085</v>
      </c>
      <c r="O12" s="442">
        <v>12</v>
      </c>
      <c r="P12" s="443">
        <f t="shared" si="7"/>
        <v>256438</v>
      </c>
      <c r="Q12" s="450">
        <f t="shared" si="0"/>
        <v>1034</v>
      </c>
      <c r="R12" s="457">
        <f t="shared" si="1"/>
        <v>32861</v>
      </c>
      <c r="S12" s="446">
        <f t="shared" si="2"/>
        <v>12408.18</v>
      </c>
      <c r="V12" s="447" t="e">
        <f t="shared" si="3"/>
        <v>#DIV/0!</v>
      </c>
    </row>
    <row r="13" spans="1:22" s="447" customFormat="1" ht="24">
      <c r="A13" s="85" t="s">
        <v>409</v>
      </c>
      <c r="B13" s="442">
        <v>248</v>
      </c>
      <c r="C13" s="441">
        <v>21.5</v>
      </c>
      <c r="D13" s="442">
        <v>8</v>
      </c>
      <c r="E13" s="442">
        <v>12</v>
      </c>
      <c r="F13" s="448">
        <f t="shared" si="4"/>
        <v>55.54</v>
      </c>
      <c r="G13" s="442">
        <v>4533</v>
      </c>
      <c r="H13" s="458">
        <f t="shared" si="5"/>
        <v>1.0075000000000001</v>
      </c>
      <c r="I13" s="442">
        <v>12130</v>
      </c>
      <c r="J13" s="449">
        <f t="shared" si="6"/>
        <v>2.6680000000000001</v>
      </c>
      <c r="K13" s="768">
        <v>1.2292000000000001</v>
      </c>
      <c r="L13" s="445">
        <v>1.01</v>
      </c>
      <c r="M13" s="445">
        <v>1.302</v>
      </c>
      <c r="N13" s="445">
        <v>1.085</v>
      </c>
      <c r="O13" s="442">
        <v>12</v>
      </c>
      <c r="P13" s="443">
        <f t="shared" si="7"/>
        <v>256438</v>
      </c>
      <c r="Q13" s="450">
        <f t="shared" si="0"/>
        <v>1034</v>
      </c>
      <c r="R13" s="457">
        <f t="shared" si="1"/>
        <v>57428</v>
      </c>
      <c r="S13" s="446">
        <f t="shared" si="2"/>
        <v>12407.92</v>
      </c>
      <c r="V13" s="447" t="e">
        <f t="shared" si="3"/>
        <v>#DIV/0!</v>
      </c>
    </row>
    <row r="14" spans="1:22" s="447" customFormat="1" ht="48">
      <c r="A14" s="94" t="s">
        <v>410</v>
      </c>
      <c r="B14" s="442">
        <v>248</v>
      </c>
      <c r="C14" s="441">
        <v>21.5</v>
      </c>
      <c r="D14" s="442">
        <v>8</v>
      </c>
      <c r="E14" s="442">
        <v>10</v>
      </c>
      <c r="F14" s="448">
        <f t="shared" si="4"/>
        <v>66.650000000000006</v>
      </c>
      <c r="G14" s="442">
        <v>4533</v>
      </c>
      <c r="H14" s="458">
        <f t="shared" si="5"/>
        <v>1.0075000000000001</v>
      </c>
      <c r="I14" s="442">
        <v>12130</v>
      </c>
      <c r="J14" s="449">
        <f t="shared" si="6"/>
        <v>2.6680000000000001</v>
      </c>
      <c r="K14" s="768">
        <v>1.2292000000000001</v>
      </c>
      <c r="L14" s="445">
        <v>1.01</v>
      </c>
      <c r="M14" s="445">
        <v>1.302</v>
      </c>
      <c r="N14" s="445">
        <v>1.085</v>
      </c>
      <c r="O14" s="442">
        <v>12</v>
      </c>
      <c r="P14" s="443">
        <f t="shared" si="7"/>
        <v>256438</v>
      </c>
      <c r="Q14" s="450">
        <f t="shared" si="0"/>
        <v>1034</v>
      </c>
      <c r="R14" s="457">
        <f t="shared" si="1"/>
        <v>68916</v>
      </c>
      <c r="S14" s="446">
        <f t="shared" si="2"/>
        <v>12407.98</v>
      </c>
      <c r="V14" s="447" t="e">
        <f t="shared" si="3"/>
        <v>#DIV/0!</v>
      </c>
    </row>
    <row r="15" spans="1:22" s="447" customFormat="1" ht="48">
      <c r="A15" s="94" t="s">
        <v>415</v>
      </c>
      <c r="B15" s="442">
        <v>248</v>
      </c>
      <c r="C15" s="441">
        <v>20</v>
      </c>
      <c r="D15" s="442">
        <v>8</v>
      </c>
      <c r="E15" s="442">
        <v>6</v>
      </c>
      <c r="F15" s="448">
        <f t="shared" si="4"/>
        <v>103.33</v>
      </c>
      <c r="G15" s="442">
        <v>4533</v>
      </c>
      <c r="H15" s="458">
        <f t="shared" si="5"/>
        <v>1.0075000000000001</v>
      </c>
      <c r="I15" s="442">
        <v>12130</v>
      </c>
      <c r="J15" s="449">
        <f t="shared" si="6"/>
        <v>2.6680000000000001</v>
      </c>
      <c r="K15" s="768">
        <v>1.2292000000000001</v>
      </c>
      <c r="L15" s="445">
        <v>1.01</v>
      </c>
      <c r="M15" s="445">
        <v>1.302</v>
      </c>
      <c r="N15" s="445">
        <v>1.085</v>
      </c>
      <c r="O15" s="442">
        <v>12</v>
      </c>
      <c r="P15" s="443">
        <f t="shared" si="7"/>
        <v>256438</v>
      </c>
      <c r="Q15" s="450">
        <f t="shared" si="0"/>
        <v>1034</v>
      </c>
      <c r="R15" s="457">
        <f t="shared" si="1"/>
        <v>106843</v>
      </c>
      <c r="S15" s="446">
        <f t="shared" si="2"/>
        <v>12407.97</v>
      </c>
      <c r="V15" s="447" t="e">
        <f t="shared" si="3"/>
        <v>#DIV/0!</v>
      </c>
    </row>
    <row r="16" spans="1:22" s="447" customFormat="1" ht="48">
      <c r="A16" s="94" t="s">
        <v>411</v>
      </c>
      <c r="B16" s="442">
        <v>248</v>
      </c>
      <c r="C16" s="441">
        <v>21.5</v>
      </c>
      <c r="D16" s="442">
        <v>8</v>
      </c>
      <c r="E16" s="442">
        <v>8</v>
      </c>
      <c r="F16" s="448">
        <f t="shared" si="4"/>
        <v>83.31</v>
      </c>
      <c r="G16" s="442">
        <v>4533</v>
      </c>
      <c r="H16" s="458">
        <f t="shared" si="5"/>
        <v>1.0075000000000001</v>
      </c>
      <c r="I16" s="442">
        <v>12130</v>
      </c>
      <c r="J16" s="449">
        <f t="shared" si="6"/>
        <v>2.6680000000000001</v>
      </c>
      <c r="K16" s="768">
        <v>1.2292000000000001</v>
      </c>
      <c r="L16" s="445">
        <v>1.01</v>
      </c>
      <c r="M16" s="445">
        <v>1.302</v>
      </c>
      <c r="N16" s="445">
        <v>1.085</v>
      </c>
      <c r="O16" s="442">
        <v>12</v>
      </c>
      <c r="P16" s="443">
        <f t="shared" si="7"/>
        <v>256438</v>
      </c>
      <c r="Q16" s="450">
        <f t="shared" si="0"/>
        <v>1034</v>
      </c>
      <c r="R16" s="457">
        <f t="shared" si="1"/>
        <v>86143</v>
      </c>
      <c r="S16" s="446">
        <f t="shared" si="2"/>
        <v>12408.07</v>
      </c>
      <c r="V16" s="447" t="e">
        <f t="shared" si="3"/>
        <v>#DIV/0!</v>
      </c>
    </row>
    <row r="17" spans="1:22" s="447" customFormat="1">
      <c r="A17" s="85" t="s">
        <v>416</v>
      </c>
      <c r="B17" s="442">
        <v>248</v>
      </c>
      <c r="C17" s="441">
        <v>19</v>
      </c>
      <c r="D17" s="442">
        <v>8</v>
      </c>
      <c r="E17" s="442">
        <v>15</v>
      </c>
      <c r="F17" s="448">
        <f t="shared" si="4"/>
        <v>39.270000000000003</v>
      </c>
      <c r="G17" s="442">
        <v>4533</v>
      </c>
      <c r="H17" s="458">
        <f t="shared" si="5"/>
        <v>1.0075000000000001</v>
      </c>
      <c r="I17" s="442">
        <v>12130</v>
      </c>
      <c r="J17" s="449">
        <f t="shared" si="6"/>
        <v>2.6680000000000001</v>
      </c>
      <c r="K17" s="768">
        <v>1.2292000000000001</v>
      </c>
      <c r="L17" s="445">
        <v>1.01</v>
      </c>
      <c r="M17" s="445">
        <v>1.302</v>
      </c>
      <c r="N17" s="445">
        <v>1.085</v>
      </c>
      <c r="O17" s="442">
        <v>12</v>
      </c>
      <c r="P17" s="443">
        <f t="shared" si="7"/>
        <v>256438</v>
      </c>
      <c r="Q17" s="450">
        <f t="shared" si="0"/>
        <v>1034</v>
      </c>
      <c r="R17" s="457">
        <f t="shared" si="1"/>
        <v>40605</v>
      </c>
      <c r="S17" s="446">
        <f t="shared" si="2"/>
        <v>12407.94</v>
      </c>
      <c r="V17" s="447" t="e">
        <f t="shared" si="3"/>
        <v>#DIV/0!</v>
      </c>
    </row>
    <row r="18" spans="1:22" s="447" customFormat="1">
      <c r="A18" s="444" t="s">
        <v>412</v>
      </c>
      <c r="B18" s="442">
        <v>248</v>
      </c>
      <c r="C18" s="441">
        <v>20.5</v>
      </c>
      <c r="D18" s="442">
        <v>8</v>
      </c>
      <c r="E18" s="442">
        <v>20</v>
      </c>
      <c r="F18" s="448">
        <f t="shared" si="4"/>
        <v>31.78</v>
      </c>
      <c r="G18" s="442">
        <v>4533</v>
      </c>
      <c r="H18" s="458">
        <f t="shared" si="5"/>
        <v>1.0075000000000001</v>
      </c>
      <c r="I18" s="442">
        <v>12130</v>
      </c>
      <c r="J18" s="449">
        <f t="shared" si="6"/>
        <v>2.6680000000000001</v>
      </c>
      <c r="K18" s="768">
        <v>1.2292000000000001</v>
      </c>
      <c r="L18" s="445">
        <v>1.01</v>
      </c>
      <c r="M18" s="445">
        <v>1.302</v>
      </c>
      <c r="N18" s="445">
        <v>1.085</v>
      </c>
      <c r="O18" s="442">
        <v>12</v>
      </c>
      <c r="P18" s="443">
        <f t="shared" si="7"/>
        <v>256438</v>
      </c>
      <c r="Q18" s="450">
        <f t="shared" si="0"/>
        <v>1034</v>
      </c>
      <c r="R18" s="457">
        <f t="shared" si="1"/>
        <v>32861</v>
      </c>
      <c r="S18" s="446">
        <f t="shared" si="2"/>
        <v>12408.18</v>
      </c>
      <c r="V18" s="447" t="e">
        <f t="shared" si="3"/>
        <v>#DIV/0!</v>
      </c>
    </row>
    <row r="19" spans="1:22" s="447" customFormat="1">
      <c r="A19" s="85" t="s">
        <v>417</v>
      </c>
      <c r="B19" s="442">
        <v>248</v>
      </c>
      <c r="C19" s="441">
        <v>20</v>
      </c>
      <c r="D19" s="442">
        <v>8</v>
      </c>
      <c r="E19" s="442">
        <v>10</v>
      </c>
      <c r="F19" s="448">
        <f t="shared" si="4"/>
        <v>62</v>
      </c>
      <c r="G19" s="442">
        <v>4533</v>
      </c>
      <c r="H19" s="458">
        <f t="shared" si="5"/>
        <v>1.0075000000000001</v>
      </c>
      <c r="I19" s="442">
        <v>12130</v>
      </c>
      <c r="J19" s="449">
        <f t="shared" si="6"/>
        <v>2.6680000000000001</v>
      </c>
      <c r="K19" s="768">
        <v>1.2292000000000001</v>
      </c>
      <c r="L19" s="445">
        <v>1.01</v>
      </c>
      <c r="M19" s="445">
        <v>1.302</v>
      </c>
      <c r="N19" s="445">
        <v>1.085</v>
      </c>
      <c r="O19" s="442">
        <v>12</v>
      </c>
      <c r="P19" s="443">
        <f t="shared" si="7"/>
        <v>256438</v>
      </c>
      <c r="Q19" s="450">
        <f t="shared" si="0"/>
        <v>1034</v>
      </c>
      <c r="R19" s="457">
        <f t="shared" si="1"/>
        <v>64108</v>
      </c>
      <c r="S19" s="446">
        <f t="shared" si="2"/>
        <v>12408</v>
      </c>
      <c r="V19" s="447" t="e">
        <f t="shared" si="3"/>
        <v>#DIV/0!</v>
      </c>
    </row>
    <row r="20" spans="1:22" s="447" customFormat="1">
      <c r="A20" s="444" t="s">
        <v>413</v>
      </c>
      <c r="B20" s="442">
        <v>248</v>
      </c>
      <c r="C20" s="441">
        <v>21.5</v>
      </c>
      <c r="D20" s="442">
        <v>8</v>
      </c>
      <c r="E20" s="442">
        <v>14</v>
      </c>
      <c r="F20" s="448">
        <f t="shared" si="4"/>
        <v>47.61</v>
      </c>
      <c r="G20" s="442">
        <v>4533</v>
      </c>
      <c r="H20" s="458">
        <f t="shared" si="5"/>
        <v>1.0075000000000001</v>
      </c>
      <c r="I20" s="442">
        <v>12130</v>
      </c>
      <c r="J20" s="449">
        <f t="shared" si="6"/>
        <v>2.6680000000000001</v>
      </c>
      <c r="K20" s="768">
        <v>1.2292000000000001</v>
      </c>
      <c r="L20" s="445">
        <v>1.01</v>
      </c>
      <c r="M20" s="445">
        <v>1.302</v>
      </c>
      <c r="N20" s="445">
        <v>1.085</v>
      </c>
      <c r="O20" s="442">
        <v>12</v>
      </c>
      <c r="P20" s="443">
        <f t="shared" si="7"/>
        <v>256438</v>
      </c>
      <c r="Q20" s="450">
        <f t="shared" si="0"/>
        <v>1034</v>
      </c>
      <c r="R20" s="457">
        <f t="shared" si="1"/>
        <v>49229</v>
      </c>
      <c r="S20" s="446">
        <f t="shared" si="2"/>
        <v>12408.07</v>
      </c>
      <c r="V20" s="447" t="e">
        <f t="shared" si="3"/>
        <v>#DIV/0!</v>
      </c>
    </row>
    <row r="22" spans="1:22">
      <c r="A22" s="853" t="s">
        <v>317</v>
      </c>
      <c r="O22" s="853" t="s">
        <v>404</v>
      </c>
    </row>
    <row r="23" spans="1:22">
      <c r="A23" s="459"/>
    </row>
    <row r="24" spans="1:22">
      <c r="A24" s="853" t="s">
        <v>1323</v>
      </c>
    </row>
  </sheetData>
  <mergeCells count="21">
    <mergeCell ref="S5:S6"/>
    <mergeCell ref="A4:A6"/>
    <mergeCell ref="B4:R4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M5:M6"/>
    <mergeCell ref="A2:R2"/>
    <mergeCell ref="N5:N6"/>
    <mergeCell ref="O5:O6"/>
    <mergeCell ref="P5:P6"/>
    <mergeCell ref="Q5:Q6"/>
    <mergeCell ref="R5:R6"/>
    <mergeCell ref="L5:L6"/>
  </mergeCells>
  <pageMargins left="0" right="0" top="0" bottom="0" header="0.31496062992125984" footer="0.31496062992125984"/>
  <pageSetup paperSize="9" scale="50" fitToWidth="0" orientation="landscape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23"/>
  <dimension ref="A1:W24"/>
  <sheetViews>
    <sheetView view="pageBreakPreview" zoomScale="75" zoomScaleNormal="75" zoomScaleSheetLayoutView="75" workbookViewId="0">
      <pane xSplit="1" ySplit="2" topLeftCell="D3" activePane="bottomRight" state="frozen"/>
      <selection pane="topRight" activeCell="C1" sqref="C1"/>
      <selection pane="bottomLeft" activeCell="A8" sqref="A8"/>
      <selection pane="bottomRight" activeCell="F26" sqref="F26"/>
    </sheetView>
  </sheetViews>
  <sheetFormatPr defaultColWidth="9.140625" defaultRowHeight="15.75"/>
  <cols>
    <col min="1" max="1" width="73" style="69" customWidth="1"/>
    <col min="2" max="2" width="11.140625" style="69" customWidth="1"/>
    <col min="3" max="3" width="13.5703125" style="69" customWidth="1"/>
    <col min="4" max="4" width="9.85546875" style="69" customWidth="1"/>
    <col min="5" max="5" width="9.42578125" style="69" customWidth="1"/>
    <col min="6" max="6" width="11.140625" style="69" customWidth="1"/>
    <col min="7" max="7" width="10.85546875" style="69" customWidth="1"/>
    <col min="8" max="8" width="12.7109375" style="69" customWidth="1"/>
    <col min="9" max="9" width="14.28515625" style="69" customWidth="1"/>
    <col min="10" max="10" width="12" style="69" customWidth="1"/>
    <col min="11" max="11" width="12.7109375" style="69" customWidth="1"/>
    <col min="12" max="13" width="13.7109375" style="69" customWidth="1"/>
    <col min="14" max="15" width="12.7109375" style="69" customWidth="1"/>
    <col min="16" max="16" width="11.5703125" style="69" customWidth="1"/>
    <col min="17" max="18" width="12.7109375" style="69" customWidth="1"/>
    <col min="19" max="19" width="12.140625" style="69" customWidth="1"/>
    <col min="20" max="20" width="12.42578125" style="69" hidden="1" customWidth="1"/>
    <col min="21" max="22" width="9.140625" style="69"/>
    <col min="23" max="23" width="0" style="69" hidden="1" customWidth="1"/>
    <col min="24" max="16384" width="9.140625" style="69"/>
  </cols>
  <sheetData>
    <row r="1" spans="1:23">
      <c r="P1" s="1" t="s">
        <v>833</v>
      </c>
    </row>
    <row r="2" spans="1:23" ht="30" customHeight="1">
      <c r="A2" s="1119" t="s">
        <v>354</v>
      </c>
      <c r="B2" s="1119"/>
      <c r="C2" s="1119"/>
      <c r="D2" s="1119"/>
      <c r="E2" s="1119"/>
      <c r="F2" s="1119"/>
      <c r="G2" s="1119"/>
      <c r="H2" s="1119"/>
      <c r="I2" s="1119"/>
      <c r="J2" s="1119"/>
      <c r="K2" s="1119"/>
      <c r="L2" s="1119"/>
      <c r="M2" s="1119"/>
      <c r="N2" s="1119"/>
      <c r="O2" s="1119"/>
      <c r="P2" s="1119"/>
      <c r="Q2" s="1119"/>
      <c r="R2" s="1119"/>
      <c r="S2" s="1119"/>
    </row>
    <row r="4" spans="1:23" ht="22.5" customHeight="1">
      <c r="A4" s="1064" t="s">
        <v>270</v>
      </c>
      <c r="B4" s="1128" t="s">
        <v>1258</v>
      </c>
      <c r="C4" s="1129"/>
      <c r="D4" s="1129"/>
      <c r="E4" s="1129"/>
      <c r="F4" s="1129"/>
      <c r="G4" s="1129"/>
      <c r="H4" s="1129"/>
      <c r="I4" s="1130"/>
      <c r="J4" s="1129"/>
      <c r="K4" s="1129"/>
      <c r="L4" s="1129"/>
      <c r="M4" s="1130"/>
      <c r="N4" s="1129"/>
      <c r="O4" s="1129"/>
      <c r="P4" s="1129"/>
      <c r="Q4" s="1129"/>
      <c r="R4" s="1129"/>
      <c r="S4" s="1129"/>
      <c r="T4" s="10"/>
    </row>
    <row r="5" spans="1:23" ht="15.75" customHeight="1">
      <c r="A5" s="1064"/>
      <c r="B5" s="1120" t="s">
        <v>272</v>
      </c>
      <c r="C5" s="1131" t="s">
        <v>329</v>
      </c>
      <c r="D5" s="1131" t="s">
        <v>834</v>
      </c>
      <c r="E5" s="1120" t="s">
        <v>835</v>
      </c>
      <c r="F5" s="1133" t="s">
        <v>282</v>
      </c>
      <c r="G5" s="1120" t="s">
        <v>1102</v>
      </c>
      <c r="H5" s="1122" t="s">
        <v>1262</v>
      </c>
      <c r="I5" s="1122" t="s">
        <v>1255</v>
      </c>
      <c r="J5" s="1125" t="s">
        <v>1101</v>
      </c>
      <c r="K5" s="1122" t="s">
        <v>273</v>
      </c>
      <c r="L5" s="1125" t="s">
        <v>1303</v>
      </c>
      <c r="M5" s="1125" t="s">
        <v>1304</v>
      </c>
      <c r="N5" s="1122" t="s">
        <v>274</v>
      </c>
      <c r="O5" s="1120" t="s">
        <v>275</v>
      </c>
      <c r="P5" s="1122" t="s">
        <v>271</v>
      </c>
      <c r="Q5" s="1122" t="s">
        <v>276</v>
      </c>
      <c r="R5" s="1123" t="s">
        <v>277</v>
      </c>
      <c r="S5" s="1124" t="s">
        <v>283</v>
      </c>
      <c r="T5" s="1126" t="s">
        <v>284</v>
      </c>
    </row>
    <row r="6" spans="1:23" ht="120" customHeight="1">
      <c r="A6" s="1064"/>
      <c r="B6" s="1121"/>
      <c r="C6" s="1132"/>
      <c r="D6" s="1132"/>
      <c r="E6" s="1121"/>
      <c r="F6" s="1134"/>
      <c r="G6" s="1121"/>
      <c r="H6" s="1122"/>
      <c r="I6" s="1122"/>
      <c r="J6" s="1125"/>
      <c r="K6" s="1122"/>
      <c r="L6" s="1125"/>
      <c r="M6" s="1125"/>
      <c r="N6" s="1122"/>
      <c r="O6" s="1121"/>
      <c r="P6" s="1122"/>
      <c r="Q6" s="1122"/>
      <c r="R6" s="1123"/>
      <c r="S6" s="1124"/>
      <c r="T6" s="1127"/>
    </row>
    <row r="7" spans="1:23" ht="34.5" customHeight="1">
      <c r="A7" s="70">
        <v>1</v>
      </c>
      <c r="B7" s="70">
        <v>2</v>
      </c>
      <c r="C7" s="70">
        <v>3</v>
      </c>
      <c r="D7" s="70">
        <v>4</v>
      </c>
      <c r="E7" s="70">
        <v>5</v>
      </c>
      <c r="F7" s="70" t="s">
        <v>278</v>
      </c>
      <c r="G7" s="70">
        <v>7</v>
      </c>
      <c r="H7" s="70" t="s">
        <v>255</v>
      </c>
      <c r="I7" s="70" t="s">
        <v>1256</v>
      </c>
      <c r="J7" s="70">
        <v>9</v>
      </c>
      <c r="K7" s="70" t="s">
        <v>1257</v>
      </c>
      <c r="L7" s="70" t="s">
        <v>1266</v>
      </c>
      <c r="M7" s="70" t="s">
        <v>1267</v>
      </c>
      <c r="N7" s="70">
        <v>12</v>
      </c>
      <c r="O7" s="70">
        <v>13</v>
      </c>
      <c r="P7" s="70">
        <v>14</v>
      </c>
      <c r="Q7" s="70" t="s">
        <v>1306</v>
      </c>
      <c r="R7" s="70" t="s">
        <v>280</v>
      </c>
      <c r="S7" s="71" t="s">
        <v>281</v>
      </c>
      <c r="T7" s="10"/>
    </row>
    <row r="8" spans="1:23" s="447" customFormat="1" ht="24">
      <c r="A8" s="444" t="s">
        <v>414</v>
      </c>
      <c r="B8" s="442">
        <v>248</v>
      </c>
      <c r="C8" s="441">
        <v>19</v>
      </c>
      <c r="D8" s="442">
        <v>8</v>
      </c>
      <c r="E8" s="442">
        <v>15</v>
      </c>
      <c r="F8" s="448">
        <f>B8*C8/D8/E8</f>
        <v>39.270000000000003</v>
      </c>
      <c r="G8" s="442">
        <v>4533</v>
      </c>
      <c r="H8" s="458">
        <v>1.03</v>
      </c>
      <c r="I8" s="458">
        <f>1+4/12*3/100</f>
        <v>1.01</v>
      </c>
      <c r="J8" s="442">
        <v>12130</v>
      </c>
      <c r="K8" s="449">
        <f>(J8-G8*H8*I8)/G8+1</f>
        <v>2.6360000000000001</v>
      </c>
      <c r="L8" s="768">
        <v>1.2292000000000001</v>
      </c>
      <c r="M8" s="445">
        <v>1.01</v>
      </c>
      <c r="N8" s="445">
        <v>1.302</v>
      </c>
      <c r="O8" s="445">
        <v>1.085</v>
      </c>
      <c r="P8" s="442">
        <v>12</v>
      </c>
      <c r="Q8" s="443">
        <f>G8*H8*I8*K8*L8*M8*N8*O8*P8</f>
        <v>261611</v>
      </c>
      <c r="R8" s="450">
        <f t="shared" ref="R8:R20" si="0">Q8/B8</f>
        <v>1055</v>
      </c>
      <c r="S8" s="457">
        <f t="shared" ref="S8:S20" si="1">F8*R8</f>
        <v>41430</v>
      </c>
      <c r="T8" s="446">
        <f t="shared" ref="T8:T20" si="2">S8*P8/F8</f>
        <v>12660.05</v>
      </c>
      <c r="W8" s="447" t="e">
        <f t="shared" ref="W8:W20" si="3">S8/V8</f>
        <v>#DIV/0!</v>
      </c>
    </row>
    <row r="9" spans="1:23" s="447" customFormat="1" ht="24">
      <c r="A9" s="444" t="s">
        <v>406</v>
      </c>
      <c r="B9" s="442">
        <v>248</v>
      </c>
      <c r="C9" s="441">
        <v>20.5</v>
      </c>
      <c r="D9" s="442">
        <v>8</v>
      </c>
      <c r="E9" s="442">
        <v>20</v>
      </c>
      <c r="F9" s="448">
        <f t="shared" ref="F9:F20" si="4">B9*C9/D9/E9</f>
        <v>31.78</v>
      </c>
      <c r="G9" s="442">
        <v>4533</v>
      </c>
      <c r="H9" s="458">
        <v>1.03</v>
      </c>
      <c r="I9" s="458">
        <f t="shared" ref="I9:I20" si="5">1+4/12*3/100</f>
        <v>1.01</v>
      </c>
      <c r="J9" s="442">
        <v>12130</v>
      </c>
      <c r="K9" s="449">
        <f t="shared" ref="K9:K20" si="6">(J9-G9*H9*I9)/G9+1</f>
        <v>2.6360000000000001</v>
      </c>
      <c r="L9" s="768">
        <v>1.2292000000000001</v>
      </c>
      <c r="M9" s="445">
        <v>1.01</v>
      </c>
      <c r="N9" s="445">
        <v>1.302</v>
      </c>
      <c r="O9" s="445">
        <v>1.085</v>
      </c>
      <c r="P9" s="442">
        <v>12</v>
      </c>
      <c r="Q9" s="443">
        <f t="shared" ref="Q9:Q20" si="7">G9*H9*I9*K9*L9*M9*N9*O9*P9</f>
        <v>261611</v>
      </c>
      <c r="R9" s="450">
        <f t="shared" si="0"/>
        <v>1055</v>
      </c>
      <c r="S9" s="457">
        <f t="shared" si="1"/>
        <v>33528</v>
      </c>
      <c r="T9" s="446">
        <f t="shared" si="2"/>
        <v>12660.04</v>
      </c>
      <c r="W9" s="447" t="e">
        <f t="shared" si="3"/>
        <v>#DIV/0!</v>
      </c>
    </row>
    <row r="10" spans="1:23" s="447" customFormat="1" ht="24">
      <c r="A10" s="444" t="s">
        <v>836</v>
      </c>
      <c r="B10" s="442">
        <v>248</v>
      </c>
      <c r="C10" s="441">
        <v>20.5</v>
      </c>
      <c r="D10" s="442">
        <v>8</v>
      </c>
      <c r="E10" s="442">
        <v>20</v>
      </c>
      <c r="F10" s="448">
        <f t="shared" si="4"/>
        <v>31.78</v>
      </c>
      <c r="G10" s="442">
        <v>4533</v>
      </c>
      <c r="H10" s="458">
        <v>1.03</v>
      </c>
      <c r="I10" s="458">
        <f t="shared" si="5"/>
        <v>1.01</v>
      </c>
      <c r="J10" s="442">
        <v>12130</v>
      </c>
      <c r="K10" s="449">
        <f t="shared" si="6"/>
        <v>2.6360000000000001</v>
      </c>
      <c r="L10" s="768">
        <v>1.2292000000000001</v>
      </c>
      <c r="M10" s="445">
        <v>1.01</v>
      </c>
      <c r="N10" s="445">
        <v>1.302</v>
      </c>
      <c r="O10" s="445">
        <v>1.085</v>
      </c>
      <c r="P10" s="442">
        <v>12</v>
      </c>
      <c r="Q10" s="443">
        <f t="shared" si="7"/>
        <v>261611</v>
      </c>
      <c r="R10" s="450">
        <f t="shared" si="0"/>
        <v>1055</v>
      </c>
      <c r="S10" s="457">
        <f t="shared" si="1"/>
        <v>33528</v>
      </c>
      <c r="T10" s="446">
        <f t="shared" si="2"/>
        <v>12660.04</v>
      </c>
      <c r="W10" s="447" t="e">
        <f t="shared" si="3"/>
        <v>#DIV/0!</v>
      </c>
    </row>
    <row r="11" spans="1:23" s="447" customFormat="1" ht="24">
      <c r="A11" s="444" t="s">
        <v>407</v>
      </c>
      <c r="B11" s="442">
        <v>248</v>
      </c>
      <c r="C11" s="441">
        <v>20.5</v>
      </c>
      <c r="D11" s="442">
        <v>8</v>
      </c>
      <c r="E11" s="442">
        <v>20</v>
      </c>
      <c r="F11" s="448">
        <f t="shared" si="4"/>
        <v>31.78</v>
      </c>
      <c r="G11" s="442">
        <v>4533</v>
      </c>
      <c r="H11" s="458">
        <v>1.03</v>
      </c>
      <c r="I11" s="458">
        <f t="shared" si="5"/>
        <v>1.01</v>
      </c>
      <c r="J11" s="442">
        <v>12130</v>
      </c>
      <c r="K11" s="449">
        <f t="shared" si="6"/>
        <v>2.6360000000000001</v>
      </c>
      <c r="L11" s="768">
        <v>1.2292000000000001</v>
      </c>
      <c r="M11" s="445">
        <v>1.01</v>
      </c>
      <c r="N11" s="445">
        <v>1.302</v>
      </c>
      <c r="O11" s="445">
        <v>1.085</v>
      </c>
      <c r="P11" s="442">
        <v>12</v>
      </c>
      <c r="Q11" s="443">
        <f t="shared" si="7"/>
        <v>261611</v>
      </c>
      <c r="R11" s="450">
        <f t="shared" si="0"/>
        <v>1055</v>
      </c>
      <c r="S11" s="457">
        <f t="shared" si="1"/>
        <v>33528</v>
      </c>
      <c r="T11" s="446">
        <f t="shared" si="2"/>
        <v>12660.04</v>
      </c>
      <c r="W11" s="447" t="e">
        <f t="shared" si="3"/>
        <v>#DIV/0!</v>
      </c>
    </row>
    <row r="12" spans="1:23" s="447" customFormat="1" ht="24">
      <c r="A12" s="444" t="s">
        <v>408</v>
      </c>
      <c r="B12" s="442">
        <v>248</v>
      </c>
      <c r="C12" s="441">
        <v>20.5</v>
      </c>
      <c r="D12" s="442">
        <v>8</v>
      </c>
      <c r="E12" s="442">
        <v>20</v>
      </c>
      <c r="F12" s="448">
        <f t="shared" si="4"/>
        <v>31.78</v>
      </c>
      <c r="G12" s="442">
        <v>4533</v>
      </c>
      <c r="H12" s="458">
        <v>1.03</v>
      </c>
      <c r="I12" s="458">
        <f t="shared" si="5"/>
        <v>1.01</v>
      </c>
      <c r="J12" s="442">
        <v>12130</v>
      </c>
      <c r="K12" s="449">
        <f t="shared" si="6"/>
        <v>2.6360000000000001</v>
      </c>
      <c r="L12" s="768">
        <v>1.2292000000000001</v>
      </c>
      <c r="M12" s="445">
        <v>1.01</v>
      </c>
      <c r="N12" s="445">
        <v>1.302</v>
      </c>
      <c r="O12" s="445">
        <v>1.085</v>
      </c>
      <c r="P12" s="442">
        <v>12</v>
      </c>
      <c r="Q12" s="443">
        <f t="shared" si="7"/>
        <v>261611</v>
      </c>
      <c r="R12" s="450">
        <f t="shared" si="0"/>
        <v>1055</v>
      </c>
      <c r="S12" s="457">
        <f t="shared" si="1"/>
        <v>33528</v>
      </c>
      <c r="T12" s="446">
        <f t="shared" si="2"/>
        <v>12660.04</v>
      </c>
      <c r="W12" s="447" t="e">
        <f t="shared" si="3"/>
        <v>#DIV/0!</v>
      </c>
    </row>
    <row r="13" spans="1:23" s="447" customFormat="1" ht="24">
      <c r="A13" s="85" t="s">
        <v>409</v>
      </c>
      <c r="B13" s="442">
        <v>248</v>
      </c>
      <c r="C13" s="441">
        <v>21.5</v>
      </c>
      <c r="D13" s="442">
        <v>8</v>
      </c>
      <c r="E13" s="442">
        <v>12</v>
      </c>
      <c r="F13" s="448">
        <f t="shared" si="4"/>
        <v>55.54</v>
      </c>
      <c r="G13" s="442">
        <v>4533</v>
      </c>
      <c r="H13" s="458">
        <v>1.03</v>
      </c>
      <c r="I13" s="458">
        <f t="shared" si="5"/>
        <v>1.01</v>
      </c>
      <c r="J13" s="442">
        <v>12130</v>
      </c>
      <c r="K13" s="449">
        <f t="shared" si="6"/>
        <v>2.6360000000000001</v>
      </c>
      <c r="L13" s="768">
        <v>1.2292000000000001</v>
      </c>
      <c r="M13" s="445">
        <v>1.01</v>
      </c>
      <c r="N13" s="445">
        <v>1.302</v>
      </c>
      <c r="O13" s="445">
        <v>1.085</v>
      </c>
      <c r="P13" s="442">
        <v>12</v>
      </c>
      <c r="Q13" s="443">
        <f t="shared" si="7"/>
        <v>261611</v>
      </c>
      <c r="R13" s="450">
        <f t="shared" si="0"/>
        <v>1055</v>
      </c>
      <c r="S13" s="457">
        <f t="shared" si="1"/>
        <v>58595</v>
      </c>
      <c r="T13" s="446">
        <f t="shared" si="2"/>
        <v>12660.06</v>
      </c>
      <c r="W13" s="447" t="e">
        <f t="shared" si="3"/>
        <v>#DIV/0!</v>
      </c>
    </row>
    <row r="14" spans="1:23" s="447" customFormat="1" ht="48">
      <c r="A14" s="94" t="s">
        <v>410</v>
      </c>
      <c r="B14" s="442">
        <v>248</v>
      </c>
      <c r="C14" s="441">
        <v>21.5</v>
      </c>
      <c r="D14" s="442">
        <v>8</v>
      </c>
      <c r="E14" s="442">
        <v>10</v>
      </c>
      <c r="F14" s="448">
        <f t="shared" si="4"/>
        <v>66.650000000000006</v>
      </c>
      <c r="G14" s="442">
        <v>4533</v>
      </c>
      <c r="H14" s="458">
        <v>1.03</v>
      </c>
      <c r="I14" s="458">
        <f t="shared" si="5"/>
        <v>1.01</v>
      </c>
      <c r="J14" s="442">
        <v>12130</v>
      </c>
      <c r="K14" s="449">
        <f t="shared" si="6"/>
        <v>2.6360000000000001</v>
      </c>
      <c r="L14" s="768">
        <v>1.2292000000000001</v>
      </c>
      <c r="M14" s="445">
        <v>1.01</v>
      </c>
      <c r="N14" s="445">
        <v>1.302</v>
      </c>
      <c r="O14" s="445">
        <v>1.085</v>
      </c>
      <c r="P14" s="442">
        <v>12</v>
      </c>
      <c r="Q14" s="443">
        <f t="shared" si="7"/>
        <v>261611</v>
      </c>
      <c r="R14" s="450">
        <f t="shared" si="0"/>
        <v>1055</v>
      </c>
      <c r="S14" s="457">
        <f t="shared" si="1"/>
        <v>70316</v>
      </c>
      <c r="T14" s="446">
        <f t="shared" si="2"/>
        <v>12660.05</v>
      </c>
      <c r="W14" s="447" t="e">
        <f t="shared" si="3"/>
        <v>#DIV/0!</v>
      </c>
    </row>
    <row r="15" spans="1:23" s="447" customFormat="1" ht="48">
      <c r="A15" s="94" t="s">
        <v>415</v>
      </c>
      <c r="B15" s="442">
        <v>248</v>
      </c>
      <c r="C15" s="441">
        <v>20</v>
      </c>
      <c r="D15" s="442">
        <v>8</v>
      </c>
      <c r="E15" s="442">
        <v>6</v>
      </c>
      <c r="F15" s="448">
        <f t="shared" si="4"/>
        <v>103.33</v>
      </c>
      <c r="G15" s="442">
        <v>4533</v>
      </c>
      <c r="H15" s="458">
        <v>1.03</v>
      </c>
      <c r="I15" s="458">
        <f t="shared" si="5"/>
        <v>1.01</v>
      </c>
      <c r="J15" s="442">
        <v>12130</v>
      </c>
      <c r="K15" s="449">
        <f t="shared" si="6"/>
        <v>2.6360000000000001</v>
      </c>
      <c r="L15" s="768">
        <v>1.2292000000000001</v>
      </c>
      <c r="M15" s="445">
        <v>1.01</v>
      </c>
      <c r="N15" s="445">
        <v>1.302</v>
      </c>
      <c r="O15" s="445">
        <v>1.085</v>
      </c>
      <c r="P15" s="442">
        <v>12</v>
      </c>
      <c r="Q15" s="443">
        <f t="shared" si="7"/>
        <v>261611</v>
      </c>
      <c r="R15" s="450">
        <f t="shared" si="0"/>
        <v>1055</v>
      </c>
      <c r="S15" s="457">
        <f t="shared" si="1"/>
        <v>109013</v>
      </c>
      <c r="T15" s="446">
        <f t="shared" si="2"/>
        <v>12659.98</v>
      </c>
      <c r="W15" s="447" t="e">
        <f t="shared" si="3"/>
        <v>#DIV/0!</v>
      </c>
    </row>
    <row r="16" spans="1:23" s="447" customFormat="1" ht="48">
      <c r="A16" s="94" t="s">
        <v>411</v>
      </c>
      <c r="B16" s="442">
        <v>248</v>
      </c>
      <c r="C16" s="441">
        <v>21.5</v>
      </c>
      <c r="D16" s="442">
        <v>8</v>
      </c>
      <c r="E16" s="442">
        <v>8</v>
      </c>
      <c r="F16" s="448">
        <f t="shared" si="4"/>
        <v>83.31</v>
      </c>
      <c r="G16" s="442">
        <v>4533</v>
      </c>
      <c r="H16" s="458">
        <v>1.03</v>
      </c>
      <c r="I16" s="458">
        <f t="shared" si="5"/>
        <v>1.01</v>
      </c>
      <c r="J16" s="442">
        <v>12130</v>
      </c>
      <c r="K16" s="449">
        <f t="shared" si="6"/>
        <v>2.6360000000000001</v>
      </c>
      <c r="L16" s="768">
        <v>1.2292000000000001</v>
      </c>
      <c r="M16" s="445">
        <v>1.01</v>
      </c>
      <c r="N16" s="445">
        <v>1.302</v>
      </c>
      <c r="O16" s="445">
        <v>1.085</v>
      </c>
      <c r="P16" s="442">
        <v>12</v>
      </c>
      <c r="Q16" s="443">
        <f t="shared" si="7"/>
        <v>261611</v>
      </c>
      <c r="R16" s="450">
        <f t="shared" si="0"/>
        <v>1055</v>
      </c>
      <c r="S16" s="457">
        <f t="shared" si="1"/>
        <v>87892</v>
      </c>
      <c r="T16" s="446">
        <f t="shared" si="2"/>
        <v>12659.99</v>
      </c>
      <c r="W16" s="447" t="e">
        <f t="shared" si="3"/>
        <v>#DIV/0!</v>
      </c>
    </row>
    <row r="17" spans="1:23" s="447" customFormat="1">
      <c r="A17" s="85" t="s">
        <v>416</v>
      </c>
      <c r="B17" s="442">
        <v>248</v>
      </c>
      <c r="C17" s="441">
        <v>19</v>
      </c>
      <c r="D17" s="442">
        <v>8</v>
      </c>
      <c r="E17" s="442">
        <v>15</v>
      </c>
      <c r="F17" s="448">
        <f t="shared" si="4"/>
        <v>39.270000000000003</v>
      </c>
      <c r="G17" s="442">
        <v>4533</v>
      </c>
      <c r="H17" s="458">
        <v>1.03</v>
      </c>
      <c r="I17" s="458">
        <f t="shared" si="5"/>
        <v>1.01</v>
      </c>
      <c r="J17" s="442">
        <v>12130</v>
      </c>
      <c r="K17" s="449">
        <f t="shared" si="6"/>
        <v>2.6360000000000001</v>
      </c>
      <c r="L17" s="768">
        <v>1.2292000000000001</v>
      </c>
      <c r="M17" s="445">
        <v>1.01</v>
      </c>
      <c r="N17" s="445">
        <v>1.302</v>
      </c>
      <c r="O17" s="445">
        <v>1.085</v>
      </c>
      <c r="P17" s="442">
        <v>12</v>
      </c>
      <c r="Q17" s="443">
        <f t="shared" si="7"/>
        <v>261611</v>
      </c>
      <c r="R17" s="450">
        <f t="shared" si="0"/>
        <v>1055</v>
      </c>
      <c r="S17" s="457">
        <f t="shared" si="1"/>
        <v>41430</v>
      </c>
      <c r="T17" s="446">
        <f t="shared" si="2"/>
        <v>12660.05</v>
      </c>
      <c r="W17" s="447" t="e">
        <f t="shared" si="3"/>
        <v>#DIV/0!</v>
      </c>
    </row>
    <row r="18" spans="1:23" s="447" customFormat="1">
      <c r="A18" s="444" t="s">
        <v>412</v>
      </c>
      <c r="B18" s="442">
        <v>248</v>
      </c>
      <c r="C18" s="441">
        <v>20.5</v>
      </c>
      <c r="D18" s="442">
        <v>8</v>
      </c>
      <c r="E18" s="442">
        <v>20</v>
      </c>
      <c r="F18" s="448">
        <f t="shared" si="4"/>
        <v>31.78</v>
      </c>
      <c r="G18" s="442">
        <v>4533</v>
      </c>
      <c r="H18" s="458">
        <v>1.03</v>
      </c>
      <c r="I18" s="458">
        <f t="shared" si="5"/>
        <v>1.01</v>
      </c>
      <c r="J18" s="442">
        <v>12130</v>
      </c>
      <c r="K18" s="449">
        <f t="shared" si="6"/>
        <v>2.6360000000000001</v>
      </c>
      <c r="L18" s="768">
        <v>1.2292000000000001</v>
      </c>
      <c r="M18" s="445">
        <v>1.01</v>
      </c>
      <c r="N18" s="445">
        <v>1.302</v>
      </c>
      <c r="O18" s="445">
        <v>1.085</v>
      </c>
      <c r="P18" s="442">
        <v>12</v>
      </c>
      <c r="Q18" s="443">
        <f t="shared" si="7"/>
        <v>261611</v>
      </c>
      <c r="R18" s="450">
        <f t="shared" si="0"/>
        <v>1055</v>
      </c>
      <c r="S18" s="457">
        <f t="shared" si="1"/>
        <v>33528</v>
      </c>
      <c r="T18" s="446">
        <f t="shared" si="2"/>
        <v>12660.04</v>
      </c>
      <c r="W18" s="447" t="e">
        <f t="shared" si="3"/>
        <v>#DIV/0!</v>
      </c>
    </row>
    <row r="19" spans="1:23" s="447" customFormat="1">
      <c r="A19" s="85" t="s">
        <v>417</v>
      </c>
      <c r="B19" s="442">
        <v>248</v>
      </c>
      <c r="C19" s="441">
        <v>20</v>
      </c>
      <c r="D19" s="442">
        <v>8</v>
      </c>
      <c r="E19" s="442">
        <v>10</v>
      </c>
      <c r="F19" s="448">
        <f t="shared" si="4"/>
        <v>62</v>
      </c>
      <c r="G19" s="442">
        <v>4533</v>
      </c>
      <c r="H19" s="458">
        <v>1.03</v>
      </c>
      <c r="I19" s="458">
        <f t="shared" si="5"/>
        <v>1.01</v>
      </c>
      <c r="J19" s="442">
        <v>12130</v>
      </c>
      <c r="K19" s="449">
        <f t="shared" si="6"/>
        <v>2.6360000000000001</v>
      </c>
      <c r="L19" s="768">
        <v>1.2292000000000001</v>
      </c>
      <c r="M19" s="445">
        <v>1.01</v>
      </c>
      <c r="N19" s="445">
        <v>1.302</v>
      </c>
      <c r="O19" s="445">
        <v>1.085</v>
      </c>
      <c r="P19" s="442">
        <v>12</v>
      </c>
      <c r="Q19" s="443">
        <f t="shared" si="7"/>
        <v>261611</v>
      </c>
      <c r="R19" s="450">
        <f t="shared" si="0"/>
        <v>1055</v>
      </c>
      <c r="S19" s="457">
        <f t="shared" si="1"/>
        <v>65410</v>
      </c>
      <c r="T19" s="446">
        <f t="shared" si="2"/>
        <v>12660</v>
      </c>
      <c r="W19" s="447" t="e">
        <f t="shared" si="3"/>
        <v>#DIV/0!</v>
      </c>
    </row>
    <row r="20" spans="1:23" s="447" customFormat="1">
      <c r="A20" s="444" t="s">
        <v>413</v>
      </c>
      <c r="B20" s="442">
        <v>248</v>
      </c>
      <c r="C20" s="441">
        <v>21.5</v>
      </c>
      <c r="D20" s="442">
        <v>8</v>
      </c>
      <c r="E20" s="442">
        <v>14</v>
      </c>
      <c r="F20" s="448">
        <f t="shared" si="4"/>
        <v>47.61</v>
      </c>
      <c r="G20" s="442">
        <v>4533</v>
      </c>
      <c r="H20" s="458">
        <v>1.03</v>
      </c>
      <c r="I20" s="458">
        <f t="shared" si="5"/>
        <v>1.01</v>
      </c>
      <c r="J20" s="442">
        <v>12130</v>
      </c>
      <c r="K20" s="449">
        <f t="shared" si="6"/>
        <v>2.6360000000000001</v>
      </c>
      <c r="L20" s="768">
        <v>1.2292000000000001</v>
      </c>
      <c r="M20" s="445">
        <v>1.01</v>
      </c>
      <c r="N20" s="445">
        <v>1.302</v>
      </c>
      <c r="O20" s="445">
        <v>1.085</v>
      </c>
      <c r="P20" s="442">
        <v>12</v>
      </c>
      <c r="Q20" s="443">
        <f t="shared" si="7"/>
        <v>261611</v>
      </c>
      <c r="R20" s="450">
        <f t="shared" si="0"/>
        <v>1055</v>
      </c>
      <c r="S20" s="457">
        <f t="shared" si="1"/>
        <v>50229</v>
      </c>
      <c r="T20" s="446">
        <f t="shared" si="2"/>
        <v>12660.11</v>
      </c>
      <c r="W20" s="447" t="e">
        <f t="shared" si="3"/>
        <v>#DIV/0!</v>
      </c>
    </row>
    <row r="22" spans="1:23">
      <c r="A22" s="853" t="s">
        <v>317</v>
      </c>
      <c r="O22" s="853" t="s">
        <v>404</v>
      </c>
    </row>
    <row r="23" spans="1:23">
      <c r="A23" s="459"/>
    </row>
    <row r="24" spans="1:23">
      <c r="A24" s="853" t="s">
        <v>1323</v>
      </c>
    </row>
  </sheetData>
  <mergeCells count="22">
    <mergeCell ref="T5:T6"/>
    <mergeCell ref="J5:J6"/>
    <mergeCell ref="K5:K6"/>
    <mergeCell ref="L5:L6"/>
    <mergeCell ref="N5:N6"/>
    <mergeCell ref="O5:O6"/>
    <mergeCell ref="P5:P6"/>
    <mergeCell ref="A2:S2"/>
    <mergeCell ref="A4:A6"/>
    <mergeCell ref="B4:S4"/>
    <mergeCell ref="B5:B6"/>
    <mergeCell ref="C5:C6"/>
    <mergeCell ref="D5:D6"/>
    <mergeCell ref="E5:E6"/>
    <mergeCell ref="F5:F6"/>
    <mergeCell ref="G5:G6"/>
    <mergeCell ref="H5:H6"/>
    <mergeCell ref="Q5:Q6"/>
    <mergeCell ref="R5:R6"/>
    <mergeCell ref="S5:S6"/>
    <mergeCell ref="I5:I6"/>
    <mergeCell ref="M5:M6"/>
  </mergeCells>
  <pageMargins left="0" right="0" top="0" bottom="0" header="0.31496062992125984" footer="0.31496062992125984"/>
  <pageSetup paperSize="9" scale="50" fitToWidth="0" orientation="landscape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X24"/>
  <sheetViews>
    <sheetView view="pageBreakPreview" zoomScale="75" zoomScaleNormal="75" zoomScaleSheetLayoutView="75" workbookViewId="0">
      <pane xSplit="1" ySplit="2" topLeftCell="F3" activePane="bottomRight" state="frozen"/>
      <selection pane="topRight" activeCell="C1" sqref="C1"/>
      <selection pane="bottomLeft" activeCell="A8" sqref="A8"/>
      <selection pane="bottomRight" activeCell="A22" sqref="A22:XFD24"/>
    </sheetView>
  </sheetViews>
  <sheetFormatPr defaultColWidth="9.140625" defaultRowHeight="15.75"/>
  <cols>
    <col min="1" max="1" width="73" style="69" customWidth="1"/>
    <col min="2" max="2" width="11.140625" style="69" customWidth="1"/>
    <col min="3" max="3" width="13.5703125" style="69" customWidth="1"/>
    <col min="4" max="4" width="9.85546875" style="69" customWidth="1"/>
    <col min="5" max="5" width="9.42578125" style="69" customWidth="1"/>
    <col min="6" max="6" width="11.140625" style="69" customWidth="1"/>
    <col min="7" max="7" width="10.85546875" style="69" customWidth="1"/>
    <col min="8" max="8" width="12.7109375" style="69" customWidth="1"/>
    <col min="9" max="10" width="14.28515625" style="69" customWidth="1"/>
    <col min="11" max="11" width="12" style="69" customWidth="1"/>
    <col min="12" max="12" width="12.7109375" style="69" customWidth="1"/>
    <col min="13" max="14" width="13.7109375" style="69" customWidth="1"/>
    <col min="15" max="16" width="12.7109375" style="69" customWidth="1"/>
    <col min="17" max="17" width="11.5703125" style="69" customWidth="1"/>
    <col min="18" max="18" width="13.7109375" style="69" customWidth="1"/>
    <col min="19" max="19" width="12.7109375" style="69" customWidth="1"/>
    <col min="20" max="20" width="12.140625" style="69" customWidth="1"/>
    <col min="21" max="21" width="12.42578125" style="69" hidden="1" customWidth="1"/>
    <col min="22" max="23" width="9.140625" style="69"/>
    <col min="24" max="24" width="0" style="69" hidden="1" customWidth="1"/>
    <col min="25" max="16384" width="9.140625" style="69"/>
  </cols>
  <sheetData>
    <row r="1" spans="1:24">
      <c r="Q1" s="1" t="s">
        <v>833</v>
      </c>
    </row>
    <row r="2" spans="1:24" ht="30" customHeight="1">
      <c r="A2" s="1119" t="s">
        <v>354</v>
      </c>
      <c r="B2" s="1119"/>
      <c r="C2" s="1119"/>
      <c r="D2" s="1119"/>
      <c r="E2" s="1119"/>
      <c r="F2" s="1119"/>
      <c r="G2" s="1119"/>
      <c r="H2" s="1119"/>
      <c r="I2" s="1119"/>
      <c r="J2" s="1119"/>
      <c r="K2" s="1119"/>
      <c r="L2" s="1119"/>
      <c r="M2" s="1119"/>
      <c r="N2" s="1119"/>
      <c r="O2" s="1119"/>
      <c r="P2" s="1119"/>
      <c r="Q2" s="1119"/>
      <c r="R2" s="1119"/>
      <c r="S2" s="1119"/>
      <c r="T2" s="1119"/>
    </row>
    <row r="4" spans="1:24" ht="22.5" customHeight="1">
      <c r="A4" s="1064" t="s">
        <v>270</v>
      </c>
      <c r="B4" s="1128" t="s">
        <v>1261</v>
      </c>
      <c r="C4" s="1129"/>
      <c r="D4" s="1129"/>
      <c r="E4" s="1129"/>
      <c r="F4" s="1129"/>
      <c r="G4" s="1129"/>
      <c r="H4" s="1129"/>
      <c r="I4" s="1130"/>
      <c r="J4" s="1130"/>
      <c r="K4" s="1129"/>
      <c r="L4" s="1129"/>
      <c r="M4" s="1129"/>
      <c r="N4" s="1130"/>
      <c r="O4" s="1129"/>
      <c r="P4" s="1129"/>
      <c r="Q4" s="1129"/>
      <c r="R4" s="1129"/>
      <c r="S4" s="1129"/>
      <c r="T4" s="1129"/>
      <c r="U4" s="10"/>
    </row>
    <row r="5" spans="1:24" ht="15.75" customHeight="1">
      <c r="A5" s="1064"/>
      <c r="B5" s="1120" t="s">
        <v>272</v>
      </c>
      <c r="C5" s="1131" t="s">
        <v>329</v>
      </c>
      <c r="D5" s="1131" t="s">
        <v>834</v>
      </c>
      <c r="E5" s="1120" t="s">
        <v>835</v>
      </c>
      <c r="F5" s="1133" t="s">
        <v>282</v>
      </c>
      <c r="G5" s="1120" t="s">
        <v>1102</v>
      </c>
      <c r="H5" s="1122" t="s">
        <v>1262</v>
      </c>
      <c r="I5" s="1122" t="s">
        <v>1263</v>
      </c>
      <c r="J5" s="1122" t="s">
        <v>1259</v>
      </c>
      <c r="K5" s="1125" t="s">
        <v>1101</v>
      </c>
      <c r="L5" s="1122" t="s">
        <v>273</v>
      </c>
      <c r="M5" s="1125" t="s">
        <v>1303</v>
      </c>
      <c r="N5" s="1125" t="s">
        <v>1304</v>
      </c>
      <c r="O5" s="1122" t="s">
        <v>274</v>
      </c>
      <c r="P5" s="1120" t="s">
        <v>275</v>
      </c>
      <c r="Q5" s="1122" t="s">
        <v>271</v>
      </c>
      <c r="R5" s="1122" t="s">
        <v>276</v>
      </c>
      <c r="S5" s="1123" t="s">
        <v>277</v>
      </c>
      <c r="T5" s="1124" t="s">
        <v>283</v>
      </c>
      <c r="U5" s="1126" t="s">
        <v>284</v>
      </c>
    </row>
    <row r="6" spans="1:24" ht="120" customHeight="1">
      <c r="A6" s="1064"/>
      <c r="B6" s="1121"/>
      <c r="C6" s="1132"/>
      <c r="D6" s="1132"/>
      <c r="E6" s="1121"/>
      <c r="F6" s="1134"/>
      <c r="G6" s="1121"/>
      <c r="H6" s="1122"/>
      <c r="I6" s="1122"/>
      <c r="J6" s="1122"/>
      <c r="K6" s="1125"/>
      <c r="L6" s="1122"/>
      <c r="M6" s="1125"/>
      <c r="N6" s="1125"/>
      <c r="O6" s="1122"/>
      <c r="P6" s="1121"/>
      <c r="Q6" s="1122"/>
      <c r="R6" s="1122"/>
      <c r="S6" s="1123"/>
      <c r="T6" s="1124"/>
      <c r="U6" s="1127"/>
    </row>
    <row r="7" spans="1:24" ht="35.25" customHeight="1">
      <c r="A7" s="70">
        <v>1</v>
      </c>
      <c r="B7" s="70">
        <v>2</v>
      </c>
      <c r="C7" s="70">
        <v>3</v>
      </c>
      <c r="D7" s="70">
        <v>4</v>
      </c>
      <c r="E7" s="70">
        <v>5</v>
      </c>
      <c r="F7" s="70" t="s">
        <v>278</v>
      </c>
      <c r="G7" s="70">
        <v>7</v>
      </c>
      <c r="H7" s="70" t="s">
        <v>255</v>
      </c>
      <c r="I7" s="70" t="s">
        <v>1256</v>
      </c>
      <c r="J7" s="70" t="s">
        <v>1264</v>
      </c>
      <c r="K7" s="70">
        <v>9</v>
      </c>
      <c r="L7" s="70" t="s">
        <v>1260</v>
      </c>
      <c r="M7" s="70" t="s">
        <v>1266</v>
      </c>
      <c r="N7" s="70" t="s">
        <v>1267</v>
      </c>
      <c r="O7" s="70">
        <v>12</v>
      </c>
      <c r="P7" s="70">
        <v>13</v>
      </c>
      <c r="Q7" s="70">
        <v>14</v>
      </c>
      <c r="R7" s="70" t="s">
        <v>1307</v>
      </c>
      <c r="S7" s="70" t="s">
        <v>280</v>
      </c>
      <c r="T7" s="71" t="s">
        <v>281</v>
      </c>
      <c r="U7" s="10"/>
    </row>
    <row r="8" spans="1:24" s="447" customFormat="1" ht="24">
      <c r="A8" s="444" t="s">
        <v>414</v>
      </c>
      <c r="B8" s="442">
        <v>248</v>
      </c>
      <c r="C8" s="441">
        <v>19</v>
      </c>
      <c r="D8" s="442">
        <v>8</v>
      </c>
      <c r="E8" s="442">
        <v>15</v>
      </c>
      <c r="F8" s="448">
        <f>B8*C8/D8/E8</f>
        <v>39.270000000000003</v>
      </c>
      <c r="G8" s="442">
        <v>4533</v>
      </c>
      <c r="H8" s="458">
        <v>1.03</v>
      </c>
      <c r="I8" s="458">
        <v>1.04</v>
      </c>
      <c r="J8" s="458">
        <f>1+4/12*3/100</f>
        <v>1.01</v>
      </c>
      <c r="K8" s="442">
        <v>12130</v>
      </c>
      <c r="L8" s="449">
        <f>(K8-G8*H8*I8*J8)/G8+1</f>
        <v>2.5939999999999999</v>
      </c>
      <c r="M8" s="768">
        <v>1.2292000000000001</v>
      </c>
      <c r="N8" s="445">
        <v>1.01</v>
      </c>
      <c r="O8" s="445">
        <v>1.302</v>
      </c>
      <c r="P8" s="445">
        <v>1.085</v>
      </c>
      <c r="Q8" s="442">
        <v>12</v>
      </c>
      <c r="R8" s="443">
        <f>G8*H8*I8*J8*L8*M8*N8*O8*P8*Q8</f>
        <v>267740</v>
      </c>
      <c r="S8" s="450">
        <f t="shared" ref="S8:S20" si="0">R8/B8</f>
        <v>1080</v>
      </c>
      <c r="T8" s="457">
        <f>F8*S8</f>
        <v>42412</v>
      </c>
      <c r="U8" s="446">
        <f t="shared" ref="U8:U20" si="1">T8*Q8/F8</f>
        <v>12960.12</v>
      </c>
      <c r="X8" s="447" t="e">
        <f t="shared" ref="X8:X20" si="2">T8/W8</f>
        <v>#DIV/0!</v>
      </c>
    </row>
    <row r="9" spans="1:24" s="447" customFormat="1" ht="24">
      <c r="A9" s="444" t="s">
        <v>406</v>
      </c>
      <c r="B9" s="442">
        <v>248</v>
      </c>
      <c r="C9" s="441">
        <v>20.5</v>
      </c>
      <c r="D9" s="442">
        <v>8</v>
      </c>
      <c r="E9" s="442">
        <v>20</v>
      </c>
      <c r="F9" s="448">
        <f t="shared" ref="F9:F20" si="3">B9*C9/D9/E9</f>
        <v>31.78</v>
      </c>
      <c r="G9" s="442">
        <v>4533</v>
      </c>
      <c r="H9" s="458">
        <v>1.03</v>
      </c>
      <c r="I9" s="458">
        <v>1.04</v>
      </c>
      <c r="J9" s="458">
        <f t="shared" ref="J9:J20" si="4">1+4/12*3/100</f>
        <v>1.01</v>
      </c>
      <c r="K9" s="442">
        <v>12130</v>
      </c>
      <c r="L9" s="449">
        <f t="shared" ref="L9:L20" si="5">(K9-G9*H9*I9*J9)/G9+1</f>
        <v>2.5939999999999999</v>
      </c>
      <c r="M9" s="768">
        <v>1.2292000000000001</v>
      </c>
      <c r="N9" s="445">
        <v>1.01</v>
      </c>
      <c r="O9" s="445">
        <v>1.302</v>
      </c>
      <c r="P9" s="445">
        <v>1.085</v>
      </c>
      <c r="Q9" s="442">
        <v>12</v>
      </c>
      <c r="R9" s="443">
        <f t="shared" ref="R9:R20" si="6">G9*H9*I9*J9*L9*M9*N9*O9*P9*Q9</f>
        <v>267740</v>
      </c>
      <c r="S9" s="450">
        <f t="shared" si="0"/>
        <v>1080</v>
      </c>
      <c r="T9" s="457">
        <f t="shared" ref="T9:T20" si="7">F9*S9</f>
        <v>34322</v>
      </c>
      <c r="U9" s="446">
        <f t="shared" si="1"/>
        <v>12959.85</v>
      </c>
      <c r="X9" s="447" t="e">
        <f t="shared" si="2"/>
        <v>#DIV/0!</v>
      </c>
    </row>
    <row r="10" spans="1:24" s="447" customFormat="1" ht="24">
      <c r="A10" s="444" t="s">
        <v>836</v>
      </c>
      <c r="B10" s="442">
        <v>248</v>
      </c>
      <c r="C10" s="441">
        <v>20.5</v>
      </c>
      <c r="D10" s="442">
        <v>8</v>
      </c>
      <c r="E10" s="442">
        <v>20</v>
      </c>
      <c r="F10" s="448">
        <f t="shared" si="3"/>
        <v>31.78</v>
      </c>
      <c r="G10" s="442">
        <v>4533</v>
      </c>
      <c r="H10" s="458">
        <v>1.03</v>
      </c>
      <c r="I10" s="458">
        <v>1.04</v>
      </c>
      <c r="J10" s="458">
        <f t="shared" si="4"/>
        <v>1.01</v>
      </c>
      <c r="K10" s="442">
        <v>12130</v>
      </c>
      <c r="L10" s="449">
        <f t="shared" si="5"/>
        <v>2.5939999999999999</v>
      </c>
      <c r="M10" s="768">
        <v>1.2292000000000001</v>
      </c>
      <c r="N10" s="445">
        <v>1.01</v>
      </c>
      <c r="O10" s="445">
        <v>1.302</v>
      </c>
      <c r="P10" s="445">
        <v>1.085</v>
      </c>
      <c r="Q10" s="442">
        <v>12</v>
      </c>
      <c r="R10" s="443">
        <f t="shared" si="6"/>
        <v>267740</v>
      </c>
      <c r="S10" s="450">
        <f t="shared" si="0"/>
        <v>1080</v>
      </c>
      <c r="T10" s="457">
        <f t="shared" si="7"/>
        <v>34322</v>
      </c>
      <c r="U10" s="446">
        <f t="shared" si="1"/>
        <v>12959.85</v>
      </c>
      <c r="X10" s="447" t="e">
        <f t="shared" si="2"/>
        <v>#DIV/0!</v>
      </c>
    </row>
    <row r="11" spans="1:24" s="447" customFormat="1" ht="24">
      <c r="A11" s="444" t="s">
        <v>407</v>
      </c>
      <c r="B11" s="442">
        <v>248</v>
      </c>
      <c r="C11" s="441">
        <v>20.5</v>
      </c>
      <c r="D11" s="442">
        <v>8</v>
      </c>
      <c r="E11" s="442">
        <v>20</v>
      </c>
      <c r="F11" s="448">
        <f t="shared" si="3"/>
        <v>31.78</v>
      </c>
      <c r="G11" s="442">
        <v>4533</v>
      </c>
      <c r="H11" s="458">
        <v>1.03</v>
      </c>
      <c r="I11" s="458">
        <v>1.04</v>
      </c>
      <c r="J11" s="458">
        <f t="shared" si="4"/>
        <v>1.01</v>
      </c>
      <c r="K11" s="442">
        <v>12130</v>
      </c>
      <c r="L11" s="449">
        <f t="shared" si="5"/>
        <v>2.5939999999999999</v>
      </c>
      <c r="M11" s="768">
        <v>1.2292000000000001</v>
      </c>
      <c r="N11" s="445">
        <v>1.01</v>
      </c>
      <c r="O11" s="445">
        <v>1.302</v>
      </c>
      <c r="P11" s="445">
        <v>1.085</v>
      </c>
      <c r="Q11" s="442">
        <v>12</v>
      </c>
      <c r="R11" s="443">
        <f t="shared" si="6"/>
        <v>267740</v>
      </c>
      <c r="S11" s="450">
        <f t="shared" si="0"/>
        <v>1080</v>
      </c>
      <c r="T11" s="457">
        <f t="shared" si="7"/>
        <v>34322</v>
      </c>
      <c r="U11" s="446">
        <f t="shared" si="1"/>
        <v>12959.85</v>
      </c>
      <c r="X11" s="447" t="e">
        <f t="shared" si="2"/>
        <v>#DIV/0!</v>
      </c>
    </row>
    <row r="12" spans="1:24" s="447" customFormat="1" ht="24">
      <c r="A12" s="444" t="s">
        <v>408</v>
      </c>
      <c r="B12" s="442">
        <v>248</v>
      </c>
      <c r="C12" s="441">
        <v>20.5</v>
      </c>
      <c r="D12" s="442">
        <v>8</v>
      </c>
      <c r="E12" s="442">
        <v>20</v>
      </c>
      <c r="F12" s="448">
        <f t="shared" si="3"/>
        <v>31.78</v>
      </c>
      <c r="G12" s="442">
        <v>4533</v>
      </c>
      <c r="H12" s="458">
        <v>1.03</v>
      </c>
      <c r="I12" s="458">
        <v>1.04</v>
      </c>
      <c r="J12" s="458">
        <f t="shared" si="4"/>
        <v>1.01</v>
      </c>
      <c r="K12" s="442">
        <v>12130</v>
      </c>
      <c r="L12" s="449">
        <f t="shared" si="5"/>
        <v>2.5939999999999999</v>
      </c>
      <c r="M12" s="768">
        <v>1.2292000000000001</v>
      </c>
      <c r="N12" s="445">
        <v>1.01</v>
      </c>
      <c r="O12" s="445">
        <v>1.302</v>
      </c>
      <c r="P12" s="445">
        <v>1.085</v>
      </c>
      <c r="Q12" s="442">
        <v>12</v>
      </c>
      <c r="R12" s="443">
        <f t="shared" si="6"/>
        <v>267740</v>
      </c>
      <c r="S12" s="450">
        <f t="shared" si="0"/>
        <v>1080</v>
      </c>
      <c r="T12" s="457">
        <f t="shared" si="7"/>
        <v>34322</v>
      </c>
      <c r="U12" s="446">
        <f t="shared" si="1"/>
        <v>12959.85</v>
      </c>
      <c r="X12" s="447" t="e">
        <f t="shared" si="2"/>
        <v>#DIV/0!</v>
      </c>
    </row>
    <row r="13" spans="1:24" s="447" customFormat="1" ht="24">
      <c r="A13" s="85" t="s">
        <v>409</v>
      </c>
      <c r="B13" s="442">
        <v>248</v>
      </c>
      <c r="C13" s="441">
        <v>21.5</v>
      </c>
      <c r="D13" s="442">
        <v>8</v>
      </c>
      <c r="E13" s="442">
        <v>12</v>
      </c>
      <c r="F13" s="448">
        <f t="shared" si="3"/>
        <v>55.54</v>
      </c>
      <c r="G13" s="442">
        <v>4533</v>
      </c>
      <c r="H13" s="458">
        <v>1.03</v>
      </c>
      <c r="I13" s="458">
        <v>1.04</v>
      </c>
      <c r="J13" s="458">
        <f t="shared" si="4"/>
        <v>1.01</v>
      </c>
      <c r="K13" s="442">
        <v>12130</v>
      </c>
      <c r="L13" s="449">
        <f t="shared" si="5"/>
        <v>2.5939999999999999</v>
      </c>
      <c r="M13" s="768">
        <v>1.2292000000000001</v>
      </c>
      <c r="N13" s="445">
        <v>1.01</v>
      </c>
      <c r="O13" s="445">
        <v>1.302</v>
      </c>
      <c r="P13" s="445">
        <v>1.085</v>
      </c>
      <c r="Q13" s="442">
        <v>12</v>
      </c>
      <c r="R13" s="443">
        <f t="shared" si="6"/>
        <v>267740</v>
      </c>
      <c r="S13" s="450">
        <f t="shared" si="0"/>
        <v>1080</v>
      </c>
      <c r="T13" s="457">
        <f t="shared" si="7"/>
        <v>59983</v>
      </c>
      <c r="U13" s="446">
        <f t="shared" si="1"/>
        <v>12959.96</v>
      </c>
      <c r="X13" s="447" t="e">
        <f t="shared" si="2"/>
        <v>#DIV/0!</v>
      </c>
    </row>
    <row r="14" spans="1:24" s="447" customFormat="1" ht="48">
      <c r="A14" s="94" t="s">
        <v>410</v>
      </c>
      <c r="B14" s="442">
        <v>248</v>
      </c>
      <c r="C14" s="441">
        <v>21.5</v>
      </c>
      <c r="D14" s="442">
        <v>8</v>
      </c>
      <c r="E14" s="442">
        <v>10</v>
      </c>
      <c r="F14" s="448">
        <f t="shared" si="3"/>
        <v>66.650000000000006</v>
      </c>
      <c r="G14" s="442">
        <v>4533</v>
      </c>
      <c r="H14" s="458">
        <v>1.03</v>
      </c>
      <c r="I14" s="458">
        <v>1.04</v>
      </c>
      <c r="J14" s="458">
        <f t="shared" si="4"/>
        <v>1.01</v>
      </c>
      <c r="K14" s="442">
        <v>12130</v>
      </c>
      <c r="L14" s="449">
        <f t="shared" si="5"/>
        <v>2.5939999999999999</v>
      </c>
      <c r="M14" s="768">
        <v>1.2292000000000001</v>
      </c>
      <c r="N14" s="445">
        <v>1.01</v>
      </c>
      <c r="O14" s="445">
        <v>1.302</v>
      </c>
      <c r="P14" s="445">
        <v>1.085</v>
      </c>
      <c r="Q14" s="442">
        <v>12</v>
      </c>
      <c r="R14" s="443">
        <f t="shared" si="6"/>
        <v>267740</v>
      </c>
      <c r="S14" s="450">
        <f t="shared" si="0"/>
        <v>1080</v>
      </c>
      <c r="T14" s="457">
        <f t="shared" si="7"/>
        <v>71982</v>
      </c>
      <c r="U14" s="446">
        <f t="shared" si="1"/>
        <v>12960</v>
      </c>
      <c r="X14" s="447" t="e">
        <f t="shared" si="2"/>
        <v>#DIV/0!</v>
      </c>
    </row>
    <row r="15" spans="1:24" s="447" customFormat="1" ht="48">
      <c r="A15" s="94" t="s">
        <v>415</v>
      </c>
      <c r="B15" s="442">
        <v>248</v>
      </c>
      <c r="C15" s="441">
        <v>20</v>
      </c>
      <c r="D15" s="442">
        <v>8</v>
      </c>
      <c r="E15" s="442">
        <v>6</v>
      </c>
      <c r="F15" s="448">
        <f t="shared" si="3"/>
        <v>103.33</v>
      </c>
      <c r="G15" s="442">
        <v>4533</v>
      </c>
      <c r="H15" s="458">
        <v>1.03</v>
      </c>
      <c r="I15" s="458">
        <v>1.04</v>
      </c>
      <c r="J15" s="458">
        <f t="shared" si="4"/>
        <v>1.01</v>
      </c>
      <c r="K15" s="442">
        <v>12130</v>
      </c>
      <c r="L15" s="449">
        <f t="shared" si="5"/>
        <v>2.5939999999999999</v>
      </c>
      <c r="M15" s="768">
        <v>1.2292000000000001</v>
      </c>
      <c r="N15" s="445">
        <v>1.01</v>
      </c>
      <c r="O15" s="445">
        <v>1.302</v>
      </c>
      <c r="P15" s="445">
        <v>1.085</v>
      </c>
      <c r="Q15" s="442">
        <v>12</v>
      </c>
      <c r="R15" s="443">
        <f t="shared" si="6"/>
        <v>267740</v>
      </c>
      <c r="S15" s="450">
        <f t="shared" si="0"/>
        <v>1080</v>
      </c>
      <c r="T15" s="457">
        <f t="shared" si="7"/>
        <v>111596</v>
      </c>
      <c r="U15" s="446">
        <f t="shared" si="1"/>
        <v>12959.95</v>
      </c>
      <c r="X15" s="447" t="e">
        <f t="shared" si="2"/>
        <v>#DIV/0!</v>
      </c>
    </row>
    <row r="16" spans="1:24" s="447" customFormat="1" ht="48">
      <c r="A16" s="94" t="s">
        <v>411</v>
      </c>
      <c r="B16" s="442">
        <v>248</v>
      </c>
      <c r="C16" s="441">
        <v>21.5</v>
      </c>
      <c r="D16" s="442">
        <v>8</v>
      </c>
      <c r="E16" s="442">
        <v>8</v>
      </c>
      <c r="F16" s="448">
        <f t="shared" si="3"/>
        <v>83.31</v>
      </c>
      <c r="G16" s="442">
        <v>4533</v>
      </c>
      <c r="H16" s="458">
        <v>1.03</v>
      </c>
      <c r="I16" s="458">
        <v>1.04</v>
      </c>
      <c r="J16" s="458">
        <f t="shared" si="4"/>
        <v>1.01</v>
      </c>
      <c r="K16" s="442">
        <v>12130</v>
      </c>
      <c r="L16" s="449">
        <f t="shared" si="5"/>
        <v>2.5939999999999999</v>
      </c>
      <c r="M16" s="768">
        <v>1.2292000000000001</v>
      </c>
      <c r="N16" s="445">
        <v>1.01</v>
      </c>
      <c r="O16" s="445">
        <v>1.302</v>
      </c>
      <c r="P16" s="445">
        <v>1.085</v>
      </c>
      <c r="Q16" s="442">
        <v>12</v>
      </c>
      <c r="R16" s="443">
        <f t="shared" si="6"/>
        <v>267740</v>
      </c>
      <c r="S16" s="450">
        <f t="shared" si="0"/>
        <v>1080</v>
      </c>
      <c r="T16" s="457">
        <f t="shared" si="7"/>
        <v>89975</v>
      </c>
      <c r="U16" s="446">
        <f t="shared" si="1"/>
        <v>12960.03</v>
      </c>
      <c r="X16" s="447" t="e">
        <f t="shared" si="2"/>
        <v>#DIV/0!</v>
      </c>
    </row>
    <row r="17" spans="1:24" s="447" customFormat="1">
      <c r="A17" s="85" t="s">
        <v>416</v>
      </c>
      <c r="B17" s="442">
        <v>248</v>
      </c>
      <c r="C17" s="441">
        <v>19</v>
      </c>
      <c r="D17" s="442">
        <v>8</v>
      </c>
      <c r="E17" s="442">
        <v>15</v>
      </c>
      <c r="F17" s="448">
        <f t="shared" si="3"/>
        <v>39.270000000000003</v>
      </c>
      <c r="G17" s="442">
        <v>4533</v>
      </c>
      <c r="H17" s="458">
        <v>1.03</v>
      </c>
      <c r="I17" s="458">
        <v>1.04</v>
      </c>
      <c r="J17" s="458">
        <f t="shared" si="4"/>
        <v>1.01</v>
      </c>
      <c r="K17" s="442">
        <v>12130</v>
      </c>
      <c r="L17" s="449">
        <f t="shared" si="5"/>
        <v>2.5939999999999999</v>
      </c>
      <c r="M17" s="768">
        <v>1.2292000000000001</v>
      </c>
      <c r="N17" s="445">
        <v>1.01</v>
      </c>
      <c r="O17" s="445">
        <v>1.302</v>
      </c>
      <c r="P17" s="445">
        <v>1.085</v>
      </c>
      <c r="Q17" s="442">
        <v>12</v>
      </c>
      <c r="R17" s="443">
        <f t="shared" si="6"/>
        <v>267740</v>
      </c>
      <c r="S17" s="450">
        <f t="shared" si="0"/>
        <v>1080</v>
      </c>
      <c r="T17" s="457">
        <f t="shared" si="7"/>
        <v>42412</v>
      </c>
      <c r="U17" s="446">
        <f t="shared" si="1"/>
        <v>12960.12</v>
      </c>
      <c r="X17" s="447" t="e">
        <f t="shared" si="2"/>
        <v>#DIV/0!</v>
      </c>
    </row>
    <row r="18" spans="1:24" s="447" customFormat="1">
      <c r="A18" s="444" t="s">
        <v>412</v>
      </c>
      <c r="B18" s="442">
        <v>248</v>
      </c>
      <c r="C18" s="441">
        <v>20.5</v>
      </c>
      <c r="D18" s="442">
        <v>8</v>
      </c>
      <c r="E18" s="442">
        <v>20</v>
      </c>
      <c r="F18" s="448">
        <f t="shared" si="3"/>
        <v>31.78</v>
      </c>
      <c r="G18" s="442">
        <v>4533</v>
      </c>
      <c r="H18" s="458">
        <v>1.03</v>
      </c>
      <c r="I18" s="458">
        <v>1.04</v>
      </c>
      <c r="J18" s="458">
        <f t="shared" si="4"/>
        <v>1.01</v>
      </c>
      <c r="K18" s="442">
        <v>12130</v>
      </c>
      <c r="L18" s="449">
        <f t="shared" si="5"/>
        <v>2.5939999999999999</v>
      </c>
      <c r="M18" s="768">
        <v>1.2292000000000001</v>
      </c>
      <c r="N18" s="445">
        <v>1.01</v>
      </c>
      <c r="O18" s="445">
        <v>1.302</v>
      </c>
      <c r="P18" s="445">
        <v>1.085</v>
      </c>
      <c r="Q18" s="442">
        <v>12</v>
      </c>
      <c r="R18" s="443">
        <f t="shared" si="6"/>
        <v>267740</v>
      </c>
      <c r="S18" s="450">
        <f t="shared" si="0"/>
        <v>1080</v>
      </c>
      <c r="T18" s="457">
        <f t="shared" si="7"/>
        <v>34322</v>
      </c>
      <c r="U18" s="446">
        <f t="shared" si="1"/>
        <v>12959.85</v>
      </c>
      <c r="X18" s="447" t="e">
        <f t="shared" si="2"/>
        <v>#DIV/0!</v>
      </c>
    </row>
    <row r="19" spans="1:24" s="447" customFormat="1">
      <c r="A19" s="85" t="s">
        <v>417</v>
      </c>
      <c r="B19" s="442">
        <v>248</v>
      </c>
      <c r="C19" s="441">
        <v>20</v>
      </c>
      <c r="D19" s="442">
        <v>8</v>
      </c>
      <c r="E19" s="442">
        <v>10</v>
      </c>
      <c r="F19" s="448">
        <f t="shared" si="3"/>
        <v>62</v>
      </c>
      <c r="G19" s="442">
        <v>4533</v>
      </c>
      <c r="H19" s="458">
        <v>1.03</v>
      </c>
      <c r="I19" s="458">
        <v>1.04</v>
      </c>
      <c r="J19" s="458">
        <f t="shared" si="4"/>
        <v>1.01</v>
      </c>
      <c r="K19" s="442">
        <v>12130</v>
      </c>
      <c r="L19" s="449">
        <f t="shared" si="5"/>
        <v>2.5939999999999999</v>
      </c>
      <c r="M19" s="768">
        <v>1.2292000000000001</v>
      </c>
      <c r="N19" s="445">
        <v>1.01</v>
      </c>
      <c r="O19" s="445">
        <v>1.302</v>
      </c>
      <c r="P19" s="445">
        <v>1.085</v>
      </c>
      <c r="Q19" s="442">
        <v>12</v>
      </c>
      <c r="R19" s="443">
        <f t="shared" si="6"/>
        <v>267740</v>
      </c>
      <c r="S19" s="450">
        <f t="shared" si="0"/>
        <v>1080</v>
      </c>
      <c r="T19" s="457">
        <f t="shared" si="7"/>
        <v>66960</v>
      </c>
      <c r="U19" s="446">
        <f t="shared" si="1"/>
        <v>12960</v>
      </c>
      <c r="X19" s="447" t="e">
        <f t="shared" si="2"/>
        <v>#DIV/0!</v>
      </c>
    </row>
    <row r="20" spans="1:24" s="447" customFormat="1">
      <c r="A20" s="444" t="s">
        <v>413</v>
      </c>
      <c r="B20" s="442">
        <v>248</v>
      </c>
      <c r="C20" s="441">
        <v>21.5</v>
      </c>
      <c r="D20" s="442">
        <v>8</v>
      </c>
      <c r="E20" s="442">
        <v>14</v>
      </c>
      <c r="F20" s="448">
        <f t="shared" si="3"/>
        <v>47.61</v>
      </c>
      <c r="G20" s="442">
        <v>4533</v>
      </c>
      <c r="H20" s="458">
        <v>1.03</v>
      </c>
      <c r="I20" s="458">
        <v>1.04</v>
      </c>
      <c r="J20" s="458">
        <f t="shared" si="4"/>
        <v>1.01</v>
      </c>
      <c r="K20" s="442">
        <v>12130</v>
      </c>
      <c r="L20" s="449">
        <f t="shared" si="5"/>
        <v>2.5939999999999999</v>
      </c>
      <c r="M20" s="768">
        <v>1.2292000000000001</v>
      </c>
      <c r="N20" s="445">
        <v>1.01</v>
      </c>
      <c r="O20" s="445">
        <v>1.302</v>
      </c>
      <c r="P20" s="445">
        <v>1.085</v>
      </c>
      <c r="Q20" s="442">
        <v>12</v>
      </c>
      <c r="R20" s="443">
        <f t="shared" si="6"/>
        <v>267740</v>
      </c>
      <c r="S20" s="450">
        <f t="shared" si="0"/>
        <v>1080</v>
      </c>
      <c r="T20" s="457">
        <f t="shared" si="7"/>
        <v>51419</v>
      </c>
      <c r="U20" s="446">
        <f t="shared" si="1"/>
        <v>12960.05</v>
      </c>
      <c r="X20" s="447" t="e">
        <f t="shared" si="2"/>
        <v>#DIV/0!</v>
      </c>
    </row>
    <row r="22" spans="1:24">
      <c r="A22" s="853" t="s">
        <v>317</v>
      </c>
      <c r="O22" s="853" t="s">
        <v>404</v>
      </c>
    </row>
    <row r="23" spans="1:24">
      <c r="A23" s="459"/>
    </row>
    <row r="24" spans="1:24">
      <c r="A24" s="853" t="s">
        <v>1323</v>
      </c>
    </row>
  </sheetData>
  <mergeCells count="23">
    <mergeCell ref="A2:T2"/>
    <mergeCell ref="A4:A6"/>
    <mergeCell ref="B4:T4"/>
    <mergeCell ref="B5:B6"/>
    <mergeCell ref="C5:C6"/>
    <mergeCell ref="D5:D6"/>
    <mergeCell ref="E5:E6"/>
    <mergeCell ref="F5:F6"/>
    <mergeCell ref="G5:G6"/>
    <mergeCell ref="H5:H6"/>
    <mergeCell ref="J5:J6"/>
    <mergeCell ref="N5:N6"/>
    <mergeCell ref="I5:I6"/>
    <mergeCell ref="K5:K6"/>
    <mergeCell ref="T5:T6"/>
    <mergeCell ref="U5:U6"/>
    <mergeCell ref="L5:L6"/>
    <mergeCell ref="M5:M6"/>
    <mergeCell ref="Q5:Q6"/>
    <mergeCell ref="R5:R6"/>
    <mergeCell ref="S5:S6"/>
    <mergeCell ref="O5:O6"/>
    <mergeCell ref="P5:P6"/>
  </mergeCells>
  <pageMargins left="0" right="0" top="0" bottom="0" header="0.31496062992125984" footer="0.31496062992125984"/>
  <pageSetup paperSize="9" scale="48" fitToWidth="0" orientation="landscape"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2:J35"/>
  <sheetViews>
    <sheetView topLeftCell="A7" workbookViewId="0">
      <selection activeCell="A2" sqref="A2"/>
    </sheetView>
  </sheetViews>
  <sheetFormatPr defaultRowHeight="15"/>
  <cols>
    <col min="1" max="1" width="67.7109375" customWidth="1"/>
    <col min="2" max="2" width="11.7109375" customWidth="1"/>
    <col min="4" max="4" width="16.28515625" customWidth="1"/>
    <col min="6" max="6" width="27" customWidth="1"/>
    <col min="7" max="7" width="9" customWidth="1"/>
    <col min="8" max="8" width="17.5703125" customWidth="1"/>
    <col min="10" max="10" width="11.7109375" customWidth="1"/>
    <col min="257" max="257" width="67.7109375" customWidth="1"/>
    <col min="258" max="258" width="11.7109375" customWidth="1"/>
    <col min="260" max="260" width="16.28515625" customWidth="1"/>
    <col min="262" max="262" width="27" customWidth="1"/>
    <col min="263" max="263" width="9" customWidth="1"/>
    <col min="264" max="264" width="17.5703125" customWidth="1"/>
    <col min="266" max="266" width="11.7109375" customWidth="1"/>
    <col min="513" max="513" width="67.7109375" customWidth="1"/>
    <col min="514" max="514" width="11.7109375" customWidth="1"/>
    <col min="516" max="516" width="16.28515625" customWidth="1"/>
    <col min="518" max="518" width="27" customWidth="1"/>
    <col min="519" max="519" width="9" customWidth="1"/>
    <col min="520" max="520" width="17.5703125" customWidth="1"/>
    <col min="522" max="522" width="11.7109375" customWidth="1"/>
    <col min="769" max="769" width="67.7109375" customWidth="1"/>
    <col min="770" max="770" width="11.7109375" customWidth="1"/>
    <col min="772" max="772" width="16.28515625" customWidth="1"/>
    <col min="774" max="774" width="27" customWidth="1"/>
    <col min="775" max="775" width="9" customWidth="1"/>
    <col min="776" max="776" width="17.5703125" customWidth="1"/>
    <col min="778" max="778" width="11.7109375" customWidth="1"/>
    <col min="1025" max="1025" width="67.7109375" customWidth="1"/>
    <col min="1026" max="1026" width="11.7109375" customWidth="1"/>
    <col min="1028" max="1028" width="16.28515625" customWidth="1"/>
    <col min="1030" max="1030" width="27" customWidth="1"/>
    <col min="1031" max="1031" width="9" customWidth="1"/>
    <col min="1032" max="1032" width="17.5703125" customWidth="1"/>
    <col min="1034" max="1034" width="11.7109375" customWidth="1"/>
    <col min="1281" max="1281" width="67.7109375" customWidth="1"/>
    <col min="1282" max="1282" width="11.7109375" customWidth="1"/>
    <col min="1284" max="1284" width="16.28515625" customWidth="1"/>
    <col min="1286" max="1286" width="27" customWidth="1"/>
    <col min="1287" max="1287" width="9" customWidth="1"/>
    <col min="1288" max="1288" width="17.5703125" customWidth="1"/>
    <col min="1290" max="1290" width="11.7109375" customWidth="1"/>
    <col min="1537" max="1537" width="67.7109375" customWidth="1"/>
    <col min="1538" max="1538" width="11.7109375" customWidth="1"/>
    <col min="1540" max="1540" width="16.28515625" customWidth="1"/>
    <col min="1542" max="1542" width="27" customWidth="1"/>
    <col min="1543" max="1543" width="9" customWidth="1"/>
    <col min="1544" max="1544" width="17.5703125" customWidth="1"/>
    <col min="1546" max="1546" width="11.7109375" customWidth="1"/>
    <col min="1793" max="1793" width="67.7109375" customWidth="1"/>
    <col min="1794" max="1794" width="11.7109375" customWidth="1"/>
    <col min="1796" max="1796" width="16.28515625" customWidth="1"/>
    <col min="1798" max="1798" width="27" customWidth="1"/>
    <col min="1799" max="1799" width="9" customWidth="1"/>
    <col min="1800" max="1800" width="17.5703125" customWidth="1"/>
    <col min="1802" max="1802" width="11.7109375" customWidth="1"/>
    <col min="2049" max="2049" width="67.7109375" customWidth="1"/>
    <col min="2050" max="2050" width="11.7109375" customWidth="1"/>
    <col min="2052" max="2052" width="16.28515625" customWidth="1"/>
    <col min="2054" max="2054" width="27" customWidth="1"/>
    <col min="2055" max="2055" width="9" customWidth="1"/>
    <col min="2056" max="2056" width="17.5703125" customWidth="1"/>
    <col min="2058" max="2058" width="11.7109375" customWidth="1"/>
    <col min="2305" max="2305" width="67.7109375" customWidth="1"/>
    <col min="2306" max="2306" width="11.7109375" customWidth="1"/>
    <col min="2308" max="2308" width="16.28515625" customWidth="1"/>
    <col min="2310" max="2310" width="27" customWidth="1"/>
    <col min="2311" max="2311" width="9" customWidth="1"/>
    <col min="2312" max="2312" width="17.5703125" customWidth="1"/>
    <col min="2314" max="2314" width="11.7109375" customWidth="1"/>
    <col min="2561" max="2561" width="67.7109375" customWidth="1"/>
    <col min="2562" max="2562" width="11.7109375" customWidth="1"/>
    <col min="2564" max="2564" width="16.28515625" customWidth="1"/>
    <col min="2566" max="2566" width="27" customWidth="1"/>
    <col min="2567" max="2567" width="9" customWidth="1"/>
    <col min="2568" max="2568" width="17.5703125" customWidth="1"/>
    <col min="2570" max="2570" width="11.7109375" customWidth="1"/>
    <col min="2817" max="2817" width="67.7109375" customWidth="1"/>
    <col min="2818" max="2818" width="11.7109375" customWidth="1"/>
    <col min="2820" max="2820" width="16.28515625" customWidth="1"/>
    <col min="2822" max="2822" width="27" customWidth="1"/>
    <col min="2823" max="2823" width="9" customWidth="1"/>
    <col min="2824" max="2824" width="17.5703125" customWidth="1"/>
    <col min="2826" max="2826" width="11.7109375" customWidth="1"/>
    <col min="3073" max="3073" width="67.7109375" customWidth="1"/>
    <col min="3074" max="3074" width="11.7109375" customWidth="1"/>
    <col min="3076" max="3076" width="16.28515625" customWidth="1"/>
    <col min="3078" max="3078" width="27" customWidth="1"/>
    <col min="3079" max="3079" width="9" customWidth="1"/>
    <col min="3080" max="3080" width="17.5703125" customWidth="1"/>
    <col min="3082" max="3082" width="11.7109375" customWidth="1"/>
    <col min="3329" max="3329" width="67.7109375" customWidth="1"/>
    <col min="3330" max="3330" width="11.7109375" customWidth="1"/>
    <col min="3332" max="3332" width="16.28515625" customWidth="1"/>
    <col min="3334" max="3334" width="27" customWidth="1"/>
    <col min="3335" max="3335" width="9" customWidth="1"/>
    <col min="3336" max="3336" width="17.5703125" customWidth="1"/>
    <col min="3338" max="3338" width="11.7109375" customWidth="1"/>
    <col min="3585" max="3585" width="67.7109375" customWidth="1"/>
    <col min="3586" max="3586" width="11.7109375" customWidth="1"/>
    <col min="3588" max="3588" width="16.28515625" customWidth="1"/>
    <col min="3590" max="3590" width="27" customWidth="1"/>
    <col min="3591" max="3591" width="9" customWidth="1"/>
    <col min="3592" max="3592" width="17.5703125" customWidth="1"/>
    <col min="3594" max="3594" width="11.7109375" customWidth="1"/>
    <col min="3841" max="3841" width="67.7109375" customWidth="1"/>
    <col min="3842" max="3842" width="11.7109375" customWidth="1"/>
    <col min="3844" max="3844" width="16.28515625" customWidth="1"/>
    <col min="3846" max="3846" width="27" customWidth="1"/>
    <col min="3847" max="3847" width="9" customWidth="1"/>
    <col min="3848" max="3848" width="17.5703125" customWidth="1"/>
    <col min="3850" max="3850" width="11.7109375" customWidth="1"/>
    <col min="4097" max="4097" width="67.7109375" customWidth="1"/>
    <col min="4098" max="4098" width="11.7109375" customWidth="1"/>
    <col min="4100" max="4100" width="16.28515625" customWidth="1"/>
    <col min="4102" max="4102" width="27" customWidth="1"/>
    <col min="4103" max="4103" width="9" customWidth="1"/>
    <col min="4104" max="4104" width="17.5703125" customWidth="1"/>
    <col min="4106" max="4106" width="11.7109375" customWidth="1"/>
    <col min="4353" max="4353" width="67.7109375" customWidth="1"/>
    <col min="4354" max="4354" width="11.7109375" customWidth="1"/>
    <col min="4356" max="4356" width="16.28515625" customWidth="1"/>
    <col min="4358" max="4358" width="27" customWidth="1"/>
    <col min="4359" max="4359" width="9" customWidth="1"/>
    <col min="4360" max="4360" width="17.5703125" customWidth="1"/>
    <col min="4362" max="4362" width="11.7109375" customWidth="1"/>
    <col min="4609" max="4609" width="67.7109375" customWidth="1"/>
    <col min="4610" max="4610" width="11.7109375" customWidth="1"/>
    <col min="4612" max="4612" width="16.28515625" customWidth="1"/>
    <col min="4614" max="4614" width="27" customWidth="1"/>
    <col min="4615" max="4615" width="9" customWidth="1"/>
    <col min="4616" max="4616" width="17.5703125" customWidth="1"/>
    <col min="4618" max="4618" width="11.7109375" customWidth="1"/>
    <col min="4865" max="4865" width="67.7109375" customWidth="1"/>
    <col min="4866" max="4866" width="11.7109375" customWidth="1"/>
    <col min="4868" max="4868" width="16.28515625" customWidth="1"/>
    <col min="4870" max="4870" width="27" customWidth="1"/>
    <col min="4871" max="4871" width="9" customWidth="1"/>
    <col min="4872" max="4872" width="17.5703125" customWidth="1"/>
    <col min="4874" max="4874" width="11.7109375" customWidth="1"/>
    <col min="5121" max="5121" width="67.7109375" customWidth="1"/>
    <col min="5122" max="5122" width="11.7109375" customWidth="1"/>
    <col min="5124" max="5124" width="16.28515625" customWidth="1"/>
    <col min="5126" max="5126" width="27" customWidth="1"/>
    <col min="5127" max="5127" width="9" customWidth="1"/>
    <col min="5128" max="5128" width="17.5703125" customWidth="1"/>
    <col min="5130" max="5130" width="11.7109375" customWidth="1"/>
    <col min="5377" max="5377" width="67.7109375" customWidth="1"/>
    <col min="5378" max="5378" width="11.7109375" customWidth="1"/>
    <col min="5380" max="5380" width="16.28515625" customWidth="1"/>
    <col min="5382" max="5382" width="27" customWidth="1"/>
    <col min="5383" max="5383" width="9" customWidth="1"/>
    <col min="5384" max="5384" width="17.5703125" customWidth="1"/>
    <col min="5386" max="5386" width="11.7109375" customWidth="1"/>
    <col min="5633" max="5633" width="67.7109375" customWidth="1"/>
    <col min="5634" max="5634" width="11.7109375" customWidth="1"/>
    <col min="5636" max="5636" width="16.28515625" customWidth="1"/>
    <col min="5638" max="5638" width="27" customWidth="1"/>
    <col min="5639" max="5639" width="9" customWidth="1"/>
    <col min="5640" max="5640" width="17.5703125" customWidth="1"/>
    <col min="5642" max="5642" width="11.7109375" customWidth="1"/>
    <col min="5889" max="5889" width="67.7109375" customWidth="1"/>
    <col min="5890" max="5890" width="11.7109375" customWidth="1"/>
    <col min="5892" max="5892" width="16.28515625" customWidth="1"/>
    <col min="5894" max="5894" width="27" customWidth="1"/>
    <col min="5895" max="5895" width="9" customWidth="1"/>
    <col min="5896" max="5896" width="17.5703125" customWidth="1"/>
    <col min="5898" max="5898" width="11.7109375" customWidth="1"/>
    <col min="6145" max="6145" width="67.7109375" customWidth="1"/>
    <col min="6146" max="6146" width="11.7109375" customWidth="1"/>
    <col min="6148" max="6148" width="16.28515625" customWidth="1"/>
    <col min="6150" max="6150" width="27" customWidth="1"/>
    <col min="6151" max="6151" width="9" customWidth="1"/>
    <col min="6152" max="6152" width="17.5703125" customWidth="1"/>
    <col min="6154" max="6154" width="11.7109375" customWidth="1"/>
    <col min="6401" max="6401" width="67.7109375" customWidth="1"/>
    <col min="6402" max="6402" width="11.7109375" customWidth="1"/>
    <col min="6404" max="6404" width="16.28515625" customWidth="1"/>
    <col min="6406" max="6406" width="27" customWidth="1"/>
    <col min="6407" max="6407" width="9" customWidth="1"/>
    <col min="6408" max="6408" width="17.5703125" customWidth="1"/>
    <col min="6410" max="6410" width="11.7109375" customWidth="1"/>
    <col min="6657" max="6657" width="67.7109375" customWidth="1"/>
    <col min="6658" max="6658" width="11.7109375" customWidth="1"/>
    <col min="6660" max="6660" width="16.28515625" customWidth="1"/>
    <col min="6662" max="6662" width="27" customWidth="1"/>
    <col min="6663" max="6663" width="9" customWidth="1"/>
    <col min="6664" max="6664" width="17.5703125" customWidth="1"/>
    <col min="6666" max="6666" width="11.7109375" customWidth="1"/>
    <col min="6913" max="6913" width="67.7109375" customWidth="1"/>
    <col min="6914" max="6914" width="11.7109375" customWidth="1"/>
    <col min="6916" max="6916" width="16.28515625" customWidth="1"/>
    <col min="6918" max="6918" width="27" customWidth="1"/>
    <col min="6919" max="6919" width="9" customWidth="1"/>
    <col min="6920" max="6920" width="17.5703125" customWidth="1"/>
    <col min="6922" max="6922" width="11.7109375" customWidth="1"/>
    <col min="7169" max="7169" width="67.7109375" customWidth="1"/>
    <col min="7170" max="7170" width="11.7109375" customWidth="1"/>
    <col min="7172" max="7172" width="16.28515625" customWidth="1"/>
    <col min="7174" max="7174" width="27" customWidth="1"/>
    <col min="7175" max="7175" width="9" customWidth="1"/>
    <col min="7176" max="7176" width="17.5703125" customWidth="1"/>
    <col min="7178" max="7178" width="11.7109375" customWidth="1"/>
    <col min="7425" max="7425" width="67.7109375" customWidth="1"/>
    <col min="7426" max="7426" width="11.7109375" customWidth="1"/>
    <col min="7428" max="7428" width="16.28515625" customWidth="1"/>
    <col min="7430" max="7430" width="27" customWidth="1"/>
    <col min="7431" max="7431" width="9" customWidth="1"/>
    <col min="7432" max="7432" width="17.5703125" customWidth="1"/>
    <col min="7434" max="7434" width="11.7109375" customWidth="1"/>
    <col min="7681" max="7681" width="67.7109375" customWidth="1"/>
    <col min="7682" max="7682" width="11.7109375" customWidth="1"/>
    <col min="7684" max="7684" width="16.28515625" customWidth="1"/>
    <col min="7686" max="7686" width="27" customWidth="1"/>
    <col min="7687" max="7687" width="9" customWidth="1"/>
    <col min="7688" max="7688" width="17.5703125" customWidth="1"/>
    <col min="7690" max="7690" width="11.7109375" customWidth="1"/>
    <col min="7937" max="7937" width="67.7109375" customWidth="1"/>
    <col min="7938" max="7938" width="11.7109375" customWidth="1"/>
    <col min="7940" max="7940" width="16.28515625" customWidth="1"/>
    <col min="7942" max="7942" width="27" customWidth="1"/>
    <col min="7943" max="7943" width="9" customWidth="1"/>
    <col min="7944" max="7944" width="17.5703125" customWidth="1"/>
    <col min="7946" max="7946" width="11.7109375" customWidth="1"/>
    <col min="8193" max="8193" width="67.7109375" customWidth="1"/>
    <col min="8194" max="8194" width="11.7109375" customWidth="1"/>
    <col min="8196" max="8196" width="16.28515625" customWidth="1"/>
    <col min="8198" max="8198" width="27" customWidth="1"/>
    <col min="8199" max="8199" width="9" customWidth="1"/>
    <col min="8200" max="8200" width="17.5703125" customWidth="1"/>
    <col min="8202" max="8202" width="11.7109375" customWidth="1"/>
    <col min="8449" max="8449" width="67.7109375" customWidth="1"/>
    <col min="8450" max="8450" width="11.7109375" customWidth="1"/>
    <col min="8452" max="8452" width="16.28515625" customWidth="1"/>
    <col min="8454" max="8454" width="27" customWidth="1"/>
    <col min="8455" max="8455" width="9" customWidth="1"/>
    <col min="8456" max="8456" width="17.5703125" customWidth="1"/>
    <col min="8458" max="8458" width="11.7109375" customWidth="1"/>
    <col min="8705" max="8705" width="67.7109375" customWidth="1"/>
    <col min="8706" max="8706" width="11.7109375" customWidth="1"/>
    <col min="8708" max="8708" width="16.28515625" customWidth="1"/>
    <col min="8710" max="8710" width="27" customWidth="1"/>
    <col min="8711" max="8711" width="9" customWidth="1"/>
    <col min="8712" max="8712" width="17.5703125" customWidth="1"/>
    <col min="8714" max="8714" width="11.7109375" customWidth="1"/>
    <col min="8961" max="8961" width="67.7109375" customWidth="1"/>
    <col min="8962" max="8962" width="11.7109375" customWidth="1"/>
    <col min="8964" max="8964" width="16.28515625" customWidth="1"/>
    <col min="8966" max="8966" width="27" customWidth="1"/>
    <col min="8967" max="8967" width="9" customWidth="1"/>
    <col min="8968" max="8968" width="17.5703125" customWidth="1"/>
    <col min="8970" max="8970" width="11.7109375" customWidth="1"/>
    <col min="9217" max="9217" width="67.7109375" customWidth="1"/>
    <col min="9218" max="9218" width="11.7109375" customWidth="1"/>
    <col min="9220" max="9220" width="16.28515625" customWidth="1"/>
    <col min="9222" max="9222" width="27" customWidth="1"/>
    <col min="9223" max="9223" width="9" customWidth="1"/>
    <col min="9224" max="9224" width="17.5703125" customWidth="1"/>
    <col min="9226" max="9226" width="11.7109375" customWidth="1"/>
    <col min="9473" max="9473" width="67.7109375" customWidth="1"/>
    <col min="9474" max="9474" width="11.7109375" customWidth="1"/>
    <col min="9476" max="9476" width="16.28515625" customWidth="1"/>
    <col min="9478" max="9478" width="27" customWidth="1"/>
    <col min="9479" max="9479" width="9" customWidth="1"/>
    <col min="9480" max="9480" width="17.5703125" customWidth="1"/>
    <col min="9482" max="9482" width="11.7109375" customWidth="1"/>
    <col min="9729" max="9729" width="67.7109375" customWidth="1"/>
    <col min="9730" max="9730" width="11.7109375" customWidth="1"/>
    <col min="9732" max="9732" width="16.28515625" customWidth="1"/>
    <col min="9734" max="9734" width="27" customWidth="1"/>
    <col min="9735" max="9735" width="9" customWidth="1"/>
    <col min="9736" max="9736" width="17.5703125" customWidth="1"/>
    <col min="9738" max="9738" width="11.7109375" customWidth="1"/>
    <col min="9985" max="9985" width="67.7109375" customWidth="1"/>
    <col min="9986" max="9986" width="11.7109375" customWidth="1"/>
    <col min="9988" max="9988" width="16.28515625" customWidth="1"/>
    <col min="9990" max="9990" width="27" customWidth="1"/>
    <col min="9991" max="9991" width="9" customWidth="1"/>
    <col min="9992" max="9992" width="17.5703125" customWidth="1"/>
    <col min="9994" max="9994" width="11.7109375" customWidth="1"/>
    <col min="10241" max="10241" width="67.7109375" customWidth="1"/>
    <col min="10242" max="10242" width="11.7109375" customWidth="1"/>
    <col min="10244" max="10244" width="16.28515625" customWidth="1"/>
    <col min="10246" max="10246" width="27" customWidth="1"/>
    <col min="10247" max="10247" width="9" customWidth="1"/>
    <col min="10248" max="10248" width="17.5703125" customWidth="1"/>
    <col min="10250" max="10250" width="11.7109375" customWidth="1"/>
    <col min="10497" max="10497" width="67.7109375" customWidth="1"/>
    <col min="10498" max="10498" width="11.7109375" customWidth="1"/>
    <col min="10500" max="10500" width="16.28515625" customWidth="1"/>
    <col min="10502" max="10502" width="27" customWidth="1"/>
    <col min="10503" max="10503" width="9" customWidth="1"/>
    <col min="10504" max="10504" width="17.5703125" customWidth="1"/>
    <col min="10506" max="10506" width="11.7109375" customWidth="1"/>
    <col min="10753" max="10753" width="67.7109375" customWidth="1"/>
    <col min="10754" max="10754" width="11.7109375" customWidth="1"/>
    <col min="10756" max="10756" width="16.28515625" customWidth="1"/>
    <col min="10758" max="10758" width="27" customWidth="1"/>
    <col min="10759" max="10759" width="9" customWidth="1"/>
    <col min="10760" max="10760" width="17.5703125" customWidth="1"/>
    <col min="10762" max="10762" width="11.7109375" customWidth="1"/>
    <col min="11009" max="11009" width="67.7109375" customWidth="1"/>
    <col min="11010" max="11010" width="11.7109375" customWidth="1"/>
    <col min="11012" max="11012" width="16.28515625" customWidth="1"/>
    <col min="11014" max="11014" width="27" customWidth="1"/>
    <col min="11015" max="11015" width="9" customWidth="1"/>
    <col min="11016" max="11016" width="17.5703125" customWidth="1"/>
    <col min="11018" max="11018" width="11.7109375" customWidth="1"/>
    <col min="11265" max="11265" width="67.7109375" customWidth="1"/>
    <col min="11266" max="11266" width="11.7109375" customWidth="1"/>
    <col min="11268" max="11268" width="16.28515625" customWidth="1"/>
    <col min="11270" max="11270" width="27" customWidth="1"/>
    <col min="11271" max="11271" width="9" customWidth="1"/>
    <col min="11272" max="11272" width="17.5703125" customWidth="1"/>
    <col min="11274" max="11274" width="11.7109375" customWidth="1"/>
    <col min="11521" max="11521" width="67.7109375" customWidth="1"/>
    <col min="11522" max="11522" width="11.7109375" customWidth="1"/>
    <col min="11524" max="11524" width="16.28515625" customWidth="1"/>
    <col min="11526" max="11526" width="27" customWidth="1"/>
    <col min="11527" max="11527" width="9" customWidth="1"/>
    <col min="11528" max="11528" width="17.5703125" customWidth="1"/>
    <col min="11530" max="11530" width="11.7109375" customWidth="1"/>
    <col min="11777" max="11777" width="67.7109375" customWidth="1"/>
    <col min="11778" max="11778" width="11.7109375" customWidth="1"/>
    <col min="11780" max="11780" width="16.28515625" customWidth="1"/>
    <col min="11782" max="11782" width="27" customWidth="1"/>
    <col min="11783" max="11783" width="9" customWidth="1"/>
    <col min="11784" max="11784" width="17.5703125" customWidth="1"/>
    <col min="11786" max="11786" width="11.7109375" customWidth="1"/>
    <col min="12033" max="12033" width="67.7109375" customWidth="1"/>
    <col min="12034" max="12034" width="11.7109375" customWidth="1"/>
    <col min="12036" max="12036" width="16.28515625" customWidth="1"/>
    <col min="12038" max="12038" width="27" customWidth="1"/>
    <col min="12039" max="12039" width="9" customWidth="1"/>
    <col min="12040" max="12040" width="17.5703125" customWidth="1"/>
    <col min="12042" max="12042" width="11.7109375" customWidth="1"/>
    <col min="12289" max="12289" width="67.7109375" customWidth="1"/>
    <col min="12290" max="12290" width="11.7109375" customWidth="1"/>
    <col min="12292" max="12292" width="16.28515625" customWidth="1"/>
    <col min="12294" max="12294" width="27" customWidth="1"/>
    <col min="12295" max="12295" width="9" customWidth="1"/>
    <col min="12296" max="12296" width="17.5703125" customWidth="1"/>
    <col min="12298" max="12298" width="11.7109375" customWidth="1"/>
    <col min="12545" max="12545" width="67.7109375" customWidth="1"/>
    <col min="12546" max="12546" width="11.7109375" customWidth="1"/>
    <col min="12548" max="12548" width="16.28515625" customWidth="1"/>
    <col min="12550" max="12550" width="27" customWidth="1"/>
    <col min="12551" max="12551" width="9" customWidth="1"/>
    <col min="12552" max="12552" width="17.5703125" customWidth="1"/>
    <col min="12554" max="12554" width="11.7109375" customWidth="1"/>
    <col min="12801" max="12801" width="67.7109375" customWidth="1"/>
    <col min="12802" max="12802" width="11.7109375" customWidth="1"/>
    <col min="12804" max="12804" width="16.28515625" customWidth="1"/>
    <col min="12806" max="12806" width="27" customWidth="1"/>
    <col min="12807" max="12807" width="9" customWidth="1"/>
    <col min="12808" max="12808" width="17.5703125" customWidth="1"/>
    <col min="12810" max="12810" width="11.7109375" customWidth="1"/>
    <col min="13057" max="13057" width="67.7109375" customWidth="1"/>
    <col min="13058" max="13058" width="11.7109375" customWidth="1"/>
    <col min="13060" max="13060" width="16.28515625" customWidth="1"/>
    <col min="13062" max="13062" width="27" customWidth="1"/>
    <col min="13063" max="13063" width="9" customWidth="1"/>
    <col min="13064" max="13064" width="17.5703125" customWidth="1"/>
    <col min="13066" max="13066" width="11.7109375" customWidth="1"/>
    <col min="13313" max="13313" width="67.7109375" customWidth="1"/>
    <col min="13314" max="13314" width="11.7109375" customWidth="1"/>
    <col min="13316" max="13316" width="16.28515625" customWidth="1"/>
    <col min="13318" max="13318" width="27" customWidth="1"/>
    <col min="13319" max="13319" width="9" customWidth="1"/>
    <col min="13320" max="13320" width="17.5703125" customWidth="1"/>
    <col min="13322" max="13322" width="11.7109375" customWidth="1"/>
    <col min="13569" max="13569" width="67.7109375" customWidth="1"/>
    <col min="13570" max="13570" width="11.7109375" customWidth="1"/>
    <col min="13572" max="13572" width="16.28515625" customWidth="1"/>
    <col min="13574" max="13574" width="27" customWidth="1"/>
    <col min="13575" max="13575" width="9" customWidth="1"/>
    <col min="13576" max="13576" width="17.5703125" customWidth="1"/>
    <col min="13578" max="13578" width="11.7109375" customWidth="1"/>
    <col min="13825" max="13825" width="67.7109375" customWidth="1"/>
    <col min="13826" max="13826" width="11.7109375" customWidth="1"/>
    <col min="13828" max="13828" width="16.28515625" customWidth="1"/>
    <col min="13830" max="13830" width="27" customWidth="1"/>
    <col min="13831" max="13831" width="9" customWidth="1"/>
    <col min="13832" max="13832" width="17.5703125" customWidth="1"/>
    <col min="13834" max="13834" width="11.7109375" customWidth="1"/>
    <col min="14081" max="14081" width="67.7109375" customWidth="1"/>
    <col min="14082" max="14082" width="11.7109375" customWidth="1"/>
    <col min="14084" max="14084" width="16.28515625" customWidth="1"/>
    <col min="14086" max="14086" width="27" customWidth="1"/>
    <col min="14087" max="14087" width="9" customWidth="1"/>
    <col min="14088" max="14088" width="17.5703125" customWidth="1"/>
    <col min="14090" max="14090" width="11.7109375" customWidth="1"/>
    <col min="14337" max="14337" width="67.7109375" customWidth="1"/>
    <col min="14338" max="14338" width="11.7109375" customWidth="1"/>
    <col min="14340" max="14340" width="16.28515625" customWidth="1"/>
    <col min="14342" max="14342" width="27" customWidth="1"/>
    <col min="14343" max="14343" width="9" customWidth="1"/>
    <col min="14344" max="14344" width="17.5703125" customWidth="1"/>
    <col min="14346" max="14346" width="11.7109375" customWidth="1"/>
    <col min="14593" max="14593" width="67.7109375" customWidth="1"/>
    <col min="14594" max="14594" width="11.7109375" customWidth="1"/>
    <col min="14596" max="14596" width="16.28515625" customWidth="1"/>
    <col min="14598" max="14598" width="27" customWidth="1"/>
    <col min="14599" max="14599" width="9" customWidth="1"/>
    <col min="14600" max="14600" width="17.5703125" customWidth="1"/>
    <col min="14602" max="14602" width="11.7109375" customWidth="1"/>
    <col min="14849" max="14849" width="67.7109375" customWidth="1"/>
    <col min="14850" max="14850" width="11.7109375" customWidth="1"/>
    <col min="14852" max="14852" width="16.28515625" customWidth="1"/>
    <col min="14854" max="14854" width="27" customWidth="1"/>
    <col min="14855" max="14855" width="9" customWidth="1"/>
    <col min="14856" max="14856" width="17.5703125" customWidth="1"/>
    <col min="14858" max="14858" width="11.7109375" customWidth="1"/>
    <col min="15105" max="15105" width="67.7109375" customWidth="1"/>
    <col min="15106" max="15106" width="11.7109375" customWidth="1"/>
    <col min="15108" max="15108" width="16.28515625" customWidth="1"/>
    <col min="15110" max="15110" width="27" customWidth="1"/>
    <col min="15111" max="15111" width="9" customWidth="1"/>
    <col min="15112" max="15112" width="17.5703125" customWidth="1"/>
    <col min="15114" max="15114" width="11.7109375" customWidth="1"/>
    <col min="15361" max="15361" width="67.7109375" customWidth="1"/>
    <col min="15362" max="15362" width="11.7109375" customWidth="1"/>
    <col min="15364" max="15364" width="16.28515625" customWidth="1"/>
    <col min="15366" max="15366" width="27" customWidth="1"/>
    <col min="15367" max="15367" width="9" customWidth="1"/>
    <col min="15368" max="15368" width="17.5703125" customWidth="1"/>
    <col min="15370" max="15370" width="11.7109375" customWidth="1"/>
    <col min="15617" max="15617" width="67.7109375" customWidth="1"/>
    <col min="15618" max="15618" width="11.7109375" customWidth="1"/>
    <col min="15620" max="15620" width="16.28515625" customWidth="1"/>
    <col min="15622" max="15622" width="27" customWidth="1"/>
    <col min="15623" max="15623" width="9" customWidth="1"/>
    <col min="15624" max="15624" width="17.5703125" customWidth="1"/>
    <col min="15626" max="15626" width="11.7109375" customWidth="1"/>
    <col min="15873" max="15873" width="67.7109375" customWidth="1"/>
    <col min="15874" max="15874" width="11.7109375" customWidth="1"/>
    <col min="15876" max="15876" width="16.28515625" customWidth="1"/>
    <col min="15878" max="15878" width="27" customWidth="1"/>
    <col min="15879" max="15879" width="9" customWidth="1"/>
    <col min="15880" max="15880" width="17.5703125" customWidth="1"/>
    <col min="15882" max="15882" width="11.7109375" customWidth="1"/>
    <col min="16129" max="16129" width="67.7109375" customWidth="1"/>
    <col min="16130" max="16130" width="11.7109375" customWidth="1"/>
    <col min="16132" max="16132" width="16.28515625" customWidth="1"/>
    <col min="16134" max="16134" width="27" customWidth="1"/>
    <col min="16135" max="16135" width="9" customWidth="1"/>
    <col min="16136" max="16136" width="17.5703125" customWidth="1"/>
    <col min="16138" max="16138" width="11.7109375" customWidth="1"/>
  </cols>
  <sheetData>
    <row r="2" spans="1:10">
      <c r="A2" s="752" t="s">
        <v>1268</v>
      </c>
    </row>
    <row r="3" spans="1:10">
      <c r="B3" t="s">
        <v>1269</v>
      </c>
      <c r="J3" t="s">
        <v>1270</v>
      </c>
    </row>
    <row r="4" spans="1:10">
      <c r="A4" t="s">
        <v>1271</v>
      </c>
      <c r="B4" s="753">
        <v>248</v>
      </c>
      <c r="C4" t="s">
        <v>1272</v>
      </c>
      <c r="J4" s="753">
        <v>248</v>
      </c>
    </row>
    <row r="5" spans="1:10">
      <c r="A5" t="s">
        <v>1273</v>
      </c>
      <c r="B5">
        <v>8</v>
      </c>
      <c r="C5" t="s">
        <v>32</v>
      </c>
      <c r="J5">
        <v>8</v>
      </c>
    </row>
    <row r="6" spans="1:10">
      <c r="A6" t="s">
        <v>1274</v>
      </c>
      <c r="B6" s="753">
        <v>5</v>
      </c>
      <c r="C6" t="s">
        <v>1272</v>
      </c>
      <c r="J6" s="753">
        <v>5</v>
      </c>
    </row>
    <row r="7" spans="1:10">
      <c r="A7" t="s">
        <v>1275</v>
      </c>
      <c r="B7" s="754">
        <f>B4*B5-B6</f>
        <v>1979</v>
      </c>
      <c r="C7" t="s">
        <v>32</v>
      </c>
      <c r="J7" s="754">
        <f>J4*J5-J6</f>
        <v>1979</v>
      </c>
    </row>
    <row r="8" spans="1:10">
      <c r="A8" t="s">
        <v>1276</v>
      </c>
      <c r="B8">
        <v>12</v>
      </c>
      <c r="C8" t="s">
        <v>1277</v>
      </c>
      <c r="J8">
        <v>12</v>
      </c>
    </row>
    <row r="9" spans="1:10">
      <c r="A9" t="s">
        <v>1278</v>
      </c>
      <c r="B9" s="755">
        <f>B7/B8</f>
        <v>164.92</v>
      </c>
      <c r="C9" t="s">
        <v>32</v>
      </c>
      <c r="J9" s="755">
        <f>J7/J8</f>
        <v>164.92</v>
      </c>
    </row>
    <row r="10" spans="1:10">
      <c r="A10" t="s">
        <v>1279</v>
      </c>
      <c r="B10" s="756">
        <v>4047</v>
      </c>
      <c r="C10" t="s">
        <v>1006</v>
      </c>
      <c r="D10" t="s">
        <v>1280</v>
      </c>
      <c r="E10" s="757">
        <v>4047</v>
      </c>
      <c r="F10" t="s">
        <v>1302</v>
      </c>
      <c r="G10" s="757">
        <f>CEILING(E10*1.03,1)</f>
        <v>4169</v>
      </c>
      <c r="H10" t="s">
        <v>1281</v>
      </c>
      <c r="I10" s="758">
        <f>(E10*9+G10*3)/12</f>
        <v>4077.5</v>
      </c>
      <c r="J10" s="756">
        <v>4085.5</v>
      </c>
    </row>
    <row r="11" spans="1:10">
      <c r="A11" s="329" t="s">
        <v>1282</v>
      </c>
      <c r="B11" s="759">
        <f>B10/B9</f>
        <v>24.54</v>
      </c>
      <c r="C11" t="s">
        <v>1006</v>
      </c>
      <c r="J11" s="759">
        <f>J10/J9</f>
        <v>24.77</v>
      </c>
    </row>
    <row r="12" spans="1:10">
      <c r="A12" t="s">
        <v>1283</v>
      </c>
      <c r="B12">
        <v>35</v>
      </c>
      <c r="C12" t="s">
        <v>1284</v>
      </c>
      <c r="J12">
        <v>35</v>
      </c>
    </row>
    <row r="13" spans="1:10">
      <c r="A13" s="760" t="s">
        <v>1285</v>
      </c>
      <c r="B13" s="761">
        <f>B11*B12/100</f>
        <v>8.59</v>
      </c>
      <c r="C13" t="s">
        <v>1006</v>
      </c>
      <c r="J13" s="761">
        <f>J11*J12/100</f>
        <v>8.67</v>
      </c>
    </row>
    <row r="14" spans="1:10">
      <c r="A14" t="s">
        <v>1286</v>
      </c>
      <c r="B14">
        <v>100</v>
      </c>
      <c r="C14" t="s">
        <v>1284</v>
      </c>
      <c r="J14">
        <v>100</v>
      </c>
    </row>
    <row r="15" spans="1:10">
      <c r="A15" s="760" t="s">
        <v>1287</v>
      </c>
      <c r="B15" s="761">
        <f>B11*B14/100</f>
        <v>24.54</v>
      </c>
      <c r="C15" t="s">
        <v>1006</v>
      </c>
      <c r="J15" s="761">
        <f>J11*J14/100</f>
        <v>24.77</v>
      </c>
    </row>
    <row r="17" spans="1:10">
      <c r="A17" s="762" t="s">
        <v>1288</v>
      </c>
      <c r="B17" s="753">
        <v>366</v>
      </c>
      <c r="C17" t="s">
        <v>1272</v>
      </c>
      <c r="J17" s="753">
        <v>366</v>
      </c>
    </row>
    <row r="18" spans="1:10">
      <c r="A18" s="762" t="s">
        <v>1289</v>
      </c>
      <c r="B18">
        <v>8</v>
      </c>
      <c r="C18" t="s">
        <v>32</v>
      </c>
      <c r="J18">
        <v>8</v>
      </c>
    </row>
    <row r="19" spans="1:10">
      <c r="A19" s="763" t="s">
        <v>1290</v>
      </c>
      <c r="B19" s="755">
        <f>B17*B18</f>
        <v>2928</v>
      </c>
      <c r="C19" t="s">
        <v>32</v>
      </c>
      <c r="J19" s="755">
        <f>J17*J18</f>
        <v>2928</v>
      </c>
    </row>
    <row r="20" spans="1:10">
      <c r="A20" s="764" t="s">
        <v>1291</v>
      </c>
      <c r="B20" s="765">
        <f>B19/12/3</f>
        <v>81.33</v>
      </c>
      <c r="C20" t="s">
        <v>32</v>
      </c>
      <c r="J20" s="765">
        <f>J19/12/3</f>
        <v>81.33</v>
      </c>
    </row>
    <row r="21" spans="1:10">
      <c r="A21" s="760" t="s">
        <v>1292</v>
      </c>
      <c r="B21" s="761">
        <f>B20*B13</f>
        <v>698.62</v>
      </c>
      <c r="C21" t="s">
        <v>1006</v>
      </c>
      <c r="J21" s="761">
        <f>J20*J13</f>
        <v>705.13</v>
      </c>
    </row>
    <row r="22" spans="1:10">
      <c r="A22" s="764"/>
      <c r="B22" s="765"/>
      <c r="J22" s="765"/>
    </row>
    <row r="23" spans="1:10">
      <c r="A23" s="764"/>
      <c r="B23" s="765"/>
      <c r="J23" s="765"/>
    </row>
    <row r="24" spans="1:10">
      <c r="A24" s="762" t="s">
        <v>1293</v>
      </c>
      <c r="B24" s="753">
        <v>14</v>
      </c>
      <c r="C24" t="s">
        <v>1272</v>
      </c>
      <c r="J24" s="753">
        <v>14</v>
      </c>
    </row>
    <row r="25" spans="1:10">
      <c r="A25" s="762" t="s">
        <v>1294</v>
      </c>
      <c r="B25">
        <v>24</v>
      </c>
      <c r="C25" t="s">
        <v>32</v>
      </c>
      <c r="J25">
        <v>24</v>
      </c>
    </row>
    <row r="26" spans="1:10" ht="30">
      <c r="A26" s="766" t="s">
        <v>1295</v>
      </c>
      <c r="B26" s="765">
        <f>B24*B25</f>
        <v>336</v>
      </c>
      <c r="C26" t="s">
        <v>32</v>
      </c>
      <c r="J26" s="765">
        <f>J24*J25</f>
        <v>336</v>
      </c>
    </row>
    <row r="27" spans="1:10">
      <c r="A27" s="764" t="s">
        <v>1291</v>
      </c>
      <c r="B27" s="765">
        <f>B26/12/3</f>
        <v>9.33</v>
      </c>
      <c r="C27" t="s">
        <v>32</v>
      </c>
      <c r="J27" s="765">
        <f>J26/12/3</f>
        <v>9.33</v>
      </c>
    </row>
    <row r="28" spans="1:10">
      <c r="A28" s="760" t="s">
        <v>1296</v>
      </c>
      <c r="B28" s="761">
        <f>B27*B15</f>
        <v>228.96</v>
      </c>
      <c r="C28" t="s">
        <v>1006</v>
      </c>
      <c r="J28" s="761">
        <f>J27*J15</f>
        <v>231.1</v>
      </c>
    </row>
    <row r="31" spans="1:10">
      <c r="A31" s="760" t="s">
        <v>1297</v>
      </c>
      <c r="B31" s="761">
        <f>B21+B28</f>
        <v>927.58</v>
      </c>
      <c r="C31" t="s">
        <v>1006</v>
      </c>
      <c r="J31" s="761">
        <f>J21+J28</f>
        <v>936.23</v>
      </c>
    </row>
    <row r="32" spans="1:10">
      <c r="A32" s="760" t="s">
        <v>1298</v>
      </c>
      <c r="B32" s="761">
        <f>B31/B10*100</f>
        <v>22.92</v>
      </c>
      <c r="C32" t="s">
        <v>1284</v>
      </c>
      <c r="J32" s="761">
        <f>J31/J10*100</f>
        <v>22.92</v>
      </c>
    </row>
    <row r="33" spans="1:10">
      <c r="A33" s="760" t="s">
        <v>1299</v>
      </c>
      <c r="B33" s="767">
        <f>B32/100</f>
        <v>0.22919999999999999</v>
      </c>
      <c r="C33" t="s">
        <v>1300</v>
      </c>
      <c r="J33" s="767">
        <f>J32/100</f>
        <v>0.22919999999999999</v>
      </c>
    </row>
    <row r="34" spans="1:10">
      <c r="A34" t="s">
        <v>1301</v>
      </c>
      <c r="B34" s="755">
        <f>B31*3</f>
        <v>2782.74</v>
      </c>
      <c r="J34" s="755">
        <f>J31*3</f>
        <v>2808.69</v>
      </c>
    </row>
    <row r="35" spans="1:10">
      <c r="B35">
        <f>B34*12</f>
        <v>33392.879999999997</v>
      </c>
      <c r="J35">
        <f>J34*12</f>
        <v>33704.28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24">
    <pageSetUpPr fitToPage="1"/>
  </sheetPr>
  <dimension ref="A1:AC117"/>
  <sheetViews>
    <sheetView view="pageBreakPreview" zoomScale="75" zoomScaleNormal="75" zoomScaleSheetLayoutView="75" workbookViewId="0">
      <pane xSplit="3" ySplit="7" topLeftCell="D17" activePane="bottomRight" state="frozen"/>
      <selection activeCell="L107" sqref="L107"/>
      <selection pane="topRight" activeCell="L107" sqref="L107"/>
      <selection pane="bottomLeft" activeCell="L107" sqref="L107"/>
      <selection pane="bottomRight" activeCell="C31" sqref="C31:C36"/>
    </sheetView>
  </sheetViews>
  <sheetFormatPr defaultRowHeight="15"/>
  <cols>
    <col min="1" max="1" width="6.5703125" style="392" hidden="1" customWidth="1"/>
    <col min="2" max="2" width="7.28515625" style="392" hidden="1" customWidth="1"/>
    <col min="3" max="3" width="38.5703125" style="392" customWidth="1"/>
    <col min="4" max="15" width="6.42578125" style="392" customWidth="1"/>
    <col min="16" max="23" width="7.5703125" style="392" customWidth="1"/>
    <col min="24" max="256" width="9.140625" style="392"/>
    <col min="257" max="258" width="0" style="392" hidden="1" customWidth="1"/>
    <col min="259" max="259" width="38.5703125" style="392" customWidth="1"/>
    <col min="260" max="271" width="12" style="392" bestFit="1" customWidth="1"/>
    <col min="272" max="272" width="13.7109375" style="392" customWidth="1"/>
    <col min="273" max="279" width="13.7109375" style="392" bestFit="1" customWidth="1"/>
    <col min="280" max="512" width="9.140625" style="392"/>
    <col min="513" max="514" width="0" style="392" hidden="1" customWidth="1"/>
    <col min="515" max="515" width="38.5703125" style="392" customWidth="1"/>
    <col min="516" max="527" width="12" style="392" bestFit="1" customWidth="1"/>
    <col min="528" max="528" width="13.7109375" style="392" customWidth="1"/>
    <col min="529" max="535" width="13.7109375" style="392" bestFit="1" customWidth="1"/>
    <col min="536" max="768" width="9.140625" style="392"/>
    <col min="769" max="770" width="0" style="392" hidden="1" customWidth="1"/>
    <col min="771" max="771" width="38.5703125" style="392" customWidth="1"/>
    <col min="772" max="783" width="12" style="392" bestFit="1" customWidth="1"/>
    <col min="784" max="784" width="13.7109375" style="392" customWidth="1"/>
    <col min="785" max="791" width="13.7109375" style="392" bestFit="1" customWidth="1"/>
    <col min="792" max="1024" width="9.140625" style="392"/>
    <col min="1025" max="1026" width="0" style="392" hidden="1" customWidth="1"/>
    <col min="1027" max="1027" width="38.5703125" style="392" customWidth="1"/>
    <col min="1028" max="1039" width="12" style="392" bestFit="1" customWidth="1"/>
    <col min="1040" max="1040" width="13.7109375" style="392" customWidth="1"/>
    <col min="1041" max="1047" width="13.7109375" style="392" bestFit="1" customWidth="1"/>
    <col min="1048" max="1280" width="9.140625" style="392"/>
    <col min="1281" max="1282" width="0" style="392" hidden="1" customWidth="1"/>
    <col min="1283" max="1283" width="38.5703125" style="392" customWidth="1"/>
    <col min="1284" max="1295" width="12" style="392" bestFit="1" customWidth="1"/>
    <col min="1296" max="1296" width="13.7109375" style="392" customWidth="1"/>
    <col min="1297" max="1303" width="13.7109375" style="392" bestFit="1" customWidth="1"/>
    <col min="1304" max="1536" width="9.140625" style="392"/>
    <col min="1537" max="1538" width="0" style="392" hidden="1" customWidth="1"/>
    <col min="1539" max="1539" width="38.5703125" style="392" customWidth="1"/>
    <col min="1540" max="1551" width="12" style="392" bestFit="1" customWidth="1"/>
    <col min="1552" max="1552" width="13.7109375" style="392" customWidth="1"/>
    <col min="1553" max="1559" width="13.7109375" style="392" bestFit="1" customWidth="1"/>
    <col min="1560" max="1792" width="9.140625" style="392"/>
    <col min="1793" max="1794" width="0" style="392" hidden="1" customWidth="1"/>
    <col min="1795" max="1795" width="38.5703125" style="392" customWidth="1"/>
    <col min="1796" max="1807" width="12" style="392" bestFit="1" customWidth="1"/>
    <col min="1808" max="1808" width="13.7109375" style="392" customWidth="1"/>
    <col min="1809" max="1815" width="13.7109375" style="392" bestFit="1" customWidth="1"/>
    <col min="1816" max="2048" width="9.140625" style="392"/>
    <col min="2049" max="2050" width="0" style="392" hidden="1" customWidth="1"/>
    <col min="2051" max="2051" width="38.5703125" style="392" customWidth="1"/>
    <col min="2052" max="2063" width="12" style="392" bestFit="1" customWidth="1"/>
    <col min="2064" max="2064" width="13.7109375" style="392" customWidth="1"/>
    <col min="2065" max="2071" width="13.7109375" style="392" bestFit="1" customWidth="1"/>
    <col min="2072" max="2304" width="9.140625" style="392"/>
    <col min="2305" max="2306" width="0" style="392" hidden="1" customWidth="1"/>
    <col min="2307" max="2307" width="38.5703125" style="392" customWidth="1"/>
    <col min="2308" max="2319" width="12" style="392" bestFit="1" customWidth="1"/>
    <col min="2320" max="2320" width="13.7109375" style="392" customWidth="1"/>
    <col min="2321" max="2327" width="13.7109375" style="392" bestFit="1" customWidth="1"/>
    <col min="2328" max="2560" width="9.140625" style="392"/>
    <col min="2561" max="2562" width="0" style="392" hidden="1" customWidth="1"/>
    <col min="2563" max="2563" width="38.5703125" style="392" customWidth="1"/>
    <col min="2564" max="2575" width="12" style="392" bestFit="1" customWidth="1"/>
    <col min="2576" max="2576" width="13.7109375" style="392" customWidth="1"/>
    <col min="2577" max="2583" width="13.7109375" style="392" bestFit="1" customWidth="1"/>
    <col min="2584" max="2816" width="9.140625" style="392"/>
    <col min="2817" max="2818" width="0" style="392" hidden="1" customWidth="1"/>
    <col min="2819" max="2819" width="38.5703125" style="392" customWidth="1"/>
    <col min="2820" max="2831" width="12" style="392" bestFit="1" customWidth="1"/>
    <col min="2832" max="2832" width="13.7109375" style="392" customWidth="1"/>
    <col min="2833" max="2839" width="13.7109375" style="392" bestFit="1" customWidth="1"/>
    <col min="2840" max="3072" width="9.140625" style="392"/>
    <col min="3073" max="3074" width="0" style="392" hidden="1" customWidth="1"/>
    <col min="3075" max="3075" width="38.5703125" style="392" customWidth="1"/>
    <col min="3076" max="3087" width="12" style="392" bestFit="1" customWidth="1"/>
    <col min="3088" max="3088" width="13.7109375" style="392" customWidth="1"/>
    <col min="3089" max="3095" width="13.7109375" style="392" bestFit="1" customWidth="1"/>
    <col min="3096" max="3328" width="9.140625" style="392"/>
    <col min="3329" max="3330" width="0" style="392" hidden="1" customWidth="1"/>
    <col min="3331" max="3331" width="38.5703125" style="392" customWidth="1"/>
    <col min="3332" max="3343" width="12" style="392" bestFit="1" customWidth="1"/>
    <col min="3344" max="3344" width="13.7109375" style="392" customWidth="1"/>
    <col min="3345" max="3351" width="13.7109375" style="392" bestFit="1" customWidth="1"/>
    <col min="3352" max="3584" width="9.140625" style="392"/>
    <col min="3585" max="3586" width="0" style="392" hidden="1" customWidth="1"/>
    <col min="3587" max="3587" width="38.5703125" style="392" customWidth="1"/>
    <col min="3588" max="3599" width="12" style="392" bestFit="1" customWidth="1"/>
    <col min="3600" max="3600" width="13.7109375" style="392" customWidth="1"/>
    <col min="3601" max="3607" width="13.7109375" style="392" bestFit="1" customWidth="1"/>
    <col min="3608" max="3840" width="9.140625" style="392"/>
    <col min="3841" max="3842" width="0" style="392" hidden="1" customWidth="1"/>
    <col min="3843" max="3843" width="38.5703125" style="392" customWidth="1"/>
    <col min="3844" max="3855" width="12" style="392" bestFit="1" customWidth="1"/>
    <col min="3856" max="3856" width="13.7109375" style="392" customWidth="1"/>
    <col min="3857" max="3863" width="13.7109375" style="392" bestFit="1" customWidth="1"/>
    <col min="3864" max="4096" width="9.140625" style="392"/>
    <col min="4097" max="4098" width="0" style="392" hidden="1" customWidth="1"/>
    <col min="4099" max="4099" width="38.5703125" style="392" customWidth="1"/>
    <col min="4100" max="4111" width="12" style="392" bestFit="1" customWidth="1"/>
    <col min="4112" max="4112" width="13.7109375" style="392" customWidth="1"/>
    <col min="4113" max="4119" width="13.7109375" style="392" bestFit="1" customWidth="1"/>
    <col min="4120" max="4352" width="9.140625" style="392"/>
    <col min="4353" max="4354" width="0" style="392" hidden="1" customWidth="1"/>
    <col min="4355" max="4355" width="38.5703125" style="392" customWidth="1"/>
    <col min="4356" max="4367" width="12" style="392" bestFit="1" customWidth="1"/>
    <col min="4368" max="4368" width="13.7109375" style="392" customWidth="1"/>
    <col min="4369" max="4375" width="13.7109375" style="392" bestFit="1" customWidth="1"/>
    <col min="4376" max="4608" width="9.140625" style="392"/>
    <col min="4609" max="4610" width="0" style="392" hidden="1" customWidth="1"/>
    <col min="4611" max="4611" width="38.5703125" style="392" customWidth="1"/>
    <col min="4612" max="4623" width="12" style="392" bestFit="1" customWidth="1"/>
    <col min="4624" max="4624" width="13.7109375" style="392" customWidth="1"/>
    <col min="4625" max="4631" width="13.7109375" style="392" bestFit="1" customWidth="1"/>
    <col min="4632" max="4864" width="9.140625" style="392"/>
    <col min="4865" max="4866" width="0" style="392" hidden="1" customWidth="1"/>
    <col min="4867" max="4867" width="38.5703125" style="392" customWidth="1"/>
    <col min="4868" max="4879" width="12" style="392" bestFit="1" customWidth="1"/>
    <col min="4880" max="4880" width="13.7109375" style="392" customWidth="1"/>
    <col min="4881" max="4887" width="13.7109375" style="392" bestFit="1" customWidth="1"/>
    <col min="4888" max="5120" width="9.140625" style="392"/>
    <col min="5121" max="5122" width="0" style="392" hidden="1" customWidth="1"/>
    <col min="5123" max="5123" width="38.5703125" style="392" customWidth="1"/>
    <col min="5124" max="5135" width="12" style="392" bestFit="1" customWidth="1"/>
    <col min="5136" max="5136" width="13.7109375" style="392" customWidth="1"/>
    <col min="5137" max="5143" width="13.7109375" style="392" bestFit="1" customWidth="1"/>
    <col min="5144" max="5376" width="9.140625" style="392"/>
    <col min="5377" max="5378" width="0" style="392" hidden="1" customWidth="1"/>
    <col min="5379" max="5379" width="38.5703125" style="392" customWidth="1"/>
    <col min="5380" max="5391" width="12" style="392" bestFit="1" customWidth="1"/>
    <col min="5392" max="5392" width="13.7109375" style="392" customWidth="1"/>
    <col min="5393" max="5399" width="13.7109375" style="392" bestFit="1" customWidth="1"/>
    <col min="5400" max="5632" width="9.140625" style="392"/>
    <col min="5633" max="5634" width="0" style="392" hidden="1" customWidth="1"/>
    <col min="5635" max="5635" width="38.5703125" style="392" customWidth="1"/>
    <col min="5636" max="5647" width="12" style="392" bestFit="1" customWidth="1"/>
    <col min="5648" max="5648" width="13.7109375" style="392" customWidth="1"/>
    <col min="5649" max="5655" width="13.7109375" style="392" bestFit="1" customWidth="1"/>
    <col min="5656" max="5888" width="9.140625" style="392"/>
    <col min="5889" max="5890" width="0" style="392" hidden="1" customWidth="1"/>
    <col min="5891" max="5891" width="38.5703125" style="392" customWidth="1"/>
    <col min="5892" max="5903" width="12" style="392" bestFit="1" customWidth="1"/>
    <col min="5904" max="5904" width="13.7109375" style="392" customWidth="1"/>
    <col min="5905" max="5911" width="13.7109375" style="392" bestFit="1" customWidth="1"/>
    <col min="5912" max="6144" width="9.140625" style="392"/>
    <col min="6145" max="6146" width="0" style="392" hidden="1" customWidth="1"/>
    <col min="6147" max="6147" width="38.5703125" style="392" customWidth="1"/>
    <col min="6148" max="6159" width="12" style="392" bestFit="1" customWidth="1"/>
    <col min="6160" max="6160" width="13.7109375" style="392" customWidth="1"/>
    <col min="6161" max="6167" width="13.7109375" style="392" bestFit="1" customWidth="1"/>
    <col min="6168" max="6400" width="9.140625" style="392"/>
    <col min="6401" max="6402" width="0" style="392" hidden="1" customWidth="1"/>
    <col min="6403" max="6403" width="38.5703125" style="392" customWidth="1"/>
    <col min="6404" max="6415" width="12" style="392" bestFit="1" customWidth="1"/>
    <col min="6416" max="6416" width="13.7109375" style="392" customWidth="1"/>
    <col min="6417" max="6423" width="13.7109375" style="392" bestFit="1" customWidth="1"/>
    <col min="6424" max="6656" width="9.140625" style="392"/>
    <col min="6657" max="6658" width="0" style="392" hidden="1" customWidth="1"/>
    <col min="6659" max="6659" width="38.5703125" style="392" customWidth="1"/>
    <col min="6660" max="6671" width="12" style="392" bestFit="1" customWidth="1"/>
    <col min="6672" max="6672" width="13.7109375" style="392" customWidth="1"/>
    <col min="6673" max="6679" width="13.7109375" style="392" bestFit="1" customWidth="1"/>
    <col min="6680" max="6912" width="9.140625" style="392"/>
    <col min="6913" max="6914" width="0" style="392" hidden="1" customWidth="1"/>
    <col min="6915" max="6915" width="38.5703125" style="392" customWidth="1"/>
    <col min="6916" max="6927" width="12" style="392" bestFit="1" customWidth="1"/>
    <col min="6928" max="6928" width="13.7109375" style="392" customWidth="1"/>
    <col min="6929" max="6935" width="13.7109375" style="392" bestFit="1" customWidth="1"/>
    <col min="6936" max="7168" width="9.140625" style="392"/>
    <col min="7169" max="7170" width="0" style="392" hidden="1" customWidth="1"/>
    <col min="7171" max="7171" width="38.5703125" style="392" customWidth="1"/>
    <col min="7172" max="7183" width="12" style="392" bestFit="1" customWidth="1"/>
    <col min="7184" max="7184" width="13.7109375" style="392" customWidth="1"/>
    <col min="7185" max="7191" width="13.7109375" style="392" bestFit="1" customWidth="1"/>
    <col min="7192" max="7424" width="9.140625" style="392"/>
    <col min="7425" max="7426" width="0" style="392" hidden="1" customWidth="1"/>
    <col min="7427" max="7427" width="38.5703125" style="392" customWidth="1"/>
    <col min="7428" max="7439" width="12" style="392" bestFit="1" customWidth="1"/>
    <col min="7440" max="7440" width="13.7109375" style="392" customWidth="1"/>
    <col min="7441" max="7447" width="13.7109375" style="392" bestFit="1" customWidth="1"/>
    <col min="7448" max="7680" width="9.140625" style="392"/>
    <col min="7681" max="7682" width="0" style="392" hidden="1" customWidth="1"/>
    <col min="7683" max="7683" width="38.5703125" style="392" customWidth="1"/>
    <col min="7684" max="7695" width="12" style="392" bestFit="1" customWidth="1"/>
    <col min="7696" max="7696" width="13.7109375" style="392" customWidth="1"/>
    <col min="7697" max="7703" width="13.7109375" style="392" bestFit="1" customWidth="1"/>
    <col min="7704" max="7936" width="9.140625" style="392"/>
    <col min="7937" max="7938" width="0" style="392" hidden="1" customWidth="1"/>
    <col min="7939" max="7939" width="38.5703125" style="392" customWidth="1"/>
    <col min="7940" max="7951" width="12" style="392" bestFit="1" customWidth="1"/>
    <col min="7952" max="7952" width="13.7109375" style="392" customWidth="1"/>
    <col min="7953" max="7959" width="13.7109375" style="392" bestFit="1" customWidth="1"/>
    <col min="7960" max="8192" width="9.140625" style="392"/>
    <col min="8193" max="8194" width="0" style="392" hidden="1" customWidth="1"/>
    <col min="8195" max="8195" width="38.5703125" style="392" customWidth="1"/>
    <col min="8196" max="8207" width="12" style="392" bestFit="1" customWidth="1"/>
    <col min="8208" max="8208" width="13.7109375" style="392" customWidth="1"/>
    <col min="8209" max="8215" width="13.7109375" style="392" bestFit="1" customWidth="1"/>
    <col min="8216" max="8448" width="9.140625" style="392"/>
    <col min="8449" max="8450" width="0" style="392" hidden="1" customWidth="1"/>
    <col min="8451" max="8451" width="38.5703125" style="392" customWidth="1"/>
    <col min="8452" max="8463" width="12" style="392" bestFit="1" customWidth="1"/>
    <col min="8464" max="8464" width="13.7109375" style="392" customWidth="1"/>
    <col min="8465" max="8471" width="13.7109375" style="392" bestFit="1" customWidth="1"/>
    <col min="8472" max="8704" width="9.140625" style="392"/>
    <col min="8705" max="8706" width="0" style="392" hidden="1" customWidth="1"/>
    <col min="8707" max="8707" width="38.5703125" style="392" customWidth="1"/>
    <col min="8708" max="8719" width="12" style="392" bestFit="1" customWidth="1"/>
    <col min="8720" max="8720" width="13.7109375" style="392" customWidth="1"/>
    <col min="8721" max="8727" width="13.7109375" style="392" bestFit="1" customWidth="1"/>
    <col min="8728" max="8960" width="9.140625" style="392"/>
    <col min="8961" max="8962" width="0" style="392" hidden="1" customWidth="1"/>
    <col min="8963" max="8963" width="38.5703125" style="392" customWidth="1"/>
    <col min="8964" max="8975" width="12" style="392" bestFit="1" customWidth="1"/>
    <col min="8976" max="8976" width="13.7109375" style="392" customWidth="1"/>
    <col min="8977" max="8983" width="13.7109375" style="392" bestFit="1" customWidth="1"/>
    <col min="8984" max="9216" width="9.140625" style="392"/>
    <col min="9217" max="9218" width="0" style="392" hidden="1" customWidth="1"/>
    <col min="9219" max="9219" width="38.5703125" style="392" customWidth="1"/>
    <col min="9220" max="9231" width="12" style="392" bestFit="1" customWidth="1"/>
    <col min="9232" max="9232" width="13.7109375" style="392" customWidth="1"/>
    <col min="9233" max="9239" width="13.7109375" style="392" bestFit="1" customWidth="1"/>
    <col min="9240" max="9472" width="9.140625" style="392"/>
    <col min="9473" max="9474" width="0" style="392" hidden="1" customWidth="1"/>
    <col min="9475" max="9475" width="38.5703125" style="392" customWidth="1"/>
    <col min="9476" max="9487" width="12" style="392" bestFit="1" customWidth="1"/>
    <col min="9488" max="9488" width="13.7109375" style="392" customWidth="1"/>
    <col min="9489" max="9495" width="13.7109375" style="392" bestFit="1" customWidth="1"/>
    <col min="9496" max="9728" width="9.140625" style="392"/>
    <col min="9729" max="9730" width="0" style="392" hidden="1" customWidth="1"/>
    <col min="9731" max="9731" width="38.5703125" style="392" customWidth="1"/>
    <col min="9732" max="9743" width="12" style="392" bestFit="1" customWidth="1"/>
    <col min="9744" max="9744" width="13.7109375" style="392" customWidth="1"/>
    <col min="9745" max="9751" width="13.7109375" style="392" bestFit="1" customWidth="1"/>
    <col min="9752" max="9984" width="9.140625" style="392"/>
    <col min="9985" max="9986" width="0" style="392" hidden="1" customWidth="1"/>
    <col min="9987" max="9987" width="38.5703125" style="392" customWidth="1"/>
    <col min="9988" max="9999" width="12" style="392" bestFit="1" customWidth="1"/>
    <col min="10000" max="10000" width="13.7109375" style="392" customWidth="1"/>
    <col min="10001" max="10007" width="13.7109375" style="392" bestFit="1" customWidth="1"/>
    <col min="10008" max="10240" width="9.140625" style="392"/>
    <col min="10241" max="10242" width="0" style="392" hidden="1" customWidth="1"/>
    <col min="10243" max="10243" width="38.5703125" style="392" customWidth="1"/>
    <col min="10244" max="10255" width="12" style="392" bestFit="1" customWidth="1"/>
    <col min="10256" max="10256" width="13.7109375" style="392" customWidth="1"/>
    <col min="10257" max="10263" width="13.7109375" style="392" bestFit="1" customWidth="1"/>
    <col min="10264" max="10496" width="9.140625" style="392"/>
    <col min="10497" max="10498" width="0" style="392" hidden="1" customWidth="1"/>
    <col min="10499" max="10499" width="38.5703125" style="392" customWidth="1"/>
    <col min="10500" max="10511" width="12" style="392" bestFit="1" customWidth="1"/>
    <col min="10512" max="10512" width="13.7109375" style="392" customWidth="1"/>
    <col min="10513" max="10519" width="13.7109375" style="392" bestFit="1" customWidth="1"/>
    <col min="10520" max="10752" width="9.140625" style="392"/>
    <col min="10753" max="10754" width="0" style="392" hidden="1" customWidth="1"/>
    <col min="10755" max="10755" width="38.5703125" style="392" customWidth="1"/>
    <col min="10756" max="10767" width="12" style="392" bestFit="1" customWidth="1"/>
    <col min="10768" max="10768" width="13.7109375" style="392" customWidth="1"/>
    <col min="10769" max="10775" width="13.7109375" style="392" bestFit="1" customWidth="1"/>
    <col min="10776" max="11008" width="9.140625" style="392"/>
    <col min="11009" max="11010" width="0" style="392" hidden="1" customWidth="1"/>
    <col min="11011" max="11011" width="38.5703125" style="392" customWidth="1"/>
    <col min="11012" max="11023" width="12" style="392" bestFit="1" customWidth="1"/>
    <col min="11024" max="11024" width="13.7109375" style="392" customWidth="1"/>
    <col min="11025" max="11031" width="13.7109375" style="392" bestFit="1" customWidth="1"/>
    <col min="11032" max="11264" width="9.140625" style="392"/>
    <col min="11265" max="11266" width="0" style="392" hidden="1" customWidth="1"/>
    <col min="11267" max="11267" width="38.5703125" style="392" customWidth="1"/>
    <col min="11268" max="11279" width="12" style="392" bestFit="1" customWidth="1"/>
    <col min="11280" max="11280" width="13.7109375" style="392" customWidth="1"/>
    <col min="11281" max="11287" width="13.7109375" style="392" bestFit="1" customWidth="1"/>
    <col min="11288" max="11520" width="9.140625" style="392"/>
    <col min="11521" max="11522" width="0" style="392" hidden="1" customWidth="1"/>
    <col min="11523" max="11523" width="38.5703125" style="392" customWidth="1"/>
    <col min="11524" max="11535" width="12" style="392" bestFit="1" customWidth="1"/>
    <col min="11536" max="11536" width="13.7109375" style="392" customWidth="1"/>
    <col min="11537" max="11543" width="13.7109375" style="392" bestFit="1" customWidth="1"/>
    <col min="11544" max="11776" width="9.140625" style="392"/>
    <col min="11777" max="11778" width="0" style="392" hidden="1" customWidth="1"/>
    <col min="11779" max="11779" width="38.5703125" style="392" customWidth="1"/>
    <col min="11780" max="11791" width="12" style="392" bestFit="1" customWidth="1"/>
    <col min="11792" max="11792" width="13.7109375" style="392" customWidth="1"/>
    <col min="11793" max="11799" width="13.7109375" style="392" bestFit="1" customWidth="1"/>
    <col min="11800" max="12032" width="9.140625" style="392"/>
    <col min="12033" max="12034" width="0" style="392" hidden="1" customWidth="1"/>
    <col min="12035" max="12035" width="38.5703125" style="392" customWidth="1"/>
    <col min="12036" max="12047" width="12" style="392" bestFit="1" customWidth="1"/>
    <col min="12048" max="12048" width="13.7109375" style="392" customWidth="1"/>
    <col min="12049" max="12055" width="13.7109375" style="392" bestFit="1" customWidth="1"/>
    <col min="12056" max="12288" width="9.140625" style="392"/>
    <col min="12289" max="12290" width="0" style="392" hidden="1" customWidth="1"/>
    <col min="12291" max="12291" width="38.5703125" style="392" customWidth="1"/>
    <col min="12292" max="12303" width="12" style="392" bestFit="1" customWidth="1"/>
    <col min="12304" max="12304" width="13.7109375" style="392" customWidth="1"/>
    <col min="12305" max="12311" width="13.7109375" style="392" bestFit="1" customWidth="1"/>
    <col min="12312" max="12544" width="9.140625" style="392"/>
    <col min="12545" max="12546" width="0" style="392" hidden="1" customWidth="1"/>
    <col min="12547" max="12547" width="38.5703125" style="392" customWidth="1"/>
    <col min="12548" max="12559" width="12" style="392" bestFit="1" customWidth="1"/>
    <col min="12560" max="12560" width="13.7109375" style="392" customWidth="1"/>
    <col min="12561" max="12567" width="13.7109375" style="392" bestFit="1" customWidth="1"/>
    <col min="12568" max="12800" width="9.140625" style="392"/>
    <col min="12801" max="12802" width="0" style="392" hidden="1" customWidth="1"/>
    <col min="12803" max="12803" width="38.5703125" style="392" customWidth="1"/>
    <col min="12804" max="12815" width="12" style="392" bestFit="1" customWidth="1"/>
    <col min="12816" max="12816" width="13.7109375" style="392" customWidth="1"/>
    <col min="12817" max="12823" width="13.7109375" style="392" bestFit="1" customWidth="1"/>
    <col min="12824" max="13056" width="9.140625" style="392"/>
    <col min="13057" max="13058" width="0" style="392" hidden="1" customWidth="1"/>
    <col min="13059" max="13059" width="38.5703125" style="392" customWidth="1"/>
    <col min="13060" max="13071" width="12" style="392" bestFit="1" customWidth="1"/>
    <col min="13072" max="13072" width="13.7109375" style="392" customWidth="1"/>
    <col min="13073" max="13079" width="13.7109375" style="392" bestFit="1" customWidth="1"/>
    <col min="13080" max="13312" width="9.140625" style="392"/>
    <col min="13313" max="13314" width="0" style="392" hidden="1" customWidth="1"/>
    <col min="13315" max="13315" width="38.5703125" style="392" customWidth="1"/>
    <col min="13316" max="13327" width="12" style="392" bestFit="1" customWidth="1"/>
    <col min="13328" max="13328" width="13.7109375" style="392" customWidth="1"/>
    <col min="13329" max="13335" width="13.7109375" style="392" bestFit="1" customWidth="1"/>
    <col min="13336" max="13568" width="9.140625" style="392"/>
    <col min="13569" max="13570" width="0" style="392" hidden="1" customWidth="1"/>
    <col min="13571" max="13571" width="38.5703125" style="392" customWidth="1"/>
    <col min="13572" max="13583" width="12" style="392" bestFit="1" customWidth="1"/>
    <col min="13584" max="13584" width="13.7109375" style="392" customWidth="1"/>
    <col min="13585" max="13591" width="13.7109375" style="392" bestFit="1" customWidth="1"/>
    <col min="13592" max="13824" width="9.140625" style="392"/>
    <col min="13825" max="13826" width="0" style="392" hidden="1" customWidth="1"/>
    <col min="13827" max="13827" width="38.5703125" style="392" customWidth="1"/>
    <col min="13828" max="13839" width="12" style="392" bestFit="1" customWidth="1"/>
    <col min="13840" max="13840" width="13.7109375" style="392" customWidth="1"/>
    <col min="13841" max="13847" width="13.7109375" style="392" bestFit="1" customWidth="1"/>
    <col min="13848" max="14080" width="9.140625" style="392"/>
    <col min="14081" max="14082" width="0" style="392" hidden="1" customWidth="1"/>
    <col min="14083" max="14083" width="38.5703125" style="392" customWidth="1"/>
    <col min="14084" max="14095" width="12" style="392" bestFit="1" customWidth="1"/>
    <col min="14096" max="14096" width="13.7109375" style="392" customWidth="1"/>
    <col min="14097" max="14103" width="13.7109375" style="392" bestFit="1" customWidth="1"/>
    <col min="14104" max="14336" width="9.140625" style="392"/>
    <col min="14337" max="14338" width="0" style="392" hidden="1" customWidth="1"/>
    <col min="14339" max="14339" width="38.5703125" style="392" customWidth="1"/>
    <col min="14340" max="14351" width="12" style="392" bestFit="1" customWidth="1"/>
    <col min="14352" max="14352" width="13.7109375" style="392" customWidth="1"/>
    <col min="14353" max="14359" width="13.7109375" style="392" bestFit="1" customWidth="1"/>
    <col min="14360" max="14592" width="9.140625" style="392"/>
    <col min="14593" max="14594" width="0" style="392" hidden="1" customWidth="1"/>
    <col min="14595" max="14595" width="38.5703125" style="392" customWidth="1"/>
    <col min="14596" max="14607" width="12" style="392" bestFit="1" customWidth="1"/>
    <col min="14608" max="14608" width="13.7109375" style="392" customWidth="1"/>
    <col min="14609" max="14615" width="13.7109375" style="392" bestFit="1" customWidth="1"/>
    <col min="14616" max="14848" width="9.140625" style="392"/>
    <col min="14849" max="14850" width="0" style="392" hidden="1" customWidth="1"/>
    <col min="14851" max="14851" width="38.5703125" style="392" customWidth="1"/>
    <col min="14852" max="14863" width="12" style="392" bestFit="1" customWidth="1"/>
    <col min="14864" max="14864" width="13.7109375" style="392" customWidth="1"/>
    <col min="14865" max="14871" width="13.7109375" style="392" bestFit="1" customWidth="1"/>
    <col min="14872" max="15104" width="9.140625" style="392"/>
    <col min="15105" max="15106" width="0" style="392" hidden="1" customWidth="1"/>
    <col min="15107" max="15107" width="38.5703125" style="392" customWidth="1"/>
    <col min="15108" max="15119" width="12" style="392" bestFit="1" customWidth="1"/>
    <col min="15120" max="15120" width="13.7109375" style="392" customWidth="1"/>
    <col min="15121" max="15127" width="13.7109375" style="392" bestFit="1" customWidth="1"/>
    <col min="15128" max="15360" width="9.140625" style="392"/>
    <col min="15361" max="15362" width="0" style="392" hidden="1" customWidth="1"/>
    <col min="15363" max="15363" width="38.5703125" style="392" customWidth="1"/>
    <col min="15364" max="15375" width="12" style="392" bestFit="1" customWidth="1"/>
    <col min="15376" max="15376" width="13.7109375" style="392" customWidth="1"/>
    <col min="15377" max="15383" width="13.7109375" style="392" bestFit="1" customWidth="1"/>
    <col min="15384" max="15616" width="9.140625" style="392"/>
    <col min="15617" max="15618" width="0" style="392" hidden="1" customWidth="1"/>
    <col min="15619" max="15619" width="38.5703125" style="392" customWidth="1"/>
    <col min="15620" max="15631" width="12" style="392" bestFit="1" customWidth="1"/>
    <col min="15632" max="15632" width="13.7109375" style="392" customWidth="1"/>
    <col min="15633" max="15639" width="13.7109375" style="392" bestFit="1" customWidth="1"/>
    <col min="15640" max="15872" width="9.140625" style="392"/>
    <col min="15873" max="15874" width="0" style="392" hidden="1" customWidth="1"/>
    <col min="15875" max="15875" width="38.5703125" style="392" customWidth="1"/>
    <col min="15876" max="15887" width="12" style="392" bestFit="1" customWidth="1"/>
    <col min="15888" max="15888" width="13.7109375" style="392" customWidth="1"/>
    <col min="15889" max="15895" width="13.7109375" style="392" bestFit="1" customWidth="1"/>
    <col min="15896" max="16128" width="9.140625" style="392"/>
    <col min="16129" max="16130" width="0" style="392" hidden="1" customWidth="1"/>
    <col min="16131" max="16131" width="38.5703125" style="392" customWidth="1"/>
    <col min="16132" max="16143" width="12" style="392" bestFit="1" customWidth="1"/>
    <col min="16144" max="16144" width="13.7109375" style="392" customWidth="1"/>
    <col min="16145" max="16151" width="13.7109375" style="392" bestFit="1" customWidth="1"/>
    <col min="16152" max="16384" width="9.140625" style="392"/>
  </cols>
  <sheetData>
    <row r="1" spans="1:29">
      <c r="C1" s="393" t="s">
        <v>837</v>
      </c>
    </row>
    <row r="2" spans="1:29" hidden="1"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</row>
    <row r="3" spans="1:29">
      <c r="A3" s="1135" t="s">
        <v>2</v>
      </c>
      <c r="B3" s="1135" t="s">
        <v>838</v>
      </c>
      <c r="C3" s="1135" t="s">
        <v>839</v>
      </c>
      <c r="D3" s="1138" t="s">
        <v>840</v>
      </c>
      <c r="E3" s="1138"/>
      <c r="F3" s="1138"/>
      <c r="G3" s="1138"/>
      <c r="H3" s="1138"/>
      <c r="I3" s="1138"/>
      <c r="J3" s="1138"/>
      <c r="K3" s="1138"/>
      <c r="L3" s="1138"/>
      <c r="M3" s="1138"/>
      <c r="N3" s="1138"/>
      <c r="O3" s="1138"/>
      <c r="P3" s="1138"/>
      <c r="Q3" s="1138"/>
      <c r="R3" s="1138"/>
      <c r="S3" s="1138"/>
      <c r="T3" s="1138"/>
      <c r="U3" s="1138"/>
      <c r="V3" s="1138"/>
      <c r="W3" s="1138"/>
    </row>
    <row r="4" spans="1:29">
      <c r="A4" s="1136"/>
      <c r="B4" s="1136"/>
      <c r="C4" s="1136"/>
      <c r="D4" s="1139" t="s">
        <v>841</v>
      </c>
      <c r="E4" s="1139"/>
      <c r="F4" s="1139"/>
      <c r="G4" s="1139"/>
      <c r="H4" s="1139"/>
      <c r="I4" s="1139"/>
      <c r="J4" s="1139"/>
      <c r="K4" s="1139"/>
      <c r="L4" s="1139"/>
      <c r="M4" s="1139"/>
      <c r="N4" s="1139"/>
      <c r="O4" s="1139"/>
      <c r="P4" s="1139"/>
      <c r="Q4" s="1139"/>
      <c r="R4" s="1139"/>
      <c r="S4" s="1139"/>
      <c r="T4" s="1139"/>
      <c r="U4" s="1139"/>
      <c r="V4" s="1139"/>
      <c r="W4" s="1139"/>
    </row>
    <row r="5" spans="1:29">
      <c r="A5" s="1136"/>
      <c r="B5" s="1136"/>
      <c r="C5" s="1137"/>
      <c r="D5" s="1138" t="s">
        <v>842</v>
      </c>
      <c r="E5" s="1138"/>
      <c r="F5" s="1138"/>
      <c r="G5" s="1138"/>
      <c r="H5" s="1138"/>
      <c r="I5" s="1138"/>
      <c r="J5" s="1138"/>
      <c r="K5" s="1138"/>
      <c r="L5" s="1138"/>
      <c r="M5" s="1138"/>
      <c r="N5" s="1138"/>
      <c r="O5" s="1138"/>
      <c r="P5" s="1138"/>
      <c r="Q5" s="1138"/>
      <c r="R5" s="1138"/>
      <c r="S5" s="1138"/>
      <c r="T5" s="1138"/>
      <c r="U5" s="1138"/>
      <c r="V5" s="1138"/>
      <c r="W5" s="1138"/>
    </row>
    <row r="6" spans="1:29">
      <c r="A6" s="1137"/>
      <c r="B6" s="1137"/>
      <c r="C6" s="395" t="s">
        <v>843</v>
      </c>
      <c r="D6" s="396">
        <v>1</v>
      </c>
      <c r="E6" s="396">
        <v>2</v>
      </c>
      <c r="F6" s="396">
        <v>3</v>
      </c>
      <c r="G6" s="396">
        <v>4</v>
      </c>
      <c r="H6" s="396">
        <v>5</v>
      </c>
      <c r="I6" s="396">
        <v>6</v>
      </c>
      <c r="J6" s="396">
        <v>7</v>
      </c>
      <c r="K6" s="843">
        <v>8</v>
      </c>
      <c r="L6" s="396">
        <v>9</v>
      </c>
      <c r="M6" s="396">
        <v>10</v>
      </c>
      <c r="N6" s="396">
        <v>11</v>
      </c>
      <c r="O6" s="396">
        <v>12</v>
      </c>
      <c r="P6" s="396">
        <v>13</v>
      </c>
      <c r="Q6" s="396">
        <v>14</v>
      </c>
      <c r="R6" s="396">
        <v>15</v>
      </c>
      <c r="S6" s="396">
        <v>16</v>
      </c>
      <c r="T6" s="396">
        <v>17</v>
      </c>
      <c r="U6" s="396">
        <v>18</v>
      </c>
      <c r="V6" s="396">
        <v>19</v>
      </c>
      <c r="W6" s="396">
        <v>20</v>
      </c>
    </row>
    <row r="7" spans="1:29" s="400" customFormat="1">
      <c r="A7" s="397"/>
      <c r="B7" s="397"/>
      <c r="C7" s="398" t="s">
        <v>844</v>
      </c>
      <c r="D7" s="399">
        <f>D6*15</f>
        <v>15</v>
      </c>
      <c r="E7" s="399">
        <f t="shared" ref="E7:W7" si="0">E6*15</f>
        <v>30</v>
      </c>
      <c r="F7" s="399">
        <f t="shared" si="0"/>
        <v>45</v>
      </c>
      <c r="G7" s="399">
        <f t="shared" si="0"/>
        <v>60</v>
      </c>
      <c r="H7" s="399">
        <f t="shared" si="0"/>
        <v>75</v>
      </c>
      <c r="I7" s="399">
        <f t="shared" si="0"/>
        <v>90</v>
      </c>
      <c r="J7" s="399">
        <f t="shared" si="0"/>
        <v>105</v>
      </c>
      <c r="K7" s="399">
        <f t="shared" si="0"/>
        <v>120</v>
      </c>
      <c r="L7" s="399">
        <f t="shared" si="0"/>
        <v>135</v>
      </c>
      <c r="M7" s="399">
        <f t="shared" si="0"/>
        <v>150</v>
      </c>
      <c r="N7" s="399">
        <f t="shared" si="0"/>
        <v>165</v>
      </c>
      <c r="O7" s="399">
        <f t="shared" si="0"/>
        <v>180</v>
      </c>
      <c r="P7" s="399">
        <f t="shared" si="0"/>
        <v>195</v>
      </c>
      <c r="Q7" s="399">
        <f t="shared" si="0"/>
        <v>210</v>
      </c>
      <c r="R7" s="399">
        <f t="shared" si="0"/>
        <v>225</v>
      </c>
      <c r="S7" s="399">
        <f t="shared" si="0"/>
        <v>240</v>
      </c>
      <c r="T7" s="399">
        <f t="shared" si="0"/>
        <v>255</v>
      </c>
      <c r="U7" s="399">
        <f t="shared" si="0"/>
        <v>270</v>
      </c>
      <c r="V7" s="399">
        <f t="shared" si="0"/>
        <v>285</v>
      </c>
      <c r="W7" s="399">
        <f t="shared" si="0"/>
        <v>300</v>
      </c>
      <c r="X7" s="392">
        <f>K7/K6</f>
        <v>15</v>
      </c>
      <c r="Y7" s="392"/>
      <c r="Z7" s="392"/>
      <c r="AA7" s="392"/>
      <c r="AB7" s="392"/>
      <c r="AC7" s="392"/>
    </row>
    <row r="8" spans="1:29" s="400" customFormat="1">
      <c r="A8" s="397"/>
      <c r="B8" s="397"/>
      <c r="C8" s="401" t="s">
        <v>845</v>
      </c>
      <c r="D8" s="399">
        <f>10*D6</f>
        <v>10</v>
      </c>
      <c r="E8" s="399">
        <f t="shared" ref="E8:W8" si="1">10*E6</f>
        <v>20</v>
      </c>
      <c r="F8" s="399">
        <f t="shared" si="1"/>
        <v>30</v>
      </c>
      <c r="G8" s="399">
        <f t="shared" si="1"/>
        <v>40</v>
      </c>
      <c r="H8" s="399">
        <f t="shared" si="1"/>
        <v>50</v>
      </c>
      <c r="I8" s="399">
        <f t="shared" si="1"/>
        <v>60</v>
      </c>
      <c r="J8" s="399">
        <f t="shared" si="1"/>
        <v>70</v>
      </c>
      <c r="K8" s="399">
        <f t="shared" si="1"/>
        <v>80</v>
      </c>
      <c r="L8" s="399">
        <f t="shared" si="1"/>
        <v>90</v>
      </c>
      <c r="M8" s="399">
        <f t="shared" si="1"/>
        <v>100</v>
      </c>
      <c r="N8" s="399">
        <f t="shared" si="1"/>
        <v>110</v>
      </c>
      <c r="O8" s="399">
        <f t="shared" si="1"/>
        <v>120</v>
      </c>
      <c r="P8" s="399">
        <f t="shared" si="1"/>
        <v>130</v>
      </c>
      <c r="Q8" s="399">
        <f t="shared" si="1"/>
        <v>140</v>
      </c>
      <c r="R8" s="399">
        <f t="shared" si="1"/>
        <v>150</v>
      </c>
      <c r="S8" s="399">
        <f t="shared" si="1"/>
        <v>160</v>
      </c>
      <c r="T8" s="399">
        <f t="shared" si="1"/>
        <v>170</v>
      </c>
      <c r="U8" s="399">
        <f t="shared" si="1"/>
        <v>180</v>
      </c>
      <c r="V8" s="399">
        <f t="shared" si="1"/>
        <v>190</v>
      </c>
      <c r="W8" s="399">
        <f t="shared" si="1"/>
        <v>200</v>
      </c>
      <c r="X8" s="392">
        <f>K8/K6</f>
        <v>10</v>
      </c>
      <c r="Y8" s="392"/>
      <c r="Z8" s="392"/>
      <c r="AA8" s="392"/>
      <c r="AB8" s="392"/>
      <c r="AC8" s="392"/>
    </row>
    <row r="9" spans="1:29" s="400" customFormat="1">
      <c r="A9" s="397"/>
      <c r="B9" s="397"/>
      <c r="C9" s="401" t="s">
        <v>846</v>
      </c>
      <c r="D9" s="399">
        <f>6*D6</f>
        <v>6</v>
      </c>
      <c r="E9" s="399">
        <f t="shared" ref="E9:W9" si="2">6*E6</f>
        <v>12</v>
      </c>
      <c r="F9" s="399">
        <f t="shared" si="2"/>
        <v>18</v>
      </c>
      <c r="G9" s="399">
        <f t="shared" si="2"/>
        <v>24</v>
      </c>
      <c r="H9" s="399">
        <f t="shared" si="2"/>
        <v>30</v>
      </c>
      <c r="I9" s="399">
        <f t="shared" si="2"/>
        <v>36</v>
      </c>
      <c r="J9" s="399">
        <f t="shared" si="2"/>
        <v>42</v>
      </c>
      <c r="K9" s="399">
        <f t="shared" si="2"/>
        <v>48</v>
      </c>
      <c r="L9" s="399">
        <f t="shared" si="2"/>
        <v>54</v>
      </c>
      <c r="M9" s="399">
        <f t="shared" si="2"/>
        <v>60</v>
      </c>
      <c r="N9" s="399">
        <f t="shared" si="2"/>
        <v>66</v>
      </c>
      <c r="O9" s="399">
        <f t="shared" si="2"/>
        <v>72</v>
      </c>
      <c r="P9" s="399">
        <f t="shared" si="2"/>
        <v>78</v>
      </c>
      <c r="Q9" s="399">
        <f t="shared" si="2"/>
        <v>84</v>
      </c>
      <c r="R9" s="399">
        <f t="shared" si="2"/>
        <v>90</v>
      </c>
      <c r="S9" s="399">
        <f t="shared" si="2"/>
        <v>96</v>
      </c>
      <c r="T9" s="399">
        <f t="shared" si="2"/>
        <v>102</v>
      </c>
      <c r="U9" s="399">
        <f t="shared" si="2"/>
        <v>108</v>
      </c>
      <c r="V9" s="399">
        <f t="shared" si="2"/>
        <v>114</v>
      </c>
      <c r="W9" s="399">
        <f t="shared" si="2"/>
        <v>120</v>
      </c>
      <c r="X9" s="392">
        <f>K9/K6</f>
        <v>6</v>
      </c>
      <c r="Y9" s="392"/>
      <c r="Z9" s="392"/>
      <c r="AA9" s="392"/>
      <c r="AB9" s="392"/>
      <c r="AC9" s="392"/>
    </row>
    <row r="10" spans="1:29" s="400" customFormat="1">
      <c r="A10" s="397"/>
      <c r="B10" s="397"/>
      <c r="C10" s="401" t="s">
        <v>847</v>
      </c>
      <c r="D10" s="399">
        <f>7*D6</f>
        <v>7</v>
      </c>
      <c r="E10" s="399">
        <f t="shared" ref="E10:W10" si="3">7*E6</f>
        <v>14</v>
      </c>
      <c r="F10" s="399">
        <f t="shared" si="3"/>
        <v>21</v>
      </c>
      <c r="G10" s="399">
        <f t="shared" si="3"/>
        <v>28</v>
      </c>
      <c r="H10" s="399">
        <f t="shared" si="3"/>
        <v>35</v>
      </c>
      <c r="I10" s="399">
        <f t="shared" si="3"/>
        <v>42</v>
      </c>
      <c r="J10" s="399">
        <f t="shared" si="3"/>
        <v>49</v>
      </c>
      <c r="K10" s="399">
        <f t="shared" si="3"/>
        <v>56</v>
      </c>
      <c r="L10" s="399">
        <f t="shared" si="3"/>
        <v>63</v>
      </c>
      <c r="M10" s="399">
        <f t="shared" si="3"/>
        <v>70</v>
      </c>
      <c r="N10" s="399">
        <f t="shared" si="3"/>
        <v>77</v>
      </c>
      <c r="O10" s="399">
        <f t="shared" si="3"/>
        <v>84</v>
      </c>
      <c r="P10" s="399">
        <f t="shared" si="3"/>
        <v>91</v>
      </c>
      <c r="Q10" s="399">
        <f t="shared" si="3"/>
        <v>98</v>
      </c>
      <c r="R10" s="399">
        <f t="shared" si="3"/>
        <v>105</v>
      </c>
      <c r="S10" s="399">
        <f t="shared" si="3"/>
        <v>112</v>
      </c>
      <c r="T10" s="399">
        <f t="shared" si="3"/>
        <v>119</v>
      </c>
      <c r="U10" s="399">
        <f t="shared" si="3"/>
        <v>126</v>
      </c>
      <c r="V10" s="399">
        <f t="shared" si="3"/>
        <v>133</v>
      </c>
      <c r="W10" s="399">
        <f t="shared" si="3"/>
        <v>140</v>
      </c>
      <c r="X10" s="392">
        <f>K10/K6</f>
        <v>7</v>
      </c>
      <c r="Y10" s="392"/>
      <c r="Z10" s="392"/>
      <c r="AA10" s="392"/>
      <c r="AB10" s="392"/>
      <c r="AC10" s="392"/>
    </row>
    <row r="11" spans="1:29" s="400" customFormat="1">
      <c r="A11" s="397"/>
      <c r="B11" s="397"/>
      <c r="C11" s="401"/>
      <c r="D11" s="399"/>
      <c r="E11" s="399"/>
      <c r="F11" s="399"/>
      <c r="G11" s="399"/>
      <c r="H11" s="399"/>
      <c r="I11" s="399"/>
      <c r="J11" s="399"/>
      <c r="K11" s="399"/>
      <c r="L11" s="399"/>
      <c r="M11" s="399"/>
      <c r="N11" s="399"/>
      <c r="O11" s="399"/>
      <c r="P11" s="399"/>
      <c r="Q11" s="399"/>
      <c r="R11" s="399"/>
      <c r="S11" s="399"/>
      <c r="T11" s="399"/>
      <c r="U11" s="399"/>
      <c r="V11" s="399"/>
      <c r="W11" s="399"/>
      <c r="X11" s="392"/>
      <c r="Y11" s="392"/>
      <c r="Z11" s="392"/>
      <c r="AA11" s="392"/>
      <c r="AB11" s="392"/>
      <c r="AC11" s="392"/>
    </row>
    <row r="12" spans="1:29">
      <c r="A12" s="402">
        <v>1</v>
      </c>
      <c r="B12" s="403" t="s">
        <v>848</v>
      </c>
      <c r="C12" s="404" t="s">
        <v>849</v>
      </c>
      <c r="D12" s="405">
        <v>1</v>
      </c>
      <c r="E12" s="405">
        <v>1</v>
      </c>
      <c r="F12" s="405">
        <v>1</v>
      </c>
      <c r="G12" s="405">
        <v>1</v>
      </c>
      <c r="H12" s="405">
        <v>1</v>
      </c>
      <c r="I12" s="405">
        <v>1</v>
      </c>
      <c r="J12" s="405">
        <v>1</v>
      </c>
      <c r="K12" s="406">
        <v>1</v>
      </c>
      <c r="L12" s="405">
        <v>1</v>
      </c>
      <c r="M12" s="405">
        <v>1</v>
      </c>
      <c r="N12" s="405">
        <v>1</v>
      </c>
      <c r="O12" s="405">
        <v>1</v>
      </c>
      <c r="P12" s="405">
        <v>1</v>
      </c>
      <c r="Q12" s="405">
        <v>1</v>
      </c>
      <c r="R12" s="405">
        <v>1</v>
      </c>
      <c r="S12" s="405">
        <v>1</v>
      </c>
      <c r="T12" s="405">
        <v>1</v>
      </c>
      <c r="U12" s="405">
        <v>1</v>
      </c>
      <c r="V12" s="405">
        <v>1</v>
      </c>
      <c r="W12" s="405">
        <v>1</v>
      </c>
    </row>
    <row r="13" spans="1:29" ht="45">
      <c r="A13" s="402">
        <v>2</v>
      </c>
      <c r="B13" s="403" t="s">
        <v>848</v>
      </c>
      <c r="C13" s="407" t="s">
        <v>850</v>
      </c>
      <c r="D13" s="405"/>
      <c r="E13" s="405"/>
      <c r="F13" s="405"/>
      <c r="G13" s="405"/>
      <c r="H13" s="405"/>
      <c r="I13" s="405">
        <v>0.5</v>
      </c>
      <c r="J13" s="405">
        <v>0.5</v>
      </c>
      <c r="K13" s="406">
        <v>0.5</v>
      </c>
      <c r="L13" s="405">
        <v>0.5</v>
      </c>
      <c r="M13" s="405">
        <v>1</v>
      </c>
      <c r="N13" s="405">
        <v>1</v>
      </c>
      <c r="O13" s="405">
        <v>1</v>
      </c>
      <c r="P13" s="405">
        <v>1</v>
      </c>
      <c r="Q13" s="405">
        <v>1</v>
      </c>
      <c r="R13" s="405">
        <v>1</v>
      </c>
      <c r="S13" s="405">
        <v>1</v>
      </c>
      <c r="T13" s="405">
        <v>1</v>
      </c>
      <c r="U13" s="405">
        <v>1.5</v>
      </c>
      <c r="V13" s="405">
        <v>1.5</v>
      </c>
      <c r="W13" s="405">
        <v>1.5</v>
      </c>
    </row>
    <row r="14" spans="1:29">
      <c r="A14" s="402">
        <v>3</v>
      </c>
      <c r="B14" s="403" t="s">
        <v>848</v>
      </c>
      <c r="C14" s="404" t="s">
        <v>851</v>
      </c>
      <c r="D14" s="405"/>
      <c r="E14" s="405"/>
      <c r="F14" s="405"/>
      <c r="G14" s="405"/>
      <c r="H14" s="405"/>
      <c r="I14" s="405"/>
      <c r="J14" s="405"/>
      <c r="K14" s="406"/>
      <c r="L14" s="405"/>
      <c r="M14" s="405"/>
      <c r="N14" s="405"/>
      <c r="O14" s="405">
        <v>1</v>
      </c>
      <c r="P14" s="405">
        <v>1</v>
      </c>
      <c r="Q14" s="405">
        <v>1</v>
      </c>
      <c r="R14" s="405">
        <v>1</v>
      </c>
      <c r="S14" s="405">
        <v>1</v>
      </c>
      <c r="T14" s="405">
        <v>1</v>
      </c>
      <c r="U14" s="405">
        <v>1</v>
      </c>
      <c r="V14" s="405">
        <v>1</v>
      </c>
      <c r="W14" s="405">
        <v>1</v>
      </c>
    </row>
    <row r="15" spans="1:29" ht="30">
      <c r="A15" s="402">
        <v>4</v>
      </c>
      <c r="B15" s="403" t="s">
        <v>848</v>
      </c>
      <c r="C15" s="407" t="s">
        <v>852</v>
      </c>
      <c r="D15" s="405"/>
      <c r="E15" s="405"/>
      <c r="F15" s="405"/>
      <c r="G15" s="405">
        <v>0.5</v>
      </c>
      <c r="H15" s="405">
        <v>0.5</v>
      </c>
      <c r="I15" s="405">
        <v>1</v>
      </c>
      <c r="J15" s="405">
        <v>1</v>
      </c>
      <c r="K15" s="406">
        <v>1</v>
      </c>
      <c r="L15" s="405">
        <v>1</v>
      </c>
      <c r="M15" s="405">
        <v>1</v>
      </c>
      <c r="N15" s="405">
        <v>1</v>
      </c>
      <c r="O15" s="405"/>
      <c r="P15" s="405"/>
      <c r="Q15" s="405"/>
      <c r="R15" s="405"/>
      <c r="S15" s="405"/>
      <c r="T15" s="405"/>
      <c r="U15" s="405"/>
      <c r="V15" s="405"/>
      <c r="W15" s="405"/>
    </row>
    <row r="16" spans="1:29">
      <c r="A16" s="402">
        <v>5</v>
      </c>
      <c r="B16" s="403" t="s">
        <v>848</v>
      </c>
      <c r="C16" s="404" t="s">
        <v>315</v>
      </c>
      <c r="D16" s="405">
        <v>1</v>
      </c>
      <c r="E16" s="405">
        <v>1</v>
      </c>
      <c r="F16" s="405">
        <v>1</v>
      </c>
      <c r="G16" s="405">
        <v>1</v>
      </c>
      <c r="H16" s="405">
        <v>1</v>
      </c>
      <c r="I16" s="405">
        <v>1</v>
      </c>
      <c r="J16" s="405">
        <v>1</v>
      </c>
      <c r="K16" s="406">
        <v>1</v>
      </c>
      <c r="L16" s="405">
        <v>1</v>
      </c>
      <c r="M16" s="405">
        <v>1</v>
      </c>
      <c r="N16" s="405">
        <v>1</v>
      </c>
      <c r="O16" s="405">
        <v>1</v>
      </c>
      <c r="P16" s="405">
        <v>1</v>
      </c>
      <c r="Q16" s="405">
        <v>1</v>
      </c>
      <c r="R16" s="405">
        <v>1</v>
      </c>
      <c r="S16" s="405">
        <v>1</v>
      </c>
      <c r="T16" s="405">
        <v>1</v>
      </c>
      <c r="U16" s="405">
        <v>1</v>
      </c>
      <c r="V16" s="405">
        <v>1</v>
      </c>
      <c r="W16" s="405">
        <v>1</v>
      </c>
    </row>
    <row r="17" spans="1:23" ht="30">
      <c r="A17" s="402">
        <v>6</v>
      </c>
      <c r="B17" s="403" t="s">
        <v>848</v>
      </c>
      <c r="C17" s="407" t="s">
        <v>853</v>
      </c>
      <c r="D17" s="405"/>
      <c r="E17" s="405">
        <v>0.5</v>
      </c>
      <c r="F17" s="405">
        <v>0.5</v>
      </c>
      <c r="G17" s="405">
        <v>0.5</v>
      </c>
      <c r="H17" s="405">
        <v>0.5</v>
      </c>
      <c r="I17" s="405">
        <v>0.5</v>
      </c>
      <c r="J17" s="405">
        <v>0.5</v>
      </c>
      <c r="K17" s="406">
        <v>1</v>
      </c>
      <c r="L17" s="405">
        <v>1</v>
      </c>
      <c r="M17" s="405">
        <v>1</v>
      </c>
      <c r="N17" s="405">
        <v>1</v>
      </c>
      <c r="O17" s="405">
        <v>1</v>
      </c>
      <c r="P17" s="405">
        <v>1</v>
      </c>
      <c r="Q17" s="405">
        <v>1.5</v>
      </c>
      <c r="R17" s="405">
        <v>1.5</v>
      </c>
      <c r="S17" s="405">
        <v>1.5</v>
      </c>
      <c r="T17" s="405">
        <v>1.5</v>
      </c>
      <c r="U17" s="405">
        <v>1.5</v>
      </c>
      <c r="V17" s="405">
        <v>1.5</v>
      </c>
      <c r="W17" s="405">
        <v>1.5</v>
      </c>
    </row>
    <row r="18" spans="1:23">
      <c r="A18" s="402">
        <v>7</v>
      </c>
      <c r="B18" s="403" t="s">
        <v>848</v>
      </c>
      <c r="C18" s="404" t="s">
        <v>854</v>
      </c>
      <c r="D18" s="405"/>
      <c r="E18" s="405"/>
      <c r="F18" s="405"/>
      <c r="G18" s="405"/>
      <c r="H18" s="405">
        <v>0.25</v>
      </c>
      <c r="I18" s="405">
        <v>0.25</v>
      </c>
      <c r="J18" s="405">
        <v>0.25</v>
      </c>
      <c r="K18" s="406">
        <v>0.25</v>
      </c>
      <c r="L18" s="405">
        <v>0.25</v>
      </c>
      <c r="M18" s="405">
        <v>0.5</v>
      </c>
      <c r="N18" s="405">
        <v>0.5</v>
      </c>
      <c r="O18" s="405">
        <v>0.5</v>
      </c>
      <c r="P18" s="405">
        <v>0.5</v>
      </c>
      <c r="Q18" s="405">
        <v>0.5</v>
      </c>
      <c r="R18" s="405">
        <v>0.75</v>
      </c>
      <c r="S18" s="405">
        <v>0.75</v>
      </c>
      <c r="T18" s="405">
        <v>0.75</v>
      </c>
      <c r="U18" s="405">
        <v>0.75</v>
      </c>
      <c r="V18" s="405">
        <v>0.75</v>
      </c>
      <c r="W18" s="405">
        <v>1</v>
      </c>
    </row>
    <row r="19" spans="1:23" ht="30">
      <c r="A19" s="402">
        <v>8</v>
      </c>
      <c r="B19" s="403" t="s">
        <v>848</v>
      </c>
      <c r="C19" s="407" t="s">
        <v>855</v>
      </c>
      <c r="D19" s="405"/>
      <c r="E19" s="405"/>
      <c r="F19" s="405"/>
      <c r="G19" s="405">
        <v>0.5</v>
      </c>
      <c r="H19" s="405">
        <v>0.5</v>
      </c>
      <c r="I19" s="405">
        <v>0.5</v>
      </c>
      <c r="J19" s="405">
        <v>0.5</v>
      </c>
      <c r="K19" s="406">
        <v>0.5</v>
      </c>
      <c r="L19" s="405">
        <v>0.5</v>
      </c>
      <c r="M19" s="405">
        <v>1</v>
      </c>
      <c r="N19" s="405">
        <v>1</v>
      </c>
      <c r="O19" s="405">
        <v>1</v>
      </c>
      <c r="P19" s="405">
        <v>1</v>
      </c>
      <c r="Q19" s="405">
        <v>1</v>
      </c>
      <c r="R19" s="405">
        <v>1</v>
      </c>
      <c r="S19" s="405">
        <v>1</v>
      </c>
      <c r="T19" s="405">
        <v>1</v>
      </c>
      <c r="U19" s="405">
        <v>1</v>
      </c>
      <c r="V19" s="405">
        <v>1</v>
      </c>
      <c r="W19" s="405">
        <v>1</v>
      </c>
    </row>
    <row r="20" spans="1:23" ht="120">
      <c r="A20" s="402">
        <v>16</v>
      </c>
      <c r="B20" s="403" t="s">
        <v>848</v>
      </c>
      <c r="C20" s="408" t="s">
        <v>856</v>
      </c>
      <c r="D20" s="409">
        <v>0.25</v>
      </c>
      <c r="E20" s="409">
        <v>0.25</v>
      </c>
      <c r="F20" s="409">
        <v>0.25</v>
      </c>
      <c r="G20" s="409">
        <v>0.25</v>
      </c>
      <c r="H20" s="409">
        <v>0.25</v>
      </c>
      <c r="I20" s="409">
        <v>0.25</v>
      </c>
      <c r="J20" s="409">
        <v>0.25</v>
      </c>
      <c r="K20" s="410">
        <v>0.25</v>
      </c>
      <c r="L20" s="409">
        <v>0.25</v>
      </c>
      <c r="M20" s="409">
        <v>0.25</v>
      </c>
      <c r="N20" s="409">
        <v>0.25</v>
      </c>
      <c r="O20" s="409">
        <v>0.25</v>
      </c>
      <c r="P20" s="409">
        <v>0.25</v>
      </c>
      <c r="Q20" s="409">
        <v>0.25</v>
      </c>
      <c r="R20" s="409">
        <v>0.25</v>
      </c>
      <c r="S20" s="409">
        <v>0.25</v>
      </c>
      <c r="T20" s="409">
        <v>0.25</v>
      </c>
      <c r="U20" s="409">
        <v>0.25</v>
      </c>
      <c r="V20" s="409">
        <v>0.25</v>
      </c>
      <c r="W20" s="409">
        <v>0.25</v>
      </c>
    </row>
    <row r="21" spans="1:23">
      <c r="A21" s="402">
        <v>17</v>
      </c>
      <c r="B21" s="403" t="s">
        <v>848</v>
      </c>
      <c r="C21" s="404" t="s">
        <v>857</v>
      </c>
      <c r="D21" s="409">
        <v>0.5</v>
      </c>
      <c r="E21" s="409">
        <v>0.5</v>
      </c>
      <c r="F21" s="409">
        <v>0.5</v>
      </c>
      <c r="G21" s="409">
        <v>0.5</v>
      </c>
      <c r="H21" s="409">
        <v>0.5</v>
      </c>
      <c r="I21" s="409">
        <v>1</v>
      </c>
      <c r="J21" s="409">
        <v>1</v>
      </c>
      <c r="K21" s="410">
        <v>1</v>
      </c>
      <c r="L21" s="409">
        <v>1</v>
      </c>
      <c r="M21" s="409">
        <v>1</v>
      </c>
      <c r="N21" s="409">
        <v>1</v>
      </c>
      <c r="O21" s="409">
        <v>1</v>
      </c>
      <c r="P21" s="409">
        <v>1</v>
      </c>
      <c r="Q21" s="409">
        <v>1</v>
      </c>
      <c r="R21" s="409">
        <v>1</v>
      </c>
      <c r="S21" s="409">
        <v>1.25</v>
      </c>
      <c r="T21" s="409">
        <v>1.25</v>
      </c>
      <c r="U21" s="409">
        <v>1.25</v>
      </c>
      <c r="V21" s="409">
        <v>1.25</v>
      </c>
      <c r="W21" s="409">
        <v>1.25</v>
      </c>
    </row>
    <row r="22" spans="1:23">
      <c r="A22" s="402"/>
      <c r="B22" s="402"/>
      <c r="C22" s="402"/>
      <c r="D22" s="405"/>
      <c r="E22" s="405"/>
      <c r="F22" s="405"/>
      <c r="G22" s="405"/>
      <c r="H22" s="405"/>
      <c r="I22" s="405"/>
      <c r="J22" s="405"/>
      <c r="K22" s="406"/>
      <c r="L22" s="405"/>
      <c r="M22" s="405"/>
      <c r="N22" s="405"/>
      <c r="O22" s="405"/>
      <c r="P22" s="405"/>
      <c r="Q22" s="405"/>
      <c r="R22" s="405"/>
      <c r="S22" s="405"/>
      <c r="T22" s="405"/>
      <c r="U22" s="405"/>
      <c r="V22" s="405"/>
      <c r="W22" s="405"/>
    </row>
    <row r="23" spans="1:23">
      <c r="A23" s="402"/>
      <c r="B23" s="402"/>
      <c r="C23" s="411" t="s">
        <v>858</v>
      </c>
      <c r="D23" s="412">
        <f>0.25/3*D6</f>
        <v>0.08</v>
      </c>
      <c r="E23" s="412">
        <f t="shared" ref="E23:W23" si="4">0.25/3*E6</f>
        <v>0.17</v>
      </c>
      <c r="F23" s="412">
        <f t="shared" si="4"/>
        <v>0.25</v>
      </c>
      <c r="G23" s="412">
        <f t="shared" si="4"/>
        <v>0.33</v>
      </c>
      <c r="H23" s="412">
        <f t="shared" si="4"/>
        <v>0.42</v>
      </c>
      <c r="I23" s="412">
        <f t="shared" si="4"/>
        <v>0.5</v>
      </c>
      <c r="J23" s="412">
        <f t="shared" si="4"/>
        <v>0.57999999999999996</v>
      </c>
      <c r="K23" s="413">
        <f t="shared" si="4"/>
        <v>0.67</v>
      </c>
      <c r="L23" s="412">
        <f t="shared" si="4"/>
        <v>0.75</v>
      </c>
      <c r="M23" s="412">
        <f t="shared" si="4"/>
        <v>0.83</v>
      </c>
      <c r="N23" s="412">
        <f t="shared" si="4"/>
        <v>0.92</v>
      </c>
      <c r="O23" s="412">
        <f t="shared" si="4"/>
        <v>1</v>
      </c>
      <c r="P23" s="412">
        <f t="shared" si="4"/>
        <v>1.08</v>
      </c>
      <c r="Q23" s="412">
        <f t="shared" si="4"/>
        <v>1.17</v>
      </c>
      <c r="R23" s="412">
        <f t="shared" si="4"/>
        <v>1.25</v>
      </c>
      <c r="S23" s="412">
        <f t="shared" si="4"/>
        <v>1.33</v>
      </c>
      <c r="T23" s="412">
        <f t="shared" si="4"/>
        <v>1.42</v>
      </c>
      <c r="U23" s="412">
        <f t="shared" si="4"/>
        <v>1.5</v>
      </c>
      <c r="V23" s="412">
        <f t="shared" si="4"/>
        <v>1.58</v>
      </c>
      <c r="W23" s="412">
        <f t="shared" si="4"/>
        <v>1.67</v>
      </c>
    </row>
    <row r="24" spans="1:23" ht="30">
      <c r="A24" s="402"/>
      <c r="B24" s="402"/>
      <c r="C24" s="411" t="s">
        <v>859</v>
      </c>
      <c r="D24" s="412">
        <f>0.12*D6</f>
        <v>0.12</v>
      </c>
      <c r="E24" s="412">
        <f t="shared" ref="E24:W24" si="5">0.12*E6</f>
        <v>0.24</v>
      </c>
      <c r="F24" s="412">
        <f t="shared" si="5"/>
        <v>0.36</v>
      </c>
      <c r="G24" s="412">
        <f t="shared" si="5"/>
        <v>0.48</v>
      </c>
      <c r="H24" s="412">
        <f t="shared" si="5"/>
        <v>0.6</v>
      </c>
      <c r="I24" s="412">
        <f t="shared" si="5"/>
        <v>0.72</v>
      </c>
      <c r="J24" s="412">
        <f t="shared" si="5"/>
        <v>0.84</v>
      </c>
      <c r="K24" s="413">
        <f t="shared" si="5"/>
        <v>0.96</v>
      </c>
      <c r="L24" s="412">
        <f t="shared" si="5"/>
        <v>1.08</v>
      </c>
      <c r="M24" s="412">
        <f t="shared" si="5"/>
        <v>1.2</v>
      </c>
      <c r="N24" s="412">
        <f t="shared" si="5"/>
        <v>1.32</v>
      </c>
      <c r="O24" s="412">
        <f t="shared" si="5"/>
        <v>1.44</v>
      </c>
      <c r="P24" s="412">
        <f t="shared" si="5"/>
        <v>1.56</v>
      </c>
      <c r="Q24" s="412">
        <f t="shared" si="5"/>
        <v>1.68</v>
      </c>
      <c r="R24" s="412">
        <f t="shared" si="5"/>
        <v>1.8</v>
      </c>
      <c r="S24" s="412">
        <f t="shared" si="5"/>
        <v>1.92</v>
      </c>
      <c r="T24" s="412">
        <f t="shared" si="5"/>
        <v>2.04</v>
      </c>
      <c r="U24" s="412">
        <f t="shared" si="5"/>
        <v>2.16</v>
      </c>
      <c r="V24" s="412">
        <f t="shared" si="5"/>
        <v>2.2799999999999998</v>
      </c>
      <c r="W24" s="412">
        <f t="shared" si="5"/>
        <v>2.4</v>
      </c>
    </row>
    <row r="25" spans="1:23">
      <c r="A25" s="402"/>
      <c r="B25" s="402"/>
      <c r="C25" s="411" t="s">
        <v>860</v>
      </c>
      <c r="D25" s="412">
        <f>0.25*D6</f>
        <v>0.25</v>
      </c>
      <c r="E25" s="412">
        <f t="shared" ref="E25:W25" si="6">0.25*E6</f>
        <v>0.5</v>
      </c>
      <c r="F25" s="412">
        <f t="shared" si="6"/>
        <v>0.75</v>
      </c>
      <c r="G25" s="412">
        <f t="shared" si="6"/>
        <v>1</v>
      </c>
      <c r="H25" s="412">
        <f t="shared" si="6"/>
        <v>1.25</v>
      </c>
      <c r="I25" s="412">
        <f t="shared" si="6"/>
        <v>1.5</v>
      </c>
      <c r="J25" s="412">
        <f t="shared" si="6"/>
        <v>1.75</v>
      </c>
      <c r="K25" s="413">
        <f t="shared" si="6"/>
        <v>2</v>
      </c>
      <c r="L25" s="412">
        <f t="shared" si="6"/>
        <v>2.25</v>
      </c>
      <c r="M25" s="412">
        <f t="shared" si="6"/>
        <v>2.5</v>
      </c>
      <c r="N25" s="412">
        <f t="shared" si="6"/>
        <v>2.75</v>
      </c>
      <c r="O25" s="412">
        <f t="shared" si="6"/>
        <v>3</v>
      </c>
      <c r="P25" s="412">
        <f t="shared" si="6"/>
        <v>3.25</v>
      </c>
      <c r="Q25" s="412">
        <f t="shared" si="6"/>
        <v>3.5</v>
      </c>
      <c r="R25" s="412">
        <f t="shared" si="6"/>
        <v>3.75</v>
      </c>
      <c r="S25" s="412">
        <f t="shared" si="6"/>
        <v>4</v>
      </c>
      <c r="T25" s="412">
        <f t="shared" si="6"/>
        <v>4.25</v>
      </c>
      <c r="U25" s="412">
        <f t="shared" si="6"/>
        <v>4.5</v>
      </c>
      <c r="V25" s="412">
        <f t="shared" si="6"/>
        <v>4.75</v>
      </c>
      <c r="W25" s="412">
        <f t="shared" si="6"/>
        <v>5</v>
      </c>
    </row>
    <row r="26" spans="1:23">
      <c r="A26" s="402"/>
      <c r="B26" s="402"/>
      <c r="C26" s="411" t="s">
        <v>861</v>
      </c>
      <c r="D26" s="412">
        <f>0.12*D6</f>
        <v>0.12</v>
      </c>
      <c r="E26" s="412">
        <f t="shared" ref="E26:W26" si="7">0.12*E6</f>
        <v>0.24</v>
      </c>
      <c r="F26" s="412">
        <f t="shared" si="7"/>
        <v>0.36</v>
      </c>
      <c r="G26" s="412">
        <f t="shared" si="7"/>
        <v>0.48</v>
      </c>
      <c r="H26" s="412">
        <f t="shared" si="7"/>
        <v>0.6</v>
      </c>
      <c r="I26" s="412">
        <f t="shared" si="7"/>
        <v>0.72</v>
      </c>
      <c r="J26" s="412">
        <f t="shared" si="7"/>
        <v>0.84</v>
      </c>
      <c r="K26" s="413">
        <f t="shared" si="7"/>
        <v>0.96</v>
      </c>
      <c r="L26" s="412">
        <f t="shared" si="7"/>
        <v>1.08</v>
      </c>
      <c r="M26" s="412">
        <f t="shared" si="7"/>
        <v>1.2</v>
      </c>
      <c r="N26" s="412">
        <f t="shared" si="7"/>
        <v>1.32</v>
      </c>
      <c r="O26" s="412">
        <f t="shared" si="7"/>
        <v>1.44</v>
      </c>
      <c r="P26" s="412">
        <f t="shared" si="7"/>
        <v>1.56</v>
      </c>
      <c r="Q26" s="412">
        <f t="shared" si="7"/>
        <v>1.68</v>
      </c>
      <c r="R26" s="412">
        <f t="shared" si="7"/>
        <v>1.8</v>
      </c>
      <c r="S26" s="412">
        <f t="shared" si="7"/>
        <v>1.92</v>
      </c>
      <c r="T26" s="412">
        <f t="shared" si="7"/>
        <v>2.04</v>
      </c>
      <c r="U26" s="412">
        <f t="shared" si="7"/>
        <v>2.16</v>
      </c>
      <c r="V26" s="412">
        <f t="shared" si="7"/>
        <v>2.2799999999999998</v>
      </c>
      <c r="W26" s="412">
        <f t="shared" si="7"/>
        <v>2.4</v>
      </c>
    </row>
    <row r="27" spans="1:23" ht="47.25" customHeight="1">
      <c r="A27" s="402"/>
      <c r="B27" s="402"/>
      <c r="C27" s="411" t="s">
        <v>862</v>
      </c>
      <c r="D27" s="414">
        <f>1*D6</f>
        <v>1</v>
      </c>
      <c r="E27" s="414">
        <f t="shared" ref="E27:W27" si="8">1*E6</f>
        <v>2</v>
      </c>
      <c r="F27" s="414">
        <f t="shared" si="8"/>
        <v>3</v>
      </c>
      <c r="G27" s="414">
        <f t="shared" si="8"/>
        <v>4</v>
      </c>
      <c r="H27" s="414">
        <f t="shared" si="8"/>
        <v>5</v>
      </c>
      <c r="I27" s="414">
        <f t="shared" si="8"/>
        <v>6</v>
      </c>
      <c r="J27" s="414">
        <f t="shared" si="8"/>
        <v>7</v>
      </c>
      <c r="K27" s="415">
        <f t="shared" si="8"/>
        <v>8</v>
      </c>
      <c r="L27" s="414">
        <f t="shared" si="8"/>
        <v>9</v>
      </c>
      <c r="M27" s="414">
        <f t="shared" si="8"/>
        <v>10</v>
      </c>
      <c r="N27" s="414">
        <f t="shared" si="8"/>
        <v>11</v>
      </c>
      <c r="O27" s="414">
        <f t="shared" si="8"/>
        <v>12</v>
      </c>
      <c r="P27" s="414">
        <f t="shared" si="8"/>
        <v>13</v>
      </c>
      <c r="Q27" s="414">
        <f t="shared" si="8"/>
        <v>14</v>
      </c>
      <c r="R27" s="414">
        <f t="shared" si="8"/>
        <v>15</v>
      </c>
      <c r="S27" s="414">
        <f t="shared" si="8"/>
        <v>16</v>
      </c>
      <c r="T27" s="414">
        <f t="shared" si="8"/>
        <v>17</v>
      </c>
      <c r="U27" s="414">
        <f t="shared" si="8"/>
        <v>18</v>
      </c>
      <c r="V27" s="414">
        <f t="shared" si="8"/>
        <v>19</v>
      </c>
      <c r="W27" s="414">
        <f t="shared" si="8"/>
        <v>20</v>
      </c>
    </row>
    <row r="28" spans="1:23" ht="60">
      <c r="A28" s="402"/>
      <c r="B28" s="402"/>
      <c r="C28" s="411" t="s">
        <v>863</v>
      </c>
      <c r="D28" s="414">
        <f t="shared" ref="D28:J28" si="9">1/8*D6</f>
        <v>0.13</v>
      </c>
      <c r="E28" s="414">
        <f t="shared" si="9"/>
        <v>0.25</v>
      </c>
      <c r="F28" s="414">
        <f t="shared" si="9"/>
        <v>0.38</v>
      </c>
      <c r="G28" s="414">
        <f t="shared" si="9"/>
        <v>0.5</v>
      </c>
      <c r="H28" s="414">
        <f t="shared" si="9"/>
        <v>0.63</v>
      </c>
      <c r="I28" s="414">
        <f t="shared" si="9"/>
        <v>0.75</v>
      </c>
      <c r="J28" s="414">
        <f t="shared" si="9"/>
        <v>0.88</v>
      </c>
      <c r="K28" s="415">
        <f>1/8*K6</f>
        <v>1</v>
      </c>
      <c r="L28" s="414">
        <f t="shared" ref="L28:W28" si="10">1/8*L6</f>
        <v>1.1299999999999999</v>
      </c>
      <c r="M28" s="414">
        <f t="shared" si="10"/>
        <v>1.25</v>
      </c>
      <c r="N28" s="414">
        <f t="shared" si="10"/>
        <v>1.38</v>
      </c>
      <c r="O28" s="414">
        <f t="shared" si="10"/>
        <v>1.5</v>
      </c>
      <c r="P28" s="414">
        <f t="shared" si="10"/>
        <v>1.63</v>
      </c>
      <c r="Q28" s="414">
        <f t="shared" si="10"/>
        <v>1.75</v>
      </c>
      <c r="R28" s="414">
        <f t="shared" si="10"/>
        <v>1.88</v>
      </c>
      <c r="S28" s="414">
        <f t="shared" si="10"/>
        <v>2</v>
      </c>
      <c r="T28" s="414">
        <f t="shared" si="10"/>
        <v>2.13</v>
      </c>
      <c r="U28" s="414">
        <f t="shared" si="10"/>
        <v>2.25</v>
      </c>
      <c r="V28" s="414">
        <f t="shared" si="10"/>
        <v>2.38</v>
      </c>
      <c r="W28" s="414">
        <f t="shared" si="10"/>
        <v>2.5</v>
      </c>
    </row>
    <row r="29" spans="1:23" ht="30">
      <c r="A29" s="402"/>
      <c r="B29" s="402"/>
      <c r="C29" s="411" t="s">
        <v>864</v>
      </c>
      <c r="D29" s="412"/>
      <c r="E29" s="412"/>
      <c r="F29" s="412"/>
      <c r="G29" s="412"/>
      <c r="H29" s="412"/>
      <c r="I29" s="412"/>
      <c r="J29" s="412"/>
      <c r="K29" s="413"/>
      <c r="L29" s="412"/>
      <c r="M29" s="412"/>
      <c r="N29" s="412"/>
      <c r="O29" s="412"/>
      <c r="P29" s="412"/>
      <c r="Q29" s="412"/>
      <c r="R29" s="412"/>
      <c r="S29" s="412"/>
      <c r="T29" s="412"/>
      <c r="U29" s="412"/>
      <c r="V29" s="412"/>
      <c r="W29" s="412"/>
    </row>
    <row r="30" spans="1:23" ht="30">
      <c r="A30" s="402"/>
      <c r="B30" s="402"/>
      <c r="C30" s="411" t="s">
        <v>865</v>
      </c>
      <c r="D30" s="412"/>
      <c r="E30" s="412"/>
      <c r="F30" s="412"/>
      <c r="G30" s="412"/>
      <c r="H30" s="412"/>
      <c r="I30" s="412"/>
      <c r="J30" s="412"/>
      <c r="K30" s="413"/>
      <c r="L30" s="412"/>
      <c r="M30" s="412"/>
      <c r="N30" s="412"/>
      <c r="O30" s="412"/>
      <c r="P30" s="412"/>
      <c r="Q30" s="412"/>
      <c r="R30" s="412"/>
      <c r="S30" s="412"/>
      <c r="T30" s="412"/>
      <c r="U30" s="412"/>
      <c r="V30" s="412"/>
      <c r="W30" s="412"/>
    </row>
    <row r="31" spans="1:23">
      <c r="A31" s="402"/>
      <c r="B31" s="402"/>
      <c r="C31" s="411" t="s">
        <v>866</v>
      </c>
      <c r="D31" s="414">
        <f>1.67*D6</f>
        <v>1.67</v>
      </c>
      <c r="E31" s="414">
        <f t="shared" ref="E31:W31" si="11">1.67*E6</f>
        <v>3.34</v>
      </c>
      <c r="F31" s="414">
        <f t="shared" si="11"/>
        <v>5.01</v>
      </c>
      <c r="G31" s="414">
        <f t="shared" si="11"/>
        <v>6.68</v>
      </c>
      <c r="H31" s="414">
        <f t="shared" si="11"/>
        <v>8.35</v>
      </c>
      <c r="I31" s="414">
        <f t="shared" si="11"/>
        <v>10.02</v>
      </c>
      <c r="J31" s="414">
        <f t="shared" si="11"/>
        <v>11.69</v>
      </c>
      <c r="K31" s="415">
        <f t="shared" si="11"/>
        <v>13.36</v>
      </c>
      <c r="L31" s="414">
        <f t="shared" si="11"/>
        <v>15.03</v>
      </c>
      <c r="M31" s="414">
        <f t="shared" si="11"/>
        <v>16.7</v>
      </c>
      <c r="N31" s="414">
        <f t="shared" si="11"/>
        <v>18.37</v>
      </c>
      <c r="O31" s="414">
        <f t="shared" si="11"/>
        <v>20.04</v>
      </c>
      <c r="P31" s="414">
        <f t="shared" si="11"/>
        <v>21.71</v>
      </c>
      <c r="Q31" s="414">
        <f t="shared" si="11"/>
        <v>23.38</v>
      </c>
      <c r="R31" s="414">
        <f t="shared" si="11"/>
        <v>25.05</v>
      </c>
      <c r="S31" s="414">
        <f t="shared" si="11"/>
        <v>26.72</v>
      </c>
      <c r="T31" s="414">
        <f t="shared" si="11"/>
        <v>28.39</v>
      </c>
      <c r="U31" s="414">
        <f t="shared" si="11"/>
        <v>30.06</v>
      </c>
      <c r="V31" s="414">
        <f t="shared" si="11"/>
        <v>31.73</v>
      </c>
      <c r="W31" s="414">
        <f t="shared" si="11"/>
        <v>33.4</v>
      </c>
    </row>
    <row r="32" spans="1:23" ht="30">
      <c r="A32" s="402"/>
      <c r="B32" s="402"/>
      <c r="C32" s="411" t="s">
        <v>867</v>
      </c>
      <c r="D32" s="414">
        <f>2.4*D6</f>
        <v>2.4</v>
      </c>
      <c r="E32" s="414">
        <f t="shared" ref="E32:W32" si="12">2.4*E6</f>
        <v>4.8</v>
      </c>
      <c r="F32" s="414">
        <f t="shared" si="12"/>
        <v>7.2</v>
      </c>
      <c r="G32" s="414">
        <f t="shared" si="12"/>
        <v>9.6</v>
      </c>
      <c r="H32" s="414">
        <f t="shared" si="12"/>
        <v>12</v>
      </c>
      <c r="I32" s="414">
        <f t="shared" si="12"/>
        <v>14.4</v>
      </c>
      <c r="J32" s="414">
        <f t="shared" si="12"/>
        <v>16.8</v>
      </c>
      <c r="K32" s="415">
        <f t="shared" si="12"/>
        <v>19.2</v>
      </c>
      <c r="L32" s="414">
        <f t="shared" si="12"/>
        <v>21.6</v>
      </c>
      <c r="M32" s="414">
        <f t="shared" si="12"/>
        <v>24</v>
      </c>
      <c r="N32" s="414">
        <f t="shared" si="12"/>
        <v>26.4</v>
      </c>
      <c r="O32" s="414">
        <f t="shared" si="12"/>
        <v>28.8</v>
      </c>
      <c r="P32" s="414">
        <f t="shared" si="12"/>
        <v>31.2</v>
      </c>
      <c r="Q32" s="414">
        <f t="shared" si="12"/>
        <v>33.6</v>
      </c>
      <c r="R32" s="414">
        <f t="shared" si="12"/>
        <v>36</v>
      </c>
      <c r="S32" s="414">
        <f t="shared" si="12"/>
        <v>38.4</v>
      </c>
      <c r="T32" s="414">
        <f t="shared" si="12"/>
        <v>40.799999999999997</v>
      </c>
      <c r="U32" s="414">
        <f t="shared" si="12"/>
        <v>43.2</v>
      </c>
      <c r="V32" s="414">
        <f t="shared" si="12"/>
        <v>45.6</v>
      </c>
      <c r="W32" s="414">
        <f t="shared" si="12"/>
        <v>48</v>
      </c>
    </row>
    <row r="33" spans="1:23" ht="30">
      <c r="A33" s="402"/>
      <c r="B33" s="402"/>
      <c r="C33" s="411" t="s">
        <v>868</v>
      </c>
      <c r="D33" s="414">
        <f>1.4*D6</f>
        <v>1.4</v>
      </c>
      <c r="E33" s="414">
        <f t="shared" ref="E33:W33" si="13">1.4*E6</f>
        <v>2.8</v>
      </c>
      <c r="F33" s="414">
        <f t="shared" si="13"/>
        <v>4.2</v>
      </c>
      <c r="G33" s="414">
        <f t="shared" si="13"/>
        <v>5.6</v>
      </c>
      <c r="H33" s="414">
        <f t="shared" si="13"/>
        <v>7</v>
      </c>
      <c r="I33" s="414">
        <f t="shared" si="13"/>
        <v>8.4</v>
      </c>
      <c r="J33" s="414">
        <f t="shared" si="13"/>
        <v>9.8000000000000007</v>
      </c>
      <c r="K33" s="415">
        <f t="shared" si="13"/>
        <v>11.2</v>
      </c>
      <c r="L33" s="414">
        <f t="shared" si="13"/>
        <v>12.6</v>
      </c>
      <c r="M33" s="414">
        <f t="shared" si="13"/>
        <v>14</v>
      </c>
      <c r="N33" s="414">
        <f t="shared" si="13"/>
        <v>15.4</v>
      </c>
      <c r="O33" s="414">
        <f t="shared" si="13"/>
        <v>16.8</v>
      </c>
      <c r="P33" s="414">
        <f t="shared" si="13"/>
        <v>18.2</v>
      </c>
      <c r="Q33" s="414">
        <f t="shared" si="13"/>
        <v>19.600000000000001</v>
      </c>
      <c r="R33" s="414">
        <f t="shared" si="13"/>
        <v>21</v>
      </c>
      <c r="S33" s="414">
        <f t="shared" si="13"/>
        <v>22.4</v>
      </c>
      <c r="T33" s="414">
        <f t="shared" si="13"/>
        <v>23.8</v>
      </c>
      <c r="U33" s="414">
        <f t="shared" si="13"/>
        <v>25.2</v>
      </c>
      <c r="V33" s="414">
        <f t="shared" si="13"/>
        <v>26.6</v>
      </c>
      <c r="W33" s="414">
        <f t="shared" si="13"/>
        <v>28</v>
      </c>
    </row>
    <row r="34" spans="1:23">
      <c r="A34" s="402"/>
      <c r="B34" s="402"/>
      <c r="C34" s="416"/>
      <c r="D34" s="412"/>
      <c r="E34" s="412"/>
      <c r="F34" s="412"/>
      <c r="G34" s="412"/>
      <c r="H34" s="412"/>
      <c r="I34" s="412"/>
      <c r="J34" s="412"/>
      <c r="K34" s="413"/>
      <c r="L34" s="412"/>
      <c r="M34" s="412"/>
      <c r="N34" s="412"/>
      <c r="O34" s="412"/>
      <c r="P34" s="412"/>
      <c r="Q34" s="412"/>
      <c r="R34" s="412"/>
      <c r="S34" s="412"/>
      <c r="T34" s="412"/>
      <c r="U34" s="412"/>
      <c r="V34" s="412"/>
      <c r="W34" s="412"/>
    </row>
    <row r="35" spans="1:23" ht="75">
      <c r="A35" s="402"/>
      <c r="B35" s="402"/>
      <c r="C35" s="411" t="s">
        <v>869</v>
      </c>
      <c r="D35" s="414">
        <f>1.5*D6</f>
        <v>1.5</v>
      </c>
      <c r="E35" s="414">
        <f t="shared" ref="E35:W35" si="14">1.5*E6</f>
        <v>3</v>
      </c>
      <c r="F35" s="414">
        <f t="shared" si="14"/>
        <v>4.5</v>
      </c>
      <c r="G35" s="414">
        <f t="shared" si="14"/>
        <v>6</v>
      </c>
      <c r="H35" s="414">
        <f t="shared" si="14"/>
        <v>7.5</v>
      </c>
      <c r="I35" s="414">
        <f t="shared" si="14"/>
        <v>9</v>
      </c>
      <c r="J35" s="414">
        <f t="shared" si="14"/>
        <v>10.5</v>
      </c>
      <c r="K35" s="415">
        <f t="shared" si="14"/>
        <v>12</v>
      </c>
      <c r="L35" s="414">
        <f t="shared" si="14"/>
        <v>13.5</v>
      </c>
      <c r="M35" s="414">
        <f t="shared" si="14"/>
        <v>15</v>
      </c>
      <c r="N35" s="414">
        <f t="shared" si="14"/>
        <v>16.5</v>
      </c>
      <c r="O35" s="414">
        <f t="shared" si="14"/>
        <v>18</v>
      </c>
      <c r="P35" s="414">
        <f t="shared" si="14"/>
        <v>19.5</v>
      </c>
      <c r="Q35" s="414">
        <f t="shared" si="14"/>
        <v>21</v>
      </c>
      <c r="R35" s="414">
        <f t="shared" si="14"/>
        <v>22.5</v>
      </c>
      <c r="S35" s="414">
        <f t="shared" si="14"/>
        <v>24</v>
      </c>
      <c r="T35" s="414">
        <f t="shared" si="14"/>
        <v>25.5</v>
      </c>
      <c r="U35" s="414">
        <f t="shared" si="14"/>
        <v>27</v>
      </c>
      <c r="V35" s="414">
        <f t="shared" si="14"/>
        <v>28.5</v>
      </c>
      <c r="W35" s="414">
        <f t="shared" si="14"/>
        <v>30</v>
      </c>
    </row>
    <row r="36" spans="1:23" ht="30">
      <c r="A36" s="402"/>
      <c r="B36" s="402"/>
      <c r="C36" s="411" t="s">
        <v>870</v>
      </c>
      <c r="D36" s="414">
        <f>1.5*D6</f>
        <v>1.5</v>
      </c>
      <c r="E36" s="414">
        <f t="shared" ref="E36:W36" si="15">1.5*E6</f>
        <v>3</v>
      </c>
      <c r="F36" s="414">
        <f t="shared" si="15"/>
        <v>4.5</v>
      </c>
      <c r="G36" s="414">
        <f t="shared" si="15"/>
        <v>6</v>
      </c>
      <c r="H36" s="414">
        <f t="shared" si="15"/>
        <v>7.5</v>
      </c>
      <c r="I36" s="414">
        <f t="shared" si="15"/>
        <v>9</v>
      </c>
      <c r="J36" s="414">
        <f t="shared" si="15"/>
        <v>10.5</v>
      </c>
      <c r="K36" s="415">
        <f t="shared" si="15"/>
        <v>12</v>
      </c>
      <c r="L36" s="414">
        <f t="shared" si="15"/>
        <v>13.5</v>
      </c>
      <c r="M36" s="414">
        <f t="shared" si="15"/>
        <v>15</v>
      </c>
      <c r="N36" s="414">
        <f t="shared" si="15"/>
        <v>16.5</v>
      </c>
      <c r="O36" s="414">
        <f t="shared" si="15"/>
        <v>18</v>
      </c>
      <c r="P36" s="414">
        <f t="shared" si="15"/>
        <v>19.5</v>
      </c>
      <c r="Q36" s="414">
        <f t="shared" si="15"/>
        <v>21</v>
      </c>
      <c r="R36" s="414">
        <f t="shared" si="15"/>
        <v>22.5</v>
      </c>
      <c r="S36" s="414">
        <f t="shared" si="15"/>
        <v>24</v>
      </c>
      <c r="T36" s="414">
        <f t="shared" si="15"/>
        <v>25.5</v>
      </c>
      <c r="U36" s="414">
        <f t="shared" si="15"/>
        <v>27</v>
      </c>
      <c r="V36" s="414">
        <f t="shared" si="15"/>
        <v>28.5</v>
      </c>
      <c r="W36" s="414">
        <f t="shared" si="15"/>
        <v>30</v>
      </c>
    </row>
    <row r="37" spans="1:23">
      <c r="A37" s="402"/>
      <c r="B37" s="402"/>
      <c r="C37" s="402"/>
      <c r="D37" s="405"/>
      <c r="E37" s="405"/>
      <c r="F37" s="405"/>
      <c r="G37" s="405"/>
      <c r="H37" s="405"/>
      <c r="I37" s="405"/>
      <c r="J37" s="405"/>
      <c r="K37" s="406"/>
      <c r="L37" s="405"/>
      <c r="M37" s="405"/>
      <c r="N37" s="405"/>
      <c r="O37" s="405"/>
      <c r="P37" s="405"/>
      <c r="Q37" s="405"/>
      <c r="R37" s="405"/>
      <c r="S37" s="405"/>
      <c r="T37" s="405"/>
      <c r="U37" s="405"/>
      <c r="V37" s="405"/>
      <c r="W37" s="405"/>
    </row>
    <row r="38" spans="1:23">
      <c r="A38" s="402">
        <v>15</v>
      </c>
      <c r="B38" s="403" t="s">
        <v>871</v>
      </c>
      <c r="C38" s="417" t="s">
        <v>872</v>
      </c>
      <c r="D38" s="405">
        <v>0.5</v>
      </c>
      <c r="E38" s="405">
        <v>0.75</v>
      </c>
      <c r="F38" s="405">
        <v>1</v>
      </c>
      <c r="G38" s="405">
        <v>1</v>
      </c>
      <c r="H38" s="405">
        <v>1</v>
      </c>
      <c r="I38" s="405">
        <v>1</v>
      </c>
      <c r="J38" s="405">
        <v>1</v>
      </c>
      <c r="K38" s="406">
        <v>1.5</v>
      </c>
      <c r="L38" s="405">
        <v>1.5</v>
      </c>
      <c r="M38" s="405">
        <v>1.5</v>
      </c>
      <c r="N38" s="405">
        <v>1.5</v>
      </c>
      <c r="O38" s="405">
        <v>1.5</v>
      </c>
      <c r="P38" s="405">
        <v>2</v>
      </c>
      <c r="Q38" s="405">
        <v>2</v>
      </c>
      <c r="R38" s="405">
        <v>2</v>
      </c>
      <c r="S38" s="405">
        <v>2</v>
      </c>
      <c r="T38" s="405">
        <v>2.5</v>
      </c>
      <c r="U38" s="405">
        <v>2.5</v>
      </c>
      <c r="V38" s="405">
        <v>2.5</v>
      </c>
      <c r="W38" s="405">
        <v>2.5</v>
      </c>
    </row>
    <row r="39" spans="1:23">
      <c r="A39" s="402">
        <v>15</v>
      </c>
      <c r="B39" s="403" t="s">
        <v>871</v>
      </c>
      <c r="C39" s="417" t="s">
        <v>873</v>
      </c>
      <c r="D39" s="405">
        <f>0.25*D6</f>
        <v>0.25</v>
      </c>
      <c r="E39" s="405">
        <f t="shared" ref="E39:W39" si="16">0.25*E6</f>
        <v>0.5</v>
      </c>
      <c r="F39" s="405">
        <f t="shared" si="16"/>
        <v>0.75</v>
      </c>
      <c r="G39" s="405">
        <f t="shared" si="16"/>
        <v>1</v>
      </c>
      <c r="H39" s="405">
        <f t="shared" si="16"/>
        <v>1.25</v>
      </c>
      <c r="I39" s="405">
        <f t="shared" si="16"/>
        <v>1.5</v>
      </c>
      <c r="J39" s="405">
        <f t="shared" si="16"/>
        <v>1.75</v>
      </c>
      <c r="K39" s="406">
        <f t="shared" si="16"/>
        <v>2</v>
      </c>
      <c r="L39" s="405">
        <f t="shared" si="16"/>
        <v>2.25</v>
      </c>
      <c r="M39" s="405">
        <f t="shared" si="16"/>
        <v>2.5</v>
      </c>
      <c r="N39" s="405">
        <f t="shared" si="16"/>
        <v>2.75</v>
      </c>
      <c r="O39" s="405">
        <f t="shared" si="16"/>
        <v>3</v>
      </c>
      <c r="P39" s="405">
        <f t="shared" si="16"/>
        <v>3.25</v>
      </c>
      <c r="Q39" s="405">
        <f t="shared" si="16"/>
        <v>3.5</v>
      </c>
      <c r="R39" s="405">
        <f t="shared" si="16"/>
        <v>3.75</v>
      </c>
      <c r="S39" s="405">
        <f t="shared" si="16"/>
        <v>4</v>
      </c>
      <c r="T39" s="405">
        <f t="shared" si="16"/>
        <v>4.25</v>
      </c>
      <c r="U39" s="405">
        <f t="shared" si="16"/>
        <v>4.5</v>
      </c>
      <c r="V39" s="405">
        <f t="shared" si="16"/>
        <v>4.75</v>
      </c>
      <c r="W39" s="405">
        <f t="shared" si="16"/>
        <v>5</v>
      </c>
    </row>
    <row r="40" spans="1:23">
      <c r="A40" s="402">
        <v>18</v>
      </c>
      <c r="B40" s="403" t="s">
        <v>871</v>
      </c>
      <c r="C40" s="418" t="s">
        <v>874</v>
      </c>
      <c r="D40" s="405"/>
      <c r="E40" s="405"/>
      <c r="F40" s="405"/>
      <c r="G40" s="405"/>
      <c r="H40" s="405"/>
      <c r="I40" s="405"/>
      <c r="J40" s="405"/>
      <c r="K40" s="406">
        <v>1</v>
      </c>
      <c r="L40" s="405">
        <v>1</v>
      </c>
      <c r="M40" s="405">
        <v>1</v>
      </c>
      <c r="N40" s="405">
        <v>1</v>
      </c>
      <c r="O40" s="405">
        <v>1</v>
      </c>
      <c r="P40" s="405">
        <v>1</v>
      </c>
      <c r="Q40" s="405">
        <v>1</v>
      </c>
      <c r="R40" s="405">
        <v>1</v>
      </c>
      <c r="S40" s="405">
        <v>1</v>
      </c>
      <c r="T40" s="405">
        <v>1</v>
      </c>
      <c r="U40" s="405">
        <v>1</v>
      </c>
      <c r="V40" s="405">
        <v>1</v>
      </c>
      <c r="W40" s="405">
        <v>1</v>
      </c>
    </row>
    <row r="41" spans="1:23" ht="106.5" customHeight="1">
      <c r="A41" s="402">
        <v>19</v>
      </c>
      <c r="B41" s="403" t="s">
        <v>871</v>
      </c>
      <c r="C41" s="417" t="s">
        <v>875</v>
      </c>
      <c r="D41" s="405">
        <v>1</v>
      </c>
      <c r="E41" s="405">
        <v>2</v>
      </c>
      <c r="F41" s="405">
        <v>2</v>
      </c>
      <c r="G41" s="405">
        <v>3</v>
      </c>
      <c r="H41" s="405">
        <v>3</v>
      </c>
      <c r="I41" s="405">
        <v>3.5</v>
      </c>
      <c r="J41" s="405">
        <v>4</v>
      </c>
      <c r="K41" s="406">
        <v>5</v>
      </c>
      <c r="L41" s="405">
        <v>5</v>
      </c>
      <c r="M41" s="405">
        <v>5.5</v>
      </c>
      <c r="N41" s="405">
        <v>6</v>
      </c>
      <c r="O41" s="405">
        <v>6.5</v>
      </c>
      <c r="P41" s="405">
        <v>7</v>
      </c>
      <c r="Q41" s="405">
        <v>7.5</v>
      </c>
      <c r="R41" s="405">
        <v>8</v>
      </c>
      <c r="S41" s="405">
        <v>8</v>
      </c>
      <c r="T41" s="405">
        <v>8</v>
      </c>
      <c r="U41" s="405">
        <v>8.5</v>
      </c>
      <c r="V41" s="405">
        <v>8.5</v>
      </c>
      <c r="W41" s="405">
        <v>9.5</v>
      </c>
    </row>
    <row r="42" spans="1:23">
      <c r="A42" s="402"/>
      <c r="B42" s="402"/>
      <c r="C42" s="419" t="s">
        <v>876</v>
      </c>
      <c r="D42" s="420">
        <v>1</v>
      </c>
      <c r="E42" s="420">
        <v>1.5</v>
      </c>
      <c r="F42" s="420">
        <v>1.5</v>
      </c>
      <c r="G42" s="420">
        <v>2</v>
      </c>
      <c r="H42" s="420">
        <v>2</v>
      </c>
      <c r="I42" s="420">
        <v>2.5</v>
      </c>
      <c r="J42" s="420">
        <v>2.5</v>
      </c>
      <c r="K42" s="421">
        <v>3.5</v>
      </c>
      <c r="L42" s="420">
        <v>3.5</v>
      </c>
      <c r="M42" s="420">
        <v>3.5</v>
      </c>
      <c r="N42" s="420">
        <v>4</v>
      </c>
      <c r="O42" s="420">
        <v>4</v>
      </c>
      <c r="P42" s="420">
        <v>4.5</v>
      </c>
      <c r="Q42" s="420">
        <v>4.5</v>
      </c>
      <c r="R42" s="420">
        <v>5</v>
      </c>
      <c r="S42" s="420">
        <v>5</v>
      </c>
      <c r="T42" s="420">
        <v>5</v>
      </c>
      <c r="U42" s="420">
        <v>5</v>
      </c>
      <c r="V42" s="420">
        <v>5</v>
      </c>
      <c r="W42" s="420">
        <v>6</v>
      </c>
    </row>
    <row r="43" spans="1:23">
      <c r="A43" s="402"/>
      <c r="B43" s="402"/>
      <c r="C43" s="419" t="s">
        <v>877</v>
      </c>
      <c r="D43" s="422">
        <f>D41-D42</f>
        <v>0</v>
      </c>
      <c r="E43" s="422">
        <f t="shared" ref="E43:W43" si="17">E41-E42</f>
        <v>0.5</v>
      </c>
      <c r="F43" s="422">
        <f t="shared" si="17"/>
        <v>0.5</v>
      </c>
      <c r="G43" s="422">
        <f t="shared" si="17"/>
        <v>1</v>
      </c>
      <c r="H43" s="422">
        <f t="shared" si="17"/>
        <v>1</v>
      </c>
      <c r="I43" s="422">
        <f t="shared" si="17"/>
        <v>1</v>
      </c>
      <c r="J43" s="422">
        <f t="shared" si="17"/>
        <v>1.5</v>
      </c>
      <c r="K43" s="423">
        <f t="shared" si="17"/>
        <v>1.5</v>
      </c>
      <c r="L43" s="422">
        <f t="shared" si="17"/>
        <v>1.5</v>
      </c>
      <c r="M43" s="422">
        <f t="shared" si="17"/>
        <v>2</v>
      </c>
      <c r="N43" s="422">
        <f t="shared" si="17"/>
        <v>2</v>
      </c>
      <c r="O43" s="422">
        <f t="shared" si="17"/>
        <v>2.5</v>
      </c>
      <c r="P43" s="422">
        <f t="shared" si="17"/>
        <v>2.5</v>
      </c>
      <c r="Q43" s="422">
        <f t="shared" si="17"/>
        <v>3</v>
      </c>
      <c r="R43" s="422">
        <f t="shared" si="17"/>
        <v>3</v>
      </c>
      <c r="S43" s="422">
        <f t="shared" si="17"/>
        <v>3</v>
      </c>
      <c r="T43" s="422">
        <f t="shared" si="17"/>
        <v>3</v>
      </c>
      <c r="U43" s="422">
        <f t="shared" si="17"/>
        <v>3.5</v>
      </c>
      <c r="V43" s="422">
        <f t="shared" si="17"/>
        <v>3.5</v>
      </c>
      <c r="W43" s="422">
        <f t="shared" si="17"/>
        <v>3.5</v>
      </c>
    </row>
    <row r="44" spans="1:23">
      <c r="A44" s="402">
        <v>20</v>
      </c>
      <c r="B44" s="403" t="s">
        <v>871</v>
      </c>
      <c r="C44" s="418" t="s">
        <v>878</v>
      </c>
      <c r="D44" s="405"/>
      <c r="E44" s="405">
        <v>0.25</v>
      </c>
      <c r="F44" s="405">
        <v>0.25</v>
      </c>
      <c r="G44" s="405">
        <v>0.5</v>
      </c>
      <c r="H44" s="405">
        <v>0.5</v>
      </c>
      <c r="I44" s="405">
        <v>1</v>
      </c>
      <c r="J44" s="405">
        <v>1</v>
      </c>
      <c r="K44" s="406">
        <v>1</v>
      </c>
      <c r="L44" s="405">
        <v>1</v>
      </c>
      <c r="M44" s="405">
        <v>1</v>
      </c>
      <c r="N44" s="405">
        <v>1</v>
      </c>
      <c r="O44" s="405">
        <v>1</v>
      </c>
      <c r="P44" s="405">
        <v>1</v>
      </c>
      <c r="Q44" s="405">
        <v>1</v>
      </c>
      <c r="R44" s="405">
        <v>1</v>
      </c>
      <c r="S44" s="405">
        <v>1</v>
      </c>
      <c r="T44" s="405">
        <v>1</v>
      </c>
      <c r="U44" s="405">
        <v>1</v>
      </c>
      <c r="V44" s="405">
        <v>1</v>
      </c>
      <c r="W44" s="405">
        <v>1</v>
      </c>
    </row>
    <row r="45" spans="1:23" ht="60">
      <c r="A45" s="402">
        <v>21</v>
      </c>
      <c r="B45" s="403" t="s">
        <v>871</v>
      </c>
      <c r="C45" s="424" t="s">
        <v>879</v>
      </c>
      <c r="D45" s="405"/>
      <c r="E45" s="405">
        <f>0.5+0.5</f>
        <v>1</v>
      </c>
      <c r="F45" s="405">
        <f t="shared" ref="F45:J45" si="18">0.5+0.5</f>
        <v>1</v>
      </c>
      <c r="G45" s="405">
        <f t="shared" si="18"/>
        <v>1</v>
      </c>
      <c r="H45" s="405">
        <f t="shared" si="18"/>
        <v>1</v>
      </c>
      <c r="I45" s="405">
        <f t="shared" si="18"/>
        <v>1</v>
      </c>
      <c r="J45" s="405">
        <f t="shared" si="18"/>
        <v>1</v>
      </c>
      <c r="K45" s="406">
        <f>1+0.5</f>
        <v>1.5</v>
      </c>
      <c r="L45" s="405">
        <f t="shared" ref="L45:P45" si="19">1+0.5</f>
        <v>1.5</v>
      </c>
      <c r="M45" s="405">
        <f t="shared" si="19"/>
        <v>1.5</v>
      </c>
      <c r="N45" s="405">
        <f t="shared" si="19"/>
        <v>1.5</v>
      </c>
      <c r="O45" s="405">
        <f t="shared" si="19"/>
        <v>1.5</v>
      </c>
      <c r="P45" s="405">
        <f t="shared" si="19"/>
        <v>1.5</v>
      </c>
      <c r="Q45" s="405">
        <f>1.5+0.5</f>
        <v>2</v>
      </c>
      <c r="R45" s="405">
        <f t="shared" ref="R45:W45" si="20">1.5+0.5</f>
        <v>2</v>
      </c>
      <c r="S45" s="405">
        <f t="shared" si="20"/>
        <v>2</v>
      </c>
      <c r="T45" s="405">
        <f t="shared" si="20"/>
        <v>2</v>
      </c>
      <c r="U45" s="405">
        <f t="shared" si="20"/>
        <v>2</v>
      </c>
      <c r="V45" s="405">
        <f t="shared" si="20"/>
        <v>2</v>
      </c>
      <c r="W45" s="405">
        <f t="shared" si="20"/>
        <v>2</v>
      </c>
    </row>
    <row r="46" spans="1:23">
      <c r="A46" s="402">
        <v>22</v>
      </c>
      <c r="B46" s="403" t="s">
        <v>871</v>
      </c>
      <c r="C46" s="418" t="s">
        <v>880</v>
      </c>
      <c r="D46" s="405"/>
      <c r="E46" s="405"/>
      <c r="F46" s="405"/>
      <c r="G46" s="405"/>
      <c r="H46" s="405"/>
      <c r="I46" s="405"/>
      <c r="J46" s="405"/>
      <c r="K46" s="406">
        <v>0.5</v>
      </c>
      <c r="L46" s="405">
        <v>0.5</v>
      </c>
      <c r="M46" s="405">
        <v>0.5</v>
      </c>
      <c r="N46" s="405">
        <v>0.5</v>
      </c>
      <c r="O46" s="405">
        <v>0.5</v>
      </c>
      <c r="P46" s="405">
        <v>0.5</v>
      </c>
      <c r="Q46" s="405">
        <v>0.5</v>
      </c>
      <c r="R46" s="405">
        <v>0.5</v>
      </c>
      <c r="S46" s="405">
        <v>0.5</v>
      </c>
      <c r="T46" s="405">
        <v>0.5</v>
      </c>
      <c r="U46" s="405">
        <v>0.5</v>
      </c>
      <c r="V46" s="405">
        <v>0.5</v>
      </c>
      <c r="W46" s="405">
        <v>0.5</v>
      </c>
    </row>
    <row r="47" spans="1:23" ht="45">
      <c r="A47" s="402">
        <v>23</v>
      </c>
      <c r="B47" s="403" t="s">
        <v>871</v>
      </c>
      <c r="C47" s="424" t="s">
        <v>881</v>
      </c>
      <c r="D47" s="405">
        <v>0.5</v>
      </c>
      <c r="E47" s="405">
        <v>0.75</v>
      </c>
      <c r="F47" s="405">
        <v>1</v>
      </c>
      <c r="G47" s="405">
        <v>1.25</v>
      </c>
      <c r="H47" s="405">
        <v>1.25</v>
      </c>
      <c r="I47" s="405">
        <v>1.75</v>
      </c>
      <c r="J47" s="405">
        <v>1.75</v>
      </c>
      <c r="K47" s="406">
        <v>2</v>
      </c>
      <c r="L47" s="405">
        <v>2</v>
      </c>
      <c r="M47" s="405">
        <v>2.5</v>
      </c>
      <c r="N47" s="405">
        <v>2.5</v>
      </c>
      <c r="O47" s="405">
        <v>3</v>
      </c>
      <c r="P47" s="405">
        <v>3</v>
      </c>
      <c r="Q47" s="405">
        <v>3</v>
      </c>
      <c r="R47" s="405">
        <v>3</v>
      </c>
      <c r="S47" s="405">
        <v>3</v>
      </c>
      <c r="T47" s="405">
        <v>3</v>
      </c>
      <c r="U47" s="405">
        <v>3</v>
      </c>
      <c r="V47" s="405">
        <v>3</v>
      </c>
      <c r="W47" s="405">
        <v>3</v>
      </c>
    </row>
    <row r="48" spans="1:23" ht="30">
      <c r="A48" s="402">
        <v>24</v>
      </c>
      <c r="B48" s="403" t="s">
        <v>871</v>
      </c>
      <c r="C48" s="424" t="s">
        <v>882</v>
      </c>
      <c r="D48" s="405"/>
      <c r="E48" s="405"/>
      <c r="F48" s="405">
        <v>0.5</v>
      </c>
      <c r="G48" s="405">
        <v>0.5</v>
      </c>
      <c r="H48" s="405">
        <v>0.5</v>
      </c>
      <c r="I48" s="405">
        <v>0.5</v>
      </c>
      <c r="J48" s="405">
        <v>0.5</v>
      </c>
      <c r="K48" s="406">
        <f>0.5+0.5</f>
        <v>1</v>
      </c>
      <c r="L48" s="405">
        <v>1</v>
      </c>
      <c r="M48" s="405">
        <v>1</v>
      </c>
      <c r="N48" s="405">
        <v>1</v>
      </c>
      <c r="O48" s="405">
        <v>1</v>
      </c>
      <c r="P48" s="405">
        <f>1+0.5</f>
        <v>1.5</v>
      </c>
      <c r="Q48" s="405">
        <v>1.5</v>
      </c>
      <c r="R48" s="405">
        <v>1.5</v>
      </c>
      <c r="S48" s="405">
        <v>1.5</v>
      </c>
      <c r="T48" s="405">
        <v>1.5</v>
      </c>
      <c r="U48" s="405">
        <v>2</v>
      </c>
      <c r="V48" s="405">
        <v>2</v>
      </c>
      <c r="W48" s="405">
        <v>2</v>
      </c>
    </row>
    <row r="49" spans="1:23" ht="30">
      <c r="A49" s="402">
        <v>25</v>
      </c>
      <c r="B49" s="403" t="s">
        <v>871</v>
      </c>
      <c r="C49" s="424" t="s">
        <v>883</v>
      </c>
      <c r="D49" s="420">
        <f>0.25/2*D6</f>
        <v>0.13</v>
      </c>
      <c r="E49" s="420">
        <f t="shared" ref="E49:W49" si="21">0.25/2*E6</f>
        <v>0.25</v>
      </c>
      <c r="F49" s="420">
        <f t="shared" si="21"/>
        <v>0.38</v>
      </c>
      <c r="G49" s="420">
        <f t="shared" si="21"/>
        <v>0.5</v>
      </c>
      <c r="H49" s="420">
        <f t="shared" si="21"/>
        <v>0.63</v>
      </c>
      <c r="I49" s="420">
        <f t="shared" si="21"/>
        <v>0.75</v>
      </c>
      <c r="J49" s="420">
        <f t="shared" si="21"/>
        <v>0.88</v>
      </c>
      <c r="K49" s="421">
        <f t="shared" si="21"/>
        <v>1</v>
      </c>
      <c r="L49" s="420">
        <f t="shared" si="21"/>
        <v>1.1299999999999999</v>
      </c>
      <c r="M49" s="420">
        <f t="shared" si="21"/>
        <v>1.25</v>
      </c>
      <c r="N49" s="420">
        <f t="shared" si="21"/>
        <v>1.38</v>
      </c>
      <c r="O49" s="420">
        <f t="shared" si="21"/>
        <v>1.5</v>
      </c>
      <c r="P49" s="420">
        <f t="shared" si="21"/>
        <v>1.63</v>
      </c>
      <c r="Q49" s="420">
        <f t="shared" si="21"/>
        <v>1.75</v>
      </c>
      <c r="R49" s="420">
        <f t="shared" si="21"/>
        <v>1.88</v>
      </c>
      <c r="S49" s="420">
        <f t="shared" si="21"/>
        <v>2</v>
      </c>
      <c r="T49" s="420">
        <f t="shared" si="21"/>
        <v>2.13</v>
      </c>
      <c r="U49" s="420">
        <f t="shared" si="21"/>
        <v>2.25</v>
      </c>
      <c r="V49" s="420">
        <f t="shared" si="21"/>
        <v>2.38</v>
      </c>
      <c r="W49" s="420">
        <f t="shared" si="21"/>
        <v>2.5</v>
      </c>
    </row>
    <row r="50" spans="1:23" ht="30">
      <c r="A50" s="402"/>
      <c r="B50" s="402"/>
      <c r="C50" s="425" t="s">
        <v>884</v>
      </c>
      <c r="D50" s="420">
        <v>0.13</v>
      </c>
      <c r="E50" s="420">
        <v>0.25</v>
      </c>
      <c r="F50" s="420">
        <v>0.38</v>
      </c>
      <c r="G50" s="420">
        <v>0.5</v>
      </c>
      <c r="H50" s="420">
        <v>0.63</v>
      </c>
      <c r="I50" s="420">
        <v>0.75</v>
      </c>
      <c r="J50" s="420">
        <v>0.88</v>
      </c>
      <c r="K50" s="421">
        <v>1</v>
      </c>
      <c r="L50" s="420">
        <v>1.1299999999999999</v>
      </c>
      <c r="M50" s="420">
        <v>1.25</v>
      </c>
      <c r="N50" s="420">
        <v>1.38</v>
      </c>
      <c r="O50" s="420">
        <v>1.5</v>
      </c>
      <c r="P50" s="420">
        <v>1.63</v>
      </c>
      <c r="Q50" s="420">
        <v>1.75</v>
      </c>
      <c r="R50" s="420">
        <v>1.88</v>
      </c>
      <c r="S50" s="420">
        <v>2</v>
      </c>
      <c r="T50" s="420">
        <v>2.13</v>
      </c>
      <c r="U50" s="420">
        <v>2.25</v>
      </c>
      <c r="V50" s="420">
        <v>2.38</v>
      </c>
      <c r="W50" s="420">
        <v>2.5</v>
      </c>
    </row>
    <row r="51" spans="1:23">
      <c r="A51" s="402"/>
      <c r="B51" s="402"/>
      <c r="C51" s="426" t="s">
        <v>885</v>
      </c>
      <c r="D51" s="420"/>
      <c r="E51" s="420"/>
      <c r="F51" s="420"/>
      <c r="G51" s="420"/>
      <c r="H51" s="420"/>
      <c r="I51" s="420"/>
      <c r="J51" s="420"/>
      <c r="K51" s="421"/>
      <c r="L51" s="420"/>
      <c r="M51" s="420"/>
      <c r="N51" s="420"/>
      <c r="O51" s="420"/>
      <c r="P51" s="420"/>
      <c r="Q51" s="420"/>
      <c r="R51" s="420"/>
      <c r="S51" s="420"/>
      <c r="T51" s="420"/>
      <c r="U51" s="420"/>
      <c r="V51" s="420"/>
      <c r="W51" s="420"/>
    </row>
    <row r="52" spans="1:23" ht="30">
      <c r="A52" s="402"/>
      <c r="B52" s="402"/>
      <c r="C52" s="427" t="s">
        <v>886</v>
      </c>
      <c r="D52" s="422">
        <f>D49-D50</f>
        <v>0</v>
      </c>
      <c r="E52" s="422">
        <f t="shared" ref="E52:W52" si="22">E49-E50</f>
        <v>0</v>
      </c>
      <c r="F52" s="422">
        <f t="shared" si="22"/>
        <v>0</v>
      </c>
      <c r="G52" s="422">
        <f t="shared" si="22"/>
        <v>0</v>
      </c>
      <c r="H52" s="422">
        <f t="shared" si="22"/>
        <v>0</v>
      </c>
      <c r="I52" s="422">
        <f t="shared" si="22"/>
        <v>0</v>
      </c>
      <c r="J52" s="422">
        <f t="shared" si="22"/>
        <v>0</v>
      </c>
      <c r="K52" s="423">
        <f t="shared" si="22"/>
        <v>0</v>
      </c>
      <c r="L52" s="422">
        <f t="shared" si="22"/>
        <v>0</v>
      </c>
      <c r="M52" s="422">
        <f t="shared" si="22"/>
        <v>0</v>
      </c>
      <c r="N52" s="422">
        <f t="shared" si="22"/>
        <v>0</v>
      </c>
      <c r="O52" s="422">
        <f t="shared" si="22"/>
        <v>0</v>
      </c>
      <c r="P52" s="422">
        <f t="shared" si="22"/>
        <v>0</v>
      </c>
      <c r="Q52" s="422">
        <f t="shared" si="22"/>
        <v>0</v>
      </c>
      <c r="R52" s="422">
        <f t="shared" si="22"/>
        <v>0</v>
      </c>
      <c r="S52" s="422">
        <f t="shared" si="22"/>
        <v>0</v>
      </c>
      <c r="T52" s="422">
        <f t="shared" si="22"/>
        <v>0</v>
      </c>
      <c r="U52" s="422">
        <f t="shared" si="22"/>
        <v>0</v>
      </c>
      <c r="V52" s="422">
        <f t="shared" si="22"/>
        <v>0</v>
      </c>
      <c r="W52" s="422">
        <f t="shared" si="22"/>
        <v>0</v>
      </c>
    </row>
    <row r="53" spans="1:23">
      <c r="A53" s="402"/>
      <c r="B53" s="402"/>
      <c r="C53" s="426" t="s">
        <v>887</v>
      </c>
      <c r="D53" s="420"/>
      <c r="E53" s="420"/>
      <c r="F53" s="420"/>
      <c r="G53" s="420"/>
      <c r="H53" s="420"/>
      <c r="I53" s="420"/>
      <c r="J53" s="420"/>
      <c r="K53" s="421"/>
      <c r="L53" s="420"/>
      <c r="M53" s="420"/>
      <c r="N53" s="420"/>
      <c r="O53" s="420"/>
      <c r="P53" s="420"/>
      <c r="Q53" s="420"/>
      <c r="R53" s="420"/>
      <c r="S53" s="420"/>
      <c r="T53" s="420"/>
      <c r="U53" s="420"/>
      <c r="V53" s="420"/>
      <c r="W53" s="420"/>
    </row>
    <row r="54" spans="1:23">
      <c r="A54" s="402"/>
      <c r="B54" s="402"/>
      <c r="C54" s="426" t="s">
        <v>888</v>
      </c>
      <c r="D54" s="420"/>
      <c r="E54" s="420"/>
      <c r="F54" s="420"/>
      <c r="G54" s="420"/>
      <c r="H54" s="420"/>
      <c r="I54" s="420"/>
      <c r="J54" s="420"/>
      <c r="K54" s="421"/>
      <c r="L54" s="420"/>
      <c r="M54" s="420"/>
      <c r="N54" s="420"/>
      <c r="O54" s="420"/>
      <c r="P54" s="420"/>
      <c r="Q54" s="420"/>
      <c r="R54" s="420"/>
      <c r="S54" s="420"/>
      <c r="T54" s="420"/>
      <c r="U54" s="420"/>
      <c r="V54" s="420"/>
      <c r="W54" s="420"/>
    </row>
    <row r="55" spans="1:23" ht="38.25">
      <c r="A55" s="402">
        <v>26</v>
      </c>
      <c r="B55" s="403" t="s">
        <v>871</v>
      </c>
      <c r="C55" s="428" t="s">
        <v>889</v>
      </c>
      <c r="D55" s="405"/>
      <c r="E55" s="405">
        <v>0.25</v>
      </c>
      <c r="F55" s="405">
        <v>0.25</v>
      </c>
      <c r="G55" s="405">
        <v>0.5</v>
      </c>
      <c r="H55" s="405">
        <v>0.5</v>
      </c>
      <c r="I55" s="405">
        <v>0.75</v>
      </c>
      <c r="J55" s="405">
        <v>0.75</v>
      </c>
      <c r="K55" s="406">
        <v>1</v>
      </c>
      <c r="L55" s="405">
        <v>1</v>
      </c>
      <c r="M55" s="405">
        <v>1.25</v>
      </c>
      <c r="N55" s="405">
        <v>1.25</v>
      </c>
      <c r="O55" s="405">
        <v>1.5</v>
      </c>
      <c r="P55" s="405">
        <v>1.5</v>
      </c>
      <c r="Q55" s="405">
        <v>1.75</v>
      </c>
      <c r="R55" s="405">
        <v>1.75</v>
      </c>
      <c r="S55" s="405">
        <v>2</v>
      </c>
      <c r="T55" s="405">
        <v>2</v>
      </c>
      <c r="U55" s="405">
        <v>2.25</v>
      </c>
      <c r="V55" s="405">
        <v>2.25</v>
      </c>
      <c r="W55" s="405">
        <v>2.5</v>
      </c>
    </row>
    <row r="56" spans="1:23">
      <c r="A56" s="402">
        <v>26</v>
      </c>
      <c r="B56" s="403" t="s">
        <v>871</v>
      </c>
      <c r="C56" s="429" t="s">
        <v>890</v>
      </c>
      <c r="D56" s="405">
        <v>4.5</v>
      </c>
      <c r="E56" s="405">
        <v>4.5</v>
      </c>
      <c r="F56" s="405">
        <v>4.5</v>
      </c>
      <c r="G56" s="405">
        <v>4.5</v>
      </c>
      <c r="H56" s="405">
        <v>4.5</v>
      </c>
      <c r="I56" s="405">
        <v>4.5</v>
      </c>
      <c r="J56" s="405">
        <v>4.5</v>
      </c>
      <c r="K56" s="406">
        <v>4.5</v>
      </c>
      <c r="L56" s="405">
        <v>4.5</v>
      </c>
      <c r="M56" s="405">
        <v>4.5</v>
      </c>
      <c r="N56" s="405">
        <v>4.5</v>
      </c>
      <c r="O56" s="405">
        <v>4.5</v>
      </c>
      <c r="P56" s="405">
        <v>4.5</v>
      </c>
      <c r="Q56" s="405">
        <v>4.5</v>
      </c>
      <c r="R56" s="405">
        <v>4.5</v>
      </c>
      <c r="S56" s="405">
        <v>4.5</v>
      </c>
      <c r="T56" s="405">
        <v>4.5</v>
      </c>
      <c r="U56" s="405">
        <v>4.5</v>
      </c>
      <c r="V56" s="405">
        <v>4.5</v>
      </c>
      <c r="W56" s="405">
        <v>4.5</v>
      </c>
    </row>
    <row r="57" spans="1:23">
      <c r="D57" s="430"/>
      <c r="E57" s="430"/>
      <c r="F57" s="430"/>
      <c r="G57" s="430"/>
      <c r="H57" s="430"/>
      <c r="I57" s="430"/>
      <c r="J57" s="430"/>
      <c r="K57" s="430"/>
      <c r="L57" s="430"/>
      <c r="M57" s="430"/>
      <c r="N57" s="430"/>
      <c r="O57" s="430"/>
      <c r="P57" s="430"/>
      <c r="Q57" s="430"/>
      <c r="R57" s="430"/>
      <c r="S57" s="430"/>
      <c r="T57" s="430"/>
      <c r="U57" s="430"/>
      <c r="V57" s="430"/>
      <c r="W57" s="430"/>
    </row>
    <row r="58" spans="1:23">
      <c r="C58" s="393" t="s">
        <v>891</v>
      </c>
      <c r="D58" s="430"/>
      <c r="E58" s="430"/>
      <c r="F58" s="430"/>
      <c r="G58" s="430"/>
      <c r="H58" s="430"/>
      <c r="I58" s="430"/>
      <c r="J58" s="430"/>
      <c r="K58" s="430"/>
      <c r="L58" s="430"/>
      <c r="M58" s="430"/>
      <c r="N58" s="430"/>
      <c r="O58" s="430"/>
      <c r="P58" s="430"/>
      <c r="Q58" s="430"/>
      <c r="R58" s="430"/>
      <c r="S58" s="430"/>
      <c r="T58" s="430"/>
      <c r="U58" s="430"/>
      <c r="V58" s="430"/>
      <c r="W58" s="430"/>
    </row>
    <row r="59" spans="1:23">
      <c r="A59" s="402"/>
      <c r="B59" s="402"/>
      <c r="C59" s="431" t="s">
        <v>892</v>
      </c>
      <c r="D59" s="432">
        <f t="shared" ref="D59:W59" si="23">D63+D71</f>
        <v>12.88</v>
      </c>
      <c r="E59" s="432">
        <f t="shared" si="23"/>
        <v>19.760000000000002</v>
      </c>
      <c r="F59" s="432">
        <f t="shared" si="23"/>
        <v>24.39</v>
      </c>
      <c r="G59" s="432">
        <f t="shared" si="23"/>
        <v>30.51</v>
      </c>
      <c r="H59" s="432">
        <f t="shared" si="23"/>
        <v>34.4</v>
      </c>
      <c r="I59" s="432">
        <f t="shared" si="23"/>
        <v>41.02</v>
      </c>
      <c r="J59" s="432">
        <f t="shared" si="23"/>
        <v>45.15</v>
      </c>
      <c r="K59" s="432">
        <f t="shared" si="23"/>
        <v>53.53</v>
      </c>
      <c r="L59" s="432">
        <f t="shared" si="23"/>
        <v>57.16</v>
      </c>
      <c r="M59" s="432">
        <f t="shared" si="23"/>
        <v>63.03</v>
      </c>
      <c r="N59" s="432">
        <f t="shared" si="23"/>
        <v>67.17</v>
      </c>
      <c r="O59" s="432">
        <f t="shared" si="23"/>
        <v>71.790000000000006</v>
      </c>
      <c r="P59" s="432">
        <f t="shared" si="23"/>
        <v>76.92</v>
      </c>
      <c r="Q59" s="432">
        <f t="shared" si="23"/>
        <v>82.05</v>
      </c>
      <c r="R59" s="432">
        <f t="shared" si="23"/>
        <v>86.43</v>
      </c>
      <c r="S59" s="432">
        <f t="shared" si="23"/>
        <v>90.3</v>
      </c>
      <c r="T59" s="432">
        <f t="shared" si="23"/>
        <v>94.44</v>
      </c>
      <c r="U59" s="432">
        <f t="shared" si="23"/>
        <v>99.56</v>
      </c>
      <c r="V59" s="432">
        <f t="shared" si="23"/>
        <v>103.19</v>
      </c>
      <c r="W59" s="432">
        <f t="shared" si="23"/>
        <v>108.07</v>
      </c>
    </row>
    <row r="60" spans="1:23">
      <c r="A60" s="402"/>
      <c r="B60" s="402"/>
      <c r="C60" s="431" t="s">
        <v>893</v>
      </c>
      <c r="D60" s="432">
        <f t="shared" ref="D60:W60" si="24">D65+D72</f>
        <v>13.01</v>
      </c>
      <c r="E60" s="432">
        <f t="shared" si="24"/>
        <v>20.260000000000002</v>
      </c>
      <c r="F60" s="432">
        <f t="shared" si="24"/>
        <v>25.02</v>
      </c>
      <c r="G60" s="432">
        <f t="shared" si="24"/>
        <v>31.51</v>
      </c>
      <c r="H60" s="432">
        <f t="shared" si="24"/>
        <v>35.53</v>
      </c>
      <c r="I60" s="432">
        <f t="shared" si="24"/>
        <v>42.52</v>
      </c>
      <c r="J60" s="432">
        <f t="shared" si="24"/>
        <v>46.78</v>
      </c>
      <c r="K60" s="432">
        <f t="shared" si="24"/>
        <v>55.53</v>
      </c>
      <c r="L60" s="432">
        <f t="shared" si="24"/>
        <v>59.29</v>
      </c>
      <c r="M60" s="432">
        <f t="shared" si="24"/>
        <v>65.53</v>
      </c>
      <c r="N60" s="432">
        <f t="shared" si="24"/>
        <v>69.8</v>
      </c>
      <c r="O60" s="432">
        <f t="shared" si="24"/>
        <v>74.790000000000006</v>
      </c>
      <c r="P60" s="432">
        <f t="shared" si="24"/>
        <v>80.05</v>
      </c>
      <c r="Q60" s="432">
        <f t="shared" si="24"/>
        <v>85.55</v>
      </c>
      <c r="R60" s="432">
        <f t="shared" si="24"/>
        <v>90.06</v>
      </c>
      <c r="S60" s="432">
        <f t="shared" si="24"/>
        <v>94.3</v>
      </c>
      <c r="T60" s="432">
        <f t="shared" si="24"/>
        <v>98.57</v>
      </c>
      <c r="U60" s="432">
        <f t="shared" si="24"/>
        <v>104.06</v>
      </c>
      <c r="V60" s="432">
        <f t="shared" si="24"/>
        <v>107.82</v>
      </c>
      <c r="W60" s="432">
        <f t="shared" si="24"/>
        <v>113.07</v>
      </c>
    </row>
    <row r="61" spans="1:23">
      <c r="A61" s="402"/>
      <c r="B61" s="402"/>
      <c r="C61" s="431" t="s">
        <v>894</v>
      </c>
      <c r="D61" s="432">
        <f t="shared" ref="D61:W61" si="25">D67+D73</f>
        <v>14.61</v>
      </c>
      <c r="E61" s="432">
        <f t="shared" si="25"/>
        <v>23.47</v>
      </c>
      <c r="F61" s="432">
        <f t="shared" si="25"/>
        <v>29.83</v>
      </c>
      <c r="G61" s="432">
        <f t="shared" si="25"/>
        <v>37.93</v>
      </c>
      <c r="H61" s="432">
        <f t="shared" si="25"/>
        <v>43.55</v>
      </c>
      <c r="I61" s="432">
        <f t="shared" si="25"/>
        <v>52.15</v>
      </c>
      <c r="J61" s="432">
        <f t="shared" si="25"/>
        <v>58.01</v>
      </c>
      <c r="K61" s="432">
        <f t="shared" si="25"/>
        <v>68.37</v>
      </c>
      <c r="L61" s="432">
        <f t="shared" si="25"/>
        <v>73.73</v>
      </c>
      <c r="M61" s="432">
        <f t="shared" si="25"/>
        <v>81.58</v>
      </c>
      <c r="N61" s="432">
        <f t="shared" si="25"/>
        <v>87.45</v>
      </c>
      <c r="O61" s="432">
        <f t="shared" si="25"/>
        <v>94.05</v>
      </c>
      <c r="P61" s="432">
        <f t="shared" si="25"/>
        <v>100.91</v>
      </c>
      <c r="Q61" s="432">
        <f t="shared" si="25"/>
        <v>108.02</v>
      </c>
      <c r="R61" s="432">
        <f t="shared" si="25"/>
        <v>114.13</v>
      </c>
      <c r="S61" s="432">
        <f t="shared" si="25"/>
        <v>119.98</v>
      </c>
      <c r="T61" s="432">
        <f t="shared" si="25"/>
        <v>125.85</v>
      </c>
      <c r="U61" s="432">
        <f t="shared" si="25"/>
        <v>132.94999999999999</v>
      </c>
      <c r="V61" s="432">
        <f t="shared" si="25"/>
        <v>138.31</v>
      </c>
      <c r="W61" s="432">
        <f t="shared" si="25"/>
        <v>145.16999999999999</v>
      </c>
    </row>
    <row r="62" spans="1:23">
      <c r="A62" s="402"/>
      <c r="B62" s="402"/>
      <c r="C62" s="431" t="s">
        <v>895</v>
      </c>
      <c r="D62" s="432">
        <f t="shared" ref="D62:W62" si="26">D69+D74</f>
        <v>7.02</v>
      </c>
      <c r="E62" s="432">
        <f t="shared" si="26"/>
        <v>13.53</v>
      </c>
      <c r="F62" s="432">
        <f t="shared" si="26"/>
        <v>17.8</v>
      </c>
      <c r="G62" s="432">
        <f t="shared" si="26"/>
        <v>23.81</v>
      </c>
      <c r="H62" s="432">
        <f t="shared" si="26"/>
        <v>27.58</v>
      </c>
      <c r="I62" s="432">
        <f t="shared" si="26"/>
        <v>33.590000000000003</v>
      </c>
      <c r="J62" s="432">
        <f t="shared" si="26"/>
        <v>37.61</v>
      </c>
      <c r="K62" s="432">
        <f t="shared" si="26"/>
        <v>45.37</v>
      </c>
      <c r="L62" s="432">
        <f t="shared" si="26"/>
        <v>48.89</v>
      </c>
      <c r="M62" s="432">
        <f t="shared" si="26"/>
        <v>54.65</v>
      </c>
      <c r="N62" s="432">
        <f t="shared" si="26"/>
        <v>58.67</v>
      </c>
      <c r="O62" s="432">
        <f t="shared" si="26"/>
        <v>63.18</v>
      </c>
      <c r="P62" s="432">
        <f t="shared" si="26"/>
        <v>67.7</v>
      </c>
      <c r="Q62" s="432">
        <f t="shared" si="26"/>
        <v>72.709999999999994</v>
      </c>
      <c r="R62" s="432">
        <f t="shared" si="26"/>
        <v>76.98</v>
      </c>
      <c r="S62" s="432">
        <f t="shared" si="26"/>
        <v>80.489999999999995</v>
      </c>
      <c r="T62" s="432">
        <f t="shared" si="26"/>
        <v>84.01</v>
      </c>
      <c r="U62" s="432">
        <f t="shared" si="26"/>
        <v>89.02</v>
      </c>
      <c r="V62" s="432">
        <f t="shared" si="26"/>
        <v>92.54</v>
      </c>
      <c r="W62" s="432">
        <f t="shared" si="26"/>
        <v>97.3</v>
      </c>
    </row>
    <row r="63" spans="1:23">
      <c r="A63" s="402"/>
      <c r="B63" s="402"/>
      <c r="C63" s="433" t="s">
        <v>896</v>
      </c>
      <c r="D63" s="434">
        <f>D12+D13+D14+D15+D16+D17+D18+D19+D20+D21+D23+D25+D29+D31+D35</f>
        <v>6.25</v>
      </c>
      <c r="E63" s="434">
        <f t="shared" ref="E63:W63" si="27">E12+E13+E14+E15+E16+E17+E18+E19+E20+E21+E23+E25+E29+E31+E35</f>
        <v>10.26</v>
      </c>
      <c r="F63" s="434">
        <f t="shared" si="27"/>
        <v>13.76</v>
      </c>
      <c r="G63" s="434">
        <f t="shared" si="27"/>
        <v>18.260000000000002</v>
      </c>
      <c r="H63" s="434">
        <f t="shared" si="27"/>
        <v>22.02</v>
      </c>
      <c r="I63" s="434">
        <f t="shared" si="27"/>
        <v>27.02</v>
      </c>
      <c r="J63" s="434">
        <f t="shared" si="27"/>
        <v>30.52</v>
      </c>
      <c r="K63" s="434">
        <f t="shared" si="27"/>
        <v>34.53</v>
      </c>
      <c r="L63" s="434">
        <f t="shared" si="27"/>
        <v>38.03</v>
      </c>
      <c r="M63" s="434">
        <f t="shared" si="27"/>
        <v>42.78</v>
      </c>
      <c r="N63" s="434">
        <f t="shared" si="27"/>
        <v>46.29</v>
      </c>
      <c r="O63" s="434">
        <f t="shared" si="27"/>
        <v>49.79</v>
      </c>
      <c r="P63" s="434">
        <f t="shared" si="27"/>
        <v>53.29</v>
      </c>
      <c r="Q63" s="434">
        <f t="shared" si="27"/>
        <v>57.3</v>
      </c>
      <c r="R63" s="434">
        <f t="shared" si="27"/>
        <v>61.05</v>
      </c>
      <c r="S63" s="434">
        <f t="shared" si="27"/>
        <v>64.8</v>
      </c>
      <c r="T63" s="434">
        <f t="shared" si="27"/>
        <v>68.31</v>
      </c>
      <c r="U63" s="434">
        <f t="shared" si="27"/>
        <v>72.31</v>
      </c>
      <c r="V63" s="434">
        <f t="shared" si="27"/>
        <v>75.81</v>
      </c>
      <c r="W63" s="434">
        <f t="shared" si="27"/>
        <v>79.569999999999993</v>
      </c>
    </row>
    <row r="64" spans="1:23">
      <c r="A64" s="402"/>
      <c r="B64" s="402"/>
      <c r="C64" s="433" t="s">
        <v>897</v>
      </c>
      <c r="D64" s="434">
        <f>D23+D25+D29+D31</f>
        <v>2</v>
      </c>
      <c r="E64" s="434">
        <f t="shared" ref="E64:W64" si="28">E23+E25+E29+E31</f>
        <v>4.01</v>
      </c>
      <c r="F64" s="434">
        <f t="shared" si="28"/>
        <v>6.01</v>
      </c>
      <c r="G64" s="434">
        <f t="shared" si="28"/>
        <v>8.01</v>
      </c>
      <c r="H64" s="434">
        <f t="shared" si="28"/>
        <v>10.02</v>
      </c>
      <c r="I64" s="434">
        <f t="shared" si="28"/>
        <v>12.02</v>
      </c>
      <c r="J64" s="434">
        <f t="shared" si="28"/>
        <v>14.02</v>
      </c>
      <c r="K64" s="434">
        <f t="shared" si="28"/>
        <v>16.03</v>
      </c>
      <c r="L64" s="434">
        <f t="shared" si="28"/>
        <v>18.03</v>
      </c>
      <c r="M64" s="434">
        <f t="shared" si="28"/>
        <v>20.03</v>
      </c>
      <c r="N64" s="434">
        <f t="shared" si="28"/>
        <v>22.04</v>
      </c>
      <c r="O64" s="434">
        <f t="shared" si="28"/>
        <v>24.04</v>
      </c>
      <c r="P64" s="434">
        <f t="shared" si="28"/>
        <v>26.04</v>
      </c>
      <c r="Q64" s="434">
        <f t="shared" si="28"/>
        <v>28.05</v>
      </c>
      <c r="R64" s="434">
        <f t="shared" si="28"/>
        <v>30.05</v>
      </c>
      <c r="S64" s="434">
        <f t="shared" si="28"/>
        <v>32.049999999999997</v>
      </c>
      <c r="T64" s="434">
        <f t="shared" si="28"/>
        <v>34.06</v>
      </c>
      <c r="U64" s="434">
        <f t="shared" si="28"/>
        <v>36.06</v>
      </c>
      <c r="V64" s="434">
        <f t="shared" si="28"/>
        <v>38.06</v>
      </c>
      <c r="W64" s="434">
        <f t="shared" si="28"/>
        <v>40.07</v>
      </c>
    </row>
    <row r="65" spans="1:23">
      <c r="A65" s="402"/>
      <c r="B65" s="402"/>
      <c r="C65" s="433" t="s">
        <v>898</v>
      </c>
      <c r="D65" s="434">
        <f>D12+D13+D14+D15+D16+D17+D18+D19+D20+D21+D23+D25+D28+D29+D31+D35</f>
        <v>6.38</v>
      </c>
      <c r="E65" s="434">
        <f t="shared" ref="E65:W65" si="29">E12+E13+E14+E15+E16+E17+E18+E19+E20+E21+E23+E25+E28+E29+E31+E35</f>
        <v>10.51</v>
      </c>
      <c r="F65" s="434">
        <f t="shared" si="29"/>
        <v>14.14</v>
      </c>
      <c r="G65" s="434">
        <f t="shared" si="29"/>
        <v>18.760000000000002</v>
      </c>
      <c r="H65" s="434">
        <f t="shared" si="29"/>
        <v>22.65</v>
      </c>
      <c r="I65" s="434">
        <f t="shared" si="29"/>
        <v>27.77</v>
      </c>
      <c r="J65" s="434">
        <f t="shared" si="29"/>
        <v>31.4</v>
      </c>
      <c r="K65" s="434">
        <f t="shared" si="29"/>
        <v>35.53</v>
      </c>
      <c r="L65" s="434">
        <f t="shared" si="29"/>
        <v>39.159999999999997</v>
      </c>
      <c r="M65" s="434">
        <f t="shared" si="29"/>
        <v>44.03</v>
      </c>
      <c r="N65" s="434">
        <f t="shared" si="29"/>
        <v>47.67</v>
      </c>
      <c r="O65" s="434">
        <f t="shared" si="29"/>
        <v>51.29</v>
      </c>
      <c r="P65" s="434">
        <f t="shared" si="29"/>
        <v>54.92</v>
      </c>
      <c r="Q65" s="434">
        <f t="shared" si="29"/>
        <v>59.05</v>
      </c>
      <c r="R65" s="434">
        <f t="shared" si="29"/>
        <v>62.93</v>
      </c>
      <c r="S65" s="434">
        <f t="shared" si="29"/>
        <v>66.8</v>
      </c>
      <c r="T65" s="434">
        <f t="shared" si="29"/>
        <v>70.44</v>
      </c>
      <c r="U65" s="434">
        <f t="shared" si="29"/>
        <v>74.56</v>
      </c>
      <c r="V65" s="434">
        <f t="shared" si="29"/>
        <v>78.19</v>
      </c>
      <c r="W65" s="434">
        <f t="shared" si="29"/>
        <v>82.07</v>
      </c>
    </row>
    <row r="66" spans="1:23">
      <c r="A66" s="402"/>
      <c r="B66" s="402"/>
      <c r="C66" s="433" t="s">
        <v>897</v>
      </c>
      <c r="D66" s="434">
        <f>D23+D25+D28+D29+D31</f>
        <v>2.13</v>
      </c>
      <c r="E66" s="434">
        <f t="shared" ref="E66:W66" si="30">E23+E25+E28+E29+E31</f>
        <v>4.26</v>
      </c>
      <c r="F66" s="434">
        <f t="shared" si="30"/>
        <v>6.39</v>
      </c>
      <c r="G66" s="434">
        <f t="shared" si="30"/>
        <v>8.51</v>
      </c>
      <c r="H66" s="434">
        <f t="shared" si="30"/>
        <v>10.65</v>
      </c>
      <c r="I66" s="434">
        <f t="shared" si="30"/>
        <v>12.77</v>
      </c>
      <c r="J66" s="434">
        <f t="shared" si="30"/>
        <v>14.9</v>
      </c>
      <c r="K66" s="434">
        <f t="shared" si="30"/>
        <v>17.03</v>
      </c>
      <c r="L66" s="434">
        <f t="shared" si="30"/>
        <v>19.16</v>
      </c>
      <c r="M66" s="434">
        <f t="shared" si="30"/>
        <v>21.28</v>
      </c>
      <c r="N66" s="434">
        <f t="shared" si="30"/>
        <v>23.42</v>
      </c>
      <c r="O66" s="434">
        <f t="shared" si="30"/>
        <v>25.54</v>
      </c>
      <c r="P66" s="434">
        <f t="shared" si="30"/>
        <v>27.67</v>
      </c>
      <c r="Q66" s="434">
        <f t="shared" si="30"/>
        <v>29.8</v>
      </c>
      <c r="R66" s="434">
        <f t="shared" si="30"/>
        <v>31.93</v>
      </c>
      <c r="S66" s="434">
        <f t="shared" si="30"/>
        <v>34.049999999999997</v>
      </c>
      <c r="T66" s="434">
        <f t="shared" si="30"/>
        <v>36.19</v>
      </c>
      <c r="U66" s="434">
        <f t="shared" si="30"/>
        <v>38.31</v>
      </c>
      <c r="V66" s="434">
        <f t="shared" si="30"/>
        <v>40.44</v>
      </c>
      <c r="W66" s="434">
        <f t="shared" si="30"/>
        <v>42.57</v>
      </c>
    </row>
    <row r="67" spans="1:23">
      <c r="A67" s="402"/>
      <c r="B67" s="402"/>
      <c r="C67" s="433" t="s">
        <v>899</v>
      </c>
      <c r="D67" s="434">
        <f>D12+D13+D14+D15+D16+D17+D18+D19+D20+D21+D23+D25+D27+D29+D32+D35</f>
        <v>7.98</v>
      </c>
      <c r="E67" s="434">
        <f t="shared" ref="E67:W67" si="31">E12+E13+E14+E15+E16+E17+E18+E19+E20+E21+E23+E25+E27+E29+E32+E35</f>
        <v>13.72</v>
      </c>
      <c r="F67" s="434">
        <f t="shared" si="31"/>
        <v>18.95</v>
      </c>
      <c r="G67" s="434">
        <f t="shared" si="31"/>
        <v>25.18</v>
      </c>
      <c r="H67" s="434">
        <f t="shared" si="31"/>
        <v>30.67</v>
      </c>
      <c r="I67" s="434">
        <f t="shared" si="31"/>
        <v>37.4</v>
      </c>
      <c r="J67" s="434">
        <f t="shared" si="31"/>
        <v>42.63</v>
      </c>
      <c r="K67" s="434">
        <f t="shared" si="31"/>
        <v>48.37</v>
      </c>
      <c r="L67" s="434">
        <f t="shared" si="31"/>
        <v>53.6</v>
      </c>
      <c r="M67" s="434">
        <f t="shared" si="31"/>
        <v>60.08</v>
      </c>
      <c r="N67" s="434">
        <f t="shared" si="31"/>
        <v>65.319999999999993</v>
      </c>
      <c r="O67" s="434">
        <f t="shared" si="31"/>
        <v>70.55</v>
      </c>
      <c r="P67" s="434">
        <f t="shared" si="31"/>
        <v>75.78</v>
      </c>
      <c r="Q67" s="434">
        <f t="shared" si="31"/>
        <v>81.52</v>
      </c>
      <c r="R67" s="434">
        <f t="shared" si="31"/>
        <v>87</v>
      </c>
      <c r="S67" s="434">
        <f t="shared" si="31"/>
        <v>92.48</v>
      </c>
      <c r="T67" s="434">
        <f t="shared" si="31"/>
        <v>97.72</v>
      </c>
      <c r="U67" s="434">
        <f t="shared" si="31"/>
        <v>103.45</v>
      </c>
      <c r="V67" s="434">
        <f t="shared" si="31"/>
        <v>108.68</v>
      </c>
      <c r="W67" s="434">
        <f t="shared" si="31"/>
        <v>114.17</v>
      </c>
    </row>
    <row r="68" spans="1:23">
      <c r="A68" s="402"/>
      <c r="B68" s="402"/>
      <c r="C68" s="433" t="s">
        <v>897</v>
      </c>
      <c r="D68" s="434">
        <f>D23+D25+D27+D29+D32</f>
        <v>3.73</v>
      </c>
      <c r="E68" s="434">
        <f t="shared" ref="E68:W68" si="32">E23+E25+E27+E29+E32</f>
        <v>7.47</v>
      </c>
      <c r="F68" s="434">
        <f t="shared" si="32"/>
        <v>11.2</v>
      </c>
      <c r="G68" s="434">
        <f t="shared" si="32"/>
        <v>14.93</v>
      </c>
      <c r="H68" s="434">
        <f t="shared" si="32"/>
        <v>18.670000000000002</v>
      </c>
      <c r="I68" s="434">
        <f t="shared" si="32"/>
        <v>22.4</v>
      </c>
      <c r="J68" s="434">
        <f t="shared" si="32"/>
        <v>26.13</v>
      </c>
      <c r="K68" s="434">
        <f t="shared" si="32"/>
        <v>29.87</v>
      </c>
      <c r="L68" s="434">
        <f t="shared" si="32"/>
        <v>33.6</v>
      </c>
      <c r="M68" s="434">
        <f t="shared" si="32"/>
        <v>37.33</v>
      </c>
      <c r="N68" s="434">
        <f t="shared" si="32"/>
        <v>41.07</v>
      </c>
      <c r="O68" s="434">
        <f t="shared" si="32"/>
        <v>44.8</v>
      </c>
      <c r="P68" s="434">
        <f t="shared" si="32"/>
        <v>48.53</v>
      </c>
      <c r="Q68" s="434">
        <f t="shared" si="32"/>
        <v>52.27</v>
      </c>
      <c r="R68" s="434">
        <f t="shared" si="32"/>
        <v>56</v>
      </c>
      <c r="S68" s="434">
        <f t="shared" si="32"/>
        <v>59.73</v>
      </c>
      <c r="T68" s="434">
        <f t="shared" si="32"/>
        <v>63.47</v>
      </c>
      <c r="U68" s="434">
        <f t="shared" si="32"/>
        <v>67.2</v>
      </c>
      <c r="V68" s="434">
        <f t="shared" si="32"/>
        <v>70.930000000000007</v>
      </c>
      <c r="W68" s="434">
        <f t="shared" si="32"/>
        <v>74.67</v>
      </c>
    </row>
    <row r="69" spans="1:23">
      <c r="A69" s="402"/>
      <c r="B69" s="402"/>
      <c r="C69" s="433" t="s">
        <v>900</v>
      </c>
      <c r="D69" s="434">
        <f>D12+D13+D14+D15+D16+D17+D18+D19+D24+D26+D30+D33+D36</f>
        <v>5.14</v>
      </c>
      <c r="E69" s="434">
        <f t="shared" ref="E69:W69" si="33">E12+E13+E14+E15+E16+E17+E18+E19+E24+E26+E30+E33+E36</f>
        <v>8.7799999999999994</v>
      </c>
      <c r="F69" s="434">
        <f t="shared" si="33"/>
        <v>11.92</v>
      </c>
      <c r="G69" s="434">
        <f t="shared" si="33"/>
        <v>16.059999999999999</v>
      </c>
      <c r="H69" s="434">
        <f t="shared" si="33"/>
        <v>19.45</v>
      </c>
      <c r="I69" s="434">
        <f t="shared" si="33"/>
        <v>23.59</v>
      </c>
      <c r="J69" s="434">
        <f t="shared" si="33"/>
        <v>26.73</v>
      </c>
      <c r="K69" s="434">
        <f t="shared" si="33"/>
        <v>30.37</v>
      </c>
      <c r="L69" s="434">
        <f t="shared" si="33"/>
        <v>33.51</v>
      </c>
      <c r="M69" s="434">
        <f t="shared" si="33"/>
        <v>37.9</v>
      </c>
      <c r="N69" s="434">
        <f t="shared" si="33"/>
        <v>41.04</v>
      </c>
      <c r="O69" s="434">
        <f t="shared" si="33"/>
        <v>44.18</v>
      </c>
      <c r="P69" s="434">
        <f t="shared" si="33"/>
        <v>47.32</v>
      </c>
      <c r="Q69" s="434">
        <f t="shared" si="33"/>
        <v>50.96</v>
      </c>
      <c r="R69" s="434">
        <f t="shared" si="33"/>
        <v>54.35</v>
      </c>
      <c r="S69" s="434">
        <f t="shared" si="33"/>
        <v>57.49</v>
      </c>
      <c r="T69" s="434">
        <f t="shared" si="33"/>
        <v>60.63</v>
      </c>
      <c r="U69" s="434">
        <f t="shared" si="33"/>
        <v>64.27</v>
      </c>
      <c r="V69" s="434">
        <f t="shared" si="33"/>
        <v>67.41</v>
      </c>
      <c r="W69" s="434">
        <f t="shared" si="33"/>
        <v>70.8</v>
      </c>
    </row>
    <row r="70" spans="1:23">
      <c r="A70" s="402"/>
      <c r="B70" s="402"/>
      <c r="C70" s="433" t="s">
        <v>897</v>
      </c>
      <c r="D70" s="434">
        <f>D24+D26+D30+D33</f>
        <v>1.64</v>
      </c>
      <c r="E70" s="434">
        <f t="shared" ref="E70:W70" si="34">E24+E26+E30+E33</f>
        <v>3.28</v>
      </c>
      <c r="F70" s="434">
        <f t="shared" si="34"/>
        <v>4.92</v>
      </c>
      <c r="G70" s="434">
        <f t="shared" si="34"/>
        <v>6.56</v>
      </c>
      <c r="H70" s="434">
        <f t="shared" si="34"/>
        <v>8.1999999999999993</v>
      </c>
      <c r="I70" s="434">
        <f t="shared" si="34"/>
        <v>9.84</v>
      </c>
      <c r="J70" s="434">
        <f t="shared" si="34"/>
        <v>11.48</v>
      </c>
      <c r="K70" s="434">
        <f t="shared" si="34"/>
        <v>13.12</v>
      </c>
      <c r="L70" s="434">
        <f t="shared" si="34"/>
        <v>14.76</v>
      </c>
      <c r="M70" s="434">
        <f t="shared" si="34"/>
        <v>16.399999999999999</v>
      </c>
      <c r="N70" s="434">
        <f t="shared" si="34"/>
        <v>18.04</v>
      </c>
      <c r="O70" s="434">
        <f t="shared" si="34"/>
        <v>19.68</v>
      </c>
      <c r="P70" s="434">
        <f t="shared" si="34"/>
        <v>21.32</v>
      </c>
      <c r="Q70" s="434">
        <f t="shared" si="34"/>
        <v>22.96</v>
      </c>
      <c r="R70" s="434">
        <f t="shared" si="34"/>
        <v>24.6</v>
      </c>
      <c r="S70" s="434">
        <f t="shared" si="34"/>
        <v>26.24</v>
      </c>
      <c r="T70" s="434">
        <f t="shared" si="34"/>
        <v>27.88</v>
      </c>
      <c r="U70" s="434">
        <f t="shared" si="34"/>
        <v>29.52</v>
      </c>
      <c r="V70" s="434">
        <f t="shared" si="34"/>
        <v>31.16</v>
      </c>
      <c r="W70" s="434">
        <f t="shared" si="34"/>
        <v>32.799999999999997</v>
      </c>
    </row>
    <row r="71" spans="1:23">
      <c r="A71" s="402"/>
      <c r="B71" s="402"/>
      <c r="C71" s="435" t="s">
        <v>901</v>
      </c>
      <c r="D71" s="436">
        <f>D38+D40+D41+D44+D45+D46+D47+D48+D49+D56</f>
        <v>6.63</v>
      </c>
      <c r="E71" s="436">
        <f t="shared" ref="E71:W71" si="35">E38+E40+E41+E44+E45+E46+E47+E48+E49+E56</f>
        <v>9.5</v>
      </c>
      <c r="F71" s="436">
        <f t="shared" si="35"/>
        <v>10.63</v>
      </c>
      <c r="G71" s="436">
        <f t="shared" si="35"/>
        <v>12.25</v>
      </c>
      <c r="H71" s="436">
        <f t="shared" si="35"/>
        <v>12.38</v>
      </c>
      <c r="I71" s="436">
        <f t="shared" si="35"/>
        <v>14</v>
      </c>
      <c r="J71" s="436">
        <f t="shared" si="35"/>
        <v>14.63</v>
      </c>
      <c r="K71" s="436">
        <f t="shared" si="35"/>
        <v>19</v>
      </c>
      <c r="L71" s="436">
        <f t="shared" si="35"/>
        <v>19.13</v>
      </c>
      <c r="M71" s="436">
        <f t="shared" si="35"/>
        <v>20.25</v>
      </c>
      <c r="N71" s="436">
        <f t="shared" si="35"/>
        <v>20.88</v>
      </c>
      <c r="O71" s="436">
        <f t="shared" si="35"/>
        <v>22</v>
      </c>
      <c r="P71" s="436">
        <f t="shared" si="35"/>
        <v>23.63</v>
      </c>
      <c r="Q71" s="436">
        <f t="shared" si="35"/>
        <v>24.75</v>
      </c>
      <c r="R71" s="436">
        <f t="shared" si="35"/>
        <v>25.38</v>
      </c>
      <c r="S71" s="436">
        <f t="shared" si="35"/>
        <v>25.5</v>
      </c>
      <c r="T71" s="436">
        <f t="shared" si="35"/>
        <v>26.13</v>
      </c>
      <c r="U71" s="436">
        <f t="shared" si="35"/>
        <v>27.25</v>
      </c>
      <c r="V71" s="436">
        <f t="shared" si="35"/>
        <v>27.38</v>
      </c>
      <c r="W71" s="436">
        <f t="shared" si="35"/>
        <v>28.5</v>
      </c>
    </row>
    <row r="72" spans="1:23">
      <c r="A72" s="402"/>
      <c r="B72" s="402"/>
      <c r="C72" s="435" t="s">
        <v>902</v>
      </c>
      <c r="D72" s="436">
        <f>D38+D40+D41+D44+D45+D46+D47+D48+D49+D55+D56</f>
        <v>6.63</v>
      </c>
      <c r="E72" s="436">
        <f t="shared" ref="E72:W72" si="36">E38+E40+E41+E44+E45+E46+E47+E48+E49+E55+E56</f>
        <v>9.75</v>
      </c>
      <c r="F72" s="436">
        <f t="shared" si="36"/>
        <v>10.88</v>
      </c>
      <c r="G72" s="436">
        <f t="shared" si="36"/>
        <v>12.75</v>
      </c>
      <c r="H72" s="436">
        <f t="shared" si="36"/>
        <v>12.88</v>
      </c>
      <c r="I72" s="436">
        <f t="shared" si="36"/>
        <v>14.75</v>
      </c>
      <c r="J72" s="436">
        <f t="shared" si="36"/>
        <v>15.38</v>
      </c>
      <c r="K72" s="436">
        <f t="shared" si="36"/>
        <v>20</v>
      </c>
      <c r="L72" s="436">
        <f t="shared" si="36"/>
        <v>20.13</v>
      </c>
      <c r="M72" s="436">
        <f t="shared" si="36"/>
        <v>21.5</v>
      </c>
      <c r="N72" s="436">
        <f t="shared" si="36"/>
        <v>22.13</v>
      </c>
      <c r="O72" s="436">
        <f t="shared" si="36"/>
        <v>23.5</v>
      </c>
      <c r="P72" s="436">
        <f t="shared" si="36"/>
        <v>25.13</v>
      </c>
      <c r="Q72" s="436">
        <f t="shared" si="36"/>
        <v>26.5</v>
      </c>
      <c r="R72" s="436">
        <f t="shared" si="36"/>
        <v>27.13</v>
      </c>
      <c r="S72" s="436">
        <f t="shared" si="36"/>
        <v>27.5</v>
      </c>
      <c r="T72" s="436">
        <f t="shared" si="36"/>
        <v>28.13</v>
      </c>
      <c r="U72" s="436">
        <f t="shared" si="36"/>
        <v>29.5</v>
      </c>
      <c r="V72" s="436">
        <f t="shared" si="36"/>
        <v>29.63</v>
      </c>
      <c r="W72" s="436">
        <f t="shared" si="36"/>
        <v>31</v>
      </c>
    </row>
    <row r="73" spans="1:23">
      <c r="A73" s="402"/>
      <c r="B73" s="402"/>
      <c r="C73" s="435" t="s">
        <v>903</v>
      </c>
      <c r="D73" s="436">
        <f>D38+D40+D41+D44+D45+D46+D47+D48+D49+D55+D56</f>
        <v>6.63</v>
      </c>
      <c r="E73" s="436">
        <f t="shared" ref="E73:W73" si="37">E38+E40+E41+E44+E45+E46+E47+E48+E49+E55+E56</f>
        <v>9.75</v>
      </c>
      <c r="F73" s="436">
        <f t="shared" si="37"/>
        <v>10.88</v>
      </c>
      <c r="G73" s="436">
        <f t="shared" si="37"/>
        <v>12.75</v>
      </c>
      <c r="H73" s="436">
        <f t="shared" si="37"/>
        <v>12.88</v>
      </c>
      <c r="I73" s="436">
        <f t="shared" si="37"/>
        <v>14.75</v>
      </c>
      <c r="J73" s="436">
        <f t="shared" si="37"/>
        <v>15.38</v>
      </c>
      <c r="K73" s="436">
        <f t="shared" si="37"/>
        <v>20</v>
      </c>
      <c r="L73" s="436">
        <f t="shared" si="37"/>
        <v>20.13</v>
      </c>
      <c r="M73" s="436">
        <f t="shared" si="37"/>
        <v>21.5</v>
      </c>
      <c r="N73" s="436">
        <f t="shared" si="37"/>
        <v>22.13</v>
      </c>
      <c r="O73" s="436">
        <f t="shared" si="37"/>
        <v>23.5</v>
      </c>
      <c r="P73" s="436">
        <f t="shared" si="37"/>
        <v>25.13</v>
      </c>
      <c r="Q73" s="436">
        <f t="shared" si="37"/>
        <v>26.5</v>
      </c>
      <c r="R73" s="436">
        <f t="shared" si="37"/>
        <v>27.13</v>
      </c>
      <c r="S73" s="436">
        <f t="shared" si="37"/>
        <v>27.5</v>
      </c>
      <c r="T73" s="436">
        <f t="shared" si="37"/>
        <v>28.13</v>
      </c>
      <c r="U73" s="436">
        <f t="shared" si="37"/>
        <v>29.5</v>
      </c>
      <c r="V73" s="436">
        <f t="shared" si="37"/>
        <v>29.63</v>
      </c>
      <c r="W73" s="436">
        <f t="shared" si="37"/>
        <v>31</v>
      </c>
    </row>
    <row r="74" spans="1:23">
      <c r="A74" s="402"/>
      <c r="B74" s="402"/>
      <c r="C74" s="435" t="s">
        <v>904</v>
      </c>
      <c r="D74" s="436">
        <f>D39+D40+D41+D44+D45+D46+D47+D48+D49</f>
        <v>1.88</v>
      </c>
      <c r="E74" s="436">
        <f t="shared" ref="E74:W74" si="38">E39+E40+E41+E44+E45+E46+E47+E48+E49</f>
        <v>4.75</v>
      </c>
      <c r="F74" s="436">
        <f t="shared" si="38"/>
        <v>5.88</v>
      </c>
      <c r="G74" s="436">
        <f t="shared" si="38"/>
        <v>7.75</v>
      </c>
      <c r="H74" s="436">
        <f t="shared" si="38"/>
        <v>8.1300000000000008</v>
      </c>
      <c r="I74" s="436">
        <f t="shared" si="38"/>
        <v>10</v>
      </c>
      <c r="J74" s="436">
        <f t="shared" si="38"/>
        <v>10.88</v>
      </c>
      <c r="K74" s="436">
        <f t="shared" si="38"/>
        <v>15</v>
      </c>
      <c r="L74" s="436">
        <f t="shared" si="38"/>
        <v>15.38</v>
      </c>
      <c r="M74" s="436">
        <f t="shared" si="38"/>
        <v>16.75</v>
      </c>
      <c r="N74" s="436">
        <f t="shared" si="38"/>
        <v>17.63</v>
      </c>
      <c r="O74" s="436">
        <f t="shared" si="38"/>
        <v>19</v>
      </c>
      <c r="P74" s="436">
        <f t="shared" si="38"/>
        <v>20.38</v>
      </c>
      <c r="Q74" s="436">
        <f t="shared" si="38"/>
        <v>21.75</v>
      </c>
      <c r="R74" s="436">
        <f t="shared" si="38"/>
        <v>22.63</v>
      </c>
      <c r="S74" s="436">
        <f t="shared" si="38"/>
        <v>23</v>
      </c>
      <c r="T74" s="436">
        <f t="shared" si="38"/>
        <v>23.38</v>
      </c>
      <c r="U74" s="436">
        <f t="shared" si="38"/>
        <v>24.75</v>
      </c>
      <c r="V74" s="436">
        <f t="shared" si="38"/>
        <v>25.13</v>
      </c>
      <c r="W74" s="436">
        <f t="shared" si="38"/>
        <v>26.5</v>
      </c>
    </row>
    <row r="75" spans="1:23">
      <c r="D75" s="430"/>
      <c r="E75" s="430"/>
      <c r="F75" s="430"/>
      <c r="G75" s="430"/>
      <c r="H75" s="430"/>
      <c r="I75" s="430"/>
      <c r="J75" s="430"/>
      <c r="K75" s="430"/>
      <c r="L75" s="430"/>
      <c r="M75" s="430"/>
      <c r="N75" s="430"/>
      <c r="O75" s="430"/>
      <c r="P75" s="430"/>
      <c r="Q75" s="430"/>
      <c r="R75" s="430"/>
      <c r="S75" s="430"/>
      <c r="T75" s="430"/>
      <c r="U75" s="430"/>
      <c r="V75" s="430"/>
      <c r="W75" s="430"/>
    </row>
    <row r="76" spans="1:23">
      <c r="C76" s="393" t="s">
        <v>905</v>
      </c>
      <c r="D76" s="430"/>
      <c r="E76" s="430"/>
      <c r="F76" s="430"/>
      <c r="G76" s="430"/>
      <c r="H76" s="430"/>
      <c r="I76" s="430"/>
      <c r="J76" s="430"/>
      <c r="K76" s="430"/>
      <c r="L76" s="430"/>
      <c r="M76" s="430"/>
      <c r="N76" s="430"/>
      <c r="O76" s="430"/>
      <c r="P76" s="430"/>
      <c r="Q76" s="430"/>
      <c r="R76" s="430"/>
      <c r="S76" s="430"/>
      <c r="T76" s="430"/>
      <c r="U76" s="430"/>
      <c r="V76" s="430"/>
      <c r="W76" s="430"/>
    </row>
    <row r="77" spans="1:23">
      <c r="A77" s="402"/>
      <c r="B77" s="402"/>
      <c r="C77" s="431" t="s">
        <v>892</v>
      </c>
      <c r="D77" s="432">
        <f t="shared" ref="D77:W77" si="39">D81+D89</f>
        <v>8.39</v>
      </c>
      <c r="E77" s="432">
        <f t="shared" si="39"/>
        <v>10.62</v>
      </c>
      <c r="F77" s="432">
        <f t="shared" si="39"/>
        <v>12.15</v>
      </c>
      <c r="G77" s="432">
        <f t="shared" si="39"/>
        <v>14.12</v>
      </c>
      <c r="H77" s="432">
        <f t="shared" si="39"/>
        <v>15.43</v>
      </c>
      <c r="I77" s="432">
        <f t="shared" si="39"/>
        <v>17.93</v>
      </c>
      <c r="J77" s="432">
        <f t="shared" si="39"/>
        <v>19.27</v>
      </c>
      <c r="K77" s="432">
        <f t="shared" si="39"/>
        <v>21.92</v>
      </c>
      <c r="L77" s="432">
        <f t="shared" si="39"/>
        <v>23.14</v>
      </c>
      <c r="M77" s="432">
        <f t="shared" si="39"/>
        <v>25.05</v>
      </c>
      <c r="N77" s="432">
        <f t="shared" si="39"/>
        <v>26.4</v>
      </c>
      <c r="O77" s="432">
        <f t="shared" si="39"/>
        <v>28.57</v>
      </c>
      <c r="P77" s="432">
        <f t="shared" si="39"/>
        <v>30.25</v>
      </c>
      <c r="Q77" s="432">
        <f t="shared" si="39"/>
        <v>31.92</v>
      </c>
      <c r="R77" s="432">
        <f t="shared" si="39"/>
        <v>33.35</v>
      </c>
      <c r="S77" s="432">
        <f t="shared" si="39"/>
        <v>34.799999999999997</v>
      </c>
      <c r="T77" s="432">
        <f t="shared" si="39"/>
        <v>36.18</v>
      </c>
      <c r="U77" s="432">
        <f t="shared" si="39"/>
        <v>37.86</v>
      </c>
      <c r="V77" s="432">
        <f t="shared" si="39"/>
        <v>39.06</v>
      </c>
      <c r="W77" s="432">
        <f t="shared" si="39"/>
        <v>40.619999999999997</v>
      </c>
    </row>
    <row r="78" spans="1:23">
      <c r="A78" s="402"/>
      <c r="B78" s="402"/>
      <c r="C78" s="431" t="s">
        <v>893</v>
      </c>
      <c r="D78" s="432">
        <f t="shared" ref="D78:W78" si="40">D83+D90</f>
        <v>9.1</v>
      </c>
      <c r="E78" s="432">
        <f t="shared" si="40"/>
        <v>11.45</v>
      </c>
      <c r="F78" s="432">
        <f t="shared" si="40"/>
        <v>13.04</v>
      </c>
      <c r="G78" s="432">
        <f t="shared" si="40"/>
        <v>15.13</v>
      </c>
      <c r="H78" s="432">
        <f t="shared" si="40"/>
        <v>16.46</v>
      </c>
      <c r="I78" s="432">
        <f t="shared" si="40"/>
        <v>19.09</v>
      </c>
      <c r="J78" s="432">
        <f t="shared" si="40"/>
        <v>20.48</v>
      </c>
      <c r="K78" s="432">
        <f t="shared" si="40"/>
        <v>23.26</v>
      </c>
      <c r="L78" s="432">
        <f t="shared" si="40"/>
        <v>24.51</v>
      </c>
      <c r="M78" s="432">
        <f t="shared" si="40"/>
        <v>26.55</v>
      </c>
      <c r="N78" s="432">
        <f t="shared" si="40"/>
        <v>27.95</v>
      </c>
      <c r="O78" s="432">
        <f t="shared" si="40"/>
        <v>29.57</v>
      </c>
      <c r="P78" s="432">
        <f t="shared" si="40"/>
        <v>31.29</v>
      </c>
      <c r="Q78" s="432">
        <f t="shared" si="40"/>
        <v>33.090000000000003</v>
      </c>
      <c r="R78" s="432">
        <f t="shared" si="40"/>
        <v>34.549999999999997</v>
      </c>
      <c r="S78" s="432">
        <f t="shared" si="40"/>
        <v>36.14</v>
      </c>
      <c r="T78" s="432">
        <f t="shared" si="40"/>
        <v>37.56</v>
      </c>
      <c r="U78" s="432">
        <f t="shared" si="40"/>
        <v>39.36</v>
      </c>
      <c r="V78" s="432">
        <f t="shared" si="40"/>
        <v>40.61</v>
      </c>
      <c r="W78" s="432">
        <f t="shared" si="40"/>
        <v>42.29</v>
      </c>
    </row>
    <row r="79" spans="1:23">
      <c r="A79" s="402"/>
      <c r="B79" s="402"/>
      <c r="C79" s="431" t="s">
        <v>894</v>
      </c>
      <c r="D79" s="432">
        <f t="shared" ref="D79:W79" si="41">D85+D91</f>
        <v>9.6300000000000008</v>
      </c>
      <c r="E79" s="432">
        <f t="shared" si="41"/>
        <v>12.52</v>
      </c>
      <c r="F79" s="432">
        <f t="shared" si="41"/>
        <v>14.64</v>
      </c>
      <c r="G79" s="432">
        <f t="shared" si="41"/>
        <v>17.27</v>
      </c>
      <c r="H79" s="432">
        <f t="shared" si="41"/>
        <v>19.14</v>
      </c>
      <c r="I79" s="432">
        <f t="shared" si="41"/>
        <v>22.3</v>
      </c>
      <c r="J79" s="432">
        <f t="shared" si="41"/>
        <v>24.23</v>
      </c>
      <c r="K79" s="432">
        <f t="shared" si="41"/>
        <v>27.54</v>
      </c>
      <c r="L79" s="432">
        <f t="shared" si="41"/>
        <v>29.32</v>
      </c>
      <c r="M79" s="432">
        <f t="shared" si="41"/>
        <v>31.9</v>
      </c>
      <c r="N79" s="432">
        <f t="shared" si="41"/>
        <v>33.83</v>
      </c>
      <c r="O79" s="432">
        <f t="shared" si="41"/>
        <v>35.99</v>
      </c>
      <c r="P79" s="432">
        <f t="shared" si="41"/>
        <v>38.25</v>
      </c>
      <c r="Q79" s="432">
        <f t="shared" si="41"/>
        <v>40.58</v>
      </c>
      <c r="R79" s="432">
        <f t="shared" si="41"/>
        <v>42.58</v>
      </c>
      <c r="S79" s="432">
        <f t="shared" si="41"/>
        <v>44.7</v>
      </c>
      <c r="T79" s="432">
        <f t="shared" si="41"/>
        <v>46.66</v>
      </c>
      <c r="U79" s="432">
        <f t="shared" si="41"/>
        <v>48.99</v>
      </c>
      <c r="V79" s="432">
        <f t="shared" si="41"/>
        <v>50.77</v>
      </c>
      <c r="W79" s="432">
        <f t="shared" si="41"/>
        <v>52.99</v>
      </c>
    </row>
    <row r="80" spans="1:23">
      <c r="A80" s="402"/>
      <c r="B80" s="402"/>
      <c r="C80" s="431" t="s">
        <v>895</v>
      </c>
      <c r="D80" s="432">
        <f t="shared" ref="D80:W80" si="42">D87+D92</f>
        <v>3.77</v>
      </c>
      <c r="E80" s="432">
        <f t="shared" si="42"/>
        <v>6.02</v>
      </c>
      <c r="F80" s="432">
        <f t="shared" si="42"/>
        <v>7.61</v>
      </c>
      <c r="G80" s="432">
        <f t="shared" si="42"/>
        <v>9.6999999999999993</v>
      </c>
      <c r="H80" s="432">
        <f t="shared" si="42"/>
        <v>11.12</v>
      </c>
      <c r="I80" s="432">
        <f t="shared" si="42"/>
        <v>13.25</v>
      </c>
      <c r="J80" s="432">
        <f t="shared" si="42"/>
        <v>14.71</v>
      </c>
      <c r="K80" s="432">
        <f t="shared" si="42"/>
        <v>17.32</v>
      </c>
      <c r="L80" s="432">
        <f t="shared" si="42"/>
        <v>18.649999999999999</v>
      </c>
      <c r="M80" s="432">
        <f t="shared" si="42"/>
        <v>20.7</v>
      </c>
      <c r="N80" s="432">
        <f t="shared" si="42"/>
        <v>22.16</v>
      </c>
      <c r="O80" s="432">
        <f t="shared" si="42"/>
        <v>23.79</v>
      </c>
      <c r="P80" s="432">
        <f t="shared" si="42"/>
        <v>25.42</v>
      </c>
      <c r="Q80" s="432">
        <f t="shared" si="42"/>
        <v>27.21</v>
      </c>
      <c r="R80" s="432">
        <f t="shared" si="42"/>
        <v>28.76</v>
      </c>
      <c r="S80" s="432">
        <f t="shared" si="42"/>
        <v>30.1</v>
      </c>
      <c r="T80" s="432">
        <f t="shared" si="42"/>
        <v>31.42</v>
      </c>
      <c r="U80" s="432">
        <f t="shared" si="42"/>
        <v>33.22</v>
      </c>
      <c r="V80" s="432">
        <f t="shared" si="42"/>
        <v>34.549999999999997</v>
      </c>
      <c r="W80" s="432">
        <f t="shared" si="42"/>
        <v>36.229999999999997</v>
      </c>
    </row>
    <row r="81" spans="1:23">
      <c r="A81" s="402"/>
      <c r="B81" s="402"/>
      <c r="C81" s="433" t="s">
        <v>896</v>
      </c>
      <c r="D81" s="434">
        <f>D12+D13/12*4+D14+D15/12*4+D16/12*4+D17/12*4+D18/12*4+D19/12*4+D20+D21+D23/12*4+D25/12*4+D29/12*4+D31/12*4+D35/12*4</f>
        <v>3.25</v>
      </c>
      <c r="E81" s="434">
        <f t="shared" ref="E81:W81" si="43">E12+E13/12*4+E14+E15/12*4+E16/12*4+E17/12*4+E18/12*4+E19/12*4+E20+E21+E23/12*4+E25/12*4+E29/12*4+E31/12*4+E35/12*4</f>
        <v>4.59</v>
      </c>
      <c r="F81" s="434">
        <f t="shared" si="43"/>
        <v>5.75</v>
      </c>
      <c r="G81" s="434">
        <f t="shared" si="43"/>
        <v>7.25</v>
      </c>
      <c r="H81" s="434">
        <f t="shared" si="43"/>
        <v>8.51</v>
      </c>
      <c r="I81" s="434">
        <f t="shared" si="43"/>
        <v>10.51</v>
      </c>
      <c r="J81" s="434">
        <f t="shared" si="43"/>
        <v>11.67</v>
      </c>
      <c r="K81" s="434">
        <f t="shared" si="43"/>
        <v>13.01</v>
      </c>
      <c r="L81" s="434">
        <f t="shared" si="43"/>
        <v>14.18</v>
      </c>
      <c r="M81" s="434">
        <f t="shared" si="43"/>
        <v>15.76</v>
      </c>
      <c r="N81" s="434">
        <f t="shared" si="43"/>
        <v>16.93</v>
      </c>
      <c r="O81" s="434">
        <f t="shared" si="43"/>
        <v>18.760000000000002</v>
      </c>
      <c r="P81" s="434">
        <f t="shared" si="43"/>
        <v>19.93</v>
      </c>
      <c r="Q81" s="434">
        <f t="shared" si="43"/>
        <v>21.27</v>
      </c>
      <c r="R81" s="434">
        <f t="shared" si="43"/>
        <v>22.52</v>
      </c>
      <c r="S81" s="434">
        <f t="shared" si="43"/>
        <v>23.93</v>
      </c>
      <c r="T81" s="434">
        <f t="shared" si="43"/>
        <v>25.1</v>
      </c>
      <c r="U81" s="434">
        <f t="shared" si="43"/>
        <v>26.44</v>
      </c>
      <c r="V81" s="434">
        <f t="shared" si="43"/>
        <v>27.6</v>
      </c>
      <c r="W81" s="434">
        <f t="shared" si="43"/>
        <v>28.86</v>
      </c>
    </row>
    <row r="82" spans="1:23">
      <c r="A82" s="402"/>
      <c r="B82" s="402"/>
      <c r="C82" s="433" t="s">
        <v>897</v>
      </c>
      <c r="D82" s="434">
        <f>D23/12*4+D25/12*4+D29/12*4+D31/12*4</f>
        <v>0.67</v>
      </c>
      <c r="E82" s="434">
        <f t="shared" ref="E82:W82" si="44">E23/12*4+E25/12*4+E29/12*4+E31/12*4</f>
        <v>1.34</v>
      </c>
      <c r="F82" s="434">
        <f t="shared" si="44"/>
        <v>2</v>
      </c>
      <c r="G82" s="434">
        <f t="shared" si="44"/>
        <v>2.67</v>
      </c>
      <c r="H82" s="434">
        <f t="shared" si="44"/>
        <v>3.34</v>
      </c>
      <c r="I82" s="434">
        <f t="shared" si="44"/>
        <v>4.01</v>
      </c>
      <c r="J82" s="434">
        <f t="shared" si="44"/>
        <v>4.67</v>
      </c>
      <c r="K82" s="434">
        <f t="shared" si="44"/>
        <v>5.34</v>
      </c>
      <c r="L82" s="434">
        <f t="shared" si="44"/>
        <v>6.01</v>
      </c>
      <c r="M82" s="434">
        <f t="shared" si="44"/>
        <v>6.68</v>
      </c>
      <c r="N82" s="434">
        <f t="shared" si="44"/>
        <v>7.35</v>
      </c>
      <c r="O82" s="434">
        <f t="shared" si="44"/>
        <v>8.01</v>
      </c>
      <c r="P82" s="434">
        <f t="shared" si="44"/>
        <v>8.68</v>
      </c>
      <c r="Q82" s="434">
        <f t="shared" si="44"/>
        <v>9.35</v>
      </c>
      <c r="R82" s="434">
        <f t="shared" si="44"/>
        <v>10.02</v>
      </c>
      <c r="S82" s="434">
        <f t="shared" si="44"/>
        <v>10.68</v>
      </c>
      <c r="T82" s="434">
        <f t="shared" si="44"/>
        <v>11.35</v>
      </c>
      <c r="U82" s="434">
        <f t="shared" si="44"/>
        <v>12.02</v>
      </c>
      <c r="V82" s="434">
        <f t="shared" si="44"/>
        <v>12.69</v>
      </c>
      <c r="W82" s="434">
        <f t="shared" si="44"/>
        <v>13.36</v>
      </c>
    </row>
    <row r="83" spans="1:23">
      <c r="A83" s="402"/>
      <c r="B83" s="402"/>
      <c r="C83" s="433" t="s">
        <v>898</v>
      </c>
      <c r="D83" s="434">
        <f>D12+D13/12*4+D14/12*4+D15/12*4+D16+D17/12*4+D18/12*4+D19/12*4+D20+D21+D23/12*4+D25/12*4+D28/12*4+D29/12*4+D31/12*4+D35/12*4</f>
        <v>3.96</v>
      </c>
      <c r="E83" s="434">
        <f t="shared" ref="E83:W83" si="45">E12+E13/12*4+E14/12*4+E15/12*4+E16+E17/12*4+E18/12*4+E19/12*4+E20+E21+E23/12*4+E25/12*4+E28/12*4+E29/12*4+E31/12*4+E35/12*4</f>
        <v>5.34</v>
      </c>
      <c r="F83" s="434">
        <f t="shared" si="45"/>
        <v>6.55</v>
      </c>
      <c r="G83" s="434">
        <f t="shared" si="45"/>
        <v>8.09</v>
      </c>
      <c r="H83" s="434">
        <f t="shared" si="45"/>
        <v>9.3800000000000008</v>
      </c>
      <c r="I83" s="434">
        <f t="shared" si="45"/>
        <v>11.42</v>
      </c>
      <c r="J83" s="434">
        <f t="shared" si="45"/>
        <v>12.63</v>
      </c>
      <c r="K83" s="434">
        <f t="shared" si="45"/>
        <v>14.01</v>
      </c>
      <c r="L83" s="434">
        <f t="shared" si="45"/>
        <v>15.22</v>
      </c>
      <c r="M83" s="434">
        <f t="shared" si="45"/>
        <v>16.84</v>
      </c>
      <c r="N83" s="434">
        <f t="shared" si="45"/>
        <v>18.059999999999999</v>
      </c>
      <c r="O83" s="434">
        <f t="shared" si="45"/>
        <v>19.260000000000002</v>
      </c>
      <c r="P83" s="434">
        <f t="shared" si="45"/>
        <v>20.47</v>
      </c>
      <c r="Q83" s="434">
        <f t="shared" si="45"/>
        <v>21.85</v>
      </c>
      <c r="R83" s="434">
        <f t="shared" si="45"/>
        <v>23.14</v>
      </c>
      <c r="S83" s="434">
        <f t="shared" si="45"/>
        <v>24.6</v>
      </c>
      <c r="T83" s="434">
        <f t="shared" si="45"/>
        <v>25.81</v>
      </c>
      <c r="U83" s="434">
        <f t="shared" si="45"/>
        <v>27.19</v>
      </c>
      <c r="V83" s="434">
        <f t="shared" si="45"/>
        <v>28.4</v>
      </c>
      <c r="W83" s="434">
        <f t="shared" si="45"/>
        <v>29.69</v>
      </c>
    </row>
    <row r="84" spans="1:23">
      <c r="A84" s="402"/>
      <c r="B84" s="402"/>
      <c r="C84" s="433" t="s">
        <v>897</v>
      </c>
      <c r="D84" s="434">
        <f>D23/12*4+D25/12*4+D28/12*4+D29/12*4+D31/12*4</f>
        <v>0.71</v>
      </c>
      <c r="E84" s="434">
        <f t="shared" ref="E84:W84" si="46">E23/12*4+E25/12*4+E28/12*4+E29/12*4+E31/12*4</f>
        <v>1.42</v>
      </c>
      <c r="F84" s="434">
        <f t="shared" si="46"/>
        <v>2.13</v>
      </c>
      <c r="G84" s="434">
        <f t="shared" si="46"/>
        <v>2.84</v>
      </c>
      <c r="H84" s="434">
        <f t="shared" si="46"/>
        <v>3.55</v>
      </c>
      <c r="I84" s="434">
        <f t="shared" si="46"/>
        <v>4.26</v>
      </c>
      <c r="J84" s="434">
        <f t="shared" si="46"/>
        <v>4.97</v>
      </c>
      <c r="K84" s="434">
        <f t="shared" si="46"/>
        <v>5.68</v>
      </c>
      <c r="L84" s="434">
        <f t="shared" si="46"/>
        <v>6.39</v>
      </c>
      <c r="M84" s="434">
        <f t="shared" si="46"/>
        <v>7.09</v>
      </c>
      <c r="N84" s="434">
        <f t="shared" si="46"/>
        <v>7.81</v>
      </c>
      <c r="O84" s="434">
        <f t="shared" si="46"/>
        <v>8.51</v>
      </c>
      <c r="P84" s="434">
        <f t="shared" si="46"/>
        <v>9.2200000000000006</v>
      </c>
      <c r="Q84" s="434">
        <f t="shared" si="46"/>
        <v>9.93</v>
      </c>
      <c r="R84" s="434">
        <f t="shared" si="46"/>
        <v>10.64</v>
      </c>
      <c r="S84" s="434">
        <f t="shared" si="46"/>
        <v>11.35</v>
      </c>
      <c r="T84" s="434">
        <f t="shared" si="46"/>
        <v>12.06</v>
      </c>
      <c r="U84" s="434">
        <f t="shared" si="46"/>
        <v>12.77</v>
      </c>
      <c r="V84" s="434">
        <f t="shared" si="46"/>
        <v>13.48</v>
      </c>
      <c r="W84" s="434">
        <f t="shared" si="46"/>
        <v>14.19</v>
      </c>
    </row>
    <row r="85" spans="1:23">
      <c r="A85" s="402"/>
      <c r="B85" s="402"/>
      <c r="C85" s="433" t="s">
        <v>899</v>
      </c>
      <c r="D85" s="434">
        <f>D12+D13/12*4+D14/12*4+D15/12*4+D16+D17/12*4+D18/12*4+D19/12*4+D20+D21+D23/12*4+D25/12*4+D27/12*4+D29/12*4+D32/12*4+D35/12*4</f>
        <v>4.49</v>
      </c>
      <c r="E85" s="434">
        <f t="shared" ref="E85:W85" si="47">E12+E13/12*4+E14/12*4+E15/12*4+E16+E17/12*4+E18/12*4+E19/12*4+E20+E21+E23/12*4+E25/12*4+E27/12*4+E29/12*4+E32/12*4+E35/12*4</f>
        <v>6.41</v>
      </c>
      <c r="F85" s="434">
        <f t="shared" si="47"/>
        <v>8.15</v>
      </c>
      <c r="G85" s="434">
        <f t="shared" si="47"/>
        <v>10.23</v>
      </c>
      <c r="H85" s="434">
        <f t="shared" si="47"/>
        <v>12.06</v>
      </c>
      <c r="I85" s="434">
        <f t="shared" si="47"/>
        <v>14.63</v>
      </c>
      <c r="J85" s="434">
        <f t="shared" si="47"/>
        <v>16.38</v>
      </c>
      <c r="K85" s="434">
        <f t="shared" si="47"/>
        <v>18.29</v>
      </c>
      <c r="L85" s="434">
        <f t="shared" si="47"/>
        <v>20.03</v>
      </c>
      <c r="M85" s="434">
        <f t="shared" si="47"/>
        <v>22.19</v>
      </c>
      <c r="N85" s="434">
        <f t="shared" si="47"/>
        <v>23.94</v>
      </c>
      <c r="O85" s="434">
        <f t="shared" si="47"/>
        <v>25.68</v>
      </c>
      <c r="P85" s="434">
        <f t="shared" si="47"/>
        <v>27.43</v>
      </c>
      <c r="Q85" s="434">
        <f t="shared" si="47"/>
        <v>29.34</v>
      </c>
      <c r="R85" s="434">
        <f t="shared" si="47"/>
        <v>31.17</v>
      </c>
      <c r="S85" s="434">
        <f t="shared" si="47"/>
        <v>33.159999999999997</v>
      </c>
      <c r="T85" s="434">
        <f t="shared" si="47"/>
        <v>34.909999999999997</v>
      </c>
      <c r="U85" s="434">
        <f t="shared" si="47"/>
        <v>36.82</v>
      </c>
      <c r="V85" s="434">
        <f t="shared" si="47"/>
        <v>38.56</v>
      </c>
      <c r="W85" s="434">
        <f t="shared" si="47"/>
        <v>40.39</v>
      </c>
    </row>
    <row r="86" spans="1:23">
      <c r="A86" s="402"/>
      <c r="B86" s="402"/>
      <c r="C86" s="433" t="s">
        <v>897</v>
      </c>
      <c r="D86" s="434">
        <f>D23/12*4+D25/12*4+D27/12*4+D29/12*4+D32/12*4</f>
        <v>1.24</v>
      </c>
      <c r="E86" s="434">
        <f t="shared" ref="E86:W86" si="48">E23/12*4+E25/12*4+E27/12*4+E29/12*4+E32/12*4</f>
        <v>2.4900000000000002</v>
      </c>
      <c r="F86" s="434">
        <f t="shared" si="48"/>
        <v>3.73</v>
      </c>
      <c r="G86" s="434">
        <f t="shared" si="48"/>
        <v>4.9800000000000004</v>
      </c>
      <c r="H86" s="434">
        <f t="shared" si="48"/>
        <v>6.22</v>
      </c>
      <c r="I86" s="434">
        <f t="shared" si="48"/>
        <v>7.47</v>
      </c>
      <c r="J86" s="434">
        <f t="shared" si="48"/>
        <v>8.7100000000000009</v>
      </c>
      <c r="K86" s="434">
        <f t="shared" si="48"/>
        <v>9.9600000000000009</v>
      </c>
      <c r="L86" s="434">
        <f t="shared" si="48"/>
        <v>11.2</v>
      </c>
      <c r="M86" s="434">
        <f t="shared" si="48"/>
        <v>12.44</v>
      </c>
      <c r="N86" s="434">
        <f t="shared" si="48"/>
        <v>13.69</v>
      </c>
      <c r="O86" s="434">
        <f t="shared" si="48"/>
        <v>14.93</v>
      </c>
      <c r="P86" s="434">
        <f t="shared" si="48"/>
        <v>16.18</v>
      </c>
      <c r="Q86" s="434">
        <f t="shared" si="48"/>
        <v>17.420000000000002</v>
      </c>
      <c r="R86" s="434">
        <f t="shared" si="48"/>
        <v>18.670000000000002</v>
      </c>
      <c r="S86" s="434">
        <f t="shared" si="48"/>
        <v>19.91</v>
      </c>
      <c r="T86" s="434">
        <f t="shared" si="48"/>
        <v>21.16</v>
      </c>
      <c r="U86" s="434">
        <f t="shared" si="48"/>
        <v>22.4</v>
      </c>
      <c r="V86" s="434">
        <f t="shared" si="48"/>
        <v>23.64</v>
      </c>
      <c r="W86" s="434">
        <f t="shared" si="48"/>
        <v>24.89</v>
      </c>
    </row>
    <row r="87" spans="1:23">
      <c r="A87" s="402"/>
      <c r="B87" s="402"/>
      <c r="C87" s="433" t="s">
        <v>900</v>
      </c>
      <c r="D87" s="434">
        <f>D12+D13/12*4+D14/12*4+D15/12*4+D16+D17/12*4+D18/12*4+D19/12*4+D24+D26+D30+D33/12*4+D36/12*4</f>
        <v>3.21</v>
      </c>
      <c r="E87" s="434">
        <f t="shared" ref="E87:W87" si="49">E12+E13/12*4+E14/12*4+E15/12*4+E16+E17/12*4+E18/12*4+E19/12*4+E24+E26+E30+E33/12*4+E36/12*4</f>
        <v>4.58</v>
      </c>
      <c r="F87" s="434">
        <f t="shared" si="49"/>
        <v>5.79</v>
      </c>
      <c r="G87" s="434">
        <f t="shared" si="49"/>
        <v>7.33</v>
      </c>
      <c r="H87" s="434">
        <f t="shared" si="49"/>
        <v>8.6199999999999992</v>
      </c>
      <c r="I87" s="434">
        <f t="shared" si="49"/>
        <v>10.16</v>
      </c>
      <c r="J87" s="434">
        <f t="shared" si="49"/>
        <v>11.36</v>
      </c>
      <c r="K87" s="434">
        <f t="shared" si="49"/>
        <v>12.74</v>
      </c>
      <c r="L87" s="434">
        <f t="shared" si="49"/>
        <v>13.94</v>
      </c>
      <c r="M87" s="434">
        <f t="shared" si="49"/>
        <v>15.57</v>
      </c>
      <c r="N87" s="434">
        <f t="shared" si="49"/>
        <v>16.77</v>
      </c>
      <c r="O87" s="434">
        <f t="shared" si="49"/>
        <v>17.98</v>
      </c>
      <c r="P87" s="434">
        <f t="shared" si="49"/>
        <v>19.190000000000001</v>
      </c>
      <c r="Q87" s="434">
        <f t="shared" si="49"/>
        <v>20.56</v>
      </c>
      <c r="R87" s="434">
        <f t="shared" si="49"/>
        <v>21.85</v>
      </c>
      <c r="S87" s="434">
        <f t="shared" si="49"/>
        <v>23.06</v>
      </c>
      <c r="T87" s="434">
        <f t="shared" si="49"/>
        <v>24.26</v>
      </c>
      <c r="U87" s="434">
        <f t="shared" si="49"/>
        <v>25.64</v>
      </c>
      <c r="V87" s="434">
        <f t="shared" si="49"/>
        <v>26.84</v>
      </c>
      <c r="W87" s="434">
        <f t="shared" si="49"/>
        <v>28.13</v>
      </c>
    </row>
    <row r="88" spans="1:23">
      <c r="A88" s="402"/>
      <c r="B88" s="402"/>
      <c r="C88" s="433" t="s">
        <v>897</v>
      </c>
      <c r="D88" s="434">
        <f>D24+D26+D30+D33/12*4</f>
        <v>0.71</v>
      </c>
      <c r="E88" s="434">
        <f t="shared" ref="E88:W88" si="50">E24+E26+E30+E33/12*4</f>
        <v>1.41</v>
      </c>
      <c r="F88" s="434">
        <f t="shared" si="50"/>
        <v>2.12</v>
      </c>
      <c r="G88" s="434">
        <f t="shared" si="50"/>
        <v>2.83</v>
      </c>
      <c r="H88" s="434">
        <f t="shared" si="50"/>
        <v>3.53</v>
      </c>
      <c r="I88" s="434">
        <f t="shared" si="50"/>
        <v>4.24</v>
      </c>
      <c r="J88" s="434">
        <f t="shared" si="50"/>
        <v>4.95</v>
      </c>
      <c r="K88" s="434">
        <f t="shared" si="50"/>
        <v>5.65</v>
      </c>
      <c r="L88" s="434">
        <f t="shared" si="50"/>
        <v>6.36</v>
      </c>
      <c r="M88" s="434">
        <f t="shared" si="50"/>
        <v>7.07</v>
      </c>
      <c r="N88" s="434">
        <f t="shared" si="50"/>
        <v>7.77</v>
      </c>
      <c r="O88" s="434">
        <f t="shared" si="50"/>
        <v>8.48</v>
      </c>
      <c r="P88" s="434">
        <f t="shared" si="50"/>
        <v>9.19</v>
      </c>
      <c r="Q88" s="434">
        <f t="shared" si="50"/>
        <v>9.89</v>
      </c>
      <c r="R88" s="434">
        <f t="shared" si="50"/>
        <v>10.6</v>
      </c>
      <c r="S88" s="434">
        <f t="shared" si="50"/>
        <v>11.31</v>
      </c>
      <c r="T88" s="434">
        <f t="shared" si="50"/>
        <v>12.01</v>
      </c>
      <c r="U88" s="434">
        <f t="shared" si="50"/>
        <v>12.72</v>
      </c>
      <c r="V88" s="434">
        <f t="shared" si="50"/>
        <v>13.43</v>
      </c>
      <c r="W88" s="434">
        <f t="shared" si="50"/>
        <v>14.13</v>
      </c>
    </row>
    <row r="89" spans="1:23">
      <c r="A89" s="402"/>
      <c r="B89" s="402"/>
      <c r="C89" s="435" t="s">
        <v>901</v>
      </c>
      <c r="D89" s="436">
        <f>D38/12*4+D40/0.95*0.25+D41/0.95*0.25+D44/12*4+D45/12*4+D46/12*4+D47/12*4+D48/12*4+D49/12*4+D56</f>
        <v>5.14</v>
      </c>
      <c r="E89" s="436">
        <f t="shared" ref="E89:W89" si="51">E38/12*4+E40/0.95*0.25+E41/0.95*0.25+E44/12*4+E45/12*4+E46/12*4+E47/12*4+E48/12*4+E49/12*4+E56</f>
        <v>6.03</v>
      </c>
      <c r="F89" s="436">
        <f t="shared" si="51"/>
        <v>6.4</v>
      </c>
      <c r="G89" s="436">
        <f t="shared" si="51"/>
        <v>6.87</v>
      </c>
      <c r="H89" s="436">
        <f t="shared" si="51"/>
        <v>6.92</v>
      </c>
      <c r="I89" s="436">
        <f t="shared" si="51"/>
        <v>7.42</v>
      </c>
      <c r="J89" s="436">
        <f t="shared" si="51"/>
        <v>7.6</v>
      </c>
      <c r="K89" s="436">
        <f t="shared" si="51"/>
        <v>8.91</v>
      </c>
      <c r="L89" s="436">
        <f t="shared" si="51"/>
        <v>8.9600000000000009</v>
      </c>
      <c r="M89" s="436">
        <f t="shared" si="51"/>
        <v>9.2899999999999991</v>
      </c>
      <c r="N89" s="436">
        <f t="shared" si="51"/>
        <v>9.4700000000000006</v>
      </c>
      <c r="O89" s="436">
        <f t="shared" si="51"/>
        <v>9.81</v>
      </c>
      <c r="P89" s="436">
        <f t="shared" si="51"/>
        <v>10.32</v>
      </c>
      <c r="Q89" s="436">
        <f t="shared" si="51"/>
        <v>10.65</v>
      </c>
      <c r="R89" s="436">
        <f t="shared" si="51"/>
        <v>10.83</v>
      </c>
      <c r="S89" s="436">
        <f t="shared" si="51"/>
        <v>10.87</v>
      </c>
      <c r="T89" s="436">
        <f t="shared" si="51"/>
        <v>11.08</v>
      </c>
      <c r="U89" s="436">
        <f t="shared" si="51"/>
        <v>11.42</v>
      </c>
      <c r="V89" s="436">
        <f t="shared" si="51"/>
        <v>11.46</v>
      </c>
      <c r="W89" s="436">
        <f t="shared" si="51"/>
        <v>11.76</v>
      </c>
    </row>
    <row r="90" spans="1:23">
      <c r="A90" s="402"/>
      <c r="B90" s="402"/>
      <c r="C90" s="435" t="s">
        <v>902</v>
      </c>
      <c r="D90" s="436">
        <f>D38/12*4+D40/0.95*0.25+D41/0.95*0.25+D44/12*4+D45/12*4+D46/12*4+D47/12*4+D48/12*4+D49/12*4+D55/12*4+D56</f>
        <v>5.14</v>
      </c>
      <c r="E90" s="436">
        <f t="shared" ref="E90:W90" si="52">E38/12*4+E40/0.95*0.25+E41/0.95*0.25+E44/12*4+E45/12*4+E46/12*4+E47/12*4+E48/12*4+E49/12*4+E55/12*4+E56</f>
        <v>6.11</v>
      </c>
      <c r="F90" s="436">
        <f t="shared" si="52"/>
        <v>6.49</v>
      </c>
      <c r="G90" s="436">
        <f t="shared" si="52"/>
        <v>7.04</v>
      </c>
      <c r="H90" s="436">
        <f t="shared" si="52"/>
        <v>7.08</v>
      </c>
      <c r="I90" s="436">
        <f t="shared" si="52"/>
        <v>7.67</v>
      </c>
      <c r="J90" s="436">
        <f t="shared" si="52"/>
        <v>7.85</v>
      </c>
      <c r="K90" s="436">
        <f t="shared" si="52"/>
        <v>9.25</v>
      </c>
      <c r="L90" s="436">
        <f t="shared" si="52"/>
        <v>9.2899999999999991</v>
      </c>
      <c r="M90" s="436">
        <f t="shared" si="52"/>
        <v>9.7100000000000009</v>
      </c>
      <c r="N90" s="436">
        <f t="shared" si="52"/>
        <v>9.89</v>
      </c>
      <c r="O90" s="436">
        <f t="shared" si="52"/>
        <v>10.31</v>
      </c>
      <c r="P90" s="436">
        <f t="shared" si="52"/>
        <v>10.82</v>
      </c>
      <c r="Q90" s="436">
        <f t="shared" si="52"/>
        <v>11.24</v>
      </c>
      <c r="R90" s="436">
        <f t="shared" si="52"/>
        <v>11.41</v>
      </c>
      <c r="S90" s="436">
        <f t="shared" si="52"/>
        <v>11.54</v>
      </c>
      <c r="T90" s="436">
        <f t="shared" si="52"/>
        <v>11.75</v>
      </c>
      <c r="U90" s="436">
        <f t="shared" si="52"/>
        <v>12.17</v>
      </c>
      <c r="V90" s="436">
        <f t="shared" si="52"/>
        <v>12.21</v>
      </c>
      <c r="W90" s="436">
        <f t="shared" si="52"/>
        <v>12.6</v>
      </c>
    </row>
    <row r="91" spans="1:23">
      <c r="A91" s="402"/>
      <c r="B91" s="402"/>
      <c r="C91" s="435" t="s">
        <v>903</v>
      </c>
      <c r="D91" s="436">
        <f>D38/12*4+D40/0.95*0.25+D41/0.95*0.25+D44/12*4+D45/12*4+D46/12*4+D47/12*4+D48/12*4+D49/12*4+D55/12*4+D56</f>
        <v>5.14</v>
      </c>
      <c r="E91" s="436">
        <f t="shared" ref="E91:W91" si="53">E38/12*4+E40/0.95*0.25+E41/0.95*0.25+E44/12*4+E45/12*4+E46/12*4+E47/12*4+E48/12*4+E49/12*4+E55/12*4+E56</f>
        <v>6.11</v>
      </c>
      <c r="F91" s="436">
        <f t="shared" si="53"/>
        <v>6.49</v>
      </c>
      <c r="G91" s="436">
        <f t="shared" si="53"/>
        <v>7.04</v>
      </c>
      <c r="H91" s="436">
        <f t="shared" si="53"/>
        <v>7.08</v>
      </c>
      <c r="I91" s="436">
        <f t="shared" si="53"/>
        <v>7.67</v>
      </c>
      <c r="J91" s="436">
        <f t="shared" si="53"/>
        <v>7.85</v>
      </c>
      <c r="K91" s="436">
        <f t="shared" si="53"/>
        <v>9.25</v>
      </c>
      <c r="L91" s="436">
        <f t="shared" si="53"/>
        <v>9.2899999999999991</v>
      </c>
      <c r="M91" s="436">
        <f t="shared" si="53"/>
        <v>9.7100000000000009</v>
      </c>
      <c r="N91" s="436">
        <f t="shared" si="53"/>
        <v>9.89</v>
      </c>
      <c r="O91" s="436">
        <f t="shared" si="53"/>
        <v>10.31</v>
      </c>
      <c r="P91" s="436">
        <f t="shared" si="53"/>
        <v>10.82</v>
      </c>
      <c r="Q91" s="436">
        <f t="shared" si="53"/>
        <v>11.24</v>
      </c>
      <c r="R91" s="436">
        <f t="shared" si="53"/>
        <v>11.41</v>
      </c>
      <c r="S91" s="436">
        <f t="shared" si="53"/>
        <v>11.54</v>
      </c>
      <c r="T91" s="436">
        <f t="shared" si="53"/>
        <v>11.75</v>
      </c>
      <c r="U91" s="436">
        <f t="shared" si="53"/>
        <v>12.17</v>
      </c>
      <c r="V91" s="436">
        <f t="shared" si="53"/>
        <v>12.21</v>
      </c>
      <c r="W91" s="436">
        <f t="shared" si="53"/>
        <v>12.6</v>
      </c>
    </row>
    <row r="92" spans="1:23">
      <c r="A92" s="402"/>
      <c r="B92" s="402"/>
      <c r="C92" s="435" t="s">
        <v>904</v>
      </c>
      <c r="D92" s="436">
        <f>D39/12*4+D40/0.95*0.25+D41/0.95*0.25+D44/12*4+D45/12*4+D46/12*4+D47/12*4+D48/12*4+D49/12*4</f>
        <v>0.56000000000000005</v>
      </c>
      <c r="E92" s="436">
        <f t="shared" ref="E92:W92" si="54">E39/12*4+E40/0.95*0.25+E41/0.95*0.25+E44/12*4+E45/12*4+E46/12*4+E47/12*4+E48/12*4+E49/12*4</f>
        <v>1.44</v>
      </c>
      <c r="F92" s="436">
        <f t="shared" si="54"/>
        <v>1.82</v>
      </c>
      <c r="G92" s="436">
        <f t="shared" si="54"/>
        <v>2.37</v>
      </c>
      <c r="H92" s="436">
        <f t="shared" si="54"/>
        <v>2.5</v>
      </c>
      <c r="I92" s="436">
        <f t="shared" si="54"/>
        <v>3.09</v>
      </c>
      <c r="J92" s="436">
        <f t="shared" si="54"/>
        <v>3.35</v>
      </c>
      <c r="K92" s="436">
        <f t="shared" si="54"/>
        <v>4.58</v>
      </c>
      <c r="L92" s="436">
        <f t="shared" si="54"/>
        <v>4.71</v>
      </c>
      <c r="M92" s="436">
        <f t="shared" si="54"/>
        <v>5.13</v>
      </c>
      <c r="N92" s="436">
        <f t="shared" si="54"/>
        <v>5.39</v>
      </c>
      <c r="O92" s="436">
        <f t="shared" si="54"/>
        <v>5.81</v>
      </c>
      <c r="P92" s="436">
        <f t="shared" si="54"/>
        <v>6.23</v>
      </c>
      <c r="Q92" s="436">
        <f t="shared" si="54"/>
        <v>6.65</v>
      </c>
      <c r="R92" s="436">
        <f t="shared" si="54"/>
        <v>6.91</v>
      </c>
      <c r="S92" s="436">
        <f t="shared" si="54"/>
        <v>7.04</v>
      </c>
      <c r="T92" s="436">
        <f t="shared" si="54"/>
        <v>7.16</v>
      </c>
      <c r="U92" s="436">
        <f t="shared" si="54"/>
        <v>7.58</v>
      </c>
      <c r="V92" s="436">
        <f t="shared" si="54"/>
        <v>7.71</v>
      </c>
      <c r="W92" s="436">
        <f t="shared" si="54"/>
        <v>8.1</v>
      </c>
    </row>
    <row r="93" spans="1:23">
      <c r="D93" s="430"/>
      <c r="E93" s="430"/>
      <c r="F93" s="430"/>
      <c r="G93" s="430"/>
      <c r="H93" s="430"/>
      <c r="I93" s="430"/>
      <c r="J93" s="430"/>
      <c r="K93" s="430"/>
      <c r="L93" s="430"/>
      <c r="M93" s="430"/>
      <c r="N93" s="430"/>
      <c r="O93" s="430"/>
      <c r="P93" s="430"/>
      <c r="Q93" s="430"/>
      <c r="R93" s="430"/>
      <c r="S93" s="430"/>
      <c r="T93" s="430"/>
      <c r="U93" s="430"/>
      <c r="V93" s="430"/>
      <c r="W93" s="430"/>
    </row>
    <row r="94" spans="1:23">
      <c r="C94" s="393" t="s">
        <v>906</v>
      </c>
      <c r="D94" s="430"/>
      <c r="E94" s="430"/>
      <c r="F94" s="430"/>
      <c r="G94" s="430"/>
      <c r="H94" s="430"/>
      <c r="I94" s="430"/>
      <c r="J94" s="430"/>
      <c r="K94" s="430"/>
      <c r="L94" s="430"/>
      <c r="M94" s="430"/>
      <c r="N94" s="430"/>
      <c r="O94" s="430"/>
      <c r="P94" s="430"/>
      <c r="Q94" s="430"/>
      <c r="R94" s="430"/>
      <c r="S94" s="430"/>
      <c r="T94" s="430"/>
      <c r="U94" s="430"/>
      <c r="V94" s="430"/>
      <c r="W94" s="430"/>
    </row>
    <row r="95" spans="1:23">
      <c r="A95" s="402"/>
      <c r="B95" s="402"/>
      <c r="C95" s="431" t="s">
        <v>892</v>
      </c>
      <c r="D95" s="432">
        <f t="shared" ref="D95:W95" si="55">D99+D107</f>
        <v>11.27</v>
      </c>
      <c r="E95" s="432">
        <f t="shared" si="55"/>
        <v>16.46</v>
      </c>
      <c r="F95" s="432">
        <f t="shared" si="55"/>
        <v>19.940000000000001</v>
      </c>
      <c r="G95" s="432">
        <f t="shared" si="55"/>
        <v>24.56</v>
      </c>
      <c r="H95" s="432">
        <f t="shared" si="55"/>
        <v>27.48</v>
      </c>
      <c r="I95" s="432">
        <f t="shared" si="55"/>
        <v>32.590000000000003</v>
      </c>
      <c r="J95" s="432">
        <f t="shared" si="55"/>
        <v>35.71</v>
      </c>
      <c r="K95" s="432">
        <f t="shared" si="55"/>
        <v>42.07</v>
      </c>
      <c r="L95" s="432">
        <f t="shared" si="55"/>
        <v>44.8</v>
      </c>
      <c r="M95" s="432">
        <f t="shared" si="55"/>
        <v>49.22</v>
      </c>
      <c r="N95" s="432">
        <f t="shared" si="55"/>
        <v>52.34</v>
      </c>
      <c r="O95" s="432">
        <f t="shared" si="55"/>
        <v>56.08</v>
      </c>
      <c r="P95" s="432">
        <f t="shared" si="55"/>
        <v>59.94</v>
      </c>
      <c r="Q95" s="432">
        <f t="shared" si="55"/>
        <v>63.81</v>
      </c>
      <c r="R95" s="432">
        <f t="shared" si="55"/>
        <v>67.12</v>
      </c>
      <c r="S95" s="432">
        <f t="shared" si="55"/>
        <v>70.09</v>
      </c>
      <c r="T95" s="432">
        <f t="shared" si="55"/>
        <v>73.19</v>
      </c>
      <c r="U95" s="432">
        <f t="shared" si="55"/>
        <v>77.05</v>
      </c>
      <c r="V95" s="432">
        <f t="shared" si="55"/>
        <v>79.77</v>
      </c>
      <c r="W95" s="432">
        <f t="shared" si="55"/>
        <v>83.46</v>
      </c>
    </row>
    <row r="96" spans="1:23">
      <c r="A96" s="402"/>
      <c r="B96" s="402"/>
      <c r="C96" s="431" t="s">
        <v>893</v>
      </c>
      <c r="D96" s="432">
        <f t="shared" ref="D96:W96" si="56">D101+D108</f>
        <v>11.61</v>
      </c>
      <c r="E96" s="432">
        <f t="shared" si="56"/>
        <v>17.09</v>
      </c>
      <c r="F96" s="432">
        <f t="shared" si="56"/>
        <v>20.65</v>
      </c>
      <c r="G96" s="432">
        <f t="shared" si="56"/>
        <v>25.57</v>
      </c>
      <c r="H96" s="432">
        <f t="shared" si="56"/>
        <v>28.58</v>
      </c>
      <c r="I96" s="432">
        <f t="shared" si="56"/>
        <v>33.97</v>
      </c>
      <c r="J96" s="432">
        <f t="shared" si="56"/>
        <v>37.18</v>
      </c>
      <c r="K96" s="432">
        <f t="shared" si="56"/>
        <v>43.82</v>
      </c>
      <c r="L96" s="432">
        <f t="shared" si="56"/>
        <v>46.64</v>
      </c>
      <c r="M96" s="432">
        <f t="shared" si="56"/>
        <v>51.35</v>
      </c>
      <c r="N96" s="432">
        <f t="shared" si="56"/>
        <v>54.57</v>
      </c>
      <c r="O96" s="432">
        <f t="shared" si="56"/>
        <v>58.33</v>
      </c>
      <c r="P96" s="432">
        <f t="shared" si="56"/>
        <v>62.29</v>
      </c>
      <c r="Q96" s="432">
        <f t="shared" si="56"/>
        <v>66.44</v>
      </c>
      <c r="R96" s="432">
        <f t="shared" si="56"/>
        <v>69.84</v>
      </c>
      <c r="S96" s="432">
        <f t="shared" si="56"/>
        <v>73.09</v>
      </c>
      <c r="T96" s="432">
        <f t="shared" si="56"/>
        <v>76.290000000000006</v>
      </c>
      <c r="U96" s="432">
        <f t="shared" si="56"/>
        <v>80.430000000000007</v>
      </c>
      <c r="V96" s="432">
        <f t="shared" si="56"/>
        <v>83.24</v>
      </c>
      <c r="W96" s="432">
        <f t="shared" si="56"/>
        <v>87.22</v>
      </c>
    </row>
    <row r="97" spans="1:23">
      <c r="A97" s="402"/>
      <c r="B97" s="402"/>
      <c r="C97" s="431" t="s">
        <v>894</v>
      </c>
      <c r="D97" s="432">
        <f t="shared" ref="D97:W97" si="57">D103+D109</f>
        <v>12.81</v>
      </c>
      <c r="E97" s="432">
        <f t="shared" si="57"/>
        <v>19.5</v>
      </c>
      <c r="F97" s="432">
        <f t="shared" si="57"/>
        <v>24.26</v>
      </c>
      <c r="G97" s="432">
        <f t="shared" si="57"/>
        <v>30.38</v>
      </c>
      <c r="H97" s="432">
        <f t="shared" si="57"/>
        <v>34.590000000000003</v>
      </c>
      <c r="I97" s="432">
        <f t="shared" si="57"/>
        <v>41.19</v>
      </c>
      <c r="J97" s="432">
        <f t="shared" si="57"/>
        <v>45.61</v>
      </c>
      <c r="K97" s="432">
        <f t="shared" si="57"/>
        <v>53.45</v>
      </c>
      <c r="L97" s="432">
        <f t="shared" si="57"/>
        <v>57.47</v>
      </c>
      <c r="M97" s="432">
        <f t="shared" si="57"/>
        <v>63.38</v>
      </c>
      <c r="N97" s="432">
        <f t="shared" si="57"/>
        <v>67.8</v>
      </c>
      <c r="O97" s="432">
        <f t="shared" si="57"/>
        <v>72.78</v>
      </c>
      <c r="P97" s="432">
        <f t="shared" si="57"/>
        <v>77.94</v>
      </c>
      <c r="Q97" s="432">
        <f t="shared" si="57"/>
        <v>83.29</v>
      </c>
      <c r="R97" s="432">
        <f t="shared" si="57"/>
        <v>87.89</v>
      </c>
      <c r="S97" s="432">
        <f t="shared" si="57"/>
        <v>92.35</v>
      </c>
      <c r="T97" s="432">
        <f t="shared" si="57"/>
        <v>96.75</v>
      </c>
      <c r="U97" s="432">
        <f t="shared" si="57"/>
        <v>102.09</v>
      </c>
      <c r="V97" s="432">
        <f t="shared" si="57"/>
        <v>106.11</v>
      </c>
      <c r="W97" s="432">
        <f t="shared" si="57"/>
        <v>111.29</v>
      </c>
    </row>
    <row r="98" spans="1:23">
      <c r="A98" s="402"/>
      <c r="B98" s="402"/>
      <c r="C98" s="431" t="s">
        <v>895</v>
      </c>
      <c r="D98" s="432">
        <f t="shared" ref="D98:W98" si="58">D105+D110</f>
        <v>5.41</v>
      </c>
      <c r="E98" s="432">
        <f t="shared" si="58"/>
        <v>9.94</v>
      </c>
      <c r="F98" s="432">
        <f t="shared" si="58"/>
        <v>13.2</v>
      </c>
      <c r="G98" s="432">
        <f t="shared" si="58"/>
        <v>17.350000000000001</v>
      </c>
      <c r="H98" s="432">
        <f t="shared" si="58"/>
        <v>20.239999999999998</v>
      </c>
      <c r="I98" s="432">
        <f t="shared" si="58"/>
        <v>24.59</v>
      </c>
      <c r="J98" s="432">
        <f t="shared" si="58"/>
        <v>27.46</v>
      </c>
      <c r="K98" s="432">
        <f t="shared" si="58"/>
        <v>32.97</v>
      </c>
      <c r="L98" s="432">
        <f t="shared" si="58"/>
        <v>35.659999999999997</v>
      </c>
      <c r="M98" s="432">
        <f t="shared" si="58"/>
        <v>39.840000000000003</v>
      </c>
      <c r="N98" s="432">
        <f t="shared" si="58"/>
        <v>42.7</v>
      </c>
      <c r="O98" s="432">
        <f t="shared" si="58"/>
        <v>45.94</v>
      </c>
      <c r="P98" s="432">
        <f t="shared" si="58"/>
        <v>49.18</v>
      </c>
      <c r="Q98" s="432">
        <f t="shared" si="58"/>
        <v>52.79</v>
      </c>
      <c r="R98" s="432">
        <f t="shared" si="58"/>
        <v>55.84</v>
      </c>
      <c r="S98" s="432">
        <f t="shared" si="58"/>
        <v>58.54</v>
      </c>
      <c r="T98" s="432">
        <f t="shared" si="58"/>
        <v>61.23</v>
      </c>
      <c r="U98" s="432">
        <f t="shared" si="58"/>
        <v>64.84</v>
      </c>
      <c r="V98" s="432">
        <f t="shared" si="58"/>
        <v>67.55</v>
      </c>
      <c r="W98" s="432">
        <f t="shared" si="58"/>
        <v>70.760000000000005</v>
      </c>
    </row>
    <row r="99" spans="1:23">
      <c r="A99" s="402"/>
      <c r="B99" s="402"/>
      <c r="C99" s="433" t="s">
        <v>896</v>
      </c>
      <c r="D99" s="434">
        <f>D12+D13/12*9+D14+D15/12*9+D16/12*9+D17/12*9+D18/12*9+D19/12*9+D20+D21+D23/12*9+D25/12*9+D29/12*9+D31/12*9+D35/12*9</f>
        <v>5.13</v>
      </c>
      <c r="E99" s="434">
        <f t="shared" ref="E99:W99" si="59">E12+E13/12*9+E14+E15/12*9+E16/12*9+E17/12*9+E18/12*9+E19/12*9+E20+E21+E23/12*9+E25/12*9+E29/12*9+E31/12*9+E35/12*9</f>
        <v>8.1300000000000008</v>
      </c>
      <c r="F99" s="434">
        <f t="shared" si="59"/>
        <v>10.76</v>
      </c>
      <c r="G99" s="434">
        <f t="shared" si="59"/>
        <v>14.13</v>
      </c>
      <c r="H99" s="434">
        <f t="shared" si="59"/>
        <v>16.95</v>
      </c>
      <c r="I99" s="434">
        <f t="shared" si="59"/>
        <v>20.83</v>
      </c>
      <c r="J99" s="434">
        <f t="shared" si="59"/>
        <v>23.45</v>
      </c>
      <c r="K99" s="434">
        <f t="shared" si="59"/>
        <v>26.46</v>
      </c>
      <c r="L99" s="434">
        <f t="shared" si="59"/>
        <v>29.09</v>
      </c>
      <c r="M99" s="434">
        <f t="shared" si="59"/>
        <v>32.65</v>
      </c>
      <c r="N99" s="434">
        <f t="shared" si="59"/>
        <v>35.28</v>
      </c>
      <c r="O99" s="434">
        <f t="shared" si="59"/>
        <v>38.159999999999997</v>
      </c>
      <c r="P99" s="434">
        <f t="shared" si="59"/>
        <v>40.78</v>
      </c>
      <c r="Q99" s="434">
        <f t="shared" si="59"/>
        <v>43.79</v>
      </c>
      <c r="R99" s="434">
        <f t="shared" si="59"/>
        <v>46.6</v>
      </c>
      <c r="S99" s="434">
        <f t="shared" si="59"/>
        <v>49.48</v>
      </c>
      <c r="T99" s="434">
        <f t="shared" si="59"/>
        <v>52.11</v>
      </c>
      <c r="U99" s="434">
        <f t="shared" si="59"/>
        <v>55.11</v>
      </c>
      <c r="V99" s="434">
        <f t="shared" si="59"/>
        <v>57.73</v>
      </c>
      <c r="W99" s="434">
        <f t="shared" si="59"/>
        <v>60.55</v>
      </c>
    </row>
    <row r="100" spans="1:23">
      <c r="A100" s="402"/>
      <c r="B100" s="402"/>
      <c r="C100" s="433" t="s">
        <v>897</v>
      </c>
      <c r="D100" s="434">
        <f>D23/12*9+D25/12*9+D29/12*9+D31/12*9</f>
        <v>1.5</v>
      </c>
      <c r="E100" s="434">
        <f t="shared" ref="E100:W100" si="60">E23/12*9+E25/12*9+E29/12*9+E31/12*9</f>
        <v>3.01</v>
      </c>
      <c r="F100" s="434">
        <f t="shared" si="60"/>
        <v>4.51</v>
      </c>
      <c r="G100" s="434">
        <f t="shared" si="60"/>
        <v>6.01</v>
      </c>
      <c r="H100" s="434">
        <f t="shared" si="60"/>
        <v>7.52</v>
      </c>
      <c r="I100" s="434">
        <f t="shared" si="60"/>
        <v>9.02</v>
      </c>
      <c r="J100" s="434">
        <f t="shared" si="60"/>
        <v>10.52</v>
      </c>
      <c r="K100" s="434">
        <f t="shared" si="60"/>
        <v>12.02</v>
      </c>
      <c r="L100" s="434">
        <f t="shared" si="60"/>
        <v>13.52</v>
      </c>
      <c r="M100" s="434">
        <f t="shared" si="60"/>
        <v>15.02</v>
      </c>
      <c r="N100" s="434">
        <f t="shared" si="60"/>
        <v>16.53</v>
      </c>
      <c r="O100" s="434">
        <f t="shared" si="60"/>
        <v>18.03</v>
      </c>
      <c r="P100" s="434">
        <f t="shared" si="60"/>
        <v>19.53</v>
      </c>
      <c r="Q100" s="434">
        <f t="shared" si="60"/>
        <v>21.04</v>
      </c>
      <c r="R100" s="434">
        <f t="shared" si="60"/>
        <v>22.54</v>
      </c>
      <c r="S100" s="434">
        <f t="shared" si="60"/>
        <v>24.04</v>
      </c>
      <c r="T100" s="434">
        <f t="shared" si="60"/>
        <v>25.55</v>
      </c>
      <c r="U100" s="434">
        <f t="shared" si="60"/>
        <v>27.05</v>
      </c>
      <c r="V100" s="434">
        <f t="shared" si="60"/>
        <v>28.55</v>
      </c>
      <c r="W100" s="434">
        <f t="shared" si="60"/>
        <v>30.05</v>
      </c>
    </row>
    <row r="101" spans="1:23">
      <c r="A101" s="402"/>
      <c r="B101" s="402"/>
      <c r="C101" s="433" t="s">
        <v>898</v>
      </c>
      <c r="D101" s="434">
        <f>D12+D13/12*9+D14/12*9+D15/12*9+D16+D17/12*9+D18/12*9+D19/12*9+D20+D21+D23/12*9+D25/12*9+D28/12*9+D29/12*9+D31/12*9+D35/12*9</f>
        <v>5.47</v>
      </c>
      <c r="E101" s="434">
        <f t="shared" ref="E101:W101" si="61">E12+E13/12*9+E14/12*9+E15/12*9+E16+E17/12*9+E18/12*9+E19/12*9+E20+E21+E23/12*9+E25/12*9+E28/12*9+E29/12*9+E31/12*9+E35/12*9</f>
        <v>8.57</v>
      </c>
      <c r="F101" s="434">
        <f t="shared" si="61"/>
        <v>11.29</v>
      </c>
      <c r="G101" s="434">
        <f t="shared" si="61"/>
        <v>14.76</v>
      </c>
      <c r="H101" s="434">
        <f t="shared" si="61"/>
        <v>17.68</v>
      </c>
      <c r="I101" s="434">
        <f t="shared" si="61"/>
        <v>21.64</v>
      </c>
      <c r="J101" s="434">
        <f t="shared" si="61"/>
        <v>24.36</v>
      </c>
      <c r="K101" s="434">
        <f t="shared" si="61"/>
        <v>27.46</v>
      </c>
      <c r="L101" s="434">
        <f t="shared" si="61"/>
        <v>30.18</v>
      </c>
      <c r="M101" s="434">
        <f t="shared" si="61"/>
        <v>33.840000000000003</v>
      </c>
      <c r="N101" s="434">
        <f t="shared" si="61"/>
        <v>36.57</v>
      </c>
      <c r="O101" s="434">
        <f t="shared" si="61"/>
        <v>39.28</v>
      </c>
      <c r="P101" s="434">
        <f t="shared" si="61"/>
        <v>42</v>
      </c>
      <c r="Q101" s="434">
        <f t="shared" si="61"/>
        <v>45.1</v>
      </c>
      <c r="R101" s="434">
        <f t="shared" si="61"/>
        <v>48.01</v>
      </c>
      <c r="S101" s="434">
        <f t="shared" si="61"/>
        <v>50.98</v>
      </c>
      <c r="T101" s="434">
        <f t="shared" si="61"/>
        <v>53.71</v>
      </c>
      <c r="U101" s="434">
        <f t="shared" si="61"/>
        <v>56.8</v>
      </c>
      <c r="V101" s="434">
        <f t="shared" si="61"/>
        <v>59.52</v>
      </c>
      <c r="W101" s="434">
        <f t="shared" si="61"/>
        <v>62.43</v>
      </c>
    </row>
    <row r="102" spans="1:23">
      <c r="A102" s="402"/>
      <c r="B102" s="402"/>
      <c r="C102" s="433" t="s">
        <v>897</v>
      </c>
      <c r="D102" s="434">
        <f>D23/12*9+D25/12*9+D28/12*9+D29/12*9+D31/12*9</f>
        <v>1.6</v>
      </c>
      <c r="E102" s="434">
        <f t="shared" ref="E102:W102" si="62">E23/12*9+E25/12*9+E28/12*9+E29/12*9+E31/12*9</f>
        <v>3.2</v>
      </c>
      <c r="F102" s="434">
        <f t="shared" si="62"/>
        <v>4.79</v>
      </c>
      <c r="G102" s="434">
        <f t="shared" si="62"/>
        <v>6.38</v>
      </c>
      <c r="H102" s="434">
        <f t="shared" si="62"/>
        <v>7.99</v>
      </c>
      <c r="I102" s="434">
        <f t="shared" si="62"/>
        <v>9.58</v>
      </c>
      <c r="J102" s="434">
        <f t="shared" si="62"/>
        <v>11.18</v>
      </c>
      <c r="K102" s="434">
        <f t="shared" si="62"/>
        <v>12.77</v>
      </c>
      <c r="L102" s="434">
        <f t="shared" si="62"/>
        <v>14.37</v>
      </c>
      <c r="M102" s="434">
        <f t="shared" si="62"/>
        <v>15.96</v>
      </c>
      <c r="N102" s="434">
        <f t="shared" si="62"/>
        <v>17.57</v>
      </c>
      <c r="O102" s="434">
        <f t="shared" si="62"/>
        <v>19.16</v>
      </c>
      <c r="P102" s="434">
        <f t="shared" si="62"/>
        <v>20.75</v>
      </c>
      <c r="Q102" s="434">
        <f t="shared" si="62"/>
        <v>22.35</v>
      </c>
      <c r="R102" s="434">
        <f t="shared" si="62"/>
        <v>23.95</v>
      </c>
      <c r="S102" s="434">
        <f t="shared" si="62"/>
        <v>25.54</v>
      </c>
      <c r="T102" s="434">
        <f t="shared" si="62"/>
        <v>27.14</v>
      </c>
      <c r="U102" s="434">
        <f t="shared" si="62"/>
        <v>28.73</v>
      </c>
      <c r="V102" s="434">
        <f t="shared" si="62"/>
        <v>30.33</v>
      </c>
      <c r="W102" s="434">
        <f t="shared" si="62"/>
        <v>31.93</v>
      </c>
    </row>
    <row r="103" spans="1:23">
      <c r="A103" s="402"/>
      <c r="B103" s="402"/>
      <c r="C103" s="433" t="s">
        <v>899</v>
      </c>
      <c r="D103" s="434">
        <f>D12+D13/12*9+D14/12*9+D15/12*9+D16+D17/12*9+D18/12*9+D19/12*9+D20+D21+D23/12*9+D25/12*9+D27/12*9+D29/12*9+D32/12*9+D35/12*9</f>
        <v>6.67</v>
      </c>
      <c r="E103" s="434">
        <f t="shared" ref="E103:W103" si="63">E12+E13/12*9+E14/12*9+E15/12*9+E16+E17/12*9+E18/12*9+E19/12*9+E20+E21+E23/12*9+E25/12*9+E27/12*9+E29/12*9+E32/12*9+E35/12*9</f>
        <v>10.98</v>
      </c>
      <c r="F103" s="434">
        <f t="shared" si="63"/>
        <v>14.9</v>
      </c>
      <c r="G103" s="434">
        <f t="shared" si="63"/>
        <v>19.57</v>
      </c>
      <c r="H103" s="434">
        <f t="shared" si="63"/>
        <v>23.69</v>
      </c>
      <c r="I103" s="434">
        <f t="shared" si="63"/>
        <v>28.86</v>
      </c>
      <c r="J103" s="434">
        <f t="shared" si="63"/>
        <v>32.79</v>
      </c>
      <c r="K103" s="434">
        <f t="shared" si="63"/>
        <v>37.090000000000003</v>
      </c>
      <c r="L103" s="434">
        <f t="shared" si="63"/>
        <v>41.01</v>
      </c>
      <c r="M103" s="434">
        <f t="shared" si="63"/>
        <v>45.87</v>
      </c>
      <c r="N103" s="434">
        <f t="shared" si="63"/>
        <v>49.8</v>
      </c>
      <c r="O103" s="434">
        <f t="shared" si="63"/>
        <v>53.73</v>
      </c>
      <c r="P103" s="434">
        <f t="shared" si="63"/>
        <v>57.65</v>
      </c>
      <c r="Q103" s="434">
        <f t="shared" si="63"/>
        <v>61.95</v>
      </c>
      <c r="R103" s="434">
        <f t="shared" si="63"/>
        <v>66.06</v>
      </c>
      <c r="S103" s="434">
        <f t="shared" si="63"/>
        <v>70.239999999999995</v>
      </c>
      <c r="T103" s="434">
        <f t="shared" si="63"/>
        <v>74.17</v>
      </c>
      <c r="U103" s="434">
        <f t="shared" si="63"/>
        <v>78.459999999999994</v>
      </c>
      <c r="V103" s="434">
        <f t="shared" si="63"/>
        <v>82.39</v>
      </c>
      <c r="W103" s="434">
        <f t="shared" si="63"/>
        <v>86.5</v>
      </c>
    </row>
    <row r="104" spans="1:23">
      <c r="A104" s="402"/>
      <c r="B104" s="402"/>
      <c r="C104" s="433" t="s">
        <v>897</v>
      </c>
      <c r="D104" s="434">
        <f>D23/12*9+D25/12*9+D27/12*9+D29/12*9+D32/12*9</f>
        <v>2.8</v>
      </c>
      <c r="E104" s="434">
        <f t="shared" ref="E104:W104" si="64">E23/12*9+E25/12*9+E27/12*9+E29/12*9+E32/12*9</f>
        <v>5.6</v>
      </c>
      <c r="F104" s="434">
        <f t="shared" si="64"/>
        <v>8.4</v>
      </c>
      <c r="G104" s="434">
        <f t="shared" si="64"/>
        <v>11.2</v>
      </c>
      <c r="H104" s="434">
        <f t="shared" si="64"/>
        <v>14</v>
      </c>
      <c r="I104" s="434">
        <f t="shared" si="64"/>
        <v>16.8</v>
      </c>
      <c r="J104" s="434">
        <f t="shared" si="64"/>
        <v>19.600000000000001</v>
      </c>
      <c r="K104" s="434">
        <f t="shared" si="64"/>
        <v>22.4</v>
      </c>
      <c r="L104" s="434">
        <f t="shared" si="64"/>
        <v>25.2</v>
      </c>
      <c r="M104" s="434">
        <f t="shared" si="64"/>
        <v>28</v>
      </c>
      <c r="N104" s="434">
        <f t="shared" si="64"/>
        <v>30.8</v>
      </c>
      <c r="O104" s="434">
        <f t="shared" si="64"/>
        <v>33.6</v>
      </c>
      <c r="P104" s="434">
        <f t="shared" si="64"/>
        <v>36.4</v>
      </c>
      <c r="Q104" s="434">
        <f t="shared" si="64"/>
        <v>39.200000000000003</v>
      </c>
      <c r="R104" s="434">
        <f t="shared" si="64"/>
        <v>42</v>
      </c>
      <c r="S104" s="434">
        <f t="shared" si="64"/>
        <v>44.8</v>
      </c>
      <c r="T104" s="434">
        <f t="shared" si="64"/>
        <v>47.6</v>
      </c>
      <c r="U104" s="434">
        <f t="shared" si="64"/>
        <v>50.4</v>
      </c>
      <c r="V104" s="434">
        <f t="shared" si="64"/>
        <v>53.2</v>
      </c>
      <c r="W104" s="434">
        <f t="shared" si="64"/>
        <v>56</v>
      </c>
    </row>
    <row r="105" spans="1:23">
      <c r="A105" s="402"/>
      <c r="B105" s="402"/>
      <c r="C105" s="433" t="s">
        <v>900</v>
      </c>
      <c r="D105" s="434">
        <f>D12+D13/12*9+D14/12*9+D15/12*9+D16+D17/12*9+D18/12*9+D19/12*9+D24+D26+D30+D33/12*9+D36/12*9</f>
        <v>4.42</v>
      </c>
      <c r="E105" s="434">
        <f t="shared" ref="E105:W105" si="65">E12+E13/12*9+E14/12*9+E15/12*9+E16+E17/12*9+E18/12*9+E19/12*9+E24+E26+E30+E33/12*9+E36/12*9</f>
        <v>7.21</v>
      </c>
      <c r="F105" s="434">
        <f t="shared" si="65"/>
        <v>9.6199999999999992</v>
      </c>
      <c r="G105" s="434">
        <f t="shared" si="65"/>
        <v>12.79</v>
      </c>
      <c r="H105" s="434">
        <f t="shared" si="65"/>
        <v>15.39</v>
      </c>
      <c r="I105" s="434">
        <f t="shared" si="65"/>
        <v>18.55</v>
      </c>
      <c r="J105" s="434">
        <f t="shared" si="65"/>
        <v>20.97</v>
      </c>
      <c r="K105" s="434">
        <f t="shared" si="65"/>
        <v>23.76</v>
      </c>
      <c r="L105" s="434">
        <f t="shared" si="65"/>
        <v>26.17</v>
      </c>
      <c r="M105" s="434">
        <f t="shared" si="65"/>
        <v>29.53</v>
      </c>
      <c r="N105" s="434">
        <f t="shared" si="65"/>
        <v>31.94</v>
      </c>
      <c r="O105" s="434">
        <f t="shared" si="65"/>
        <v>34.36</v>
      </c>
      <c r="P105" s="434">
        <f t="shared" si="65"/>
        <v>36.770000000000003</v>
      </c>
      <c r="Q105" s="434">
        <f t="shared" si="65"/>
        <v>39.56</v>
      </c>
      <c r="R105" s="434">
        <f t="shared" si="65"/>
        <v>42.16</v>
      </c>
      <c r="S105" s="434">
        <f t="shared" si="65"/>
        <v>44.58</v>
      </c>
      <c r="T105" s="434">
        <f t="shared" si="65"/>
        <v>46.99</v>
      </c>
      <c r="U105" s="434">
        <f t="shared" si="65"/>
        <v>49.78</v>
      </c>
      <c r="V105" s="434">
        <f t="shared" si="65"/>
        <v>52.2</v>
      </c>
      <c r="W105" s="434">
        <f t="shared" si="65"/>
        <v>54.8</v>
      </c>
    </row>
    <row r="106" spans="1:23">
      <c r="A106" s="402"/>
      <c r="B106" s="402"/>
      <c r="C106" s="433" t="s">
        <v>897</v>
      </c>
      <c r="D106" s="434">
        <f>D24+D26+D30+D33/12*9</f>
        <v>1.29</v>
      </c>
      <c r="E106" s="434">
        <f t="shared" ref="E106:W106" si="66">E24+E26+E30+E33/12*9</f>
        <v>2.58</v>
      </c>
      <c r="F106" s="434">
        <f t="shared" si="66"/>
        <v>3.87</v>
      </c>
      <c r="G106" s="434">
        <f t="shared" si="66"/>
        <v>5.16</v>
      </c>
      <c r="H106" s="434">
        <f t="shared" si="66"/>
        <v>6.45</v>
      </c>
      <c r="I106" s="434">
        <f t="shared" si="66"/>
        <v>7.74</v>
      </c>
      <c r="J106" s="434">
        <f t="shared" si="66"/>
        <v>9.0299999999999994</v>
      </c>
      <c r="K106" s="434">
        <f t="shared" si="66"/>
        <v>10.32</v>
      </c>
      <c r="L106" s="434">
        <f t="shared" si="66"/>
        <v>11.61</v>
      </c>
      <c r="M106" s="434">
        <f t="shared" si="66"/>
        <v>12.9</v>
      </c>
      <c r="N106" s="434">
        <f t="shared" si="66"/>
        <v>14.19</v>
      </c>
      <c r="O106" s="434">
        <f t="shared" si="66"/>
        <v>15.48</v>
      </c>
      <c r="P106" s="434">
        <f t="shared" si="66"/>
        <v>16.77</v>
      </c>
      <c r="Q106" s="434">
        <f t="shared" si="66"/>
        <v>18.059999999999999</v>
      </c>
      <c r="R106" s="434">
        <f t="shared" si="66"/>
        <v>19.350000000000001</v>
      </c>
      <c r="S106" s="434">
        <f t="shared" si="66"/>
        <v>20.64</v>
      </c>
      <c r="T106" s="434">
        <f t="shared" si="66"/>
        <v>21.93</v>
      </c>
      <c r="U106" s="434">
        <f t="shared" si="66"/>
        <v>23.22</v>
      </c>
      <c r="V106" s="434">
        <f t="shared" si="66"/>
        <v>24.51</v>
      </c>
      <c r="W106" s="434">
        <f t="shared" si="66"/>
        <v>25.8</v>
      </c>
    </row>
    <row r="107" spans="1:23">
      <c r="A107" s="402"/>
      <c r="B107" s="402"/>
      <c r="C107" s="435" t="s">
        <v>901</v>
      </c>
      <c r="D107" s="436">
        <f>D38/12*9+D40/0.95*0.75+D41/0.95*0.75+D44/12*9+D45/12*9+D46/12*9+D47/12*9+D48/12*9+D49/12*9+D56</f>
        <v>6.14</v>
      </c>
      <c r="E107" s="436">
        <f t="shared" ref="E107:W107" si="67">E38/12*9+E40/0.95*0.75+E41/0.95*0.75+E44/12*9+E45/12*9+E46/12*9+E47/12*9+E48/12*9+E49/12*9+E56</f>
        <v>8.33</v>
      </c>
      <c r="F107" s="436">
        <f t="shared" si="67"/>
        <v>9.18</v>
      </c>
      <c r="G107" s="436">
        <f t="shared" si="67"/>
        <v>10.43</v>
      </c>
      <c r="H107" s="436">
        <f t="shared" si="67"/>
        <v>10.53</v>
      </c>
      <c r="I107" s="436">
        <f t="shared" si="67"/>
        <v>11.76</v>
      </c>
      <c r="J107" s="436">
        <f t="shared" si="67"/>
        <v>12.26</v>
      </c>
      <c r="K107" s="436">
        <f t="shared" si="67"/>
        <v>15.61</v>
      </c>
      <c r="L107" s="436">
        <f t="shared" si="67"/>
        <v>15.71</v>
      </c>
      <c r="M107" s="436">
        <f t="shared" si="67"/>
        <v>16.57</v>
      </c>
      <c r="N107" s="436">
        <f t="shared" si="67"/>
        <v>17.059999999999999</v>
      </c>
      <c r="O107" s="436">
        <f t="shared" si="67"/>
        <v>17.920000000000002</v>
      </c>
      <c r="P107" s="436">
        <f t="shared" si="67"/>
        <v>19.16</v>
      </c>
      <c r="Q107" s="436">
        <f t="shared" si="67"/>
        <v>20.02</v>
      </c>
      <c r="R107" s="436">
        <f t="shared" si="67"/>
        <v>20.52</v>
      </c>
      <c r="S107" s="436">
        <f t="shared" si="67"/>
        <v>20.61</v>
      </c>
      <c r="T107" s="436">
        <f t="shared" si="67"/>
        <v>21.08</v>
      </c>
      <c r="U107" s="436">
        <f t="shared" si="67"/>
        <v>21.94</v>
      </c>
      <c r="V107" s="436">
        <f t="shared" si="67"/>
        <v>22.04</v>
      </c>
      <c r="W107" s="436">
        <f t="shared" si="67"/>
        <v>22.91</v>
      </c>
    </row>
    <row r="108" spans="1:23">
      <c r="A108" s="402"/>
      <c r="B108" s="402"/>
      <c r="C108" s="435" t="s">
        <v>902</v>
      </c>
      <c r="D108" s="436">
        <f>D38/12*9+D40/0.95*0.75+D41/0.95*0.75+D44/12*9+D45/12*9+D46/12*9+D47/12*9+D48/12*9+D49/12*9+D55/12*9+D56</f>
        <v>6.14</v>
      </c>
      <c r="E108" s="436">
        <f t="shared" ref="E108:W108" si="68">E38/12*9+E40/0.95*0.75+E41/0.95*0.75+E44/12*9+E45/12*9+E46/12*9+E47/12*9+E48/12*9+E49/12*9+E55/12*9+E56</f>
        <v>8.52</v>
      </c>
      <c r="F108" s="436">
        <f t="shared" si="68"/>
        <v>9.36</v>
      </c>
      <c r="G108" s="436">
        <f t="shared" si="68"/>
        <v>10.81</v>
      </c>
      <c r="H108" s="436">
        <f t="shared" si="68"/>
        <v>10.9</v>
      </c>
      <c r="I108" s="436">
        <f t="shared" si="68"/>
        <v>12.33</v>
      </c>
      <c r="J108" s="436">
        <f t="shared" si="68"/>
        <v>12.82</v>
      </c>
      <c r="K108" s="436">
        <f t="shared" si="68"/>
        <v>16.36</v>
      </c>
      <c r="L108" s="436">
        <f t="shared" si="68"/>
        <v>16.46</v>
      </c>
      <c r="M108" s="436">
        <f t="shared" si="68"/>
        <v>17.510000000000002</v>
      </c>
      <c r="N108" s="436">
        <f t="shared" si="68"/>
        <v>18</v>
      </c>
      <c r="O108" s="436">
        <f t="shared" si="68"/>
        <v>19.05</v>
      </c>
      <c r="P108" s="436">
        <f t="shared" si="68"/>
        <v>20.29</v>
      </c>
      <c r="Q108" s="436">
        <f t="shared" si="68"/>
        <v>21.34</v>
      </c>
      <c r="R108" s="436">
        <f t="shared" si="68"/>
        <v>21.83</v>
      </c>
      <c r="S108" s="436">
        <f t="shared" si="68"/>
        <v>22.11</v>
      </c>
      <c r="T108" s="436">
        <f t="shared" si="68"/>
        <v>22.58</v>
      </c>
      <c r="U108" s="436">
        <f t="shared" si="68"/>
        <v>23.63</v>
      </c>
      <c r="V108" s="436">
        <f t="shared" si="68"/>
        <v>23.72</v>
      </c>
      <c r="W108" s="436">
        <f t="shared" si="68"/>
        <v>24.79</v>
      </c>
    </row>
    <row r="109" spans="1:23">
      <c r="A109" s="402"/>
      <c r="B109" s="402"/>
      <c r="C109" s="435" t="s">
        <v>903</v>
      </c>
      <c r="D109" s="436">
        <f>D38/12*9+D40/0.95*0.75+D41/0.95*0.75+D44/12*9+D45/12*9+D46/12*9+D47/12*9+D48/12*9+D49/12*9+D55/12*9+D56</f>
        <v>6.14</v>
      </c>
      <c r="E109" s="436">
        <f t="shared" ref="E109:W109" si="69">E38/12*9+E40/0.95*0.75+E41/0.95*0.75+E44/12*9+E45/12*9+E46/12*9+E47/12*9+E48/12*9+E49/12*9+E55/12*9+E56</f>
        <v>8.52</v>
      </c>
      <c r="F109" s="436">
        <f t="shared" si="69"/>
        <v>9.36</v>
      </c>
      <c r="G109" s="436">
        <f t="shared" si="69"/>
        <v>10.81</v>
      </c>
      <c r="H109" s="436">
        <f t="shared" si="69"/>
        <v>10.9</v>
      </c>
      <c r="I109" s="436">
        <f t="shared" si="69"/>
        <v>12.33</v>
      </c>
      <c r="J109" s="436">
        <f t="shared" si="69"/>
        <v>12.82</v>
      </c>
      <c r="K109" s="436">
        <f t="shared" si="69"/>
        <v>16.36</v>
      </c>
      <c r="L109" s="436">
        <f t="shared" si="69"/>
        <v>16.46</v>
      </c>
      <c r="M109" s="436">
        <f t="shared" si="69"/>
        <v>17.510000000000002</v>
      </c>
      <c r="N109" s="436">
        <f t="shared" si="69"/>
        <v>18</v>
      </c>
      <c r="O109" s="436">
        <f t="shared" si="69"/>
        <v>19.05</v>
      </c>
      <c r="P109" s="436">
        <f t="shared" si="69"/>
        <v>20.29</v>
      </c>
      <c r="Q109" s="436">
        <f t="shared" si="69"/>
        <v>21.34</v>
      </c>
      <c r="R109" s="436">
        <f t="shared" si="69"/>
        <v>21.83</v>
      </c>
      <c r="S109" s="436">
        <f t="shared" si="69"/>
        <v>22.11</v>
      </c>
      <c r="T109" s="436">
        <f t="shared" si="69"/>
        <v>22.58</v>
      </c>
      <c r="U109" s="436">
        <f t="shared" si="69"/>
        <v>23.63</v>
      </c>
      <c r="V109" s="436">
        <f t="shared" si="69"/>
        <v>23.72</v>
      </c>
      <c r="W109" s="436">
        <f t="shared" si="69"/>
        <v>24.79</v>
      </c>
    </row>
    <row r="110" spans="1:23">
      <c r="A110" s="402"/>
      <c r="B110" s="402"/>
      <c r="C110" s="435" t="s">
        <v>904</v>
      </c>
      <c r="D110" s="436">
        <f>D39/12*9+D40/0.95*0.75+D41/0.75*0.25+D44/12*9+D45/12*9+D46/12*9+D47/12*9+D48/12*9+D49/12*9</f>
        <v>0.99</v>
      </c>
      <c r="E110" s="436">
        <f t="shared" ref="E110:W110" si="70">E39/12*9+E40/0.95*0.75+E41/0.75*0.25+E44/12*9+E45/12*9+E46/12*9+E47/12*9+E48/12*9+E49/12*9</f>
        <v>2.73</v>
      </c>
      <c r="F110" s="436">
        <f t="shared" si="70"/>
        <v>3.58</v>
      </c>
      <c r="G110" s="436">
        <f t="shared" si="70"/>
        <v>4.5599999999999996</v>
      </c>
      <c r="H110" s="436">
        <f t="shared" si="70"/>
        <v>4.8499999999999996</v>
      </c>
      <c r="I110" s="436">
        <f t="shared" si="70"/>
        <v>6.04</v>
      </c>
      <c r="J110" s="436">
        <f t="shared" si="70"/>
        <v>6.49</v>
      </c>
      <c r="K110" s="436">
        <f t="shared" si="70"/>
        <v>9.2100000000000009</v>
      </c>
      <c r="L110" s="436">
        <f t="shared" si="70"/>
        <v>9.49</v>
      </c>
      <c r="M110" s="436">
        <f t="shared" si="70"/>
        <v>10.31</v>
      </c>
      <c r="N110" s="436">
        <f t="shared" si="70"/>
        <v>10.76</v>
      </c>
      <c r="O110" s="436">
        <f t="shared" si="70"/>
        <v>11.58</v>
      </c>
      <c r="P110" s="436">
        <f t="shared" si="70"/>
        <v>12.41</v>
      </c>
      <c r="Q110" s="436">
        <f t="shared" si="70"/>
        <v>13.23</v>
      </c>
      <c r="R110" s="436">
        <f t="shared" si="70"/>
        <v>13.68</v>
      </c>
      <c r="S110" s="436">
        <f t="shared" si="70"/>
        <v>13.96</v>
      </c>
      <c r="T110" s="436">
        <f t="shared" si="70"/>
        <v>14.24</v>
      </c>
      <c r="U110" s="436">
        <f t="shared" si="70"/>
        <v>15.06</v>
      </c>
      <c r="V110" s="436">
        <f t="shared" si="70"/>
        <v>15.35</v>
      </c>
      <c r="W110" s="436">
        <f t="shared" si="70"/>
        <v>15.96</v>
      </c>
    </row>
    <row r="111" spans="1:23">
      <c r="D111" s="430"/>
      <c r="E111" s="430"/>
      <c r="F111" s="430"/>
      <c r="G111" s="430"/>
      <c r="H111" s="430"/>
      <c r="I111" s="430"/>
      <c r="J111" s="430"/>
      <c r="K111" s="430"/>
      <c r="L111" s="430"/>
      <c r="M111" s="430"/>
      <c r="N111" s="430"/>
      <c r="O111" s="430"/>
      <c r="P111" s="430"/>
      <c r="Q111" s="430"/>
      <c r="R111" s="430"/>
      <c r="S111" s="430"/>
      <c r="T111" s="430"/>
      <c r="U111" s="430"/>
      <c r="V111" s="430"/>
      <c r="W111" s="430"/>
    </row>
    <row r="113" spans="1:23" hidden="1">
      <c r="A113" s="402"/>
      <c r="B113" s="402"/>
      <c r="C113" s="437" t="s">
        <v>907</v>
      </c>
      <c r="D113" s="432">
        <f>D38+D40+D41+D44+D45+D46+D47+D48+D49+D56</f>
        <v>6.63</v>
      </c>
      <c r="E113" s="432">
        <f t="shared" ref="E113:W113" si="71">E38+E40+E41+E44+E45+E46+E47+E48+E49+E56</f>
        <v>9.5</v>
      </c>
      <c r="F113" s="432">
        <f t="shared" si="71"/>
        <v>10.63</v>
      </c>
      <c r="G113" s="432">
        <f t="shared" si="71"/>
        <v>12.25</v>
      </c>
      <c r="H113" s="432">
        <f t="shared" si="71"/>
        <v>12.38</v>
      </c>
      <c r="I113" s="432">
        <f t="shared" si="71"/>
        <v>14</v>
      </c>
      <c r="J113" s="432">
        <f t="shared" si="71"/>
        <v>14.63</v>
      </c>
      <c r="K113" s="438">
        <f t="shared" si="71"/>
        <v>19</v>
      </c>
      <c r="L113" s="432">
        <f t="shared" si="71"/>
        <v>19.13</v>
      </c>
      <c r="M113" s="432">
        <f t="shared" si="71"/>
        <v>20.25</v>
      </c>
      <c r="N113" s="432">
        <f t="shared" si="71"/>
        <v>20.88</v>
      </c>
      <c r="O113" s="432">
        <f t="shared" si="71"/>
        <v>22</v>
      </c>
      <c r="P113" s="432">
        <f t="shared" si="71"/>
        <v>23.63</v>
      </c>
      <c r="Q113" s="432">
        <f t="shared" si="71"/>
        <v>24.75</v>
      </c>
      <c r="R113" s="432">
        <f t="shared" si="71"/>
        <v>25.38</v>
      </c>
      <c r="S113" s="432">
        <f t="shared" si="71"/>
        <v>25.5</v>
      </c>
      <c r="T113" s="432">
        <f t="shared" si="71"/>
        <v>26.13</v>
      </c>
      <c r="U113" s="432">
        <f t="shared" si="71"/>
        <v>27.25</v>
      </c>
      <c r="V113" s="432">
        <f t="shared" si="71"/>
        <v>27.38</v>
      </c>
      <c r="W113" s="432">
        <f t="shared" si="71"/>
        <v>28.5</v>
      </c>
    </row>
    <row r="114" spans="1:23" hidden="1">
      <c r="A114" s="402"/>
      <c r="B114" s="402"/>
      <c r="C114" s="437" t="s">
        <v>908</v>
      </c>
      <c r="D114" s="432">
        <f>D40+D41+D44+D45+D47</f>
        <v>1.5</v>
      </c>
      <c r="E114" s="432">
        <f t="shared" ref="E114:W114" si="72">E40+E41+E44+E45+E47</f>
        <v>4</v>
      </c>
      <c r="F114" s="432">
        <f t="shared" si="72"/>
        <v>4.25</v>
      </c>
      <c r="G114" s="432">
        <f t="shared" si="72"/>
        <v>5.75</v>
      </c>
      <c r="H114" s="432">
        <f t="shared" si="72"/>
        <v>5.75</v>
      </c>
      <c r="I114" s="432">
        <f t="shared" si="72"/>
        <v>7.25</v>
      </c>
      <c r="J114" s="432">
        <f t="shared" si="72"/>
        <v>7.75</v>
      </c>
      <c r="K114" s="438">
        <f t="shared" si="72"/>
        <v>10.5</v>
      </c>
      <c r="L114" s="432">
        <f t="shared" si="72"/>
        <v>10.5</v>
      </c>
      <c r="M114" s="432">
        <f t="shared" si="72"/>
        <v>11.5</v>
      </c>
      <c r="N114" s="432">
        <f t="shared" si="72"/>
        <v>12</v>
      </c>
      <c r="O114" s="432">
        <f t="shared" si="72"/>
        <v>13</v>
      </c>
      <c r="P114" s="432">
        <f t="shared" si="72"/>
        <v>13.5</v>
      </c>
      <c r="Q114" s="432">
        <f t="shared" si="72"/>
        <v>14.5</v>
      </c>
      <c r="R114" s="432">
        <f t="shared" si="72"/>
        <v>15</v>
      </c>
      <c r="S114" s="432">
        <f t="shared" si="72"/>
        <v>15</v>
      </c>
      <c r="T114" s="432">
        <f t="shared" si="72"/>
        <v>15</v>
      </c>
      <c r="U114" s="432">
        <f t="shared" si="72"/>
        <v>15.5</v>
      </c>
      <c r="V114" s="432">
        <f t="shared" si="72"/>
        <v>15.5</v>
      </c>
      <c r="W114" s="432">
        <f t="shared" si="72"/>
        <v>16.5</v>
      </c>
    </row>
    <row r="115" spans="1:23" ht="45" hidden="1">
      <c r="A115" s="402"/>
      <c r="B115" s="402"/>
      <c r="C115" s="437" t="s">
        <v>909</v>
      </c>
      <c r="D115" s="432">
        <f>D113*6204*1.302*12</f>
        <v>642654.49</v>
      </c>
      <c r="E115" s="432">
        <f t="shared" ref="E115:W115" si="73">E113*6204*1.302*12</f>
        <v>920847.31</v>
      </c>
      <c r="F115" s="432">
        <f t="shared" si="73"/>
        <v>1030379.68</v>
      </c>
      <c r="G115" s="432">
        <f t="shared" si="73"/>
        <v>1187408.3799999999</v>
      </c>
      <c r="H115" s="432">
        <f t="shared" si="73"/>
        <v>1200009.44</v>
      </c>
      <c r="I115" s="432">
        <f t="shared" si="73"/>
        <v>1357038.14</v>
      </c>
      <c r="J115" s="432">
        <f t="shared" si="73"/>
        <v>1418104.86</v>
      </c>
      <c r="K115" s="432">
        <f t="shared" si="73"/>
        <v>1841694.62</v>
      </c>
      <c r="L115" s="432">
        <f t="shared" si="73"/>
        <v>1854295.69</v>
      </c>
      <c r="M115" s="432">
        <f t="shared" si="73"/>
        <v>1962858.74</v>
      </c>
      <c r="N115" s="432">
        <f t="shared" si="73"/>
        <v>2023925.46</v>
      </c>
      <c r="O115" s="432">
        <f t="shared" si="73"/>
        <v>2132488.5099999998</v>
      </c>
      <c r="P115" s="432">
        <f t="shared" si="73"/>
        <v>2290486.52</v>
      </c>
      <c r="Q115" s="432">
        <f t="shared" si="73"/>
        <v>2399049.58</v>
      </c>
      <c r="R115" s="432">
        <f t="shared" si="73"/>
        <v>2460116.29</v>
      </c>
      <c r="S115" s="432">
        <f t="shared" si="73"/>
        <v>2471748.0499999998</v>
      </c>
      <c r="T115" s="432">
        <f t="shared" si="73"/>
        <v>2532814.7599999998</v>
      </c>
      <c r="U115" s="432">
        <f t="shared" si="73"/>
        <v>2641377.8199999998</v>
      </c>
      <c r="V115" s="432">
        <f t="shared" si="73"/>
        <v>2653978.88</v>
      </c>
      <c r="W115" s="432">
        <f t="shared" si="73"/>
        <v>2762541.94</v>
      </c>
    </row>
    <row r="116" spans="1:23" ht="30" hidden="1">
      <c r="A116" s="402"/>
      <c r="B116" s="402"/>
      <c r="C116" s="437" t="s">
        <v>910</v>
      </c>
      <c r="D116" s="432">
        <f t="shared" ref="D116:W116" si="74">D115/D7</f>
        <v>42843.63</v>
      </c>
      <c r="E116" s="432">
        <f t="shared" si="74"/>
        <v>30694.91</v>
      </c>
      <c r="F116" s="432">
        <f t="shared" si="74"/>
        <v>22897.33</v>
      </c>
      <c r="G116" s="432">
        <f t="shared" si="74"/>
        <v>19790.14</v>
      </c>
      <c r="H116" s="432">
        <f t="shared" si="74"/>
        <v>16000.13</v>
      </c>
      <c r="I116" s="432">
        <f t="shared" si="74"/>
        <v>15078.2</v>
      </c>
      <c r="J116" s="432">
        <f t="shared" si="74"/>
        <v>13505.76</v>
      </c>
      <c r="K116" s="438">
        <f t="shared" si="74"/>
        <v>15347.46</v>
      </c>
      <c r="L116" s="432">
        <f t="shared" si="74"/>
        <v>13735.52</v>
      </c>
      <c r="M116" s="432">
        <f t="shared" si="74"/>
        <v>13085.72</v>
      </c>
      <c r="N116" s="432">
        <f t="shared" si="74"/>
        <v>12266.21</v>
      </c>
      <c r="O116" s="432">
        <f t="shared" si="74"/>
        <v>11847.16</v>
      </c>
      <c r="P116" s="432">
        <f t="shared" si="74"/>
        <v>11746.08</v>
      </c>
      <c r="Q116" s="432">
        <f t="shared" si="74"/>
        <v>11424.05</v>
      </c>
      <c r="R116" s="432">
        <f t="shared" si="74"/>
        <v>10933.85</v>
      </c>
      <c r="S116" s="432">
        <f t="shared" si="74"/>
        <v>10298.950000000001</v>
      </c>
      <c r="T116" s="432">
        <f t="shared" si="74"/>
        <v>9932.61</v>
      </c>
      <c r="U116" s="432">
        <f t="shared" si="74"/>
        <v>9782.8799999999992</v>
      </c>
      <c r="V116" s="432">
        <f t="shared" si="74"/>
        <v>9312.2099999999991</v>
      </c>
      <c r="W116" s="432">
        <f t="shared" si="74"/>
        <v>9208.4699999999993</v>
      </c>
    </row>
    <row r="117" spans="1:23" ht="45" hidden="1" customHeight="1">
      <c r="C117" s="439" t="s">
        <v>911</v>
      </c>
      <c r="D117" s="440">
        <f>D116/$K116</f>
        <v>2.79</v>
      </c>
      <c r="E117" s="440">
        <f t="shared" ref="E117:W117" si="75">E116/$K116</f>
        <v>2</v>
      </c>
      <c r="F117" s="440">
        <f t="shared" si="75"/>
        <v>1.49</v>
      </c>
      <c r="G117" s="440">
        <f t="shared" si="75"/>
        <v>1.29</v>
      </c>
      <c r="H117" s="440">
        <f t="shared" si="75"/>
        <v>1.04</v>
      </c>
      <c r="I117" s="440">
        <f t="shared" si="75"/>
        <v>0.98</v>
      </c>
      <c r="J117" s="440">
        <f t="shared" si="75"/>
        <v>0.88</v>
      </c>
      <c r="K117" s="440">
        <f t="shared" si="75"/>
        <v>1</v>
      </c>
      <c r="L117" s="440">
        <f t="shared" si="75"/>
        <v>0.89</v>
      </c>
      <c r="M117" s="440">
        <f t="shared" si="75"/>
        <v>0.85</v>
      </c>
      <c r="N117" s="440">
        <f t="shared" si="75"/>
        <v>0.8</v>
      </c>
      <c r="O117" s="440">
        <f t="shared" si="75"/>
        <v>0.77</v>
      </c>
      <c r="P117" s="440">
        <f t="shared" si="75"/>
        <v>0.77</v>
      </c>
      <c r="Q117" s="440">
        <f t="shared" si="75"/>
        <v>0.74</v>
      </c>
      <c r="R117" s="440">
        <f t="shared" si="75"/>
        <v>0.71</v>
      </c>
      <c r="S117" s="440">
        <f t="shared" si="75"/>
        <v>0.67</v>
      </c>
      <c r="T117" s="440">
        <f t="shared" si="75"/>
        <v>0.65</v>
      </c>
      <c r="U117" s="440">
        <f t="shared" si="75"/>
        <v>0.64</v>
      </c>
      <c r="V117" s="440">
        <f t="shared" si="75"/>
        <v>0.61</v>
      </c>
      <c r="W117" s="440">
        <f t="shared" si="75"/>
        <v>0.6</v>
      </c>
    </row>
  </sheetData>
  <mergeCells count="6">
    <mergeCell ref="A3:A6"/>
    <mergeCell ref="B3:B6"/>
    <mergeCell ref="C3:C5"/>
    <mergeCell ref="D3:W3"/>
    <mergeCell ref="D4:W4"/>
    <mergeCell ref="D5:W5"/>
  </mergeCells>
  <pageMargins left="0.31496062992125984" right="0.11811023622047245" top="0.74803149606299213" bottom="0.15748031496062992" header="0.31496062992125984" footer="0.31496062992125984"/>
  <pageSetup paperSize="9" scale="46" fitToWidth="0" fitToHeight="2" orientation="landscape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25">
    <pageSetUpPr fitToPage="1"/>
  </sheetPr>
  <dimension ref="A1:AC118"/>
  <sheetViews>
    <sheetView view="pageBreakPreview" zoomScale="75" zoomScaleNormal="75" zoomScaleSheetLayoutView="75" workbookViewId="0">
      <pane xSplit="3" ySplit="7" topLeftCell="D50" activePane="bottomRight" state="frozen"/>
      <selection activeCell="E64" sqref="E64:F64"/>
      <selection pane="topRight" activeCell="E64" sqref="E64:F64"/>
      <selection pane="bottomLeft" activeCell="E64" sqref="E64:F64"/>
      <selection pane="bottomRight" activeCell="C31" sqref="C31:C36"/>
    </sheetView>
  </sheetViews>
  <sheetFormatPr defaultRowHeight="15"/>
  <cols>
    <col min="1" max="1" width="6.85546875" style="392" hidden="1" customWidth="1"/>
    <col min="2" max="2" width="7.42578125" style="392" hidden="1" customWidth="1"/>
    <col min="3" max="3" width="37.85546875" style="392" customWidth="1"/>
    <col min="4" max="15" width="6.42578125" style="392" customWidth="1"/>
    <col min="16" max="23" width="7.5703125" style="392" customWidth="1"/>
    <col min="24" max="256" width="9.140625" style="392"/>
    <col min="257" max="258" width="0" style="392" hidden="1" customWidth="1"/>
    <col min="259" max="259" width="37.85546875" style="392" customWidth="1"/>
    <col min="260" max="271" width="12" style="392" bestFit="1" customWidth="1"/>
    <col min="272" max="272" width="13.7109375" style="392" customWidth="1"/>
    <col min="273" max="279" width="13.7109375" style="392" bestFit="1" customWidth="1"/>
    <col min="280" max="512" width="9.140625" style="392"/>
    <col min="513" max="514" width="0" style="392" hidden="1" customWidth="1"/>
    <col min="515" max="515" width="37.85546875" style="392" customWidth="1"/>
    <col min="516" max="527" width="12" style="392" bestFit="1" customWidth="1"/>
    <col min="528" max="528" width="13.7109375" style="392" customWidth="1"/>
    <col min="529" max="535" width="13.7109375" style="392" bestFit="1" customWidth="1"/>
    <col min="536" max="768" width="9.140625" style="392"/>
    <col min="769" max="770" width="0" style="392" hidden="1" customWidth="1"/>
    <col min="771" max="771" width="37.85546875" style="392" customWidth="1"/>
    <col min="772" max="783" width="12" style="392" bestFit="1" customWidth="1"/>
    <col min="784" max="784" width="13.7109375" style="392" customWidth="1"/>
    <col min="785" max="791" width="13.7109375" style="392" bestFit="1" customWidth="1"/>
    <col min="792" max="1024" width="9.140625" style="392"/>
    <col min="1025" max="1026" width="0" style="392" hidden="1" customWidth="1"/>
    <col min="1027" max="1027" width="37.85546875" style="392" customWidth="1"/>
    <col min="1028" max="1039" width="12" style="392" bestFit="1" customWidth="1"/>
    <col min="1040" max="1040" width="13.7109375" style="392" customWidth="1"/>
    <col min="1041" max="1047" width="13.7109375" style="392" bestFit="1" customWidth="1"/>
    <col min="1048" max="1280" width="9.140625" style="392"/>
    <col min="1281" max="1282" width="0" style="392" hidden="1" customWidth="1"/>
    <col min="1283" max="1283" width="37.85546875" style="392" customWidth="1"/>
    <col min="1284" max="1295" width="12" style="392" bestFit="1" customWidth="1"/>
    <col min="1296" max="1296" width="13.7109375" style="392" customWidth="1"/>
    <col min="1297" max="1303" width="13.7109375" style="392" bestFit="1" customWidth="1"/>
    <col min="1304" max="1536" width="9.140625" style="392"/>
    <col min="1537" max="1538" width="0" style="392" hidden="1" customWidth="1"/>
    <col min="1539" max="1539" width="37.85546875" style="392" customWidth="1"/>
    <col min="1540" max="1551" width="12" style="392" bestFit="1" customWidth="1"/>
    <col min="1552" max="1552" width="13.7109375" style="392" customWidth="1"/>
    <col min="1553" max="1559" width="13.7109375" style="392" bestFit="1" customWidth="1"/>
    <col min="1560" max="1792" width="9.140625" style="392"/>
    <col min="1793" max="1794" width="0" style="392" hidden="1" customWidth="1"/>
    <col min="1795" max="1795" width="37.85546875" style="392" customWidth="1"/>
    <col min="1796" max="1807" width="12" style="392" bestFit="1" customWidth="1"/>
    <col min="1808" max="1808" width="13.7109375" style="392" customWidth="1"/>
    <col min="1809" max="1815" width="13.7109375" style="392" bestFit="1" customWidth="1"/>
    <col min="1816" max="2048" width="9.140625" style="392"/>
    <col min="2049" max="2050" width="0" style="392" hidden="1" customWidth="1"/>
    <col min="2051" max="2051" width="37.85546875" style="392" customWidth="1"/>
    <col min="2052" max="2063" width="12" style="392" bestFit="1" customWidth="1"/>
    <col min="2064" max="2064" width="13.7109375" style="392" customWidth="1"/>
    <col min="2065" max="2071" width="13.7109375" style="392" bestFit="1" customWidth="1"/>
    <col min="2072" max="2304" width="9.140625" style="392"/>
    <col min="2305" max="2306" width="0" style="392" hidden="1" customWidth="1"/>
    <col min="2307" max="2307" width="37.85546875" style="392" customWidth="1"/>
    <col min="2308" max="2319" width="12" style="392" bestFit="1" customWidth="1"/>
    <col min="2320" max="2320" width="13.7109375" style="392" customWidth="1"/>
    <col min="2321" max="2327" width="13.7109375" style="392" bestFit="1" customWidth="1"/>
    <col min="2328" max="2560" width="9.140625" style="392"/>
    <col min="2561" max="2562" width="0" style="392" hidden="1" customWidth="1"/>
    <col min="2563" max="2563" width="37.85546875" style="392" customWidth="1"/>
    <col min="2564" max="2575" width="12" style="392" bestFit="1" customWidth="1"/>
    <col min="2576" max="2576" width="13.7109375" style="392" customWidth="1"/>
    <col min="2577" max="2583" width="13.7109375" style="392" bestFit="1" customWidth="1"/>
    <col min="2584" max="2816" width="9.140625" style="392"/>
    <col min="2817" max="2818" width="0" style="392" hidden="1" customWidth="1"/>
    <col min="2819" max="2819" width="37.85546875" style="392" customWidth="1"/>
    <col min="2820" max="2831" width="12" style="392" bestFit="1" customWidth="1"/>
    <col min="2832" max="2832" width="13.7109375" style="392" customWidth="1"/>
    <col min="2833" max="2839" width="13.7109375" style="392" bestFit="1" customWidth="1"/>
    <col min="2840" max="3072" width="9.140625" style="392"/>
    <col min="3073" max="3074" width="0" style="392" hidden="1" customWidth="1"/>
    <col min="3075" max="3075" width="37.85546875" style="392" customWidth="1"/>
    <col min="3076" max="3087" width="12" style="392" bestFit="1" customWidth="1"/>
    <col min="3088" max="3088" width="13.7109375" style="392" customWidth="1"/>
    <col min="3089" max="3095" width="13.7109375" style="392" bestFit="1" customWidth="1"/>
    <col min="3096" max="3328" width="9.140625" style="392"/>
    <col min="3329" max="3330" width="0" style="392" hidden="1" customWidth="1"/>
    <col min="3331" max="3331" width="37.85546875" style="392" customWidth="1"/>
    <col min="3332" max="3343" width="12" style="392" bestFit="1" customWidth="1"/>
    <col min="3344" max="3344" width="13.7109375" style="392" customWidth="1"/>
    <col min="3345" max="3351" width="13.7109375" style="392" bestFit="1" customWidth="1"/>
    <col min="3352" max="3584" width="9.140625" style="392"/>
    <col min="3585" max="3586" width="0" style="392" hidden="1" customWidth="1"/>
    <col min="3587" max="3587" width="37.85546875" style="392" customWidth="1"/>
    <col min="3588" max="3599" width="12" style="392" bestFit="1" customWidth="1"/>
    <col min="3600" max="3600" width="13.7109375" style="392" customWidth="1"/>
    <col min="3601" max="3607" width="13.7109375" style="392" bestFit="1" customWidth="1"/>
    <col min="3608" max="3840" width="9.140625" style="392"/>
    <col min="3841" max="3842" width="0" style="392" hidden="1" customWidth="1"/>
    <col min="3843" max="3843" width="37.85546875" style="392" customWidth="1"/>
    <col min="3844" max="3855" width="12" style="392" bestFit="1" customWidth="1"/>
    <col min="3856" max="3856" width="13.7109375" style="392" customWidth="1"/>
    <col min="3857" max="3863" width="13.7109375" style="392" bestFit="1" customWidth="1"/>
    <col min="3864" max="4096" width="9.140625" style="392"/>
    <col min="4097" max="4098" width="0" style="392" hidden="1" customWidth="1"/>
    <col min="4099" max="4099" width="37.85546875" style="392" customWidth="1"/>
    <col min="4100" max="4111" width="12" style="392" bestFit="1" customWidth="1"/>
    <col min="4112" max="4112" width="13.7109375" style="392" customWidth="1"/>
    <col min="4113" max="4119" width="13.7109375" style="392" bestFit="1" customWidth="1"/>
    <col min="4120" max="4352" width="9.140625" style="392"/>
    <col min="4353" max="4354" width="0" style="392" hidden="1" customWidth="1"/>
    <col min="4355" max="4355" width="37.85546875" style="392" customWidth="1"/>
    <col min="4356" max="4367" width="12" style="392" bestFit="1" customWidth="1"/>
    <col min="4368" max="4368" width="13.7109375" style="392" customWidth="1"/>
    <col min="4369" max="4375" width="13.7109375" style="392" bestFit="1" customWidth="1"/>
    <col min="4376" max="4608" width="9.140625" style="392"/>
    <col min="4609" max="4610" width="0" style="392" hidden="1" customWidth="1"/>
    <col min="4611" max="4611" width="37.85546875" style="392" customWidth="1"/>
    <col min="4612" max="4623" width="12" style="392" bestFit="1" customWidth="1"/>
    <col min="4624" max="4624" width="13.7109375" style="392" customWidth="1"/>
    <col min="4625" max="4631" width="13.7109375" style="392" bestFit="1" customWidth="1"/>
    <col min="4632" max="4864" width="9.140625" style="392"/>
    <col min="4865" max="4866" width="0" style="392" hidden="1" customWidth="1"/>
    <col min="4867" max="4867" width="37.85546875" style="392" customWidth="1"/>
    <col min="4868" max="4879" width="12" style="392" bestFit="1" customWidth="1"/>
    <col min="4880" max="4880" width="13.7109375" style="392" customWidth="1"/>
    <col min="4881" max="4887" width="13.7109375" style="392" bestFit="1" customWidth="1"/>
    <col min="4888" max="5120" width="9.140625" style="392"/>
    <col min="5121" max="5122" width="0" style="392" hidden="1" customWidth="1"/>
    <col min="5123" max="5123" width="37.85546875" style="392" customWidth="1"/>
    <col min="5124" max="5135" width="12" style="392" bestFit="1" customWidth="1"/>
    <col min="5136" max="5136" width="13.7109375" style="392" customWidth="1"/>
    <col min="5137" max="5143" width="13.7109375" style="392" bestFit="1" customWidth="1"/>
    <col min="5144" max="5376" width="9.140625" style="392"/>
    <col min="5377" max="5378" width="0" style="392" hidden="1" customWidth="1"/>
    <col min="5379" max="5379" width="37.85546875" style="392" customWidth="1"/>
    <col min="5380" max="5391" width="12" style="392" bestFit="1" customWidth="1"/>
    <col min="5392" max="5392" width="13.7109375" style="392" customWidth="1"/>
    <col min="5393" max="5399" width="13.7109375" style="392" bestFit="1" customWidth="1"/>
    <col min="5400" max="5632" width="9.140625" style="392"/>
    <col min="5633" max="5634" width="0" style="392" hidden="1" customWidth="1"/>
    <col min="5635" max="5635" width="37.85546875" style="392" customWidth="1"/>
    <col min="5636" max="5647" width="12" style="392" bestFit="1" customWidth="1"/>
    <col min="5648" max="5648" width="13.7109375" style="392" customWidth="1"/>
    <col min="5649" max="5655" width="13.7109375" style="392" bestFit="1" customWidth="1"/>
    <col min="5656" max="5888" width="9.140625" style="392"/>
    <col min="5889" max="5890" width="0" style="392" hidden="1" customWidth="1"/>
    <col min="5891" max="5891" width="37.85546875" style="392" customWidth="1"/>
    <col min="5892" max="5903" width="12" style="392" bestFit="1" customWidth="1"/>
    <col min="5904" max="5904" width="13.7109375" style="392" customWidth="1"/>
    <col min="5905" max="5911" width="13.7109375" style="392" bestFit="1" customWidth="1"/>
    <col min="5912" max="6144" width="9.140625" style="392"/>
    <col min="6145" max="6146" width="0" style="392" hidden="1" customWidth="1"/>
    <col min="6147" max="6147" width="37.85546875" style="392" customWidth="1"/>
    <col min="6148" max="6159" width="12" style="392" bestFit="1" customWidth="1"/>
    <col min="6160" max="6160" width="13.7109375" style="392" customWidth="1"/>
    <col min="6161" max="6167" width="13.7109375" style="392" bestFit="1" customWidth="1"/>
    <col min="6168" max="6400" width="9.140625" style="392"/>
    <col min="6401" max="6402" width="0" style="392" hidden="1" customWidth="1"/>
    <col min="6403" max="6403" width="37.85546875" style="392" customWidth="1"/>
    <col min="6404" max="6415" width="12" style="392" bestFit="1" customWidth="1"/>
    <col min="6416" max="6416" width="13.7109375" style="392" customWidth="1"/>
    <col min="6417" max="6423" width="13.7109375" style="392" bestFit="1" customWidth="1"/>
    <col min="6424" max="6656" width="9.140625" style="392"/>
    <col min="6657" max="6658" width="0" style="392" hidden="1" customWidth="1"/>
    <col min="6659" max="6659" width="37.85546875" style="392" customWidth="1"/>
    <col min="6660" max="6671" width="12" style="392" bestFit="1" customWidth="1"/>
    <col min="6672" max="6672" width="13.7109375" style="392" customWidth="1"/>
    <col min="6673" max="6679" width="13.7109375" style="392" bestFit="1" customWidth="1"/>
    <col min="6680" max="6912" width="9.140625" style="392"/>
    <col min="6913" max="6914" width="0" style="392" hidden="1" customWidth="1"/>
    <col min="6915" max="6915" width="37.85546875" style="392" customWidth="1"/>
    <col min="6916" max="6927" width="12" style="392" bestFit="1" customWidth="1"/>
    <col min="6928" max="6928" width="13.7109375" style="392" customWidth="1"/>
    <col min="6929" max="6935" width="13.7109375" style="392" bestFit="1" customWidth="1"/>
    <col min="6936" max="7168" width="9.140625" style="392"/>
    <col min="7169" max="7170" width="0" style="392" hidden="1" customWidth="1"/>
    <col min="7171" max="7171" width="37.85546875" style="392" customWidth="1"/>
    <col min="7172" max="7183" width="12" style="392" bestFit="1" customWidth="1"/>
    <col min="7184" max="7184" width="13.7109375" style="392" customWidth="1"/>
    <col min="7185" max="7191" width="13.7109375" style="392" bestFit="1" customWidth="1"/>
    <col min="7192" max="7424" width="9.140625" style="392"/>
    <col min="7425" max="7426" width="0" style="392" hidden="1" customWidth="1"/>
    <col min="7427" max="7427" width="37.85546875" style="392" customWidth="1"/>
    <col min="7428" max="7439" width="12" style="392" bestFit="1" customWidth="1"/>
    <col min="7440" max="7440" width="13.7109375" style="392" customWidth="1"/>
    <col min="7441" max="7447" width="13.7109375" style="392" bestFit="1" customWidth="1"/>
    <col min="7448" max="7680" width="9.140625" style="392"/>
    <col min="7681" max="7682" width="0" style="392" hidden="1" customWidth="1"/>
    <col min="7683" max="7683" width="37.85546875" style="392" customWidth="1"/>
    <col min="7684" max="7695" width="12" style="392" bestFit="1" customWidth="1"/>
    <col min="7696" max="7696" width="13.7109375" style="392" customWidth="1"/>
    <col min="7697" max="7703" width="13.7109375" style="392" bestFit="1" customWidth="1"/>
    <col min="7704" max="7936" width="9.140625" style="392"/>
    <col min="7937" max="7938" width="0" style="392" hidden="1" customWidth="1"/>
    <col min="7939" max="7939" width="37.85546875" style="392" customWidth="1"/>
    <col min="7940" max="7951" width="12" style="392" bestFit="1" customWidth="1"/>
    <col min="7952" max="7952" width="13.7109375" style="392" customWidth="1"/>
    <col min="7953" max="7959" width="13.7109375" style="392" bestFit="1" customWidth="1"/>
    <col min="7960" max="8192" width="9.140625" style="392"/>
    <col min="8193" max="8194" width="0" style="392" hidden="1" customWidth="1"/>
    <col min="8195" max="8195" width="37.85546875" style="392" customWidth="1"/>
    <col min="8196" max="8207" width="12" style="392" bestFit="1" customWidth="1"/>
    <col min="8208" max="8208" width="13.7109375" style="392" customWidth="1"/>
    <col min="8209" max="8215" width="13.7109375" style="392" bestFit="1" customWidth="1"/>
    <col min="8216" max="8448" width="9.140625" style="392"/>
    <col min="8449" max="8450" width="0" style="392" hidden="1" customWidth="1"/>
    <col min="8451" max="8451" width="37.85546875" style="392" customWidth="1"/>
    <col min="8452" max="8463" width="12" style="392" bestFit="1" customWidth="1"/>
    <col min="8464" max="8464" width="13.7109375" style="392" customWidth="1"/>
    <col min="8465" max="8471" width="13.7109375" style="392" bestFit="1" customWidth="1"/>
    <col min="8472" max="8704" width="9.140625" style="392"/>
    <col min="8705" max="8706" width="0" style="392" hidden="1" customWidth="1"/>
    <col min="8707" max="8707" width="37.85546875" style="392" customWidth="1"/>
    <col min="8708" max="8719" width="12" style="392" bestFit="1" customWidth="1"/>
    <col min="8720" max="8720" width="13.7109375" style="392" customWidth="1"/>
    <col min="8721" max="8727" width="13.7109375" style="392" bestFit="1" customWidth="1"/>
    <col min="8728" max="8960" width="9.140625" style="392"/>
    <col min="8961" max="8962" width="0" style="392" hidden="1" customWidth="1"/>
    <col min="8963" max="8963" width="37.85546875" style="392" customWidth="1"/>
    <col min="8964" max="8975" width="12" style="392" bestFit="1" customWidth="1"/>
    <col min="8976" max="8976" width="13.7109375" style="392" customWidth="1"/>
    <col min="8977" max="8983" width="13.7109375" style="392" bestFit="1" customWidth="1"/>
    <col min="8984" max="9216" width="9.140625" style="392"/>
    <col min="9217" max="9218" width="0" style="392" hidden="1" customWidth="1"/>
    <col min="9219" max="9219" width="37.85546875" style="392" customWidth="1"/>
    <col min="9220" max="9231" width="12" style="392" bestFit="1" customWidth="1"/>
    <col min="9232" max="9232" width="13.7109375" style="392" customWidth="1"/>
    <col min="9233" max="9239" width="13.7109375" style="392" bestFit="1" customWidth="1"/>
    <col min="9240" max="9472" width="9.140625" style="392"/>
    <col min="9473" max="9474" width="0" style="392" hidden="1" customWidth="1"/>
    <col min="9475" max="9475" width="37.85546875" style="392" customWidth="1"/>
    <col min="9476" max="9487" width="12" style="392" bestFit="1" customWidth="1"/>
    <col min="9488" max="9488" width="13.7109375" style="392" customWidth="1"/>
    <col min="9489" max="9495" width="13.7109375" style="392" bestFit="1" customWidth="1"/>
    <col min="9496" max="9728" width="9.140625" style="392"/>
    <col min="9729" max="9730" width="0" style="392" hidden="1" customWidth="1"/>
    <col min="9731" max="9731" width="37.85546875" style="392" customWidth="1"/>
    <col min="9732" max="9743" width="12" style="392" bestFit="1" customWidth="1"/>
    <col min="9744" max="9744" width="13.7109375" style="392" customWidth="1"/>
    <col min="9745" max="9751" width="13.7109375" style="392" bestFit="1" customWidth="1"/>
    <col min="9752" max="9984" width="9.140625" style="392"/>
    <col min="9985" max="9986" width="0" style="392" hidden="1" customWidth="1"/>
    <col min="9987" max="9987" width="37.85546875" style="392" customWidth="1"/>
    <col min="9988" max="9999" width="12" style="392" bestFit="1" customWidth="1"/>
    <col min="10000" max="10000" width="13.7109375" style="392" customWidth="1"/>
    <col min="10001" max="10007" width="13.7109375" style="392" bestFit="1" customWidth="1"/>
    <col min="10008" max="10240" width="9.140625" style="392"/>
    <col min="10241" max="10242" width="0" style="392" hidden="1" customWidth="1"/>
    <col min="10243" max="10243" width="37.85546875" style="392" customWidth="1"/>
    <col min="10244" max="10255" width="12" style="392" bestFit="1" customWidth="1"/>
    <col min="10256" max="10256" width="13.7109375" style="392" customWidth="1"/>
    <col min="10257" max="10263" width="13.7109375" style="392" bestFit="1" customWidth="1"/>
    <col min="10264" max="10496" width="9.140625" style="392"/>
    <col min="10497" max="10498" width="0" style="392" hidden="1" customWidth="1"/>
    <col min="10499" max="10499" width="37.85546875" style="392" customWidth="1"/>
    <col min="10500" max="10511" width="12" style="392" bestFit="1" customWidth="1"/>
    <col min="10512" max="10512" width="13.7109375" style="392" customWidth="1"/>
    <col min="10513" max="10519" width="13.7109375" style="392" bestFit="1" customWidth="1"/>
    <col min="10520" max="10752" width="9.140625" style="392"/>
    <col min="10753" max="10754" width="0" style="392" hidden="1" customWidth="1"/>
    <col min="10755" max="10755" width="37.85546875" style="392" customWidth="1"/>
    <col min="10756" max="10767" width="12" style="392" bestFit="1" customWidth="1"/>
    <col min="10768" max="10768" width="13.7109375" style="392" customWidth="1"/>
    <col min="10769" max="10775" width="13.7109375" style="392" bestFit="1" customWidth="1"/>
    <col min="10776" max="11008" width="9.140625" style="392"/>
    <col min="11009" max="11010" width="0" style="392" hidden="1" customWidth="1"/>
    <col min="11011" max="11011" width="37.85546875" style="392" customWidth="1"/>
    <col min="11012" max="11023" width="12" style="392" bestFit="1" customWidth="1"/>
    <col min="11024" max="11024" width="13.7109375" style="392" customWidth="1"/>
    <col min="11025" max="11031" width="13.7109375" style="392" bestFit="1" customWidth="1"/>
    <col min="11032" max="11264" width="9.140625" style="392"/>
    <col min="11265" max="11266" width="0" style="392" hidden="1" customWidth="1"/>
    <col min="11267" max="11267" width="37.85546875" style="392" customWidth="1"/>
    <col min="11268" max="11279" width="12" style="392" bestFit="1" customWidth="1"/>
    <col min="11280" max="11280" width="13.7109375" style="392" customWidth="1"/>
    <col min="11281" max="11287" width="13.7109375" style="392" bestFit="1" customWidth="1"/>
    <col min="11288" max="11520" width="9.140625" style="392"/>
    <col min="11521" max="11522" width="0" style="392" hidden="1" customWidth="1"/>
    <col min="11523" max="11523" width="37.85546875" style="392" customWidth="1"/>
    <col min="11524" max="11535" width="12" style="392" bestFit="1" customWidth="1"/>
    <col min="11536" max="11536" width="13.7109375" style="392" customWidth="1"/>
    <col min="11537" max="11543" width="13.7109375" style="392" bestFit="1" customWidth="1"/>
    <col min="11544" max="11776" width="9.140625" style="392"/>
    <col min="11777" max="11778" width="0" style="392" hidden="1" customWidth="1"/>
    <col min="11779" max="11779" width="37.85546875" style="392" customWidth="1"/>
    <col min="11780" max="11791" width="12" style="392" bestFit="1" customWidth="1"/>
    <col min="11792" max="11792" width="13.7109375" style="392" customWidth="1"/>
    <col min="11793" max="11799" width="13.7109375" style="392" bestFit="1" customWidth="1"/>
    <col min="11800" max="12032" width="9.140625" style="392"/>
    <col min="12033" max="12034" width="0" style="392" hidden="1" customWidth="1"/>
    <col min="12035" max="12035" width="37.85546875" style="392" customWidth="1"/>
    <col min="12036" max="12047" width="12" style="392" bestFit="1" customWidth="1"/>
    <col min="12048" max="12048" width="13.7109375" style="392" customWidth="1"/>
    <col min="12049" max="12055" width="13.7109375" style="392" bestFit="1" customWidth="1"/>
    <col min="12056" max="12288" width="9.140625" style="392"/>
    <col min="12289" max="12290" width="0" style="392" hidden="1" customWidth="1"/>
    <col min="12291" max="12291" width="37.85546875" style="392" customWidth="1"/>
    <col min="12292" max="12303" width="12" style="392" bestFit="1" customWidth="1"/>
    <col min="12304" max="12304" width="13.7109375" style="392" customWidth="1"/>
    <col min="12305" max="12311" width="13.7109375" style="392" bestFit="1" customWidth="1"/>
    <col min="12312" max="12544" width="9.140625" style="392"/>
    <col min="12545" max="12546" width="0" style="392" hidden="1" customWidth="1"/>
    <col min="12547" max="12547" width="37.85546875" style="392" customWidth="1"/>
    <col min="12548" max="12559" width="12" style="392" bestFit="1" customWidth="1"/>
    <col min="12560" max="12560" width="13.7109375" style="392" customWidth="1"/>
    <col min="12561" max="12567" width="13.7109375" style="392" bestFit="1" customWidth="1"/>
    <col min="12568" max="12800" width="9.140625" style="392"/>
    <col min="12801" max="12802" width="0" style="392" hidden="1" customWidth="1"/>
    <col min="12803" max="12803" width="37.85546875" style="392" customWidth="1"/>
    <col min="12804" max="12815" width="12" style="392" bestFit="1" customWidth="1"/>
    <col min="12816" max="12816" width="13.7109375" style="392" customWidth="1"/>
    <col min="12817" max="12823" width="13.7109375" style="392" bestFit="1" customWidth="1"/>
    <col min="12824" max="13056" width="9.140625" style="392"/>
    <col min="13057" max="13058" width="0" style="392" hidden="1" customWidth="1"/>
    <col min="13059" max="13059" width="37.85546875" style="392" customWidth="1"/>
    <col min="13060" max="13071" width="12" style="392" bestFit="1" customWidth="1"/>
    <col min="13072" max="13072" width="13.7109375" style="392" customWidth="1"/>
    <col min="13073" max="13079" width="13.7109375" style="392" bestFit="1" customWidth="1"/>
    <col min="13080" max="13312" width="9.140625" style="392"/>
    <col min="13313" max="13314" width="0" style="392" hidden="1" customWidth="1"/>
    <col min="13315" max="13315" width="37.85546875" style="392" customWidth="1"/>
    <col min="13316" max="13327" width="12" style="392" bestFit="1" customWidth="1"/>
    <col min="13328" max="13328" width="13.7109375" style="392" customWidth="1"/>
    <col min="13329" max="13335" width="13.7109375" style="392" bestFit="1" customWidth="1"/>
    <col min="13336" max="13568" width="9.140625" style="392"/>
    <col min="13569" max="13570" width="0" style="392" hidden="1" customWidth="1"/>
    <col min="13571" max="13571" width="37.85546875" style="392" customWidth="1"/>
    <col min="13572" max="13583" width="12" style="392" bestFit="1" customWidth="1"/>
    <col min="13584" max="13584" width="13.7109375" style="392" customWidth="1"/>
    <col min="13585" max="13591" width="13.7109375" style="392" bestFit="1" customWidth="1"/>
    <col min="13592" max="13824" width="9.140625" style="392"/>
    <col min="13825" max="13826" width="0" style="392" hidden="1" customWidth="1"/>
    <col min="13827" max="13827" width="37.85546875" style="392" customWidth="1"/>
    <col min="13828" max="13839" width="12" style="392" bestFit="1" customWidth="1"/>
    <col min="13840" max="13840" width="13.7109375" style="392" customWidth="1"/>
    <col min="13841" max="13847" width="13.7109375" style="392" bestFit="1" customWidth="1"/>
    <col min="13848" max="14080" width="9.140625" style="392"/>
    <col min="14081" max="14082" width="0" style="392" hidden="1" customWidth="1"/>
    <col min="14083" max="14083" width="37.85546875" style="392" customWidth="1"/>
    <col min="14084" max="14095" width="12" style="392" bestFit="1" customWidth="1"/>
    <col min="14096" max="14096" width="13.7109375" style="392" customWidth="1"/>
    <col min="14097" max="14103" width="13.7109375" style="392" bestFit="1" customWidth="1"/>
    <col min="14104" max="14336" width="9.140625" style="392"/>
    <col min="14337" max="14338" width="0" style="392" hidden="1" customWidth="1"/>
    <col min="14339" max="14339" width="37.85546875" style="392" customWidth="1"/>
    <col min="14340" max="14351" width="12" style="392" bestFit="1" customWidth="1"/>
    <col min="14352" max="14352" width="13.7109375" style="392" customWidth="1"/>
    <col min="14353" max="14359" width="13.7109375" style="392" bestFit="1" customWidth="1"/>
    <col min="14360" max="14592" width="9.140625" style="392"/>
    <col min="14593" max="14594" width="0" style="392" hidden="1" customWidth="1"/>
    <col min="14595" max="14595" width="37.85546875" style="392" customWidth="1"/>
    <col min="14596" max="14607" width="12" style="392" bestFit="1" customWidth="1"/>
    <col min="14608" max="14608" width="13.7109375" style="392" customWidth="1"/>
    <col min="14609" max="14615" width="13.7109375" style="392" bestFit="1" customWidth="1"/>
    <col min="14616" max="14848" width="9.140625" style="392"/>
    <col min="14849" max="14850" width="0" style="392" hidden="1" customWidth="1"/>
    <col min="14851" max="14851" width="37.85546875" style="392" customWidth="1"/>
    <col min="14852" max="14863" width="12" style="392" bestFit="1" customWidth="1"/>
    <col min="14864" max="14864" width="13.7109375" style="392" customWidth="1"/>
    <col min="14865" max="14871" width="13.7109375" style="392" bestFit="1" customWidth="1"/>
    <col min="14872" max="15104" width="9.140625" style="392"/>
    <col min="15105" max="15106" width="0" style="392" hidden="1" customWidth="1"/>
    <col min="15107" max="15107" width="37.85546875" style="392" customWidth="1"/>
    <col min="15108" max="15119" width="12" style="392" bestFit="1" customWidth="1"/>
    <col min="15120" max="15120" width="13.7109375" style="392" customWidth="1"/>
    <col min="15121" max="15127" width="13.7109375" style="392" bestFit="1" customWidth="1"/>
    <col min="15128" max="15360" width="9.140625" style="392"/>
    <col min="15361" max="15362" width="0" style="392" hidden="1" customWidth="1"/>
    <col min="15363" max="15363" width="37.85546875" style="392" customWidth="1"/>
    <col min="15364" max="15375" width="12" style="392" bestFit="1" customWidth="1"/>
    <col min="15376" max="15376" width="13.7109375" style="392" customWidth="1"/>
    <col min="15377" max="15383" width="13.7109375" style="392" bestFit="1" customWidth="1"/>
    <col min="15384" max="15616" width="9.140625" style="392"/>
    <col min="15617" max="15618" width="0" style="392" hidden="1" customWidth="1"/>
    <col min="15619" max="15619" width="37.85546875" style="392" customWidth="1"/>
    <col min="15620" max="15631" width="12" style="392" bestFit="1" customWidth="1"/>
    <col min="15632" max="15632" width="13.7109375" style="392" customWidth="1"/>
    <col min="15633" max="15639" width="13.7109375" style="392" bestFit="1" customWidth="1"/>
    <col min="15640" max="15872" width="9.140625" style="392"/>
    <col min="15873" max="15874" width="0" style="392" hidden="1" customWidth="1"/>
    <col min="15875" max="15875" width="37.85546875" style="392" customWidth="1"/>
    <col min="15876" max="15887" width="12" style="392" bestFit="1" customWidth="1"/>
    <col min="15888" max="15888" width="13.7109375" style="392" customWidth="1"/>
    <col min="15889" max="15895" width="13.7109375" style="392" bestFit="1" customWidth="1"/>
    <col min="15896" max="16128" width="9.140625" style="392"/>
    <col min="16129" max="16130" width="0" style="392" hidden="1" customWidth="1"/>
    <col min="16131" max="16131" width="37.85546875" style="392" customWidth="1"/>
    <col min="16132" max="16143" width="12" style="392" bestFit="1" customWidth="1"/>
    <col min="16144" max="16144" width="13.7109375" style="392" customWidth="1"/>
    <col min="16145" max="16151" width="13.7109375" style="392" bestFit="1" customWidth="1"/>
    <col min="16152" max="16384" width="9.140625" style="392"/>
  </cols>
  <sheetData>
    <row r="1" spans="1:29">
      <c r="C1" s="393" t="s">
        <v>837</v>
      </c>
    </row>
    <row r="2" spans="1:29" hidden="1"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4"/>
      <c r="W2" s="394"/>
    </row>
    <row r="3" spans="1:29">
      <c r="A3" s="1135" t="s">
        <v>2</v>
      </c>
      <c r="B3" s="1135" t="s">
        <v>838</v>
      </c>
      <c r="C3" s="1135" t="s">
        <v>839</v>
      </c>
      <c r="D3" s="1138" t="s">
        <v>840</v>
      </c>
      <c r="E3" s="1138"/>
      <c r="F3" s="1138"/>
      <c r="G3" s="1138"/>
      <c r="H3" s="1138"/>
      <c r="I3" s="1138"/>
      <c r="J3" s="1138"/>
      <c r="K3" s="1138"/>
      <c r="L3" s="1138"/>
      <c r="M3" s="1138"/>
      <c r="N3" s="1138"/>
      <c r="O3" s="1138"/>
      <c r="P3" s="1138"/>
      <c r="Q3" s="1138"/>
      <c r="R3" s="1138"/>
      <c r="S3" s="1138"/>
      <c r="T3" s="1138"/>
      <c r="U3" s="1138"/>
      <c r="V3" s="1138"/>
      <c r="W3" s="1138"/>
    </row>
    <row r="4" spans="1:29">
      <c r="A4" s="1136"/>
      <c r="B4" s="1136"/>
      <c r="C4" s="1136"/>
      <c r="D4" s="1139" t="s">
        <v>841</v>
      </c>
      <c r="E4" s="1139"/>
      <c r="F4" s="1139"/>
      <c r="G4" s="1139"/>
      <c r="H4" s="1139"/>
      <c r="I4" s="1139"/>
      <c r="J4" s="1139"/>
      <c r="K4" s="1139"/>
      <c r="L4" s="1139"/>
      <c r="M4" s="1139"/>
      <c r="N4" s="1139"/>
      <c r="O4" s="1139"/>
      <c r="P4" s="1139"/>
      <c r="Q4" s="1139"/>
      <c r="R4" s="1139"/>
      <c r="S4" s="1139"/>
      <c r="T4" s="1139"/>
      <c r="U4" s="1139"/>
      <c r="V4" s="1139"/>
      <c r="W4" s="1139"/>
    </row>
    <row r="5" spans="1:29">
      <c r="A5" s="1136"/>
      <c r="B5" s="1136"/>
      <c r="C5" s="1137"/>
      <c r="D5" s="1138" t="s">
        <v>912</v>
      </c>
      <c r="E5" s="1138"/>
      <c r="F5" s="1138"/>
      <c r="G5" s="1138"/>
      <c r="H5" s="1138"/>
      <c r="I5" s="1138"/>
      <c r="J5" s="1138"/>
      <c r="K5" s="1138"/>
      <c r="L5" s="1138"/>
      <c r="M5" s="1138"/>
      <c r="N5" s="1138"/>
      <c r="O5" s="1138"/>
      <c r="P5" s="1138"/>
      <c r="Q5" s="1138"/>
      <c r="R5" s="1138"/>
      <c r="S5" s="1138"/>
      <c r="T5" s="1138"/>
      <c r="U5" s="1138"/>
      <c r="V5" s="1138"/>
      <c r="W5" s="1138"/>
    </row>
    <row r="6" spans="1:29">
      <c r="A6" s="1137"/>
      <c r="B6" s="1137"/>
      <c r="C6" s="395" t="s">
        <v>843</v>
      </c>
      <c r="D6" s="396">
        <v>1</v>
      </c>
      <c r="E6" s="396">
        <v>2</v>
      </c>
      <c r="F6" s="396">
        <v>3</v>
      </c>
      <c r="G6" s="396">
        <v>4</v>
      </c>
      <c r="H6" s="396">
        <v>5</v>
      </c>
      <c r="I6" s="396">
        <v>6</v>
      </c>
      <c r="J6" s="396">
        <v>7</v>
      </c>
      <c r="K6" s="843">
        <v>8</v>
      </c>
      <c r="L6" s="396">
        <v>9</v>
      </c>
      <c r="M6" s="396">
        <v>10</v>
      </c>
      <c r="N6" s="396">
        <v>11</v>
      </c>
      <c r="O6" s="396">
        <v>12</v>
      </c>
      <c r="P6" s="396">
        <v>13</v>
      </c>
      <c r="Q6" s="396">
        <v>14</v>
      </c>
      <c r="R6" s="396">
        <v>15</v>
      </c>
      <c r="S6" s="396">
        <v>16</v>
      </c>
      <c r="T6" s="396">
        <v>17</v>
      </c>
      <c r="U6" s="396">
        <v>18</v>
      </c>
      <c r="V6" s="396">
        <v>19</v>
      </c>
      <c r="W6" s="396">
        <v>20</v>
      </c>
    </row>
    <row r="7" spans="1:29" s="400" customFormat="1">
      <c r="A7" s="397"/>
      <c r="B7" s="397"/>
      <c r="C7" s="398" t="s">
        <v>844</v>
      </c>
      <c r="D7" s="399">
        <f>D6*20</f>
        <v>20</v>
      </c>
      <c r="E7" s="399">
        <f>E6*20</f>
        <v>40</v>
      </c>
      <c r="F7" s="399">
        <f>F6*20</f>
        <v>60</v>
      </c>
      <c r="G7" s="399">
        <f t="shared" ref="G7:W7" si="0">G6*20</f>
        <v>80</v>
      </c>
      <c r="H7" s="399">
        <f t="shared" si="0"/>
        <v>100</v>
      </c>
      <c r="I7" s="399">
        <f t="shared" si="0"/>
        <v>120</v>
      </c>
      <c r="J7" s="399">
        <f t="shared" si="0"/>
        <v>140</v>
      </c>
      <c r="K7" s="399">
        <f t="shared" si="0"/>
        <v>160</v>
      </c>
      <c r="L7" s="399">
        <f t="shared" si="0"/>
        <v>180</v>
      </c>
      <c r="M7" s="399">
        <f t="shared" si="0"/>
        <v>200</v>
      </c>
      <c r="N7" s="399">
        <f t="shared" si="0"/>
        <v>220</v>
      </c>
      <c r="O7" s="399">
        <f t="shared" si="0"/>
        <v>240</v>
      </c>
      <c r="P7" s="399">
        <f t="shared" si="0"/>
        <v>260</v>
      </c>
      <c r="Q7" s="399">
        <f t="shared" si="0"/>
        <v>280</v>
      </c>
      <c r="R7" s="399">
        <f t="shared" si="0"/>
        <v>300</v>
      </c>
      <c r="S7" s="399">
        <f t="shared" si="0"/>
        <v>320</v>
      </c>
      <c r="T7" s="399">
        <f t="shared" si="0"/>
        <v>340</v>
      </c>
      <c r="U7" s="399">
        <f t="shared" si="0"/>
        <v>360</v>
      </c>
      <c r="V7" s="399">
        <f t="shared" si="0"/>
        <v>380</v>
      </c>
      <c r="W7" s="399">
        <f t="shared" si="0"/>
        <v>400</v>
      </c>
      <c r="X7" s="392">
        <f>K7/K6</f>
        <v>20</v>
      </c>
      <c r="Y7" s="392"/>
      <c r="Z7" s="392"/>
      <c r="AA7" s="392"/>
      <c r="AB7" s="392"/>
      <c r="AC7" s="392"/>
    </row>
    <row r="8" spans="1:29" s="400" customFormat="1">
      <c r="A8" s="397"/>
      <c r="B8" s="397"/>
      <c r="C8" s="401" t="s">
        <v>845</v>
      </c>
      <c r="D8" s="399">
        <f>14*D6</f>
        <v>14</v>
      </c>
      <c r="E8" s="399">
        <f t="shared" ref="E8:W8" si="1">14*E6</f>
        <v>28</v>
      </c>
      <c r="F8" s="399">
        <f t="shared" si="1"/>
        <v>42</v>
      </c>
      <c r="G8" s="399">
        <f t="shared" si="1"/>
        <v>56</v>
      </c>
      <c r="H8" s="399">
        <f t="shared" si="1"/>
        <v>70</v>
      </c>
      <c r="I8" s="399">
        <f t="shared" si="1"/>
        <v>84</v>
      </c>
      <c r="J8" s="399">
        <f t="shared" si="1"/>
        <v>98</v>
      </c>
      <c r="K8" s="399">
        <f t="shared" si="1"/>
        <v>112</v>
      </c>
      <c r="L8" s="399">
        <f t="shared" si="1"/>
        <v>126</v>
      </c>
      <c r="M8" s="399">
        <f t="shared" si="1"/>
        <v>140</v>
      </c>
      <c r="N8" s="399">
        <f t="shared" si="1"/>
        <v>154</v>
      </c>
      <c r="O8" s="399">
        <f t="shared" si="1"/>
        <v>168</v>
      </c>
      <c r="P8" s="399">
        <f t="shared" si="1"/>
        <v>182</v>
      </c>
      <c r="Q8" s="399">
        <f t="shared" si="1"/>
        <v>196</v>
      </c>
      <c r="R8" s="399">
        <f t="shared" si="1"/>
        <v>210</v>
      </c>
      <c r="S8" s="399">
        <f t="shared" si="1"/>
        <v>224</v>
      </c>
      <c r="T8" s="399">
        <f t="shared" si="1"/>
        <v>238</v>
      </c>
      <c r="U8" s="399">
        <f t="shared" si="1"/>
        <v>252</v>
      </c>
      <c r="V8" s="399">
        <f t="shared" si="1"/>
        <v>266</v>
      </c>
      <c r="W8" s="399">
        <f t="shared" si="1"/>
        <v>280</v>
      </c>
      <c r="X8" s="392">
        <f>K8/K6</f>
        <v>14</v>
      </c>
      <c r="Y8" s="392"/>
      <c r="Z8" s="392"/>
      <c r="AA8" s="392"/>
      <c r="AB8" s="392"/>
      <c r="AC8" s="392"/>
    </row>
    <row r="9" spans="1:29" s="400" customFormat="1">
      <c r="A9" s="397"/>
      <c r="B9" s="397"/>
      <c r="C9" s="401" t="s">
        <v>846</v>
      </c>
      <c r="D9" s="399">
        <f>9*D6</f>
        <v>9</v>
      </c>
      <c r="E9" s="399">
        <f t="shared" ref="E9:W9" si="2">9*E6</f>
        <v>18</v>
      </c>
      <c r="F9" s="399">
        <f t="shared" si="2"/>
        <v>27</v>
      </c>
      <c r="G9" s="399">
        <f t="shared" si="2"/>
        <v>36</v>
      </c>
      <c r="H9" s="399">
        <f t="shared" si="2"/>
        <v>45</v>
      </c>
      <c r="I9" s="399">
        <f t="shared" si="2"/>
        <v>54</v>
      </c>
      <c r="J9" s="399">
        <f t="shared" si="2"/>
        <v>63</v>
      </c>
      <c r="K9" s="399">
        <f t="shared" si="2"/>
        <v>72</v>
      </c>
      <c r="L9" s="399">
        <f t="shared" si="2"/>
        <v>81</v>
      </c>
      <c r="M9" s="399">
        <f t="shared" si="2"/>
        <v>90</v>
      </c>
      <c r="N9" s="399">
        <f t="shared" si="2"/>
        <v>99</v>
      </c>
      <c r="O9" s="399">
        <f t="shared" si="2"/>
        <v>108</v>
      </c>
      <c r="P9" s="399">
        <f t="shared" si="2"/>
        <v>117</v>
      </c>
      <c r="Q9" s="399">
        <f t="shared" si="2"/>
        <v>126</v>
      </c>
      <c r="R9" s="399">
        <f t="shared" si="2"/>
        <v>135</v>
      </c>
      <c r="S9" s="399">
        <f t="shared" si="2"/>
        <v>144</v>
      </c>
      <c r="T9" s="399">
        <f t="shared" si="2"/>
        <v>153</v>
      </c>
      <c r="U9" s="399">
        <f t="shared" si="2"/>
        <v>162</v>
      </c>
      <c r="V9" s="399">
        <f t="shared" si="2"/>
        <v>171</v>
      </c>
      <c r="W9" s="399">
        <f t="shared" si="2"/>
        <v>180</v>
      </c>
      <c r="X9" s="392">
        <f>K9/K6</f>
        <v>9</v>
      </c>
      <c r="Y9" s="392"/>
      <c r="Z9" s="392"/>
      <c r="AA9" s="392"/>
      <c r="AB9" s="392"/>
      <c r="AC9" s="392"/>
    </row>
    <row r="10" spans="1:29" s="400" customFormat="1">
      <c r="A10" s="397"/>
      <c r="B10" s="397"/>
      <c r="C10" s="401" t="s">
        <v>847</v>
      </c>
      <c r="D10" s="399">
        <f>13*D6</f>
        <v>13</v>
      </c>
      <c r="E10" s="399">
        <f t="shared" ref="E10:W10" si="3">13*E6</f>
        <v>26</v>
      </c>
      <c r="F10" s="399">
        <f t="shared" si="3"/>
        <v>39</v>
      </c>
      <c r="G10" s="399">
        <f t="shared" si="3"/>
        <v>52</v>
      </c>
      <c r="H10" s="399">
        <f t="shared" si="3"/>
        <v>65</v>
      </c>
      <c r="I10" s="399">
        <f t="shared" si="3"/>
        <v>78</v>
      </c>
      <c r="J10" s="399">
        <f t="shared" si="3"/>
        <v>91</v>
      </c>
      <c r="K10" s="399">
        <f t="shared" si="3"/>
        <v>104</v>
      </c>
      <c r="L10" s="399">
        <f t="shared" si="3"/>
        <v>117</v>
      </c>
      <c r="M10" s="399">
        <f t="shared" si="3"/>
        <v>130</v>
      </c>
      <c r="N10" s="399">
        <f t="shared" si="3"/>
        <v>143</v>
      </c>
      <c r="O10" s="399">
        <f t="shared" si="3"/>
        <v>156</v>
      </c>
      <c r="P10" s="399">
        <f t="shared" si="3"/>
        <v>169</v>
      </c>
      <c r="Q10" s="399">
        <f t="shared" si="3"/>
        <v>182</v>
      </c>
      <c r="R10" s="399">
        <f t="shared" si="3"/>
        <v>195</v>
      </c>
      <c r="S10" s="399">
        <f t="shared" si="3"/>
        <v>208</v>
      </c>
      <c r="T10" s="399">
        <f t="shared" si="3"/>
        <v>221</v>
      </c>
      <c r="U10" s="399">
        <f t="shared" si="3"/>
        <v>234</v>
      </c>
      <c r="V10" s="399">
        <f t="shared" si="3"/>
        <v>247</v>
      </c>
      <c r="W10" s="399">
        <f t="shared" si="3"/>
        <v>260</v>
      </c>
      <c r="X10" s="392">
        <f>K10/K6</f>
        <v>13</v>
      </c>
      <c r="Y10" s="392"/>
      <c r="Z10" s="392"/>
      <c r="AA10" s="392"/>
      <c r="AB10" s="392"/>
      <c r="AC10" s="392"/>
    </row>
    <row r="11" spans="1:29" s="400" customFormat="1">
      <c r="A11" s="397"/>
      <c r="B11" s="397"/>
      <c r="C11" s="397"/>
      <c r="D11" s="399"/>
      <c r="E11" s="399"/>
      <c r="F11" s="399"/>
      <c r="G11" s="399"/>
      <c r="H11" s="399"/>
      <c r="I11" s="399"/>
      <c r="J11" s="399"/>
      <c r="K11" s="399"/>
      <c r="L11" s="399"/>
      <c r="M11" s="399"/>
      <c r="N11" s="399"/>
      <c r="O11" s="399"/>
      <c r="P11" s="399"/>
      <c r="Q11" s="399"/>
      <c r="R11" s="399"/>
      <c r="S11" s="399"/>
      <c r="T11" s="399"/>
      <c r="U11" s="399"/>
      <c r="V11" s="399"/>
      <c r="W11" s="399"/>
      <c r="X11" s="392"/>
      <c r="Y11" s="392"/>
      <c r="Z11" s="392"/>
      <c r="AA11" s="392"/>
      <c r="AB11" s="392"/>
      <c r="AC11" s="392"/>
    </row>
    <row r="12" spans="1:29">
      <c r="A12" s="402">
        <v>1</v>
      </c>
      <c r="B12" s="403" t="s">
        <v>848</v>
      </c>
      <c r="C12" s="404" t="s">
        <v>849</v>
      </c>
      <c r="D12" s="405">
        <v>1</v>
      </c>
      <c r="E12" s="405">
        <v>1</v>
      </c>
      <c r="F12" s="405">
        <v>1</v>
      </c>
      <c r="G12" s="405">
        <v>1</v>
      </c>
      <c r="H12" s="405">
        <v>1</v>
      </c>
      <c r="I12" s="405">
        <v>1</v>
      </c>
      <c r="J12" s="405">
        <v>1</v>
      </c>
      <c r="K12" s="406">
        <v>1</v>
      </c>
      <c r="L12" s="405">
        <v>1</v>
      </c>
      <c r="M12" s="405">
        <v>1</v>
      </c>
      <c r="N12" s="405">
        <v>1</v>
      </c>
      <c r="O12" s="405">
        <v>1</v>
      </c>
      <c r="P12" s="405">
        <v>1</v>
      </c>
      <c r="Q12" s="405">
        <v>1</v>
      </c>
      <c r="R12" s="405">
        <v>1</v>
      </c>
      <c r="S12" s="405">
        <v>1</v>
      </c>
      <c r="T12" s="405">
        <v>1</v>
      </c>
      <c r="U12" s="405">
        <v>1</v>
      </c>
      <c r="V12" s="405">
        <v>1</v>
      </c>
      <c r="W12" s="405">
        <v>1</v>
      </c>
    </row>
    <row r="13" spans="1:29" ht="45">
      <c r="A13" s="402">
        <v>2</v>
      </c>
      <c r="B13" s="403" t="s">
        <v>848</v>
      </c>
      <c r="C13" s="407" t="s">
        <v>850</v>
      </c>
      <c r="D13" s="405"/>
      <c r="E13" s="405"/>
      <c r="F13" s="405"/>
      <c r="G13" s="405"/>
      <c r="H13" s="405"/>
      <c r="I13" s="405">
        <v>0.5</v>
      </c>
      <c r="J13" s="405">
        <v>0.5</v>
      </c>
      <c r="K13" s="406">
        <v>0.5</v>
      </c>
      <c r="L13" s="405">
        <v>0.5</v>
      </c>
      <c r="M13" s="405">
        <v>1</v>
      </c>
      <c r="N13" s="405">
        <v>1</v>
      </c>
      <c r="O13" s="405">
        <v>1</v>
      </c>
      <c r="P13" s="405">
        <v>1</v>
      </c>
      <c r="Q13" s="405">
        <v>1</v>
      </c>
      <c r="R13" s="405">
        <v>1</v>
      </c>
      <c r="S13" s="405">
        <v>1</v>
      </c>
      <c r="T13" s="405">
        <v>1</v>
      </c>
      <c r="U13" s="405">
        <v>1.5</v>
      </c>
      <c r="V13" s="405">
        <v>1.5</v>
      </c>
      <c r="W13" s="405">
        <v>1.5</v>
      </c>
    </row>
    <row r="14" spans="1:29">
      <c r="A14" s="402">
        <v>3</v>
      </c>
      <c r="B14" s="403" t="s">
        <v>848</v>
      </c>
      <c r="C14" s="404" t="s">
        <v>851</v>
      </c>
      <c r="D14" s="405"/>
      <c r="E14" s="405"/>
      <c r="F14" s="405"/>
      <c r="G14" s="405"/>
      <c r="H14" s="405"/>
      <c r="I14" s="405"/>
      <c r="J14" s="405"/>
      <c r="K14" s="406"/>
      <c r="L14" s="405"/>
      <c r="M14" s="405"/>
      <c r="N14" s="405"/>
      <c r="O14" s="405">
        <v>1</v>
      </c>
      <c r="P14" s="405">
        <v>1</v>
      </c>
      <c r="Q14" s="405">
        <v>1</v>
      </c>
      <c r="R14" s="405">
        <v>1</v>
      </c>
      <c r="S14" s="405">
        <v>1</v>
      </c>
      <c r="T14" s="405">
        <v>1</v>
      </c>
      <c r="U14" s="405">
        <v>1</v>
      </c>
      <c r="V14" s="405">
        <v>1</v>
      </c>
      <c r="W14" s="405">
        <v>1</v>
      </c>
    </row>
    <row r="15" spans="1:29" ht="30">
      <c r="A15" s="402">
        <v>4</v>
      </c>
      <c r="B15" s="403" t="s">
        <v>848</v>
      </c>
      <c r="C15" s="407" t="s">
        <v>852</v>
      </c>
      <c r="D15" s="405"/>
      <c r="E15" s="405"/>
      <c r="F15" s="405"/>
      <c r="G15" s="405">
        <v>0.5</v>
      </c>
      <c r="H15" s="405">
        <v>0.5</v>
      </c>
      <c r="I15" s="405">
        <v>1</v>
      </c>
      <c r="J15" s="405">
        <v>1</v>
      </c>
      <c r="K15" s="406">
        <v>1</v>
      </c>
      <c r="L15" s="405">
        <v>1</v>
      </c>
      <c r="M15" s="405">
        <v>1</v>
      </c>
      <c r="N15" s="405">
        <v>1</v>
      </c>
      <c r="O15" s="405"/>
      <c r="P15" s="405"/>
      <c r="Q15" s="405"/>
      <c r="R15" s="405"/>
      <c r="S15" s="405"/>
      <c r="T15" s="405"/>
      <c r="U15" s="405"/>
      <c r="V15" s="405"/>
      <c r="W15" s="405"/>
    </row>
    <row r="16" spans="1:29">
      <c r="A16" s="402">
        <v>5</v>
      </c>
      <c r="B16" s="403" t="s">
        <v>848</v>
      </c>
      <c r="C16" s="404" t="s">
        <v>315</v>
      </c>
      <c r="D16" s="405">
        <v>1</v>
      </c>
      <c r="E16" s="405">
        <v>1</v>
      </c>
      <c r="F16" s="405">
        <v>1</v>
      </c>
      <c r="G16" s="405">
        <v>1</v>
      </c>
      <c r="H16" s="405">
        <v>1</v>
      </c>
      <c r="I16" s="405">
        <v>1</v>
      </c>
      <c r="J16" s="405">
        <v>1</v>
      </c>
      <c r="K16" s="406">
        <v>1</v>
      </c>
      <c r="L16" s="405">
        <v>1</v>
      </c>
      <c r="M16" s="405">
        <v>1</v>
      </c>
      <c r="N16" s="405">
        <v>1</v>
      </c>
      <c r="O16" s="405">
        <v>1</v>
      </c>
      <c r="P16" s="405">
        <v>1</v>
      </c>
      <c r="Q16" s="405">
        <v>1</v>
      </c>
      <c r="R16" s="405">
        <v>1</v>
      </c>
      <c r="S16" s="405">
        <v>1</v>
      </c>
      <c r="T16" s="405">
        <v>1</v>
      </c>
      <c r="U16" s="405">
        <v>1</v>
      </c>
      <c r="V16" s="405">
        <v>1</v>
      </c>
      <c r="W16" s="405">
        <v>1</v>
      </c>
    </row>
    <row r="17" spans="1:23" ht="30">
      <c r="A17" s="402">
        <v>6</v>
      </c>
      <c r="B17" s="403" t="s">
        <v>848</v>
      </c>
      <c r="C17" s="407" t="s">
        <v>853</v>
      </c>
      <c r="D17" s="405"/>
      <c r="E17" s="405">
        <v>0.5</v>
      </c>
      <c r="F17" s="405">
        <v>0.5</v>
      </c>
      <c r="G17" s="405">
        <v>0.5</v>
      </c>
      <c r="H17" s="405">
        <v>0.5</v>
      </c>
      <c r="I17" s="405">
        <v>0.5</v>
      </c>
      <c r="J17" s="405">
        <v>0.5</v>
      </c>
      <c r="K17" s="406">
        <v>1</v>
      </c>
      <c r="L17" s="405">
        <v>1</v>
      </c>
      <c r="M17" s="405">
        <v>1</v>
      </c>
      <c r="N17" s="405">
        <v>1</v>
      </c>
      <c r="O17" s="405">
        <v>1</v>
      </c>
      <c r="P17" s="405">
        <v>1</v>
      </c>
      <c r="Q17" s="405">
        <v>1.5</v>
      </c>
      <c r="R17" s="405">
        <v>1.5</v>
      </c>
      <c r="S17" s="405">
        <v>1.5</v>
      </c>
      <c r="T17" s="405">
        <v>1.5</v>
      </c>
      <c r="U17" s="405">
        <v>1.5</v>
      </c>
      <c r="V17" s="405">
        <v>1.5</v>
      </c>
      <c r="W17" s="405">
        <v>1.5</v>
      </c>
    </row>
    <row r="18" spans="1:23">
      <c r="A18" s="402">
        <v>7</v>
      </c>
      <c r="B18" s="403" t="s">
        <v>848</v>
      </c>
      <c r="C18" s="404" t="s">
        <v>854</v>
      </c>
      <c r="D18" s="405"/>
      <c r="E18" s="405"/>
      <c r="F18" s="405"/>
      <c r="G18" s="405"/>
      <c r="H18" s="405">
        <v>0.25</v>
      </c>
      <c r="I18" s="405">
        <v>0.25</v>
      </c>
      <c r="J18" s="405">
        <v>0.25</v>
      </c>
      <c r="K18" s="406">
        <v>0.25</v>
      </c>
      <c r="L18" s="405">
        <v>0.25</v>
      </c>
      <c r="M18" s="405">
        <v>0.5</v>
      </c>
      <c r="N18" s="405">
        <v>0.5</v>
      </c>
      <c r="O18" s="405">
        <v>0.5</v>
      </c>
      <c r="P18" s="405">
        <v>0.5</v>
      </c>
      <c r="Q18" s="405">
        <v>0.5</v>
      </c>
      <c r="R18" s="405">
        <v>0.75</v>
      </c>
      <c r="S18" s="405">
        <v>0.75</v>
      </c>
      <c r="T18" s="405">
        <v>0.75</v>
      </c>
      <c r="U18" s="405">
        <v>0.75</v>
      </c>
      <c r="V18" s="405">
        <v>0.75</v>
      </c>
      <c r="W18" s="405">
        <v>1</v>
      </c>
    </row>
    <row r="19" spans="1:23" ht="30">
      <c r="A19" s="402">
        <v>8</v>
      </c>
      <c r="B19" s="403" t="s">
        <v>848</v>
      </c>
      <c r="C19" s="407" t="s">
        <v>855</v>
      </c>
      <c r="D19" s="405"/>
      <c r="E19" s="405"/>
      <c r="F19" s="405"/>
      <c r="G19" s="405">
        <v>0.5</v>
      </c>
      <c r="H19" s="405">
        <v>0.5</v>
      </c>
      <c r="I19" s="405">
        <v>0.5</v>
      </c>
      <c r="J19" s="405">
        <v>0.5</v>
      </c>
      <c r="K19" s="406">
        <v>0.5</v>
      </c>
      <c r="L19" s="405">
        <v>0.5</v>
      </c>
      <c r="M19" s="405">
        <v>1</v>
      </c>
      <c r="N19" s="405">
        <v>1</v>
      </c>
      <c r="O19" s="405">
        <v>1</v>
      </c>
      <c r="P19" s="405">
        <v>1</v>
      </c>
      <c r="Q19" s="405">
        <v>1</v>
      </c>
      <c r="R19" s="405">
        <v>1</v>
      </c>
      <c r="S19" s="405">
        <v>1</v>
      </c>
      <c r="T19" s="405">
        <v>1</v>
      </c>
      <c r="U19" s="405">
        <v>1</v>
      </c>
      <c r="V19" s="405">
        <v>1</v>
      </c>
      <c r="W19" s="405">
        <v>1</v>
      </c>
    </row>
    <row r="20" spans="1:23" ht="120">
      <c r="A20" s="402">
        <v>16</v>
      </c>
      <c r="B20" s="403" t="s">
        <v>848</v>
      </c>
      <c r="C20" s="408" t="s">
        <v>856</v>
      </c>
      <c r="D20" s="409">
        <v>0.25</v>
      </c>
      <c r="E20" s="409">
        <v>0.25</v>
      </c>
      <c r="F20" s="409">
        <v>0.25</v>
      </c>
      <c r="G20" s="409">
        <v>0.25</v>
      </c>
      <c r="H20" s="409">
        <v>0.25</v>
      </c>
      <c r="I20" s="409">
        <v>0.25</v>
      </c>
      <c r="J20" s="409">
        <v>0.25</v>
      </c>
      <c r="K20" s="410">
        <v>0.25</v>
      </c>
      <c r="L20" s="409">
        <v>0.25</v>
      </c>
      <c r="M20" s="409">
        <v>0.25</v>
      </c>
      <c r="N20" s="409">
        <v>0.25</v>
      </c>
      <c r="O20" s="409">
        <v>0.25</v>
      </c>
      <c r="P20" s="409">
        <v>0.25</v>
      </c>
      <c r="Q20" s="409">
        <v>0.25</v>
      </c>
      <c r="R20" s="409">
        <v>0.25</v>
      </c>
      <c r="S20" s="409">
        <v>0.25</v>
      </c>
      <c r="T20" s="409">
        <v>0.25</v>
      </c>
      <c r="U20" s="409">
        <v>0.25</v>
      </c>
      <c r="V20" s="409">
        <v>0.25</v>
      </c>
      <c r="W20" s="409">
        <v>0.25</v>
      </c>
    </row>
    <row r="21" spans="1:23">
      <c r="A21" s="402">
        <v>17</v>
      </c>
      <c r="B21" s="403" t="s">
        <v>848</v>
      </c>
      <c r="C21" s="404" t="s">
        <v>857</v>
      </c>
      <c r="D21" s="409">
        <v>0.5</v>
      </c>
      <c r="E21" s="409">
        <v>0.5</v>
      </c>
      <c r="F21" s="409">
        <v>0.5</v>
      </c>
      <c r="G21" s="409">
        <v>0.5</v>
      </c>
      <c r="H21" s="409">
        <v>0.5</v>
      </c>
      <c r="I21" s="409">
        <v>1</v>
      </c>
      <c r="J21" s="409">
        <v>1</v>
      </c>
      <c r="K21" s="410">
        <v>1</v>
      </c>
      <c r="L21" s="409">
        <v>1</v>
      </c>
      <c r="M21" s="409">
        <v>1</v>
      </c>
      <c r="N21" s="409">
        <v>1</v>
      </c>
      <c r="O21" s="409">
        <v>1</v>
      </c>
      <c r="P21" s="409">
        <v>1</v>
      </c>
      <c r="Q21" s="409">
        <v>1</v>
      </c>
      <c r="R21" s="409">
        <v>1</v>
      </c>
      <c r="S21" s="409">
        <v>1.25</v>
      </c>
      <c r="T21" s="409">
        <v>1.25</v>
      </c>
      <c r="U21" s="409">
        <v>1.25</v>
      </c>
      <c r="V21" s="409">
        <v>1.25</v>
      </c>
      <c r="W21" s="409">
        <v>1.25</v>
      </c>
    </row>
    <row r="22" spans="1:23">
      <c r="A22" s="402"/>
      <c r="B22" s="402"/>
      <c r="C22" s="402"/>
      <c r="D22" s="405"/>
      <c r="E22" s="405"/>
      <c r="F22" s="405"/>
      <c r="G22" s="405"/>
      <c r="H22" s="405"/>
      <c r="I22" s="405"/>
      <c r="J22" s="405"/>
      <c r="K22" s="406"/>
      <c r="L22" s="405"/>
      <c r="M22" s="405"/>
      <c r="N22" s="405"/>
      <c r="O22" s="405"/>
      <c r="P22" s="405"/>
      <c r="Q22" s="405"/>
      <c r="R22" s="405"/>
      <c r="S22" s="405"/>
      <c r="T22" s="405"/>
      <c r="U22" s="405"/>
      <c r="V22" s="405"/>
      <c r="W22" s="405"/>
    </row>
    <row r="23" spans="1:23">
      <c r="A23" s="402"/>
      <c r="B23" s="402"/>
      <c r="C23" s="411" t="s">
        <v>858</v>
      </c>
      <c r="D23" s="412">
        <f>0.25/3*D6</f>
        <v>0.08</v>
      </c>
      <c r="E23" s="412">
        <f t="shared" ref="E23:W23" si="4">0.25/3*E6</f>
        <v>0.17</v>
      </c>
      <c r="F23" s="412">
        <f t="shared" si="4"/>
        <v>0.25</v>
      </c>
      <c r="G23" s="412">
        <f t="shared" si="4"/>
        <v>0.33</v>
      </c>
      <c r="H23" s="412">
        <f t="shared" si="4"/>
        <v>0.42</v>
      </c>
      <c r="I23" s="412">
        <f t="shared" si="4"/>
        <v>0.5</v>
      </c>
      <c r="J23" s="412">
        <f t="shared" si="4"/>
        <v>0.57999999999999996</v>
      </c>
      <c r="K23" s="413">
        <f t="shared" si="4"/>
        <v>0.67</v>
      </c>
      <c r="L23" s="412">
        <f t="shared" si="4"/>
        <v>0.75</v>
      </c>
      <c r="M23" s="412">
        <f t="shared" si="4"/>
        <v>0.83</v>
      </c>
      <c r="N23" s="412">
        <f t="shared" si="4"/>
        <v>0.92</v>
      </c>
      <c r="O23" s="412">
        <f t="shared" si="4"/>
        <v>1</v>
      </c>
      <c r="P23" s="412">
        <f t="shared" si="4"/>
        <v>1.08</v>
      </c>
      <c r="Q23" s="412">
        <f t="shared" si="4"/>
        <v>1.17</v>
      </c>
      <c r="R23" s="412">
        <f t="shared" si="4"/>
        <v>1.25</v>
      </c>
      <c r="S23" s="412">
        <f t="shared" si="4"/>
        <v>1.33</v>
      </c>
      <c r="T23" s="412">
        <f t="shared" si="4"/>
        <v>1.42</v>
      </c>
      <c r="U23" s="412">
        <f t="shared" si="4"/>
        <v>1.5</v>
      </c>
      <c r="V23" s="412">
        <f t="shared" si="4"/>
        <v>1.58</v>
      </c>
      <c r="W23" s="412">
        <f t="shared" si="4"/>
        <v>1.67</v>
      </c>
    </row>
    <row r="24" spans="1:23" ht="30">
      <c r="A24" s="402"/>
      <c r="B24" s="402"/>
      <c r="C24" s="411" t="s">
        <v>859</v>
      </c>
      <c r="D24" s="412">
        <f>0.12*D6</f>
        <v>0.12</v>
      </c>
      <c r="E24" s="412">
        <f t="shared" ref="E24:W24" si="5">0.12*E6</f>
        <v>0.24</v>
      </c>
      <c r="F24" s="412">
        <f t="shared" si="5"/>
        <v>0.36</v>
      </c>
      <c r="G24" s="412">
        <f t="shared" si="5"/>
        <v>0.48</v>
      </c>
      <c r="H24" s="412">
        <f t="shared" si="5"/>
        <v>0.6</v>
      </c>
      <c r="I24" s="412">
        <f t="shared" si="5"/>
        <v>0.72</v>
      </c>
      <c r="J24" s="412">
        <f t="shared" si="5"/>
        <v>0.84</v>
      </c>
      <c r="K24" s="413">
        <f t="shared" si="5"/>
        <v>0.96</v>
      </c>
      <c r="L24" s="412">
        <f t="shared" si="5"/>
        <v>1.08</v>
      </c>
      <c r="M24" s="412">
        <f t="shared" si="5"/>
        <v>1.2</v>
      </c>
      <c r="N24" s="412">
        <f t="shared" si="5"/>
        <v>1.32</v>
      </c>
      <c r="O24" s="412">
        <f t="shared" si="5"/>
        <v>1.44</v>
      </c>
      <c r="P24" s="412">
        <f t="shared" si="5"/>
        <v>1.56</v>
      </c>
      <c r="Q24" s="412">
        <f t="shared" si="5"/>
        <v>1.68</v>
      </c>
      <c r="R24" s="412">
        <f t="shared" si="5"/>
        <v>1.8</v>
      </c>
      <c r="S24" s="412">
        <f t="shared" si="5"/>
        <v>1.92</v>
      </c>
      <c r="T24" s="412">
        <f t="shared" si="5"/>
        <v>2.04</v>
      </c>
      <c r="U24" s="412">
        <f t="shared" si="5"/>
        <v>2.16</v>
      </c>
      <c r="V24" s="412">
        <f t="shared" si="5"/>
        <v>2.2799999999999998</v>
      </c>
      <c r="W24" s="412">
        <f t="shared" si="5"/>
        <v>2.4</v>
      </c>
    </row>
    <row r="25" spans="1:23">
      <c r="A25" s="402"/>
      <c r="B25" s="402"/>
      <c r="C25" s="411" t="s">
        <v>860</v>
      </c>
      <c r="D25" s="412">
        <f>0.25*D6</f>
        <v>0.25</v>
      </c>
      <c r="E25" s="412">
        <f t="shared" ref="E25:W25" si="6">0.25*E6</f>
        <v>0.5</v>
      </c>
      <c r="F25" s="412">
        <f t="shared" si="6"/>
        <v>0.75</v>
      </c>
      <c r="G25" s="412">
        <f t="shared" si="6"/>
        <v>1</v>
      </c>
      <c r="H25" s="412">
        <f t="shared" si="6"/>
        <v>1.25</v>
      </c>
      <c r="I25" s="412">
        <f t="shared" si="6"/>
        <v>1.5</v>
      </c>
      <c r="J25" s="412">
        <f t="shared" si="6"/>
        <v>1.75</v>
      </c>
      <c r="K25" s="413">
        <f t="shared" si="6"/>
        <v>2</v>
      </c>
      <c r="L25" s="412">
        <f t="shared" si="6"/>
        <v>2.25</v>
      </c>
      <c r="M25" s="412">
        <f t="shared" si="6"/>
        <v>2.5</v>
      </c>
      <c r="N25" s="412">
        <f t="shared" si="6"/>
        <v>2.75</v>
      </c>
      <c r="O25" s="412">
        <f t="shared" si="6"/>
        <v>3</v>
      </c>
      <c r="P25" s="412">
        <f t="shared" si="6"/>
        <v>3.25</v>
      </c>
      <c r="Q25" s="412">
        <f t="shared" si="6"/>
        <v>3.5</v>
      </c>
      <c r="R25" s="412">
        <f t="shared" si="6"/>
        <v>3.75</v>
      </c>
      <c r="S25" s="412">
        <f t="shared" si="6"/>
        <v>4</v>
      </c>
      <c r="T25" s="412">
        <f t="shared" si="6"/>
        <v>4.25</v>
      </c>
      <c r="U25" s="412">
        <f t="shared" si="6"/>
        <v>4.5</v>
      </c>
      <c r="V25" s="412">
        <f t="shared" si="6"/>
        <v>4.75</v>
      </c>
      <c r="W25" s="412">
        <f t="shared" si="6"/>
        <v>5</v>
      </c>
    </row>
    <row r="26" spans="1:23">
      <c r="A26" s="402"/>
      <c r="B26" s="402"/>
      <c r="C26" s="411" t="s">
        <v>861</v>
      </c>
      <c r="D26" s="412">
        <f>0.12*D6</f>
        <v>0.12</v>
      </c>
      <c r="E26" s="412">
        <f t="shared" ref="E26:W26" si="7">0.12*E6</f>
        <v>0.24</v>
      </c>
      <c r="F26" s="412">
        <f t="shared" si="7"/>
        <v>0.36</v>
      </c>
      <c r="G26" s="412">
        <f t="shared" si="7"/>
        <v>0.48</v>
      </c>
      <c r="H26" s="412">
        <f t="shared" si="7"/>
        <v>0.6</v>
      </c>
      <c r="I26" s="412">
        <f t="shared" si="7"/>
        <v>0.72</v>
      </c>
      <c r="J26" s="412">
        <f t="shared" si="7"/>
        <v>0.84</v>
      </c>
      <c r="K26" s="413">
        <f t="shared" si="7"/>
        <v>0.96</v>
      </c>
      <c r="L26" s="412">
        <f t="shared" si="7"/>
        <v>1.08</v>
      </c>
      <c r="M26" s="412">
        <f t="shared" si="7"/>
        <v>1.2</v>
      </c>
      <c r="N26" s="412">
        <f t="shared" si="7"/>
        <v>1.32</v>
      </c>
      <c r="O26" s="412">
        <f t="shared" si="7"/>
        <v>1.44</v>
      </c>
      <c r="P26" s="412">
        <f t="shared" si="7"/>
        <v>1.56</v>
      </c>
      <c r="Q26" s="412">
        <f t="shared" si="7"/>
        <v>1.68</v>
      </c>
      <c r="R26" s="412">
        <f t="shared" si="7"/>
        <v>1.8</v>
      </c>
      <c r="S26" s="412">
        <f t="shared" si="7"/>
        <v>1.92</v>
      </c>
      <c r="T26" s="412">
        <f t="shared" si="7"/>
        <v>2.04</v>
      </c>
      <c r="U26" s="412">
        <f t="shared" si="7"/>
        <v>2.16</v>
      </c>
      <c r="V26" s="412">
        <f t="shared" si="7"/>
        <v>2.2799999999999998</v>
      </c>
      <c r="W26" s="412">
        <f t="shared" si="7"/>
        <v>2.4</v>
      </c>
    </row>
    <row r="27" spans="1:23" ht="60">
      <c r="A27" s="402"/>
      <c r="B27" s="402"/>
      <c r="C27" s="411" t="s">
        <v>862</v>
      </c>
      <c r="D27" s="414">
        <f>1*D6</f>
        <v>1</v>
      </c>
      <c r="E27" s="414">
        <f t="shared" ref="E27:W27" si="8">1*E6</f>
        <v>2</v>
      </c>
      <c r="F27" s="414">
        <f t="shared" si="8"/>
        <v>3</v>
      </c>
      <c r="G27" s="414">
        <f t="shared" si="8"/>
        <v>4</v>
      </c>
      <c r="H27" s="414">
        <f t="shared" si="8"/>
        <v>5</v>
      </c>
      <c r="I27" s="414">
        <f t="shared" si="8"/>
        <v>6</v>
      </c>
      <c r="J27" s="414">
        <f t="shared" si="8"/>
        <v>7</v>
      </c>
      <c r="K27" s="415">
        <f t="shared" si="8"/>
        <v>8</v>
      </c>
      <c r="L27" s="414">
        <f t="shared" si="8"/>
        <v>9</v>
      </c>
      <c r="M27" s="414">
        <f t="shared" si="8"/>
        <v>10</v>
      </c>
      <c r="N27" s="414">
        <f t="shared" si="8"/>
        <v>11</v>
      </c>
      <c r="O27" s="414">
        <f t="shared" si="8"/>
        <v>12</v>
      </c>
      <c r="P27" s="414">
        <f t="shared" si="8"/>
        <v>13</v>
      </c>
      <c r="Q27" s="414">
        <f t="shared" si="8"/>
        <v>14</v>
      </c>
      <c r="R27" s="414">
        <f t="shared" si="8"/>
        <v>15</v>
      </c>
      <c r="S27" s="414">
        <f t="shared" si="8"/>
        <v>16</v>
      </c>
      <c r="T27" s="414">
        <f t="shared" si="8"/>
        <v>17</v>
      </c>
      <c r="U27" s="414">
        <f t="shared" si="8"/>
        <v>18</v>
      </c>
      <c r="V27" s="414">
        <f t="shared" si="8"/>
        <v>19</v>
      </c>
      <c r="W27" s="414">
        <f t="shared" si="8"/>
        <v>20</v>
      </c>
    </row>
    <row r="28" spans="1:23" ht="60">
      <c r="A28" s="402"/>
      <c r="B28" s="402"/>
      <c r="C28" s="411" t="s">
        <v>863</v>
      </c>
      <c r="D28" s="414">
        <f t="shared" ref="D28:J28" si="9">1/8*D6</f>
        <v>0.13</v>
      </c>
      <c r="E28" s="414">
        <f t="shared" si="9"/>
        <v>0.25</v>
      </c>
      <c r="F28" s="414">
        <f t="shared" si="9"/>
        <v>0.38</v>
      </c>
      <c r="G28" s="414">
        <f t="shared" si="9"/>
        <v>0.5</v>
      </c>
      <c r="H28" s="414">
        <f t="shared" si="9"/>
        <v>0.63</v>
      </c>
      <c r="I28" s="414">
        <f t="shared" si="9"/>
        <v>0.75</v>
      </c>
      <c r="J28" s="414">
        <f t="shared" si="9"/>
        <v>0.88</v>
      </c>
      <c r="K28" s="415">
        <f>1/8*K6</f>
        <v>1</v>
      </c>
      <c r="L28" s="414">
        <f t="shared" ref="L28:W28" si="10">1/8*L6</f>
        <v>1.1299999999999999</v>
      </c>
      <c r="M28" s="414">
        <f t="shared" si="10"/>
        <v>1.25</v>
      </c>
      <c r="N28" s="414">
        <f t="shared" si="10"/>
        <v>1.38</v>
      </c>
      <c r="O28" s="414">
        <f t="shared" si="10"/>
        <v>1.5</v>
      </c>
      <c r="P28" s="414">
        <f t="shared" si="10"/>
        <v>1.63</v>
      </c>
      <c r="Q28" s="414">
        <f t="shared" si="10"/>
        <v>1.75</v>
      </c>
      <c r="R28" s="414">
        <f t="shared" si="10"/>
        <v>1.88</v>
      </c>
      <c r="S28" s="414">
        <f t="shared" si="10"/>
        <v>2</v>
      </c>
      <c r="T28" s="414">
        <f t="shared" si="10"/>
        <v>2.13</v>
      </c>
      <c r="U28" s="414">
        <f t="shared" si="10"/>
        <v>2.25</v>
      </c>
      <c r="V28" s="414">
        <f t="shared" si="10"/>
        <v>2.38</v>
      </c>
      <c r="W28" s="414">
        <f t="shared" si="10"/>
        <v>2.5</v>
      </c>
    </row>
    <row r="29" spans="1:23" ht="30">
      <c r="A29" s="402"/>
      <c r="B29" s="402"/>
      <c r="C29" s="411" t="s">
        <v>864</v>
      </c>
      <c r="D29" s="412">
        <f>0.25/2*D6</f>
        <v>0.13</v>
      </c>
      <c r="E29" s="412">
        <f t="shared" ref="E29:W29" si="11">0.25/2*E6</f>
        <v>0.25</v>
      </c>
      <c r="F29" s="412">
        <f t="shared" si="11"/>
        <v>0.38</v>
      </c>
      <c r="G29" s="412">
        <f t="shared" si="11"/>
        <v>0.5</v>
      </c>
      <c r="H29" s="412">
        <f t="shared" si="11"/>
        <v>0.63</v>
      </c>
      <c r="I29" s="412">
        <f t="shared" si="11"/>
        <v>0.75</v>
      </c>
      <c r="J29" s="412">
        <f t="shared" si="11"/>
        <v>0.88</v>
      </c>
      <c r="K29" s="413">
        <f t="shared" si="11"/>
        <v>1</v>
      </c>
      <c r="L29" s="412">
        <f t="shared" si="11"/>
        <v>1.1299999999999999</v>
      </c>
      <c r="M29" s="412">
        <f t="shared" si="11"/>
        <v>1.25</v>
      </c>
      <c r="N29" s="412">
        <f t="shared" si="11"/>
        <v>1.38</v>
      </c>
      <c r="O29" s="412">
        <f t="shared" si="11"/>
        <v>1.5</v>
      </c>
      <c r="P29" s="412">
        <f t="shared" si="11"/>
        <v>1.63</v>
      </c>
      <c r="Q29" s="412">
        <f t="shared" si="11"/>
        <v>1.75</v>
      </c>
      <c r="R29" s="412">
        <f t="shared" si="11"/>
        <v>1.88</v>
      </c>
      <c r="S29" s="412">
        <f t="shared" si="11"/>
        <v>2</v>
      </c>
      <c r="T29" s="412">
        <f t="shared" si="11"/>
        <v>2.13</v>
      </c>
      <c r="U29" s="412">
        <f t="shared" si="11"/>
        <v>2.25</v>
      </c>
      <c r="V29" s="412">
        <f t="shared" si="11"/>
        <v>2.38</v>
      </c>
      <c r="W29" s="412">
        <f t="shared" si="11"/>
        <v>2.5</v>
      </c>
    </row>
    <row r="30" spans="1:23" ht="30">
      <c r="A30" s="402"/>
      <c r="B30" s="402"/>
      <c r="C30" s="411" t="s">
        <v>865</v>
      </c>
      <c r="D30" s="412">
        <f>0.12*D6</f>
        <v>0.12</v>
      </c>
      <c r="E30" s="412">
        <f t="shared" ref="E30:W30" si="12">0.12*E6</f>
        <v>0.24</v>
      </c>
      <c r="F30" s="412">
        <f t="shared" si="12"/>
        <v>0.36</v>
      </c>
      <c r="G30" s="412">
        <f t="shared" si="12"/>
        <v>0.48</v>
      </c>
      <c r="H30" s="412">
        <f t="shared" si="12"/>
        <v>0.6</v>
      </c>
      <c r="I30" s="412">
        <f t="shared" si="12"/>
        <v>0.72</v>
      </c>
      <c r="J30" s="412">
        <f t="shared" si="12"/>
        <v>0.84</v>
      </c>
      <c r="K30" s="413">
        <f t="shared" si="12"/>
        <v>0.96</v>
      </c>
      <c r="L30" s="412">
        <f t="shared" si="12"/>
        <v>1.08</v>
      </c>
      <c r="M30" s="412">
        <f t="shared" si="12"/>
        <v>1.2</v>
      </c>
      <c r="N30" s="412">
        <f t="shared" si="12"/>
        <v>1.32</v>
      </c>
      <c r="O30" s="412">
        <f t="shared" si="12"/>
        <v>1.44</v>
      </c>
      <c r="P30" s="412">
        <f t="shared" si="12"/>
        <v>1.56</v>
      </c>
      <c r="Q30" s="412">
        <f t="shared" si="12"/>
        <v>1.68</v>
      </c>
      <c r="R30" s="412">
        <f t="shared" si="12"/>
        <v>1.8</v>
      </c>
      <c r="S30" s="412">
        <f t="shared" si="12"/>
        <v>1.92</v>
      </c>
      <c r="T30" s="412">
        <f t="shared" si="12"/>
        <v>2.04</v>
      </c>
      <c r="U30" s="412">
        <f t="shared" si="12"/>
        <v>2.16</v>
      </c>
      <c r="V30" s="412">
        <f t="shared" si="12"/>
        <v>2.2799999999999998</v>
      </c>
      <c r="W30" s="412">
        <f t="shared" si="12"/>
        <v>2.4</v>
      </c>
    </row>
    <row r="31" spans="1:23">
      <c r="A31" s="402"/>
      <c r="B31" s="402"/>
      <c r="C31" s="411" t="s">
        <v>866</v>
      </c>
      <c r="D31" s="414">
        <f>1.67*D6</f>
        <v>1.67</v>
      </c>
      <c r="E31" s="414">
        <f t="shared" ref="E31:W31" si="13">1.67*E6</f>
        <v>3.34</v>
      </c>
      <c r="F31" s="414">
        <f t="shared" si="13"/>
        <v>5.01</v>
      </c>
      <c r="G31" s="414">
        <f t="shared" si="13"/>
        <v>6.68</v>
      </c>
      <c r="H31" s="414">
        <f t="shared" si="13"/>
        <v>8.35</v>
      </c>
      <c r="I31" s="414">
        <f t="shared" si="13"/>
        <v>10.02</v>
      </c>
      <c r="J31" s="414">
        <f t="shared" si="13"/>
        <v>11.69</v>
      </c>
      <c r="K31" s="415">
        <f t="shared" si="13"/>
        <v>13.36</v>
      </c>
      <c r="L31" s="414">
        <f t="shared" si="13"/>
        <v>15.03</v>
      </c>
      <c r="M31" s="414">
        <f t="shared" si="13"/>
        <v>16.7</v>
      </c>
      <c r="N31" s="414">
        <f t="shared" si="13"/>
        <v>18.37</v>
      </c>
      <c r="O31" s="414">
        <f t="shared" si="13"/>
        <v>20.04</v>
      </c>
      <c r="P31" s="414">
        <f t="shared" si="13"/>
        <v>21.71</v>
      </c>
      <c r="Q31" s="414">
        <f t="shared" si="13"/>
        <v>23.38</v>
      </c>
      <c r="R31" s="414">
        <f t="shared" si="13"/>
        <v>25.05</v>
      </c>
      <c r="S31" s="414">
        <f t="shared" si="13"/>
        <v>26.72</v>
      </c>
      <c r="T31" s="414">
        <f t="shared" si="13"/>
        <v>28.39</v>
      </c>
      <c r="U31" s="414">
        <f t="shared" si="13"/>
        <v>30.06</v>
      </c>
      <c r="V31" s="414">
        <f t="shared" si="13"/>
        <v>31.73</v>
      </c>
      <c r="W31" s="414">
        <f t="shared" si="13"/>
        <v>33.4</v>
      </c>
    </row>
    <row r="32" spans="1:23" ht="30">
      <c r="A32" s="402"/>
      <c r="B32" s="402"/>
      <c r="C32" s="411" t="s">
        <v>867</v>
      </c>
      <c r="D32" s="414">
        <f>2.4*D6</f>
        <v>2.4</v>
      </c>
      <c r="E32" s="414">
        <f t="shared" ref="E32:W32" si="14">2.4*E6</f>
        <v>4.8</v>
      </c>
      <c r="F32" s="414">
        <f t="shared" si="14"/>
        <v>7.2</v>
      </c>
      <c r="G32" s="414">
        <f t="shared" si="14"/>
        <v>9.6</v>
      </c>
      <c r="H32" s="414">
        <f t="shared" si="14"/>
        <v>12</v>
      </c>
      <c r="I32" s="414">
        <f t="shared" si="14"/>
        <v>14.4</v>
      </c>
      <c r="J32" s="414">
        <f t="shared" si="14"/>
        <v>16.8</v>
      </c>
      <c r="K32" s="415">
        <f t="shared" si="14"/>
        <v>19.2</v>
      </c>
      <c r="L32" s="414">
        <f t="shared" si="14"/>
        <v>21.6</v>
      </c>
      <c r="M32" s="414">
        <f t="shared" si="14"/>
        <v>24</v>
      </c>
      <c r="N32" s="414">
        <f t="shared" si="14"/>
        <v>26.4</v>
      </c>
      <c r="O32" s="414">
        <f t="shared" si="14"/>
        <v>28.8</v>
      </c>
      <c r="P32" s="414">
        <f t="shared" si="14"/>
        <v>31.2</v>
      </c>
      <c r="Q32" s="414">
        <f t="shared" si="14"/>
        <v>33.6</v>
      </c>
      <c r="R32" s="414">
        <f t="shared" si="14"/>
        <v>36</v>
      </c>
      <c r="S32" s="414">
        <f t="shared" si="14"/>
        <v>38.4</v>
      </c>
      <c r="T32" s="414">
        <f t="shared" si="14"/>
        <v>40.799999999999997</v>
      </c>
      <c r="U32" s="414">
        <f t="shared" si="14"/>
        <v>43.2</v>
      </c>
      <c r="V32" s="414">
        <f t="shared" si="14"/>
        <v>45.6</v>
      </c>
      <c r="W32" s="414">
        <f t="shared" si="14"/>
        <v>48</v>
      </c>
    </row>
    <row r="33" spans="1:23" ht="30">
      <c r="A33" s="402"/>
      <c r="B33" s="402"/>
      <c r="C33" s="411" t="s">
        <v>868</v>
      </c>
      <c r="D33" s="414">
        <f>1.4*D6</f>
        <v>1.4</v>
      </c>
      <c r="E33" s="414">
        <f t="shared" ref="E33:W33" si="15">1.4*E6</f>
        <v>2.8</v>
      </c>
      <c r="F33" s="414">
        <f t="shared" si="15"/>
        <v>4.2</v>
      </c>
      <c r="G33" s="414">
        <f t="shared" si="15"/>
        <v>5.6</v>
      </c>
      <c r="H33" s="414">
        <f t="shared" si="15"/>
        <v>7</v>
      </c>
      <c r="I33" s="414">
        <f t="shared" si="15"/>
        <v>8.4</v>
      </c>
      <c r="J33" s="414">
        <f t="shared" si="15"/>
        <v>9.8000000000000007</v>
      </c>
      <c r="K33" s="415">
        <f t="shared" si="15"/>
        <v>11.2</v>
      </c>
      <c r="L33" s="414">
        <f t="shared" si="15"/>
        <v>12.6</v>
      </c>
      <c r="M33" s="414">
        <f t="shared" si="15"/>
        <v>14</v>
      </c>
      <c r="N33" s="414">
        <f t="shared" si="15"/>
        <v>15.4</v>
      </c>
      <c r="O33" s="414">
        <f t="shared" si="15"/>
        <v>16.8</v>
      </c>
      <c r="P33" s="414">
        <f t="shared" si="15"/>
        <v>18.2</v>
      </c>
      <c r="Q33" s="414">
        <f t="shared" si="15"/>
        <v>19.600000000000001</v>
      </c>
      <c r="R33" s="414">
        <f t="shared" si="15"/>
        <v>21</v>
      </c>
      <c r="S33" s="414">
        <f t="shared" si="15"/>
        <v>22.4</v>
      </c>
      <c r="T33" s="414">
        <f t="shared" si="15"/>
        <v>23.8</v>
      </c>
      <c r="U33" s="414">
        <f t="shared" si="15"/>
        <v>25.2</v>
      </c>
      <c r="V33" s="414">
        <f t="shared" si="15"/>
        <v>26.6</v>
      </c>
      <c r="W33" s="414">
        <f t="shared" si="15"/>
        <v>28</v>
      </c>
    </row>
    <row r="34" spans="1:23">
      <c r="A34" s="402"/>
      <c r="B34" s="402"/>
      <c r="C34" s="416"/>
      <c r="D34" s="412"/>
      <c r="E34" s="412"/>
      <c r="F34" s="412"/>
      <c r="G34" s="412"/>
      <c r="H34" s="412"/>
      <c r="I34" s="412"/>
      <c r="J34" s="412"/>
      <c r="K34" s="413"/>
      <c r="L34" s="412"/>
      <c r="M34" s="412"/>
      <c r="N34" s="412"/>
      <c r="O34" s="412"/>
      <c r="P34" s="412"/>
      <c r="Q34" s="412"/>
      <c r="R34" s="412"/>
      <c r="S34" s="412"/>
      <c r="T34" s="412"/>
      <c r="U34" s="412"/>
      <c r="V34" s="412"/>
      <c r="W34" s="412"/>
    </row>
    <row r="35" spans="1:23" ht="75">
      <c r="A35" s="402"/>
      <c r="B35" s="402"/>
      <c r="C35" s="411" t="s">
        <v>869</v>
      </c>
      <c r="D35" s="414">
        <f>1.25*D6</f>
        <v>1.25</v>
      </c>
      <c r="E35" s="414">
        <f t="shared" ref="E35:W35" si="16">1.25*E6</f>
        <v>2.5</v>
      </c>
      <c r="F35" s="414">
        <f t="shared" si="16"/>
        <v>3.75</v>
      </c>
      <c r="G35" s="414">
        <f t="shared" si="16"/>
        <v>5</v>
      </c>
      <c r="H35" s="414">
        <f t="shared" si="16"/>
        <v>6.25</v>
      </c>
      <c r="I35" s="414">
        <f t="shared" si="16"/>
        <v>7.5</v>
      </c>
      <c r="J35" s="414">
        <f t="shared" si="16"/>
        <v>8.75</v>
      </c>
      <c r="K35" s="415">
        <f t="shared" si="16"/>
        <v>10</v>
      </c>
      <c r="L35" s="414">
        <f t="shared" si="16"/>
        <v>11.25</v>
      </c>
      <c r="M35" s="414">
        <f t="shared" si="16"/>
        <v>12.5</v>
      </c>
      <c r="N35" s="414">
        <f t="shared" si="16"/>
        <v>13.75</v>
      </c>
      <c r="O35" s="414">
        <f t="shared" si="16"/>
        <v>15</v>
      </c>
      <c r="P35" s="414">
        <f t="shared" si="16"/>
        <v>16.25</v>
      </c>
      <c r="Q35" s="414">
        <f t="shared" si="16"/>
        <v>17.5</v>
      </c>
      <c r="R35" s="414">
        <f t="shared" si="16"/>
        <v>18.75</v>
      </c>
      <c r="S35" s="414">
        <f t="shared" si="16"/>
        <v>20</v>
      </c>
      <c r="T35" s="414">
        <f t="shared" si="16"/>
        <v>21.25</v>
      </c>
      <c r="U35" s="414">
        <f t="shared" si="16"/>
        <v>22.5</v>
      </c>
      <c r="V35" s="414">
        <f t="shared" si="16"/>
        <v>23.75</v>
      </c>
      <c r="W35" s="414">
        <f t="shared" si="16"/>
        <v>25</v>
      </c>
    </row>
    <row r="36" spans="1:23" ht="30">
      <c r="A36" s="402"/>
      <c r="B36" s="402"/>
      <c r="C36" s="411" t="s">
        <v>870</v>
      </c>
      <c r="D36" s="414">
        <f>1.5*D6</f>
        <v>1.5</v>
      </c>
      <c r="E36" s="414">
        <f t="shared" ref="E36:W36" si="17">1.5*E6</f>
        <v>3</v>
      </c>
      <c r="F36" s="414">
        <f t="shared" si="17"/>
        <v>4.5</v>
      </c>
      <c r="G36" s="414">
        <f t="shared" si="17"/>
        <v>6</v>
      </c>
      <c r="H36" s="414">
        <f t="shared" si="17"/>
        <v>7.5</v>
      </c>
      <c r="I36" s="414">
        <f t="shared" si="17"/>
        <v>9</v>
      </c>
      <c r="J36" s="414">
        <f t="shared" si="17"/>
        <v>10.5</v>
      </c>
      <c r="K36" s="415">
        <f t="shared" si="17"/>
        <v>12</v>
      </c>
      <c r="L36" s="414">
        <f t="shared" si="17"/>
        <v>13.5</v>
      </c>
      <c r="M36" s="414">
        <f t="shared" si="17"/>
        <v>15</v>
      </c>
      <c r="N36" s="414">
        <f t="shared" si="17"/>
        <v>16.5</v>
      </c>
      <c r="O36" s="414">
        <f t="shared" si="17"/>
        <v>18</v>
      </c>
      <c r="P36" s="414">
        <f t="shared" si="17"/>
        <v>19.5</v>
      </c>
      <c r="Q36" s="414">
        <f t="shared" si="17"/>
        <v>21</v>
      </c>
      <c r="R36" s="414">
        <f t="shared" si="17"/>
        <v>22.5</v>
      </c>
      <c r="S36" s="414">
        <f t="shared" si="17"/>
        <v>24</v>
      </c>
      <c r="T36" s="414">
        <f t="shared" si="17"/>
        <v>25.5</v>
      </c>
      <c r="U36" s="414">
        <f t="shared" si="17"/>
        <v>27</v>
      </c>
      <c r="V36" s="414">
        <f t="shared" si="17"/>
        <v>28.5</v>
      </c>
      <c r="W36" s="414">
        <f t="shared" si="17"/>
        <v>30</v>
      </c>
    </row>
    <row r="37" spans="1:23">
      <c r="A37" s="402"/>
      <c r="B37" s="402"/>
      <c r="C37" s="402"/>
      <c r="D37" s="405"/>
      <c r="E37" s="405"/>
      <c r="F37" s="405"/>
      <c r="G37" s="405"/>
      <c r="H37" s="405"/>
      <c r="I37" s="405"/>
      <c r="J37" s="405"/>
      <c r="K37" s="406"/>
      <c r="L37" s="405"/>
      <c r="M37" s="405"/>
      <c r="N37" s="405"/>
      <c r="O37" s="405"/>
      <c r="P37" s="405"/>
      <c r="Q37" s="405"/>
      <c r="R37" s="405"/>
      <c r="S37" s="405"/>
      <c r="T37" s="405"/>
      <c r="U37" s="405"/>
      <c r="V37" s="405"/>
      <c r="W37" s="405"/>
    </row>
    <row r="38" spans="1:23">
      <c r="A38" s="402">
        <v>15</v>
      </c>
      <c r="B38" s="403" t="s">
        <v>871</v>
      </c>
      <c r="C38" s="417" t="s">
        <v>872</v>
      </c>
      <c r="D38" s="405">
        <v>0.5</v>
      </c>
      <c r="E38" s="405">
        <v>0.75</v>
      </c>
      <c r="F38" s="405">
        <v>1</v>
      </c>
      <c r="G38" s="405">
        <v>1</v>
      </c>
      <c r="H38" s="405">
        <v>1</v>
      </c>
      <c r="I38" s="405">
        <v>1</v>
      </c>
      <c r="J38" s="405">
        <v>1</v>
      </c>
      <c r="K38" s="406">
        <v>1.5</v>
      </c>
      <c r="L38" s="405">
        <v>1.5</v>
      </c>
      <c r="M38" s="405">
        <v>1.5</v>
      </c>
      <c r="N38" s="405">
        <v>1.5</v>
      </c>
      <c r="O38" s="405">
        <v>1.5</v>
      </c>
      <c r="P38" s="405">
        <v>2</v>
      </c>
      <c r="Q38" s="405">
        <v>2</v>
      </c>
      <c r="R38" s="405">
        <v>2</v>
      </c>
      <c r="S38" s="405">
        <v>2</v>
      </c>
      <c r="T38" s="405">
        <v>2.5</v>
      </c>
      <c r="U38" s="405">
        <v>2.5</v>
      </c>
      <c r="V38" s="405">
        <v>2.5</v>
      </c>
      <c r="W38" s="405">
        <v>2.5</v>
      </c>
    </row>
    <row r="39" spans="1:23">
      <c r="A39" s="402">
        <v>15</v>
      </c>
      <c r="B39" s="403" t="s">
        <v>871</v>
      </c>
      <c r="C39" s="417" t="s">
        <v>873</v>
      </c>
      <c r="D39" s="405">
        <f>0.25*D6</f>
        <v>0.25</v>
      </c>
      <c r="E39" s="405">
        <f t="shared" ref="E39:W39" si="18">0.25*E6</f>
        <v>0.5</v>
      </c>
      <c r="F39" s="405">
        <f t="shared" si="18"/>
        <v>0.75</v>
      </c>
      <c r="G39" s="405">
        <f t="shared" si="18"/>
        <v>1</v>
      </c>
      <c r="H39" s="405">
        <f t="shared" si="18"/>
        <v>1.25</v>
      </c>
      <c r="I39" s="405">
        <f t="shared" si="18"/>
        <v>1.5</v>
      </c>
      <c r="J39" s="405">
        <f t="shared" si="18"/>
        <v>1.75</v>
      </c>
      <c r="K39" s="406">
        <f t="shared" si="18"/>
        <v>2</v>
      </c>
      <c r="L39" s="405">
        <f t="shared" si="18"/>
        <v>2.25</v>
      </c>
      <c r="M39" s="405">
        <f t="shared" si="18"/>
        <v>2.5</v>
      </c>
      <c r="N39" s="405">
        <f t="shared" si="18"/>
        <v>2.75</v>
      </c>
      <c r="O39" s="405">
        <f t="shared" si="18"/>
        <v>3</v>
      </c>
      <c r="P39" s="405">
        <f t="shared" si="18"/>
        <v>3.25</v>
      </c>
      <c r="Q39" s="405">
        <f t="shared" si="18"/>
        <v>3.5</v>
      </c>
      <c r="R39" s="405">
        <f t="shared" si="18"/>
        <v>3.75</v>
      </c>
      <c r="S39" s="405">
        <f t="shared" si="18"/>
        <v>4</v>
      </c>
      <c r="T39" s="405">
        <f t="shared" si="18"/>
        <v>4.25</v>
      </c>
      <c r="U39" s="405">
        <f t="shared" si="18"/>
        <v>4.5</v>
      </c>
      <c r="V39" s="405">
        <f t="shared" si="18"/>
        <v>4.75</v>
      </c>
      <c r="W39" s="405">
        <f t="shared" si="18"/>
        <v>5</v>
      </c>
    </row>
    <row r="40" spans="1:23">
      <c r="A40" s="402">
        <v>18</v>
      </c>
      <c r="B40" s="403" t="s">
        <v>871</v>
      </c>
      <c r="C40" s="418" t="s">
        <v>874</v>
      </c>
      <c r="D40" s="405">
        <f t="shared" ref="D40:G40" si="19">0.25*D6</f>
        <v>0.25</v>
      </c>
      <c r="E40" s="405">
        <f t="shared" si="19"/>
        <v>0.5</v>
      </c>
      <c r="F40" s="405">
        <f t="shared" si="19"/>
        <v>0.75</v>
      </c>
      <c r="G40" s="405">
        <f t="shared" si="19"/>
        <v>1</v>
      </c>
      <c r="H40" s="405">
        <f>0.25*H6</f>
        <v>1.25</v>
      </c>
      <c r="I40" s="405">
        <f t="shared" ref="I40:W40" si="20">0.25*I6</f>
        <v>1.5</v>
      </c>
      <c r="J40" s="405">
        <f t="shared" si="20"/>
        <v>1.75</v>
      </c>
      <c r="K40" s="406">
        <f t="shared" si="20"/>
        <v>2</v>
      </c>
      <c r="L40" s="405">
        <f t="shared" si="20"/>
        <v>2.25</v>
      </c>
      <c r="M40" s="405">
        <f t="shared" si="20"/>
        <v>2.5</v>
      </c>
      <c r="N40" s="405">
        <f t="shared" si="20"/>
        <v>2.75</v>
      </c>
      <c r="O40" s="405">
        <f t="shared" si="20"/>
        <v>3</v>
      </c>
      <c r="P40" s="405">
        <f t="shared" si="20"/>
        <v>3.25</v>
      </c>
      <c r="Q40" s="405">
        <f t="shared" si="20"/>
        <v>3.5</v>
      </c>
      <c r="R40" s="405">
        <f t="shared" si="20"/>
        <v>3.75</v>
      </c>
      <c r="S40" s="405">
        <f t="shared" si="20"/>
        <v>4</v>
      </c>
      <c r="T40" s="405">
        <f t="shared" si="20"/>
        <v>4.25</v>
      </c>
      <c r="U40" s="405">
        <f t="shared" si="20"/>
        <v>4.5</v>
      </c>
      <c r="V40" s="405">
        <f t="shared" si="20"/>
        <v>4.75</v>
      </c>
      <c r="W40" s="405">
        <f t="shared" si="20"/>
        <v>5</v>
      </c>
    </row>
    <row r="41" spans="1:23" ht="106.5" customHeight="1">
      <c r="A41" s="402">
        <v>19</v>
      </c>
      <c r="B41" s="403" t="s">
        <v>871</v>
      </c>
      <c r="C41" s="417" t="s">
        <v>875</v>
      </c>
      <c r="D41" s="405">
        <v>1.5</v>
      </c>
      <c r="E41" s="405">
        <v>2</v>
      </c>
      <c r="F41" s="405">
        <v>3</v>
      </c>
      <c r="G41" s="405">
        <v>3.5</v>
      </c>
      <c r="H41" s="405">
        <v>4</v>
      </c>
      <c r="I41" s="405">
        <v>4.5</v>
      </c>
      <c r="J41" s="405">
        <v>5.5</v>
      </c>
      <c r="K41" s="406">
        <v>6</v>
      </c>
      <c r="L41" s="405">
        <v>6.5</v>
      </c>
      <c r="M41" s="405">
        <v>7</v>
      </c>
      <c r="N41" s="405">
        <v>7.5</v>
      </c>
      <c r="O41" s="405">
        <v>8</v>
      </c>
      <c r="P41" s="405">
        <v>8.5</v>
      </c>
      <c r="Q41" s="405">
        <v>8.5</v>
      </c>
      <c r="R41" s="405">
        <v>9.5</v>
      </c>
      <c r="S41" s="405">
        <v>9.5</v>
      </c>
      <c r="T41" s="405">
        <v>9.5</v>
      </c>
      <c r="U41" s="405">
        <v>9.5</v>
      </c>
      <c r="V41" s="405">
        <v>9.5</v>
      </c>
      <c r="W41" s="405">
        <v>9.5</v>
      </c>
    </row>
    <row r="42" spans="1:23">
      <c r="A42" s="402"/>
      <c r="B42" s="402"/>
      <c r="C42" s="419" t="s">
        <v>876</v>
      </c>
      <c r="D42" s="420">
        <v>1</v>
      </c>
      <c r="E42" s="420">
        <v>1.5</v>
      </c>
      <c r="F42" s="420">
        <v>1.5</v>
      </c>
      <c r="G42" s="420">
        <v>2</v>
      </c>
      <c r="H42" s="420">
        <v>2</v>
      </c>
      <c r="I42" s="420">
        <v>2.5</v>
      </c>
      <c r="J42" s="420">
        <v>2.5</v>
      </c>
      <c r="K42" s="421">
        <v>3.5</v>
      </c>
      <c r="L42" s="420">
        <v>3.5</v>
      </c>
      <c r="M42" s="420">
        <v>3.5</v>
      </c>
      <c r="N42" s="420">
        <v>4</v>
      </c>
      <c r="O42" s="420">
        <v>4</v>
      </c>
      <c r="P42" s="420">
        <v>4.5</v>
      </c>
      <c r="Q42" s="420">
        <v>4.5</v>
      </c>
      <c r="R42" s="420">
        <v>5</v>
      </c>
      <c r="S42" s="420">
        <v>5</v>
      </c>
      <c r="T42" s="420">
        <v>5</v>
      </c>
      <c r="U42" s="420">
        <v>5</v>
      </c>
      <c r="V42" s="420">
        <v>5</v>
      </c>
      <c r="W42" s="420">
        <v>6</v>
      </c>
    </row>
    <row r="43" spans="1:23">
      <c r="A43" s="402"/>
      <c r="B43" s="402"/>
      <c r="C43" s="419" t="s">
        <v>877</v>
      </c>
      <c r="D43" s="422">
        <f>D41-D42</f>
        <v>0.5</v>
      </c>
      <c r="E43" s="422">
        <f t="shared" ref="E43:W43" si="21">E41-E42</f>
        <v>0.5</v>
      </c>
      <c r="F43" s="422">
        <f t="shared" si="21"/>
        <v>1.5</v>
      </c>
      <c r="G43" s="422">
        <f t="shared" si="21"/>
        <v>1.5</v>
      </c>
      <c r="H43" s="422">
        <f t="shared" si="21"/>
        <v>2</v>
      </c>
      <c r="I43" s="422">
        <f t="shared" si="21"/>
        <v>2</v>
      </c>
      <c r="J43" s="422">
        <f t="shared" si="21"/>
        <v>3</v>
      </c>
      <c r="K43" s="423">
        <f t="shared" si="21"/>
        <v>2.5</v>
      </c>
      <c r="L43" s="422">
        <f t="shared" si="21"/>
        <v>3</v>
      </c>
      <c r="M43" s="422">
        <f t="shared" si="21"/>
        <v>3.5</v>
      </c>
      <c r="N43" s="422">
        <f t="shared" si="21"/>
        <v>3.5</v>
      </c>
      <c r="O43" s="422">
        <f t="shared" si="21"/>
        <v>4</v>
      </c>
      <c r="P43" s="422">
        <f t="shared" si="21"/>
        <v>4</v>
      </c>
      <c r="Q43" s="422">
        <f t="shared" si="21"/>
        <v>4</v>
      </c>
      <c r="R43" s="422">
        <f t="shared" si="21"/>
        <v>4.5</v>
      </c>
      <c r="S43" s="422">
        <f t="shared" si="21"/>
        <v>4.5</v>
      </c>
      <c r="T43" s="422">
        <f t="shared" si="21"/>
        <v>4.5</v>
      </c>
      <c r="U43" s="422">
        <f t="shared" si="21"/>
        <v>4.5</v>
      </c>
      <c r="V43" s="422">
        <f t="shared" si="21"/>
        <v>4.5</v>
      </c>
      <c r="W43" s="422">
        <f t="shared" si="21"/>
        <v>3.5</v>
      </c>
    </row>
    <row r="44" spans="1:23">
      <c r="A44" s="402">
        <v>20</v>
      </c>
      <c r="B44" s="403" t="s">
        <v>871</v>
      </c>
      <c r="C44" s="418" t="s">
        <v>878</v>
      </c>
      <c r="D44" s="405"/>
      <c r="E44" s="405">
        <v>0.25</v>
      </c>
      <c r="F44" s="405">
        <v>0.25</v>
      </c>
      <c r="G44" s="405">
        <v>0.5</v>
      </c>
      <c r="H44" s="405">
        <v>0.5</v>
      </c>
      <c r="I44" s="405">
        <v>1</v>
      </c>
      <c r="J44" s="405">
        <v>1</v>
      </c>
      <c r="K44" s="406">
        <v>1</v>
      </c>
      <c r="L44" s="405">
        <v>1</v>
      </c>
      <c r="M44" s="405">
        <v>1</v>
      </c>
      <c r="N44" s="405">
        <v>1</v>
      </c>
      <c r="O44" s="405">
        <v>1</v>
      </c>
      <c r="P44" s="405">
        <v>1</v>
      </c>
      <c r="Q44" s="405">
        <v>1</v>
      </c>
      <c r="R44" s="405">
        <v>1</v>
      </c>
      <c r="S44" s="405">
        <v>1</v>
      </c>
      <c r="T44" s="405">
        <v>1</v>
      </c>
      <c r="U44" s="405">
        <v>1</v>
      </c>
      <c r="V44" s="405">
        <v>1</v>
      </c>
      <c r="W44" s="405">
        <v>1</v>
      </c>
    </row>
    <row r="45" spans="1:23" ht="60">
      <c r="A45" s="402">
        <v>21</v>
      </c>
      <c r="B45" s="403" t="s">
        <v>871</v>
      </c>
      <c r="C45" s="424" t="s">
        <v>879</v>
      </c>
      <c r="D45" s="405">
        <v>0.25</v>
      </c>
      <c r="E45" s="405">
        <v>0.5</v>
      </c>
      <c r="F45" s="405">
        <v>0.5</v>
      </c>
      <c r="G45" s="405">
        <v>0.5</v>
      </c>
      <c r="H45" s="405">
        <v>0.5</v>
      </c>
      <c r="I45" s="405">
        <v>0.5</v>
      </c>
      <c r="J45" s="405">
        <v>0.5</v>
      </c>
      <c r="K45" s="406">
        <v>1</v>
      </c>
      <c r="L45" s="405">
        <v>1</v>
      </c>
      <c r="M45" s="405">
        <v>1</v>
      </c>
      <c r="N45" s="405">
        <v>1</v>
      </c>
      <c r="O45" s="405">
        <v>1</v>
      </c>
      <c r="P45" s="405">
        <v>1</v>
      </c>
      <c r="Q45" s="405">
        <v>1.5</v>
      </c>
      <c r="R45" s="405">
        <v>1.5</v>
      </c>
      <c r="S45" s="405">
        <v>1.5</v>
      </c>
      <c r="T45" s="405">
        <v>1.5</v>
      </c>
      <c r="U45" s="405">
        <v>1.5</v>
      </c>
      <c r="V45" s="405">
        <v>1.5</v>
      </c>
      <c r="W45" s="405">
        <v>1.5</v>
      </c>
    </row>
    <row r="46" spans="1:23">
      <c r="A46" s="402">
        <v>22</v>
      </c>
      <c r="B46" s="403" t="s">
        <v>871</v>
      </c>
      <c r="C46" s="418" t="s">
        <v>880</v>
      </c>
      <c r="D46" s="405"/>
      <c r="E46" s="405"/>
      <c r="F46" s="405"/>
      <c r="G46" s="405"/>
      <c r="H46" s="405"/>
      <c r="I46" s="405"/>
      <c r="J46" s="405"/>
      <c r="K46" s="406">
        <v>0.5</v>
      </c>
      <c r="L46" s="405">
        <v>0.5</v>
      </c>
      <c r="M46" s="405">
        <v>0.5</v>
      </c>
      <c r="N46" s="405">
        <v>0.5</v>
      </c>
      <c r="O46" s="405">
        <v>0.5</v>
      </c>
      <c r="P46" s="405">
        <v>0.5</v>
      </c>
      <c r="Q46" s="405">
        <v>0.5</v>
      </c>
      <c r="R46" s="405">
        <v>0.5</v>
      </c>
      <c r="S46" s="405">
        <v>0.5</v>
      </c>
      <c r="T46" s="405">
        <v>0.5</v>
      </c>
      <c r="U46" s="405">
        <v>0.5</v>
      </c>
      <c r="V46" s="405">
        <v>0.5</v>
      </c>
      <c r="W46" s="405">
        <v>0.5</v>
      </c>
    </row>
    <row r="47" spans="1:23" ht="45">
      <c r="A47" s="402">
        <v>23</v>
      </c>
      <c r="B47" s="403" t="s">
        <v>871</v>
      </c>
      <c r="C47" s="424" t="s">
        <v>881</v>
      </c>
      <c r="D47" s="405">
        <v>0.5</v>
      </c>
      <c r="E47" s="405">
        <v>0.75</v>
      </c>
      <c r="F47" s="405">
        <v>1</v>
      </c>
      <c r="G47" s="405">
        <v>1.25</v>
      </c>
      <c r="H47" s="405">
        <v>1.25</v>
      </c>
      <c r="I47" s="405">
        <v>1.75</v>
      </c>
      <c r="J47" s="405">
        <v>1.75</v>
      </c>
      <c r="K47" s="406">
        <v>2</v>
      </c>
      <c r="L47" s="405">
        <v>2</v>
      </c>
      <c r="M47" s="405">
        <v>2.5</v>
      </c>
      <c r="N47" s="405">
        <v>2.5</v>
      </c>
      <c r="O47" s="405">
        <v>3</v>
      </c>
      <c r="P47" s="405">
        <v>3</v>
      </c>
      <c r="Q47" s="405">
        <v>3</v>
      </c>
      <c r="R47" s="405">
        <v>3</v>
      </c>
      <c r="S47" s="405">
        <v>3</v>
      </c>
      <c r="T47" s="405">
        <v>3</v>
      </c>
      <c r="U47" s="405">
        <v>3</v>
      </c>
      <c r="V47" s="405">
        <v>3</v>
      </c>
      <c r="W47" s="405">
        <v>3</v>
      </c>
    </row>
    <row r="48" spans="1:23" ht="30">
      <c r="A48" s="402">
        <v>24</v>
      </c>
      <c r="B48" s="403" t="s">
        <v>871</v>
      </c>
      <c r="C48" s="424" t="s">
        <v>882</v>
      </c>
      <c r="D48" s="405"/>
      <c r="E48" s="405"/>
      <c r="F48" s="405">
        <v>0.5</v>
      </c>
      <c r="G48" s="405">
        <v>0.5</v>
      </c>
      <c r="H48" s="405">
        <v>0.5</v>
      </c>
      <c r="I48" s="405">
        <v>0.5</v>
      </c>
      <c r="J48" s="405">
        <v>0.5</v>
      </c>
      <c r="K48" s="406">
        <f>0.5+0.5</f>
        <v>1</v>
      </c>
      <c r="L48" s="405">
        <v>1</v>
      </c>
      <c r="M48" s="405">
        <v>1</v>
      </c>
      <c r="N48" s="405">
        <v>1</v>
      </c>
      <c r="O48" s="405">
        <v>1</v>
      </c>
      <c r="P48" s="405">
        <f>1+0.5</f>
        <v>1.5</v>
      </c>
      <c r="Q48" s="405">
        <v>1.5</v>
      </c>
      <c r="R48" s="405">
        <v>1.5</v>
      </c>
      <c r="S48" s="405">
        <v>1.5</v>
      </c>
      <c r="T48" s="405">
        <v>1.5</v>
      </c>
      <c r="U48" s="405">
        <v>2</v>
      </c>
      <c r="V48" s="405">
        <v>2</v>
      </c>
      <c r="W48" s="405">
        <v>2</v>
      </c>
    </row>
    <row r="49" spans="1:23" ht="30">
      <c r="A49" s="402">
        <v>25</v>
      </c>
      <c r="B49" s="403" t="s">
        <v>871</v>
      </c>
      <c r="C49" s="424" t="s">
        <v>883</v>
      </c>
      <c r="D49" s="420">
        <f>0.25/2*D6</f>
        <v>0.13</v>
      </c>
      <c r="E49" s="420">
        <f t="shared" ref="E49:W49" si="22">0.25/2*E6</f>
        <v>0.25</v>
      </c>
      <c r="F49" s="420">
        <f t="shared" si="22"/>
        <v>0.38</v>
      </c>
      <c r="G49" s="420">
        <f t="shared" si="22"/>
        <v>0.5</v>
      </c>
      <c r="H49" s="420">
        <f t="shared" si="22"/>
        <v>0.63</v>
      </c>
      <c r="I49" s="420">
        <f t="shared" si="22"/>
        <v>0.75</v>
      </c>
      <c r="J49" s="420">
        <f t="shared" si="22"/>
        <v>0.88</v>
      </c>
      <c r="K49" s="421">
        <f t="shared" si="22"/>
        <v>1</v>
      </c>
      <c r="L49" s="420">
        <f t="shared" si="22"/>
        <v>1.1299999999999999</v>
      </c>
      <c r="M49" s="420">
        <f t="shared" si="22"/>
        <v>1.25</v>
      </c>
      <c r="N49" s="420">
        <f t="shared" si="22"/>
        <v>1.38</v>
      </c>
      <c r="O49" s="420">
        <f t="shared" si="22"/>
        <v>1.5</v>
      </c>
      <c r="P49" s="420">
        <f t="shared" si="22"/>
        <v>1.63</v>
      </c>
      <c r="Q49" s="420">
        <f t="shared" si="22"/>
        <v>1.75</v>
      </c>
      <c r="R49" s="420">
        <f t="shared" si="22"/>
        <v>1.88</v>
      </c>
      <c r="S49" s="420">
        <f t="shared" si="22"/>
        <v>2</v>
      </c>
      <c r="T49" s="420">
        <f t="shared" si="22"/>
        <v>2.13</v>
      </c>
      <c r="U49" s="420">
        <f t="shared" si="22"/>
        <v>2.25</v>
      </c>
      <c r="V49" s="420">
        <f t="shared" si="22"/>
        <v>2.38</v>
      </c>
      <c r="W49" s="420">
        <f t="shared" si="22"/>
        <v>2.5</v>
      </c>
    </row>
    <row r="50" spans="1:23" ht="30">
      <c r="A50" s="402"/>
      <c r="B50" s="402"/>
      <c r="C50" s="425" t="s">
        <v>884</v>
      </c>
      <c r="D50" s="420">
        <v>0.13</v>
      </c>
      <c r="E50" s="420">
        <v>0.25</v>
      </c>
      <c r="F50" s="420">
        <v>0.38</v>
      </c>
      <c r="G50" s="420">
        <v>0.5</v>
      </c>
      <c r="H50" s="420">
        <v>0.63</v>
      </c>
      <c r="I50" s="420">
        <v>0.75</v>
      </c>
      <c r="J50" s="420">
        <v>0.88</v>
      </c>
      <c r="K50" s="421">
        <v>1</v>
      </c>
      <c r="L50" s="420">
        <v>1.1299999999999999</v>
      </c>
      <c r="M50" s="420">
        <v>1.25</v>
      </c>
      <c r="N50" s="420">
        <v>1.38</v>
      </c>
      <c r="O50" s="420">
        <v>1.5</v>
      </c>
      <c r="P50" s="420">
        <v>1.63</v>
      </c>
      <c r="Q50" s="420">
        <v>1.75</v>
      </c>
      <c r="R50" s="420">
        <v>1.88</v>
      </c>
      <c r="S50" s="420">
        <v>2</v>
      </c>
      <c r="T50" s="420">
        <v>2.13</v>
      </c>
      <c r="U50" s="420">
        <v>2.25</v>
      </c>
      <c r="V50" s="420">
        <v>2.38</v>
      </c>
      <c r="W50" s="420">
        <v>2.5</v>
      </c>
    </row>
    <row r="51" spans="1:23">
      <c r="A51" s="402"/>
      <c r="B51" s="402"/>
      <c r="C51" s="426" t="s">
        <v>885</v>
      </c>
      <c r="D51" s="420"/>
      <c r="E51" s="420"/>
      <c r="F51" s="420"/>
      <c r="G51" s="420"/>
      <c r="H51" s="420"/>
      <c r="I51" s="420"/>
      <c r="J51" s="420"/>
      <c r="K51" s="421"/>
      <c r="L51" s="420"/>
      <c r="M51" s="420"/>
      <c r="N51" s="420"/>
      <c r="O51" s="420"/>
      <c r="P51" s="420"/>
      <c r="Q51" s="420"/>
      <c r="R51" s="420"/>
      <c r="S51" s="420"/>
      <c r="T51" s="420"/>
      <c r="U51" s="420"/>
      <c r="V51" s="420"/>
      <c r="W51" s="420"/>
    </row>
    <row r="52" spans="1:23" ht="30">
      <c r="A52" s="402"/>
      <c r="B52" s="402"/>
      <c r="C52" s="427" t="s">
        <v>886</v>
      </c>
      <c r="D52" s="422">
        <f>D49-D50</f>
        <v>0</v>
      </c>
      <c r="E52" s="422">
        <f t="shared" ref="E52:W52" si="23">E49-E50</f>
        <v>0</v>
      </c>
      <c r="F52" s="422">
        <f t="shared" si="23"/>
        <v>0</v>
      </c>
      <c r="G52" s="422">
        <f t="shared" si="23"/>
        <v>0</v>
      </c>
      <c r="H52" s="422">
        <f t="shared" si="23"/>
        <v>0</v>
      </c>
      <c r="I52" s="422">
        <f t="shared" si="23"/>
        <v>0</v>
      </c>
      <c r="J52" s="422">
        <f t="shared" si="23"/>
        <v>0</v>
      </c>
      <c r="K52" s="423">
        <f t="shared" si="23"/>
        <v>0</v>
      </c>
      <c r="L52" s="422">
        <f t="shared" si="23"/>
        <v>0</v>
      </c>
      <c r="M52" s="422">
        <f t="shared" si="23"/>
        <v>0</v>
      </c>
      <c r="N52" s="422">
        <f t="shared" si="23"/>
        <v>0</v>
      </c>
      <c r="O52" s="422">
        <f t="shared" si="23"/>
        <v>0</v>
      </c>
      <c r="P52" s="422">
        <f t="shared" si="23"/>
        <v>0</v>
      </c>
      <c r="Q52" s="422">
        <f t="shared" si="23"/>
        <v>0</v>
      </c>
      <c r="R52" s="422">
        <f t="shared" si="23"/>
        <v>0</v>
      </c>
      <c r="S52" s="422">
        <f t="shared" si="23"/>
        <v>0</v>
      </c>
      <c r="T52" s="422">
        <f t="shared" si="23"/>
        <v>0</v>
      </c>
      <c r="U52" s="422">
        <f t="shared" si="23"/>
        <v>0</v>
      </c>
      <c r="V52" s="422">
        <f t="shared" si="23"/>
        <v>0</v>
      </c>
      <c r="W52" s="422">
        <f t="shared" si="23"/>
        <v>0</v>
      </c>
    </row>
    <row r="53" spans="1:23">
      <c r="A53" s="402"/>
      <c r="B53" s="402"/>
      <c r="C53" s="426" t="s">
        <v>887</v>
      </c>
      <c r="D53" s="420"/>
      <c r="E53" s="420"/>
      <c r="F53" s="420"/>
      <c r="G53" s="420"/>
      <c r="H53" s="420"/>
      <c r="I53" s="420"/>
      <c r="J53" s="420"/>
      <c r="K53" s="421"/>
      <c r="L53" s="420"/>
      <c r="M53" s="420"/>
      <c r="N53" s="420"/>
      <c r="O53" s="420"/>
      <c r="P53" s="420"/>
      <c r="Q53" s="420"/>
      <c r="R53" s="420"/>
      <c r="S53" s="420"/>
      <c r="T53" s="420"/>
      <c r="U53" s="420"/>
      <c r="V53" s="420"/>
      <c r="W53" s="420"/>
    </row>
    <row r="54" spans="1:23">
      <c r="A54" s="402"/>
      <c r="B54" s="402"/>
      <c r="C54" s="426" t="s">
        <v>888</v>
      </c>
      <c r="D54" s="420"/>
      <c r="E54" s="420"/>
      <c r="F54" s="420"/>
      <c r="G54" s="420"/>
      <c r="H54" s="420"/>
      <c r="I54" s="420"/>
      <c r="J54" s="420"/>
      <c r="K54" s="421"/>
      <c r="L54" s="420"/>
      <c r="M54" s="420"/>
      <c r="N54" s="420"/>
      <c r="O54" s="420"/>
      <c r="P54" s="420"/>
      <c r="Q54" s="420"/>
      <c r="R54" s="420"/>
      <c r="S54" s="420"/>
      <c r="T54" s="420"/>
      <c r="U54" s="420"/>
      <c r="V54" s="420"/>
      <c r="W54" s="420"/>
    </row>
    <row r="55" spans="1:23" ht="38.25">
      <c r="A55" s="402">
        <v>26</v>
      </c>
      <c r="B55" s="403" t="s">
        <v>871</v>
      </c>
      <c r="C55" s="428" t="s">
        <v>889</v>
      </c>
      <c r="D55" s="405">
        <f>0.25/2*D6</f>
        <v>0.13</v>
      </c>
      <c r="E55" s="405">
        <f t="shared" ref="E55:W55" si="24">0.25/2*E6</f>
        <v>0.25</v>
      </c>
      <c r="F55" s="405">
        <f t="shared" si="24"/>
        <v>0.38</v>
      </c>
      <c r="G55" s="405">
        <f t="shared" si="24"/>
        <v>0.5</v>
      </c>
      <c r="H55" s="405">
        <f t="shared" si="24"/>
        <v>0.63</v>
      </c>
      <c r="I55" s="405">
        <f t="shared" si="24"/>
        <v>0.75</v>
      </c>
      <c r="J55" s="405">
        <f t="shared" si="24"/>
        <v>0.88</v>
      </c>
      <c r="K55" s="406">
        <f t="shared" si="24"/>
        <v>1</v>
      </c>
      <c r="L55" s="405">
        <f t="shared" si="24"/>
        <v>1.1299999999999999</v>
      </c>
      <c r="M55" s="405">
        <f t="shared" si="24"/>
        <v>1.25</v>
      </c>
      <c r="N55" s="405">
        <f t="shared" si="24"/>
        <v>1.38</v>
      </c>
      <c r="O55" s="405">
        <f t="shared" si="24"/>
        <v>1.5</v>
      </c>
      <c r="P55" s="405">
        <f t="shared" si="24"/>
        <v>1.63</v>
      </c>
      <c r="Q55" s="405">
        <f t="shared" si="24"/>
        <v>1.75</v>
      </c>
      <c r="R55" s="405">
        <f t="shared" si="24"/>
        <v>1.88</v>
      </c>
      <c r="S55" s="405">
        <f t="shared" si="24"/>
        <v>2</v>
      </c>
      <c r="T55" s="405">
        <f t="shared" si="24"/>
        <v>2.13</v>
      </c>
      <c r="U55" s="405">
        <f t="shared" si="24"/>
        <v>2.25</v>
      </c>
      <c r="V55" s="405">
        <f t="shared" si="24"/>
        <v>2.38</v>
      </c>
      <c r="W55" s="405">
        <f t="shared" si="24"/>
        <v>2.5</v>
      </c>
    </row>
    <row r="56" spans="1:23">
      <c r="A56" s="402">
        <v>26</v>
      </c>
      <c r="B56" s="403" t="s">
        <v>871</v>
      </c>
      <c r="C56" s="429" t="s">
        <v>890</v>
      </c>
      <c r="D56" s="405">
        <v>4.5</v>
      </c>
      <c r="E56" s="405">
        <v>4.5</v>
      </c>
      <c r="F56" s="405">
        <v>4.5</v>
      </c>
      <c r="G56" s="405">
        <v>4.5</v>
      </c>
      <c r="H56" s="405">
        <v>4.5</v>
      </c>
      <c r="I56" s="405">
        <v>4.5</v>
      </c>
      <c r="J56" s="405">
        <v>4.5</v>
      </c>
      <c r="K56" s="406">
        <v>4.5</v>
      </c>
      <c r="L56" s="405">
        <v>4.5</v>
      </c>
      <c r="M56" s="405">
        <v>4.5</v>
      </c>
      <c r="N56" s="405">
        <v>4.5</v>
      </c>
      <c r="O56" s="405">
        <v>4.5</v>
      </c>
      <c r="P56" s="405">
        <v>4.5</v>
      </c>
      <c r="Q56" s="405">
        <v>4.5</v>
      </c>
      <c r="R56" s="405">
        <v>4.5</v>
      </c>
      <c r="S56" s="405">
        <v>4.5</v>
      </c>
      <c r="T56" s="405">
        <v>4.5</v>
      </c>
      <c r="U56" s="405">
        <v>4.5</v>
      </c>
      <c r="V56" s="405">
        <v>4.5</v>
      </c>
      <c r="W56" s="405">
        <v>4.5</v>
      </c>
    </row>
    <row r="57" spans="1:23">
      <c r="D57" s="430"/>
      <c r="E57" s="430"/>
      <c r="F57" s="430"/>
      <c r="G57" s="430"/>
      <c r="H57" s="430"/>
      <c r="I57" s="430"/>
      <c r="J57" s="430"/>
      <c r="K57" s="430"/>
      <c r="L57" s="430"/>
      <c r="M57" s="430"/>
      <c r="N57" s="430"/>
      <c r="O57" s="430"/>
      <c r="P57" s="430"/>
      <c r="Q57" s="430"/>
      <c r="R57" s="430"/>
      <c r="S57" s="430"/>
      <c r="T57" s="430"/>
      <c r="U57" s="430"/>
      <c r="V57" s="430"/>
      <c r="W57" s="430"/>
    </row>
    <row r="58" spans="1:23">
      <c r="C58" s="393" t="s">
        <v>891</v>
      </c>
      <c r="D58" s="430"/>
      <c r="E58" s="430"/>
      <c r="F58" s="430"/>
      <c r="G58" s="430"/>
      <c r="H58" s="430"/>
      <c r="I58" s="430"/>
      <c r="J58" s="430"/>
      <c r="K58" s="430"/>
      <c r="L58" s="430"/>
      <c r="M58" s="430"/>
      <c r="N58" s="430"/>
      <c r="O58" s="430"/>
      <c r="P58" s="430"/>
      <c r="Q58" s="430"/>
      <c r="R58" s="430"/>
      <c r="S58" s="430"/>
      <c r="T58" s="430"/>
      <c r="U58" s="430"/>
      <c r="V58" s="430"/>
      <c r="W58" s="430"/>
    </row>
    <row r="59" spans="1:23">
      <c r="A59" s="402"/>
      <c r="B59" s="402"/>
      <c r="C59" s="431" t="s">
        <v>892</v>
      </c>
      <c r="D59" s="432">
        <f t="shared" ref="D59:W59" si="25">D63+D71</f>
        <v>13.76</v>
      </c>
      <c r="E59" s="432">
        <f t="shared" si="25"/>
        <v>19.510000000000002</v>
      </c>
      <c r="F59" s="432">
        <f t="shared" si="25"/>
        <v>25.27</v>
      </c>
      <c r="G59" s="432">
        <f t="shared" si="25"/>
        <v>31.01</v>
      </c>
      <c r="H59" s="432">
        <f t="shared" si="25"/>
        <v>35.53</v>
      </c>
      <c r="I59" s="432">
        <f t="shared" si="25"/>
        <v>42.27</v>
      </c>
      <c r="J59" s="432">
        <f t="shared" si="25"/>
        <v>47.03</v>
      </c>
      <c r="K59" s="432">
        <f t="shared" si="25"/>
        <v>54.03</v>
      </c>
      <c r="L59" s="432">
        <f t="shared" si="25"/>
        <v>58.29</v>
      </c>
      <c r="M59" s="432">
        <f t="shared" si="25"/>
        <v>64.28</v>
      </c>
      <c r="N59" s="432">
        <f t="shared" si="25"/>
        <v>68.55</v>
      </c>
      <c r="O59" s="432">
        <f t="shared" si="25"/>
        <v>73.290000000000006</v>
      </c>
      <c r="P59" s="432">
        <f t="shared" si="25"/>
        <v>78.55</v>
      </c>
      <c r="Q59" s="432">
        <f t="shared" si="25"/>
        <v>83.3</v>
      </c>
      <c r="R59" s="432">
        <f t="shared" si="25"/>
        <v>88.31</v>
      </c>
      <c r="S59" s="432">
        <f t="shared" si="25"/>
        <v>92.3</v>
      </c>
      <c r="T59" s="432">
        <f t="shared" si="25"/>
        <v>96.57</v>
      </c>
      <c r="U59" s="432">
        <f t="shared" si="25"/>
        <v>101.31</v>
      </c>
      <c r="V59" s="432">
        <f t="shared" si="25"/>
        <v>105.07</v>
      </c>
      <c r="W59" s="432">
        <f t="shared" si="25"/>
        <v>109.07</v>
      </c>
    </row>
    <row r="60" spans="1:23">
      <c r="A60" s="402"/>
      <c r="B60" s="402"/>
      <c r="C60" s="431" t="s">
        <v>893</v>
      </c>
      <c r="D60" s="432">
        <f t="shared" ref="D60:W60" si="26">D65+D72</f>
        <v>14.02</v>
      </c>
      <c r="E60" s="432">
        <f t="shared" si="26"/>
        <v>20.010000000000002</v>
      </c>
      <c r="F60" s="432">
        <f t="shared" si="26"/>
        <v>26.03</v>
      </c>
      <c r="G60" s="432">
        <f t="shared" si="26"/>
        <v>32.01</v>
      </c>
      <c r="H60" s="432">
        <f t="shared" si="26"/>
        <v>36.79</v>
      </c>
      <c r="I60" s="432">
        <f t="shared" si="26"/>
        <v>43.77</v>
      </c>
      <c r="J60" s="432">
        <f t="shared" si="26"/>
        <v>48.79</v>
      </c>
      <c r="K60" s="432">
        <f t="shared" si="26"/>
        <v>56.03</v>
      </c>
      <c r="L60" s="432">
        <f t="shared" si="26"/>
        <v>60.55</v>
      </c>
      <c r="M60" s="432">
        <f t="shared" si="26"/>
        <v>66.78</v>
      </c>
      <c r="N60" s="432">
        <f t="shared" si="26"/>
        <v>71.31</v>
      </c>
      <c r="O60" s="432">
        <f t="shared" si="26"/>
        <v>76.290000000000006</v>
      </c>
      <c r="P60" s="432">
        <f t="shared" si="26"/>
        <v>81.81</v>
      </c>
      <c r="Q60" s="432">
        <f t="shared" si="26"/>
        <v>86.8</v>
      </c>
      <c r="R60" s="432">
        <f t="shared" si="26"/>
        <v>92.07</v>
      </c>
      <c r="S60" s="432">
        <f t="shared" si="26"/>
        <v>96.3</v>
      </c>
      <c r="T60" s="432">
        <f t="shared" si="26"/>
        <v>100.83</v>
      </c>
      <c r="U60" s="432">
        <f t="shared" si="26"/>
        <v>105.81</v>
      </c>
      <c r="V60" s="432">
        <f t="shared" si="26"/>
        <v>109.83</v>
      </c>
      <c r="W60" s="432">
        <f t="shared" si="26"/>
        <v>114.07</v>
      </c>
    </row>
    <row r="61" spans="1:23">
      <c r="A61" s="402"/>
      <c r="B61" s="402"/>
      <c r="C61" s="431" t="s">
        <v>894</v>
      </c>
      <c r="D61" s="432">
        <f t="shared" ref="D61:W61" si="27">D67+D73</f>
        <v>15.62</v>
      </c>
      <c r="E61" s="432">
        <f t="shared" si="27"/>
        <v>23.22</v>
      </c>
      <c r="F61" s="432">
        <f t="shared" si="27"/>
        <v>30.84</v>
      </c>
      <c r="G61" s="432">
        <f t="shared" si="27"/>
        <v>38.43</v>
      </c>
      <c r="H61" s="432">
        <f t="shared" si="27"/>
        <v>44.81</v>
      </c>
      <c r="I61" s="432">
        <f t="shared" si="27"/>
        <v>53.4</v>
      </c>
      <c r="J61" s="432">
        <f t="shared" si="27"/>
        <v>60.02</v>
      </c>
      <c r="K61" s="432">
        <f t="shared" si="27"/>
        <v>68.87</v>
      </c>
      <c r="L61" s="432">
        <f t="shared" si="27"/>
        <v>74.989999999999995</v>
      </c>
      <c r="M61" s="432">
        <f t="shared" si="27"/>
        <v>82.83</v>
      </c>
      <c r="N61" s="432">
        <f t="shared" si="27"/>
        <v>88.96</v>
      </c>
      <c r="O61" s="432">
        <f t="shared" si="27"/>
        <v>95.55</v>
      </c>
      <c r="P61" s="432">
        <f t="shared" si="27"/>
        <v>102.67</v>
      </c>
      <c r="Q61" s="432">
        <f t="shared" si="27"/>
        <v>109.27</v>
      </c>
      <c r="R61" s="432">
        <f t="shared" si="27"/>
        <v>116.14</v>
      </c>
      <c r="S61" s="432">
        <f t="shared" si="27"/>
        <v>121.98</v>
      </c>
      <c r="T61" s="432">
        <f t="shared" si="27"/>
        <v>128.11000000000001</v>
      </c>
      <c r="U61" s="432">
        <f t="shared" si="27"/>
        <v>134.69999999999999</v>
      </c>
      <c r="V61" s="432">
        <f t="shared" si="27"/>
        <v>140.32</v>
      </c>
      <c r="W61" s="432">
        <f t="shared" si="27"/>
        <v>146.16999999999999</v>
      </c>
    </row>
    <row r="62" spans="1:23">
      <c r="A62" s="402"/>
      <c r="B62" s="402"/>
      <c r="C62" s="431" t="s">
        <v>895</v>
      </c>
      <c r="D62" s="432">
        <f t="shared" ref="D62:W62" si="28">D69+D74</f>
        <v>8.14</v>
      </c>
      <c r="E62" s="432">
        <f t="shared" si="28"/>
        <v>13.77</v>
      </c>
      <c r="F62" s="432">
        <f t="shared" si="28"/>
        <v>19.41</v>
      </c>
      <c r="G62" s="432">
        <f t="shared" si="28"/>
        <v>25.29</v>
      </c>
      <c r="H62" s="432">
        <f t="shared" si="28"/>
        <v>29.93</v>
      </c>
      <c r="I62" s="432">
        <f t="shared" si="28"/>
        <v>36.31</v>
      </c>
      <c r="J62" s="432">
        <f t="shared" si="28"/>
        <v>41.2</v>
      </c>
      <c r="K62" s="432">
        <f t="shared" si="28"/>
        <v>47.83</v>
      </c>
      <c r="L62" s="432">
        <f t="shared" si="28"/>
        <v>52.22</v>
      </c>
      <c r="M62" s="432">
        <f t="shared" si="28"/>
        <v>58.35</v>
      </c>
      <c r="N62" s="432">
        <f t="shared" si="28"/>
        <v>62.74</v>
      </c>
      <c r="O62" s="432">
        <f t="shared" si="28"/>
        <v>67.62</v>
      </c>
      <c r="P62" s="432">
        <f t="shared" si="28"/>
        <v>72.510000000000005</v>
      </c>
      <c r="Q62" s="432">
        <f t="shared" si="28"/>
        <v>77.39</v>
      </c>
      <c r="R62" s="432">
        <f t="shared" si="28"/>
        <v>82.53</v>
      </c>
      <c r="S62" s="432">
        <f t="shared" si="28"/>
        <v>86.41</v>
      </c>
      <c r="T62" s="432">
        <f t="shared" si="28"/>
        <v>90.3</v>
      </c>
      <c r="U62" s="432">
        <f t="shared" si="28"/>
        <v>95.18</v>
      </c>
      <c r="V62" s="432">
        <f t="shared" si="28"/>
        <v>99.07</v>
      </c>
      <c r="W62" s="432">
        <f t="shared" si="28"/>
        <v>103.2</v>
      </c>
    </row>
    <row r="63" spans="1:23">
      <c r="A63" s="402"/>
      <c r="B63" s="402"/>
      <c r="C63" s="433" t="s">
        <v>896</v>
      </c>
      <c r="D63" s="434">
        <f>D12+D13+D14+D15+D16+D17+D18+D19+D20+D21+D23+D25+D29+D31+D35</f>
        <v>6.13</v>
      </c>
      <c r="E63" s="434">
        <f t="shared" ref="E63:W63" si="29">E12+E13+E14+E15+E16+E17+E18+E19+E20+E21+E23+E25+E29+E31+E35</f>
        <v>10.01</v>
      </c>
      <c r="F63" s="434">
        <f t="shared" si="29"/>
        <v>13.39</v>
      </c>
      <c r="G63" s="434">
        <f t="shared" si="29"/>
        <v>17.760000000000002</v>
      </c>
      <c r="H63" s="434">
        <f t="shared" si="29"/>
        <v>21.4</v>
      </c>
      <c r="I63" s="434">
        <f t="shared" si="29"/>
        <v>26.27</v>
      </c>
      <c r="J63" s="434">
        <f t="shared" si="29"/>
        <v>29.65</v>
      </c>
      <c r="K63" s="434">
        <f t="shared" si="29"/>
        <v>33.53</v>
      </c>
      <c r="L63" s="434">
        <f t="shared" si="29"/>
        <v>36.909999999999997</v>
      </c>
      <c r="M63" s="434">
        <f t="shared" si="29"/>
        <v>41.53</v>
      </c>
      <c r="N63" s="434">
        <f t="shared" si="29"/>
        <v>44.92</v>
      </c>
      <c r="O63" s="434">
        <f t="shared" si="29"/>
        <v>48.29</v>
      </c>
      <c r="P63" s="434">
        <f t="shared" si="29"/>
        <v>51.67</v>
      </c>
      <c r="Q63" s="434">
        <f t="shared" si="29"/>
        <v>55.55</v>
      </c>
      <c r="R63" s="434">
        <f t="shared" si="29"/>
        <v>59.18</v>
      </c>
      <c r="S63" s="434">
        <f t="shared" si="29"/>
        <v>62.8</v>
      </c>
      <c r="T63" s="434">
        <f t="shared" si="29"/>
        <v>66.19</v>
      </c>
      <c r="U63" s="434">
        <f t="shared" si="29"/>
        <v>70.06</v>
      </c>
      <c r="V63" s="434">
        <f t="shared" si="29"/>
        <v>73.44</v>
      </c>
      <c r="W63" s="434">
        <f t="shared" si="29"/>
        <v>77.069999999999993</v>
      </c>
    </row>
    <row r="64" spans="1:23">
      <c r="A64" s="402"/>
      <c r="B64" s="402"/>
      <c r="C64" s="433" t="s">
        <v>897</v>
      </c>
      <c r="D64" s="434">
        <f>D23+D25+D29+D31</f>
        <v>2.13</v>
      </c>
      <c r="E64" s="434">
        <f t="shared" ref="E64:W64" si="30">E23+E25+E29+E31</f>
        <v>4.26</v>
      </c>
      <c r="F64" s="434">
        <f t="shared" si="30"/>
        <v>6.39</v>
      </c>
      <c r="G64" s="434">
        <f t="shared" si="30"/>
        <v>8.51</v>
      </c>
      <c r="H64" s="434">
        <f t="shared" si="30"/>
        <v>10.65</v>
      </c>
      <c r="I64" s="434">
        <f t="shared" si="30"/>
        <v>12.77</v>
      </c>
      <c r="J64" s="434">
        <f t="shared" si="30"/>
        <v>14.9</v>
      </c>
      <c r="K64" s="434">
        <f t="shared" si="30"/>
        <v>17.03</v>
      </c>
      <c r="L64" s="434">
        <f t="shared" si="30"/>
        <v>19.16</v>
      </c>
      <c r="M64" s="434">
        <f t="shared" si="30"/>
        <v>21.28</v>
      </c>
      <c r="N64" s="434">
        <f t="shared" si="30"/>
        <v>23.42</v>
      </c>
      <c r="O64" s="434">
        <f t="shared" si="30"/>
        <v>25.54</v>
      </c>
      <c r="P64" s="434">
        <f t="shared" si="30"/>
        <v>27.67</v>
      </c>
      <c r="Q64" s="434">
        <f t="shared" si="30"/>
        <v>29.8</v>
      </c>
      <c r="R64" s="434">
        <f t="shared" si="30"/>
        <v>31.93</v>
      </c>
      <c r="S64" s="434">
        <f t="shared" si="30"/>
        <v>34.049999999999997</v>
      </c>
      <c r="T64" s="434">
        <f t="shared" si="30"/>
        <v>36.19</v>
      </c>
      <c r="U64" s="434">
        <f t="shared" si="30"/>
        <v>38.31</v>
      </c>
      <c r="V64" s="434">
        <f t="shared" si="30"/>
        <v>40.44</v>
      </c>
      <c r="W64" s="434">
        <f t="shared" si="30"/>
        <v>42.57</v>
      </c>
    </row>
    <row r="65" spans="1:23">
      <c r="A65" s="402"/>
      <c r="B65" s="402"/>
      <c r="C65" s="433" t="s">
        <v>898</v>
      </c>
      <c r="D65" s="434">
        <f>D12+D13+D14+D15+D16+D17+D18+D19+D20+D21+D23+D25+D28+D29+D31+D35</f>
        <v>6.26</v>
      </c>
      <c r="E65" s="434">
        <f t="shared" ref="E65:W65" si="31">E12+E13+E14+E15+E16+E17+E18+E19+E20+E21+E23+E25+E28+E29+E31+E35</f>
        <v>10.26</v>
      </c>
      <c r="F65" s="434">
        <f t="shared" si="31"/>
        <v>13.77</v>
      </c>
      <c r="G65" s="434">
        <f t="shared" si="31"/>
        <v>18.260000000000002</v>
      </c>
      <c r="H65" s="434">
        <f t="shared" si="31"/>
        <v>22.03</v>
      </c>
      <c r="I65" s="434">
        <f t="shared" si="31"/>
        <v>27.02</v>
      </c>
      <c r="J65" s="434">
        <f t="shared" si="31"/>
        <v>30.53</v>
      </c>
      <c r="K65" s="434">
        <f t="shared" si="31"/>
        <v>34.53</v>
      </c>
      <c r="L65" s="434">
        <f t="shared" si="31"/>
        <v>38.04</v>
      </c>
      <c r="M65" s="434">
        <f t="shared" si="31"/>
        <v>42.78</v>
      </c>
      <c r="N65" s="434">
        <f t="shared" si="31"/>
        <v>46.3</v>
      </c>
      <c r="O65" s="434">
        <f t="shared" si="31"/>
        <v>49.79</v>
      </c>
      <c r="P65" s="434">
        <f t="shared" si="31"/>
        <v>53.3</v>
      </c>
      <c r="Q65" s="434">
        <f t="shared" si="31"/>
        <v>57.3</v>
      </c>
      <c r="R65" s="434">
        <f t="shared" si="31"/>
        <v>61.06</v>
      </c>
      <c r="S65" s="434">
        <f t="shared" si="31"/>
        <v>64.8</v>
      </c>
      <c r="T65" s="434">
        <f t="shared" si="31"/>
        <v>68.319999999999993</v>
      </c>
      <c r="U65" s="434">
        <f t="shared" si="31"/>
        <v>72.31</v>
      </c>
      <c r="V65" s="434">
        <f t="shared" si="31"/>
        <v>75.819999999999993</v>
      </c>
      <c r="W65" s="434">
        <f t="shared" si="31"/>
        <v>79.569999999999993</v>
      </c>
    </row>
    <row r="66" spans="1:23">
      <c r="A66" s="402"/>
      <c r="B66" s="402"/>
      <c r="C66" s="433" t="s">
        <v>897</v>
      </c>
      <c r="D66" s="434">
        <f>D23+D25+D28+D29+D31</f>
        <v>2.2599999999999998</v>
      </c>
      <c r="E66" s="434">
        <f t="shared" ref="E66:W66" si="32">E23+E25+E28+E29+E31</f>
        <v>4.51</v>
      </c>
      <c r="F66" s="434">
        <f t="shared" si="32"/>
        <v>6.77</v>
      </c>
      <c r="G66" s="434">
        <f t="shared" si="32"/>
        <v>9.01</v>
      </c>
      <c r="H66" s="434">
        <f t="shared" si="32"/>
        <v>11.28</v>
      </c>
      <c r="I66" s="434">
        <f t="shared" si="32"/>
        <v>13.52</v>
      </c>
      <c r="J66" s="434">
        <f t="shared" si="32"/>
        <v>15.78</v>
      </c>
      <c r="K66" s="434">
        <f t="shared" si="32"/>
        <v>18.03</v>
      </c>
      <c r="L66" s="434">
        <f t="shared" si="32"/>
        <v>20.29</v>
      </c>
      <c r="M66" s="434">
        <f t="shared" si="32"/>
        <v>22.53</v>
      </c>
      <c r="N66" s="434">
        <f t="shared" si="32"/>
        <v>24.8</v>
      </c>
      <c r="O66" s="434">
        <f t="shared" si="32"/>
        <v>27.04</v>
      </c>
      <c r="P66" s="434">
        <f t="shared" si="32"/>
        <v>29.3</v>
      </c>
      <c r="Q66" s="434">
        <f t="shared" si="32"/>
        <v>31.55</v>
      </c>
      <c r="R66" s="434">
        <f t="shared" si="32"/>
        <v>33.81</v>
      </c>
      <c r="S66" s="434">
        <f t="shared" si="32"/>
        <v>36.049999999999997</v>
      </c>
      <c r="T66" s="434">
        <f t="shared" si="32"/>
        <v>38.32</v>
      </c>
      <c r="U66" s="434">
        <f t="shared" si="32"/>
        <v>40.56</v>
      </c>
      <c r="V66" s="434">
        <f t="shared" si="32"/>
        <v>42.82</v>
      </c>
      <c r="W66" s="434">
        <f t="shared" si="32"/>
        <v>45.07</v>
      </c>
    </row>
    <row r="67" spans="1:23">
      <c r="A67" s="402"/>
      <c r="B67" s="402"/>
      <c r="C67" s="433" t="s">
        <v>899</v>
      </c>
      <c r="D67" s="434">
        <f>D12+D13+D14+D15+D16+D17+D18+D19+D20+D21+D23+D25+D27+D29+D32+D35</f>
        <v>7.86</v>
      </c>
      <c r="E67" s="434">
        <f t="shared" ref="E67:W67" si="33">E12+E13+E14+E15+E16+E17+E18+E19+E20+E21+E23+E25+E27+E29+E32+E35</f>
        <v>13.47</v>
      </c>
      <c r="F67" s="434">
        <f t="shared" si="33"/>
        <v>18.579999999999998</v>
      </c>
      <c r="G67" s="434">
        <f t="shared" si="33"/>
        <v>24.68</v>
      </c>
      <c r="H67" s="434">
        <f t="shared" si="33"/>
        <v>30.05</v>
      </c>
      <c r="I67" s="434">
        <f t="shared" si="33"/>
        <v>36.65</v>
      </c>
      <c r="J67" s="434">
        <f t="shared" si="33"/>
        <v>41.76</v>
      </c>
      <c r="K67" s="434">
        <f t="shared" si="33"/>
        <v>47.37</v>
      </c>
      <c r="L67" s="434">
        <f t="shared" si="33"/>
        <v>52.48</v>
      </c>
      <c r="M67" s="434">
        <f t="shared" si="33"/>
        <v>58.83</v>
      </c>
      <c r="N67" s="434">
        <f t="shared" si="33"/>
        <v>63.95</v>
      </c>
      <c r="O67" s="434">
        <f t="shared" si="33"/>
        <v>69.05</v>
      </c>
      <c r="P67" s="434">
        <f t="shared" si="33"/>
        <v>74.16</v>
      </c>
      <c r="Q67" s="434">
        <f t="shared" si="33"/>
        <v>79.77</v>
      </c>
      <c r="R67" s="434">
        <f t="shared" si="33"/>
        <v>85.13</v>
      </c>
      <c r="S67" s="434">
        <f t="shared" si="33"/>
        <v>90.48</v>
      </c>
      <c r="T67" s="434">
        <f t="shared" si="33"/>
        <v>95.6</v>
      </c>
      <c r="U67" s="434">
        <f t="shared" si="33"/>
        <v>101.2</v>
      </c>
      <c r="V67" s="434">
        <f t="shared" si="33"/>
        <v>106.31</v>
      </c>
      <c r="W67" s="434">
        <f t="shared" si="33"/>
        <v>111.67</v>
      </c>
    </row>
    <row r="68" spans="1:23">
      <c r="A68" s="402"/>
      <c r="B68" s="402"/>
      <c r="C68" s="433" t="s">
        <v>897</v>
      </c>
      <c r="D68" s="434">
        <f>D23+D25+D27+D29+D32</f>
        <v>3.86</v>
      </c>
      <c r="E68" s="434">
        <f t="shared" ref="E68:W68" si="34">E23+E25+E27+E29+E32</f>
        <v>7.72</v>
      </c>
      <c r="F68" s="434">
        <f t="shared" si="34"/>
        <v>11.58</v>
      </c>
      <c r="G68" s="434">
        <f t="shared" si="34"/>
        <v>15.43</v>
      </c>
      <c r="H68" s="434">
        <f t="shared" si="34"/>
        <v>19.3</v>
      </c>
      <c r="I68" s="434">
        <f t="shared" si="34"/>
        <v>23.15</v>
      </c>
      <c r="J68" s="434">
        <f t="shared" si="34"/>
        <v>27.01</v>
      </c>
      <c r="K68" s="434">
        <f t="shared" si="34"/>
        <v>30.87</v>
      </c>
      <c r="L68" s="434">
        <f t="shared" si="34"/>
        <v>34.729999999999997</v>
      </c>
      <c r="M68" s="434">
        <f t="shared" si="34"/>
        <v>38.58</v>
      </c>
      <c r="N68" s="434">
        <f t="shared" si="34"/>
        <v>42.45</v>
      </c>
      <c r="O68" s="434">
        <f t="shared" si="34"/>
        <v>46.3</v>
      </c>
      <c r="P68" s="434">
        <f t="shared" si="34"/>
        <v>50.16</v>
      </c>
      <c r="Q68" s="434">
        <f t="shared" si="34"/>
        <v>54.02</v>
      </c>
      <c r="R68" s="434">
        <f t="shared" si="34"/>
        <v>57.88</v>
      </c>
      <c r="S68" s="434">
        <f t="shared" si="34"/>
        <v>61.73</v>
      </c>
      <c r="T68" s="434">
        <f t="shared" si="34"/>
        <v>65.599999999999994</v>
      </c>
      <c r="U68" s="434">
        <f t="shared" si="34"/>
        <v>69.45</v>
      </c>
      <c r="V68" s="434">
        <f t="shared" si="34"/>
        <v>73.31</v>
      </c>
      <c r="W68" s="434">
        <f t="shared" si="34"/>
        <v>77.17</v>
      </c>
    </row>
    <row r="69" spans="1:23">
      <c r="A69" s="402"/>
      <c r="B69" s="402"/>
      <c r="C69" s="433" t="s">
        <v>900</v>
      </c>
      <c r="D69" s="434">
        <f>D12+D13+D14+D15+D16+D17+D18+D19+D24+D26+D30+D33+D36</f>
        <v>5.26</v>
      </c>
      <c r="E69" s="434">
        <f t="shared" ref="E69:W69" si="35">E12+E13+E14+E15+E16+E17+E18+E19+E24+E26+E30+E33+E36</f>
        <v>9.02</v>
      </c>
      <c r="F69" s="434">
        <f t="shared" si="35"/>
        <v>12.28</v>
      </c>
      <c r="G69" s="434">
        <f t="shared" si="35"/>
        <v>16.54</v>
      </c>
      <c r="H69" s="434">
        <f t="shared" si="35"/>
        <v>20.05</v>
      </c>
      <c r="I69" s="434">
        <f t="shared" si="35"/>
        <v>24.31</v>
      </c>
      <c r="J69" s="434">
        <f t="shared" si="35"/>
        <v>27.57</v>
      </c>
      <c r="K69" s="434">
        <f t="shared" si="35"/>
        <v>31.33</v>
      </c>
      <c r="L69" s="434">
        <f t="shared" si="35"/>
        <v>34.590000000000003</v>
      </c>
      <c r="M69" s="434">
        <f t="shared" si="35"/>
        <v>39.1</v>
      </c>
      <c r="N69" s="434">
        <f t="shared" si="35"/>
        <v>42.36</v>
      </c>
      <c r="O69" s="434">
        <f t="shared" si="35"/>
        <v>45.62</v>
      </c>
      <c r="P69" s="434">
        <f t="shared" si="35"/>
        <v>48.88</v>
      </c>
      <c r="Q69" s="434">
        <f t="shared" si="35"/>
        <v>52.64</v>
      </c>
      <c r="R69" s="434">
        <f t="shared" si="35"/>
        <v>56.15</v>
      </c>
      <c r="S69" s="434">
        <f t="shared" si="35"/>
        <v>59.41</v>
      </c>
      <c r="T69" s="434">
        <f t="shared" si="35"/>
        <v>62.67</v>
      </c>
      <c r="U69" s="434">
        <f t="shared" si="35"/>
        <v>66.430000000000007</v>
      </c>
      <c r="V69" s="434">
        <f t="shared" si="35"/>
        <v>69.69</v>
      </c>
      <c r="W69" s="434">
        <f t="shared" si="35"/>
        <v>73.2</v>
      </c>
    </row>
    <row r="70" spans="1:23">
      <c r="A70" s="402"/>
      <c r="B70" s="402"/>
      <c r="C70" s="433" t="s">
        <v>897</v>
      </c>
      <c r="D70" s="434">
        <f>D24+D26+D30+D33</f>
        <v>1.76</v>
      </c>
      <c r="E70" s="434">
        <f t="shared" ref="E70:W70" si="36">E24+E26+E30+E33</f>
        <v>3.52</v>
      </c>
      <c r="F70" s="434">
        <f t="shared" si="36"/>
        <v>5.28</v>
      </c>
      <c r="G70" s="434">
        <f t="shared" si="36"/>
        <v>7.04</v>
      </c>
      <c r="H70" s="434">
        <f t="shared" si="36"/>
        <v>8.8000000000000007</v>
      </c>
      <c r="I70" s="434">
        <f t="shared" si="36"/>
        <v>10.56</v>
      </c>
      <c r="J70" s="434">
        <f t="shared" si="36"/>
        <v>12.32</v>
      </c>
      <c r="K70" s="434">
        <f t="shared" si="36"/>
        <v>14.08</v>
      </c>
      <c r="L70" s="434">
        <f t="shared" si="36"/>
        <v>15.84</v>
      </c>
      <c r="M70" s="434">
        <f t="shared" si="36"/>
        <v>17.600000000000001</v>
      </c>
      <c r="N70" s="434">
        <f t="shared" si="36"/>
        <v>19.36</v>
      </c>
      <c r="O70" s="434">
        <f t="shared" si="36"/>
        <v>21.12</v>
      </c>
      <c r="P70" s="434">
        <f t="shared" si="36"/>
        <v>22.88</v>
      </c>
      <c r="Q70" s="434">
        <f t="shared" si="36"/>
        <v>24.64</v>
      </c>
      <c r="R70" s="434">
        <f t="shared" si="36"/>
        <v>26.4</v>
      </c>
      <c r="S70" s="434">
        <f t="shared" si="36"/>
        <v>28.16</v>
      </c>
      <c r="T70" s="434">
        <f t="shared" si="36"/>
        <v>29.92</v>
      </c>
      <c r="U70" s="434">
        <f t="shared" si="36"/>
        <v>31.68</v>
      </c>
      <c r="V70" s="434">
        <f t="shared" si="36"/>
        <v>33.44</v>
      </c>
      <c r="W70" s="434">
        <f t="shared" si="36"/>
        <v>35.200000000000003</v>
      </c>
    </row>
    <row r="71" spans="1:23">
      <c r="A71" s="402"/>
      <c r="B71" s="402"/>
      <c r="C71" s="435" t="s">
        <v>901</v>
      </c>
      <c r="D71" s="436">
        <f>D38+D40+D41+D44+D45+D46+D47+D48+D49+D56</f>
        <v>7.63</v>
      </c>
      <c r="E71" s="436">
        <f t="shared" ref="E71:W71" si="37">E38+E40+E41+E44+E45+E46+E47+E48+E49+E56</f>
        <v>9.5</v>
      </c>
      <c r="F71" s="436">
        <f t="shared" si="37"/>
        <v>11.88</v>
      </c>
      <c r="G71" s="436">
        <f t="shared" si="37"/>
        <v>13.25</v>
      </c>
      <c r="H71" s="436">
        <f t="shared" si="37"/>
        <v>14.13</v>
      </c>
      <c r="I71" s="436">
        <f t="shared" si="37"/>
        <v>16</v>
      </c>
      <c r="J71" s="436">
        <f t="shared" si="37"/>
        <v>17.38</v>
      </c>
      <c r="K71" s="436">
        <f t="shared" si="37"/>
        <v>20.5</v>
      </c>
      <c r="L71" s="436">
        <f t="shared" si="37"/>
        <v>21.38</v>
      </c>
      <c r="M71" s="436">
        <f t="shared" si="37"/>
        <v>22.75</v>
      </c>
      <c r="N71" s="436">
        <f t="shared" si="37"/>
        <v>23.63</v>
      </c>
      <c r="O71" s="436">
        <f t="shared" si="37"/>
        <v>25</v>
      </c>
      <c r="P71" s="436">
        <f t="shared" si="37"/>
        <v>26.88</v>
      </c>
      <c r="Q71" s="436">
        <f t="shared" si="37"/>
        <v>27.75</v>
      </c>
      <c r="R71" s="436">
        <f t="shared" si="37"/>
        <v>29.13</v>
      </c>
      <c r="S71" s="436">
        <f t="shared" si="37"/>
        <v>29.5</v>
      </c>
      <c r="T71" s="436">
        <f t="shared" si="37"/>
        <v>30.38</v>
      </c>
      <c r="U71" s="436">
        <f t="shared" si="37"/>
        <v>31.25</v>
      </c>
      <c r="V71" s="436">
        <f t="shared" si="37"/>
        <v>31.63</v>
      </c>
      <c r="W71" s="436">
        <f t="shared" si="37"/>
        <v>32</v>
      </c>
    </row>
    <row r="72" spans="1:23">
      <c r="A72" s="402"/>
      <c r="B72" s="402"/>
      <c r="C72" s="435" t="s">
        <v>902</v>
      </c>
      <c r="D72" s="436">
        <f>D38+D40+D41+D44+D45+D46+D47+D48+D49+D55+D56</f>
        <v>7.76</v>
      </c>
      <c r="E72" s="436">
        <f t="shared" ref="E72:W72" si="38">E38+E40+E41+E44+E45+E46+E47+E48+E49+E55+E56</f>
        <v>9.75</v>
      </c>
      <c r="F72" s="436">
        <f t="shared" si="38"/>
        <v>12.26</v>
      </c>
      <c r="G72" s="436">
        <f t="shared" si="38"/>
        <v>13.75</v>
      </c>
      <c r="H72" s="436">
        <f t="shared" si="38"/>
        <v>14.76</v>
      </c>
      <c r="I72" s="436">
        <f t="shared" si="38"/>
        <v>16.75</v>
      </c>
      <c r="J72" s="436">
        <f t="shared" si="38"/>
        <v>18.260000000000002</v>
      </c>
      <c r="K72" s="436">
        <f t="shared" si="38"/>
        <v>21.5</v>
      </c>
      <c r="L72" s="436">
        <f t="shared" si="38"/>
        <v>22.51</v>
      </c>
      <c r="M72" s="436">
        <f t="shared" si="38"/>
        <v>24</v>
      </c>
      <c r="N72" s="436">
        <f t="shared" si="38"/>
        <v>25.01</v>
      </c>
      <c r="O72" s="436">
        <f t="shared" si="38"/>
        <v>26.5</v>
      </c>
      <c r="P72" s="436">
        <f t="shared" si="38"/>
        <v>28.51</v>
      </c>
      <c r="Q72" s="436">
        <f t="shared" si="38"/>
        <v>29.5</v>
      </c>
      <c r="R72" s="436">
        <f t="shared" si="38"/>
        <v>31.01</v>
      </c>
      <c r="S72" s="436">
        <f t="shared" si="38"/>
        <v>31.5</v>
      </c>
      <c r="T72" s="436">
        <f t="shared" si="38"/>
        <v>32.51</v>
      </c>
      <c r="U72" s="436">
        <f t="shared" si="38"/>
        <v>33.5</v>
      </c>
      <c r="V72" s="436">
        <f t="shared" si="38"/>
        <v>34.01</v>
      </c>
      <c r="W72" s="436">
        <f t="shared" si="38"/>
        <v>34.5</v>
      </c>
    </row>
    <row r="73" spans="1:23">
      <c r="A73" s="402"/>
      <c r="B73" s="402"/>
      <c r="C73" s="435" t="s">
        <v>903</v>
      </c>
      <c r="D73" s="436">
        <f>D38+D40+D41+D44+D45+D46+D47+D48+D49+D55+D56</f>
        <v>7.76</v>
      </c>
      <c r="E73" s="436">
        <f t="shared" ref="E73:W73" si="39">E38+E40+E41+E44+E45+E46+E47+E48+E49+E55+E56</f>
        <v>9.75</v>
      </c>
      <c r="F73" s="436">
        <f t="shared" si="39"/>
        <v>12.26</v>
      </c>
      <c r="G73" s="436">
        <f t="shared" si="39"/>
        <v>13.75</v>
      </c>
      <c r="H73" s="436">
        <f t="shared" si="39"/>
        <v>14.76</v>
      </c>
      <c r="I73" s="436">
        <f t="shared" si="39"/>
        <v>16.75</v>
      </c>
      <c r="J73" s="436">
        <f t="shared" si="39"/>
        <v>18.260000000000002</v>
      </c>
      <c r="K73" s="436">
        <f t="shared" si="39"/>
        <v>21.5</v>
      </c>
      <c r="L73" s="436">
        <f t="shared" si="39"/>
        <v>22.51</v>
      </c>
      <c r="M73" s="436">
        <f t="shared" si="39"/>
        <v>24</v>
      </c>
      <c r="N73" s="436">
        <f t="shared" si="39"/>
        <v>25.01</v>
      </c>
      <c r="O73" s="436">
        <f t="shared" si="39"/>
        <v>26.5</v>
      </c>
      <c r="P73" s="436">
        <f t="shared" si="39"/>
        <v>28.51</v>
      </c>
      <c r="Q73" s="436">
        <f t="shared" si="39"/>
        <v>29.5</v>
      </c>
      <c r="R73" s="436">
        <f t="shared" si="39"/>
        <v>31.01</v>
      </c>
      <c r="S73" s="436">
        <f t="shared" si="39"/>
        <v>31.5</v>
      </c>
      <c r="T73" s="436">
        <f t="shared" si="39"/>
        <v>32.51</v>
      </c>
      <c r="U73" s="436">
        <f t="shared" si="39"/>
        <v>33.5</v>
      </c>
      <c r="V73" s="436">
        <f t="shared" si="39"/>
        <v>34.01</v>
      </c>
      <c r="W73" s="436">
        <f t="shared" si="39"/>
        <v>34.5</v>
      </c>
    </row>
    <row r="74" spans="1:23">
      <c r="A74" s="402"/>
      <c r="B74" s="402"/>
      <c r="C74" s="435" t="s">
        <v>904</v>
      </c>
      <c r="D74" s="436">
        <f>D39+D40+D41+D44+D45+D46+D47+D48+D49</f>
        <v>2.88</v>
      </c>
      <c r="E74" s="436">
        <f t="shared" ref="E74:W74" si="40">E39+E40+E41+E44+E45+E46+E47+E48+E49</f>
        <v>4.75</v>
      </c>
      <c r="F74" s="436">
        <f t="shared" si="40"/>
        <v>7.13</v>
      </c>
      <c r="G74" s="436">
        <f t="shared" si="40"/>
        <v>8.75</v>
      </c>
      <c r="H74" s="436">
        <f t="shared" si="40"/>
        <v>9.8800000000000008</v>
      </c>
      <c r="I74" s="436">
        <f t="shared" si="40"/>
        <v>12</v>
      </c>
      <c r="J74" s="436">
        <f t="shared" si="40"/>
        <v>13.63</v>
      </c>
      <c r="K74" s="436">
        <f t="shared" si="40"/>
        <v>16.5</v>
      </c>
      <c r="L74" s="436">
        <f t="shared" si="40"/>
        <v>17.63</v>
      </c>
      <c r="M74" s="436">
        <f t="shared" si="40"/>
        <v>19.25</v>
      </c>
      <c r="N74" s="436">
        <f t="shared" si="40"/>
        <v>20.38</v>
      </c>
      <c r="O74" s="436">
        <f t="shared" si="40"/>
        <v>22</v>
      </c>
      <c r="P74" s="436">
        <f t="shared" si="40"/>
        <v>23.63</v>
      </c>
      <c r="Q74" s="436">
        <f t="shared" si="40"/>
        <v>24.75</v>
      </c>
      <c r="R74" s="436">
        <f t="shared" si="40"/>
        <v>26.38</v>
      </c>
      <c r="S74" s="436">
        <f t="shared" si="40"/>
        <v>27</v>
      </c>
      <c r="T74" s="436">
        <f t="shared" si="40"/>
        <v>27.63</v>
      </c>
      <c r="U74" s="436">
        <f t="shared" si="40"/>
        <v>28.75</v>
      </c>
      <c r="V74" s="436">
        <f t="shared" si="40"/>
        <v>29.38</v>
      </c>
      <c r="W74" s="436">
        <f t="shared" si="40"/>
        <v>30</v>
      </c>
    </row>
    <row r="75" spans="1:23">
      <c r="D75" s="430"/>
      <c r="E75" s="430"/>
      <c r="F75" s="430"/>
      <c r="G75" s="430"/>
      <c r="H75" s="430"/>
      <c r="I75" s="430"/>
      <c r="J75" s="430"/>
      <c r="K75" s="430"/>
      <c r="L75" s="430"/>
      <c r="M75" s="430"/>
      <c r="N75" s="430"/>
      <c r="O75" s="430"/>
      <c r="P75" s="430"/>
      <c r="Q75" s="430"/>
      <c r="R75" s="430"/>
      <c r="S75" s="430"/>
      <c r="T75" s="430"/>
      <c r="U75" s="430"/>
      <c r="V75" s="430"/>
      <c r="W75" s="430"/>
    </row>
    <row r="76" spans="1:23">
      <c r="C76" s="393" t="s">
        <v>905</v>
      </c>
      <c r="D76" s="430"/>
      <c r="E76" s="430"/>
      <c r="F76" s="430"/>
      <c r="G76" s="430"/>
      <c r="H76" s="430"/>
      <c r="I76" s="430"/>
      <c r="J76" s="430"/>
      <c r="K76" s="430"/>
      <c r="L76" s="430"/>
      <c r="M76" s="430"/>
      <c r="N76" s="430"/>
      <c r="O76" s="430"/>
      <c r="P76" s="430"/>
      <c r="Q76" s="430"/>
      <c r="R76" s="430"/>
      <c r="S76" s="430"/>
      <c r="T76" s="430"/>
      <c r="U76" s="430"/>
      <c r="V76" s="430"/>
      <c r="W76" s="430"/>
    </row>
    <row r="77" spans="1:23">
      <c r="A77" s="402"/>
      <c r="B77" s="402"/>
      <c r="C77" s="431" t="s">
        <v>892</v>
      </c>
      <c r="D77" s="432">
        <f t="shared" ref="D77:W77" si="41">D81+D89</f>
        <v>8.6300000000000008</v>
      </c>
      <c r="E77" s="432">
        <f t="shared" si="41"/>
        <v>10.49</v>
      </c>
      <c r="F77" s="432">
        <f t="shared" si="41"/>
        <v>12.33</v>
      </c>
      <c r="G77" s="432">
        <f t="shared" si="41"/>
        <v>14.19</v>
      </c>
      <c r="H77" s="432">
        <f t="shared" si="41"/>
        <v>15.64</v>
      </c>
      <c r="I77" s="432">
        <f t="shared" si="41"/>
        <v>18.170000000000002</v>
      </c>
      <c r="J77" s="432">
        <f t="shared" si="41"/>
        <v>19.66</v>
      </c>
      <c r="K77" s="432">
        <f t="shared" si="41"/>
        <v>21.95</v>
      </c>
      <c r="L77" s="432">
        <f t="shared" si="41"/>
        <v>23.31</v>
      </c>
      <c r="M77" s="432">
        <f t="shared" si="41"/>
        <v>25.26</v>
      </c>
      <c r="N77" s="432">
        <f t="shared" si="41"/>
        <v>26.63</v>
      </c>
      <c r="O77" s="432">
        <f t="shared" si="41"/>
        <v>28.82</v>
      </c>
      <c r="P77" s="432">
        <f t="shared" si="41"/>
        <v>30.53</v>
      </c>
      <c r="Q77" s="432">
        <f t="shared" si="41"/>
        <v>32.090000000000003</v>
      </c>
      <c r="R77" s="432">
        <f t="shared" si="41"/>
        <v>33.67</v>
      </c>
      <c r="S77" s="432">
        <f t="shared" si="41"/>
        <v>35.159999999999997</v>
      </c>
      <c r="T77" s="432">
        <f t="shared" si="41"/>
        <v>36.56</v>
      </c>
      <c r="U77" s="432">
        <f t="shared" si="41"/>
        <v>38.119999999999997</v>
      </c>
      <c r="V77" s="432">
        <f t="shared" si="41"/>
        <v>39.35</v>
      </c>
      <c r="W77" s="432">
        <f t="shared" si="41"/>
        <v>40.67</v>
      </c>
    </row>
    <row r="78" spans="1:23">
      <c r="A78" s="402"/>
      <c r="B78" s="402"/>
      <c r="C78" s="431" t="s">
        <v>893</v>
      </c>
      <c r="D78" s="432">
        <f t="shared" ref="D78:W78" si="42">D83+D90</f>
        <v>9.3800000000000008</v>
      </c>
      <c r="E78" s="432">
        <f t="shared" si="42"/>
        <v>11.32</v>
      </c>
      <c r="F78" s="432">
        <f t="shared" si="42"/>
        <v>13.24</v>
      </c>
      <c r="G78" s="432">
        <f t="shared" si="42"/>
        <v>15.19</v>
      </c>
      <c r="H78" s="432">
        <f t="shared" si="42"/>
        <v>16.73</v>
      </c>
      <c r="I78" s="432">
        <f t="shared" si="42"/>
        <v>19.329999999999998</v>
      </c>
      <c r="J78" s="432">
        <f t="shared" si="42"/>
        <v>20.92</v>
      </c>
      <c r="K78" s="432">
        <f t="shared" si="42"/>
        <v>23.29</v>
      </c>
      <c r="L78" s="432">
        <f t="shared" si="42"/>
        <v>24.74</v>
      </c>
      <c r="M78" s="432">
        <f t="shared" si="42"/>
        <v>26.76</v>
      </c>
      <c r="N78" s="432">
        <f t="shared" si="42"/>
        <v>28.22</v>
      </c>
      <c r="O78" s="432">
        <f t="shared" si="42"/>
        <v>29.82</v>
      </c>
      <c r="P78" s="432">
        <f t="shared" si="42"/>
        <v>31.61</v>
      </c>
      <c r="Q78" s="432">
        <f t="shared" si="42"/>
        <v>33.26</v>
      </c>
      <c r="R78" s="432">
        <f t="shared" si="42"/>
        <v>34.93</v>
      </c>
      <c r="S78" s="432">
        <f t="shared" si="42"/>
        <v>36.479999999999997</v>
      </c>
      <c r="T78" s="432">
        <f t="shared" si="42"/>
        <v>37.979999999999997</v>
      </c>
      <c r="U78" s="432">
        <f t="shared" si="42"/>
        <v>39.619999999999997</v>
      </c>
      <c r="V78" s="432">
        <f t="shared" si="42"/>
        <v>40.950000000000003</v>
      </c>
      <c r="W78" s="432">
        <f t="shared" si="42"/>
        <v>42.34</v>
      </c>
    </row>
    <row r="79" spans="1:23">
      <c r="A79" s="402"/>
      <c r="B79" s="402"/>
      <c r="C79" s="431" t="s">
        <v>894</v>
      </c>
      <c r="D79" s="432">
        <f t="shared" ref="D79:W79" si="43">D85+D91</f>
        <v>9.91</v>
      </c>
      <c r="E79" s="432">
        <f t="shared" si="43"/>
        <v>12.39</v>
      </c>
      <c r="F79" s="432">
        <f t="shared" si="43"/>
        <v>14.85</v>
      </c>
      <c r="G79" s="432">
        <f t="shared" si="43"/>
        <v>17.329999999999998</v>
      </c>
      <c r="H79" s="432">
        <f t="shared" si="43"/>
        <v>19.399999999999999</v>
      </c>
      <c r="I79" s="432">
        <f t="shared" si="43"/>
        <v>22.54</v>
      </c>
      <c r="J79" s="432">
        <f t="shared" si="43"/>
        <v>24.67</v>
      </c>
      <c r="K79" s="432">
        <f t="shared" si="43"/>
        <v>27.57</v>
      </c>
      <c r="L79" s="432">
        <f t="shared" si="43"/>
        <v>29.55</v>
      </c>
      <c r="M79" s="432">
        <f t="shared" si="43"/>
        <v>32.11</v>
      </c>
      <c r="N79" s="432">
        <f t="shared" si="43"/>
        <v>34.1</v>
      </c>
      <c r="O79" s="432">
        <f t="shared" si="43"/>
        <v>36.24</v>
      </c>
      <c r="P79" s="432">
        <f t="shared" si="43"/>
        <v>38.57</v>
      </c>
      <c r="Q79" s="432">
        <f t="shared" si="43"/>
        <v>40.75</v>
      </c>
      <c r="R79" s="432">
        <f t="shared" si="43"/>
        <v>42.95</v>
      </c>
      <c r="S79" s="432">
        <f t="shared" si="43"/>
        <v>45.04</v>
      </c>
      <c r="T79" s="432">
        <f t="shared" si="43"/>
        <v>47.07</v>
      </c>
      <c r="U79" s="432">
        <f t="shared" si="43"/>
        <v>49.25</v>
      </c>
      <c r="V79" s="432">
        <f t="shared" si="43"/>
        <v>51.11</v>
      </c>
      <c r="W79" s="432">
        <f t="shared" si="43"/>
        <v>53.04</v>
      </c>
    </row>
    <row r="80" spans="1:23">
      <c r="A80" s="402"/>
      <c r="B80" s="402"/>
      <c r="C80" s="431" t="s">
        <v>895</v>
      </c>
      <c r="D80" s="432">
        <f t="shared" ref="D80:W80" si="44">D87+D92</f>
        <v>4.17</v>
      </c>
      <c r="E80" s="432">
        <f t="shared" si="44"/>
        <v>6.23</v>
      </c>
      <c r="F80" s="432">
        <f t="shared" si="44"/>
        <v>8.26</v>
      </c>
      <c r="G80" s="432">
        <f t="shared" si="44"/>
        <v>10.41</v>
      </c>
      <c r="H80" s="432">
        <f t="shared" si="44"/>
        <v>12.14</v>
      </c>
      <c r="I80" s="432">
        <f t="shared" si="44"/>
        <v>14.46</v>
      </c>
      <c r="J80" s="432">
        <f t="shared" si="44"/>
        <v>16.23</v>
      </c>
      <c r="K80" s="432">
        <f t="shared" si="44"/>
        <v>18.64</v>
      </c>
      <c r="L80" s="432">
        <f t="shared" si="44"/>
        <v>20.28</v>
      </c>
      <c r="M80" s="432">
        <f t="shared" si="44"/>
        <v>22.52</v>
      </c>
      <c r="N80" s="432">
        <f t="shared" si="44"/>
        <v>24.16</v>
      </c>
      <c r="O80" s="432">
        <f t="shared" si="44"/>
        <v>25.98</v>
      </c>
      <c r="P80" s="432">
        <f t="shared" si="44"/>
        <v>27.8</v>
      </c>
      <c r="Q80" s="432">
        <f t="shared" si="44"/>
        <v>29.65</v>
      </c>
      <c r="R80" s="432">
        <f t="shared" si="44"/>
        <v>31.51</v>
      </c>
      <c r="S80" s="432">
        <f t="shared" si="44"/>
        <v>33.03</v>
      </c>
      <c r="T80" s="432">
        <f t="shared" si="44"/>
        <v>34.549999999999997</v>
      </c>
      <c r="U80" s="432">
        <f t="shared" si="44"/>
        <v>36.4</v>
      </c>
      <c r="V80" s="432">
        <f t="shared" si="44"/>
        <v>37.909999999999997</v>
      </c>
      <c r="W80" s="432">
        <f t="shared" si="44"/>
        <v>39.51</v>
      </c>
    </row>
    <row r="81" spans="1:23">
      <c r="A81" s="402"/>
      <c r="B81" s="402"/>
      <c r="C81" s="433" t="s">
        <v>896</v>
      </c>
      <c r="D81" s="434">
        <f>D12+D13/12*4+D14+D15/12*4+D16/12*4+D17/12*4+D18/12*4+D19/12*4+D20+D21+D23/12*4+D25/12*4+D29/12*4+D31/12*4+D35/12*4</f>
        <v>3.21</v>
      </c>
      <c r="E81" s="434">
        <f t="shared" ref="E81:W81" si="45">E12+E13/12*4+E14+E15/12*4+E16/12*4+E17/12*4+E18/12*4+E19/12*4+E20+E21+E23/12*4+E25/12*4+E29/12*4+E31/12*4+E35/12*4</f>
        <v>4.5</v>
      </c>
      <c r="F81" s="434">
        <f t="shared" si="45"/>
        <v>5.63</v>
      </c>
      <c r="G81" s="434">
        <f t="shared" si="45"/>
        <v>7.09</v>
      </c>
      <c r="H81" s="434">
        <f t="shared" si="45"/>
        <v>8.3000000000000007</v>
      </c>
      <c r="I81" s="434">
        <f t="shared" si="45"/>
        <v>10.26</v>
      </c>
      <c r="J81" s="434">
        <f t="shared" si="45"/>
        <v>11.38</v>
      </c>
      <c r="K81" s="434">
        <f t="shared" si="45"/>
        <v>12.68</v>
      </c>
      <c r="L81" s="434">
        <f t="shared" si="45"/>
        <v>13.8</v>
      </c>
      <c r="M81" s="434">
        <f t="shared" si="45"/>
        <v>15.34</v>
      </c>
      <c r="N81" s="434">
        <f t="shared" si="45"/>
        <v>16.47</v>
      </c>
      <c r="O81" s="434">
        <f t="shared" si="45"/>
        <v>18.260000000000002</v>
      </c>
      <c r="P81" s="434">
        <f t="shared" si="45"/>
        <v>19.39</v>
      </c>
      <c r="Q81" s="434">
        <f t="shared" si="45"/>
        <v>20.68</v>
      </c>
      <c r="R81" s="434">
        <f t="shared" si="45"/>
        <v>21.89</v>
      </c>
      <c r="S81" s="434">
        <f t="shared" si="45"/>
        <v>23.27</v>
      </c>
      <c r="T81" s="434">
        <f t="shared" si="45"/>
        <v>24.4</v>
      </c>
      <c r="U81" s="434">
        <f t="shared" si="45"/>
        <v>25.69</v>
      </c>
      <c r="V81" s="434">
        <f t="shared" si="45"/>
        <v>26.81</v>
      </c>
      <c r="W81" s="434">
        <f t="shared" si="45"/>
        <v>28.02</v>
      </c>
    </row>
    <row r="82" spans="1:23">
      <c r="A82" s="402"/>
      <c r="B82" s="402"/>
      <c r="C82" s="433" t="s">
        <v>897</v>
      </c>
      <c r="D82" s="434">
        <f>D23/12*4+D25/12*4+D29/12*4+D31/12*4</f>
        <v>0.71</v>
      </c>
      <c r="E82" s="434">
        <f t="shared" ref="E82:W82" si="46">E23/12*4+E25/12*4+E29/12*4+E31/12*4</f>
        <v>1.42</v>
      </c>
      <c r="F82" s="434">
        <f t="shared" si="46"/>
        <v>2.13</v>
      </c>
      <c r="G82" s="434">
        <f t="shared" si="46"/>
        <v>2.84</v>
      </c>
      <c r="H82" s="434">
        <f t="shared" si="46"/>
        <v>3.55</v>
      </c>
      <c r="I82" s="434">
        <f t="shared" si="46"/>
        <v>4.26</v>
      </c>
      <c r="J82" s="434">
        <f t="shared" si="46"/>
        <v>4.97</v>
      </c>
      <c r="K82" s="434">
        <f t="shared" si="46"/>
        <v>5.68</v>
      </c>
      <c r="L82" s="434">
        <f t="shared" si="46"/>
        <v>6.39</v>
      </c>
      <c r="M82" s="434">
        <f t="shared" si="46"/>
        <v>7.09</v>
      </c>
      <c r="N82" s="434">
        <f t="shared" si="46"/>
        <v>7.81</v>
      </c>
      <c r="O82" s="434">
        <f t="shared" si="46"/>
        <v>8.51</v>
      </c>
      <c r="P82" s="434">
        <f t="shared" si="46"/>
        <v>9.2200000000000006</v>
      </c>
      <c r="Q82" s="434">
        <f t="shared" si="46"/>
        <v>9.93</v>
      </c>
      <c r="R82" s="434">
        <f t="shared" si="46"/>
        <v>10.64</v>
      </c>
      <c r="S82" s="434">
        <f t="shared" si="46"/>
        <v>11.35</v>
      </c>
      <c r="T82" s="434">
        <f t="shared" si="46"/>
        <v>12.06</v>
      </c>
      <c r="U82" s="434">
        <f t="shared" si="46"/>
        <v>12.77</v>
      </c>
      <c r="V82" s="434">
        <f t="shared" si="46"/>
        <v>13.48</v>
      </c>
      <c r="W82" s="434">
        <f t="shared" si="46"/>
        <v>14.19</v>
      </c>
    </row>
    <row r="83" spans="1:23">
      <c r="A83" s="402"/>
      <c r="B83" s="402"/>
      <c r="C83" s="433" t="s">
        <v>898</v>
      </c>
      <c r="D83" s="434">
        <f>D12+D13/12*4+D14/12*4+D15/12*4+D16+D17/12*4+D18/12*4+D19/12*4+D20+D21+D23/12*4+D25/12*4+D28/12*4+D29/12*4+D31/12*4+D35/12*4</f>
        <v>3.92</v>
      </c>
      <c r="E83" s="434">
        <f t="shared" ref="E83:W83" si="47">E12+E13/12*4+E14/12*4+E15/12*4+E16+E17/12*4+E18/12*4+E19/12*4+E20+E21+E23/12*4+E25/12*4+E28/12*4+E29/12*4+E31/12*4+E35/12*4</f>
        <v>5.25</v>
      </c>
      <c r="F83" s="434">
        <f t="shared" si="47"/>
        <v>6.42</v>
      </c>
      <c r="G83" s="434">
        <f t="shared" si="47"/>
        <v>7.92</v>
      </c>
      <c r="H83" s="434">
        <f t="shared" si="47"/>
        <v>9.18</v>
      </c>
      <c r="I83" s="434">
        <f t="shared" si="47"/>
        <v>11.17</v>
      </c>
      <c r="J83" s="434">
        <f t="shared" si="47"/>
        <v>12.34</v>
      </c>
      <c r="K83" s="434">
        <f t="shared" si="47"/>
        <v>13.68</v>
      </c>
      <c r="L83" s="434">
        <f t="shared" si="47"/>
        <v>14.85</v>
      </c>
      <c r="M83" s="434">
        <f t="shared" si="47"/>
        <v>16.43</v>
      </c>
      <c r="N83" s="434">
        <f t="shared" si="47"/>
        <v>17.600000000000001</v>
      </c>
      <c r="O83" s="434">
        <f t="shared" si="47"/>
        <v>18.760000000000002</v>
      </c>
      <c r="P83" s="434">
        <f t="shared" si="47"/>
        <v>19.93</v>
      </c>
      <c r="Q83" s="434">
        <f t="shared" si="47"/>
        <v>21.27</v>
      </c>
      <c r="R83" s="434">
        <f t="shared" si="47"/>
        <v>22.52</v>
      </c>
      <c r="S83" s="434">
        <f t="shared" si="47"/>
        <v>23.93</v>
      </c>
      <c r="T83" s="434">
        <f t="shared" si="47"/>
        <v>25.11</v>
      </c>
      <c r="U83" s="434">
        <f t="shared" si="47"/>
        <v>26.44</v>
      </c>
      <c r="V83" s="434">
        <f t="shared" si="47"/>
        <v>27.61</v>
      </c>
      <c r="W83" s="434">
        <f t="shared" si="47"/>
        <v>28.86</v>
      </c>
    </row>
    <row r="84" spans="1:23">
      <c r="A84" s="402"/>
      <c r="B84" s="402"/>
      <c r="C84" s="433" t="s">
        <v>897</v>
      </c>
      <c r="D84" s="434">
        <f>D23/12*4+D25/12*4+D28/12*4+D29/12*4+D31/12*4</f>
        <v>0.75</v>
      </c>
      <c r="E84" s="434">
        <f t="shared" ref="E84:W84" si="48">E23/12*4+E25/12*4+E28/12*4+E29/12*4+E31/12*4</f>
        <v>1.5</v>
      </c>
      <c r="F84" s="434">
        <f t="shared" si="48"/>
        <v>2.2599999999999998</v>
      </c>
      <c r="G84" s="434">
        <f t="shared" si="48"/>
        <v>3</v>
      </c>
      <c r="H84" s="434">
        <f t="shared" si="48"/>
        <v>3.76</v>
      </c>
      <c r="I84" s="434">
        <f t="shared" si="48"/>
        <v>4.51</v>
      </c>
      <c r="J84" s="434">
        <f t="shared" si="48"/>
        <v>5.26</v>
      </c>
      <c r="K84" s="434">
        <f t="shared" si="48"/>
        <v>6.01</v>
      </c>
      <c r="L84" s="434">
        <f t="shared" si="48"/>
        <v>6.76</v>
      </c>
      <c r="M84" s="434">
        <f t="shared" si="48"/>
        <v>7.51</v>
      </c>
      <c r="N84" s="434">
        <f t="shared" si="48"/>
        <v>8.27</v>
      </c>
      <c r="O84" s="434">
        <f t="shared" si="48"/>
        <v>9.01</v>
      </c>
      <c r="P84" s="434">
        <f t="shared" si="48"/>
        <v>9.77</v>
      </c>
      <c r="Q84" s="434">
        <f t="shared" si="48"/>
        <v>10.52</v>
      </c>
      <c r="R84" s="434">
        <f t="shared" si="48"/>
        <v>11.27</v>
      </c>
      <c r="S84" s="434">
        <f t="shared" si="48"/>
        <v>12.02</v>
      </c>
      <c r="T84" s="434">
        <f t="shared" si="48"/>
        <v>12.77</v>
      </c>
      <c r="U84" s="434">
        <f t="shared" si="48"/>
        <v>13.52</v>
      </c>
      <c r="V84" s="434">
        <f t="shared" si="48"/>
        <v>14.27</v>
      </c>
      <c r="W84" s="434">
        <f t="shared" si="48"/>
        <v>15.02</v>
      </c>
    </row>
    <row r="85" spans="1:23">
      <c r="A85" s="402"/>
      <c r="B85" s="402"/>
      <c r="C85" s="433" t="s">
        <v>899</v>
      </c>
      <c r="D85" s="434">
        <f>D12+D13/12*4+D14/12*4+D15/12*4+D16+D17/12*4+D18/12*4+D19/12*4+D20+D21+D23/12*4+D25/12*4+D27/12*4+D29/12*4+D32/12*4+D35/12*4</f>
        <v>4.45</v>
      </c>
      <c r="E85" s="434">
        <f t="shared" ref="E85:W85" si="49">E12+E13/12*4+E14/12*4+E15/12*4+E16+E17/12*4+E18/12*4+E19/12*4+E20+E21+E23/12*4+E25/12*4+E27/12*4+E29/12*4+E32/12*4+E35/12*4</f>
        <v>6.32</v>
      </c>
      <c r="F85" s="434">
        <f t="shared" si="49"/>
        <v>8.0299999999999994</v>
      </c>
      <c r="G85" s="434">
        <f t="shared" si="49"/>
        <v>10.06</v>
      </c>
      <c r="H85" s="434">
        <f t="shared" si="49"/>
        <v>11.85</v>
      </c>
      <c r="I85" s="434">
        <f t="shared" si="49"/>
        <v>14.38</v>
      </c>
      <c r="J85" s="434">
        <f t="shared" si="49"/>
        <v>16.09</v>
      </c>
      <c r="K85" s="434">
        <f t="shared" si="49"/>
        <v>17.96</v>
      </c>
      <c r="L85" s="434">
        <f t="shared" si="49"/>
        <v>19.66</v>
      </c>
      <c r="M85" s="434">
        <f t="shared" si="49"/>
        <v>21.78</v>
      </c>
      <c r="N85" s="434">
        <f t="shared" si="49"/>
        <v>23.48</v>
      </c>
      <c r="O85" s="434">
        <f t="shared" si="49"/>
        <v>25.18</v>
      </c>
      <c r="P85" s="434">
        <f t="shared" si="49"/>
        <v>26.89</v>
      </c>
      <c r="Q85" s="434">
        <f t="shared" si="49"/>
        <v>28.76</v>
      </c>
      <c r="R85" s="434">
        <f t="shared" si="49"/>
        <v>30.54</v>
      </c>
      <c r="S85" s="434">
        <f t="shared" si="49"/>
        <v>32.49</v>
      </c>
      <c r="T85" s="434">
        <f t="shared" si="49"/>
        <v>34.200000000000003</v>
      </c>
      <c r="U85" s="434">
        <f t="shared" si="49"/>
        <v>36.07</v>
      </c>
      <c r="V85" s="434">
        <f t="shared" si="49"/>
        <v>37.770000000000003</v>
      </c>
      <c r="W85" s="434">
        <f t="shared" si="49"/>
        <v>39.56</v>
      </c>
    </row>
    <row r="86" spans="1:23">
      <c r="A86" s="402"/>
      <c r="B86" s="402"/>
      <c r="C86" s="433" t="s">
        <v>897</v>
      </c>
      <c r="D86" s="434">
        <f>D23/12*4+D25/12*4+D27/12*4+D29/12*4+D32/12*4</f>
        <v>1.29</v>
      </c>
      <c r="E86" s="434">
        <f t="shared" ref="E86:W86" si="50">E23/12*4+E25/12*4+E27/12*4+E29/12*4+E32/12*4</f>
        <v>2.57</v>
      </c>
      <c r="F86" s="434">
        <f t="shared" si="50"/>
        <v>3.86</v>
      </c>
      <c r="G86" s="434">
        <f t="shared" si="50"/>
        <v>5.14</v>
      </c>
      <c r="H86" s="434">
        <f t="shared" si="50"/>
        <v>6.43</v>
      </c>
      <c r="I86" s="434">
        <f t="shared" si="50"/>
        <v>7.72</v>
      </c>
      <c r="J86" s="434">
        <f t="shared" si="50"/>
        <v>9</v>
      </c>
      <c r="K86" s="434">
        <f t="shared" si="50"/>
        <v>10.29</v>
      </c>
      <c r="L86" s="434">
        <f t="shared" si="50"/>
        <v>11.58</v>
      </c>
      <c r="M86" s="434">
        <f t="shared" si="50"/>
        <v>12.86</v>
      </c>
      <c r="N86" s="434">
        <f t="shared" si="50"/>
        <v>14.15</v>
      </c>
      <c r="O86" s="434">
        <f t="shared" si="50"/>
        <v>15.43</v>
      </c>
      <c r="P86" s="434">
        <f t="shared" si="50"/>
        <v>16.72</v>
      </c>
      <c r="Q86" s="434">
        <f t="shared" si="50"/>
        <v>18.010000000000002</v>
      </c>
      <c r="R86" s="434">
        <f t="shared" si="50"/>
        <v>19.29</v>
      </c>
      <c r="S86" s="434">
        <f t="shared" si="50"/>
        <v>20.58</v>
      </c>
      <c r="T86" s="434">
        <f t="shared" si="50"/>
        <v>21.87</v>
      </c>
      <c r="U86" s="434">
        <f t="shared" si="50"/>
        <v>23.15</v>
      </c>
      <c r="V86" s="434">
        <f t="shared" si="50"/>
        <v>24.44</v>
      </c>
      <c r="W86" s="434">
        <f t="shared" si="50"/>
        <v>25.72</v>
      </c>
    </row>
    <row r="87" spans="1:23">
      <c r="A87" s="402"/>
      <c r="B87" s="402"/>
      <c r="C87" s="433" t="s">
        <v>900</v>
      </c>
      <c r="D87" s="434">
        <f>D12+D13/12*4+D14/12*4+D15/12*4+D16+D17/12*4+D18/12*4+D19/12*4+D24+D26+D30+D33/12*4+D36/12*4</f>
        <v>3.33</v>
      </c>
      <c r="E87" s="434">
        <f t="shared" ref="E87:W87" si="51">E12+E13/12*4+E14/12*4+E15/12*4+E16+E17/12*4+E18/12*4+E19/12*4+E24+E26+E30+E33/12*4+E36/12*4</f>
        <v>4.82</v>
      </c>
      <c r="F87" s="434">
        <f t="shared" si="51"/>
        <v>6.15</v>
      </c>
      <c r="G87" s="434">
        <f t="shared" si="51"/>
        <v>7.81</v>
      </c>
      <c r="H87" s="434">
        <f t="shared" si="51"/>
        <v>9.2200000000000006</v>
      </c>
      <c r="I87" s="434">
        <f t="shared" si="51"/>
        <v>10.88</v>
      </c>
      <c r="J87" s="434">
        <f t="shared" si="51"/>
        <v>12.2</v>
      </c>
      <c r="K87" s="434">
        <f t="shared" si="51"/>
        <v>13.7</v>
      </c>
      <c r="L87" s="434">
        <f t="shared" si="51"/>
        <v>15.02</v>
      </c>
      <c r="M87" s="434">
        <f t="shared" si="51"/>
        <v>16.77</v>
      </c>
      <c r="N87" s="434">
        <f t="shared" si="51"/>
        <v>18.09</v>
      </c>
      <c r="O87" s="434">
        <f t="shared" si="51"/>
        <v>19.420000000000002</v>
      </c>
      <c r="P87" s="434">
        <f t="shared" si="51"/>
        <v>20.75</v>
      </c>
      <c r="Q87" s="434">
        <f t="shared" si="51"/>
        <v>22.24</v>
      </c>
      <c r="R87" s="434">
        <f t="shared" si="51"/>
        <v>23.65</v>
      </c>
      <c r="S87" s="434">
        <f t="shared" si="51"/>
        <v>24.98</v>
      </c>
      <c r="T87" s="434">
        <f t="shared" si="51"/>
        <v>26.3</v>
      </c>
      <c r="U87" s="434">
        <f t="shared" si="51"/>
        <v>27.8</v>
      </c>
      <c r="V87" s="434">
        <f t="shared" si="51"/>
        <v>29.12</v>
      </c>
      <c r="W87" s="434">
        <f t="shared" si="51"/>
        <v>30.53</v>
      </c>
    </row>
    <row r="88" spans="1:23">
      <c r="A88" s="402"/>
      <c r="B88" s="402"/>
      <c r="C88" s="433" t="s">
        <v>897</v>
      </c>
      <c r="D88" s="434">
        <f>D24+D26+D30+D33/12*4</f>
        <v>0.83</v>
      </c>
      <c r="E88" s="434">
        <f t="shared" ref="E88:W88" si="52">E24+E26+E30+E33/12*4</f>
        <v>1.65</v>
      </c>
      <c r="F88" s="434">
        <f t="shared" si="52"/>
        <v>2.48</v>
      </c>
      <c r="G88" s="434">
        <f t="shared" si="52"/>
        <v>3.31</v>
      </c>
      <c r="H88" s="434">
        <f t="shared" si="52"/>
        <v>4.13</v>
      </c>
      <c r="I88" s="434">
        <f t="shared" si="52"/>
        <v>4.96</v>
      </c>
      <c r="J88" s="434">
        <f t="shared" si="52"/>
        <v>5.79</v>
      </c>
      <c r="K88" s="434">
        <f t="shared" si="52"/>
        <v>6.61</v>
      </c>
      <c r="L88" s="434">
        <f t="shared" si="52"/>
        <v>7.44</v>
      </c>
      <c r="M88" s="434">
        <f t="shared" si="52"/>
        <v>8.27</v>
      </c>
      <c r="N88" s="434">
        <f t="shared" si="52"/>
        <v>9.09</v>
      </c>
      <c r="O88" s="434">
        <f t="shared" si="52"/>
        <v>9.92</v>
      </c>
      <c r="P88" s="434">
        <f t="shared" si="52"/>
        <v>10.75</v>
      </c>
      <c r="Q88" s="434">
        <f t="shared" si="52"/>
        <v>11.57</v>
      </c>
      <c r="R88" s="434">
        <f t="shared" si="52"/>
        <v>12.4</v>
      </c>
      <c r="S88" s="434">
        <f t="shared" si="52"/>
        <v>13.23</v>
      </c>
      <c r="T88" s="434">
        <f t="shared" si="52"/>
        <v>14.05</v>
      </c>
      <c r="U88" s="434">
        <f t="shared" si="52"/>
        <v>14.88</v>
      </c>
      <c r="V88" s="434">
        <f t="shared" si="52"/>
        <v>15.71</v>
      </c>
      <c r="W88" s="434">
        <f t="shared" si="52"/>
        <v>16.53</v>
      </c>
    </row>
    <row r="89" spans="1:23">
      <c r="A89" s="402"/>
      <c r="B89" s="402"/>
      <c r="C89" s="435" t="s">
        <v>901</v>
      </c>
      <c r="D89" s="436">
        <f>D38/12*4+D40/0.95*0.25+D41/0.95*0.25+D44/12*4+D45/12*4+D46/12*4+D47/12*4+D48/12*4+D49/12*4+D56</f>
        <v>5.42</v>
      </c>
      <c r="E89" s="436">
        <f t="shared" ref="E89:W89" si="53">E38/12*4+E40/0.95*0.25+E41/0.95*0.25+E44/12*4+E45/12*4+E46/12*4+E47/12*4+E48/12*4+E49/12*4+E56</f>
        <v>5.99</v>
      </c>
      <c r="F89" s="436">
        <f t="shared" si="53"/>
        <v>6.7</v>
      </c>
      <c r="G89" s="436">
        <f t="shared" si="53"/>
        <v>7.1</v>
      </c>
      <c r="H89" s="436">
        <f t="shared" si="53"/>
        <v>7.34</v>
      </c>
      <c r="I89" s="436">
        <f t="shared" si="53"/>
        <v>7.91</v>
      </c>
      <c r="J89" s="436">
        <f t="shared" si="53"/>
        <v>8.2799999999999994</v>
      </c>
      <c r="K89" s="436">
        <f t="shared" si="53"/>
        <v>9.27</v>
      </c>
      <c r="L89" s="436">
        <f t="shared" si="53"/>
        <v>9.51</v>
      </c>
      <c r="M89" s="436">
        <f t="shared" si="53"/>
        <v>9.92</v>
      </c>
      <c r="N89" s="436">
        <f t="shared" si="53"/>
        <v>10.16</v>
      </c>
      <c r="O89" s="436">
        <f t="shared" si="53"/>
        <v>10.56</v>
      </c>
      <c r="P89" s="436">
        <f t="shared" si="53"/>
        <v>11.14</v>
      </c>
      <c r="Q89" s="436">
        <f t="shared" si="53"/>
        <v>11.41</v>
      </c>
      <c r="R89" s="436">
        <f t="shared" si="53"/>
        <v>11.78</v>
      </c>
      <c r="S89" s="436">
        <f t="shared" si="53"/>
        <v>11.89</v>
      </c>
      <c r="T89" s="436">
        <f t="shared" si="53"/>
        <v>12.16</v>
      </c>
      <c r="U89" s="436">
        <f t="shared" si="53"/>
        <v>12.43</v>
      </c>
      <c r="V89" s="436">
        <f t="shared" si="53"/>
        <v>12.54</v>
      </c>
      <c r="W89" s="436">
        <f t="shared" si="53"/>
        <v>12.65</v>
      </c>
    </row>
    <row r="90" spans="1:23">
      <c r="A90" s="402"/>
      <c r="B90" s="402"/>
      <c r="C90" s="435" t="s">
        <v>902</v>
      </c>
      <c r="D90" s="436">
        <f>D38/12*4+D40/0.95*0.25+D41/0.95*0.25+D44/12*4+D45/12*4+D46/12*4+D47/12*4+D48/12*4+D49/12*4+D55/12*4+D56</f>
        <v>5.46</v>
      </c>
      <c r="E90" s="436">
        <f t="shared" ref="E90:W90" si="54">E38/12*4+E40/0.95*0.25+E41/0.95*0.25+E44/12*4+E45/12*4+E46/12*4+E47/12*4+E48/12*4+E49/12*4+E55/12*4+E56</f>
        <v>6.07</v>
      </c>
      <c r="F90" s="436">
        <f t="shared" si="54"/>
        <v>6.82</v>
      </c>
      <c r="G90" s="436">
        <f t="shared" si="54"/>
        <v>7.27</v>
      </c>
      <c r="H90" s="436">
        <f t="shared" si="54"/>
        <v>7.55</v>
      </c>
      <c r="I90" s="436">
        <f t="shared" si="54"/>
        <v>8.16</v>
      </c>
      <c r="J90" s="436">
        <f t="shared" si="54"/>
        <v>8.58</v>
      </c>
      <c r="K90" s="436">
        <f t="shared" si="54"/>
        <v>9.61</v>
      </c>
      <c r="L90" s="436">
        <f t="shared" si="54"/>
        <v>9.89</v>
      </c>
      <c r="M90" s="436">
        <f t="shared" si="54"/>
        <v>10.33</v>
      </c>
      <c r="N90" s="436">
        <f t="shared" si="54"/>
        <v>10.62</v>
      </c>
      <c r="O90" s="436">
        <f t="shared" si="54"/>
        <v>11.06</v>
      </c>
      <c r="P90" s="436">
        <f t="shared" si="54"/>
        <v>11.68</v>
      </c>
      <c r="Q90" s="436">
        <f t="shared" si="54"/>
        <v>11.99</v>
      </c>
      <c r="R90" s="436">
        <f t="shared" si="54"/>
        <v>12.41</v>
      </c>
      <c r="S90" s="436">
        <f t="shared" si="54"/>
        <v>12.55</v>
      </c>
      <c r="T90" s="436">
        <f t="shared" si="54"/>
        <v>12.87</v>
      </c>
      <c r="U90" s="436">
        <f t="shared" si="54"/>
        <v>13.18</v>
      </c>
      <c r="V90" s="436">
        <f t="shared" si="54"/>
        <v>13.34</v>
      </c>
      <c r="W90" s="436">
        <f t="shared" si="54"/>
        <v>13.48</v>
      </c>
    </row>
    <row r="91" spans="1:23">
      <c r="A91" s="402"/>
      <c r="B91" s="402"/>
      <c r="C91" s="435" t="s">
        <v>903</v>
      </c>
      <c r="D91" s="436">
        <f>D38/12*4+D40/0.95*0.25+D41/0.95*0.25+D44/12*4+D45/12*4+D46/12*4+D47/12*4+D48/12*4+D49/12*4+D55/12*4+D56</f>
        <v>5.46</v>
      </c>
      <c r="E91" s="436">
        <f t="shared" ref="E91:W91" si="55">E38/12*4+E40/0.95*0.25+E41/0.95*0.25+E44/12*4+E45/12*4+E46/12*4+E47/12*4+E48/12*4+E49/12*4+E55/12*4+E56</f>
        <v>6.07</v>
      </c>
      <c r="F91" s="436">
        <f t="shared" si="55"/>
        <v>6.82</v>
      </c>
      <c r="G91" s="436">
        <f t="shared" si="55"/>
        <v>7.27</v>
      </c>
      <c r="H91" s="436">
        <f t="shared" si="55"/>
        <v>7.55</v>
      </c>
      <c r="I91" s="436">
        <f t="shared" si="55"/>
        <v>8.16</v>
      </c>
      <c r="J91" s="436">
        <f t="shared" si="55"/>
        <v>8.58</v>
      </c>
      <c r="K91" s="436">
        <f t="shared" si="55"/>
        <v>9.61</v>
      </c>
      <c r="L91" s="436">
        <f t="shared" si="55"/>
        <v>9.89</v>
      </c>
      <c r="M91" s="436">
        <f t="shared" si="55"/>
        <v>10.33</v>
      </c>
      <c r="N91" s="436">
        <f t="shared" si="55"/>
        <v>10.62</v>
      </c>
      <c r="O91" s="436">
        <f t="shared" si="55"/>
        <v>11.06</v>
      </c>
      <c r="P91" s="436">
        <f t="shared" si="55"/>
        <v>11.68</v>
      </c>
      <c r="Q91" s="436">
        <f t="shared" si="55"/>
        <v>11.99</v>
      </c>
      <c r="R91" s="436">
        <f t="shared" si="55"/>
        <v>12.41</v>
      </c>
      <c r="S91" s="436">
        <f t="shared" si="55"/>
        <v>12.55</v>
      </c>
      <c r="T91" s="436">
        <f t="shared" si="55"/>
        <v>12.87</v>
      </c>
      <c r="U91" s="436">
        <f t="shared" si="55"/>
        <v>13.18</v>
      </c>
      <c r="V91" s="436">
        <f t="shared" si="55"/>
        <v>13.34</v>
      </c>
      <c r="W91" s="436">
        <f t="shared" si="55"/>
        <v>13.48</v>
      </c>
    </row>
    <row r="92" spans="1:23">
      <c r="A92" s="402"/>
      <c r="B92" s="402"/>
      <c r="C92" s="435" t="s">
        <v>904</v>
      </c>
      <c r="D92" s="436">
        <f>D39/12*4+D40/0.95*0.25+D41/0.95*0.25+D44/12*4+D45/12*4+D46/12*4+D47/12*4+D48/12*4+D49/12*4</f>
        <v>0.84</v>
      </c>
      <c r="E92" s="436">
        <f t="shared" ref="E92:W92" si="56">E39/12*4+E40/0.95*0.25+E41/0.95*0.25+E44/12*4+E45/12*4+E46/12*4+E47/12*4+E48/12*4+E49/12*4</f>
        <v>1.41</v>
      </c>
      <c r="F92" s="436">
        <f t="shared" si="56"/>
        <v>2.11</v>
      </c>
      <c r="G92" s="436">
        <f t="shared" si="56"/>
        <v>2.6</v>
      </c>
      <c r="H92" s="436">
        <f t="shared" si="56"/>
        <v>2.92</v>
      </c>
      <c r="I92" s="436">
        <f t="shared" si="56"/>
        <v>3.58</v>
      </c>
      <c r="J92" s="436">
        <f t="shared" si="56"/>
        <v>4.03</v>
      </c>
      <c r="K92" s="436">
        <f t="shared" si="56"/>
        <v>4.9400000000000004</v>
      </c>
      <c r="L92" s="436">
        <f t="shared" si="56"/>
        <v>5.26</v>
      </c>
      <c r="M92" s="436">
        <f t="shared" si="56"/>
        <v>5.75</v>
      </c>
      <c r="N92" s="436">
        <f t="shared" si="56"/>
        <v>6.07</v>
      </c>
      <c r="O92" s="436">
        <f t="shared" si="56"/>
        <v>6.56</v>
      </c>
      <c r="P92" s="436">
        <f t="shared" si="56"/>
        <v>7.05</v>
      </c>
      <c r="Q92" s="436">
        <f t="shared" si="56"/>
        <v>7.41</v>
      </c>
      <c r="R92" s="436">
        <f t="shared" si="56"/>
        <v>7.86</v>
      </c>
      <c r="S92" s="436">
        <f t="shared" si="56"/>
        <v>8.0500000000000007</v>
      </c>
      <c r="T92" s="436">
        <f t="shared" si="56"/>
        <v>8.25</v>
      </c>
      <c r="U92" s="436">
        <f t="shared" si="56"/>
        <v>8.6</v>
      </c>
      <c r="V92" s="436">
        <f t="shared" si="56"/>
        <v>8.7899999999999991</v>
      </c>
      <c r="W92" s="436">
        <f t="shared" si="56"/>
        <v>8.98</v>
      </c>
    </row>
    <row r="93" spans="1:23">
      <c r="D93" s="430"/>
      <c r="E93" s="430"/>
      <c r="F93" s="430"/>
      <c r="G93" s="430"/>
      <c r="H93" s="430"/>
      <c r="I93" s="430"/>
      <c r="J93" s="430"/>
      <c r="K93" s="430"/>
      <c r="L93" s="430"/>
      <c r="M93" s="430"/>
      <c r="N93" s="430"/>
      <c r="O93" s="430"/>
      <c r="P93" s="430"/>
      <c r="Q93" s="430"/>
      <c r="R93" s="430"/>
      <c r="S93" s="430"/>
      <c r="T93" s="430"/>
      <c r="U93" s="430"/>
      <c r="V93" s="430"/>
      <c r="W93" s="430"/>
    </row>
    <row r="94" spans="1:23">
      <c r="C94" s="393" t="s">
        <v>906</v>
      </c>
      <c r="D94" s="430"/>
      <c r="E94" s="430"/>
      <c r="F94" s="430"/>
      <c r="G94" s="430"/>
      <c r="H94" s="430"/>
      <c r="I94" s="430"/>
      <c r="J94" s="430"/>
      <c r="K94" s="430"/>
      <c r="L94" s="430"/>
      <c r="M94" s="430"/>
      <c r="N94" s="430"/>
      <c r="O94" s="430"/>
      <c r="P94" s="430"/>
      <c r="Q94" s="430"/>
      <c r="R94" s="430"/>
      <c r="S94" s="430"/>
      <c r="T94" s="430"/>
      <c r="U94" s="430"/>
      <c r="V94" s="430"/>
      <c r="W94" s="430"/>
    </row>
    <row r="95" spans="1:23">
      <c r="A95" s="402"/>
      <c r="B95" s="402"/>
      <c r="C95" s="431" t="s">
        <v>892</v>
      </c>
      <c r="D95" s="432">
        <f t="shared" ref="D95:W95" si="57">D99+D107</f>
        <v>11.96</v>
      </c>
      <c r="E95" s="432">
        <f t="shared" si="57"/>
        <v>16.3</v>
      </c>
      <c r="F95" s="432">
        <f t="shared" si="57"/>
        <v>20.66</v>
      </c>
      <c r="G95" s="432">
        <f t="shared" si="57"/>
        <v>25</v>
      </c>
      <c r="H95" s="432">
        <f t="shared" si="57"/>
        <v>28.42</v>
      </c>
      <c r="I95" s="432">
        <f t="shared" si="57"/>
        <v>33.630000000000003</v>
      </c>
      <c r="J95" s="432">
        <f t="shared" si="57"/>
        <v>37.25</v>
      </c>
      <c r="K95" s="432">
        <f t="shared" si="57"/>
        <v>42.53</v>
      </c>
      <c r="L95" s="432">
        <f t="shared" si="57"/>
        <v>45.76</v>
      </c>
      <c r="M95" s="432">
        <f t="shared" si="57"/>
        <v>50.27</v>
      </c>
      <c r="N95" s="432">
        <f t="shared" si="57"/>
        <v>53.5</v>
      </c>
      <c r="O95" s="432">
        <f t="shared" si="57"/>
        <v>57.34</v>
      </c>
      <c r="P95" s="432">
        <f t="shared" si="57"/>
        <v>61.32</v>
      </c>
      <c r="Q95" s="432">
        <f t="shared" si="57"/>
        <v>64.89</v>
      </c>
      <c r="R95" s="432">
        <f t="shared" si="57"/>
        <v>68.7</v>
      </c>
      <c r="S95" s="432">
        <f t="shared" si="57"/>
        <v>71.760000000000005</v>
      </c>
      <c r="T95" s="432">
        <f t="shared" si="57"/>
        <v>74.97</v>
      </c>
      <c r="U95" s="432">
        <f t="shared" si="57"/>
        <v>78.540000000000006</v>
      </c>
      <c r="V95" s="432">
        <f t="shared" si="57"/>
        <v>81.37</v>
      </c>
      <c r="W95" s="432">
        <f t="shared" si="57"/>
        <v>84.38</v>
      </c>
    </row>
    <row r="96" spans="1:23">
      <c r="A96" s="402"/>
      <c r="B96" s="402"/>
      <c r="C96" s="431" t="s">
        <v>893</v>
      </c>
      <c r="D96" s="432">
        <f t="shared" ref="D96:W96" si="58">D101+D108</f>
        <v>12.39</v>
      </c>
      <c r="E96" s="432">
        <f t="shared" si="58"/>
        <v>16.920000000000002</v>
      </c>
      <c r="F96" s="432">
        <f t="shared" si="58"/>
        <v>21.49</v>
      </c>
      <c r="G96" s="432">
        <f t="shared" si="58"/>
        <v>26</v>
      </c>
      <c r="H96" s="432">
        <f t="shared" si="58"/>
        <v>29.61</v>
      </c>
      <c r="I96" s="432">
        <f t="shared" si="58"/>
        <v>35</v>
      </c>
      <c r="J96" s="432">
        <f t="shared" si="58"/>
        <v>38.82</v>
      </c>
      <c r="K96" s="432">
        <f t="shared" si="58"/>
        <v>44.28</v>
      </c>
      <c r="L96" s="432">
        <f t="shared" si="58"/>
        <v>47.69</v>
      </c>
      <c r="M96" s="432">
        <f t="shared" si="58"/>
        <v>52.4</v>
      </c>
      <c r="N96" s="432">
        <f t="shared" si="58"/>
        <v>55.83</v>
      </c>
      <c r="O96" s="432">
        <f t="shared" si="58"/>
        <v>59.59</v>
      </c>
      <c r="P96" s="432">
        <f t="shared" si="58"/>
        <v>63.76</v>
      </c>
      <c r="Q96" s="432">
        <f t="shared" si="58"/>
        <v>67.510000000000005</v>
      </c>
      <c r="R96" s="432">
        <f t="shared" si="58"/>
        <v>71.52</v>
      </c>
      <c r="S96" s="432">
        <f t="shared" si="58"/>
        <v>74.760000000000005</v>
      </c>
      <c r="T96" s="432">
        <f t="shared" si="58"/>
        <v>78.17</v>
      </c>
      <c r="U96" s="432">
        <f t="shared" si="58"/>
        <v>81.91</v>
      </c>
      <c r="V96" s="432">
        <f t="shared" si="58"/>
        <v>84.94</v>
      </c>
      <c r="W96" s="432">
        <f t="shared" si="58"/>
        <v>88.12</v>
      </c>
    </row>
    <row r="97" spans="1:23">
      <c r="A97" s="402"/>
      <c r="B97" s="402"/>
      <c r="C97" s="431" t="s">
        <v>894</v>
      </c>
      <c r="D97" s="432">
        <f t="shared" ref="D97:W97" si="59">D103+D109</f>
        <v>13.59</v>
      </c>
      <c r="E97" s="432">
        <f t="shared" si="59"/>
        <v>19.329999999999998</v>
      </c>
      <c r="F97" s="432">
        <f t="shared" si="59"/>
        <v>25.09</v>
      </c>
      <c r="G97" s="432">
        <f t="shared" si="59"/>
        <v>30.82</v>
      </c>
      <c r="H97" s="432">
        <f t="shared" si="59"/>
        <v>35.630000000000003</v>
      </c>
      <c r="I97" s="432">
        <f t="shared" si="59"/>
        <v>42.22</v>
      </c>
      <c r="J97" s="432">
        <f t="shared" si="59"/>
        <v>47.24</v>
      </c>
      <c r="K97" s="432">
        <f t="shared" si="59"/>
        <v>53.91</v>
      </c>
      <c r="L97" s="432">
        <f t="shared" si="59"/>
        <v>58.52</v>
      </c>
      <c r="M97" s="432">
        <f t="shared" si="59"/>
        <v>64.44</v>
      </c>
      <c r="N97" s="432">
        <f t="shared" si="59"/>
        <v>69.069999999999993</v>
      </c>
      <c r="O97" s="432">
        <f t="shared" si="59"/>
        <v>74.03</v>
      </c>
      <c r="P97" s="432">
        <f t="shared" si="59"/>
        <v>79.400000000000006</v>
      </c>
      <c r="Q97" s="432">
        <f t="shared" si="59"/>
        <v>84.36</v>
      </c>
      <c r="R97" s="432">
        <f t="shared" si="59"/>
        <v>89.57</v>
      </c>
      <c r="S97" s="432">
        <f t="shared" si="59"/>
        <v>94.02</v>
      </c>
      <c r="T97" s="432">
        <f t="shared" si="59"/>
        <v>98.63</v>
      </c>
      <c r="U97" s="432">
        <f t="shared" si="59"/>
        <v>103.58</v>
      </c>
      <c r="V97" s="432">
        <f t="shared" si="59"/>
        <v>107.81</v>
      </c>
      <c r="W97" s="432">
        <f t="shared" si="59"/>
        <v>112.2</v>
      </c>
    </row>
    <row r="98" spans="1:23">
      <c r="A98" s="402"/>
      <c r="B98" s="402"/>
      <c r="C98" s="431" t="s">
        <v>895</v>
      </c>
      <c r="D98" s="432">
        <f t="shared" ref="D98:W98" si="60">D105+D110</f>
        <v>6.08</v>
      </c>
      <c r="E98" s="432">
        <f t="shared" si="60"/>
        <v>10.199999999999999</v>
      </c>
      <c r="F98" s="432">
        <f t="shared" si="60"/>
        <v>14.11</v>
      </c>
      <c r="G98" s="432">
        <f t="shared" si="60"/>
        <v>18.41</v>
      </c>
      <c r="H98" s="432">
        <f t="shared" si="60"/>
        <v>21.78</v>
      </c>
      <c r="I98" s="432">
        <f t="shared" si="60"/>
        <v>26.45</v>
      </c>
      <c r="J98" s="432">
        <f t="shared" si="60"/>
        <v>29.81</v>
      </c>
      <c r="K98" s="432">
        <f t="shared" si="60"/>
        <v>34.67</v>
      </c>
      <c r="L98" s="432">
        <f t="shared" si="60"/>
        <v>37.85</v>
      </c>
      <c r="M98" s="432">
        <f t="shared" si="60"/>
        <v>42.35</v>
      </c>
      <c r="N98" s="432">
        <f t="shared" si="60"/>
        <v>45.53</v>
      </c>
      <c r="O98" s="432">
        <f t="shared" si="60"/>
        <v>49.09</v>
      </c>
      <c r="P98" s="432">
        <f t="shared" si="60"/>
        <v>52.64</v>
      </c>
      <c r="Q98" s="432">
        <f t="shared" si="60"/>
        <v>56.4</v>
      </c>
      <c r="R98" s="432">
        <f t="shared" si="60"/>
        <v>59.93</v>
      </c>
      <c r="S98" s="432">
        <f t="shared" si="60"/>
        <v>62.95</v>
      </c>
      <c r="T98" s="432">
        <f t="shared" si="60"/>
        <v>65.959999999999994</v>
      </c>
      <c r="U98" s="432">
        <f t="shared" si="60"/>
        <v>69.72</v>
      </c>
      <c r="V98" s="432">
        <f t="shared" si="60"/>
        <v>72.739999999999995</v>
      </c>
      <c r="W98" s="432">
        <f t="shared" si="60"/>
        <v>75.94</v>
      </c>
    </row>
    <row r="99" spans="1:23">
      <c r="A99" s="402"/>
      <c r="B99" s="402"/>
      <c r="C99" s="433" t="s">
        <v>896</v>
      </c>
      <c r="D99" s="434">
        <f>D12+D13/12*9+D14+D15/12*9+D16/12*9+D17/12*9+D18/12*9+D19/12*9+D20+D21+D23/12*9+D25/12*9+D29/12*9+D31/12*9+D35/12*9</f>
        <v>5.04</v>
      </c>
      <c r="E99" s="434">
        <f t="shared" ref="E99:W99" si="61">E12+E13/12*9+E14+E15/12*9+E16/12*9+E17/12*9+E18/12*9+E19/12*9+E20+E21+E23/12*9+E25/12*9+E29/12*9+E31/12*9+E35/12*9</f>
        <v>7.95</v>
      </c>
      <c r="F99" s="434">
        <f t="shared" si="61"/>
        <v>10.48</v>
      </c>
      <c r="G99" s="434">
        <f t="shared" si="61"/>
        <v>13.76</v>
      </c>
      <c r="H99" s="434">
        <f t="shared" si="61"/>
        <v>16.489999999999998</v>
      </c>
      <c r="I99" s="434">
        <f t="shared" si="61"/>
        <v>20.27</v>
      </c>
      <c r="J99" s="434">
        <f t="shared" si="61"/>
        <v>22.8</v>
      </c>
      <c r="K99" s="434">
        <f t="shared" si="61"/>
        <v>25.71</v>
      </c>
      <c r="L99" s="434">
        <f t="shared" si="61"/>
        <v>28.25</v>
      </c>
      <c r="M99" s="434">
        <f t="shared" si="61"/>
        <v>31.71</v>
      </c>
      <c r="N99" s="434">
        <f t="shared" si="61"/>
        <v>34.25</v>
      </c>
      <c r="O99" s="434">
        <f t="shared" si="61"/>
        <v>37.03</v>
      </c>
      <c r="P99" s="434">
        <f t="shared" si="61"/>
        <v>39.57</v>
      </c>
      <c r="Q99" s="434">
        <f t="shared" si="61"/>
        <v>42.48</v>
      </c>
      <c r="R99" s="434">
        <f t="shared" si="61"/>
        <v>45.2</v>
      </c>
      <c r="S99" s="434">
        <f t="shared" si="61"/>
        <v>47.98</v>
      </c>
      <c r="T99" s="434">
        <f t="shared" si="61"/>
        <v>50.52</v>
      </c>
      <c r="U99" s="434">
        <f t="shared" si="61"/>
        <v>53.42</v>
      </c>
      <c r="V99" s="434">
        <f t="shared" si="61"/>
        <v>55.96</v>
      </c>
      <c r="W99" s="434">
        <f t="shared" si="61"/>
        <v>58.68</v>
      </c>
    </row>
    <row r="100" spans="1:23">
      <c r="A100" s="402"/>
      <c r="B100" s="402"/>
      <c r="C100" s="433" t="s">
        <v>897</v>
      </c>
      <c r="D100" s="434">
        <f>D23/12*9+D25/12*9+D29/12*9+D31/12*9</f>
        <v>1.6</v>
      </c>
      <c r="E100" s="434">
        <f t="shared" ref="E100:W100" si="62">E23/12*9+E25/12*9+E29/12*9+E31/12*9</f>
        <v>3.2</v>
      </c>
      <c r="F100" s="434">
        <f t="shared" si="62"/>
        <v>4.79</v>
      </c>
      <c r="G100" s="434">
        <f t="shared" si="62"/>
        <v>6.38</v>
      </c>
      <c r="H100" s="434">
        <f t="shared" si="62"/>
        <v>7.99</v>
      </c>
      <c r="I100" s="434">
        <f t="shared" si="62"/>
        <v>9.58</v>
      </c>
      <c r="J100" s="434">
        <f t="shared" si="62"/>
        <v>11.18</v>
      </c>
      <c r="K100" s="434">
        <f t="shared" si="62"/>
        <v>12.77</v>
      </c>
      <c r="L100" s="434">
        <f t="shared" si="62"/>
        <v>14.37</v>
      </c>
      <c r="M100" s="434">
        <f t="shared" si="62"/>
        <v>15.96</v>
      </c>
      <c r="N100" s="434">
        <f t="shared" si="62"/>
        <v>17.57</v>
      </c>
      <c r="O100" s="434">
        <f t="shared" si="62"/>
        <v>19.16</v>
      </c>
      <c r="P100" s="434">
        <f t="shared" si="62"/>
        <v>20.75</v>
      </c>
      <c r="Q100" s="434">
        <f t="shared" si="62"/>
        <v>22.35</v>
      </c>
      <c r="R100" s="434">
        <f t="shared" si="62"/>
        <v>23.95</v>
      </c>
      <c r="S100" s="434">
        <f t="shared" si="62"/>
        <v>25.54</v>
      </c>
      <c r="T100" s="434">
        <f t="shared" si="62"/>
        <v>27.14</v>
      </c>
      <c r="U100" s="434">
        <f t="shared" si="62"/>
        <v>28.73</v>
      </c>
      <c r="V100" s="434">
        <f t="shared" si="62"/>
        <v>30.33</v>
      </c>
      <c r="W100" s="434">
        <f t="shared" si="62"/>
        <v>31.93</v>
      </c>
    </row>
    <row r="101" spans="1:23">
      <c r="A101" s="402"/>
      <c r="B101" s="402"/>
      <c r="C101" s="433" t="s">
        <v>898</v>
      </c>
      <c r="D101" s="434">
        <f>D12+D13/12*9+D14/12*9+D15/12*9+D16+D17/12*9+D18/12*9+D19/12*9+D20+D21+D23/12*9+D25/12*9+D28/12*9+D29/12*9+D31/12*9+D35/12*9</f>
        <v>5.38</v>
      </c>
      <c r="E101" s="434">
        <f t="shared" ref="E101:W101" si="63">E12+E13/12*9+E14/12*9+E15/12*9+E16+E17/12*9+E18/12*9+E19/12*9+E20+E21+E23/12*9+E25/12*9+E28/12*9+E29/12*9+E31/12*9+E35/12*9</f>
        <v>8.3800000000000008</v>
      </c>
      <c r="F101" s="434">
        <f t="shared" si="63"/>
        <v>11.02</v>
      </c>
      <c r="G101" s="434">
        <f t="shared" si="63"/>
        <v>14.38</v>
      </c>
      <c r="H101" s="434">
        <f t="shared" si="63"/>
        <v>17.21</v>
      </c>
      <c r="I101" s="434">
        <f t="shared" si="63"/>
        <v>21.08</v>
      </c>
      <c r="J101" s="434">
        <f t="shared" si="63"/>
        <v>23.71</v>
      </c>
      <c r="K101" s="434">
        <f t="shared" si="63"/>
        <v>26.71</v>
      </c>
      <c r="L101" s="434">
        <f t="shared" si="63"/>
        <v>29.34</v>
      </c>
      <c r="M101" s="434">
        <f t="shared" si="63"/>
        <v>32.9</v>
      </c>
      <c r="N101" s="434">
        <f t="shared" si="63"/>
        <v>35.54</v>
      </c>
      <c r="O101" s="434">
        <f t="shared" si="63"/>
        <v>38.159999999999997</v>
      </c>
      <c r="P101" s="434">
        <f t="shared" si="63"/>
        <v>40.79</v>
      </c>
      <c r="Q101" s="434">
        <f t="shared" si="63"/>
        <v>43.79</v>
      </c>
      <c r="R101" s="434">
        <f t="shared" si="63"/>
        <v>46.61</v>
      </c>
      <c r="S101" s="434">
        <f t="shared" si="63"/>
        <v>49.48</v>
      </c>
      <c r="T101" s="434">
        <f t="shared" si="63"/>
        <v>52.12</v>
      </c>
      <c r="U101" s="434">
        <f t="shared" si="63"/>
        <v>55.11</v>
      </c>
      <c r="V101" s="434">
        <f t="shared" si="63"/>
        <v>57.74</v>
      </c>
      <c r="W101" s="434">
        <f t="shared" si="63"/>
        <v>60.55</v>
      </c>
    </row>
    <row r="102" spans="1:23">
      <c r="A102" s="402"/>
      <c r="B102" s="402"/>
      <c r="C102" s="433" t="s">
        <v>897</v>
      </c>
      <c r="D102" s="434">
        <f>D23/12*9+D25/12*9+D28/12*9+D29/12*9+D31/12*9</f>
        <v>1.7</v>
      </c>
      <c r="E102" s="434">
        <f t="shared" ref="E102:W102" si="64">E23/12*9+E25/12*9+E28/12*9+E29/12*9+E31/12*9</f>
        <v>3.38</v>
      </c>
      <c r="F102" s="434">
        <f t="shared" si="64"/>
        <v>5.08</v>
      </c>
      <c r="G102" s="434">
        <f t="shared" si="64"/>
        <v>6.76</v>
      </c>
      <c r="H102" s="434">
        <f t="shared" si="64"/>
        <v>8.4600000000000009</v>
      </c>
      <c r="I102" s="434">
        <f t="shared" si="64"/>
        <v>10.14</v>
      </c>
      <c r="J102" s="434">
        <f t="shared" si="64"/>
        <v>11.84</v>
      </c>
      <c r="K102" s="434">
        <f t="shared" si="64"/>
        <v>13.52</v>
      </c>
      <c r="L102" s="434">
        <f t="shared" si="64"/>
        <v>15.22</v>
      </c>
      <c r="M102" s="434">
        <f t="shared" si="64"/>
        <v>16.899999999999999</v>
      </c>
      <c r="N102" s="434">
        <f t="shared" si="64"/>
        <v>18.600000000000001</v>
      </c>
      <c r="O102" s="434">
        <f t="shared" si="64"/>
        <v>20.28</v>
      </c>
      <c r="P102" s="434">
        <f t="shared" si="64"/>
        <v>21.98</v>
      </c>
      <c r="Q102" s="434">
        <f t="shared" si="64"/>
        <v>23.66</v>
      </c>
      <c r="R102" s="434">
        <f t="shared" si="64"/>
        <v>25.36</v>
      </c>
      <c r="S102" s="434">
        <f t="shared" si="64"/>
        <v>27.04</v>
      </c>
      <c r="T102" s="434">
        <f t="shared" si="64"/>
        <v>28.74</v>
      </c>
      <c r="U102" s="434">
        <f t="shared" si="64"/>
        <v>30.42</v>
      </c>
      <c r="V102" s="434">
        <f t="shared" si="64"/>
        <v>32.119999999999997</v>
      </c>
      <c r="W102" s="434">
        <f t="shared" si="64"/>
        <v>33.799999999999997</v>
      </c>
    </row>
    <row r="103" spans="1:23">
      <c r="A103" s="402"/>
      <c r="B103" s="402"/>
      <c r="C103" s="433" t="s">
        <v>899</v>
      </c>
      <c r="D103" s="434">
        <f>D12+D13/12*9+D14/12*9+D15/12*9+D16+D17/12*9+D18/12*9+D19/12*9+D20+D21+D23/12*9+D25/12*9+D27/12*9+D29/12*9+D32/12*9+D35/12*9</f>
        <v>6.58</v>
      </c>
      <c r="E103" s="434">
        <f t="shared" ref="E103:W103" si="65">E12+E13/12*9+E14/12*9+E15/12*9+E16+E17/12*9+E18/12*9+E19/12*9+E20+E21+E23/12*9+E25/12*9+E27/12*9+E29/12*9+E32/12*9+E35/12*9</f>
        <v>10.79</v>
      </c>
      <c r="F103" s="434">
        <f t="shared" si="65"/>
        <v>14.62</v>
      </c>
      <c r="G103" s="434">
        <f t="shared" si="65"/>
        <v>19.2</v>
      </c>
      <c r="H103" s="434">
        <f t="shared" si="65"/>
        <v>23.23</v>
      </c>
      <c r="I103" s="434">
        <f t="shared" si="65"/>
        <v>28.3</v>
      </c>
      <c r="J103" s="434">
        <f t="shared" si="65"/>
        <v>32.130000000000003</v>
      </c>
      <c r="K103" s="434">
        <f t="shared" si="65"/>
        <v>36.340000000000003</v>
      </c>
      <c r="L103" s="434">
        <f t="shared" si="65"/>
        <v>40.17</v>
      </c>
      <c r="M103" s="434">
        <f t="shared" si="65"/>
        <v>44.94</v>
      </c>
      <c r="N103" s="434">
        <f t="shared" si="65"/>
        <v>48.78</v>
      </c>
      <c r="O103" s="434">
        <f t="shared" si="65"/>
        <v>52.6</v>
      </c>
      <c r="P103" s="434">
        <f t="shared" si="65"/>
        <v>56.43</v>
      </c>
      <c r="Q103" s="434">
        <f t="shared" si="65"/>
        <v>60.64</v>
      </c>
      <c r="R103" s="434">
        <f t="shared" si="65"/>
        <v>64.66</v>
      </c>
      <c r="S103" s="434">
        <f t="shared" si="65"/>
        <v>68.739999999999995</v>
      </c>
      <c r="T103" s="434">
        <f t="shared" si="65"/>
        <v>72.58</v>
      </c>
      <c r="U103" s="434">
        <f t="shared" si="65"/>
        <v>76.78</v>
      </c>
      <c r="V103" s="434">
        <f t="shared" si="65"/>
        <v>80.61</v>
      </c>
      <c r="W103" s="434">
        <f t="shared" si="65"/>
        <v>84.63</v>
      </c>
    </row>
    <row r="104" spans="1:23">
      <c r="A104" s="402"/>
      <c r="B104" s="402"/>
      <c r="C104" s="433" t="s">
        <v>897</v>
      </c>
      <c r="D104" s="434">
        <f>D23/12*9+D25/12*9+D27/12*9+D29/12*9+D32/12*9</f>
        <v>2.9</v>
      </c>
      <c r="E104" s="434">
        <f t="shared" ref="E104:W104" si="66">E23/12*9+E25/12*9+E27/12*9+E29/12*9+E32/12*9</f>
        <v>5.79</v>
      </c>
      <c r="F104" s="434">
        <f t="shared" si="66"/>
        <v>8.69</v>
      </c>
      <c r="G104" s="434">
        <f t="shared" si="66"/>
        <v>11.57</v>
      </c>
      <c r="H104" s="434">
        <f t="shared" si="66"/>
        <v>14.48</v>
      </c>
      <c r="I104" s="434">
        <f t="shared" si="66"/>
        <v>17.36</v>
      </c>
      <c r="J104" s="434">
        <f t="shared" si="66"/>
        <v>20.260000000000002</v>
      </c>
      <c r="K104" s="434">
        <f t="shared" si="66"/>
        <v>23.15</v>
      </c>
      <c r="L104" s="434">
        <f t="shared" si="66"/>
        <v>26.05</v>
      </c>
      <c r="M104" s="434">
        <f t="shared" si="66"/>
        <v>28.94</v>
      </c>
      <c r="N104" s="434">
        <f t="shared" si="66"/>
        <v>31.84</v>
      </c>
      <c r="O104" s="434">
        <f t="shared" si="66"/>
        <v>34.729999999999997</v>
      </c>
      <c r="P104" s="434">
        <f t="shared" si="66"/>
        <v>37.619999999999997</v>
      </c>
      <c r="Q104" s="434">
        <f t="shared" si="66"/>
        <v>40.520000000000003</v>
      </c>
      <c r="R104" s="434">
        <f t="shared" si="66"/>
        <v>43.41</v>
      </c>
      <c r="S104" s="434">
        <f t="shared" si="66"/>
        <v>46.3</v>
      </c>
      <c r="T104" s="434">
        <f t="shared" si="66"/>
        <v>49.2</v>
      </c>
      <c r="U104" s="434">
        <f t="shared" si="66"/>
        <v>52.09</v>
      </c>
      <c r="V104" s="434">
        <f t="shared" si="66"/>
        <v>54.98</v>
      </c>
      <c r="W104" s="434">
        <f t="shared" si="66"/>
        <v>57.88</v>
      </c>
    </row>
    <row r="105" spans="1:23">
      <c r="A105" s="402"/>
      <c r="B105" s="402"/>
      <c r="C105" s="433" t="s">
        <v>900</v>
      </c>
      <c r="D105" s="434">
        <f>D12+D13/12*9+D14/12*9+D15/12*9+D16+D17/12*9+D18/12*9+D19/12*9+D24+D26+D30+D33/12*9+D36/12*9</f>
        <v>4.54</v>
      </c>
      <c r="E105" s="434">
        <f t="shared" ref="E105:W105" si="67">E12+E13/12*9+E14/12*9+E15/12*9+E16+E17/12*9+E18/12*9+E19/12*9+E24+E26+E30+E33/12*9+E36/12*9</f>
        <v>7.45</v>
      </c>
      <c r="F105" s="434">
        <f t="shared" si="67"/>
        <v>9.98</v>
      </c>
      <c r="G105" s="434">
        <f t="shared" si="67"/>
        <v>13.27</v>
      </c>
      <c r="H105" s="434">
        <f t="shared" si="67"/>
        <v>15.99</v>
      </c>
      <c r="I105" s="434">
        <f t="shared" si="67"/>
        <v>19.27</v>
      </c>
      <c r="J105" s="434">
        <f t="shared" si="67"/>
        <v>21.81</v>
      </c>
      <c r="K105" s="434">
        <f t="shared" si="67"/>
        <v>24.72</v>
      </c>
      <c r="L105" s="434">
        <f t="shared" si="67"/>
        <v>27.25</v>
      </c>
      <c r="M105" s="434">
        <f t="shared" si="67"/>
        <v>30.73</v>
      </c>
      <c r="N105" s="434">
        <f t="shared" si="67"/>
        <v>33.26</v>
      </c>
      <c r="O105" s="434">
        <f t="shared" si="67"/>
        <v>35.799999999999997</v>
      </c>
      <c r="P105" s="434">
        <f t="shared" si="67"/>
        <v>38.33</v>
      </c>
      <c r="Q105" s="434">
        <f t="shared" si="67"/>
        <v>41.24</v>
      </c>
      <c r="R105" s="434">
        <f t="shared" si="67"/>
        <v>43.96</v>
      </c>
      <c r="S105" s="434">
        <f t="shared" si="67"/>
        <v>46.5</v>
      </c>
      <c r="T105" s="434">
        <f t="shared" si="67"/>
        <v>49.03</v>
      </c>
      <c r="U105" s="434">
        <f t="shared" si="67"/>
        <v>51.94</v>
      </c>
      <c r="V105" s="434">
        <f t="shared" si="67"/>
        <v>54.48</v>
      </c>
      <c r="W105" s="434">
        <f t="shared" si="67"/>
        <v>57.2</v>
      </c>
    </row>
    <row r="106" spans="1:23">
      <c r="A106" s="402"/>
      <c r="B106" s="402"/>
      <c r="C106" s="433" t="s">
        <v>897</v>
      </c>
      <c r="D106" s="434">
        <f>D24+D26+D30+D33/12*9</f>
        <v>1.41</v>
      </c>
      <c r="E106" s="434">
        <f t="shared" ref="E106:W106" si="68">E24+E26+E30+E33/12*9</f>
        <v>2.82</v>
      </c>
      <c r="F106" s="434">
        <f t="shared" si="68"/>
        <v>4.2300000000000004</v>
      </c>
      <c r="G106" s="434">
        <f t="shared" si="68"/>
        <v>5.64</v>
      </c>
      <c r="H106" s="434">
        <f t="shared" si="68"/>
        <v>7.05</v>
      </c>
      <c r="I106" s="434">
        <f t="shared" si="68"/>
        <v>8.4600000000000009</v>
      </c>
      <c r="J106" s="434">
        <f t="shared" si="68"/>
        <v>9.8699999999999992</v>
      </c>
      <c r="K106" s="434">
        <f t="shared" si="68"/>
        <v>11.28</v>
      </c>
      <c r="L106" s="434">
        <f t="shared" si="68"/>
        <v>12.69</v>
      </c>
      <c r="M106" s="434">
        <f t="shared" si="68"/>
        <v>14.1</v>
      </c>
      <c r="N106" s="434">
        <f t="shared" si="68"/>
        <v>15.51</v>
      </c>
      <c r="O106" s="434">
        <f t="shared" si="68"/>
        <v>16.920000000000002</v>
      </c>
      <c r="P106" s="434">
        <f t="shared" si="68"/>
        <v>18.329999999999998</v>
      </c>
      <c r="Q106" s="434">
        <f t="shared" si="68"/>
        <v>19.739999999999998</v>
      </c>
      <c r="R106" s="434">
        <f t="shared" si="68"/>
        <v>21.15</v>
      </c>
      <c r="S106" s="434">
        <f t="shared" si="68"/>
        <v>22.56</v>
      </c>
      <c r="T106" s="434">
        <f t="shared" si="68"/>
        <v>23.97</v>
      </c>
      <c r="U106" s="434">
        <f t="shared" si="68"/>
        <v>25.38</v>
      </c>
      <c r="V106" s="434">
        <f t="shared" si="68"/>
        <v>26.79</v>
      </c>
      <c r="W106" s="434">
        <f t="shared" si="68"/>
        <v>28.2</v>
      </c>
    </row>
    <row r="107" spans="1:23">
      <c r="A107" s="402"/>
      <c r="B107" s="402"/>
      <c r="C107" s="435" t="s">
        <v>901</v>
      </c>
      <c r="D107" s="436">
        <f>D38/12*9+D40/0.95*0.75+D41/0.95*0.75+D44/12*9+D45/12*9+D46/12*9+D47/12*9+D48/12*9+D49/12*9+D56</f>
        <v>6.92</v>
      </c>
      <c r="E107" s="436">
        <f t="shared" ref="E107:W107" si="69">E38/12*9+E40/0.95*0.75+E41/0.95*0.75+E44/12*9+E45/12*9+E46/12*9+E47/12*9+E48/12*9+E49/12*9+E56</f>
        <v>8.35</v>
      </c>
      <c r="F107" s="436">
        <f t="shared" si="69"/>
        <v>10.18</v>
      </c>
      <c r="G107" s="436">
        <f t="shared" si="69"/>
        <v>11.24</v>
      </c>
      <c r="H107" s="436">
        <f t="shared" si="69"/>
        <v>11.93</v>
      </c>
      <c r="I107" s="436">
        <f t="shared" si="69"/>
        <v>13.36</v>
      </c>
      <c r="J107" s="436">
        <f t="shared" si="69"/>
        <v>14.45</v>
      </c>
      <c r="K107" s="436">
        <f t="shared" si="69"/>
        <v>16.82</v>
      </c>
      <c r="L107" s="436">
        <f t="shared" si="69"/>
        <v>17.510000000000002</v>
      </c>
      <c r="M107" s="436">
        <f t="shared" si="69"/>
        <v>18.559999999999999</v>
      </c>
      <c r="N107" s="436">
        <f t="shared" si="69"/>
        <v>19.25</v>
      </c>
      <c r="O107" s="436">
        <f t="shared" si="69"/>
        <v>20.309999999999999</v>
      </c>
      <c r="P107" s="436">
        <f t="shared" si="69"/>
        <v>21.75</v>
      </c>
      <c r="Q107" s="436">
        <f t="shared" si="69"/>
        <v>22.41</v>
      </c>
      <c r="R107" s="436">
        <f t="shared" si="69"/>
        <v>23.5</v>
      </c>
      <c r="S107" s="436">
        <f t="shared" si="69"/>
        <v>23.78</v>
      </c>
      <c r="T107" s="436">
        <f t="shared" si="69"/>
        <v>24.45</v>
      </c>
      <c r="U107" s="436">
        <f t="shared" si="69"/>
        <v>25.12</v>
      </c>
      <c r="V107" s="436">
        <f t="shared" si="69"/>
        <v>25.41</v>
      </c>
      <c r="W107" s="436">
        <f t="shared" si="69"/>
        <v>25.7</v>
      </c>
    </row>
    <row r="108" spans="1:23">
      <c r="A108" s="402"/>
      <c r="B108" s="402"/>
      <c r="C108" s="435" t="s">
        <v>902</v>
      </c>
      <c r="D108" s="436">
        <f>D38/12*9+D40/0.95*0.75+D41/0.95*0.75+D44/12*9+D45/12*9+D46/12*9+D47/12*9+D48/12*9+D49/12*9+D55/12*9+D56</f>
        <v>7.01</v>
      </c>
      <c r="E108" s="436">
        <f t="shared" ref="E108:W108" si="70">E38/12*9+E40/0.95*0.75+E41/0.95*0.75+E44/12*9+E45/12*9+E46/12*9+E47/12*9+E48/12*9+E49/12*9+E55/12*9+E56</f>
        <v>8.5399999999999991</v>
      </c>
      <c r="F108" s="436">
        <f t="shared" si="70"/>
        <v>10.47</v>
      </c>
      <c r="G108" s="436">
        <f t="shared" si="70"/>
        <v>11.62</v>
      </c>
      <c r="H108" s="436">
        <f t="shared" si="70"/>
        <v>12.4</v>
      </c>
      <c r="I108" s="436">
        <f t="shared" si="70"/>
        <v>13.92</v>
      </c>
      <c r="J108" s="436">
        <f t="shared" si="70"/>
        <v>15.11</v>
      </c>
      <c r="K108" s="436">
        <f t="shared" si="70"/>
        <v>17.57</v>
      </c>
      <c r="L108" s="436">
        <f t="shared" si="70"/>
        <v>18.350000000000001</v>
      </c>
      <c r="M108" s="436">
        <f t="shared" si="70"/>
        <v>19.5</v>
      </c>
      <c r="N108" s="436">
        <f t="shared" si="70"/>
        <v>20.29</v>
      </c>
      <c r="O108" s="436">
        <f t="shared" si="70"/>
        <v>21.43</v>
      </c>
      <c r="P108" s="436">
        <f t="shared" si="70"/>
        <v>22.97</v>
      </c>
      <c r="Q108" s="436">
        <f t="shared" si="70"/>
        <v>23.72</v>
      </c>
      <c r="R108" s="436">
        <f t="shared" si="70"/>
        <v>24.91</v>
      </c>
      <c r="S108" s="436">
        <f t="shared" si="70"/>
        <v>25.28</v>
      </c>
      <c r="T108" s="436">
        <f t="shared" si="70"/>
        <v>26.05</v>
      </c>
      <c r="U108" s="436">
        <f t="shared" si="70"/>
        <v>26.8</v>
      </c>
      <c r="V108" s="436">
        <f t="shared" si="70"/>
        <v>27.2</v>
      </c>
      <c r="W108" s="436">
        <f t="shared" si="70"/>
        <v>27.57</v>
      </c>
    </row>
    <row r="109" spans="1:23">
      <c r="A109" s="402"/>
      <c r="B109" s="402"/>
      <c r="C109" s="435" t="s">
        <v>903</v>
      </c>
      <c r="D109" s="436">
        <f>D38/12*9+D40/0.95*0.75+D41/0.95*0.75+D44/12*9+D45/12*9+D46/12*9+D47/12*9+D48/12*9+D49/12*9+D55/12*9+D56</f>
        <v>7.01</v>
      </c>
      <c r="E109" s="436">
        <f t="shared" ref="E109:W109" si="71">E38/12*9+E40/0.95*0.75+E41/0.95*0.75+E44/12*9+E45/12*9+E46/12*9+E47/12*9+E48/12*9+E49/12*9+E55/12*9+E56</f>
        <v>8.5399999999999991</v>
      </c>
      <c r="F109" s="436">
        <f t="shared" si="71"/>
        <v>10.47</v>
      </c>
      <c r="G109" s="436">
        <f t="shared" si="71"/>
        <v>11.62</v>
      </c>
      <c r="H109" s="436">
        <f t="shared" si="71"/>
        <v>12.4</v>
      </c>
      <c r="I109" s="436">
        <f t="shared" si="71"/>
        <v>13.92</v>
      </c>
      <c r="J109" s="436">
        <f t="shared" si="71"/>
        <v>15.11</v>
      </c>
      <c r="K109" s="436">
        <f t="shared" si="71"/>
        <v>17.57</v>
      </c>
      <c r="L109" s="436">
        <f t="shared" si="71"/>
        <v>18.350000000000001</v>
      </c>
      <c r="M109" s="436">
        <f t="shared" si="71"/>
        <v>19.5</v>
      </c>
      <c r="N109" s="436">
        <f t="shared" si="71"/>
        <v>20.29</v>
      </c>
      <c r="O109" s="436">
        <f t="shared" si="71"/>
        <v>21.43</v>
      </c>
      <c r="P109" s="436">
        <f t="shared" si="71"/>
        <v>22.97</v>
      </c>
      <c r="Q109" s="436">
        <f t="shared" si="71"/>
        <v>23.72</v>
      </c>
      <c r="R109" s="436">
        <f t="shared" si="71"/>
        <v>24.91</v>
      </c>
      <c r="S109" s="436">
        <f t="shared" si="71"/>
        <v>25.28</v>
      </c>
      <c r="T109" s="436">
        <f t="shared" si="71"/>
        <v>26.05</v>
      </c>
      <c r="U109" s="436">
        <f t="shared" si="71"/>
        <v>26.8</v>
      </c>
      <c r="V109" s="436">
        <f t="shared" si="71"/>
        <v>27.2</v>
      </c>
      <c r="W109" s="436">
        <f t="shared" si="71"/>
        <v>27.57</v>
      </c>
    </row>
    <row r="110" spans="1:23">
      <c r="A110" s="402"/>
      <c r="B110" s="402"/>
      <c r="C110" s="435" t="s">
        <v>904</v>
      </c>
      <c r="D110" s="436">
        <f>D39/12*9+D40/0.95*0.75+D41/0.75*0.25+D44/12*9+D45/12*9+D46/12*9+D47/12*9+D48/12*9+D49/12*9</f>
        <v>1.54</v>
      </c>
      <c r="E110" s="436">
        <f t="shared" ref="E110:W110" si="72">E39/12*9+E40/0.95*0.75+E41/0.75*0.25+E44/12*9+E45/12*9+E46/12*9+E47/12*9+E48/12*9+E49/12*9</f>
        <v>2.75</v>
      </c>
      <c r="F110" s="436">
        <f t="shared" si="72"/>
        <v>4.13</v>
      </c>
      <c r="G110" s="436">
        <f t="shared" si="72"/>
        <v>5.14</v>
      </c>
      <c r="H110" s="436">
        <f t="shared" si="72"/>
        <v>5.79</v>
      </c>
      <c r="I110" s="436">
        <f t="shared" si="72"/>
        <v>7.18</v>
      </c>
      <c r="J110" s="436">
        <f t="shared" si="72"/>
        <v>8</v>
      </c>
      <c r="K110" s="436">
        <f t="shared" si="72"/>
        <v>9.9499999999999993</v>
      </c>
      <c r="L110" s="436">
        <f t="shared" si="72"/>
        <v>10.6</v>
      </c>
      <c r="M110" s="436">
        <f t="shared" si="72"/>
        <v>11.62</v>
      </c>
      <c r="N110" s="436">
        <f t="shared" si="72"/>
        <v>12.27</v>
      </c>
      <c r="O110" s="436">
        <f t="shared" si="72"/>
        <v>13.29</v>
      </c>
      <c r="P110" s="436">
        <f t="shared" si="72"/>
        <v>14.31</v>
      </c>
      <c r="Q110" s="436">
        <f t="shared" si="72"/>
        <v>15.16</v>
      </c>
      <c r="R110" s="436">
        <f t="shared" si="72"/>
        <v>15.97</v>
      </c>
      <c r="S110" s="436">
        <f t="shared" si="72"/>
        <v>16.45</v>
      </c>
      <c r="T110" s="436">
        <f t="shared" si="72"/>
        <v>16.93</v>
      </c>
      <c r="U110" s="436">
        <f t="shared" si="72"/>
        <v>17.78</v>
      </c>
      <c r="V110" s="436">
        <f t="shared" si="72"/>
        <v>18.260000000000002</v>
      </c>
      <c r="W110" s="436">
        <f t="shared" si="72"/>
        <v>18.739999999999998</v>
      </c>
    </row>
    <row r="111" spans="1:23">
      <c r="D111" s="430"/>
      <c r="E111" s="430"/>
      <c r="F111" s="430"/>
      <c r="G111" s="430"/>
      <c r="H111" s="430"/>
      <c r="I111" s="430"/>
      <c r="J111" s="430"/>
      <c r="K111" s="430"/>
      <c r="L111" s="430"/>
      <c r="M111" s="430"/>
      <c r="N111" s="430"/>
      <c r="O111" s="430"/>
      <c r="P111" s="430"/>
      <c r="Q111" s="430"/>
      <c r="R111" s="430"/>
      <c r="S111" s="430"/>
      <c r="T111" s="430"/>
      <c r="U111" s="430"/>
      <c r="V111" s="430"/>
      <c r="W111" s="430"/>
    </row>
    <row r="114" spans="1:23" hidden="1">
      <c r="A114" s="402"/>
      <c r="B114" s="402"/>
      <c r="C114" s="437" t="s">
        <v>907</v>
      </c>
      <c r="D114" s="432">
        <f>D38+D40+D41+D44+D45+D46+D47+D48+D49+D56</f>
        <v>7.63</v>
      </c>
      <c r="E114" s="432">
        <f t="shared" ref="E114:W114" si="73">E38+E40+E41+E44+E45+E46+E47+E48+E49+E56</f>
        <v>9.5</v>
      </c>
      <c r="F114" s="432">
        <f t="shared" si="73"/>
        <v>11.88</v>
      </c>
      <c r="G114" s="432">
        <f t="shared" si="73"/>
        <v>13.25</v>
      </c>
      <c r="H114" s="432">
        <f t="shared" si="73"/>
        <v>14.13</v>
      </c>
      <c r="I114" s="432">
        <f t="shared" si="73"/>
        <v>16</v>
      </c>
      <c r="J114" s="432">
        <f t="shared" si="73"/>
        <v>17.38</v>
      </c>
      <c r="K114" s="438">
        <f t="shared" si="73"/>
        <v>20.5</v>
      </c>
      <c r="L114" s="432">
        <f t="shared" si="73"/>
        <v>21.38</v>
      </c>
      <c r="M114" s="432">
        <f t="shared" si="73"/>
        <v>22.75</v>
      </c>
      <c r="N114" s="432">
        <f t="shared" si="73"/>
        <v>23.63</v>
      </c>
      <c r="O114" s="432">
        <f t="shared" si="73"/>
        <v>25</v>
      </c>
      <c r="P114" s="432">
        <f t="shared" si="73"/>
        <v>26.88</v>
      </c>
      <c r="Q114" s="432">
        <f t="shared" si="73"/>
        <v>27.75</v>
      </c>
      <c r="R114" s="432">
        <f t="shared" si="73"/>
        <v>29.13</v>
      </c>
      <c r="S114" s="432">
        <f t="shared" si="73"/>
        <v>29.5</v>
      </c>
      <c r="T114" s="432">
        <f t="shared" si="73"/>
        <v>30.38</v>
      </c>
      <c r="U114" s="432">
        <f t="shared" si="73"/>
        <v>31.25</v>
      </c>
      <c r="V114" s="432">
        <f t="shared" si="73"/>
        <v>31.63</v>
      </c>
      <c r="W114" s="432">
        <f t="shared" si="73"/>
        <v>32</v>
      </c>
    </row>
    <row r="115" spans="1:23" hidden="1">
      <c r="A115" s="402"/>
      <c r="B115" s="402"/>
      <c r="C115" s="437" t="s">
        <v>908</v>
      </c>
      <c r="D115" s="432">
        <f>D40+D41+D44+D45+D47</f>
        <v>2.5</v>
      </c>
      <c r="E115" s="432">
        <f t="shared" ref="E115:W115" si="74">E40+E41+E44+E45+E47</f>
        <v>4</v>
      </c>
      <c r="F115" s="432">
        <f t="shared" si="74"/>
        <v>5.5</v>
      </c>
      <c r="G115" s="432">
        <f t="shared" si="74"/>
        <v>6.75</v>
      </c>
      <c r="H115" s="432">
        <f t="shared" si="74"/>
        <v>7.5</v>
      </c>
      <c r="I115" s="432">
        <f t="shared" si="74"/>
        <v>9.25</v>
      </c>
      <c r="J115" s="432">
        <f t="shared" si="74"/>
        <v>10.5</v>
      </c>
      <c r="K115" s="438">
        <f t="shared" si="74"/>
        <v>12</v>
      </c>
      <c r="L115" s="432">
        <f t="shared" si="74"/>
        <v>12.75</v>
      </c>
      <c r="M115" s="432">
        <f t="shared" si="74"/>
        <v>14</v>
      </c>
      <c r="N115" s="432">
        <f t="shared" si="74"/>
        <v>14.75</v>
      </c>
      <c r="O115" s="432">
        <f t="shared" si="74"/>
        <v>16</v>
      </c>
      <c r="P115" s="432">
        <f t="shared" si="74"/>
        <v>16.75</v>
      </c>
      <c r="Q115" s="432">
        <f t="shared" si="74"/>
        <v>17.5</v>
      </c>
      <c r="R115" s="432">
        <f t="shared" si="74"/>
        <v>18.75</v>
      </c>
      <c r="S115" s="432">
        <f t="shared" si="74"/>
        <v>19</v>
      </c>
      <c r="T115" s="432">
        <f t="shared" si="74"/>
        <v>19.25</v>
      </c>
      <c r="U115" s="432">
        <f t="shared" si="74"/>
        <v>19.5</v>
      </c>
      <c r="V115" s="432">
        <f t="shared" si="74"/>
        <v>19.75</v>
      </c>
      <c r="W115" s="432">
        <f t="shared" si="74"/>
        <v>20</v>
      </c>
    </row>
    <row r="116" spans="1:23" ht="45" hidden="1">
      <c r="A116" s="402"/>
      <c r="B116" s="402"/>
      <c r="C116" s="437" t="s">
        <v>909</v>
      </c>
      <c r="D116" s="432">
        <f>D114*6204*1.302*12</f>
        <v>739585.79</v>
      </c>
      <c r="E116" s="432">
        <f t="shared" ref="E116:W116" si="75">E114*6204*1.302*12</f>
        <v>920847.31</v>
      </c>
      <c r="F116" s="432">
        <f t="shared" si="75"/>
        <v>1151543.8</v>
      </c>
      <c r="G116" s="432">
        <f t="shared" si="75"/>
        <v>1284339.67</v>
      </c>
      <c r="H116" s="432">
        <f t="shared" si="75"/>
        <v>1369639.21</v>
      </c>
      <c r="I116" s="432">
        <f t="shared" si="75"/>
        <v>1550900.74</v>
      </c>
      <c r="J116" s="432">
        <f t="shared" si="75"/>
        <v>1684665.92</v>
      </c>
      <c r="K116" s="432">
        <f t="shared" si="75"/>
        <v>1987091.57</v>
      </c>
      <c r="L116" s="432">
        <f t="shared" si="75"/>
        <v>2072391.11</v>
      </c>
      <c r="M116" s="432">
        <f t="shared" si="75"/>
        <v>2205186.98</v>
      </c>
      <c r="N116" s="432">
        <f t="shared" si="75"/>
        <v>2290486.52</v>
      </c>
      <c r="O116" s="432">
        <f t="shared" si="75"/>
        <v>2423282.4</v>
      </c>
      <c r="P116" s="432">
        <f t="shared" si="75"/>
        <v>2605513.2400000002</v>
      </c>
      <c r="Q116" s="432">
        <f t="shared" si="75"/>
        <v>2689843.46</v>
      </c>
      <c r="R116" s="432">
        <f t="shared" si="75"/>
        <v>2823608.65</v>
      </c>
      <c r="S116" s="432">
        <f t="shared" si="75"/>
        <v>2859473.23</v>
      </c>
      <c r="T116" s="432">
        <f t="shared" si="75"/>
        <v>2944772.77</v>
      </c>
      <c r="U116" s="432">
        <f t="shared" si="75"/>
        <v>3029103</v>
      </c>
      <c r="V116" s="432">
        <f t="shared" si="75"/>
        <v>3065936.89</v>
      </c>
      <c r="W116" s="432">
        <f t="shared" si="75"/>
        <v>3101801.47</v>
      </c>
    </row>
    <row r="117" spans="1:23" ht="30" hidden="1">
      <c r="A117" s="402"/>
      <c r="B117" s="402"/>
      <c r="C117" s="437" t="s">
        <v>910</v>
      </c>
      <c r="D117" s="432">
        <f t="shared" ref="D117:W117" si="76">D116/D7</f>
        <v>36979.29</v>
      </c>
      <c r="E117" s="432">
        <f t="shared" si="76"/>
        <v>23021.18</v>
      </c>
      <c r="F117" s="432">
        <f t="shared" si="76"/>
        <v>19192.400000000001</v>
      </c>
      <c r="G117" s="432">
        <f t="shared" si="76"/>
        <v>16054.25</v>
      </c>
      <c r="H117" s="432">
        <f t="shared" si="76"/>
        <v>13696.39</v>
      </c>
      <c r="I117" s="432">
        <f t="shared" si="76"/>
        <v>12924.17</v>
      </c>
      <c r="J117" s="432">
        <f t="shared" si="76"/>
        <v>12033.33</v>
      </c>
      <c r="K117" s="438">
        <f t="shared" si="76"/>
        <v>12419.32</v>
      </c>
      <c r="L117" s="432">
        <f t="shared" si="76"/>
        <v>11513.28</v>
      </c>
      <c r="M117" s="432">
        <f t="shared" si="76"/>
        <v>11025.93</v>
      </c>
      <c r="N117" s="432">
        <f t="shared" si="76"/>
        <v>10411.299999999999</v>
      </c>
      <c r="O117" s="432">
        <f t="shared" si="76"/>
        <v>10097.01</v>
      </c>
      <c r="P117" s="432">
        <f t="shared" si="76"/>
        <v>10021.200000000001</v>
      </c>
      <c r="Q117" s="432">
        <f t="shared" si="76"/>
        <v>9606.58</v>
      </c>
      <c r="R117" s="432">
        <f t="shared" si="76"/>
        <v>9412.0300000000007</v>
      </c>
      <c r="S117" s="432">
        <f t="shared" si="76"/>
        <v>8935.85</v>
      </c>
      <c r="T117" s="432">
        <f t="shared" si="76"/>
        <v>8661.1</v>
      </c>
      <c r="U117" s="432">
        <f t="shared" si="76"/>
        <v>8414.18</v>
      </c>
      <c r="V117" s="432">
        <f t="shared" si="76"/>
        <v>8068.25</v>
      </c>
      <c r="W117" s="432">
        <f t="shared" si="76"/>
        <v>7754.5</v>
      </c>
    </row>
    <row r="118" spans="1:23" ht="45" hidden="1" customHeight="1">
      <c r="C118" s="439" t="s">
        <v>911</v>
      </c>
      <c r="D118" s="440">
        <f>D117/$K117</f>
        <v>2.98</v>
      </c>
      <c r="E118" s="440">
        <f t="shared" ref="E118:W118" si="77">E117/$K117</f>
        <v>1.85</v>
      </c>
      <c r="F118" s="440">
        <f t="shared" si="77"/>
        <v>1.55</v>
      </c>
      <c r="G118" s="440">
        <f t="shared" si="77"/>
        <v>1.29</v>
      </c>
      <c r="H118" s="440">
        <f t="shared" si="77"/>
        <v>1.1000000000000001</v>
      </c>
      <c r="I118" s="440">
        <f t="shared" si="77"/>
        <v>1.04</v>
      </c>
      <c r="J118" s="440">
        <f t="shared" si="77"/>
        <v>0.97</v>
      </c>
      <c r="K118" s="440">
        <f t="shared" si="77"/>
        <v>1</v>
      </c>
      <c r="L118" s="440">
        <f t="shared" si="77"/>
        <v>0.93</v>
      </c>
      <c r="M118" s="440">
        <f t="shared" si="77"/>
        <v>0.89</v>
      </c>
      <c r="N118" s="440">
        <f t="shared" si="77"/>
        <v>0.84</v>
      </c>
      <c r="O118" s="440">
        <f t="shared" si="77"/>
        <v>0.81</v>
      </c>
      <c r="P118" s="440">
        <f t="shared" si="77"/>
        <v>0.81</v>
      </c>
      <c r="Q118" s="440">
        <f t="shared" si="77"/>
        <v>0.77</v>
      </c>
      <c r="R118" s="440">
        <f t="shared" si="77"/>
        <v>0.76</v>
      </c>
      <c r="S118" s="440">
        <f t="shared" si="77"/>
        <v>0.72</v>
      </c>
      <c r="T118" s="440">
        <f t="shared" si="77"/>
        <v>0.7</v>
      </c>
      <c r="U118" s="440">
        <f t="shared" si="77"/>
        <v>0.68</v>
      </c>
      <c r="V118" s="440">
        <f t="shared" si="77"/>
        <v>0.65</v>
      </c>
      <c r="W118" s="440">
        <f t="shared" si="77"/>
        <v>0.62</v>
      </c>
    </row>
  </sheetData>
  <mergeCells count="6">
    <mergeCell ref="A3:A6"/>
    <mergeCell ref="B3:B6"/>
    <mergeCell ref="C3:C5"/>
    <mergeCell ref="D3:W3"/>
    <mergeCell ref="D4:W4"/>
    <mergeCell ref="D5:W5"/>
  </mergeCells>
  <pageMargins left="0.31496062992125984" right="0.11811023622047245" top="0.74803149606299213" bottom="0.15748031496062992" header="0.31496062992125984" footer="0.31496062992125984"/>
  <pageSetup paperSize="9" scale="46" fitToWidth="0" fitToHeight="2" orientation="landscape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1:WF142"/>
  <sheetViews>
    <sheetView zoomScale="80" zoomScaleNormal="80" zoomScaleSheetLayoutView="80" workbookViewId="0">
      <pane xSplit="2" ySplit="9" topLeftCell="VT129" activePane="bottomRight" state="frozen"/>
      <selection pane="topRight" activeCell="C1" sqref="C1"/>
      <selection pane="bottomLeft" activeCell="A10" sqref="A10"/>
      <selection pane="bottomRight" activeCell="VU147" sqref="VU147"/>
    </sheetView>
  </sheetViews>
  <sheetFormatPr defaultRowHeight="15"/>
  <cols>
    <col min="1" max="1" width="6.28515625" style="1" customWidth="1"/>
    <col min="2" max="2" width="71.85546875" style="1" customWidth="1"/>
    <col min="3" max="3" width="50.28515625" style="1" hidden="1" customWidth="1"/>
    <col min="4" max="4" width="22.28515625" style="1" hidden="1" customWidth="1"/>
    <col min="5" max="5" width="7.5703125" style="1" customWidth="1"/>
    <col min="6" max="6" width="7" style="1" customWidth="1"/>
    <col min="7" max="7" width="7.7109375" style="1" customWidth="1"/>
    <col min="8" max="8" width="9.28515625" style="1" customWidth="1"/>
    <col min="9" max="9" width="9.7109375" style="1" customWidth="1"/>
    <col min="10" max="10" width="8" style="1" customWidth="1"/>
    <col min="11" max="11" width="11.5703125" style="1" customWidth="1"/>
    <col min="12" max="12" width="12" style="1" customWidth="1"/>
    <col min="13" max="13" width="11" style="1" customWidth="1"/>
    <col min="14" max="14" width="8.28515625" style="114" customWidth="1"/>
    <col min="15" max="15" width="7.7109375" style="1" customWidth="1"/>
    <col min="16" max="16" width="7" style="1" customWidth="1"/>
    <col min="17" max="17" width="7.7109375" style="1" customWidth="1"/>
    <col min="18" max="18" width="9.28515625" style="1" customWidth="1"/>
    <col min="19" max="19" width="11.5703125" style="1" customWidth="1"/>
    <col min="20" max="20" width="8" style="1" customWidth="1"/>
    <col min="21" max="21" width="11.5703125" style="1" customWidth="1"/>
    <col min="22" max="22" width="12" style="1" customWidth="1"/>
    <col min="23" max="23" width="11" style="1" customWidth="1"/>
    <col min="24" max="24" width="8.28515625" style="114" customWidth="1"/>
    <col min="25" max="25" width="7.7109375" style="1" customWidth="1"/>
    <col min="26" max="26" width="7" style="1" customWidth="1"/>
    <col min="27" max="27" width="7.7109375" style="1" customWidth="1"/>
    <col min="28" max="28" width="9.28515625" style="1" customWidth="1"/>
    <col min="29" max="29" width="11.5703125" style="1" customWidth="1"/>
    <col min="30" max="30" width="8" style="1" customWidth="1"/>
    <col min="31" max="31" width="11.5703125" style="1" customWidth="1"/>
    <col min="32" max="32" width="12" style="1" customWidth="1"/>
    <col min="33" max="33" width="11" style="1" customWidth="1"/>
    <col min="34" max="34" width="8.28515625" style="114" customWidth="1"/>
    <col min="35" max="35" width="7.7109375" style="1" customWidth="1"/>
    <col min="36" max="36" width="8.140625" style="1" hidden="1" customWidth="1"/>
    <col min="37" max="37" width="7.7109375" style="1" hidden="1" customWidth="1"/>
    <col min="38" max="38" width="9.28515625" style="1" hidden="1" customWidth="1"/>
    <col min="39" max="39" width="9.7109375" style="1" hidden="1" customWidth="1"/>
    <col min="40" max="40" width="8" style="1" hidden="1" customWidth="1"/>
    <col min="41" max="41" width="11.5703125" style="1" hidden="1" customWidth="1"/>
    <col min="42" max="42" width="12" style="1" hidden="1" customWidth="1"/>
    <col min="43" max="43" width="11" style="1" hidden="1" customWidth="1"/>
    <col min="44" max="44" width="8.28515625" style="114" hidden="1" customWidth="1"/>
    <col min="45" max="45" width="7.7109375" style="1" hidden="1" customWidth="1"/>
    <col min="46" max="46" width="8.140625" style="1" customWidth="1"/>
    <col min="47" max="47" width="7.7109375" style="1" customWidth="1"/>
    <col min="48" max="48" width="9.28515625" style="1" customWidth="1"/>
    <col min="49" max="49" width="11.5703125" style="1" customWidth="1"/>
    <col min="50" max="50" width="8" style="1" customWidth="1"/>
    <col min="51" max="51" width="11.5703125" style="1" customWidth="1"/>
    <col min="52" max="52" width="12" style="1" customWidth="1"/>
    <col min="53" max="53" width="11" style="1" customWidth="1"/>
    <col min="54" max="54" width="8.28515625" style="114" customWidth="1"/>
    <col min="55" max="55" width="7.7109375" style="1" customWidth="1"/>
    <col min="56" max="56" width="8.140625" style="1" customWidth="1"/>
    <col min="57" max="57" width="7.7109375" style="1" customWidth="1"/>
    <col min="58" max="58" width="9.28515625" style="1" customWidth="1"/>
    <col min="59" max="59" width="11.5703125" style="1" customWidth="1"/>
    <col min="60" max="60" width="8" style="1" customWidth="1"/>
    <col min="61" max="61" width="11.5703125" style="1" customWidth="1"/>
    <col min="62" max="62" width="12" style="1" customWidth="1"/>
    <col min="63" max="63" width="11" style="1" customWidth="1"/>
    <col min="64" max="64" width="8.28515625" style="114" customWidth="1"/>
    <col min="65" max="65" width="7.7109375" style="1" customWidth="1"/>
    <col min="66" max="66" width="8.140625" style="1" customWidth="1"/>
    <col min="67" max="67" width="7.7109375" style="1" customWidth="1"/>
    <col min="68" max="68" width="9.28515625" style="1" customWidth="1"/>
    <col min="69" max="69" width="11.5703125" style="1" customWidth="1"/>
    <col min="70" max="70" width="8" style="1" customWidth="1"/>
    <col min="71" max="71" width="11.5703125" style="1" customWidth="1"/>
    <col min="72" max="72" width="12" style="1" customWidth="1"/>
    <col min="73" max="73" width="11" style="1" customWidth="1"/>
    <col min="74" max="74" width="8.28515625" style="114" customWidth="1"/>
    <col min="75" max="75" width="7.7109375" style="1" customWidth="1"/>
    <col min="76" max="76" width="8.140625" style="1" customWidth="1"/>
    <col min="77" max="77" width="7.7109375" style="1" customWidth="1"/>
    <col min="78" max="78" width="9.28515625" style="1" customWidth="1"/>
    <col min="79" max="79" width="11.5703125" style="1" customWidth="1"/>
    <col min="80" max="80" width="8" style="1" customWidth="1"/>
    <col min="81" max="81" width="11.5703125" style="1" customWidth="1"/>
    <col min="82" max="82" width="12" style="1" customWidth="1"/>
    <col min="83" max="83" width="11" style="1" customWidth="1"/>
    <col min="84" max="84" width="8.28515625" style="114" customWidth="1"/>
    <col min="85" max="85" width="7.7109375" style="1" customWidth="1"/>
    <col min="86" max="86" width="8.140625" style="1" hidden="1" customWidth="1"/>
    <col min="87" max="87" width="7.7109375" style="1" hidden="1" customWidth="1"/>
    <col min="88" max="88" width="9.28515625" style="1" hidden="1" customWidth="1"/>
    <col min="89" max="89" width="11.5703125" style="1" hidden="1" customWidth="1"/>
    <col min="90" max="90" width="8" style="1" hidden="1" customWidth="1"/>
    <col min="91" max="91" width="11.5703125" style="1" hidden="1" customWidth="1"/>
    <col min="92" max="92" width="12" style="1" hidden="1" customWidth="1"/>
    <col min="93" max="93" width="11" style="1" hidden="1" customWidth="1"/>
    <col min="94" max="94" width="8.28515625" style="114" hidden="1" customWidth="1"/>
    <col min="95" max="95" width="7.7109375" style="1" hidden="1" customWidth="1"/>
    <col min="96" max="96" width="8.140625" style="1" customWidth="1"/>
    <col min="97" max="97" width="7.7109375" style="1" customWidth="1"/>
    <col min="98" max="98" width="9.28515625" style="1" customWidth="1"/>
    <col min="99" max="99" width="11.5703125" style="1" customWidth="1"/>
    <col min="100" max="100" width="8" style="1" customWidth="1"/>
    <col min="101" max="101" width="11.5703125" style="1" customWidth="1"/>
    <col min="102" max="102" width="12" style="1" customWidth="1"/>
    <col min="103" max="103" width="11" style="1" customWidth="1"/>
    <col min="104" max="104" width="8.28515625" style="114" customWidth="1"/>
    <col min="105" max="105" width="7.7109375" style="1" customWidth="1"/>
    <col min="106" max="106" width="8.140625" style="1" customWidth="1"/>
    <col min="107" max="107" width="7.7109375" style="1" customWidth="1"/>
    <col min="108" max="108" width="9.28515625" style="1" customWidth="1"/>
    <col min="109" max="109" width="11.5703125" style="1" customWidth="1"/>
    <col min="110" max="110" width="8" style="1" customWidth="1"/>
    <col min="111" max="111" width="11.5703125" style="1" customWidth="1"/>
    <col min="112" max="112" width="12" style="1" customWidth="1"/>
    <col min="113" max="113" width="11" style="1" customWidth="1"/>
    <col min="114" max="114" width="8.28515625" style="114" customWidth="1"/>
    <col min="115" max="115" width="7.7109375" style="1" customWidth="1"/>
    <col min="116" max="116" width="8.140625" style="1" customWidth="1"/>
    <col min="117" max="117" width="7.7109375" style="1" customWidth="1"/>
    <col min="118" max="118" width="9.28515625" style="1" customWidth="1"/>
    <col min="119" max="119" width="11.5703125" style="1" customWidth="1"/>
    <col min="120" max="120" width="8" style="1" customWidth="1"/>
    <col min="121" max="121" width="11.5703125" style="1" customWidth="1"/>
    <col min="122" max="122" width="12" style="1" customWidth="1"/>
    <col min="123" max="123" width="11" style="1" customWidth="1"/>
    <col min="124" max="124" width="8.28515625" style="114" customWidth="1"/>
    <col min="125" max="125" width="7.7109375" style="1" customWidth="1"/>
    <col min="126" max="126" width="8.140625" style="1" customWidth="1"/>
    <col min="127" max="127" width="7.7109375" style="1" customWidth="1"/>
    <col min="128" max="128" width="9.28515625" style="1" customWidth="1"/>
    <col min="129" max="129" width="11.5703125" style="1" customWidth="1"/>
    <col min="130" max="130" width="8" style="1" customWidth="1"/>
    <col min="131" max="131" width="11.5703125" style="1" customWidth="1"/>
    <col min="132" max="132" width="12" style="1" customWidth="1"/>
    <col min="133" max="133" width="11" style="1" customWidth="1"/>
    <col min="134" max="134" width="8.28515625" style="114" customWidth="1"/>
    <col min="135" max="135" width="7.7109375" style="1" customWidth="1"/>
    <col min="136" max="136" width="8.140625" style="1" customWidth="1"/>
    <col min="137" max="137" width="7.7109375" style="1" customWidth="1"/>
    <col min="138" max="138" width="9.28515625" style="1" customWidth="1"/>
    <col min="139" max="139" width="11.5703125" style="1" customWidth="1"/>
    <col min="140" max="140" width="8" style="1" customWidth="1"/>
    <col min="141" max="141" width="11.5703125" style="1" customWidth="1"/>
    <col min="142" max="142" width="12" style="1" customWidth="1"/>
    <col min="143" max="143" width="11" style="1" customWidth="1"/>
    <col min="144" max="144" width="8.28515625" style="114" customWidth="1"/>
    <col min="145" max="145" width="7.7109375" style="1" customWidth="1"/>
    <col min="146" max="146" width="8.140625" style="1" customWidth="1"/>
    <col min="147" max="147" width="7.7109375" style="1" customWidth="1"/>
    <col min="148" max="148" width="9.28515625" style="1" customWidth="1"/>
    <col min="149" max="149" width="11.5703125" style="1" customWidth="1"/>
    <col min="150" max="150" width="8" style="1" customWidth="1"/>
    <col min="151" max="151" width="11.5703125" style="1" customWidth="1"/>
    <col min="152" max="152" width="12" style="1" customWidth="1"/>
    <col min="153" max="153" width="11" style="1" customWidth="1"/>
    <col min="154" max="154" width="8.28515625" style="114" customWidth="1"/>
    <col min="155" max="155" width="7.7109375" style="1" customWidth="1"/>
    <col min="156" max="156" width="8.140625" style="1" customWidth="1"/>
    <col min="157" max="157" width="7.7109375" style="1" customWidth="1"/>
    <col min="158" max="158" width="9.28515625" style="1" customWidth="1"/>
    <col min="159" max="159" width="11.5703125" style="1" customWidth="1"/>
    <col min="160" max="160" width="8" style="1" customWidth="1"/>
    <col min="161" max="161" width="11.5703125" style="1" customWidth="1"/>
    <col min="162" max="162" width="12" style="1" customWidth="1"/>
    <col min="163" max="163" width="11" style="1" customWidth="1"/>
    <col min="164" max="164" width="8.28515625" style="114" customWidth="1"/>
    <col min="165" max="165" width="7.7109375" style="1" customWidth="1"/>
    <col min="166" max="166" width="8.140625" style="1" customWidth="1"/>
    <col min="167" max="167" width="7.7109375" style="1" customWidth="1"/>
    <col min="168" max="168" width="9.28515625" style="1" customWidth="1"/>
    <col min="169" max="169" width="11.5703125" style="1" customWidth="1"/>
    <col min="170" max="170" width="8" style="1" customWidth="1"/>
    <col min="171" max="171" width="11.5703125" style="1" customWidth="1"/>
    <col min="172" max="172" width="12" style="1" customWidth="1"/>
    <col min="173" max="173" width="11" style="1" customWidth="1"/>
    <col min="174" max="174" width="8.28515625" style="114" customWidth="1"/>
    <col min="175" max="175" width="7.7109375" style="1" customWidth="1"/>
    <col min="176" max="176" width="8.140625" style="1" customWidth="1"/>
    <col min="177" max="177" width="7.7109375" style="1" customWidth="1"/>
    <col min="178" max="178" width="9.28515625" style="1" customWidth="1"/>
    <col min="179" max="179" width="11.5703125" style="1" customWidth="1"/>
    <col min="180" max="180" width="8" style="1" customWidth="1"/>
    <col min="181" max="181" width="11.5703125" style="1" customWidth="1"/>
    <col min="182" max="182" width="12" style="1" customWidth="1"/>
    <col min="183" max="183" width="11" style="1" customWidth="1"/>
    <col min="184" max="184" width="8.28515625" style="114" customWidth="1"/>
    <col min="185" max="185" width="7.7109375" style="1" customWidth="1"/>
    <col min="186" max="186" width="8.140625" style="1" customWidth="1"/>
    <col min="187" max="187" width="7.7109375" style="1" customWidth="1"/>
    <col min="188" max="188" width="9.28515625" style="1" customWidth="1"/>
    <col min="189" max="189" width="11.5703125" style="1" customWidth="1"/>
    <col min="190" max="190" width="8" style="1" customWidth="1"/>
    <col min="191" max="191" width="11.5703125" style="1" customWidth="1"/>
    <col min="192" max="192" width="12" style="1" customWidth="1"/>
    <col min="193" max="193" width="11" style="1" customWidth="1"/>
    <col min="194" max="194" width="8.28515625" style="114" customWidth="1"/>
    <col min="195" max="195" width="7.7109375" style="1" customWidth="1"/>
    <col min="196" max="196" width="8.140625" style="1" customWidth="1"/>
    <col min="197" max="197" width="7.7109375" style="1" customWidth="1"/>
    <col min="198" max="198" width="9.28515625" style="1" customWidth="1"/>
    <col min="199" max="199" width="11.5703125" style="1" customWidth="1"/>
    <col min="200" max="200" width="8" style="1" customWidth="1"/>
    <col min="201" max="201" width="11.5703125" style="1" customWidth="1"/>
    <col min="202" max="202" width="12" style="1" customWidth="1"/>
    <col min="203" max="203" width="11" style="1" customWidth="1"/>
    <col min="204" max="204" width="8.28515625" style="114" customWidth="1"/>
    <col min="205" max="205" width="7.7109375" style="1" customWidth="1"/>
    <col min="206" max="206" width="8.140625" style="1" customWidth="1"/>
    <col min="207" max="207" width="7.7109375" style="1" customWidth="1"/>
    <col min="208" max="208" width="9.28515625" style="1" customWidth="1"/>
    <col min="209" max="209" width="11.5703125" style="1" customWidth="1"/>
    <col min="210" max="210" width="8" style="1" customWidth="1"/>
    <col min="211" max="211" width="11.5703125" style="1" customWidth="1"/>
    <col min="212" max="212" width="12" style="1" customWidth="1"/>
    <col min="213" max="213" width="11" style="1" customWidth="1"/>
    <col min="214" max="214" width="8.28515625" style="114" customWidth="1"/>
    <col min="215" max="215" width="7.7109375" style="1" customWidth="1"/>
    <col min="216" max="216" width="8.140625" style="1" customWidth="1"/>
    <col min="217" max="217" width="7.7109375" style="1" customWidth="1"/>
    <col min="218" max="218" width="9.28515625" style="1" customWidth="1"/>
    <col min="219" max="219" width="11.5703125" style="1" customWidth="1"/>
    <col min="220" max="220" width="8" style="1" customWidth="1"/>
    <col min="221" max="221" width="11.5703125" style="1" customWidth="1"/>
    <col min="222" max="222" width="12" style="1" customWidth="1"/>
    <col min="223" max="223" width="11" style="1" customWidth="1"/>
    <col min="224" max="224" width="8.28515625" style="114" customWidth="1"/>
    <col min="225" max="225" width="7.7109375" style="1" customWidth="1"/>
    <col min="226" max="226" width="8.140625" style="1" customWidth="1"/>
    <col min="227" max="227" width="7.7109375" style="1" customWidth="1"/>
    <col min="228" max="228" width="9.28515625" style="1" customWidth="1"/>
    <col min="229" max="229" width="11.5703125" style="1" customWidth="1"/>
    <col min="230" max="230" width="8" style="1" customWidth="1"/>
    <col min="231" max="231" width="11.5703125" style="1" customWidth="1"/>
    <col min="232" max="232" width="12" style="1" customWidth="1"/>
    <col min="233" max="233" width="11" style="1" customWidth="1"/>
    <col min="234" max="234" width="8.28515625" style="114" customWidth="1"/>
    <col min="235" max="235" width="7.7109375" style="1" customWidth="1"/>
    <col min="236" max="236" width="8.140625" style="1" customWidth="1"/>
    <col min="237" max="237" width="7.7109375" style="1" customWidth="1"/>
    <col min="238" max="238" width="9.28515625" style="1" customWidth="1"/>
    <col min="239" max="239" width="11.5703125" style="1" customWidth="1"/>
    <col min="240" max="240" width="8" style="1" customWidth="1"/>
    <col min="241" max="241" width="11.5703125" style="1" customWidth="1"/>
    <col min="242" max="242" width="12" style="1" customWidth="1"/>
    <col min="243" max="243" width="11" style="1" customWidth="1"/>
    <col min="244" max="244" width="8.28515625" style="114" customWidth="1"/>
    <col min="245" max="245" width="7.7109375" style="1" customWidth="1"/>
    <col min="246" max="246" width="8.140625" style="1" customWidth="1"/>
    <col min="247" max="247" width="7.7109375" style="1" customWidth="1"/>
    <col min="248" max="248" width="9.28515625" style="1" customWidth="1"/>
    <col min="249" max="249" width="11.5703125" style="1" customWidth="1"/>
    <col min="250" max="250" width="8" style="1" customWidth="1"/>
    <col min="251" max="251" width="11.5703125" style="1" customWidth="1"/>
    <col min="252" max="252" width="12" style="1" customWidth="1"/>
    <col min="253" max="253" width="11" style="1" customWidth="1"/>
    <col min="254" max="254" width="8.28515625" style="114" customWidth="1"/>
    <col min="255" max="255" width="7.7109375" style="1" customWidth="1"/>
    <col min="256" max="256" width="8.140625" style="1" customWidth="1"/>
    <col min="257" max="257" width="7.7109375" style="1" customWidth="1"/>
    <col min="258" max="258" width="9.28515625" style="1" customWidth="1"/>
    <col min="259" max="259" width="11.5703125" style="1" customWidth="1"/>
    <col min="260" max="260" width="8" style="1" customWidth="1"/>
    <col min="261" max="261" width="11.5703125" style="1" customWidth="1"/>
    <col min="262" max="262" width="12" style="1" customWidth="1"/>
    <col min="263" max="263" width="11" style="1" customWidth="1"/>
    <col min="264" max="264" width="8.28515625" style="114" customWidth="1"/>
    <col min="265" max="265" width="7.7109375" style="1" customWidth="1"/>
    <col min="266" max="266" width="8.140625" style="1" customWidth="1"/>
    <col min="267" max="267" width="7.7109375" style="1" customWidth="1"/>
    <col min="268" max="268" width="9.28515625" style="1" customWidth="1"/>
    <col min="269" max="269" width="11.5703125" style="1" customWidth="1"/>
    <col min="270" max="270" width="8" style="1" customWidth="1"/>
    <col min="271" max="271" width="11.5703125" style="1" customWidth="1"/>
    <col min="272" max="272" width="12" style="1" customWidth="1"/>
    <col min="273" max="273" width="11" style="1" customWidth="1"/>
    <col min="274" max="274" width="8.28515625" style="114" customWidth="1"/>
    <col min="275" max="275" width="7.7109375" style="1" customWidth="1"/>
    <col min="276" max="276" width="8.140625" style="1" hidden="1" customWidth="1"/>
    <col min="277" max="277" width="7.7109375" style="1" hidden="1" customWidth="1"/>
    <col min="278" max="278" width="9.28515625" style="1" hidden="1" customWidth="1"/>
    <col min="279" max="279" width="11.5703125" style="1" hidden="1" customWidth="1"/>
    <col min="280" max="280" width="8" style="1" hidden="1" customWidth="1"/>
    <col min="281" max="281" width="11.5703125" style="1" hidden="1" customWidth="1"/>
    <col min="282" max="282" width="12" style="1" hidden="1" customWidth="1"/>
    <col min="283" max="283" width="11" style="1" hidden="1" customWidth="1"/>
    <col min="284" max="284" width="8.28515625" style="114" hidden="1" customWidth="1"/>
    <col min="285" max="285" width="7.7109375" style="1" hidden="1" customWidth="1"/>
    <col min="286" max="286" width="8.140625" style="1" customWidth="1"/>
    <col min="287" max="287" width="7.7109375" style="1" customWidth="1"/>
    <col min="288" max="288" width="9.28515625" style="1" customWidth="1"/>
    <col min="289" max="289" width="11.5703125" style="1" customWidth="1"/>
    <col min="290" max="290" width="8" style="1" customWidth="1"/>
    <col min="291" max="291" width="11.5703125" style="1" customWidth="1"/>
    <col min="292" max="292" width="12" style="1" customWidth="1"/>
    <col min="293" max="293" width="11" style="1" customWidth="1"/>
    <col min="294" max="294" width="8.28515625" style="114" customWidth="1"/>
    <col min="295" max="295" width="7.7109375" style="1" customWidth="1"/>
    <col min="296" max="296" width="8.140625" style="1" customWidth="1"/>
    <col min="297" max="297" width="7.7109375" style="1" customWidth="1"/>
    <col min="298" max="298" width="9.28515625" style="1" customWidth="1"/>
    <col min="299" max="299" width="11.5703125" style="1" customWidth="1"/>
    <col min="300" max="300" width="8" style="1" customWidth="1"/>
    <col min="301" max="301" width="11.5703125" style="1" customWidth="1"/>
    <col min="302" max="302" width="12" style="1" customWidth="1"/>
    <col min="303" max="303" width="11" style="1" customWidth="1"/>
    <col min="304" max="304" width="8.28515625" style="114" customWidth="1"/>
    <col min="305" max="305" width="7.7109375" style="1" customWidth="1"/>
    <col min="306" max="306" width="8.140625" style="1" customWidth="1"/>
    <col min="307" max="307" width="7.7109375" style="1" customWidth="1"/>
    <col min="308" max="308" width="9.28515625" style="1" customWidth="1"/>
    <col min="309" max="309" width="11.5703125" style="1" customWidth="1"/>
    <col min="310" max="310" width="8" style="1" customWidth="1"/>
    <col min="311" max="311" width="11.5703125" style="1" customWidth="1"/>
    <col min="312" max="312" width="12" style="1" customWidth="1"/>
    <col min="313" max="313" width="11" style="1" customWidth="1"/>
    <col min="314" max="314" width="8.28515625" style="114" customWidth="1"/>
    <col min="315" max="315" width="7.7109375" style="1" customWidth="1"/>
    <col min="316" max="316" width="8.140625" style="1" customWidth="1"/>
    <col min="317" max="317" width="7.7109375" style="1" customWidth="1"/>
    <col min="318" max="318" width="9.28515625" style="1" customWidth="1"/>
    <col min="319" max="319" width="11.5703125" style="1" customWidth="1"/>
    <col min="320" max="320" width="8" style="1" customWidth="1"/>
    <col min="321" max="321" width="11.5703125" style="1" customWidth="1"/>
    <col min="322" max="322" width="12" style="1" customWidth="1"/>
    <col min="323" max="323" width="11" style="1" customWidth="1"/>
    <col min="324" max="324" width="8.28515625" style="114" customWidth="1"/>
    <col min="325" max="325" width="7.7109375" style="1" customWidth="1"/>
    <col min="326" max="326" width="8.140625" style="1" customWidth="1"/>
    <col min="327" max="327" width="7.7109375" style="1" customWidth="1"/>
    <col min="328" max="328" width="9.28515625" style="1" customWidth="1"/>
    <col min="329" max="329" width="11.5703125" style="1" customWidth="1"/>
    <col min="330" max="330" width="8" style="1" customWidth="1"/>
    <col min="331" max="331" width="11.5703125" style="1" customWidth="1"/>
    <col min="332" max="332" width="12" style="1" customWidth="1"/>
    <col min="333" max="333" width="11" style="1" customWidth="1"/>
    <col min="334" max="334" width="8.28515625" style="114" customWidth="1"/>
    <col min="335" max="335" width="7.7109375" style="1" customWidth="1"/>
    <col min="336" max="336" width="8.140625" style="1" customWidth="1"/>
    <col min="337" max="337" width="7.7109375" style="1" customWidth="1"/>
    <col min="338" max="338" width="9.28515625" style="1" customWidth="1"/>
    <col min="339" max="339" width="11.5703125" style="1" customWidth="1"/>
    <col min="340" max="340" width="8" style="1" customWidth="1"/>
    <col min="341" max="341" width="11.5703125" style="1" customWidth="1"/>
    <col min="342" max="342" width="12" style="1" customWidth="1"/>
    <col min="343" max="343" width="11" style="1" customWidth="1"/>
    <col min="344" max="344" width="8.28515625" style="114" customWidth="1"/>
    <col min="345" max="345" width="7.7109375" style="1" customWidth="1"/>
    <col min="346" max="346" width="8.140625" style="1" customWidth="1"/>
    <col min="347" max="347" width="7.7109375" style="1" customWidth="1"/>
    <col min="348" max="348" width="9.28515625" style="1" customWidth="1"/>
    <col min="349" max="349" width="11.5703125" style="1" customWidth="1"/>
    <col min="350" max="350" width="8" style="1" customWidth="1"/>
    <col min="351" max="351" width="11.5703125" style="1" customWidth="1"/>
    <col min="352" max="352" width="12" style="1" customWidth="1"/>
    <col min="353" max="353" width="11" style="1" customWidth="1"/>
    <col min="354" max="354" width="8.28515625" style="114" customWidth="1"/>
    <col min="355" max="355" width="7.7109375" style="1" customWidth="1"/>
    <col min="356" max="356" width="8.140625" style="1" customWidth="1"/>
    <col min="357" max="357" width="7.7109375" style="1" customWidth="1"/>
    <col min="358" max="358" width="9.28515625" style="1" customWidth="1"/>
    <col min="359" max="359" width="11.5703125" style="1" customWidth="1"/>
    <col min="360" max="360" width="8" style="1" customWidth="1"/>
    <col min="361" max="361" width="11.5703125" style="1" customWidth="1"/>
    <col min="362" max="362" width="12" style="1" customWidth="1"/>
    <col min="363" max="363" width="11" style="1" customWidth="1"/>
    <col min="364" max="364" width="8.28515625" style="114" customWidth="1"/>
    <col min="365" max="365" width="7.7109375" style="1" customWidth="1"/>
    <col min="366" max="366" width="8.140625" style="1" customWidth="1"/>
    <col min="367" max="367" width="7.7109375" style="1" customWidth="1"/>
    <col min="368" max="368" width="9.28515625" style="1" customWidth="1"/>
    <col min="369" max="369" width="11.5703125" style="1" customWidth="1"/>
    <col min="370" max="370" width="8" style="1" customWidth="1"/>
    <col min="371" max="371" width="11.5703125" style="1" customWidth="1"/>
    <col min="372" max="372" width="12" style="1" customWidth="1"/>
    <col min="373" max="373" width="11" style="1" customWidth="1"/>
    <col min="374" max="374" width="8.28515625" style="114" customWidth="1"/>
    <col min="375" max="375" width="7.7109375" style="1" customWidth="1"/>
    <col min="376" max="376" width="8.140625" style="1" customWidth="1"/>
    <col min="377" max="377" width="7.7109375" style="1" customWidth="1"/>
    <col min="378" max="378" width="9.28515625" style="1" customWidth="1"/>
    <col min="379" max="379" width="11.5703125" style="1" customWidth="1"/>
    <col min="380" max="380" width="8" style="1" customWidth="1"/>
    <col min="381" max="381" width="11.5703125" style="1" customWidth="1"/>
    <col min="382" max="382" width="12" style="1" customWidth="1"/>
    <col min="383" max="383" width="11" style="1" customWidth="1"/>
    <col min="384" max="384" width="8.28515625" style="114" customWidth="1"/>
    <col min="385" max="385" width="7.7109375" style="1" customWidth="1"/>
    <col min="386" max="386" width="8.140625" style="1" customWidth="1"/>
    <col min="387" max="387" width="7.7109375" style="1" customWidth="1"/>
    <col min="388" max="388" width="9.28515625" style="1" customWidth="1"/>
    <col min="389" max="389" width="11.5703125" style="1" customWidth="1"/>
    <col min="390" max="390" width="8" style="1" customWidth="1"/>
    <col min="391" max="391" width="11.5703125" style="1" customWidth="1"/>
    <col min="392" max="392" width="12" style="1" customWidth="1"/>
    <col min="393" max="393" width="11" style="1" customWidth="1"/>
    <col min="394" max="394" width="8.28515625" style="114" customWidth="1"/>
    <col min="395" max="395" width="7.7109375" style="1" customWidth="1"/>
    <col min="396" max="396" width="8.140625" style="1" customWidth="1"/>
    <col min="397" max="397" width="7.7109375" style="1" customWidth="1"/>
    <col min="398" max="398" width="9.28515625" style="1" customWidth="1"/>
    <col min="399" max="399" width="11.5703125" style="1" customWidth="1"/>
    <col min="400" max="400" width="8" style="1" customWidth="1"/>
    <col min="401" max="401" width="11.5703125" style="1" customWidth="1"/>
    <col min="402" max="402" width="12" style="1" customWidth="1"/>
    <col min="403" max="403" width="11" style="1" customWidth="1"/>
    <col min="404" max="404" width="8.28515625" style="114" customWidth="1"/>
    <col min="405" max="405" width="7.7109375" style="1" customWidth="1"/>
    <col min="406" max="406" width="8.140625" style="1" customWidth="1"/>
    <col min="407" max="407" width="7.7109375" style="1" customWidth="1"/>
    <col min="408" max="408" width="9.28515625" style="1" customWidth="1"/>
    <col min="409" max="409" width="11.5703125" style="1" customWidth="1"/>
    <col min="410" max="410" width="8" style="1" customWidth="1"/>
    <col min="411" max="411" width="11.5703125" style="1" customWidth="1"/>
    <col min="412" max="412" width="12" style="1" customWidth="1"/>
    <col min="413" max="413" width="11" style="1" customWidth="1"/>
    <col min="414" max="414" width="8.28515625" style="114" customWidth="1"/>
    <col min="415" max="415" width="7.7109375" style="1" customWidth="1"/>
    <col min="416" max="416" width="8.140625" style="1" customWidth="1"/>
    <col min="417" max="417" width="7.7109375" style="1" customWidth="1"/>
    <col min="418" max="418" width="9.28515625" style="1" customWidth="1"/>
    <col min="419" max="419" width="11.5703125" style="1" customWidth="1"/>
    <col min="420" max="420" width="8" style="1" customWidth="1"/>
    <col min="421" max="421" width="11.5703125" style="1" customWidth="1"/>
    <col min="422" max="422" width="12" style="1" customWidth="1"/>
    <col min="423" max="423" width="11" style="1" customWidth="1"/>
    <col min="424" max="424" width="8.28515625" style="114" customWidth="1"/>
    <col min="425" max="425" width="7.7109375" style="1" customWidth="1"/>
    <col min="426" max="426" width="8.140625" style="1" customWidth="1"/>
    <col min="427" max="427" width="7.7109375" style="1" customWidth="1"/>
    <col min="428" max="428" width="9.28515625" style="1" customWidth="1"/>
    <col min="429" max="429" width="11.5703125" style="1" customWidth="1"/>
    <col min="430" max="430" width="8" style="1" customWidth="1"/>
    <col min="431" max="431" width="11.5703125" style="1" customWidth="1"/>
    <col min="432" max="432" width="12" style="1" customWidth="1"/>
    <col min="433" max="433" width="11" style="1" customWidth="1"/>
    <col min="434" max="434" width="8.28515625" style="114" customWidth="1"/>
    <col min="435" max="435" width="7.7109375" style="1" customWidth="1"/>
    <col min="436" max="436" width="8.140625" style="1" hidden="1" customWidth="1"/>
    <col min="437" max="437" width="7.7109375" style="1" hidden="1" customWidth="1"/>
    <col min="438" max="438" width="9.28515625" style="1" hidden="1" customWidth="1"/>
    <col min="439" max="439" width="11.5703125" style="1" hidden="1" customWidth="1"/>
    <col min="440" max="440" width="8" style="1" hidden="1" customWidth="1"/>
    <col min="441" max="441" width="11.5703125" style="1" hidden="1" customWidth="1"/>
    <col min="442" max="442" width="12" style="1" hidden="1" customWidth="1"/>
    <col min="443" max="443" width="11" style="1" hidden="1" customWidth="1"/>
    <col min="444" max="444" width="8.28515625" style="114" hidden="1" customWidth="1"/>
    <col min="445" max="445" width="7.7109375" style="1" hidden="1" customWidth="1"/>
    <col min="446" max="446" width="8.140625" style="1" customWidth="1"/>
    <col min="447" max="447" width="7.7109375" style="1" customWidth="1"/>
    <col min="448" max="448" width="9.28515625" style="1" customWidth="1"/>
    <col min="449" max="449" width="11.5703125" style="1" customWidth="1"/>
    <col min="450" max="450" width="8" style="1" customWidth="1"/>
    <col min="451" max="451" width="11.5703125" style="1" customWidth="1"/>
    <col min="452" max="452" width="12" style="1" customWidth="1"/>
    <col min="453" max="453" width="11" style="1" customWidth="1"/>
    <col min="454" max="454" width="8.28515625" style="114" customWidth="1"/>
    <col min="455" max="455" width="7.7109375" style="1" customWidth="1"/>
    <col min="456" max="456" width="8.140625" style="1" customWidth="1"/>
    <col min="457" max="457" width="7.7109375" style="1" customWidth="1"/>
    <col min="458" max="458" width="9.28515625" style="1" customWidth="1"/>
    <col min="459" max="459" width="11.5703125" style="1" customWidth="1"/>
    <col min="460" max="460" width="8" style="1" customWidth="1"/>
    <col min="461" max="461" width="11.5703125" style="1" customWidth="1"/>
    <col min="462" max="462" width="12" style="1" customWidth="1"/>
    <col min="463" max="463" width="11" style="1" customWidth="1"/>
    <col min="464" max="464" width="8.28515625" style="114" customWidth="1"/>
    <col min="465" max="465" width="7.7109375" style="1" customWidth="1"/>
    <col min="466" max="466" width="8.140625" style="1" customWidth="1"/>
    <col min="467" max="467" width="7.7109375" style="1" customWidth="1"/>
    <col min="468" max="468" width="9.28515625" style="1" customWidth="1"/>
    <col min="469" max="469" width="11.5703125" style="1" customWidth="1"/>
    <col min="470" max="470" width="8" style="1" customWidth="1"/>
    <col min="471" max="471" width="11.5703125" style="1" customWidth="1"/>
    <col min="472" max="472" width="12" style="1" customWidth="1"/>
    <col min="473" max="473" width="11" style="1" customWidth="1"/>
    <col min="474" max="474" width="8.28515625" style="114" customWidth="1"/>
    <col min="475" max="475" width="7.7109375" style="1" customWidth="1"/>
    <col min="476" max="476" width="8.140625" style="1" customWidth="1"/>
    <col min="477" max="477" width="7.7109375" style="1" customWidth="1"/>
    <col min="478" max="478" width="9.28515625" style="1" customWidth="1"/>
    <col min="479" max="479" width="11.5703125" style="1" customWidth="1"/>
    <col min="480" max="480" width="8" style="1" customWidth="1"/>
    <col min="481" max="481" width="11.5703125" style="1" customWidth="1"/>
    <col min="482" max="482" width="12" style="1" customWidth="1"/>
    <col min="483" max="483" width="11" style="1" customWidth="1"/>
    <col min="484" max="484" width="8.28515625" style="114" customWidth="1"/>
    <col min="485" max="485" width="7.7109375" style="1" customWidth="1"/>
    <col min="486" max="486" width="8.140625" style="1" customWidth="1"/>
    <col min="487" max="487" width="7.7109375" style="1" customWidth="1"/>
    <col min="488" max="488" width="9.28515625" style="1" customWidth="1"/>
    <col min="489" max="489" width="11.5703125" style="1" customWidth="1"/>
    <col min="490" max="490" width="8" style="1" customWidth="1"/>
    <col min="491" max="491" width="11.5703125" style="1" customWidth="1"/>
    <col min="492" max="492" width="12" style="1" customWidth="1"/>
    <col min="493" max="493" width="11" style="1" customWidth="1"/>
    <col min="494" max="494" width="8.28515625" style="114" customWidth="1"/>
    <col min="495" max="495" width="7.7109375" style="1" customWidth="1"/>
    <col min="496" max="496" width="8.140625" style="1" customWidth="1"/>
    <col min="497" max="497" width="7.7109375" style="1" customWidth="1"/>
    <col min="498" max="498" width="9.28515625" style="1" customWidth="1"/>
    <col min="499" max="499" width="9.7109375" style="1" customWidth="1"/>
    <col min="500" max="500" width="8" style="1" customWidth="1"/>
    <col min="501" max="501" width="11.5703125" style="1" customWidth="1"/>
    <col min="502" max="502" width="12" style="1" customWidth="1"/>
    <col min="503" max="503" width="11" style="1" customWidth="1"/>
    <col min="504" max="504" width="8.28515625" style="114" customWidth="1"/>
    <col min="505" max="505" width="7.7109375" style="1" customWidth="1"/>
    <col min="506" max="506" width="8.140625" style="1" customWidth="1"/>
    <col min="507" max="507" width="7.7109375" style="1" customWidth="1"/>
    <col min="508" max="508" width="9.28515625" style="1" customWidth="1"/>
    <col min="509" max="509" width="11.5703125" style="1" customWidth="1"/>
    <col min="510" max="510" width="8" style="1" customWidth="1"/>
    <col min="511" max="511" width="11.5703125" style="1" customWidth="1"/>
    <col min="512" max="512" width="12" style="1" customWidth="1"/>
    <col min="513" max="513" width="11" style="1" customWidth="1"/>
    <col min="514" max="514" width="8.28515625" style="114" customWidth="1"/>
    <col min="515" max="515" width="7.7109375" style="1" customWidth="1"/>
    <col min="516" max="516" width="8.140625" style="1" customWidth="1"/>
    <col min="517" max="517" width="7.7109375" style="1" customWidth="1"/>
    <col min="518" max="518" width="9.28515625" style="1" customWidth="1"/>
    <col min="519" max="519" width="11.5703125" style="1" customWidth="1"/>
    <col min="520" max="520" width="8" style="1" customWidth="1"/>
    <col min="521" max="521" width="11.5703125" style="1" customWidth="1"/>
    <col min="522" max="522" width="12" style="1" customWidth="1"/>
    <col min="523" max="523" width="11" style="1" customWidth="1"/>
    <col min="524" max="524" width="8.28515625" style="114" customWidth="1"/>
    <col min="525" max="525" width="7.7109375" style="1" customWidth="1"/>
    <col min="526" max="526" width="8.140625" style="1" customWidth="1"/>
    <col min="527" max="527" width="7.7109375" style="1" customWidth="1"/>
    <col min="528" max="528" width="9.28515625" style="1" customWidth="1"/>
    <col min="529" max="529" width="11.5703125" style="1" customWidth="1"/>
    <col min="530" max="530" width="8" style="1" customWidth="1"/>
    <col min="531" max="531" width="11.5703125" style="1" customWidth="1"/>
    <col min="532" max="532" width="12" style="1" customWidth="1"/>
    <col min="533" max="533" width="11" style="1" customWidth="1"/>
    <col min="534" max="534" width="8.28515625" style="114" customWidth="1"/>
    <col min="535" max="535" width="7.7109375" style="1" customWidth="1"/>
    <col min="536" max="536" width="8.140625" style="1" customWidth="1"/>
    <col min="537" max="537" width="7.7109375" style="1" customWidth="1"/>
    <col min="538" max="538" width="9.28515625" style="1" customWidth="1"/>
    <col min="539" max="539" width="11.5703125" style="1" customWidth="1"/>
    <col min="540" max="540" width="8" style="1" customWidth="1"/>
    <col min="541" max="541" width="11.5703125" style="1" customWidth="1"/>
    <col min="542" max="542" width="12" style="1" customWidth="1"/>
    <col min="543" max="543" width="11" style="1" customWidth="1"/>
    <col min="544" max="544" width="8.28515625" style="114" customWidth="1"/>
    <col min="545" max="545" width="7.7109375" style="1" customWidth="1"/>
    <col min="546" max="546" width="8.140625" style="1" customWidth="1"/>
    <col min="547" max="547" width="7.7109375" style="1" customWidth="1"/>
    <col min="548" max="548" width="9.28515625" style="1" customWidth="1"/>
    <col min="549" max="549" width="11.5703125" style="1" customWidth="1"/>
    <col min="550" max="550" width="8" style="1" customWidth="1"/>
    <col min="551" max="551" width="11.5703125" style="1" customWidth="1"/>
    <col min="552" max="552" width="12" style="1" customWidth="1"/>
    <col min="553" max="553" width="11" style="1" customWidth="1"/>
    <col min="554" max="554" width="8.28515625" style="114" customWidth="1"/>
    <col min="555" max="555" width="7.7109375" style="1" customWidth="1"/>
    <col min="556" max="556" width="8.140625" style="1" customWidth="1"/>
    <col min="557" max="557" width="7.7109375" style="1" customWidth="1"/>
    <col min="558" max="558" width="9.28515625" style="1" customWidth="1"/>
    <col min="559" max="559" width="11.5703125" style="1" customWidth="1"/>
    <col min="560" max="560" width="8" style="1" customWidth="1"/>
    <col min="561" max="561" width="11.5703125" style="1" customWidth="1"/>
    <col min="562" max="562" width="12" style="1" customWidth="1"/>
    <col min="563" max="563" width="11" style="1" customWidth="1"/>
    <col min="564" max="564" width="8.28515625" style="114" customWidth="1"/>
    <col min="565" max="565" width="7.7109375" style="1" customWidth="1"/>
    <col min="566" max="566" width="8.140625" style="1" customWidth="1"/>
    <col min="567" max="567" width="7.7109375" style="1" customWidth="1"/>
    <col min="568" max="568" width="9.28515625" style="1" customWidth="1"/>
    <col min="569" max="569" width="11.5703125" style="1" customWidth="1"/>
    <col min="570" max="570" width="8" style="1" customWidth="1"/>
    <col min="571" max="571" width="11.5703125" style="1" customWidth="1"/>
    <col min="572" max="572" width="12" style="1" customWidth="1"/>
    <col min="573" max="573" width="11" style="1" customWidth="1"/>
    <col min="574" max="574" width="8.28515625" style="114" customWidth="1"/>
    <col min="575" max="575" width="7.7109375" style="1" customWidth="1"/>
    <col min="576" max="576" width="8.140625" style="1" customWidth="1"/>
    <col min="577" max="577" width="7.7109375" style="1" customWidth="1"/>
    <col min="578" max="578" width="9.28515625" style="1" customWidth="1"/>
    <col min="579" max="579" width="11.5703125" style="1" customWidth="1"/>
    <col min="580" max="580" width="8" style="1" customWidth="1"/>
    <col min="581" max="581" width="11.5703125" style="1" customWidth="1"/>
    <col min="582" max="582" width="12" style="1" customWidth="1"/>
    <col min="583" max="583" width="11" style="1" customWidth="1"/>
    <col min="584" max="584" width="8.28515625" style="114" customWidth="1"/>
    <col min="585" max="585" width="7.7109375" style="1" customWidth="1"/>
    <col min="586" max="586" width="8.140625" style="1" customWidth="1"/>
    <col min="587" max="587" width="7.7109375" style="1" customWidth="1"/>
    <col min="588" max="588" width="9.28515625" style="1" customWidth="1"/>
    <col min="589" max="589" width="11.5703125" style="1" customWidth="1"/>
    <col min="590" max="590" width="8" style="1" customWidth="1"/>
    <col min="591" max="591" width="11.5703125" style="1" customWidth="1"/>
    <col min="592" max="592" width="12" style="1" customWidth="1"/>
    <col min="593" max="593" width="11" style="1" customWidth="1"/>
    <col min="594" max="594" width="8.28515625" style="114" customWidth="1"/>
    <col min="595" max="595" width="7.7109375" style="1" customWidth="1"/>
    <col min="596" max="596" width="7.85546875" style="1" customWidth="1"/>
    <col min="597" max="597" width="7.7109375" style="1" customWidth="1"/>
    <col min="598" max="598" width="10.5703125" style="1" customWidth="1"/>
    <col min="599" max="599" width="11.5703125" style="1" customWidth="1"/>
    <col min="600" max="600" width="8" style="1" customWidth="1"/>
    <col min="601" max="601" width="11.5703125" style="1" customWidth="1"/>
    <col min="602" max="602" width="12" style="1" customWidth="1"/>
    <col min="603" max="603" width="12.28515625" style="1" customWidth="1"/>
    <col min="604" max="604" width="8.28515625" style="114" customWidth="1"/>
    <col min="605" max="770" width="9.140625" style="1"/>
    <col min="771" max="771" width="6.28515625" style="1" customWidth="1"/>
    <col min="772" max="772" width="71.85546875" style="1" customWidth="1"/>
    <col min="773" max="773" width="7.5703125" style="1" customWidth="1"/>
    <col min="774" max="774" width="7" style="1" customWidth="1"/>
    <col min="775" max="775" width="7.7109375" style="1" customWidth="1"/>
    <col min="776" max="776" width="9.28515625" style="1" customWidth="1"/>
    <col min="777" max="777" width="9.7109375" style="1" customWidth="1"/>
    <col min="778" max="778" width="8" style="1" customWidth="1"/>
    <col min="779" max="779" width="11.5703125" style="1" customWidth="1"/>
    <col min="780" max="780" width="12" style="1" customWidth="1"/>
    <col min="781" max="781" width="11" style="1" customWidth="1"/>
    <col min="782" max="782" width="8.28515625" style="1" customWidth="1"/>
    <col min="783" max="783" width="7.7109375" style="1" customWidth="1"/>
    <col min="784" max="784" width="7" style="1" customWidth="1"/>
    <col min="785" max="785" width="7.7109375" style="1" customWidth="1"/>
    <col min="786" max="786" width="9.28515625" style="1" customWidth="1"/>
    <col min="787" max="787" width="9.7109375" style="1" customWidth="1"/>
    <col min="788" max="788" width="8" style="1" customWidth="1"/>
    <col min="789" max="789" width="11.5703125" style="1" customWidth="1"/>
    <col min="790" max="790" width="12" style="1" customWidth="1"/>
    <col min="791" max="791" width="11" style="1" customWidth="1"/>
    <col min="792" max="792" width="8.28515625" style="1" customWidth="1"/>
    <col min="793" max="793" width="7.7109375" style="1" customWidth="1"/>
    <col min="794" max="794" width="7" style="1" customWidth="1"/>
    <col min="795" max="795" width="7.7109375" style="1" customWidth="1"/>
    <col min="796" max="796" width="9.28515625" style="1" customWidth="1"/>
    <col min="797" max="797" width="9.7109375" style="1" customWidth="1"/>
    <col min="798" max="798" width="8" style="1" customWidth="1"/>
    <col min="799" max="799" width="11.5703125" style="1" customWidth="1"/>
    <col min="800" max="800" width="12" style="1" customWidth="1"/>
    <col min="801" max="801" width="11" style="1" customWidth="1"/>
    <col min="802" max="802" width="8.28515625" style="1" customWidth="1"/>
    <col min="803" max="803" width="7.7109375" style="1" customWidth="1"/>
    <col min="804" max="804" width="7" style="1" customWidth="1"/>
    <col min="805" max="805" width="7.7109375" style="1" customWidth="1"/>
    <col min="806" max="806" width="9.28515625" style="1" customWidth="1"/>
    <col min="807" max="807" width="9.7109375" style="1" customWidth="1"/>
    <col min="808" max="808" width="8" style="1" customWidth="1"/>
    <col min="809" max="809" width="11.5703125" style="1" customWidth="1"/>
    <col min="810" max="810" width="12" style="1" customWidth="1"/>
    <col min="811" max="811" width="11" style="1" customWidth="1"/>
    <col min="812" max="812" width="8.28515625" style="1" customWidth="1"/>
    <col min="813" max="813" width="7.7109375" style="1" customWidth="1"/>
    <col min="814" max="814" width="7" style="1" customWidth="1"/>
    <col min="815" max="815" width="7.7109375" style="1" customWidth="1"/>
    <col min="816" max="816" width="9.28515625" style="1" customWidth="1"/>
    <col min="817" max="817" width="9.7109375" style="1" customWidth="1"/>
    <col min="818" max="818" width="8" style="1" customWidth="1"/>
    <col min="819" max="819" width="11.5703125" style="1" customWidth="1"/>
    <col min="820" max="820" width="12" style="1" customWidth="1"/>
    <col min="821" max="821" width="11" style="1" customWidth="1"/>
    <col min="822" max="822" width="8.28515625" style="1" customWidth="1"/>
    <col min="823" max="823" width="7.7109375" style="1" customWidth="1"/>
    <col min="824" max="824" width="7.85546875" style="1" customWidth="1"/>
    <col min="825" max="825" width="7.7109375" style="1" customWidth="1"/>
    <col min="826" max="826" width="9.28515625" style="1" customWidth="1"/>
    <col min="827" max="827" width="9.7109375" style="1" customWidth="1"/>
    <col min="828" max="828" width="8" style="1" customWidth="1"/>
    <col min="829" max="829" width="11.5703125" style="1" customWidth="1"/>
    <col min="830" max="830" width="12" style="1" customWidth="1"/>
    <col min="831" max="831" width="11" style="1" customWidth="1"/>
    <col min="832" max="832" width="8.28515625" style="1" customWidth="1"/>
    <col min="833" max="1026" width="9.140625" style="1"/>
    <col min="1027" max="1027" width="6.28515625" style="1" customWidth="1"/>
    <col min="1028" max="1028" width="71.85546875" style="1" customWidth="1"/>
    <col min="1029" max="1029" width="7.5703125" style="1" customWidth="1"/>
    <col min="1030" max="1030" width="7" style="1" customWidth="1"/>
    <col min="1031" max="1031" width="7.7109375" style="1" customWidth="1"/>
    <col min="1032" max="1032" width="9.28515625" style="1" customWidth="1"/>
    <col min="1033" max="1033" width="9.7109375" style="1" customWidth="1"/>
    <col min="1034" max="1034" width="8" style="1" customWidth="1"/>
    <col min="1035" max="1035" width="11.5703125" style="1" customWidth="1"/>
    <col min="1036" max="1036" width="12" style="1" customWidth="1"/>
    <col min="1037" max="1037" width="11" style="1" customWidth="1"/>
    <col min="1038" max="1038" width="8.28515625" style="1" customWidth="1"/>
    <col min="1039" max="1039" width="7.7109375" style="1" customWidth="1"/>
    <col min="1040" max="1040" width="7" style="1" customWidth="1"/>
    <col min="1041" max="1041" width="7.7109375" style="1" customWidth="1"/>
    <col min="1042" max="1042" width="9.28515625" style="1" customWidth="1"/>
    <col min="1043" max="1043" width="9.7109375" style="1" customWidth="1"/>
    <col min="1044" max="1044" width="8" style="1" customWidth="1"/>
    <col min="1045" max="1045" width="11.5703125" style="1" customWidth="1"/>
    <col min="1046" max="1046" width="12" style="1" customWidth="1"/>
    <col min="1047" max="1047" width="11" style="1" customWidth="1"/>
    <col min="1048" max="1048" width="8.28515625" style="1" customWidth="1"/>
    <col min="1049" max="1049" width="7.7109375" style="1" customWidth="1"/>
    <col min="1050" max="1050" width="7" style="1" customWidth="1"/>
    <col min="1051" max="1051" width="7.7109375" style="1" customWidth="1"/>
    <col min="1052" max="1052" width="9.28515625" style="1" customWidth="1"/>
    <col min="1053" max="1053" width="9.7109375" style="1" customWidth="1"/>
    <col min="1054" max="1054" width="8" style="1" customWidth="1"/>
    <col min="1055" max="1055" width="11.5703125" style="1" customWidth="1"/>
    <col min="1056" max="1056" width="12" style="1" customWidth="1"/>
    <col min="1057" max="1057" width="11" style="1" customWidth="1"/>
    <col min="1058" max="1058" width="8.28515625" style="1" customWidth="1"/>
    <col min="1059" max="1059" width="7.7109375" style="1" customWidth="1"/>
    <col min="1060" max="1060" width="7" style="1" customWidth="1"/>
    <col min="1061" max="1061" width="7.7109375" style="1" customWidth="1"/>
    <col min="1062" max="1062" width="9.28515625" style="1" customWidth="1"/>
    <col min="1063" max="1063" width="9.7109375" style="1" customWidth="1"/>
    <col min="1064" max="1064" width="8" style="1" customWidth="1"/>
    <col min="1065" max="1065" width="11.5703125" style="1" customWidth="1"/>
    <col min="1066" max="1066" width="12" style="1" customWidth="1"/>
    <col min="1067" max="1067" width="11" style="1" customWidth="1"/>
    <col min="1068" max="1068" width="8.28515625" style="1" customWidth="1"/>
    <col min="1069" max="1069" width="7.7109375" style="1" customWidth="1"/>
    <col min="1070" max="1070" width="7" style="1" customWidth="1"/>
    <col min="1071" max="1071" width="7.7109375" style="1" customWidth="1"/>
    <col min="1072" max="1072" width="9.28515625" style="1" customWidth="1"/>
    <col min="1073" max="1073" width="9.7109375" style="1" customWidth="1"/>
    <col min="1074" max="1074" width="8" style="1" customWidth="1"/>
    <col min="1075" max="1075" width="11.5703125" style="1" customWidth="1"/>
    <col min="1076" max="1076" width="12" style="1" customWidth="1"/>
    <col min="1077" max="1077" width="11" style="1" customWidth="1"/>
    <col min="1078" max="1078" width="8.28515625" style="1" customWidth="1"/>
    <col min="1079" max="1079" width="7.7109375" style="1" customWidth="1"/>
    <col min="1080" max="1080" width="7.85546875" style="1" customWidth="1"/>
    <col min="1081" max="1081" width="7.7109375" style="1" customWidth="1"/>
    <col min="1082" max="1082" width="9.28515625" style="1" customWidth="1"/>
    <col min="1083" max="1083" width="9.7109375" style="1" customWidth="1"/>
    <col min="1084" max="1084" width="8" style="1" customWidth="1"/>
    <col min="1085" max="1085" width="11.5703125" style="1" customWidth="1"/>
    <col min="1086" max="1086" width="12" style="1" customWidth="1"/>
    <col min="1087" max="1087" width="11" style="1" customWidth="1"/>
    <col min="1088" max="1088" width="8.28515625" style="1" customWidth="1"/>
    <col min="1089" max="1282" width="9.140625" style="1"/>
    <col min="1283" max="1283" width="6.28515625" style="1" customWidth="1"/>
    <col min="1284" max="1284" width="71.85546875" style="1" customWidth="1"/>
    <col min="1285" max="1285" width="7.5703125" style="1" customWidth="1"/>
    <col min="1286" max="1286" width="7" style="1" customWidth="1"/>
    <col min="1287" max="1287" width="7.7109375" style="1" customWidth="1"/>
    <col min="1288" max="1288" width="9.28515625" style="1" customWidth="1"/>
    <col min="1289" max="1289" width="9.7109375" style="1" customWidth="1"/>
    <col min="1290" max="1290" width="8" style="1" customWidth="1"/>
    <col min="1291" max="1291" width="11.5703125" style="1" customWidth="1"/>
    <col min="1292" max="1292" width="12" style="1" customWidth="1"/>
    <col min="1293" max="1293" width="11" style="1" customWidth="1"/>
    <col min="1294" max="1294" width="8.28515625" style="1" customWidth="1"/>
    <col min="1295" max="1295" width="7.7109375" style="1" customWidth="1"/>
    <col min="1296" max="1296" width="7" style="1" customWidth="1"/>
    <col min="1297" max="1297" width="7.7109375" style="1" customWidth="1"/>
    <col min="1298" max="1298" width="9.28515625" style="1" customWidth="1"/>
    <col min="1299" max="1299" width="9.7109375" style="1" customWidth="1"/>
    <col min="1300" max="1300" width="8" style="1" customWidth="1"/>
    <col min="1301" max="1301" width="11.5703125" style="1" customWidth="1"/>
    <col min="1302" max="1302" width="12" style="1" customWidth="1"/>
    <col min="1303" max="1303" width="11" style="1" customWidth="1"/>
    <col min="1304" max="1304" width="8.28515625" style="1" customWidth="1"/>
    <col min="1305" max="1305" width="7.7109375" style="1" customWidth="1"/>
    <col min="1306" max="1306" width="7" style="1" customWidth="1"/>
    <col min="1307" max="1307" width="7.7109375" style="1" customWidth="1"/>
    <col min="1308" max="1308" width="9.28515625" style="1" customWidth="1"/>
    <col min="1309" max="1309" width="9.7109375" style="1" customWidth="1"/>
    <col min="1310" max="1310" width="8" style="1" customWidth="1"/>
    <col min="1311" max="1311" width="11.5703125" style="1" customWidth="1"/>
    <col min="1312" max="1312" width="12" style="1" customWidth="1"/>
    <col min="1313" max="1313" width="11" style="1" customWidth="1"/>
    <col min="1314" max="1314" width="8.28515625" style="1" customWidth="1"/>
    <col min="1315" max="1315" width="7.7109375" style="1" customWidth="1"/>
    <col min="1316" max="1316" width="7" style="1" customWidth="1"/>
    <col min="1317" max="1317" width="7.7109375" style="1" customWidth="1"/>
    <col min="1318" max="1318" width="9.28515625" style="1" customWidth="1"/>
    <col min="1319" max="1319" width="9.7109375" style="1" customWidth="1"/>
    <col min="1320" max="1320" width="8" style="1" customWidth="1"/>
    <col min="1321" max="1321" width="11.5703125" style="1" customWidth="1"/>
    <col min="1322" max="1322" width="12" style="1" customWidth="1"/>
    <col min="1323" max="1323" width="11" style="1" customWidth="1"/>
    <col min="1324" max="1324" width="8.28515625" style="1" customWidth="1"/>
    <col min="1325" max="1325" width="7.7109375" style="1" customWidth="1"/>
    <col min="1326" max="1326" width="7" style="1" customWidth="1"/>
    <col min="1327" max="1327" width="7.7109375" style="1" customWidth="1"/>
    <col min="1328" max="1328" width="9.28515625" style="1" customWidth="1"/>
    <col min="1329" max="1329" width="9.7109375" style="1" customWidth="1"/>
    <col min="1330" max="1330" width="8" style="1" customWidth="1"/>
    <col min="1331" max="1331" width="11.5703125" style="1" customWidth="1"/>
    <col min="1332" max="1332" width="12" style="1" customWidth="1"/>
    <col min="1333" max="1333" width="11" style="1" customWidth="1"/>
    <col min="1334" max="1334" width="8.28515625" style="1" customWidth="1"/>
    <col min="1335" max="1335" width="7.7109375" style="1" customWidth="1"/>
    <col min="1336" max="1336" width="7.85546875" style="1" customWidth="1"/>
    <col min="1337" max="1337" width="7.7109375" style="1" customWidth="1"/>
    <col min="1338" max="1338" width="9.28515625" style="1" customWidth="1"/>
    <col min="1339" max="1339" width="9.7109375" style="1" customWidth="1"/>
    <col min="1340" max="1340" width="8" style="1" customWidth="1"/>
    <col min="1341" max="1341" width="11.5703125" style="1" customWidth="1"/>
    <col min="1342" max="1342" width="12" style="1" customWidth="1"/>
    <col min="1343" max="1343" width="11" style="1" customWidth="1"/>
    <col min="1344" max="1344" width="8.28515625" style="1" customWidth="1"/>
    <col min="1345" max="1538" width="9.140625" style="1"/>
    <col min="1539" max="1539" width="6.28515625" style="1" customWidth="1"/>
    <col min="1540" max="1540" width="71.85546875" style="1" customWidth="1"/>
    <col min="1541" max="1541" width="7.5703125" style="1" customWidth="1"/>
    <col min="1542" max="1542" width="7" style="1" customWidth="1"/>
    <col min="1543" max="1543" width="7.7109375" style="1" customWidth="1"/>
    <col min="1544" max="1544" width="9.28515625" style="1" customWidth="1"/>
    <col min="1545" max="1545" width="9.7109375" style="1" customWidth="1"/>
    <col min="1546" max="1546" width="8" style="1" customWidth="1"/>
    <col min="1547" max="1547" width="11.5703125" style="1" customWidth="1"/>
    <col min="1548" max="1548" width="12" style="1" customWidth="1"/>
    <col min="1549" max="1549" width="11" style="1" customWidth="1"/>
    <col min="1550" max="1550" width="8.28515625" style="1" customWidth="1"/>
    <col min="1551" max="1551" width="7.7109375" style="1" customWidth="1"/>
    <col min="1552" max="1552" width="7" style="1" customWidth="1"/>
    <col min="1553" max="1553" width="7.7109375" style="1" customWidth="1"/>
    <col min="1554" max="1554" width="9.28515625" style="1" customWidth="1"/>
    <col min="1555" max="1555" width="9.7109375" style="1" customWidth="1"/>
    <col min="1556" max="1556" width="8" style="1" customWidth="1"/>
    <col min="1557" max="1557" width="11.5703125" style="1" customWidth="1"/>
    <col min="1558" max="1558" width="12" style="1" customWidth="1"/>
    <col min="1559" max="1559" width="11" style="1" customWidth="1"/>
    <col min="1560" max="1560" width="8.28515625" style="1" customWidth="1"/>
    <col min="1561" max="1561" width="7.7109375" style="1" customWidth="1"/>
    <col min="1562" max="1562" width="7" style="1" customWidth="1"/>
    <col min="1563" max="1563" width="7.7109375" style="1" customWidth="1"/>
    <col min="1564" max="1564" width="9.28515625" style="1" customWidth="1"/>
    <col min="1565" max="1565" width="9.7109375" style="1" customWidth="1"/>
    <col min="1566" max="1566" width="8" style="1" customWidth="1"/>
    <col min="1567" max="1567" width="11.5703125" style="1" customWidth="1"/>
    <col min="1568" max="1568" width="12" style="1" customWidth="1"/>
    <col min="1569" max="1569" width="11" style="1" customWidth="1"/>
    <col min="1570" max="1570" width="8.28515625" style="1" customWidth="1"/>
    <col min="1571" max="1571" width="7.7109375" style="1" customWidth="1"/>
    <col min="1572" max="1572" width="7" style="1" customWidth="1"/>
    <col min="1573" max="1573" width="7.7109375" style="1" customWidth="1"/>
    <col min="1574" max="1574" width="9.28515625" style="1" customWidth="1"/>
    <col min="1575" max="1575" width="9.7109375" style="1" customWidth="1"/>
    <col min="1576" max="1576" width="8" style="1" customWidth="1"/>
    <col min="1577" max="1577" width="11.5703125" style="1" customWidth="1"/>
    <col min="1578" max="1578" width="12" style="1" customWidth="1"/>
    <col min="1579" max="1579" width="11" style="1" customWidth="1"/>
    <col min="1580" max="1580" width="8.28515625" style="1" customWidth="1"/>
    <col min="1581" max="1581" width="7.7109375" style="1" customWidth="1"/>
    <col min="1582" max="1582" width="7" style="1" customWidth="1"/>
    <col min="1583" max="1583" width="7.7109375" style="1" customWidth="1"/>
    <col min="1584" max="1584" width="9.28515625" style="1" customWidth="1"/>
    <col min="1585" max="1585" width="9.7109375" style="1" customWidth="1"/>
    <col min="1586" max="1586" width="8" style="1" customWidth="1"/>
    <col min="1587" max="1587" width="11.5703125" style="1" customWidth="1"/>
    <col min="1588" max="1588" width="12" style="1" customWidth="1"/>
    <col min="1589" max="1589" width="11" style="1" customWidth="1"/>
    <col min="1590" max="1590" width="8.28515625" style="1" customWidth="1"/>
    <col min="1591" max="1591" width="7.7109375" style="1" customWidth="1"/>
    <col min="1592" max="1592" width="7.85546875" style="1" customWidth="1"/>
    <col min="1593" max="1593" width="7.7109375" style="1" customWidth="1"/>
    <col min="1594" max="1594" width="9.28515625" style="1" customWidth="1"/>
    <col min="1595" max="1595" width="9.7109375" style="1" customWidth="1"/>
    <col min="1596" max="1596" width="8" style="1" customWidth="1"/>
    <col min="1597" max="1597" width="11.5703125" style="1" customWidth="1"/>
    <col min="1598" max="1598" width="12" style="1" customWidth="1"/>
    <col min="1599" max="1599" width="11" style="1" customWidth="1"/>
    <col min="1600" max="1600" width="8.28515625" style="1" customWidth="1"/>
    <col min="1601" max="1794" width="9.140625" style="1"/>
    <col min="1795" max="1795" width="6.28515625" style="1" customWidth="1"/>
    <col min="1796" max="1796" width="71.85546875" style="1" customWidth="1"/>
    <col min="1797" max="1797" width="7.5703125" style="1" customWidth="1"/>
    <col min="1798" max="1798" width="7" style="1" customWidth="1"/>
    <col min="1799" max="1799" width="7.7109375" style="1" customWidth="1"/>
    <col min="1800" max="1800" width="9.28515625" style="1" customWidth="1"/>
    <col min="1801" max="1801" width="9.7109375" style="1" customWidth="1"/>
    <col min="1802" max="1802" width="8" style="1" customWidth="1"/>
    <col min="1803" max="1803" width="11.5703125" style="1" customWidth="1"/>
    <col min="1804" max="1804" width="12" style="1" customWidth="1"/>
    <col min="1805" max="1805" width="11" style="1" customWidth="1"/>
    <col min="1806" max="1806" width="8.28515625" style="1" customWidth="1"/>
    <col min="1807" max="1807" width="7.7109375" style="1" customWidth="1"/>
    <col min="1808" max="1808" width="7" style="1" customWidth="1"/>
    <col min="1809" max="1809" width="7.7109375" style="1" customWidth="1"/>
    <col min="1810" max="1810" width="9.28515625" style="1" customWidth="1"/>
    <col min="1811" max="1811" width="9.7109375" style="1" customWidth="1"/>
    <col min="1812" max="1812" width="8" style="1" customWidth="1"/>
    <col min="1813" max="1813" width="11.5703125" style="1" customWidth="1"/>
    <col min="1814" max="1814" width="12" style="1" customWidth="1"/>
    <col min="1815" max="1815" width="11" style="1" customWidth="1"/>
    <col min="1816" max="1816" width="8.28515625" style="1" customWidth="1"/>
    <col min="1817" max="1817" width="7.7109375" style="1" customWidth="1"/>
    <col min="1818" max="1818" width="7" style="1" customWidth="1"/>
    <col min="1819" max="1819" width="7.7109375" style="1" customWidth="1"/>
    <col min="1820" max="1820" width="9.28515625" style="1" customWidth="1"/>
    <col min="1821" max="1821" width="9.7109375" style="1" customWidth="1"/>
    <col min="1822" max="1822" width="8" style="1" customWidth="1"/>
    <col min="1823" max="1823" width="11.5703125" style="1" customWidth="1"/>
    <col min="1824" max="1824" width="12" style="1" customWidth="1"/>
    <col min="1825" max="1825" width="11" style="1" customWidth="1"/>
    <col min="1826" max="1826" width="8.28515625" style="1" customWidth="1"/>
    <col min="1827" max="1827" width="7.7109375" style="1" customWidth="1"/>
    <col min="1828" max="1828" width="7" style="1" customWidth="1"/>
    <col min="1829" max="1829" width="7.7109375" style="1" customWidth="1"/>
    <col min="1830" max="1830" width="9.28515625" style="1" customWidth="1"/>
    <col min="1831" max="1831" width="9.7109375" style="1" customWidth="1"/>
    <col min="1832" max="1832" width="8" style="1" customWidth="1"/>
    <col min="1833" max="1833" width="11.5703125" style="1" customWidth="1"/>
    <col min="1834" max="1834" width="12" style="1" customWidth="1"/>
    <col min="1835" max="1835" width="11" style="1" customWidth="1"/>
    <col min="1836" max="1836" width="8.28515625" style="1" customWidth="1"/>
    <col min="1837" max="1837" width="7.7109375" style="1" customWidth="1"/>
    <col min="1838" max="1838" width="7" style="1" customWidth="1"/>
    <col min="1839" max="1839" width="7.7109375" style="1" customWidth="1"/>
    <col min="1840" max="1840" width="9.28515625" style="1" customWidth="1"/>
    <col min="1841" max="1841" width="9.7109375" style="1" customWidth="1"/>
    <col min="1842" max="1842" width="8" style="1" customWidth="1"/>
    <col min="1843" max="1843" width="11.5703125" style="1" customWidth="1"/>
    <col min="1844" max="1844" width="12" style="1" customWidth="1"/>
    <col min="1845" max="1845" width="11" style="1" customWidth="1"/>
    <col min="1846" max="1846" width="8.28515625" style="1" customWidth="1"/>
    <col min="1847" max="1847" width="7.7109375" style="1" customWidth="1"/>
    <col min="1848" max="1848" width="7.85546875" style="1" customWidth="1"/>
    <col min="1849" max="1849" width="7.7109375" style="1" customWidth="1"/>
    <col min="1850" max="1850" width="9.28515625" style="1" customWidth="1"/>
    <col min="1851" max="1851" width="9.7109375" style="1" customWidth="1"/>
    <col min="1852" max="1852" width="8" style="1" customWidth="1"/>
    <col min="1853" max="1853" width="11.5703125" style="1" customWidth="1"/>
    <col min="1854" max="1854" width="12" style="1" customWidth="1"/>
    <col min="1855" max="1855" width="11" style="1" customWidth="1"/>
    <col min="1856" max="1856" width="8.28515625" style="1" customWidth="1"/>
    <col min="1857" max="2050" width="9.140625" style="1"/>
    <col min="2051" max="2051" width="6.28515625" style="1" customWidth="1"/>
    <col min="2052" max="2052" width="71.85546875" style="1" customWidth="1"/>
    <col min="2053" max="2053" width="7.5703125" style="1" customWidth="1"/>
    <col min="2054" max="2054" width="7" style="1" customWidth="1"/>
    <col min="2055" max="2055" width="7.7109375" style="1" customWidth="1"/>
    <col min="2056" max="2056" width="9.28515625" style="1" customWidth="1"/>
    <col min="2057" max="2057" width="9.7109375" style="1" customWidth="1"/>
    <col min="2058" max="2058" width="8" style="1" customWidth="1"/>
    <col min="2059" max="2059" width="11.5703125" style="1" customWidth="1"/>
    <col min="2060" max="2060" width="12" style="1" customWidth="1"/>
    <col min="2061" max="2061" width="11" style="1" customWidth="1"/>
    <col min="2062" max="2062" width="8.28515625" style="1" customWidth="1"/>
    <col min="2063" max="2063" width="7.7109375" style="1" customWidth="1"/>
    <col min="2064" max="2064" width="7" style="1" customWidth="1"/>
    <col min="2065" max="2065" width="7.7109375" style="1" customWidth="1"/>
    <col min="2066" max="2066" width="9.28515625" style="1" customWidth="1"/>
    <col min="2067" max="2067" width="9.7109375" style="1" customWidth="1"/>
    <col min="2068" max="2068" width="8" style="1" customWidth="1"/>
    <col min="2069" max="2069" width="11.5703125" style="1" customWidth="1"/>
    <col min="2070" max="2070" width="12" style="1" customWidth="1"/>
    <col min="2071" max="2071" width="11" style="1" customWidth="1"/>
    <col min="2072" max="2072" width="8.28515625" style="1" customWidth="1"/>
    <col min="2073" max="2073" width="7.7109375" style="1" customWidth="1"/>
    <col min="2074" max="2074" width="7" style="1" customWidth="1"/>
    <col min="2075" max="2075" width="7.7109375" style="1" customWidth="1"/>
    <col min="2076" max="2076" width="9.28515625" style="1" customWidth="1"/>
    <col min="2077" max="2077" width="9.7109375" style="1" customWidth="1"/>
    <col min="2078" max="2078" width="8" style="1" customWidth="1"/>
    <col min="2079" max="2079" width="11.5703125" style="1" customWidth="1"/>
    <col min="2080" max="2080" width="12" style="1" customWidth="1"/>
    <col min="2081" max="2081" width="11" style="1" customWidth="1"/>
    <col min="2082" max="2082" width="8.28515625" style="1" customWidth="1"/>
    <col min="2083" max="2083" width="7.7109375" style="1" customWidth="1"/>
    <col min="2084" max="2084" width="7" style="1" customWidth="1"/>
    <col min="2085" max="2085" width="7.7109375" style="1" customWidth="1"/>
    <col min="2086" max="2086" width="9.28515625" style="1" customWidth="1"/>
    <col min="2087" max="2087" width="9.7109375" style="1" customWidth="1"/>
    <col min="2088" max="2088" width="8" style="1" customWidth="1"/>
    <col min="2089" max="2089" width="11.5703125" style="1" customWidth="1"/>
    <col min="2090" max="2090" width="12" style="1" customWidth="1"/>
    <col min="2091" max="2091" width="11" style="1" customWidth="1"/>
    <col min="2092" max="2092" width="8.28515625" style="1" customWidth="1"/>
    <col min="2093" max="2093" width="7.7109375" style="1" customWidth="1"/>
    <col min="2094" max="2094" width="7" style="1" customWidth="1"/>
    <col min="2095" max="2095" width="7.7109375" style="1" customWidth="1"/>
    <col min="2096" max="2096" width="9.28515625" style="1" customWidth="1"/>
    <col min="2097" max="2097" width="9.7109375" style="1" customWidth="1"/>
    <col min="2098" max="2098" width="8" style="1" customWidth="1"/>
    <col min="2099" max="2099" width="11.5703125" style="1" customWidth="1"/>
    <col min="2100" max="2100" width="12" style="1" customWidth="1"/>
    <col min="2101" max="2101" width="11" style="1" customWidth="1"/>
    <col min="2102" max="2102" width="8.28515625" style="1" customWidth="1"/>
    <col min="2103" max="2103" width="7.7109375" style="1" customWidth="1"/>
    <col min="2104" max="2104" width="7.85546875" style="1" customWidth="1"/>
    <col min="2105" max="2105" width="7.7109375" style="1" customWidth="1"/>
    <col min="2106" max="2106" width="9.28515625" style="1" customWidth="1"/>
    <col min="2107" max="2107" width="9.7109375" style="1" customWidth="1"/>
    <col min="2108" max="2108" width="8" style="1" customWidth="1"/>
    <col min="2109" max="2109" width="11.5703125" style="1" customWidth="1"/>
    <col min="2110" max="2110" width="12" style="1" customWidth="1"/>
    <col min="2111" max="2111" width="11" style="1" customWidth="1"/>
    <col min="2112" max="2112" width="8.28515625" style="1" customWidth="1"/>
    <col min="2113" max="2306" width="9.140625" style="1"/>
    <col min="2307" max="2307" width="6.28515625" style="1" customWidth="1"/>
    <col min="2308" max="2308" width="71.85546875" style="1" customWidth="1"/>
    <col min="2309" max="2309" width="7.5703125" style="1" customWidth="1"/>
    <col min="2310" max="2310" width="7" style="1" customWidth="1"/>
    <col min="2311" max="2311" width="7.7109375" style="1" customWidth="1"/>
    <col min="2312" max="2312" width="9.28515625" style="1" customWidth="1"/>
    <col min="2313" max="2313" width="9.7109375" style="1" customWidth="1"/>
    <col min="2314" max="2314" width="8" style="1" customWidth="1"/>
    <col min="2315" max="2315" width="11.5703125" style="1" customWidth="1"/>
    <col min="2316" max="2316" width="12" style="1" customWidth="1"/>
    <col min="2317" max="2317" width="11" style="1" customWidth="1"/>
    <col min="2318" max="2318" width="8.28515625" style="1" customWidth="1"/>
    <col min="2319" max="2319" width="7.7109375" style="1" customWidth="1"/>
    <col min="2320" max="2320" width="7" style="1" customWidth="1"/>
    <col min="2321" max="2321" width="7.7109375" style="1" customWidth="1"/>
    <col min="2322" max="2322" width="9.28515625" style="1" customWidth="1"/>
    <col min="2323" max="2323" width="9.7109375" style="1" customWidth="1"/>
    <col min="2324" max="2324" width="8" style="1" customWidth="1"/>
    <col min="2325" max="2325" width="11.5703125" style="1" customWidth="1"/>
    <col min="2326" max="2326" width="12" style="1" customWidth="1"/>
    <col min="2327" max="2327" width="11" style="1" customWidth="1"/>
    <col min="2328" max="2328" width="8.28515625" style="1" customWidth="1"/>
    <col min="2329" max="2329" width="7.7109375" style="1" customWidth="1"/>
    <col min="2330" max="2330" width="7" style="1" customWidth="1"/>
    <col min="2331" max="2331" width="7.7109375" style="1" customWidth="1"/>
    <col min="2332" max="2332" width="9.28515625" style="1" customWidth="1"/>
    <col min="2333" max="2333" width="9.7109375" style="1" customWidth="1"/>
    <col min="2334" max="2334" width="8" style="1" customWidth="1"/>
    <col min="2335" max="2335" width="11.5703125" style="1" customWidth="1"/>
    <col min="2336" max="2336" width="12" style="1" customWidth="1"/>
    <col min="2337" max="2337" width="11" style="1" customWidth="1"/>
    <col min="2338" max="2338" width="8.28515625" style="1" customWidth="1"/>
    <col min="2339" max="2339" width="7.7109375" style="1" customWidth="1"/>
    <col min="2340" max="2340" width="7" style="1" customWidth="1"/>
    <col min="2341" max="2341" width="7.7109375" style="1" customWidth="1"/>
    <col min="2342" max="2342" width="9.28515625" style="1" customWidth="1"/>
    <col min="2343" max="2343" width="9.7109375" style="1" customWidth="1"/>
    <col min="2344" max="2344" width="8" style="1" customWidth="1"/>
    <col min="2345" max="2345" width="11.5703125" style="1" customWidth="1"/>
    <col min="2346" max="2346" width="12" style="1" customWidth="1"/>
    <col min="2347" max="2347" width="11" style="1" customWidth="1"/>
    <col min="2348" max="2348" width="8.28515625" style="1" customWidth="1"/>
    <col min="2349" max="2349" width="7.7109375" style="1" customWidth="1"/>
    <col min="2350" max="2350" width="7" style="1" customWidth="1"/>
    <col min="2351" max="2351" width="7.7109375" style="1" customWidth="1"/>
    <col min="2352" max="2352" width="9.28515625" style="1" customWidth="1"/>
    <col min="2353" max="2353" width="9.7109375" style="1" customWidth="1"/>
    <col min="2354" max="2354" width="8" style="1" customWidth="1"/>
    <col min="2355" max="2355" width="11.5703125" style="1" customWidth="1"/>
    <col min="2356" max="2356" width="12" style="1" customWidth="1"/>
    <col min="2357" max="2357" width="11" style="1" customWidth="1"/>
    <col min="2358" max="2358" width="8.28515625" style="1" customWidth="1"/>
    <col min="2359" max="2359" width="7.7109375" style="1" customWidth="1"/>
    <col min="2360" max="2360" width="7.85546875" style="1" customWidth="1"/>
    <col min="2361" max="2361" width="7.7109375" style="1" customWidth="1"/>
    <col min="2362" max="2362" width="9.28515625" style="1" customWidth="1"/>
    <col min="2363" max="2363" width="9.7109375" style="1" customWidth="1"/>
    <col min="2364" max="2364" width="8" style="1" customWidth="1"/>
    <col min="2365" max="2365" width="11.5703125" style="1" customWidth="1"/>
    <col min="2366" max="2366" width="12" style="1" customWidth="1"/>
    <col min="2367" max="2367" width="11" style="1" customWidth="1"/>
    <col min="2368" max="2368" width="8.28515625" style="1" customWidth="1"/>
    <col min="2369" max="2562" width="9.140625" style="1"/>
    <col min="2563" max="2563" width="6.28515625" style="1" customWidth="1"/>
    <col min="2564" max="2564" width="71.85546875" style="1" customWidth="1"/>
    <col min="2565" max="2565" width="7.5703125" style="1" customWidth="1"/>
    <col min="2566" max="2566" width="7" style="1" customWidth="1"/>
    <col min="2567" max="2567" width="7.7109375" style="1" customWidth="1"/>
    <col min="2568" max="2568" width="9.28515625" style="1" customWidth="1"/>
    <col min="2569" max="2569" width="9.7109375" style="1" customWidth="1"/>
    <col min="2570" max="2570" width="8" style="1" customWidth="1"/>
    <col min="2571" max="2571" width="11.5703125" style="1" customWidth="1"/>
    <col min="2572" max="2572" width="12" style="1" customWidth="1"/>
    <col min="2573" max="2573" width="11" style="1" customWidth="1"/>
    <col min="2574" max="2574" width="8.28515625" style="1" customWidth="1"/>
    <col min="2575" max="2575" width="7.7109375" style="1" customWidth="1"/>
    <col min="2576" max="2576" width="7" style="1" customWidth="1"/>
    <col min="2577" max="2577" width="7.7109375" style="1" customWidth="1"/>
    <col min="2578" max="2578" width="9.28515625" style="1" customWidth="1"/>
    <col min="2579" max="2579" width="9.7109375" style="1" customWidth="1"/>
    <col min="2580" max="2580" width="8" style="1" customWidth="1"/>
    <col min="2581" max="2581" width="11.5703125" style="1" customWidth="1"/>
    <col min="2582" max="2582" width="12" style="1" customWidth="1"/>
    <col min="2583" max="2583" width="11" style="1" customWidth="1"/>
    <col min="2584" max="2584" width="8.28515625" style="1" customWidth="1"/>
    <col min="2585" max="2585" width="7.7109375" style="1" customWidth="1"/>
    <col min="2586" max="2586" width="7" style="1" customWidth="1"/>
    <col min="2587" max="2587" width="7.7109375" style="1" customWidth="1"/>
    <col min="2588" max="2588" width="9.28515625" style="1" customWidth="1"/>
    <col min="2589" max="2589" width="9.7109375" style="1" customWidth="1"/>
    <col min="2590" max="2590" width="8" style="1" customWidth="1"/>
    <col min="2591" max="2591" width="11.5703125" style="1" customWidth="1"/>
    <col min="2592" max="2592" width="12" style="1" customWidth="1"/>
    <col min="2593" max="2593" width="11" style="1" customWidth="1"/>
    <col min="2594" max="2594" width="8.28515625" style="1" customWidth="1"/>
    <col min="2595" max="2595" width="7.7109375" style="1" customWidth="1"/>
    <col min="2596" max="2596" width="7" style="1" customWidth="1"/>
    <col min="2597" max="2597" width="7.7109375" style="1" customWidth="1"/>
    <col min="2598" max="2598" width="9.28515625" style="1" customWidth="1"/>
    <col min="2599" max="2599" width="9.7109375" style="1" customWidth="1"/>
    <col min="2600" max="2600" width="8" style="1" customWidth="1"/>
    <col min="2601" max="2601" width="11.5703125" style="1" customWidth="1"/>
    <col min="2602" max="2602" width="12" style="1" customWidth="1"/>
    <col min="2603" max="2603" width="11" style="1" customWidth="1"/>
    <col min="2604" max="2604" width="8.28515625" style="1" customWidth="1"/>
    <col min="2605" max="2605" width="7.7109375" style="1" customWidth="1"/>
    <col min="2606" max="2606" width="7" style="1" customWidth="1"/>
    <col min="2607" max="2607" width="7.7109375" style="1" customWidth="1"/>
    <col min="2608" max="2608" width="9.28515625" style="1" customWidth="1"/>
    <col min="2609" max="2609" width="9.7109375" style="1" customWidth="1"/>
    <col min="2610" max="2610" width="8" style="1" customWidth="1"/>
    <col min="2611" max="2611" width="11.5703125" style="1" customWidth="1"/>
    <col min="2612" max="2612" width="12" style="1" customWidth="1"/>
    <col min="2613" max="2613" width="11" style="1" customWidth="1"/>
    <col min="2614" max="2614" width="8.28515625" style="1" customWidth="1"/>
    <col min="2615" max="2615" width="7.7109375" style="1" customWidth="1"/>
    <col min="2616" max="2616" width="7.85546875" style="1" customWidth="1"/>
    <col min="2617" max="2617" width="7.7109375" style="1" customWidth="1"/>
    <col min="2618" max="2618" width="9.28515625" style="1" customWidth="1"/>
    <col min="2619" max="2619" width="9.7109375" style="1" customWidth="1"/>
    <col min="2620" max="2620" width="8" style="1" customWidth="1"/>
    <col min="2621" max="2621" width="11.5703125" style="1" customWidth="1"/>
    <col min="2622" max="2622" width="12" style="1" customWidth="1"/>
    <col min="2623" max="2623" width="11" style="1" customWidth="1"/>
    <col min="2624" max="2624" width="8.28515625" style="1" customWidth="1"/>
    <col min="2625" max="2818" width="9.140625" style="1"/>
    <col min="2819" max="2819" width="6.28515625" style="1" customWidth="1"/>
    <col min="2820" max="2820" width="71.85546875" style="1" customWidth="1"/>
    <col min="2821" max="2821" width="7.5703125" style="1" customWidth="1"/>
    <col min="2822" max="2822" width="7" style="1" customWidth="1"/>
    <col min="2823" max="2823" width="7.7109375" style="1" customWidth="1"/>
    <col min="2824" max="2824" width="9.28515625" style="1" customWidth="1"/>
    <col min="2825" max="2825" width="9.7109375" style="1" customWidth="1"/>
    <col min="2826" max="2826" width="8" style="1" customWidth="1"/>
    <col min="2827" max="2827" width="11.5703125" style="1" customWidth="1"/>
    <col min="2828" max="2828" width="12" style="1" customWidth="1"/>
    <col min="2829" max="2829" width="11" style="1" customWidth="1"/>
    <col min="2830" max="2830" width="8.28515625" style="1" customWidth="1"/>
    <col min="2831" max="2831" width="7.7109375" style="1" customWidth="1"/>
    <col min="2832" max="2832" width="7" style="1" customWidth="1"/>
    <col min="2833" max="2833" width="7.7109375" style="1" customWidth="1"/>
    <col min="2834" max="2834" width="9.28515625" style="1" customWidth="1"/>
    <col min="2835" max="2835" width="9.7109375" style="1" customWidth="1"/>
    <col min="2836" max="2836" width="8" style="1" customWidth="1"/>
    <col min="2837" max="2837" width="11.5703125" style="1" customWidth="1"/>
    <col min="2838" max="2838" width="12" style="1" customWidth="1"/>
    <col min="2839" max="2839" width="11" style="1" customWidth="1"/>
    <col min="2840" max="2840" width="8.28515625" style="1" customWidth="1"/>
    <col min="2841" max="2841" width="7.7109375" style="1" customWidth="1"/>
    <col min="2842" max="2842" width="7" style="1" customWidth="1"/>
    <col min="2843" max="2843" width="7.7109375" style="1" customWidth="1"/>
    <col min="2844" max="2844" width="9.28515625" style="1" customWidth="1"/>
    <col min="2845" max="2845" width="9.7109375" style="1" customWidth="1"/>
    <col min="2846" max="2846" width="8" style="1" customWidth="1"/>
    <col min="2847" max="2847" width="11.5703125" style="1" customWidth="1"/>
    <col min="2848" max="2848" width="12" style="1" customWidth="1"/>
    <col min="2849" max="2849" width="11" style="1" customWidth="1"/>
    <col min="2850" max="2850" width="8.28515625" style="1" customWidth="1"/>
    <col min="2851" max="2851" width="7.7109375" style="1" customWidth="1"/>
    <col min="2852" max="2852" width="7" style="1" customWidth="1"/>
    <col min="2853" max="2853" width="7.7109375" style="1" customWidth="1"/>
    <col min="2854" max="2854" width="9.28515625" style="1" customWidth="1"/>
    <col min="2855" max="2855" width="9.7109375" style="1" customWidth="1"/>
    <col min="2856" max="2856" width="8" style="1" customWidth="1"/>
    <col min="2857" max="2857" width="11.5703125" style="1" customWidth="1"/>
    <col min="2858" max="2858" width="12" style="1" customWidth="1"/>
    <col min="2859" max="2859" width="11" style="1" customWidth="1"/>
    <col min="2860" max="2860" width="8.28515625" style="1" customWidth="1"/>
    <col min="2861" max="2861" width="7.7109375" style="1" customWidth="1"/>
    <col min="2862" max="2862" width="7" style="1" customWidth="1"/>
    <col min="2863" max="2863" width="7.7109375" style="1" customWidth="1"/>
    <col min="2864" max="2864" width="9.28515625" style="1" customWidth="1"/>
    <col min="2865" max="2865" width="9.7109375" style="1" customWidth="1"/>
    <col min="2866" max="2866" width="8" style="1" customWidth="1"/>
    <col min="2867" max="2867" width="11.5703125" style="1" customWidth="1"/>
    <col min="2868" max="2868" width="12" style="1" customWidth="1"/>
    <col min="2869" max="2869" width="11" style="1" customWidth="1"/>
    <col min="2870" max="2870" width="8.28515625" style="1" customWidth="1"/>
    <col min="2871" max="2871" width="7.7109375" style="1" customWidth="1"/>
    <col min="2872" max="2872" width="7.85546875" style="1" customWidth="1"/>
    <col min="2873" max="2873" width="7.7109375" style="1" customWidth="1"/>
    <col min="2874" max="2874" width="9.28515625" style="1" customWidth="1"/>
    <col min="2875" max="2875" width="9.7109375" style="1" customWidth="1"/>
    <col min="2876" max="2876" width="8" style="1" customWidth="1"/>
    <col min="2877" max="2877" width="11.5703125" style="1" customWidth="1"/>
    <col min="2878" max="2878" width="12" style="1" customWidth="1"/>
    <col min="2879" max="2879" width="11" style="1" customWidth="1"/>
    <col min="2880" max="2880" width="8.28515625" style="1" customWidth="1"/>
    <col min="2881" max="3074" width="9.140625" style="1"/>
    <col min="3075" max="3075" width="6.28515625" style="1" customWidth="1"/>
    <col min="3076" max="3076" width="71.85546875" style="1" customWidth="1"/>
    <col min="3077" max="3077" width="7.5703125" style="1" customWidth="1"/>
    <col min="3078" max="3078" width="7" style="1" customWidth="1"/>
    <col min="3079" max="3079" width="7.7109375" style="1" customWidth="1"/>
    <col min="3080" max="3080" width="9.28515625" style="1" customWidth="1"/>
    <col min="3081" max="3081" width="9.7109375" style="1" customWidth="1"/>
    <col min="3082" max="3082" width="8" style="1" customWidth="1"/>
    <col min="3083" max="3083" width="11.5703125" style="1" customWidth="1"/>
    <col min="3084" max="3084" width="12" style="1" customWidth="1"/>
    <col min="3085" max="3085" width="11" style="1" customWidth="1"/>
    <col min="3086" max="3086" width="8.28515625" style="1" customWidth="1"/>
    <col min="3087" max="3087" width="7.7109375" style="1" customWidth="1"/>
    <col min="3088" max="3088" width="7" style="1" customWidth="1"/>
    <col min="3089" max="3089" width="7.7109375" style="1" customWidth="1"/>
    <col min="3090" max="3090" width="9.28515625" style="1" customWidth="1"/>
    <col min="3091" max="3091" width="9.7109375" style="1" customWidth="1"/>
    <col min="3092" max="3092" width="8" style="1" customWidth="1"/>
    <col min="3093" max="3093" width="11.5703125" style="1" customWidth="1"/>
    <col min="3094" max="3094" width="12" style="1" customWidth="1"/>
    <col min="3095" max="3095" width="11" style="1" customWidth="1"/>
    <col min="3096" max="3096" width="8.28515625" style="1" customWidth="1"/>
    <col min="3097" max="3097" width="7.7109375" style="1" customWidth="1"/>
    <col min="3098" max="3098" width="7" style="1" customWidth="1"/>
    <col min="3099" max="3099" width="7.7109375" style="1" customWidth="1"/>
    <col min="3100" max="3100" width="9.28515625" style="1" customWidth="1"/>
    <col min="3101" max="3101" width="9.7109375" style="1" customWidth="1"/>
    <col min="3102" max="3102" width="8" style="1" customWidth="1"/>
    <col min="3103" max="3103" width="11.5703125" style="1" customWidth="1"/>
    <col min="3104" max="3104" width="12" style="1" customWidth="1"/>
    <col min="3105" max="3105" width="11" style="1" customWidth="1"/>
    <col min="3106" max="3106" width="8.28515625" style="1" customWidth="1"/>
    <col min="3107" max="3107" width="7.7109375" style="1" customWidth="1"/>
    <col min="3108" max="3108" width="7" style="1" customWidth="1"/>
    <col min="3109" max="3109" width="7.7109375" style="1" customWidth="1"/>
    <col min="3110" max="3110" width="9.28515625" style="1" customWidth="1"/>
    <col min="3111" max="3111" width="9.7109375" style="1" customWidth="1"/>
    <col min="3112" max="3112" width="8" style="1" customWidth="1"/>
    <col min="3113" max="3113" width="11.5703125" style="1" customWidth="1"/>
    <col min="3114" max="3114" width="12" style="1" customWidth="1"/>
    <col min="3115" max="3115" width="11" style="1" customWidth="1"/>
    <col min="3116" max="3116" width="8.28515625" style="1" customWidth="1"/>
    <col min="3117" max="3117" width="7.7109375" style="1" customWidth="1"/>
    <col min="3118" max="3118" width="7" style="1" customWidth="1"/>
    <col min="3119" max="3119" width="7.7109375" style="1" customWidth="1"/>
    <col min="3120" max="3120" width="9.28515625" style="1" customWidth="1"/>
    <col min="3121" max="3121" width="9.7109375" style="1" customWidth="1"/>
    <col min="3122" max="3122" width="8" style="1" customWidth="1"/>
    <col min="3123" max="3123" width="11.5703125" style="1" customWidth="1"/>
    <col min="3124" max="3124" width="12" style="1" customWidth="1"/>
    <col min="3125" max="3125" width="11" style="1" customWidth="1"/>
    <col min="3126" max="3126" width="8.28515625" style="1" customWidth="1"/>
    <col min="3127" max="3127" width="7.7109375" style="1" customWidth="1"/>
    <col min="3128" max="3128" width="7.85546875" style="1" customWidth="1"/>
    <col min="3129" max="3129" width="7.7109375" style="1" customWidth="1"/>
    <col min="3130" max="3130" width="9.28515625" style="1" customWidth="1"/>
    <col min="3131" max="3131" width="9.7109375" style="1" customWidth="1"/>
    <col min="3132" max="3132" width="8" style="1" customWidth="1"/>
    <col min="3133" max="3133" width="11.5703125" style="1" customWidth="1"/>
    <col min="3134" max="3134" width="12" style="1" customWidth="1"/>
    <col min="3135" max="3135" width="11" style="1" customWidth="1"/>
    <col min="3136" max="3136" width="8.28515625" style="1" customWidth="1"/>
    <col min="3137" max="3330" width="9.140625" style="1"/>
    <col min="3331" max="3331" width="6.28515625" style="1" customWidth="1"/>
    <col min="3332" max="3332" width="71.85546875" style="1" customWidth="1"/>
    <col min="3333" max="3333" width="7.5703125" style="1" customWidth="1"/>
    <col min="3334" max="3334" width="7" style="1" customWidth="1"/>
    <col min="3335" max="3335" width="7.7109375" style="1" customWidth="1"/>
    <col min="3336" max="3336" width="9.28515625" style="1" customWidth="1"/>
    <col min="3337" max="3337" width="9.7109375" style="1" customWidth="1"/>
    <col min="3338" max="3338" width="8" style="1" customWidth="1"/>
    <col min="3339" max="3339" width="11.5703125" style="1" customWidth="1"/>
    <col min="3340" max="3340" width="12" style="1" customWidth="1"/>
    <col min="3341" max="3341" width="11" style="1" customWidth="1"/>
    <col min="3342" max="3342" width="8.28515625" style="1" customWidth="1"/>
    <col min="3343" max="3343" width="7.7109375" style="1" customWidth="1"/>
    <col min="3344" max="3344" width="7" style="1" customWidth="1"/>
    <col min="3345" max="3345" width="7.7109375" style="1" customWidth="1"/>
    <col min="3346" max="3346" width="9.28515625" style="1" customWidth="1"/>
    <col min="3347" max="3347" width="9.7109375" style="1" customWidth="1"/>
    <col min="3348" max="3348" width="8" style="1" customWidth="1"/>
    <col min="3349" max="3349" width="11.5703125" style="1" customWidth="1"/>
    <col min="3350" max="3350" width="12" style="1" customWidth="1"/>
    <col min="3351" max="3351" width="11" style="1" customWidth="1"/>
    <col min="3352" max="3352" width="8.28515625" style="1" customWidth="1"/>
    <col min="3353" max="3353" width="7.7109375" style="1" customWidth="1"/>
    <col min="3354" max="3354" width="7" style="1" customWidth="1"/>
    <col min="3355" max="3355" width="7.7109375" style="1" customWidth="1"/>
    <col min="3356" max="3356" width="9.28515625" style="1" customWidth="1"/>
    <col min="3357" max="3357" width="9.7109375" style="1" customWidth="1"/>
    <col min="3358" max="3358" width="8" style="1" customWidth="1"/>
    <col min="3359" max="3359" width="11.5703125" style="1" customWidth="1"/>
    <col min="3360" max="3360" width="12" style="1" customWidth="1"/>
    <col min="3361" max="3361" width="11" style="1" customWidth="1"/>
    <col min="3362" max="3362" width="8.28515625" style="1" customWidth="1"/>
    <col min="3363" max="3363" width="7.7109375" style="1" customWidth="1"/>
    <col min="3364" max="3364" width="7" style="1" customWidth="1"/>
    <col min="3365" max="3365" width="7.7109375" style="1" customWidth="1"/>
    <col min="3366" max="3366" width="9.28515625" style="1" customWidth="1"/>
    <col min="3367" max="3367" width="9.7109375" style="1" customWidth="1"/>
    <col min="3368" max="3368" width="8" style="1" customWidth="1"/>
    <col min="3369" max="3369" width="11.5703125" style="1" customWidth="1"/>
    <col min="3370" max="3370" width="12" style="1" customWidth="1"/>
    <col min="3371" max="3371" width="11" style="1" customWidth="1"/>
    <col min="3372" max="3372" width="8.28515625" style="1" customWidth="1"/>
    <col min="3373" max="3373" width="7.7109375" style="1" customWidth="1"/>
    <col min="3374" max="3374" width="7" style="1" customWidth="1"/>
    <col min="3375" max="3375" width="7.7109375" style="1" customWidth="1"/>
    <col min="3376" max="3376" width="9.28515625" style="1" customWidth="1"/>
    <col min="3377" max="3377" width="9.7109375" style="1" customWidth="1"/>
    <col min="3378" max="3378" width="8" style="1" customWidth="1"/>
    <col min="3379" max="3379" width="11.5703125" style="1" customWidth="1"/>
    <col min="3380" max="3380" width="12" style="1" customWidth="1"/>
    <col min="3381" max="3381" width="11" style="1" customWidth="1"/>
    <col min="3382" max="3382" width="8.28515625" style="1" customWidth="1"/>
    <col min="3383" max="3383" width="7.7109375" style="1" customWidth="1"/>
    <col min="3384" max="3384" width="7.85546875" style="1" customWidth="1"/>
    <col min="3385" max="3385" width="7.7109375" style="1" customWidth="1"/>
    <col min="3386" max="3386" width="9.28515625" style="1" customWidth="1"/>
    <col min="3387" max="3387" width="9.7109375" style="1" customWidth="1"/>
    <col min="3388" max="3388" width="8" style="1" customWidth="1"/>
    <col min="3389" max="3389" width="11.5703125" style="1" customWidth="1"/>
    <col min="3390" max="3390" width="12" style="1" customWidth="1"/>
    <col min="3391" max="3391" width="11" style="1" customWidth="1"/>
    <col min="3392" max="3392" width="8.28515625" style="1" customWidth="1"/>
    <col min="3393" max="3586" width="9.140625" style="1"/>
    <col min="3587" max="3587" width="6.28515625" style="1" customWidth="1"/>
    <col min="3588" max="3588" width="71.85546875" style="1" customWidth="1"/>
    <col min="3589" max="3589" width="7.5703125" style="1" customWidth="1"/>
    <col min="3590" max="3590" width="7" style="1" customWidth="1"/>
    <col min="3591" max="3591" width="7.7109375" style="1" customWidth="1"/>
    <col min="3592" max="3592" width="9.28515625" style="1" customWidth="1"/>
    <col min="3593" max="3593" width="9.7109375" style="1" customWidth="1"/>
    <col min="3594" max="3594" width="8" style="1" customWidth="1"/>
    <col min="3595" max="3595" width="11.5703125" style="1" customWidth="1"/>
    <col min="3596" max="3596" width="12" style="1" customWidth="1"/>
    <col min="3597" max="3597" width="11" style="1" customWidth="1"/>
    <col min="3598" max="3598" width="8.28515625" style="1" customWidth="1"/>
    <col min="3599" max="3599" width="7.7109375" style="1" customWidth="1"/>
    <col min="3600" max="3600" width="7" style="1" customWidth="1"/>
    <col min="3601" max="3601" width="7.7109375" style="1" customWidth="1"/>
    <col min="3602" max="3602" width="9.28515625" style="1" customWidth="1"/>
    <col min="3603" max="3603" width="9.7109375" style="1" customWidth="1"/>
    <col min="3604" max="3604" width="8" style="1" customWidth="1"/>
    <col min="3605" max="3605" width="11.5703125" style="1" customWidth="1"/>
    <col min="3606" max="3606" width="12" style="1" customWidth="1"/>
    <col min="3607" max="3607" width="11" style="1" customWidth="1"/>
    <col min="3608" max="3608" width="8.28515625" style="1" customWidth="1"/>
    <col min="3609" max="3609" width="7.7109375" style="1" customWidth="1"/>
    <col min="3610" max="3610" width="7" style="1" customWidth="1"/>
    <col min="3611" max="3611" width="7.7109375" style="1" customWidth="1"/>
    <col min="3612" max="3612" width="9.28515625" style="1" customWidth="1"/>
    <col min="3613" max="3613" width="9.7109375" style="1" customWidth="1"/>
    <col min="3614" max="3614" width="8" style="1" customWidth="1"/>
    <col min="3615" max="3615" width="11.5703125" style="1" customWidth="1"/>
    <col min="3616" max="3616" width="12" style="1" customWidth="1"/>
    <col min="3617" max="3617" width="11" style="1" customWidth="1"/>
    <col min="3618" max="3618" width="8.28515625" style="1" customWidth="1"/>
    <col min="3619" max="3619" width="7.7109375" style="1" customWidth="1"/>
    <col min="3620" max="3620" width="7" style="1" customWidth="1"/>
    <col min="3621" max="3621" width="7.7109375" style="1" customWidth="1"/>
    <col min="3622" max="3622" width="9.28515625" style="1" customWidth="1"/>
    <col min="3623" max="3623" width="9.7109375" style="1" customWidth="1"/>
    <col min="3624" max="3624" width="8" style="1" customWidth="1"/>
    <col min="3625" max="3625" width="11.5703125" style="1" customWidth="1"/>
    <col min="3626" max="3626" width="12" style="1" customWidth="1"/>
    <col min="3627" max="3627" width="11" style="1" customWidth="1"/>
    <col min="3628" max="3628" width="8.28515625" style="1" customWidth="1"/>
    <col min="3629" max="3629" width="7.7109375" style="1" customWidth="1"/>
    <col min="3630" max="3630" width="7" style="1" customWidth="1"/>
    <col min="3631" max="3631" width="7.7109375" style="1" customWidth="1"/>
    <col min="3632" max="3632" width="9.28515625" style="1" customWidth="1"/>
    <col min="3633" max="3633" width="9.7109375" style="1" customWidth="1"/>
    <col min="3634" max="3634" width="8" style="1" customWidth="1"/>
    <col min="3635" max="3635" width="11.5703125" style="1" customWidth="1"/>
    <col min="3636" max="3636" width="12" style="1" customWidth="1"/>
    <col min="3637" max="3637" width="11" style="1" customWidth="1"/>
    <col min="3638" max="3638" width="8.28515625" style="1" customWidth="1"/>
    <col min="3639" max="3639" width="7.7109375" style="1" customWidth="1"/>
    <col min="3640" max="3640" width="7.85546875" style="1" customWidth="1"/>
    <col min="3641" max="3641" width="7.7109375" style="1" customWidth="1"/>
    <col min="3642" max="3642" width="9.28515625" style="1" customWidth="1"/>
    <col min="3643" max="3643" width="9.7109375" style="1" customWidth="1"/>
    <col min="3644" max="3644" width="8" style="1" customWidth="1"/>
    <col min="3645" max="3645" width="11.5703125" style="1" customWidth="1"/>
    <col min="3646" max="3646" width="12" style="1" customWidth="1"/>
    <col min="3647" max="3647" width="11" style="1" customWidth="1"/>
    <col min="3648" max="3648" width="8.28515625" style="1" customWidth="1"/>
    <col min="3649" max="3842" width="9.140625" style="1"/>
    <col min="3843" max="3843" width="6.28515625" style="1" customWidth="1"/>
    <col min="3844" max="3844" width="71.85546875" style="1" customWidth="1"/>
    <col min="3845" max="3845" width="7.5703125" style="1" customWidth="1"/>
    <col min="3846" max="3846" width="7" style="1" customWidth="1"/>
    <col min="3847" max="3847" width="7.7109375" style="1" customWidth="1"/>
    <col min="3848" max="3848" width="9.28515625" style="1" customWidth="1"/>
    <col min="3849" max="3849" width="9.7109375" style="1" customWidth="1"/>
    <col min="3850" max="3850" width="8" style="1" customWidth="1"/>
    <col min="3851" max="3851" width="11.5703125" style="1" customWidth="1"/>
    <col min="3852" max="3852" width="12" style="1" customWidth="1"/>
    <col min="3853" max="3853" width="11" style="1" customWidth="1"/>
    <col min="3854" max="3854" width="8.28515625" style="1" customWidth="1"/>
    <col min="3855" max="3855" width="7.7109375" style="1" customWidth="1"/>
    <col min="3856" max="3856" width="7" style="1" customWidth="1"/>
    <col min="3857" max="3857" width="7.7109375" style="1" customWidth="1"/>
    <col min="3858" max="3858" width="9.28515625" style="1" customWidth="1"/>
    <col min="3859" max="3859" width="9.7109375" style="1" customWidth="1"/>
    <col min="3860" max="3860" width="8" style="1" customWidth="1"/>
    <col min="3861" max="3861" width="11.5703125" style="1" customWidth="1"/>
    <col min="3862" max="3862" width="12" style="1" customWidth="1"/>
    <col min="3863" max="3863" width="11" style="1" customWidth="1"/>
    <col min="3864" max="3864" width="8.28515625" style="1" customWidth="1"/>
    <col min="3865" max="3865" width="7.7109375" style="1" customWidth="1"/>
    <col min="3866" max="3866" width="7" style="1" customWidth="1"/>
    <col min="3867" max="3867" width="7.7109375" style="1" customWidth="1"/>
    <col min="3868" max="3868" width="9.28515625" style="1" customWidth="1"/>
    <col min="3869" max="3869" width="9.7109375" style="1" customWidth="1"/>
    <col min="3870" max="3870" width="8" style="1" customWidth="1"/>
    <col min="3871" max="3871" width="11.5703125" style="1" customWidth="1"/>
    <col min="3872" max="3872" width="12" style="1" customWidth="1"/>
    <col min="3873" max="3873" width="11" style="1" customWidth="1"/>
    <col min="3874" max="3874" width="8.28515625" style="1" customWidth="1"/>
    <col min="3875" max="3875" width="7.7109375" style="1" customWidth="1"/>
    <col min="3876" max="3876" width="7" style="1" customWidth="1"/>
    <col min="3877" max="3877" width="7.7109375" style="1" customWidth="1"/>
    <col min="3878" max="3878" width="9.28515625" style="1" customWidth="1"/>
    <col min="3879" max="3879" width="9.7109375" style="1" customWidth="1"/>
    <col min="3880" max="3880" width="8" style="1" customWidth="1"/>
    <col min="3881" max="3881" width="11.5703125" style="1" customWidth="1"/>
    <col min="3882" max="3882" width="12" style="1" customWidth="1"/>
    <col min="3883" max="3883" width="11" style="1" customWidth="1"/>
    <col min="3884" max="3884" width="8.28515625" style="1" customWidth="1"/>
    <col min="3885" max="3885" width="7.7109375" style="1" customWidth="1"/>
    <col min="3886" max="3886" width="7" style="1" customWidth="1"/>
    <col min="3887" max="3887" width="7.7109375" style="1" customWidth="1"/>
    <col min="3888" max="3888" width="9.28515625" style="1" customWidth="1"/>
    <col min="3889" max="3889" width="9.7109375" style="1" customWidth="1"/>
    <col min="3890" max="3890" width="8" style="1" customWidth="1"/>
    <col min="3891" max="3891" width="11.5703125" style="1" customWidth="1"/>
    <col min="3892" max="3892" width="12" style="1" customWidth="1"/>
    <col min="3893" max="3893" width="11" style="1" customWidth="1"/>
    <col min="3894" max="3894" width="8.28515625" style="1" customWidth="1"/>
    <col min="3895" max="3895" width="7.7109375" style="1" customWidth="1"/>
    <col min="3896" max="3896" width="7.85546875" style="1" customWidth="1"/>
    <col min="3897" max="3897" width="7.7109375" style="1" customWidth="1"/>
    <col min="3898" max="3898" width="9.28515625" style="1" customWidth="1"/>
    <col min="3899" max="3899" width="9.7109375" style="1" customWidth="1"/>
    <col min="3900" max="3900" width="8" style="1" customWidth="1"/>
    <col min="3901" max="3901" width="11.5703125" style="1" customWidth="1"/>
    <col min="3902" max="3902" width="12" style="1" customWidth="1"/>
    <col min="3903" max="3903" width="11" style="1" customWidth="1"/>
    <col min="3904" max="3904" width="8.28515625" style="1" customWidth="1"/>
    <col min="3905" max="4098" width="9.140625" style="1"/>
    <col min="4099" max="4099" width="6.28515625" style="1" customWidth="1"/>
    <col min="4100" max="4100" width="71.85546875" style="1" customWidth="1"/>
    <col min="4101" max="4101" width="7.5703125" style="1" customWidth="1"/>
    <col min="4102" max="4102" width="7" style="1" customWidth="1"/>
    <col min="4103" max="4103" width="7.7109375" style="1" customWidth="1"/>
    <col min="4104" max="4104" width="9.28515625" style="1" customWidth="1"/>
    <col min="4105" max="4105" width="9.7109375" style="1" customWidth="1"/>
    <col min="4106" max="4106" width="8" style="1" customWidth="1"/>
    <col min="4107" max="4107" width="11.5703125" style="1" customWidth="1"/>
    <col min="4108" max="4108" width="12" style="1" customWidth="1"/>
    <col min="4109" max="4109" width="11" style="1" customWidth="1"/>
    <col min="4110" max="4110" width="8.28515625" style="1" customWidth="1"/>
    <col min="4111" max="4111" width="7.7109375" style="1" customWidth="1"/>
    <col min="4112" max="4112" width="7" style="1" customWidth="1"/>
    <col min="4113" max="4113" width="7.7109375" style="1" customWidth="1"/>
    <col min="4114" max="4114" width="9.28515625" style="1" customWidth="1"/>
    <col min="4115" max="4115" width="9.7109375" style="1" customWidth="1"/>
    <col min="4116" max="4116" width="8" style="1" customWidth="1"/>
    <col min="4117" max="4117" width="11.5703125" style="1" customWidth="1"/>
    <col min="4118" max="4118" width="12" style="1" customWidth="1"/>
    <col min="4119" max="4119" width="11" style="1" customWidth="1"/>
    <col min="4120" max="4120" width="8.28515625" style="1" customWidth="1"/>
    <col min="4121" max="4121" width="7.7109375" style="1" customWidth="1"/>
    <col min="4122" max="4122" width="7" style="1" customWidth="1"/>
    <col min="4123" max="4123" width="7.7109375" style="1" customWidth="1"/>
    <col min="4124" max="4124" width="9.28515625" style="1" customWidth="1"/>
    <col min="4125" max="4125" width="9.7109375" style="1" customWidth="1"/>
    <col min="4126" max="4126" width="8" style="1" customWidth="1"/>
    <col min="4127" max="4127" width="11.5703125" style="1" customWidth="1"/>
    <col min="4128" max="4128" width="12" style="1" customWidth="1"/>
    <col min="4129" max="4129" width="11" style="1" customWidth="1"/>
    <col min="4130" max="4130" width="8.28515625" style="1" customWidth="1"/>
    <col min="4131" max="4131" width="7.7109375" style="1" customWidth="1"/>
    <col min="4132" max="4132" width="7" style="1" customWidth="1"/>
    <col min="4133" max="4133" width="7.7109375" style="1" customWidth="1"/>
    <col min="4134" max="4134" width="9.28515625" style="1" customWidth="1"/>
    <col min="4135" max="4135" width="9.7109375" style="1" customWidth="1"/>
    <col min="4136" max="4136" width="8" style="1" customWidth="1"/>
    <col min="4137" max="4137" width="11.5703125" style="1" customWidth="1"/>
    <col min="4138" max="4138" width="12" style="1" customWidth="1"/>
    <col min="4139" max="4139" width="11" style="1" customWidth="1"/>
    <col min="4140" max="4140" width="8.28515625" style="1" customWidth="1"/>
    <col min="4141" max="4141" width="7.7109375" style="1" customWidth="1"/>
    <col min="4142" max="4142" width="7" style="1" customWidth="1"/>
    <col min="4143" max="4143" width="7.7109375" style="1" customWidth="1"/>
    <col min="4144" max="4144" width="9.28515625" style="1" customWidth="1"/>
    <col min="4145" max="4145" width="9.7109375" style="1" customWidth="1"/>
    <col min="4146" max="4146" width="8" style="1" customWidth="1"/>
    <col min="4147" max="4147" width="11.5703125" style="1" customWidth="1"/>
    <col min="4148" max="4148" width="12" style="1" customWidth="1"/>
    <col min="4149" max="4149" width="11" style="1" customWidth="1"/>
    <col min="4150" max="4150" width="8.28515625" style="1" customWidth="1"/>
    <col min="4151" max="4151" width="7.7109375" style="1" customWidth="1"/>
    <col min="4152" max="4152" width="7.85546875" style="1" customWidth="1"/>
    <col min="4153" max="4153" width="7.7109375" style="1" customWidth="1"/>
    <col min="4154" max="4154" width="9.28515625" style="1" customWidth="1"/>
    <col min="4155" max="4155" width="9.7109375" style="1" customWidth="1"/>
    <col min="4156" max="4156" width="8" style="1" customWidth="1"/>
    <col min="4157" max="4157" width="11.5703125" style="1" customWidth="1"/>
    <col min="4158" max="4158" width="12" style="1" customWidth="1"/>
    <col min="4159" max="4159" width="11" style="1" customWidth="1"/>
    <col min="4160" max="4160" width="8.28515625" style="1" customWidth="1"/>
    <col min="4161" max="4354" width="9.140625" style="1"/>
    <col min="4355" max="4355" width="6.28515625" style="1" customWidth="1"/>
    <col min="4356" max="4356" width="71.85546875" style="1" customWidth="1"/>
    <col min="4357" max="4357" width="7.5703125" style="1" customWidth="1"/>
    <col min="4358" max="4358" width="7" style="1" customWidth="1"/>
    <col min="4359" max="4359" width="7.7109375" style="1" customWidth="1"/>
    <col min="4360" max="4360" width="9.28515625" style="1" customWidth="1"/>
    <col min="4361" max="4361" width="9.7109375" style="1" customWidth="1"/>
    <col min="4362" max="4362" width="8" style="1" customWidth="1"/>
    <col min="4363" max="4363" width="11.5703125" style="1" customWidth="1"/>
    <col min="4364" max="4364" width="12" style="1" customWidth="1"/>
    <col min="4365" max="4365" width="11" style="1" customWidth="1"/>
    <col min="4366" max="4366" width="8.28515625" style="1" customWidth="1"/>
    <col min="4367" max="4367" width="7.7109375" style="1" customWidth="1"/>
    <col min="4368" max="4368" width="7" style="1" customWidth="1"/>
    <col min="4369" max="4369" width="7.7109375" style="1" customWidth="1"/>
    <col min="4370" max="4370" width="9.28515625" style="1" customWidth="1"/>
    <col min="4371" max="4371" width="9.7109375" style="1" customWidth="1"/>
    <col min="4372" max="4372" width="8" style="1" customWidth="1"/>
    <col min="4373" max="4373" width="11.5703125" style="1" customWidth="1"/>
    <col min="4374" max="4374" width="12" style="1" customWidth="1"/>
    <col min="4375" max="4375" width="11" style="1" customWidth="1"/>
    <col min="4376" max="4376" width="8.28515625" style="1" customWidth="1"/>
    <col min="4377" max="4377" width="7.7109375" style="1" customWidth="1"/>
    <col min="4378" max="4378" width="7" style="1" customWidth="1"/>
    <col min="4379" max="4379" width="7.7109375" style="1" customWidth="1"/>
    <col min="4380" max="4380" width="9.28515625" style="1" customWidth="1"/>
    <col min="4381" max="4381" width="9.7109375" style="1" customWidth="1"/>
    <col min="4382" max="4382" width="8" style="1" customWidth="1"/>
    <col min="4383" max="4383" width="11.5703125" style="1" customWidth="1"/>
    <col min="4384" max="4384" width="12" style="1" customWidth="1"/>
    <col min="4385" max="4385" width="11" style="1" customWidth="1"/>
    <col min="4386" max="4386" width="8.28515625" style="1" customWidth="1"/>
    <col min="4387" max="4387" width="7.7109375" style="1" customWidth="1"/>
    <col min="4388" max="4388" width="7" style="1" customWidth="1"/>
    <col min="4389" max="4389" width="7.7109375" style="1" customWidth="1"/>
    <col min="4390" max="4390" width="9.28515625" style="1" customWidth="1"/>
    <col min="4391" max="4391" width="9.7109375" style="1" customWidth="1"/>
    <col min="4392" max="4392" width="8" style="1" customWidth="1"/>
    <col min="4393" max="4393" width="11.5703125" style="1" customWidth="1"/>
    <col min="4394" max="4394" width="12" style="1" customWidth="1"/>
    <col min="4395" max="4395" width="11" style="1" customWidth="1"/>
    <col min="4396" max="4396" width="8.28515625" style="1" customWidth="1"/>
    <col min="4397" max="4397" width="7.7109375" style="1" customWidth="1"/>
    <col min="4398" max="4398" width="7" style="1" customWidth="1"/>
    <col min="4399" max="4399" width="7.7109375" style="1" customWidth="1"/>
    <col min="4400" max="4400" width="9.28515625" style="1" customWidth="1"/>
    <col min="4401" max="4401" width="9.7109375" style="1" customWidth="1"/>
    <col min="4402" max="4402" width="8" style="1" customWidth="1"/>
    <col min="4403" max="4403" width="11.5703125" style="1" customWidth="1"/>
    <col min="4404" max="4404" width="12" style="1" customWidth="1"/>
    <col min="4405" max="4405" width="11" style="1" customWidth="1"/>
    <col min="4406" max="4406" width="8.28515625" style="1" customWidth="1"/>
    <col min="4407" max="4407" width="7.7109375" style="1" customWidth="1"/>
    <col min="4408" max="4408" width="7.85546875" style="1" customWidth="1"/>
    <col min="4409" max="4409" width="7.7109375" style="1" customWidth="1"/>
    <col min="4410" max="4410" width="9.28515625" style="1" customWidth="1"/>
    <col min="4411" max="4411" width="9.7109375" style="1" customWidth="1"/>
    <col min="4412" max="4412" width="8" style="1" customWidth="1"/>
    <col min="4413" max="4413" width="11.5703125" style="1" customWidth="1"/>
    <col min="4414" max="4414" width="12" style="1" customWidth="1"/>
    <col min="4415" max="4415" width="11" style="1" customWidth="1"/>
    <col min="4416" max="4416" width="8.28515625" style="1" customWidth="1"/>
    <col min="4417" max="4610" width="9.140625" style="1"/>
    <col min="4611" max="4611" width="6.28515625" style="1" customWidth="1"/>
    <col min="4612" max="4612" width="71.85546875" style="1" customWidth="1"/>
    <col min="4613" max="4613" width="7.5703125" style="1" customWidth="1"/>
    <col min="4614" max="4614" width="7" style="1" customWidth="1"/>
    <col min="4615" max="4615" width="7.7109375" style="1" customWidth="1"/>
    <col min="4616" max="4616" width="9.28515625" style="1" customWidth="1"/>
    <col min="4617" max="4617" width="9.7109375" style="1" customWidth="1"/>
    <col min="4618" max="4618" width="8" style="1" customWidth="1"/>
    <col min="4619" max="4619" width="11.5703125" style="1" customWidth="1"/>
    <col min="4620" max="4620" width="12" style="1" customWidth="1"/>
    <col min="4621" max="4621" width="11" style="1" customWidth="1"/>
    <col min="4622" max="4622" width="8.28515625" style="1" customWidth="1"/>
    <col min="4623" max="4623" width="7.7109375" style="1" customWidth="1"/>
    <col min="4624" max="4624" width="7" style="1" customWidth="1"/>
    <col min="4625" max="4625" width="7.7109375" style="1" customWidth="1"/>
    <col min="4626" max="4626" width="9.28515625" style="1" customWidth="1"/>
    <col min="4627" max="4627" width="9.7109375" style="1" customWidth="1"/>
    <col min="4628" max="4628" width="8" style="1" customWidth="1"/>
    <col min="4629" max="4629" width="11.5703125" style="1" customWidth="1"/>
    <col min="4630" max="4630" width="12" style="1" customWidth="1"/>
    <col min="4631" max="4631" width="11" style="1" customWidth="1"/>
    <col min="4632" max="4632" width="8.28515625" style="1" customWidth="1"/>
    <col min="4633" max="4633" width="7.7109375" style="1" customWidth="1"/>
    <col min="4634" max="4634" width="7" style="1" customWidth="1"/>
    <col min="4635" max="4635" width="7.7109375" style="1" customWidth="1"/>
    <col min="4636" max="4636" width="9.28515625" style="1" customWidth="1"/>
    <col min="4637" max="4637" width="9.7109375" style="1" customWidth="1"/>
    <col min="4638" max="4638" width="8" style="1" customWidth="1"/>
    <col min="4639" max="4639" width="11.5703125" style="1" customWidth="1"/>
    <col min="4640" max="4640" width="12" style="1" customWidth="1"/>
    <col min="4641" max="4641" width="11" style="1" customWidth="1"/>
    <col min="4642" max="4642" width="8.28515625" style="1" customWidth="1"/>
    <col min="4643" max="4643" width="7.7109375" style="1" customWidth="1"/>
    <col min="4644" max="4644" width="7" style="1" customWidth="1"/>
    <col min="4645" max="4645" width="7.7109375" style="1" customWidth="1"/>
    <col min="4646" max="4646" width="9.28515625" style="1" customWidth="1"/>
    <col min="4647" max="4647" width="9.7109375" style="1" customWidth="1"/>
    <col min="4648" max="4648" width="8" style="1" customWidth="1"/>
    <col min="4649" max="4649" width="11.5703125" style="1" customWidth="1"/>
    <col min="4650" max="4650" width="12" style="1" customWidth="1"/>
    <col min="4651" max="4651" width="11" style="1" customWidth="1"/>
    <col min="4652" max="4652" width="8.28515625" style="1" customWidth="1"/>
    <col min="4653" max="4653" width="7.7109375" style="1" customWidth="1"/>
    <col min="4654" max="4654" width="7" style="1" customWidth="1"/>
    <col min="4655" max="4655" width="7.7109375" style="1" customWidth="1"/>
    <col min="4656" max="4656" width="9.28515625" style="1" customWidth="1"/>
    <col min="4657" max="4657" width="9.7109375" style="1" customWidth="1"/>
    <col min="4658" max="4658" width="8" style="1" customWidth="1"/>
    <col min="4659" max="4659" width="11.5703125" style="1" customWidth="1"/>
    <col min="4660" max="4660" width="12" style="1" customWidth="1"/>
    <col min="4661" max="4661" width="11" style="1" customWidth="1"/>
    <col min="4662" max="4662" width="8.28515625" style="1" customWidth="1"/>
    <col min="4663" max="4663" width="7.7109375" style="1" customWidth="1"/>
    <col min="4664" max="4664" width="7.85546875" style="1" customWidth="1"/>
    <col min="4665" max="4665" width="7.7109375" style="1" customWidth="1"/>
    <col min="4666" max="4666" width="9.28515625" style="1" customWidth="1"/>
    <col min="4667" max="4667" width="9.7109375" style="1" customWidth="1"/>
    <col min="4668" max="4668" width="8" style="1" customWidth="1"/>
    <col min="4669" max="4669" width="11.5703125" style="1" customWidth="1"/>
    <col min="4670" max="4670" width="12" style="1" customWidth="1"/>
    <col min="4671" max="4671" width="11" style="1" customWidth="1"/>
    <col min="4672" max="4672" width="8.28515625" style="1" customWidth="1"/>
    <col min="4673" max="4866" width="9.140625" style="1"/>
    <col min="4867" max="4867" width="6.28515625" style="1" customWidth="1"/>
    <col min="4868" max="4868" width="71.85546875" style="1" customWidth="1"/>
    <col min="4869" max="4869" width="7.5703125" style="1" customWidth="1"/>
    <col min="4870" max="4870" width="7" style="1" customWidth="1"/>
    <col min="4871" max="4871" width="7.7109375" style="1" customWidth="1"/>
    <col min="4872" max="4872" width="9.28515625" style="1" customWidth="1"/>
    <col min="4873" max="4873" width="9.7109375" style="1" customWidth="1"/>
    <col min="4874" max="4874" width="8" style="1" customWidth="1"/>
    <col min="4875" max="4875" width="11.5703125" style="1" customWidth="1"/>
    <col min="4876" max="4876" width="12" style="1" customWidth="1"/>
    <col min="4877" max="4877" width="11" style="1" customWidth="1"/>
    <col min="4878" max="4878" width="8.28515625" style="1" customWidth="1"/>
    <col min="4879" max="4879" width="7.7109375" style="1" customWidth="1"/>
    <col min="4880" max="4880" width="7" style="1" customWidth="1"/>
    <col min="4881" max="4881" width="7.7109375" style="1" customWidth="1"/>
    <col min="4882" max="4882" width="9.28515625" style="1" customWidth="1"/>
    <col min="4883" max="4883" width="9.7109375" style="1" customWidth="1"/>
    <col min="4884" max="4884" width="8" style="1" customWidth="1"/>
    <col min="4885" max="4885" width="11.5703125" style="1" customWidth="1"/>
    <col min="4886" max="4886" width="12" style="1" customWidth="1"/>
    <col min="4887" max="4887" width="11" style="1" customWidth="1"/>
    <col min="4888" max="4888" width="8.28515625" style="1" customWidth="1"/>
    <col min="4889" max="4889" width="7.7109375" style="1" customWidth="1"/>
    <col min="4890" max="4890" width="7" style="1" customWidth="1"/>
    <col min="4891" max="4891" width="7.7109375" style="1" customWidth="1"/>
    <col min="4892" max="4892" width="9.28515625" style="1" customWidth="1"/>
    <col min="4893" max="4893" width="9.7109375" style="1" customWidth="1"/>
    <col min="4894" max="4894" width="8" style="1" customWidth="1"/>
    <col min="4895" max="4895" width="11.5703125" style="1" customWidth="1"/>
    <col min="4896" max="4896" width="12" style="1" customWidth="1"/>
    <col min="4897" max="4897" width="11" style="1" customWidth="1"/>
    <col min="4898" max="4898" width="8.28515625" style="1" customWidth="1"/>
    <col min="4899" max="4899" width="7.7109375" style="1" customWidth="1"/>
    <col min="4900" max="4900" width="7" style="1" customWidth="1"/>
    <col min="4901" max="4901" width="7.7109375" style="1" customWidth="1"/>
    <col min="4902" max="4902" width="9.28515625" style="1" customWidth="1"/>
    <col min="4903" max="4903" width="9.7109375" style="1" customWidth="1"/>
    <col min="4904" max="4904" width="8" style="1" customWidth="1"/>
    <col min="4905" max="4905" width="11.5703125" style="1" customWidth="1"/>
    <col min="4906" max="4906" width="12" style="1" customWidth="1"/>
    <col min="4907" max="4907" width="11" style="1" customWidth="1"/>
    <col min="4908" max="4908" width="8.28515625" style="1" customWidth="1"/>
    <col min="4909" max="4909" width="7.7109375" style="1" customWidth="1"/>
    <col min="4910" max="4910" width="7" style="1" customWidth="1"/>
    <col min="4911" max="4911" width="7.7109375" style="1" customWidth="1"/>
    <col min="4912" max="4912" width="9.28515625" style="1" customWidth="1"/>
    <col min="4913" max="4913" width="9.7109375" style="1" customWidth="1"/>
    <col min="4914" max="4914" width="8" style="1" customWidth="1"/>
    <col min="4915" max="4915" width="11.5703125" style="1" customWidth="1"/>
    <col min="4916" max="4916" width="12" style="1" customWidth="1"/>
    <col min="4917" max="4917" width="11" style="1" customWidth="1"/>
    <col min="4918" max="4918" width="8.28515625" style="1" customWidth="1"/>
    <col min="4919" max="4919" width="7.7109375" style="1" customWidth="1"/>
    <col min="4920" max="4920" width="7.85546875" style="1" customWidth="1"/>
    <col min="4921" max="4921" width="7.7109375" style="1" customWidth="1"/>
    <col min="4922" max="4922" width="9.28515625" style="1" customWidth="1"/>
    <col min="4923" max="4923" width="9.7109375" style="1" customWidth="1"/>
    <col min="4924" max="4924" width="8" style="1" customWidth="1"/>
    <col min="4925" max="4925" width="11.5703125" style="1" customWidth="1"/>
    <col min="4926" max="4926" width="12" style="1" customWidth="1"/>
    <col min="4927" max="4927" width="11" style="1" customWidth="1"/>
    <col min="4928" max="4928" width="8.28515625" style="1" customWidth="1"/>
    <col min="4929" max="5122" width="9.140625" style="1"/>
    <col min="5123" max="5123" width="6.28515625" style="1" customWidth="1"/>
    <col min="5124" max="5124" width="71.85546875" style="1" customWidth="1"/>
    <col min="5125" max="5125" width="7.5703125" style="1" customWidth="1"/>
    <col min="5126" max="5126" width="7" style="1" customWidth="1"/>
    <col min="5127" max="5127" width="7.7109375" style="1" customWidth="1"/>
    <col min="5128" max="5128" width="9.28515625" style="1" customWidth="1"/>
    <col min="5129" max="5129" width="9.7109375" style="1" customWidth="1"/>
    <col min="5130" max="5130" width="8" style="1" customWidth="1"/>
    <col min="5131" max="5131" width="11.5703125" style="1" customWidth="1"/>
    <col min="5132" max="5132" width="12" style="1" customWidth="1"/>
    <col min="5133" max="5133" width="11" style="1" customWidth="1"/>
    <col min="5134" max="5134" width="8.28515625" style="1" customWidth="1"/>
    <col min="5135" max="5135" width="7.7109375" style="1" customWidth="1"/>
    <col min="5136" max="5136" width="7" style="1" customWidth="1"/>
    <col min="5137" max="5137" width="7.7109375" style="1" customWidth="1"/>
    <col min="5138" max="5138" width="9.28515625" style="1" customWidth="1"/>
    <col min="5139" max="5139" width="9.7109375" style="1" customWidth="1"/>
    <col min="5140" max="5140" width="8" style="1" customWidth="1"/>
    <col min="5141" max="5141" width="11.5703125" style="1" customWidth="1"/>
    <col min="5142" max="5142" width="12" style="1" customWidth="1"/>
    <col min="5143" max="5143" width="11" style="1" customWidth="1"/>
    <col min="5144" max="5144" width="8.28515625" style="1" customWidth="1"/>
    <col min="5145" max="5145" width="7.7109375" style="1" customWidth="1"/>
    <col min="5146" max="5146" width="7" style="1" customWidth="1"/>
    <col min="5147" max="5147" width="7.7109375" style="1" customWidth="1"/>
    <col min="5148" max="5148" width="9.28515625" style="1" customWidth="1"/>
    <col min="5149" max="5149" width="9.7109375" style="1" customWidth="1"/>
    <col min="5150" max="5150" width="8" style="1" customWidth="1"/>
    <col min="5151" max="5151" width="11.5703125" style="1" customWidth="1"/>
    <col min="5152" max="5152" width="12" style="1" customWidth="1"/>
    <col min="5153" max="5153" width="11" style="1" customWidth="1"/>
    <col min="5154" max="5154" width="8.28515625" style="1" customWidth="1"/>
    <col min="5155" max="5155" width="7.7109375" style="1" customWidth="1"/>
    <col min="5156" max="5156" width="7" style="1" customWidth="1"/>
    <col min="5157" max="5157" width="7.7109375" style="1" customWidth="1"/>
    <col min="5158" max="5158" width="9.28515625" style="1" customWidth="1"/>
    <col min="5159" max="5159" width="9.7109375" style="1" customWidth="1"/>
    <col min="5160" max="5160" width="8" style="1" customWidth="1"/>
    <col min="5161" max="5161" width="11.5703125" style="1" customWidth="1"/>
    <col min="5162" max="5162" width="12" style="1" customWidth="1"/>
    <col min="5163" max="5163" width="11" style="1" customWidth="1"/>
    <col min="5164" max="5164" width="8.28515625" style="1" customWidth="1"/>
    <col min="5165" max="5165" width="7.7109375" style="1" customWidth="1"/>
    <col min="5166" max="5166" width="7" style="1" customWidth="1"/>
    <col min="5167" max="5167" width="7.7109375" style="1" customWidth="1"/>
    <col min="5168" max="5168" width="9.28515625" style="1" customWidth="1"/>
    <col min="5169" max="5169" width="9.7109375" style="1" customWidth="1"/>
    <col min="5170" max="5170" width="8" style="1" customWidth="1"/>
    <col min="5171" max="5171" width="11.5703125" style="1" customWidth="1"/>
    <col min="5172" max="5172" width="12" style="1" customWidth="1"/>
    <col min="5173" max="5173" width="11" style="1" customWidth="1"/>
    <col min="5174" max="5174" width="8.28515625" style="1" customWidth="1"/>
    <col min="5175" max="5175" width="7.7109375" style="1" customWidth="1"/>
    <col min="5176" max="5176" width="7.85546875" style="1" customWidth="1"/>
    <col min="5177" max="5177" width="7.7109375" style="1" customWidth="1"/>
    <col min="5178" max="5178" width="9.28515625" style="1" customWidth="1"/>
    <col min="5179" max="5179" width="9.7109375" style="1" customWidth="1"/>
    <col min="5180" max="5180" width="8" style="1" customWidth="1"/>
    <col min="5181" max="5181" width="11.5703125" style="1" customWidth="1"/>
    <col min="5182" max="5182" width="12" style="1" customWidth="1"/>
    <col min="5183" max="5183" width="11" style="1" customWidth="1"/>
    <col min="5184" max="5184" width="8.28515625" style="1" customWidth="1"/>
    <col min="5185" max="5378" width="9.140625" style="1"/>
    <col min="5379" max="5379" width="6.28515625" style="1" customWidth="1"/>
    <col min="5380" max="5380" width="71.85546875" style="1" customWidth="1"/>
    <col min="5381" max="5381" width="7.5703125" style="1" customWidth="1"/>
    <col min="5382" max="5382" width="7" style="1" customWidth="1"/>
    <col min="5383" max="5383" width="7.7109375" style="1" customWidth="1"/>
    <col min="5384" max="5384" width="9.28515625" style="1" customWidth="1"/>
    <col min="5385" max="5385" width="9.7109375" style="1" customWidth="1"/>
    <col min="5386" max="5386" width="8" style="1" customWidth="1"/>
    <col min="5387" max="5387" width="11.5703125" style="1" customWidth="1"/>
    <col min="5388" max="5388" width="12" style="1" customWidth="1"/>
    <col min="5389" max="5389" width="11" style="1" customWidth="1"/>
    <col min="5390" max="5390" width="8.28515625" style="1" customWidth="1"/>
    <col min="5391" max="5391" width="7.7109375" style="1" customWidth="1"/>
    <col min="5392" max="5392" width="7" style="1" customWidth="1"/>
    <col min="5393" max="5393" width="7.7109375" style="1" customWidth="1"/>
    <col min="5394" max="5394" width="9.28515625" style="1" customWidth="1"/>
    <col min="5395" max="5395" width="9.7109375" style="1" customWidth="1"/>
    <col min="5396" max="5396" width="8" style="1" customWidth="1"/>
    <col min="5397" max="5397" width="11.5703125" style="1" customWidth="1"/>
    <col min="5398" max="5398" width="12" style="1" customWidth="1"/>
    <col min="5399" max="5399" width="11" style="1" customWidth="1"/>
    <col min="5400" max="5400" width="8.28515625" style="1" customWidth="1"/>
    <col min="5401" max="5401" width="7.7109375" style="1" customWidth="1"/>
    <col min="5402" max="5402" width="7" style="1" customWidth="1"/>
    <col min="5403" max="5403" width="7.7109375" style="1" customWidth="1"/>
    <col min="5404" max="5404" width="9.28515625" style="1" customWidth="1"/>
    <col min="5405" max="5405" width="9.7109375" style="1" customWidth="1"/>
    <col min="5406" max="5406" width="8" style="1" customWidth="1"/>
    <col min="5407" max="5407" width="11.5703125" style="1" customWidth="1"/>
    <col min="5408" max="5408" width="12" style="1" customWidth="1"/>
    <col min="5409" max="5409" width="11" style="1" customWidth="1"/>
    <col min="5410" max="5410" width="8.28515625" style="1" customWidth="1"/>
    <col min="5411" max="5411" width="7.7109375" style="1" customWidth="1"/>
    <col min="5412" max="5412" width="7" style="1" customWidth="1"/>
    <col min="5413" max="5413" width="7.7109375" style="1" customWidth="1"/>
    <col min="5414" max="5414" width="9.28515625" style="1" customWidth="1"/>
    <col min="5415" max="5415" width="9.7109375" style="1" customWidth="1"/>
    <col min="5416" max="5416" width="8" style="1" customWidth="1"/>
    <col min="5417" max="5417" width="11.5703125" style="1" customWidth="1"/>
    <col min="5418" max="5418" width="12" style="1" customWidth="1"/>
    <col min="5419" max="5419" width="11" style="1" customWidth="1"/>
    <col min="5420" max="5420" width="8.28515625" style="1" customWidth="1"/>
    <col min="5421" max="5421" width="7.7109375" style="1" customWidth="1"/>
    <col min="5422" max="5422" width="7" style="1" customWidth="1"/>
    <col min="5423" max="5423" width="7.7109375" style="1" customWidth="1"/>
    <col min="5424" max="5424" width="9.28515625" style="1" customWidth="1"/>
    <col min="5425" max="5425" width="9.7109375" style="1" customWidth="1"/>
    <col min="5426" max="5426" width="8" style="1" customWidth="1"/>
    <col min="5427" max="5427" width="11.5703125" style="1" customWidth="1"/>
    <col min="5428" max="5428" width="12" style="1" customWidth="1"/>
    <col min="5429" max="5429" width="11" style="1" customWidth="1"/>
    <col min="5430" max="5430" width="8.28515625" style="1" customWidth="1"/>
    <col min="5431" max="5431" width="7.7109375" style="1" customWidth="1"/>
    <col min="5432" max="5432" width="7.85546875" style="1" customWidth="1"/>
    <col min="5433" max="5433" width="7.7109375" style="1" customWidth="1"/>
    <col min="5434" max="5434" width="9.28515625" style="1" customWidth="1"/>
    <col min="5435" max="5435" width="9.7109375" style="1" customWidth="1"/>
    <col min="5436" max="5436" width="8" style="1" customWidth="1"/>
    <col min="5437" max="5437" width="11.5703125" style="1" customWidth="1"/>
    <col min="5438" max="5438" width="12" style="1" customWidth="1"/>
    <col min="5439" max="5439" width="11" style="1" customWidth="1"/>
    <col min="5440" max="5440" width="8.28515625" style="1" customWidth="1"/>
    <col min="5441" max="5634" width="9.140625" style="1"/>
    <col min="5635" max="5635" width="6.28515625" style="1" customWidth="1"/>
    <col min="5636" max="5636" width="71.85546875" style="1" customWidth="1"/>
    <col min="5637" max="5637" width="7.5703125" style="1" customWidth="1"/>
    <col min="5638" max="5638" width="7" style="1" customWidth="1"/>
    <col min="5639" max="5639" width="7.7109375" style="1" customWidth="1"/>
    <col min="5640" max="5640" width="9.28515625" style="1" customWidth="1"/>
    <col min="5641" max="5641" width="9.7109375" style="1" customWidth="1"/>
    <col min="5642" max="5642" width="8" style="1" customWidth="1"/>
    <col min="5643" max="5643" width="11.5703125" style="1" customWidth="1"/>
    <col min="5644" max="5644" width="12" style="1" customWidth="1"/>
    <col min="5645" max="5645" width="11" style="1" customWidth="1"/>
    <col min="5646" max="5646" width="8.28515625" style="1" customWidth="1"/>
    <col min="5647" max="5647" width="7.7109375" style="1" customWidth="1"/>
    <col min="5648" max="5648" width="7" style="1" customWidth="1"/>
    <col min="5649" max="5649" width="7.7109375" style="1" customWidth="1"/>
    <col min="5650" max="5650" width="9.28515625" style="1" customWidth="1"/>
    <col min="5651" max="5651" width="9.7109375" style="1" customWidth="1"/>
    <col min="5652" max="5652" width="8" style="1" customWidth="1"/>
    <col min="5653" max="5653" width="11.5703125" style="1" customWidth="1"/>
    <col min="5654" max="5654" width="12" style="1" customWidth="1"/>
    <col min="5655" max="5655" width="11" style="1" customWidth="1"/>
    <col min="5656" max="5656" width="8.28515625" style="1" customWidth="1"/>
    <col min="5657" max="5657" width="7.7109375" style="1" customWidth="1"/>
    <col min="5658" max="5658" width="7" style="1" customWidth="1"/>
    <col min="5659" max="5659" width="7.7109375" style="1" customWidth="1"/>
    <col min="5660" max="5660" width="9.28515625" style="1" customWidth="1"/>
    <col min="5661" max="5661" width="9.7109375" style="1" customWidth="1"/>
    <col min="5662" max="5662" width="8" style="1" customWidth="1"/>
    <col min="5663" max="5663" width="11.5703125" style="1" customWidth="1"/>
    <col min="5664" max="5664" width="12" style="1" customWidth="1"/>
    <col min="5665" max="5665" width="11" style="1" customWidth="1"/>
    <col min="5666" max="5666" width="8.28515625" style="1" customWidth="1"/>
    <col min="5667" max="5667" width="7.7109375" style="1" customWidth="1"/>
    <col min="5668" max="5668" width="7" style="1" customWidth="1"/>
    <col min="5669" max="5669" width="7.7109375" style="1" customWidth="1"/>
    <col min="5670" max="5670" width="9.28515625" style="1" customWidth="1"/>
    <col min="5671" max="5671" width="9.7109375" style="1" customWidth="1"/>
    <col min="5672" max="5672" width="8" style="1" customWidth="1"/>
    <col min="5673" max="5673" width="11.5703125" style="1" customWidth="1"/>
    <col min="5674" max="5674" width="12" style="1" customWidth="1"/>
    <col min="5675" max="5675" width="11" style="1" customWidth="1"/>
    <col min="5676" max="5676" width="8.28515625" style="1" customWidth="1"/>
    <col min="5677" max="5677" width="7.7109375" style="1" customWidth="1"/>
    <col min="5678" max="5678" width="7" style="1" customWidth="1"/>
    <col min="5679" max="5679" width="7.7109375" style="1" customWidth="1"/>
    <col min="5680" max="5680" width="9.28515625" style="1" customWidth="1"/>
    <col min="5681" max="5681" width="9.7109375" style="1" customWidth="1"/>
    <col min="5682" max="5682" width="8" style="1" customWidth="1"/>
    <col min="5683" max="5683" width="11.5703125" style="1" customWidth="1"/>
    <col min="5684" max="5684" width="12" style="1" customWidth="1"/>
    <col min="5685" max="5685" width="11" style="1" customWidth="1"/>
    <col min="5686" max="5686" width="8.28515625" style="1" customWidth="1"/>
    <col min="5687" max="5687" width="7.7109375" style="1" customWidth="1"/>
    <col min="5688" max="5688" width="7.85546875" style="1" customWidth="1"/>
    <col min="5689" max="5689" width="7.7109375" style="1" customWidth="1"/>
    <col min="5690" max="5690" width="9.28515625" style="1" customWidth="1"/>
    <col min="5691" max="5691" width="9.7109375" style="1" customWidth="1"/>
    <col min="5692" max="5692" width="8" style="1" customWidth="1"/>
    <col min="5693" max="5693" width="11.5703125" style="1" customWidth="1"/>
    <col min="5694" max="5694" width="12" style="1" customWidth="1"/>
    <col min="5695" max="5695" width="11" style="1" customWidth="1"/>
    <col min="5696" max="5696" width="8.28515625" style="1" customWidth="1"/>
    <col min="5697" max="5890" width="9.140625" style="1"/>
    <col min="5891" max="5891" width="6.28515625" style="1" customWidth="1"/>
    <col min="5892" max="5892" width="71.85546875" style="1" customWidth="1"/>
    <col min="5893" max="5893" width="7.5703125" style="1" customWidth="1"/>
    <col min="5894" max="5894" width="7" style="1" customWidth="1"/>
    <col min="5895" max="5895" width="7.7109375" style="1" customWidth="1"/>
    <col min="5896" max="5896" width="9.28515625" style="1" customWidth="1"/>
    <col min="5897" max="5897" width="9.7109375" style="1" customWidth="1"/>
    <col min="5898" max="5898" width="8" style="1" customWidth="1"/>
    <col min="5899" max="5899" width="11.5703125" style="1" customWidth="1"/>
    <col min="5900" max="5900" width="12" style="1" customWidth="1"/>
    <col min="5901" max="5901" width="11" style="1" customWidth="1"/>
    <col min="5902" max="5902" width="8.28515625" style="1" customWidth="1"/>
    <col min="5903" max="5903" width="7.7109375" style="1" customWidth="1"/>
    <col min="5904" max="5904" width="7" style="1" customWidth="1"/>
    <col min="5905" max="5905" width="7.7109375" style="1" customWidth="1"/>
    <col min="5906" max="5906" width="9.28515625" style="1" customWidth="1"/>
    <col min="5907" max="5907" width="9.7109375" style="1" customWidth="1"/>
    <col min="5908" max="5908" width="8" style="1" customWidth="1"/>
    <col min="5909" max="5909" width="11.5703125" style="1" customWidth="1"/>
    <col min="5910" max="5910" width="12" style="1" customWidth="1"/>
    <col min="5911" max="5911" width="11" style="1" customWidth="1"/>
    <col min="5912" max="5912" width="8.28515625" style="1" customWidth="1"/>
    <col min="5913" max="5913" width="7.7109375" style="1" customWidth="1"/>
    <col min="5914" max="5914" width="7" style="1" customWidth="1"/>
    <col min="5915" max="5915" width="7.7109375" style="1" customWidth="1"/>
    <col min="5916" max="5916" width="9.28515625" style="1" customWidth="1"/>
    <col min="5917" max="5917" width="9.7109375" style="1" customWidth="1"/>
    <col min="5918" max="5918" width="8" style="1" customWidth="1"/>
    <col min="5919" max="5919" width="11.5703125" style="1" customWidth="1"/>
    <col min="5920" max="5920" width="12" style="1" customWidth="1"/>
    <col min="5921" max="5921" width="11" style="1" customWidth="1"/>
    <col min="5922" max="5922" width="8.28515625" style="1" customWidth="1"/>
    <col min="5923" max="5923" width="7.7109375" style="1" customWidth="1"/>
    <col min="5924" max="5924" width="7" style="1" customWidth="1"/>
    <col min="5925" max="5925" width="7.7109375" style="1" customWidth="1"/>
    <col min="5926" max="5926" width="9.28515625" style="1" customWidth="1"/>
    <col min="5927" max="5927" width="9.7109375" style="1" customWidth="1"/>
    <col min="5928" max="5928" width="8" style="1" customWidth="1"/>
    <col min="5929" max="5929" width="11.5703125" style="1" customWidth="1"/>
    <col min="5930" max="5930" width="12" style="1" customWidth="1"/>
    <col min="5931" max="5931" width="11" style="1" customWidth="1"/>
    <col min="5932" max="5932" width="8.28515625" style="1" customWidth="1"/>
    <col min="5933" max="5933" width="7.7109375" style="1" customWidth="1"/>
    <col min="5934" max="5934" width="7" style="1" customWidth="1"/>
    <col min="5935" max="5935" width="7.7109375" style="1" customWidth="1"/>
    <col min="5936" max="5936" width="9.28515625" style="1" customWidth="1"/>
    <col min="5937" max="5937" width="9.7109375" style="1" customWidth="1"/>
    <col min="5938" max="5938" width="8" style="1" customWidth="1"/>
    <col min="5939" max="5939" width="11.5703125" style="1" customWidth="1"/>
    <col min="5940" max="5940" width="12" style="1" customWidth="1"/>
    <col min="5941" max="5941" width="11" style="1" customWidth="1"/>
    <col min="5942" max="5942" width="8.28515625" style="1" customWidth="1"/>
    <col min="5943" max="5943" width="7.7109375" style="1" customWidth="1"/>
    <col min="5944" max="5944" width="7.85546875" style="1" customWidth="1"/>
    <col min="5945" max="5945" width="7.7109375" style="1" customWidth="1"/>
    <col min="5946" max="5946" width="9.28515625" style="1" customWidth="1"/>
    <col min="5947" max="5947" width="9.7109375" style="1" customWidth="1"/>
    <col min="5948" max="5948" width="8" style="1" customWidth="1"/>
    <col min="5949" max="5949" width="11.5703125" style="1" customWidth="1"/>
    <col min="5950" max="5950" width="12" style="1" customWidth="1"/>
    <col min="5951" max="5951" width="11" style="1" customWidth="1"/>
    <col min="5952" max="5952" width="8.28515625" style="1" customWidth="1"/>
    <col min="5953" max="6146" width="9.140625" style="1"/>
    <col min="6147" max="6147" width="6.28515625" style="1" customWidth="1"/>
    <col min="6148" max="6148" width="71.85546875" style="1" customWidth="1"/>
    <col min="6149" max="6149" width="7.5703125" style="1" customWidth="1"/>
    <col min="6150" max="6150" width="7" style="1" customWidth="1"/>
    <col min="6151" max="6151" width="7.7109375" style="1" customWidth="1"/>
    <col min="6152" max="6152" width="9.28515625" style="1" customWidth="1"/>
    <col min="6153" max="6153" width="9.7109375" style="1" customWidth="1"/>
    <col min="6154" max="6154" width="8" style="1" customWidth="1"/>
    <col min="6155" max="6155" width="11.5703125" style="1" customWidth="1"/>
    <col min="6156" max="6156" width="12" style="1" customWidth="1"/>
    <col min="6157" max="6157" width="11" style="1" customWidth="1"/>
    <col min="6158" max="6158" width="8.28515625" style="1" customWidth="1"/>
    <col min="6159" max="6159" width="7.7109375" style="1" customWidth="1"/>
    <col min="6160" max="6160" width="7" style="1" customWidth="1"/>
    <col min="6161" max="6161" width="7.7109375" style="1" customWidth="1"/>
    <col min="6162" max="6162" width="9.28515625" style="1" customWidth="1"/>
    <col min="6163" max="6163" width="9.7109375" style="1" customWidth="1"/>
    <col min="6164" max="6164" width="8" style="1" customWidth="1"/>
    <col min="6165" max="6165" width="11.5703125" style="1" customWidth="1"/>
    <col min="6166" max="6166" width="12" style="1" customWidth="1"/>
    <col min="6167" max="6167" width="11" style="1" customWidth="1"/>
    <col min="6168" max="6168" width="8.28515625" style="1" customWidth="1"/>
    <col min="6169" max="6169" width="7.7109375" style="1" customWidth="1"/>
    <col min="6170" max="6170" width="7" style="1" customWidth="1"/>
    <col min="6171" max="6171" width="7.7109375" style="1" customWidth="1"/>
    <col min="6172" max="6172" width="9.28515625" style="1" customWidth="1"/>
    <col min="6173" max="6173" width="9.7109375" style="1" customWidth="1"/>
    <col min="6174" max="6174" width="8" style="1" customWidth="1"/>
    <col min="6175" max="6175" width="11.5703125" style="1" customWidth="1"/>
    <col min="6176" max="6176" width="12" style="1" customWidth="1"/>
    <col min="6177" max="6177" width="11" style="1" customWidth="1"/>
    <col min="6178" max="6178" width="8.28515625" style="1" customWidth="1"/>
    <col min="6179" max="6179" width="7.7109375" style="1" customWidth="1"/>
    <col min="6180" max="6180" width="7" style="1" customWidth="1"/>
    <col min="6181" max="6181" width="7.7109375" style="1" customWidth="1"/>
    <col min="6182" max="6182" width="9.28515625" style="1" customWidth="1"/>
    <col min="6183" max="6183" width="9.7109375" style="1" customWidth="1"/>
    <col min="6184" max="6184" width="8" style="1" customWidth="1"/>
    <col min="6185" max="6185" width="11.5703125" style="1" customWidth="1"/>
    <col min="6186" max="6186" width="12" style="1" customWidth="1"/>
    <col min="6187" max="6187" width="11" style="1" customWidth="1"/>
    <col min="6188" max="6188" width="8.28515625" style="1" customWidth="1"/>
    <col min="6189" max="6189" width="7.7109375" style="1" customWidth="1"/>
    <col min="6190" max="6190" width="7" style="1" customWidth="1"/>
    <col min="6191" max="6191" width="7.7109375" style="1" customWidth="1"/>
    <col min="6192" max="6192" width="9.28515625" style="1" customWidth="1"/>
    <col min="6193" max="6193" width="9.7109375" style="1" customWidth="1"/>
    <col min="6194" max="6194" width="8" style="1" customWidth="1"/>
    <col min="6195" max="6195" width="11.5703125" style="1" customWidth="1"/>
    <col min="6196" max="6196" width="12" style="1" customWidth="1"/>
    <col min="6197" max="6197" width="11" style="1" customWidth="1"/>
    <col min="6198" max="6198" width="8.28515625" style="1" customWidth="1"/>
    <col min="6199" max="6199" width="7.7109375" style="1" customWidth="1"/>
    <col min="6200" max="6200" width="7.85546875" style="1" customWidth="1"/>
    <col min="6201" max="6201" width="7.7109375" style="1" customWidth="1"/>
    <col min="6202" max="6202" width="9.28515625" style="1" customWidth="1"/>
    <col min="6203" max="6203" width="9.7109375" style="1" customWidth="1"/>
    <col min="6204" max="6204" width="8" style="1" customWidth="1"/>
    <col min="6205" max="6205" width="11.5703125" style="1" customWidth="1"/>
    <col min="6206" max="6206" width="12" style="1" customWidth="1"/>
    <col min="6207" max="6207" width="11" style="1" customWidth="1"/>
    <col min="6208" max="6208" width="8.28515625" style="1" customWidth="1"/>
    <col min="6209" max="6402" width="9.140625" style="1"/>
    <col min="6403" max="6403" width="6.28515625" style="1" customWidth="1"/>
    <col min="6404" max="6404" width="71.85546875" style="1" customWidth="1"/>
    <col min="6405" max="6405" width="7.5703125" style="1" customWidth="1"/>
    <col min="6406" max="6406" width="7" style="1" customWidth="1"/>
    <col min="6407" max="6407" width="7.7109375" style="1" customWidth="1"/>
    <col min="6408" max="6408" width="9.28515625" style="1" customWidth="1"/>
    <col min="6409" max="6409" width="9.7109375" style="1" customWidth="1"/>
    <col min="6410" max="6410" width="8" style="1" customWidth="1"/>
    <col min="6411" max="6411" width="11.5703125" style="1" customWidth="1"/>
    <col min="6412" max="6412" width="12" style="1" customWidth="1"/>
    <col min="6413" max="6413" width="11" style="1" customWidth="1"/>
    <col min="6414" max="6414" width="8.28515625" style="1" customWidth="1"/>
    <col min="6415" max="6415" width="7.7109375" style="1" customWidth="1"/>
    <col min="6416" max="6416" width="7" style="1" customWidth="1"/>
    <col min="6417" max="6417" width="7.7109375" style="1" customWidth="1"/>
    <col min="6418" max="6418" width="9.28515625" style="1" customWidth="1"/>
    <col min="6419" max="6419" width="9.7109375" style="1" customWidth="1"/>
    <col min="6420" max="6420" width="8" style="1" customWidth="1"/>
    <col min="6421" max="6421" width="11.5703125" style="1" customWidth="1"/>
    <col min="6422" max="6422" width="12" style="1" customWidth="1"/>
    <col min="6423" max="6423" width="11" style="1" customWidth="1"/>
    <col min="6424" max="6424" width="8.28515625" style="1" customWidth="1"/>
    <col min="6425" max="6425" width="7.7109375" style="1" customWidth="1"/>
    <col min="6426" max="6426" width="7" style="1" customWidth="1"/>
    <col min="6427" max="6427" width="7.7109375" style="1" customWidth="1"/>
    <col min="6428" max="6428" width="9.28515625" style="1" customWidth="1"/>
    <col min="6429" max="6429" width="9.7109375" style="1" customWidth="1"/>
    <col min="6430" max="6430" width="8" style="1" customWidth="1"/>
    <col min="6431" max="6431" width="11.5703125" style="1" customWidth="1"/>
    <col min="6432" max="6432" width="12" style="1" customWidth="1"/>
    <col min="6433" max="6433" width="11" style="1" customWidth="1"/>
    <col min="6434" max="6434" width="8.28515625" style="1" customWidth="1"/>
    <col min="6435" max="6435" width="7.7109375" style="1" customWidth="1"/>
    <col min="6436" max="6436" width="7" style="1" customWidth="1"/>
    <col min="6437" max="6437" width="7.7109375" style="1" customWidth="1"/>
    <col min="6438" max="6438" width="9.28515625" style="1" customWidth="1"/>
    <col min="6439" max="6439" width="9.7109375" style="1" customWidth="1"/>
    <col min="6440" max="6440" width="8" style="1" customWidth="1"/>
    <col min="6441" max="6441" width="11.5703125" style="1" customWidth="1"/>
    <col min="6442" max="6442" width="12" style="1" customWidth="1"/>
    <col min="6443" max="6443" width="11" style="1" customWidth="1"/>
    <col min="6444" max="6444" width="8.28515625" style="1" customWidth="1"/>
    <col min="6445" max="6445" width="7.7109375" style="1" customWidth="1"/>
    <col min="6446" max="6446" width="7" style="1" customWidth="1"/>
    <col min="6447" max="6447" width="7.7109375" style="1" customWidth="1"/>
    <col min="6448" max="6448" width="9.28515625" style="1" customWidth="1"/>
    <col min="6449" max="6449" width="9.7109375" style="1" customWidth="1"/>
    <col min="6450" max="6450" width="8" style="1" customWidth="1"/>
    <col min="6451" max="6451" width="11.5703125" style="1" customWidth="1"/>
    <col min="6452" max="6452" width="12" style="1" customWidth="1"/>
    <col min="6453" max="6453" width="11" style="1" customWidth="1"/>
    <col min="6454" max="6454" width="8.28515625" style="1" customWidth="1"/>
    <col min="6455" max="6455" width="7.7109375" style="1" customWidth="1"/>
    <col min="6456" max="6456" width="7.85546875" style="1" customWidth="1"/>
    <col min="6457" max="6457" width="7.7109375" style="1" customWidth="1"/>
    <col min="6458" max="6458" width="9.28515625" style="1" customWidth="1"/>
    <col min="6459" max="6459" width="9.7109375" style="1" customWidth="1"/>
    <col min="6460" max="6460" width="8" style="1" customWidth="1"/>
    <col min="6461" max="6461" width="11.5703125" style="1" customWidth="1"/>
    <col min="6462" max="6462" width="12" style="1" customWidth="1"/>
    <col min="6463" max="6463" width="11" style="1" customWidth="1"/>
    <col min="6464" max="6464" width="8.28515625" style="1" customWidth="1"/>
    <col min="6465" max="6658" width="9.140625" style="1"/>
    <col min="6659" max="6659" width="6.28515625" style="1" customWidth="1"/>
    <col min="6660" max="6660" width="71.85546875" style="1" customWidth="1"/>
    <col min="6661" max="6661" width="7.5703125" style="1" customWidth="1"/>
    <col min="6662" max="6662" width="7" style="1" customWidth="1"/>
    <col min="6663" max="6663" width="7.7109375" style="1" customWidth="1"/>
    <col min="6664" max="6664" width="9.28515625" style="1" customWidth="1"/>
    <col min="6665" max="6665" width="9.7109375" style="1" customWidth="1"/>
    <col min="6666" max="6666" width="8" style="1" customWidth="1"/>
    <col min="6667" max="6667" width="11.5703125" style="1" customWidth="1"/>
    <col min="6668" max="6668" width="12" style="1" customWidth="1"/>
    <col min="6669" max="6669" width="11" style="1" customWidth="1"/>
    <col min="6670" max="6670" width="8.28515625" style="1" customWidth="1"/>
    <col min="6671" max="6671" width="7.7109375" style="1" customWidth="1"/>
    <col min="6672" max="6672" width="7" style="1" customWidth="1"/>
    <col min="6673" max="6673" width="7.7109375" style="1" customWidth="1"/>
    <col min="6674" max="6674" width="9.28515625" style="1" customWidth="1"/>
    <col min="6675" max="6675" width="9.7109375" style="1" customWidth="1"/>
    <col min="6676" max="6676" width="8" style="1" customWidth="1"/>
    <col min="6677" max="6677" width="11.5703125" style="1" customWidth="1"/>
    <col min="6678" max="6678" width="12" style="1" customWidth="1"/>
    <col min="6679" max="6679" width="11" style="1" customWidth="1"/>
    <col min="6680" max="6680" width="8.28515625" style="1" customWidth="1"/>
    <col min="6681" max="6681" width="7.7109375" style="1" customWidth="1"/>
    <col min="6682" max="6682" width="7" style="1" customWidth="1"/>
    <col min="6683" max="6683" width="7.7109375" style="1" customWidth="1"/>
    <col min="6684" max="6684" width="9.28515625" style="1" customWidth="1"/>
    <col min="6685" max="6685" width="9.7109375" style="1" customWidth="1"/>
    <col min="6686" max="6686" width="8" style="1" customWidth="1"/>
    <col min="6687" max="6687" width="11.5703125" style="1" customWidth="1"/>
    <col min="6688" max="6688" width="12" style="1" customWidth="1"/>
    <col min="6689" max="6689" width="11" style="1" customWidth="1"/>
    <col min="6690" max="6690" width="8.28515625" style="1" customWidth="1"/>
    <col min="6691" max="6691" width="7.7109375" style="1" customWidth="1"/>
    <col min="6692" max="6692" width="7" style="1" customWidth="1"/>
    <col min="6693" max="6693" width="7.7109375" style="1" customWidth="1"/>
    <col min="6694" max="6694" width="9.28515625" style="1" customWidth="1"/>
    <col min="6695" max="6695" width="9.7109375" style="1" customWidth="1"/>
    <col min="6696" max="6696" width="8" style="1" customWidth="1"/>
    <col min="6697" max="6697" width="11.5703125" style="1" customWidth="1"/>
    <col min="6698" max="6698" width="12" style="1" customWidth="1"/>
    <col min="6699" max="6699" width="11" style="1" customWidth="1"/>
    <col min="6700" max="6700" width="8.28515625" style="1" customWidth="1"/>
    <col min="6701" max="6701" width="7.7109375" style="1" customWidth="1"/>
    <col min="6702" max="6702" width="7" style="1" customWidth="1"/>
    <col min="6703" max="6703" width="7.7109375" style="1" customWidth="1"/>
    <col min="6704" max="6704" width="9.28515625" style="1" customWidth="1"/>
    <col min="6705" max="6705" width="9.7109375" style="1" customWidth="1"/>
    <col min="6706" max="6706" width="8" style="1" customWidth="1"/>
    <col min="6707" max="6707" width="11.5703125" style="1" customWidth="1"/>
    <col min="6708" max="6708" width="12" style="1" customWidth="1"/>
    <col min="6709" max="6709" width="11" style="1" customWidth="1"/>
    <col min="6710" max="6710" width="8.28515625" style="1" customWidth="1"/>
    <col min="6711" max="6711" width="7.7109375" style="1" customWidth="1"/>
    <col min="6712" max="6712" width="7.85546875" style="1" customWidth="1"/>
    <col min="6713" max="6713" width="7.7109375" style="1" customWidth="1"/>
    <col min="6714" max="6714" width="9.28515625" style="1" customWidth="1"/>
    <col min="6715" max="6715" width="9.7109375" style="1" customWidth="1"/>
    <col min="6716" max="6716" width="8" style="1" customWidth="1"/>
    <col min="6717" max="6717" width="11.5703125" style="1" customWidth="1"/>
    <col min="6718" max="6718" width="12" style="1" customWidth="1"/>
    <col min="6719" max="6719" width="11" style="1" customWidth="1"/>
    <col min="6720" max="6720" width="8.28515625" style="1" customWidth="1"/>
    <col min="6721" max="6914" width="9.140625" style="1"/>
    <col min="6915" max="6915" width="6.28515625" style="1" customWidth="1"/>
    <col min="6916" max="6916" width="71.85546875" style="1" customWidth="1"/>
    <col min="6917" max="6917" width="7.5703125" style="1" customWidth="1"/>
    <col min="6918" max="6918" width="7" style="1" customWidth="1"/>
    <col min="6919" max="6919" width="7.7109375" style="1" customWidth="1"/>
    <col min="6920" max="6920" width="9.28515625" style="1" customWidth="1"/>
    <col min="6921" max="6921" width="9.7109375" style="1" customWidth="1"/>
    <col min="6922" max="6922" width="8" style="1" customWidth="1"/>
    <col min="6923" max="6923" width="11.5703125" style="1" customWidth="1"/>
    <col min="6924" max="6924" width="12" style="1" customWidth="1"/>
    <col min="6925" max="6925" width="11" style="1" customWidth="1"/>
    <col min="6926" max="6926" width="8.28515625" style="1" customWidth="1"/>
    <col min="6927" max="6927" width="7.7109375" style="1" customWidth="1"/>
    <col min="6928" max="6928" width="7" style="1" customWidth="1"/>
    <col min="6929" max="6929" width="7.7109375" style="1" customWidth="1"/>
    <col min="6930" max="6930" width="9.28515625" style="1" customWidth="1"/>
    <col min="6931" max="6931" width="9.7109375" style="1" customWidth="1"/>
    <col min="6932" max="6932" width="8" style="1" customWidth="1"/>
    <col min="6933" max="6933" width="11.5703125" style="1" customWidth="1"/>
    <col min="6934" max="6934" width="12" style="1" customWidth="1"/>
    <col min="6935" max="6935" width="11" style="1" customWidth="1"/>
    <col min="6936" max="6936" width="8.28515625" style="1" customWidth="1"/>
    <col min="6937" max="6937" width="7.7109375" style="1" customWidth="1"/>
    <col min="6938" max="6938" width="7" style="1" customWidth="1"/>
    <col min="6939" max="6939" width="7.7109375" style="1" customWidth="1"/>
    <col min="6940" max="6940" width="9.28515625" style="1" customWidth="1"/>
    <col min="6941" max="6941" width="9.7109375" style="1" customWidth="1"/>
    <col min="6942" max="6942" width="8" style="1" customWidth="1"/>
    <col min="6943" max="6943" width="11.5703125" style="1" customWidth="1"/>
    <col min="6944" max="6944" width="12" style="1" customWidth="1"/>
    <col min="6945" max="6945" width="11" style="1" customWidth="1"/>
    <col min="6946" max="6946" width="8.28515625" style="1" customWidth="1"/>
    <col min="6947" max="6947" width="7.7109375" style="1" customWidth="1"/>
    <col min="6948" max="6948" width="7" style="1" customWidth="1"/>
    <col min="6949" max="6949" width="7.7109375" style="1" customWidth="1"/>
    <col min="6950" max="6950" width="9.28515625" style="1" customWidth="1"/>
    <col min="6951" max="6951" width="9.7109375" style="1" customWidth="1"/>
    <col min="6952" max="6952" width="8" style="1" customWidth="1"/>
    <col min="6953" max="6953" width="11.5703125" style="1" customWidth="1"/>
    <col min="6954" max="6954" width="12" style="1" customWidth="1"/>
    <col min="6955" max="6955" width="11" style="1" customWidth="1"/>
    <col min="6956" max="6956" width="8.28515625" style="1" customWidth="1"/>
    <col min="6957" max="6957" width="7.7109375" style="1" customWidth="1"/>
    <col min="6958" max="6958" width="7" style="1" customWidth="1"/>
    <col min="6959" max="6959" width="7.7109375" style="1" customWidth="1"/>
    <col min="6960" max="6960" width="9.28515625" style="1" customWidth="1"/>
    <col min="6961" max="6961" width="9.7109375" style="1" customWidth="1"/>
    <col min="6962" max="6962" width="8" style="1" customWidth="1"/>
    <col min="6963" max="6963" width="11.5703125" style="1" customWidth="1"/>
    <col min="6964" max="6964" width="12" style="1" customWidth="1"/>
    <col min="6965" max="6965" width="11" style="1" customWidth="1"/>
    <col min="6966" max="6966" width="8.28515625" style="1" customWidth="1"/>
    <col min="6967" max="6967" width="7.7109375" style="1" customWidth="1"/>
    <col min="6968" max="6968" width="7.85546875" style="1" customWidth="1"/>
    <col min="6969" max="6969" width="7.7109375" style="1" customWidth="1"/>
    <col min="6970" max="6970" width="9.28515625" style="1" customWidth="1"/>
    <col min="6971" max="6971" width="9.7109375" style="1" customWidth="1"/>
    <col min="6972" max="6972" width="8" style="1" customWidth="1"/>
    <col min="6973" max="6973" width="11.5703125" style="1" customWidth="1"/>
    <col min="6974" max="6974" width="12" style="1" customWidth="1"/>
    <col min="6975" max="6975" width="11" style="1" customWidth="1"/>
    <col min="6976" max="6976" width="8.28515625" style="1" customWidth="1"/>
    <col min="6977" max="7170" width="9.140625" style="1"/>
    <col min="7171" max="7171" width="6.28515625" style="1" customWidth="1"/>
    <col min="7172" max="7172" width="71.85546875" style="1" customWidth="1"/>
    <col min="7173" max="7173" width="7.5703125" style="1" customWidth="1"/>
    <col min="7174" max="7174" width="7" style="1" customWidth="1"/>
    <col min="7175" max="7175" width="7.7109375" style="1" customWidth="1"/>
    <col min="7176" max="7176" width="9.28515625" style="1" customWidth="1"/>
    <col min="7177" max="7177" width="9.7109375" style="1" customWidth="1"/>
    <col min="7178" max="7178" width="8" style="1" customWidth="1"/>
    <col min="7179" max="7179" width="11.5703125" style="1" customWidth="1"/>
    <col min="7180" max="7180" width="12" style="1" customWidth="1"/>
    <col min="7181" max="7181" width="11" style="1" customWidth="1"/>
    <col min="7182" max="7182" width="8.28515625" style="1" customWidth="1"/>
    <col min="7183" max="7183" width="7.7109375" style="1" customWidth="1"/>
    <col min="7184" max="7184" width="7" style="1" customWidth="1"/>
    <col min="7185" max="7185" width="7.7109375" style="1" customWidth="1"/>
    <col min="7186" max="7186" width="9.28515625" style="1" customWidth="1"/>
    <col min="7187" max="7187" width="9.7109375" style="1" customWidth="1"/>
    <col min="7188" max="7188" width="8" style="1" customWidth="1"/>
    <col min="7189" max="7189" width="11.5703125" style="1" customWidth="1"/>
    <col min="7190" max="7190" width="12" style="1" customWidth="1"/>
    <col min="7191" max="7191" width="11" style="1" customWidth="1"/>
    <col min="7192" max="7192" width="8.28515625" style="1" customWidth="1"/>
    <col min="7193" max="7193" width="7.7109375" style="1" customWidth="1"/>
    <col min="7194" max="7194" width="7" style="1" customWidth="1"/>
    <col min="7195" max="7195" width="7.7109375" style="1" customWidth="1"/>
    <col min="7196" max="7196" width="9.28515625" style="1" customWidth="1"/>
    <col min="7197" max="7197" width="9.7109375" style="1" customWidth="1"/>
    <col min="7198" max="7198" width="8" style="1" customWidth="1"/>
    <col min="7199" max="7199" width="11.5703125" style="1" customWidth="1"/>
    <col min="7200" max="7200" width="12" style="1" customWidth="1"/>
    <col min="7201" max="7201" width="11" style="1" customWidth="1"/>
    <col min="7202" max="7202" width="8.28515625" style="1" customWidth="1"/>
    <col min="7203" max="7203" width="7.7109375" style="1" customWidth="1"/>
    <col min="7204" max="7204" width="7" style="1" customWidth="1"/>
    <col min="7205" max="7205" width="7.7109375" style="1" customWidth="1"/>
    <col min="7206" max="7206" width="9.28515625" style="1" customWidth="1"/>
    <col min="7207" max="7207" width="9.7109375" style="1" customWidth="1"/>
    <col min="7208" max="7208" width="8" style="1" customWidth="1"/>
    <col min="7209" max="7209" width="11.5703125" style="1" customWidth="1"/>
    <col min="7210" max="7210" width="12" style="1" customWidth="1"/>
    <col min="7211" max="7211" width="11" style="1" customWidth="1"/>
    <col min="7212" max="7212" width="8.28515625" style="1" customWidth="1"/>
    <col min="7213" max="7213" width="7.7109375" style="1" customWidth="1"/>
    <col min="7214" max="7214" width="7" style="1" customWidth="1"/>
    <col min="7215" max="7215" width="7.7109375" style="1" customWidth="1"/>
    <col min="7216" max="7216" width="9.28515625" style="1" customWidth="1"/>
    <col min="7217" max="7217" width="9.7109375" style="1" customWidth="1"/>
    <col min="7218" max="7218" width="8" style="1" customWidth="1"/>
    <col min="7219" max="7219" width="11.5703125" style="1" customWidth="1"/>
    <col min="7220" max="7220" width="12" style="1" customWidth="1"/>
    <col min="7221" max="7221" width="11" style="1" customWidth="1"/>
    <col min="7222" max="7222" width="8.28515625" style="1" customWidth="1"/>
    <col min="7223" max="7223" width="7.7109375" style="1" customWidth="1"/>
    <col min="7224" max="7224" width="7.85546875" style="1" customWidth="1"/>
    <col min="7225" max="7225" width="7.7109375" style="1" customWidth="1"/>
    <col min="7226" max="7226" width="9.28515625" style="1" customWidth="1"/>
    <col min="7227" max="7227" width="9.7109375" style="1" customWidth="1"/>
    <col min="7228" max="7228" width="8" style="1" customWidth="1"/>
    <col min="7229" max="7229" width="11.5703125" style="1" customWidth="1"/>
    <col min="7230" max="7230" width="12" style="1" customWidth="1"/>
    <col min="7231" max="7231" width="11" style="1" customWidth="1"/>
    <col min="7232" max="7232" width="8.28515625" style="1" customWidth="1"/>
    <col min="7233" max="7426" width="9.140625" style="1"/>
    <col min="7427" max="7427" width="6.28515625" style="1" customWidth="1"/>
    <col min="7428" max="7428" width="71.85546875" style="1" customWidth="1"/>
    <col min="7429" max="7429" width="7.5703125" style="1" customWidth="1"/>
    <col min="7430" max="7430" width="7" style="1" customWidth="1"/>
    <col min="7431" max="7431" width="7.7109375" style="1" customWidth="1"/>
    <col min="7432" max="7432" width="9.28515625" style="1" customWidth="1"/>
    <col min="7433" max="7433" width="9.7109375" style="1" customWidth="1"/>
    <col min="7434" max="7434" width="8" style="1" customWidth="1"/>
    <col min="7435" max="7435" width="11.5703125" style="1" customWidth="1"/>
    <col min="7436" max="7436" width="12" style="1" customWidth="1"/>
    <col min="7437" max="7437" width="11" style="1" customWidth="1"/>
    <col min="7438" max="7438" width="8.28515625" style="1" customWidth="1"/>
    <col min="7439" max="7439" width="7.7109375" style="1" customWidth="1"/>
    <col min="7440" max="7440" width="7" style="1" customWidth="1"/>
    <col min="7441" max="7441" width="7.7109375" style="1" customWidth="1"/>
    <col min="7442" max="7442" width="9.28515625" style="1" customWidth="1"/>
    <col min="7443" max="7443" width="9.7109375" style="1" customWidth="1"/>
    <col min="7444" max="7444" width="8" style="1" customWidth="1"/>
    <col min="7445" max="7445" width="11.5703125" style="1" customWidth="1"/>
    <col min="7446" max="7446" width="12" style="1" customWidth="1"/>
    <col min="7447" max="7447" width="11" style="1" customWidth="1"/>
    <col min="7448" max="7448" width="8.28515625" style="1" customWidth="1"/>
    <col min="7449" max="7449" width="7.7109375" style="1" customWidth="1"/>
    <col min="7450" max="7450" width="7" style="1" customWidth="1"/>
    <col min="7451" max="7451" width="7.7109375" style="1" customWidth="1"/>
    <col min="7452" max="7452" width="9.28515625" style="1" customWidth="1"/>
    <col min="7453" max="7453" width="9.7109375" style="1" customWidth="1"/>
    <col min="7454" max="7454" width="8" style="1" customWidth="1"/>
    <col min="7455" max="7455" width="11.5703125" style="1" customWidth="1"/>
    <col min="7456" max="7456" width="12" style="1" customWidth="1"/>
    <col min="7457" max="7457" width="11" style="1" customWidth="1"/>
    <col min="7458" max="7458" width="8.28515625" style="1" customWidth="1"/>
    <col min="7459" max="7459" width="7.7109375" style="1" customWidth="1"/>
    <col min="7460" max="7460" width="7" style="1" customWidth="1"/>
    <col min="7461" max="7461" width="7.7109375" style="1" customWidth="1"/>
    <col min="7462" max="7462" width="9.28515625" style="1" customWidth="1"/>
    <col min="7463" max="7463" width="9.7109375" style="1" customWidth="1"/>
    <col min="7464" max="7464" width="8" style="1" customWidth="1"/>
    <col min="7465" max="7465" width="11.5703125" style="1" customWidth="1"/>
    <col min="7466" max="7466" width="12" style="1" customWidth="1"/>
    <col min="7467" max="7467" width="11" style="1" customWidth="1"/>
    <col min="7468" max="7468" width="8.28515625" style="1" customWidth="1"/>
    <col min="7469" max="7469" width="7.7109375" style="1" customWidth="1"/>
    <col min="7470" max="7470" width="7" style="1" customWidth="1"/>
    <col min="7471" max="7471" width="7.7109375" style="1" customWidth="1"/>
    <col min="7472" max="7472" width="9.28515625" style="1" customWidth="1"/>
    <col min="7473" max="7473" width="9.7109375" style="1" customWidth="1"/>
    <col min="7474" max="7474" width="8" style="1" customWidth="1"/>
    <col min="7475" max="7475" width="11.5703125" style="1" customWidth="1"/>
    <col min="7476" max="7476" width="12" style="1" customWidth="1"/>
    <col min="7477" max="7477" width="11" style="1" customWidth="1"/>
    <col min="7478" max="7478" width="8.28515625" style="1" customWidth="1"/>
    <col min="7479" max="7479" width="7.7109375" style="1" customWidth="1"/>
    <col min="7480" max="7480" width="7.85546875" style="1" customWidth="1"/>
    <col min="7481" max="7481" width="7.7109375" style="1" customWidth="1"/>
    <col min="7482" max="7482" width="9.28515625" style="1" customWidth="1"/>
    <col min="7483" max="7483" width="9.7109375" style="1" customWidth="1"/>
    <col min="7484" max="7484" width="8" style="1" customWidth="1"/>
    <col min="7485" max="7485" width="11.5703125" style="1" customWidth="1"/>
    <col min="7486" max="7486" width="12" style="1" customWidth="1"/>
    <col min="7487" max="7487" width="11" style="1" customWidth="1"/>
    <col min="7488" max="7488" width="8.28515625" style="1" customWidth="1"/>
    <col min="7489" max="7682" width="9.140625" style="1"/>
    <col min="7683" max="7683" width="6.28515625" style="1" customWidth="1"/>
    <col min="7684" max="7684" width="71.85546875" style="1" customWidth="1"/>
    <col min="7685" max="7685" width="7.5703125" style="1" customWidth="1"/>
    <col min="7686" max="7686" width="7" style="1" customWidth="1"/>
    <col min="7687" max="7687" width="7.7109375" style="1" customWidth="1"/>
    <col min="7688" max="7688" width="9.28515625" style="1" customWidth="1"/>
    <col min="7689" max="7689" width="9.7109375" style="1" customWidth="1"/>
    <col min="7690" max="7690" width="8" style="1" customWidth="1"/>
    <col min="7691" max="7691" width="11.5703125" style="1" customWidth="1"/>
    <col min="7692" max="7692" width="12" style="1" customWidth="1"/>
    <col min="7693" max="7693" width="11" style="1" customWidth="1"/>
    <col min="7694" max="7694" width="8.28515625" style="1" customWidth="1"/>
    <col min="7695" max="7695" width="7.7109375" style="1" customWidth="1"/>
    <col min="7696" max="7696" width="7" style="1" customWidth="1"/>
    <col min="7697" max="7697" width="7.7109375" style="1" customWidth="1"/>
    <col min="7698" max="7698" width="9.28515625" style="1" customWidth="1"/>
    <col min="7699" max="7699" width="9.7109375" style="1" customWidth="1"/>
    <col min="7700" max="7700" width="8" style="1" customWidth="1"/>
    <col min="7701" max="7701" width="11.5703125" style="1" customWidth="1"/>
    <col min="7702" max="7702" width="12" style="1" customWidth="1"/>
    <col min="7703" max="7703" width="11" style="1" customWidth="1"/>
    <col min="7704" max="7704" width="8.28515625" style="1" customWidth="1"/>
    <col min="7705" max="7705" width="7.7109375" style="1" customWidth="1"/>
    <col min="7706" max="7706" width="7" style="1" customWidth="1"/>
    <col min="7707" max="7707" width="7.7109375" style="1" customWidth="1"/>
    <col min="7708" max="7708" width="9.28515625" style="1" customWidth="1"/>
    <col min="7709" max="7709" width="9.7109375" style="1" customWidth="1"/>
    <col min="7710" max="7710" width="8" style="1" customWidth="1"/>
    <col min="7711" max="7711" width="11.5703125" style="1" customWidth="1"/>
    <col min="7712" max="7712" width="12" style="1" customWidth="1"/>
    <col min="7713" max="7713" width="11" style="1" customWidth="1"/>
    <col min="7714" max="7714" width="8.28515625" style="1" customWidth="1"/>
    <col min="7715" max="7715" width="7.7109375" style="1" customWidth="1"/>
    <col min="7716" max="7716" width="7" style="1" customWidth="1"/>
    <col min="7717" max="7717" width="7.7109375" style="1" customWidth="1"/>
    <col min="7718" max="7718" width="9.28515625" style="1" customWidth="1"/>
    <col min="7719" max="7719" width="9.7109375" style="1" customWidth="1"/>
    <col min="7720" max="7720" width="8" style="1" customWidth="1"/>
    <col min="7721" max="7721" width="11.5703125" style="1" customWidth="1"/>
    <col min="7722" max="7722" width="12" style="1" customWidth="1"/>
    <col min="7723" max="7723" width="11" style="1" customWidth="1"/>
    <col min="7724" max="7724" width="8.28515625" style="1" customWidth="1"/>
    <col min="7725" max="7725" width="7.7109375" style="1" customWidth="1"/>
    <col min="7726" max="7726" width="7" style="1" customWidth="1"/>
    <col min="7727" max="7727" width="7.7109375" style="1" customWidth="1"/>
    <col min="7728" max="7728" width="9.28515625" style="1" customWidth="1"/>
    <col min="7729" max="7729" width="9.7109375" style="1" customWidth="1"/>
    <col min="7730" max="7730" width="8" style="1" customWidth="1"/>
    <col min="7731" max="7731" width="11.5703125" style="1" customWidth="1"/>
    <col min="7732" max="7732" width="12" style="1" customWidth="1"/>
    <col min="7733" max="7733" width="11" style="1" customWidth="1"/>
    <col min="7734" max="7734" width="8.28515625" style="1" customWidth="1"/>
    <col min="7735" max="7735" width="7.7109375" style="1" customWidth="1"/>
    <col min="7736" max="7736" width="7.85546875" style="1" customWidth="1"/>
    <col min="7737" max="7737" width="7.7109375" style="1" customWidth="1"/>
    <col min="7738" max="7738" width="9.28515625" style="1" customWidth="1"/>
    <col min="7739" max="7739" width="9.7109375" style="1" customWidth="1"/>
    <col min="7740" max="7740" width="8" style="1" customWidth="1"/>
    <col min="7741" max="7741" width="11.5703125" style="1" customWidth="1"/>
    <col min="7742" max="7742" width="12" style="1" customWidth="1"/>
    <col min="7743" max="7743" width="11" style="1" customWidth="1"/>
    <col min="7744" max="7744" width="8.28515625" style="1" customWidth="1"/>
    <col min="7745" max="7938" width="9.140625" style="1"/>
    <col min="7939" max="7939" width="6.28515625" style="1" customWidth="1"/>
    <col min="7940" max="7940" width="71.85546875" style="1" customWidth="1"/>
    <col min="7941" max="7941" width="7.5703125" style="1" customWidth="1"/>
    <col min="7942" max="7942" width="7" style="1" customWidth="1"/>
    <col min="7943" max="7943" width="7.7109375" style="1" customWidth="1"/>
    <col min="7944" max="7944" width="9.28515625" style="1" customWidth="1"/>
    <col min="7945" max="7945" width="9.7109375" style="1" customWidth="1"/>
    <col min="7946" max="7946" width="8" style="1" customWidth="1"/>
    <col min="7947" max="7947" width="11.5703125" style="1" customWidth="1"/>
    <col min="7948" max="7948" width="12" style="1" customWidth="1"/>
    <col min="7949" max="7949" width="11" style="1" customWidth="1"/>
    <col min="7950" max="7950" width="8.28515625" style="1" customWidth="1"/>
    <col min="7951" max="7951" width="7.7109375" style="1" customWidth="1"/>
    <col min="7952" max="7952" width="7" style="1" customWidth="1"/>
    <col min="7953" max="7953" width="7.7109375" style="1" customWidth="1"/>
    <col min="7954" max="7954" width="9.28515625" style="1" customWidth="1"/>
    <col min="7955" max="7955" width="9.7109375" style="1" customWidth="1"/>
    <col min="7956" max="7956" width="8" style="1" customWidth="1"/>
    <col min="7957" max="7957" width="11.5703125" style="1" customWidth="1"/>
    <col min="7958" max="7958" width="12" style="1" customWidth="1"/>
    <col min="7959" max="7959" width="11" style="1" customWidth="1"/>
    <col min="7960" max="7960" width="8.28515625" style="1" customWidth="1"/>
    <col min="7961" max="7961" width="7.7109375" style="1" customWidth="1"/>
    <col min="7962" max="7962" width="7" style="1" customWidth="1"/>
    <col min="7963" max="7963" width="7.7109375" style="1" customWidth="1"/>
    <col min="7964" max="7964" width="9.28515625" style="1" customWidth="1"/>
    <col min="7965" max="7965" width="9.7109375" style="1" customWidth="1"/>
    <col min="7966" max="7966" width="8" style="1" customWidth="1"/>
    <col min="7967" max="7967" width="11.5703125" style="1" customWidth="1"/>
    <col min="7968" max="7968" width="12" style="1" customWidth="1"/>
    <col min="7969" max="7969" width="11" style="1" customWidth="1"/>
    <col min="7970" max="7970" width="8.28515625" style="1" customWidth="1"/>
    <col min="7971" max="7971" width="7.7109375" style="1" customWidth="1"/>
    <col min="7972" max="7972" width="7" style="1" customWidth="1"/>
    <col min="7973" max="7973" width="7.7109375" style="1" customWidth="1"/>
    <col min="7974" max="7974" width="9.28515625" style="1" customWidth="1"/>
    <col min="7975" max="7975" width="9.7109375" style="1" customWidth="1"/>
    <col min="7976" max="7976" width="8" style="1" customWidth="1"/>
    <col min="7977" max="7977" width="11.5703125" style="1" customWidth="1"/>
    <col min="7978" max="7978" width="12" style="1" customWidth="1"/>
    <col min="7979" max="7979" width="11" style="1" customWidth="1"/>
    <col min="7980" max="7980" width="8.28515625" style="1" customWidth="1"/>
    <col min="7981" max="7981" width="7.7109375" style="1" customWidth="1"/>
    <col min="7982" max="7982" width="7" style="1" customWidth="1"/>
    <col min="7983" max="7983" width="7.7109375" style="1" customWidth="1"/>
    <col min="7984" max="7984" width="9.28515625" style="1" customWidth="1"/>
    <col min="7985" max="7985" width="9.7109375" style="1" customWidth="1"/>
    <col min="7986" max="7986" width="8" style="1" customWidth="1"/>
    <col min="7987" max="7987" width="11.5703125" style="1" customWidth="1"/>
    <col min="7988" max="7988" width="12" style="1" customWidth="1"/>
    <col min="7989" max="7989" width="11" style="1" customWidth="1"/>
    <col min="7990" max="7990" width="8.28515625" style="1" customWidth="1"/>
    <col min="7991" max="7991" width="7.7109375" style="1" customWidth="1"/>
    <col min="7992" max="7992" width="7.85546875" style="1" customWidth="1"/>
    <col min="7993" max="7993" width="7.7109375" style="1" customWidth="1"/>
    <col min="7994" max="7994" width="9.28515625" style="1" customWidth="1"/>
    <col min="7995" max="7995" width="9.7109375" style="1" customWidth="1"/>
    <col min="7996" max="7996" width="8" style="1" customWidth="1"/>
    <col min="7997" max="7997" width="11.5703125" style="1" customWidth="1"/>
    <col min="7998" max="7998" width="12" style="1" customWidth="1"/>
    <col min="7999" max="7999" width="11" style="1" customWidth="1"/>
    <col min="8000" max="8000" width="8.28515625" style="1" customWidth="1"/>
    <col min="8001" max="8194" width="9.140625" style="1"/>
    <col min="8195" max="8195" width="6.28515625" style="1" customWidth="1"/>
    <col min="8196" max="8196" width="71.85546875" style="1" customWidth="1"/>
    <col min="8197" max="8197" width="7.5703125" style="1" customWidth="1"/>
    <col min="8198" max="8198" width="7" style="1" customWidth="1"/>
    <col min="8199" max="8199" width="7.7109375" style="1" customWidth="1"/>
    <col min="8200" max="8200" width="9.28515625" style="1" customWidth="1"/>
    <col min="8201" max="8201" width="9.7109375" style="1" customWidth="1"/>
    <col min="8202" max="8202" width="8" style="1" customWidth="1"/>
    <col min="8203" max="8203" width="11.5703125" style="1" customWidth="1"/>
    <col min="8204" max="8204" width="12" style="1" customWidth="1"/>
    <col min="8205" max="8205" width="11" style="1" customWidth="1"/>
    <col min="8206" max="8206" width="8.28515625" style="1" customWidth="1"/>
    <col min="8207" max="8207" width="7.7109375" style="1" customWidth="1"/>
    <col min="8208" max="8208" width="7" style="1" customWidth="1"/>
    <col min="8209" max="8209" width="7.7109375" style="1" customWidth="1"/>
    <col min="8210" max="8210" width="9.28515625" style="1" customWidth="1"/>
    <col min="8211" max="8211" width="9.7109375" style="1" customWidth="1"/>
    <col min="8212" max="8212" width="8" style="1" customWidth="1"/>
    <col min="8213" max="8213" width="11.5703125" style="1" customWidth="1"/>
    <col min="8214" max="8214" width="12" style="1" customWidth="1"/>
    <col min="8215" max="8215" width="11" style="1" customWidth="1"/>
    <col min="8216" max="8216" width="8.28515625" style="1" customWidth="1"/>
    <col min="8217" max="8217" width="7.7109375" style="1" customWidth="1"/>
    <col min="8218" max="8218" width="7" style="1" customWidth="1"/>
    <col min="8219" max="8219" width="7.7109375" style="1" customWidth="1"/>
    <col min="8220" max="8220" width="9.28515625" style="1" customWidth="1"/>
    <col min="8221" max="8221" width="9.7109375" style="1" customWidth="1"/>
    <col min="8222" max="8222" width="8" style="1" customWidth="1"/>
    <col min="8223" max="8223" width="11.5703125" style="1" customWidth="1"/>
    <col min="8224" max="8224" width="12" style="1" customWidth="1"/>
    <col min="8225" max="8225" width="11" style="1" customWidth="1"/>
    <col min="8226" max="8226" width="8.28515625" style="1" customWidth="1"/>
    <col min="8227" max="8227" width="7.7109375" style="1" customWidth="1"/>
    <col min="8228" max="8228" width="7" style="1" customWidth="1"/>
    <col min="8229" max="8229" width="7.7109375" style="1" customWidth="1"/>
    <col min="8230" max="8230" width="9.28515625" style="1" customWidth="1"/>
    <col min="8231" max="8231" width="9.7109375" style="1" customWidth="1"/>
    <col min="8232" max="8232" width="8" style="1" customWidth="1"/>
    <col min="8233" max="8233" width="11.5703125" style="1" customWidth="1"/>
    <col min="8234" max="8234" width="12" style="1" customWidth="1"/>
    <col min="8235" max="8235" width="11" style="1" customWidth="1"/>
    <col min="8236" max="8236" width="8.28515625" style="1" customWidth="1"/>
    <col min="8237" max="8237" width="7.7109375" style="1" customWidth="1"/>
    <col min="8238" max="8238" width="7" style="1" customWidth="1"/>
    <col min="8239" max="8239" width="7.7109375" style="1" customWidth="1"/>
    <col min="8240" max="8240" width="9.28515625" style="1" customWidth="1"/>
    <col min="8241" max="8241" width="9.7109375" style="1" customWidth="1"/>
    <col min="8242" max="8242" width="8" style="1" customWidth="1"/>
    <col min="8243" max="8243" width="11.5703125" style="1" customWidth="1"/>
    <col min="8244" max="8244" width="12" style="1" customWidth="1"/>
    <col min="8245" max="8245" width="11" style="1" customWidth="1"/>
    <col min="8246" max="8246" width="8.28515625" style="1" customWidth="1"/>
    <col min="8247" max="8247" width="7.7109375" style="1" customWidth="1"/>
    <col min="8248" max="8248" width="7.85546875" style="1" customWidth="1"/>
    <col min="8249" max="8249" width="7.7109375" style="1" customWidth="1"/>
    <col min="8250" max="8250" width="9.28515625" style="1" customWidth="1"/>
    <col min="8251" max="8251" width="9.7109375" style="1" customWidth="1"/>
    <col min="8252" max="8252" width="8" style="1" customWidth="1"/>
    <col min="8253" max="8253" width="11.5703125" style="1" customWidth="1"/>
    <col min="8254" max="8254" width="12" style="1" customWidth="1"/>
    <col min="8255" max="8255" width="11" style="1" customWidth="1"/>
    <col min="8256" max="8256" width="8.28515625" style="1" customWidth="1"/>
    <col min="8257" max="8450" width="9.140625" style="1"/>
    <col min="8451" max="8451" width="6.28515625" style="1" customWidth="1"/>
    <col min="8452" max="8452" width="71.85546875" style="1" customWidth="1"/>
    <col min="8453" max="8453" width="7.5703125" style="1" customWidth="1"/>
    <col min="8454" max="8454" width="7" style="1" customWidth="1"/>
    <col min="8455" max="8455" width="7.7109375" style="1" customWidth="1"/>
    <col min="8456" max="8456" width="9.28515625" style="1" customWidth="1"/>
    <col min="8457" max="8457" width="9.7109375" style="1" customWidth="1"/>
    <col min="8458" max="8458" width="8" style="1" customWidth="1"/>
    <col min="8459" max="8459" width="11.5703125" style="1" customWidth="1"/>
    <col min="8460" max="8460" width="12" style="1" customWidth="1"/>
    <col min="8461" max="8461" width="11" style="1" customWidth="1"/>
    <col min="8462" max="8462" width="8.28515625" style="1" customWidth="1"/>
    <col min="8463" max="8463" width="7.7109375" style="1" customWidth="1"/>
    <col min="8464" max="8464" width="7" style="1" customWidth="1"/>
    <col min="8465" max="8465" width="7.7109375" style="1" customWidth="1"/>
    <col min="8466" max="8466" width="9.28515625" style="1" customWidth="1"/>
    <col min="8467" max="8467" width="9.7109375" style="1" customWidth="1"/>
    <col min="8468" max="8468" width="8" style="1" customWidth="1"/>
    <col min="8469" max="8469" width="11.5703125" style="1" customWidth="1"/>
    <col min="8470" max="8470" width="12" style="1" customWidth="1"/>
    <col min="8471" max="8471" width="11" style="1" customWidth="1"/>
    <col min="8472" max="8472" width="8.28515625" style="1" customWidth="1"/>
    <col min="8473" max="8473" width="7.7109375" style="1" customWidth="1"/>
    <col min="8474" max="8474" width="7" style="1" customWidth="1"/>
    <col min="8475" max="8475" width="7.7109375" style="1" customWidth="1"/>
    <col min="8476" max="8476" width="9.28515625" style="1" customWidth="1"/>
    <col min="8477" max="8477" width="9.7109375" style="1" customWidth="1"/>
    <col min="8478" max="8478" width="8" style="1" customWidth="1"/>
    <col min="8479" max="8479" width="11.5703125" style="1" customWidth="1"/>
    <col min="8480" max="8480" width="12" style="1" customWidth="1"/>
    <col min="8481" max="8481" width="11" style="1" customWidth="1"/>
    <col min="8482" max="8482" width="8.28515625" style="1" customWidth="1"/>
    <col min="8483" max="8483" width="7.7109375" style="1" customWidth="1"/>
    <col min="8484" max="8484" width="7" style="1" customWidth="1"/>
    <col min="8485" max="8485" width="7.7109375" style="1" customWidth="1"/>
    <col min="8486" max="8486" width="9.28515625" style="1" customWidth="1"/>
    <col min="8487" max="8487" width="9.7109375" style="1" customWidth="1"/>
    <col min="8488" max="8488" width="8" style="1" customWidth="1"/>
    <col min="8489" max="8489" width="11.5703125" style="1" customWidth="1"/>
    <col min="8490" max="8490" width="12" style="1" customWidth="1"/>
    <col min="8491" max="8491" width="11" style="1" customWidth="1"/>
    <col min="8492" max="8492" width="8.28515625" style="1" customWidth="1"/>
    <col min="8493" max="8493" width="7.7109375" style="1" customWidth="1"/>
    <col min="8494" max="8494" width="7" style="1" customWidth="1"/>
    <col min="8495" max="8495" width="7.7109375" style="1" customWidth="1"/>
    <col min="8496" max="8496" width="9.28515625" style="1" customWidth="1"/>
    <col min="8497" max="8497" width="9.7109375" style="1" customWidth="1"/>
    <col min="8498" max="8498" width="8" style="1" customWidth="1"/>
    <col min="8499" max="8499" width="11.5703125" style="1" customWidth="1"/>
    <col min="8500" max="8500" width="12" style="1" customWidth="1"/>
    <col min="8501" max="8501" width="11" style="1" customWidth="1"/>
    <col min="8502" max="8502" width="8.28515625" style="1" customWidth="1"/>
    <col min="8503" max="8503" width="7.7109375" style="1" customWidth="1"/>
    <col min="8504" max="8504" width="7.85546875" style="1" customWidth="1"/>
    <col min="8505" max="8505" width="7.7109375" style="1" customWidth="1"/>
    <col min="8506" max="8506" width="9.28515625" style="1" customWidth="1"/>
    <col min="8507" max="8507" width="9.7109375" style="1" customWidth="1"/>
    <col min="8508" max="8508" width="8" style="1" customWidth="1"/>
    <col min="8509" max="8509" width="11.5703125" style="1" customWidth="1"/>
    <col min="8510" max="8510" width="12" style="1" customWidth="1"/>
    <col min="8511" max="8511" width="11" style="1" customWidth="1"/>
    <col min="8512" max="8512" width="8.28515625" style="1" customWidth="1"/>
    <col min="8513" max="8706" width="9.140625" style="1"/>
    <col min="8707" max="8707" width="6.28515625" style="1" customWidth="1"/>
    <col min="8708" max="8708" width="71.85546875" style="1" customWidth="1"/>
    <col min="8709" max="8709" width="7.5703125" style="1" customWidth="1"/>
    <col min="8710" max="8710" width="7" style="1" customWidth="1"/>
    <col min="8711" max="8711" width="7.7109375" style="1" customWidth="1"/>
    <col min="8712" max="8712" width="9.28515625" style="1" customWidth="1"/>
    <col min="8713" max="8713" width="9.7109375" style="1" customWidth="1"/>
    <col min="8714" max="8714" width="8" style="1" customWidth="1"/>
    <col min="8715" max="8715" width="11.5703125" style="1" customWidth="1"/>
    <col min="8716" max="8716" width="12" style="1" customWidth="1"/>
    <col min="8717" max="8717" width="11" style="1" customWidth="1"/>
    <col min="8718" max="8718" width="8.28515625" style="1" customWidth="1"/>
    <col min="8719" max="8719" width="7.7109375" style="1" customWidth="1"/>
    <col min="8720" max="8720" width="7" style="1" customWidth="1"/>
    <col min="8721" max="8721" width="7.7109375" style="1" customWidth="1"/>
    <col min="8722" max="8722" width="9.28515625" style="1" customWidth="1"/>
    <col min="8723" max="8723" width="9.7109375" style="1" customWidth="1"/>
    <col min="8724" max="8724" width="8" style="1" customWidth="1"/>
    <col min="8725" max="8725" width="11.5703125" style="1" customWidth="1"/>
    <col min="8726" max="8726" width="12" style="1" customWidth="1"/>
    <col min="8727" max="8727" width="11" style="1" customWidth="1"/>
    <col min="8728" max="8728" width="8.28515625" style="1" customWidth="1"/>
    <col min="8729" max="8729" width="7.7109375" style="1" customWidth="1"/>
    <col min="8730" max="8730" width="7" style="1" customWidth="1"/>
    <col min="8731" max="8731" width="7.7109375" style="1" customWidth="1"/>
    <col min="8732" max="8732" width="9.28515625" style="1" customWidth="1"/>
    <col min="8733" max="8733" width="9.7109375" style="1" customWidth="1"/>
    <col min="8734" max="8734" width="8" style="1" customWidth="1"/>
    <col min="8735" max="8735" width="11.5703125" style="1" customWidth="1"/>
    <col min="8736" max="8736" width="12" style="1" customWidth="1"/>
    <col min="8737" max="8737" width="11" style="1" customWidth="1"/>
    <col min="8738" max="8738" width="8.28515625" style="1" customWidth="1"/>
    <col min="8739" max="8739" width="7.7109375" style="1" customWidth="1"/>
    <col min="8740" max="8740" width="7" style="1" customWidth="1"/>
    <col min="8741" max="8741" width="7.7109375" style="1" customWidth="1"/>
    <col min="8742" max="8742" width="9.28515625" style="1" customWidth="1"/>
    <col min="8743" max="8743" width="9.7109375" style="1" customWidth="1"/>
    <col min="8744" max="8744" width="8" style="1" customWidth="1"/>
    <col min="8745" max="8745" width="11.5703125" style="1" customWidth="1"/>
    <col min="8746" max="8746" width="12" style="1" customWidth="1"/>
    <col min="8747" max="8747" width="11" style="1" customWidth="1"/>
    <col min="8748" max="8748" width="8.28515625" style="1" customWidth="1"/>
    <col min="8749" max="8749" width="7.7109375" style="1" customWidth="1"/>
    <col min="8750" max="8750" width="7" style="1" customWidth="1"/>
    <col min="8751" max="8751" width="7.7109375" style="1" customWidth="1"/>
    <col min="8752" max="8752" width="9.28515625" style="1" customWidth="1"/>
    <col min="8753" max="8753" width="9.7109375" style="1" customWidth="1"/>
    <col min="8754" max="8754" width="8" style="1" customWidth="1"/>
    <col min="8755" max="8755" width="11.5703125" style="1" customWidth="1"/>
    <col min="8756" max="8756" width="12" style="1" customWidth="1"/>
    <col min="8757" max="8757" width="11" style="1" customWidth="1"/>
    <col min="8758" max="8758" width="8.28515625" style="1" customWidth="1"/>
    <col min="8759" max="8759" width="7.7109375" style="1" customWidth="1"/>
    <col min="8760" max="8760" width="7.85546875" style="1" customWidth="1"/>
    <col min="8761" max="8761" width="7.7109375" style="1" customWidth="1"/>
    <col min="8762" max="8762" width="9.28515625" style="1" customWidth="1"/>
    <col min="8763" max="8763" width="9.7109375" style="1" customWidth="1"/>
    <col min="8764" max="8764" width="8" style="1" customWidth="1"/>
    <col min="8765" max="8765" width="11.5703125" style="1" customWidth="1"/>
    <col min="8766" max="8766" width="12" style="1" customWidth="1"/>
    <col min="8767" max="8767" width="11" style="1" customWidth="1"/>
    <col min="8768" max="8768" width="8.28515625" style="1" customWidth="1"/>
    <col min="8769" max="8962" width="9.140625" style="1"/>
    <col min="8963" max="8963" width="6.28515625" style="1" customWidth="1"/>
    <col min="8964" max="8964" width="71.85546875" style="1" customWidth="1"/>
    <col min="8965" max="8965" width="7.5703125" style="1" customWidth="1"/>
    <col min="8966" max="8966" width="7" style="1" customWidth="1"/>
    <col min="8967" max="8967" width="7.7109375" style="1" customWidth="1"/>
    <col min="8968" max="8968" width="9.28515625" style="1" customWidth="1"/>
    <col min="8969" max="8969" width="9.7109375" style="1" customWidth="1"/>
    <col min="8970" max="8970" width="8" style="1" customWidth="1"/>
    <col min="8971" max="8971" width="11.5703125" style="1" customWidth="1"/>
    <col min="8972" max="8972" width="12" style="1" customWidth="1"/>
    <col min="8973" max="8973" width="11" style="1" customWidth="1"/>
    <col min="8974" max="8974" width="8.28515625" style="1" customWidth="1"/>
    <col min="8975" max="8975" width="7.7109375" style="1" customWidth="1"/>
    <col min="8976" max="8976" width="7" style="1" customWidth="1"/>
    <col min="8977" max="8977" width="7.7109375" style="1" customWidth="1"/>
    <col min="8978" max="8978" width="9.28515625" style="1" customWidth="1"/>
    <col min="8979" max="8979" width="9.7109375" style="1" customWidth="1"/>
    <col min="8980" max="8980" width="8" style="1" customWidth="1"/>
    <col min="8981" max="8981" width="11.5703125" style="1" customWidth="1"/>
    <col min="8982" max="8982" width="12" style="1" customWidth="1"/>
    <col min="8983" max="8983" width="11" style="1" customWidth="1"/>
    <col min="8984" max="8984" width="8.28515625" style="1" customWidth="1"/>
    <col min="8985" max="8985" width="7.7109375" style="1" customWidth="1"/>
    <col min="8986" max="8986" width="7" style="1" customWidth="1"/>
    <col min="8987" max="8987" width="7.7109375" style="1" customWidth="1"/>
    <col min="8988" max="8988" width="9.28515625" style="1" customWidth="1"/>
    <col min="8989" max="8989" width="9.7109375" style="1" customWidth="1"/>
    <col min="8990" max="8990" width="8" style="1" customWidth="1"/>
    <col min="8991" max="8991" width="11.5703125" style="1" customWidth="1"/>
    <col min="8992" max="8992" width="12" style="1" customWidth="1"/>
    <col min="8993" max="8993" width="11" style="1" customWidth="1"/>
    <col min="8994" max="8994" width="8.28515625" style="1" customWidth="1"/>
    <col min="8995" max="8995" width="7.7109375" style="1" customWidth="1"/>
    <col min="8996" max="8996" width="7" style="1" customWidth="1"/>
    <col min="8997" max="8997" width="7.7109375" style="1" customWidth="1"/>
    <col min="8998" max="8998" width="9.28515625" style="1" customWidth="1"/>
    <col min="8999" max="8999" width="9.7109375" style="1" customWidth="1"/>
    <col min="9000" max="9000" width="8" style="1" customWidth="1"/>
    <col min="9001" max="9001" width="11.5703125" style="1" customWidth="1"/>
    <col min="9002" max="9002" width="12" style="1" customWidth="1"/>
    <col min="9003" max="9003" width="11" style="1" customWidth="1"/>
    <col min="9004" max="9004" width="8.28515625" style="1" customWidth="1"/>
    <col min="9005" max="9005" width="7.7109375" style="1" customWidth="1"/>
    <col min="9006" max="9006" width="7" style="1" customWidth="1"/>
    <col min="9007" max="9007" width="7.7109375" style="1" customWidth="1"/>
    <col min="9008" max="9008" width="9.28515625" style="1" customWidth="1"/>
    <col min="9009" max="9009" width="9.7109375" style="1" customWidth="1"/>
    <col min="9010" max="9010" width="8" style="1" customWidth="1"/>
    <col min="9011" max="9011" width="11.5703125" style="1" customWidth="1"/>
    <col min="9012" max="9012" width="12" style="1" customWidth="1"/>
    <col min="9013" max="9013" width="11" style="1" customWidth="1"/>
    <col min="9014" max="9014" width="8.28515625" style="1" customWidth="1"/>
    <col min="9015" max="9015" width="7.7109375" style="1" customWidth="1"/>
    <col min="9016" max="9016" width="7.85546875" style="1" customWidth="1"/>
    <col min="9017" max="9017" width="7.7109375" style="1" customWidth="1"/>
    <col min="9018" max="9018" width="9.28515625" style="1" customWidth="1"/>
    <col min="9019" max="9019" width="9.7109375" style="1" customWidth="1"/>
    <col min="9020" max="9020" width="8" style="1" customWidth="1"/>
    <col min="9021" max="9021" width="11.5703125" style="1" customWidth="1"/>
    <col min="9022" max="9022" width="12" style="1" customWidth="1"/>
    <col min="9023" max="9023" width="11" style="1" customWidth="1"/>
    <col min="9024" max="9024" width="8.28515625" style="1" customWidth="1"/>
    <col min="9025" max="9218" width="9.140625" style="1"/>
    <col min="9219" max="9219" width="6.28515625" style="1" customWidth="1"/>
    <col min="9220" max="9220" width="71.85546875" style="1" customWidth="1"/>
    <col min="9221" max="9221" width="7.5703125" style="1" customWidth="1"/>
    <col min="9222" max="9222" width="7" style="1" customWidth="1"/>
    <col min="9223" max="9223" width="7.7109375" style="1" customWidth="1"/>
    <col min="9224" max="9224" width="9.28515625" style="1" customWidth="1"/>
    <col min="9225" max="9225" width="9.7109375" style="1" customWidth="1"/>
    <col min="9226" max="9226" width="8" style="1" customWidth="1"/>
    <col min="9227" max="9227" width="11.5703125" style="1" customWidth="1"/>
    <col min="9228" max="9228" width="12" style="1" customWidth="1"/>
    <col min="9229" max="9229" width="11" style="1" customWidth="1"/>
    <col min="9230" max="9230" width="8.28515625" style="1" customWidth="1"/>
    <col min="9231" max="9231" width="7.7109375" style="1" customWidth="1"/>
    <col min="9232" max="9232" width="7" style="1" customWidth="1"/>
    <col min="9233" max="9233" width="7.7109375" style="1" customWidth="1"/>
    <col min="9234" max="9234" width="9.28515625" style="1" customWidth="1"/>
    <col min="9235" max="9235" width="9.7109375" style="1" customWidth="1"/>
    <col min="9236" max="9236" width="8" style="1" customWidth="1"/>
    <col min="9237" max="9237" width="11.5703125" style="1" customWidth="1"/>
    <col min="9238" max="9238" width="12" style="1" customWidth="1"/>
    <col min="9239" max="9239" width="11" style="1" customWidth="1"/>
    <col min="9240" max="9240" width="8.28515625" style="1" customWidth="1"/>
    <col min="9241" max="9241" width="7.7109375" style="1" customWidth="1"/>
    <col min="9242" max="9242" width="7" style="1" customWidth="1"/>
    <col min="9243" max="9243" width="7.7109375" style="1" customWidth="1"/>
    <col min="9244" max="9244" width="9.28515625" style="1" customWidth="1"/>
    <col min="9245" max="9245" width="9.7109375" style="1" customWidth="1"/>
    <col min="9246" max="9246" width="8" style="1" customWidth="1"/>
    <col min="9247" max="9247" width="11.5703125" style="1" customWidth="1"/>
    <col min="9248" max="9248" width="12" style="1" customWidth="1"/>
    <col min="9249" max="9249" width="11" style="1" customWidth="1"/>
    <col min="9250" max="9250" width="8.28515625" style="1" customWidth="1"/>
    <col min="9251" max="9251" width="7.7109375" style="1" customWidth="1"/>
    <col min="9252" max="9252" width="7" style="1" customWidth="1"/>
    <col min="9253" max="9253" width="7.7109375" style="1" customWidth="1"/>
    <col min="9254" max="9254" width="9.28515625" style="1" customWidth="1"/>
    <col min="9255" max="9255" width="9.7109375" style="1" customWidth="1"/>
    <col min="9256" max="9256" width="8" style="1" customWidth="1"/>
    <col min="9257" max="9257" width="11.5703125" style="1" customWidth="1"/>
    <col min="9258" max="9258" width="12" style="1" customWidth="1"/>
    <col min="9259" max="9259" width="11" style="1" customWidth="1"/>
    <col min="9260" max="9260" width="8.28515625" style="1" customWidth="1"/>
    <col min="9261" max="9261" width="7.7109375" style="1" customWidth="1"/>
    <col min="9262" max="9262" width="7" style="1" customWidth="1"/>
    <col min="9263" max="9263" width="7.7109375" style="1" customWidth="1"/>
    <col min="9264" max="9264" width="9.28515625" style="1" customWidth="1"/>
    <col min="9265" max="9265" width="9.7109375" style="1" customWidth="1"/>
    <col min="9266" max="9266" width="8" style="1" customWidth="1"/>
    <col min="9267" max="9267" width="11.5703125" style="1" customWidth="1"/>
    <col min="9268" max="9268" width="12" style="1" customWidth="1"/>
    <col min="9269" max="9269" width="11" style="1" customWidth="1"/>
    <col min="9270" max="9270" width="8.28515625" style="1" customWidth="1"/>
    <col min="9271" max="9271" width="7.7109375" style="1" customWidth="1"/>
    <col min="9272" max="9272" width="7.85546875" style="1" customWidth="1"/>
    <col min="9273" max="9273" width="7.7109375" style="1" customWidth="1"/>
    <col min="9274" max="9274" width="9.28515625" style="1" customWidth="1"/>
    <col min="9275" max="9275" width="9.7109375" style="1" customWidth="1"/>
    <col min="9276" max="9276" width="8" style="1" customWidth="1"/>
    <col min="9277" max="9277" width="11.5703125" style="1" customWidth="1"/>
    <col min="9278" max="9278" width="12" style="1" customWidth="1"/>
    <col min="9279" max="9279" width="11" style="1" customWidth="1"/>
    <col min="9280" max="9280" width="8.28515625" style="1" customWidth="1"/>
    <col min="9281" max="9474" width="9.140625" style="1"/>
    <col min="9475" max="9475" width="6.28515625" style="1" customWidth="1"/>
    <col min="9476" max="9476" width="71.85546875" style="1" customWidth="1"/>
    <col min="9477" max="9477" width="7.5703125" style="1" customWidth="1"/>
    <col min="9478" max="9478" width="7" style="1" customWidth="1"/>
    <col min="9479" max="9479" width="7.7109375" style="1" customWidth="1"/>
    <col min="9480" max="9480" width="9.28515625" style="1" customWidth="1"/>
    <col min="9481" max="9481" width="9.7109375" style="1" customWidth="1"/>
    <col min="9482" max="9482" width="8" style="1" customWidth="1"/>
    <col min="9483" max="9483" width="11.5703125" style="1" customWidth="1"/>
    <col min="9484" max="9484" width="12" style="1" customWidth="1"/>
    <col min="9485" max="9485" width="11" style="1" customWidth="1"/>
    <col min="9486" max="9486" width="8.28515625" style="1" customWidth="1"/>
    <col min="9487" max="9487" width="7.7109375" style="1" customWidth="1"/>
    <col min="9488" max="9488" width="7" style="1" customWidth="1"/>
    <col min="9489" max="9489" width="7.7109375" style="1" customWidth="1"/>
    <col min="9490" max="9490" width="9.28515625" style="1" customWidth="1"/>
    <col min="9491" max="9491" width="9.7109375" style="1" customWidth="1"/>
    <col min="9492" max="9492" width="8" style="1" customWidth="1"/>
    <col min="9493" max="9493" width="11.5703125" style="1" customWidth="1"/>
    <col min="9494" max="9494" width="12" style="1" customWidth="1"/>
    <col min="9495" max="9495" width="11" style="1" customWidth="1"/>
    <col min="9496" max="9496" width="8.28515625" style="1" customWidth="1"/>
    <col min="9497" max="9497" width="7.7109375" style="1" customWidth="1"/>
    <col min="9498" max="9498" width="7" style="1" customWidth="1"/>
    <col min="9499" max="9499" width="7.7109375" style="1" customWidth="1"/>
    <col min="9500" max="9500" width="9.28515625" style="1" customWidth="1"/>
    <col min="9501" max="9501" width="9.7109375" style="1" customWidth="1"/>
    <col min="9502" max="9502" width="8" style="1" customWidth="1"/>
    <col min="9503" max="9503" width="11.5703125" style="1" customWidth="1"/>
    <col min="9504" max="9504" width="12" style="1" customWidth="1"/>
    <col min="9505" max="9505" width="11" style="1" customWidth="1"/>
    <col min="9506" max="9506" width="8.28515625" style="1" customWidth="1"/>
    <col min="9507" max="9507" width="7.7109375" style="1" customWidth="1"/>
    <col min="9508" max="9508" width="7" style="1" customWidth="1"/>
    <col min="9509" max="9509" width="7.7109375" style="1" customWidth="1"/>
    <col min="9510" max="9510" width="9.28515625" style="1" customWidth="1"/>
    <col min="9511" max="9511" width="9.7109375" style="1" customWidth="1"/>
    <col min="9512" max="9512" width="8" style="1" customWidth="1"/>
    <col min="9513" max="9513" width="11.5703125" style="1" customWidth="1"/>
    <col min="9514" max="9514" width="12" style="1" customWidth="1"/>
    <col min="9515" max="9515" width="11" style="1" customWidth="1"/>
    <col min="9516" max="9516" width="8.28515625" style="1" customWidth="1"/>
    <col min="9517" max="9517" width="7.7109375" style="1" customWidth="1"/>
    <col min="9518" max="9518" width="7" style="1" customWidth="1"/>
    <col min="9519" max="9519" width="7.7109375" style="1" customWidth="1"/>
    <col min="9520" max="9520" width="9.28515625" style="1" customWidth="1"/>
    <col min="9521" max="9521" width="9.7109375" style="1" customWidth="1"/>
    <col min="9522" max="9522" width="8" style="1" customWidth="1"/>
    <col min="9523" max="9523" width="11.5703125" style="1" customWidth="1"/>
    <col min="9524" max="9524" width="12" style="1" customWidth="1"/>
    <col min="9525" max="9525" width="11" style="1" customWidth="1"/>
    <col min="9526" max="9526" width="8.28515625" style="1" customWidth="1"/>
    <col min="9527" max="9527" width="7.7109375" style="1" customWidth="1"/>
    <col min="9528" max="9528" width="7.85546875" style="1" customWidth="1"/>
    <col min="9529" max="9529" width="7.7109375" style="1" customWidth="1"/>
    <col min="9530" max="9530" width="9.28515625" style="1" customWidth="1"/>
    <col min="9531" max="9531" width="9.7109375" style="1" customWidth="1"/>
    <col min="9532" max="9532" width="8" style="1" customWidth="1"/>
    <col min="9533" max="9533" width="11.5703125" style="1" customWidth="1"/>
    <col min="9534" max="9534" width="12" style="1" customWidth="1"/>
    <col min="9535" max="9535" width="11" style="1" customWidth="1"/>
    <col min="9536" max="9536" width="8.28515625" style="1" customWidth="1"/>
    <col min="9537" max="9730" width="9.140625" style="1"/>
    <col min="9731" max="9731" width="6.28515625" style="1" customWidth="1"/>
    <col min="9732" max="9732" width="71.85546875" style="1" customWidth="1"/>
    <col min="9733" max="9733" width="7.5703125" style="1" customWidth="1"/>
    <col min="9734" max="9734" width="7" style="1" customWidth="1"/>
    <col min="9735" max="9735" width="7.7109375" style="1" customWidth="1"/>
    <col min="9736" max="9736" width="9.28515625" style="1" customWidth="1"/>
    <col min="9737" max="9737" width="9.7109375" style="1" customWidth="1"/>
    <col min="9738" max="9738" width="8" style="1" customWidth="1"/>
    <col min="9739" max="9739" width="11.5703125" style="1" customWidth="1"/>
    <col min="9740" max="9740" width="12" style="1" customWidth="1"/>
    <col min="9741" max="9741" width="11" style="1" customWidth="1"/>
    <col min="9742" max="9742" width="8.28515625" style="1" customWidth="1"/>
    <col min="9743" max="9743" width="7.7109375" style="1" customWidth="1"/>
    <col min="9744" max="9744" width="7" style="1" customWidth="1"/>
    <col min="9745" max="9745" width="7.7109375" style="1" customWidth="1"/>
    <col min="9746" max="9746" width="9.28515625" style="1" customWidth="1"/>
    <col min="9747" max="9747" width="9.7109375" style="1" customWidth="1"/>
    <col min="9748" max="9748" width="8" style="1" customWidth="1"/>
    <col min="9749" max="9749" width="11.5703125" style="1" customWidth="1"/>
    <col min="9750" max="9750" width="12" style="1" customWidth="1"/>
    <col min="9751" max="9751" width="11" style="1" customWidth="1"/>
    <col min="9752" max="9752" width="8.28515625" style="1" customWidth="1"/>
    <col min="9753" max="9753" width="7.7109375" style="1" customWidth="1"/>
    <col min="9754" max="9754" width="7" style="1" customWidth="1"/>
    <col min="9755" max="9755" width="7.7109375" style="1" customWidth="1"/>
    <col min="9756" max="9756" width="9.28515625" style="1" customWidth="1"/>
    <col min="9757" max="9757" width="9.7109375" style="1" customWidth="1"/>
    <col min="9758" max="9758" width="8" style="1" customWidth="1"/>
    <col min="9759" max="9759" width="11.5703125" style="1" customWidth="1"/>
    <col min="9760" max="9760" width="12" style="1" customWidth="1"/>
    <col min="9761" max="9761" width="11" style="1" customWidth="1"/>
    <col min="9762" max="9762" width="8.28515625" style="1" customWidth="1"/>
    <col min="9763" max="9763" width="7.7109375" style="1" customWidth="1"/>
    <col min="9764" max="9764" width="7" style="1" customWidth="1"/>
    <col min="9765" max="9765" width="7.7109375" style="1" customWidth="1"/>
    <col min="9766" max="9766" width="9.28515625" style="1" customWidth="1"/>
    <col min="9767" max="9767" width="9.7109375" style="1" customWidth="1"/>
    <col min="9768" max="9768" width="8" style="1" customWidth="1"/>
    <col min="9769" max="9769" width="11.5703125" style="1" customWidth="1"/>
    <col min="9770" max="9770" width="12" style="1" customWidth="1"/>
    <col min="9771" max="9771" width="11" style="1" customWidth="1"/>
    <col min="9772" max="9772" width="8.28515625" style="1" customWidth="1"/>
    <col min="9773" max="9773" width="7.7109375" style="1" customWidth="1"/>
    <col min="9774" max="9774" width="7" style="1" customWidth="1"/>
    <col min="9775" max="9775" width="7.7109375" style="1" customWidth="1"/>
    <col min="9776" max="9776" width="9.28515625" style="1" customWidth="1"/>
    <col min="9777" max="9777" width="9.7109375" style="1" customWidth="1"/>
    <col min="9778" max="9778" width="8" style="1" customWidth="1"/>
    <col min="9779" max="9779" width="11.5703125" style="1" customWidth="1"/>
    <col min="9780" max="9780" width="12" style="1" customWidth="1"/>
    <col min="9781" max="9781" width="11" style="1" customWidth="1"/>
    <col min="9782" max="9782" width="8.28515625" style="1" customWidth="1"/>
    <col min="9783" max="9783" width="7.7109375" style="1" customWidth="1"/>
    <col min="9784" max="9784" width="7.85546875" style="1" customWidth="1"/>
    <col min="9785" max="9785" width="7.7109375" style="1" customWidth="1"/>
    <col min="9786" max="9786" width="9.28515625" style="1" customWidth="1"/>
    <col min="9787" max="9787" width="9.7109375" style="1" customWidth="1"/>
    <col min="9788" max="9788" width="8" style="1" customWidth="1"/>
    <col min="9789" max="9789" width="11.5703125" style="1" customWidth="1"/>
    <col min="9790" max="9790" width="12" style="1" customWidth="1"/>
    <col min="9791" max="9791" width="11" style="1" customWidth="1"/>
    <col min="9792" max="9792" width="8.28515625" style="1" customWidth="1"/>
    <col min="9793" max="9986" width="9.140625" style="1"/>
    <col min="9987" max="9987" width="6.28515625" style="1" customWidth="1"/>
    <col min="9988" max="9988" width="71.85546875" style="1" customWidth="1"/>
    <col min="9989" max="9989" width="7.5703125" style="1" customWidth="1"/>
    <col min="9990" max="9990" width="7" style="1" customWidth="1"/>
    <col min="9991" max="9991" width="7.7109375" style="1" customWidth="1"/>
    <col min="9992" max="9992" width="9.28515625" style="1" customWidth="1"/>
    <col min="9993" max="9993" width="9.7109375" style="1" customWidth="1"/>
    <col min="9994" max="9994" width="8" style="1" customWidth="1"/>
    <col min="9995" max="9995" width="11.5703125" style="1" customWidth="1"/>
    <col min="9996" max="9996" width="12" style="1" customWidth="1"/>
    <col min="9997" max="9997" width="11" style="1" customWidth="1"/>
    <col min="9998" max="9998" width="8.28515625" style="1" customWidth="1"/>
    <col min="9999" max="9999" width="7.7109375" style="1" customWidth="1"/>
    <col min="10000" max="10000" width="7" style="1" customWidth="1"/>
    <col min="10001" max="10001" width="7.7109375" style="1" customWidth="1"/>
    <col min="10002" max="10002" width="9.28515625" style="1" customWidth="1"/>
    <col min="10003" max="10003" width="9.7109375" style="1" customWidth="1"/>
    <col min="10004" max="10004" width="8" style="1" customWidth="1"/>
    <col min="10005" max="10005" width="11.5703125" style="1" customWidth="1"/>
    <col min="10006" max="10006" width="12" style="1" customWidth="1"/>
    <col min="10007" max="10007" width="11" style="1" customWidth="1"/>
    <col min="10008" max="10008" width="8.28515625" style="1" customWidth="1"/>
    <col min="10009" max="10009" width="7.7109375" style="1" customWidth="1"/>
    <col min="10010" max="10010" width="7" style="1" customWidth="1"/>
    <col min="10011" max="10011" width="7.7109375" style="1" customWidth="1"/>
    <col min="10012" max="10012" width="9.28515625" style="1" customWidth="1"/>
    <col min="10013" max="10013" width="9.7109375" style="1" customWidth="1"/>
    <col min="10014" max="10014" width="8" style="1" customWidth="1"/>
    <col min="10015" max="10015" width="11.5703125" style="1" customWidth="1"/>
    <col min="10016" max="10016" width="12" style="1" customWidth="1"/>
    <col min="10017" max="10017" width="11" style="1" customWidth="1"/>
    <col min="10018" max="10018" width="8.28515625" style="1" customWidth="1"/>
    <col min="10019" max="10019" width="7.7109375" style="1" customWidth="1"/>
    <col min="10020" max="10020" width="7" style="1" customWidth="1"/>
    <col min="10021" max="10021" width="7.7109375" style="1" customWidth="1"/>
    <col min="10022" max="10022" width="9.28515625" style="1" customWidth="1"/>
    <col min="10023" max="10023" width="9.7109375" style="1" customWidth="1"/>
    <col min="10024" max="10024" width="8" style="1" customWidth="1"/>
    <col min="10025" max="10025" width="11.5703125" style="1" customWidth="1"/>
    <col min="10026" max="10026" width="12" style="1" customWidth="1"/>
    <col min="10027" max="10027" width="11" style="1" customWidth="1"/>
    <col min="10028" max="10028" width="8.28515625" style="1" customWidth="1"/>
    <col min="10029" max="10029" width="7.7109375" style="1" customWidth="1"/>
    <col min="10030" max="10030" width="7" style="1" customWidth="1"/>
    <col min="10031" max="10031" width="7.7109375" style="1" customWidth="1"/>
    <col min="10032" max="10032" width="9.28515625" style="1" customWidth="1"/>
    <col min="10033" max="10033" width="9.7109375" style="1" customWidth="1"/>
    <col min="10034" max="10034" width="8" style="1" customWidth="1"/>
    <col min="10035" max="10035" width="11.5703125" style="1" customWidth="1"/>
    <col min="10036" max="10036" width="12" style="1" customWidth="1"/>
    <col min="10037" max="10037" width="11" style="1" customWidth="1"/>
    <col min="10038" max="10038" width="8.28515625" style="1" customWidth="1"/>
    <col min="10039" max="10039" width="7.7109375" style="1" customWidth="1"/>
    <col min="10040" max="10040" width="7.85546875" style="1" customWidth="1"/>
    <col min="10041" max="10041" width="7.7109375" style="1" customWidth="1"/>
    <col min="10042" max="10042" width="9.28515625" style="1" customWidth="1"/>
    <col min="10043" max="10043" width="9.7109375" style="1" customWidth="1"/>
    <col min="10044" max="10044" width="8" style="1" customWidth="1"/>
    <col min="10045" max="10045" width="11.5703125" style="1" customWidth="1"/>
    <col min="10046" max="10046" width="12" style="1" customWidth="1"/>
    <col min="10047" max="10047" width="11" style="1" customWidth="1"/>
    <col min="10048" max="10048" width="8.28515625" style="1" customWidth="1"/>
    <col min="10049" max="10242" width="9.140625" style="1"/>
    <col min="10243" max="10243" width="6.28515625" style="1" customWidth="1"/>
    <col min="10244" max="10244" width="71.85546875" style="1" customWidth="1"/>
    <col min="10245" max="10245" width="7.5703125" style="1" customWidth="1"/>
    <col min="10246" max="10246" width="7" style="1" customWidth="1"/>
    <col min="10247" max="10247" width="7.7109375" style="1" customWidth="1"/>
    <col min="10248" max="10248" width="9.28515625" style="1" customWidth="1"/>
    <col min="10249" max="10249" width="9.7109375" style="1" customWidth="1"/>
    <col min="10250" max="10250" width="8" style="1" customWidth="1"/>
    <col min="10251" max="10251" width="11.5703125" style="1" customWidth="1"/>
    <col min="10252" max="10252" width="12" style="1" customWidth="1"/>
    <col min="10253" max="10253" width="11" style="1" customWidth="1"/>
    <col min="10254" max="10254" width="8.28515625" style="1" customWidth="1"/>
    <col min="10255" max="10255" width="7.7109375" style="1" customWidth="1"/>
    <col min="10256" max="10256" width="7" style="1" customWidth="1"/>
    <col min="10257" max="10257" width="7.7109375" style="1" customWidth="1"/>
    <col min="10258" max="10258" width="9.28515625" style="1" customWidth="1"/>
    <col min="10259" max="10259" width="9.7109375" style="1" customWidth="1"/>
    <col min="10260" max="10260" width="8" style="1" customWidth="1"/>
    <col min="10261" max="10261" width="11.5703125" style="1" customWidth="1"/>
    <col min="10262" max="10262" width="12" style="1" customWidth="1"/>
    <col min="10263" max="10263" width="11" style="1" customWidth="1"/>
    <col min="10264" max="10264" width="8.28515625" style="1" customWidth="1"/>
    <col min="10265" max="10265" width="7.7109375" style="1" customWidth="1"/>
    <col min="10266" max="10266" width="7" style="1" customWidth="1"/>
    <col min="10267" max="10267" width="7.7109375" style="1" customWidth="1"/>
    <col min="10268" max="10268" width="9.28515625" style="1" customWidth="1"/>
    <col min="10269" max="10269" width="9.7109375" style="1" customWidth="1"/>
    <col min="10270" max="10270" width="8" style="1" customWidth="1"/>
    <col min="10271" max="10271" width="11.5703125" style="1" customWidth="1"/>
    <col min="10272" max="10272" width="12" style="1" customWidth="1"/>
    <col min="10273" max="10273" width="11" style="1" customWidth="1"/>
    <col min="10274" max="10274" width="8.28515625" style="1" customWidth="1"/>
    <col min="10275" max="10275" width="7.7109375" style="1" customWidth="1"/>
    <col min="10276" max="10276" width="7" style="1" customWidth="1"/>
    <col min="10277" max="10277" width="7.7109375" style="1" customWidth="1"/>
    <col min="10278" max="10278" width="9.28515625" style="1" customWidth="1"/>
    <col min="10279" max="10279" width="9.7109375" style="1" customWidth="1"/>
    <col min="10280" max="10280" width="8" style="1" customWidth="1"/>
    <col min="10281" max="10281" width="11.5703125" style="1" customWidth="1"/>
    <col min="10282" max="10282" width="12" style="1" customWidth="1"/>
    <col min="10283" max="10283" width="11" style="1" customWidth="1"/>
    <col min="10284" max="10284" width="8.28515625" style="1" customWidth="1"/>
    <col min="10285" max="10285" width="7.7109375" style="1" customWidth="1"/>
    <col min="10286" max="10286" width="7" style="1" customWidth="1"/>
    <col min="10287" max="10287" width="7.7109375" style="1" customWidth="1"/>
    <col min="10288" max="10288" width="9.28515625" style="1" customWidth="1"/>
    <col min="10289" max="10289" width="9.7109375" style="1" customWidth="1"/>
    <col min="10290" max="10290" width="8" style="1" customWidth="1"/>
    <col min="10291" max="10291" width="11.5703125" style="1" customWidth="1"/>
    <col min="10292" max="10292" width="12" style="1" customWidth="1"/>
    <col min="10293" max="10293" width="11" style="1" customWidth="1"/>
    <col min="10294" max="10294" width="8.28515625" style="1" customWidth="1"/>
    <col min="10295" max="10295" width="7.7109375" style="1" customWidth="1"/>
    <col min="10296" max="10296" width="7.85546875" style="1" customWidth="1"/>
    <col min="10297" max="10297" width="7.7109375" style="1" customWidth="1"/>
    <col min="10298" max="10298" width="9.28515625" style="1" customWidth="1"/>
    <col min="10299" max="10299" width="9.7109375" style="1" customWidth="1"/>
    <col min="10300" max="10300" width="8" style="1" customWidth="1"/>
    <col min="10301" max="10301" width="11.5703125" style="1" customWidth="1"/>
    <col min="10302" max="10302" width="12" style="1" customWidth="1"/>
    <col min="10303" max="10303" width="11" style="1" customWidth="1"/>
    <col min="10304" max="10304" width="8.28515625" style="1" customWidth="1"/>
    <col min="10305" max="10498" width="9.140625" style="1"/>
    <col min="10499" max="10499" width="6.28515625" style="1" customWidth="1"/>
    <col min="10500" max="10500" width="71.85546875" style="1" customWidth="1"/>
    <col min="10501" max="10501" width="7.5703125" style="1" customWidth="1"/>
    <col min="10502" max="10502" width="7" style="1" customWidth="1"/>
    <col min="10503" max="10503" width="7.7109375" style="1" customWidth="1"/>
    <col min="10504" max="10504" width="9.28515625" style="1" customWidth="1"/>
    <col min="10505" max="10505" width="9.7109375" style="1" customWidth="1"/>
    <col min="10506" max="10506" width="8" style="1" customWidth="1"/>
    <col min="10507" max="10507" width="11.5703125" style="1" customWidth="1"/>
    <col min="10508" max="10508" width="12" style="1" customWidth="1"/>
    <col min="10509" max="10509" width="11" style="1" customWidth="1"/>
    <col min="10510" max="10510" width="8.28515625" style="1" customWidth="1"/>
    <col min="10511" max="10511" width="7.7109375" style="1" customWidth="1"/>
    <col min="10512" max="10512" width="7" style="1" customWidth="1"/>
    <col min="10513" max="10513" width="7.7109375" style="1" customWidth="1"/>
    <col min="10514" max="10514" width="9.28515625" style="1" customWidth="1"/>
    <col min="10515" max="10515" width="9.7109375" style="1" customWidth="1"/>
    <col min="10516" max="10516" width="8" style="1" customWidth="1"/>
    <col min="10517" max="10517" width="11.5703125" style="1" customWidth="1"/>
    <col min="10518" max="10518" width="12" style="1" customWidth="1"/>
    <col min="10519" max="10519" width="11" style="1" customWidth="1"/>
    <col min="10520" max="10520" width="8.28515625" style="1" customWidth="1"/>
    <col min="10521" max="10521" width="7.7109375" style="1" customWidth="1"/>
    <col min="10522" max="10522" width="7" style="1" customWidth="1"/>
    <col min="10523" max="10523" width="7.7109375" style="1" customWidth="1"/>
    <col min="10524" max="10524" width="9.28515625" style="1" customWidth="1"/>
    <col min="10525" max="10525" width="9.7109375" style="1" customWidth="1"/>
    <col min="10526" max="10526" width="8" style="1" customWidth="1"/>
    <col min="10527" max="10527" width="11.5703125" style="1" customWidth="1"/>
    <col min="10528" max="10528" width="12" style="1" customWidth="1"/>
    <col min="10529" max="10529" width="11" style="1" customWidth="1"/>
    <col min="10530" max="10530" width="8.28515625" style="1" customWidth="1"/>
    <col min="10531" max="10531" width="7.7109375" style="1" customWidth="1"/>
    <col min="10532" max="10532" width="7" style="1" customWidth="1"/>
    <col min="10533" max="10533" width="7.7109375" style="1" customWidth="1"/>
    <col min="10534" max="10534" width="9.28515625" style="1" customWidth="1"/>
    <col min="10535" max="10535" width="9.7109375" style="1" customWidth="1"/>
    <col min="10536" max="10536" width="8" style="1" customWidth="1"/>
    <col min="10537" max="10537" width="11.5703125" style="1" customWidth="1"/>
    <col min="10538" max="10538" width="12" style="1" customWidth="1"/>
    <col min="10539" max="10539" width="11" style="1" customWidth="1"/>
    <col min="10540" max="10540" width="8.28515625" style="1" customWidth="1"/>
    <col min="10541" max="10541" width="7.7109375" style="1" customWidth="1"/>
    <col min="10542" max="10542" width="7" style="1" customWidth="1"/>
    <col min="10543" max="10543" width="7.7109375" style="1" customWidth="1"/>
    <col min="10544" max="10544" width="9.28515625" style="1" customWidth="1"/>
    <col min="10545" max="10545" width="9.7109375" style="1" customWidth="1"/>
    <col min="10546" max="10546" width="8" style="1" customWidth="1"/>
    <col min="10547" max="10547" width="11.5703125" style="1" customWidth="1"/>
    <col min="10548" max="10548" width="12" style="1" customWidth="1"/>
    <col min="10549" max="10549" width="11" style="1" customWidth="1"/>
    <col min="10550" max="10550" width="8.28515625" style="1" customWidth="1"/>
    <col min="10551" max="10551" width="7.7109375" style="1" customWidth="1"/>
    <col min="10552" max="10552" width="7.85546875" style="1" customWidth="1"/>
    <col min="10553" max="10553" width="7.7109375" style="1" customWidth="1"/>
    <col min="10554" max="10554" width="9.28515625" style="1" customWidth="1"/>
    <col min="10555" max="10555" width="9.7109375" style="1" customWidth="1"/>
    <col min="10556" max="10556" width="8" style="1" customWidth="1"/>
    <col min="10557" max="10557" width="11.5703125" style="1" customWidth="1"/>
    <col min="10558" max="10558" width="12" style="1" customWidth="1"/>
    <col min="10559" max="10559" width="11" style="1" customWidth="1"/>
    <col min="10560" max="10560" width="8.28515625" style="1" customWidth="1"/>
    <col min="10561" max="10754" width="9.140625" style="1"/>
    <col min="10755" max="10755" width="6.28515625" style="1" customWidth="1"/>
    <col min="10756" max="10756" width="71.85546875" style="1" customWidth="1"/>
    <col min="10757" max="10757" width="7.5703125" style="1" customWidth="1"/>
    <col min="10758" max="10758" width="7" style="1" customWidth="1"/>
    <col min="10759" max="10759" width="7.7109375" style="1" customWidth="1"/>
    <col min="10760" max="10760" width="9.28515625" style="1" customWidth="1"/>
    <col min="10761" max="10761" width="9.7109375" style="1" customWidth="1"/>
    <col min="10762" max="10762" width="8" style="1" customWidth="1"/>
    <col min="10763" max="10763" width="11.5703125" style="1" customWidth="1"/>
    <col min="10764" max="10764" width="12" style="1" customWidth="1"/>
    <col min="10765" max="10765" width="11" style="1" customWidth="1"/>
    <col min="10766" max="10766" width="8.28515625" style="1" customWidth="1"/>
    <col min="10767" max="10767" width="7.7109375" style="1" customWidth="1"/>
    <col min="10768" max="10768" width="7" style="1" customWidth="1"/>
    <col min="10769" max="10769" width="7.7109375" style="1" customWidth="1"/>
    <col min="10770" max="10770" width="9.28515625" style="1" customWidth="1"/>
    <col min="10771" max="10771" width="9.7109375" style="1" customWidth="1"/>
    <col min="10772" max="10772" width="8" style="1" customWidth="1"/>
    <col min="10773" max="10773" width="11.5703125" style="1" customWidth="1"/>
    <col min="10774" max="10774" width="12" style="1" customWidth="1"/>
    <col min="10775" max="10775" width="11" style="1" customWidth="1"/>
    <col min="10776" max="10776" width="8.28515625" style="1" customWidth="1"/>
    <col min="10777" max="10777" width="7.7109375" style="1" customWidth="1"/>
    <col min="10778" max="10778" width="7" style="1" customWidth="1"/>
    <col min="10779" max="10779" width="7.7109375" style="1" customWidth="1"/>
    <col min="10780" max="10780" width="9.28515625" style="1" customWidth="1"/>
    <col min="10781" max="10781" width="9.7109375" style="1" customWidth="1"/>
    <col min="10782" max="10782" width="8" style="1" customWidth="1"/>
    <col min="10783" max="10783" width="11.5703125" style="1" customWidth="1"/>
    <col min="10784" max="10784" width="12" style="1" customWidth="1"/>
    <col min="10785" max="10785" width="11" style="1" customWidth="1"/>
    <col min="10786" max="10786" width="8.28515625" style="1" customWidth="1"/>
    <col min="10787" max="10787" width="7.7109375" style="1" customWidth="1"/>
    <col min="10788" max="10788" width="7" style="1" customWidth="1"/>
    <col min="10789" max="10789" width="7.7109375" style="1" customWidth="1"/>
    <col min="10790" max="10790" width="9.28515625" style="1" customWidth="1"/>
    <col min="10791" max="10791" width="9.7109375" style="1" customWidth="1"/>
    <col min="10792" max="10792" width="8" style="1" customWidth="1"/>
    <col min="10793" max="10793" width="11.5703125" style="1" customWidth="1"/>
    <col min="10794" max="10794" width="12" style="1" customWidth="1"/>
    <col min="10795" max="10795" width="11" style="1" customWidth="1"/>
    <col min="10796" max="10796" width="8.28515625" style="1" customWidth="1"/>
    <col min="10797" max="10797" width="7.7109375" style="1" customWidth="1"/>
    <col min="10798" max="10798" width="7" style="1" customWidth="1"/>
    <col min="10799" max="10799" width="7.7109375" style="1" customWidth="1"/>
    <col min="10800" max="10800" width="9.28515625" style="1" customWidth="1"/>
    <col min="10801" max="10801" width="9.7109375" style="1" customWidth="1"/>
    <col min="10802" max="10802" width="8" style="1" customWidth="1"/>
    <col min="10803" max="10803" width="11.5703125" style="1" customWidth="1"/>
    <col min="10804" max="10804" width="12" style="1" customWidth="1"/>
    <col min="10805" max="10805" width="11" style="1" customWidth="1"/>
    <col min="10806" max="10806" width="8.28515625" style="1" customWidth="1"/>
    <col min="10807" max="10807" width="7.7109375" style="1" customWidth="1"/>
    <col min="10808" max="10808" width="7.85546875" style="1" customWidth="1"/>
    <col min="10809" max="10809" width="7.7109375" style="1" customWidth="1"/>
    <col min="10810" max="10810" width="9.28515625" style="1" customWidth="1"/>
    <col min="10811" max="10811" width="9.7109375" style="1" customWidth="1"/>
    <col min="10812" max="10812" width="8" style="1" customWidth="1"/>
    <col min="10813" max="10813" width="11.5703125" style="1" customWidth="1"/>
    <col min="10814" max="10814" width="12" style="1" customWidth="1"/>
    <col min="10815" max="10815" width="11" style="1" customWidth="1"/>
    <col min="10816" max="10816" width="8.28515625" style="1" customWidth="1"/>
    <col min="10817" max="11010" width="9.140625" style="1"/>
    <col min="11011" max="11011" width="6.28515625" style="1" customWidth="1"/>
    <col min="11012" max="11012" width="71.85546875" style="1" customWidth="1"/>
    <col min="11013" max="11013" width="7.5703125" style="1" customWidth="1"/>
    <col min="11014" max="11014" width="7" style="1" customWidth="1"/>
    <col min="11015" max="11015" width="7.7109375" style="1" customWidth="1"/>
    <col min="11016" max="11016" width="9.28515625" style="1" customWidth="1"/>
    <col min="11017" max="11017" width="9.7109375" style="1" customWidth="1"/>
    <col min="11018" max="11018" width="8" style="1" customWidth="1"/>
    <col min="11019" max="11019" width="11.5703125" style="1" customWidth="1"/>
    <col min="11020" max="11020" width="12" style="1" customWidth="1"/>
    <col min="11021" max="11021" width="11" style="1" customWidth="1"/>
    <col min="11022" max="11022" width="8.28515625" style="1" customWidth="1"/>
    <col min="11023" max="11023" width="7.7109375" style="1" customWidth="1"/>
    <col min="11024" max="11024" width="7" style="1" customWidth="1"/>
    <col min="11025" max="11025" width="7.7109375" style="1" customWidth="1"/>
    <col min="11026" max="11026" width="9.28515625" style="1" customWidth="1"/>
    <col min="11027" max="11027" width="9.7109375" style="1" customWidth="1"/>
    <col min="11028" max="11028" width="8" style="1" customWidth="1"/>
    <col min="11029" max="11029" width="11.5703125" style="1" customWidth="1"/>
    <col min="11030" max="11030" width="12" style="1" customWidth="1"/>
    <col min="11031" max="11031" width="11" style="1" customWidth="1"/>
    <col min="11032" max="11032" width="8.28515625" style="1" customWidth="1"/>
    <col min="11033" max="11033" width="7.7109375" style="1" customWidth="1"/>
    <col min="11034" max="11034" width="7" style="1" customWidth="1"/>
    <col min="11035" max="11035" width="7.7109375" style="1" customWidth="1"/>
    <col min="11036" max="11036" width="9.28515625" style="1" customWidth="1"/>
    <col min="11037" max="11037" width="9.7109375" style="1" customWidth="1"/>
    <col min="11038" max="11038" width="8" style="1" customWidth="1"/>
    <col min="11039" max="11039" width="11.5703125" style="1" customWidth="1"/>
    <col min="11040" max="11040" width="12" style="1" customWidth="1"/>
    <col min="11041" max="11041" width="11" style="1" customWidth="1"/>
    <col min="11042" max="11042" width="8.28515625" style="1" customWidth="1"/>
    <col min="11043" max="11043" width="7.7109375" style="1" customWidth="1"/>
    <col min="11044" max="11044" width="7" style="1" customWidth="1"/>
    <col min="11045" max="11045" width="7.7109375" style="1" customWidth="1"/>
    <col min="11046" max="11046" width="9.28515625" style="1" customWidth="1"/>
    <col min="11047" max="11047" width="9.7109375" style="1" customWidth="1"/>
    <col min="11048" max="11048" width="8" style="1" customWidth="1"/>
    <col min="11049" max="11049" width="11.5703125" style="1" customWidth="1"/>
    <col min="11050" max="11050" width="12" style="1" customWidth="1"/>
    <col min="11051" max="11051" width="11" style="1" customWidth="1"/>
    <col min="11052" max="11052" width="8.28515625" style="1" customWidth="1"/>
    <col min="11053" max="11053" width="7.7109375" style="1" customWidth="1"/>
    <col min="11054" max="11054" width="7" style="1" customWidth="1"/>
    <col min="11055" max="11055" width="7.7109375" style="1" customWidth="1"/>
    <col min="11056" max="11056" width="9.28515625" style="1" customWidth="1"/>
    <col min="11057" max="11057" width="9.7109375" style="1" customWidth="1"/>
    <col min="11058" max="11058" width="8" style="1" customWidth="1"/>
    <col min="11059" max="11059" width="11.5703125" style="1" customWidth="1"/>
    <col min="11060" max="11060" width="12" style="1" customWidth="1"/>
    <col min="11061" max="11061" width="11" style="1" customWidth="1"/>
    <col min="11062" max="11062" width="8.28515625" style="1" customWidth="1"/>
    <col min="11063" max="11063" width="7.7109375" style="1" customWidth="1"/>
    <col min="11064" max="11064" width="7.85546875" style="1" customWidth="1"/>
    <col min="11065" max="11065" width="7.7109375" style="1" customWidth="1"/>
    <col min="11066" max="11066" width="9.28515625" style="1" customWidth="1"/>
    <col min="11067" max="11067" width="9.7109375" style="1" customWidth="1"/>
    <col min="11068" max="11068" width="8" style="1" customWidth="1"/>
    <col min="11069" max="11069" width="11.5703125" style="1" customWidth="1"/>
    <col min="11070" max="11070" width="12" style="1" customWidth="1"/>
    <col min="11071" max="11071" width="11" style="1" customWidth="1"/>
    <col min="11072" max="11072" width="8.28515625" style="1" customWidth="1"/>
    <col min="11073" max="11266" width="9.140625" style="1"/>
    <col min="11267" max="11267" width="6.28515625" style="1" customWidth="1"/>
    <col min="11268" max="11268" width="71.85546875" style="1" customWidth="1"/>
    <col min="11269" max="11269" width="7.5703125" style="1" customWidth="1"/>
    <col min="11270" max="11270" width="7" style="1" customWidth="1"/>
    <col min="11271" max="11271" width="7.7109375" style="1" customWidth="1"/>
    <col min="11272" max="11272" width="9.28515625" style="1" customWidth="1"/>
    <col min="11273" max="11273" width="9.7109375" style="1" customWidth="1"/>
    <col min="11274" max="11274" width="8" style="1" customWidth="1"/>
    <col min="11275" max="11275" width="11.5703125" style="1" customWidth="1"/>
    <col min="11276" max="11276" width="12" style="1" customWidth="1"/>
    <col min="11277" max="11277" width="11" style="1" customWidth="1"/>
    <col min="11278" max="11278" width="8.28515625" style="1" customWidth="1"/>
    <col min="11279" max="11279" width="7.7109375" style="1" customWidth="1"/>
    <col min="11280" max="11280" width="7" style="1" customWidth="1"/>
    <col min="11281" max="11281" width="7.7109375" style="1" customWidth="1"/>
    <col min="11282" max="11282" width="9.28515625" style="1" customWidth="1"/>
    <col min="11283" max="11283" width="9.7109375" style="1" customWidth="1"/>
    <col min="11284" max="11284" width="8" style="1" customWidth="1"/>
    <col min="11285" max="11285" width="11.5703125" style="1" customWidth="1"/>
    <col min="11286" max="11286" width="12" style="1" customWidth="1"/>
    <col min="11287" max="11287" width="11" style="1" customWidth="1"/>
    <col min="11288" max="11288" width="8.28515625" style="1" customWidth="1"/>
    <col min="11289" max="11289" width="7.7109375" style="1" customWidth="1"/>
    <col min="11290" max="11290" width="7" style="1" customWidth="1"/>
    <col min="11291" max="11291" width="7.7109375" style="1" customWidth="1"/>
    <col min="11292" max="11292" width="9.28515625" style="1" customWidth="1"/>
    <col min="11293" max="11293" width="9.7109375" style="1" customWidth="1"/>
    <col min="11294" max="11294" width="8" style="1" customWidth="1"/>
    <col min="11295" max="11295" width="11.5703125" style="1" customWidth="1"/>
    <col min="11296" max="11296" width="12" style="1" customWidth="1"/>
    <col min="11297" max="11297" width="11" style="1" customWidth="1"/>
    <col min="11298" max="11298" width="8.28515625" style="1" customWidth="1"/>
    <col min="11299" max="11299" width="7.7109375" style="1" customWidth="1"/>
    <col min="11300" max="11300" width="7" style="1" customWidth="1"/>
    <col min="11301" max="11301" width="7.7109375" style="1" customWidth="1"/>
    <col min="11302" max="11302" width="9.28515625" style="1" customWidth="1"/>
    <col min="11303" max="11303" width="9.7109375" style="1" customWidth="1"/>
    <col min="11304" max="11304" width="8" style="1" customWidth="1"/>
    <col min="11305" max="11305" width="11.5703125" style="1" customWidth="1"/>
    <col min="11306" max="11306" width="12" style="1" customWidth="1"/>
    <col min="11307" max="11307" width="11" style="1" customWidth="1"/>
    <col min="11308" max="11308" width="8.28515625" style="1" customWidth="1"/>
    <col min="11309" max="11309" width="7.7109375" style="1" customWidth="1"/>
    <col min="11310" max="11310" width="7" style="1" customWidth="1"/>
    <col min="11311" max="11311" width="7.7109375" style="1" customWidth="1"/>
    <col min="11312" max="11312" width="9.28515625" style="1" customWidth="1"/>
    <col min="11313" max="11313" width="9.7109375" style="1" customWidth="1"/>
    <col min="11314" max="11314" width="8" style="1" customWidth="1"/>
    <col min="11315" max="11315" width="11.5703125" style="1" customWidth="1"/>
    <col min="11316" max="11316" width="12" style="1" customWidth="1"/>
    <col min="11317" max="11317" width="11" style="1" customWidth="1"/>
    <col min="11318" max="11318" width="8.28515625" style="1" customWidth="1"/>
    <col min="11319" max="11319" width="7.7109375" style="1" customWidth="1"/>
    <col min="11320" max="11320" width="7.85546875" style="1" customWidth="1"/>
    <col min="11321" max="11321" width="7.7109375" style="1" customWidth="1"/>
    <col min="11322" max="11322" width="9.28515625" style="1" customWidth="1"/>
    <col min="11323" max="11323" width="9.7109375" style="1" customWidth="1"/>
    <col min="11324" max="11324" width="8" style="1" customWidth="1"/>
    <col min="11325" max="11325" width="11.5703125" style="1" customWidth="1"/>
    <col min="11326" max="11326" width="12" style="1" customWidth="1"/>
    <col min="11327" max="11327" width="11" style="1" customWidth="1"/>
    <col min="11328" max="11328" width="8.28515625" style="1" customWidth="1"/>
    <col min="11329" max="11522" width="9.140625" style="1"/>
    <col min="11523" max="11523" width="6.28515625" style="1" customWidth="1"/>
    <col min="11524" max="11524" width="71.85546875" style="1" customWidth="1"/>
    <col min="11525" max="11525" width="7.5703125" style="1" customWidth="1"/>
    <col min="11526" max="11526" width="7" style="1" customWidth="1"/>
    <col min="11527" max="11527" width="7.7109375" style="1" customWidth="1"/>
    <col min="11528" max="11528" width="9.28515625" style="1" customWidth="1"/>
    <col min="11529" max="11529" width="9.7109375" style="1" customWidth="1"/>
    <col min="11530" max="11530" width="8" style="1" customWidth="1"/>
    <col min="11531" max="11531" width="11.5703125" style="1" customWidth="1"/>
    <col min="11532" max="11532" width="12" style="1" customWidth="1"/>
    <col min="11533" max="11533" width="11" style="1" customWidth="1"/>
    <col min="11534" max="11534" width="8.28515625" style="1" customWidth="1"/>
    <col min="11535" max="11535" width="7.7109375" style="1" customWidth="1"/>
    <col min="11536" max="11536" width="7" style="1" customWidth="1"/>
    <col min="11537" max="11537" width="7.7109375" style="1" customWidth="1"/>
    <col min="11538" max="11538" width="9.28515625" style="1" customWidth="1"/>
    <col min="11539" max="11539" width="9.7109375" style="1" customWidth="1"/>
    <col min="11540" max="11540" width="8" style="1" customWidth="1"/>
    <col min="11541" max="11541" width="11.5703125" style="1" customWidth="1"/>
    <col min="11542" max="11542" width="12" style="1" customWidth="1"/>
    <col min="11543" max="11543" width="11" style="1" customWidth="1"/>
    <col min="11544" max="11544" width="8.28515625" style="1" customWidth="1"/>
    <col min="11545" max="11545" width="7.7109375" style="1" customWidth="1"/>
    <col min="11546" max="11546" width="7" style="1" customWidth="1"/>
    <col min="11547" max="11547" width="7.7109375" style="1" customWidth="1"/>
    <col min="11548" max="11548" width="9.28515625" style="1" customWidth="1"/>
    <col min="11549" max="11549" width="9.7109375" style="1" customWidth="1"/>
    <col min="11550" max="11550" width="8" style="1" customWidth="1"/>
    <col min="11551" max="11551" width="11.5703125" style="1" customWidth="1"/>
    <col min="11552" max="11552" width="12" style="1" customWidth="1"/>
    <col min="11553" max="11553" width="11" style="1" customWidth="1"/>
    <col min="11554" max="11554" width="8.28515625" style="1" customWidth="1"/>
    <col min="11555" max="11555" width="7.7109375" style="1" customWidth="1"/>
    <col min="11556" max="11556" width="7" style="1" customWidth="1"/>
    <col min="11557" max="11557" width="7.7109375" style="1" customWidth="1"/>
    <col min="11558" max="11558" width="9.28515625" style="1" customWidth="1"/>
    <col min="11559" max="11559" width="9.7109375" style="1" customWidth="1"/>
    <col min="11560" max="11560" width="8" style="1" customWidth="1"/>
    <col min="11561" max="11561" width="11.5703125" style="1" customWidth="1"/>
    <col min="11562" max="11562" width="12" style="1" customWidth="1"/>
    <col min="11563" max="11563" width="11" style="1" customWidth="1"/>
    <col min="11564" max="11564" width="8.28515625" style="1" customWidth="1"/>
    <col min="11565" max="11565" width="7.7109375" style="1" customWidth="1"/>
    <col min="11566" max="11566" width="7" style="1" customWidth="1"/>
    <col min="11567" max="11567" width="7.7109375" style="1" customWidth="1"/>
    <col min="11568" max="11568" width="9.28515625" style="1" customWidth="1"/>
    <col min="11569" max="11569" width="9.7109375" style="1" customWidth="1"/>
    <col min="11570" max="11570" width="8" style="1" customWidth="1"/>
    <col min="11571" max="11571" width="11.5703125" style="1" customWidth="1"/>
    <col min="11572" max="11572" width="12" style="1" customWidth="1"/>
    <col min="11573" max="11573" width="11" style="1" customWidth="1"/>
    <col min="11574" max="11574" width="8.28515625" style="1" customWidth="1"/>
    <col min="11575" max="11575" width="7.7109375" style="1" customWidth="1"/>
    <col min="11576" max="11576" width="7.85546875" style="1" customWidth="1"/>
    <col min="11577" max="11577" width="7.7109375" style="1" customWidth="1"/>
    <col min="11578" max="11578" width="9.28515625" style="1" customWidth="1"/>
    <col min="11579" max="11579" width="9.7109375" style="1" customWidth="1"/>
    <col min="11580" max="11580" width="8" style="1" customWidth="1"/>
    <col min="11581" max="11581" width="11.5703125" style="1" customWidth="1"/>
    <col min="11582" max="11582" width="12" style="1" customWidth="1"/>
    <col min="11583" max="11583" width="11" style="1" customWidth="1"/>
    <col min="11584" max="11584" width="8.28515625" style="1" customWidth="1"/>
    <col min="11585" max="11778" width="9.140625" style="1"/>
    <col min="11779" max="11779" width="6.28515625" style="1" customWidth="1"/>
    <col min="11780" max="11780" width="71.85546875" style="1" customWidth="1"/>
    <col min="11781" max="11781" width="7.5703125" style="1" customWidth="1"/>
    <col min="11782" max="11782" width="7" style="1" customWidth="1"/>
    <col min="11783" max="11783" width="7.7109375" style="1" customWidth="1"/>
    <col min="11784" max="11784" width="9.28515625" style="1" customWidth="1"/>
    <col min="11785" max="11785" width="9.7109375" style="1" customWidth="1"/>
    <col min="11786" max="11786" width="8" style="1" customWidth="1"/>
    <col min="11787" max="11787" width="11.5703125" style="1" customWidth="1"/>
    <col min="11788" max="11788" width="12" style="1" customWidth="1"/>
    <col min="11789" max="11789" width="11" style="1" customWidth="1"/>
    <col min="11790" max="11790" width="8.28515625" style="1" customWidth="1"/>
    <col min="11791" max="11791" width="7.7109375" style="1" customWidth="1"/>
    <col min="11792" max="11792" width="7" style="1" customWidth="1"/>
    <col min="11793" max="11793" width="7.7109375" style="1" customWidth="1"/>
    <col min="11794" max="11794" width="9.28515625" style="1" customWidth="1"/>
    <col min="11795" max="11795" width="9.7109375" style="1" customWidth="1"/>
    <col min="11796" max="11796" width="8" style="1" customWidth="1"/>
    <col min="11797" max="11797" width="11.5703125" style="1" customWidth="1"/>
    <col min="11798" max="11798" width="12" style="1" customWidth="1"/>
    <col min="11799" max="11799" width="11" style="1" customWidth="1"/>
    <col min="11800" max="11800" width="8.28515625" style="1" customWidth="1"/>
    <col min="11801" max="11801" width="7.7109375" style="1" customWidth="1"/>
    <col min="11802" max="11802" width="7" style="1" customWidth="1"/>
    <col min="11803" max="11803" width="7.7109375" style="1" customWidth="1"/>
    <col min="11804" max="11804" width="9.28515625" style="1" customWidth="1"/>
    <col min="11805" max="11805" width="9.7109375" style="1" customWidth="1"/>
    <col min="11806" max="11806" width="8" style="1" customWidth="1"/>
    <col min="11807" max="11807" width="11.5703125" style="1" customWidth="1"/>
    <col min="11808" max="11808" width="12" style="1" customWidth="1"/>
    <col min="11809" max="11809" width="11" style="1" customWidth="1"/>
    <col min="11810" max="11810" width="8.28515625" style="1" customWidth="1"/>
    <col min="11811" max="11811" width="7.7109375" style="1" customWidth="1"/>
    <col min="11812" max="11812" width="7" style="1" customWidth="1"/>
    <col min="11813" max="11813" width="7.7109375" style="1" customWidth="1"/>
    <col min="11814" max="11814" width="9.28515625" style="1" customWidth="1"/>
    <col min="11815" max="11815" width="9.7109375" style="1" customWidth="1"/>
    <col min="11816" max="11816" width="8" style="1" customWidth="1"/>
    <col min="11817" max="11817" width="11.5703125" style="1" customWidth="1"/>
    <col min="11818" max="11818" width="12" style="1" customWidth="1"/>
    <col min="11819" max="11819" width="11" style="1" customWidth="1"/>
    <col min="11820" max="11820" width="8.28515625" style="1" customWidth="1"/>
    <col min="11821" max="11821" width="7.7109375" style="1" customWidth="1"/>
    <col min="11822" max="11822" width="7" style="1" customWidth="1"/>
    <col min="11823" max="11823" width="7.7109375" style="1" customWidth="1"/>
    <col min="11824" max="11824" width="9.28515625" style="1" customWidth="1"/>
    <col min="11825" max="11825" width="9.7109375" style="1" customWidth="1"/>
    <col min="11826" max="11826" width="8" style="1" customWidth="1"/>
    <col min="11827" max="11827" width="11.5703125" style="1" customWidth="1"/>
    <col min="11828" max="11828" width="12" style="1" customWidth="1"/>
    <col min="11829" max="11829" width="11" style="1" customWidth="1"/>
    <col min="11830" max="11830" width="8.28515625" style="1" customWidth="1"/>
    <col min="11831" max="11831" width="7.7109375" style="1" customWidth="1"/>
    <col min="11832" max="11832" width="7.85546875" style="1" customWidth="1"/>
    <col min="11833" max="11833" width="7.7109375" style="1" customWidth="1"/>
    <col min="11834" max="11834" width="9.28515625" style="1" customWidth="1"/>
    <col min="11835" max="11835" width="9.7109375" style="1" customWidth="1"/>
    <col min="11836" max="11836" width="8" style="1" customWidth="1"/>
    <col min="11837" max="11837" width="11.5703125" style="1" customWidth="1"/>
    <col min="11838" max="11838" width="12" style="1" customWidth="1"/>
    <col min="11839" max="11839" width="11" style="1" customWidth="1"/>
    <col min="11840" max="11840" width="8.28515625" style="1" customWidth="1"/>
    <col min="11841" max="12034" width="9.140625" style="1"/>
    <col min="12035" max="12035" width="6.28515625" style="1" customWidth="1"/>
    <col min="12036" max="12036" width="71.85546875" style="1" customWidth="1"/>
    <col min="12037" max="12037" width="7.5703125" style="1" customWidth="1"/>
    <col min="12038" max="12038" width="7" style="1" customWidth="1"/>
    <col min="12039" max="12039" width="7.7109375" style="1" customWidth="1"/>
    <col min="12040" max="12040" width="9.28515625" style="1" customWidth="1"/>
    <col min="12041" max="12041" width="9.7109375" style="1" customWidth="1"/>
    <col min="12042" max="12042" width="8" style="1" customWidth="1"/>
    <col min="12043" max="12043" width="11.5703125" style="1" customWidth="1"/>
    <col min="12044" max="12044" width="12" style="1" customWidth="1"/>
    <col min="12045" max="12045" width="11" style="1" customWidth="1"/>
    <col min="12046" max="12046" width="8.28515625" style="1" customWidth="1"/>
    <col min="12047" max="12047" width="7.7109375" style="1" customWidth="1"/>
    <col min="12048" max="12048" width="7" style="1" customWidth="1"/>
    <col min="12049" max="12049" width="7.7109375" style="1" customWidth="1"/>
    <col min="12050" max="12050" width="9.28515625" style="1" customWidth="1"/>
    <col min="12051" max="12051" width="9.7109375" style="1" customWidth="1"/>
    <col min="12052" max="12052" width="8" style="1" customWidth="1"/>
    <col min="12053" max="12053" width="11.5703125" style="1" customWidth="1"/>
    <col min="12054" max="12054" width="12" style="1" customWidth="1"/>
    <col min="12055" max="12055" width="11" style="1" customWidth="1"/>
    <col min="12056" max="12056" width="8.28515625" style="1" customWidth="1"/>
    <col min="12057" max="12057" width="7.7109375" style="1" customWidth="1"/>
    <col min="12058" max="12058" width="7" style="1" customWidth="1"/>
    <col min="12059" max="12059" width="7.7109375" style="1" customWidth="1"/>
    <col min="12060" max="12060" width="9.28515625" style="1" customWidth="1"/>
    <col min="12061" max="12061" width="9.7109375" style="1" customWidth="1"/>
    <col min="12062" max="12062" width="8" style="1" customWidth="1"/>
    <col min="12063" max="12063" width="11.5703125" style="1" customWidth="1"/>
    <col min="12064" max="12064" width="12" style="1" customWidth="1"/>
    <col min="12065" max="12065" width="11" style="1" customWidth="1"/>
    <col min="12066" max="12066" width="8.28515625" style="1" customWidth="1"/>
    <col min="12067" max="12067" width="7.7109375" style="1" customWidth="1"/>
    <col min="12068" max="12068" width="7" style="1" customWidth="1"/>
    <col min="12069" max="12069" width="7.7109375" style="1" customWidth="1"/>
    <col min="12070" max="12070" width="9.28515625" style="1" customWidth="1"/>
    <col min="12071" max="12071" width="9.7109375" style="1" customWidth="1"/>
    <col min="12072" max="12072" width="8" style="1" customWidth="1"/>
    <col min="12073" max="12073" width="11.5703125" style="1" customWidth="1"/>
    <col min="12074" max="12074" width="12" style="1" customWidth="1"/>
    <col min="12075" max="12075" width="11" style="1" customWidth="1"/>
    <col min="12076" max="12076" width="8.28515625" style="1" customWidth="1"/>
    <col min="12077" max="12077" width="7.7109375" style="1" customWidth="1"/>
    <col min="12078" max="12078" width="7" style="1" customWidth="1"/>
    <col min="12079" max="12079" width="7.7109375" style="1" customWidth="1"/>
    <col min="12080" max="12080" width="9.28515625" style="1" customWidth="1"/>
    <col min="12081" max="12081" width="9.7109375" style="1" customWidth="1"/>
    <col min="12082" max="12082" width="8" style="1" customWidth="1"/>
    <col min="12083" max="12083" width="11.5703125" style="1" customWidth="1"/>
    <col min="12084" max="12084" width="12" style="1" customWidth="1"/>
    <col min="12085" max="12085" width="11" style="1" customWidth="1"/>
    <col min="12086" max="12086" width="8.28515625" style="1" customWidth="1"/>
    <col min="12087" max="12087" width="7.7109375" style="1" customWidth="1"/>
    <col min="12088" max="12088" width="7.85546875" style="1" customWidth="1"/>
    <col min="12089" max="12089" width="7.7109375" style="1" customWidth="1"/>
    <col min="12090" max="12090" width="9.28515625" style="1" customWidth="1"/>
    <col min="12091" max="12091" width="9.7109375" style="1" customWidth="1"/>
    <col min="12092" max="12092" width="8" style="1" customWidth="1"/>
    <col min="12093" max="12093" width="11.5703125" style="1" customWidth="1"/>
    <col min="12094" max="12094" width="12" style="1" customWidth="1"/>
    <col min="12095" max="12095" width="11" style="1" customWidth="1"/>
    <col min="12096" max="12096" width="8.28515625" style="1" customWidth="1"/>
    <col min="12097" max="12290" width="9.140625" style="1"/>
    <col min="12291" max="12291" width="6.28515625" style="1" customWidth="1"/>
    <col min="12292" max="12292" width="71.85546875" style="1" customWidth="1"/>
    <col min="12293" max="12293" width="7.5703125" style="1" customWidth="1"/>
    <col min="12294" max="12294" width="7" style="1" customWidth="1"/>
    <col min="12295" max="12295" width="7.7109375" style="1" customWidth="1"/>
    <col min="12296" max="12296" width="9.28515625" style="1" customWidth="1"/>
    <col min="12297" max="12297" width="9.7109375" style="1" customWidth="1"/>
    <col min="12298" max="12298" width="8" style="1" customWidth="1"/>
    <col min="12299" max="12299" width="11.5703125" style="1" customWidth="1"/>
    <col min="12300" max="12300" width="12" style="1" customWidth="1"/>
    <col min="12301" max="12301" width="11" style="1" customWidth="1"/>
    <col min="12302" max="12302" width="8.28515625" style="1" customWidth="1"/>
    <col min="12303" max="12303" width="7.7109375" style="1" customWidth="1"/>
    <col min="12304" max="12304" width="7" style="1" customWidth="1"/>
    <col min="12305" max="12305" width="7.7109375" style="1" customWidth="1"/>
    <col min="12306" max="12306" width="9.28515625" style="1" customWidth="1"/>
    <col min="12307" max="12307" width="9.7109375" style="1" customWidth="1"/>
    <col min="12308" max="12308" width="8" style="1" customWidth="1"/>
    <col min="12309" max="12309" width="11.5703125" style="1" customWidth="1"/>
    <col min="12310" max="12310" width="12" style="1" customWidth="1"/>
    <col min="12311" max="12311" width="11" style="1" customWidth="1"/>
    <col min="12312" max="12312" width="8.28515625" style="1" customWidth="1"/>
    <col min="12313" max="12313" width="7.7109375" style="1" customWidth="1"/>
    <col min="12314" max="12314" width="7" style="1" customWidth="1"/>
    <col min="12315" max="12315" width="7.7109375" style="1" customWidth="1"/>
    <col min="12316" max="12316" width="9.28515625" style="1" customWidth="1"/>
    <col min="12317" max="12317" width="9.7109375" style="1" customWidth="1"/>
    <col min="12318" max="12318" width="8" style="1" customWidth="1"/>
    <col min="12319" max="12319" width="11.5703125" style="1" customWidth="1"/>
    <col min="12320" max="12320" width="12" style="1" customWidth="1"/>
    <col min="12321" max="12321" width="11" style="1" customWidth="1"/>
    <col min="12322" max="12322" width="8.28515625" style="1" customWidth="1"/>
    <col min="12323" max="12323" width="7.7109375" style="1" customWidth="1"/>
    <col min="12324" max="12324" width="7" style="1" customWidth="1"/>
    <col min="12325" max="12325" width="7.7109375" style="1" customWidth="1"/>
    <col min="12326" max="12326" width="9.28515625" style="1" customWidth="1"/>
    <col min="12327" max="12327" width="9.7109375" style="1" customWidth="1"/>
    <col min="12328" max="12328" width="8" style="1" customWidth="1"/>
    <col min="12329" max="12329" width="11.5703125" style="1" customWidth="1"/>
    <col min="12330" max="12330" width="12" style="1" customWidth="1"/>
    <col min="12331" max="12331" width="11" style="1" customWidth="1"/>
    <col min="12332" max="12332" width="8.28515625" style="1" customWidth="1"/>
    <col min="12333" max="12333" width="7.7109375" style="1" customWidth="1"/>
    <col min="12334" max="12334" width="7" style="1" customWidth="1"/>
    <col min="12335" max="12335" width="7.7109375" style="1" customWidth="1"/>
    <col min="12336" max="12336" width="9.28515625" style="1" customWidth="1"/>
    <col min="12337" max="12337" width="9.7109375" style="1" customWidth="1"/>
    <col min="12338" max="12338" width="8" style="1" customWidth="1"/>
    <col min="12339" max="12339" width="11.5703125" style="1" customWidth="1"/>
    <col min="12340" max="12340" width="12" style="1" customWidth="1"/>
    <col min="12341" max="12341" width="11" style="1" customWidth="1"/>
    <col min="12342" max="12342" width="8.28515625" style="1" customWidth="1"/>
    <col min="12343" max="12343" width="7.7109375" style="1" customWidth="1"/>
    <col min="12344" max="12344" width="7.85546875" style="1" customWidth="1"/>
    <col min="12345" max="12345" width="7.7109375" style="1" customWidth="1"/>
    <col min="12346" max="12346" width="9.28515625" style="1" customWidth="1"/>
    <col min="12347" max="12347" width="9.7109375" style="1" customWidth="1"/>
    <col min="12348" max="12348" width="8" style="1" customWidth="1"/>
    <col min="12349" max="12349" width="11.5703125" style="1" customWidth="1"/>
    <col min="12350" max="12350" width="12" style="1" customWidth="1"/>
    <col min="12351" max="12351" width="11" style="1" customWidth="1"/>
    <col min="12352" max="12352" width="8.28515625" style="1" customWidth="1"/>
    <col min="12353" max="12546" width="9.140625" style="1"/>
    <col min="12547" max="12547" width="6.28515625" style="1" customWidth="1"/>
    <col min="12548" max="12548" width="71.85546875" style="1" customWidth="1"/>
    <col min="12549" max="12549" width="7.5703125" style="1" customWidth="1"/>
    <col min="12550" max="12550" width="7" style="1" customWidth="1"/>
    <col min="12551" max="12551" width="7.7109375" style="1" customWidth="1"/>
    <col min="12552" max="12552" width="9.28515625" style="1" customWidth="1"/>
    <col min="12553" max="12553" width="9.7109375" style="1" customWidth="1"/>
    <col min="12554" max="12554" width="8" style="1" customWidth="1"/>
    <col min="12555" max="12555" width="11.5703125" style="1" customWidth="1"/>
    <col min="12556" max="12556" width="12" style="1" customWidth="1"/>
    <col min="12557" max="12557" width="11" style="1" customWidth="1"/>
    <col min="12558" max="12558" width="8.28515625" style="1" customWidth="1"/>
    <col min="12559" max="12559" width="7.7109375" style="1" customWidth="1"/>
    <col min="12560" max="12560" width="7" style="1" customWidth="1"/>
    <col min="12561" max="12561" width="7.7109375" style="1" customWidth="1"/>
    <col min="12562" max="12562" width="9.28515625" style="1" customWidth="1"/>
    <col min="12563" max="12563" width="9.7109375" style="1" customWidth="1"/>
    <col min="12564" max="12564" width="8" style="1" customWidth="1"/>
    <col min="12565" max="12565" width="11.5703125" style="1" customWidth="1"/>
    <col min="12566" max="12566" width="12" style="1" customWidth="1"/>
    <col min="12567" max="12567" width="11" style="1" customWidth="1"/>
    <col min="12568" max="12568" width="8.28515625" style="1" customWidth="1"/>
    <col min="12569" max="12569" width="7.7109375" style="1" customWidth="1"/>
    <col min="12570" max="12570" width="7" style="1" customWidth="1"/>
    <col min="12571" max="12571" width="7.7109375" style="1" customWidth="1"/>
    <col min="12572" max="12572" width="9.28515625" style="1" customWidth="1"/>
    <col min="12573" max="12573" width="9.7109375" style="1" customWidth="1"/>
    <col min="12574" max="12574" width="8" style="1" customWidth="1"/>
    <col min="12575" max="12575" width="11.5703125" style="1" customWidth="1"/>
    <col min="12576" max="12576" width="12" style="1" customWidth="1"/>
    <col min="12577" max="12577" width="11" style="1" customWidth="1"/>
    <col min="12578" max="12578" width="8.28515625" style="1" customWidth="1"/>
    <col min="12579" max="12579" width="7.7109375" style="1" customWidth="1"/>
    <col min="12580" max="12580" width="7" style="1" customWidth="1"/>
    <col min="12581" max="12581" width="7.7109375" style="1" customWidth="1"/>
    <col min="12582" max="12582" width="9.28515625" style="1" customWidth="1"/>
    <col min="12583" max="12583" width="9.7109375" style="1" customWidth="1"/>
    <col min="12584" max="12584" width="8" style="1" customWidth="1"/>
    <col min="12585" max="12585" width="11.5703125" style="1" customWidth="1"/>
    <col min="12586" max="12586" width="12" style="1" customWidth="1"/>
    <col min="12587" max="12587" width="11" style="1" customWidth="1"/>
    <col min="12588" max="12588" width="8.28515625" style="1" customWidth="1"/>
    <col min="12589" max="12589" width="7.7109375" style="1" customWidth="1"/>
    <col min="12590" max="12590" width="7" style="1" customWidth="1"/>
    <col min="12591" max="12591" width="7.7109375" style="1" customWidth="1"/>
    <col min="12592" max="12592" width="9.28515625" style="1" customWidth="1"/>
    <col min="12593" max="12593" width="9.7109375" style="1" customWidth="1"/>
    <col min="12594" max="12594" width="8" style="1" customWidth="1"/>
    <col min="12595" max="12595" width="11.5703125" style="1" customWidth="1"/>
    <col min="12596" max="12596" width="12" style="1" customWidth="1"/>
    <col min="12597" max="12597" width="11" style="1" customWidth="1"/>
    <col min="12598" max="12598" width="8.28515625" style="1" customWidth="1"/>
    <col min="12599" max="12599" width="7.7109375" style="1" customWidth="1"/>
    <col min="12600" max="12600" width="7.85546875" style="1" customWidth="1"/>
    <col min="12601" max="12601" width="7.7109375" style="1" customWidth="1"/>
    <col min="12602" max="12602" width="9.28515625" style="1" customWidth="1"/>
    <col min="12603" max="12603" width="9.7109375" style="1" customWidth="1"/>
    <col min="12604" max="12604" width="8" style="1" customWidth="1"/>
    <col min="12605" max="12605" width="11.5703125" style="1" customWidth="1"/>
    <col min="12606" max="12606" width="12" style="1" customWidth="1"/>
    <col min="12607" max="12607" width="11" style="1" customWidth="1"/>
    <col min="12608" max="12608" width="8.28515625" style="1" customWidth="1"/>
    <col min="12609" max="12802" width="9.140625" style="1"/>
    <col min="12803" max="12803" width="6.28515625" style="1" customWidth="1"/>
    <col min="12804" max="12804" width="71.85546875" style="1" customWidth="1"/>
    <col min="12805" max="12805" width="7.5703125" style="1" customWidth="1"/>
    <col min="12806" max="12806" width="7" style="1" customWidth="1"/>
    <col min="12807" max="12807" width="7.7109375" style="1" customWidth="1"/>
    <col min="12808" max="12808" width="9.28515625" style="1" customWidth="1"/>
    <col min="12809" max="12809" width="9.7109375" style="1" customWidth="1"/>
    <col min="12810" max="12810" width="8" style="1" customWidth="1"/>
    <col min="12811" max="12811" width="11.5703125" style="1" customWidth="1"/>
    <col min="12812" max="12812" width="12" style="1" customWidth="1"/>
    <col min="12813" max="12813" width="11" style="1" customWidth="1"/>
    <col min="12814" max="12814" width="8.28515625" style="1" customWidth="1"/>
    <col min="12815" max="12815" width="7.7109375" style="1" customWidth="1"/>
    <col min="12816" max="12816" width="7" style="1" customWidth="1"/>
    <col min="12817" max="12817" width="7.7109375" style="1" customWidth="1"/>
    <col min="12818" max="12818" width="9.28515625" style="1" customWidth="1"/>
    <col min="12819" max="12819" width="9.7109375" style="1" customWidth="1"/>
    <col min="12820" max="12820" width="8" style="1" customWidth="1"/>
    <col min="12821" max="12821" width="11.5703125" style="1" customWidth="1"/>
    <col min="12822" max="12822" width="12" style="1" customWidth="1"/>
    <col min="12823" max="12823" width="11" style="1" customWidth="1"/>
    <col min="12824" max="12824" width="8.28515625" style="1" customWidth="1"/>
    <col min="12825" max="12825" width="7.7109375" style="1" customWidth="1"/>
    <col min="12826" max="12826" width="7" style="1" customWidth="1"/>
    <col min="12827" max="12827" width="7.7109375" style="1" customWidth="1"/>
    <col min="12828" max="12828" width="9.28515625" style="1" customWidth="1"/>
    <col min="12829" max="12829" width="9.7109375" style="1" customWidth="1"/>
    <col min="12830" max="12830" width="8" style="1" customWidth="1"/>
    <col min="12831" max="12831" width="11.5703125" style="1" customWidth="1"/>
    <col min="12832" max="12832" width="12" style="1" customWidth="1"/>
    <col min="12833" max="12833" width="11" style="1" customWidth="1"/>
    <col min="12834" max="12834" width="8.28515625" style="1" customWidth="1"/>
    <col min="12835" max="12835" width="7.7109375" style="1" customWidth="1"/>
    <col min="12836" max="12836" width="7" style="1" customWidth="1"/>
    <col min="12837" max="12837" width="7.7109375" style="1" customWidth="1"/>
    <col min="12838" max="12838" width="9.28515625" style="1" customWidth="1"/>
    <col min="12839" max="12839" width="9.7109375" style="1" customWidth="1"/>
    <col min="12840" max="12840" width="8" style="1" customWidth="1"/>
    <col min="12841" max="12841" width="11.5703125" style="1" customWidth="1"/>
    <col min="12842" max="12842" width="12" style="1" customWidth="1"/>
    <col min="12843" max="12843" width="11" style="1" customWidth="1"/>
    <col min="12844" max="12844" width="8.28515625" style="1" customWidth="1"/>
    <col min="12845" max="12845" width="7.7109375" style="1" customWidth="1"/>
    <col min="12846" max="12846" width="7" style="1" customWidth="1"/>
    <col min="12847" max="12847" width="7.7109375" style="1" customWidth="1"/>
    <col min="12848" max="12848" width="9.28515625" style="1" customWidth="1"/>
    <col min="12849" max="12849" width="9.7109375" style="1" customWidth="1"/>
    <col min="12850" max="12850" width="8" style="1" customWidth="1"/>
    <col min="12851" max="12851" width="11.5703125" style="1" customWidth="1"/>
    <col min="12852" max="12852" width="12" style="1" customWidth="1"/>
    <col min="12853" max="12853" width="11" style="1" customWidth="1"/>
    <col min="12854" max="12854" width="8.28515625" style="1" customWidth="1"/>
    <col min="12855" max="12855" width="7.7109375" style="1" customWidth="1"/>
    <col min="12856" max="12856" width="7.85546875" style="1" customWidth="1"/>
    <col min="12857" max="12857" width="7.7109375" style="1" customWidth="1"/>
    <col min="12858" max="12858" width="9.28515625" style="1" customWidth="1"/>
    <col min="12859" max="12859" width="9.7109375" style="1" customWidth="1"/>
    <col min="12860" max="12860" width="8" style="1" customWidth="1"/>
    <col min="12861" max="12861" width="11.5703125" style="1" customWidth="1"/>
    <col min="12862" max="12862" width="12" style="1" customWidth="1"/>
    <col min="12863" max="12863" width="11" style="1" customWidth="1"/>
    <col min="12864" max="12864" width="8.28515625" style="1" customWidth="1"/>
    <col min="12865" max="13058" width="9.140625" style="1"/>
    <col min="13059" max="13059" width="6.28515625" style="1" customWidth="1"/>
    <col min="13060" max="13060" width="71.85546875" style="1" customWidth="1"/>
    <col min="13061" max="13061" width="7.5703125" style="1" customWidth="1"/>
    <col min="13062" max="13062" width="7" style="1" customWidth="1"/>
    <col min="13063" max="13063" width="7.7109375" style="1" customWidth="1"/>
    <col min="13064" max="13064" width="9.28515625" style="1" customWidth="1"/>
    <col min="13065" max="13065" width="9.7109375" style="1" customWidth="1"/>
    <col min="13066" max="13066" width="8" style="1" customWidth="1"/>
    <col min="13067" max="13067" width="11.5703125" style="1" customWidth="1"/>
    <col min="13068" max="13068" width="12" style="1" customWidth="1"/>
    <col min="13069" max="13069" width="11" style="1" customWidth="1"/>
    <col min="13070" max="13070" width="8.28515625" style="1" customWidth="1"/>
    <col min="13071" max="13071" width="7.7109375" style="1" customWidth="1"/>
    <col min="13072" max="13072" width="7" style="1" customWidth="1"/>
    <col min="13073" max="13073" width="7.7109375" style="1" customWidth="1"/>
    <col min="13074" max="13074" width="9.28515625" style="1" customWidth="1"/>
    <col min="13075" max="13075" width="9.7109375" style="1" customWidth="1"/>
    <col min="13076" max="13076" width="8" style="1" customWidth="1"/>
    <col min="13077" max="13077" width="11.5703125" style="1" customWidth="1"/>
    <col min="13078" max="13078" width="12" style="1" customWidth="1"/>
    <col min="13079" max="13079" width="11" style="1" customWidth="1"/>
    <col min="13080" max="13080" width="8.28515625" style="1" customWidth="1"/>
    <col min="13081" max="13081" width="7.7109375" style="1" customWidth="1"/>
    <col min="13082" max="13082" width="7" style="1" customWidth="1"/>
    <col min="13083" max="13083" width="7.7109375" style="1" customWidth="1"/>
    <col min="13084" max="13084" width="9.28515625" style="1" customWidth="1"/>
    <col min="13085" max="13085" width="9.7109375" style="1" customWidth="1"/>
    <col min="13086" max="13086" width="8" style="1" customWidth="1"/>
    <col min="13087" max="13087" width="11.5703125" style="1" customWidth="1"/>
    <col min="13088" max="13088" width="12" style="1" customWidth="1"/>
    <col min="13089" max="13089" width="11" style="1" customWidth="1"/>
    <col min="13090" max="13090" width="8.28515625" style="1" customWidth="1"/>
    <col min="13091" max="13091" width="7.7109375" style="1" customWidth="1"/>
    <col min="13092" max="13092" width="7" style="1" customWidth="1"/>
    <col min="13093" max="13093" width="7.7109375" style="1" customWidth="1"/>
    <col min="13094" max="13094" width="9.28515625" style="1" customWidth="1"/>
    <col min="13095" max="13095" width="9.7109375" style="1" customWidth="1"/>
    <col min="13096" max="13096" width="8" style="1" customWidth="1"/>
    <col min="13097" max="13097" width="11.5703125" style="1" customWidth="1"/>
    <col min="13098" max="13098" width="12" style="1" customWidth="1"/>
    <col min="13099" max="13099" width="11" style="1" customWidth="1"/>
    <col min="13100" max="13100" width="8.28515625" style="1" customWidth="1"/>
    <col min="13101" max="13101" width="7.7109375" style="1" customWidth="1"/>
    <col min="13102" max="13102" width="7" style="1" customWidth="1"/>
    <col min="13103" max="13103" width="7.7109375" style="1" customWidth="1"/>
    <col min="13104" max="13104" width="9.28515625" style="1" customWidth="1"/>
    <col min="13105" max="13105" width="9.7109375" style="1" customWidth="1"/>
    <col min="13106" max="13106" width="8" style="1" customWidth="1"/>
    <col min="13107" max="13107" width="11.5703125" style="1" customWidth="1"/>
    <col min="13108" max="13108" width="12" style="1" customWidth="1"/>
    <col min="13109" max="13109" width="11" style="1" customWidth="1"/>
    <col min="13110" max="13110" width="8.28515625" style="1" customWidth="1"/>
    <col min="13111" max="13111" width="7.7109375" style="1" customWidth="1"/>
    <col min="13112" max="13112" width="7.85546875" style="1" customWidth="1"/>
    <col min="13113" max="13113" width="7.7109375" style="1" customWidth="1"/>
    <col min="13114" max="13114" width="9.28515625" style="1" customWidth="1"/>
    <col min="13115" max="13115" width="9.7109375" style="1" customWidth="1"/>
    <col min="13116" max="13116" width="8" style="1" customWidth="1"/>
    <col min="13117" max="13117" width="11.5703125" style="1" customWidth="1"/>
    <col min="13118" max="13118" width="12" style="1" customWidth="1"/>
    <col min="13119" max="13119" width="11" style="1" customWidth="1"/>
    <col min="13120" max="13120" width="8.28515625" style="1" customWidth="1"/>
    <col min="13121" max="13314" width="9.140625" style="1"/>
    <col min="13315" max="13315" width="6.28515625" style="1" customWidth="1"/>
    <col min="13316" max="13316" width="71.85546875" style="1" customWidth="1"/>
    <col min="13317" max="13317" width="7.5703125" style="1" customWidth="1"/>
    <col min="13318" max="13318" width="7" style="1" customWidth="1"/>
    <col min="13319" max="13319" width="7.7109375" style="1" customWidth="1"/>
    <col min="13320" max="13320" width="9.28515625" style="1" customWidth="1"/>
    <col min="13321" max="13321" width="9.7109375" style="1" customWidth="1"/>
    <col min="13322" max="13322" width="8" style="1" customWidth="1"/>
    <col min="13323" max="13323" width="11.5703125" style="1" customWidth="1"/>
    <col min="13324" max="13324" width="12" style="1" customWidth="1"/>
    <col min="13325" max="13325" width="11" style="1" customWidth="1"/>
    <col min="13326" max="13326" width="8.28515625" style="1" customWidth="1"/>
    <col min="13327" max="13327" width="7.7109375" style="1" customWidth="1"/>
    <col min="13328" max="13328" width="7" style="1" customWidth="1"/>
    <col min="13329" max="13329" width="7.7109375" style="1" customWidth="1"/>
    <col min="13330" max="13330" width="9.28515625" style="1" customWidth="1"/>
    <col min="13331" max="13331" width="9.7109375" style="1" customWidth="1"/>
    <col min="13332" max="13332" width="8" style="1" customWidth="1"/>
    <col min="13333" max="13333" width="11.5703125" style="1" customWidth="1"/>
    <col min="13334" max="13334" width="12" style="1" customWidth="1"/>
    <col min="13335" max="13335" width="11" style="1" customWidth="1"/>
    <col min="13336" max="13336" width="8.28515625" style="1" customWidth="1"/>
    <col min="13337" max="13337" width="7.7109375" style="1" customWidth="1"/>
    <col min="13338" max="13338" width="7" style="1" customWidth="1"/>
    <col min="13339" max="13339" width="7.7109375" style="1" customWidth="1"/>
    <col min="13340" max="13340" width="9.28515625" style="1" customWidth="1"/>
    <col min="13341" max="13341" width="9.7109375" style="1" customWidth="1"/>
    <col min="13342" max="13342" width="8" style="1" customWidth="1"/>
    <col min="13343" max="13343" width="11.5703125" style="1" customWidth="1"/>
    <col min="13344" max="13344" width="12" style="1" customWidth="1"/>
    <col min="13345" max="13345" width="11" style="1" customWidth="1"/>
    <col min="13346" max="13346" width="8.28515625" style="1" customWidth="1"/>
    <col min="13347" max="13347" width="7.7109375" style="1" customWidth="1"/>
    <col min="13348" max="13348" width="7" style="1" customWidth="1"/>
    <col min="13349" max="13349" width="7.7109375" style="1" customWidth="1"/>
    <col min="13350" max="13350" width="9.28515625" style="1" customWidth="1"/>
    <col min="13351" max="13351" width="9.7109375" style="1" customWidth="1"/>
    <col min="13352" max="13352" width="8" style="1" customWidth="1"/>
    <col min="13353" max="13353" width="11.5703125" style="1" customWidth="1"/>
    <col min="13354" max="13354" width="12" style="1" customWidth="1"/>
    <col min="13355" max="13355" width="11" style="1" customWidth="1"/>
    <col min="13356" max="13356" width="8.28515625" style="1" customWidth="1"/>
    <col min="13357" max="13357" width="7.7109375" style="1" customWidth="1"/>
    <col min="13358" max="13358" width="7" style="1" customWidth="1"/>
    <col min="13359" max="13359" width="7.7109375" style="1" customWidth="1"/>
    <col min="13360" max="13360" width="9.28515625" style="1" customWidth="1"/>
    <col min="13361" max="13361" width="9.7109375" style="1" customWidth="1"/>
    <col min="13362" max="13362" width="8" style="1" customWidth="1"/>
    <col min="13363" max="13363" width="11.5703125" style="1" customWidth="1"/>
    <col min="13364" max="13364" width="12" style="1" customWidth="1"/>
    <col min="13365" max="13365" width="11" style="1" customWidth="1"/>
    <col min="13366" max="13366" width="8.28515625" style="1" customWidth="1"/>
    <col min="13367" max="13367" width="7.7109375" style="1" customWidth="1"/>
    <col min="13368" max="13368" width="7.85546875" style="1" customWidth="1"/>
    <col min="13369" max="13369" width="7.7109375" style="1" customWidth="1"/>
    <col min="13370" max="13370" width="9.28515625" style="1" customWidth="1"/>
    <col min="13371" max="13371" width="9.7109375" style="1" customWidth="1"/>
    <col min="13372" max="13372" width="8" style="1" customWidth="1"/>
    <col min="13373" max="13373" width="11.5703125" style="1" customWidth="1"/>
    <col min="13374" max="13374" width="12" style="1" customWidth="1"/>
    <col min="13375" max="13375" width="11" style="1" customWidth="1"/>
    <col min="13376" max="13376" width="8.28515625" style="1" customWidth="1"/>
    <col min="13377" max="13570" width="9.140625" style="1"/>
    <col min="13571" max="13571" width="6.28515625" style="1" customWidth="1"/>
    <col min="13572" max="13572" width="71.85546875" style="1" customWidth="1"/>
    <col min="13573" max="13573" width="7.5703125" style="1" customWidth="1"/>
    <col min="13574" max="13574" width="7" style="1" customWidth="1"/>
    <col min="13575" max="13575" width="7.7109375" style="1" customWidth="1"/>
    <col min="13576" max="13576" width="9.28515625" style="1" customWidth="1"/>
    <col min="13577" max="13577" width="9.7109375" style="1" customWidth="1"/>
    <col min="13578" max="13578" width="8" style="1" customWidth="1"/>
    <col min="13579" max="13579" width="11.5703125" style="1" customWidth="1"/>
    <col min="13580" max="13580" width="12" style="1" customWidth="1"/>
    <col min="13581" max="13581" width="11" style="1" customWidth="1"/>
    <col min="13582" max="13582" width="8.28515625" style="1" customWidth="1"/>
    <col min="13583" max="13583" width="7.7109375" style="1" customWidth="1"/>
    <col min="13584" max="13584" width="7" style="1" customWidth="1"/>
    <col min="13585" max="13585" width="7.7109375" style="1" customWidth="1"/>
    <col min="13586" max="13586" width="9.28515625" style="1" customWidth="1"/>
    <col min="13587" max="13587" width="9.7109375" style="1" customWidth="1"/>
    <col min="13588" max="13588" width="8" style="1" customWidth="1"/>
    <col min="13589" max="13589" width="11.5703125" style="1" customWidth="1"/>
    <col min="13590" max="13590" width="12" style="1" customWidth="1"/>
    <col min="13591" max="13591" width="11" style="1" customWidth="1"/>
    <col min="13592" max="13592" width="8.28515625" style="1" customWidth="1"/>
    <col min="13593" max="13593" width="7.7109375" style="1" customWidth="1"/>
    <col min="13594" max="13594" width="7" style="1" customWidth="1"/>
    <col min="13595" max="13595" width="7.7109375" style="1" customWidth="1"/>
    <col min="13596" max="13596" width="9.28515625" style="1" customWidth="1"/>
    <col min="13597" max="13597" width="9.7109375" style="1" customWidth="1"/>
    <col min="13598" max="13598" width="8" style="1" customWidth="1"/>
    <col min="13599" max="13599" width="11.5703125" style="1" customWidth="1"/>
    <col min="13600" max="13600" width="12" style="1" customWidth="1"/>
    <col min="13601" max="13601" width="11" style="1" customWidth="1"/>
    <col min="13602" max="13602" width="8.28515625" style="1" customWidth="1"/>
    <col min="13603" max="13603" width="7.7109375" style="1" customWidth="1"/>
    <col min="13604" max="13604" width="7" style="1" customWidth="1"/>
    <col min="13605" max="13605" width="7.7109375" style="1" customWidth="1"/>
    <col min="13606" max="13606" width="9.28515625" style="1" customWidth="1"/>
    <col min="13607" max="13607" width="9.7109375" style="1" customWidth="1"/>
    <col min="13608" max="13608" width="8" style="1" customWidth="1"/>
    <col min="13609" max="13609" width="11.5703125" style="1" customWidth="1"/>
    <col min="13610" max="13610" width="12" style="1" customWidth="1"/>
    <col min="13611" max="13611" width="11" style="1" customWidth="1"/>
    <col min="13612" max="13612" width="8.28515625" style="1" customWidth="1"/>
    <col min="13613" max="13613" width="7.7109375" style="1" customWidth="1"/>
    <col min="13614" max="13614" width="7" style="1" customWidth="1"/>
    <col min="13615" max="13615" width="7.7109375" style="1" customWidth="1"/>
    <col min="13616" max="13616" width="9.28515625" style="1" customWidth="1"/>
    <col min="13617" max="13617" width="9.7109375" style="1" customWidth="1"/>
    <col min="13618" max="13618" width="8" style="1" customWidth="1"/>
    <col min="13619" max="13619" width="11.5703125" style="1" customWidth="1"/>
    <col min="13620" max="13620" width="12" style="1" customWidth="1"/>
    <col min="13621" max="13621" width="11" style="1" customWidth="1"/>
    <col min="13622" max="13622" width="8.28515625" style="1" customWidth="1"/>
    <col min="13623" max="13623" width="7.7109375" style="1" customWidth="1"/>
    <col min="13624" max="13624" width="7.85546875" style="1" customWidth="1"/>
    <col min="13625" max="13625" width="7.7109375" style="1" customWidth="1"/>
    <col min="13626" max="13626" width="9.28515625" style="1" customWidth="1"/>
    <col min="13627" max="13627" width="9.7109375" style="1" customWidth="1"/>
    <col min="13628" max="13628" width="8" style="1" customWidth="1"/>
    <col min="13629" max="13629" width="11.5703125" style="1" customWidth="1"/>
    <col min="13630" max="13630" width="12" style="1" customWidth="1"/>
    <col min="13631" max="13631" width="11" style="1" customWidth="1"/>
    <col min="13632" max="13632" width="8.28515625" style="1" customWidth="1"/>
    <col min="13633" max="13826" width="9.140625" style="1"/>
    <col min="13827" max="13827" width="6.28515625" style="1" customWidth="1"/>
    <col min="13828" max="13828" width="71.85546875" style="1" customWidth="1"/>
    <col min="13829" max="13829" width="7.5703125" style="1" customWidth="1"/>
    <col min="13830" max="13830" width="7" style="1" customWidth="1"/>
    <col min="13831" max="13831" width="7.7109375" style="1" customWidth="1"/>
    <col min="13832" max="13832" width="9.28515625" style="1" customWidth="1"/>
    <col min="13833" max="13833" width="9.7109375" style="1" customWidth="1"/>
    <col min="13834" max="13834" width="8" style="1" customWidth="1"/>
    <col min="13835" max="13835" width="11.5703125" style="1" customWidth="1"/>
    <col min="13836" max="13836" width="12" style="1" customWidth="1"/>
    <col min="13837" max="13837" width="11" style="1" customWidth="1"/>
    <col min="13838" max="13838" width="8.28515625" style="1" customWidth="1"/>
    <col min="13839" max="13839" width="7.7109375" style="1" customWidth="1"/>
    <col min="13840" max="13840" width="7" style="1" customWidth="1"/>
    <col min="13841" max="13841" width="7.7109375" style="1" customWidth="1"/>
    <col min="13842" max="13842" width="9.28515625" style="1" customWidth="1"/>
    <col min="13843" max="13843" width="9.7109375" style="1" customWidth="1"/>
    <col min="13844" max="13844" width="8" style="1" customWidth="1"/>
    <col min="13845" max="13845" width="11.5703125" style="1" customWidth="1"/>
    <col min="13846" max="13846" width="12" style="1" customWidth="1"/>
    <col min="13847" max="13847" width="11" style="1" customWidth="1"/>
    <col min="13848" max="13848" width="8.28515625" style="1" customWidth="1"/>
    <col min="13849" max="13849" width="7.7109375" style="1" customWidth="1"/>
    <col min="13850" max="13850" width="7" style="1" customWidth="1"/>
    <col min="13851" max="13851" width="7.7109375" style="1" customWidth="1"/>
    <col min="13852" max="13852" width="9.28515625" style="1" customWidth="1"/>
    <col min="13853" max="13853" width="9.7109375" style="1" customWidth="1"/>
    <col min="13854" max="13854" width="8" style="1" customWidth="1"/>
    <col min="13855" max="13855" width="11.5703125" style="1" customWidth="1"/>
    <col min="13856" max="13856" width="12" style="1" customWidth="1"/>
    <col min="13857" max="13857" width="11" style="1" customWidth="1"/>
    <col min="13858" max="13858" width="8.28515625" style="1" customWidth="1"/>
    <col min="13859" max="13859" width="7.7109375" style="1" customWidth="1"/>
    <col min="13860" max="13860" width="7" style="1" customWidth="1"/>
    <col min="13861" max="13861" width="7.7109375" style="1" customWidth="1"/>
    <col min="13862" max="13862" width="9.28515625" style="1" customWidth="1"/>
    <col min="13863" max="13863" width="9.7109375" style="1" customWidth="1"/>
    <col min="13864" max="13864" width="8" style="1" customWidth="1"/>
    <col min="13865" max="13865" width="11.5703125" style="1" customWidth="1"/>
    <col min="13866" max="13866" width="12" style="1" customWidth="1"/>
    <col min="13867" max="13867" width="11" style="1" customWidth="1"/>
    <col min="13868" max="13868" width="8.28515625" style="1" customWidth="1"/>
    <col min="13869" max="13869" width="7.7109375" style="1" customWidth="1"/>
    <col min="13870" max="13870" width="7" style="1" customWidth="1"/>
    <col min="13871" max="13871" width="7.7109375" style="1" customWidth="1"/>
    <col min="13872" max="13872" width="9.28515625" style="1" customWidth="1"/>
    <col min="13873" max="13873" width="9.7109375" style="1" customWidth="1"/>
    <col min="13874" max="13874" width="8" style="1" customWidth="1"/>
    <col min="13875" max="13875" width="11.5703125" style="1" customWidth="1"/>
    <col min="13876" max="13876" width="12" style="1" customWidth="1"/>
    <col min="13877" max="13877" width="11" style="1" customWidth="1"/>
    <col min="13878" max="13878" width="8.28515625" style="1" customWidth="1"/>
    <col min="13879" max="13879" width="7.7109375" style="1" customWidth="1"/>
    <col min="13880" max="13880" width="7.85546875" style="1" customWidth="1"/>
    <col min="13881" max="13881" width="7.7109375" style="1" customWidth="1"/>
    <col min="13882" max="13882" width="9.28515625" style="1" customWidth="1"/>
    <col min="13883" max="13883" width="9.7109375" style="1" customWidth="1"/>
    <col min="13884" max="13884" width="8" style="1" customWidth="1"/>
    <col min="13885" max="13885" width="11.5703125" style="1" customWidth="1"/>
    <col min="13886" max="13886" width="12" style="1" customWidth="1"/>
    <col min="13887" max="13887" width="11" style="1" customWidth="1"/>
    <col min="13888" max="13888" width="8.28515625" style="1" customWidth="1"/>
    <col min="13889" max="14082" width="9.140625" style="1"/>
    <col min="14083" max="14083" width="6.28515625" style="1" customWidth="1"/>
    <col min="14084" max="14084" width="71.85546875" style="1" customWidth="1"/>
    <col min="14085" max="14085" width="7.5703125" style="1" customWidth="1"/>
    <col min="14086" max="14086" width="7" style="1" customWidth="1"/>
    <col min="14087" max="14087" width="7.7109375" style="1" customWidth="1"/>
    <col min="14088" max="14088" width="9.28515625" style="1" customWidth="1"/>
    <col min="14089" max="14089" width="9.7109375" style="1" customWidth="1"/>
    <col min="14090" max="14090" width="8" style="1" customWidth="1"/>
    <col min="14091" max="14091" width="11.5703125" style="1" customWidth="1"/>
    <col min="14092" max="14092" width="12" style="1" customWidth="1"/>
    <col min="14093" max="14093" width="11" style="1" customWidth="1"/>
    <col min="14094" max="14094" width="8.28515625" style="1" customWidth="1"/>
    <col min="14095" max="14095" width="7.7109375" style="1" customWidth="1"/>
    <col min="14096" max="14096" width="7" style="1" customWidth="1"/>
    <col min="14097" max="14097" width="7.7109375" style="1" customWidth="1"/>
    <col min="14098" max="14098" width="9.28515625" style="1" customWidth="1"/>
    <col min="14099" max="14099" width="9.7109375" style="1" customWidth="1"/>
    <col min="14100" max="14100" width="8" style="1" customWidth="1"/>
    <col min="14101" max="14101" width="11.5703125" style="1" customWidth="1"/>
    <col min="14102" max="14102" width="12" style="1" customWidth="1"/>
    <col min="14103" max="14103" width="11" style="1" customWidth="1"/>
    <col min="14104" max="14104" width="8.28515625" style="1" customWidth="1"/>
    <col min="14105" max="14105" width="7.7109375" style="1" customWidth="1"/>
    <col min="14106" max="14106" width="7" style="1" customWidth="1"/>
    <col min="14107" max="14107" width="7.7109375" style="1" customWidth="1"/>
    <col min="14108" max="14108" width="9.28515625" style="1" customWidth="1"/>
    <col min="14109" max="14109" width="9.7109375" style="1" customWidth="1"/>
    <col min="14110" max="14110" width="8" style="1" customWidth="1"/>
    <col min="14111" max="14111" width="11.5703125" style="1" customWidth="1"/>
    <col min="14112" max="14112" width="12" style="1" customWidth="1"/>
    <col min="14113" max="14113" width="11" style="1" customWidth="1"/>
    <col min="14114" max="14114" width="8.28515625" style="1" customWidth="1"/>
    <col min="14115" max="14115" width="7.7109375" style="1" customWidth="1"/>
    <col min="14116" max="14116" width="7" style="1" customWidth="1"/>
    <col min="14117" max="14117" width="7.7109375" style="1" customWidth="1"/>
    <col min="14118" max="14118" width="9.28515625" style="1" customWidth="1"/>
    <col min="14119" max="14119" width="9.7109375" style="1" customWidth="1"/>
    <col min="14120" max="14120" width="8" style="1" customWidth="1"/>
    <col min="14121" max="14121" width="11.5703125" style="1" customWidth="1"/>
    <col min="14122" max="14122" width="12" style="1" customWidth="1"/>
    <col min="14123" max="14123" width="11" style="1" customWidth="1"/>
    <col min="14124" max="14124" width="8.28515625" style="1" customWidth="1"/>
    <col min="14125" max="14125" width="7.7109375" style="1" customWidth="1"/>
    <col min="14126" max="14126" width="7" style="1" customWidth="1"/>
    <col min="14127" max="14127" width="7.7109375" style="1" customWidth="1"/>
    <col min="14128" max="14128" width="9.28515625" style="1" customWidth="1"/>
    <col min="14129" max="14129" width="9.7109375" style="1" customWidth="1"/>
    <col min="14130" max="14130" width="8" style="1" customWidth="1"/>
    <col min="14131" max="14131" width="11.5703125" style="1" customWidth="1"/>
    <col min="14132" max="14132" width="12" style="1" customWidth="1"/>
    <col min="14133" max="14133" width="11" style="1" customWidth="1"/>
    <col min="14134" max="14134" width="8.28515625" style="1" customWidth="1"/>
    <col min="14135" max="14135" width="7.7109375" style="1" customWidth="1"/>
    <col min="14136" max="14136" width="7.85546875" style="1" customWidth="1"/>
    <col min="14137" max="14137" width="7.7109375" style="1" customWidth="1"/>
    <col min="14138" max="14138" width="9.28515625" style="1" customWidth="1"/>
    <col min="14139" max="14139" width="9.7109375" style="1" customWidth="1"/>
    <col min="14140" max="14140" width="8" style="1" customWidth="1"/>
    <col min="14141" max="14141" width="11.5703125" style="1" customWidth="1"/>
    <col min="14142" max="14142" width="12" style="1" customWidth="1"/>
    <col min="14143" max="14143" width="11" style="1" customWidth="1"/>
    <col min="14144" max="14144" width="8.28515625" style="1" customWidth="1"/>
    <col min="14145" max="14338" width="9.140625" style="1"/>
    <col min="14339" max="14339" width="6.28515625" style="1" customWidth="1"/>
    <col min="14340" max="14340" width="71.85546875" style="1" customWidth="1"/>
    <col min="14341" max="14341" width="7.5703125" style="1" customWidth="1"/>
    <col min="14342" max="14342" width="7" style="1" customWidth="1"/>
    <col min="14343" max="14343" width="7.7109375" style="1" customWidth="1"/>
    <col min="14344" max="14344" width="9.28515625" style="1" customWidth="1"/>
    <col min="14345" max="14345" width="9.7109375" style="1" customWidth="1"/>
    <col min="14346" max="14346" width="8" style="1" customWidth="1"/>
    <col min="14347" max="14347" width="11.5703125" style="1" customWidth="1"/>
    <col min="14348" max="14348" width="12" style="1" customWidth="1"/>
    <col min="14349" max="14349" width="11" style="1" customWidth="1"/>
    <col min="14350" max="14350" width="8.28515625" style="1" customWidth="1"/>
    <col min="14351" max="14351" width="7.7109375" style="1" customWidth="1"/>
    <col min="14352" max="14352" width="7" style="1" customWidth="1"/>
    <col min="14353" max="14353" width="7.7109375" style="1" customWidth="1"/>
    <col min="14354" max="14354" width="9.28515625" style="1" customWidth="1"/>
    <col min="14355" max="14355" width="9.7109375" style="1" customWidth="1"/>
    <col min="14356" max="14356" width="8" style="1" customWidth="1"/>
    <col min="14357" max="14357" width="11.5703125" style="1" customWidth="1"/>
    <col min="14358" max="14358" width="12" style="1" customWidth="1"/>
    <col min="14359" max="14359" width="11" style="1" customWidth="1"/>
    <col min="14360" max="14360" width="8.28515625" style="1" customWidth="1"/>
    <col min="14361" max="14361" width="7.7109375" style="1" customWidth="1"/>
    <col min="14362" max="14362" width="7" style="1" customWidth="1"/>
    <col min="14363" max="14363" width="7.7109375" style="1" customWidth="1"/>
    <col min="14364" max="14364" width="9.28515625" style="1" customWidth="1"/>
    <col min="14365" max="14365" width="9.7109375" style="1" customWidth="1"/>
    <col min="14366" max="14366" width="8" style="1" customWidth="1"/>
    <col min="14367" max="14367" width="11.5703125" style="1" customWidth="1"/>
    <col min="14368" max="14368" width="12" style="1" customWidth="1"/>
    <col min="14369" max="14369" width="11" style="1" customWidth="1"/>
    <col min="14370" max="14370" width="8.28515625" style="1" customWidth="1"/>
    <col min="14371" max="14371" width="7.7109375" style="1" customWidth="1"/>
    <col min="14372" max="14372" width="7" style="1" customWidth="1"/>
    <col min="14373" max="14373" width="7.7109375" style="1" customWidth="1"/>
    <col min="14374" max="14374" width="9.28515625" style="1" customWidth="1"/>
    <col min="14375" max="14375" width="9.7109375" style="1" customWidth="1"/>
    <col min="14376" max="14376" width="8" style="1" customWidth="1"/>
    <col min="14377" max="14377" width="11.5703125" style="1" customWidth="1"/>
    <col min="14378" max="14378" width="12" style="1" customWidth="1"/>
    <col min="14379" max="14379" width="11" style="1" customWidth="1"/>
    <col min="14380" max="14380" width="8.28515625" style="1" customWidth="1"/>
    <col min="14381" max="14381" width="7.7109375" style="1" customWidth="1"/>
    <col min="14382" max="14382" width="7" style="1" customWidth="1"/>
    <col min="14383" max="14383" width="7.7109375" style="1" customWidth="1"/>
    <col min="14384" max="14384" width="9.28515625" style="1" customWidth="1"/>
    <col min="14385" max="14385" width="9.7109375" style="1" customWidth="1"/>
    <col min="14386" max="14386" width="8" style="1" customWidth="1"/>
    <col min="14387" max="14387" width="11.5703125" style="1" customWidth="1"/>
    <col min="14388" max="14388" width="12" style="1" customWidth="1"/>
    <col min="14389" max="14389" width="11" style="1" customWidth="1"/>
    <col min="14390" max="14390" width="8.28515625" style="1" customWidth="1"/>
    <col min="14391" max="14391" width="7.7109375" style="1" customWidth="1"/>
    <col min="14392" max="14392" width="7.85546875" style="1" customWidth="1"/>
    <col min="14393" max="14393" width="7.7109375" style="1" customWidth="1"/>
    <col min="14394" max="14394" width="9.28515625" style="1" customWidth="1"/>
    <col min="14395" max="14395" width="9.7109375" style="1" customWidth="1"/>
    <col min="14396" max="14396" width="8" style="1" customWidth="1"/>
    <col min="14397" max="14397" width="11.5703125" style="1" customWidth="1"/>
    <col min="14398" max="14398" width="12" style="1" customWidth="1"/>
    <col min="14399" max="14399" width="11" style="1" customWidth="1"/>
    <col min="14400" max="14400" width="8.28515625" style="1" customWidth="1"/>
    <col min="14401" max="14594" width="9.140625" style="1"/>
    <col min="14595" max="14595" width="6.28515625" style="1" customWidth="1"/>
    <col min="14596" max="14596" width="71.85546875" style="1" customWidth="1"/>
    <col min="14597" max="14597" width="7.5703125" style="1" customWidth="1"/>
    <col min="14598" max="14598" width="7" style="1" customWidth="1"/>
    <col min="14599" max="14599" width="7.7109375" style="1" customWidth="1"/>
    <col min="14600" max="14600" width="9.28515625" style="1" customWidth="1"/>
    <col min="14601" max="14601" width="9.7109375" style="1" customWidth="1"/>
    <col min="14602" max="14602" width="8" style="1" customWidth="1"/>
    <col min="14603" max="14603" width="11.5703125" style="1" customWidth="1"/>
    <col min="14604" max="14604" width="12" style="1" customWidth="1"/>
    <col min="14605" max="14605" width="11" style="1" customWidth="1"/>
    <col min="14606" max="14606" width="8.28515625" style="1" customWidth="1"/>
    <col min="14607" max="14607" width="7.7109375" style="1" customWidth="1"/>
    <col min="14608" max="14608" width="7" style="1" customWidth="1"/>
    <col min="14609" max="14609" width="7.7109375" style="1" customWidth="1"/>
    <col min="14610" max="14610" width="9.28515625" style="1" customWidth="1"/>
    <col min="14611" max="14611" width="9.7109375" style="1" customWidth="1"/>
    <col min="14612" max="14612" width="8" style="1" customWidth="1"/>
    <col min="14613" max="14613" width="11.5703125" style="1" customWidth="1"/>
    <col min="14614" max="14614" width="12" style="1" customWidth="1"/>
    <col min="14615" max="14615" width="11" style="1" customWidth="1"/>
    <col min="14616" max="14616" width="8.28515625" style="1" customWidth="1"/>
    <col min="14617" max="14617" width="7.7109375" style="1" customWidth="1"/>
    <col min="14618" max="14618" width="7" style="1" customWidth="1"/>
    <col min="14619" max="14619" width="7.7109375" style="1" customWidth="1"/>
    <col min="14620" max="14620" width="9.28515625" style="1" customWidth="1"/>
    <col min="14621" max="14621" width="9.7109375" style="1" customWidth="1"/>
    <col min="14622" max="14622" width="8" style="1" customWidth="1"/>
    <col min="14623" max="14623" width="11.5703125" style="1" customWidth="1"/>
    <col min="14624" max="14624" width="12" style="1" customWidth="1"/>
    <col min="14625" max="14625" width="11" style="1" customWidth="1"/>
    <col min="14626" max="14626" width="8.28515625" style="1" customWidth="1"/>
    <col min="14627" max="14627" width="7.7109375" style="1" customWidth="1"/>
    <col min="14628" max="14628" width="7" style="1" customWidth="1"/>
    <col min="14629" max="14629" width="7.7109375" style="1" customWidth="1"/>
    <col min="14630" max="14630" width="9.28515625" style="1" customWidth="1"/>
    <col min="14631" max="14631" width="9.7109375" style="1" customWidth="1"/>
    <col min="14632" max="14632" width="8" style="1" customWidth="1"/>
    <col min="14633" max="14633" width="11.5703125" style="1" customWidth="1"/>
    <col min="14634" max="14634" width="12" style="1" customWidth="1"/>
    <col min="14635" max="14635" width="11" style="1" customWidth="1"/>
    <col min="14636" max="14636" width="8.28515625" style="1" customWidth="1"/>
    <col min="14637" max="14637" width="7.7109375" style="1" customWidth="1"/>
    <col min="14638" max="14638" width="7" style="1" customWidth="1"/>
    <col min="14639" max="14639" width="7.7109375" style="1" customWidth="1"/>
    <col min="14640" max="14640" width="9.28515625" style="1" customWidth="1"/>
    <col min="14641" max="14641" width="9.7109375" style="1" customWidth="1"/>
    <col min="14642" max="14642" width="8" style="1" customWidth="1"/>
    <col min="14643" max="14643" width="11.5703125" style="1" customWidth="1"/>
    <col min="14644" max="14644" width="12" style="1" customWidth="1"/>
    <col min="14645" max="14645" width="11" style="1" customWidth="1"/>
    <col min="14646" max="14646" width="8.28515625" style="1" customWidth="1"/>
    <col min="14647" max="14647" width="7.7109375" style="1" customWidth="1"/>
    <col min="14648" max="14648" width="7.85546875" style="1" customWidth="1"/>
    <col min="14649" max="14649" width="7.7109375" style="1" customWidth="1"/>
    <col min="14650" max="14650" width="9.28515625" style="1" customWidth="1"/>
    <col min="14651" max="14651" width="9.7109375" style="1" customWidth="1"/>
    <col min="14652" max="14652" width="8" style="1" customWidth="1"/>
    <col min="14653" max="14653" width="11.5703125" style="1" customWidth="1"/>
    <col min="14654" max="14654" width="12" style="1" customWidth="1"/>
    <col min="14655" max="14655" width="11" style="1" customWidth="1"/>
    <col min="14656" max="14656" width="8.28515625" style="1" customWidth="1"/>
    <col min="14657" max="14850" width="9.140625" style="1"/>
    <col min="14851" max="14851" width="6.28515625" style="1" customWidth="1"/>
    <col min="14852" max="14852" width="71.85546875" style="1" customWidth="1"/>
    <col min="14853" max="14853" width="7.5703125" style="1" customWidth="1"/>
    <col min="14854" max="14854" width="7" style="1" customWidth="1"/>
    <col min="14855" max="14855" width="7.7109375" style="1" customWidth="1"/>
    <col min="14856" max="14856" width="9.28515625" style="1" customWidth="1"/>
    <col min="14857" max="14857" width="9.7109375" style="1" customWidth="1"/>
    <col min="14858" max="14858" width="8" style="1" customWidth="1"/>
    <col min="14859" max="14859" width="11.5703125" style="1" customWidth="1"/>
    <col min="14860" max="14860" width="12" style="1" customWidth="1"/>
    <col min="14861" max="14861" width="11" style="1" customWidth="1"/>
    <col min="14862" max="14862" width="8.28515625" style="1" customWidth="1"/>
    <col min="14863" max="14863" width="7.7109375" style="1" customWidth="1"/>
    <col min="14864" max="14864" width="7" style="1" customWidth="1"/>
    <col min="14865" max="14865" width="7.7109375" style="1" customWidth="1"/>
    <col min="14866" max="14866" width="9.28515625" style="1" customWidth="1"/>
    <col min="14867" max="14867" width="9.7109375" style="1" customWidth="1"/>
    <col min="14868" max="14868" width="8" style="1" customWidth="1"/>
    <col min="14869" max="14869" width="11.5703125" style="1" customWidth="1"/>
    <col min="14870" max="14870" width="12" style="1" customWidth="1"/>
    <col min="14871" max="14871" width="11" style="1" customWidth="1"/>
    <col min="14872" max="14872" width="8.28515625" style="1" customWidth="1"/>
    <col min="14873" max="14873" width="7.7109375" style="1" customWidth="1"/>
    <col min="14874" max="14874" width="7" style="1" customWidth="1"/>
    <col min="14875" max="14875" width="7.7109375" style="1" customWidth="1"/>
    <col min="14876" max="14876" width="9.28515625" style="1" customWidth="1"/>
    <col min="14877" max="14877" width="9.7109375" style="1" customWidth="1"/>
    <col min="14878" max="14878" width="8" style="1" customWidth="1"/>
    <col min="14879" max="14879" width="11.5703125" style="1" customWidth="1"/>
    <col min="14880" max="14880" width="12" style="1" customWidth="1"/>
    <col min="14881" max="14881" width="11" style="1" customWidth="1"/>
    <col min="14882" max="14882" width="8.28515625" style="1" customWidth="1"/>
    <col min="14883" max="14883" width="7.7109375" style="1" customWidth="1"/>
    <col min="14884" max="14884" width="7" style="1" customWidth="1"/>
    <col min="14885" max="14885" width="7.7109375" style="1" customWidth="1"/>
    <col min="14886" max="14886" width="9.28515625" style="1" customWidth="1"/>
    <col min="14887" max="14887" width="9.7109375" style="1" customWidth="1"/>
    <col min="14888" max="14888" width="8" style="1" customWidth="1"/>
    <col min="14889" max="14889" width="11.5703125" style="1" customWidth="1"/>
    <col min="14890" max="14890" width="12" style="1" customWidth="1"/>
    <col min="14891" max="14891" width="11" style="1" customWidth="1"/>
    <col min="14892" max="14892" width="8.28515625" style="1" customWidth="1"/>
    <col min="14893" max="14893" width="7.7109375" style="1" customWidth="1"/>
    <col min="14894" max="14894" width="7" style="1" customWidth="1"/>
    <col min="14895" max="14895" width="7.7109375" style="1" customWidth="1"/>
    <col min="14896" max="14896" width="9.28515625" style="1" customWidth="1"/>
    <col min="14897" max="14897" width="9.7109375" style="1" customWidth="1"/>
    <col min="14898" max="14898" width="8" style="1" customWidth="1"/>
    <col min="14899" max="14899" width="11.5703125" style="1" customWidth="1"/>
    <col min="14900" max="14900" width="12" style="1" customWidth="1"/>
    <col min="14901" max="14901" width="11" style="1" customWidth="1"/>
    <col min="14902" max="14902" width="8.28515625" style="1" customWidth="1"/>
    <col min="14903" max="14903" width="7.7109375" style="1" customWidth="1"/>
    <col min="14904" max="14904" width="7.85546875" style="1" customWidth="1"/>
    <col min="14905" max="14905" width="7.7109375" style="1" customWidth="1"/>
    <col min="14906" max="14906" width="9.28515625" style="1" customWidth="1"/>
    <col min="14907" max="14907" width="9.7109375" style="1" customWidth="1"/>
    <col min="14908" max="14908" width="8" style="1" customWidth="1"/>
    <col min="14909" max="14909" width="11.5703125" style="1" customWidth="1"/>
    <col min="14910" max="14910" width="12" style="1" customWidth="1"/>
    <col min="14911" max="14911" width="11" style="1" customWidth="1"/>
    <col min="14912" max="14912" width="8.28515625" style="1" customWidth="1"/>
    <col min="14913" max="15106" width="9.140625" style="1"/>
    <col min="15107" max="15107" width="6.28515625" style="1" customWidth="1"/>
    <col min="15108" max="15108" width="71.85546875" style="1" customWidth="1"/>
    <col min="15109" max="15109" width="7.5703125" style="1" customWidth="1"/>
    <col min="15110" max="15110" width="7" style="1" customWidth="1"/>
    <col min="15111" max="15111" width="7.7109375" style="1" customWidth="1"/>
    <col min="15112" max="15112" width="9.28515625" style="1" customWidth="1"/>
    <col min="15113" max="15113" width="9.7109375" style="1" customWidth="1"/>
    <col min="15114" max="15114" width="8" style="1" customWidth="1"/>
    <col min="15115" max="15115" width="11.5703125" style="1" customWidth="1"/>
    <col min="15116" max="15116" width="12" style="1" customWidth="1"/>
    <col min="15117" max="15117" width="11" style="1" customWidth="1"/>
    <col min="15118" max="15118" width="8.28515625" style="1" customWidth="1"/>
    <col min="15119" max="15119" width="7.7109375" style="1" customWidth="1"/>
    <col min="15120" max="15120" width="7" style="1" customWidth="1"/>
    <col min="15121" max="15121" width="7.7109375" style="1" customWidth="1"/>
    <col min="15122" max="15122" width="9.28515625" style="1" customWidth="1"/>
    <col min="15123" max="15123" width="9.7109375" style="1" customWidth="1"/>
    <col min="15124" max="15124" width="8" style="1" customWidth="1"/>
    <col min="15125" max="15125" width="11.5703125" style="1" customWidth="1"/>
    <col min="15126" max="15126" width="12" style="1" customWidth="1"/>
    <col min="15127" max="15127" width="11" style="1" customWidth="1"/>
    <col min="15128" max="15128" width="8.28515625" style="1" customWidth="1"/>
    <col min="15129" max="15129" width="7.7109375" style="1" customWidth="1"/>
    <col min="15130" max="15130" width="7" style="1" customWidth="1"/>
    <col min="15131" max="15131" width="7.7109375" style="1" customWidth="1"/>
    <col min="15132" max="15132" width="9.28515625" style="1" customWidth="1"/>
    <col min="15133" max="15133" width="9.7109375" style="1" customWidth="1"/>
    <col min="15134" max="15134" width="8" style="1" customWidth="1"/>
    <col min="15135" max="15135" width="11.5703125" style="1" customWidth="1"/>
    <col min="15136" max="15136" width="12" style="1" customWidth="1"/>
    <col min="15137" max="15137" width="11" style="1" customWidth="1"/>
    <col min="15138" max="15138" width="8.28515625" style="1" customWidth="1"/>
    <col min="15139" max="15139" width="7.7109375" style="1" customWidth="1"/>
    <col min="15140" max="15140" width="7" style="1" customWidth="1"/>
    <col min="15141" max="15141" width="7.7109375" style="1" customWidth="1"/>
    <col min="15142" max="15142" width="9.28515625" style="1" customWidth="1"/>
    <col min="15143" max="15143" width="9.7109375" style="1" customWidth="1"/>
    <col min="15144" max="15144" width="8" style="1" customWidth="1"/>
    <col min="15145" max="15145" width="11.5703125" style="1" customWidth="1"/>
    <col min="15146" max="15146" width="12" style="1" customWidth="1"/>
    <col min="15147" max="15147" width="11" style="1" customWidth="1"/>
    <col min="15148" max="15148" width="8.28515625" style="1" customWidth="1"/>
    <col min="15149" max="15149" width="7.7109375" style="1" customWidth="1"/>
    <col min="15150" max="15150" width="7" style="1" customWidth="1"/>
    <col min="15151" max="15151" width="7.7109375" style="1" customWidth="1"/>
    <col min="15152" max="15152" width="9.28515625" style="1" customWidth="1"/>
    <col min="15153" max="15153" width="9.7109375" style="1" customWidth="1"/>
    <col min="15154" max="15154" width="8" style="1" customWidth="1"/>
    <col min="15155" max="15155" width="11.5703125" style="1" customWidth="1"/>
    <col min="15156" max="15156" width="12" style="1" customWidth="1"/>
    <col min="15157" max="15157" width="11" style="1" customWidth="1"/>
    <col min="15158" max="15158" width="8.28515625" style="1" customWidth="1"/>
    <col min="15159" max="15159" width="7.7109375" style="1" customWidth="1"/>
    <col min="15160" max="15160" width="7.85546875" style="1" customWidth="1"/>
    <col min="15161" max="15161" width="7.7109375" style="1" customWidth="1"/>
    <col min="15162" max="15162" width="9.28515625" style="1" customWidth="1"/>
    <col min="15163" max="15163" width="9.7109375" style="1" customWidth="1"/>
    <col min="15164" max="15164" width="8" style="1" customWidth="1"/>
    <col min="15165" max="15165" width="11.5703125" style="1" customWidth="1"/>
    <col min="15166" max="15166" width="12" style="1" customWidth="1"/>
    <col min="15167" max="15167" width="11" style="1" customWidth="1"/>
    <col min="15168" max="15168" width="8.28515625" style="1" customWidth="1"/>
    <col min="15169" max="15362" width="9.140625" style="1"/>
    <col min="15363" max="15363" width="6.28515625" style="1" customWidth="1"/>
    <col min="15364" max="15364" width="71.85546875" style="1" customWidth="1"/>
    <col min="15365" max="15365" width="7.5703125" style="1" customWidth="1"/>
    <col min="15366" max="15366" width="7" style="1" customWidth="1"/>
    <col min="15367" max="15367" width="7.7109375" style="1" customWidth="1"/>
    <col min="15368" max="15368" width="9.28515625" style="1" customWidth="1"/>
    <col min="15369" max="15369" width="9.7109375" style="1" customWidth="1"/>
    <col min="15370" max="15370" width="8" style="1" customWidth="1"/>
    <col min="15371" max="15371" width="11.5703125" style="1" customWidth="1"/>
    <col min="15372" max="15372" width="12" style="1" customWidth="1"/>
    <col min="15373" max="15373" width="11" style="1" customWidth="1"/>
    <col min="15374" max="15374" width="8.28515625" style="1" customWidth="1"/>
    <col min="15375" max="15375" width="7.7109375" style="1" customWidth="1"/>
    <col min="15376" max="15376" width="7" style="1" customWidth="1"/>
    <col min="15377" max="15377" width="7.7109375" style="1" customWidth="1"/>
    <col min="15378" max="15378" width="9.28515625" style="1" customWidth="1"/>
    <col min="15379" max="15379" width="9.7109375" style="1" customWidth="1"/>
    <col min="15380" max="15380" width="8" style="1" customWidth="1"/>
    <col min="15381" max="15381" width="11.5703125" style="1" customWidth="1"/>
    <col min="15382" max="15382" width="12" style="1" customWidth="1"/>
    <col min="15383" max="15383" width="11" style="1" customWidth="1"/>
    <col min="15384" max="15384" width="8.28515625" style="1" customWidth="1"/>
    <col min="15385" max="15385" width="7.7109375" style="1" customWidth="1"/>
    <col min="15386" max="15386" width="7" style="1" customWidth="1"/>
    <col min="15387" max="15387" width="7.7109375" style="1" customWidth="1"/>
    <col min="15388" max="15388" width="9.28515625" style="1" customWidth="1"/>
    <col min="15389" max="15389" width="9.7109375" style="1" customWidth="1"/>
    <col min="15390" max="15390" width="8" style="1" customWidth="1"/>
    <col min="15391" max="15391" width="11.5703125" style="1" customWidth="1"/>
    <col min="15392" max="15392" width="12" style="1" customWidth="1"/>
    <col min="15393" max="15393" width="11" style="1" customWidth="1"/>
    <col min="15394" max="15394" width="8.28515625" style="1" customWidth="1"/>
    <col min="15395" max="15395" width="7.7109375" style="1" customWidth="1"/>
    <col min="15396" max="15396" width="7" style="1" customWidth="1"/>
    <col min="15397" max="15397" width="7.7109375" style="1" customWidth="1"/>
    <col min="15398" max="15398" width="9.28515625" style="1" customWidth="1"/>
    <col min="15399" max="15399" width="9.7109375" style="1" customWidth="1"/>
    <col min="15400" max="15400" width="8" style="1" customWidth="1"/>
    <col min="15401" max="15401" width="11.5703125" style="1" customWidth="1"/>
    <col min="15402" max="15402" width="12" style="1" customWidth="1"/>
    <col min="15403" max="15403" width="11" style="1" customWidth="1"/>
    <col min="15404" max="15404" width="8.28515625" style="1" customWidth="1"/>
    <col min="15405" max="15405" width="7.7109375" style="1" customWidth="1"/>
    <col min="15406" max="15406" width="7" style="1" customWidth="1"/>
    <col min="15407" max="15407" width="7.7109375" style="1" customWidth="1"/>
    <col min="15408" max="15408" width="9.28515625" style="1" customWidth="1"/>
    <col min="15409" max="15409" width="9.7109375" style="1" customWidth="1"/>
    <col min="15410" max="15410" width="8" style="1" customWidth="1"/>
    <col min="15411" max="15411" width="11.5703125" style="1" customWidth="1"/>
    <col min="15412" max="15412" width="12" style="1" customWidth="1"/>
    <col min="15413" max="15413" width="11" style="1" customWidth="1"/>
    <col min="15414" max="15414" width="8.28515625" style="1" customWidth="1"/>
    <col min="15415" max="15415" width="7.7109375" style="1" customWidth="1"/>
    <col min="15416" max="15416" width="7.85546875" style="1" customWidth="1"/>
    <col min="15417" max="15417" width="7.7109375" style="1" customWidth="1"/>
    <col min="15418" max="15418" width="9.28515625" style="1" customWidth="1"/>
    <col min="15419" max="15419" width="9.7109375" style="1" customWidth="1"/>
    <col min="15420" max="15420" width="8" style="1" customWidth="1"/>
    <col min="15421" max="15421" width="11.5703125" style="1" customWidth="1"/>
    <col min="15422" max="15422" width="12" style="1" customWidth="1"/>
    <col min="15423" max="15423" width="11" style="1" customWidth="1"/>
    <col min="15424" max="15424" width="8.28515625" style="1" customWidth="1"/>
    <col min="15425" max="15618" width="9.140625" style="1"/>
    <col min="15619" max="15619" width="6.28515625" style="1" customWidth="1"/>
    <col min="15620" max="15620" width="71.85546875" style="1" customWidth="1"/>
    <col min="15621" max="15621" width="7.5703125" style="1" customWidth="1"/>
    <col min="15622" max="15622" width="7" style="1" customWidth="1"/>
    <col min="15623" max="15623" width="7.7109375" style="1" customWidth="1"/>
    <col min="15624" max="15624" width="9.28515625" style="1" customWidth="1"/>
    <col min="15625" max="15625" width="9.7109375" style="1" customWidth="1"/>
    <col min="15626" max="15626" width="8" style="1" customWidth="1"/>
    <col min="15627" max="15627" width="11.5703125" style="1" customWidth="1"/>
    <col min="15628" max="15628" width="12" style="1" customWidth="1"/>
    <col min="15629" max="15629" width="11" style="1" customWidth="1"/>
    <col min="15630" max="15630" width="8.28515625" style="1" customWidth="1"/>
    <col min="15631" max="15631" width="7.7109375" style="1" customWidth="1"/>
    <col min="15632" max="15632" width="7" style="1" customWidth="1"/>
    <col min="15633" max="15633" width="7.7109375" style="1" customWidth="1"/>
    <col min="15634" max="15634" width="9.28515625" style="1" customWidth="1"/>
    <col min="15635" max="15635" width="9.7109375" style="1" customWidth="1"/>
    <col min="15636" max="15636" width="8" style="1" customWidth="1"/>
    <col min="15637" max="15637" width="11.5703125" style="1" customWidth="1"/>
    <col min="15638" max="15638" width="12" style="1" customWidth="1"/>
    <col min="15639" max="15639" width="11" style="1" customWidth="1"/>
    <col min="15640" max="15640" width="8.28515625" style="1" customWidth="1"/>
    <col min="15641" max="15641" width="7.7109375" style="1" customWidth="1"/>
    <col min="15642" max="15642" width="7" style="1" customWidth="1"/>
    <col min="15643" max="15643" width="7.7109375" style="1" customWidth="1"/>
    <col min="15644" max="15644" width="9.28515625" style="1" customWidth="1"/>
    <col min="15645" max="15645" width="9.7109375" style="1" customWidth="1"/>
    <col min="15646" max="15646" width="8" style="1" customWidth="1"/>
    <col min="15647" max="15647" width="11.5703125" style="1" customWidth="1"/>
    <col min="15648" max="15648" width="12" style="1" customWidth="1"/>
    <col min="15649" max="15649" width="11" style="1" customWidth="1"/>
    <col min="15650" max="15650" width="8.28515625" style="1" customWidth="1"/>
    <col min="15651" max="15651" width="7.7109375" style="1" customWidth="1"/>
    <col min="15652" max="15652" width="7" style="1" customWidth="1"/>
    <col min="15653" max="15653" width="7.7109375" style="1" customWidth="1"/>
    <col min="15654" max="15654" width="9.28515625" style="1" customWidth="1"/>
    <col min="15655" max="15655" width="9.7109375" style="1" customWidth="1"/>
    <col min="15656" max="15656" width="8" style="1" customWidth="1"/>
    <col min="15657" max="15657" width="11.5703125" style="1" customWidth="1"/>
    <col min="15658" max="15658" width="12" style="1" customWidth="1"/>
    <col min="15659" max="15659" width="11" style="1" customWidth="1"/>
    <col min="15660" max="15660" width="8.28515625" style="1" customWidth="1"/>
    <col min="15661" max="15661" width="7.7109375" style="1" customWidth="1"/>
    <col min="15662" max="15662" width="7" style="1" customWidth="1"/>
    <col min="15663" max="15663" width="7.7109375" style="1" customWidth="1"/>
    <col min="15664" max="15664" width="9.28515625" style="1" customWidth="1"/>
    <col min="15665" max="15665" width="9.7109375" style="1" customWidth="1"/>
    <col min="15666" max="15666" width="8" style="1" customWidth="1"/>
    <col min="15667" max="15667" width="11.5703125" style="1" customWidth="1"/>
    <col min="15668" max="15668" width="12" style="1" customWidth="1"/>
    <col min="15669" max="15669" width="11" style="1" customWidth="1"/>
    <col min="15670" max="15670" width="8.28515625" style="1" customWidth="1"/>
    <col min="15671" max="15671" width="7.7109375" style="1" customWidth="1"/>
    <col min="15672" max="15672" width="7.85546875" style="1" customWidth="1"/>
    <col min="15673" max="15673" width="7.7109375" style="1" customWidth="1"/>
    <col min="15674" max="15674" width="9.28515625" style="1" customWidth="1"/>
    <col min="15675" max="15675" width="9.7109375" style="1" customWidth="1"/>
    <col min="15676" max="15676" width="8" style="1" customWidth="1"/>
    <col min="15677" max="15677" width="11.5703125" style="1" customWidth="1"/>
    <col min="15678" max="15678" width="12" style="1" customWidth="1"/>
    <col min="15679" max="15679" width="11" style="1" customWidth="1"/>
    <col min="15680" max="15680" width="8.28515625" style="1" customWidth="1"/>
    <col min="15681" max="15874" width="9.140625" style="1"/>
    <col min="15875" max="15875" width="6.28515625" style="1" customWidth="1"/>
    <col min="15876" max="15876" width="71.85546875" style="1" customWidth="1"/>
    <col min="15877" max="15877" width="7.5703125" style="1" customWidth="1"/>
    <col min="15878" max="15878" width="7" style="1" customWidth="1"/>
    <col min="15879" max="15879" width="7.7109375" style="1" customWidth="1"/>
    <col min="15880" max="15880" width="9.28515625" style="1" customWidth="1"/>
    <col min="15881" max="15881" width="9.7109375" style="1" customWidth="1"/>
    <col min="15882" max="15882" width="8" style="1" customWidth="1"/>
    <col min="15883" max="15883" width="11.5703125" style="1" customWidth="1"/>
    <col min="15884" max="15884" width="12" style="1" customWidth="1"/>
    <col min="15885" max="15885" width="11" style="1" customWidth="1"/>
    <col min="15886" max="15886" width="8.28515625" style="1" customWidth="1"/>
    <col min="15887" max="15887" width="7.7109375" style="1" customWidth="1"/>
    <col min="15888" max="15888" width="7" style="1" customWidth="1"/>
    <col min="15889" max="15889" width="7.7109375" style="1" customWidth="1"/>
    <col min="15890" max="15890" width="9.28515625" style="1" customWidth="1"/>
    <col min="15891" max="15891" width="9.7109375" style="1" customWidth="1"/>
    <col min="15892" max="15892" width="8" style="1" customWidth="1"/>
    <col min="15893" max="15893" width="11.5703125" style="1" customWidth="1"/>
    <col min="15894" max="15894" width="12" style="1" customWidth="1"/>
    <col min="15895" max="15895" width="11" style="1" customWidth="1"/>
    <col min="15896" max="15896" width="8.28515625" style="1" customWidth="1"/>
    <col min="15897" max="15897" width="7.7109375" style="1" customWidth="1"/>
    <col min="15898" max="15898" width="7" style="1" customWidth="1"/>
    <col min="15899" max="15899" width="7.7109375" style="1" customWidth="1"/>
    <col min="15900" max="15900" width="9.28515625" style="1" customWidth="1"/>
    <col min="15901" max="15901" width="9.7109375" style="1" customWidth="1"/>
    <col min="15902" max="15902" width="8" style="1" customWidth="1"/>
    <col min="15903" max="15903" width="11.5703125" style="1" customWidth="1"/>
    <col min="15904" max="15904" width="12" style="1" customWidth="1"/>
    <col min="15905" max="15905" width="11" style="1" customWidth="1"/>
    <col min="15906" max="15906" width="8.28515625" style="1" customWidth="1"/>
    <col min="15907" max="15907" width="7.7109375" style="1" customWidth="1"/>
    <col min="15908" max="15908" width="7" style="1" customWidth="1"/>
    <col min="15909" max="15909" width="7.7109375" style="1" customWidth="1"/>
    <col min="15910" max="15910" width="9.28515625" style="1" customWidth="1"/>
    <col min="15911" max="15911" width="9.7109375" style="1" customWidth="1"/>
    <col min="15912" max="15912" width="8" style="1" customWidth="1"/>
    <col min="15913" max="15913" width="11.5703125" style="1" customWidth="1"/>
    <col min="15914" max="15914" width="12" style="1" customWidth="1"/>
    <col min="15915" max="15915" width="11" style="1" customWidth="1"/>
    <col min="15916" max="15916" width="8.28515625" style="1" customWidth="1"/>
    <col min="15917" max="15917" width="7.7109375" style="1" customWidth="1"/>
    <col min="15918" max="15918" width="7" style="1" customWidth="1"/>
    <col min="15919" max="15919" width="7.7109375" style="1" customWidth="1"/>
    <col min="15920" max="15920" width="9.28515625" style="1" customWidth="1"/>
    <col min="15921" max="15921" width="9.7109375" style="1" customWidth="1"/>
    <col min="15922" max="15922" width="8" style="1" customWidth="1"/>
    <col min="15923" max="15923" width="11.5703125" style="1" customWidth="1"/>
    <col min="15924" max="15924" width="12" style="1" customWidth="1"/>
    <col min="15925" max="15925" width="11" style="1" customWidth="1"/>
    <col min="15926" max="15926" width="8.28515625" style="1" customWidth="1"/>
    <col min="15927" max="15927" width="7.7109375" style="1" customWidth="1"/>
    <col min="15928" max="15928" width="7.85546875" style="1" customWidth="1"/>
    <col min="15929" max="15929" width="7.7109375" style="1" customWidth="1"/>
    <col min="15930" max="15930" width="9.28515625" style="1" customWidth="1"/>
    <col min="15931" max="15931" width="9.7109375" style="1" customWidth="1"/>
    <col min="15932" max="15932" width="8" style="1" customWidth="1"/>
    <col min="15933" max="15933" width="11.5703125" style="1" customWidth="1"/>
    <col min="15934" max="15934" width="12" style="1" customWidth="1"/>
    <col min="15935" max="15935" width="11" style="1" customWidth="1"/>
    <col min="15936" max="15936" width="8.28515625" style="1" customWidth="1"/>
    <col min="15937" max="16130" width="9.140625" style="1"/>
    <col min="16131" max="16131" width="6.28515625" style="1" customWidth="1"/>
    <col min="16132" max="16132" width="71.85546875" style="1" customWidth="1"/>
    <col min="16133" max="16133" width="7.5703125" style="1" customWidth="1"/>
    <col min="16134" max="16134" width="7" style="1" customWidth="1"/>
    <col min="16135" max="16135" width="7.7109375" style="1" customWidth="1"/>
    <col min="16136" max="16136" width="9.28515625" style="1" customWidth="1"/>
    <col min="16137" max="16137" width="9.7109375" style="1" customWidth="1"/>
    <col min="16138" max="16138" width="8" style="1" customWidth="1"/>
    <col min="16139" max="16139" width="11.5703125" style="1" customWidth="1"/>
    <col min="16140" max="16140" width="12" style="1" customWidth="1"/>
    <col min="16141" max="16141" width="11" style="1" customWidth="1"/>
    <col min="16142" max="16142" width="8.28515625" style="1" customWidth="1"/>
    <col min="16143" max="16143" width="7.7109375" style="1" customWidth="1"/>
    <col min="16144" max="16144" width="7" style="1" customWidth="1"/>
    <col min="16145" max="16145" width="7.7109375" style="1" customWidth="1"/>
    <col min="16146" max="16146" width="9.28515625" style="1" customWidth="1"/>
    <col min="16147" max="16147" width="9.7109375" style="1" customWidth="1"/>
    <col min="16148" max="16148" width="8" style="1" customWidth="1"/>
    <col min="16149" max="16149" width="11.5703125" style="1" customWidth="1"/>
    <col min="16150" max="16150" width="12" style="1" customWidth="1"/>
    <col min="16151" max="16151" width="11" style="1" customWidth="1"/>
    <col min="16152" max="16152" width="8.28515625" style="1" customWidth="1"/>
    <col min="16153" max="16153" width="7.7109375" style="1" customWidth="1"/>
    <col min="16154" max="16154" width="7" style="1" customWidth="1"/>
    <col min="16155" max="16155" width="7.7109375" style="1" customWidth="1"/>
    <col min="16156" max="16156" width="9.28515625" style="1" customWidth="1"/>
    <col min="16157" max="16157" width="9.7109375" style="1" customWidth="1"/>
    <col min="16158" max="16158" width="8" style="1" customWidth="1"/>
    <col min="16159" max="16159" width="11.5703125" style="1" customWidth="1"/>
    <col min="16160" max="16160" width="12" style="1" customWidth="1"/>
    <col min="16161" max="16161" width="11" style="1" customWidth="1"/>
    <col min="16162" max="16162" width="8.28515625" style="1" customWidth="1"/>
    <col min="16163" max="16163" width="7.7109375" style="1" customWidth="1"/>
    <col min="16164" max="16164" width="7" style="1" customWidth="1"/>
    <col min="16165" max="16165" width="7.7109375" style="1" customWidth="1"/>
    <col min="16166" max="16166" width="9.28515625" style="1" customWidth="1"/>
    <col min="16167" max="16167" width="9.7109375" style="1" customWidth="1"/>
    <col min="16168" max="16168" width="8" style="1" customWidth="1"/>
    <col min="16169" max="16169" width="11.5703125" style="1" customWidth="1"/>
    <col min="16170" max="16170" width="12" style="1" customWidth="1"/>
    <col min="16171" max="16171" width="11" style="1" customWidth="1"/>
    <col min="16172" max="16172" width="8.28515625" style="1" customWidth="1"/>
    <col min="16173" max="16173" width="7.7109375" style="1" customWidth="1"/>
    <col min="16174" max="16174" width="7" style="1" customWidth="1"/>
    <col min="16175" max="16175" width="7.7109375" style="1" customWidth="1"/>
    <col min="16176" max="16176" width="9.28515625" style="1" customWidth="1"/>
    <col min="16177" max="16177" width="9.7109375" style="1" customWidth="1"/>
    <col min="16178" max="16178" width="8" style="1" customWidth="1"/>
    <col min="16179" max="16179" width="11.5703125" style="1" customWidth="1"/>
    <col min="16180" max="16180" width="12" style="1" customWidth="1"/>
    <col min="16181" max="16181" width="11" style="1" customWidth="1"/>
    <col min="16182" max="16182" width="8.28515625" style="1" customWidth="1"/>
    <col min="16183" max="16183" width="7.7109375" style="1" customWidth="1"/>
    <col min="16184" max="16184" width="7.85546875" style="1" customWidth="1"/>
    <col min="16185" max="16185" width="7.7109375" style="1" customWidth="1"/>
    <col min="16186" max="16186" width="9.28515625" style="1" customWidth="1"/>
    <col min="16187" max="16187" width="9.7109375" style="1" customWidth="1"/>
    <col min="16188" max="16188" width="8" style="1" customWidth="1"/>
    <col min="16189" max="16189" width="11.5703125" style="1" customWidth="1"/>
    <col min="16190" max="16190" width="12" style="1" customWidth="1"/>
    <col min="16191" max="16191" width="11" style="1" customWidth="1"/>
    <col min="16192" max="16192" width="8.28515625" style="1" customWidth="1"/>
    <col min="16193" max="16384" width="9.140625" style="1"/>
  </cols>
  <sheetData>
    <row r="1" spans="1:604">
      <c r="WD1" s="852" t="s">
        <v>1326</v>
      </c>
    </row>
    <row r="2" spans="1:604">
      <c r="A2" s="909" t="s">
        <v>448</v>
      </c>
      <c r="B2" s="909"/>
      <c r="C2" s="909"/>
      <c r="D2" s="909"/>
      <c r="E2" s="909"/>
      <c r="DX2" s="681"/>
      <c r="DY2" s="681"/>
    </row>
    <row r="3" spans="1:604" ht="15" customHeight="1">
      <c r="A3" s="902" t="s">
        <v>449</v>
      </c>
      <c r="B3" s="902"/>
      <c r="C3" s="902"/>
      <c r="D3" s="902"/>
      <c r="E3" s="902"/>
    </row>
    <row r="4" spans="1:604">
      <c r="A4" s="1150" t="s">
        <v>221</v>
      </c>
      <c r="B4" s="1150"/>
      <c r="C4" s="1150"/>
      <c r="D4" s="1150"/>
      <c r="E4" s="1150"/>
    </row>
    <row r="5" spans="1:604" ht="15" customHeight="1">
      <c r="A5" s="903" t="s">
        <v>924</v>
      </c>
      <c r="B5" s="903"/>
      <c r="C5" s="903"/>
      <c r="D5" s="903"/>
      <c r="E5" s="903"/>
      <c r="VX5" s="1140" t="s">
        <v>1265</v>
      </c>
      <c r="VY5" s="1140"/>
      <c r="VZ5" s="1140"/>
      <c r="WA5" s="1140"/>
      <c r="WB5" s="1140"/>
      <c r="WC5" s="1140"/>
      <c r="WD5" s="1140"/>
      <c r="WE5" s="1140"/>
      <c r="WF5" s="1140"/>
    </row>
    <row r="6" spans="1:604" ht="18" customHeight="1">
      <c r="A6" s="33" t="s">
        <v>2</v>
      </c>
      <c r="B6" s="90" t="s">
        <v>3</v>
      </c>
      <c r="C6" s="391"/>
      <c r="D6" s="391"/>
      <c r="E6" s="88" t="s">
        <v>450</v>
      </c>
      <c r="F6" s="1144" t="s">
        <v>925</v>
      </c>
      <c r="G6" s="1145"/>
      <c r="H6" s="1145"/>
      <c r="I6" s="1145"/>
      <c r="J6" s="1145"/>
      <c r="K6" s="1145"/>
      <c r="L6" s="1145"/>
      <c r="M6" s="1145"/>
      <c r="N6" s="1145"/>
      <c r="O6" s="1146"/>
      <c r="P6" s="1144" t="s">
        <v>926</v>
      </c>
      <c r="Q6" s="1145"/>
      <c r="R6" s="1145"/>
      <c r="S6" s="1145"/>
      <c r="T6" s="1145"/>
      <c r="U6" s="1145"/>
      <c r="V6" s="1145"/>
      <c r="W6" s="1145"/>
      <c r="X6" s="1145"/>
      <c r="Y6" s="1146"/>
      <c r="Z6" s="1144" t="s">
        <v>927</v>
      </c>
      <c r="AA6" s="1145"/>
      <c r="AB6" s="1145"/>
      <c r="AC6" s="1145"/>
      <c r="AD6" s="1145"/>
      <c r="AE6" s="1145"/>
      <c r="AF6" s="1145"/>
      <c r="AG6" s="1145"/>
      <c r="AH6" s="1145"/>
      <c r="AI6" s="1146"/>
      <c r="AJ6" s="1147" t="s">
        <v>928</v>
      </c>
      <c r="AK6" s="1148"/>
      <c r="AL6" s="1148"/>
      <c r="AM6" s="1148"/>
      <c r="AN6" s="1148"/>
      <c r="AO6" s="1148"/>
      <c r="AP6" s="1148"/>
      <c r="AQ6" s="1148"/>
      <c r="AR6" s="1148"/>
      <c r="AS6" s="1149"/>
      <c r="AT6" s="1144" t="s">
        <v>929</v>
      </c>
      <c r="AU6" s="1145"/>
      <c r="AV6" s="1145"/>
      <c r="AW6" s="1145"/>
      <c r="AX6" s="1145"/>
      <c r="AY6" s="1145"/>
      <c r="AZ6" s="1145"/>
      <c r="BA6" s="1145"/>
      <c r="BB6" s="1145"/>
      <c r="BC6" s="1146"/>
      <c r="BD6" s="1144" t="s">
        <v>930</v>
      </c>
      <c r="BE6" s="1145"/>
      <c r="BF6" s="1145"/>
      <c r="BG6" s="1145"/>
      <c r="BH6" s="1145"/>
      <c r="BI6" s="1145"/>
      <c r="BJ6" s="1145"/>
      <c r="BK6" s="1145"/>
      <c r="BL6" s="1145"/>
      <c r="BM6" s="1146"/>
      <c r="BN6" s="1144" t="s">
        <v>931</v>
      </c>
      <c r="BO6" s="1145"/>
      <c r="BP6" s="1145"/>
      <c r="BQ6" s="1145"/>
      <c r="BR6" s="1145"/>
      <c r="BS6" s="1145"/>
      <c r="BT6" s="1145"/>
      <c r="BU6" s="1145"/>
      <c r="BV6" s="1145"/>
      <c r="BW6" s="1146"/>
      <c r="BX6" s="1144" t="s">
        <v>932</v>
      </c>
      <c r="BY6" s="1145"/>
      <c r="BZ6" s="1145"/>
      <c r="CA6" s="1145"/>
      <c r="CB6" s="1145"/>
      <c r="CC6" s="1145"/>
      <c r="CD6" s="1145"/>
      <c r="CE6" s="1145"/>
      <c r="CF6" s="1145"/>
      <c r="CG6" s="1146"/>
      <c r="CH6" s="1147" t="s">
        <v>933</v>
      </c>
      <c r="CI6" s="1148"/>
      <c r="CJ6" s="1148"/>
      <c r="CK6" s="1148"/>
      <c r="CL6" s="1148"/>
      <c r="CM6" s="1148"/>
      <c r="CN6" s="1148"/>
      <c r="CO6" s="1148"/>
      <c r="CP6" s="1148"/>
      <c r="CQ6" s="1149"/>
      <c r="CR6" s="1144" t="s">
        <v>934</v>
      </c>
      <c r="CS6" s="1145"/>
      <c r="CT6" s="1145"/>
      <c r="CU6" s="1145"/>
      <c r="CV6" s="1145"/>
      <c r="CW6" s="1145"/>
      <c r="CX6" s="1145"/>
      <c r="CY6" s="1145"/>
      <c r="CZ6" s="1145"/>
      <c r="DA6" s="1146"/>
      <c r="DB6" s="1144" t="s">
        <v>935</v>
      </c>
      <c r="DC6" s="1145"/>
      <c r="DD6" s="1145"/>
      <c r="DE6" s="1145"/>
      <c r="DF6" s="1145"/>
      <c r="DG6" s="1145"/>
      <c r="DH6" s="1145"/>
      <c r="DI6" s="1145"/>
      <c r="DJ6" s="1145"/>
      <c r="DK6" s="1146"/>
      <c r="DL6" s="1144" t="s">
        <v>936</v>
      </c>
      <c r="DM6" s="1145"/>
      <c r="DN6" s="1145"/>
      <c r="DO6" s="1145"/>
      <c r="DP6" s="1145"/>
      <c r="DQ6" s="1145"/>
      <c r="DR6" s="1145"/>
      <c r="DS6" s="1145"/>
      <c r="DT6" s="1145"/>
      <c r="DU6" s="1146"/>
      <c r="DV6" s="1144" t="s">
        <v>937</v>
      </c>
      <c r="DW6" s="1145"/>
      <c r="DX6" s="1145"/>
      <c r="DY6" s="1145"/>
      <c r="DZ6" s="1145"/>
      <c r="EA6" s="1145"/>
      <c r="EB6" s="1145"/>
      <c r="EC6" s="1145"/>
      <c r="ED6" s="1145"/>
      <c r="EE6" s="1146"/>
      <c r="EF6" s="1144" t="s">
        <v>938</v>
      </c>
      <c r="EG6" s="1145"/>
      <c r="EH6" s="1145"/>
      <c r="EI6" s="1145"/>
      <c r="EJ6" s="1145"/>
      <c r="EK6" s="1145"/>
      <c r="EL6" s="1145"/>
      <c r="EM6" s="1145"/>
      <c r="EN6" s="1145"/>
      <c r="EO6" s="1146"/>
      <c r="EP6" s="1144" t="s">
        <v>939</v>
      </c>
      <c r="EQ6" s="1145"/>
      <c r="ER6" s="1145"/>
      <c r="ES6" s="1145"/>
      <c r="ET6" s="1145"/>
      <c r="EU6" s="1145"/>
      <c r="EV6" s="1145"/>
      <c r="EW6" s="1145"/>
      <c r="EX6" s="1145"/>
      <c r="EY6" s="1146"/>
      <c r="EZ6" s="1144" t="s">
        <v>940</v>
      </c>
      <c r="FA6" s="1145"/>
      <c r="FB6" s="1145"/>
      <c r="FC6" s="1145"/>
      <c r="FD6" s="1145"/>
      <c r="FE6" s="1145"/>
      <c r="FF6" s="1145"/>
      <c r="FG6" s="1145"/>
      <c r="FH6" s="1145"/>
      <c r="FI6" s="1146"/>
      <c r="FJ6" s="1144" t="s">
        <v>941</v>
      </c>
      <c r="FK6" s="1145"/>
      <c r="FL6" s="1145"/>
      <c r="FM6" s="1145"/>
      <c r="FN6" s="1145"/>
      <c r="FO6" s="1145"/>
      <c r="FP6" s="1145"/>
      <c r="FQ6" s="1145"/>
      <c r="FR6" s="1145"/>
      <c r="FS6" s="1146"/>
      <c r="FT6" s="1144" t="s">
        <v>942</v>
      </c>
      <c r="FU6" s="1145"/>
      <c r="FV6" s="1145"/>
      <c r="FW6" s="1145"/>
      <c r="FX6" s="1145"/>
      <c r="FY6" s="1145"/>
      <c r="FZ6" s="1145"/>
      <c r="GA6" s="1145"/>
      <c r="GB6" s="1145"/>
      <c r="GC6" s="1146"/>
      <c r="GD6" s="1144" t="s">
        <v>943</v>
      </c>
      <c r="GE6" s="1145"/>
      <c r="GF6" s="1145"/>
      <c r="GG6" s="1145"/>
      <c r="GH6" s="1145"/>
      <c r="GI6" s="1145"/>
      <c r="GJ6" s="1145"/>
      <c r="GK6" s="1145"/>
      <c r="GL6" s="1145"/>
      <c r="GM6" s="1146"/>
      <c r="GN6" s="1144" t="s">
        <v>944</v>
      </c>
      <c r="GO6" s="1145"/>
      <c r="GP6" s="1145"/>
      <c r="GQ6" s="1145"/>
      <c r="GR6" s="1145"/>
      <c r="GS6" s="1145"/>
      <c r="GT6" s="1145"/>
      <c r="GU6" s="1145"/>
      <c r="GV6" s="1145"/>
      <c r="GW6" s="1146"/>
      <c r="GX6" s="1144" t="s">
        <v>945</v>
      </c>
      <c r="GY6" s="1145"/>
      <c r="GZ6" s="1145"/>
      <c r="HA6" s="1145"/>
      <c r="HB6" s="1145"/>
      <c r="HC6" s="1145"/>
      <c r="HD6" s="1145"/>
      <c r="HE6" s="1145"/>
      <c r="HF6" s="1145"/>
      <c r="HG6" s="1146"/>
      <c r="HH6" s="1144" t="s">
        <v>946</v>
      </c>
      <c r="HI6" s="1145"/>
      <c r="HJ6" s="1145"/>
      <c r="HK6" s="1145"/>
      <c r="HL6" s="1145"/>
      <c r="HM6" s="1145"/>
      <c r="HN6" s="1145"/>
      <c r="HO6" s="1145"/>
      <c r="HP6" s="1145"/>
      <c r="HQ6" s="1146"/>
      <c r="HR6" s="1144" t="s">
        <v>947</v>
      </c>
      <c r="HS6" s="1145"/>
      <c r="HT6" s="1145"/>
      <c r="HU6" s="1145"/>
      <c r="HV6" s="1145"/>
      <c r="HW6" s="1145"/>
      <c r="HX6" s="1145"/>
      <c r="HY6" s="1145"/>
      <c r="HZ6" s="1145"/>
      <c r="IA6" s="1146"/>
      <c r="IB6" s="1144" t="s">
        <v>948</v>
      </c>
      <c r="IC6" s="1145"/>
      <c r="ID6" s="1145"/>
      <c r="IE6" s="1145"/>
      <c r="IF6" s="1145"/>
      <c r="IG6" s="1145"/>
      <c r="IH6" s="1145"/>
      <c r="II6" s="1145"/>
      <c r="IJ6" s="1145"/>
      <c r="IK6" s="1146"/>
      <c r="IL6" s="1144" t="s">
        <v>949</v>
      </c>
      <c r="IM6" s="1145"/>
      <c r="IN6" s="1145"/>
      <c r="IO6" s="1145"/>
      <c r="IP6" s="1145"/>
      <c r="IQ6" s="1145"/>
      <c r="IR6" s="1145"/>
      <c r="IS6" s="1145"/>
      <c r="IT6" s="1145"/>
      <c r="IU6" s="1146"/>
      <c r="IV6" s="1144" t="s">
        <v>1217</v>
      </c>
      <c r="IW6" s="1145"/>
      <c r="IX6" s="1145"/>
      <c r="IY6" s="1145"/>
      <c r="IZ6" s="1145"/>
      <c r="JA6" s="1145"/>
      <c r="JB6" s="1145"/>
      <c r="JC6" s="1145"/>
      <c r="JD6" s="1145"/>
      <c r="JE6" s="1146"/>
      <c r="JF6" s="1144" t="s">
        <v>950</v>
      </c>
      <c r="JG6" s="1145"/>
      <c r="JH6" s="1145"/>
      <c r="JI6" s="1145"/>
      <c r="JJ6" s="1145"/>
      <c r="JK6" s="1145"/>
      <c r="JL6" s="1145"/>
      <c r="JM6" s="1145"/>
      <c r="JN6" s="1145"/>
      <c r="JO6" s="1146"/>
      <c r="JP6" s="1147" t="s">
        <v>951</v>
      </c>
      <c r="JQ6" s="1148"/>
      <c r="JR6" s="1148"/>
      <c r="JS6" s="1148"/>
      <c r="JT6" s="1148"/>
      <c r="JU6" s="1148"/>
      <c r="JV6" s="1148"/>
      <c r="JW6" s="1148"/>
      <c r="JX6" s="1148"/>
      <c r="JY6" s="1149"/>
      <c r="JZ6" s="1144" t="s">
        <v>952</v>
      </c>
      <c r="KA6" s="1145"/>
      <c r="KB6" s="1145"/>
      <c r="KC6" s="1145"/>
      <c r="KD6" s="1145"/>
      <c r="KE6" s="1145"/>
      <c r="KF6" s="1145"/>
      <c r="KG6" s="1145"/>
      <c r="KH6" s="1145"/>
      <c r="KI6" s="1146"/>
      <c r="KJ6" s="1144" t="s">
        <v>953</v>
      </c>
      <c r="KK6" s="1145"/>
      <c r="KL6" s="1145"/>
      <c r="KM6" s="1145"/>
      <c r="KN6" s="1145"/>
      <c r="KO6" s="1145"/>
      <c r="KP6" s="1145"/>
      <c r="KQ6" s="1145"/>
      <c r="KR6" s="1145"/>
      <c r="KS6" s="1146"/>
      <c r="KT6" s="1144" t="s">
        <v>954</v>
      </c>
      <c r="KU6" s="1145"/>
      <c r="KV6" s="1145"/>
      <c r="KW6" s="1145"/>
      <c r="KX6" s="1145"/>
      <c r="KY6" s="1145"/>
      <c r="KZ6" s="1145"/>
      <c r="LA6" s="1145"/>
      <c r="LB6" s="1145"/>
      <c r="LC6" s="1146"/>
      <c r="LD6" s="1144" t="s">
        <v>955</v>
      </c>
      <c r="LE6" s="1145"/>
      <c r="LF6" s="1145"/>
      <c r="LG6" s="1145"/>
      <c r="LH6" s="1145"/>
      <c r="LI6" s="1145"/>
      <c r="LJ6" s="1145"/>
      <c r="LK6" s="1145"/>
      <c r="LL6" s="1145"/>
      <c r="LM6" s="1146"/>
      <c r="LN6" s="1144" t="s">
        <v>956</v>
      </c>
      <c r="LO6" s="1145"/>
      <c r="LP6" s="1145"/>
      <c r="LQ6" s="1145"/>
      <c r="LR6" s="1145"/>
      <c r="LS6" s="1145"/>
      <c r="LT6" s="1145"/>
      <c r="LU6" s="1145"/>
      <c r="LV6" s="1145"/>
      <c r="LW6" s="1146"/>
      <c r="LX6" s="1144" t="s">
        <v>957</v>
      </c>
      <c r="LY6" s="1145"/>
      <c r="LZ6" s="1145"/>
      <c r="MA6" s="1145"/>
      <c r="MB6" s="1145"/>
      <c r="MC6" s="1145"/>
      <c r="MD6" s="1145"/>
      <c r="ME6" s="1145"/>
      <c r="MF6" s="1145"/>
      <c r="MG6" s="1146"/>
      <c r="MH6" s="1144" t="s">
        <v>958</v>
      </c>
      <c r="MI6" s="1145"/>
      <c r="MJ6" s="1145"/>
      <c r="MK6" s="1145"/>
      <c r="ML6" s="1145"/>
      <c r="MM6" s="1145"/>
      <c r="MN6" s="1145"/>
      <c r="MO6" s="1145"/>
      <c r="MP6" s="1145"/>
      <c r="MQ6" s="1146"/>
      <c r="MR6" s="1144" t="s">
        <v>959</v>
      </c>
      <c r="MS6" s="1145"/>
      <c r="MT6" s="1145"/>
      <c r="MU6" s="1145"/>
      <c r="MV6" s="1145"/>
      <c r="MW6" s="1145"/>
      <c r="MX6" s="1145"/>
      <c r="MY6" s="1145"/>
      <c r="MZ6" s="1145"/>
      <c r="NA6" s="1146"/>
      <c r="NB6" s="1144" t="s">
        <v>960</v>
      </c>
      <c r="NC6" s="1145"/>
      <c r="ND6" s="1145"/>
      <c r="NE6" s="1145"/>
      <c r="NF6" s="1145"/>
      <c r="NG6" s="1145"/>
      <c r="NH6" s="1145"/>
      <c r="NI6" s="1145"/>
      <c r="NJ6" s="1145"/>
      <c r="NK6" s="1146"/>
      <c r="NL6" s="1144" t="s">
        <v>961</v>
      </c>
      <c r="NM6" s="1145"/>
      <c r="NN6" s="1145"/>
      <c r="NO6" s="1145"/>
      <c r="NP6" s="1145"/>
      <c r="NQ6" s="1145"/>
      <c r="NR6" s="1145"/>
      <c r="NS6" s="1145"/>
      <c r="NT6" s="1145"/>
      <c r="NU6" s="1146"/>
      <c r="NV6" s="1144" t="s">
        <v>962</v>
      </c>
      <c r="NW6" s="1145"/>
      <c r="NX6" s="1145"/>
      <c r="NY6" s="1145"/>
      <c r="NZ6" s="1145"/>
      <c r="OA6" s="1145"/>
      <c r="OB6" s="1145"/>
      <c r="OC6" s="1145"/>
      <c r="OD6" s="1145"/>
      <c r="OE6" s="1146"/>
      <c r="OF6" s="1144" t="s">
        <v>963</v>
      </c>
      <c r="OG6" s="1145"/>
      <c r="OH6" s="1145"/>
      <c r="OI6" s="1145"/>
      <c r="OJ6" s="1145"/>
      <c r="OK6" s="1145"/>
      <c r="OL6" s="1145"/>
      <c r="OM6" s="1145"/>
      <c r="ON6" s="1145"/>
      <c r="OO6" s="1146"/>
      <c r="OP6" s="1144" t="s">
        <v>964</v>
      </c>
      <c r="OQ6" s="1145"/>
      <c r="OR6" s="1145"/>
      <c r="OS6" s="1145"/>
      <c r="OT6" s="1145"/>
      <c r="OU6" s="1145"/>
      <c r="OV6" s="1145"/>
      <c r="OW6" s="1145"/>
      <c r="OX6" s="1145"/>
      <c r="OY6" s="1146"/>
      <c r="OZ6" s="1144" t="s">
        <v>965</v>
      </c>
      <c r="PA6" s="1145"/>
      <c r="PB6" s="1145"/>
      <c r="PC6" s="1145"/>
      <c r="PD6" s="1145"/>
      <c r="PE6" s="1145"/>
      <c r="PF6" s="1145"/>
      <c r="PG6" s="1145"/>
      <c r="PH6" s="1145"/>
      <c r="PI6" s="1146"/>
      <c r="PJ6" s="1144" t="s">
        <v>966</v>
      </c>
      <c r="PK6" s="1145"/>
      <c r="PL6" s="1145"/>
      <c r="PM6" s="1145"/>
      <c r="PN6" s="1145"/>
      <c r="PO6" s="1145"/>
      <c r="PP6" s="1145"/>
      <c r="PQ6" s="1145"/>
      <c r="PR6" s="1145"/>
      <c r="PS6" s="1146"/>
      <c r="PT6" s="1147" t="s">
        <v>967</v>
      </c>
      <c r="PU6" s="1148"/>
      <c r="PV6" s="1148"/>
      <c r="PW6" s="1148"/>
      <c r="PX6" s="1148"/>
      <c r="PY6" s="1148"/>
      <c r="PZ6" s="1148"/>
      <c r="QA6" s="1148"/>
      <c r="QB6" s="1148"/>
      <c r="QC6" s="1149"/>
      <c r="QD6" s="1144" t="s">
        <v>968</v>
      </c>
      <c r="QE6" s="1145"/>
      <c r="QF6" s="1145"/>
      <c r="QG6" s="1145"/>
      <c r="QH6" s="1145"/>
      <c r="QI6" s="1145"/>
      <c r="QJ6" s="1145"/>
      <c r="QK6" s="1145"/>
      <c r="QL6" s="1145"/>
      <c r="QM6" s="1146"/>
      <c r="QN6" s="1144" t="s">
        <v>969</v>
      </c>
      <c r="QO6" s="1145"/>
      <c r="QP6" s="1145"/>
      <c r="QQ6" s="1145"/>
      <c r="QR6" s="1145"/>
      <c r="QS6" s="1145"/>
      <c r="QT6" s="1145"/>
      <c r="QU6" s="1145"/>
      <c r="QV6" s="1145"/>
      <c r="QW6" s="1146"/>
      <c r="QX6" s="1144" t="s">
        <v>970</v>
      </c>
      <c r="QY6" s="1145"/>
      <c r="QZ6" s="1145"/>
      <c r="RA6" s="1145"/>
      <c r="RB6" s="1145"/>
      <c r="RC6" s="1145"/>
      <c r="RD6" s="1145"/>
      <c r="RE6" s="1145"/>
      <c r="RF6" s="1145"/>
      <c r="RG6" s="1146"/>
      <c r="RH6" s="1144" t="s">
        <v>971</v>
      </c>
      <c r="RI6" s="1145"/>
      <c r="RJ6" s="1145"/>
      <c r="RK6" s="1145"/>
      <c r="RL6" s="1145"/>
      <c r="RM6" s="1145"/>
      <c r="RN6" s="1145"/>
      <c r="RO6" s="1145"/>
      <c r="RP6" s="1145"/>
      <c r="RQ6" s="1146"/>
      <c r="RR6" s="1144" t="s">
        <v>972</v>
      </c>
      <c r="RS6" s="1145"/>
      <c r="RT6" s="1145"/>
      <c r="RU6" s="1145"/>
      <c r="RV6" s="1145"/>
      <c r="RW6" s="1145"/>
      <c r="RX6" s="1145"/>
      <c r="RY6" s="1145"/>
      <c r="RZ6" s="1145"/>
      <c r="SA6" s="1146"/>
      <c r="SB6" s="1144" t="s">
        <v>976</v>
      </c>
      <c r="SC6" s="1145"/>
      <c r="SD6" s="1145"/>
      <c r="SE6" s="1145"/>
      <c r="SF6" s="1145"/>
      <c r="SG6" s="1145"/>
      <c r="SH6" s="1145"/>
      <c r="SI6" s="1145"/>
      <c r="SJ6" s="1145"/>
      <c r="SK6" s="1146"/>
      <c r="SL6" s="1144" t="s">
        <v>973</v>
      </c>
      <c r="SM6" s="1145"/>
      <c r="SN6" s="1145"/>
      <c r="SO6" s="1145"/>
      <c r="SP6" s="1145"/>
      <c r="SQ6" s="1145"/>
      <c r="SR6" s="1145"/>
      <c r="SS6" s="1145"/>
      <c r="ST6" s="1145"/>
      <c r="SU6" s="1146"/>
      <c r="SV6" s="1144" t="s">
        <v>974</v>
      </c>
      <c r="SW6" s="1145"/>
      <c r="SX6" s="1145"/>
      <c r="SY6" s="1145"/>
      <c r="SZ6" s="1145"/>
      <c r="TA6" s="1145"/>
      <c r="TB6" s="1145"/>
      <c r="TC6" s="1145"/>
      <c r="TD6" s="1145"/>
      <c r="TE6" s="1146"/>
      <c r="TF6" s="1144" t="s">
        <v>975</v>
      </c>
      <c r="TG6" s="1145"/>
      <c r="TH6" s="1145"/>
      <c r="TI6" s="1145"/>
      <c r="TJ6" s="1145"/>
      <c r="TK6" s="1145"/>
      <c r="TL6" s="1145"/>
      <c r="TM6" s="1145"/>
      <c r="TN6" s="1145"/>
      <c r="TO6" s="1146"/>
      <c r="TP6" s="1144" t="s">
        <v>977</v>
      </c>
      <c r="TQ6" s="1145"/>
      <c r="TR6" s="1145"/>
      <c r="TS6" s="1145"/>
      <c r="TT6" s="1145"/>
      <c r="TU6" s="1145"/>
      <c r="TV6" s="1145"/>
      <c r="TW6" s="1145"/>
      <c r="TX6" s="1145"/>
      <c r="TY6" s="1146"/>
      <c r="TZ6" s="1144" t="s">
        <v>978</v>
      </c>
      <c r="UA6" s="1145"/>
      <c r="UB6" s="1145"/>
      <c r="UC6" s="1145"/>
      <c r="UD6" s="1145"/>
      <c r="UE6" s="1145"/>
      <c r="UF6" s="1145"/>
      <c r="UG6" s="1145"/>
      <c r="UH6" s="1145"/>
      <c r="UI6" s="1146"/>
      <c r="UJ6" s="1144" t="s">
        <v>979</v>
      </c>
      <c r="UK6" s="1145"/>
      <c r="UL6" s="1145"/>
      <c r="UM6" s="1145"/>
      <c r="UN6" s="1145"/>
      <c r="UO6" s="1145"/>
      <c r="UP6" s="1145"/>
      <c r="UQ6" s="1145"/>
      <c r="UR6" s="1145"/>
      <c r="US6" s="1146"/>
      <c r="UT6" s="1144" t="s">
        <v>980</v>
      </c>
      <c r="UU6" s="1145"/>
      <c r="UV6" s="1145"/>
      <c r="UW6" s="1145"/>
      <c r="UX6" s="1145"/>
      <c r="UY6" s="1145"/>
      <c r="UZ6" s="1145"/>
      <c r="VA6" s="1145"/>
      <c r="VB6" s="1145"/>
      <c r="VC6" s="1146"/>
      <c r="VD6" s="1144" t="s">
        <v>981</v>
      </c>
      <c r="VE6" s="1145"/>
      <c r="VF6" s="1145"/>
      <c r="VG6" s="1145"/>
      <c r="VH6" s="1145"/>
      <c r="VI6" s="1145"/>
      <c r="VJ6" s="1145"/>
      <c r="VK6" s="1145"/>
      <c r="VL6" s="1145"/>
      <c r="VM6" s="1146"/>
      <c r="VN6" s="1144" t="s">
        <v>982</v>
      </c>
      <c r="VO6" s="1145"/>
      <c r="VP6" s="1145"/>
      <c r="VQ6" s="1145"/>
      <c r="VR6" s="1145"/>
      <c r="VS6" s="1145"/>
      <c r="VT6" s="1145"/>
      <c r="VU6" s="1145"/>
      <c r="VV6" s="1145"/>
      <c r="VW6" s="1146"/>
      <c r="VX6" s="1141" t="s">
        <v>451</v>
      </c>
      <c r="VY6" s="1142"/>
      <c r="VZ6" s="1142"/>
      <c r="WA6" s="1142"/>
      <c r="WB6" s="1142"/>
      <c r="WC6" s="1142"/>
      <c r="WD6" s="1142"/>
      <c r="WE6" s="1142"/>
      <c r="WF6" s="1143"/>
    </row>
    <row r="7" spans="1:604" ht="36" customHeight="1">
      <c r="A7" s="3">
        <v>1</v>
      </c>
      <c r="B7" s="3">
        <v>2</v>
      </c>
      <c r="C7" s="3"/>
      <c r="D7" s="3"/>
      <c r="E7" s="3">
        <v>3</v>
      </c>
      <c r="F7" s="3">
        <v>4</v>
      </c>
      <c r="G7" s="3">
        <v>5</v>
      </c>
      <c r="H7" s="3">
        <v>6</v>
      </c>
      <c r="I7" s="3" t="s">
        <v>452</v>
      </c>
      <c r="J7" s="3">
        <v>8</v>
      </c>
      <c r="K7" s="3" t="s">
        <v>453</v>
      </c>
      <c r="L7" s="3" t="s">
        <v>454</v>
      </c>
      <c r="M7" s="3" t="s">
        <v>455</v>
      </c>
      <c r="N7" s="116" t="s">
        <v>456</v>
      </c>
      <c r="O7" s="3" t="s">
        <v>457</v>
      </c>
      <c r="P7" s="3">
        <v>4</v>
      </c>
      <c r="Q7" s="3">
        <v>5</v>
      </c>
      <c r="R7" s="3">
        <v>6</v>
      </c>
      <c r="S7" s="3" t="s">
        <v>452</v>
      </c>
      <c r="T7" s="3">
        <v>8</v>
      </c>
      <c r="U7" s="3" t="s">
        <v>453</v>
      </c>
      <c r="V7" s="3" t="s">
        <v>454</v>
      </c>
      <c r="W7" s="3" t="s">
        <v>455</v>
      </c>
      <c r="X7" s="116" t="s">
        <v>456</v>
      </c>
      <c r="Y7" s="3" t="s">
        <v>457</v>
      </c>
      <c r="Z7" s="3">
        <v>4</v>
      </c>
      <c r="AA7" s="3">
        <v>5</v>
      </c>
      <c r="AB7" s="3">
        <v>6</v>
      </c>
      <c r="AC7" s="3" t="s">
        <v>452</v>
      </c>
      <c r="AD7" s="3">
        <v>8</v>
      </c>
      <c r="AE7" s="3" t="s">
        <v>453</v>
      </c>
      <c r="AF7" s="3" t="s">
        <v>454</v>
      </c>
      <c r="AG7" s="3" t="s">
        <v>455</v>
      </c>
      <c r="AH7" s="116" t="s">
        <v>456</v>
      </c>
      <c r="AI7" s="3" t="s">
        <v>457</v>
      </c>
      <c r="AJ7" s="3">
        <v>4</v>
      </c>
      <c r="AK7" s="3">
        <v>5</v>
      </c>
      <c r="AL7" s="3">
        <v>6</v>
      </c>
      <c r="AM7" s="3" t="s">
        <v>452</v>
      </c>
      <c r="AN7" s="3">
        <v>8</v>
      </c>
      <c r="AO7" s="3" t="s">
        <v>453</v>
      </c>
      <c r="AP7" s="3" t="s">
        <v>454</v>
      </c>
      <c r="AQ7" s="3" t="s">
        <v>455</v>
      </c>
      <c r="AR7" s="116" t="s">
        <v>456</v>
      </c>
      <c r="AS7" s="3" t="s">
        <v>457</v>
      </c>
      <c r="AT7" s="3">
        <v>4</v>
      </c>
      <c r="AU7" s="3">
        <v>5</v>
      </c>
      <c r="AV7" s="3">
        <v>6</v>
      </c>
      <c r="AW7" s="3" t="s">
        <v>452</v>
      </c>
      <c r="AX7" s="3">
        <v>8</v>
      </c>
      <c r="AY7" s="3" t="s">
        <v>453</v>
      </c>
      <c r="AZ7" s="3" t="s">
        <v>454</v>
      </c>
      <c r="BA7" s="3" t="s">
        <v>455</v>
      </c>
      <c r="BB7" s="116" t="s">
        <v>456</v>
      </c>
      <c r="BC7" s="3" t="s">
        <v>457</v>
      </c>
      <c r="BD7" s="3">
        <v>4</v>
      </c>
      <c r="BE7" s="3">
        <v>5</v>
      </c>
      <c r="BF7" s="3">
        <v>6</v>
      </c>
      <c r="BG7" s="3" t="s">
        <v>452</v>
      </c>
      <c r="BH7" s="3">
        <v>8</v>
      </c>
      <c r="BI7" s="3" t="s">
        <v>453</v>
      </c>
      <c r="BJ7" s="3" t="s">
        <v>454</v>
      </c>
      <c r="BK7" s="3" t="s">
        <v>455</v>
      </c>
      <c r="BL7" s="116" t="s">
        <v>456</v>
      </c>
      <c r="BM7" s="3" t="s">
        <v>457</v>
      </c>
      <c r="BN7" s="3">
        <v>4</v>
      </c>
      <c r="BO7" s="3">
        <v>5</v>
      </c>
      <c r="BP7" s="3">
        <v>6</v>
      </c>
      <c r="BQ7" s="3" t="s">
        <v>452</v>
      </c>
      <c r="BR7" s="3">
        <v>8</v>
      </c>
      <c r="BS7" s="3" t="s">
        <v>453</v>
      </c>
      <c r="BT7" s="3" t="s">
        <v>454</v>
      </c>
      <c r="BU7" s="3" t="s">
        <v>455</v>
      </c>
      <c r="BV7" s="116" t="s">
        <v>456</v>
      </c>
      <c r="BW7" s="3" t="s">
        <v>457</v>
      </c>
      <c r="BX7" s="3">
        <v>4</v>
      </c>
      <c r="BY7" s="3">
        <v>5</v>
      </c>
      <c r="BZ7" s="3">
        <v>6</v>
      </c>
      <c r="CA7" s="3" t="s">
        <v>452</v>
      </c>
      <c r="CB7" s="3">
        <v>8</v>
      </c>
      <c r="CC7" s="3" t="s">
        <v>453</v>
      </c>
      <c r="CD7" s="3" t="s">
        <v>454</v>
      </c>
      <c r="CE7" s="3" t="s">
        <v>455</v>
      </c>
      <c r="CF7" s="116" t="s">
        <v>456</v>
      </c>
      <c r="CG7" s="3" t="s">
        <v>457</v>
      </c>
      <c r="CH7" s="3">
        <v>4</v>
      </c>
      <c r="CI7" s="3">
        <v>5</v>
      </c>
      <c r="CJ7" s="3">
        <v>6</v>
      </c>
      <c r="CK7" s="3" t="s">
        <v>452</v>
      </c>
      <c r="CL7" s="3">
        <v>8</v>
      </c>
      <c r="CM7" s="3" t="s">
        <v>453</v>
      </c>
      <c r="CN7" s="3" t="s">
        <v>454</v>
      </c>
      <c r="CO7" s="3" t="s">
        <v>455</v>
      </c>
      <c r="CP7" s="116" t="s">
        <v>456</v>
      </c>
      <c r="CQ7" s="3" t="s">
        <v>457</v>
      </c>
      <c r="CR7" s="3">
        <v>4</v>
      </c>
      <c r="CS7" s="3">
        <v>5</v>
      </c>
      <c r="CT7" s="3">
        <v>6</v>
      </c>
      <c r="CU7" s="3" t="s">
        <v>452</v>
      </c>
      <c r="CV7" s="3">
        <v>8</v>
      </c>
      <c r="CW7" s="3" t="s">
        <v>453</v>
      </c>
      <c r="CX7" s="3" t="s">
        <v>454</v>
      </c>
      <c r="CY7" s="3" t="s">
        <v>455</v>
      </c>
      <c r="CZ7" s="116" t="s">
        <v>456</v>
      </c>
      <c r="DA7" s="3" t="s">
        <v>457</v>
      </c>
      <c r="DB7" s="3">
        <v>4</v>
      </c>
      <c r="DC7" s="3">
        <v>5</v>
      </c>
      <c r="DD7" s="3">
        <v>6</v>
      </c>
      <c r="DE7" s="3" t="s">
        <v>452</v>
      </c>
      <c r="DF7" s="3">
        <v>8</v>
      </c>
      <c r="DG7" s="3" t="s">
        <v>453</v>
      </c>
      <c r="DH7" s="3" t="s">
        <v>454</v>
      </c>
      <c r="DI7" s="3" t="s">
        <v>455</v>
      </c>
      <c r="DJ7" s="116" t="s">
        <v>456</v>
      </c>
      <c r="DK7" s="3" t="s">
        <v>457</v>
      </c>
      <c r="DL7" s="3">
        <v>4</v>
      </c>
      <c r="DM7" s="3">
        <v>5</v>
      </c>
      <c r="DN7" s="3">
        <v>6</v>
      </c>
      <c r="DO7" s="3" t="s">
        <v>452</v>
      </c>
      <c r="DP7" s="3">
        <v>8</v>
      </c>
      <c r="DQ7" s="3" t="s">
        <v>453</v>
      </c>
      <c r="DR7" s="3" t="s">
        <v>454</v>
      </c>
      <c r="DS7" s="3" t="s">
        <v>455</v>
      </c>
      <c r="DT7" s="116" t="s">
        <v>456</v>
      </c>
      <c r="DU7" s="3" t="s">
        <v>457</v>
      </c>
      <c r="DV7" s="3">
        <v>4</v>
      </c>
      <c r="DW7" s="3">
        <v>5</v>
      </c>
      <c r="DX7" s="3">
        <v>6</v>
      </c>
      <c r="DY7" s="3" t="s">
        <v>452</v>
      </c>
      <c r="DZ7" s="3">
        <v>8</v>
      </c>
      <c r="EA7" s="3" t="s">
        <v>453</v>
      </c>
      <c r="EB7" s="3" t="s">
        <v>454</v>
      </c>
      <c r="EC7" s="3" t="s">
        <v>455</v>
      </c>
      <c r="ED7" s="116" t="s">
        <v>456</v>
      </c>
      <c r="EE7" s="3" t="s">
        <v>457</v>
      </c>
      <c r="EF7" s="3">
        <v>4</v>
      </c>
      <c r="EG7" s="3">
        <v>5</v>
      </c>
      <c r="EH7" s="3">
        <v>6</v>
      </c>
      <c r="EI7" s="3" t="s">
        <v>452</v>
      </c>
      <c r="EJ7" s="3">
        <v>8</v>
      </c>
      <c r="EK7" s="3" t="s">
        <v>453</v>
      </c>
      <c r="EL7" s="3" t="s">
        <v>454</v>
      </c>
      <c r="EM7" s="3" t="s">
        <v>455</v>
      </c>
      <c r="EN7" s="116" t="s">
        <v>456</v>
      </c>
      <c r="EO7" s="3" t="s">
        <v>457</v>
      </c>
      <c r="EP7" s="3">
        <v>4</v>
      </c>
      <c r="EQ7" s="3">
        <v>5</v>
      </c>
      <c r="ER7" s="3">
        <v>6</v>
      </c>
      <c r="ES7" s="3" t="s">
        <v>452</v>
      </c>
      <c r="ET7" s="3">
        <v>8</v>
      </c>
      <c r="EU7" s="3" t="s">
        <v>453</v>
      </c>
      <c r="EV7" s="3" t="s">
        <v>454</v>
      </c>
      <c r="EW7" s="3" t="s">
        <v>455</v>
      </c>
      <c r="EX7" s="116" t="s">
        <v>456</v>
      </c>
      <c r="EY7" s="3" t="s">
        <v>457</v>
      </c>
      <c r="EZ7" s="3">
        <v>4</v>
      </c>
      <c r="FA7" s="3">
        <v>5</v>
      </c>
      <c r="FB7" s="3">
        <v>6</v>
      </c>
      <c r="FC7" s="3" t="s">
        <v>452</v>
      </c>
      <c r="FD7" s="3">
        <v>8</v>
      </c>
      <c r="FE7" s="3" t="s">
        <v>453</v>
      </c>
      <c r="FF7" s="3" t="s">
        <v>454</v>
      </c>
      <c r="FG7" s="3" t="s">
        <v>455</v>
      </c>
      <c r="FH7" s="116" t="s">
        <v>456</v>
      </c>
      <c r="FI7" s="3" t="s">
        <v>457</v>
      </c>
      <c r="FJ7" s="3">
        <v>4</v>
      </c>
      <c r="FK7" s="3">
        <v>5</v>
      </c>
      <c r="FL7" s="3">
        <v>6</v>
      </c>
      <c r="FM7" s="3" t="s">
        <v>452</v>
      </c>
      <c r="FN7" s="3">
        <v>8</v>
      </c>
      <c r="FO7" s="3" t="s">
        <v>453</v>
      </c>
      <c r="FP7" s="3" t="s">
        <v>454</v>
      </c>
      <c r="FQ7" s="3" t="s">
        <v>455</v>
      </c>
      <c r="FR7" s="116" t="s">
        <v>456</v>
      </c>
      <c r="FS7" s="3" t="s">
        <v>457</v>
      </c>
      <c r="FT7" s="3">
        <v>4</v>
      </c>
      <c r="FU7" s="3">
        <v>5</v>
      </c>
      <c r="FV7" s="3">
        <v>6</v>
      </c>
      <c r="FW7" s="3" t="s">
        <v>452</v>
      </c>
      <c r="FX7" s="3">
        <v>8</v>
      </c>
      <c r="FY7" s="3" t="s">
        <v>453</v>
      </c>
      <c r="FZ7" s="3" t="s">
        <v>454</v>
      </c>
      <c r="GA7" s="3" t="s">
        <v>455</v>
      </c>
      <c r="GB7" s="116" t="s">
        <v>456</v>
      </c>
      <c r="GC7" s="3" t="s">
        <v>457</v>
      </c>
      <c r="GD7" s="3">
        <v>4</v>
      </c>
      <c r="GE7" s="3">
        <v>5</v>
      </c>
      <c r="GF7" s="3">
        <v>6</v>
      </c>
      <c r="GG7" s="3" t="s">
        <v>452</v>
      </c>
      <c r="GH7" s="3">
        <v>8</v>
      </c>
      <c r="GI7" s="3" t="s">
        <v>453</v>
      </c>
      <c r="GJ7" s="3" t="s">
        <v>454</v>
      </c>
      <c r="GK7" s="3" t="s">
        <v>455</v>
      </c>
      <c r="GL7" s="116" t="s">
        <v>456</v>
      </c>
      <c r="GM7" s="3" t="s">
        <v>457</v>
      </c>
      <c r="GN7" s="3">
        <v>4</v>
      </c>
      <c r="GO7" s="3">
        <v>5</v>
      </c>
      <c r="GP7" s="3">
        <v>6</v>
      </c>
      <c r="GQ7" s="3" t="s">
        <v>452</v>
      </c>
      <c r="GR7" s="3">
        <v>8</v>
      </c>
      <c r="GS7" s="3" t="s">
        <v>453</v>
      </c>
      <c r="GT7" s="3" t="s">
        <v>454</v>
      </c>
      <c r="GU7" s="3" t="s">
        <v>455</v>
      </c>
      <c r="GV7" s="116" t="s">
        <v>456</v>
      </c>
      <c r="GW7" s="3" t="s">
        <v>457</v>
      </c>
      <c r="GX7" s="3">
        <v>4</v>
      </c>
      <c r="GY7" s="3">
        <v>5</v>
      </c>
      <c r="GZ7" s="3">
        <v>6</v>
      </c>
      <c r="HA7" s="3" t="s">
        <v>452</v>
      </c>
      <c r="HB7" s="3">
        <v>8</v>
      </c>
      <c r="HC7" s="3" t="s">
        <v>453</v>
      </c>
      <c r="HD7" s="3" t="s">
        <v>454</v>
      </c>
      <c r="HE7" s="3" t="s">
        <v>455</v>
      </c>
      <c r="HF7" s="116" t="s">
        <v>456</v>
      </c>
      <c r="HG7" s="3" t="s">
        <v>457</v>
      </c>
      <c r="HH7" s="3">
        <v>4</v>
      </c>
      <c r="HI7" s="3">
        <v>5</v>
      </c>
      <c r="HJ7" s="3">
        <v>6</v>
      </c>
      <c r="HK7" s="3" t="s">
        <v>452</v>
      </c>
      <c r="HL7" s="3">
        <v>8</v>
      </c>
      <c r="HM7" s="3" t="s">
        <v>453</v>
      </c>
      <c r="HN7" s="3" t="s">
        <v>454</v>
      </c>
      <c r="HO7" s="3" t="s">
        <v>455</v>
      </c>
      <c r="HP7" s="116" t="s">
        <v>456</v>
      </c>
      <c r="HQ7" s="3" t="s">
        <v>457</v>
      </c>
      <c r="HR7" s="3">
        <v>4</v>
      </c>
      <c r="HS7" s="3">
        <v>5</v>
      </c>
      <c r="HT7" s="3">
        <v>6</v>
      </c>
      <c r="HU7" s="3" t="s">
        <v>452</v>
      </c>
      <c r="HV7" s="3">
        <v>8</v>
      </c>
      <c r="HW7" s="3" t="s">
        <v>453</v>
      </c>
      <c r="HX7" s="3" t="s">
        <v>454</v>
      </c>
      <c r="HY7" s="3" t="s">
        <v>455</v>
      </c>
      <c r="HZ7" s="116" t="s">
        <v>456</v>
      </c>
      <c r="IA7" s="3" t="s">
        <v>457</v>
      </c>
      <c r="IB7" s="3">
        <v>4</v>
      </c>
      <c r="IC7" s="3">
        <v>5</v>
      </c>
      <c r="ID7" s="3">
        <v>6</v>
      </c>
      <c r="IE7" s="3" t="s">
        <v>452</v>
      </c>
      <c r="IF7" s="3">
        <v>8</v>
      </c>
      <c r="IG7" s="3" t="s">
        <v>453</v>
      </c>
      <c r="IH7" s="3" t="s">
        <v>454</v>
      </c>
      <c r="II7" s="3" t="s">
        <v>455</v>
      </c>
      <c r="IJ7" s="116" t="s">
        <v>456</v>
      </c>
      <c r="IK7" s="3" t="s">
        <v>457</v>
      </c>
      <c r="IL7" s="3">
        <v>4</v>
      </c>
      <c r="IM7" s="3">
        <v>5</v>
      </c>
      <c r="IN7" s="3">
        <v>6</v>
      </c>
      <c r="IO7" s="3" t="s">
        <v>452</v>
      </c>
      <c r="IP7" s="3">
        <v>8</v>
      </c>
      <c r="IQ7" s="3" t="s">
        <v>453</v>
      </c>
      <c r="IR7" s="3" t="s">
        <v>454</v>
      </c>
      <c r="IS7" s="3" t="s">
        <v>455</v>
      </c>
      <c r="IT7" s="116" t="s">
        <v>456</v>
      </c>
      <c r="IU7" s="3" t="s">
        <v>457</v>
      </c>
      <c r="IV7" s="3">
        <v>4</v>
      </c>
      <c r="IW7" s="3">
        <v>5</v>
      </c>
      <c r="IX7" s="3">
        <v>6</v>
      </c>
      <c r="IY7" s="3" t="s">
        <v>452</v>
      </c>
      <c r="IZ7" s="3">
        <v>8</v>
      </c>
      <c r="JA7" s="3" t="s">
        <v>453</v>
      </c>
      <c r="JB7" s="3" t="s">
        <v>454</v>
      </c>
      <c r="JC7" s="3" t="s">
        <v>455</v>
      </c>
      <c r="JD7" s="116" t="s">
        <v>456</v>
      </c>
      <c r="JE7" s="3" t="s">
        <v>457</v>
      </c>
      <c r="JF7" s="3">
        <v>4</v>
      </c>
      <c r="JG7" s="3">
        <v>5</v>
      </c>
      <c r="JH7" s="3">
        <v>6</v>
      </c>
      <c r="JI7" s="3" t="s">
        <v>452</v>
      </c>
      <c r="JJ7" s="3">
        <v>8</v>
      </c>
      <c r="JK7" s="3" t="s">
        <v>453</v>
      </c>
      <c r="JL7" s="3" t="s">
        <v>454</v>
      </c>
      <c r="JM7" s="3" t="s">
        <v>455</v>
      </c>
      <c r="JN7" s="116" t="s">
        <v>456</v>
      </c>
      <c r="JO7" s="3" t="s">
        <v>457</v>
      </c>
      <c r="JP7" s="3">
        <v>4</v>
      </c>
      <c r="JQ7" s="3">
        <v>5</v>
      </c>
      <c r="JR7" s="3">
        <v>6</v>
      </c>
      <c r="JS7" s="3" t="s">
        <v>452</v>
      </c>
      <c r="JT7" s="3">
        <v>8</v>
      </c>
      <c r="JU7" s="3" t="s">
        <v>453</v>
      </c>
      <c r="JV7" s="3" t="s">
        <v>454</v>
      </c>
      <c r="JW7" s="3" t="s">
        <v>455</v>
      </c>
      <c r="JX7" s="116" t="s">
        <v>456</v>
      </c>
      <c r="JY7" s="3" t="s">
        <v>457</v>
      </c>
      <c r="JZ7" s="3">
        <v>4</v>
      </c>
      <c r="KA7" s="3">
        <v>5</v>
      </c>
      <c r="KB7" s="3">
        <v>6</v>
      </c>
      <c r="KC7" s="3" t="s">
        <v>452</v>
      </c>
      <c r="KD7" s="3">
        <v>8</v>
      </c>
      <c r="KE7" s="3" t="s">
        <v>453</v>
      </c>
      <c r="KF7" s="3" t="s">
        <v>454</v>
      </c>
      <c r="KG7" s="3" t="s">
        <v>455</v>
      </c>
      <c r="KH7" s="116" t="s">
        <v>456</v>
      </c>
      <c r="KI7" s="3" t="s">
        <v>457</v>
      </c>
      <c r="KJ7" s="3">
        <v>4</v>
      </c>
      <c r="KK7" s="3">
        <v>5</v>
      </c>
      <c r="KL7" s="3">
        <v>6</v>
      </c>
      <c r="KM7" s="3" t="s">
        <v>452</v>
      </c>
      <c r="KN7" s="3">
        <v>8</v>
      </c>
      <c r="KO7" s="3" t="s">
        <v>453</v>
      </c>
      <c r="KP7" s="3" t="s">
        <v>454</v>
      </c>
      <c r="KQ7" s="3" t="s">
        <v>455</v>
      </c>
      <c r="KR7" s="116" t="s">
        <v>456</v>
      </c>
      <c r="KS7" s="3" t="s">
        <v>457</v>
      </c>
      <c r="KT7" s="3">
        <v>4</v>
      </c>
      <c r="KU7" s="3">
        <v>5</v>
      </c>
      <c r="KV7" s="3">
        <v>6</v>
      </c>
      <c r="KW7" s="3" t="s">
        <v>452</v>
      </c>
      <c r="KX7" s="3">
        <v>8</v>
      </c>
      <c r="KY7" s="3" t="s">
        <v>453</v>
      </c>
      <c r="KZ7" s="3" t="s">
        <v>454</v>
      </c>
      <c r="LA7" s="3" t="s">
        <v>455</v>
      </c>
      <c r="LB7" s="116" t="s">
        <v>456</v>
      </c>
      <c r="LC7" s="3" t="s">
        <v>457</v>
      </c>
      <c r="LD7" s="3">
        <v>4</v>
      </c>
      <c r="LE7" s="3">
        <v>5</v>
      </c>
      <c r="LF7" s="3">
        <v>6</v>
      </c>
      <c r="LG7" s="3" t="s">
        <v>452</v>
      </c>
      <c r="LH7" s="3">
        <v>8</v>
      </c>
      <c r="LI7" s="3" t="s">
        <v>453</v>
      </c>
      <c r="LJ7" s="3" t="s">
        <v>454</v>
      </c>
      <c r="LK7" s="3" t="s">
        <v>455</v>
      </c>
      <c r="LL7" s="116" t="s">
        <v>456</v>
      </c>
      <c r="LM7" s="3" t="s">
        <v>457</v>
      </c>
      <c r="LN7" s="3">
        <v>4</v>
      </c>
      <c r="LO7" s="3">
        <v>5</v>
      </c>
      <c r="LP7" s="3">
        <v>6</v>
      </c>
      <c r="LQ7" s="3" t="s">
        <v>452</v>
      </c>
      <c r="LR7" s="3">
        <v>8</v>
      </c>
      <c r="LS7" s="3" t="s">
        <v>453</v>
      </c>
      <c r="LT7" s="3" t="s">
        <v>454</v>
      </c>
      <c r="LU7" s="3" t="s">
        <v>455</v>
      </c>
      <c r="LV7" s="116" t="s">
        <v>456</v>
      </c>
      <c r="LW7" s="3" t="s">
        <v>457</v>
      </c>
      <c r="LX7" s="3">
        <v>4</v>
      </c>
      <c r="LY7" s="3">
        <v>5</v>
      </c>
      <c r="LZ7" s="3">
        <v>6</v>
      </c>
      <c r="MA7" s="3" t="s">
        <v>452</v>
      </c>
      <c r="MB7" s="3">
        <v>8</v>
      </c>
      <c r="MC7" s="3" t="s">
        <v>453</v>
      </c>
      <c r="MD7" s="3" t="s">
        <v>454</v>
      </c>
      <c r="ME7" s="3" t="s">
        <v>455</v>
      </c>
      <c r="MF7" s="116" t="s">
        <v>456</v>
      </c>
      <c r="MG7" s="3" t="s">
        <v>457</v>
      </c>
      <c r="MH7" s="3">
        <v>4</v>
      </c>
      <c r="MI7" s="3">
        <v>5</v>
      </c>
      <c r="MJ7" s="3">
        <v>6</v>
      </c>
      <c r="MK7" s="3" t="s">
        <v>452</v>
      </c>
      <c r="ML7" s="3">
        <v>8</v>
      </c>
      <c r="MM7" s="3" t="s">
        <v>453</v>
      </c>
      <c r="MN7" s="3" t="s">
        <v>454</v>
      </c>
      <c r="MO7" s="3" t="s">
        <v>455</v>
      </c>
      <c r="MP7" s="116" t="s">
        <v>456</v>
      </c>
      <c r="MQ7" s="3" t="s">
        <v>457</v>
      </c>
      <c r="MR7" s="3">
        <v>4</v>
      </c>
      <c r="MS7" s="3">
        <v>5</v>
      </c>
      <c r="MT7" s="3">
        <v>6</v>
      </c>
      <c r="MU7" s="3" t="s">
        <v>452</v>
      </c>
      <c r="MV7" s="3">
        <v>8</v>
      </c>
      <c r="MW7" s="3" t="s">
        <v>453</v>
      </c>
      <c r="MX7" s="3" t="s">
        <v>454</v>
      </c>
      <c r="MY7" s="3" t="s">
        <v>455</v>
      </c>
      <c r="MZ7" s="116" t="s">
        <v>456</v>
      </c>
      <c r="NA7" s="3" t="s">
        <v>457</v>
      </c>
      <c r="NB7" s="3">
        <v>4</v>
      </c>
      <c r="NC7" s="3">
        <v>5</v>
      </c>
      <c r="ND7" s="3">
        <v>6</v>
      </c>
      <c r="NE7" s="3" t="s">
        <v>452</v>
      </c>
      <c r="NF7" s="3">
        <v>8</v>
      </c>
      <c r="NG7" s="3" t="s">
        <v>453</v>
      </c>
      <c r="NH7" s="3" t="s">
        <v>454</v>
      </c>
      <c r="NI7" s="3" t="s">
        <v>455</v>
      </c>
      <c r="NJ7" s="116" t="s">
        <v>456</v>
      </c>
      <c r="NK7" s="3" t="s">
        <v>457</v>
      </c>
      <c r="NL7" s="3">
        <v>4</v>
      </c>
      <c r="NM7" s="3">
        <v>5</v>
      </c>
      <c r="NN7" s="3">
        <v>6</v>
      </c>
      <c r="NO7" s="3" t="s">
        <v>452</v>
      </c>
      <c r="NP7" s="3">
        <v>8</v>
      </c>
      <c r="NQ7" s="3" t="s">
        <v>453</v>
      </c>
      <c r="NR7" s="3" t="s">
        <v>454</v>
      </c>
      <c r="NS7" s="3" t="s">
        <v>455</v>
      </c>
      <c r="NT7" s="116" t="s">
        <v>456</v>
      </c>
      <c r="NU7" s="3" t="s">
        <v>457</v>
      </c>
      <c r="NV7" s="3">
        <v>4</v>
      </c>
      <c r="NW7" s="3">
        <v>5</v>
      </c>
      <c r="NX7" s="3">
        <v>6</v>
      </c>
      <c r="NY7" s="3" t="s">
        <v>452</v>
      </c>
      <c r="NZ7" s="3">
        <v>8</v>
      </c>
      <c r="OA7" s="3" t="s">
        <v>453</v>
      </c>
      <c r="OB7" s="3" t="s">
        <v>454</v>
      </c>
      <c r="OC7" s="3" t="s">
        <v>455</v>
      </c>
      <c r="OD7" s="116" t="s">
        <v>456</v>
      </c>
      <c r="OE7" s="3" t="s">
        <v>457</v>
      </c>
      <c r="OF7" s="3">
        <v>4</v>
      </c>
      <c r="OG7" s="3">
        <v>5</v>
      </c>
      <c r="OH7" s="3">
        <v>6</v>
      </c>
      <c r="OI7" s="3" t="s">
        <v>452</v>
      </c>
      <c r="OJ7" s="3">
        <v>8</v>
      </c>
      <c r="OK7" s="3" t="s">
        <v>453</v>
      </c>
      <c r="OL7" s="3" t="s">
        <v>454</v>
      </c>
      <c r="OM7" s="3" t="s">
        <v>455</v>
      </c>
      <c r="ON7" s="116" t="s">
        <v>456</v>
      </c>
      <c r="OO7" s="3" t="s">
        <v>457</v>
      </c>
      <c r="OP7" s="3">
        <v>4</v>
      </c>
      <c r="OQ7" s="3">
        <v>5</v>
      </c>
      <c r="OR7" s="3">
        <v>6</v>
      </c>
      <c r="OS7" s="3" t="s">
        <v>452</v>
      </c>
      <c r="OT7" s="3">
        <v>8</v>
      </c>
      <c r="OU7" s="3" t="s">
        <v>453</v>
      </c>
      <c r="OV7" s="3" t="s">
        <v>454</v>
      </c>
      <c r="OW7" s="3" t="s">
        <v>455</v>
      </c>
      <c r="OX7" s="116" t="s">
        <v>456</v>
      </c>
      <c r="OY7" s="3" t="s">
        <v>457</v>
      </c>
      <c r="OZ7" s="3">
        <v>4</v>
      </c>
      <c r="PA7" s="3">
        <v>5</v>
      </c>
      <c r="PB7" s="3">
        <v>6</v>
      </c>
      <c r="PC7" s="3" t="s">
        <v>452</v>
      </c>
      <c r="PD7" s="3">
        <v>8</v>
      </c>
      <c r="PE7" s="3" t="s">
        <v>453</v>
      </c>
      <c r="PF7" s="3" t="s">
        <v>454</v>
      </c>
      <c r="PG7" s="3" t="s">
        <v>455</v>
      </c>
      <c r="PH7" s="116" t="s">
        <v>456</v>
      </c>
      <c r="PI7" s="3" t="s">
        <v>457</v>
      </c>
      <c r="PJ7" s="3">
        <v>4</v>
      </c>
      <c r="PK7" s="3">
        <v>5</v>
      </c>
      <c r="PL7" s="3">
        <v>6</v>
      </c>
      <c r="PM7" s="3" t="s">
        <v>452</v>
      </c>
      <c r="PN7" s="3">
        <v>8</v>
      </c>
      <c r="PO7" s="3" t="s">
        <v>453</v>
      </c>
      <c r="PP7" s="3" t="s">
        <v>454</v>
      </c>
      <c r="PQ7" s="3" t="s">
        <v>455</v>
      </c>
      <c r="PR7" s="116" t="s">
        <v>456</v>
      </c>
      <c r="PS7" s="3" t="s">
        <v>457</v>
      </c>
      <c r="PT7" s="3">
        <v>4</v>
      </c>
      <c r="PU7" s="3">
        <v>5</v>
      </c>
      <c r="PV7" s="3">
        <v>6</v>
      </c>
      <c r="PW7" s="3" t="s">
        <v>452</v>
      </c>
      <c r="PX7" s="3">
        <v>8</v>
      </c>
      <c r="PY7" s="3" t="s">
        <v>453</v>
      </c>
      <c r="PZ7" s="3" t="s">
        <v>454</v>
      </c>
      <c r="QA7" s="3" t="s">
        <v>455</v>
      </c>
      <c r="QB7" s="116" t="s">
        <v>456</v>
      </c>
      <c r="QC7" s="3" t="s">
        <v>457</v>
      </c>
      <c r="QD7" s="3">
        <v>4</v>
      </c>
      <c r="QE7" s="3">
        <v>5</v>
      </c>
      <c r="QF7" s="3">
        <v>6</v>
      </c>
      <c r="QG7" s="3" t="s">
        <v>452</v>
      </c>
      <c r="QH7" s="3">
        <v>8</v>
      </c>
      <c r="QI7" s="3" t="s">
        <v>453</v>
      </c>
      <c r="QJ7" s="3" t="s">
        <v>454</v>
      </c>
      <c r="QK7" s="3" t="s">
        <v>455</v>
      </c>
      <c r="QL7" s="116" t="s">
        <v>456</v>
      </c>
      <c r="QM7" s="3" t="s">
        <v>457</v>
      </c>
      <c r="QN7" s="3">
        <v>4</v>
      </c>
      <c r="QO7" s="3">
        <v>5</v>
      </c>
      <c r="QP7" s="3">
        <v>6</v>
      </c>
      <c r="QQ7" s="3" t="s">
        <v>452</v>
      </c>
      <c r="QR7" s="3">
        <v>8</v>
      </c>
      <c r="QS7" s="3" t="s">
        <v>453</v>
      </c>
      <c r="QT7" s="3" t="s">
        <v>454</v>
      </c>
      <c r="QU7" s="3" t="s">
        <v>455</v>
      </c>
      <c r="QV7" s="116" t="s">
        <v>456</v>
      </c>
      <c r="QW7" s="3" t="s">
        <v>457</v>
      </c>
      <c r="QX7" s="3">
        <v>4</v>
      </c>
      <c r="QY7" s="3">
        <v>5</v>
      </c>
      <c r="QZ7" s="3">
        <v>6</v>
      </c>
      <c r="RA7" s="3" t="s">
        <v>452</v>
      </c>
      <c r="RB7" s="3">
        <v>8</v>
      </c>
      <c r="RC7" s="3" t="s">
        <v>453</v>
      </c>
      <c r="RD7" s="3" t="s">
        <v>454</v>
      </c>
      <c r="RE7" s="3" t="s">
        <v>455</v>
      </c>
      <c r="RF7" s="116" t="s">
        <v>456</v>
      </c>
      <c r="RG7" s="3" t="s">
        <v>457</v>
      </c>
      <c r="RH7" s="3">
        <v>4</v>
      </c>
      <c r="RI7" s="3">
        <v>5</v>
      </c>
      <c r="RJ7" s="3">
        <v>6</v>
      </c>
      <c r="RK7" s="3" t="s">
        <v>452</v>
      </c>
      <c r="RL7" s="3">
        <v>8</v>
      </c>
      <c r="RM7" s="3" t="s">
        <v>453</v>
      </c>
      <c r="RN7" s="3" t="s">
        <v>454</v>
      </c>
      <c r="RO7" s="3" t="s">
        <v>455</v>
      </c>
      <c r="RP7" s="116" t="s">
        <v>456</v>
      </c>
      <c r="RQ7" s="3" t="s">
        <v>457</v>
      </c>
      <c r="RR7" s="3">
        <v>4</v>
      </c>
      <c r="RS7" s="3">
        <v>5</v>
      </c>
      <c r="RT7" s="3">
        <v>6</v>
      </c>
      <c r="RU7" s="3" t="s">
        <v>452</v>
      </c>
      <c r="RV7" s="3">
        <v>8</v>
      </c>
      <c r="RW7" s="3" t="s">
        <v>453</v>
      </c>
      <c r="RX7" s="3" t="s">
        <v>454</v>
      </c>
      <c r="RY7" s="3" t="s">
        <v>455</v>
      </c>
      <c r="RZ7" s="116" t="s">
        <v>456</v>
      </c>
      <c r="SA7" s="3" t="s">
        <v>457</v>
      </c>
      <c r="SB7" s="3">
        <v>4</v>
      </c>
      <c r="SC7" s="3">
        <v>5</v>
      </c>
      <c r="SD7" s="3">
        <v>6</v>
      </c>
      <c r="SE7" s="3" t="s">
        <v>452</v>
      </c>
      <c r="SF7" s="3">
        <v>8</v>
      </c>
      <c r="SG7" s="3" t="s">
        <v>453</v>
      </c>
      <c r="SH7" s="3" t="s">
        <v>454</v>
      </c>
      <c r="SI7" s="3" t="s">
        <v>455</v>
      </c>
      <c r="SJ7" s="116" t="s">
        <v>456</v>
      </c>
      <c r="SK7" s="3" t="s">
        <v>457</v>
      </c>
      <c r="SL7" s="3">
        <v>4</v>
      </c>
      <c r="SM7" s="3">
        <v>5</v>
      </c>
      <c r="SN7" s="3">
        <v>6</v>
      </c>
      <c r="SO7" s="3" t="s">
        <v>452</v>
      </c>
      <c r="SP7" s="3">
        <v>8</v>
      </c>
      <c r="SQ7" s="3" t="s">
        <v>453</v>
      </c>
      <c r="SR7" s="3" t="s">
        <v>454</v>
      </c>
      <c r="SS7" s="3" t="s">
        <v>455</v>
      </c>
      <c r="ST7" s="116" t="s">
        <v>456</v>
      </c>
      <c r="SU7" s="3" t="s">
        <v>457</v>
      </c>
      <c r="SV7" s="3">
        <v>4</v>
      </c>
      <c r="SW7" s="3">
        <v>5</v>
      </c>
      <c r="SX7" s="3">
        <v>6</v>
      </c>
      <c r="SY7" s="3" t="s">
        <v>452</v>
      </c>
      <c r="SZ7" s="3">
        <v>8</v>
      </c>
      <c r="TA7" s="3" t="s">
        <v>453</v>
      </c>
      <c r="TB7" s="3" t="s">
        <v>454</v>
      </c>
      <c r="TC7" s="3" t="s">
        <v>455</v>
      </c>
      <c r="TD7" s="116" t="s">
        <v>456</v>
      </c>
      <c r="TE7" s="3" t="s">
        <v>457</v>
      </c>
      <c r="TF7" s="3">
        <v>4</v>
      </c>
      <c r="TG7" s="3">
        <v>5</v>
      </c>
      <c r="TH7" s="3">
        <v>6</v>
      </c>
      <c r="TI7" s="3" t="s">
        <v>452</v>
      </c>
      <c r="TJ7" s="3">
        <v>8</v>
      </c>
      <c r="TK7" s="3" t="s">
        <v>453</v>
      </c>
      <c r="TL7" s="3" t="s">
        <v>454</v>
      </c>
      <c r="TM7" s="3" t="s">
        <v>455</v>
      </c>
      <c r="TN7" s="116" t="s">
        <v>456</v>
      </c>
      <c r="TO7" s="3" t="s">
        <v>457</v>
      </c>
      <c r="TP7" s="3">
        <v>4</v>
      </c>
      <c r="TQ7" s="3">
        <v>5</v>
      </c>
      <c r="TR7" s="3">
        <v>6</v>
      </c>
      <c r="TS7" s="3" t="s">
        <v>452</v>
      </c>
      <c r="TT7" s="3">
        <v>8</v>
      </c>
      <c r="TU7" s="3" t="s">
        <v>453</v>
      </c>
      <c r="TV7" s="3" t="s">
        <v>454</v>
      </c>
      <c r="TW7" s="3" t="s">
        <v>455</v>
      </c>
      <c r="TX7" s="116" t="s">
        <v>456</v>
      </c>
      <c r="TY7" s="3" t="s">
        <v>457</v>
      </c>
      <c r="TZ7" s="3">
        <v>4</v>
      </c>
      <c r="UA7" s="3">
        <v>5</v>
      </c>
      <c r="UB7" s="3">
        <v>6</v>
      </c>
      <c r="UC7" s="3" t="s">
        <v>452</v>
      </c>
      <c r="UD7" s="3">
        <v>8</v>
      </c>
      <c r="UE7" s="3" t="s">
        <v>453</v>
      </c>
      <c r="UF7" s="3" t="s">
        <v>454</v>
      </c>
      <c r="UG7" s="3" t="s">
        <v>455</v>
      </c>
      <c r="UH7" s="116" t="s">
        <v>456</v>
      </c>
      <c r="UI7" s="3" t="s">
        <v>457</v>
      </c>
      <c r="UJ7" s="3">
        <v>4</v>
      </c>
      <c r="UK7" s="3">
        <v>5</v>
      </c>
      <c r="UL7" s="3">
        <v>6</v>
      </c>
      <c r="UM7" s="3" t="s">
        <v>452</v>
      </c>
      <c r="UN7" s="3">
        <v>8</v>
      </c>
      <c r="UO7" s="3" t="s">
        <v>453</v>
      </c>
      <c r="UP7" s="3" t="s">
        <v>454</v>
      </c>
      <c r="UQ7" s="3" t="s">
        <v>455</v>
      </c>
      <c r="UR7" s="116" t="s">
        <v>456</v>
      </c>
      <c r="US7" s="3" t="s">
        <v>457</v>
      </c>
      <c r="UT7" s="3">
        <v>4</v>
      </c>
      <c r="UU7" s="3">
        <v>5</v>
      </c>
      <c r="UV7" s="3">
        <v>6</v>
      </c>
      <c r="UW7" s="3" t="s">
        <v>452</v>
      </c>
      <c r="UX7" s="3">
        <v>8</v>
      </c>
      <c r="UY7" s="3" t="s">
        <v>453</v>
      </c>
      <c r="UZ7" s="3" t="s">
        <v>454</v>
      </c>
      <c r="VA7" s="3" t="s">
        <v>455</v>
      </c>
      <c r="VB7" s="116" t="s">
        <v>456</v>
      </c>
      <c r="VC7" s="3" t="s">
        <v>457</v>
      </c>
      <c r="VD7" s="3">
        <v>4</v>
      </c>
      <c r="VE7" s="3">
        <v>5</v>
      </c>
      <c r="VF7" s="3">
        <v>6</v>
      </c>
      <c r="VG7" s="3" t="s">
        <v>452</v>
      </c>
      <c r="VH7" s="3">
        <v>8</v>
      </c>
      <c r="VI7" s="3" t="s">
        <v>453</v>
      </c>
      <c r="VJ7" s="3" t="s">
        <v>454</v>
      </c>
      <c r="VK7" s="3" t="s">
        <v>455</v>
      </c>
      <c r="VL7" s="116" t="s">
        <v>456</v>
      </c>
      <c r="VM7" s="3" t="s">
        <v>457</v>
      </c>
      <c r="VN7" s="3">
        <v>4</v>
      </c>
      <c r="VO7" s="3">
        <v>5</v>
      </c>
      <c r="VP7" s="3">
        <v>6</v>
      </c>
      <c r="VQ7" s="3" t="s">
        <v>452</v>
      </c>
      <c r="VR7" s="3">
        <v>8</v>
      </c>
      <c r="VS7" s="3" t="s">
        <v>453</v>
      </c>
      <c r="VT7" s="3" t="s">
        <v>454</v>
      </c>
      <c r="VU7" s="3" t="s">
        <v>455</v>
      </c>
      <c r="VV7" s="116" t="s">
        <v>456</v>
      </c>
      <c r="VW7" s="3" t="s">
        <v>457</v>
      </c>
      <c r="VX7" s="3">
        <v>4</v>
      </c>
      <c r="VY7" s="3">
        <v>5</v>
      </c>
      <c r="VZ7" s="3">
        <v>6</v>
      </c>
      <c r="WA7" s="3" t="s">
        <v>452</v>
      </c>
      <c r="WB7" s="3">
        <v>8</v>
      </c>
      <c r="WC7" s="3" t="s">
        <v>453</v>
      </c>
      <c r="WD7" s="3" t="s">
        <v>454</v>
      </c>
      <c r="WE7" s="3" t="s">
        <v>455</v>
      </c>
      <c r="WF7" s="116" t="s">
        <v>456</v>
      </c>
    </row>
    <row r="8" spans="1:604">
      <c r="A8" s="15" t="s">
        <v>11</v>
      </c>
      <c r="B8" s="16" t="s">
        <v>164</v>
      </c>
      <c r="C8" s="16"/>
      <c r="D8" s="16"/>
      <c r="E8" s="7"/>
      <c r="F8" s="7"/>
      <c r="G8" s="7"/>
      <c r="H8" s="7"/>
      <c r="I8" s="7"/>
      <c r="J8" s="7"/>
      <c r="K8" s="8"/>
      <c r="L8" s="8"/>
      <c r="M8" s="8"/>
      <c r="N8" s="117"/>
      <c r="O8" s="7"/>
      <c r="P8" s="7"/>
      <c r="Q8" s="7"/>
      <c r="R8" s="7"/>
      <c r="S8" s="7"/>
      <c r="T8" s="7"/>
      <c r="U8" s="8"/>
      <c r="V8" s="8"/>
      <c r="W8" s="8"/>
      <c r="X8" s="117"/>
      <c r="Y8" s="7"/>
      <c r="Z8" s="7"/>
      <c r="AA8" s="7"/>
      <c r="AB8" s="7"/>
      <c r="AC8" s="7"/>
      <c r="AD8" s="7"/>
      <c r="AE8" s="8"/>
      <c r="AF8" s="8"/>
      <c r="AG8" s="8"/>
      <c r="AH8" s="117"/>
      <c r="AI8" s="7"/>
      <c r="AJ8" s="7"/>
      <c r="AK8" s="7"/>
      <c r="AL8" s="7"/>
      <c r="AM8" s="7"/>
      <c r="AN8" s="7"/>
      <c r="AO8" s="8"/>
      <c r="AP8" s="8"/>
      <c r="AQ8" s="8"/>
      <c r="AR8" s="117"/>
      <c r="AS8" s="7"/>
      <c r="AT8" s="7"/>
      <c r="AU8" s="7"/>
      <c r="AV8" s="7"/>
      <c r="AW8" s="7"/>
      <c r="AX8" s="7"/>
      <c r="AY8" s="8"/>
      <c r="AZ8" s="8"/>
      <c r="BA8" s="8"/>
      <c r="BB8" s="117"/>
      <c r="BC8" s="7"/>
      <c r="BD8" s="7"/>
      <c r="BE8" s="7"/>
      <c r="BF8" s="7"/>
      <c r="BG8" s="7"/>
      <c r="BH8" s="7"/>
      <c r="BI8" s="8"/>
      <c r="BJ8" s="8"/>
      <c r="BK8" s="8"/>
      <c r="BL8" s="117"/>
      <c r="BM8" s="7"/>
      <c r="BN8" s="7"/>
      <c r="BO8" s="7"/>
      <c r="BP8" s="7"/>
      <c r="BQ8" s="7"/>
      <c r="BR8" s="7"/>
      <c r="BS8" s="8"/>
      <c r="BT8" s="8"/>
      <c r="BU8" s="8"/>
      <c r="BV8" s="117"/>
      <c r="BW8" s="7"/>
      <c r="BX8" s="7"/>
      <c r="BY8" s="7"/>
      <c r="BZ8" s="7"/>
      <c r="CA8" s="7"/>
      <c r="CB8" s="7"/>
      <c r="CC8" s="8"/>
      <c r="CD8" s="8"/>
      <c r="CE8" s="8"/>
      <c r="CF8" s="117"/>
      <c r="CG8" s="7"/>
      <c r="CH8" s="7"/>
      <c r="CI8" s="7"/>
      <c r="CJ8" s="7"/>
      <c r="CK8" s="7"/>
      <c r="CL8" s="7"/>
      <c r="CM8" s="8"/>
      <c r="CN8" s="8"/>
      <c r="CO8" s="8"/>
      <c r="CP8" s="117"/>
      <c r="CQ8" s="7"/>
      <c r="CR8" s="7"/>
      <c r="CS8" s="7"/>
      <c r="CT8" s="7"/>
      <c r="CU8" s="7"/>
      <c r="CV8" s="7"/>
      <c r="CW8" s="8"/>
      <c r="CX8" s="8"/>
      <c r="CY8" s="8"/>
      <c r="CZ8" s="117"/>
      <c r="DA8" s="7"/>
      <c r="DB8" s="7"/>
      <c r="DC8" s="7"/>
      <c r="DD8" s="7"/>
      <c r="DE8" s="7"/>
      <c r="DF8" s="7"/>
      <c r="DG8" s="8"/>
      <c r="DH8" s="8"/>
      <c r="DI8" s="8"/>
      <c r="DJ8" s="117"/>
      <c r="DK8" s="7"/>
      <c r="DL8" s="7"/>
      <c r="DM8" s="7"/>
      <c r="DN8" s="7"/>
      <c r="DO8" s="7"/>
      <c r="DP8" s="7"/>
      <c r="DQ8" s="8"/>
      <c r="DR8" s="8"/>
      <c r="DS8" s="8"/>
      <c r="DT8" s="117"/>
      <c r="DU8" s="7"/>
      <c r="DV8" s="7"/>
      <c r="DW8" s="7"/>
      <c r="DX8" s="7"/>
      <c r="DY8" s="7"/>
      <c r="DZ8" s="7"/>
      <c r="EA8" s="8"/>
      <c r="EB8" s="8"/>
      <c r="EC8" s="8"/>
      <c r="ED8" s="117"/>
      <c r="EE8" s="7"/>
      <c r="EF8" s="7"/>
      <c r="EG8" s="7"/>
      <c r="EH8" s="7"/>
      <c r="EI8" s="7"/>
      <c r="EJ8" s="7"/>
      <c r="EK8" s="8"/>
      <c r="EL8" s="8"/>
      <c r="EM8" s="8"/>
      <c r="EN8" s="117"/>
      <c r="EO8" s="7"/>
      <c r="EP8" s="7"/>
      <c r="EQ8" s="7"/>
      <c r="ER8" s="7"/>
      <c r="ES8" s="7"/>
      <c r="ET8" s="7"/>
      <c r="EU8" s="8"/>
      <c r="EV8" s="8"/>
      <c r="EW8" s="8"/>
      <c r="EX8" s="117"/>
      <c r="EY8" s="7"/>
      <c r="EZ8" s="7"/>
      <c r="FA8" s="7"/>
      <c r="FB8" s="7"/>
      <c r="FC8" s="7"/>
      <c r="FD8" s="7"/>
      <c r="FE8" s="8"/>
      <c r="FF8" s="8"/>
      <c r="FG8" s="8"/>
      <c r="FH8" s="117"/>
      <c r="FI8" s="7"/>
      <c r="FJ8" s="7"/>
      <c r="FK8" s="7"/>
      <c r="FL8" s="7"/>
      <c r="FM8" s="7"/>
      <c r="FN8" s="7"/>
      <c r="FO8" s="8"/>
      <c r="FP8" s="8"/>
      <c r="FQ8" s="8"/>
      <c r="FR8" s="117"/>
      <c r="FS8" s="7"/>
      <c r="FT8" s="7"/>
      <c r="FU8" s="7"/>
      <c r="FV8" s="7"/>
      <c r="FW8" s="7"/>
      <c r="FX8" s="7"/>
      <c r="FY8" s="8"/>
      <c r="FZ8" s="8"/>
      <c r="GA8" s="8"/>
      <c r="GB8" s="117"/>
      <c r="GC8" s="7"/>
      <c r="GD8" s="7"/>
      <c r="GE8" s="7"/>
      <c r="GF8" s="7"/>
      <c r="GG8" s="7"/>
      <c r="GH8" s="7"/>
      <c r="GI8" s="8"/>
      <c r="GJ8" s="8"/>
      <c r="GK8" s="8"/>
      <c r="GL8" s="117"/>
      <c r="GM8" s="7"/>
      <c r="GN8" s="7"/>
      <c r="GO8" s="7"/>
      <c r="GP8" s="7"/>
      <c r="GQ8" s="7"/>
      <c r="GR8" s="7"/>
      <c r="GS8" s="8"/>
      <c r="GT8" s="8"/>
      <c r="GU8" s="8"/>
      <c r="GV8" s="117"/>
      <c r="GW8" s="7"/>
      <c r="GX8" s="7"/>
      <c r="GY8" s="7"/>
      <c r="GZ8" s="7"/>
      <c r="HA8" s="7"/>
      <c r="HB8" s="7"/>
      <c r="HC8" s="8"/>
      <c r="HD8" s="8"/>
      <c r="HE8" s="8"/>
      <c r="HF8" s="117"/>
      <c r="HG8" s="7"/>
      <c r="HH8" s="7"/>
      <c r="HI8" s="7"/>
      <c r="HJ8" s="7"/>
      <c r="HK8" s="7"/>
      <c r="HL8" s="7"/>
      <c r="HM8" s="8"/>
      <c r="HN8" s="8"/>
      <c r="HO8" s="8"/>
      <c r="HP8" s="117"/>
      <c r="HQ8" s="7"/>
      <c r="HR8" s="7"/>
      <c r="HS8" s="7"/>
      <c r="HT8" s="7"/>
      <c r="HU8" s="7"/>
      <c r="HV8" s="7"/>
      <c r="HW8" s="8"/>
      <c r="HX8" s="8"/>
      <c r="HY8" s="8"/>
      <c r="HZ8" s="117"/>
      <c r="IA8" s="7"/>
      <c r="IB8" s="7"/>
      <c r="IC8" s="7"/>
      <c r="ID8" s="7"/>
      <c r="IE8" s="7"/>
      <c r="IF8" s="7"/>
      <c r="IG8" s="8"/>
      <c r="IH8" s="8"/>
      <c r="II8" s="8"/>
      <c r="IJ8" s="117"/>
      <c r="IK8" s="7"/>
      <c r="IL8" s="7"/>
      <c r="IM8" s="7"/>
      <c r="IN8" s="7"/>
      <c r="IO8" s="7"/>
      <c r="IP8" s="7"/>
      <c r="IQ8" s="8"/>
      <c r="IR8" s="8"/>
      <c r="IS8" s="8"/>
      <c r="IT8" s="117"/>
      <c r="IU8" s="7"/>
      <c r="IV8" s="7"/>
      <c r="IW8" s="7"/>
      <c r="IX8" s="7"/>
      <c r="IY8" s="7"/>
      <c r="IZ8" s="7"/>
      <c r="JA8" s="8"/>
      <c r="JB8" s="8"/>
      <c r="JC8" s="8"/>
      <c r="JD8" s="117"/>
      <c r="JE8" s="7"/>
      <c r="JF8" s="7"/>
      <c r="JG8" s="7"/>
      <c r="JH8" s="7"/>
      <c r="JI8" s="7"/>
      <c r="JJ8" s="7"/>
      <c r="JK8" s="8"/>
      <c r="JL8" s="8"/>
      <c r="JM8" s="8"/>
      <c r="JN8" s="117"/>
      <c r="JO8" s="7"/>
      <c r="JP8" s="7"/>
      <c r="JQ8" s="7"/>
      <c r="JR8" s="7"/>
      <c r="JS8" s="7"/>
      <c r="JT8" s="7"/>
      <c r="JU8" s="8"/>
      <c r="JV8" s="8"/>
      <c r="JW8" s="8"/>
      <c r="JX8" s="117"/>
      <c r="JY8" s="7"/>
      <c r="JZ8" s="7"/>
      <c r="KA8" s="7"/>
      <c r="KB8" s="7"/>
      <c r="KC8" s="7"/>
      <c r="KD8" s="7"/>
      <c r="KE8" s="8"/>
      <c r="KF8" s="8"/>
      <c r="KG8" s="8"/>
      <c r="KH8" s="117"/>
      <c r="KI8" s="7"/>
      <c r="KJ8" s="7"/>
      <c r="KK8" s="7"/>
      <c r="KL8" s="7"/>
      <c r="KM8" s="7"/>
      <c r="KN8" s="7"/>
      <c r="KO8" s="8"/>
      <c r="KP8" s="8"/>
      <c r="KQ8" s="8"/>
      <c r="KR8" s="117"/>
      <c r="KS8" s="7"/>
      <c r="KT8" s="7"/>
      <c r="KU8" s="7"/>
      <c r="KV8" s="7"/>
      <c r="KW8" s="7"/>
      <c r="KX8" s="7"/>
      <c r="KY8" s="8"/>
      <c r="KZ8" s="8"/>
      <c r="LA8" s="8"/>
      <c r="LB8" s="117"/>
      <c r="LC8" s="7"/>
      <c r="LD8" s="7"/>
      <c r="LE8" s="7"/>
      <c r="LF8" s="7"/>
      <c r="LG8" s="7"/>
      <c r="LH8" s="7"/>
      <c r="LI8" s="8"/>
      <c r="LJ8" s="8"/>
      <c r="LK8" s="8"/>
      <c r="LL8" s="117"/>
      <c r="LM8" s="7"/>
      <c r="LN8" s="7"/>
      <c r="LO8" s="7"/>
      <c r="LP8" s="7"/>
      <c r="LQ8" s="7"/>
      <c r="LR8" s="7"/>
      <c r="LS8" s="8"/>
      <c r="LT8" s="8"/>
      <c r="LU8" s="8"/>
      <c r="LV8" s="117"/>
      <c r="LW8" s="7"/>
      <c r="LX8" s="7"/>
      <c r="LY8" s="7"/>
      <c r="LZ8" s="7"/>
      <c r="MA8" s="7"/>
      <c r="MB8" s="7"/>
      <c r="MC8" s="8"/>
      <c r="MD8" s="8"/>
      <c r="ME8" s="8"/>
      <c r="MF8" s="117"/>
      <c r="MG8" s="7"/>
      <c r="MH8" s="7"/>
      <c r="MI8" s="7"/>
      <c r="MJ8" s="7"/>
      <c r="MK8" s="7"/>
      <c r="ML8" s="7"/>
      <c r="MM8" s="8"/>
      <c r="MN8" s="8"/>
      <c r="MO8" s="8"/>
      <c r="MP8" s="117"/>
      <c r="MQ8" s="7"/>
      <c r="MR8" s="7"/>
      <c r="MS8" s="7"/>
      <c r="MT8" s="7"/>
      <c r="MU8" s="7"/>
      <c r="MV8" s="7"/>
      <c r="MW8" s="8"/>
      <c r="MX8" s="8"/>
      <c r="MY8" s="8"/>
      <c r="MZ8" s="117"/>
      <c r="NA8" s="7"/>
      <c r="NB8" s="7"/>
      <c r="NC8" s="7"/>
      <c r="ND8" s="7"/>
      <c r="NE8" s="7"/>
      <c r="NF8" s="7"/>
      <c r="NG8" s="8"/>
      <c r="NH8" s="8"/>
      <c r="NI8" s="8"/>
      <c r="NJ8" s="117"/>
      <c r="NK8" s="7"/>
      <c r="NL8" s="7"/>
      <c r="NM8" s="7"/>
      <c r="NN8" s="7"/>
      <c r="NO8" s="7"/>
      <c r="NP8" s="7"/>
      <c r="NQ8" s="8"/>
      <c r="NR8" s="8"/>
      <c r="NS8" s="8"/>
      <c r="NT8" s="117"/>
      <c r="NU8" s="7"/>
      <c r="NV8" s="7"/>
      <c r="NW8" s="7"/>
      <c r="NX8" s="7"/>
      <c r="NY8" s="7"/>
      <c r="NZ8" s="7"/>
      <c r="OA8" s="8"/>
      <c r="OB8" s="8"/>
      <c r="OC8" s="8"/>
      <c r="OD8" s="117"/>
      <c r="OE8" s="7"/>
      <c r="OF8" s="7"/>
      <c r="OG8" s="7"/>
      <c r="OH8" s="7"/>
      <c r="OI8" s="7"/>
      <c r="OJ8" s="7"/>
      <c r="OK8" s="8"/>
      <c r="OL8" s="8"/>
      <c r="OM8" s="8"/>
      <c r="ON8" s="117"/>
      <c r="OO8" s="7"/>
      <c r="OP8" s="7"/>
      <c r="OQ8" s="7"/>
      <c r="OR8" s="7"/>
      <c r="OS8" s="7"/>
      <c r="OT8" s="7"/>
      <c r="OU8" s="8"/>
      <c r="OV8" s="8"/>
      <c r="OW8" s="8"/>
      <c r="OX8" s="117"/>
      <c r="OY8" s="7"/>
      <c r="OZ8" s="7"/>
      <c r="PA8" s="7"/>
      <c r="PB8" s="7"/>
      <c r="PC8" s="7"/>
      <c r="PD8" s="7"/>
      <c r="PE8" s="8"/>
      <c r="PF8" s="8"/>
      <c r="PG8" s="8"/>
      <c r="PH8" s="117"/>
      <c r="PI8" s="7"/>
      <c r="PJ8" s="7"/>
      <c r="PK8" s="7"/>
      <c r="PL8" s="7"/>
      <c r="PM8" s="7"/>
      <c r="PN8" s="7"/>
      <c r="PO8" s="8"/>
      <c r="PP8" s="8"/>
      <c r="PQ8" s="8"/>
      <c r="PR8" s="117"/>
      <c r="PS8" s="7"/>
      <c r="PT8" s="7"/>
      <c r="PU8" s="7"/>
      <c r="PV8" s="7"/>
      <c r="PW8" s="7"/>
      <c r="PX8" s="7"/>
      <c r="PY8" s="8"/>
      <c r="PZ8" s="8"/>
      <c r="QA8" s="8"/>
      <c r="QB8" s="117"/>
      <c r="QC8" s="7"/>
      <c r="QD8" s="7"/>
      <c r="QE8" s="7"/>
      <c r="QF8" s="7"/>
      <c r="QG8" s="7"/>
      <c r="QH8" s="7"/>
      <c r="QI8" s="8"/>
      <c r="QJ8" s="8"/>
      <c r="QK8" s="8"/>
      <c r="QL8" s="117"/>
      <c r="QM8" s="7"/>
      <c r="QN8" s="7"/>
      <c r="QO8" s="7"/>
      <c r="QP8" s="7"/>
      <c r="QQ8" s="7"/>
      <c r="QR8" s="7"/>
      <c r="QS8" s="8"/>
      <c r="QT8" s="8"/>
      <c r="QU8" s="8"/>
      <c r="QV8" s="117"/>
      <c r="QW8" s="7"/>
      <c r="QX8" s="7"/>
      <c r="QY8" s="7"/>
      <c r="QZ8" s="7"/>
      <c r="RA8" s="7"/>
      <c r="RB8" s="7"/>
      <c r="RC8" s="8"/>
      <c r="RD8" s="8"/>
      <c r="RE8" s="8"/>
      <c r="RF8" s="117"/>
      <c r="RG8" s="7"/>
      <c r="RH8" s="7"/>
      <c r="RI8" s="7"/>
      <c r="RJ8" s="7"/>
      <c r="RK8" s="7"/>
      <c r="RL8" s="7"/>
      <c r="RM8" s="8"/>
      <c r="RN8" s="8"/>
      <c r="RO8" s="8"/>
      <c r="RP8" s="117"/>
      <c r="RQ8" s="7"/>
      <c r="RR8" s="7"/>
      <c r="RS8" s="7"/>
      <c r="RT8" s="7"/>
      <c r="RU8" s="7"/>
      <c r="RV8" s="7"/>
      <c r="RW8" s="8"/>
      <c r="RX8" s="8"/>
      <c r="RY8" s="8"/>
      <c r="RZ8" s="117"/>
      <c r="SA8" s="7"/>
      <c r="SB8" s="7"/>
      <c r="SC8" s="7"/>
      <c r="SD8" s="7"/>
      <c r="SE8" s="7"/>
      <c r="SF8" s="7"/>
      <c r="SG8" s="8"/>
      <c r="SH8" s="8"/>
      <c r="SI8" s="8"/>
      <c r="SJ8" s="117"/>
      <c r="SK8" s="7"/>
      <c r="SL8" s="7"/>
      <c r="SM8" s="7"/>
      <c r="SN8" s="7"/>
      <c r="SO8" s="7"/>
      <c r="SP8" s="7"/>
      <c r="SQ8" s="8"/>
      <c r="SR8" s="8"/>
      <c r="SS8" s="8"/>
      <c r="ST8" s="117"/>
      <c r="SU8" s="7"/>
      <c r="SV8" s="7"/>
      <c r="SW8" s="7"/>
      <c r="SX8" s="7"/>
      <c r="SY8" s="7"/>
      <c r="SZ8" s="7"/>
      <c r="TA8" s="8"/>
      <c r="TB8" s="8"/>
      <c r="TC8" s="8"/>
      <c r="TD8" s="117"/>
      <c r="TE8" s="7"/>
      <c r="TF8" s="7"/>
      <c r="TG8" s="7"/>
      <c r="TH8" s="7"/>
      <c r="TI8" s="7"/>
      <c r="TJ8" s="7"/>
      <c r="TK8" s="8"/>
      <c r="TL8" s="8"/>
      <c r="TM8" s="8"/>
      <c r="TN8" s="117"/>
      <c r="TO8" s="7"/>
      <c r="TP8" s="7"/>
      <c r="TQ8" s="7"/>
      <c r="TR8" s="7"/>
      <c r="TS8" s="7"/>
      <c r="TT8" s="7"/>
      <c r="TU8" s="8"/>
      <c r="TV8" s="8"/>
      <c r="TW8" s="8"/>
      <c r="TX8" s="117"/>
      <c r="TY8" s="7"/>
      <c r="TZ8" s="7"/>
      <c r="UA8" s="7"/>
      <c r="UB8" s="7"/>
      <c r="UC8" s="7"/>
      <c r="UD8" s="7"/>
      <c r="UE8" s="8"/>
      <c r="UF8" s="8"/>
      <c r="UG8" s="8"/>
      <c r="UH8" s="117"/>
      <c r="UI8" s="7"/>
      <c r="UJ8" s="7"/>
      <c r="UK8" s="7"/>
      <c r="UL8" s="7"/>
      <c r="UM8" s="7"/>
      <c r="UN8" s="7"/>
      <c r="UO8" s="8"/>
      <c r="UP8" s="8"/>
      <c r="UQ8" s="8"/>
      <c r="UR8" s="117"/>
      <c r="US8" s="7"/>
      <c r="UT8" s="7"/>
      <c r="UU8" s="7"/>
      <c r="UV8" s="7"/>
      <c r="UW8" s="7"/>
      <c r="UX8" s="7"/>
      <c r="UY8" s="8"/>
      <c r="UZ8" s="8"/>
      <c r="VA8" s="8"/>
      <c r="VB8" s="117"/>
      <c r="VC8" s="7"/>
      <c r="VD8" s="7"/>
      <c r="VE8" s="7"/>
      <c r="VF8" s="7"/>
      <c r="VG8" s="7"/>
      <c r="VH8" s="7"/>
      <c r="VI8" s="8"/>
      <c r="VJ8" s="8"/>
      <c r="VK8" s="8"/>
      <c r="VL8" s="117"/>
      <c r="VM8" s="7"/>
      <c r="VN8" s="7"/>
      <c r="VO8" s="7"/>
      <c r="VP8" s="7"/>
      <c r="VQ8" s="7"/>
      <c r="VR8" s="7"/>
      <c r="VS8" s="8"/>
      <c r="VT8" s="8"/>
      <c r="VU8" s="8"/>
      <c r="VV8" s="117"/>
      <c r="VW8" s="7"/>
      <c r="VX8" s="7"/>
      <c r="VY8" s="7"/>
      <c r="VZ8" s="7"/>
      <c r="WA8" s="7"/>
      <c r="WB8" s="7"/>
      <c r="WC8" s="8"/>
      <c r="WD8" s="8"/>
      <c r="WE8" s="8"/>
      <c r="WF8" s="117"/>
    </row>
    <row r="9" spans="1:604" ht="82.5" customHeight="1">
      <c r="A9" s="15" t="s">
        <v>13</v>
      </c>
      <c r="B9" s="16" t="s">
        <v>14</v>
      </c>
      <c r="C9" s="16"/>
      <c r="D9" s="16"/>
      <c r="E9" s="7"/>
      <c r="F9" s="68" t="s">
        <v>983</v>
      </c>
      <c r="G9" s="68" t="s">
        <v>923</v>
      </c>
      <c r="H9" s="68" t="s">
        <v>458</v>
      </c>
      <c r="I9" s="63" t="s">
        <v>1040</v>
      </c>
      <c r="J9" s="68" t="s">
        <v>37</v>
      </c>
      <c r="K9" s="63" t="s">
        <v>1041</v>
      </c>
      <c r="L9" s="68" t="s">
        <v>1042</v>
      </c>
      <c r="M9" s="68"/>
      <c r="N9" s="118"/>
      <c r="O9" s="68" t="s">
        <v>462</v>
      </c>
      <c r="P9" s="68" t="s">
        <v>983</v>
      </c>
      <c r="Q9" s="68" t="s">
        <v>923</v>
      </c>
      <c r="R9" s="68" t="s">
        <v>458</v>
      </c>
      <c r="S9" s="63" t="s">
        <v>1040</v>
      </c>
      <c r="T9" s="68" t="s">
        <v>37</v>
      </c>
      <c r="U9" s="63" t="s">
        <v>1041</v>
      </c>
      <c r="V9" s="68" t="s">
        <v>1042</v>
      </c>
      <c r="W9" s="68"/>
      <c r="X9" s="118"/>
      <c r="Y9" s="68" t="s">
        <v>462</v>
      </c>
      <c r="Z9" s="68" t="s">
        <v>983</v>
      </c>
      <c r="AA9" s="68" t="s">
        <v>923</v>
      </c>
      <c r="AB9" s="68" t="s">
        <v>458</v>
      </c>
      <c r="AC9" s="63" t="s">
        <v>459</v>
      </c>
      <c r="AD9" s="68" t="s">
        <v>37</v>
      </c>
      <c r="AE9" s="63" t="s">
        <v>460</v>
      </c>
      <c r="AF9" s="68" t="s">
        <v>461</v>
      </c>
      <c r="AG9" s="68"/>
      <c r="AH9" s="118"/>
      <c r="AI9" s="68" t="s">
        <v>462</v>
      </c>
      <c r="AJ9" s="68" t="s">
        <v>983</v>
      </c>
      <c r="AK9" s="68" t="s">
        <v>923</v>
      </c>
      <c r="AL9" s="68" t="s">
        <v>458</v>
      </c>
      <c r="AM9" s="63" t="s">
        <v>459</v>
      </c>
      <c r="AN9" s="68" t="s">
        <v>37</v>
      </c>
      <c r="AO9" s="63" t="s">
        <v>460</v>
      </c>
      <c r="AP9" s="68" t="s">
        <v>461</v>
      </c>
      <c r="AQ9" s="68"/>
      <c r="AR9" s="118"/>
      <c r="AS9" s="68" t="s">
        <v>462</v>
      </c>
      <c r="AT9" s="68" t="s">
        <v>983</v>
      </c>
      <c r="AU9" s="68" t="s">
        <v>923</v>
      </c>
      <c r="AV9" s="68" t="s">
        <v>458</v>
      </c>
      <c r="AW9" s="63" t="s">
        <v>459</v>
      </c>
      <c r="AX9" s="68" t="s">
        <v>37</v>
      </c>
      <c r="AY9" s="63" t="s">
        <v>460</v>
      </c>
      <c r="AZ9" s="68" t="s">
        <v>461</v>
      </c>
      <c r="BA9" s="68"/>
      <c r="BB9" s="118"/>
      <c r="BC9" s="68" t="s">
        <v>462</v>
      </c>
      <c r="BD9" s="68" t="s">
        <v>983</v>
      </c>
      <c r="BE9" s="68" t="s">
        <v>923</v>
      </c>
      <c r="BF9" s="68" t="s">
        <v>458</v>
      </c>
      <c r="BG9" s="63" t="s">
        <v>459</v>
      </c>
      <c r="BH9" s="68" t="s">
        <v>37</v>
      </c>
      <c r="BI9" s="63" t="s">
        <v>460</v>
      </c>
      <c r="BJ9" s="68" t="s">
        <v>461</v>
      </c>
      <c r="BK9" s="68"/>
      <c r="BL9" s="118"/>
      <c r="BM9" s="68" t="s">
        <v>462</v>
      </c>
      <c r="BN9" s="68" t="s">
        <v>983</v>
      </c>
      <c r="BO9" s="68" t="s">
        <v>923</v>
      </c>
      <c r="BP9" s="68" t="s">
        <v>458</v>
      </c>
      <c r="BQ9" s="63" t="s">
        <v>459</v>
      </c>
      <c r="BR9" s="68" t="s">
        <v>37</v>
      </c>
      <c r="BS9" s="63" t="s">
        <v>460</v>
      </c>
      <c r="BT9" s="68" t="s">
        <v>461</v>
      </c>
      <c r="BU9" s="68"/>
      <c r="BV9" s="118"/>
      <c r="BW9" s="68" t="s">
        <v>462</v>
      </c>
      <c r="BX9" s="68" t="s">
        <v>983</v>
      </c>
      <c r="BY9" s="68" t="s">
        <v>923</v>
      </c>
      <c r="BZ9" s="68" t="s">
        <v>458</v>
      </c>
      <c r="CA9" s="63" t="s">
        <v>459</v>
      </c>
      <c r="CB9" s="68" t="s">
        <v>37</v>
      </c>
      <c r="CC9" s="63" t="s">
        <v>460</v>
      </c>
      <c r="CD9" s="68" t="s">
        <v>461</v>
      </c>
      <c r="CE9" s="68"/>
      <c r="CF9" s="118"/>
      <c r="CG9" s="68" t="s">
        <v>462</v>
      </c>
      <c r="CH9" s="68" t="s">
        <v>983</v>
      </c>
      <c r="CI9" s="68" t="s">
        <v>923</v>
      </c>
      <c r="CJ9" s="68" t="s">
        <v>458</v>
      </c>
      <c r="CK9" s="63" t="s">
        <v>459</v>
      </c>
      <c r="CL9" s="68" t="s">
        <v>37</v>
      </c>
      <c r="CM9" s="63" t="s">
        <v>460</v>
      </c>
      <c r="CN9" s="68" t="s">
        <v>461</v>
      </c>
      <c r="CO9" s="68"/>
      <c r="CP9" s="118"/>
      <c r="CQ9" s="68" t="s">
        <v>462</v>
      </c>
      <c r="CR9" s="68" t="s">
        <v>983</v>
      </c>
      <c r="CS9" s="68" t="s">
        <v>923</v>
      </c>
      <c r="CT9" s="68" t="s">
        <v>458</v>
      </c>
      <c r="CU9" s="63" t="s">
        <v>459</v>
      </c>
      <c r="CV9" s="68" t="s">
        <v>37</v>
      </c>
      <c r="CW9" s="63" t="s">
        <v>460</v>
      </c>
      <c r="CX9" s="68" t="s">
        <v>461</v>
      </c>
      <c r="CY9" s="68"/>
      <c r="CZ9" s="118"/>
      <c r="DA9" s="68" t="s">
        <v>462</v>
      </c>
      <c r="DB9" s="68" t="s">
        <v>983</v>
      </c>
      <c r="DC9" s="68" t="s">
        <v>923</v>
      </c>
      <c r="DD9" s="68" t="s">
        <v>458</v>
      </c>
      <c r="DE9" s="63" t="s">
        <v>459</v>
      </c>
      <c r="DF9" s="68" t="s">
        <v>37</v>
      </c>
      <c r="DG9" s="63" t="s">
        <v>460</v>
      </c>
      <c r="DH9" s="68" t="s">
        <v>461</v>
      </c>
      <c r="DI9" s="68"/>
      <c r="DJ9" s="118"/>
      <c r="DK9" s="68" t="s">
        <v>462</v>
      </c>
      <c r="DL9" s="68" t="s">
        <v>983</v>
      </c>
      <c r="DM9" s="68" t="s">
        <v>923</v>
      </c>
      <c r="DN9" s="68" t="s">
        <v>458</v>
      </c>
      <c r="DO9" s="63" t="s">
        <v>459</v>
      </c>
      <c r="DP9" s="68" t="s">
        <v>37</v>
      </c>
      <c r="DQ9" s="63" t="s">
        <v>460</v>
      </c>
      <c r="DR9" s="68" t="s">
        <v>461</v>
      </c>
      <c r="DS9" s="68"/>
      <c r="DT9" s="118"/>
      <c r="DU9" s="68" t="s">
        <v>462</v>
      </c>
      <c r="DV9" s="68" t="s">
        <v>983</v>
      </c>
      <c r="DW9" s="68" t="s">
        <v>923</v>
      </c>
      <c r="DX9" s="68" t="s">
        <v>458</v>
      </c>
      <c r="DY9" s="63" t="s">
        <v>459</v>
      </c>
      <c r="DZ9" s="68" t="s">
        <v>37</v>
      </c>
      <c r="EA9" s="63" t="s">
        <v>460</v>
      </c>
      <c r="EB9" s="68" t="s">
        <v>461</v>
      </c>
      <c r="EC9" s="68"/>
      <c r="ED9" s="118"/>
      <c r="EE9" s="68" t="s">
        <v>462</v>
      </c>
      <c r="EF9" s="68" t="s">
        <v>983</v>
      </c>
      <c r="EG9" s="68" t="s">
        <v>923</v>
      </c>
      <c r="EH9" s="68" t="s">
        <v>458</v>
      </c>
      <c r="EI9" s="63" t="s">
        <v>459</v>
      </c>
      <c r="EJ9" s="68" t="s">
        <v>37</v>
      </c>
      <c r="EK9" s="63" t="s">
        <v>460</v>
      </c>
      <c r="EL9" s="68" t="s">
        <v>461</v>
      </c>
      <c r="EM9" s="68"/>
      <c r="EN9" s="118"/>
      <c r="EO9" s="68" t="s">
        <v>462</v>
      </c>
      <c r="EP9" s="68" t="s">
        <v>983</v>
      </c>
      <c r="EQ9" s="68" t="s">
        <v>923</v>
      </c>
      <c r="ER9" s="68" t="s">
        <v>458</v>
      </c>
      <c r="ES9" s="63" t="s">
        <v>459</v>
      </c>
      <c r="ET9" s="68" t="s">
        <v>37</v>
      </c>
      <c r="EU9" s="63" t="s">
        <v>460</v>
      </c>
      <c r="EV9" s="68" t="s">
        <v>461</v>
      </c>
      <c r="EW9" s="68"/>
      <c r="EX9" s="118"/>
      <c r="EY9" s="68" t="s">
        <v>462</v>
      </c>
      <c r="EZ9" s="68" t="s">
        <v>983</v>
      </c>
      <c r="FA9" s="68" t="s">
        <v>923</v>
      </c>
      <c r="FB9" s="68" t="s">
        <v>458</v>
      </c>
      <c r="FC9" s="63" t="s">
        <v>459</v>
      </c>
      <c r="FD9" s="68" t="s">
        <v>37</v>
      </c>
      <c r="FE9" s="63" t="s">
        <v>460</v>
      </c>
      <c r="FF9" s="68" t="s">
        <v>461</v>
      </c>
      <c r="FG9" s="68"/>
      <c r="FH9" s="118"/>
      <c r="FI9" s="68" t="s">
        <v>462</v>
      </c>
      <c r="FJ9" s="68" t="s">
        <v>983</v>
      </c>
      <c r="FK9" s="68" t="s">
        <v>923</v>
      </c>
      <c r="FL9" s="68" t="s">
        <v>458</v>
      </c>
      <c r="FM9" s="63" t="s">
        <v>459</v>
      </c>
      <c r="FN9" s="68" t="s">
        <v>37</v>
      </c>
      <c r="FO9" s="63" t="s">
        <v>460</v>
      </c>
      <c r="FP9" s="68" t="s">
        <v>461</v>
      </c>
      <c r="FQ9" s="68"/>
      <c r="FR9" s="118"/>
      <c r="FS9" s="68" t="s">
        <v>462</v>
      </c>
      <c r="FT9" s="68" t="s">
        <v>983</v>
      </c>
      <c r="FU9" s="68" t="s">
        <v>923</v>
      </c>
      <c r="FV9" s="68" t="s">
        <v>458</v>
      </c>
      <c r="FW9" s="63" t="s">
        <v>459</v>
      </c>
      <c r="FX9" s="68" t="s">
        <v>37</v>
      </c>
      <c r="FY9" s="63" t="s">
        <v>460</v>
      </c>
      <c r="FZ9" s="68" t="s">
        <v>461</v>
      </c>
      <c r="GA9" s="68"/>
      <c r="GB9" s="118"/>
      <c r="GC9" s="68" t="s">
        <v>462</v>
      </c>
      <c r="GD9" s="68" t="s">
        <v>983</v>
      </c>
      <c r="GE9" s="68" t="s">
        <v>923</v>
      </c>
      <c r="GF9" s="68" t="s">
        <v>458</v>
      </c>
      <c r="GG9" s="63" t="s">
        <v>459</v>
      </c>
      <c r="GH9" s="68" t="s">
        <v>37</v>
      </c>
      <c r="GI9" s="63" t="s">
        <v>460</v>
      </c>
      <c r="GJ9" s="68" t="s">
        <v>461</v>
      </c>
      <c r="GK9" s="68"/>
      <c r="GL9" s="118"/>
      <c r="GM9" s="68" t="s">
        <v>462</v>
      </c>
      <c r="GN9" s="68" t="s">
        <v>983</v>
      </c>
      <c r="GO9" s="68" t="s">
        <v>923</v>
      </c>
      <c r="GP9" s="68" t="s">
        <v>458</v>
      </c>
      <c r="GQ9" s="63" t="s">
        <v>459</v>
      </c>
      <c r="GR9" s="68" t="s">
        <v>37</v>
      </c>
      <c r="GS9" s="63" t="s">
        <v>460</v>
      </c>
      <c r="GT9" s="68" t="s">
        <v>461</v>
      </c>
      <c r="GU9" s="68"/>
      <c r="GV9" s="118"/>
      <c r="GW9" s="68" t="s">
        <v>462</v>
      </c>
      <c r="GX9" s="68" t="s">
        <v>983</v>
      </c>
      <c r="GY9" s="68" t="s">
        <v>923</v>
      </c>
      <c r="GZ9" s="68" t="s">
        <v>458</v>
      </c>
      <c r="HA9" s="63" t="s">
        <v>459</v>
      </c>
      <c r="HB9" s="68" t="s">
        <v>37</v>
      </c>
      <c r="HC9" s="63" t="s">
        <v>460</v>
      </c>
      <c r="HD9" s="68" t="s">
        <v>461</v>
      </c>
      <c r="HE9" s="68"/>
      <c r="HF9" s="118"/>
      <c r="HG9" s="68" t="s">
        <v>462</v>
      </c>
      <c r="HH9" s="68" t="s">
        <v>983</v>
      </c>
      <c r="HI9" s="68" t="s">
        <v>923</v>
      </c>
      <c r="HJ9" s="68" t="s">
        <v>458</v>
      </c>
      <c r="HK9" s="63" t="s">
        <v>459</v>
      </c>
      <c r="HL9" s="68" t="s">
        <v>37</v>
      </c>
      <c r="HM9" s="63" t="s">
        <v>460</v>
      </c>
      <c r="HN9" s="68" t="s">
        <v>461</v>
      </c>
      <c r="HO9" s="68"/>
      <c r="HP9" s="118"/>
      <c r="HQ9" s="68" t="s">
        <v>462</v>
      </c>
      <c r="HR9" s="68" t="s">
        <v>983</v>
      </c>
      <c r="HS9" s="68" t="s">
        <v>923</v>
      </c>
      <c r="HT9" s="68" t="s">
        <v>458</v>
      </c>
      <c r="HU9" s="63" t="s">
        <v>459</v>
      </c>
      <c r="HV9" s="68" t="s">
        <v>37</v>
      </c>
      <c r="HW9" s="63" t="s">
        <v>460</v>
      </c>
      <c r="HX9" s="68" t="s">
        <v>461</v>
      </c>
      <c r="HY9" s="68"/>
      <c r="HZ9" s="118"/>
      <c r="IA9" s="68" t="s">
        <v>462</v>
      </c>
      <c r="IB9" s="68" t="s">
        <v>983</v>
      </c>
      <c r="IC9" s="68" t="s">
        <v>923</v>
      </c>
      <c r="ID9" s="68" t="s">
        <v>458</v>
      </c>
      <c r="IE9" s="63" t="s">
        <v>459</v>
      </c>
      <c r="IF9" s="68" t="s">
        <v>37</v>
      </c>
      <c r="IG9" s="63" t="s">
        <v>460</v>
      </c>
      <c r="IH9" s="68" t="s">
        <v>461</v>
      </c>
      <c r="II9" s="68"/>
      <c r="IJ9" s="118"/>
      <c r="IK9" s="68" t="s">
        <v>462</v>
      </c>
      <c r="IL9" s="68" t="s">
        <v>983</v>
      </c>
      <c r="IM9" s="68" t="s">
        <v>923</v>
      </c>
      <c r="IN9" s="68" t="s">
        <v>458</v>
      </c>
      <c r="IO9" s="63" t="s">
        <v>459</v>
      </c>
      <c r="IP9" s="68" t="s">
        <v>37</v>
      </c>
      <c r="IQ9" s="63" t="s">
        <v>460</v>
      </c>
      <c r="IR9" s="68" t="s">
        <v>461</v>
      </c>
      <c r="IS9" s="68"/>
      <c r="IT9" s="118"/>
      <c r="IU9" s="68" t="s">
        <v>462</v>
      </c>
      <c r="IV9" s="68" t="s">
        <v>983</v>
      </c>
      <c r="IW9" s="68" t="s">
        <v>923</v>
      </c>
      <c r="IX9" s="68" t="s">
        <v>458</v>
      </c>
      <c r="IY9" s="63" t="s">
        <v>459</v>
      </c>
      <c r="IZ9" s="68" t="s">
        <v>37</v>
      </c>
      <c r="JA9" s="63" t="s">
        <v>460</v>
      </c>
      <c r="JB9" s="68" t="s">
        <v>461</v>
      </c>
      <c r="JC9" s="68"/>
      <c r="JD9" s="118"/>
      <c r="JE9" s="68" t="s">
        <v>462</v>
      </c>
      <c r="JF9" s="68" t="s">
        <v>983</v>
      </c>
      <c r="JG9" s="68" t="s">
        <v>923</v>
      </c>
      <c r="JH9" s="68" t="s">
        <v>458</v>
      </c>
      <c r="JI9" s="63" t="s">
        <v>459</v>
      </c>
      <c r="JJ9" s="68" t="s">
        <v>37</v>
      </c>
      <c r="JK9" s="63" t="s">
        <v>460</v>
      </c>
      <c r="JL9" s="68" t="s">
        <v>461</v>
      </c>
      <c r="JM9" s="68"/>
      <c r="JN9" s="118"/>
      <c r="JO9" s="68" t="s">
        <v>462</v>
      </c>
      <c r="JP9" s="68" t="s">
        <v>983</v>
      </c>
      <c r="JQ9" s="68" t="s">
        <v>923</v>
      </c>
      <c r="JR9" s="68" t="s">
        <v>458</v>
      </c>
      <c r="JS9" s="63" t="s">
        <v>459</v>
      </c>
      <c r="JT9" s="68" t="s">
        <v>37</v>
      </c>
      <c r="JU9" s="63" t="s">
        <v>460</v>
      </c>
      <c r="JV9" s="68" t="s">
        <v>461</v>
      </c>
      <c r="JW9" s="68"/>
      <c r="JX9" s="118"/>
      <c r="JY9" s="68" t="s">
        <v>462</v>
      </c>
      <c r="JZ9" s="68" t="s">
        <v>983</v>
      </c>
      <c r="KA9" s="68" t="s">
        <v>923</v>
      </c>
      <c r="KB9" s="68" t="s">
        <v>458</v>
      </c>
      <c r="KC9" s="63" t="s">
        <v>459</v>
      </c>
      <c r="KD9" s="68" t="s">
        <v>37</v>
      </c>
      <c r="KE9" s="63" t="s">
        <v>460</v>
      </c>
      <c r="KF9" s="68" t="s">
        <v>461</v>
      </c>
      <c r="KG9" s="68"/>
      <c r="KH9" s="118"/>
      <c r="KI9" s="68" t="s">
        <v>462</v>
      </c>
      <c r="KJ9" s="68" t="s">
        <v>983</v>
      </c>
      <c r="KK9" s="68" t="s">
        <v>923</v>
      </c>
      <c r="KL9" s="68" t="s">
        <v>458</v>
      </c>
      <c r="KM9" s="63" t="s">
        <v>459</v>
      </c>
      <c r="KN9" s="68" t="s">
        <v>37</v>
      </c>
      <c r="KO9" s="63" t="s">
        <v>460</v>
      </c>
      <c r="KP9" s="68" t="s">
        <v>461</v>
      </c>
      <c r="KQ9" s="68"/>
      <c r="KR9" s="118"/>
      <c r="KS9" s="68" t="s">
        <v>462</v>
      </c>
      <c r="KT9" s="68" t="s">
        <v>983</v>
      </c>
      <c r="KU9" s="68" t="s">
        <v>923</v>
      </c>
      <c r="KV9" s="68" t="s">
        <v>458</v>
      </c>
      <c r="KW9" s="63" t="s">
        <v>459</v>
      </c>
      <c r="KX9" s="68" t="s">
        <v>37</v>
      </c>
      <c r="KY9" s="63" t="s">
        <v>460</v>
      </c>
      <c r="KZ9" s="68" t="s">
        <v>461</v>
      </c>
      <c r="LA9" s="68"/>
      <c r="LB9" s="118"/>
      <c r="LC9" s="68" t="s">
        <v>462</v>
      </c>
      <c r="LD9" s="68" t="s">
        <v>983</v>
      </c>
      <c r="LE9" s="68" t="s">
        <v>923</v>
      </c>
      <c r="LF9" s="68" t="s">
        <v>458</v>
      </c>
      <c r="LG9" s="63" t="s">
        <v>459</v>
      </c>
      <c r="LH9" s="68" t="s">
        <v>37</v>
      </c>
      <c r="LI9" s="63" t="s">
        <v>460</v>
      </c>
      <c r="LJ9" s="68" t="s">
        <v>461</v>
      </c>
      <c r="LK9" s="68"/>
      <c r="LL9" s="118"/>
      <c r="LM9" s="68" t="s">
        <v>462</v>
      </c>
      <c r="LN9" s="68" t="s">
        <v>983</v>
      </c>
      <c r="LO9" s="68" t="s">
        <v>923</v>
      </c>
      <c r="LP9" s="68" t="s">
        <v>458</v>
      </c>
      <c r="LQ9" s="63" t="s">
        <v>459</v>
      </c>
      <c r="LR9" s="68" t="s">
        <v>37</v>
      </c>
      <c r="LS9" s="63" t="s">
        <v>460</v>
      </c>
      <c r="LT9" s="68" t="s">
        <v>461</v>
      </c>
      <c r="LU9" s="68"/>
      <c r="LV9" s="118"/>
      <c r="LW9" s="68" t="s">
        <v>462</v>
      </c>
      <c r="LX9" s="68" t="s">
        <v>983</v>
      </c>
      <c r="LY9" s="68" t="s">
        <v>923</v>
      </c>
      <c r="LZ9" s="68" t="s">
        <v>458</v>
      </c>
      <c r="MA9" s="63" t="s">
        <v>459</v>
      </c>
      <c r="MB9" s="68" t="s">
        <v>37</v>
      </c>
      <c r="MC9" s="63" t="s">
        <v>460</v>
      </c>
      <c r="MD9" s="68" t="s">
        <v>461</v>
      </c>
      <c r="ME9" s="68"/>
      <c r="MF9" s="118"/>
      <c r="MG9" s="68" t="s">
        <v>462</v>
      </c>
      <c r="MH9" s="68" t="s">
        <v>983</v>
      </c>
      <c r="MI9" s="68" t="s">
        <v>923</v>
      </c>
      <c r="MJ9" s="68" t="s">
        <v>458</v>
      </c>
      <c r="MK9" s="63" t="s">
        <v>459</v>
      </c>
      <c r="ML9" s="68" t="s">
        <v>37</v>
      </c>
      <c r="MM9" s="63" t="s">
        <v>460</v>
      </c>
      <c r="MN9" s="68" t="s">
        <v>461</v>
      </c>
      <c r="MO9" s="68"/>
      <c r="MP9" s="118"/>
      <c r="MQ9" s="68" t="s">
        <v>462</v>
      </c>
      <c r="MR9" s="68" t="s">
        <v>983</v>
      </c>
      <c r="MS9" s="68" t="s">
        <v>923</v>
      </c>
      <c r="MT9" s="68" t="s">
        <v>458</v>
      </c>
      <c r="MU9" s="63" t="s">
        <v>459</v>
      </c>
      <c r="MV9" s="68" t="s">
        <v>37</v>
      </c>
      <c r="MW9" s="63" t="s">
        <v>460</v>
      </c>
      <c r="MX9" s="68" t="s">
        <v>461</v>
      </c>
      <c r="MY9" s="68"/>
      <c r="MZ9" s="118"/>
      <c r="NA9" s="68" t="s">
        <v>462</v>
      </c>
      <c r="NB9" s="68" t="s">
        <v>983</v>
      </c>
      <c r="NC9" s="68" t="s">
        <v>923</v>
      </c>
      <c r="ND9" s="68" t="s">
        <v>458</v>
      </c>
      <c r="NE9" s="63" t="s">
        <v>459</v>
      </c>
      <c r="NF9" s="68" t="s">
        <v>37</v>
      </c>
      <c r="NG9" s="63" t="s">
        <v>460</v>
      </c>
      <c r="NH9" s="68" t="s">
        <v>461</v>
      </c>
      <c r="NI9" s="68"/>
      <c r="NJ9" s="118"/>
      <c r="NK9" s="68" t="s">
        <v>462</v>
      </c>
      <c r="NL9" s="68" t="s">
        <v>983</v>
      </c>
      <c r="NM9" s="68" t="s">
        <v>923</v>
      </c>
      <c r="NN9" s="68" t="s">
        <v>458</v>
      </c>
      <c r="NO9" s="63" t="s">
        <v>459</v>
      </c>
      <c r="NP9" s="68" t="s">
        <v>37</v>
      </c>
      <c r="NQ9" s="63" t="s">
        <v>460</v>
      </c>
      <c r="NR9" s="68" t="s">
        <v>461</v>
      </c>
      <c r="NS9" s="68"/>
      <c r="NT9" s="118"/>
      <c r="NU9" s="68" t="s">
        <v>462</v>
      </c>
      <c r="NV9" s="68" t="s">
        <v>983</v>
      </c>
      <c r="NW9" s="68" t="s">
        <v>923</v>
      </c>
      <c r="NX9" s="68" t="s">
        <v>458</v>
      </c>
      <c r="NY9" s="63" t="s">
        <v>459</v>
      </c>
      <c r="NZ9" s="68" t="s">
        <v>37</v>
      </c>
      <c r="OA9" s="63" t="s">
        <v>460</v>
      </c>
      <c r="OB9" s="68" t="s">
        <v>461</v>
      </c>
      <c r="OC9" s="68"/>
      <c r="OD9" s="118"/>
      <c r="OE9" s="68" t="s">
        <v>462</v>
      </c>
      <c r="OF9" s="68" t="s">
        <v>983</v>
      </c>
      <c r="OG9" s="68" t="s">
        <v>923</v>
      </c>
      <c r="OH9" s="68" t="s">
        <v>458</v>
      </c>
      <c r="OI9" s="63" t="s">
        <v>459</v>
      </c>
      <c r="OJ9" s="68" t="s">
        <v>37</v>
      </c>
      <c r="OK9" s="63" t="s">
        <v>460</v>
      </c>
      <c r="OL9" s="68" t="s">
        <v>461</v>
      </c>
      <c r="OM9" s="68"/>
      <c r="ON9" s="118"/>
      <c r="OO9" s="68" t="s">
        <v>462</v>
      </c>
      <c r="OP9" s="68" t="s">
        <v>983</v>
      </c>
      <c r="OQ9" s="68" t="s">
        <v>923</v>
      </c>
      <c r="OR9" s="68" t="s">
        <v>458</v>
      </c>
      <c r="OS9" s="63" t="s">
        <v>459</v>
      </c>
      <c r="OT9" s="68" t="s">
        <v>37</v>
      </c>
      <c r="OU9" s="63" t="s">
        <v>460</v>
      </c>
      <c r="OV9" s="68" t="s">
        <v>461</v>
      </c>
      <c r="OW9" s="68"/>
      <c r="OX9" s="118"/>
      <c r="OY9" s="68" t="s">
        <v>462</v>
      </c>
      <c r="OZ9" s="68" t="s">
        <v>983</v>
      </c>
      <c r="PA9" s="68" t="s">
        <v>923</v>
      </c>
      <c r="PB9" s="68" t="s">
        <v>458</v>
      </c>
      <c r="PC9" s="63" t="s">
        <v>459</v>
      </c>
      <c r="PD9" s="68" t="s">
        <v>37</v>
      </c>
      <c r="PE9" s="63" t="s">
        <v>460</v>
      </c>
      <c r="PF9" s="68" t="s">
        <v>461</v>
      </c>
      <c r="PG9" s="68"/>
      <c r="PH9" s="118"/>
      <c r="PI9" s="68" t="s">
        <v>462</v>
      </c>
      <c r="PJ9" s="68" t="s">
        <v>983</v>
      </c>
      <c r="PK9" s="68" t="s">
        <v>923</v>
      </c>
      <c r="PL9" s="68" t="s">
        <v>458</v>
      </c>
      <c r="PM9" s="63" t="s">
        <v>459</v>
      </c>
      <c r="PN9" s="68" t="s">
        <v>37</v>
      </c>
      <c r="PO9" s="63" t="s">
        <v>460</v>
      </c>
      <c r="PP9" s="68" t="s">
        <v>461</v>
      </c>
      <c r="PQ9" s="68"/>
      <c r="PR9" s="118"/>
      <c r="PS9" s="68" t="s">
        <v>462</v>
      </c>
      <c r="PT9" s="68" t="s">
        <v>983</v>
      </c>
      <c r="PU9" s="68" t="s">
        <v>923</v>
      </c>
      <c r="PV9" s="68" t="s">
        <v>458</v>
      </c>
      <c r="PW9" s="63" t="s">
        <v>459</v>
      </c>
      <c r="PX9" s="68" t="s">
        <v>37</v>
      </c>
      <c r="PY9" s="63" t="s">
        <v>460</v>
      </c>
      <c r="PZ9" s="68" t="s">
        <v>461</v>
      </c>
      <c r="QA9" s="68"/>
      <c r="QB9" s="118"/>
      <c r="QC9" s="68" t="s">
        <v>462</v>
      </c>
      <c r="QD9" s="68" t="s">
        <v>983</v>
      </c>
      <c r="QE9" s="68" t="s">
        <v>923</v>
      </c>
      <c r="QF9" s="68" t="s">
        <v>458</v>
      </c>
      <c r="QG9" s="63" t="s">
        <v>459</v>
      </c>
      <c r="QH9" s="68" t="s">
        <v>37</v>
      </c>
      <c r="QI9" s="63" t="s">
        <v>460</v>
      </c>
      <c r="QJ9" s="68" t="s">
        <v>461</v>
      </c>
      <c r="QK9" s="68"/>
      <c r="QL9" s="118"/>
      <c r="QM9" s="68" t="s">
        <v>462</v>
      </c>
      <c r="QN9" s="68" t="s">
        <v>983</v>
      </c>
      <c r="QO9" s="68" t="s">
        <v>923</v>
      </c>
      <c r="QP9" s="68" t="s">
        <v>458</v>
      </c>
      <c r="QQ9" s="63" t="s">
        <v>459</v>
      </c>
      <c r="QR9" s="68" t="s">
        <v>37</v>
      </c>
      <c r="QS9" s="63" t="s">
        <v>460</v>
      </c>
      <c r="QT9" s="68" t="s">
        <v>461</v>
      </c>
      <c r="QU9" s="68"/>
      <c r="QV9" s="118"/>
      <c r="QW9" s="68" t="s">
        <v>462</v>
      </c>
      <c r="QX9" s="68" t="s">
        <v>983</v>
      </c>
      <c r="QY9" s="68" t="s">
        <v>923</v>
      </c>
      <c r="QZ9" s="68" t="s">
        <v>458</v>
      </c>
      <c r="RA9" s="63" t="s">
        <v>459</v>
      </c>
      <c r="RB9" s="68" t="s">
        <v>37</v>
      </c>
      <c r="RC9" s="63" t="s">
        <v>460</v>
      </c>
      <c r="RD9" s="68" t="s">
        <v>461</v>
      </c>
      <c r="RE9" s="68"/>
      <c r="RF9" s="118"/>
      <c r="RG9" s="68" t="s">
        <v>462</v>
      </c>
      <c r="RH9" s="68" t="s">
        <v>983</v>
      </c>
      <c r="RI9" s="68" t="s">
        <v>923</v>
      </c>
      <c r="RJ9" s="68" t="s">
        <v>458</v>
      </c>
      <c r="RK9" s="63" t="s">
        <v>459</v>
      </c>
      <c r="RL9" s="68" t="s">
        <v>37</v>
      </c>
      <c r="RM9" s="63" t="s">
        <v>460</v>
      </c>
      <c r="RN9" s="68" t="s">
        <v>461</v>
      </c>
      <c r="RO9" s="68"/>
      <c r="RP9" s="118"/>
      <c r="RQ9" s="68" t="s">
        <v>462</v>
      </c>
      <c r="RR9" s="68" t="s">
        <v>983</v>
      </c>
      <c r="RS9" s="68" t="s">
        <v>923</v>
      </c>
      <c r="RT9" s="68" t="s">
        <v>458</v>
      </c>
      <c r="RU9" s="63" t="s">
        <v>459</v>
      </c>
      <c r="RV9" s="68" t="s">
        <v>37</v>
      </c>
      <c r="RW9" s="63" t="s">
        <v>460</v>
      </c>
      <c r="RX9" s="68" t="s">
        <v>461</v>
      </c>
      <c r="RY9" s="68"/>
      <c r="RZ9" s="118"/>
      <c r="SA9" s="68" t="s">
        <v>462</v>
      </c>
      <c r="SB9" s="68" t="s">
        <v>983</v>
      </c>
      <c r="SC9" s="68" t="s">
        <v>923</v>
      </c>
      <c r="SD9" s="68" t="s">
        <v>458</v>
      </c>
      <c r="SE9" s="63" t="s">
        <v>459</v>
      </c>
      <c r="SF9" s="68" t="s">
        <v>37</v>
      </c>
      <c r="SG9" s="63" t="s">
        <v>460</v>
      </c>
      <c r="SH9" s="68" t="s">
        <v>461</v>
      </c>
      <c r="SI9" s="68"/>
      <c r="SJ9" s="118"/>
      <c r="SK9" s="68" t="s">
        <v>462</v>
      </c>
      <c r="SL9" s="68" t="s">
        <v>983</v>
      </c>
      <c r="SM9" s="68" t="s">
        <v>923</v>
      </c>
      <c r="SN9" s="68" t="s">
        <v>458</v>
      </c>
      <c r="SO9" s="63" t="s">
        <v>459</v>
      </c>
      <c r="SP9" s="68" t="s">
        <v>37</v>
      </c>
      <c r="SQ9" s="63" t="s">
        <v>460</v>
      </c>
      <c r="SR9" s="68" t="s">
        <v>461</v>
      </c>
      <c r="SS9" s="68"/>
      <c r="ST9" s="118"/>
      <c r="SU9" s="68" t="s">
        <v>462</v>
      </c>
      <c r="SV9" s="68" t="s">
        <v>983</v>
      </c>
      <c r="SW9" s="68" t="s">
        <v>923</v>
      </c>
      <c r="SX9" s="68" t="s">
        <v>458</v>
      </c>
      <c r="SY9" s="63" t="s">
        <v>459</v>
      </c>
      <c r="SZ9" s="68" t="s">
        <v>37</v>
      </c>
      <c r="TA9" s="63" t="s">
        <v>460</v>
      </c>
      <c r="TB9" s="68" t="s">
        <v>461</v>
      </c>
      <c r="TC9" s="68"/>
      <c r="TD9" s="118"/>
      <c r="TE9" s="68" t="s">
        <v>462</v>
      </c>
      <c r="TF9" s="68" t="s">
        <v>983</v>
      </c>
      <c r="TG9" s="68" t="s">
        <v>923</v>
      </c>
      <c r="TH9" s="68" t="s">
        <v>458</v>
      </c>
      <c r="TI9" s="63" t="s">
        <v>459</v>
      </c>
      <c r="TJ9" s="68" t="s">
        <v>37</v>
      </c>
      <c r="TK9" s="63" t="s">
        <v>460</v>
      </c>
      <c r="TL9" s="68" t="s">
        <v>461</v>
      </c>
      <c r="TM9" s="68"/>
      <c r="TN9" s="118"/>
      <c r="TO9" s="68" t="s">
        <v>462</v>
      </c>
      <c r="TP9" s="68" t="s">
        <v>983</v>
      </c>
      <c r="TQ9" s="68" t="s">
        <v>923</v>
      </c>
      <c r="TR9" s="68" t="s">
        <v>458</v>
      </c>
      <c r="TS9" s="63" t="s">
        <v>459</v>
      </c>
      <c r="TT9" s="68" t="s">
        <v>37</v>
      </c>
      <c r="TU9" s="63" t="s">
        <v>460</v>
      </c>
      <c r="TV9" s="68" t="s">
        <v>461</v>
      </c>
      <c r="TW9" s="68"/>
      <c r="TX9" s="118"/>
      <c r="TY9" s="68" t="s">
        <v>462</v>
      </c>
      <c r="TZ9" s="68" t="s">
        <v>983</v>
      </c>
      <c r="UA9" s="68" t="s">
        <v>923</v>
      </c>
      <c r="UB9" s="68" t="s">
        <v>458</v>
      </c>
      <c r="UC9" s="63" t="s">
        <v>459</v>
      </c>
      <c r="UD9" s="68" t="s">
        <v>37</v>
      </c>
      <c r="UE9" s="63" t="s">
        <v>460</v>
      </c>
      <c r="UF9" s="68" t="s">
        <v>461</v>
      </c>
      <c r="UG9" s="68"/>
      <c r="UH9" s="118"/>
      <c r="UI9" s="68" t="s">
        <v>462</v>
      </c>
      <c r="UJ9" s="68" t="s">
        <v>983</v>
      </c>
      <c r="UK9" s="68" t="s">
        <v>923</v>
      </c>
      <c r="UL9" s="68" t="s">
        <v>458</v>
      </c>
      <c r="UM9" s="63" t="s">
        <v>459</v>
      </c>
      <c r="UN9" s="68" t="s">
        <v>37</v>
      </c>
      <c r="UO9" s="63" t="s">
        <v>460</v>
      </c>
      <c r="UP9" s="68" t="s">
        <v>461</v>
      </c>
      <c r="UQ9" s="68"/>
      <c r="UR9" s="118"/>
      <c r="US9" s="68" t="s">
        <v>462</v>
      </c>
      <c r="UT9" s="68" t="s">
        <v>983</v>
      </c>
      <c r="UU9" s="68" t="s">
        <v>923</v>
      </c>
      <c r="UV9" s="68" t="s">
        <v>458</v>
      </c>
      <c r="UW9" s="63" t="s">
        <v>459</v>
      </c>
      <c r="UX9" s="68" t="s">
        <v>37</v>
      </c>
      <c r="UY9" s="63" t="s">
        <v>460</v>
      </c>
      <c r="UZ9" s="68" t="s">
        <v>461</v>
      </c>
      <c r="VA9" s="68"/>
      <c r="VB9" s="118"/>
      <c r="VC9" s="68" t="s">
        <v>462</v>
      </c>
      <c r="VD9" s="68" t="s">
        <v>983</v>
      </c>
      <c r="VE9" s="68" t="s">
        <v>923</v>
      </c>
      <c r="VF9" s="68" t="s">
        <v>458</v>
      </c>
      <c r="VG9" s="63" t="s">
        <v>459</v>
      </c>
      <c r="VH9" s="68" t="s">
        <v>37</v>
      </c>
      <c r="VI9" s="63" t="s">
        <v>460</v>
      </c>
      <c r="VJ9" s="68" t="s">
        <v>461</v>
      </c>
      <c r="VK9" s="68"/>
      <c r="VL9" s="118"/>
      <c r="VM9" s="68" t="s">
        <v>462</v>
      </c>
      <c r="VN9" s="68" t="s">
        <v>983</v>
      </c>
      <c r="VO9" s="68" t="s">
        <v>923</v>
      </c>
      <c r="VP9" s="68" t="s">
        <v>458</v>
      </c>
      <c r="VQ9" s="63" t="s">
        <v>459</v>
      </c>
      <c r="VR9" s="68" t="s">
        <v>37</v>
      </c>
      <c r="VS9" s="63" t="s">
        <v>460</v>
      </c>
      <c r="VT9" s="68" t="s">
        <v>461</v>
      </c>
      <c r="VU9" s="68"/>
      <c r="VV9" s="118"/>
      <c r="VW9" s="68" t="s">
        <v>462</v>
      </c>
      <c r="VX9" s="68" t="s">
        <v>983</v>
      </c>
      <c r="VY9" s="68" t="s">
        <v>923</v>
      </c>
      <c r="VZ9" s="68" t="s">
        <v>458</v>
      </c>
      <c r="WA9" s="63" t="s">
        <v>459</v>
      </c>
      <c r="WB9" s="68" t="s">
        <v>37</v>
      </c>
      <c r="WC9" s="63" t="s">
        <v>460</v>
      </c>
      <c r="WD9" s="68" t="s">
        <v>461</v>
      </c>
      <c r="WE9" s="68"/>
      <c r="WF9" s="118"/>
    </row>
    <row r="10" spans="1:604">
      <c r="A10" s="5" t="s">
        <v>38</v>
      </c>
      <c r="B10" s="14" t="s">
        <v>39</v>
      </c>
      <c r="C10" s="14"/>
      <c r="D10" s="14"/>
      <c r="E10" s="4" t="s">
        <v>33</v>
      </c>
      <c r="F10" s="18">
        <f>SUM(F12:F25)</f>
        <v>223</v>
      </c>
      <c r="G10" s="4"/>
      <c r="H10" s="95"/>
      <c r="I10" s="119">
        <f>IF(F10&gt;0,H10/F10,0)</f>
        <v>0</v>
      </c>
      <c r="J10" s="101">
        <f>IF(M10&gt;0,M10/H10,0)</f>
        <v>0</v>
      </c>
      <c r="K10" s="120">
        <f>I10*J10</f>
        <v>0</v>
      </c>
      <c r="L10" s="101">
        <f>K10*F10</f>
        <v>0</v>
      </c>
      <c r="M10" s="95"/>
      <c r="N10" s="121">
        <f>M10-L10</f>
        <v>0</v>
      </c>
      <c r="O10" s="122">
        <f>K10/$WC10</f>
        <v>0</v>
      </c>
      <c r="P10" s="18">
        <f>SUM(P12:P25)</f>
        <v>446</v>
      </c>
      <c r="Q10" s="4"/>
      <c r="R10" s="95"/>
      <c r="S10" s="119">
        <f>IF(P10&gt;0,R10/P10,0)</f>
        <v>0</v>
      </c>
      <c r="T10" s="101">
        <f>IF(W10&gt;0,W10/R10,0)</f>
        <v>0</v>
      </c>
      <c r="U10" s="120">
        <f>S10*T10</f>
        <v>0</v>
      </c>
      <c r="V10" s="101">
        <f>U10*P10</f>
        <v>0</v>
      </c>
      <c r="W10" s="95"/>
      <c r="X10" s="121">
        <f>W10-V10</f>
        <v>0</v>
      </c>
      <c r="Y10" s="122">
        <f>U10/$WC10</f>
        <v>0</v>
      </c>
      <c r="Z10" s="18">
        <f>SUM(Z12:Z25)</f>
        <v>276</v>
      </c>
      <c r="AA10" s="4"/>
      <c r="AB10" s="95"/>
      <c r="AC10" s="119">
        <f>IF(Z10&gt;0,AB10/Z10,0)</f>
        <v>0</v>
      </c>
      <c r="AD10" s="101">
        <f>IF(AG10&gt;0,AG10/AB10,0)</f>
        <v>0</v>
      </c>
      <c r="AE10" s="120">
        <f>AC10*AD10</f>
        <v>0</v>
      </c>
      <c r="AF10" s="101">
        <f>AE10*Z10</f>
        <v>0</v>
      </c>
      <c r="AG10" s="95"/>
      <c r="AH10" s="121">
        <f>AG10-AF10</f>
        <v>0</v>
      </c>
      <c r="AI10" s="122">
        <f>AE10/$WC10</f>
        <v>0</v>
      </c>
      <c r="AJ10" s="18">
        <f>SUM(AJ12:AJ25)</f>
        <v>0</v>
      </c>
      <c r="AK10" s="4"/>
      <c r="AL10" s="95"/>
      <c r="AM10" s="119">
        <f>IF(AJ10&gt;0,AL10/AJ10,0)</f>
        <v>0</v>
      </c>
      <c r="AN10" s="101">
        <f>IF(AQ10&gt;0,AQ10/AL10,0)</f>
        <v>0</v>
      </c>
      <c r="AO10" s="120">
        <f>AM10*AN10</f>
        <v>0</v>
      </c>
      <c r="AP10" s="101">
        <f>AO10*AJ10</f>
        <v>0</v>
      </c>
      <c r="AQ10" s="95"/>
      <c r="AR10" s="121">
        <f>AQ10-AP10</f>
        <v>0</v>
      </c>
      <c r="AS10" s="122">
        <f>AO10/$WC10</f>
        <v>0</v>
      </c>
      <c r="AT10" s="18">
        <f>SUM(AT12:AT25)</f>
        <v>131</v>
      </c>
      <c r="AU10" s="4"/>
      <c r="AV10" s="95"/>
      <c r="AW10" s="119">
        <f>IF(AT10&gt;0,AV10/AT10,0)</f>
        <v>0</v>
      </c>
      <c r="AX10" s="101">
        <f>IF(BA10&gt;0,BA10/AV10,0)</f>
        <v>0</v>
      </c>
      <c r="AY10" s="120">
        <f>AW10*AX10</f>
        <v>0</v>
      </c>
      <c r="AZ10" s="101">
        <f>AY10*AT10</f>
        <v>0</v>
      </c>
      <c r="BA10" s="95"/>
      <c r="BB10" s="121">
        <f>BA10-AZ10</f>
        <v>0</v>
      </c>
      <c r="BC10" s="122">
        <f>AY10/$WC10</f>
        <v>0</v>
      </c>
      <c r="BD10" s="18">
        <f>SUM(BD12:BD25)</f>
        <v>151</v>
      </c>
      <c r="BE10" s="4"/>
      <c r="BF10" s="95"/>
      <c r="BG10" s="119">
        <f>IF(BD10&gt;0,BF10/BD10,0)</f>
        <v>0</v>
      </c>
      <c r="BH10" s="101">
        <f>IF(BK10&gt;0,BK10/BF10,0)</f>
        <v>0</v>
      </c>
      <c r="BI10" s="120">
        <f>BG10*BH10</f>
        <v>0</v>
      </c>
      <c r="BJ10" s="101">
        <f>BI10*BD10</f>
        <v>0</v>
      </c>
      <c r="BK10" s="95"/>
      <c r="BL10" s="121">
        <f>BK10-BJ10</f>
        <v>0</v>
      </c>
      <c r="BM10" s="122">
        <f>BI10/$WC10</f>
        <v>0</v>
      </c>
      <c r="BN10" s="18">
        <f>SUM(BN12:BN25)</f>
        <v>50</v>
      </c>
      <c r="BO10" s="4"/>
      <c r="BP10" s="95"/>
      <c r="BQ10" s="119">
        <f>IF(BN10&gt;0,BP10/BN10,0)</f>
        <v>0</v>
      </c>
      <c r="BR10" s="101">
        <f>IF(BU10&gt;0,BU10/BP10,0)</f>
        <v>0</v>
      </c>
      <c r="BS10" s="120">
        <f>BQ10*BR10</f>
        <v>0</v>
      </c>
      <c r="BT10" s="101">
        <f>BS10*BN10</f>
        <v>0</v>
      </c>
      <c r="BU10" s="95"/>
      <c r="BV10" s="121">
        <f>BU10-BT10</f>
        <v>0</v>
      </c>
      <c r="BW10" s="122">
        <f>BS10/$WC10</f>
        <v>0</v>
      </c>
      <c r="BX10" s="18">
        <f>SUM(BX12:BX25)</f>
        <v>167</v>
      </c>
      <c r="BY10" s="4"/>
      <c r="BZ10" s="95"/>
      <c r="CA10" s="119">
        <f>IF(BX10&gt;0,BZ10/BX10,0)</f>
        <v>0</v>
      </c>
      <c r="CB10" s="101">
        <f>IF(CE10&gt;0,CE10/BZ10,0)</f>
        <v>0</v>
      </c>
      <c r="CC10" s="120">
        <f>CA10*CB10</f>
        <v>0</v>
      </c>
      <c r="CD10" s="101">
        <f>CC10*BX10</f>
        <v>0</v>
      </c>
      <c r="CE10" s="95"/>
      <c r="CF10" s="121">
        <f>CE10-CD10</f>
        <v>0</v>
      </c>
      <c r="CG10" s="122">
        <f>CC10/$WC10</f>
        <v>0</v>
      </c>
      <c r="CH10" s="18">
        <f>SUM(CH12:CH25)</f>
        <v>0</v>
      </c>
      <c r="CI10" s="4"/>
      <c r="CJ10" s="95"/>
      <c r="CK10" s="119">
        <f>IF(CH10&gt;0,CJ10/CH10,0)</f>
        <v>0</v>
      </c>
      <c r="CL10" s="101">
        <f>IF(CO10&gt;0,CO10/CJ10,0)</f>
        <v>0</v>
      </c>
      <c r="CM10" s="120">
        <f>CK10*CL10</f>
        <v>0</v>
      </c>
      <c r="CN10" s="101">
        <f>CM10*CH10</f>
        <v>0</v>
      </c>
      <c r="CO10" s="95"/>
      <c r="CP10" s="121">
        <f>CO10-CN10</f>
        <v>0</v>
      </c>
      <c r="CQ10" s="122">
        <f>CM10/$WC10</f>
        <v>0</v>
      </c>
      <c r="CR10" s="18">
        <f>SUM(CR12:CR25)</f>
        <v>121</v>
      </c>
      <c r="CS10" s="4"/>
      <c r="CT10" s="95"/>
      <c r="CU10" s="119">
        <f>IF(CR10&gt;0,CT10/CR10,0)</f>
        <v>0</v>
      </c>
      <c r="CV10" s="101">
        <f>IF(CY10&gt;0,CY10/CT10,0)</f>
        <v>0</v>
      </c>
      <c r="CW10" s="120">
        <f>CU10*CV10</f>
        <v>0</v>
      </c>
      <c r="CX10" s="101">
        <f>CW10*CR10</f>
        <v>0</v>
      </c>
      <c r="CY10" s="95"/>
      <c r="CZ10" s="121">
        <f>CY10-CX10</f>
        <v>0</v>
      </c>
      <c r="DA10" s="122">
        <f>CW10/$WC10</f>
        <v>0</v>
      </c>
      <c r="DB10" s="18">
        <f>SUM(DB12:DB25)</f>
        <v>338</v>
      </c>
      <c r="DC10" s="4"/>
      <c r="DD10" s="95"/>
      <c r="DE10" s="119">
        <f>IF(DB10&gt;0,DD10/DB10,0)</f>
        <v>0</v>
      </c>
      <c r="DF10" s="101">
        <f>IF(DI10&gt;0,DI10/DD10,0)</f>
        <v>0</v>
      </c>
      <c r="DG10" s="120">
        <f>DE10*DF10</f>
        <v>0</v>
      </c>
      <c r="DH10" s="101">
        <f>DG10*DB10</f>
        <v>0</v>
      </c>
      <c r="DI10" s="95"/>
      <c r="DJ10" s="121">
        <f>DI10-DH10</f>
        <v>0</v>
      </c>
      <c r="DK10" s="122">
        <f>DG10/$WC10</f>
        <v>0</v>
      </c>
      <c r="DL10" s="18">
        <f>SUM(DL12:DL25)</f>
        <v>170</v>
      </c>
      <c r="DM10" s="4"/>
      <c r="DN10" s="95"/>
      <c r="DO10" s="119">
        <f>IF(DL10&gt;0,DN10/DL10,0)</f>
        <v>0</v>
      </c>
      <c r="DP10" s="101">
        <f>IF(DS10&gt;0,DS10/DN10,0)</f>
        <v>0</v>
      </c>
      <c r="DQ10" s="120">
        <f>DO10*DP10</f>
        <v>0</v>
      </c>
      <c r="DR10" s="101">
        <f>DQ10*DL10</f>
        <v>0</v>
      </c>
      <c r="DS10" s="95"/>
      <c r="DT10" s="121">
        <f>DS10-DR10</f>
        <v>0</v>
      </c>
      <c r="DU10" s="122">
        <f>DQ10/$WC10</f>
        <v>0</v>
      </c>
      <c r="DV10" s="18">
        <f>SUM(DV12:DV25)</f>
        <v>53</v>
      </c>
      <c r="DW10" s="4"/>
      <c r="DX10" s="95">
        <v>18500</v>
      </c>
      <c r="DY10" s="119">
        <f>IF(DV10&gt;0,DX10/DV10,0)</f>
        <v>349.05660376999998</v>
      </c>
      <c r="DZ10" s="101">
        <f>IF(EC10&gt;0,EC10/DX10,0)</f>
        <v>8.2799999999999994</v>
      </c>
      <c r="EA10" s="120">
        <f>DY10*DZ10</f>
        <v>2890.1886800000002</v>
      </c>
      <c r="EB10" s="101">
        <f>EA10*DV10</f>
        <v>153180</v>
      </c>
      <c r="EC10" s="95">
        <v>153180</v>
      </c>
      <c r="ED10" s="121">
        <f>EC10-EB10</f>
        <v>0</v>
      </c>
      <c r="EE10" s="122">
        <f>EA10/$WC10</f>
        <v>34.169249999999998</v>
      </c>
      <c r="EF10" s="18">
        <f>SUM(EF12:EF25)</f>
        <v>239</v>
      </c>
      <c r="EG10" s="4"/>
      <c r="EH10" s="95"/>
      <c r="EI10" s="119">
        <f>IF(EF10&gt;0,EH10/EF10,0)</f>
        <v>0</v>
      </c>
      <c r="EJ10" s="101">
        <f>IF(EM10&gt;0,EM10/EH10,0)</f>
        <v>0</v>
      </c>
      <c r="EK10" s="120">
        <f>EI10*EJ10</f>
        <v>0</v>
      </c>
      <c r="EL10" s="101">
        <f>EK10*EF10</f>
        <v>0</v>
      </c>
      <c r="EM10" s="95"/>
      <c r="EN10" s="121">
        <f>EM10-EL10</f>
        <v>0</v>
      </c>
      <c r="EO10" s="122">
        <f>EK10/$WC10</f>
        <v>0</v>
      </c>
      <c r="EP10" s="18">
        <f>SUM(EP12:EP25)</f>
        <v>318</v>
      </c>
      <c r="EQ10" s="4"/>
      <c r="ER10" s="95">
        <v>93700</v>
      </c>
      <c r="ES10" s="119">
        <f>IF(EP10&gt;0,ER10/EP10,0)</f>
        <v>294.65408804999998</v>
      </c>
      <c r="ET10" s="101">
        <f>IF(EW10&gt;0,EW10/ER10,0)</f>
        <v>8.2799999999999994</v>
      </c>
      <c r="EU10" s="120">
        <f>ES10*ET10</f>
        <v>2439.73585</v>
      </c>
      <c r="EV10" s="101">
        <f>EU10*EP10</f>
        <v>775836</v>
      </c>
      <c r="EW10" s="95">
        <v>775836</v>
      </c>
      <c r="EX10" s="121">
        <f>EW10-EV10</f>
        <v>0</v>
      </c>
      <c r="EY10" s="122">
        <f>EU10/$WC10</f>
        <v>28.843769999999999</v>
      </c>
      <c r="EZ10" s="18">
        <f>SUM(EZ12:EZ25)</f>
        <v>107</v>
      </c>
      <c r="FA10" s="4"/>
      <c r="FB10" s="95"/>
      <c r="FC10" s="119">
        <f>IF(EZ10&gt;0,FB10/EZ10,0)</f>
        <v>0</v>
      </c>
      <c r="FD10" s="101">
        <f>IF(FG10&gt;0,FG10/FB10,0)</f>
        <v>0</v>
      </c>
      <c r="FE10" s="120">
        <f>FC10*FD10</f>
        <v>0</v>
      </c>
      <c r="FF10" s="101">
        <f>FE10*EZ10</f>
        <v>0</v>
      </c>
      <c r="FG10" s="95"/>
      <c r="FH10" s="121">
        <f>FG10-FF10</f>
        <v>0</v>
      </c>
      <c r="FI10" s="122">
        <f>FE10/$WC10</f>
        <v>0</v>
      </c>
      <c r="FJ10" s="18">
        <f>SUM(FJ12:FJ25)</f>
        <v>179</v>
      </c>
      <c r="FK10" s="4"/>
      <c r="FL10" s="95"/>
      <c r="FM10" s="119">
        <f>IF(FJ10&gt;0,FL10/FJ10,0)</f>
        <v>0</v>
      </c>
      <c r="FN10" s="101">
        <f>IF(FQ10&gt;0,FQ10/FL10,0)</f>
        <v>0</v>
      </c>
      <c r="FO10" s="120">
        <f>FM10*FN10</f>
        <v>0</v>
      </c>
      <c r="FP10" s="101">
        <f>FO10*FJ10</f>
        <v>0</v>
      </c>
      <c r="FQ10" s="95"/>
      <c r="FR10" s="121">
        <f>FQ10-FP10</f>
        <v>0</v>
      </c>
      <c r="FS10" s="122">
        <f>FO10/$WC10</f>
        <v>0</v>
      </c>
      <c r="FT10" s="18">
        <f>SUM(FT12:FT25)</f>
        <v>298</v>
      </c>
      <c r="FU10" s="4"/>
      <c r="FV10" s="95"/>
      <c r="FW10" s="119">
        <f>IF(FT10&gt;0,FV10/FT10,0)</f>
        <v>0</v>
      </c>
      <c r="FX10" s="101">
        <f>IF(GA10&gt;0,GA10/FV10,0)</f>
        <v>0</v>
      </c>
      <c r="FY10" s="120">
        <f>FW10*FX10</f>
        <v>0</v>
      </c>
      <c r="FZ10" s="101">
        <f>FY10*FT10</f>
        <v>0</v>
      </c>
      <c r="GA10" s="95"/>
      <c r="GB10" s="121">
        <f>GA10-FZ10</f>
        <v>0</v>
      </c>
      <c r="GC10" s="122">
        <f>FY10/$WC10</f>
        <v>0</v>
      </c>
      <c r="GD10" s="18">
        <f>SUM(GD12:GD25)</f>
        <v>153</v>
      </c>
      <c r="GE10" s="4"/>
      <c r="GF10" s="95"/>
      <c r="GG10" s="119">
        <f>IF(GD10&gt;0,GF10/GD10,0)</f>
        <v>0</v>
      </c>
      <c r="GH10" s="101">
        <f>IF(GK10&gt;0,GK10/GF10,0)</f>
        <v>0</v>
      </c>
      <c r="GI10" s="120">
        <f>GG10*GH10</f>
        <v>0</v>
      </c>
      <c r="GJ10" s="101">
        <f>GI10*GD10</f>
        <v>0</v>
      </c>
      <c r="GK10" s="95"/>
      <c r="GL10" s="121">
        <f>GK10-GJ10</f>
        <v>0</v>
      </c>
      <c r="GM10" s="122">
        <f>GI10/$WC10</f>
        <v>0</v>
      </c>
      <c r="GN10" s="18">
        <f>SUM(GN12:GN25)</f>
        <v>95</v>
      </c>
      <c r="GO10" s="4"/>
      <c r="GP10" s="95"/>
      <c r="GQ10" s="119">
        <f>IF(GN10&gt;0,GP10/GN10,0)</f>
        <v>0</v>
      </c>
      <c r="GR10" s="101">
        <f>IF(GU10&gt;0,GU10/GP10,0)</f>
        <v>0</v>
      </c>
      <c r="GS10" s="120">
        <f>GQ10*GR10</f>
        <v>0</v>
      </c>
      <c r="GT10" s="101">
        <f>GS10*GN10</f>
        <v>0</v>
      </c>
      <c r="GU10" s="95"/>
      <c r="GV10" s="121">
        <f>GU10-GT10</f>
        <v>0</v>
      </c>
      <c r="GW10" s="122">
        <f>GS10/$WC10</f>
        <v>0</v>
      </c>
      <c r="GX10" s="18">
        <f>SUM(GX12:GX25)</f>
        <v>208</v>
      </c>
      <c r="GY10" s="4"/>
      <c r="GZ10" s="95"/>
      <c r="HA10" s="119">
        <f>IF(GX10&gt;0,GZ10/GX10,0)</f>
        <v>0</v>
      </c>
      <c r="HB10" s="101">
        <f>IF(HE10&gt;0,HE10/GZ10,0)</f>
        <v>0</v>
      </c>
      <c r="HC10" s="120">
        <f>HA10*HB10</f>
        <v>0</v>
      </c>
      <c r="HD10" s="101">
        <f>HC10*GX10</f>
        <v>0</v>
      </c>
      <c r="HE10" s="95"/>
      <c r="HF10" s="121">
        <f>HE10-HD10</f>
        <v>0</v>
      </c>
      <c r="HG10" s="122">
        <f>HC10/$WC10</f>
        <v>0</v>
      </c>
      <c r="HH10" s="18">
        <f>SUM(HH12:HH25)</f>
        <v>277</v>
      </c>
      <c r="HI10" s="4"/>
      <c r="HJ10" s="95"/>
      <c r="HK10" s="119">
        <f>IF(HH10&gt;0,HJ10/HH10,0)</f>
        <v>0</v>
      </c>
      <c r="HL10" s="101">
        <f>IF(HO10&gt;0,HO10/HJ10,0)</f>
        <v>0</v>
      </c>
      <c r="HM10" s="120">
        <f>HK10*HL10</f>
        <v>0</v>
      </c>
      <c r="HN10" s="101">
        <f>HM10*HH10</f>
        <v>0</v>
      </c>
      <c r="HO10" s="95"/>
      <c r="HP10" s="121">
        <f>HO10-HN10</f>
        <v>0</v>
      </c>
      <c r="HQ10" s="122">
        <f>HM10/$WC10</f>
        <v>0</v>
      </c>
      <c r="HR10" s="18">
        <f>SUM(HR12:HR25)</f>
        <v>429</v>
      </c>
      <c r="HS10" s="4"/>
      <c r="HT10" s="95"/>
      <c r="HU10" s="119">
        <f>IF(HR10&gt;0,HT10/HR10,0)</f>
        <v>0</v>
      </c>
      <c r="HV10" s="101">
        <f>IF(HY10&gt;0,HY10/HT10,0)</f>
        <v>0</v>
      </c>
      <c r="HW10" s="120">
        <f>HU10*HV10</f>
        <v>0</v>
      </c>
      <c r="HX10" s="101">
        <f>HW10*HR10</f>
        <v>0</v>
      </c>
      <c r="HY10" s="95"/>
      <c r="HZ10" s="121">
        <f>HY10-HX10</f>
        <v>0</v>
      </c>
      <c r="IA10" s="122">
        <f>HW10/$WC10</f>
        <v>0</v>
      </c>
      <c r="IB10" s="18">
        <f>SUM(IB12:IB25)</f>
        <v>176</v>
      </c>
      <c r="IC10" s="4"/>
      <c r="ID10" s="95"/>
      <c r="IE10" s="119">
        <f>IF(IB10&gt;0,ID10/IB10,0)</f>
        <v>0</v>
      </c>
      <c r="IF10" s="101">
        <f>IF(II10&gt;0,II10/ID10,0)</f>
        <v>0</v>
      </c>
      <c r="IG10" s="120">
        <f>IE10*IF10</f>
        <v>0</v>
      </c>
      <c r="IH10" s="101">
        <f>IG10*IB10</f>
        <v>0</v>
      </c>
      <c r="II10" s="95"/>
      <c r="IJ10" s="121">
        <f>II10-IH10</f>
        <v>0</v>
      </c>
      <c r="IK10" s="122">
        <f>IG10/$WC10</f>
        <v>0</v>
      </c>
      <c r="IL10" s="18">
        <f>SUM(IL12:IL25)</f>
        <v>118</v>
      </c>
      <c r="IM10" s="4"/>
      <c r="IN10" s="95"/>
      <c r="IO10" s="119">
        <f>IF(IL10&gt;0,IN10/IL10,0)</f>
        <v>0</v>
      </c>
      <c r="IP10" s="101">
        <f>IF(IS10&gt;0,IS10/IN10,0)</f>
        <v>0</v>
      </c>
      <c r="IQ10" s="120">
        <f>IO10*IP10</f>
        <v>0</v>
      </c>
      <c r="IR10" s="101">
        <f>IQ10*IL10</f>
        <v>0</v>
      </c>
      <c r="IS10" s="95"/>
      <c r="IT10" s="121">
        <f>IS10-IR10</f>
        <v>0</v>
      </c>
      <c r="IU10" s="122">
        <f>IQ10/$WC10</f>
        <v>0</v>
      </c>
      <c r="IV10" s="18">
        <f>SUM(IV12:IV25)</f>
        <v>316</v>
      </c>
      <c r="IW10" s="4"/>
      <c r="IX10" s="95"/>
      <c r="IY10" s="119">
        <f>IF(IV10&gt;0,IX10/IV10,0)</f>
        <v>0</v>
      </c>
      <c r="IZ10" s="101">
        <f>IF(JC10&gt;0,JC10/IX10,0)</f>
        <v>0</v>
      </c>
      <c r="JA10" s="120">
        <f>IY10*IZ10</f>
        <v>0</v>
      </c>
      <c r="JB10" s="101">
        <f>JA10*IV10</f>
        <v>0</v>
      </c>
      <c r="JC10" s="95"/>
      <c r="JD10" s="121">
        <f>JC10-JB10</f>
        <v>0</v>
      </c>
      <c r="JE10" s="122">
        <f>JA10/$WC10</f>
        <v>0</v>
      </c>
      <c r="JF10" s="18">
        <f>SUM(JF12:JF25)</f>
        <v>321</v>
      </c>
      <c r="JG10" s="4"/>
      <c r="JH10" s="95"/>
      <c r="JI10" s="119">
        <f>IF(JF10&gt;0,JH10/JF10,0)</f>
        <v>0</v>
      </c>
      <c r="JJ10" s="101">
        <f>IF(JM10&gt;0,JM10/JH10,0)</f>
        <v>0</v>
      </c>
      <c r="JK10" s="120">
        <f>JI10*JJ10</f>
        <v>0</v>
      </c>
      <c r="JL10" s="101">
        <f>JK10*JF10</f>
        <v>0</v>
      </c>
      <c r="JM10" s="95"/>
      <c r="JN10" s="121">
        <f>JM10-JL10</f>
        <v>0</v>
      </c>
      <c r="JO10" s="122">
        <f>JK10/$WC10</f>
        <v>0</v>
      </c>
      <c r="JP10" s="18">
        <f>SUM(JP12:JP25)</f>
        <v>0</v>
      </c>
      <c r="JQ10" s="4"/>
      <c r="JR10" s="95"/>
      <c r="JS10" s="119">
        <f>IF(JP10&gt;0,JR10/JP10,0)</f>
        <v>0</v>
      </c>
      <c r="JT10" s="101">
        <f>IF(JW10&gt;0,JW10/JR10,0)</f>
        <v>0</v>
      </c>
      <c r="JU10" s="120">
        <f>JS10*JT10</f>
        <v>0</v>
      </c>
      <c r="JV10" s="101">
        <f>JU10*JP10</f>
        <v>0</v>
      </c>
      <c r="JW10" s="95"/>
      <c r="JX10" s="121">
        <f>JW10-JV10</f>
        <v>0</v>
      </c>
      <c r="JY10" s="122">
        <f>JU10/$WC10</f>
        <v>0</v>
      </c>
      <c r="JZ10" s="18">
        <f>SUM(JZ12:JZ25)</f>
        <v>176</v>
      </c>
      <c r="KA10" s="4"/>
      <c r="KB10" s="95"/>
      <c r="KC10" s="119">
        <f>IF(JZ10&gt;0,KB10/JZ10,0)</f>
        <v>0</v>
      </c>
      <c r="KD10" s="101">
        <f>IF(KG10&gt;0,KG10/KB10,0)</f>
        <v>0</v>
      </c>
      <c r="KE10" s="120">
        <f>KC10*KD10</f>
        <v>0</v>
      </c>
      <c r="KF10" s="101">
        <f>KE10*JZ10</f>
        <v>0</v>
      </c>
      <c r="KG10" s="95"/>
      <c r="KH10" s="121">
        <f>KG10-KF10</f>
        <v>0</v>
      </c>
      <c r="KI10" s="122">
        <f>KE10/$WC10</f>
        <v>0</v>
      </c>
      <c r="KJ10" s="18">
        <f>SUM(KJ12:KJ25)</f>
        <v>363</v>
      </c>
      <c r="KK10" s="4"/>
      <c r="KL10" s="95"/>
      <c r="KM10" s="119">
        <f>IF(KJ10&gt;0,KL10/KJ10,0)</f>
        <v>0</v>
      </c>
      <c r="KN10" s="101">
        <f>IF(KQ10&gt;0,KQ10/KL10,0)</f>
        <v>0</v>
      </c>
      <c r="KO10" s="120">
        <f>KM10*KN10</f>
        <v>0</v>
      </c>
      <c r="KP10" s="101">
        <f>KO10*KJ10</f>
        <v>0</v>
      </c>
      <c r="KQ10" s="95"/>
      <c r="KR10" s="121">
        <f>KQ10-KP10</f>
        <v>0</v>
      </c>
      <c r="KS10" s="122">
        <f>KO10/$WC10</f>
        <v>0</v>
      </c>
      <c r="KT10" s="18">
        <f>SUM(KT12:KT25)</f>
        <v>310</v>
      </c>
      <c r="KU10" s="4"/>
      <c r="KV10" s="95"/>
      <c r="KW10" s="119">
        <f>IF(KT10&gt;0,KV10/KT10,0)</f>
        <v>0</v>
      </c>
      <c r="KX10" s="101">
        <f>IF(LA10&gt;0,LA10/KV10,0)</f>
        <v>0</v>
      </c>
      <c r="KY10" s="120">
        <f>KW10*KX10</f>
        <v>0</v>
      </c>
      <c r="KZ10" s="101">
        <f>KY10*KT10</f>
        <v>0</v>
      </c>
      <c r="LA10" s="95"/>
      <c r="LB10" s="121">
        <f>LA10-KZ10</f>
        <v>0</v>
      </c>
      <c r="LC10" s="122">
        <f>KY10/$WC10</f>
        <v>0</v>
      </c>
      <c r="LD10" s="18">
        <f>SUM(LD12:LD25)</f>
        <v>238</v>
      </c>
      <c r="LE10" s="4"/>
      <c r="LF10" s="95"/>
      <c r="LG10" s="119">
        <f>IF(LD10&gt;0,LF10/LD10,0)</f>
        <v>0</v>
      </c>
      <c r="LH10" s="101">
        <f>IF(LK10&gt;0,LK10/LF10,0)</f>
        <v>0</v>
      </c>
      <c r="LI10" s="120">
        <f>LG10*LH10</f>
        <v>0</v>
      </c>
      <c r="LJ10" s="101">
        <f>LI10*LD10</f>
        <v>0</v>
      </c>
      <c r="LK10" s="95"/>
      <c r="LL10" s="121">
        <f>LK10-LJ10</f>
        <v>0</v>
      </c>
      <c r="LM10" s="122">
        <f>LI10/$WC10</f>
        <v>0</v>
      </c>
      <c r="LN10" s="18">
        <f>SUM(LN12:LN25)</f>
        <v>198</v>
      </c>
      <c r="LO10" s="4"/>
      <c r="LP10" s="95"/>
      <c r="LQ10" s="119">
        <f>IF(LN10&gt;0,LP10/LN10,0)</f>
        <v>0</v>
      </c>
      <c r="LR10" s="101">
        <f>IF(LU10&gt;0,LU10/LP10,0)</f>
        <v>0</v>
      </c>
      <c r="LS10" s="120">
        <f>LQ10*LR10</f>
        <v>0</v>
      </c>
      <c r="LT10" s="101">
        <f>LS10*LN10</f>
        <v>0</v>
      </c>
      <c r="LU10" s="95"/>
      <c r="LV10" s="121">
        <f>LU10-LT10</f>
        <v>0</v>
      </c>
      <c r="LW10" s="122">
        <f>LS10/$WC10</f>
        <v>0</v>
      </c>
      <c r="LX10" s="18">
        <f>SUM(LX12:LX25)</f>
        <v>143</v>
      </c>
      <c r="LY10" s="4"/>
      <c r="LZ10" s="95"/>
      <c r="MA10" s="119">
        <f>IF(LX10&gt;0,LZ10/LX10,0)</f>
        <v>0</v>
      </c>
      <c r="MB10" s="101">
        <f>IF(ME10&gt;0,ME10/LZ10,0)</f>
        <v>0</v>
      </c>
      <c r="MC10" s="120">
        <f>MA10*MB10</f>
        <v>0</v>
      </c>
      <c r="MD10" s="101">
        <f>MC10*LX10</f>
        <v>0</v>
      </c>
      <c r="ME10" s="95"/>
      <c r="MF10" s="121">
        <f>ME10-MD10</f>
        <v>0</v>
      </c>
      <c r="MG10" s="122">
        <f>MC10/$WC10</f>
        <v>0</v>
      </c>
      <c r="MH10" s="18">
        <f>SUM(MH12:MH25)</f>
        <v>313</v>
      </c>
      <c r="MI10" s="4"/>
      <c r="MJ10" s="95"/>
      <c r="MK10" s="119">
        <f>IF(MH10&gt;0,MJ10/MH10,0)</f>
        <v>0</v>
      </c>
      <c r="ML10" s="101">
        <f>IF(MO10&gt;0,MO10/MJ10,0)</f>
        <v>0</v>
      </c>
      <c r="MM10" s="120">
        <f>MK10*ML10</f>
        <v>0</v>
      </c>
      <c r="MN10" s="101">
        <f>MM10*MH10</f>
        <v>0</v>
      </c>
      <c r="MO10" s="95"/>
      <c r="MP10" s="121">
        <f>MO10-MN10</f>
        <v>0</v>
      </c>
      <c r="MQ10" s="122">
        <f>MM10/$WC10</f>
        <v>0</v>
      </c>
      <c r="MR10" s="18">
        <f>SUM(MR12:MR25)</f>
        <v>102</v>
      </c>
      <c r="MS10" s="4"/>
      <c r="MT10" s="95"/>
      <c r="MU10" s="119">
        <f>IF(MR10&gt;0,MT10/MR10,0)</f>
        <v>0</v>
      </c>
      <c r="MV10" s="101">
        <f>IF(MY10&gt;0,MY10/MT10,0)</f>
        <v>0</v>
      </c>
      <c r="MW10" s="120">
        <f>MU10*MV10</f>
        <v>0</v>
      </c>
      <c r="MX10" s="101">
        <f>MW10*MR10</f>
        <v>0</v>
      </c>
      <c r="MY10" s="95"/>
      <c r="MZ10" s="121">
        <f>MY10-MX10</f>
        <v>0</v>
      </c>
      <c r="NA10" s="122">
        <f>MW10/$WC10</f>
        <v>0</v>
      </c>
      <c r="NB10" s="18">
        <f>SUM(NB12:NB25)</f>
        <v>171</v>
      </c>
      <c r="NC10" s="4"/>
      <c r="ND10" s="95"/>
      <c r="NE10" s="119">
        <f>IF(NB10&gt;0,ND10/NB10,0)</f>
        <v>0</v>
      </c>
      <c r="NF10" s="101">
        <f>IF(NI10&gt;0,NI10/ND10,0)</f>
        <v>0</v>
      </c>
      <c r="NG10" s="120">
        <f>NE10*NF10</f>
        <v>0</v>
      </c>
      <c r="NH10" s="101">
        <f>NG10*NB10</f>
        <v>0</v>
      </c>
      <c r="NI10" s="95"/>
      <c r="NJ10" s="121">
        <f>NI10-NH10</f>
        <v>0</v>
      </c>
      <c r="NK10" s="122">
        <f>NG10/$WC10</f>
        <v>0</v>
      </c>
      <c r="NL10" s="18">
        <f>SUM(NL12:NL25)</f>
        <v>480</v>
      </c>
      <c r="NM10" s="4"/>
      <c r="NN10" s="95"/>
      <c r="NO10" s="119">
        <f>IF(NL10&gt;0,NN10/NL10,0)</f>
        <v>0</v>
      </c>
      <c r="NP10" s="101">
        <f>IF(NS10&gt;0,NS10/NN10,0)</f>
        <v>0</v>
      </c>
      <c r="NQ10" s="120">
        <f>NO10*NP10</f>
        <v>0</v>
      </c>
      <c r="NR10" s="101">
        <f>NQ10*NL10</f>
        <v>0</v>
      </c>
      <c r="NS10" s="95"/>
      <c r="NT10" s="121">
        <f>NS10-NR10</f>
        <v>0</v>
      </c>
      <c r="NU10" s="122">
        <f>NQ10/$WC10</f>
        <v>0</v>
      </c>
      <c r="NV10" s="18">
        <f>SUM(NV12:NV25)</f>
        <v>150</v>
      </c>
      <c r="NW10" s="4"/>
      <c r="NX10" s="95"/>
      <c r="NY10" s="119">
        <f>IF(NV10&gt;0,NX10/NV10,0)</f>
        <v>0</v>
      </c>
      <c r="NZ10" s="101">
        <f>IF(OC10&gt;0,OC10/NX10,0)</f>
        <v>0</v>
      </c>
      <c r="OA10" s="120">
        <f>NY10*NZ10</f>
        <v>0</v>
      </c>
      <c r="OB10" s="101">
        <f>OA10*NV10</f>
        <v>0</v>
      </c>
      <c r="OC10" s="95"/>
      <c r="OD10" s="121">
        <f>OC10-OB10</f>
        <v>0</v>
      </c>
      <c r="OE10" s="122">
        <f>OA10/$WC10</f>
        <v>0</v>
      </c>
      <c r="OF10" s="18">
        <f>SUM(OF12:OF25)</f>
        <v>141</v>
      </c>
      <c r="OG10" s="4"/>
      <c r="OH10" s="95"/>
      <c r="OI10" s="119">
        <f>IF(OF10&gt;0,OH10/OF10,0)</f>
        <v>0</v>
      </c>
      <c r="OJ10" s="101">
        <f>IF(OM10&gt;0,OM10/OH10,0)</f>
        <v>0</v>
      </c>
      <c r="OK10" s="120">
        <f>OI10*OJ10</f>
        <v>0</v>
      </c>
      <c r="OL10" s="101">
        <f>OK10*OF10</f>
        <v>0</v>
      </c>
      <c r="OM10" s="95"/>
      <c r="ON10" s="121">
        <f>OM10-OL10</f>
        <v>0</v>
      </c>
      <c r="OO10" s="122">
        <f>OK10/$WC10</f>
        <v>0</v>
      </c>
      <c r="OP10" s="18">
        <f>SUM(OP12:OP25)</f>
        <v>229</v>
      </c>
      <c r="OQ10" s="4"/>
      <c r="OR10" s="95"/>
      <c r="OS10" s="119">
        <f>IF(OP10&gt;0,OR10/OP10,0)</f>
        <v>0</v>
      </c>
      <c r="OT10" s="101">
        <f>IF(OW10&gt;0,OW10/OR10,0)</f>
        <v>0</v>
      </c>
      <c r="OU10" s="120">
        <f>OS10*OT10</f>
        <v>0</v>
      </c>
      <c r="OV10" s="101">
        <f>OU10*OP10</f>
        <v>0</v>
      </c>
      <c r="OW10" s="95"/>
      <c r="OX10" s="121">
        <f>OW10-OV10</f>
        <v>0</v>
      </c>
      <c r="OY10" s="122">
        <f>OU10/$WC10</f>
        <v>0</v>
      </c>
      <c r="OZ10" s="18">
        <f>SUM(OZ12:OZ25)</f>
        <v>72</v>
      </c>
      <c r="PA10" s="4"/>
      <c r="PB10" s="95"/>
      <c r="PC10" s="119">
        <f>IF(OZ10&gt;0,PB10/OZ10,0)</f>
        <v>0</v>
      </c>
      <c r="PD10" s="101">
        <f>IF(PG10&gt;0,PG10/PB10,0)</f>
        <v>0</v>
      </c>
      <c r="PE10" s="120">
        <f>PC10*PD10</f>
        <v>0</v>
      </c>
      <c r="PF10" s="101">
        <f>PE10*OZ10</f>
        <v>0</v>
      </c>
      <c r="PG10" s="95"/>
      <c r="PH10" s="121">
        <f>PG10-PF10</f>
        <v>0</v>
      </c>
      <c r="PI10" s="122">
        <f>PE10/$WC10</f>
        <v>0</v>
      </c>
      <c r="PJ10" s="18">
        <f>SUM(PJ12:PJ25)</f>
        <v>165</v>
      </c>
      <c r="PK10" s="4"/>
      <c r="PL10" s="95"/>
      <c r="PM10" s="119">
        <f>IF(PJ10&gt;0,PL10/PJ10,0)</f>
        <v>0</v>
      </c>
      <c r="PN10" s="101">
        <f>IF(PQ10&gt;0,PQ10/PL10,0)</f>
        <v>0</v>
      </c>
      <c r="PO10" s="120">
        <f>PM10*PN10</f>
        <v>0</v>
      </c>
      <c r="PP10" s="101">
        <f>PO10*PJ10</f>
        <v>0</v>
      </c>
      <c r="PQ10" s="95"/>
      <c r="PR10" s="121">
        <f>PQ10-PP10</f>
        <v>0</v>
      </c>
      <c r="PS10" s="122">
        <f>PO10/$WC10</f>
        <v>0</v>
      </c>
      <c r="PT10" s="18">
        <f>SUM(PT12:PT25)</f>
        <v>0</v>
      </c>
      <c r="PU10" s="4"/>
      <c r="PV10" s="95"/>
      <c r="PW10" s="119">
        <f>IF(PT10&gt;0,PV10/PT10,0)</f>
        <v>0</v>
      </c>
      <c r="PX10" s="101">
        <f>IF(QA10&gt;0,QA10/PV10,0)</f>
        <v>0</v>
      </c>
      <c r="PY10" s="120">
        <f>PW10*PX10</f>
        <v>0</v>
      </c>
      <c r="PZ10" s="101">
        <f>PY10*PT10</f>
        <v>0</v>
      </c>
      <c r="QA10" s="95"/>
      <c r="QB10" s="121">
        <f>QA10-PZ10</f>
        <v>0</v>
      </c>
      <c r="QC10" s="122">
        <f>PY10/$WC10</f>
        <v>0</v>
      </c>
      <c r="QD10" s="18">
        <f>SUM(QD12:QD25)</f>
        <v>230</v>
      </c>
      <c r="QE10" s="4"/>
      <c r="QF10" s="95"/>
      <c r="QG10" s="119">
        <f>IF(QD10&gt;0,QF10/QD10,0)</f>
        <v>0</v>
      </c>
      <c r="QH10" s="101">
        <f>IF(QK10&gt;0,QK10/QF10,0)</f>
        <v>0</v>
      </c>
      <c r="QI10" s="120">
        <f>QG10*QH10</f>
        <v>0</v>
      </c>
      <c r="QJ10" s="101">
        <f>QI10*QD10</f>
        <v>0</v>
      </c>
      <c r="QK10" s="95"/>
      <c r="QL10" s="121">
        <f>QK10-QJ10</f>
        <v>0</v>
      </c>
      <c r="QM10" s="122">
        <f>QI10/$WC10</f>
        <v>0</v>
      </c>
      <c r="QN10" s="18">
        <f>SUM(QN12:QN25)</f>
        <v>165</v>
      </c>
      <c r="QO10" s="4"/>
      <c r="QP10" s="95"/>
      <c r="QQ10" s="119">
        <f>IF(QN10&gt;0,QP10/QN10,0)</f>
        <v>0</v>
      </c>
      <c r="QR10" s="101">
        <f>IF(QU10&gt;0,QU10/QP10,0)</f>
        <v>0</v>
      </c>
      <c r="QS10" s="120">
        <f>QQ10*QR10</f>
        <v>0</v>
      </c>
      <c r="QT10" s="101">
        <f>QS10*QN10</f>
        <v>0</v>
      </c>
      <c r="QU10" s="95"/>
      <c r="QV10" s="121">
        <f>QU10-QT10</f>
        <v>0</v>
      </c>
      <c r="QW10" s="122">
        <f>QS10/$WC10</f>
        <v>0</v>
      </c>
      <c r="QX10" s="18">
        <f>SUM(QX12:QX25)</f>
        <v>173</v>
      </c>
      <c r="QY10" s="4"/>
      <c r="QZ10" s="95"/>
      <c r="RA10" s="119">
        <f>IF(QX10&gt;0,QZ10/QX10,0)</f>
        <v>0</v>
      </c>
      <c r="RB10" s="101">
        <f>IF(RE10&gt;0,RE10/QZ10,0)</f>
        <v>0</v>
      </c>
      <c r="RC10" s="120">
        <f>RA10*RB10</f>
        <v>0</v>
      </c>
      <c r="RD10" s="101">
        <f>RC10*QX10</f>
        <v>0</v>
      </c>
      <c r="RE10" s="95"/>
      <c r="RF10" s="121">
        <f>RE10-RD10</f>
        <v>0</v>
      </c>
      <c r="RG10" s="122">
        <f>RC10/$WC10</f>
        <v>0</v>
      </c>
      <c r="RH10" s="18">
        <f>SUM(RH12:RH25)</f>
        <v>152</v>
      </c>
      <c r="RI10" s="4"/>
      <c r="RJ10" s="95"/>
      <c r="RK10" s="119">
        <f>IF(RH10&gt;0,RJ10/RH10,0)</f>
        <v>0</v>
      </c>
      <c r="RL10" s="101">
        <f>IF(RO10&gt;0,RO10/RJ10,0)</f>
        <v>0</v>
      </c>
      <c r="RM10" s="120">
        <f>RK10*RL10</f>
        <v>0</v>
      </c>
      <c r="RN10" s="101">
        <f>RM10*RH10</f>
        <v>0</v>
      </c>
      <c r="RO10" s="95"/>
      <c r="RP10" s="121">
        <f>RO10-RN10</f>
        <v>0</v>
      </c>
      <c r="RQ10" s="122">
        <f>RM10/$WC10</f>
        <v>0</v>
      </c>
      <c r="RR10" s="18">
        <f>SUM(RR12:RR25)</f>
        <v>339</v>
      </c>
      <c r="RS10" s="4"/>
      <c r="RT10" s="95"/>
      <c r="RU10" s="119">
        <f>IF(RR10&gt;0,RT10/RR10,0)</f>
        <v>0</v>
      </c>
      <c r="RV10" s="101">
        <f>IF(RY10&gt;0,RY10/RT10,0)</f>
        <v>0</v>
      </c>
      <c r="RW10" s="120">
        <f>RU10*RV10</f>
        <v>0</v>
      </c>
      <c r="RX10" s="101">
        <f>RW10*RR10</f>
        <v>0</v>
      </c>
      <c r="RY10" s="95"/>
      <c r="RZ10" s="121">
        <f>RY10-RX10</f>
        <v>0</v>
      </c>
      <c r="SA10" s="122">
        <f>RW10/$WC10</f>
        <v>0</v>
      </c>
      <c r="SB10" s="18">
        <f>SUM(SB12:SB25)</f>
        <v>50</v>
      </c>
      <c r="SC10" s="4"/>
      <c r="SD10" s="95">
        <v>16158</v>
      </c>
      <c r="SE10" s="119">
        <f>IF(SB10&gt;0,SD10/SB10,0)</f>
        <v>323.16000000000003</v>
      </c>
      <c r="SF10" s="101">
        <f>IF(SI10&gt;0,SI10/SD10,0)</f>
        <v>8.2799999999999994</v>
      </c>
      <c r="SG10" s="120">
        <f>SE10*SF10</f>
        <v>2675.7647999999999</v>
      </c>
      <c r="SH10" s="101">
        <f>SG10*SB10</f>
        <v>133788.24</v>
      </c>
      <c r="SI10" s="95">
        <v>133788.24</v>
      </c>
      <c r="SJ10" s="121">
        <f>SI10-SH10</f>
        <v>0</v>
      </c>
      <c r="SK10" s="122">
        <f>SG10/$WC10</f>
        <v>31.634219999999999</v>
      </c>
      <c r="SL10" s="18">
        <f>SUM(SL12:SL25)</f>
        <v>295</v>
      </c>
      <c r="SM10" s="4"/>
      <c r="SN10" s="95"/>
      <c r="SO10" s="119">
        <f>IF(SL10&gt;0,SN10/SL10,0)</f>
        <v>0</v>
      </c>
      <c r="SP10" s="101">
        <f>IF(SS10&gt;0,SS10/SN10,0)</f>
        <v>0</v>
      </c>
      <c r="SQ10" s="120">
        <f>SO10*SP10</f>
        <v>0</v>
      </c>
      <c r="SR10" s="101">
        <f>SQ10*SL10</f>
        <v>0</v>
      </c>
      <c r="SS10" s="95"/>
      <c r="ST10" s="121">
        <f>SS10-SR10</f>
        <v>0</v>
      </c>
      <c r="SU10" s="122">
        <f>SQ10/$WC10</f>
        <v>0</v>
      </c>
      <c r="SV10" s="18">
        <f>SUM(SV12:SV25)</f>
        <v>319</v>
      </c>
      <c r="SW10" s="4"/>
      <c r="SX10" s="95"/>
      <c r="SY10" s="119">
        <f>IF(SV10&gt;0,SX10/SV10,0)</f>
        <v>0</v>
      </c>
      <c r="SZ10" s="101">
        <f>IF(TC10&gt;0,TC10/SX10,0)</f>
        <v>0</v>
      </c>
      <c r="TA10" s="120">
        <f>SY10*SZ10</f>
        <v>0</v>
      </c>
      <c r="TB10" s="101">
        <f>TA10*SV10</f>
        <v>0</v>
      </c>
      <c r="TC10" s="95"/>
      <c r="TD10" s="121">
        <f>TC10-TB10</f>
        <v>0</v>
      </c>
      <c r="TE10" s="122">
        <f>TA10/$WC10</f>
        <v>0</v>
      </c>
      <c r="TF10" s="18">
        <f>SUM(TF12:TF25)</f>
        <v>175</v>
      </c>
      <c r="TG10" s="4"/>
      <c r="TH10" s="95"/>
      <c r="TI10" s="119">
        <f>IF(TF10&gt;0,TH10/TF10,0)</f>
        <v>0</v>
      </c>
      <c r="TJ10" s="101">
        <f>IF(TM10&gt;0,TM10/TH10,0)</f>
        <v>0</v>
      </c>
      <c r="TK10" s="120">
        <f>TI10*TJ10</f>
        <v>0</v>
      </c>
      <c r="TL10" s="101">
        <f>TK10*TF10</f>
        <v>0</v>
      </c>
      <c r="TM10" s="95"/>
      <c r="TN10" s="121">
        <f>TM10-TL10</f>
        <v>0</v>
      </c>
      <c r="TO10" s="122">
        <f>TK10/$WC10</f>
        <v>0</v>
      </c>
      <c r="TP10" s="18">
        <f>SUM(TP12:TP25)</f>
        <v>274</v>
      </c>
      <c r="TQ10" s="4"/>
      <c r="TR10" s="95"/>
      <c r="TS10" s="119">
        <f>IF(TP10&gt;0,TR10/TP10,0)</f>
        <v>0</v>
      </c>
      <c r="TT10" s="101">
        <f>IF(TW10&gt;0,TW10/TR10,0)</f>
        <v>0</v>
      </c>
      <c r="TU10" s="120">
        <f>TS10*TT10</f>
        <v>0</v>
      </c>
      <c r="TV10" s="101">
        <f>TU10*TP10</f>
        <v>0</v>
      </c>
      <c r="TW10" s="95"/>
      <c r="TX10" s="121">
        <f>TW10-TV10</f>
        <v>0</v>
      </c>
      <c r="TY10" s="122">
        <f>TU10/$WC10</f>
        <v>0</v>
      </c>
      <c r="TZ10" s="18">
        <f>SUM(TZ12:TZ25)</f>
        <v>188</v>
      </c>
      <c r="UA10" s="4"/>
      <c r="UB10" s="95"/>
      <c r="UC10" s="119">
        <f>IF(TZ10&gt;0,UB10/TZ10,0)</f>
        <v>0</v>
      </c>
      <c r="UD10" s="101">
        <f>IF(UG10&gt;0,UG10/UB10,0)</f>
        <v>0</v>
      </c>
      <c r="UE10" s="120">
        <f>UC10*UD10</f>
        <v>0</v>
      </c>
      <c r="UF10" s="101">
        <f>UE10*TZ10</f>
        <v>0</v>
      </c>
      <c r="UG10" s="95"/>
      <c r="UH10" s="121">
        <f>UG10-UF10</f>
        <v>0</v>
      </c>
      <c r="UI10" s="122">
        <f>UE10/$WC10</f>
        <v>0</v>
      </c>
      <c r="UJ10" s="18">
        <f>SUM(UJ12:UJ25)</f>
        <v>349</v>
      </c>
      <c r="UK10" s="4"/>
      <c r="UL10" s="95"/>
      <c r="UM10" s="119">
        <f>IF(UJ10&gt;0,UL10/UJ10,0)</f>
        <v>0</v>
      </c>
      <c r="UN10" s="101">
        <f>IF(UQ10&gt;0,UQ10/UL10,0)</f>
        <v>0</v>
      </c>
      <c r="UO10" s="120">
        <f>UM10*UN10</f>
        <v>0</v>
      </c>
      <c r="UP10" s="101">
        <f>UO10*UJ10</f>
        <v>0</v>
      </c>
      <c r="UQ10" s="95"/>
      <c r="UR10" s="121">
        <f>UQ10-UP10</f>
        <v>0</v>
      </c>
      <c r="US10" s="122">
        <f>UO10/$WC10</f>
        <v>0</v>
      </c>
      <c r="UT10" s="18">
        <f>SUM(UT12:UT25)</f>
        <v>322</v>
      </c>
      <c r="UU10" s="4"/>
      <c r="UV10" s="95"/>
      <c r="UW10" s="119">
        <f>IF(UT10&gt;0,UV10/UT10,0)</f>
        <v>0</v>
      </c>
      <c r="UX10" s="101">
        <f>IF(VA10&gt;0,VA10/UV10,0)</f>
        <v>0</v>
      </c>
      <c r="UY10" s="120">
        <f>UW10*UX10</f>
        <v>0</v>
      </c>
      <c r="UZ10" s="101">
        <f>UY10*UT10</f>
        <v>0</v>
      </c>
      <c r="VA10" s="95"/>
      <c r="VB10" s="121">
        <f>VA10-UZ10</f>
        <v>0</v>
      </c>
      <c r="VC10" s="122">
        <f>UY10/$WC10</f>
        <v>0</v>
      </c>
      <c r="VD10" s="18">
        <f>SUM(VD12:VD25)</f>
        <v>566</v>
      </c>
      <c r="VE10" s="4"/>
      <c r="VF10" s="95"/>
      <c r="VG10" s="119">
        <f>IF(VD10&gt;0,VF10/VD10,0)</f>
        <v>0</v>
      </c>
      <c r="VH10" s="101">
        <f>IF(VK10&gt;0,VK10/VF10,0)</f>
        <v>0</v>
      </c>
      <c r="VI10" s="120">
        <f>VG10*VH10</f>
        <v>0</v>
      </c>
      <c r="VJ10" s="101">
        <f>VI10*VD10</f>
        <v>0</v>
      </c>
      <c r="VK10" s="95"/>
      <c r="VL10" s="121">
        <f>VK10-VJ10</f>
        <v>0</v>
      </c>
      <c r="VM10" s="122">
        <f>VI10/$WC10</f>
        <v>0</v>
      </c>
      <c r="VN10" s="18">
        <f>SUM(VN12:VN25)</f>
        <v>357</v>
      </c>
      <c r="VO10" s="4"/>
      <c r="VP10" s="95"/>
      <c r="VQ10" s="119">
        <f>IF(VN10&gt;0,VP10/VN10,0)</f>
        <v>0</v>
      </c>
      <c r="VR10" s="101">
        <f>IF(VU10&gt;0,VU10/VP10,0)</f>
        <v>0</v>
      </c>
      <c r="VS10" s="120">
        <f>VQ10*VR10</f>
        <v>0</v>
      </c>
      <c r="VT10" s="101">
        <f>VS10*VN10</f>
        <v>0</v>
      </c>
      <c r="VU10" s="95"/>
      <c r="VV10" s="121">
        <f>VU10-VT10</f>
        <v>0</v>
      </c>
      <c r="VW10" s="122">
        <f>VS10/$WC10</f>
        <v>0</v>
      </c>
      <c r="VX10" s="18">
        <f>SUM(VX12:VX25)</f>
        <v>12565</v>
      </c>
      <c r="VY10" s="4"/>
      <c r="VZ10" s="127">
        <f>H10+R10+AB10+AL10+AV10+BF10+BP10+BZ10+CJ10+CT10+DD10+DN10+DX10+EH10+ER10+FB10+FL10+FV10+GF10+GP10+GZ10+HJ10+HT10+ID10+IN10+IX10+JH10+JR10+KB10+KL10+KV10+LF10+LP10+LZ10+MJ10+MT10+ND10+NN10+NX10+OH10+OR10+PB10+PL10+PV10+QF10+QP10+QZ10+RJ10+RT10+SD10+SN10+SX10+TH10+TR10+UB10+UL10+UV10+VF10+VP10</f>
        <v>128358</v>
      </c>
      <c r="WA10" s="119">
        <f>IF(VX10&gt;0,VZ10/VX10,0)</f>
        <v>10.2155193</v>
      </c>
      <c r="WB10" s="101">
        <f>IF(WE10&gt;0,WE10/VZ10,0)</f>
        <v>8.2799999999999994</v>
      </c>
      <c r="WC10" s="120">
        <f>WA10*WB10</f>
        <v>84.584500000000006</v>
      </c>
      <c r="WD10" s="101">
        <f>WC10*VX10</f>
        <v>1062804.24</v>
      </c>
      <c r="WE10" s="127">
        <f>M10+W10+AG10+AQ10+BA10+BK10+BU10+CE10+CO10+CY10+DI10+DS10+EC10+EM10+EW10+FG10+FQ10+GA10+GK10+GU10+HE10+HO10+HY10+II10+IS10+JC10+JM10+JW10+KG10+KQ10+LA10+LK10+LU10+ME10+MO10+MY10+NI10+NS10+OC10+OM10+OW10+PG10+PQ10+QA10+QK10+QU10+RE10+RO10+RY10+SI10+SS10+TC10+TM10+TW10+UG10+UQ10+VA10+VK10+VU10</f>
        <v>1062804.24</v>
      </c>
      <c r="WF10" s="121">
        <f>WE10-WD10</f>
        <v>0</v>
      </c>
    </row>
    <row r="11" spans="1:604" s="114" customFormat="1">
      <c r="A11" s="112"/>
      <c r="B11" s="113" t="s">
        <v>456</v>
      </c>
      <c r="C11" s="113"/>
      <c r="D11" s="113"/>
      <c r="E11" s="113"/>
      <c r="F11" s="123"/>
      <c r="G11" s="113"/>
      <c r="H11" s="121">
        <f>H10-(SUM(H12:H25))</f>
        <v>0</v>
      </c>
      <c r="I11" s="124"/>
      <c r="J11" s="121"/>
      <c r="K11" s="125"/>
      <c r="L11" s="121">
        <f>L10-(SUM(L12:L25))</f>
        <v>0</v>
      </c>
      <c r="M11" s="121"/>
      <c r="N11" s="121"/>
      <c r="O11" s="113"/>
      <c r="P11" s="123"/>
      <c r="Q11" s="113"/>
      <c r="R11" s="121">
        <f>R10-(SUM(R12:R25))</f>
        <v>0</v>
      </c>
      <c r="S11" s="124"/>
      <c r="T11" s="121"/>
      <c r="U11" s="125"/>
      <c r="V11" s="121">
        <f>V10-(SUM(V12:V25))</f>
        <v>0</v>
      </c>
      <c r="W11" s="121"/>
      <c r="X11" s="121"/>
      <c r="Y11" s="113"/>
      <c r="Z11" s="123"/>
      <c r="AA11" s="113"/>
      <c r="AB11" s="121">
        <f>AB10-(SUM(AB12:AB25))</f>
        <v>0</v>
      </c>
      <c r="AC11" s="124"/>
      <c r="AD11" s="121"/>
      <c r="AE11" s="125"/>
      <c r="AF11" s="121">
        <f>AF10-(SUM(AF12:AF25))</f>
        <v>0</v>
      </c>
      <c r="AG11" s="121"/>
      <c r="AH11" s="121"/>
      <c r="AI11" s="113"/>
      <c r="AJ11" s="123"/>
      <c r="AK11" s="113"/>
      <c r="AL11" s="121" t="e">
        <f>AL10-(SUM(AL12:AL25))</f>
        <v>#DIV/0!</v>
      </c>
      <c r="AM11" s="124"/>
      <c r="AN11" s="121"/>
      <c r="AO11" s="125"/>
      <c r="AP11" s="121">
        <f>AP10-(SUM(AP12:AP25))</f>
        <v>0</v>
      </c>
      <c r="AQ11" s="121"/>
      <c r="AR11" s="121"/>
      <c r="AS11" s="113"/>
      <c r="AT11" s="123"/>
      <c r="AU11" s="113"/>
      <c r="AV11" s="121">
        <f>AV10-(SUM(AV12:AV25))</f>
        <v>0</v>
      </c>
      <c r="AW11" s="124"/>
      <c r="AX11" s="121"/>
      <c r="AY11" s="125"/>
      <c r="AZ11" s="121">
        <f>AZ10-(SUM(AZ12:AZ25))</f>
        <v>0</v>
      </c>
      <c r="BA11" s="121"/>
      <c r="BB11" s="121"/>
      <c r="BC11" s="113"/>
      <c r="BD11" s="123"/>
      <c r="BE11" s="113"/>
      <c r="BF11" s="121">
        <f>BF10-(SUM(BF12:BF25))</f>
        <v>0</v>
      </c>
      <c r="BG11" s="124"/>
      <c r="BH11" s="121"/>
      <c r="BI11" s="125"/>
      <c r="BJ11" s="121">
        <f>BJ10-(SUM(BJ12:BJ25))</f>
        <v>0</v>
      </c>
      <c r="BK11" s="121"/>
      <c r="BL11" s="121"/>
      <c r="BM11" s="113"/>
      <c r="BN11" s="123"/>
      <c r="BO11" s="113"/>
      <c r="BP11" s="121">
        <f>BP10-(SUM(BP12:BP25))</f>
        <v>0</v>
      </c>
      <c r="BQ11" s="124"/>
      <c r="BR11" s="121"/>
      <c r="BS11" s="125"/>
      <c r="BT11" s="121">
        <f>BT10-(SUM(BT12:BT25))</f>
        <v>0</v>
      </c>
      <c r="BU11" s="121"/>
      <c r="BV11" s="121"/>
      <c r="BW11" s="113"/>
      <c r="BX11" s="123"/>
      <c r="BY11" s="113"/>
      <c r="BZ11" s="121">
        <f>BZ10-(SUM(BZ12:BZ25))</f>
        <v>0</v>
      </c>
      <c r="CA11" s="124"/>
      <c r="CB11" s="121"/>
      <c r="CC11" s="125"/>
      <c r="CD11" s="121">
        <f>CD10-(SUM(CD12:CD25))</f>
        <v>0</v>
      </c>
      <c r="CE11" s="121"/>
      <c r="CF11" s="121"/>
      <c r="CG11" s="113"/>
      <c r="CH11" s="123"/>
      <c r="CI11" s="113"/>
      <c r="CJ11" s="121" t="e">
        <f>CJ10-(SUM(CJ12:CJ25))</f>
        <v>#DIV/0!</v>
      </c>
      <c r="CK11" s="124"/>
      <c r="CL11" s="121"/>
      <c r="CM11" s="125"/>
      <c r="CN11" s="121">
        <f>CN10-(SUM(CN12:CN25))</f>
        <v>0</v>
      </c>
      <c r="CO11" s="121"/>
      <c r="CP11" s="121"/>
      <c r="CQ11" s="113"/>
      <c r="CR11" s="123"/>
      <c r="CS11" s="113"/>
      <c r="CT11" s="121">
        <f>CT10-(SUM(CT12:CT25))</f>
        <v>0</v>
      </c>
      <c r="CU11" s="124"/>
      <c r="CV11" s="121"/>
      <c r="CW11" s="125"/>
      <c r="CX11" s="121">
        <f>CX10-(SUM(CX12:CX25))</f>
        <v>0</v>
      </c>
      <c r="CY11" s="121"/>
      <c r="CZ11" s="121"/>
      <c r="DA11" s="113"/>
      <c r="DB11" s="123"/>
      <c r="DC11" s="113"/>
      <c r="DD11" s="121">
        <f>DD10-(SUM(DD12:DD25))</f>
        <v>0</v>
      </c>
      <c r="DE11" s="124"/>
      <c r="DF11" s="121"/>
      <c r="DG11" s="125"/>
      <c r="DH11" s="121">
        <f>DH10-(SUM(DH12:DH25))</f>
        <v>0</v>
      </c>
      <c r="DI11" s="121"/>
      <c r="DJ11" s="121"/>
      <c r="DK11" s="113"/>
      <c r="DL11" s="123"/>
      <c r="DM11" s="113"/>
      <c r="DN11" s="121">
        <f>DN10-(SUM(DN12:DN25))</f>
        <v>0</v>
      </c>
      <c r="DO11" s="124"/>
      <c r="DP11" s="121"/>
      <c r="DQ11" s="125"/>
      <c r="DR11" s="121">
        <f>DR10-(SUM(DR12:DR25))</f>
        <v>0</v>
      </c>
      <c r="DS11" s="121"/>
      <c r="DT11" s="121"/>
      <c r="DU11" s="113"/>
      <c r="DV11" s="123"/>
      <c r="DW11" s="113"/>
      <c r="DX11" s="121">
        <f>DX10-(SUM(DX12:DX25))</f>
        <v>0</v>
      </c>
      <c r="DY11" s="124"/>
      <c r="DZ11" s="121"/>
      <c r="EA11" s="125"/>
      <c r="EB11" s="121">
        <f>EB10-(SUM(EB12:EB25))</f>
        <v>0</v>
      </c>
      <c r="EC11" s="121"/>
      <c r="ED11" s="121"/>
      <c r="EE11" s="113"/>
      <c r="EF11" s="123"/>
      <c r="EG11" s="113"/>
      <c r="EH11" s="121">
        <f>EH10-(SUM(EH12:EH25))</f>
        <v>0</v>
      </c>
      <c r="EI11" s="124"/>
      <c r="EJ11" s="121"/>
      <c r="EK11" s="125"/>
      <c r="EL11" s="121">
        <f>EL10-(SUM(EL12:EL25))</f>
        <v>0</v>
      </c>
      <c r="EM11" s="121"/>
      <c r="EN11" s="121"/>
      <c r="EO11" s="113"/>
      <c r="EP11" s="123"/>
      <c r="EQ11" s="113"/>
      <c r="ER11" s="121">
        <f>ER10-(SUM(ER12:ER25))</f>
        <v>0</v>
      </c>
      <c r="ES11" s="124"/>
      <c r="ET11" s="121"/>
      <c r="EU11" s="125"/>
      <c r="EV11" s="121">
        <f>EV10-(SUM(EV12:EV25))</f>
        <v>0</v>
      </c>
      <c r="EW11" s="121"/>
      <c r="EX11" s="121"/>
      <c r="EY11" s="113"/>
      <c r="EZ11" s="123"/>
      <c r="FA11" s="113"/>
      <c r="FB11" s="121">
        <f>FB10-(SUM(FB12:FB25))</f>
        <v>0</v>
      </c>
      <c r="FC11" s="124"/>
      <c r="FD11" s="121"/>
      <c r="FE11" s="125"/>
      <c r="FF11" s="121">
        <f>FF10-(SUM(FF12:FF25))</f>
        <v>0</v>
      </c>
      <c r="FG11" s="121"/>
      <c r="FH11" s="121"/>
      <c r="FI11" s="113"/>
      <c r="FJ11" s="123"/>
      <c r="FK11" s="113"/>
      <c r="FL11" s="121">
        <f>FL10-(SUM(FL12:FL25))</f>
        <v>0</v>
      </c>
      <c r="FM11" s="124"/>
      <c r="FN11" s="121"/>
      <c r="FO11" s="125"/>
      <c r="FP11" s="121">
        <f>FP10-(SUM(FP12:FP25))</f>
        <v>0</v>
      </c>
      <c r="FQ11" s="121"/>
      <c r="FR11" s="121"/>
      <c r="FS11" s="113"/>
      <c r="FT11" s="123"/>
      <c r="FU11" s="113"/>
      <c r="FV11" s="121">
        <f>FV10-(SUM(FV12:FV25))</f>
        <v>0</v>
      </c>
      <c r="FW11" s="124"/>
      <c r="FX11" s="121"/>
      <c r="FY11" s="125"/>
      <c r="FZ11" s="121">
        <f>FZ10-(SUM(FZ12:FZ25))</f>
        <v>0</v>
      </c>
      <c r="GA11" s="121"/>
      <c r="GB11" s="121"/>
      <c r="GC11" s="113"/>
      <c r="GD11" s="123"/>
      <c r="GE11" s="113"/>
      <c r="GF11" s="121">
        <f>GF10-(SUM(GF12:GF25))</f>
        <v>0</v>
      </c>
      <c r="GG11" s="124"/>
      <c r="GH11" s="121"/>
      <c r="GI11" s="125"/>
      <c r="GJ11" s="121">
        <f>GJ10-(SUM(GJ12:GJ25))</f>
        <v>0</v>
      </c>
      <c r="GK11" s="121"/>
      <c r="GL11" s="121"/>
      <c r="GM11" s="113"/>
      <c r="GN11" s="123"/>
      <c r="GO11" s="113"/>
      <c r="GP11" s="121">
        <f>GP10-(SUM(GP12:GP25))</f>
        <v>0</v>
      </c>
      <c r="GQ11" s="124"/>
      <c r="GR11" s="121"/>
      <c r="GS11" s="125"/>
      <c r="GT11" s="121">
        <f>GT10-(SUM(GT12:GT25))</f>
        <v>0</v>
      </c>
      <c r="GU11" s="121"/>
      <c r="GV11" s="121"/>
      <c r="GW11" s="113"/>
      <c r="GX11" s="123"/>
      <c r="GY11" s="113"/>
      <c r="GZ11" s="121">
        <f>GZ10-(SUM(GZ12:GZ25))</f>
        <v>0</v>
      </c>
      <c r="HA11" s="124"/>
      <c r="HB11" s="121"/>
      <c r="HC11" s="125"/>
      <c r="HD11" s="121">
        <f>HD10-(SUM(HD12:HD25))</f>
        <v>0</v>
      </c>
      <c r="HE11" s="121"/>
      <c r="HF11" s="121"/>
      <c r="HG11" s="113"/>
      <c r="HH11" s="123"/>
      <c r="HI11" s="113"/>
      <c r="HJ11" s="121">
        <f>HJ10-(SUM(HJ12:HJ25))</f>
        <v>0</v>
      </c>
      <c r="HK11" s="124"/>
      <c r="HL11" s="121"/>
      <c r="HM11" s="125"/>
      <c r="HN11" s="121">
        <f>HN10-(SUM(HN12:HN25))</f>
        <v>0</v>
      </c>
      <c r="HO11" s="121"/>
      <c r="HP11" s="121"/>
      <c r="HQ11" s="113"/>
      <c r="HR11" s="123"/>
      <c r="HS11" s="113"/>
      <c r="HT11" s="121">
        <f>HT10-(SUM(HT12:HT25))</f>
        <v>0</v>
      </c>
      <c r="HU11" s="124"/>
      <c r="HV11" s="121"/>
      <c r="HW11" s="125"/>
      <c r="HX11" s="121">
        <f>HX10-(SUM(HX12:HX25))</f>
        <v>0</v>
      </c>
      <c r="HY11" s="121"/>
      <c r="HZ11" s="121"/>
      <c r="IA11" s="113"/>
      <c r="IB11" s="123"/>
      <c r="IC11" s="113"/>
      <c r="ID11" s="121">
        <f>ID10-(SUM(ID12:ID25))</f>
        <v>0</v>
      </c>
      <c r="IE11" s="124"/>
      <c r="IF11" s="121"/>
      <c r="IG11" s="125"/>
      <c r="IH11" s="121">
        <f>IH10-(SUM(IH12:IH25))</f>
        <v>0</v>
      </c>
      <c r="II11" s="121"/>
      <c r="IJ11" s="121"/>
      <c r="IK11" s="113"/>
      <c r="IL11" s="123"/>
      <c r="IM11" s="113"/>
      <c r="IN11" s="121">
        <f>IN10-(SUM(IN12:IN25))</f>
        <v>0</v>
      </c>
      <c r="IO11" s="124"/>
      <c r="IP11" s="121"/>
      <c r="IQ11" s="125"/>
      <c r="IR11" s="121">
        <f>IR10-(SUM(IR12:IR25))</f>
        <v>0</v>
      </c>
      <c r="IS11" s="121"/>
      <c r="IT11" s="121"/>
      <c r="IU11" s="113"/>
      <c r="IV11" s="123"/>
      <c r="IW11" s="113"/>
      <c r="IX11" s="121">
        <f>IX10-(SUM(IX12:IX25))</f>
        <v>0</v>
      </c>
      <c r="IY11" s="124"/>
      <c r="IZ11" s="121"/>
      <c r="JA11" s="125"/>
      <c r="JB11" s="121">
        <f>JB10-(SUM(JB12:JB25))</f>
        <v>0</v>
      </c>
      <c r="JC11" s="121"/>
      <c r="JD11" s="121"/>
      <c r="JE11" s="113"/>
      <c r="JF11" s="123"/>
      <c r="JG11" s="113"/>
      <c r="JH11" s="121">
        <f>JH10-(SUM(JH12:JH25))</f>
        <v>0</v>
      </c>
      <c r="JI11" s="124"/>
      <c r="JJ11" s="121"/>
      <c r="JK11" s="125"/>
      <c r="JL11" s="121">
        <f>JL10-(SUM(JL12:JL25))</f>
        <v>0</v>
      </c>
      <c r="JM11" s="121"/>
      <c r="JN11" s="121"/>
      <c r="JO11" s="113"/>
      <c r="JP11" s="123"/>
      <c r="JQ11" s="113"/>
      <c r="JR11" s="121" t="e">
        <f>JR10-(SUM(JR12:JR25))</f>
        <v>#DIV/0!</v>
      </c>
      <c r="JS11" s="124"/>
      <c r="JT11" s="121"/>
      <c r="JU11" s="125"/>
      <c r="JV11" s="121">
        <f>JV10-(SUM(JV12:JV25))</f>
        <v>0</v>
      </c>
      <c r="JW11" s="121"/>
      <c r="JX11" s="121"/>
      <c r="JY11" s="113"/>
      <c r="JZ11" s="123"/>
      <c r="KA11" s="113"/>
      <c r="KB11" s="121">
        <f>KB10-(SUM(KB12:KB25))</f>
        <v>0</v>
      </c>
      <c r="KC11" s="124"/>
      <c r="KD11" s="121"/>
      <c r="KE11" s="125"/>
      <c r="KF11" s="121">
        <f>KF10-(SUM(KF12:KF25))</f>
        <v>0</v>
      </c>
      <c r="KG11" s="121"/>
      <c r="KH11" s="121"/>
      <c r="KI11" s="113"/>
      <c r="KJ11" s="123"/>
      <c r="KK11" s="113"/>
      <c r="KL11" s="121">
        <f>KL10-(SUM(KL12:KL25))</f>
        <v>0</v>
      </c>
      <c r="KM11" s="124"/>
      <c r="KN11" s="121"/>
      <c r="KO11" s="125"/>
      <c r="KP11" s="121">
        <f>KP10-(SUM(KP12:KP25))</f>
        <v>0</v>
      </c>
      <c r="KQ11" s="121"/>
      <c r="KR11" s="121"/>
      <c r="KS11" s="113"/>
      <c r="KT11" s="123"/>
      <c r="KU11" s="113"/>
      <c r="KV11" s="121">
        <f>KV10-(SUM(KV12:KV25))</f>
        <v>0</v>
      </c>
      <c r="KW11" s="124"/>
      <c r="KX11" s="121"/>
      <c r="KY11" s="125"/>
      <c r="KZ11" s="121">
        <f>KZ10-(SUM(KZ12:KZ25))</f>
        <v>0</v>
      </c>
      <c r="LA11" s="121"/>
      <c r="LB11" s="121"/>
      <c r="LC11" s="113"/>
      <c r="LD11" s="123"/>
      <c r="LE11" s="113"/>
      <c r="LF11" s="121">
        <f>LF10-(SUM(LF12:LF25))</f>
        <v>0</v>
      </c>
      <c r="LG11" s="124"/>
      <c r="LH11" s="121"/>
      <c r="LI11" s="125"/>
      <c r="LJ11" s="121">
        <f>LJ10-(SUM(LJ12:LJ25))</f>
        <v>0</v>
      </c>
      <c r="LK11" s="121"/>
      <c r="LL11" s="121"/>
      <c r="LM11" s="113"/>
      <c r="LN11" s="123"/>
      <c r="LO11" s="113"/>
      <c r="LP11" s="121">
        <f>LP10-(SUM(LP12:LP25))</f>
        <v>0</v>
      </c>
      <c r="LQ11" s="124"/>
      <c r="LR11" s="121"/>
      <c r="LS11" s="125"/>
      <c r="LT11" s="121">
        <f>LT10-(SUM(LT12:LT25))</f>
        <v>0</v>
      </c>
      <c r="LU11" s="121"/>
      <c r="LV11" s="121"/>
      <c r="LW11" s="113"/>
      <c r="LX11" s="123"/>
      <c r="LY11" s="113"/>
      <c r="LZ11" s="121">
        <f>LZ10-(SUM(LZ12:LZ25))</f>
        <v>0</v>
      </c>
      <c r="MA11" s="124"/>
      <c r="MB11" s="121"/>
      <c r="MC11" s="125"/>
      <c r="MD11" s="121">
        <f>MD10-(SUM(MD12:MD25))</f>
        <v>0</v>
      </c>
      <c r="ME11" s="121"/>
      <c r="MF11" s="121"/>
      <c r="MG11" s="113"/>
      <c r="MH11" s="123"/>
      <c r="MI11" s="113"/>
      <c r="MJ11" s="121">
        <f>MJ10-(SUM(MJ12:MJ25))</f>
        <v>0</v>
      </c>
      <c r="MK11" s="124"/>
      <c r="ML11" s="121"/>
      <c r="MM11" s="125"/>
      <c r="MN11" s="121">
        <f>MN10-(SUM(MN12:MN25))</f>
        <v>0</v>
      </c>
      <c r="MO11" s="121"/>
      <c r="MP11" s="121"/>
      <c r="MQ11" s="113"/>
      <c r="MR11" s="123"/>
      <c r="MS11" s="113"/>
      <c r="MT11" s="121">
        <f>MT10-(SUM(MT12:MT25))</f>
        <v>0</v>
      </c>
      <c r="MU11" s="124"/>
      <c r="MV11" s="121"/>
      <c r="MW11" s="125"/>
      <c r="MX11" s="121">
        <f>MX10-(SUM(MX12:MX25))</f>
        <v>0</v>
      </c>
      <c r="MY11" s="121"/>
      <c r="MZ11" s="121"/>
      <c r="NA11" s="113"/>
      <c r="NB11" s="123"/>
      <c r="NC11" s="113"/>
      <c r="ND11" s="121">
        <f>ND10-(SUM(ND12:ND25))</f>
        <v>0</v>
      </c>
      <c r="NE11" s="124"/>
      <c r="NF11" s="121"/>
      <c r="NG11" s="125"/>
      <c r="NH11" s="121">
        <f>NH10-(SUM(NH12:NH25))</f>
        <v>0</v>
      </c>
      <c r="NI11" s="121"/>
      <c r="NJ11" s="121"/>
      <c r="NK11" s="113"/>
      <c r="NL11" s="123"/>
      <c r="NM11" s="113"/>
      <c r="NN11" s="121">
        <f>NN10-(SUM(NN12:NN25))</f>
        <v>0</v>
      </c>
      <c r="NO11" s="124"/>
      <c r="NP11" s="121"/>
      <c r="NQ11" s="125"/>
      <c r="NR11" s="121">
        <f>NR10-(SUM(NR12:NR25))</f>
        <v>0</v>
      </c>
      <c r="NS11" s="121"/>
      <c r="NT11" s="121"/>
      <c r="NU11" s="113"/>
      <c r="NV11" s="123"/>
      <c r="NW11" s="113"/>
      <c r="NX11" s="121">
        <f>NX10-(SUM(NX12:NX25))</f>
        <v>0</v>
      </c>
      <c r="NY11" s="124"/>
      <c r="NZ11" s="121"/>
      <c r="OA11" s="125"/>
      <c r="OB11" s="121">
        <f>OB10-(SUM(OB12:OB25))</f>
        <v>0</v>
      </c>
      <c r="OC11" s="121"/>
      <c r="OD11" s="121"/>
      <c r="OE11" s="113"/>
      <c r="OF11" s="123"/>
      <c r="OG11" s="113"/>
      <c r="OH11" s="121">
        <f>OH10-(SUM(OH12:OH25))</f>
        <v>0</v>
      </c>
      <c r="OI11" s="124"/>
      <c r="OJ11" s="121"/>
      <c r="OK11" s="125"/>
      <c r="OL11" s="121">
        <f>OL10-(SUM(OL12:OL25))</f>
        <v>0</v>
      </c>
      <c r="OM11" s="121"/>
      <c r="ON11" s="121"/>
      <c r="OO11" s="113"/>
      <c r="OP11" s="123"/>
      <c r="OQ11" s="113"/>
      <c r="OR11" s="121">
        <f>OR10-(SUM(OR12:OR25))</f>
        <v>0</v>
      </c>
      <c r="OS11" s="124"/>
      <c r="OT11" s="121"/>
      <c r="OU11" s="125"/>
      <c r="OV11" s="121">
        <f>OV10-(SUM(OV12:OV25))</f>
        <v>0</v>
      </c>
      <c r="OW11" s="121"/>
      <c r="OX11" s="121"/>
      <c r="OY11" s="113"/>
      <c r="OZ11" s="123"/>
      <c r="PA11" s="113"/>
      <c r="PB11" s="121">
        <f>PB10-(SUM(PB12:PB25))</f>
        <v>0</v>
      </c>
      <c r="PC11" s="124"/>
      <c r="PD11" s="121"/>
      <c r="PE11" s="125"/>
      <c r="PF11" s="121">
        <f>PF10-(SUM(PF12:PF25))</f>
        <v>0</v>
      </c>
      <c r="PG11" s="121"/>
      <c r="PH11" s="121"/>
      <c r="PI11" s="113"/>
      <c r="PJ11" s="123"/>
      <c r="PK11" s="113"/>
      <c r="PL11" s="121">
        <f>PL10-(SUM(PL12:PL25))</f>
        <v>0</v>
      </c>
      <c r="PM11" s="124"/>
      <c r="PN11" s="121"/>
      <c r="PO11" s="125"/>
      <c r="PP11" s="121">
        <f>PP10-(SUM(PP12:PP25))</f>
        <v>0</v>
      </c>
      <c r="PQ11" s="121"/>
      <c r="PR11" s="121"/>
      <c r="PS11" s="113"/>
      <c r="PT11" s="123"/>
      <c r="PU11" s="113"/>
      <c r="PV11" s="121" t="e">
        <f>PV10-(SUM(PV12:PV25))</f>
        <v>#DIV/0!</v>
      </c>
      <c r="PW11" s="124"/>
      <c r="PX11" s="121"/>
      <c r="PY11" s="125"/>
      <c r="PZ11" s="121">
        <f>PZ10-(SUM(PZ12:PZ25))</f>
        <v>0</v>
      </c>
      <c r="QA11" s="121"/>
      <c r="QB11" s="121"/>
      <c r="QC11" s="113"/>
      <c r="QD11" s="123"/>
      <c r="QE11" s="113"/>
      <c r="QF11" s="121">
        <f>QF10-(SUM(QF12:QF25))</f>
        <v>0</v>
      </c>
      <c r="QG11" s="124"/>
      <c r="QH11" s="121"/>
      <c r="QI11" s="125"/>
      <c r="QJ11" s="121">
        <f>QJ10-(SUM(QJ12:QJ25))</f>
        <v>0</v>
      </c>
      <c r="QK11" s="121"/>
      <c r="QL11" s="121"/>
      <c r="QM11" s="113"/>
      <c r="QN11" s="123"/>
      <c r="QO11" s="113"/>
      <c r="QP11" s="121">
        <f>QP10-(SUM(QP12:QP25))</f>
        <v>0</v>
      </c>
      <c r="QQ11" s="124"/>
      <c r="QR11" s="121"/>
      <c r="QS11" s="125"/>
      <c r="QT11" s="121">
        <f>QT10-(SUM(QT12:QT25))</f>
        <v>0</v>
      </c>
      <c r="QU11" s="121"/>
      <c r="QV11" s="121"/>
      <c r="QW11" s="113"/>
      <c r="QX11" s="123"/>
      <c r="QY11" s="113"/>
      <c r="QZ11" s="121">
        <f>QZ10-(SUM(QZ12:QZ25))</f>
        <v>0</v>
      </c>
      <c r="RA11" s="124"/>
      <c r="RB11" s="121"/>
      <c r="RC11" s="125"/>
      <c r="RD11" s="121">
        <f>RD10-(SUM(RD12:RD25))</f>
        <v>0</v>
      </c>
      <c r="RE11" s="121"/>
      <c r="RF11" s="121"/>
      <c r="RG11" s="113"/>
      <c r="RH11" s="123"/>
      <c r="RI11" s="113"/>
      <c r="RJ11" s="121">
        <f>RJ10-(SUM(RJ12:RJ25))</f>
        <v>0</v>
      </c>
      <c r="RK11" s="124"/>
      <c r="RL11" s="121"/>
      <c r="RM11" s="125"/>
      <c r="RN11" s="121">
        <f>RN10-(SUM(RN12:RN25))</f>
        <v>0</v>
      </c>
      <c r="RO11" s="121"/>
      <c r="RP11" s="121"/>
      <c r="RQ11" s="113"/>
      <c r="RR11" s="123"/>
      <c r="RS11" s="113"/>
      <c r="RT11" s="121">
        <f>RT10-(SUM(RT12:RT25))</f>
        <v>0</v>
      </c>
      <c r="RU11" s="124"/>
      <c r="RV11" s="121"/>
      <c r="RW11" s="125"/>
      <c r="RX11" s="121">
        <f>RX10-(SUM(RX12:RX25))</f>
        <v>0</v>
      </c>
      <c r="RY11" s="121"/>
      <c r="RZ11" s="121"/>
      <c r="SA11" s="113"/>
      <c r="SB11" s="123"/>
      <c r="SC11" s="113"/>
      <c r="SD11" s="121">
        <f>SD10-(SUM(SD12:SD25))</f>
        <v>0</v>
      </c>
      <c r="SE11" s="124"/>
      <c r="SF11" s="121"/>
      <c r="SG11" s="125"/>
      <c r="SH11" s="121">
        <f>SH10-(SUM(SH12:SH25))</f>
        <v>0</v>
      </c>
      <c r="SI11" s="121"/>
      <c r="SJ11" s="121"/>
      <c r="SK11" s="113"/>
      <c r="SL11" s="123"/>
      <c r="SM11" s="113"/>
      <c r="SN11" s="121">
        <f>SN10-(SUM(SN12:SN25))</f>
        <v>0</v>
      </c>
      <c r="SO11" s="124"/>
      <c r="SP11" s="121"/>
      <c r="SQ11" s="125"/>
      <c r="SR11" s="121">
        <f>SR10-(SUM(SR12:SR25))</f>
        <v>0</v>
      </c>
      <c r="SS11" s="121"/>
      <c r="ST11" s="121"/>
      <c r="SU11" s="113"/>
      <c r="SV11" s="123"/>
      <c r="SW11" s="113"/>
      <c r="SX11" s="121">
        <f>SX10-(SUM(SX12:SX25))</f>
        <v>0</v>
      </c>
      <c r="SY11" s="124"/>
      <c r="SZ11" s="121"/>
      <c r="TA11" s="125"/>
      <c r="TB11" s="121">
        <f>TB10-(SUM(TB12:TB25))</f>
        <v>0</v>
      </c>
      <c r="TC11" s="121"/>
      <c r="TD11" s="121"/>
      <c r="TE11" s="113"/>
      <c r="TF11" s="123"/>
      <c r="TG11" s="113"/>
      <c r="TH11" s="121">
        <f>TH10-(SUM(TH12:TH25))</f>
        <v>0</v>
      </c>
      <c r="TI11" s="124"/>
      <c r="TJ11" s="121"/>
      <c r="TK11" s="125"/>
      <c r="TL11" s="121">
        <f>TL10-(SUM(TL12:TL25))</f>
        <v>0</v>
      </c>
      <c r="TM11" s="121"/>
      <c r="TN11" s="121"/>
      <c r="TO11" s="113"/>
      <c r="TP11" s="123"/>
      <c r="TQ11" s="113"/>
      <c r="TR11" s="121">
        <f>TR10-(SUM(TR12:TR25))</f>
        <v>0</v>
      </c>
      <c r="TS11" s="124"/>
      <c r="TT11" s="121"/>
      <c r="TU11" s="125"/>
      <c r="TV11" s="121">
        <f>TV10-(SUM(TV12:TV25))</f>
        <v>0</v>
      </c>
      <c r="TW11" s="121"/>
      <c r="TX11" s="121"/>
      <c r="TY11" s="113"/>
      <c r="TZ11" s="123"/>
      <c r="UA11" s="113"/>
      <c r="UB11" s="121">
        <f>UB10-(SUM(UB12:UB25))</f>
        <v>0</v>
      </c>
      <c r="UC11" s="124"/>
      <c r="UD11" s="121"/>
      <c r="UE11" s="125"/>
      <c r="UF11" s="121">
        <f>UF10-(SUM(UF12:UF25))</f>
        <v>0</v>
      </c>
      <c r="UG11" s="121"/>
      <c r="UH11" s="121"/>
      <c r="UI11" s="113"/>
      <c r="UJ11" s="123"/>
      <c r="UK11" s="113"/>
      <c r="UL11" s="121">
        <f>UL10-(SUM(UL12:UL25))</f>
        <v>0</v>
      </c>
      <c r="UM11" s="124"/>
      <c r="UN11" s="121"/>
      <c r="UO11" s="125"/>
      <c r="UP11" s="121">
        <f>UP10-(SUM(UP12:UP25))</f>
        <v>0</v>
      </c>
      <c r="UQ11" s="121"/>
      <c r="UR11" s="121"/>
      <c r="US11" s="113"/>
      <c r="UT11" s="123"/>
      <c r="UU11" s="113"/>
      <c r="UV11" s="121">
        <f>UV10-(SUM(UV12:UV25))</f>
        <v>0</v>
      </c>
      <c r="UW11" s="124"/>
      <c r="UX11" s="121"/>
      <c r="UY11" s="125"/>
      <c r="UZ11" s="121">
        <f>UZ10-(SUM(UZ12:UZ25))</f>
        <v>0</v>
      </c>
      <c r="VA11" s="121"/>
      <c r="VB11" s="121"/>
      <c r="VC11" s="113"/>
      <c r="VD11" s="123"/>
      <c r="VE11" s="113"/>
      <c r="VF11" s="121">
        <f>VF10-(SUM(VF12:VF25))</f>
        <v>0</v>
      </c>
      <c r="VG11" s="124"/>
      <c r="VH11" s="121"/>
      <c r="VI11" s="125"/>
      <c r="VJ11" s="121">
        <f>VJ10-(SUM(VJ12:VJ25))</f>
        <v>0</v>
      </c>
      <c r="VK11" s="121"/>
      <c r="VL11" s="121"/>
      <c r="VM11" s="113"/>
      <c r="VN11" s="123"/>
      <c r="VO11" s="113"/>
      <c r="VP11" s="121">
        <f>VP10-(SUM(VP12:VP25))</f>
        <v>0</v>
      </c>
      <c r="VQ11" s="124"/>
      <c r="VR11" s="121"/>
      <c r="VS11" s="125"/>
      <c r="VT11" s="121">
        <f>VT10-(SUM(VT12:VT25))</f>
        <v>0</v>
      </c>
      <c r="VU11" s="121"/>
      <c r="VV11" s="121"/>
      <c r="VW11" s="113"/>
      <c r="VX11" s="123"/>
      <c r="VY11" s="113"/>
      <c r="VZ11" s="121">
        <f>VZ10-(SUM(VZ12:VZ25))</f>
        <v>-1.29</v>
      </c>
      <c r="WA11" s="124"/>
      <c r="WB11" s="121"/>
      <c r="WC11" s="125"/>
      <c r="WD11" s="121">
        <f>WD10-(SUM(WD12:WD25))</f>
        <v>-10.74</v>
      </c>
      <c r="WE11" s="121"/>
      <c r="WF11" s="121"/>
    </row>
    <row r="12" spans="1:604" ht="24" customHeight="1">
      <c r="A12" s="5"/>
      <c r="B12" s="444" t="s">
        <v>414</v>
      </c>
      <c r="C12" s="12" t="s">
        <v>919</v>
      </c>
      <c r="D12" s="12" t="s">
        <v>421</v>
      </c>
      <c r="E12" s="4" t="s">
        <v>33</v>
      </c>
      <c r="F12" s="126">
        <f>'прил № 2 (01.01.20)'!L560</f>
        <v>54</v>
      </c>
      <c r="G12" s="122">
        <f>F12/F10</f>
        <v>0.24215</v>
      </c>
      <c r="H12" s="101">
        <f>H10*G12</f>
        <v>0</v>
      </c>
      <c r="I12" s="119">
        <f t="shared" ref="I12:I25" si="0">IF(F12&gt;0,H12/F12,0)</f>
        <v>0</v>
      </c>
      <c r="J12" s="93">
        <f>J10</f>
        <v>0</v>
      </c>
      <c r="K12" s="120">
        <f t="shared" ref="K12:K25" si="1">I12*J12</f>
        <v>0</v>
      </c>
      <c r="L12" s="101">
        <f t="shared" ref="L12:L25" si="2">K12*F12</f>
        <v>0</v>
      </c>
      <c r="M12" s="101"/>
      <c r="N12" s="121"/>
      <c r="O12" s="122">
        <f t="shared" ref="O12" si="3">K12/$WC12</f>
        <v>0</v>
      </c>
      <c r="P12" s="126">
        <f>'прил № 2 (01.01.20)'!AG560</f>
        <v>51</v>
      </c>
      <c r="Q12" s="122">
        <f>P12/P10</f>
        <v>0.11434999999999999</v>
      </c>
      <c r="R12" s="101">
        <f>R10*Q12</f>
        <v>0</v>
      </c>
      <c r="S12" s="119">
        <f t="shared" ref="S12:S25" si="4">IF(P12&gt;0,R12/P12,0)</f>
        <v>0</v>
      </c>
      <c r="T12" s="93">
        <f>T10</f>
        <v>0</v>
      </c>
      <c r="U12" s="120">
        <f t="shared" ref="U12:U25" si="5">S12*T12</f>
        <v>0</v>
      </c>
      <c r="V12" s="101">
        <f t="shared" ref="V12:V25" si="6">U12*P12</f>
        <v>0</v>
      </c>
      <c r="W12" s="101"/>
      <c r="X12" s="121"/>
      <c r="Y12" s="122">
        <f t="shared" ref="Y12" si="7">U12/$WC12</f>
        <v>0</v>
      </c>
      <c r="Z12" s="126">
        <f>'прил № 2 (01.01.20)'!BB560</f>
        <v>0</v>
      </c>
      <c r="AA12" s="122">
        <f>Z12/Z10</f>
        <v>0</v>
      </c>
      <c r="AB12" s="101">
        <f>AB10*AA12</f>
        <v>0</v>
      </c>
      <c r="AC12" s="119">
        <f t="shared" ref="AC12:AC25" si="8">IF(Z12&gt;0,AB12/Z12,0)</f>
        <v>0</v>
      </c>
      <c r="AD12" s="93">
        <f>AD10</f>
        <v>0</v>
      </c>
      <c r="AE12" s="120">
        <f t="shared" ref="AE12:AE25" si="9">AC12*AD12</f>
        <v>0</v>
      </c>
      <c r="AF12" s="101">
        <f t="shared" ref="AF12:AF25" si="10">AE12*Z12</f>
        <v>0</v>
      </c>
      <c r="AG12" s="101"/>
      <c r="AH12" s="121"/>
      <c r="AI12" s="122">
        <f t="shared" ref="AI12" si="11">AE12/$WC12</f>
        <v>0</v>
      </c>
      <c r="AJ12" s="126">
        <f>'прил № 2 (01.01.20)'!BW560</f>
        <v>0</v>
      </c>
      <c r="AK12" s="122" t="e">
        <f>AJ12/AJ10</f>
        <v>#DIV/0!</v>
      </c>
      <c r="AL12" s="101" t="e">
        <f>AL10*AK12</f>
        <v>#DIV/0!</v>
      </c>
      <c r="AM12" s="119">
        <f t="shared" ref="AM12:AM25" si="12">IF(AJ12&gt;0,AL12/AJ12,0)</f>
        <v>0</v>
      </c>
      <c r="AN12" s="93">
        <f>AN10</f>
        <v>0</v>
      </c>
      <c r="AO12" s="120">
        <f t="shared" ref="AO12:AO25" si="13">AM12*AN12</f>
        <v>0</v>
      </c>
      <c r="AP12" s="101">
        <f t="shared" ref="AP12:AP25" si="14">AO12*AJ12</f>
        <v>0</v>
      </c>
      <c r="AQ12" s="101"/>
      <c r="AR12" s="121"/>
      <c r="AS12" s="122">
        <f t="shared" ref="AS12" si="15">AO12/$WC12</f>
        <v>0</v>
      </c>
      <c r="AT12" s="126">
        <f>'прил № 2 (01.01.20)'!CR560</f>
        <v>0</v>
      </c>
      <c r="AU12" s="122">
        <f>AT12/AT10</f>
        <v>0</v>
      </c>
      <c r="AV12" s="101">
        <f>AV10*AU12</f>
        <v>0</v>
      </c>
      <c r="AW12" s="119">
        <f t="shared" ref="AW12:AW25" si="16">IF(AT12&gt;0,AV12/AT12,0)</f>
        <v>0</v>
      </c>
      <c r="AX12" s="93">
        <f>AX10</f>
        <v>0</v>
      </c>
      <c r="AY12" s="120">
        <f t="shared" ref="AY12:AY25" si="17">AW12*AX12</f>
        <v>0</v>
      </c>
      <c r="AZ12" s="101">
        <f t="shared" ref="AZ12:AZ25" si="18">AY12*AT12</f>
        <v>0</v>
      </c>
      <c r="BA12" s="101"/>
      <c r="BB12" s="121"/>
      <c r="BC12" s="122">
        <f t="shared" ref="BC12" si="19">AY12/$WC12</f>
        <v>0</v>
      </c>
      <c r="BD12" s="126">
        <f>'прил № 2 (01.01.20)'!DM560</f>
        <v>0</v>
      </c>
      <c r="BE12" s="122">
        <f>BD12/BD10</f>
        <v>0</v>
      </c>
      <c r="BF12" s="101">
        <f>BF10*BE12</f>
        <v>0</v>
      </c>
      <c r="BG12" s="119">
        <f t="shared" ref="BG12:BG25" si="20">IF(BD12&gt;0,BF12/BD12,0)</f>
        <v>0</v>
      </c>
      <c r="BH12" s="93">
        <f>BH10</f>
        <v>0</v>
      </c>
      <c r="BI12" s="120">
        <f t="shared" ref="BI12:BI25" si="21">BG12*BH12</f>
        <v>0</v>
      </c>
      <c r="BJ12" s="101">
        <f t="shared" ref="BJ12:BJ25" si="22">BI12*BD12</f>
        <v>0</v>
      </c>
      <c r="BK12" s="101"/>
      <c r="BL12" s="121"/>
      <c r="BM12" s="122">
        <f t="shared" ref="BM12" si="23">BI12/$WC12</f>
        <v>0</v>
      </c>
      <c r="BN12" s="126">
        <f>'прил № 2 (01.01.20)'!EH560</f>
        <v>0</v>
      </c>
      <c r="BO12" s="122">
        <f>BN12/BN10</f>
        <v>0</v>
      </c>
      <c r="BP12" s="101">
        <f>BP10*BO12</f>
        <v>0</v>
      </c>
      <c r="BQ12" s="119">
        <f t="shared" ref="BQ12:BQ25" si="24">IF(BN12&gt;0,BP12/BN12,0)</f>
        <v>0</v>
      </c>
      <c r="BR12" s="93">
        <f>BR10</f>
        <v>0</v>
      </c>
      <c r="BS12" s="120">
        <f t="shared" ref="BS12:BS25" si="25">BQ12*BR12</f>
        <v>0</v>
      </c>
      <c r="BT12" s="101">
        <f t="shared" ref="BT12:BT25" si="26">BS12*BN12</f>
        <v>0</v>
      </c>
      <c r="BU12" s="101"/>
      <c r="BV12" s="121"/>
      <c r="BW12" s="122">
        <f t="shared" ref="BW12" si="27">BS12/$WC12</f>
        <v>0</v>
      </c>
      <c r="BX12" s="126">
        <f>'прил № 2 (01.01.20)'!FC560</f>
        <v>27</v>
      </c>
      <c r="BY12" s="122">
        <f>BX12/BX10</f>
        <v>0.16167999999999999</v>
      </c>
      <c r="BZ12" s="101">
        <f>BZ10*BY12</f>
        <v>0</v>
      </c>
      <c r="CA12" s="119">
        <f t="shared" ref="CA12:CA25" si="28">IF(BX12&gt;0,BZ12/BX12,0)</f>
        <v>0</v>
      </c>
      <c r="CB12" s="93">
        <f>CB10</f>
        <v>0</v>
      </c>
      <c r="CC12" s="120">
        <f t="shared" ref="CC12:CC25" si="29">CA12*CB12</f>
        <v>0</v>
      </c>
      <c r="CD12" s="101">
        <f t="shared" ref="CD12:CD25" si="30">CC12*BX12</f>
        <v>0</v>
      </c>
      <c r="CE12" s="101"/>
      <c r="CF12" s="121"/>
      <c r="CG12" s="122">
        <f t="shared" ref="CG12" si="31">CC12/$WC12</f>
        <v>0</v>
      </c>
      <c r="CH12" s="126"/>
      <c r="CI12" s="122" t="e">
        <f>CH12/CH10</f>
        <v>#DIV/0!</v>
      </c>
      <c r="CJ12" s="101" t="e">
        <f>CJ10*CI12</f>
        <v>#DIV/0!</v>
      </c>
      <c r="CK12" s="119">
        <f t="shared" ref="CK12:CK25" si="32">IF(CH12&gt;0,CJ12/CH12,0)</f>
        <v>0</v>
      </c>
      <c r="CL12" s="93">
        <f>CL10</f>
        <v>0</v>
      </c>
      <c r="CM12" s="120">
        <f t="shared" ref="CM12:CM25" si="33">CK12*CL12</f>
        <v>0</v>
      </c>
      <c r="CN12" s="101">
        <f t="shared" ref="CN12:CN25" si="34">CM12*CH12</f>
        <v>0</v>
      </c>
      <c r="CO12" s="101"/>
      <c r="CP12" s="121"/>
      <c r="CQ12" s="122">
        <f t="shared" ref="CQ12" si="35">CM12/$WC12</f>
        <v>0</v>
      </c>
      <c r="CR12" s="126"/>
      <c r="CS12" s="122">
        <f>CR12/CR10</f>
        <v>0</v>
      </c>
      <c r="CT12" s="101">
        <f>CT10*CS12</f>
        <v>0</v>
      </c>
      <c r="CU12" s="119">
        <f t="shared" ref="CU12:CU25" si="36">IF(CR12&gt;0,CT12/CR12,0)</f>
        <v>0</v>
      </c>
      <c r="CV12" s="93">
        <f>CV10</f>
        <v>0</v>
      </c>
      <c r="CW12" s="120">
        <f t="shared" ref="CW12:CW25" si="37">CU12*CV12</f>
        <v>0</v>
      </c>
      <c r="CX12" s="101">
        <f t="shared" ref="CX12:CX25" si="38">CW12*CR12</f>
        <v>0</v>
      </c>
      <c r="CY12" s="101"/>
      <c r="CZ12" s="121"/>
      <c r="DA12" s="122">
        <f t="shared" ref="DA12" si="39">CW12/$WC12</f>
        <v>0</v>
      </c>
      <c r="DB12" s="126">
        <f>'прил № 2 (01.01.20)'!HN560</f>
        <v>57</v>
      </c>
      <c r="DC12" s="122">
        <f>DB12/DB10</f>
        <v>0.16864000000000001</v>
      </c>
      <c r="DD12" s="101">
        <f>DD10*DC12</f>
        <v>0</v>
      </c>
      <c r="DE12" s="119">
        <f t="shared" ref="DE12:DE25" si="40">IF(DB12&gt;0,DD12/DB12,0)</f>
        <v>0</v>
      </c>
      <c r="DF12" s="93">
        <f>DF10</f>
        <v>0</v>
      </c>
      <c r="DG12" s="120">
        <f t="shared" ref="DG12:DG25" si="41">DE12*DF12</f>
        <v>0</v>
      </c>
      <c r="DH12" s="101">
        <f t="shared" ref="DH12:DH25" si="42">DG12*DB12</f>
        <v>0</v>
      </c>
      <c r="DI12" s="101"/>
      <c r="DJ12" s="121"/>
      <c r="DK12" s="122">
        <f t="shared" ref="DK12" si="43">DG12/$WC12</f>
        <v>0</v>
      </c>
      <c r="DL12" s="126">
        <f>'прил № 2 (01.01.20)'!II560</f>
        <v>0</v>
      </c>
      <c r="DM12" s="122">
        <f>DL12/DL10</f>
        <v>0</v>
      </c>
      <c r="DN12" s="101">
        <f>DN10*DM12</f>
        <v>0</v>
      </c>
      <c r="DO12" s="119">
        <f t="shared" ref="DO12:DO25" si="44">IF(DL12&gt;0,DN12/DL12,0)</f>
        <v>0</v>
      </c>
      <c r="DP12" s="93">
        <f>DP10</f>
        <v>0</v>
      </c>
      <c r="DQ12" s="120">
        <f t="shared" ref="DQ12:DQ25" si="45">DO12*DP12</f>
        <v>0</v>
      </c>
      <c r="DR12" s="101">
        <f t="shared" ref="DR12:DR25" si="46">DQ12*DL12</f>
        <v>0</v>
      </c>
      <c r="DS12" s="101"/>
      <c r="DT12" s="121"/>
      <c r="DU12" s="122">
        <f t="shared" ref="DU12" si="47">DQ12/$WC12</f>
        <v>0</v>
      </c>
      <c r="DV12" s="126">
        <f>'прил № 2 (01.01.20)'!JD560</f>
        <v>0</v>
      </c>
      <c r="DW12" s="122">
        <f>DV12/DV10</f>
        <v>0</v>
      </c>
      <c r="DX12" s="101">
        <f>DX10*DW12</f>
        <v>0</v>
      </c>
      <c r="DY12" s="119">
        <f t="shared" ref="DY12:DY25" si="48">IF(DV12&gt;0,DX12/DV12,0)</f>
        <v>0</v>
      </c>
      <c r="DZ12" s="93">
        <f>DZ10</f>
        <v>8.2799999999999994</v>
      </c>
      <c r="EA12" s="120">
        <f t="shared" ref="EA12:EA25" si="49">DY12*DZ12</f>
        <v>0</v>
      </c>
      <c r="EB12" s="101">
        <f t="shared" ref="EB12:EB25" si="50">EA12*DV12</f>
        <v>0</v>
      </c>
      <c r="EC12" s="101"/>
      <c r="ED12" s="121"/>
      <c r="EE12" s="122">
        <f t="shared" ref="EE12" si="51">EA12/$WC12</f>
        <v>0</v>
      </c>
      <c r="EF12" s="126">
        <f>'прил № 2 (01.01.20)'!JY560</f>
        <v>37</v>
      </c>
      <c r="EG12" s="122">
        <f>EF12/EF10</f>
        <v>0.15481</v>
      </c>
      <c r="EH12" s="101">
        <f>EH10*EG12</f>
        <v>0</v>
      </c>
      <c r="EI12" s="119">
        <f t="shared" ref="EI12:EI25" si="52">IF(EF12&gt;0,EH12/EF12,0)</f>
        <v>0</v>
      </c>
      <c r="EJ12" s="93">
        <f>EJ10</f>
        <v>0</v>
      </c>
      <c r="EK12" s="120">
        <f t="shared" ref="EK12:EK25" si="53">EI12*EJ12</f>
        <v>0</v>
      </c>
      <c r="EL12" s="101">
        <f t="shared" ref="EL12:EL25" si="54">EK12*EF12</f>
        <v>0</v>
      </c>
      <c r="EM12" s="101"/>
      <c r="EN12" s="121"/>
      <c r="EO12" s="122">
        <f t="shared" ref="EO12" si="55">EK12/$WC12</f>
        <v>0</v>
      </c>
      <c r="EP12" s="126">
        <f>'прил № 2 (01.01.20)'!KT560</f>
        <v>44</v>
      </c>
      <c r="EQ12" s="122">
        <f>EP12/EP10</f>
        <v>0.13836000000000001</v>
      </c>
      <c r="ER12" s="101">
        <f>ER10*EQ12</f>
        <v>12964.33</v>
      </c>
      <c r="ES12" s="119">
        <f t="shared" ref="ES12:ES25" si="56">IF(EP12&gt;0,ER12/EP12,0)</f>
        <v>294.64386364000001</v>
      </c>
      <c r="ET12" s="93">
        <f>ET10</f>
        <v>8.2799999999999994</v>
      </c>
      <c r="EU12" s="120">
        <f t="shared" ref="EU12:EU25" si="57">ES12*ET12</f>
        <v>2439.65119</v>
      </c>
      <c r="EV12" s="101">
        <f t="shared" ref="EV12:EV25" si="58">EU12*EP12</f>
        <v>107344.65</v>
      </c>
      <c r="EW12" s="101"/>
      <c r="EX12" s="121"/>
      <c r="EY12" s="122">
        <f t="shared" ref="EY12" si="59">EU12/$WC12</f>
        <v>28.842120000000001</v>
      </c>
      <c r="EZ12" s="126">
        <f>'прил № 2 (01.01.20)'!LO560</f>
        <v>27</v>
      </c>
      <c r="FA12" s="122">
        <f>EZ12/EZ10</f>
        <v>0.25234000000000001</v>
      </c>
      <c r="FB12" s="101">
        <f>FB10*FA12</f>
        <v>0</v>
      </c>
      <c r="FC12" s="119">
        <f t="shared" ref="FC12:FC25" si="60">IF(EZ12&gt;0,FB12/EZ12,0)</f>
        <v>0</v>
      </c>
      <c r="FD12" s="93">
        <f>FD10</f>
        <v>0</v>
      </c>
      <c r="FE12" s="120">
        <f t="shared" ref="FE12:FE25" si="61">FC12*FD12</f>
        <v>0</v>
      </c>
      <c r="FF12" s="101">
        <f t="shared" ref="FF12:FF25" si="62">FE12*EZ12</f>
        <v>0</v>
      </c>
      <c r="FG12" s="101"/>
      <c r="FH12" s="121"/>
      <c r="FI12" s="122">
        <f t="shared" ref="FI12" si="63">FE12/$WC12</f>
        <v>0</v>
      </c>
      <c r="FJ12" s="126">
        <f>'прил № 2 (01.01.20)'!MJ560</f>
        <v>28</v>
      </c>
      <c r="FK12" s="122">
        <f>FJ12/FJ10</f>
        <v>0.15642</v>
      </c>
      <c r="FL12" s="101">
        <f>FL10*FK12</f>
        <v>0</v>
      </c>
      <c r="FM12" s="119">
        <f t="shared" ref="FM12:FM25" si="64">IF(FJ12&gt;0,FL12/FJ12,0)</f>
        <v>0</v>
      </c>
      <c r="FN12" s="93">
        <f>FN10</f>
        <v>0</v>
      </c>
      <c r="FO12" s="120">
        <f t="shared" ref="FO12:FO25" si="65">FM12*FN12</f>
        <v>0</v>
      </c>
      <c r="FP12" s="101">
        <f t="shared" ref="FP12:FP25" si="66">FO12*FJ12</f>
        <v>0</v>
      </c>
      <c r="FQ12" s="101"/>
      <c r="FR12" s="121"/>
      <c r="FS12" s="122">
        <f t="shared" ref="FS12" si="67">FO12/$WC12</f>
        <v>0</v>
      </c>
      <c r="FT12" s="126">
        <f>'прил № 2 (01.01.20)'!NE560</f>
        <v>34</v>
      </c>
      <c r="FU12" s="122">
        <f>FT12/FT10</f>
        <v>0.11409</v>
      </c>
      <c r="FV12" s="101">
        <f>FV10*FU12</f>
        <v>0</v>
      </c>
      <c r="FW12" s="119">
        <f t="shared" ref="FW12:FW25" si="68">IF(FT12&gt;0,FV12/FT12,0)</f>
        <v>0</v>
      </c>
      <c r="FX12" s="93">
        <f>FX10</f>
        <v>0</v>
      </c>
      <c r="FY12" s="120">
        <f t="shared" ref="FY12:FY25" si="69">FW12*FX12</f>
        <v>0</v>
      </c>
      <c r="FZ12" s="101">
        <f t="shared" ref="FZ12:FZ25" si="70">FY12*FT12</f>
        <v>0</v>
      </c>
      <c r="GA12" s="101"/>
      <c r="GB12" s="121"/>
      <c r="GC12" s="122">
        <f t="shared" ref="GC12" si="71">FY12/$WC12</f>
        <v>0</v>
      </c>
      <c r="GD12" s="126">
        <f>'прил № 2 (01.01.20)'!NZ560</f>
        <v>0</v>
      </c>
      <c r="GE12" s="122">
        <f>GD12/GD10</f>
        <v>0</v>
      </c>
      <c r="GF12" s="101">
        <f>GF10*GE12</f>
        <v>0</v>
      </c>
      <c r="GG12" s="119">
        <f t="shared" ref="GG12:GG25" si="72">IF(GD12&gt;0,GF12/GD12,0)</f>
        <v>0</v>
      </c>
      <c r="GH12" s="93">
        <f>GH10</f>
        <v>0</v>
      </c>
      <c r="GI12" s="120">
        <f t="shared" ref="GI12:GI25" si="73">GG12*GH12</f>
        <v>0</v>
      </c>
      <c r="GJ12" s="101">
        <f t="shared" ref="GJ12:GJ25" si="74">GI12*GD12</f>
        <v>0</v>
      </c>
      <c r="GK12" s="101"/>
      <c r="GL12" s="121"/>
      <c r="GM12" s="122">
        <f t="shared" ref="GM12" si="75">GI12/$WC12</f>
        <v>0</v>
      </c>
      <c r="GN12" s="126">
        <f>'прил № 2 (01.01.20)'!OU560</f>
        <v>0</v>
      </c>
      <c r="GO12" s="122">
        <f>GN12/GN10</f>
        <v>0</v>
      </c>
      <c r="GP12" s="101">
        <f>GP10*GO12</f>
        <v>0</v>
      </c>
      <c r="GQ12" s="119">
        <f t="shared" ref="GQ12:GQ25" si="76">IF(GN12&gt;0,GP12/GN12,0)</f>
        <v>0</v>
      </c>
      <c r="GR12" s="93">
        <f>GR10</f>
        <v>0</v>
      </c>
      <c r="GS12" s="120">
        <f t="shared" ref="GS12:GS25" si="77">GQ12*GR12</f>
        <v>0</v>
      </c>
      <c r="GT12" s="101">
        <f t="shared" ref="GT12:GT25" si="78">GS12*GN12</f>
        <v>0</v>
      </c>
      <c r="GU12" s="101"/>
      <c r="GV12" s="121"/>
      <c r="GW12" s="122">
        <f t="shared" ref="GW12" si="79">GS12/$WC12</f>
        <v>0</v>
      </c>
      <c r="GX12" s="126">
        <f>'прил № 2 (01.01.20)'!PP560</f>
        <v>56</v>
      </c>
      <c r="GY12" s="122">
        <f>GX12/GX10</f>
        <v>0.26923000000000002</v>
      </c>
      <c r="GZ12" s="101">
        <f>GZ10*GY12</f>
        <v>0</v>
      </c>
      <c r="HA12" s="119">
        <f t="shared" ref="HA12:HA25" si="80">IF(GX12&gt;0,GZ12/GX12,0)</f>
        <v>0</v>
      </c>
      <c r="HB12" s="93">
        <f>HB10</f>
        <v>0</v>
      </c>
      <c r="HC12" s="120">
        <f t="shared" ref="HC12:HC25" si="81">HA12*HB12</f>
        <v>0</v>
      </c>
      <c r="HD12" s="101">
        <f t="shared" ref="HD12:HD25" si="82">HC12*GX12</f>
        <v>0</v>
      </c>
      <c r="HE12" s="101"/>
      <c r="HF12" s="121"/>
      <c r="HG12" s="122">
        <f t="shared" ref="HG12" si="83">HC12/$WC12</f>
        <v>0</v>
      </c>
      <c r="HH12" s="126">
        <f>'прил № 2 (01.01.20)'!QK560</f>
        <v>25</v>
      </c>
      <c r="HI12" s="122">
        <f>HH12/HH10</f>
        <v>9.0249999999999997E-2</v>
      </c>
      <c r="HJ12" s="101">
        <f>HJ10*HI12</f>
        <v>0</v>
      </c>
      <c r="HK12" s="119">
        <f t="shared" ref="HK12:HK25" si="84">IF(HH12&gt;0,HJ12/HH12,0)</f>
        <v>0</v>
      </c>
      <c r="HL12" s="93">
        <f>HL10</f>
        <v>0</v>
      </c>
      <c r="HM12" s="120">
        <f t="shared" ref="HM12:HM25" si="85">HK12*HL12</f>
        <v>0</v>
      </c>
      <c r="HN12" s="101">
        <f t="shared" ref="HN12:HN25" si="86">HM12*HH12</f>
        <v>0</v>
      </c>
      <c r="HO12" s="101"/>
      <c r="HP12" s="121"/>
      <c r="HQ12" s="122">
        <f t="shared" ref="HQ12" si="87">HM12/$WC12</f>
        <v>0</v>
      </c>
      <c r="HR12" s="126">
        <f>'прил № 2 (01.01.20)'!RF560</f>
        <v>57</v>
      </c>
      <c r="HS12" s="122">
        <f>HR12/HR10</f>
        <v>0.13286999999999999</v>
      </c>
      <c r="HT12" s="101">
        <f>HT10*HS12</f>
        <v>0</v>
      </c>
      <c r="HU12" s="119">
        <f t="shared" ref="HU12:HU25" si="88">IF(HR12&gt;0,HT12/HR12,0)</f>
        <v>0</v>
      </c>
      <c r="HV12" s="93">
        <f>HV10</f>
        <v>0</v>
      </c>
      <c r="HW12" s="120">
        <f t="shared" ref="HW12:HW25" si="89">HU12*HV12</f>
        <v>0</v>
      </c>
      <c r="HX12" s="101">
        <f t="shared" ref="HX12:HX25" si="90">HW12*HR12</f>
        <v>0</v>
      </c>
      <c r="HY12" s="101"/>
      <c r="HZ12" s="121"/>
      <c r="IA12" s="122">
        <f t="shared" ref="IA12" si="91">HW12/$WC12</f>
        <v>0</v>
      </c>
      <c r="IB12" s="126">
        <f>'прил № 2 (01.01.20)'!SA560</f>
        <v>23</v>
      </c>
      <c r="IC12" s="122">
        <f>IB12/IB10</f>
        <v>0.13067999999999999</v>
      </c>
      <c r="ID12" s="101">
        <f>ID10*IC12</f>
        <v>0</v>
      </c>
      <c r="IE12" s="119">
        <f t="shared" ref="IE12:IE25" si="92">IF(IB12&gt;0,ID12/IB12,0)</f>
        <v>0</v>
      </c>
      <c r="IF12" s="93">
        <f>IF10</f>
        <v>0</v>
      </c>
      <c r="IG12" s="120">
        <f t="shared" ref="IG12:IG25" si="93">IE12*IF12</f>
        <v>0</v>
      </c>
      <c r="IH12" s="101">
        <f t="shared" ref="IH12:IH25" si="94">IG12*IB12</f>
        <v>0</v>
      </c>
      <c r="II12" s="101"/>
      <c r="IJ12" s="121"/>
      <c r="IK12" s="122">
        <f t="shared" ref="IK12" si="95">IG12/$WC12</f>
        <v>0</v>
      </c>
      <c r="IL12" s="126">
        <f>'прил № 2 (01.01.20)'!SV560</f>
        <v>27</v>
      </c>
      <c r="IM12" s="122">
        <f>IL12/IL10</f>
        <v>0.22881000000000001</v>
      </c>
      <c r="IN12" s="101">
        <f>IN10*IM12</f>
        <v>0</v>
      </c>
      <c r="IO12" s="119">
        <f t="shared" ref="IO12:IO25" si="96">IF(IL12&gt;0,IN12/IL12,0)</f>
        <v>0</v>
      </c>
      <c r="IP12" s="93">
        <f>IP10</f>
        <v>0</v>
      </c>
      <c r="IQ12" s="120">
        <f t="shared" ref="IQ12:IQ25" si="97">IO12*IP12</f>
        <v>0</v>
      </c>
      <c r="IR12" s="101">
        <f t="shared" ref="IR12:IR25" si="98">IQ12*IL12</f>
        <v>0</v>
      </c>
      <c r="IS12" s="101"/>
      <c r="IT12" s="121"/>
      <c r="IU12" s="122">
        <f t="shared" ref="IU12" si="99">IQ12/$WC12</f>
        <v>0</v>
      </c>
      <c r="IV12" s="126">
        <f>'прил № 2 (01.01.20)'!TQ560</f>
        <v>51</v>
      </c>
      <c r="IW12" s="122">
        <f>IV12/IV10</f>
        <v>0.16139000000000001</v>
      </c>
      <c r="IX12" s="101">
        <f>IX10*IW12</f>
        <v>0</v>
      </c>
      <c r="IY12" s="119">
        <f t="shared" ref="IY12:IY25" si="100">IF(IV12&gt;0,IX12/IV12,0)</f>
        <v>0</v>
      </c>
      <c r="IZ12" s="93">
        <f>IZ10</f>
        <v>0</v>
      </c>
      <c r="JA12" s="120">
        <f t="shared" ref="JA12:JA25" si="101">IY12*IZ12</f>
        <v>0</v>
      </c>
      <c r="JB12" s="101">
        <f t="shared" ref="JB12:JB25" si="102">JA12*IV12</f>
        <v>0</v>
      </c>
      <c r="JC12" s="101"/>
      <c r="JD12" s="121"/>
      <c r="JE12" s="122">
        <f t="shared" ref="JE12" si="103">JA12/$WC12</f>
        <v>0</v>
      </c>
      <c r="JF12" s="126">
        <f>'прил № 2 (01.01.20)'!UL560</f>
        <v>95</v>
      </c>
      <c r="JG12" s="122">
        <f>JF12/JF10</f>
        <v>0.29594999999999999</v>
      </c>
      <c r="JH12" s="101">
        <f>JH10*JG12</f>
        <v>0</v>
      </c>
      <c r="JI12" s="119">
        <f t="shared" ref="JI12:JI25" si="104">IF(JF12&gt;0,JH12/JF12,0)</f>
        <v>0</v>
      </c>
      <c r="JJ12" s="93">
        <f>JJ10</f>
        <v>0</v>
      </c>
      <c r="JK12" s="120">
        <f t="shared" ref="JK12:JK25" si="105">JI12*JJ12</f>
        <v>0</v>
      </c>
      <c r="JL12" s="101">
        <f t="shared" ref="JL12:JL25" si="106">JK12*JF12</f>
        <v>0</v>
      </c>
      <c r="JM12" s="101"/>
      <c r="JN12" s="121"/>
      <c r="JO12" s="122">
        <f t="shared" ref="JO12" si="107">JK12/$WC12</f>
        <v>0</v>
      </c>
      <c r="JP12" s="126"/>
      <c r="JQ12" s="122" t="e">
        <f>JP12/JP10</f>
        <v>#DIV/0!</v>
      </c>
      <c r="JR12" s="101" t="e">
        <f>JR10*JQ12</f>
        <v>#DIV/0!</v>
      </c>
      <c r="JS12" s="119">
        <f t="shared" ref="JS12:JS25" si="108">IF(JP12&gt;0,JR12/JP12,0)</f>
        <v>0</v>
      </c>
      <c r="JT12" s="93">
        <f>JT10</f>
        <v>0</v>
      </c>
      <c r="JU12" s="120">
        <f t="shared" ref="JU12:JU25" si="109">JS12*JT12</f>
        <v>0</v>
      </c>
      <c r="JV12" s="101">
        <f t="shared" ref="JV12:JV25" si="110">JU12*JP12</f>
        <v>0</v>
      </c>
      <c r="JW12" s="101"/>
      <c r="JX12" s="121"/>
      <c r="JY12" s="122">
        <f t="shared" ref="JY12" si="111">JU12/$WC12</f>
        <v>0</v>
      </c>
      <c r="JZ12" s="126">
        <f>'прил № 2 (01.01.20)'!WB560</f>
        <v>34</v>
      </c>
      <c r="KA12" s="122">
        <f>JZ12/JZ10</f>
        <v>0.19317999999999999</v>
      </c>
      <c r="KB12" s="101">
        <f>KB10*KA12</f>
        <v>0</v>
      </c>
      <c r="KC12" s="119">
        <f t="shared" ref="KC12:KC25" si="112">IF(JZ12&gt;0,KB12/JZ12,0)</f>
        <v>0</v>
      </c>
      <c r="KD12" s="93">
        <f>KD10</f>
        <v>0</v>
      </c>
      <c r="KE12" s="120">
        <f t="shared" ref="KE12:KE25" si="113">KC12*KD12</f>
        <v>0</v>
      </c>
      <c r="KF12" s="101">
        <f t="shared" ref="KF12:KF25" si="114">KE12*JZ12</f>
        <v>0</v>
      </c>
      <c r="KG12" s="101"/>
      <c r="KH12" s="121"/>
      <c r="KI12" s="122">
        <f t="shared" ref="KI12" si="115">KE12/$WC12</f>
        <v>0</v>
      </c>
      <c r="KJ12" s="126">
        <f>'прил № 2 (01.01.20)'!WW560</f>
        <v>54</v>
      </c>
      <c r="KK12" s="122">
        <f>KJ12/KJ10</f>
        <v>0.14876</v>
      </c>
      <c r="KL12" s="101">
        <f>KL10*KK12</f>
        <v>0</v>
      </c>
      <c r="KM12" s="119">
        <f t="shared" ref="KM12:KM25" si="116">IF(KJ12&gt;0,KL12/KJ12,0)</f>
        <v>0</v>
      </c>
      <c r="KN12" s="93">
        <f>KN10</f>
        <v>0</v>
      </c>
      <c r="KO12" s="120">
        <f t="shared" ref="KO12:KO25" si="117">KM12*KN12</f>
        <v>0</v>
      </c>
      <c r="KP12" s="101">
        <f t="shared" ref="KP12:KP25" si="118">KO12*KJ12</f>
        <v>0</v>
      </c>
      <c r="KQ12" s="101"/>
      <c r="KR12" s="121"/>
      <c r="KS12" s="122">
        <f t="shared" ref="KS12" si="119">KO12/$WC12</f>
        <v>0</v>
      </c>
      <c r="KT12" s="126">
        <f>'прил № 2 (01.01.20)'!XR560</f>
        <v>88</v>
      </c>
      <c r="KU12" s="122">
        <f>KT12/KT10</f>
        <v>0.28387000000000001</v>
      </c>
      <c r="KV12" s="101">
        <f>KV10*KU12</f>
        <v>0</v>
      </c>
      <c r="KW12" s="119">
        <f t="shared" ref="KW12:KW25" si="120">IF(KT12&gt;0,KV12/KT12,0)</f>
        <v>0</v>
      </c>
      <c r="KX12" s="93">
        <f>KX10</f>
        <v>0</v>
      </c>
      <c r="KY12" s="120">
        <f t="shared" ref="KY12:KY25" si="121">KW12*KX12</f>
        <v>0</v>
      </c>
      <c r="KZ12" s="101">
        <f t="shared" ref="KZ12:KZ25" si="122">KY12*KT12</f>
        <v>0</v>
      </c>
      <c r="LA12" s="101"/>
      <c r="LB12" s="121"/>
      <c r="LC12" s="122">
        <f t="shared" ref="LC12" si="123">KY12/$WC12</f>
        <v>0</v>
      </c>
      <c r="LD12" s="126">
        <f>'прил № 2 (01.01.20)'!YM560</f>
        <v>27</v>
      </c>
      <c r="LE12" s="122">
        <f>LD12/LD10</f>
        <v>0.11345</v>
      </c>
      <c r="LF12" s="101">
        <f>LF10*LE12</f>
        <v>0</v>
      </c>
      <c r="LG12" s="119">
        <f t="shared" ref="LG12:LG25" si="124">IF(LD12&gt;0,LF12/LD12,0)</f>
        <v>0</v>
      </c>
      <c r="LH12" s="93">
        <f>LH10</f>
        <v>0</v>
      </c>
      <c r="LI12" s="120">
        <f t="shared" ref="LI12:LI25" si="125">LG12*LH12</f>
        <v>0</v>
      </c>
      <c r="LJ12" s="101">
        <f t="shared" ref="LJ12:LJ25" si="126">LI12*LD12</f>
        <v>0</v>
      </c>
      <c r="LK12" s="101"/>
      <c r="LL12" s="121"/>
      <c r="LM12" s="122">
        <f t="shared" ref="LM12" si="127">LI12/$WC12</f>
        <v>0</v>
      </c>
      <c r="LN12" s="126">
        <f>'прил № 2 (01.01.20)'!ZH560</f>
        <v>43</v>
      </c>
      <c r="LO12" s="122">
        <f>LN12/LN10</f>
        <v>0.21717</v>
      </c>
      <c r="LP12" s="101">
        <f>LP10*LO12</f>
        <v>0</v>
      </c>
      <c r="LQ12" s="119">
        <f t="shared" ref="LQ12:LQ25" si="128">IF(LN12&gt;0,LP12/LN12,0)</f>
        <v>0</v>
      </c>
      <c r="LR12" s="93">
        <f>LR10</f>
        <v>0</v>
      </c>
      <c r="LS12" s="120">
        <f t="shared" ref="LS12:LS25" si="129">LQ12*LR12</f>
        <v>0</v>
      </c>
      <c r="LT12" s="101">
        <f t="shared" ref="LT12:LT25" si="130">LS12*LN12</f>
        <v>0</v>
      </c>
      <c r="LU12" s="101"/>
      <c r="LV12" s="121"/>
      <c r="LW12" s="122">
        <f t="shared" ref="LW12" si="131">LS12/$WC12</f>
        <v>0</v>
      </c>
      <c r="LX12" s="126">
        <f>'прил № 2 (01.01.20)'!AAC560</f>
        <v>21</v>
      </c>
      <c r="LY12" s="122">
        <f>LX12/LX10</f>
        <v>0.14685000000000001</v>
      </c>
      <c r="LZ12" s="101">
        <f>LZ10*LY12</f>
        <v>0</v>
      </c>
      <c r="MA12" s="119">
        <f t="shared" ref="MA12:MA25" si="132">IF(LX12&gt;0,LZ12/LX12,0)</f>
        <v>0</v>
      </c>
      <c r="MB12" s="93">
        <f>MB10</f>
        <v>0</v>
      </c>
      <c r="MC12" s="120">
        <f t="shared" ref="MC12:MC25" si="133">MA12*MB12</f>
        <v>0</v>
      </c>
      <c r="MD12" s="101">
        <f t="shared" ref="MD12:MD25" si="134">MC12*LX12</f>
        <v>0</v>
      </c>
      <c r="ME12" s="101"/>
      <c r="MF12" s="121"/>
      <c r="MG12" s="122">
        <f t="shared" ref="MG12" si="135">MC12/$WC12</f>
        <v>0</v>
      </c>
      <c r="MH12" s="126">
        <f>'прил № 2 (01.01.20)'!AAX560</f>
        <v>26</v>
      </c>
      <c r="MI12" s="122">
        <f>MH12/MH10</f>
        <v>8.3070000000000005E-2</v>
      </c>
      <c r="MJ12" s="101">
        <f>MJ10*MI12</f>
        <v>0</v>
      </c>
      <c r="MK12" s="119">
        <f t="shared" ref="MK12:MK25" si="136">IF(MH12&gt;0,MJ12/MH12,0)</f>
        <v>0</v>
      </c>
      <c r="ML12" s="93">
        <f>ML10</f>
        <v>0</v>
      </c>
      <c r="MM12" s="120">
        <f t="shared" ref="MM12:MM25" si="137">MK12*ML12</f>
        <v>0</v>
      </c>
      <c r="MN12" s="101">
        <f t="shared" ref="MN12:MN25" si="138">MM12*MH12</f>
        <v>0</v>
      </c>
      <c r="MO12" s="101"/>
      <c r="MP12" s="121"/>
      <c r="MQ12" s="122">
        <f t="shared" ref="MQ12" si="139">MM12/$WC12</f>
        <v>0</v>
      </c>
      <c r="MR12" s="126">
        <f>'прил № 2 (01.01.20)'!ABS560</f>
        <v>0</v>
      </c>
      <c r="MS12" s="122">
        <f>MR12/MR10</f>
        <v>0</v>
      </c>
      <c r="MT12" s="101">
        <f>MT10*MS12</f>
        <v>0</v>
      </c>
      <c r="MU12" s="119">
        <f t="shared" ref="MU12:MU25" si="140">IF(MR12&gt;0,MT12/MR12,0)</f>
        <v>0</v>
      </c>
      <c r="MV12" s="93">
        <f>MV10</f>
        <v>0</v>
      </c>
      <c r="MW12" s="120">
        <f t="shared" ref="MW12:MW25" si="141">MU12*MV12</f>
        <v>0</v>
      </c>
      <c r="MX12" s="101">
        <f t="shared" ref="MX12:MX25" si="142">MW12*MR12</f>
        <v>0</v>
      </c>
      <c r="MY12" s="101"/>
      <c r="MZ12" s="121"/>
      <c r="NA12" s="122">
        <f t="shared" ref="NA12" si="143">MW12/$WC12</f>
        <v>0</v>
      </c>
      <c r="NB12" s="126">
        <f>'прил № 2 (01.01.20)'!ACN560</f>
        <v>30</v>
      </c>
      <c r="NC12" s="122">
        <f>NB12/NB10</f>
        <v>0.17544000000000001</v>
      </c>
      <c r="ND12" s="101">
        <f>ND10*NC12</f>
        <v>0</v>
      </c>
      <c r="NE12" s="119">
        <f t="shared" ref="NE12:NE25" si="144">IF(NB12&gt;0,ND12/NB12,0)</f>
        <v>0</v>
      </c>
      <c r="NF12" s="93">
        <f>NF10</f>
        <v>0</v>
      </c>
      <c r="NG12" s="120">
        <f t="shared" ref="NG12:NG25" si="145">NE12*NF12</f>
        <v>0</v>
      </c>
      <c r="NH12" s="101">
        <f t="shared" ref="NH12:NH25" si="146">NG12*NB12</f>
        <v>0</v>
      </c>
      <c r="NI12" s="101"/>
      <c r="NJ12" s="121"/>
      <c r="NK12" s="122">
        <f t="shared" ref="NK12" si="147">NG12/$WC12</f>
        <v>0</v>
      </c>
      <c r="NL12" s="126">
        <f>'прил № 2 (01.01.20)'!ADI560</f>
        <v>82</v>
      </c>
      <c r="NM12" s="122">
        <f>NL12/NL10</f>
        <v>0.17083000000000001</v>
      </c>
      <c r="NN12" s="101">
        <f>NN10*NM12</f>
        <v>0</v>
      </c>
      <c r="NO12" s="119">
        <f t="shared" ref="NO12:NO25" si="148">IF(NL12&gt;0,NN12/NL12,0)</f>
        <v>0</v>
      </c>
      <c r="NP12" s="93">
        <f>NP10</f>
        <v>0</v>
      </c>
      <c r="NQ12" s="120">
        <f t="shared" ref="NQ12:NQ25" si="149">NO12*NP12</f>
        <v>0</v>
      </c>
      <c r="NR12" s="101">
        <f t="shared" ref="NR12:NR25" si="150">NQ12*NL12</f>
        <v>0</v>
      </c>
      <c r="NS12" s="101"/>
      <c r="NT12" s="121"/>
      <c r="NU12" s="122">
        <f t="shared" ref="NU12" si="151">NQ12/$WC12</f>
        <v>0</v>
      </c>
      <c r="NV12" s="126">
        <f>'прил № 2 (01.01.20)'!AED560</f>
        <v>0</v>
      </c>
      <c r="NW12" s="122">
        <f>NV12/NV10</f>
        <v>0</v>
      </c>
      <c r="NX12" s="101">
        <f>NX10*NW12</f>
        <v>0</v>
      </c>
      <c r="NY12" s="119">
        <f t="shared" ref="NY12:NY25" si="152">IF(NV12&gt;0,NX12/NV12,0)</f>
        <v>0</v>
      </c>
      <c r="NZ12" s="93">
        <f>NZ10</f>
        <v>0</v>
      </c>
      <c r="OA12" s="120">
        <f t="shared" ref="OA12:OA25" si="153">NY12*NZ12</f>
        <v>0</v>
      </c>
      <c r="OB12" s="101">
        <f t="shared" ref="OB12:OB25" si="154">OA12*NV12</f>
        <v>0</v>
      </c>
      <c r="OC12" s="101"/>
      <c r="OD12" s="121"/>
      <c r="OE12" s="122">
        <f t="shared" ref="OE12" si="155">OA12/$WC12</f>
        <v>0</v>
      </c>
      <c r="OF12" s="126">
        <f>'прил № 2 (01.01.20)'!AEY560</f>
        <v>0</v>
      </c>
      <c r="OG12" s="122">
        <f>OF12/OF10</f>
        <v>0</v>
      </c>
      <c r="OH12" s="101">
        <f>OH10*OG12</f>
        <v>0</v>
      </c>
      <c r="OI12" s="119">
        <f t="shared" ref="OI12:OI25" si="156">IF(OF12&gt;0,OH12/OF12,0)</f>
        <v>0</v>
      </c>
      <c r="OJ12" s="93">
        <f>OJ10</f>
        <v>0</v>
      </c>
      <c r="OK12" s="120">
        <f t="shared" ref="OK12:OK25" si="157">OI12*OJ12</f>
        <v>0</v>
      </c>
      <c r="OL12" s="101">
        <f t="shared" ref="OL12:OL25" si="158">OK12*OF12</f>
        <v>0</v>
      </c>
      <c r="OM12" s="101"/>
      <c r="ON12" s="121"/>
      <c r="OO12" s="122">
        <f t="shared" ref="OO12" si="159">OK12/$WC12</f>
        <v>0</v>
      </c>
      <c r="OP12" s="126">
        <f>'прил № 2 (01.01.20)'!AFT560</f>
        <v>20</v>
      </c>
      <c r="OQ12" s="122">
        <f>OP12/OP10</f>
        <v>8.7340000000000001E-2</v>
      </c>
      <c r="OR12" s="101">
        <f>OR10*OQ12</f>
        <v>0</v>
      </c>
      <c r="OS12" s="119">
        <f t="shared" ref="OS12:OS25" si="160">IF(OP12&gt;0,OR12/OP12,0)</f>
        <v>0</v>
      </c>
      <c r="OT12" s="93">
        <f>OT10</f>
        <v>0</v>
      </c>
      <c r="OU12" s="120">
        <f t="shared" ref="OU12:OU25" si="161">OS12*OT12</f>
        <v>0</v>
      </c>
      <c r="OV12" s="101">
        <f t="shared" ref="OV12:OV25" si="162">OU12*OP12</f>
        <v>0</v>
      </c>
      <c r="OW12" s="101"/>
      <c r="OX12" s="121"/>
      <c r="OY12" s="122">
        <f t="shared" ref="OY12" si="163">OU12/$WC12</f>
        <v>0</v>
      </c>
      <c r="OZ12" s="126">
        <f>'прил № 2 (01.01.20)'!AGO560</f>
        <v>0</v>
      </c>
      <c r="PA12" s="122">
        <f>OZ12/OZ10</f>
        <v>0</v>
      </c>
      <c r="PB12" s="101">
        <f>PB10*PA12</f>
        <v>0</v>
      </c>
      <c r="PC12" s="119">
        <f t="shared" ref="PC12:PC25" si="164">IF(OZ12&gt;0,PB12/OZ12,0)</f>
        <v>0</v>
      </c>
      <c r="PD12" s="93">
        <f>PD10</f>
        <v>0</v>
      </c>
      <c r="PE12" s="120">
        <f t="shared" ref="PE12:PE25" si="165">PC12*PD12</f>
        <v>0</v>
      </c>
      <c r="PF12" s="101">
        <f t="shared" ref="PF12:PF25" si="166">PE12*OZ12</f>
        <v>0</v>
      </c>
      <c r="PG12" s="101"/>
      <c r="PH12" s="121"/>
      <c r="PI12" s="122">
        <f t="shared" ref="PI12" si="167">PE12/$WC12</f>
        <v>0</v>
      </c>
      <c r="PJ12" s="126">
        <f>'прил № 2 (01.01.20)'!AHJ560</f>
        <v>26</v>
      </c>
      <c r="PK12" s="122">
        <f>PJ12/PJ10</f>
        <v>0.15758</v>
      </c>
      <c r="PL12" s="101">
        <f>PL10*PK12</f>
        <v>0</v>
      </c>
      <c r="PM12" s="119">
        <f t="shared" ref="PM12:PM25" si="168">IF(PJ12&gt;0,PL12/PJ12,0)</f>
        <v>0</v>
      </c>
      <c r="PN12" s="93">
        <f>PN10</f>
        <v>0</v>
      </c>
      <c r="PO12" s="120">
        <f t="shared" ref="PO12:PO25" si="169">PM12*PN12</f>
        <v>0</v>
      </c>
      <c r="PP12" s="101">
        <f t="shared" ref="PP12:PP25" si="170">PO12*PJ12</f>
        <v>0</v>
      </c>
      <c r="PQ12" s="101"/>
      <c r="PR12" s="121"/>
      <c r="PS12" s="122">
        <f t="shared" ref="PS12" si="171">PO12/$WC12</f>
        <v>0</v>
      </c>
      <c r="PT12" s="126"/>
      <c r="PU12" s="122" t="e">
        <f>PT12/PT10</f>
        <v>#DIV/0!</v>
      </c>
      <c r="PV12" s="101" t="e">
        <f>PV10*PU12</f>
        <v>#DIV/0!</v>
      </c>
      <c r="PW12" s="119">
        <f t="shared" ref="PW12:PW25" si="172">IF(PT12&gt;0,PV12/PT12,0)</f>
        <v>0</v>
      </c>
      <c r="PX12" s="93">
        <f>PX10</f>
        <v>0</v>
      </c>
      <c r="PY12" s="120">
        <f t="shared" ref="PY12:PY25" si="173">PW12*PX12</f>
        <v>0</v>
      </c>
      <c r="PZ12" s="101">
        <f t="shared" ref="PZ12:PZ25" si="174">PY12*PT12</f>
        <v>0</v>
      </c>
      <c r="QA12" s="101"/>
      <c r="QB12" s="121"/>
      <c r="QC12" s="122">
        <f t="shared" ref="QC12" si="175">PY12/$WC12</f>
        <v>0</v>
      </c>
      <c r="QD12" s="126">
        <f>'прил № 2 (01.01.20)'!AIZ560</f>
        <v>35</v>
      </c>
      <c r="QE12" s="122">
        <f>QD12/QD10</f>
        <v>0.15217</v>
      </c>
      <c r="QF12" s="101">
        <f>QF10*QE12</f>
        <v>0</v>
      </c>
      <c r="QG12" s="119">
        <f t="shared" ref="QG12:QG25" si="176">IF(QD12&gt;0,QF12/QD12,0)</f>
        <v>0</v>
      </c>
      <c r="QH12" s="93">
        <f>QH10</f>
        <v>0</v>
      </c>
      <c r="QI12" s="120">
        <f t="shared" ref="QI12:QI25" si="177">QG12*QH12</f>
        <v>0</v>
      </c>
      <c r="QJ12" s="101">
        <f t="shared" ref="QJ12:QJ25" si="178">QI12*QD12</f>
        <v>0</v>
      </c>
      <c r="QK12" s="101"/>
      <c r="QL12" s="121"/>
      <c r="QM12" s="122">
        <f t="shared" ref="QM12" si="179">QI12/$WC12</f>
        <v>0</v>
      </c>
      <c r="QN12" s="126">
        <f>'прил № 2 (01.01.20)'!AJU560</f>
        <v>25</v>
      </c>
      <c r="QO12" s="122">
        <f>QN12/QN10</f>
        <v>0.15151999999999999</v>
      </c>
      <c r="QP12" s="101">
        <f>QP10*QO12</f>
        <v>0</v>
      </c>
      <c r="QQ12" s="119">
        <f t="shared" ref="QQ12:QQ25" si="180">IF(QN12&gt;0,QP12/QN12,0)</f>
        <v>0</v>
      </c>
      <c r="QR12" s="93">
        <f>QR10</f>
        <v>0</v>
      </c>
      <c r="QS12" s="120">
        <f t="shared" ref="QS12:QS25" si="181">QQ12*QR12</f>
        <v>0</v>
      </c>
      <c r="QT12" s="101">
        <f t="shared" ref="QT12:QT25" si="182">QS12*QN12</f>
        <v>0</v>
      </c>
      <c r="QU12" s="101"/>
      <c r="QV12" s="121"/>
      <c r="QW12" s="122">
        <f t="shared" ref="QW12" si="183">QS12/$WC12</f>
        <v>0</v>
      </c>
      <c r="QX12" s="126">
        <f>'прил № 2 (01.01.20)'!AKP560</f>
        <v>23</v>
      </c>
      <c r="QY12" s="122">
        <f>QX12/QX10</f>
        <v>0.13295000000000001</v>
      </c>
      <c r="QZ12" s="101">
        <f>QZ10*QY12</f>
        <v>0</v>
      </c>
      <c r="RA12" s="119">
        <f t="shared" ref="RA12:RA25" si="184">IF(QX12&gt;0,QZ12/QX12,0)</f>
        <v>0</v>
      </c>
      <c r="RB12" s="93">
        <f>RB10</f>
        <v>0</v>
      </c>
      <c r="RC12" s="120">
        <f t="shared" ref="RC12:RC25" si="185">RA12*RB12</f>
        <v>0</v>
      </c>
      <c r="RD12" s="101">
        <f t="shared" ref="RD12:RD25" si="186">RC12*QX12</f>
        <v>0</v>
      </c>
      <c r="RE12" s="101"/>
      <c r="RF12" s="121"/>
      <c r="RG12" s="122">
        <f t="shared" ref="RG12" si="187">RC12/$WC12</f>
        <v>0</v>
      </c>
      <c r="RH12" s="126">
        <f>'прил № 2 (01.01.20)'!ALK560</f>
        <v>18</v>
      </c>
      <c r="RI12" s="122">
        <f>RH12/RH10</f>
        <v>0.11842</v>
      </c>
      <c r="RJ12" s="101">
        <f>RJ10*RI12</f>
        <v>0</v>
      </c>
      <c r="RK12" s="119">
        <f t="shared" ref="RK12:RK25" si="188">IF(RH12&gt;0,RJ12/RH12,0)</f>
        <v>0</v>
      </c>
      <c r="RL12" s="93">
        <f>RL10</f>
        <v>0</v>
      </c>
      <c r="RM12" s="120">
        <f t="shared" ref="RM12:RM25" si="189">RK12*RL12</f>
        <v>0</v>
      </c>
      <c r="RN12" s="101">
        <f t="shared" ref="RN12:RN25" si="190">RM12*RH12</f>
        <v>0</v>
      </c>
      <c r="RO12" s="101"/>
      <c r="RP12" s="121"/>
      <c r="RQ12" s="122">
        <f t="shared" ref="RQ12" si="191">RM12/$WC12</f>
        <v>0</v>
      </c>
      <c r="RR12" s="126">
        <f>'прил № 2 (01.01.20)'!AMF560</f>
        <v>28</v>
      </c>
      <c r="RS12" s="122">
        <f>RR12/RR10</f>
        <v>8.2600000000000007E-2</v>
      </c>
      <c r="RT12" s="101">
        <f>RT10*RS12</f>
        <v>0</v>
      </c>
      <c r="RU12" s="119">
        <f t="shared" ref="RU12:RU25" si="192">IF(RR12&gt;0,RT12/RR12,0)</f>
        <v>0</v>
      </c>
      <c r="RV12" s="93">
        <f>RV10</f>
        <v>0</v>
      </c>
      <c r="RW12" s="120">
        <f t="shared" ref="RW12:RW25" si="193">RU12*RV12</f>
        <v>0</v>
      </c>
      <c r="RX12" s="101">
        <f t="shared" ref="RX12:RX25" si="194">RW12*RR12</f>
        <v>0</v>
      </c>
      <c r="RY12" s="101"/>
      <c r="RZ12" s="121"/>
      <c r="SA12" s="122">
        <f t="shared" ref="SA12" si="195">RW12/$WC12</f>
        <v>0</v>
      </c>
      <c r="SB12" s="126">
        <f>'прил № 2 (01.01.20)'!ANA560</f>
        <v>11</v>
      </c>
      <c r="SC12" s="122">
        <f>SB12/SB10</f>
        <v>0.22</v>
      </c>
      <c r="SD12" s="101">
        <f>SD10*SC12</f>
        <v>3554.76</v>
      </c>
      <c r="SE12" s="119">
        <f t="shared" ref="SE12:SE25" si="196">IF(SB12&gt;0,SD12/SB12,0)</f>
        <v>323.16000000000003</v>
      </c>
      <c r="SF12" s="93">
        <f>SF10</f>
        <v>8.2799999999999994</v>
      </c>
      <c r="SG12" s="120">
        <f t="shared" ref="SG12:SG25" si="197">SE12*SF12</f>
        <v>2675.7647999999999</v>
      </c>
      <c r="SH12" s="101">
        <f t="shared" ref="SH12:SH25" si="198">SG12*SB12</f>
        <v>29433.41</v>
      </c>
      <c r="SI12" s="101"/>
      <c r="SJ12" s="121"/>
      <c r="SK12" s="122">
        <f t="shared" ref="SK12" si="199">SG12/$WC12</f>
        <v>31.633510000000001</v>
      </c>
      <c r="SL12" s="126">
        <f>'прил № 2 (01.01.20)'!ANV560</f>
        <v>24</v>
      </c>
      <c r="SM12" s="122">
        <f>SL12/SL10</f>
        <v>8.1360000000000002E-2</v>
      </c>
      <c r="SN12" s="101">
        <f>SN10*SM12</f>
        <v>0</v>
      </c>
      <c r="SO12" s="119">
        <f t="shared" ref="SO12:SO25" si="200">IF(SL12&gt;0,SN12/SL12,0)</f>
        <v>0</v>
      </c>
      <c r="SP12" s="93">
        <f>SP10</f>
        <v>0</v>
      </c>
      <c r="SQ12" s="120">
        <f t="shared" ref="SQ12:SQ25" si="201">SO12*SP12</f>
        <v>0</v>
      </c>
      <c r="SR12" s="101">
        <f t="shared" ref="SR12:SR25" si="202">SQ12*SL12</f>
        <v>0</v>
      </c>
      <c r="SS12" s="101"/>
      <c r="ST12" s="121"/>
      <c r="SU12" s="122">
        <f t="shared" ref="SU12" si="203">SQ12/$WC12</f>
        <v>0</v>
      </c>
      <c r="SV12" s="126">
        <f>'прил № 2 (01.01.20)'!AOQ560</f>
        <v>50</v>
      </c>
      <c r="SW12" s="122">
        <f>SV12/SV10</f>
        <v>0.15673999999999999</v>
      </c>
      <c r="SX12" s="101">
        <f>SX10*SW12</f>
        <v>0</v>
      </c>
      <c r="SY12" s="119">
        <f t="shared" ref="SY12:SY25" si="204">IF(SV12&gt;0,SX12/SV12,0)</f>
        <v>0</v>
      </c>
      <c r="SZ12" s="93">
        <f>SZ10</f>
        <v>0</v>
      </c>
      <c r="TA12" s="120">
        <f t="shared" ref="TA12:TA25" si="205">SY12*SZ12</f>
        <v>0</v>
      </c>
      <c r="TB12" s="101">
        <f t="shared" ref="TB12:TB25" si="206">TA12*SV12</f>
        <v>0</v>
      </c>
      <c r="TC12" s="101"/>
      <c r="TD12" s="121"/>
      <c r="TE12" s="122">
        <f t="shared" ref="TE12" si="207">TA12/$WC12</f>
        <v>0</v>
      </c>
      <c r="TF12" s="126">
        <f>'прил № 2 (01.01.20)'!APL560</f>
        <v>27</v>
      </c>
      <c r="TG12" s="122">
        <f>TF12/TF10</f>
        <v>0.15429000000000001</v>
      </c>
      <c r="TH12" s="101">
        <f>TH10*TG12</f>
        <v>0</v>
      </c>
      <c r="TI12" s="119">
        <f t="shared" ref="TI12:TI25" si="208">IF(TF12&gt;0,TH12/TF12,0)</f>
        <v>0</v>
      </c>
      <c r="TJ12" s="93">
        <f>TJ10</f>
        <v>0</v>
      </c>
      <c r="TK12" s="120">
        <f t="shared" ref="TK12:TK25" si="209">TI12*TJ12</f>
        <v>0</v>
      </c>
      <c r="TL12" s="101">
        <f t="shared" ref="TL12:TL25" si="210">TK12*TF12</f>
        <v>0</v>
      </c>
      <c r="TM12" s="101"/>
      <c r="TN12" s="121"/>
      <c r="TO12" s="122">
        <f t="shared" ref="TO12" si="211">TK12/$WC12</f>
        <v>0</v>
      </c>
      <c r="TP12" s="126">
        <f>'прил № 2 (01.01.20)'!AQG560</f>
        <v>27</v>
      </c>
      <c r="TQ12" s="122">
        <f>TP12/TP10</f>
        <v>9.8540000000000003E-2</v>
      </c>
      <c r="TR12" s="101">
        <f>TR10*TQ12</f>
        <v>0</v>
      </c>
      <c r="TS12" s="119">
        <f t="shared" ref="TS12:TS25" si="212">IF(TP12&gt;0,TR12/TP12,0)</f>
        <v>0</v>
      </c>
      <c r="TT12" s="93">
        <f>TT10</f>
        <v>0</v>
      </c>
      <c r="TU12" s="120">
        <f t="shared" ref="TU12:TU25" si="213">TS12*TT12</f>
        <v>0</v>
      </c>
      <c r="TV12" s="101">
        <f t="shared" ref="TV12:TV25" si="214">TU12*TP12</f>
        <v>0</v>
      </c>
      <c r="TW12" s="101"/>
      <c r="TX12" s="121"/>
      <c r="TY12" s="122">
        <f t="shared" ref="TY12" si="215">TU12/$WC12</f>
        <v>0</v>
      </c>
      <c r="TZ12" s="126">
        <f>'прил № 2 (01.01.20)'!ARB560</f>
        <v>22</v>
      </c>
      <c r="UA12" s="122">
        <f>TZ12/TZ10</f>
        <v>0.11702</v>
      </c>
      <c r="UB12" s="101">
        <f>UB10*UA12</f>
        <v>0</v>
      </c>
      <c r="UC12" s="119">
        <f t="shared" ref="UC12:UC25" si="216">IF(TZ12&gt;0,UB12/TZ12,0)</f>
        <v>0</v>
      </c>
      <c r="UD12" s="93">
        <f>UD10</f>
        <v>0</v>
      </c>
      <c r="UE12" s="120">
        <f t="shared" ref="UE12:UE25" si="217">UC12*UD12</f>
        <v>0</v>
      </c>
      <c r="UF12" s="101">
        <f t="shared" ref="UF12:UF25" si="218">UE12*TZ12</f>
        <v>0</v>
      </c>
      <c r="UG12" s="101"/>
      <c r="UH12" s="121"/>
      <c r="UI12" s="122">
        <f t="shared" ref="UI12" si="219">UE12/$WC12</f>
        <v>0</v>
      </c>
      <c r="UJ12" s="126">
        <f>'прил № 2 (01.01.20)'!ARW560</f>
        <v>56</v>
      </c>
      <c r="UK12" s="122">
        <f>UJ12/UJ10</f>
        <v>0.16045999999999999</v>
      </c>
      <c r="UL12" s="101">
        <f>UL10*UK12</f>
        <v>0</v>
      </c>
      <c r="UM12" s="119">
        <f t="shared" ref="UM12:UM25" si="220">IF(UJ12&gt;0,UL12/UJ12,0)</f>
        <v>0</v>
      </c>
      <c r="UN12" s="93">
        <f>UN10</f>
        <v>0</v>
      </c>
      <c r="UO12" s="120">
        <f t="shared" ref="UO12:UO25" si="221">UM12*UN12</f>
        <v>0</v>
      </c>
      <c r="UP12" s="101">
        <f t="shared" ref="UP12:UP25" si="222">UO12*UJ12</f>
        <v>0</v>
      </c>
      <c r="UQ12" s="101"/>
      <c r="UR12" s="121"/>
      <c r="US12" s="122">
        <f t="shared" ref="US12" si="223">UO12/$WC12</f>
        <v>0</v>
      </c>
      <c r="UT12" s="126">
        <f>'прил № 2 (01.01.20)'!ASR560</f>
        <v>56</v>
      </c>
      <c r="UU12" s="122">
        <f>UT12/UT10</f>
        <v>0.17391000000000001</v>
      </c>
      <c r="UV12" s="101">
        <f>UV10*UU12</f>
        <v>0</v>
      </c>
      <c r="UW12" s="119">
        <f t="shared" ref="UW12:UW25" si="224">IF(UT12&gt;0,UV12/UT12,0)</f>
        <v>0</v>
      </c>
      <c r="UX12" s="93">
        <f>UX10</f>
        <v>0</v>
      </c>
      <c r="UY12" s="120">
        <f t="shared" ref="UY12:UY25" si="225">UW12*UX12</f>
        <v>0</v>
      </c>
      <c r="UZ12" s="101">
        <f t="shared" ref="UZ12:UZ25" si="226">UY12*UT12</f>
        <v>0</v>
      </c>
      <c r="VA12" s="101"/>
      <c r="VB12" s="121"/>
      <c r="VC12" s="122">
        <f t="shared" ref="VC12" si="227">UY12/$WC12</f>
        <v>0</v>
      </c>
      <c r="VD12" s="126">
        <f>'прил № 2 (01.01.20)'!ATM560</f>
        <v>27</v>
      </c>
      <c r="VE12" s="122">
        <f>VD12/VD10</f>
        <v>4.7699999999999999E-2</v>
      </c>
      <c r="VF12" s="101">
        <f>VF10*VE12</f>
        <v>0</v>
      </c>
      <c r="VG12" s="119">
        <f t="shared" ref="VG12:VG25" si="228">IF(VD12&gt;0,VF12/VD12,0)</f>
        <v>0</v>
      </c>
      <c r="VH12" s="93">
        <f>VH10</f>
        <v>0</v>
      </c>
      <c r="VI12" s="120">
        <f t="shared" ref="VI12:VI25" si="229">VG12*VH12</f>
        <v>0</v>
      </c>
      <c r="VJ12" s="101">
        <f t="shared" ref="VJ12:VJ25" si="230">VI12*VD12</f>
        <v>0</v>
      </c>
      <c r="VK12" s="101"/>
      <c r="VL12" s="121"/>
      <c r="VM12" s="122">
        <f t="shared" ref="VM12" si="231">VI12/$WC12</f>
        <v>0</v>
      </c>
      <c r="VN12" s="126">
        <f>'прил № 2 (01.01.20)'!AUH560</f>
        <v>53</v>
      </c>
      <c r="VO12" s="122">
        <f>VN12/VN10</f>
        <v>0.14846000000000001</v>
      </c>
      <c r="VP12" s="101">
        <f>VP10*VO12</f>
        <v>0</v>
      </c>
      <c r="VQ12" s="119">
        <f t="shared" ref="VQ12:VQ25" si="232">IF(VN12&gt;0,VP12/VN12,0)</f>
        <v>0</v>
      </c>
      <c r="VR12" s="93">
        <f>VR10</f>
        <v>0</v>
      </c>
      <c r="VS12" s="120">
        <f t="shared" ref="VS12:VS25" si="233">VQ12*VR12</f>
        <v>0</v>
      </c>
      <c r="VT12" s="101">
        <f t="shared" ref="VT12:VT25" si="234">VS12*VN12</f>
        <v>0</v>
      </c>
      <c r="VU12" s="101"/>
      <c r="VV12" s="121"/>
      <c r="VW12" s="122">
        <f t="shared" ref="VW12" si="235">VS12/$WC12</f>
        <v>0</v>
      </c>
      <c r="VX12" s="452">
        <f t="shared" ref="VX12:VX25" si="236">F12+P12+Z12+AJ12+AT12+BD12+BN12+BX12+CH12+CR12+DB12+DL12+DV12+EF12+EP12+EZ12+FJ12+FT12+GD12+GN12+GX12+HH12+HR12+IB12+IL12+IV12+JF12+JP12+JZ12+KJ12+KT12+LD12+LN12+LX12+MH12+MR12+NB12+NL12+NV12+OF12+OP12+OZ12+PJ12+PT12+QD12+QN12+QX12+RH12+RR12+SB12+SL12+SV12+TF12+TP12+TZ12+UJ12+UT12+VD12+VN12</f>
        <v>1626</v>
      </c>
      <c r="VY12" s="122">
        <f>VX12/VX10</f>
        <v>0.12941</v>
      </c>
      <c r="VZ12" s="101">
        <f>VZ10*VY12</f>
        <v>16610.810000000001</v>
      </c>
      <c r="WA12" s="119">
        <f t="shared" ref="WA12:WA25" si="237">IF(VX12&gt;0,VZ12/VX12,0)</f>
        <v>10.215750310000001</v>
      </c>
      <c r="WB12" s="93">
        <f>WB10</f>
        <v>8.2799999999999994</v>
      </c>
      <c r="WC12" s="120">
        <f t="shared" ref="WC12:WC25" si="238">WA12*WB12</f>
        <v>84.586410000000001</v>
      </c>
      <c r="WD12" s="101">
        <f t="shared" ref="WD12:WD25" si="239">WC12*VX12</f>
        <v>137537.5</v>
      </c>
      <c r="WE12" s="101"/>
      <c r="WF12" s="121"/>
    </row>
    <row r="13" spans="1:604" ht="24.75" customHeight="1">
      <c r="A13" s="5"/>
      <c r="B13" s="444" t="s">
        <v>406</v>
      </c>
      <c r="C13" s="12" t="s">
        <v>921</v>
      </c>
      <c r="D13" s="12" t="s">
        <v>424</v>
      </c>
      <c r="E13" s="4" t="s">
        <v>33</v>
      </c>
      <c r="F13" s="126">
        <f>'прил № 2 (01.01.20)'!L561</f>
        <v>169</v>
      </c>
      <c r="G13" s="122">
        <f>F13/F10</f>
        <v>0.75785000000000002</v>
      </c>
      <c r="H13" s="101">
        <f>H10*G13</f>
        <v>0</v>
      </c>
      <c r="I13" s="119">
        <f t="shared" si="0"/>
        <v>0</v>
      </c>
      <c r="J13" s="93">
        <f>J10</f>
        <v>0</v>
      </c>
      <c r="K13" s="120">
        <f t="shared" si="1"/>
        <v>0</v>
      </c>
      <c r="L13" s="101">
        <f t="shared" si="2"/>
        <v>0</v>
      </c>
      <c r="M13" s="101"/>
      <c r="N13" s="121"/>
      <c r="O13" s="122">
        <f>K13/$WC13</f>
        <v>0</v>
      </c>
      <c r="P13" s="126">
        <f>'прил № 2 (01.01.20)'!AG561</f>
        <v>329</v>
      </c>
      <c r="Q13" s="122">
        <f>P13/P10</f>
        <v>0.73767000000000005</v>
      </c>
      <c r="R13" s="101">
        <f>R10*Q13</f>
        <v>0</v>
      </c>
      <c r="S13" s="119">
        <f t="shared" si="4"/>
        <v>0</v>
      </c>
      <c r="T13" s="93">
        <f>T10</f>
        <v>0</v>
      </c>
      <c r="U13" s="120">
        <f t="shared" si="5"/>
        <v>0</v>
      </c>
      <c r="V13" s="101">
        <f t="shared" si="6"/>
        <v>0</v>
      </c>
      <c r="W13" s="101"/>
      <c r="X13" s="121"/>
      <c r="Y13" s="122">
        <f>U13/$WC13</f>
        <v>0</v>
      </c>
      <c r="Z13" s="126">
        <f>'прил № 2 (01.01.20)'!BB561</f>
        <v>276</v>
      </c>
      <c r="AA13" s="122">
        <f>Z13/Z10</f>
        <v>1</v>
      </c>
      <c r="AB13" s="101">
        <f>AB10*AA13</f>
        <v>0</v>
      </c>
      <c r="AC13" s="119">
        <f t="shared" si="8"/>
        <v>0</v>
      </c>
      <c r="AD13" s="93">
        <f>AD10</f>
        <v>0</v>
      </c>
      <c r="AE13" s="120">
        <f t="shared" si="9"/>
        <v>0</v>
      </c>
      <c r="AF13" s="101">
        <f t="shared" si="10"/>
        <v>0</v>
      </c>
      <c r="AG13" s="101"/>
      <c r="AH13" s="121"/>
      <c r="AI13" s="122">
        <f>AE13/$WC13</f>
        <v>0</v>
      </c>
      <c r="AJ13" s="126">
        <f>'прил № 2 (01.01.20)'!BW561</f>
        <v>0</v>
      </c>
      <c r="AK13" s="122" t="e">
        <f>AJ13/AJ10</f>
        <v>#DIV/0!</v>
      </c>
      <c r="AL13" s="101" t="e">
        <f>AL10*AK13</f>
        <v>#DIV/0!</v>
      </c>
      <c r="AM13" s="119">
        <f t="shared" si="12"/>
        <v>0</v>
      </c>
      <c r="AN13" s="93">
        <f>AN10</f>
        <v>0</v>
      </c>
      <c r="AO13" s="120">
        <f t="shared" si="13"/>
        <v>0</v>
      </c>
      <c r="AP13" s="101">
        <f t="shared" si="14"/>
        <v>0</v>
      </c>
      <c r="AQ13" s="101"/>
      <c r="AR13" s="121"/>
      <c r="AS13" s="122">
        <f>AO13/$WC13</f>
        <v>0</v>
      </c>
      <c r="AT13" s="126">
        <f>'прил № 2 (01.01.20)'!CR561</f>
        <v>131</v>
      </c>
      <c r="AU13" s="122">
        <f>AT13/AT10</f>
        <v>1</v>
      </c>
      <c r="AV13" s="101">
        <f>AV10*AU13</f>
        <v>0</v>
      </c>
      <c r="AW13" s="119">
        <f t="shared" si="16"/>
        <v>0</v>
      </c>
      <c r="AX13" s="93">
        <f>AX10</f>
        <v>0</v>
      </c>
      <c r="AY13" s="120">
        <f t="shared" si="17"/>
        <v>0</v>
      </c>
      <c r="AZ13" s="101">
        <f t="shared" si="18"/>
        <v>0</v>
      </c>
      <c r="BA13" s="101"/>
      <c r="BB13" s="121"/>
      <c r="BC13" s="122">
        <f>AY13/$WC13</f>
        <v>0</v>
      </c>
      <c r="BD13" s="126">
        <f>'прил № 2 (01.01.20)'!DM561</f>
        <v>100</v>
      </c>
      <c r="BE13" s="122">
        <f>BD13/BD10</f>
        <v>0.66225000000000001</v>
      </c>
      <c r="BF13" s="101">
        <f>BF10*BE13</f>
        <v>0</v>
      </c>
      <c r="BG13" s="119">
        <f t="shared" si="20"/>
        <v>0</v>
      </c>
      <c r="BH13" s="93">
        <f>BH10</f>
        <v>0</v>
      </c>
      <c r="BI13" s="120">
        <f t="shared" si="21"/>
        <v>0</v>
      </c>
      <c r="BJ13" s="101">
        <f t="shared" si="22"/>
        <v>0</v>
      </c>
      <c r="BK13" s="101"/>
      <c r="BL13" s="121"/>
      <c r="BM13" s="122">
        <f>BI13/$WC13</f>
        <v>0</v>
      </c>
      <c r="BN13" s="126">
        <f>'прил № 2 (01.01.20)'!EH561</f>
        <v>0</v>
      </c>
      <c r="BO13" s="122">
        <f>BN13/BN10</f>
        <v>0</v>
      </c>
      <c r="BP13" s="101">
        <f>BP10*BO13</f>
        <v>0</v>
      </c>
      <c r="BQ13" s="119">
        <f t="shared" si="24"/>
        <v>0</v>
      </c>
      <c r="BR13" s="93">
        <f>BR10</f>
        <v>0</v>
      </c>
      <c r="BS13" s="120">
        <f t="shared" si="25"/>
        <v>0</v>
      </c>
      <c r="BT13" s="101">
        <f t="shared" si="26"/>
        <v>0</v>
      </c>
      <c r="BU13" s="101"/>
      <c r="BV13" s="121"/>
      <c r="BW13" s="122">
        <f>BS13/$WC13</f>
        <v>0</v>
      </c>
      <c r="BX13" s="126">
        <f>'прил № 2 (01.01.20)'!FC561</f>
        <v>140</v>
      </c>
      <c r="BY13" s="122">
        <f>BX13/BX10</f>
        <v>0.83831999999999995</v>
      </c>
      <c r="BZ13" s="101">
        <f>BZ10*BY13</f>
        <v>0</v>
      </c>
      <c r="CA13" s="119">
        <f t="shared" si="28"/>
        <v>0</v>
      </c>
      <c r="CB13" s="93">
        <f>CB10</f>
        <v>0</v>
      </c>
      <c r="CC13" s="120">
        <f t="shared" si="29"/>
        <v>0</v>
      </c>
      <c r="CD13" s="101">
        <f t="shared" si="30"/>
        <v>0</v>
      </c>
      <c r="CE13" s="101"/>
      <c r="CF13" s="121"/>
      <c r="CG13" s="122">
        <f>CC13/$WC13</f>
        <v>0</v>
      </c>
      <c r="CH13" s="126"/>
      <c r="CI13" s="122" t="e">
        <f>CH13/CH10</f>
        <v>#DIV/0!</v>
      </c>
      <c r="CJ13" s="101" t="e">
        <f>CJ10*CI13</f>
        <v>#DIV/0!</v>
      </c>
      <c r="CK13" s="119">
        <f t="shared" si="32"/>
        <v>0</v>
      </c>
      <c r="CL13" s="93">
        <f>CL10</f>
        <v>0</v>
      </c>
      <c r="CM13" s="120">
        <f t="shared" si="33"/>
        <v>0</v>
      </c>
      <c r="CN13" s="101">
        <f t="shared" si="34"/>
        <v>0</v>
      </c>
      <c r="CO13" s="101"/>
      <c r="CP13" s="121"/>
      <c r="CQ13" s="122">
        <f>CM13/$WC13</f>
        <v>0</v>
      </c>
      <c r="CR13" s="126">
        <v>121</v>
      </c>
      <c r="CS13" s="122">
        <f>CR13/CR10</f>
        <v>1</v>
      </c>
      <c r="CT13" s="101">
        <f>CT10*CS13</f>
        <v>0</v>
      </c>
      <c r="CU13" s="119">
        <f t="shared" si="36"/>
        <v>0</v>
      </c>
      <c r="CV13" s="93">
        <f>CV10</f>
        <v>0</v>
      </c>
      <c r="CW13" s="120">
        <f t="shared" si="37"/>
        <v>0</v>
      </c>
      <c r="CX13" s="101">
        <f t="shared" si="38"/>
        <v>0</v>
      </c>
      <c r="CY13" s="101"/>
      <c r="CZ13" s="121"/>
      <c r="DA13" s="122">
        <f>CW13/$WC13</f>
        <v>0</v>
      </c>
      <c r="DB13" s="126">
        <f>'прил № 2 (01.01.20)'!HN561</f>
        <v>253</v>
      </c>
      <c r="DC13" s="122">
        <f>DB13/DB10</f>
        <v>0.74851999999999996</v>
      </c>
      <c r="DD13" s="101">
        <f>DD10*DC13</f>
        <v>0</v>
      </c>
      <c r="DE13" s="119">
        <f t="shared" si="40"/>
        <v>0</v>
      </c>
      <c r="DF13" s="93">
        <f>DF10</f>
        <v>0</v>
      </c>
      <c r="DG13" s="120">
        <f t="shared" si="41"/>
        <v>0</v>
      </c>
      <c r="DH13" s="101">
        <f t="shared" si="42"/>
        <v>0</v>
      </c>
      <c r="DI13" s="101"/>
      <c r="DJ13" s="121"/>
      <c r="DK13" s="122">
        <f>DG13/$WC13</f>
        <v>0</v>
      </c>
      <c r="DL13" s="126">
        <f>'прил № 2 (01.01.20)'!II561</f>
        <v>170</v>
      </c>
      <c r="DM13" s="122">
        <f>DL13/DL10</f>
        <v>1</v>
      </c>
      <c r="DN13" s="101">
        <f>DN10*DM13</f>
        <v>0</v>
      </c>
      <c r="DO13" s="119">
        <f t="shared" si="44"/>
        <v>0</v>
      </c>
      <c r="DP13" s="93">
        <f>DP10</f>
        <v>0</v>
      </c>
      <c r="DQ13" s="120">
        <f t="shared" si="45"/>
        <v>0</v>
      </c>
      <c r="DR13" s="101">
        <f t="shared" si="46"/>
        <v>0</v>
      </c>
      <c r="DS13" s="101"/>
      <c r="DT13" s="121"/>
      <c r="DU13" s="122">
        <f>DQ13/$WC13</f>
        <v>0</v>
      </c>
      <c r="DV13" s="126">
        <f>'прил № 2 (01.01.20)'!JD561</f>
        <v>0</v>
      </c>
      <c r="DW13" s="122">
        <f>DV13/DV10</f>
        <v>0</v>
      </c>
      <c r="DX13" s="101">
        <f>DX10*DW13</f>
        <v>0</v>
      </c>
      <c r="DY13" s="119">
        <f t="shared" si="48"/>
        <v>0</v>
      </c>
      <c r="DZ13" s="93">
        <f>DZ10</f>
        <v>8.2799999999999994</v>
      </c>
      <c r="EA13" s="120">
        <f t="shared" si="49"/>
        <v>0</v>
      </c>
      <c r="EB13" s="101">
        <f t="shared" si="50"/>
        <v>0</v>
      </c>
      <c r="EC13" s="101"/>
      <c r="ED13" s="121"/>
      <c r="EE13" s="122">
        <f>EA13/$WC13</f>
        <v>0</v>
      </c>
      <c r="EF13" s="126">
        <f>'прил № 2 (01.01.20)'!JY561</f>
        <v>202</v>
      </c>
      <c r="EG13" s="122">
        <f>EF13/EF10</f>
        <v>0.84519</v>
      </c>
      <c r="EH13" s="101">
        <f>EH10*EG13</f>
        <v>0</v>
      </c>
      <c r="EI13" s="119">
        <f t="shared" si="52"/>
        <v>0</v>
      </c>
      <c r="EJ13" s="93">
        <f>EJ10</f>
        <v>0</v>
      </c>
      <c r="EK13" s="120">
        <f t="shared" si="53"/>
        <v>0</v>
      </c>
      <c r="EL13" s="101">
        <f t="shared" si="54"/>
        <v>0</v>
      </c>
      <c r="EM13" s="101"/>
      <c r="EN13" s="121"/>
      <c r="EO13" s="122">
        <f>EK13/$WC13</f>
        <v>0</v>
      </c>
      <c r="EP13" s="126">
        <f>'прил № 2 (01.01.20)'!KT561</f>
        <v>274</v>
      </c>
      <c r="EQ13" s="122">
        <f>EP13/EP10</f>
        <v>0.86163999999999996</v>
      </c>
      <c r="ER13" s="101">
        <f>ER10*EQ13</f>
        <v>80735.67</v>
      </c>
      <c r="ES13" s="119">
        <f t="shared" si="56"/>
        <v>294.65572993000001</v>
      </c>
      <c r="ET13" s="93">
        <f>ET10</f>
        <v>8.2799999999999994</v>
      </c>
      <c r="EU13" s="120">
        <f t="shared" si="57"/>
        <v>2439.74944</v>
      </c>
      <c r="EV13" s="101">
        <f t="shared" si="58"/>
        <v>668491.35</v>
      </c>
      <c r="EW13" s="101"/>
      <c r="EX13" s="121"/>
      <c r="EY13" s="122">
        <f>EU13/$WC13</f>
        <v>28.843789999999998</v>
      </c>
      <c r="EZ13" s="126">
        <f>'прил № 2 (01.01.20)'!LO561</f>
        <v>0</v>
      </c>
      <c r="FA13" s="122">
        <f>EZ13/EZ10</f>
        <v>0</v>
      </c>
      <c r="FB13" s="101">
        <f>FB10*FA13</f>
        <v>0</v>
      </c>
      <c r="FC13" s="119">
        <f t="shared" si="60"/>
        <v>0</v>
      </c>
      <c r="FD13" s="93">
        <f>FD10</f>
        <v>0</v>
      </c>
      <c r="FE13" s="120">
        <f t="shared" si="61"/>
        <v>0</v>
      </c>
      <c r="FF13" s="101">
        <f t="shared" si="62"/>
        <v>0</v>
      </c>
      <c r="FG13" s="101"/>
      <c r="FH13" s="121"/>
      <c r="FI13" s="122">
        <f>FE13/$WC13</f>
        <v>0</v>
      </c>
      <c r="FJ13" s="126">
        <f>'прил № 2 (01.01.20)'!MJ561</f>
        <v>151</v>
      </c>
      <c r="FK13" s="122">
        <f>FJ13/FJ10</f>
        <v>0.84358</v>
      </c>
      <c r="FL13" s="101">
        <f>FL10*FK13</f>
        <v>0</v>
      </c>
      <c r="FM13" s="119">
        <f t="shared" si="64"/>
        <v>0</v>
      </c>
      <c r="FN13" s="93">
        <f>FN10</f>
        <v>0</v>
      </c>
      <c r="FO13" s="120">
        <f t="shared" si="65"/>
        <v>0</v>
      </c>
      <c r="FP13" s="101">
        <f t="shared" si="66"/>
        <v>0</v>
      </c>
      <c r="FQ13" s="101"/>
      <c r="FR13" s="121"/>
      <c r="FS13" s="122">
        <f>FO13/$WC13</f>
        <v>0</v>
      </c>
      <c r="FT13" s="126">
        <f>'прил № 2 (01.01.20)'!NE561</f>
        <v>264</v>
      </c>
      <c r="FU13" s="122">
        <f>FT13/FT10</f>
        <v>0.88590999999999998</v>
      </c>
      <c r="FV13" s="101">
        <f>FV10*FU13</f>
        <v>0</v>
      </c>
      <c r="FW13" s="119">
        <f t="shared" si="68"/>
        <v>0</v>
      </c>
      <c r="FX13" s="93">
        <f>FX10</f>
        <v>0</v>
      </c>
      <c r="FY13" s="120">
        <f t="shared" si="69"/>
        <v>0</v>
      </c>
      <c r="FZ13" s="101">
        <f t="shared" si="70"/>
        <v>0</v>
      </c>
      <c r="GA13" s="101"/>
      <c r="GB13" s="121"/>
      <c r="GC13" s="122">
        <f>FY13/$WC13</f>
        <v>0</v>
      </c>
      <c r="GD13" s="126">
        <f>'прил № 2 (01.01.20)'!NZ561</f>
        <v>153</v>
      </c>
      <c r="GE13" s="122">
        <f>GD13/GD10</f>
        <v>1</v>
      </c>
      <c r="GF13" s="101">
        <f>GF10*GE13</f>
        <v>0</v>
      </c>
      <c r="GG13" s="119">
        <f t="shared" si="72"/>
        <v>0</v>
      </c>
      <c r="GH13" s="93">
        <f>GH10</f>
        <v>0</v>
      </c>
      <c r="GI13" s="120">
        <f t="shared" si="73"/>
        <v>0</v>
      </c>
      <c r="GJ13" s="101">
        <f t="shared" si="74"/>
        <v>0</v>
      </c>
      <c r="GK13" s="101"/>
      <c r="GL13" s="121"/>
      <c r="GM13" s="122">
        <f>GI13/$WC13</f>
        <v>0</v>
      </c>
      <c r="GN13" s="126">
        <f>'прил № 2 (01.01.20)'!OU561</f>
        <v>0</v>
      </c>
      <c r="GO13" s="122">
        <f>GN13/GN10</f>
        <v>0</v>
      </c>
      <c r="GP13" s="101">
        <f>GP10*GO13</f>
        <v>0</v>
      </c>
      <c r="GQ13" s="119">
        <f t="shared" si="76"/>
        <v>0</v>
      </c>
      <c r="GR13" s="93">
        <f>GR10</f>
        <v>0</v>
      </c>
      <c r="GS13" s="120">
        <f t="shared" si="77"/>
        <v>0</v>
      </c>
      <c r="GT13" s="101">
        <f t="shared" si="78"/>
        <v>0</v>
      </c>
      <c r="GU13" s="101"/>
      <c r="GV13" s="121"/>
      <c r="GW13" s="122">
        <f>GS13/$WC13</f>
        <v>0</v>
      </c>
      <c r="GX13" s="126">
        <f>'прил № 2 (01.01.20)'!PP561</f>
        <v>152</v>
      </c>
      <c r="GY13" s="122">
        <f>GX13/GX10</f>
        <v>0.73077000000000003</v>
      </c>
      <c r="GZ13" s="101">
        <f>GZ10*GY13</f>
        <v>0</v>
      </c>
      <c r="HA13" s="119">
        <f t="shared" si="80"/>
        <v>0</v>
      </c>
      <c r="HB13" s="93">
        <f>HB10</f>
        <v>0</v>
      </c>
      <c r="HC13" s="120">
        <f t="shared" si="81"/>
        <v>0</v>
      </c>
      <c r="HD13" s="101">
        <f t="shared" si="82"/>
        <v>0</v>
      </c>
      <c r="HE13" s="101"/>
      <c r="HF13" s="121"/>
      <c r="HG13" s="122">
        <f>HC13/$WC13</f>
        <v>0</v>
      </c>
      <c r="HH13" s="126">
        <f>'прил № 2 (01.01.20)'!QK561</f>
        <v>252</v>
      </c>
      <c r="HI13" s="122">
        <f>HH13/HH10</f>
        <v>0.90974999999999995</v>
      </c>
      <c r="HJ13" s="101">
        <f>HJ10*HI13</f>
        <v>0</v>
      </c>
      <c r="HK13" s="119">
        <f t="shared" si="84"/>
        <v>0</v>
      </c>
      <c r="HL13" s="93">
        <f>HL10</f>
        <v>0</v>
      </c>
      <c r="HM13" s="120">
        <f t="shared" si="85"/>
        <v>0</v>
      </c>
      <c r="HN13" s="101">
        <f t="shared" si="86"/>
        <v>0</v>
      </c>
      <c r="HO13" s="101"/>
      <c r="HP13" s="121"/>
      <c r="HQ13" s="122">
        <f>HM13/$WC13</f>
        <v>0</v>
      </c>
      <c r="HR13" s="126">
        <f>'прил № 2 (01.01.20)'!RF561</f>
        <v>344</v>
      </c>
      <c r="HS13" s="122">
        <f>HR13/HR10</f>
        <v>0.80186000000000002</v>
      </c>
      <c r="HT13" s="101">
        <f>HT10*HS13</f>
        <v>0</v>
      </c>
      <c r="HU13" s="119">
        <f t="shared" si="88"/>
        <v>0</v>
      </c>
      <c r="HV13" s="93">
        <f>HV10</f>
        <v>0</v>
      </c>
      <c r="HW13" s="120">
        <f t="shared" si="89"/>
        <v>0</v>
      </c>
      <c r="HX13" s="101">
        <f t="shared" si="90"/>
        <v>0</v>
      </c>
      <c r="HY13" s="101"/>
      <c r="HZ13" s="121"/>
      <c r="IA13" s="122">
        <f>HW13/$WC13</f>
        <v>0</v>
      </c>
      <c r="IB13" s="126">
        <f>'прил № 2 (01.01.20)'!SA561</f>
        <v>98</v>
      </c>
      <c r="IC13" s="122">
        <f>IB13/IB10</f>
        <v>0.55681999999999998</v>
      </c>
      <c r="ID13" s="101">
        <f>ID10*IC13</f>
        <v>0</v>
      </c>
      <c r="IE13" s="119">
        <f t="shared" si="92"/>
        <v>0</v>
      </c>
      <c r="IF13" s="93">
        <f>IF10</f>
        <v>0</v>
      </c>
      <c r="IG13" s="120">
        <f t="shared" si="93"/>
        <v>0</v>
      </c>
      <c r="IH13" s="101">
        <f t="shared" si="94"/>
        <v>0</v>
      </c>
      <c r="II13" s="101"/>
      <c r="IJ13" s="121"/>
      <c r="IK13" s="122">
        <f>IG13/$WC13</f>
        <v>0</v>
      </c>
      <c r="IL13" s="126">
        <f>'прил № 2 (01.01.20)'!SV561</f>
        <v>91</v>
      </c>
      <c r="IM13" s="122">
        <f>IL13/IL10</f>
        <v>0.77119000000000004</v>
      </c>
      <c r="IN13" s="101">
        <f>IN10*IM13</f>
        <v>0</v>
      </c>
      <c r="IO13" s="119">
        <f t="shared" si="96"/>
        <v>0</v>
      </c>
      <c r="IP13" s="93">
        <f>IP10</f>
        <v>0</v>
      </c>
      <c r="IQ13" s="120">
        <f t="shared" si="97"/>
        <v>0</v>
      </c>
      <c r="IR13" s="101">
        <f t="shared" si="98"/>
        <v>0</v>
      </c>
      <c r="IS13" s="101"/>
      <c r="IT13" s="121"/>
      <c r="IU13" s="122">
        <f>IQ13/$WC13</f>
        <v>0</v>
      </c>
      <c r="IV13" s="126">
        <f>'прил № 2 (01.01.20)'!TQ561</f>
        <v>265</v>
      </c>
      <c r="IW13" s="122">
        <f>IV13/IV10</f>
        <v>0.83860999999999997</v>
      </c>
      <c r="IX13" s="101">
        <f>IX10*IW13</f>
        <v>0</v>
      </c>
      <c r="IY13" s="119">
        <f t="shared" si="100"/>
        <v>0</v>
      </c>
      <c r="IZ13" s="93">
        <f>IZ10</f>
        <v>0</v>
      </c>
      <c r="JA13" s="120">
        <f t="shared" si="101"/>
        <v>0</v>
      </c>
      <c r="JB13" s="101">
        <f t="shared" si="102"/>
        <v>0</v>
      </c>
      <c r="JC13" s="101"/>
      <c r="JD13" s="121"/>
      <c r="JE13" s="122">
        <f>JA13/$WC13</f>
        <v>0</v>
      </c>
      <c r="JF13" s="126">
        <f>'прил № 2 (01.01.20)'!UL561</f>
        <v>174</v>
      </c>
      <c r="JG13" s="122">
        <f>JF13/JF10</f>
        <v>0.54205999999999999</v>
      </c>
      <c r="JH13" s="101">
        <f>JH10*JG13</f>
        <v>0</v>
      </c>
      <c r="JI13" s="119">
        <f t="shared" si="104"/>
        <v>0</v>
      </c>
      <c r="JJ13" s="93">
        <f>JJ10</f>
        <v>0</v>
      </c>
      <c r="JK13" s="120">
        <f t="shared" si="105"/>
        <v>0</v>
      </c>
      <c r="JL13" s="101">
        <f t="shared" si="106"/>
        <v>0</v>
      </c>
      <c r="JM13" s="101"/>
      <c r="JN13" s="121"/>
      <c r="JO13" s="122">
        <f>JK13/$WC13</f>
        <v>0</v>
      </c>
      <c r="JP13" s="126"/>
      <c r="JQ13" s="122" t="e">
        <f>JP13/JP10</f>
        <v>#DIV/0!</v>
      </c>
      <c r="JR13" s="101" t="e">
        <f>JR10*JQ13</f>
        <v>#DIV/0!</v>
      </c>
      <c r="JS13" s="119">
        <f t="shared" si="108"/>
        <v>0</v>
      </c>
      <c r="JT13" s="93">
        <f>JT10</f>
        <v>0</v>
      </c>
      <c r="JU13" s="120">
        <f t="shared" si="109"/>
        <v>0</v>
      </c>
      <c r="JV13" s="101">
        <f t="shared" si="110"/>
        <v>0</v>
      </c>
      <c r="JW13" s="101"/>
      <c r="JX13" s="121"/>
      <c r="JY13" s="122">
        <f>JU13/$WC13</f>
        <v>0</v>
      </c>
      <c r="JZ13" s="126">
        <f>'прил № 2 (01.01.20)'!WB561</f>
        <v>142</v>
      </c>
      <c r="KA13" s="122">
        <f>JZ13/JZ10</f>
        <v>0.80681999999999998</v>
      </c>
      <c r="KB13" s="101">
        <f>KB10*KA13</f>
        <v>0</v>
      </c>
      <c r="KC13" s="119">
        <f t="shared" si="112"/>
        <v>0</v>
      </c>
      <c r="KD13" s="93">
        <f>KD10</f>
        <v>0</v>
      </c>
      <c r="KE13" s="120">
        <f t="shared" si="113"/>
        <v>0</v>
      </c>
      <c r="KF13" s="101">
        <f t="shared" si="114"/>
        <v>0</v>
      </c>
      <c r="KG13" s="101"/>
      <c r="KH13" s="121"/>
      <c r="KI13" s="122">
        <f>KE13/$WC13</f>
        <v>0</v>
      </c>
      <c r="KJ13" s="126">
        <f>'прил № 2 (01.01.20)'!WW561</f>
        <v>282</v>
      </c>
      <c r="KK13" s="122">
        <f>KJ13/KJ10</f>
        <v>0.77685999999999999</v>
      </c>
      <c r="KL13" s="101">
        <f>KL10*KK13</f>
        <v>0</v>
      </c>
      <c r="KM13" s="119">
        <f t="shared" si="116"/>
        <v>0</v>
      </c>
      <c r="KN13" s="93">
        <f>KN10</f>
        <v>0</v>
      </c>
      <c r="KO13" s="120">
        <f t="shared" si="117"/>
        <v>0</v>
      </c>
      <c r="KP13" s="101">
        <f t="shared" si="118"/>
        <v>0</v>
      </c>
      <c r="KQ13" s="101"/>
      <c r="KR13" s="121"/>
      <c r="KS13" s="122">
        <f>KO13/$WC13</f>
        <v>0</v>
      </c>
      <c r="KT13" s="126">
        <f>'прил № 2 (01.01.20)'!XR561</f>
        <v>207</v>
      </c>
      <c r="KU13" s="122">
        <f>KT13/KT10</f>
        <v>0.66774</v>
      </c>
      <c r="KV13" s="101">
        <f>KV10*KU13</f>
        <v>0</v>
      </c>
      <c r="KW13" s="119">
        <f t="shared" si="120"/>
        <v>0</v>
      </c>
      <c r="KX13" s="93">
        <f>KX10</f>
        <v>0</v>
      </c>
      <c r="KY13" s="120">
        <f t="shared" si="121"/>
        <v>0</v>
      </c>
      <c r="KZ13" s="101">
        <f t="shared" si="122"/>
        <v>0</v>
      </c>
      <c r="LA13" s="101"/>
      <c r="LB13" s="121"/>
      <c r="LC13" s="122">
        <f>KY13/$WC13</f>
        <v>0</v>
      </c>
      <c r="LD13" s="126">
        <f>'прил № 2 (01.01.20)'!YM561</f>
        <v>211</v>
      </c>
      <c r="LE13" s="122">
        <f>LD13/LD10</f>
        <v>0.88654999999999995</v>
      </c>
      <c r="LF13" s="101">
        <f>LF10*LE13</f>
        <v>0</v>
      </c>
      <c r="LG13" s="119">
        <f t="shared" si="124"/>
        <v>0</v>
      </c>
      <c r="LH13" s="93">
        <f>LH10</f>
        <v>0</v>
      </c>
      <c r="LI13" s="120">
        <f t="shared" si="125"/>
        <v>0</v>
      </c>
      <c r="LJ13" s="101">
        <f t="shared" si="126"/>
        <v>0</v>
      </c>
      <c r="LK13" s="101"/>
      <c r="LL13" s="121"/>
      <c r="LM13" s="122">
        <f>LI13/$WC13</f>
        <v>0</v>
      </c>
      <c r="LN13" s="126">
        <f>'прил № 2 (01.01.20)'!ZH561</f>
        <v>155</v>
      </c>
      <c r="LO13" s="122">
        <f>LN13/LN10</f>
        <v>0.78283000000000003</v>
      </c>
      <c r="LP13" s="101">
        <f>LP10*LO13</f>
        <v>0</v>
      </c>
      <c r="LQ13" s="119">
        <f t="shared" si="128"/>
        <v>0</v>
      </c>
      <c r="LR13" s="93">
        <f>LR10</f>
        <v>0</v>
      </c>
      <c r="LS13" s="120">
        <f t="shared" si="129"/>
        <v>0</v>
      </c>
      <c r="LT13" s="101">
        <f t="shared" si="130"/>
        <v>0</v>
      </c>
      <c r="LU13" s="101"/>
      <c r="LV13" s="121"/>
      <c r="LW13" s="122">
        <f>LS13/$WC13</f>
        <v>0</v>
      </c>
      <c r="LX13" s="126">
        <f>'прил № 2 (01.01.20)'!AAC561</f>
        <v>122</v>
      </c>
      <c r="LY13" s="122">
        <f>LX13/LX10</f>
        <v>0.85314999999999996</v>
      </c>
      <c r="LZ13" s="101">
        <f>LZ10*LY13</f>
        <v>0</v>
      </c>
      <c r="MA13" s="119">
        <f t="shared" si="132"/>
        <v>0</v>
      </c>
      <c r="MB13" s="93">
        <f>MB10</f>
        <v>0</v>
      </c>
      <c r="MC13" s="120">
        <f t="shared" si="133"/>
        <v>0</v>
      </c>
      <c r="MD13" s="101">
        <f t="shared" si="134"/>
        <v>0</v>
      </c>
      <c r="ME13" s="101"/>
      <c r="MF13" s="121"/>
      <c r="MG13" s="122">
        <f>MC13/$WC13</f>
        <v>0</v>
      </c>
      <c r="MH13" s="126">
        <f>'прил № 2 (01.01.20)'!AAX561</f>
        <v>148</v>
      </c>
      <c r="MI13" s="122">
        <f>MH13/MH10</f>
        <v>0.47283999999999998</v>
      </c>
      <c r="MJ13" s="101">
        <f>MJ10*MI13</f>
        <v>0</v>
      </c>
      <c r="MK13" s="119">
        <f t="shared" si="136"/>
        <v>0</v>
      </c>
      <c r="ML13" s="93">
        <f>ML10</f>
        <v>0</v>
      </c>
      <c r="MM13" s="120">
        <f t="shared" si="137"/>
        <v>0</v>
      </c>
      <c r="MN13" s="101">
        <f t="shared" si="138"/>
        <v>0</v>
      </c>
      <c r="MO13" s="101"/>
      <c r="MP13" s="121"/>
      <c r="MQ13" s="122">
        <f>MM13/$WC13</f>
        <v>0</v>
      </c>
      <c r="MR13" s="126">
        <f>'прил № 2 (01.01.20)'!ABS561</f>
        <v>34</v>
      </c>
      <c r="MS13" s="122">
        <f>MR13/MR10</f>
        <v>0.33333000000000002</v>
      </c>
      <c r="MT13" s="101">
        <f>MT10*MS13</f>
        <v>0</v>
      </c>
      <c r="MU13" s="119">
        <f t="shared" si="140"/>
        <v>0</v>
      </c>
      <c r="MV13" s="93">
        <f>MV10</f>
        <v>0</v>
      </c>
      <c r="MW13" s="120">
        <f t="shared" si="141"/>
        <v>0</v>
      </c>
      <c r="MX13" s="101">
        <f t="shared" si="142"/>
        <v>0</v>
      </c>
      <c r="MY13" s="101"/>
      <c r="MZ13" s="121"/>
      <c r="NA13" s="122">
        <f>MW13/$WC13</f>
        <v>0</v>
      </c>
      <c r="NB13" s="126">
        <f>'прил № 2 (01.01.20)'!ACN561</f>
        <v>125</v>
      </c>
      <c r="NC13" s="122">
        <f>NB13/NB10</f>
        <v>0.73099000000000003</v>
      </c>
      <c r="ND13" s="101">
        <f>ND10*NC13</f>
        <v>0</v>
      </c>
      <c r="NE13" s="119">
        <f t="shared" si="144"/>
        <v>0</v>
      </c>
      <c r="NF13" s="93">
        <f>NF10</f>
        <v>0</v>
      </c>
      <c r="NG13" s="120">
        <f t="shared" si="145"/>
        <v>0</v>
      </c>
      <c r="NH13" s="101">
        <f t="shared" si="146"/>
        <v>0</v>
      </c>
      <c r="NI13" s="101"/>
      <c r="NJ13" s="121"/>
      <c r="NK13" s="122">
        <f>NG13/$WC13</f>
        <v>0</v>
      </c>
      <c r="NL13" s="126">
        <f>'прил № 2 (01.01.20)'!ADI561</f>
        <v>373</v>
      </c>
      <c r="NM13" s="122">
        <f>NL13/NL10</f>
        <v>0.77707999999999999</v>
      </c>
      <c r="NN13" s="101">
        <f>NN10*NM13</f>
        <v>0</v>
      </c>
      <c r="NO13" s="119">
        <f t="shared" si="148"/>
        <v>0</v>
      </c>
      <c r="NP13" s="93">
        <f>NP10</f>
        <v>0</v>
      </c>
      <c r="NQ13" s="120">
        <f t="shared" si="149"/>
        <v>0</v>
      </c>
      <c r="NR13" s="101">
        <f t="shared" si="150"/>
        <v>0</v>
      </c>
      <c r="NS13" s="101"/>
      <c r="NT13" s="121"/>
      <c r="NU13" s="122">
        <f>NQ13/$WC13</f>
        <v>0</v>
      </c>
      <c r="NV13" s="126">
        <f>'прил № 2 (01.01.20)'!AED561</f>
        <v>63</v>
      </c>
      <c r="NW13" s="122">
        <f>NV13/NV10</f>
        <v>0.42</v>
      </c>
      <c r="NX13" s="101">
        <f>NX10*NW13</f>
        <v>0</v>
      </c>
      <c r="NY13" s="119">
        <f t="shared" si="152"/>
        <v>0</v>
      </c>
      <c r="NZ13" s="93">
        <f>NZ10</f>
        <v>0</v>
      </c>
      <c r="OA13" s="120">
        <f t="shared" si="153"/>
        <v>0</v>
      </c>
      <c r="OB13" s="101">
        <f t="shared" si="154"/>
        <v>0</v>
      </c>
      <c r="OC13" s="101"/>
      <c r="OD13" s="121"/>
      <c r="OE13" s="122">
        <f>OA13/$WC13</f>
        <v>0</v>
      </c>
      <c r="OF13" s="126">
        <f>'прил № 2 (01.01.20)'!AEY561</f>
        <v>128</v>
      </c>
      <c r="OG13" s="122">
        <f>OF13/OF10</f>
        <v>0.90780000000000005</v>
      </c>
      <c r="OH13" s="101">
        <f>OH10*OG13</f>
        <v>0</v>
      </c>
      <c r="OI13" s="119">
        <f t="shared" si="156"/>
        <v>0</v>
      </c>
      <c r="OJ13" s="93">
        <f>OJ10</f>
        <v>0</v>
      </c>
      <c r="OK13" s="120">
        <f t="shared" si="157"/>
        <v>0</v>
      </c>
      <c r="OL13" s="101">
        <f t="shared" si="158"/>
        <v>0</v>
      </c>
      <c r="OM13" s="101"/>
      <c r="ON13" s="121"/>
      <c r="OO13" s="122">
        <f>OK13/$WC13</f>
        <v>0</v>
      </c>
      <c r="OP13" s="126">
        <f>'прил № 2 (01.01.20)'!AFT561</f>
        <v>209</v>
      </c>
      <c r="OQ13" s="122">
        <f>OP13/OP10</f>
        <v>0.91266000000000003</v>
      </c>
      <c r="OR13" s="101">
        <f>OR10*OQ13</f>
        <v>0</v>
      </c>
      <c r="OS13" s="119">
        <f t="shared" si="160"/>
        <v>0</v>
      </c>
      <c r="OT13" s="93">
        <f>OT10</f>
        <v>0</v>
      </c>
      <c r="OU13" s="120">
        <f t="shared" si="161"/>
        <v>0</v>
      </c>
      <c r="OV13" s="101">
        <f t="shared" si="162"/>
        <v>0</v>
      </c>
      <c r="OW13" s="101"/>
      <c r="OX13" s="121"/>
      <c r="OY13" s="122">
        <f>OU13/$WC13</f>
        <v>0</v>
      </c>
      <c r="OZ13" s="126">
        <f>'прил № 2 (01.01.20)'!AGO561</f>
        <v>0</v>
      </c>
      <c r="PA13" s="122">
        <f>OZ13/OZ10</f>
        <v>0</v>
      </c>
      <c r="PB13" s="101">
        <f>PB10*PA13</f>
        <v>0</v>
      </c>
      <c r="PC13" s="119">
        <f t="shared" si="164"/>
        <v>0</v>
      </c>
      <c r="PD13" s="93">
        <f>PD10</f>
        <v>0</v>
      </c>
      <c r="PE13" s="120">
        <f t="shared" si="165"/>
        <v>0</v>
      </c>
      <c r="PF13" s="101">
        <f t="shared" si="166"/>
        <v>0</v>
      </c>
      <c r="PG13" s="101"/>
      <c r="PH13" s="121"/>
      <c r="PI13" s="122">
        <f>PE13/$WC13</f>
        <v>0</v>
      </c>
      <c r="PJ13" s="126">
        <f>'прил № 2 (01.01.20)'!AHJ561</f>
        <v>139</v>
      </c>
      <c r="PK13" s="122">
        <f>PJ13/PJ10</f>
        <v>0.84241999999999995</v>
      </c>
      <c r="PL13" s="101">
        <f>PL10*PK13</f>
        <v>0</v>
      </c>
      <c r="PM13" s="119">
        <f t="shared" si="168"/>
        <v>0</v>
      </c>
      <c r="PN13" s="93">
        <f>PN10</f>
        <v>0</v>
      </c>
      <c r="PO13" s="120">
        <f t="shared" si="169"/>
        <v>0</v>
      </c>
      <c r="PP13" s="101">
        <f t="shared" si="170"/>
        <v>0</v>
      </c>
      <c r="PQ13" s="101"/>
      <c r="PR13" s="121"/>
      <c r="PS13" s="122">
        <f>PO13/$WC13</f>
        <v>0</v>
      </c>
      <c r="PT13" s="126"/>
      <c r="PU13" s="122" t="e">
        <f>PT13/PT10</f>
        <v>#DIV/0!</v>
      </c>
      <c r="PV13" s="101" t="e">
        <f>PV10*PU13</f>
        <v>#DIV/0!</v>
      </c>
      <c r="PW13" s="119">
        <f t="shared" si="172"/>
        <v>0</v>
      </c>
      <c r="PX13" s="93">
        <f>PX10</f>
        <v>0</v>
      </c>
      <c r="PY13" s="120">
        <f t="shared" si="173"/>
        <v>0</v>
      </c>
      <c r="PZ13" s="101">
        <f t="shared" si="174"/>
        <v>0</v>
      </c>
      <c r="QA13" s="101"/>
      <c r="QB13" s="121"/>
      <c r="QC13" s="122">
        <f>PY13/$WC13</f>
        <v>0</v>
      </c>
      <c r="QD13" s="126">
        <f>'прил № 2 (01.01.20)'!AIZ561</f>
        <v>195</v>
      </c>
      <c r="QE13" s="122">
        <f>QD13/QD10</f>
        <v>0.84782999999999997</v>
      </c>
      <c r="QF13" s="101">
        <f>QF10*QE13</f>
        <v>0</v>
      </c>
      <c r="QG13" s="119">
        <f t="shared" si="176"/>
        <v>0</v>
      </c>
      <c r="QH13" s="93">
        <f>QH10</f>
        <v>0</v>
      </c>
      <c r="QI13" s="120">
        <f t="shared" si="177"/>
        <v>0</v>
      </c>
      <c r="QJ13" s="101">
        <f t="shared" si="178"/>
        <v>0</v>
      </c>
      <c r="QK13" s="101"/>
      <c r="QL13" s="121"/>
      <c r="QM13" s="122">
        <f>QI13/$WC13</f>
        <v>0</v>
      </c>
      <c r="QN13" s="126">
        <f>'прил № 2 (01.01.20)'!AJU561</f>
        <v>140</v>
      </c>
      <c r="QO13" s="122">
        <f>QN13/QN10</f>
        <v>0.84848000000000001</v>
      </c>
      <c r="QP13" s="101">
        <f>QP10*QO13</f>
        <v>0</v>
      </c>
      <c r="QQ13" s="119">
        <f t="shared" si="180"/>
        <v>0</v>
      </c>
      <c r="QR13" s="93">
        <f>QR10</f>
        <v>0</v>
      </c>
      <c r="QS13" s="120">
        <f t="shared" si="181"/>
        <v>0</v>
      </c>
      <c r="QT13" s="101">
        <f t="shared" si="182"/>
        <v>0</v>
      </c>
      <c r="QU13" s="101"/>
      <c r="QV13" s="121"/>
      <c r="QW13" s="122">
        <f>QS13/$WC13</f>
        <v>0</v>
      </c>
      <c r="QX13" s="126">
        <f>'прил № 2 (01.01.20)'!AKP561</f>
        <v>123</v>
      </c>
      <c r="QY13" s="122">
        <f>QX13/QX10</f>
        <v>0.71097999999999995</v>
      </c>
      <c r="QZ13" s="101">
        <f>QZ10*QY13</f>
        <v>0</v>
      </c>
      <c r="RA13" s="119">
        <f t="shared" si="184"/>
        <v>0</v>
      </c>
      <c r="RB13" s="93">
        <f>RB10</f>
        <v>0</v>
      </c>
      <c r="RC13" s="120">
        <f t="shared" si="185"/>
        <v>0</v>
      </c>
      <c r="RD13" s="101">
        <f t="shared" si="186"/>
        <v>0</v>
      </c>
      <c r="RE13" s="101"/>
      <c r="RF13" s="121"/>
      <c r="RG13" s="122">
        <f>RC13/$WC13</f>
        <v>0</v>
      </c>
      <c r="RH13" s="126">
        <f>'прил № 2 (01.01.20)'!ALK561</f>
        <v>134</v>
      </c>
      <c r="RI13" s="122">
        <f>RH13/RH10</f>
        <v>0.88158000000000003</v>
      </c>
      <c r="RJ13" s="101">
        <f>RJ10*RI13</f>
        <v>0</v>
      </c>
      <c r="RK13" s="119">
        <f t="shared" si="188"/>
        <v>0</v>
      </c>
      <c r="RL13" s="93">
        <f>RL10</f>
        <v>0</v>
      </c>
      <c r="RM13" s="120">
        <f t="shared" si="189"/>
        <v>0</v>
      </c>
      <c r="RN13" s="101">
        <f t="shared" si="190"/>
        <v>0</v>
      </c>
      <c r="RO13" s="101"/>
      <c r="RP13" s="121"/>
      <c r="RQ13" s="122">
        <f>RM13/$WC13</f>
        <v>0</v>
      </c>
      <c r="RR13" s="126">
        <f>'прил № 2 (01.01.20)'!AMF561</f>
        <v>268</v>
      </c>
      <c r="RS13" s="122">
        <f>RR13/RR10</f>
        <v>0.79056000000000004</v>
      </c>
      <c r="RT13" s="101">
        <f>RT10*RS13</f>
        <v>0</v>
      </c>
      <c r="RU13" s="119">
        <f t="shared" si="192"/>
        <v>0</v>
      </c>
      <c r="RV13" s="93">
        <f>RV10</f>
        <v>0</v>
      </c>
      <c r="RW13" s="120">
        <f t="shared" si="193"/>
        <v>0</v>
      </c>
      <c r="RX13" s="101">
        <f t="shared" si="194"/>
        <v>0</v>
      </c>
      <c r="RY13" s="101"/>
      <c r="RZ13" s="121"/>
      <c r="SA13" s="122">
        <f>RW13/$WC13</f>
        <v>0</v>
      </c>
      <c r="SB13" s="126">
        <f>'прил № 2 (01.01.20)'!ANA561</f>
        <v>0</v>
      </c>
      <c r="SC13" s="122">
        <f>SB13/SB10</f>
        <v>0</v>
      </c>
      <c r="SD13" s="101">
        <f>SD10*SC13</f>
        <v>0</v>
      </c>
      <c r="SE13" s="119">
        <f t="shared" si="196"/>
        <v>0</v>
      </c>
      <c r="SF13" s="93">
        <f>SF10</f>
        <v>8.2799999999999994</v>
      </c>
      <c r="SG13" s="120">
        <f t="shared" si="197"/>
        <v>0</v>
      </c>
      <c r="SH13" s="101">
        <f t="shared" si="198"/>
        <v>0</v>
      </c>
      <c r="SI13" s="101"/>
      <c r="SJ13" s="121"/>
      <c r="SK13" s="122">
        <f>SG13/$WC13</f>
        <v>0</v>
      </c>
      <c r="SL13" s="126">
        <f>'прил № 2 (01.01.20)'!ANV561</f>
        <v>240</v>
      </c>
      <c r="SM13" s="122">
        <f>SL13/SL10</f>
        <v>0.81355999999999995</v>
      </c>
      <c r="SN13" s="101">
        <f>SN10*SM13</f>
        <v>0</v>
      </c>
      <c r="SO13" s="119">
        <f t="shared" si="200"/>
        <v>0</v>
      </c>
      <c r="SP13" s="93">
        <f>SP10</f>
        <v>0</v>
      </c>
      <c r="SQ13" s="120">
        <f t="shared" si="201"/>
        <v>0</v>
      </c>
      <c r="SR13" s="101">
        <f t="shared" si="202"/>
        <v>0</v>
      </c>
      <c r="SS13" s="101"/>
      <c r="ST13" s="121"/>
      <c r="SU13" s="122">
        <f>SQ13/$WC13</f>
        <v>0</v>
      </c>
      <c r="SV13" s="126">
        <f>'прил № 2 (01.01.20)'!AOQ561</f>
        <v>250</v>
      </c>
      <c r="SW13" s="122">
        <f>SV13/SV10</f>
        <v>0.78369999999999995</v>
      </c>
      <c r="SX13" s="101">
        <f>SX10*SW13</f>
        <v>0</v>
      </c>
      <c r="SY13" s="119">
        <f t="shared" si="204"/>
        <v>0</v>
      </c>
      <c r="SZ13" s="93">
        <f>SZ10</f>
        <v>0</v>
      </c>
      <c r="TA13" s="120">
        <f t="shared" si="205"/>
        <v>0</v>
      </c>
      <c r="TB13" s="101">
        <f t="shared" si="206"/>
        <v>0</v>
      </c>
      <c r="TC13" s="101"/>
      <c r="TD13" s="121"/>
      <c r="TE13" s="122">
        <f>TA13/$WC13</f>
        <v>0</v>
      </c>
      <c r="TF13" s="126">
        <f>'прил № 2 (01.01.20)'!APL561</f>
        <v>148</v>
      </c>
      <c r="TG13" s="122">
        <f>TF13/TF10</f>
        <v>0.84570999999999996</v>
      </c>
      <c r="TH13" s="101">
        <f>TH10*TG13</f>
        <v>0</v>
      </c>
      <c r="TI13" s="119">
        <f t="shared" si="208"/>
        <v>0</v>
      </c>
      <c r="TJ13" s="93">
        <f>TJ10</f>
        <v>0</v>
      </c>
      <c r="TK13" s="120">
        <f t="shared" si="209"/>
        <v>0</v>
      </c>
      <c r="TL13" s="101">
        <f t="shared" si="210"/>
        <v>0</v>
      </c>
      <c r="TM13" s="101"/>
      <c r="TN13" s="121"/>
      <c r="TO13" s="122">
        <f>TK13/$WC13</f>
        <v>0</v>
      </c>
      <c r="TP13" s="126">
        <f>'прил № 2 (01.01.20)'!AQG561</f>
        <v>198</v>
      </c>
      <c r="TQ13" s="122">
        <f>TP13/TP10</f>
        <v>0.72262999999999999</v>
      </c>
      <c r="TR13" s="101">
        <f>TR10*TQ13</f>
        <v>0</v>
      </c>
      <c r="TS13" s="119">
        <f t="shared" si="212"/>
        <v>0</v>
      </c>
      <c r="TT13" s="93">
        <f>TT10</f>
        <v>0</v>
      </c>
      <c r="TU13" s="120">
        <f t="shared" si="213"/>
        <v>0</v>
      </c>
      <c r="TV13" s="101">
        <f t="shared" si="214"/>
        <v>0</v>
      </c>
      <c r="TW13" s="101"/>
      <c r="TX13" s="121"/>
      <c r="TY13" s="122">
        <f>TU13/$WC13</f>
        <v>0</v>
      </c>
      <c r="TZ13" s="126">
        <f>'прил № 2 (01.01.20)'!ARB561</f>
        <v>166</v>
      </c>
      <c r="UA13" s="122">
        <f>TZ13/TZ10</f>
        <v>0.88297999999999999</v>
      </c>
      <c r="UB13" s="101">
        <f>UB10*UA13</f>
        <v>0</v>
      </c>
      <c r="UC13" s="119">
        <f t="shared" si="216"/>
        <v>0</v>
      </c>
      <c r="UD13" s="93">
        <f>UD10</f>
        <v>0</v>
      </c>
      <c r="UE13" s="120">
        <f t="shared" si="217"/>
        <v>0</v>
      </c>
      <c r="UF13" s="101">
        <f t="shared" si="218"/>
        <v>0</v>
      </c>
      <c r="UG13" s="101"/>
      <c r="UH13" s="121"/>
      <c r="UI13" s="122">
        <f>UE13/$WC13</f>
        <v>0</v>
      </c>
      <c r="UJ13" s="126">
        <f>'прил № 2 (01.01.20)'!ARW561</f>
        <v>293</v>
      </c>
      <c r="UK13" s="122">
        <f>UJ13/UJ10</f>
        <v>0.83953999999999995</v>
      </c>
      <c r="UL13" s="101">
        <f>UL10*UK13</f>
        <v>0</v>
      </c>
      <c r="UM13" s="119">
        <f t="shared" si="220"/>
        <v>0</v>
      </c>
      <c r="UN13" s="93">
        <f>UN10</f>
        <v>0</v>
      </c>
      <c r="UO13" s="120">
        <f t="shared" si="221"/>
        <v>0</v>
      </c>
      <c r="UP13" s="101">
        <f t="shared" si="222"/>
        <v>0</v>
      </c>
      <c r="UQ13" s="101"/>
      <c r="UR13" s="121"/>
      <c r="US13" s="122">
        <f>UO13/$WC13</f>
        <v>0</v>
      </c>
      <c r="UT13" s="126">
        <f>'прил № 2 (01.01.20)'!ASR561</f>
        <v>238</v>
      </c>
      <c r="UU13" s="122">
        <f>UT13/UT10</f>
        <v>0.73912999999999995</v>
      </c>
      <c r="UV13" s="101">
        <f>UV10*UU13</f>
        <v>0</v>
      </c>
      <c r="UW13" s="119">
        <f t="shared" si="224"/>
        <v>0</v>
      </c>
      <c r="UX13" s="93">
        <f>UX10</f>
        <v>0</v>
      </c>
      <c r="UY13" s="120">
        <f t="shared" si="225"/>
        <v>0</v>
      </c>
      <c r="UZ13" s="101">
        <f t="shared" si="226"/>
        <v>0</v>
      </c>
      <c r="VA13" s="101"/>
      <c r="VB13" s="121"/>
      <c r="VC13" s="122">
        <f>UY13/$WC13</f>
        <v>0</v>
      </c>
      <c r="VD13" s="126">
        <f>'прил № 2 (01.01.20)'!ATM561</f>
        <v>514</v>
      </c>
      <c r="VE13" s="122">
        <f>VD13/VD10</f>
        <v>0.90812999999999999</v>
      </c>
      <c r="VF13" s="101">
        <f>VF10*VE13</f>
        <v>0</v>
      </c>
      <c r="VG13" s="119">
        <f t="shared" si="228"/>
        <v>0</v>
      </c>
      <c r="VH13" s="93">
        <f>VH10</f>
        <v>0</v>
      </c>
      <c r="VI13" s="120">
        <f t="shared" si="229"/>
        <v>0</v>
      </c>
      <c r="VJ13" s="101">
        <f t="shared" si="230"/>
        <v>0</v>
      </c>
      <c r="VK13" s="101"/>
      <c r="VL13" s="121"/>
      <c r="VM13" s="122">
        <f>VI13/$WC13</f>
        <v>0</v>
      </c>
      <c r="VN13" s="126">
        <f>'прил № 2 (01.01.20)'!AUH561</f>
        <v>272</v>
      </c>
      <c r="VO13" s="122">
        <f>VN13/VN10</f>
        <v>0.76190000000000002</v>
      </c>
      <c r="VP13" s="101">
        <f>VP10*VO13</f>
        <v>0</v>
      </c>
      <c r="VQ13" s="119">
        <f t="shared" si="232"/>
        <v>0</v>
      </c>
      <c r="VR13" s="93">
        <f>VR10</f>
        <v>0</v>
      </c>
      <c r="VS13" s="120">
        <f t="shared" si="233"/>
        <v>0</v>
      </c>
      <c r="VT13" s="101">
        <f t="shared" si="234"/>
        <v>0</v>
      </c>
      <c r="VU13" s="101"/>
      <c r="VV13" s="121"/>
      <c r="VW13" s="122">
        <f>VS13/$WC13</f>
        <v>0</v>
      </c>
      <c r="VX13" s="452">
        <f t="shared" si="236"/>
        <v>9626</v>
      </c>
      <c r="VY13" s="122">
        <f>VX13/VX10</f>
        <v>0.7661</v>
      </c>
      <c r="VZ13" s="101">
        <f>VZ10*VY13</f>
        <v>98335.06</v>
      </c>
      <c r="WA13" s="119">
        <f t="shared" si="237"/>
        <v>10.21556825</v>
      </c>
      <c r="WB13" s="93">
        <f>WB10</f>
        <v>8.2799999999999994</v>
      </c>
      <c r="WC13" s="120">
        <f t="shared" si="238"/>
        <v>84.584909999999994</v>
      </c>
      <c r="WD13" s="101">
        <f t="shared" si="239"/>
        <v>814214.34</v>
      </c>
      <c r="WE13" s="101"/>
      <c r="WF13" s="121"/>
    </row>
    <row r="14" spans="1:604" ht="24.75" customHeight="1">
      <c r="A14" s="5"/>
      <c r="B14" s="444" t="s">
        <v>836</v>
      </c>
      <c r="C14" s="12" t="s">
        <v>919</v>
      </c>
      <c r="D14" s="12" t="s">
        <v>421</v>
      </c>
      <c r="E14" s="4" t="s">
        <v>33</v>
      </c>
      <c r="F14" s="126">
        <f>'прил № 2 (01.01.20)'!L562</f>
        <v>0</v>
      </c>
      <c r="G14" s="122">
        <f>F14/F10</f>
        <v>0</v>
      </c>
      <c r="H14" s="101">
        <f>H10*G14</f>
        <v>0</v>
      </c>
      <c r="I14" s="119">
        <f t="shared" si="0"/>
        <v>0</v>
      </c>
      <c r="J14" s="93">
        <f>J10</f>
        <v>0</v>
      </c>
      <c r="K14" s="120">
        <f t="shared" si="1"/>
        <v>0</v>
      </c>
      <c r="L14" s="101">
        <f t="shared" si="2"/>
        <v>0</v>
      </c>
      <c r="M14" s="101"/>
      <c r="N14" s="121"/>
      <c r="O14" s="122">
        <f t="shared" ref="O14:O26" si="240">K14/$WC14</f>
        <v>0</v>
      </c>
      <c r="P14" s="126">
        <f>'прил № 2 (01.01.20)'!AG562</f>
        <v>0</v>
      </c>
      <c r="Q14" s="122">
        <f>P14/P10</f>
        <v>0</v>
      </c>
      <c r="R14" s="101">
        <f>R10*Q14</f>
        <v>0</v>
      </c>
      <c r="S14" s="119">
        <f t="shared" si="4"/>
        <v>0</v>
      </c>
      <c r="T14" s="93">
        <f>T10</f>
        <v>0</v>
      </c>
      <c r="U14" s="120">
        <f t="shared" si="5"/>
        <v>0</v>
      </c>
      <c r="V14" s="101">
        <f t="shared" si="6"/>
        <v>0</v>
      </c>
      <c r="W14" s="101"/>
      <c r="X14" s="121"/>
      <c r="Y14" s="122">
        <f t="shared" ref="Y14:Y26" si="241">U14/$WC14</f>
        <v>0</v>
      </c>
      <c r="Z14" s="126">
        <f>'прил № 2 (01.01.20)'!BB562</f>
        <v>0</v>
      </c>
      <c r="AA14" s="122">
        <f>Z14/Z10</f>
        <v>0</v>
      </c>
      <c r="AB14" s="101">
        <f>AB10*AA14</f>
        <v>0</v>
      </c>
      <c r="AC14" s="119">
        <f t="shared" si="8"/>
        <v>0</v>
      </c>
      <c r="AD14" s="93">
        <f>AD10</f>
        <v>0</v>
      </c>
      <c r="AE14" s="120">
        <f t="shared" si="9"/>
        <v>0</v>
      </c>
      <c r="AF14" s="101">
        <f t="shared" si="10"/>
        <v>0</v>
      </c>
      <c r="AG14" s="101"/>
      <c r="AH14" s="121"/>
      <c r="AI14" s="122">
        <f t="shared" ref="AI14:AI26" si="242">AE14/$WC14</f>
        <v>0</v>
      </c>
      <c r="AJ14" s="126">
        <f>'прил № 2 (01.01.20)'!BW562</f>
        <v>0</v>
      </c>
      <c r="AK14" s="122" t="e">
        <f>AJ14/AJ10</f>
        <v>#DIV/0!</v>
      </c>
      <c r="AL14" s="101" t="e">
        <f>AL10*AK14</f>
        <v>#DIV/0!</v>
      </c>
      <c r="AM14" s="119">
        <f t="shared" si="12"/>
        <v>0</v>
      </c>
      <c r="AN14" s="93">
        <f>AN10</f>
        <v>0</v>
      </c>
      <c r="AO14" s="120">
        <f t="shared" si="13"/>
        <v>0</v>
      </c>
      <c r="AP14" s="101">
        <f t="shared" si="14"/>
        <v>0</v>
      </c>
      <c r="AQ14" s="101"/>
      <c r="AR14" s="121"/>
      <c r="AS14" s="122">
        <f t="shared" ref="AS14:AS26" si="243">AO14/$WC14</f>
        <v>0</v>
      </c>
      <c r="AT14" s="126">
        <f>'прил № 2 (01.01.20)'!CR562</f>
        <v>0</v>
      </c>
      <c r="AU14" s="122">
        <f>AT14/AT10</f>
        <v>0</v>
      </c>
      <c r="AV14" s="101">
        <f>AV10*AU14</f>
        <v>0</v>
      </c>
      <c r="AW14" s="119">
        <f t="shared" si="16"/>
        <v>0</v>
      </c>
      <c r="AX14" s="93">
        <f>AX10</f>
        <v>0</v>
      </c>
      <c r="AY14" s="120">
        <f t="shared" si="17"/>
        <v>0</v>
      </c>
      <c r="AZ14" s="101">
        <f t="shared" si="18"/>
        <v>0</v>
      </c>
      <c r="BA14" s="101"/>
      <c r="BB14" s="121"/>
      <c r="BC14" s="122">
        <f t="shared" ref="BC14:BC26" si="244">AY14/$WC14</f>
        <v>0</v>
      </c>
      <c r="BD14" s="126">
        <f>'прил № 2 (01.01.20)'!DM562</f>
        <v>0</v>
      </c>
      <c r="BE14" s="122">
        <f>BD14/BD10</f>
        <v>0</v>
      </c>
      <c r="BF14" s="101">
        <f>BF10*BE14</f>
        <v>0</v>
      </c>
      <c r="BG14" s="119">
        <f t="shared" si="20"/>
        <v>0</v>
      </c>
      <c r="BH14" s="93">
        <f>BH10</f>
        <v>0</v>
      </c>
      <c r="BI14" s="120">
        <f t="shared" si="21"/>
        <v>0</v>
      </c>
      <c r="BJ14" s="101">
        <f t="shared" si="22"/>
        <v>0</v>
      </c>
      <c r="BK14" s="101"/>
      <c r="BL14" s="121"/>
      <c r="BM14" s="122">
        <f t="shared" ref="BM14:BM26" si="245">BI14/$WC14</f>
        <v>0</v>
      </c>
      <c r="BN14" s="126">
        <f>'прил № 2 (01.01.20)'!EH562</f>
        <v>0</v>
      </c>
      <c r="BO14" s="122">
        <f>BN14/BN10</f>
        <v>0</v>
      </c>
      <c r="BP14" s="101">
        <f>BP10*BO14</f>
        <v>0</v>
      </c>
      <c r="BQ14" s="119">
        <f t="shared" si="24"/>
        <v>0</v>
      </c>
      <c r="BR14" s="93">
        <f>BR10</f>
        <v>0</v>
      </c>
      <c r="BS14" s="120">
        <f t="shared" si="25"/>
        <v>0</v>
      </c>
      <c r="BT14" s="101">
        <f t="shared" si="26"/>
        <v>0</v>
      </c>
      <c r="BU14" s="101"/>
      <c r="BV14" s="121"/>
      <c r="BW14" s="122">
        <f t="shared" ref="BW14:BW26" si="246">BS14/$WC14</f>
        <v>0</v>
      </c>
      <c r="BX14" s="126">
        <f>'прил № 2 (01.01.20)'!FC562</f>
        <v>0</v>
      </c>
      <c r="BY14" s="122">
        <f>BX14/BX10</f>
        <v>0</v>
      </c>
      <c r="BZ14" s="101">
        <f>BZ10*BY14</f>
        <v>0</v>
      </c>
      <c r="CA14" s="119">
        <f t="shared" si="28"/>
        <v>0</v>
      </c>
      <c r="CB14" s="93">
        <f>CB10</f>
        <v>0</v>
      </c>
      <c r="CC14" s="120">
        <f t="shared" si="29"/>
        <v>0</v>
      </c>
      <c r="CD14" s="101">
        <f t="shared" si="30"/>
        <v>0</v>
      </c>
      <c r="CE14" s="101"/>
      <c r="CF14" s="121"/>
      <c r="CG14" s="122">
        <f t="shared" ref="CG14:CG26" si="247">CC14/$WC14</f>
        <v>0</v>
      </c>
      <c r="CH14" s="126"/>
      <c r="CI14" s="122" t="e">
        <f>CH14/CH10</f>
        <v>#DIV/0!</v>
      </c>
      <c r="CJ14" s="101" t="e">
        <f>CJ10*CI14</f>
        <v>#DIV/0!</v>
      </c>
      <c r="CK14" s="119">
        <f t="shared" si="32"/>
        <v>0</v>
      </c>
      <c r="CL14" s="93">
        <f>CL10</f>
        <v>0</v>
      </c>
      <c r="CM14" s="120">
        <f t="shared" si="33"/>
        <v>0</v>
      </c>
      <c r="CN14" s="101">
        <f t="shared" si="34"/>
        <v>0</v>
      </c>
      <c r="CO14" s="101"/>
      <c r="CP14" s="121"/>
      <c r="CQ14" s="122">
        <f t="shared" ref="CQ14:CQ26" si="248">CM14/$WC14</f>
        <v>0</v>
      </c>
      <c r="CR14" s="126"/>
      <c r="CS14" s="122">
        <f>CR14/CR10</f>
        <v>0</v>
      </c>
      <c r="CT14" s="101">
        <f>CT10*CS14</f>
        <v>0</v>
      </c>
      <c r="CU14" s="119">
        <f t="shared" si="36"/>
        <v>0</v>
      </c>
      <c r="CV14" s="93">
        <f>CV10</f>
        <v>0</v>
      </c>
      <c r="CW14" s="120">
        <f t="shared" si="37"/>
        <v>0</v>
      </c>
      <c r="CX14" s="101">
        <f t="shared" si="38"/>
        <v>0</v>
      </c>
      <c r="CY14" s="101"/>
      <c r="CZ14" s="121"/>
      <c r="DA14" s="122">
        <f t="shared" ref="DA14:DA26" si="249">CW14/$WC14</f>
        <v>0</v>
      </c>
      <c r="DB14" s="126">
        <f>'прил № 2 (01.01.20)'!HN562</f>
        <v>0</v>
      </c>
      <c r="DC14" s="122">
        <f>DB14/DB10</f>
        <v>0</v>
      </c>
      <c r="DD14" s="101">
        <f>DD10*DC14</f>
        <v>0</v>
      </c>
      <c r="DE14" s="119">
        <f t="shared" si="40"/>
        <v>0</v>
      </c>
      <c r="DF14" s="93">
        <f>DF10</f>
        <v>0</v>
      </c>
      <c r="DG14" s="120">
        <f t="shared" si="41"/>
        <v>0</v>
      </c>
      <c r="DH14" s="101">
        <f t="shared" si="42"/>
        <v>0</v>
      </c>
      <c r="DI14" s="101"/>
      <c r="DJ14" s="121"/>
      <c r="DK14" s="122">
        <f t="shared" ref="DK14:DK26" si="250">DG14/$WC14</f>
        <v>0</v>
      </c>
      <c r="DL14" s="126">
        <f>'прил № 2 (01.01.20)'!II562</f>
        <v>0</v>
      </c>
      <c r="DM14" s="122">
        <f>DL14/DL10</f>
        <v>0</v>
      </c>
      <c r="DN14" s="101">
        <f>DN10*DM14</f>
        <v>0</v>
      </c>
      <c r="DO14" s="119">
        <f t="shared" si="44"/>
        <v>0</v>
      </c>
      <c r="DP14" s="93">
        <f>DP10</f>
        <v>0</v>
      </c>
      <c r="DQ14" s="120">
        <f t="shared" si="45"/>
        <v>0</v>
      </c>
      <c r="DR14" s="101">
        <f t="shared" si="46"/>
        <v>0</v>
      </c>
      <c r="DS14" s="101"/>
      <c r="DT14" s="121"/>
      <c r="DU14" s="122">
        <f t="shared" ref="DU14:DU26" si="251">DQ14/$WC14</f>
        <v>0</v>
      </c>
      <c r="DV14" s="126">
        <f>'прил № 2 (01.01.20)'!JD562</f>
        <v>0</v>
      </c>
      <c r="DW14" s="122">
        <f>DV14/DV10</f>
        <v>0</v>
      </c>
      <c r="DX14" s="101">
        <f>DX10*DW14</f>
        <v>0</v>
      </c>
      <c r="DY14" s="119">
        <f t="shared" si="48"/>
        <v>0</v>
      </c>
      <c r="DZ14" s="93">
        <f>DZ10</f>
        <v>8.2799999999999994</v>
      </c>
      <c r="EA14" s="120">
        <f t="shared" si="49"/>
        <v>0</v>
      </c>
      <c r="EB14" s="101">
        <f t="shared" si="50"/>
        <v>0</v>
      </c>
      <c r="EC14" s="101"/>
      <c r="ED14" s="121"/>
      <c r="EE14" s="122">
        <f t="shared" ref="EE14:EE26" si="252">EA14/$WC14</f>
        <v>0</v>
      </c>
      <c r="EF14" s="126">
        <f>'прил № 2 (01.01.20)'!JY562</f>
        <v>0</v>
      </c>
      <c r="EG14" s="122">
        <f>EF14/EF10</f>
        <v>0</v>
      </c>
      <c r="EH14" s="101">
        <f>EH10*EG14</f>
        <v>0</v>
      </c>
      <c r="EI14" s="119">
        <f t="shared" si="52"/>
        <v>0</v>
      </c>
      <c r="EJ14" s="93">
        <f>EJ10</f>
        <v>0</v>
      </c>
      <c r="EK14" s="120">
        <f t="shared" si="53"/>
        <v>0</v>
      </c>
      <c r="EL14" s="101">
        <f t="shared" si="54"/>
        <v>0</v>
      </c>
      <c r="EM14" s="101"/>
      <c r="EN14" s="121"/>
      <c r="EO14" s="122">
        <f t="shared" ref="EO14:EO26" si="253">EK14/$WC14</f>
        <v>0</v>
      </c>
      <c r="EP14" s="126">
        <f>'прил № 2 (01.01.20)'!KT562</f>
        <v>0</v>
      </c>
      <c r="EQ14" s="122">
        <f>EP14/EP10</f>
        <v>0</v>
      </c>
      <c r="ER14" s="101">
        <f>ER10*EQ14</f>
        <v>0</v>
      </c>
      <c r="ES14" s="119">
        <f t="shared" si="56"/>
        <v>0</v>
      </c>
      <c r="ET14" s="93">
        <f>ET10</f>
        <v>8.2799999999999994</v>
      </c>
      <c r="EU14" s="120">
        <f t="shared" si="57"/>
        <v>0</v>
      </c>
      <c r="EV14" s="101">
        <f t="shared" si="58"/>
        <v>0</v>
      </c>
      <c r="EW14" s="101"/>
      <c r="EX14" s="121"/>
      <c r="EY14" s="122">
        <f t="shared" ref="EY14:EY26" si="254">EU14/$WC14</f>
        <v>0</v>
      </c>
      <c r="EZ14" s="126">
        <f>'прил № 2 (01.01.20)'!LO562</f>
        <v>0</v>
      </c>
      <c r="FA14" s="122">
        <f>EZ14/EZ10</f>
        <v>0</v>
      </c>
      <c r="FB14" s="101">
        <f>FB10*FA14</f>
        <v>0</v>
      </c>
      <c r="FC14" s="119">
        <f t="shared" si="60"/>
        <v>0</v>
      </c>
      <c r="FD14" s="93">
        <f>FD10</f>
        <v>0</v>
      </c>
      <c r="FE14" s="120">
        <f t="shared" si="61"/>
        <v>0</v>
      </c>
      <c r="FF14" s="101">
        <f t="shared" si="62"/>
        <v>0</v>
      </c>
      <c r="FG14" s="101"/>
      <c r="FH14" s="121"/>
      <c r="FI14" s="122">
        <f t="shared" ref="FI14:FI26" si="255">FE14/$WC14</f>
        <v>0</v>
      </c>
      <c r="FJ14" s="126">
        <f>'прил № 2 (01.01.20)'!MJ562</f>
        <v>0</v>
      </c>
      <c r="FK14" s="122">
        <f>FJ14/FJ10</f>
        <v>0</v>
      </c>
      <c r="FL14" s="101">
        <f>FL10*FK14</f>
        <v>0</v>
      </c>
      <c r="FM14" s="119">
        <f t="shared" si="64"/>
        <v>0</v>
      </c>
      <c r="FN14" s="93">
        <f>FN10</f>
        <v>0</v>
      </c>
      <c r="FO14" s="120">
        <f t="shared" si="65"/>
        <v>0</v>
      </c>
      <c r="FP14" s="101">
        <f t="shared" si="66"/>
        <v>0</v>
      </c>
      <c r="FQ14" s="101"/>
      <c r="FR14" s="121"/>
      <c r="FS14" s="122">
        <f t="shared" ref="FS14:FS26" si="256">FO14/$WC14</f>
        <v>0</v>
      </c>
      <c r="FT14" s="126">
        <f>'прил № 2 (01.01.20)'!NE562</f>
        <v>0</v>
      </c>
      <c r="FU14" s="122">
        <f>FT14/FT10</f>
        <v>0</v>
      </c>
      <c r="FV14" s="101">
        <f>FV10*FU14</f>
        <v>0</v>
      </c>
      <c r="FW14" s="119">
        <f t="shared" si="68"/>
        <v>0</v>
      </c>
      <c r="FX14" s="93">
        <f>FX10</f>
        <v>0</v>
      </c>
      <c r="FY14" s="120">
        <f t="shared" si="69"/>
        <v>0</v>
      </c>
      <c r="FZ14" s="101">
        <f t="shared" si="70"/>
        <v>0</v>
      </c>
      <c r="GA14" s="101"/>
      <c r="GB14" s="121"/>
      <c r="GC14" s="122">
        <f t="shared" ref="GC14:GC26" si="257">FY14/$WC14</f>
        <v>0</v>
      </c>
      <c r="GD14" s="126">
        <f>'прил № 2 (01.01.20)'!NZ562</f>
        <v>0</v>
      </c>
      <c r="GE14" s="122">
        <f>GD14/GD10</f>
        <v>0</v>
      </c>
      <c r="GF14" s="101">
        <f>GF10*GE14</f>
        <v>0</v>
      </c>
      <c r="GG14" s="119">
        <f t="shared" si="72"/>
        <v>0</v>
      </c>
      <c r="GH14" s="93">
        <f>GH10</f>
        <v>0</v>
      </c>
      <c r="GI14" s="120">
        <f t="shared" si="73"/>
        <v>0</v>
      </c>
      <c r="GJ14" s="101">
        <f t="shared" si="74"/>
        <v>0</v>
      </c>
      <c r="GK14" s="101"/>
      <c r="GL14" s="121"/>
      <c r="GM14" s="122">
        <f t="shared" ref="GM14:GM26" si="258">GI14/$WC14</f>
        <v>0</v>
      </c>
      <c r="GN14" s="126">
        <f>'прил № 2 (01.01.20)'!OU562</f>
        <v>0</v>
      </c>
      <c r="GO14" s="122">
        <f>GN14/GN10</f>
        <v>0</v>
      </c>
      <c r="GP14" s="101">
        <f>GP10*GO14</f>
        <v>0</v>
      </c>
      <c r="GQ14" s="119">
        <f t="shared" si="76"/>
        <v>0</v>
      </c>
      <c r="GR14" s="93">
        <f>GR10</f>
        <v>0</v>
      </c>
      <c r="GS14" s="120">
        <f t="shared" si="77"/>
        <v>0</v>
      </c>
      <c r="GT14" s="101">
        <f t="shared" si="78"/>
        <v>0</v>
      </c>
      <c r="GU14" s="101"/>
      <c r="GV14" s="121"/>
      <c r="GW14" s="122">
        <f t="shared" ref="GW14:GW26" si="259">GS14/$WC14</f>
        <v>0</v>
      </c>
      <c r="GX14" s="126">
        <f>'прил № 2 (01.01.20)'!PP562</f>
        <v>0</v>
      </c>
      <c r="GY14" s="122">
        <f>GX14/GX10</f>
        <v>0</v>
      </c>
      <c r="GZ14" s="101">
        <f>GZ10*GY14</f>
        <v>0</v>
      </c>
      <c r="HA14" s="119">
        <f t="shared" si="80"/>
        <v>0</v>
      </c>
      <c r="HB14" s="93">
        <f>HB10</f>
        <v>0</v>
      </c>
      <c r="HC14" s="120">
        <f t="shared" si="81"/>
        <v>0</v>
      </c>
      <c r="HD14" s="101">
        <f t="shared" si="82"/>
        <v>0</v>
      </c>
      <c r="HE14" s="101"/>
      <c r="HF14" s="121"/>
      <c r="HG14" s="122">
        <f t="shared" ref="HG14:HG26" si="260">HC14/$WC14</f>
        <v>0</v>
      </c>
      <c r="HH14" s="126">
        <f>'прил № 2 (01.01.20)'!QK562</f>
        <v>0</v>
      </c>
      <c r="HI14" s="122">
        <f>HH14/HH10</f>
        <v>0</v>
      </c>
      <c r="HJ14" s="101">
        <f>HJ10*HI14</f>
        <v>0</v>
      </c>
      <c r="HK14" s="119">
        <f t="shared" si="84"/>
        <v>0</v>
      </c>
      <c r="HL14" s="93">
        <f>HL10</f>
        <v>0</v>
      </c>
      <c r="HM14" s="120">
        <f t="shared" si="85"/>
        <v>0</v>
      </c>
      <c r="HN14" s="101">
        <f t="shared" si="86"/>
        <v>0</v>
      </c>
      <c r="HO14" s="101"/>
      <c r="HP14" s="121"/>
      <c r="HQ14" s="122">
        <f t="shared" ref="HQ14:HQ26" si="261">HM14/$WC14</f>
        <v>0</v>
      </c>
      <c r="HR14" s="126">
        <f>'прил № 2 (01.01.20)'!RF562</f>
        <v>0</v>
      </c>
      <c r="HS14" s="122">
        <f>HR14/HR10</f>
        <v>0</v>
      </c>
      <c r="HT14" s="101">
        <f>HT10*HS14</f>
        <v>0</v>
      </c>
      <c r="HU14" s="119">
        <f t="shared" si="88"/>
        <v>0</v>
      </c>
      <c r="HV14" s="93">
        <f>HV10</f>
        <v>0</v>
      </c>
      <c r="HW14" s="120">
        <f t="shared" si="89"/>
        <v>0</v>
      </c>
      <c r="HX14" s="101">
        <f t="shared" si="90"/>
        <v>0</v>
      </c>
      <c r="HY14" s="101"/>
      <c r="HZ14" s="121"/>
      <c r="IA14" s="122">
        <f t="shared" ref="IA14:IA26" si="262">HW14/$WC14</f>
        <v>0</v>
      </c>
      <c r="IB14" s="126">
        <f>'прил № 2 (01.01.20)'!SA562</f>
        <v>0</v>
      </c>
      <c r="IC14" s="122">
        <f>IB14/IB10</f>
        <v>0</v>
      </c>
      <c r="ID14" s="101">
        <f>ID10*IC14</f>
        <v>0</v>
      </c>
      <c r="IE14" s="119">
        <f t="shared" si="92"/>
        <v>0</v>
      </c>
      <c r="IF14" s="93">
        <f>IF10</f>
        <v>0</v>
      </c>
      <c r="IG14" s="120">
        <f t="shared" si="93"/>
        <v>0</v>
      </c>
      <c r="IH14" s="101">
        <f t="shared" si="94"/>
        <v>0</v>
      </c>
      <c r="II14" s="101"/>
      <c r="IJ14" s="121"/>
      <c r="IK14" s="122">
        <f t="shared" ref="IK14:IK26" si="263">IG14/$WC14</f>
        <v>0</v>
      </c>
      <c r="IL14" s="126">
        <f>'прил № 2 (01.01.20)'!SV562</f>
        <v>0</v>
      </c>
      <c r="IM14" s="122">
        <f>IL14/IL10</f>
        <v>0</v>
      </c>
      <c r="IN14" s="101">
        <f>IN10*IM14</f>
        <v>0</v>
      </c>
      <c r="IO14" s="119">
        <f t="shared" si="96"/>
        <v>0</v>
      </c>
      <c r="IP14" s="93">
        <f>IP10</f>
        <v>0</v>
      </c>
      <c r="IQ14" s="120">
        <f t="shared" si="97"/>
        <v>0</v>
      </c>
      <c r="IR14" s="101">
        <f t="shared" si="98"/>
        <v>0</v>
      </c>
      <c r="IS14" s="101"/>
      <c r="IT14" s="121"/>
      <c r="IU14" s="122">
        <f t="shared" ref="IU14:IU26" si="264">IQ14/$WC14</f>
        <v>0</v>
      </c>
      <c r="IV14" s="126">
        <f>'прил № 2 (01.01.20)'!TQ562</f>
        <v>0</v>
      </c>
      <c r="IW14" s="122">
        <f>IV14/IV10</f>
        <v>0</v>
      </c>
      <c r="IX14" s="101">
        <f>IX10*IW14</f>
        <v>0</v>
      </c>
      <c r="IY14" s="119">
        <f t="shared" si="100"/>
        <v>0</v>
      </c>
      <c r="IZ14" s="93">
        <f>IZ10</f>
        <v>0</v>
      </c>
      <c r="JA14" s="120">
        <f t="shared" si="101"/>
        <v>0</v>
      </c>
      <c r="JB14" s="101">
        <f t="shared" si="102"/>
        <v>0</v>
      </c>
      <c r="JC14" s="101"/>
      <c r="JD14" s="121"/>
      <c r="JE14" s="122">
        <f t="shared" ref="JE14:JE26" si="265">JA14/$WC14</f>
        <v>0</v>
      </c>
      <c r="JF14" s="126">
        <f>'прил № 2 (01.01.20)'!UL562</f>
        <v>0</v>
      </c>
      <c r="JG14" s="122">
        <f>JF14/JF10</f>
        <v>0</v>
      </c>
      <c r="JH14" s="101">
        <f>JH10*JG14</f>
        <v>0</v>
      </c>
      <c r="JI14" s="119">
        <f t="shared" si="104"/>
        <v>0</v>
      </c>
      <c r="JJ14" s="93">
        <f>JJ10</f>
        <v>0</v>
      </c>
      <c r="JK14" s="120">
        <f t="shared" si="105"/>
        <v>0</v>
      </c>
      <c r="JL14" s="101">
        <f t="shared" si="106"/>
        <v>0</v>
      </c>
      <c r="JM14" s="101"/>
      <c r="JN14" s="121"/>
      <c r="JO14" s="122">
        <f t="shared" ref="JO14:JO26" si="266">JK14/$WC14</f>
        <v>0</v>
      </c>
      <c r="JP14" s="126"/>
      <c r="JQ14" s="122" t="e">
        <f>JP14/JP10</f>
        <v>#DIV/0!</v>
      </c>
      <c r="JR14" s="101" t="e">
        <f>JR10*JQ14</f>
        <v>#DIV/0!</v>
      </c>
      <c r="JS14" s="119">
        <f t="shared" si="108"/>
        <v>0</v>
      </c>
      <c r="JT14" s="93">
        <f>JT10</f>
        <v>0</v>
      </c>
      <c r="JU14" s="120">
        <f t="shared" si="109"/>
        <v>0</v>
      </c>
      <c r="JV14" s="101">
        <f t="shared" si="110"/>
        <v>0</v>
      </c>
      <c r="JW14" s="101"/>
      <c r="JX14" s="121"/>
      <c r="JY14" s="122">
        <f t="shared" ref="JY14:JY26" si="267">JU14/$WC14</f>
        <v>0</v>
      </c>
      <c r="JZ14" s="126">
        <f>'прил № 2 (01.01.20)'!WB562</f>
        <v>0</v>
      </c>
      <c r="KA14" s="122">
        <f>JZ14/JZ10</f>
        <v>0</v>
      </c>
      <c r="KB14" s="101">
        <f>KB10*KA14</f>
        <v>0</v>
      </c>
      <c r="KC14" s="119">
        <f t="shared" si="112"/>
        <v>0</v>
      </c>
      <c r="KD14" s="93">
        <f>KD10</f>
        <v>0</v>
      </c>
      <c r="KE14" s="120">
        <f t="shared" si="113"/>
        <v>0</v>
      </c>
      <c r="KF14" s="101">
        <f t="shared" si="114"/>
        <v>0</v>
      </c>
      <c r="KG14" s="101"/>
      <c r="KH14" s="121"/>
      <c r="KI14" s="122">
        <f t="shared" ref="KI14:KI26" si="268">KE14/$WC14</f>
        <v>0</v>
      </c>
      <c r="KJ14" s="126">
        <f>'прил № 2 (01.01.20)'!WW562</f>
        <v>0</v>
      </c>
      <c r="KK14" s="122">
        <f>KJ14/KJ10</f>
        <v>0</v>
      </c>
      <c r="KL14" s="101">
        <f>KL10*KK14</f>
        <v>0</v>
      </c>
      <c r="KM14" s="119">
        <f t="shared" si="116"/>
        <v>0</v>
      </c>
      <c r="KN14" s="93">
        <f>KN10</f>
        <v>0</v>
      </c>
      <c r="KO14" s="120">
        <f t="shared" si="117"/>
        <v>0</v>
      </c>
      <c r="KP14" s="101">
        <f t="shared" si="118"/>
        <v>0</v>
      </c>
      <c r="KQ14" s="101"/>
      <c r="KR14" s="121"/>
      <c r="KS14" s="122">
        <f t="shared" ref="KS14:KS26" si="269">KO14/$WC14</f>
        <v>0</v>
      </c>
      <c r="KT14" s="126">
        <f>'прил № 2 (01.01.20)'!XR562</f>
        <v>0</v>
      </c>
      <c r="KU14" s="122">
        <f>KT14/KT10</f>
        <v>0</v>
      </c>
      <c r="KV14" s="101">
        <f>KV10*KU14</f>
        <v>0</v>
      </c>
      <c r="KW14" s="119">
        <f t="shared" si="120"/>
        <v>0</v>
      </c>
      <c r="KX14" s="93">
        <f>KX10</f>
        <v>0</v>
      </c>
      <c r="KY14" s="120">
        <f t="shared" si="121"/>
        <v>0</v>
      </c>
      <c r="KZ14" s="101">
        <f t="shared" si="122"/>
        <v>0</v>
      </c>
      <c r="LA14" s="101"/>
      <c r="LB14" s="121"/>
      <c r="LC14" s="122">
        <f t="shared" ref="LC14:LC26" si="270">KY14/$WC14</f>
        <v>0</v>
      </c>
      <c r="LD14" s="126">
        <f>'прил № 2 (01.01.20)'!YM562</f>
        <v>0</v>
      </c>
      <c r="LE14" s="122">
        <f>LD14/LD10</f>
        <v>0</v>
      </c>
      <c r="LF14" s="101">
        <f>LF10*LE14</f>
        <v>0</v>
      </c>
      <c r="LG14" s="119">
        <f t="shared" si="124"/>
        <v>0</v>
      </c>
      <c r="LH14" s="93">
        <f>LH10</f>
        <v>0</v>
      </c>
      <c r="LI14" s="120">
        <f t="shared" si="125"/>
        <v>0</v>
      </c>
      <c r="LJ14" s="101">
        <f t="shared" si="126"/>
        <v>0</v>
      </c>
      <c r="LK14" s="101"/>
      <c r="LL14" s="121"/>
      <c r="LM14" s="122">
        <f t="shared" ref="LM14:LM26" si="271">LI14/$WC14</f>
        <v>0</v>
      </c>
      <c r="LN14" s="126">
        <f>'прил № 2 (01.01.20)'!ZH562</f>
        <v>0</v>
      </c>
      <c r="LO14" s="122">
        <f>LN14/LN10</f>
        <v>0</v>
      </c>
      <c r="LP14" s="101">
        <f>LP10*LO14</f>
        <v>0</v>
      </c>
      <c r="LQ14" s="119">
        <f t="shared" si="128"/>
        <v>0</v>
      </c>
      <c r="LR14" s="93">
        <f>LR10</f>
        <v>0</v>
      </c>
      <c r="LS14" s="120">
        <f t="shared" si="129"/>
        <v>0</v>
      </c>
      <c r="LT14" s="101">
        <f t="shared" si="130"/>
        <v>0</v>
      </c>
      <c r="LU14" s="101"/>
      <c r="LV14" s="121"/>
      <c r="LW14" s="122">
        <f t="shared" ref="LW14:LW26" si="272">LS14/$WC14</f>
        <v>0</v>
      </c>
      <c r="LX14" s="126">
        <f>'прил № 2 (01.01.20)'!AAC562</f>
        <v>0</v>
      </c>
      <c r="LY14" s="122">
        <f>LX14/LX10</f>
        <v>0</v>
      </c>
      <c r="LZ14" s="101">
        <f>LZ10*LY14</f>
        <v>0</v>
      </c>
      <c r="MA14" s="119">
        <f t="shared" si="132"/>
        <v>0</v>
      </c>
      <c r="MB14" s="93">
        <f>MB10</f>
        <v>0</v>
      </c>
      <c r="MC14" s="120">
        <f t="shared" si="133"/>
        <v>0</v>
      </c>
      <c r="MD14" s="101">
        <f t="shared" si="134"/>
        <v>0</v>
      </c>
      <c r="ME14" s="101"/>
      <c r="MF14" s="121"/>
      <c r="MG14" s="122">
        <f t="shared" ref="MG14:MG26" si="273">MC14/$WC14</f>
        <v>0</v>
      </c>
      <c r="MH14" s="126">
        <f>'прил № 2 (01.01.20)'!AAX562</f>
        <v>0</v>
      </c>
      <c r="MI14" s="122">
        <f>MH14/MH10</f>
        <v>0</v>
      </c>
      <c r="MJ14" s="101">
        <f>MJ10*MI14</f>
        <v>0</v>
      </c>
      <c r="MK14" s="119">
        <f t="shared" si="136"/>
        <v>0</v>
      </c>
      <c r="ML14" s="93">
        <f>ML10</f>
        <v>0</v>
      </c>
      <c r="MM14" s="120">
        <f t="shared" si="137"/>
        <v>0</v>
      </c>
      <c r="MN14" s="101">
        <f t="shared" si="138"/>
        <v>0</v>
      </c>
      <c r="MO14" s="101"/>
      <c r="MP14" s="121"/>
      <c r="MQ14" s="122">
        <f t="shared" ref="MQ14:MQ26" si="274">MM14/$WC14</f>
        <v>0</v>
      </c>
      <c r="MR14" s="126">
        <f>'прил № 2 (01.01.20)'!ABS562</f>
        <v>0</v>
      </c>
      <c r="MS14" s="122">
        <f>MR14/MR10</f>
        <v>0</v>
      </c>
      <c r="MT14" s="101">
        <f>MT10*MS14</f>
        <v>0</v>
      </c>
      <c r="MU14" s="119">
        <f t="shared" si="140"/>
        <v>0</v>
      </c>
      <c r="MV14" s="93">
        <f>MV10</f>
        <v>0</v>
      </c>
      <c r="MW14" s="120">
        <f t="shared" si="141"/>
        <v>0</v>
      </c>
      <c r="MX14" s="101">
        <f t="shared" si="142"/>
        <v>0</v>
      </c>
      <c r="MY14" s="101"/>
      <c r="MZ14" s="121"/>
      <c r="NA14" s="122">
        <f t="shared" ref="NA14:NA26" si="275">MW14/$WC14</f>
        <v>0</v>
      </c>
      <c r="NB14" s="126">
        <f>'прил № 2 (01.01.20)'!ACN562</f>
        <v>0</v>
      </c>
      <c r="NC14" s="122">
        <f>NB14/NB10</f>
        <v>0</v>
      </c>
      <c r="ND14" s="101">
        <f>ND10*NC14</f>
        <v>0</v>
      </c>
      <c r="NE14" s="119">
        <f t="shared" si="144"/>
        <v>0</v>
      </c>
      <c r="NF14" s="93">
        <f>NF10</f>
        <v>0</v>
      </c>
      <c r="NG14" s="120">
        <f t="shared" si="145"/>
        <v>0</v>
      </c>
      <c r="NH14" s="101">
        <f t="shared" si="146"/>
        <v>0</v>
      </c>
      <c r="NI14" s="101"/>
      <c r="NJ14" s="121"/>
      <c r="NK14" s="122">
        <f t="shared" ref="NK14:NK26" si="276">NG14/$WC14</f>
        <v>0</v>
      </c>
      <c r="NL14" s="126">
        <f>'прил № 2 (01.01.20)'!ADI562</f>
        <v>0</v>
      </c>
      <c r="NM14" s="122">
        <f>NL14/NL10</f>
        <v>0</v>
      </c>
      <c r="NN14" s="101">
        <f>NN10*NM14</f>
        <v>0</v>
      </c>
      <c r="NO14" s="119">
        <f t="shared" si="148"/>
        <v>0</v>
      </c>
      <c r="NP14" s="93">
        <f>NP10</f>
        <v>0</v>
      </c>
      <c r="NQ14" s="120">
        <f t="shared" si="149"/>
        <v>0</v>
      </c>
      <c r="NR14" s="101">
        <f t="shared" si="150"/>
        <v>0</v>
      </c>
      <c r="NS14" s="101"/>
      <c r="NT14" s="121"/>
      <c r="NU14" s="122">
        <f t="shared" ref="NU14:NU26" si="277">NQ14/$WC14</f>
        <v>0</v>
      </c>
      <c r="NV14" s="126">
        <f>'прил № 2 (01.01.20)'!AED562</f>
        <v>28</v>
      </c>
      <c r="NW14" s="122">
        <f>NV14/NV10</f>
        <v>0.18667</v>
      </c>
      <c r="NX14" s="101">
        <f>NX10*NW14</f>
        <v>0</v>
      </c>
      <c r="NY14" s="119">
        <f t="shared" si="152"/>
        <v>0</v>
      </c>
      <c r="NZ14" s="93">
        <f>NZ10</f>
        <v>0</v>
      </c>
      <c r="OA14" s="120">
        <f t="shared" si="153"/>
        <v>0</v>
      </c>
      <c r="OB14" s="101">
        <f t="shared" si="154"/>
        <v>0</v>
      </c>
      <c r="OC14" s="101"/>
      <c r="OD14" s="121"/>
      <c r="OE14" s="122">
        <f t="shared" ref="OE14:OE26" si="278">OA14/$WC14</f>
        <v>0</v>
      </c>
      <c r="OF14" s="126">
        <f>'прил № 2 (01.01.20)'!AEY562</f>
        <v>0</v>
      </c>
      <c r="OG14" s="122">
        <f>OF14/OF10</f>
        <v>0</v>
      </c>
      <c r="OH14" s="101">
        <f>OH10*OG14</f>
        <v>0</v>
      </c>
      <c r="OI14" s="119">
        <f t="shared" si="156"/>
        <v>0</v>
      </c>
      <c r="OJ14" s="93">
        <f>OJ10</f>
        <v>0</v>
      </c>
      <c r="OK14" s="120">
        <f t="shared" si="157"/>
        <v>0</v>
      </c>
      <c r="OL14" s="101">
        <f t="shared" si="158"/>
        <v>0</v>
      </c>
      <c r="OM14" s="101"/>
      <c r="ON14" s="121"/>
      <c r="OO14" s="122">
        <f t="shared" ref="OO14:OO26" si="279">OK14/$WC14</f>
        <v>0</v>
      </c>
      <c r="OP14" s="126">
        <f>'прил № 2 (01.01.20)'!AFT562</f>
        <v>0</v>
      </c>
      <c r="OQ14" s="122">
        <f>OP14/OP10</f>
        <v>0</v>
      </c>
      <c r="OR14" s="101">
        <f>OR10*OQ14</f>
        <v>0</v>
      </c>
      <c r="OS14" s="119">
        <f t="shared" si="160"/>
        <v>0</v>
      </c>
      <c r="OT14" s="93">
        <f>OT10</f>
        <v>0</v>
      </c>
      <c r="OU14" s="120">
        <f t="shared" si="161"/>
        <v>0</v>
      </c>
      <c r="OV14" s="101">
        <f t="shared" si="162"/>
        <v>0</v>
      </c>
      <c r="OW14" s="101"/>
      <c r="OX14" s="121"/>
      <c r="OY14" s="122">
        <f t="shared" ref="OY14:OY26" si="280">OU14/$WC14</f>
        <v>0</v>
      </c>
      <c r="OZ14" s="126">
        <f>'прил № 2 (01.01.20)'!AGO562</f>
        <v>0</v>
      </c>
      <c r="PA14" s="122">
        <f>OZ14/OZ10</f>
        <v>0</v>
      </c>
      <c r="PB14" s="101">
        <f>PB10*PA14</f>
        <v>0</v>
      </c>
      <c r="PC14" s="119">
        <f t="shared" si="164"/>
        <v>0</v>
      </c>
      <c r="PD14" s="93">
        <f>PD10</f>
        <v>0</v>
      </c>
      <c r="PE14" s="120">
        <f t="shared" si="165"/>
        <v>0</v>
      </c>
      <c r="PF14" s="101">
        <f t="shared" si="166"/>
        <v>0</v>
      </c>
      <c r="PG14" s="101"/>
      <c r="PH14" s="121"/>
      <c r="PI14" s="122">
        <f t="shared" ref="PI14:PI26" si="281">PE14/$WC14</f>
        <v>0</v>
      </c>
      <c r="PJ14" s="126">
        <f>'прил № 2 (01.01.20)'!AHJ562</f>
        <v>0</v>
      </c>
      <c r="PK14" s="122">
        <f>PJ14/PJ10</f>
        <v>0</v>
      </c>
      <c r="PL14" s="101">
        <f>PL10*PK14</f>
        <v>0</v>
      </c>
      <c r="PM14" s="119">
        <f t="shared" si="168"/>
        <v>0</v>
      </c>
      <c r="PN14" s="93">
        <f>PN10</f>
        <v>0</v>
      </c>
      <c r="PO14" s="120">
        <f t="shared" si="169"/>
        <v>0</v>
      </c>
      <c r="PP14" s="101">
        <f t="shared" si="170"/>
        <v>0</v>
      </c>
      <c r="PQ14" s="101"/>
      <c r="PR14" s="121"/>
      <c r="PS14" s="122">
        <f t="shared" ref="PS14:PS26" si="282">PO14/$WC14</f>
        <v>0</v>
      </c>
      <c r="PT14" s="126"/>
      <c r="PU14" s="122" t="e">
        <f>PT14/PT10</f>
        <v>#DIV/0!</v>
      </c>
      <c r="PV14" s="101" t="e">
        <f>PV10*PU14</f>
        <v>#DIV/0!</v>
      </c>
      <c r="PW14" s="119">
        <f t="shared" si="172"/>
        <v>0</v>
      </c>
      <c r="PX14" s="93">
        <f>PX10</f>
        <v>0</v>
      </c>
      <c r="PY14" s="120">
        <f t="shared" si="173"/>
        <v>0</v>
      </c>
      <c r="PZ14" s="101">
        <f t="shared" si="174"/>
        <v>0</v>
      </c>
      <c r="QA14" s="101"/>
      <c r="QB14" s="121"/>
      <c r="QC14" s="122">
        <f t="shared" ref="QC14:QC26" si="283">PY14/$WC14</f>
        <v>0</v>
      </c>
      <c r="QD14" s="126">
        <f>'прил № 2 (01.01.20)'!AIZ562</f>
        <v>0</v>
      </c>
      <c r="QE14" s="122">
        <f>QD14/QD10</f>
        <v>0</v>
      </c>
      <c r="QF14" s="101">
        <f>QF10*QE14</f>
        <v>0</v>
      </c>
      <c r="QG14" s="119">
        <f t="shared" si="176"/>
        <v>0</v>
      </c>
      <c r="QH14" s="93">
        <f>QH10</f>
        <v>0</v>
      </c>
      <c r="QI14" s="120">
        <f t="shared" si="177"/>
        <v>0</v>
      </c>
      <c r="QJ14" s="101">
        <f t="shared" si="178"/>
        <v>0</v>
      </c>
      <c r="QK14" s="101"/>
      <c r="QL14" s="121"/>
      <c r="QM14" s="122">
        <f t="shared" ref="QM14:QM26" si="284">QI14/$WC14</f>
        <v>0</v>
      </c>
      <c r="QN14" s="126">
        <f>'прил № 2 (01.01.20)'!AJU562</f>
        <v>0</v>
      </c>
      <c r="QO14" s="122">
        <f>QN14/QN10</f>
        <v>0</v>
      </c>
      <c r="QP14" s="101">
        <f>QP10*QO14</f>
        <v>0</v>
      </c>
      <c r="QQ14" s="119">
        <f t="shared" si="180"/>
        <v>0</v>
      </c>
      <c r="QR14" s="93">
        <f>QR10</f>
        <v>0</v>
      </c>
      <c r="QS14" s="120">
        <f t="shared" si="181"/>
        <v>0</v>
      </c>
      <c r="QT14" s="101">
        <f t="shared" si="182"/>
        <v>0</v>
      </c>
      <c r="QU14" s="101"/>
      <c r="QV14" s="121"/>
      <c r="QW14" s="122">
        <f t="shared" ref="QW14:QW26" si="285">QS14/$WC14</f>
        <v>0</v>
      </c>
      <c r="QX14" s="126">
        <f>'прил № 2 (01.01.20)'!AKP562</f>
        <v>0</v>
      </c>
      <c r="QY14" s="122">
        <f>QX14/QX10</f>
        <v>0</v>
      </c>
      <c r="QZ14" s="101">
        <f>QZ10*QY14</f>
        <v>0</v>
      </c>
      <c r="RA14" s="119">
        <f t="shared" si="184"/>
        <v>0</v>
      </c>
      <c r="RB14" s="93">
        <f>RB10</f>
        <v>0</v>
      </c>
      <c r="RC14" s="120">
        <f t="shared" si="185"/>
        <v>0</v>
      </c>
      <c r="RD14" s="101">
        <f t="shared" si="186"/>
        <v>0</v>
      </c>
      <c r="RE14" s="101"/>
      <c r="RF14" s="121"/>
      <c r="RG14" s="122">
        <f t="shared" ref="RG14:RG26" si="286">RC14/$WC14</f>
        <v>0</v>
      </c>
      <c r="RH14" s="126">
        <f>'прил № 2 (01.01.20)'!ALK562</f>
        <v>0</v>
      </c>
      <c r="RI14" s="122">
        <f>RH14/RH10</f>
        <v>0</v>
      </c>
      <c r="RJ14" s="101">
        <f>RJ10*RI14</f>
        <v>0</v>
      </c>
      <c r="RK14" s="119">
        <f t="shared" si="188"/>
        <v>0</v>
      </c>
      <c r="RL14" s="93">
        <f>RL10</f>
        <v>0</v>
      </c>
      <c r="RM14" s="120">
        <f t="shared" si="189"/>
        <v>0</v>
      </c>
      <c r="RN14" s="101">
        <f t="shared" si="190"/>
        <v>0</v>
      </c>
      <c r="RO14" s="101"/>
      <c r="RP14" s="121"/>
      <c r="RQ14" s="122">
        <f t="shared" ref="RQ14:RQ26" si="287">RM14/$WC14</f>
        <v>0</v>
      </c>
      <c r="RR14" s="126">
        <f>'прил № 2 (01.01.20)'!AMF562</f>
        <v>0</v>
      </c>
      <c r="RS14" s="122">
        <f>RR14/RR10</f>
        <v>0</v>
      </c>
      <c r="RT14" s="101">
        <f>RT10*RS14</f>
        <v>0</v>
      </c>
      <c r="RU14" s="119">
        <f t="shared" si="192"/>
        <v>0</v>
      </c>
      <c r="RV14" s="93">
        <f>RV10</f>
        <v>0</v>
      </c>
      <c r="RW14" s="120">
        <f t="shared" si="193"/>
        <v>0</v>
      </c>
      <c r="RX14" s="101">
        <f t="shared" si="194"/>
        <v>0</v>
      </c>
      <c r="RY14" s="101"/>
      <c r="RZ14" s="121"/>
      <c r="SA14" s="122">
        <f t="shared" ref="SA14:SA26" si="288">RW14/$WC14</f>
        <v>0</v>
      </c>
      <c r="SB14" s="126">
        <f>'прил № 2 (01.01.20)'!ANA562</f>
        <v>0</v>
      </c>
      <c r="SC14" s="122">
        <f>SB14/SB10</f>
        <v>0</v>
      </c>
      <c r="SD14" s="101">
        <f>SD10*SC14</f>
        <v>0</v>
      </c>
      <c r="SE14" s="119">
        <f t="shared" si="196"/>
        <v>0</v>
      </c>
      <c r="SF14" s="93">
        <f>SF10</f>
        <v>8.2799999999999994</v>
      </c>
      <c r="SG14" s="120">
        <f t="shared" si="197"/>
        <v>0</v>
      </c>
      <c r="SH14" s="101">
        <f t="shared" si="198"/>
        <v>0</v>
      </c>
      <c r="SI14" s="101"/>
      <c r="SJ14" s="121"/>
      <c r="SK14" s="122">
        <f t="shared" ref="SK14:SK26" si="289">SG14/$WC14</f>
        <v>0</v>
      </c>
      <c r="SL14" s="126">
        <f>'прил № 2 (01.01.20)'!ANV562</f>
        <v>0</v>
      </c>
      <c r="SM14" s="122">
        <f>SL14/SL10</f>
        <v>0</v>
      </c>
      <c r="SN14" s="101">
        <f>SN10*SM14</f>
        <v>0</v>
      </c>
      <c r="SO14" s="119">
        <f t="shared" si="200"/>
        <v>0</v>
      </c>
      <c r="SP14" s="93">
        <f>SP10</f>
        <v>0</v>
      </c>
      <c r="SQ14" s="120">
        <f t="shared" si="201"/>
        <v>0</v>
      </c>
      <c r="SR14" s="101">
        <f t="shared" si="202"/>
        <v>0</v>
      </c>
      <c r="SS14" s="101"/>
      <c r="ST14" s="121"/>
      <c r="SU14" s="122">
        <f t="shared" ref="SU14:SU26" si="290">SQ14/$WC14</f>
        <v>0</v>
      </c>
      <c r="SV14" s="126">
        <f>'прил № 2 (01.01.20)'!AOQ562</f>
        <v>0</v>
      </c>
      <c r="SW14" s="122">
        <f>SV14/SV10</f>
        <v>0</v>
      </c>
      <c r="SX14" s="101">
        <f>SX10*SW14</f>
        <v>0</v>
      </c>
      <c r="SY14" s="119">
        <f t="shared" si="204"/>
        <v>0</v>
      </c>
      <c r="SZ14" s="93">
        <f>SZ10</f>
        <v>0</v>
      </c>
      <c r="TA14" s="120">
        <f t="shared" si="205"/>
        <v>0</v>
      </c>
      <c r="TB14" s="101">
        <f t="shared" si="206"/>
        <v>0</v>
      </c>
      <c r="TC14" s="101"/>
      <c r="TD14" s="121"/>
      <c r="TE14" s="122">
        <f t="shared" ref="TE14:TE26" si="291">TA14/$WC14</f>
        <v>0</v>
      </c>
      <c r="TF14" s="126">
        <f>'прил № 2 (01.01.20)'!APL562</f>
        <v>0</v>
      </c>
      <c r="TG14" s="122">
        <f>TF14/TF10</f>
        <v>0</v>
      </c>
      <c r="TH14" s="101">
        <f>TH10*TG14</f>
        <v>0</v>
      </c>
      <c r="TI14" s="119">
        <f t="shared" si="208"/>
        <v>0</v>
      </c>
      <c r="TJ14" s="93">
        <f>TJ10</f>
        <v>0</v>
      </c>
      <c r="TK14" s="120">
        <f t="shared" si="209"/>
        <v>0</v>
      </c>
      <c r="TL14" s="101">
        <f t="shared" si="210"/>
        <v>0</v>
      </c>
      <c r="TM14" s="101"/>
      <c r="TN14" s="121"/>
      <c r="TO14" s="122">
        <f t="shared" ref="TO14:TO26" si="292">TK14/$WC14</f>
        <v>0</v>
      </c>
      <c r="TP14" s="126">
        <f>'прил № 2 (01.01.20)'!AQG562</f>
        <v>0</v>
      </c>
      <c r="TQ14" s="122">
        <f>TP14/TP10</f>
        <v>0</v>
      </c>
      <c r="TR14" s="101">
        <f>TR10*TQ14</f>
        <v>0</v>
      </c>
      <c r="TS14" s="119">
        <f t="shared" si="212"/>
        <v>0</v>
      </c>
      <c r="TT14" s="93">
        <f>TT10</f>
        <v>0</v>
      </c>
      <c r="TU14" s="120">
        <f t="shared" si="213"/>
        <v>0</v>
      </c>
      <c r="TV14" s="101">
        <f t="shared" si="214"/>
        <v>0</v>
      </c>
      <c r="TW14" s="101"/>
      <c r="TX14" s="121"/>
      <c r="TY14" s="122">
        <f t="shared" ref="TY14:TY26" si="293">TU14/$WC14</f>
        <v>0</v>
      </c>
      <c r="TZ14" s="126">
        <f>'прил № 2 (01.01.20)'!ARB562</f>
        <v>0</v>
      </c>
      <c r="UA14" s="122">
        <f>TZ14/TZ10</f>
        <v>0</v>
      </c>
      <c r="UB14" s="101">
        <f>UB10*UA14</f>
        <v>0</v>
      </c>
      <c r="UC14" s="119">
        <f t="shared" si="216"/>
        <v>0</v>
      </c>
      <c r="UD14" s="93">
        <f>UD10</f>
        <v>0</v>
      </c>
      <c r="UE14" s="120">
        <f t="shared" si="217"/>
        <v>0</v>
      </c>
      <c r="UF14" s="101">
        <f t="shared" si="218"/>
        <v>0</v>
      </c>
      <c r="UG14" s="101"/>
      <c r="UH14" s="121"/>
      <c r="UI14" s="122">
        <f t="shared" ref="UI14:UI26" si="294">UE14/$WC14</f>
        <v>0</v>
      </c>
      <c r="UJ14" s="126">
        <f>'прил № 2 (01.01.20)'!ARW562</f>
        <v>0</v>
      </c>
      <c r="UK14" s="122">
        <f>UJ14/UJ10</f>
        <v>0</v>
      </c>
      <c r="UL14" s="101">
        <f>UL10*UK14</f>
        <v>0</v>
      </c>
      <c r="UM14" s="119">
        <f t="shared" si="220"/>
        <v>0</v>
      </c>
      <c r="UN14" s="93">
        <f>UN10</f>
        <v>0</v>
      </c>
      <c r="UO14" s="120">
        <f t="shared" si="221"/>
        <v>0</v>
      </c>
      <c r="UP14" s="101">
        <f t="shared" si="222"/>
        <v>0</v>
      </c>
      <c r="UQ14" s="101"/>
      <c r="UR14" s="121"/>
      <c r="US14" s="122">
        <f t="shared" ref="US14:US26" si="295">UO14/$WC14</f>
        <v>0</v>
      </c>
      <c r="UT14" s="126">
        <f>'прил № 2 (01.01.20)'!ASR562</f>
        <v>0</v>
      </c>
      <c r="UU14" s="122">
        <f>UT14/UT10</f>
        <v>0</v>
      </c>
      <c r="UV14" s="101">
        <f>UV10*UU14</f>
        <v>0</v>
      </c>
      <c r="UW14" s="119">
        <f t="shared" si="224"/>
        <v>0</v>
      </c>
      <c r="UX14" s="93">
        <f>UX10</f>
        <v>0</v>
      </c>
      <c r="UY14" s="120">
        <f t="shared" si="225"/>
        <v>0</v>
      </c>
      <c r="UZ14" s="101">
        <f t="shared" si="226"/>
        <v>0</v>
      </c>
      <c r="VA14" s="101"/>
      <c r="VB14" s="121"/>
      <c r="VC14" s="122">
        <f t="shared" ref="VC14:VC26" si="296">UY14/$WC14</f>
        <v>0</v>
      </c>
      <c r="VD14" s="126">
        <f>'прил № 2 (01.01.20)'!ATM562</f>
        <v>0</v>
      </c>
      <c r="VE14" s="122">
        <f>VD14/VD10</f>
        <v>0</v>
      </c>
      <c r="VF14" s="101">
        <f>VF10*VE14</f>
        <v>0</v>
      </c>
      <c r="VG14" s="119">
        <f t="shared" si="228"/>
        <v>0</v>
      </c>
      <c r="VH14" s="93">
        <f>VH10</f>
        <v>0</v>
      </c>
      <c r="VI14" s="120">
        <f t="shared" si="229"/>
        <v>0</v>
      </c>
      <c r="VJ14" s="101">
        <f t="shared" si="230"/>
        <v>0</v>
      </c>
      <c r="VK14" s="101"/>
      <c r="VL14" s="121"/>
      <c r="VM14" s="122">
        <f t="shared" ref="VM14:VM26" si="297">VI14/$WC14</f>
        <v>0</v>
      </c>
      <c r="VN14" s="126">
        <f>'прил № 2 (01.01.20)'!AUH562</f>
        <v>0</v>
      </c>
      <c r="VO14" s="122">
        <f>VN14/VN10</f>
        <v>0</v>
      </c>
      <c r="VP14" s="101">
        <f>VP10*VO14</f>
        <v>0</v>
      </c>
      <c r="VQ14" s="119">
        <f t="shared" si="232"/>
        <v>0</v>
      </c>
      <c r="VR14" s="93">
        <f>VR10</f>
        <v>0</v>
      </c>
      <c r="VS14" s="120">
        <f t="shared" si="233"/>
        <v>0</v>
      </c>
      <c r="VT14" s="101">
        <f t="shared" si="234"/>
        <v>0</v>
      </c>
      <c r="VU14" s="101"/>
      <c r="VV14" s="121"/>
      <c r="VW14" s="122">
        <f t="shared" ref="VW14:VW26" si="298">VS14/$WC14</f>
        <v>0</v>
      </c>
      <c r="VX14" s="452">
        <f t="shared" si="236"/>
        <v>28</v>
      </c>
      <c r="VY14" s="122">
        <f>VX14/VX10</f>
        <v>2.2300000000000002E-3</v>
      </c>
      <c r="VZ14" s="101">
        <f>VZ10*VY14</f>
        <v>286.24</v>
      </c>
      <c r="WA14" s="119">
        <f t="shared" si="237"/>
        <v>10.22285714</v>
      </c>
      <c r="WB14" s="93">
        <f>WB10</f>
        <v>8.2799999999999994</v>
      </c>
      <c r="WC14" s="120">
        <f t="shared" si="238"/>
        <v>84.645259999999993</v>
      </c>
      <c r="WD14" s="101">
        <f t="shared" si="239"/>
        <v>2370.0700000000002</v>
      </c>
      <c r="WE14" s="101"/>
      <c r="WF14" s="121"/>
    </row>
    <row r="15" spans="1:604" ht="25.5" customHeight="1">
      <c r="A15" s="5"/>
      <c r="B15" s="444" t="s">
        <v>407</v>
      </c>
      <c r="C15" s="12" t="s">
        <v>921</v>
      </c>
      <c r="D15" s="12" t="s">
        <v>424</v>
      </c>
      <c r="E15" s="4" t="s">
        <v>33</v>
      </c>
      <c r="F15" s="126">
        <f>'прил № 2 (01.01.20)'!L563</f>
        <v>0</v>
      </c>
      <c r="G15" s="122">
        <f>F15/F10</f>
        <v>0</v>
      </c>
      <c r="H15" s="101">
        <f>H10*G15</f>
        <v>0</v>
      </c>
      <c r="I15" s="119">
        <f t="shared" si="0"/>
        <v>0</v>
      </c>
      <c r="J15" s="93">
        <f>J10</f>
        <v>0</v>
      </c>
      <c r="K15" s="120">
        <f t="shared" si="1"/>
        <v>0</v>
      </c>
      <c r="L15" s="101">
        <f t="shared" si="2"/>
        <v>0</v>
      </c>
      <c r="M15" s="101"/>
      <c r="N15" s="121"/>
      <c r="O15" s="122">
        <f t="shared" si="240"/>
        <v>0</v>
      </c>
      <c r="P15" s="126">
        <f>'прил № 2 (01.01.20)'!AG563</f>
        <v>0</v>
      </c>
      <c r="Q15" s="122">
        <f>P15/P10</f>
        <v>0</v>
      </c>
      <c r="R15" s="101">
        <f>R10*Q15</f>
        <v>0</v>
      </c>
      <c r="S15" s="119">
        <f t="shared" si="4"/>
        <v>0</v>
      </c>
      <c r="T15" s="93">
        <f>T10</f>
        <v>0</v>
      </c>
      <c r="U15" s="120">
        <f t="shared" si="5"/>
        <v>0</v>
      </c>
      <c r="V15" s="101">
        <f t="shared" si="6"/>
        <v>0</v>
      </c>
      <c r="W15" s="101"/>
      <c r="X15" s="121"/>
      <c r="Y15" s="122">
        <f t="shared" si="241"/>
        <v>0</v>
      </c>
      <c r="Z15" s="126">
        <f>'прил № 2 (01.01.20)'!BB563</f>
        <v>0</v>
      </c>
      <c r="AA15" s="122">
        <f>Z15/Z10</f>
        <v>0</v>
      </c>
      <c r="AB15" s="101">
        <f>AB10*AA15</f>
        <v>0</v>
      </c>
      <c r="AC15" s="119">
        <f t="shared" si="8"/>
        <v>0</v>
      </c>
      <c r="AD15" s="93">
        <f>AD10</f>
        <v>0</v>
      </c>
      <c r="AE15" s="120">
        <f t="shared" si="9"/>
        <v>0</v>
      </c>
      <c r="AF15" s="101">
        <f t="shared" si="10"/>
        <v>0</v>
      </c>
      <c r="AG15" s="101"/>
      <c r="AH15" s="121"/>
      <c r="AI15" s="122">
        <f t="shared" si="242"/>
        <v>0</v>
      </c>
      <c r="AJ15" s="126">
        <f>'прил № 2 (01.01.20)'!BW563</f>
        <v>0</v>
      </c>
      <c r="AK15" s="122" t="e">
        <f>AJ15/AJ10</f>
        <v>#DIV/0!</v>
      </c>
      <c r="AL15" s="101" t="e">
        <f>AL10*AK15</f>
        <v>#DIV/0!</v>
      </c>
      <c r="AM15" s="119">
        <f t="shared" si="12"/>
        <v>0</v>
      </c>
      <c r="AN15" s="93">
        <f>AN10</f>
        <v>0</v>
      </c>
      <c r="AO15" s="120">
        <f t="shared" si="13"/>
        <v>0</v>
      </c>
      <c r="AP15" s="101">
        <f t="shared" si="14"/>
        <v>0</v>
      </c>
      <c r="AQ15" s="101"/>
      <c r="AR15" s="121"/>
      <c r="AS15" s="122">
        <f t="shared" si="243"/>
        <v>0</v>
      </c>
      <c r="AT15" s="126">
        <f>'прил № 2 (01.01.20)'!CR563</f>
        <v>0</v>
      </c>
      <c r="AU15" s="122">
        <f>AT15/AT10</f>
        <v>0</v>
      </c>
      <c r="AV15" s="101">
        <f>AV10*AU15</f>
        <v>0</v>
      </c>
      <c r="AW15" s="119">
        <f t="shared" si="16"/>
        <v>0</v>
      </c>
      <c r="AX15" s="93">
        <f>AX10</f>
        <v>0</v>
      </c>
      <c r="AY15" s="120">
        <f t="shared" si="17"/>
        <v>0</v>
      </c>
      <c r="AZ15" s="101">
        <f t="shared" si="18"/>
        <v>0</v>
      </c>
      <c r="BA15" s="101"/>
      <c r="BB15" s="121"/>
      <c r="BC15" s="122">
        <f t="shared" si="244"/>
        <v>0</v>
      </c>
      <c r="BD15" s="126">
        <f>'прил № 2 (01.01.20)'!DM563</f>
        <v>28</v>
      </c>
      <c r="BE15" s="122">
        <f>BD15/BD10</f>
        <v>0.18543000000000001</v>
      </c>
      <c r="BF15" s="101">
        <f>BF10*BE15</f>
        <v>0</v>
      </c>
      <c r="BG15" s="119">
        <f t="shared" si="20"/>
        <v>0</v>
      </c>
      <c r="BH15" s="93">
        <f>BH10</f>
        <v>0</v>
      </c>
      <c r="BI15" s="120">
        <f t="shared" si="21"/>
        <v>0</v>
      </c>
      <c r="BJ15" s="101">
        <f t="shared" si="22"/>
        <v>0</v>
      </c>
      <c r="BK15" s="101"/>
      <c r="BL15" s="121"/>
      <c r="BM15" s="122">
        <f t="shared" si="245"/>
        <v>0</v>
      </c>
      <c r="BN15" s="126">
        <f>'прил № 2 (01.01.20)'!EH563</f>
        <v>0</v>
      </c>
      <c r="BO15" s="122">
        <f>BN15/BN10</f>
        <v>0</v>
      </c>
      <c r="BP15" s="101">
        <f>BP10*BO15</f>
        <v>0</v>
      </c>
      <c r="BQ15" s="119">
        <f t="shared" si="24"/>
        <v>0</v>
      </c>
      <c r="BR15" s="93">
        <f>BR10</f>
        <v>0</v>
      </c>
      <c r="BS15" s="120">
        <f t="shared" si="25"/>
        <v>0</v>
      </c>
      <c r="BT15" s="101">
        <f t="shared" si="26"/>
        <v>0</v>
      </c>
      <c r="BU15" s="101"/>
      <c r="BV15" s="121"/>
      <c r="BW15" s="122">
        <f t="shared" si="246"/>
        <v>0</v>
      </c>
      <c r="BX15" s="126">
        <f>'прил № 2 (01.01.20)'!FC563</f>
        <v>0</v>
      </c>
      <c r="BY15" s="122">
        <f>BX15/BX10</f>
        <v>0</v>
      </c>
      <c r="BZ15" s="101">
        <f>BZ10*BY15</f>
        <v>0</v>
      </c>
      <c r="CA15" s="119">
        <f t="shared" si="28"/>
        <v>0</v>
      </c>
      <c r="CB15" s="93">
        <f>CB10</f>
        <v>0</v>
      </c>
      <c r="CC15" s="120">
        <f t="shared" si="29"/>
        <v>0</v>
      </c>
      <c r="CD15" s="101">
        <f t="shared" si="30"/>
        <v>0</v>
      </c>
      <c r="CE15" s="101"/>
      <c r="CF15" s="121"/>
      <c r="CG15" s="122">
        <f t="shared" si="247"/>
        <v>0</v>
      </c>
      <c r="CH15" s="126"/>
      <c r="CI15" s="122" t="e">
        <f>CH15/CH10</f>
        <v>#DIV/0!</v>
      </c>
      <c r="CJ15" s="101" t="e">
        <f>CJ10*CI15</f>
        <v>#DIV/0!</v>
      </c>
      <c r="CK15" s="119">
        <f t="shared" si="32"/>
        <v>0</v>
      </c>
      <c r="CL15" s="93">
        <f>CL10</f>
        <v>0</v>
      </c>
      <c r="CM15" s="120">
        <f t="shared" si="33"/>
        <v>0</v>
      </c>
      <c r="CN15" s="101">
        <f t="shared" si="34"/>
        <v>0</v>
      </c>
      <c r="CO15" s="101"/>
      <c r="CP15" s="121"/>
      <c r="CQ15" s="122">
        <f t="shared" si="248"/>
        <v>0</v>
      </c>
      <c r="CR15" s="126"/>
      <c r="CS15" s="122">
        <f>CR15/CR10</f>
        <v>0</v>
      </c>
      <c r="CT15" s="101">
        <f>CT10*CS15</f>
        <v>0</v>
      </c>
      <c r="CU15" s="119">
        <f t="shared" si="36"/>
        <v>0</v>
      </c>
      <c r="CV15" s="93">
        <f>CV10</f>
        <v>0</v>
      </c>
      <c r="CW15" s="120">
        <f t="shared" si="37"/>
        <v>0</v>
      </c>
      <c r="CX15" s="101">
        <f t="shared" si="38"/>
        <v>0</v>
      </c>
      <c r="CY15" s="101"/>
      <c r="CZ15" s="121"/>
      <c r="DA15" s="122">
        <f t="shared" si="249"/>
        <v>0</v>
      </c>
      <c r="DB15" s="126">
        <f>'прил № 2 (01.01.20)'!HN563</f>
        <v>0</v>
      </c>
      <c r="DC15" s="122">
        <f>DB15/DB10</f>
        <v>0</v>
      </c>
      <c r="DD15" s="101">
        <f>DD10*DC15</f>
        <v>0</v>
      </c>
      <c r="DE15" s="119">
        <f t="shared" si="40"/>
        <v>0</v>
      </c>
      <c r="DF15" s="93">
        <f>DF10</f>
        <v>0</v>
      </c>
      <c r="DG15" s="120">
        <f t="shared" si="41"/>
        <v>0</v>
      </c>
      <c r="DH15" s="101">
        <f t="shared" si="42"/>
        <v>0</v>
      </c>
      <c r="DI15" s="101"/>
      <c r="DJ15" s="121"/>
      <c r="DK15" s="122">
        <f t="shared" si="250"/>
        <v>0</v>
      </c>
      <c r="DL15" s="126">
        <f>'прил № 2 (01.01.20)'!II563</f>
        <v>0</v>
      </c>
      <c r="DM15" s="122">
        <f>DL15/DL10</f>
        <v>0</v>
      </c>
      <c r="DN15" s="101">
        <f>DN10*DM15</f>
        <v>0</v>
      </c>
      <c r="DO15" s="119">
        <f t="shared" si="44"/>
        <v>0</v>
      </c>
      <c r="DP15" s="93">
        <f>DP10</f>
        <v>0</v>
      </c>
      <c r="DQ15" s="120">
        <f t="shared" si="45"/>
        <v>0</v>
      </c>
      <c r="DR15" s="101">
        <f t="shared" si="46"/>
        <v>0</v>
      </c>
      <c r="DS15" s="101"/>
      <c r="DT15" s="121"/>
      <c r="DU15" s="122">
        <f t="shared" si="251"/>
        <v>0</v>
      </c>
      <c r="DV15" s="126">
        <f>'прил № 2 (01.01.20)'!JD563</f>
        <v>0</v>
      </c>
      <c r="DW15" s="122">
        <f>DV15/DV10</f>
        <v>0</v>
      </c>
      <c r="DX15" s="101">
        <f>DX10*DW15</f>
        <v>0</v>
      </c>
      <c r="DY15" s="119">
        <f t="shared" si="48"/>
        <v>0</v>
      </c>
      <c r="DZ15" s="93">
        <f>DZ10</f>
        <v>8.2799999999999994</v>
      </c>
      <c r="EA15" s="120">
        <f t="shared" si="49"/>
        <v>0</v>
      </c>
      <c r="EB15" s="101">
        <f t="shared" si="50"/>
        <v>0</v>
      </c>
      <c r="EC15" s="101"/>
      <c r="ED15" s="121"/>
      <c r="EE15" s="122">
        <f t="shared" si="252"/>
        <v>0</v>
      </c>
      <c r="EF15" s="126">
        <f>'прил № 2 (01.01.20)'!JY563</f>
        <v>0</v>
      </c>
      <c r="EG15" s="122">
        <f>EF15/EF10</f>
        <v>0</v>
      </c>
      <c r="EH15" s="101">
        <f>EH10*EG15</f>
        <v>0</v>
      </c>
      <c r="EI15" s="119">
        <f t="shared" si="52"/>
        <v>0</v>
      </c>
      <c r="EJ15" s="93">
        <f>EJ10</f>
        <v>0</v>
      </c>
      <c r="EK15" s="120">
        <f t="shared" si="53"/>
        <v>0</v>
      </c>
      <c r="EL15" s="101">
        <f t="shared" si="54"/>
        <v>0</v>
      </c>
      <c r="EM15" s="101"/>
      <c r="EN15" s="121"/>
      <c r="EO15" s="122">
        <f t="shared" si="253"/>
        <v>0</v>
      </c>
      <c r="EP15" s="126">
        <f>'прил № 2 (01.01.20)'!KT563</f>
        <v>0</v>
      </c>
      <c r="EQ15" s="122">
        <f>EP15/EP10</f>
        <v>0</v>
      </c>
      <c r="ER15" s="101">
        <f>ER10*EQ15</f>
        <v>0</v>
      </c>
      <c r="ES15" s="119">
        <f t="shared" si="56"/>
        <v>0</v>
      </c>
      <c r="ET15" s="93">
        <f>ET10</f>
        <v>8.2799999999999994</v>
      </c>
      <c r="EU15" s="120">
        <f t="shared" si="57"/>
        <v>0</v>
      </c>
      <c r="EV15" s="101">
        <f t="shared" si="58"/>
        <v>0</v>
      </c>
      <c r="EW15" s="101"/>
      <c r="EX15" s="121"/>
      <c r="EY15" s="122">
        <f t="shared" si="254"/>
        <v>0</v>
      </c>
      <c r="EZ15" s="126">
        <f>'прил № 2 (01.01.20)'!LO563</f>
        <v>12</v>
      </c>
      <c r="FA15" s="122">
        <f>EZ15/EZ10</f>
        <v>0.11215</v>
      </c>
      <c r="FB15" s="101">
        <f>FB10*FA15</f>
        <v>0</v>
      </c>
      <c r="FC15" s="119">
        <f t="shared" si="60"/>
        <v>0</v>
      </c>
      <c r="FD15" s="93">
        <f>FD10</f>
        <v>0</v>
      </c>
      <c r="FE15" s="120">
        <f t="shared" si="61"/>
        <v>0</v>
      </c>
      <c r="FF15" s="101">
        <f t="shared" si="62"/>
        <v>0</v>
      </c>
      <c r="FG15" s="101"/>
      <c r="FH15" s="121"/>
      <c r="FI15" s="122">
        <f t="shared" si="255"/>
        <v>0</v>
      </c>
      <c r="FJ15" s="126">
        <f>'прил № 2 (01.01.20)'!MJ563</f>
        <v>0</v>
      </c>
      <c r="FK15" s="122">
        <f>FJ15/FJ10</f>
        <v>0</v>
      </c>
      <c r="FL15" s="101">
        <f>FL10*FK15</f>
        <v>0</v>
      </c>
      <c r="FM15" s="119">
        <f t="shared" si="64"/>
        <v>0</v>
      </c>
      <c r="FN15" s="93">
        <f>FN10</f>
        <v>0</v>
      </c>
      <c r="FO15" s="120">
        <f t="shared" si="65"/>
        <v>0</v>
      </c>
      <c r="FP15" s="101">
        <f t="shared" si="66"/>
        <v>0</v>
      </c>
      <c r="FQ15" s="101"/>
      <c r="FR15" s="121"/>
      <c r="FS15" s="122">
        <f t="shared" si="256"/>
        <v>0</v>
      </c>
      <c r="FT15" s="126">
        <f>'прил № 2 (01.01.20)'!NE563</f>
        <v>0</v>
      </c>
      <c r="FU15" s="122">
        <f>FT15/FT10</f>
        <v>0</v>
      </c>
      <c r="FV15" s="101">
        <f>FV10*FU15</f>
        <v>0</v>
      </c>
      <c r="FW15" s="119">
        <f t="shared" si="68"/>
        <v>0</v>
      </c>
      <c r="FX15" s="93">
        <f>FX10</f>
        <v>0</v>
      </c>
      <c r="FY15" s="120">
        <f t="shared" si="69"/>
        <v>0</v>
      </c>
      <c r="FZ15" s="101">
        <f t="shared" si="70"/>
        <v>0</v>
      </c>
      <c r="GA15" s="101"/>
      <c r="GB15" s="121"/>
      <c r="GC15" s="122">
        <f t="shared" si="257"/>
        <v>0</v>
      </c>
      <c r="GD15" s="126">
        <f>'прил № 2 (01.01.20)'!NZ563</f>
        <v>0</v>
      </c>
      <c r="GE15" s="122">
        <f>GD15/GD10</f>
        <v>0</v>
      </c>
      <c r="GF15" s="101">
        <f>GF10*GE15</f>
        <v>0</v>
      </c>
      <c r="GG15" s="119">
        <f t="shared" si="72"/>
        <v>0</v>
      </c>
      <c r="GH15" s="93">
        <f>GH10</f>
        <v>0</v>
      </c>
      <c r="GI15" s="120">
        <f t="shared" si="73"/>
        <v>0</v>
      </c>
      <c r="GJ15" s="101">
        <f t="shared" si="74"/>
        <v>0</v>
      </c>
      <c r="GK15" s="101"/>
      <c r="GL15" s="121"/>
      <c r="GM15" s="122">
        <f t="shared" si="258"/>
        <v>0</v>
      </c>
      <c r="GN15" s="126">
        <f>'прил № 2 (01.01.20)'!OU563</f>
        <v>0</v>
      </c>
      <c r="GO15" s="122">
        <f>GN15/GN10</f>
        <v>0</v>
      </c>
      <c r="GP15" s="101">
        <f>GP10*GO15</f>
        <v>0</v>
      </c>
      <c r="GQ15" s="119">
        <f t="shared" si="76"/>
        <v>0</v>
      </c>
      <c r="GR15" s="93">
        <f>GR10</f>
        <v>0</v>
      </c>
      <c r="GS15" s="120">
        <f t="shared" si="77"/>
        <v>0</v>
      </c>
      <c r="GT15" s="101">
        <f t="shared" si="78"/>
        <v>0</v>
      </c>
      <c r="GU15" s="101"/>
      <c r="GV15" s="121"/>
      <c r="GW15" s="122">
        <f t="shared" si="259"/>
        <v>0</v>
      </c>
      <c r="GX15" s="126">
        <f>'прил № 2 (01.01.20)'!PP563</f>
        <v>0</v>
      </c>
      <c r="GY15" s="122">
        <f>GX15/GX10</f>
        <v>0</v>
      </c>
      <c r="GZ15" s="101">
        <f>GZ10*GY15</f>
        <v>0</v>
      </c>
      <c r="HA15" s="119">
        <f t="shared" si="80"/>
        <v>0</v>
      </c>
      <c r="HB15" s="93">
        <f>HB10</f>
        <v>0</v>
      </c>
      <c r="HC15" s="120">
        <f t="shared" si="81"/>
        <v>0</v>
      </c>
      <c r="HD15" s="101">
        <f t="shared" si="82"/>
        <v>0</v>
      </c>
      <c r="HE15" s="101"/>
      <c r="HF15" s="121"/>
      <c r="HG15" s="122">
        <f t="shared" si="260"/>
        <v>0</v>
      </c>
      <c r="HH15" s="126">
        <f>'прил № 2 (01.01.20)'!QK563</f>
        <v>0</v>
      </c>
      <c r="HI15" s="122">
        <f>HH15/HH10</f>
        <v>0</v>
      </c>
      <c r="HJ15" s="101">
        <f>HJ10*HI15</f>
        <v>0</v>
      </c>
      <c r="HK15" s="119">
        <f t="shared" si="84"/>
        <v>0</v>
      </c>
      <c r="HL15" s="93">
        <f>HL10</f>
        <v>0</v>
      </c>
      <c r="HM15" s="120">
        <f t="shared" si="85"/>
        <v>0</v>
      </c>
      <c r="HN15" s="101">
        <f t="shared" si="86"/>
        <v>0</v>
      </c>
      <c r="HO15" s="101"/>
      <c r="HP15" s="121"/>
      <c r="HQ15" s="122">
        <f t="shared" si="261"/>
        <v>0</v>
      </c>
      <c r="HR15" s="126">
        <f>'прил № 2 (01.01.20)'!RF563</f>
        <v>0</v>
      </c>
      <c r="HS15" s="122">
        <f>HR15/HR10</f>
        <v>0</v>
      </c>
      <c r="HT15" s="101">
        <f>HT10*HS15</f>
        <v>0</v>
      </c>
      <c r="HU15" s="119">
        <f t="shared" si="88"/>
        <v>0</v>
      </c>
      <c r="HV15" s="93">
        <f>HV10</f>
        <v>0</v>
      </c>
      <c r="HW15" s="120">
        <f t="shared" si="89"/>
        <v>0</v>
      </c>
      <c r="HX15" s="101">
        <f t="shared" si="90"/>
        <v>0</v>
      </c>
      <c r="HY15" s="101"/>
      <c r="HZ15" s="121"/>
      <c r="IA15" s="122">
        <f t="shared" si="262"/>
        <v>0</v>
      </c>
      <c r="IB15" s="126">
        <f>'прил № 2 (01.01.20)'!SA563</f>
        <v>0</v>
      </c>
      <c r="IC15" s="122">
        <f>IB15/IB10</f>
        <v>0</v>
      </c>
      <c r="ID15" s="101">
        <f>ID10*IC15</f>
        <v>0</v>
      </c>
      <c r="IE15" s="119">
        <f t="shared" si="92"/>
        <v>0</v>
      </c>
      <c r="IF15" s="93">
        <f>IF10</f>
        <v>0</v>
      </c>
      <c r="IG15" s="120">
        <f t="shared" si="93"/>
        <v>0</v>
      </c>
      <c r="IH15" s="101">
        <f t="shared" si="94"/>
        <v>0</v>
      </c>
      <c r="II15" s="101"/>
      <c r="IJ15" s="121"/>
      <c r="IK15" s="122">
        <f t="shared" si="263"/>
        <v>0</v>
      </c>
      <c r="IL15" s="126">
        <f>'прил № 2 (01.01.20)'!SV563</f>
        <v>0</v>
      </c>
      <c r="IM15" s="122">
        <f>IL15/IL10</f>
        <v>0</v>
      </c>
      <c r="IN15" s="101">
        <f>IN10*IM15</f>
        <v>0</v>
      </c>
      <c r="IO15" s="119">
        <f t="shared" si="96"/>
        <v>0</v>
      </c>
      <c r="IP15" s="93">
        <f>IP10</f>
        <v>0</v>
      </c>
      <c r="IQ15" s="120">
        <f t="shared" si="97"/>
        <v>0</v>
      </c>
      <c r="IR15" s="101">
        <f t="shared" si="98"/>
        <v>0</v>
      </c>
      <c r="IS15" s="101"/>
      <c r="IT15" s="121"/>
      <c r="IU15" s="122">
        <f t="shared" si="264"/>
        <v>0</v>
      </c>
      <c r="IV15" s="126">
        <f>'прил № 2 (01.01.20)'!TQ563</f>
        <v>0</v>
      </c>
      <c r="IW15" s="122">
        <f>IV15/IV10</f>
        <v>0</v>
      </c>
      <c r="IX15" s="101">
        <f>IX10*IW15</f>
        <v>0</v>
      </c>
      <c r="IY15" s="119">
        <f t="shared" si="100"/>
        <v>0</v>
      </c>
      <c r="IZ15" s="93">
        <f>IZ10</f>
        <v>0</v>
      </c>
      <c r="JA15" s="120">
        <f t="shared" si="101"/>
        <v>0</v>
      </c>
      <c r="JB15" s="101">
        <f t="shared" si="102"/>
        <v>0</v>
      </c>
      <c r="JC15" s="101"/>
      <c r="JD15" s="121"/>
      <c r="JE15" s="122">
        <f t="shared" si="265"/>
        <v>0</v>
      </c>
      <c r="JF15" s="126">
        <f>'прил № 2 (01.01.20)'!UL563</f>
        <v>0</v>
      </c>
      <c r="JG15" s="122">
        <f>JF15/JF10</f>
        <v>0</v>
      </c>
      <c r="JH15" s="101">
        <f>JH10*JG15</f>
        <v>0</v>
      </c>
      <c r="JI15" s="119">
        <f t="shared" si="104"/>
        <v>0</v>
      </c>
      <c r="JJ15" s="93">
        <f>JJ10</f>
        <v>0</v>
      </c>
      <c r="JK15" s="120">
        <f t="shared" si="105"/>
        <v>0</v>
      </c>
      <c r="JL15" s="101">
        <f t="shared" si="106"/>
        <v>0</v>
      </c>
      <c r="JM15" s="101"/>
      <c r="JN15" s="121"/>
      <c r="JO15" s="122">
        <f t="shared" si="266"/>
        <v>0</v>
      </c>
      <c r="JP15" s="126"/>
      <c r="JQ15" s="122" t="e">
        <f>JP15/JP10</f>
        <v>#DIV/0!</v>
      </c>
      <c r="JR15" s="101" t="e">
        <f>JR10*JQ15</f>
        <v>#DIV/0!</v>
      </c>
      <c r="JS15" s="119">
        <f t="shared" si="108"/>
        <v>0</v>
      </c>
      <c r="JT15" s="93">
        <f>JT10</f>
        <v>0</v>
      </c>
      <c r="JU15" s="120">
        <f t="shared" si="109"/>
        <v>0</v>
      </c>
      <c r="JV15" s="101">
        <f t="shared" si="110"/>
        <v>0</v>
      </c>
      <c r="JW15" s="101"/>
      <c r="JX15" s="121"/>
      <c r="JY15" s="122">
        <f t="shared" si="267"/>
        <v>0</v>
      </c>
      <c r="JZ15" s="126">
        <f>'прил № 2 (01.01.20)'!WB563</f>
        <v>0</v>
      </c>
      <c r="KA15" s="122">
        <f>JZ15/JZ10</f>
        <v>0</v>
      </c>
      <c r="KB15" s="101">
        <f>KB10*KA15</f>
        <v>0</v>
      </c>
      <c r="KC15" s="119">
        <f t="shared" si="112"/>
        <v>0</v>
      </c>
      <c r="KD15" s="93">
        <f>KD10</f>
        <v>0</v>
      </c>
      <c r="KE15" s="120">
        <f t="shared" si="113"/>
        <v>0</v>
      </c>
      <c r="KF15" s="101">
        <f t="shared" si="114"/>
        <v>0</v>
      </c>
      <c r="KG15" s="101"/>
      <c r="KH15" s="121"/>
      <c r="KI15" s="122">
        <f t="shared" si="268"/>
        <v>0</v>
      </c>
      <c r="KJ15" s="126">
        <f>'прил № 2 (01.01.20)'!WW563</f>
        <v>0</v>
      </c>
      <c r="KK15" s="122">
        <f>KJ15/KJ10</f>
        <v>0</v>
      </c>
      <c r="KL15" s="101">
        <f>KL10*KK15</f>
        <v>0</v>
      </c>
      <c r="KM15" s="119">
        <f t="shared" si="116"/>
        <v>0</v>
      </c>
      <c r="KN15" s="93">
        <f>KN10</f>
        <v>0</v>
      </c>
      <c r="KO15" s="120">
        <f t="shared" si="117"/>
        <v>0</v>
      </c>
      <c r="KP15" s="101">
        <f t="shared" si="118"/>
        <v>0</v>
      </c>
      <c r="KQ15" s="101"/>
      <c r="KR15" s="121"/>
      <c r="KS15" s="122">
        <f t="shared" si="269"/>
        <v>0</v>
      </c>
      <c r="KT15" s="126">
        <f>'прил № 2 (01.01.20)'!XR563</f>
        <v>0</v>
      </c>
      <c r="KU15" s="122">
        <f>KT15/KT10</f>
        <v>0</v>
      </c>
      <c r="KV15" s="101">
        <f>KV10*KU15</f>
        <v>0</v>
      </c>
      <c r="KW15" s="119">
        <f t="shared" si="120"/>
        <v>0</v>
      </c>
      <c r="KX15" s="93">
        <f>KX10</f>
        <v>0</v>
      </c>
      <c r="KY15" s="120">
        <f t="shared" si="121"/>
        <v>0</v>
      </c>
      <c r="KZ15" s="101">
        <f t="shared" si="122"/>
        <v>0</v>
      </c>
      <c r="LA15" s="101"/>
      <c r="LB15" s="121"/>
      <c r="LC15" s="122">
        <f t="shared" si="270"/>
        <v>0</v>
      </c>
      <c r="LD15" s="126">
        <f>'прил № 2 (01.01.20)'!YM563</f>
        <v>0</v>
      </c>
      <c r="LE15" s="122">
        <f>LD15/LD10</f>
        <v>0</v>
      </c>
      <c r="LF15" s="101">
        <f>LF10*LE15</f>
        <v>0</v>
      </c>
      <c r="LG15" s="119">
        <f t="shared" si="124"/>
        <v>0</v>
      </c>
      <c r="LH15" s="93">
        <f>LH10</f>
        <v>0</v>
      </c>
      <c r="LI15" s="120">
        <f t="shared" si="125"/>
        <v>0</v>
      </c>
      <c r="LJ15" s="101">
        <f t="shared" si="126"/>
        <v>0</v>
      </c>
      <c r="LK15" s="101"/>
      <c r="LL15" s="121"/>
      <c r="LM15" s="122">
        <f t="shared" si="271"/>
        <v>0</v>
      </c>
      <c r="LN15" s="126">
        <f>'прил № 2 (01.01.20)'!ZH563</f>
        <v>0</v>
      </c>
      <c r="LO15" s="122">
        <f>LN15/LN10</f>
        <v>0</v>
      </c>
      <c r="LP15" s="101">
        <f>LP10*LO15</f>
        <v>0</v>
      </c>
      <c r="LQ15" s="119">
        <f t="shared" si="128"/>
        <v>0</v>
      </c>
      <c r="LR15" s="93">
        <f>LR10</f>
        <v>0</v>
      </c>
      <c r="LS15" s="120">
        <f t="shared" si="129"/>
        <v>0</v>
      </c>
      <c r="LT15" s="101">
        <f t="shared" si="130"/>
        <v>0</v>
      </c>
      <c r="LU15" s="101"/>
      <c r="LV15" s="121"/>
      <c r="LW15" s="122">
        <f t="shared" si="272"/>
        <v>0</v>
      </c>
      <c r="LX15" s="126">
        <f>'прил № 2 (01.01.20)'!AAC563</f>
        <v>0</v>
      </c>
      <c r="LY15" s="122">
        <f>LX15/LX10</f>
        <v>0</v>
      </c>
      <c r="LZ15" s="101">
        <f>LZ10*LY15</f>
        <v>0</v>
      </c>
      <c r="MA15" s="119">
        <f t="shared" si="132"/>
        <v>0</v>
      </c>
      <c r="MB15" s="93">
        <f>MB10</f>
        <v>0</v>
      </c>
      <c r="MC15" s="120">
        <f t="shared" si="133"/>
        <v>0</v>
      </c>
      <c r="MD15" s="101">
        <f t="shared" si="134"/>
        <v>0</v>
      </c>
      <c r="ME15" s="101"/>
      <c r="MF15" s="121"/>
      <c r="MG15" s="122">
        <f t="shared" si="273"/>
        <v>0</v>
      </c>
      <c r="MH15" s="126">
        <f>'прил № 2 (01.01.20)'!AAX563</f>
        <v>0</v>
      </c>
      <c r="MI15" s="122">
        <f>MH15/MH10</f>
        <v>0</v>
      </c>
      <c r="MJ15" s="101">
        <f>MJ10*MI15</f>
        <v>0</v>
      </c>
      <c r="MK15" s="119">
        <f t="shared" si="136"/>
        <v>0</v>
      </c>
      <c r="ML15" s="93">
        <f>ML10</f>
        <v>0</v>
      </c>
      <c r="MM15" s="120">
        <f t="shared" si="137"/>
        <v>0</v>
      </c>
      <c r="MN15" s="101">
        <f t="shared" si="138"/>
        <v>0</v>
      </c>
      <c r="MO15" s="101"/>
      <c r="MP15" s="121"/>
      <c r="MQ15" s="122">
        <f t="shared" si="274"/>
        <v>0</v>
      </c>
      <c r="MR15" s="126">
        <f>'прил № 2 (01.01.20)'!ABS563</f>
        <v>0</v>
      </c>
      <c r="MS15" s="122">
        <f>MR15/MR10</f>
        <v>0</v>
      </c>
      <c r="MT15" s="101">
        <f>MT10*MS15</f>
        <v>0</v>
      </c>
      <c r="MU15" s="119">
        <f t="shared" si="140"/>
        <v>0</v>
      </c>
      <c r="MV15" s="93">
        <f>MV10</f>
        <v>0</v>
      </c>
      <c r="MW15" s="120">
        <f t="shared" si="141"/>
        <v>0</v>
      </c>
      <c r="MX15" s="101">
        <f t="shared" si="142"/>
        <v>0</v>
      </c>
      <c r="MY15" s="101"/>
      <c r="MZ15" s="121"/>
      <c r="NA15" s="122">
        <f t="shared" si="275"/>
        <v>0</v>
      </c>
      <c r="NB15" s="126">
        <f>'прил № 2 (01.01.20)'!ACN563</f>
        <v>0</v>
      </c>
      <c r="NC15" s="122">
        <f>NB15/NB10</f>
        <v>0</v>
      </c>
      <c r="ND15" s="101">
        <f>ND10*NC15</f>
        <v>0</v>
      </c>
      <c r="NE15" s="119">
        <f t="shared" si="144"/>
        <v>0</v>
      </c>
      <c r="NF15" s="93">
        <f>NF10</f>
        <v>0</v>
      </c>
      <c r="NG15" s="120">
        <f t="shared" si="145"/>
        <v>0</v>
      </c>
      <c r="NH15" s="101">
        <f t="shared" si="146"/>
        <v>0</v>
      </c>
      <c r="NI15" s="101"/>
      <c r="NJ15" s="121"/>
      <c r="NK15" s="122">
        <f t="shared" si="276"/>
        <v>0</v>
      </c>
      <c r="NL15" s="126">
        <f>'прил № 2 (01.01.20)'!ADI563</f>
        <v>0</v>
      </c>
      <c r="NM15" s="122">
        <f>NL15/NL10</f>
        <v>0</v>
      </c>
      <c r="NN15" s="101">
        <f>NN10*NM15</f>
        <v>0</v>
      </c>
      <c r="NO15" s="119">
        <f t="shared" si="148"/>
        <v>0</v>
      </c>
      <c r="NP15" s="93">
        <f>NP10</f>
        <v>0</v>
      </c>
      <c r="NQ15" s="120">
        <f t="shared" si="149"/>
        <v>0</v>
      </c>
      <c r="NR15" s="101">
        <f t="shared" si="150"/>
        <v>0</v>
      </c>
      <c r="NS15" s="101"/>
      <c r="NT15" s="121"/>
      <c r="NU15" s="122">
        <f t="shared" si="277"/>
        <v>0</v>
      </c>
      <c r="NV15" s="126">
        <f>'прил № 2 (01.01.20)'!AED563</f>
        <v>30</v>
      </c>
      <c r="NW15" s="122">
        <f>NV15/NV10</f>
        <v>0.2</v>
      </c>
      <c r="NX15" s="101">
        <f>NX10*NW15</f>
        <v>0</v>
      </c>
      <c r="NY15" s="119">
        <f t="shared" si="152"/>
        <v>0</v>
      </c>
      <c r="NZ15" s="93">
        <f>NZ10</f>
        <v>0</v>
      </c>
      <c r="OA15" s="120">
        <f t="shared" si="153"/>
        <v>0</v>
      </c>
      <c r="OB15" s="101">
        <f t="shared" si="154"/>
        <v>0</v>
      </c>
      <c r="OC15" s="101"/>
      <c r="OD15" s="121"/>
      <c r="OE15" s="122">
        <f t="shared" si="278"/>
        <v>0</v>
      </c>
      <c r="OF15" s="126">
        <f>'прил № 2 (01.01.20)'!AEY563</f>
        <v>0</v>
      </c>
      <c r="OG15" s="122">
        <f>OF15/OF10</f>
        <v>0</v>
      </c>
      <c r="OH15" s="101">
        <f>OH10*OG15</f>
        <v>0</v>
      </c>
      <c r="OI15" s="119">
        <f t="shared" si="156"/>
        <v>0</v>
      </c>
      <c r="OJ15" s="93">
        <f>OJ10</f>
        <v>0</v>
      </c>
      <c r="OK15" s="120">
        <f t="shared" si="157"/>
        <v>0</v>
      </c>
      <c r="OL15" s="101">
        <f t="shared" si="158"/>
        <v>0</v>
      </c>
      <c r="OM15" s="101"/>
      <c r="ON15" s="121"/>
      <c r="OO15" s="122">
        <f t="shared" si="279"/>
        <v>0</v>
      </c>
      <c r="OP15" s="126">
        <f>'прил № 2 (01.01.20)'!AFT563</f>
        <v>0</v>
      </c>
      <c r="OQ15" s="122">
        <f>OP15/OP10</f>
        <v>0</v>
      </c>
      <c r="OR15" s="101">
        <f>OR10*OQ15</f>
        <v>0</v>
      </c>
      <c r="OS15" s="119">
        <f t="shared" si="160"/>
        <v>0</v>
      </c>
      <c r="OT15" s="93">
        <f>OT10</f>
        <v>0</v>
      </c>
      <c r="OU15" s="120">
        <f t="shared" si="161"/>
        <v>0</v>
      </c>
      <c r="OV15" s="101">
        <f t="shared" si="162"/>
        <v>0</v>
      </c>
      <c r="OW15" s="101"/>
      <c r="OX15" s="121"/>
      <c r="OY15" s="122">
        <f t="shared" si="280"/>
        <v>0</v>
      </c>
      <c r="OZ15" s="126">
        <f>'прил № 2 (01.01.20)'!AGO563</f>
        <v>36</v>
      </c>
      <c r="PA15" s="122">
        <f>OZ15/OZ10</f>
        <v>0.5</v>
      </c>
      <c r="PB15" s="101">
        <f>PB10*PA15</f>
        <v>0</v>
      </c>
      <c r="PC15" s="119">
        <f t="shared" si="164"/>
        <v>0</v>
      </c>
      <c r="PD15" s="93">
        <f>PD10</f>
        <v>0</v>
      </c>
      <c r="PE15" s="120">
        <f t="shared" si="165"/>
        <v>0</v>
      </c>
      <c r="PF15" s="101">
        <f t="shared" si="166"/>
        <v>0</v>
      </c>
      <c r="PG15" s="101"/>
      <c r="PH15" s="121"/>
      <c r="PI15" s="122">
        <f t="shared" si="281"/>
        <v>0</v>
      </c>
      <c r="PJ15" s="126">
        <f>'прил № 2 (01.01.20)'!AHJ563</f>
        <v>0</v>
      </c>
      <c r="PK15" s="122">
        <f>PJ15/PJ10</f>
        <v>0</v>
      </c>
      <c r="PL15" s="101">
        <f>PL10*PK15</f>
        <v>0</v>
      </c>
      <c r="PM15" s="119">
        <f t="shared" si="168"/>
        <v>0</v>
      </c>
      <c r="PN15" s="93">
        <f>PN10</f>
        <v>0</v>
      </c>
      <c r="PO15" s="120">
        <f t="shared" si="169"/>
        <v>0</v>
      </c>
      <c r="PP15" s="101">
        <f t="shared" si="170"/>
        <v>0</v>
      </c>
      <c r="PQ15" s="101"/>
      <c r="PR15" s="121"/>
      <c r="PS15" s="122">
        <f t="shared" si="282"/>
        <v>0</v>
      </c>
      <c r="PT15" s="126"/>
      <c r="PU15" s="122" t="e">
        <f>PT15/PT10</f>
        <v>#DIV/0!</v>
      </c>
      <c r="PV15" s="101" t="e">
        <f>PV10*PU15</f>
        <v>#DIV/0!</v>
      </c>
      <c r="PW15" s="119">
        <f t="shared" si="172"/>
        <v>0</v>
      </c>
      <c r="PX15" s="93">
        <f>PX10</f>
        <v>0</v>
      </c>
      <c r="PY15" s="120">
        <f t="shared" si="173"/>
        <v>0</v>
      </c>
      <c r="PZ15" s="101">
        <f t="shared" si="174"/>
        <v>0</v>
      </c>
      <c r="QA15" s="101"/>
      <c r="QB15" s="121"/>
      <c r="QC15" s="122">
        <f t="shared" si="283"/>
        <v>0</v>
      </c>
      <c r="QD15" s="126">
        <f>'прил № 2 (01.01.20)'!AIZ563</f>
        <v>0</v>
      </c>
      <c r="QE15" s="122">
        <f>QD15/QD10</f>
        <v>0</v>
      </c>
      <c r="QF15" s="101">
        <f>QF10*QE15</f>
        <v>0</v>
      </c>
      <c r="QG15" s="119">
        <f t="shared" si="176"/>
        <v>0</v>
      </c>
      <c r="QH15" s="93">
        <f>QH10</f>
        <v>0</v>
      </c>
      <c r="QI15" s="120">
        <f t="shared" si="177"/>
        <v>0</v>
      </c>
      <c r="QJ15" s="101">
        <f t="shared" si="178"/>
        <v>0</v>
      </c>
      <c r="QK15" s="101"/>
      <c r="QL15" s="121"/>
      <c r="QM15" s="122">
        <f t="shared" si="284"/>
        <v>0</v>
      </c>
      <c r="QN15" s="126">
        <f>'прил № 2 (01.01.20)'!AJU563</f>
        <v>0</v>
      </c>
      <c r="QO15" s="122">
        <f>QN15/QN10</f>
        <v>0</v>
      </c>
      <c r="QP15" s="101">
        <f>QP10*QO15</f>
        <v>0</v>
      </c>
      <c r="QQ15" s="119">
        <f t="shared" si="180"/>
        <v>0</v>
      </c>
      <c r="QR15" s="93">
        <f>QR10</f>
        <v>0</v>
      </c>
      <c r="QS15" s="120">
        <f t="shared" si="181"/>
        <v>0</v>
      </c>
      <c r="QT15" s="101">
        <f t="shared" si="182"/>
        <v>0</v>
      </c>
      <c r="QU15" s="101"/>
      <c r="QV15" s="121"/>
      <c r="QW15" s="122">
        <f t="shared" si="285"/>
        <v>0</v>
      </c>
      <c r="QX15" s="126">
        <f>'прил № 2 (01.01.20)'!AKP563</f>
        <v>0</v>
      </c>
      <c r="QY15" s="122">
        <f>QX15/QX10</f>
        <v>0</v>
      </c>
      <c r="QZ15" s="101">
        <f>QZ10*QY15</f>
        <v>0</v>
      </c>
      <c r="RA15" s="119">
        <f t="shared" si="184"/>
        <v>0</v>
      </c>
      <c r="RB15" s="93">
        <f>RB10</f>
        <v>0</v>
      </c>
      <c r="RC15" s="120">
        <f t="shared" si="185"/>
        <v>0</v>
      </c>
      <c r="RD15" s="101">
        <f t="shared" si="186"/>
        <v>0</v>
      </c>
      <c r="RE15" s="101"/>
      <c r="RF15" s="121"/>
      <c r="RG15" s="122">
        <f t="shared" si="286"/>
        <v>0</v>
      </c>
      <c r="RH15" s="126">
        <f>'прил № 2 (01.01.20)'!ALK563</f>
        <v>0</v>
      </c>
      <c r="RI15" s="122">
        <f>RH15/RH10</f>
        <v>0</v>
      </c>
      <c r="RJ15" s="101">
        <f>RJ10*RI15</f>
        <v>0</v>
      </c>
      <c r="RK15" s="119">
        <f t="shared" si="188"/>
        <v>0</v>
      </c>
      <c r="RL15" s="93">
        <f>RL10</f>
        <v>0</v>
      </c>
      <c r="RM15" s="120">
        <f t="shared" si="189"/>
        <v>0</v>
      </c>
      <c r="RN15" s="101">
        <f t="shared" si="190"/>
        <v>0</v>
      </c>
      <c r="RO15" s="101"/>
      <c r="RP15" s="121"/>
      <c r="RQ15" s="122">
        <f t="shared" si="287"/>
        <v>0</v>
      </c>
      <c r="RR15" s="126">
        <f>'прил № 2 (01.01.20)'!AMF563</f>
        <v>0</v>
      </c>
      <c r="RS15" s="122">
        <f>RR15/RR10</f>
        <v>0</v>
      </c>
      <c r="RT15" s="101">
        <f>RT10*RS15</f>
        <v>0</v>
      </c>
      <c r="RU15" s="119">
        <f t="shared" si="192"/>
        <v>0</v>
      </c>
      <c r="RV15" s="93">
        <f>RV10</f>
        <v>0</v>
      </c>
      <c r="RW15" s="120">
        <f t="shared" si="193"/>
        <v>0</v>
      </c>
      <c r="RX15" s="101">
        <f t="shared" si="194"/>
        <v>0</v>
      </c>
      <c r="RY15" s="101"/>
      <c r="RZ15" s="121"/>
      <c r="SA15" s="122">
        <f t="shared" si="288"/>
        <v>0</v>
      </c>
      <c r="SB15" s="126">
        <f>'прил № 2 (01.01.20)'!ANA563</f>
        <v>39</v>
      </c>
      <c r="SC15" s="122">
        <f>SB15/SB10</f>
        <v>0.78</v>
      </c>
      <c r="SD15" s="101">
        <f>SD10*SC15</f>
        <v>12603.24</v>
      </c>
      <c r="SE15" s="119">
        <f t="shared" si="196"/>
        <v>323.16000000000003</v>
      </c>
      <c r="SF15" s="93">
        <f>SF10</f>
        <v>8.2799999999999994</v>
      </c>
      <c r="SG15" s="120">
        <f t="shared" si="197"/>
        <v>2675.7647999999999</v>
      </c>
      <c r="SH15" s="101">
        <f t="shared" si="198"/>
        <v>104354.83</v>
      </c>
      <c r="SI15" s="101"/>
      <c r="SJ15" s="121"/>
      <c r="SK15" s="122">
        <f t="shared" si="289"/>
        <v>31.634229999999999</v>
      </c>
      <c r="SL15" s="126">
        <f>'прил № 2 (01.01.20)'!ANV563</f>
        <v>0</v>
      </c>
      <c r="SM15" s="122">
        <f>SL15/SL10</f>
        <v>0</v>
      </c>
      <c r="SN15" s="101">
        <f>SN10*SM15</f>
        <v>0</v>
      </c>
      <c r="SO15" s="119">
        <f t="shared" si="200"/>
        <v>0</v>
      </c>
      <c r="SP15" s="93">
        <f>SP10</f>
        <v>0</v>
      </c>
      <c r="SQ15" s="120">
        <f t="shared" si="201"/>
        <v>0</v>
      </c>
      <c r="SR15" s="101">
        <f t="shared" si="202"/>
        <v>0</v>
      </c>
      <c r="SS15" s="101"/>
      <c r="ST15" s="121"/>
      <c r="SU15" s="122">
        <f t="shared" si="290"/>
        <v>0</v>
      </c>
      <c r="SV15" s="126">
        <f>'прил № 2 (01.01.20)'!AOQ563</f>
        <v>0</v>
      </c>
      <c r="SW15" s="122">
        <f>SV15/SV10</f>
        <v>0</v>
      </c>
      <c r="SX15" s="101">
        <f>SX10*SW15</f>
        <v>0</v>
      </c>
      <c r="SY15" s="119">
        <f t="shared" si="204"/>
        <v>0</v>
      </c>
      <c r="SZ15" s="93">
        <f>SZ10</f>
        <v>0</v>
      </c>
      <c r="TA15" s="120">
        <f t="shared" si="205"/>
        <v>0</v>
      </c>
      <c r="TB15" s="101">
        <f t="shared" si="206"/>
        <v>0</v>
      </c>
      <c r="TC15" s="101"/>
      <c r="TD15" s="121"/>
      <c r="TE15" s="122">
        <f t="shared" si="291"/>
        <v>0</v>
      </c>
      <c r="TF15" s="126">
        <f>'прил № 2 (01.01.20)'!APL563</f>
        <v>0</v>
      </c>
      <c r="TG15" s="122">
        <f>TF15/TF10</f>
        <v>0</v>
      </c>
      <c r="TH15" s="101">
        <f>TH10*TG15</f>
        <v>0</v>
      </c>
      <c r="TI15" s="119">
        <f t="shared" si="208"/>
        <v>0</v>
      </c>
      <c r="TJ15" s="93">
        <f>TJ10</f>
        <v>0</v>
      </c>
      <c r="TK15" s="120">
        <f t="shared" si="209"/>
        <v>0</v>
      </c>
      <c r="TL15" s="101">
        <f t="shared" si="210"/>
        <v>0</v>
      </c>
      <c r="TM15" s="101"/>
      <c r="TN15" s="121"/>
      <c r="TO15" s="122">
        <f t="shared" si="292"/>
        <v>0</v>
      </c>
      <c r="TP15" s="126">
        <f>'прил № 2 (01.01.20)'!AQG563</f>
        <v>0</v>
      </c>
      <c r="TQ15" s="122">
        <f>TP15/TP10</f>
        <v>0</v>
      </c>
      <c r="TR15" s="101">
        <f>TR10*TQ15</f>
        <v>0</v>
      </c>
      <c r="TS15" s="119">
        <f t="shared" si="212"/>
        <v>0</v>
      </c>
      <c r="TT15" s="93">
        <f>TT10</f>
        <v>0</v>
      </c>
      <c r="TU15" s="120">
        <f t="shared" si="213"/>
        <v>0</v>
      </c>
      <c r="TV15" s="101">
        <f t="shared" si="214"/>
        <v>0</v>
      </c>
      <c r="TW15" s="101"/>
      <c r="TX15" s="121"/>
      <c r="TY15" s="122">
        <f t="shared" si="293"/>
        <v>0</v>
      </c>
      <c r="TZ15" s="126">
        <f>'прил № 2 (01.01.20)'!ARB563</f>
        <v>0</v>
      </c>
      <c r="UA15" s="122">
        <f>TZ15/TZ10</f>
        <v>0</v>
      </c>
      <c r="UB15" s="101">
        <f>UB10*UA15</f>
        <v>0</v>
      </c>
      <c r="UC15" s="119">
        <f t="shared" si="216"/>
        <v>0</v>
      </c>
      <c r="UD15" s="93">
        <f>UD10</f>
        <v>0</v>
      </c>
      <c r="UE15" s="120">
        <f t="shared" si="217"/>
        <v>0</v>
      </c>
      <c r="UF15" s="101">
        <f t="shared" si="218"/>
        <v>0</v>
      </c>
      <c r="UG15" s="101"/>
      <c r="UH15" s="121"/>
      <c r="UI15" s="122">
        <f t="shared" si="294"/>
        <v>0</v>
      </c>
      <c r="UJ15" s="126">
        <f>'прил № 2 (01.01.20)'!ARW563</f>
        <v>0</v>
      </c>
      <c r="UK15" s="122">
        <f>UJ15/UJ10</f>
        <v>0</v>
      </c>
      <c r="UL15" s="101">
        <f>UL10*UK15</f>
        <v>0</v>
      </c>
      <c r="UM15" s="119">
        <f t="shared" si="220"/>
        <v>0</v>
      </c>
      <c r="UN15" s="93">
        <f>UN10</f>
        <v>0</v>
      </c>
      <c r="UO15" s="120">
        <f t="shared" si="221"/>
        <v>0</v>
      </c>
      <c r="UP15" s="101">
        <f t="shared" si="222"/>
        <v>0</v>
      </c>
      <c r="UQ15" s="101"/>
      <c r="UR15" s="121"/>
      <c r="US15" s="122">
        <f t="shared" si="295"/>
        <v>0</v>
      </c>
      <c r="UT15" s="126">
        <f>'прил № 2 (01.01.20)'!ASR563</f>
        <v>0</v>
      </c>
      <c r="UU15" s="122">
        <f>UT15/UT10</f>
        <v>0</v>
      </c>
      <c r="UV15" s="101">
        <f>UV10*UU15</f>
        <v>0</v>
      </c>
      <c r="UW15" s="119">
        <f t="shared" si="224"/>
        <v>0</v>
      </c>
      <c r="UX15" s="93">
        <f>UX10</f>
        <v>0</v>
      </c>
      <c r="UY15" s="120">
        <f t="shared" si="225"/>
        <v>0</v>
      </c>
      <c r="UZ15" s="101">
        <f t="shared" si="226"/>
        <v>0</v>
      </c>
      <c r="VA15" s="101"/>
      <c r="VB15" s="121"/>
      <c r="VC15" s="122">
        <f t="shared" si="296"/>
        <v>0</v>
      </c>
      <c r="VD15" s="126">
        <f>'прил № 2 (01.01.20)'!ATM563</f>
        <v>0</v>
      </c>
      <c r="VE15" s="122">
        <f>VD15/VD10</f>
        <v>0</v>
      </c>
      <c r="VF15" s="101">
        <f>VF10*VE15</f>
        <v>0</v>
      </c>
      <c r="VG15" s="119">
        <f t="shared" si="228"/>
        <v>0</v>
      </c>
      <c r="VH15" s="93">
        <f>VH10</f>
        <v>0</v>
      </c>
      <c r="VI15" s="120">
        <f t="shared" si="229"/>
        <v>0</v>
      </c>
      <c r="VJ15" s="101">
        <f t="shared" si="230"/>
        <v>0</v>
      </c>
      <c r="VK15" s="101"/>
      <c r="VL15" s="121"/>
      <c r="VM15" s="122">
        <f t="shared" si="297"/>
        <v>0</v>
      </c>
      <c r="VN15" s="126">
        <f>'прил № 2 (01.01.20)'!AUH563</f>
        <v>0</v>
      </c>
      <c r="VO15" s="122">
        <f>VN15/VN10</f>
        <v>0</v>
      </c>
      <c r="VP15" s="101">
        <f>VP10*VO15</f>
        <v>0</v>
      </c>
      <c r="VQ15" s="119">
        <f t="shared" si="232"/>
        <v>0</v>
      </c>
      <c r="VR15" s="93">
        <f>VR10</f>
        <v>0</v>
      </c>
      <c r="VS15" s="120">
        <f t="shared" si="233"/>
        <v>0</v>
      </c>
      <c r="VT15" s="101">
        <f t="shared" si="234"/>
        <v>0</v>
      </c>
      <c r="VU15" s="101"/>
      <c r="VV15" s="121"/>
      <c r="VW15" s="122">
        <f t="shared" si="298"/>
        <v>0</v>
      </c>
      <c r="VX15" s="452">
        <f t="shared" si="236"/>
        <v>145</v>
      </c>
      <c r="VY15" s="122">
        <f>VX15/VX10</f>
        <v>1.154E-2</v>
      </c>
      <c r="VZ15" s="101">
        <f>VZ10*VY15</f>
        <v>1481.25</v>
      </c>
      <c r="WA15" s="119">
        <f t="shared" si="237"/>
        <v>10.21551724</v>
      </c>
      <c r="WB15" s="93">
        <f>WB10</f>
        <v>8.2799999999999994</v>
      </c>
      <c r="WC15" s="120">
        <f t="shared" si="238"/>
        <v>84.584479999999999</v>
      </c>
      <c r="WD15" s="101">
        <f t="shared" si="239"/>
        <v>12264.75</v>
      </c>
      <c r="WE15" s="101"/>
      <c r="WF15" s="121"/>
    </row>
    <row r="16" spans="1:604" ht="24.75" customHeight="1">
      <c r="A16" s="5"/>
      <c r="B16" s="444" t="s">
        <v>408</v>
      </c>
      <c r="C16" s="12" t="s">
        <v>921</v>
      </c>
      <c r="D16" s="12" t="s">
        <v>424</v>
      </c>
      <c r="E16" s="4" t="s">
        <v>33</v>
      </c>
      <c r="F16" s="126">
        <f>'прил № 2 (01.01.20)'!L564</f>
        <v>0</v>
      </c>
      <c r="G16" s="122">
        <f>F16/F10</f>
        <v>0</v>
      </c>
      <c r="H16" s="101">
        <f>H10*G16</f>
        <v>0</v>
      </c>
      <c r="I16" s="119">
        <f t="shared" si="0"/>
        <v>0</v>
      </c>
      <c r="J16" s="93">
        <f>J10</f>
        <v>0</v>
      </c>
      <c r="K16" s="120">
        <f t="shared" si="1"/>
        <v>0</v>
      </c>
      <c r="L16" s="101">
        <f t="shared" si="2"/>
        <v>0</v>
      </c>
      <c r="M16" s="101"/>
      <c r="N16" s="121"/>
      <c r="O16" s="122">
        <f t="shared" si="240"/>
        <v>0</v>
      </c>
      <c r="P16" s="126">
        <f>'прил № 2 (01.01.20)'!AG564</f>
        <v>27</v>
      </c>
      <c r="Q16" s="122">
        <f>P16/P10</f>
        <v>6.0539999999999997E-2</v>
      </c>
      <c r="R16" s="101">
        <f>R10*Q16</f>
        <v>0</v>
      </c>
      <c r="S16" s="119">
        <f t="shared" si="4"/>
        <v>0</v>
      </c>
      <c r="T16" s="93">
        <f>T10</f>
        <v>0</v>
      </c>
      <c r="U16" s="120">
        <f t="shared" si="5"/>
        <v>0</v>
      </c>
      <c r="V16" s="101">
        <f t="shared" si="6"/>
        <v>0</v>
      </c>
      <c r="W16" s="101"/>
      <c r="X16" s="121"/>
      <c r="Y16" s="122">
        <f t="shared" si="241"/>
        <v>0</v>
      </c>
      <c r="Z16" s="126">
        <f>'прил № 2 (01.01.20)'!BB564</f>
        <v>0</v>
      </c>
      <c r="AA16" s="122">
        <f>Z16/Z10</f>
        <v>0</v>
      </c>
      <c r="AB16" s="101">
        <f>AB10*AA16</f>
        <v>0</v>
      </c>
      <c r="AC16" s="119">
        <f t="shared" si="8"/>
        <v>0</v>
      </c>
      <c r="AD16" s="93">
        <f>AD10</f>
        <v>0</v>
      </c>
      <c r="AE16" s="120">
        <f t="shared" si="9"/>
        <v>0</v>
      </c>
      <c r="AF16" s="101">
        <f t="shared" si="10"/>
        <v>0</v>
      </c>
      <c r="AG16" s="101"/>
      <c r="AH16" s="121"/>
      <c r="AI16" s="122">
        <f t="shared" si="242"/>
        <v>0</v>
      </c>
      <c r="AJ16" s="126">
        <f>'прил № 2 (01.01.20)'!BW564</f>
        <v>0</v>
      </c>
      <c r="AK16" s="122" t="e">
        <f>AJ16/AJ10</f>
        <v>#DIV/0!</v>
      </c>
      <c r="AL16" s="101" t="e">
        <f>AL10*AK16</f>
        <v>#DIV/0!</v>
      </c>
      <c r="AM16" s="119">
        <f t="shared" si="12"/>
        <v>0</v>
      </c>
      <c r="AN16" s="93">
        <f>AN10</f>
        <v>0</v>
      </c>
      <c r="AO16" s="120">
        <f t="shared" si="13"/>
        <v>0</v>
      </c>
      <c r="AP16" s="101">
        <f t="shared" si="14"/>
        <v>0</v>
      </c>
      <c r="AQ16" s="101"/>
      <c r="AR16" s="121"/>
      <c r="AS16" s="122">
        <f t="shared" si="243"/>
        <v>0</v>
      </c>
      <c r="AT16" s="126">
        <f>'прил № 2 (01.01.20)'!CR564</f>
        <v>0</v>
      </c>
      <c r="AU16" s="122">
        <f>AT16/AT10</f>
        <v>0</v>
      </c>
      <c r="AV16" s="101">
        <f>AV10*AU16</f>
        <v>0</v>
      </c>
      <c r="AW16" s="119">
        <f t="shared" si="16"/>
        <v>0</v>
      </c>
      <c r="AX16" s="93">
        <f>AX10</f>
        <v>0</v>
      </c>
      <c r="AY16" s="120">
        <f t="shared" si="17"/>
        <v>0</v>
      </c>
      <c r="AZ16" s="101">
        <f t="shared" si="18"/>
        <v>0</v>
      </c>
      <c r="BA16" s="101"/>
      <c r="BB16" s="121"/>
      <c r="BC16" s="122">
        <f t="shared" si="244"/>
        <v>0</v>
      </c>
      <c r="BD16" s="126">
        <f>'прил № 2 (01.01.20)'!DM564</f>
        <v>23</v>
      </c>
      <c r="BE16" s="122">
        <f>BD16/BD10</f>
        <v>0.15232000000000001</v>
      </c>
      <c r="BF16" s="101">
        <f>BF10*BE16</f>
        <v>0</v>
      </c>
      <c r="BG16" s="119">
        <f t="shared" si="20"/>
        <v>0</v>
      </c>
      <c r="BH16" s="93">
        <f>BH10</f>
        <v>0</v>
      </c>
      <c r="BI16" s="120">
        <f t="shared" si="21"/>
        <v>0</v>
      </c>
      <c r="BJ16" s="101">
        <f t="shared" si="22"/>
        <v>0</v>
      </c>
      <c r="BK16" s="101"/>
      <c r="BL16" s="121"/>
      <c r="BM16" s="122">
        <f t="shared" si="245"/>
        <v>0</v>
      </c>
      <c r="BN16" s="126">
        <f>'прил № 2 (01.01.20)'!EH564</f>
        <v>0</v>
      </c>
      <c r="BO16" s="122">
        <f>BN16/BN10</f>
        <v>0</v>
      </c>
      <c r="BP16" s="101">
        <f>BP10*BO16</f>
        <v>0</v>
      </c>
      <c r="BQ16" s="119">
        <f t="shared" si="24"/>
        <v>0</v>
      </c>
      <c r="BR16" s="93">
        <f>BR10</f>
        <v>0</v>
      </c>
      <c r="BS16" s="120">
        <f t="shared" si="25"/>
        <v>0</v>
      </c>
      <c r="BT16" s="101">
        <f t="shared" si="26"/>
        <v>0</v>
      </c>
      <c r="BU16" s="101"/>
      <c r="BV16" s="121"/>
      <c r="BW16" s="122">
        <f t="shared" si="246"/>
        <v>0</v>
      </c>
      <c r="BX16" s="126">
        <f>'прил № 2 (01.01.20)'!FC564</f>
        <v>0</v>
      </c>
      <c r="BY16" s="122">
        <f>BX16/BX10</f>
        <v>0</v>
      </c>
      <c r="BZ16" s="101">
        <f>BZ10*BY16</f>
        <v>0</v>
      </c>
      <c r="CA16" s="119">
        <f t="shared" si="28"/>
        <v>0</v>
      </c>
      <c r="CB16" s="93">
        <f>CB10</f>
        <v>0</v>
      </c>
      <c r="CC16" s="120">
        <f t="shared" si="29"/>
        <v>0</v>
      </c>
      <c r="CD16" s="101">
        <f t="shared" si="30"/>
        <v>0</v>
      </c>
      <c r="CE16" s="101"/>
      <c r="CF16" s="121"/>
      <c r="CG16" s="122">
        <f t="shared" si="247"/>
        <v>0</v>
      </c>
      <c r="CH16" s="126"/>
      <c r="CI16" s="122" t="e">
        <f>CH16/CH10</f>
        <v>#DIV/0!</v>
      </c>
      <c r="CJ16" s="101" t="e">
        <f>CJ10*CI16</f>
        <v>#DIV/0!</v>
      </c>
      <c r="CK16" s="119">
        <f t="shared" si="32"/>
        <v>0</v>
      </c>
      <c r="CL16" s="93">
        <f>CL10</f>
        <v>0</v>
      </c>
      <c r="CM16" s="120">
        <f t="shared" si="33"/>
        <v>0</v>
      </c>
      <c r="CN16" s="101">
        <f t="shared" si="34"/>
        <v>0</v>
      </c>
      <c r="CO16" s="101"/>
      <c r="CP16" s="121"/>
      <c r="CQ16" s="122">
        <f t="shared" si="248"/>
        <v>0</v>
      </c>
      <c r="CR16" s="126"/>
      <c r="CS16" s="122">
        <f>CR16/CR10</f>
        <v>0</v>
      </c>
      <c r="CT16" s="101">
        <f>CT10*CS16</f>
        <v>0</v>
      </c>
      <c r="CU16" s="119">
        <f t="shared" si="36"/>
        <v>0</v>
      </c>
      <c r="CV16" s="93">
        <f>CV10</f>
        <v>0</v>
      </c>
      <c r="CW16" s="120">
        <f t="shared" si="37"/>
        <v>0</v>
      </c>
      <c r="CX16" s="101">
        <f t="shared" si="38"/>
        <v>0</v>
      </c>
      <c r="CY16" s="101"/>
      <c r="CZ16" s="121"/>
      <c r="DA16" s="122">
        <f t="shared" si="249"/>
        <v>0</v>
      </c>
      <c r="DB16" s="126">
        <f>'прил № 2 (01.01.20)'!HN564</f>
        <v>0</v>
      </c>
      <c r="DC16" s="122">
        <f>DB16/DB10</f>
        <v>0</v>
      </c>
      <c r="DD16" s="101">
        <f>DD10*DC16</f>
        <v>0</v>
      </c>
      <c r="DE16" s="119">
        <f t="shared" si="40"/>
        <v>0</v>
      </c>
      <c r="DF16" s="93">
        <f>DF10</f>
        <v>0</v>
      </c>
      <c r="DG16" s="120">
        <f t="shared" si="41"/>
        <v>0</v>
      </c>
      <c r="DH16" s="101">
        <f t="shared" si="42"/>
        <v>0</v>
      </c>
      <c r="DI16" s="101"/>
      <c r="DJ16" s="121"/>
      <c r="DK16" s="122">
        <f t="shared" si="250"/>
        <v>0</v>
      </c>
      <c r="DL16" s="126">
        <f>'прил № 2 (01.01.20)'!II564</f>
        <v>0</v>
      </c>
      <c r="DM16" s="122">
        <f>DL16/DL10</f>
        <v>0</v>
      </c>
      <c r="DN16" s="101">
        <f>DN10*DM16</f>
        <v>0</v>
      </c>
      <c r="DO16" s="119">
        <f t="shared" si="44"/>
        <v>0</v>
      </c>
      <c r="DP16" s="93">
        <f>DP10</f>
        <v>0</v>
      </c>
      <c r="DQ16" s="120">
        <f t="shared" si="45"/>
        <v>0</v>
      </c>
      <c r="DR16" s="101">
        <f t="shared" si="46"/>
        <v>0</v>
      </c>
      <c r="DS16" s="101"/>
      <c r="DT16" s="121"/>
      <c r="DU16" s="122">
        <f t="shared" si="251"/>
        <v>0</v>
      </c>
      <c r="DV16" s="126">
        <f>'прил № 2 (01.01.20)'!JD564</f>
        <v>0</v>
      </c>
      <c r="DW16" s="122">
        <f>DV16/DV10</f>
        <v>0</v>
      </c>
      <c r="DX16" s="101">
        <f>DX10*DW16</f>
        <v>0</v>
      </c>
      <c r="DY16" s="119">
        <f t="shared" si="48"/>
        <v>0</v>
      </c>
      <c r="DZ16" s="93">
        <f>DZ10</f>
        <v>8.2799999999999994</v>
      </c>
      <c r="EA16" s="120">
        <f t="shared" si="49"/>
        <v>0</v>
      </c>
      <c r="EB16" s="101">
        <f t="shared" si="50"/>
        <v>0</v>
      </c>
      <c r="EC16" s="101"/>
      <c r="ED16" s="121"/>
      <c r="EE16" s="122">
        <f t="shared" si="252"/>
        <v>0</v>
      </c>
      <c r="EF16" s="126">
        <f>'прил № 2 (01.01.20)'!JY564</f>
        <v>0</v>
      </c>
      <c r="EG16" s="122">
        <f>EF16/EF10</f>
        <v>0</v>
      </c>
      <c r="EH16" s="101">
        <f>EH10*EG16</f>
        <v>0</v>
      </c>
      <c r="EI16" s="119">
        <f t="shared" si="52"/>
        <v>0</v>
      </c>
      <c r="EJ16" s="93">
        <f>EJ10</f>
        <v>0</v>
      </c>
      <c r="EK16" s="120">
        <f t="shared" si="53"/>
        <v>0</v>
      </c>
      <c r="EL16" s="101">
        <f t="shared" si="54"/>
        <v>0</v>
      </c>
      <c r="EM16" s="101"/>
      <c r="EN16" s="121"/>
      <c r="EO16" s="122">
        <f t="shared" si="253"/>
        <v>0</v>
      </c>
      <c r="EP16" s="126">
        <f>'прил № 2 (01.01.20)'!KT564</f>
        <v>0</v>
      </c>
      <c r="EQ16" s="122">
        <f>EP16/EP10</f>
        <v>0</v>
      </c>
      <c r="ER16" s="101">
        <f>ER10*EQ16</f>
        <v>0</v>
      </c>
      <c r="ES16" s="119">
        <f t="shared" si="56"/>
        <v>0</v>
      </c>
      <c r="ET16" s="93">
        <f>ET10</f>
        <v>8.2799999999999994</v>
      </c>
      <c r="EU16" s="120">
        <f t="shared" si="57"/>
        <v>0</v>
      </c>
      <c r="EV16" s="101">
        <f t="shared" si="58"/>
        <v>0</v>
      </c>
      <c r="EW16" s="101"/>
      <c r="EX16" s="121"/>
      <c r="EY16" s="122">
        <f t="shared" si="254"/>
        <v>0</v>
      </c>
      <c r="EZ16" s="126">
        <f>'прил № 2 (01.01.20)'!LO564</f>
        <v>68</v>
      </c>
      <c r="FA16" s="122">
        <f>EZ16/EZ10</f>
        <v>0.63551000000000002</v>
      </c>
      <c r="FB16" s="101">
        <f>FB10*FA16</f>
        <v>0</v>
      </c>
      <c r="FC16" s="119">
        <f t="shared" si="60"/>
        <v>0</v>
      </c>
      <c r="FD16" s="93">
        <f>FD10</f>
        <v>0</v>
      </c>
      <c r="FE16" s="120">
        <f t="shared" si="61"/>
        <v>0</v>
      </c>
      <c r="FF16" s="101">
        <f t="shared" si="62"/>
        <v>0</v>
      </c>
      <c r="FG16" s="101"/>
      <c r="FH16" s="121"/>
      <c r="FI16" s="122">
        <f t="shared" si="255"/>
        <v>0</v>
      </c>
      <c r="FJ16" s="126">
        <f>'прил № 2 (01.01.20)'!MJ564</f>
        <v>0</v>
      </c>
      <c r="FK16" s="122">
        <f>FJ16/FJ10</f>
        <v>0</v>
      </c>
      <c r="FL16" s="101">
        <f>FL10*FK16</f>
        <v>0</v>
      </c>
      <c r="FM16" s="119">
        <f t="shared" si="64"/>
        <v>0</v>
      </c>
      <c r="FN16" s="93">
        <f>FN10</f>
        <v>0</v>
      </c>
      <c r="FO16" s="120">
        <f t="shared" si="65"/>
        <v>0</v>
      </c>
      <c r="FP16" s="101">
        <f t="shared" si="66"/>
        <v>0</v>
      </c>
      <c r="FQ16" s="101"/>
      <c r="FR16" s="121"/>
      <c r="FS16" s="122">
        <f t="shared" si="256"/>
        <v>0</v>
      </c>
      <c r="FT16" s="126">
        <f>'прил № 2 (01.01.20)'!NE564</f>
        <v>0</v>
      </c>
      <c r="FU16" s="122">
        <f>FT16/FT10</f>
        <v>0</v>
      </c>
      <c r="FV16" s="101">
        <f>FV10*FU16</f>
        <v>0</v>
      </c>
      <c r="FW16" s="119">
        <f t="shared" si="68"/>
        <v>0</v>
      </c>
      <c r="FX16" s="93">
        <f>FX10</f>
        <v>0</v>
      </c>
      <c r="FY16" s="120">
        <f t="shared" si="69"/>
        <v>0</v>
      </c>
      <c r="FZ16" s="101">
        <f t="shared" si="70"/>
        <v>0</v>
      </c>
      <c r="GA16" s="101"/>
      <c r="GB16" s="121"/>
      <c r="GC16" s="122">
        <f t="shared" si="257"/>
        <v>0</v>
      </c>
      <c r="GD16" s="126">
        <f>'прил № 2 (01.01.20)'!NZ564</f>
        <v>0</v>
      </c>
      <c r="GE16" s="122">
        <f>GD16/GD10</f>
        <v>0</v>
      </c>
      <c r="GF16" s="101">
        <f>GF10*GE16</f>
        <v>0</v>
      </c>
      <c r="GG16" s="119">
        <f t="shared" si="72"/>
        <v>0</v>
      </c>
      <c r="GH16" s="93">
        <f>GH10</f>
        <v>0</v>
      </c>
      <c r="GI16" s="120">
        <f t="shared" si="73"/>
        <v>0</v>
      </c>
      <c r="GJ16" s="101">
        <f t="shared" si="74"/>
        <v>0</v>
      </c>
      <c r="GK16" s="101"/>
      <c r="GL16" s="121"/>
      <c r="GM16" s="122">
        <f t="shared" si="258"/>
        <v>0</v>
      </c>
      <c r="GN16" s="126">
        <f>'прил № 2 (01.01.20)'!OU564</f>
        <v>0</v>
      </c>
      <c r="GO16" s="122">
        <f>GN16/GN10</f>
        <v>0</v>
      </c>
      <c r="GP16" s="101">
        <f>GP10*GO16</f>
        <v>0</v>
      </c>
      <c r="GQ16" s="119">
        <f t="shared" si="76"/>
        <v>0</v>
      </c>
      <c r="GR16" s="93">
        <f>GR10</f>
        <v>0</v>
      </c>
      <c r="GS16" s="120">
        <f t="shared" si="77"/>
        <v>0</v>
      </c>
      <c r="GT16" s="101">
        <f t="shared" si="78"/>
        <v>0</v>
      </c>
      <c r="GU16" s="101"/>
      <c r="GV16" s="121"/>
      <c r="GW16" s="122">
        <f t="shared" si="259"/>
        <v>0</v>
      </c>
      <c r="GX16" s="126">
        <f>'прил № 2 (01.01.20)'!PP564</f>
        <v>0</v>
      </c>
      <c r="GY16" s="122">
        <f>GX16/GX10</f>
        <v>0</v>
      </c>
      <c r="GZ16" s="101">
        <f>GZ10*GY16</f>
        <v>0</v>
      </c>
      <c r="HA16" s="119">
        <f t="shared" si="80"/>
        <v>0</v>
      </c>
      <c r="HB16" s="93">
        <f>HB10</f>
        <v>0</v>
      </c>
      <c r="HC16" s="120">
        <f t="shared" si="81"/>
        <v>0</v>
      </c>
      <c r="HD16" s="101">
        <f t="shared" si="82"/>
        <v>0</v>
      </c>
      <c r="HE16" s="101"/>
      <c r="HF16" s="121"/>
      <c r="HG16" s="122">
        <f t="shared" si="260"/>
        <v>0</v>
      </c>
      <c r="HH16" s="126">
        <f>'прил № 2 (01.01.20)'!QK564</f>
        <v>0</v>
      </c>
      <c r="HI16" s="122">
        <f>HH16/HH10</f>
        <v>0</v>
      </c>
      <c r="HJ16" s="101">
        <f>HJ10*HI16</f>
        <v>0</v>
      </c>
      <c r="HK16" s="119">
        <f t="shared" si="84"/>
        <v>0</v>
      </c>
      <c r="HL16" s="93">
        <f>HL10</f>
        <v>0</v>
      </c>
      <c r="HM16" s="120">
        <f t="shared" si="85"/>
        <v>0</v>
      </c>
      <c r="HN16" s="101">
        <f t="shared" si="86"/>
        <v>0</v>
      </c>
      <c r="HO16" s="101"/>
      <c r="HP16" s="121"/>
      <c r="HQ16" s="122">
        <f t="shared" si="261"/>
        <v>0</v>
      </c>
      <c r="HR16" s="126">
        <f>'прил № 2 (01.01.20)'!RF564</f>
        <v>28</v>
      </c>
      <c r="HS16" s="122">
        <f>HR16/HR10</f>
        <v>6.5269999999999995E-2</v>
      </c>
      <c r="HT16" s="101">
        <f>HT10*HS16</f>
        <v>0</v>
      </c>
      <c r="HU16" s="119">
        <f t="shared" si="88"/>
        <v>0</v>
      </c>
      <c r="HV16" s="93">
        <f>HV10</f>
        <v>0</v>
      </c>
      <c r="HW16" s="120">
        <f t="shared" si="89"/>
        <v>0</v>
      </c>
      <c r="HX16" s="101">
        <f t="shared" si="90"/>
        <v>0</v>
      </c>
      <c r="HY16" s="101"/>
      <c r="HZ16" s="121"/>
      <c r="IA16" s="122">
        <f t="shared" si="262"/>
        <v>0</v>
      </c>
      <c r="IB16" s="126">
        <f>'прил № 2 (01.01.20)'!SA564</f>
        <v>0</v>
      </c>
      <c r="IC16" s="122">
        <f>IB16/IB10</f>
        <v>0</v>
      </c>
      <c r="ID16" s="101">
        <f>ID10*IC16</f>
        <v>0</v>
      </c>
      <c r="IE16" s="119">
        <f t="shared" si="92"/>
        <v>0</v>
      </c>
      <c r="IF16" s="93">
        <f>IF10</f>
        <v>0</v>
      </c>
      <c r="IG16" s="120">
        <f t="shared" si="93"/>
        <v>0</v>
      </c>
      <c r="IH16" s="101">
        <f t="shared" si="94"/>
        <v>0</v>
      </c>
      <c r="II16" s="101"/>
      <c r="IJ16" s="121"/>
      <c r="IK16" s="122">
        <f t="shared" si="263"/>
        <v>0</v>
      </c>
      <c r="IL16" s="126">
        <f>'прил № 2 (01.01.20)'!SV564</f>
        <v>0</v>
      </c>
      <c r="IM16" s="122">
        <f>IL16/IL10</f>
        <v>0</v>
      </c>
      <c r="IN16" s="101">
        <f>IN10*IM16</f>
        <v>0</v>
      </c>
      <c r="IO16" s="119">
        <f t="shared" si="96"/>
        <v>0</v>
      </c>
      <c r="IP16" s="93">
        <f>IP10</f>
        <v>0</v>
      </c>
      <c r="IQ16" s="120">
        <f t="shared" si="97"/>
        <v>0</v>
      </c>
      <c r="IR16" s="101">
        <f t="shared" si="98"/>
        <v>0</v>
      </c>
      <c r="IS16" s="101"/>
      <c r="IT16" s="121"/>
      <c r="IU16" s="122">
        <f t="shared" si="264"/>
        <v>0</v>
      </c>
      <c r="IV16" s="126">
        <f>'прил № 2 (01.01.20)'!TQ564</f>
        <v>0</v>
      </c>
      <c r="IW16" s="122">
        <f>IV16/IV10</f>
        <v>0</v>
      </c>
      <c r="IX16" s="101">
        <f>IX10*IW16</f>
        <v>0</v>
      </c>
      <c r="IY16" s="119">
        <f t="shared" si="100"/>
        <v>0</v>
      </c>
      <c r="IZ16" s="93">
        <f>IZ10</f>
        <v>0</v>
      </c>
      <c r="JA16" s="120">
        <f t="shared" si="101"/>
        <v>0</v>
      </c>
      <c r="JB16" s="101">
        <f t="shared" si="102"/>
        <v>0</v>
      </c>
      <c r="JC16" s="101"/>
      <c r="JD16" s="121"/>
      <c r="JE16" s="122">
        <f t="shared" si="265"/>
        <v>0</v>
      </c>
      <c r="JF16" s="126">
        <f>'прил № 2 (01.01.20)'!UL564</f>
        <v>0</v>
      </c>
      <c r="JG16" s="122">
        <f>JF16/JF10</f>
        <v>0</v>
      </c>
      <c r="JH16" s="101">
        <f>JH10*JG16</f>
        <v>0</v>
      </c>
      <c r="JI16" s="119">
        <f t="shared" si="104"/>
        <v>0</v>
      </c>
      <c r="JJ16" s="93">
        <f>JJ10</f>
        <v>0</v>
      </c>
      <c r="JK16" s="120">
        <f t="shared" si="105"/>
        <v>0</v>
      </c>
      <c r="JL16" s="101">
        <f t="shared" si="106"/>
        <v>0</v>
      </c>
      <c r="JM16" s="101"/>
      <c r="JN16" s="121"/>
      <c r="JO16" s="122">
        <f t="shared" si="266"/>
        <v>0</v>
      </c>
      <c r="JP16" s="126"/>
      <c r="JQ16" s="122" t="e">
        <f>JP16/JP10</f>
        <v>#DIV/0!</v>
      </c>
      <c r="JR16" s="101" t="e">
        <f>JR10*JQ16</f>
        <v>#DIV/0!</v>
      </c>
      <c r="JS16" s="119">
        <f t="shared" si="108"/>
        <v>0</v>
      </c>
      <c r="JT16" s="93">
        <f>JT10</f>
        <v>0</v>
      </c>
      <c r="JU16" s="120">
        <f t="shared" si="109"/>
        <v>0</v>
      </c>
      <c r="JV16" s="101">
        <f t="shared" si="110"/>
        <v>0</v>
      </c>
      <c r="JW16" s="101"/>
      <c r="JX16" s="121"/>
      <c r="JY16" s="122">
        <f t="shared" si="267"/>
        <v>0</v>
      </c>
      <c r="JZ16" s="126">
        <f>'прил № 2 (01.01.20)'!WB564</f>
        <v>0</v>
      </c>
      <c r="KA16" s="122">
        <f>JZ16/JZ10</f>
        <v>0</v>
      </c>
      <c r="KB16" s="101">
        <f>KB10*KA16</f>
        <v>0</v>
      </c>
      <c r="KC16" s="119">
        <f t="shared" si="112"/>
        <v>0</v>
      </c>
      <c r="KD16" s="93">
        <f>KD10</f>
        <v>0</v>
      </c>
      <c r="KE16" s="120">
        <f t="shared" si="113"/>
        <v>0</v>
      </c>
      <c r="KF16" s="101">
        <f t="shared" si="114"/>
        <v>0</v>
      </c>
      <c r="KG16" s="101"/>
      <c r="KH16" s="121"/>
      <c r="KI16" s="122">
        <f t="shared" si="268"/>
        <v>0</v>
      </c>
      <c r="KJ16" s="126">
        <f>'прил № 2 (01.01.20)'!WW564</f>
        <v>0</v>
      </c>
      <c r="KK16" s="122">
        <f>KJ16/KJ10</f>
        <v>0</v>
      </c>
      <c r="KL16" s="101">
        <f>KL10*KK16</f>
        <v>0</v>
      </c>
      <c r="KM16" s="119">
        <f t="shared" si="116"/>
        <v>0</v>
      </c>
      <c r="KN16" s="93">
        <f>KN10</f>
        <v>0</v>
      </c>
      <c r="KO16" s="120">
        <f t="shared" si="117"/>
        <v>0</v>
      </c>
      <c r="KP16" s="101">
        <f t="shared" si="118"/>
        <v>0</v>
      </c>
      <c r="KQ16" s="101"/>
      <c r="KR16" s="121"/>
      <c r="KS16" s="122">
        <f t="shared" si="269"/>
        <v>0</v>
      </c>
      <c r="KT16" s="126">
        <f>'прил № 2 (01.01.20)'!XR564</f>
        <v>0</v>
      </c>
      <c r="KU16" s="122">
        <f>KT16/KT10</f>
        <v>0</v>
      </c>
      <c r="KV16" s="101">
        <f>KV10*KU16</f>
        <v>0</v>
      </c>
      <c r="KW16" s="119">
        <f t="shared" si="120"/>
        <v>0</v>
      </c>
      <c r="KX16" s="93">
        <f>KX10</f>
        <v>0</v>
      </c>
      <c r="KY16" s="120">
        <f t="shared" si="121"/>
        <v>0</v>
      </c>
      <c r="KZ16" s="101">
        <f t="shared" si="122"/>
        <v>0</v>
      </c>
      <c r="LA16" s="101"/>
      <c r="LB16" s="121"/>
      <c r="LC16" s="122">
        <f t="shared" si="270"/>
        <v>0</v>
      </c>
      <c r="LD16" s="126">
        <f>'прил № 2 (01.01.20)'!YM564</f>
        <v>0</v>
      </c>
      <c r="LE16" s="122">
        <f>LD16/LD10</f>
        <v>0</v>
      </c>
      <c r="LF16" s="101">
        <f>LF10*LE16</f>
        <v>0</v>
      </c>
      <c r="LG16" s="119">
        <f t="shared" si="124"/>
        <v>0</v>
      </c>
      <c r="LH16" s="93">
        <f>LH10</f>
        <v>0</v>
      </c>
      <c r="LI16" s="120">
        <f t="shared" si="125"/>
        <v>0</v>
      </c>
      <c r="LJ16" s="101">
        <f t="shared" si="126"/>
        <v>0</v>
      </c>
      <c r="LK16" s="101"/>
      <c r="LL16" s="121"/>
      <c r="LM16" s="122">
        <f t="shared" si="271"/>
        <v>0</v>
      </c>
      <c r="LN16" s="126">
        <f>'прил № 2 (01.01.20)'!ZH564</f>
        <v>0</v>
      </c>
      <c r="LO16" s="122">
        <f>LN16/LN10</f>
        <v>0</v>
      </c>
      <c r="LP16" s="101">
        <f>LP10*LO16</f>
        <v>0</v>
      </c>
      <c r="LQ16" s="119">
        <f t="shared" si="128"/>
        <v>0</v>
      </c>
      <c r="LR16" s="93">
        <f>LR10</f>
        <v>0</v>
      </c>
      <c r="LS16" s="120">
        <f t="shared" si="129"/>
        <v>0</v>
      </c>
      <c r="LT16" s="101">
        <f t="shared" si="130"/>
        <v>0</v>
      </c>
      <c r="LU16" s="101"/>
      <c r="LV16" s="121"/>
      <c r="LW16" s="122">
        <f t="shared" si="272"/>
        <v>0</v>
      </c>
      <c r="LX16" s="126">
        <f>'прил № 2 (01.01.20)'!AAC564</f>
        <v>0</v>
      </c>
      <c r="LY16" s="122">
        <f>LX16/LX10</f>
        <v>0</v>
      </c>
      <c r="LZ16" s="101">
        <f>LZ10*LY16</f>
        <v>0</v>
      </c>
      <c r="MA16" s="119">
        <f t="shared" si="132"/>
        <v>0</v>
      </c>
      <c r="MB16" s="93">
        <f>MB10</f>
        <v>0</v>
      </c>
      <c r="MC16" s="120">
        <f t="shared" si="133"/>
        <v>0</v>
      </c>
      <c r="MD16" s="101">
        <f t="shared" si="134"/>
        <v>0</v>
      </c>
      <c r="ME16" s="101"/>
      <c r="MF16" s="121"/>
      <c r="MG16" s="122">
        <f t="shared" si="273"/>
        <v>0</v>
      </c>
      <c r="MH16" s="126">
        <f>'прил № 2 (01.01.20)'!AAX564</f>
        <v>0</v>
      </c>
      <c r="MI16" s="122">
        <f>MH16/MH10</f>
        <v>0</v>
      </c>
      <c r="MJ16" s="101">
        <f>MJ10*MI16</f>
        <v>0</v>
      </c>
      <c r="MK16" s="119">
        <f t="shared" si="136"/>
        <v>0</v>
      </c>
      <c r="ML16" s="93">
        <f>ML10</f>
        <v>0</v>
      </c>
      <c r="MM16" s="120">
        <f t="shared" si="137"/>
        <v>0</v>
      </c>
      <c r="MN16" s="101">
        <f t="shared" si="138"/>
        <v>0</v>
      </c>
      <c r="MO16" s="101"/>
      <c r="MP16" s="121"/>
      <c r="MQ16" s="122">
        <f t="shared" si="274"/>
        <v>0</v>
      </c>
      <c r="MR16" s="126">
        <f>'прил № 2 (01.01.20)'!ABS564</f>
        <v>0</v>
      </c>
      <c r="MS16" s="122">
        <f>MR16/MR10</f>
        <v>0</v>
      </c>
      <c r="MT16" s="101">
        <f>MT10*MS16</f>
        <v>0</v>
      </c>
      <c r="MU16" s="119">
        <f t="shared" si="140"/>
        <v>0</v>
      </c>
      <c r="MV16" s="93">
        <f>MV10</f>
        <v>0</v>
      </c>
      <c r="MW16" s="120">
        <f t="shared" si="141"/>
        <v>0</v>
      </c>
      <c r="MX16" s="101">
        <f t="shared" si="142"/>
        <v>0</v>
      </c>
      <c r="MY16" s="101"/>
      <c r="MZ16" s="121"/>
      <c r="NA16" s="122">
        <f t="shared" si="275"/>
        <v>0</v>
      </c>
      <c r="NB16" s="126">
        <f>'прил № 2 (01.01.20)'!ACN564</f>
        <v>0</v>
      </c>
      <c r="NC16" s="122">
        <f>NB16/NB10</f>
        <v>0</v>
      </c>
      <c r="ND16" s="101">
        <f>ND10*NC16</f>
        <v>0</v>
      </c>
      <c r="NE16" s="119">
        <f t="shared" si="144"/>
        <v>0</v>
      </c>
      <c r="NF16" s="93">
        <f>NF10</f>
        <v>0</v>
      </c>
      <c r="NG16" s="120">
        <f t="shared" si="145"/>
        <v>0</v>
      </c>
      <c r="NH16" s="101">
        <f t="shared" si="146"/>
        <v>0</v>
      </c>
      <c r="NI16" s="101"/>
      <c r="NJ16" s="121"/>
      <c r="NK16" s="122">
        <f t="shared" si="276"/>
        <v>0</v>
      </c>
      <c r="NL16" s="126">
        <f>'прил № 2 (01.01.20)'!ADI564</f>
        <v>0</v>
      </c>
      <c r="NM16" s="122">
        <f>NL16/NL10</f>
        <v>0</v>
      </c>
      <c r="NN16" s="101">
        <f>NN10*NM16</f>
        <v>0</v>
      </c>
      <c r="NO16" s="119">
        <f t="shared" si="148"/>
        <v>0</v>
      </c>
      <c r="NP16" s="93">
        <f>NP10</f>
        <v>0</v>
      </c>
      <c r="NQ16" s="120">
        <f t="shared" si="149"/>
        <v>0</v>
      </c>
      <c r="NR16" s="101">
        <f t="shared" si="150"/>
        <v>0</v>
      </c>
      <c r="NS16" s="101"/>
      <c r="NT16" s="121"/>
      <c r="NU16" s="122">
        <f t="shared" si="277"/>
        <v>0</v>
      </c>
      <c r="NV16" s="126">
        <f>'прил № 2 (01.01.20)'!AED564</f>
        <v>0</v>
      </c>
      <c r="NW16" s="122">
        <f>NV16/NV10</f>
        <v>0</v>
      </c>
      <c r="NX16" s="101">
        <f>NX10*NW16</f>
        <v>0</v>
      </c>
      <c r="NY16" s="119">
        <f t="shared" si="152"/>
        <v>0</v>
      </c>
      <c r="NZ16" s="93">
        <f>NZ10</f>
        <v>0</v>
      </c>
      <c r="OA16" s="120">
        <f t="shared" si="153"/>
        <v>0</v>
      </c>
      <c r="OB16" s="101">
        <f t="shared" si="154"/>
        <v>0</v>
      </c>
      <c r="OC16" s="101"/>
      <c r="OD16" s="121"/>
      <c r="OE16" s="122">
        <f t="shared" si="278"/>
        <v>0</v>
      </c>
      <c r="OF16" s="126">
        <f>'прил № 2 (01.01.20)'!AEY564</f>
        <v>13</v>
      </c>
      <c r="OG16" s="122">
        <f>OF16/OF10</f>
        <v>9.2200000000000004E-2</v>
      </c>
      <c r="OH16" s="101">
        <f>OH10*OG16</f>
        <v>0</v>
      </c>
      <c r="OI16" s="119">
        <f t="shared" si="156"/>
        <v>0</v>
      </c>
      <c r="OJ16" s="93">
        <f>OJ10</f>
        <v>0</v>
      </c>
      <c r="OK16" s="120">
        <f t="shared" si="157"/>
        <v>0</v>
      </c>
      <c r="OL16" s="101">
        <f t="shared" si="158"/>
        <v>0</v>
      </c>
      <c r="OM16" s="101"/>
      <c r="ON16" s="121"/>
      <c r="OO16" s="122">
        <f t="shared" si="279"/>
        <v>0</v>
      </c>
      <c r="OP16" s="126">
        <f>'прил № 2 (01.01.20)'!AFT564</f>
        <v>0</v>
      </c>
      <c r="OQ16" s="122">
        <f>OP16/OP10</f>
        <v>0</v>
      </c>
      <c r="OR16" s="101">
        <f>OR10*OQ16</f>
        <v>0</v>
      </c>
      <c r="OS16" s="119">
        <f t="shared" si="160"/>
        <v>0</v>
      </c>
      <c r="OT16" s="93">
        <f>OT10</f>
        <v>0</v>
      </c>
      <c r="OU16" s="120">
        <f t="shared" si="161"/>
        <v>0</v>
      </c>
      <c r="OV16" s="101">
        <f t="shared" si="162"/>
        <v>0</v>
      </c>
      <c r="OW16" s="101"/>
      <c r="OX16" s="121"/>
      <c r="OY16" s="122">
        <f t="shared" si="280"/>
        <v>0</v>
      </c>
      <c r="OZ16" s="126">
        <f>'прил № 2 (01.01.20)'!AGO564</f>
        <v>36</v>
      </c>
      <c r="PA16" s="122">
        <f>OZ16/OZ10</f>
        <v>0.5</v>
      </c>
      <c r="PB16" s="101">
        <f>PB10*PA16</f>
        <v>0</v>
      </c>
      <c r="PC16" s="119">
        <f t="shared" si="164"/>
        <v>0</v>
      </c>
      <c r="PD16" s="93">
        <f>PD10</f>
        <v>0</v>
      </c>
      <c r="PE16" s="120">
        <f t="shared" si="165"/>
        <v>0</v>
      </c>
      <c r="PF16" s="101">
        <f t="shared" si="166"/>
        <v>0</v>
      </c>
      <c r="PG16" s="101"/>
      <c r="PH16" s="121"/>
      <c r="PI16" s="122">
        <f t="shared" si="281"/>
        <v>0</v>
      </c>
      <c r="PJ16" s="126">
        <f>'прил № 2 (01.01.20)'!AHJ564</f>
        <v>0</v>
      </c>
      <c r="PK16" s="122">
        <f>PJ16/PJ10</f>
        <v>0</v>
      </c>
      <c r="PL16" s="101">
        <f>PL10*PK16</f>
        <v>0</v>
      </c>
      <c r="PM16" s="119">
        <f t="shared" si="168"/>
        <v>0</v>
      </c>
      <c r="PN16" s="93">
        <f>PN10</f>
        <v>0</v>
      </c>
      <c r="PO16" s="120">
        <f t="shared" si="169"/>
        <v>0</v>
      </c>
      <c r="PP16" s="101">
        <f t="shared" si="170"/>
        <v>0</v>
      </c>
      <c r="PQ16" s="101"/>
      <c r="PR16" s="121"/>
      <c r="PS16" s="122">
        <f t="shared" si="282"/>
        <v>0</v>
      </c>
      <c r="PT16" s="126"/>
      <c r="PU16" s="122" t="e">
        <f>PT16/PT10</f>
        <v>#DIV/0!</v>
      </c>
      <c r="PV16" s="101" t="e">
        <f>PV10*PU16</f>
        <v>#DIV/0!</v>
      </c>
      <c r="PW16" s="119">
        <f t="shared" si="172"/>
        <v>0</v>
      </c>
      <c r="PX16" s="93">
        <f>PX10</f>
        <v>0</v>
      </c>
      <c r="PY16" s="120">
        <f t="shared" si="173"/>
        <v>0</v>
      </c>
      <c r="PZ16" s="101">
        <f t="shared" si="174"/>
        <v>0</v>
      </c>
      <c r="QA16" s="101"/>
      <c r="QB16" s="121"/>
      <c r="QC16" s="122">
        <f t="shared" si="283"/>
        <v>0</v>
      </c>
      <c r="QD16" s="126">
        <f>'прил № 2 (01.01.20)'!AIZ564</f>
        <v>0</v>
      </c>
      <c r="QE16" s="122">
        <f>QD16/QD10</f>
        <v>0</v>
      </c>
      <c r="QF16" s="101">
        <f>QF10*QE16</f>
        <v>0</v>
      </c>
      <c r="QG16" s="119">
        <f t="shared" si="176"/>
        <v>0</v>
      </c>
      <c r="QH16" s="93">
        <f>QH10</f>
        <v>0</v>
      </c>
      <c r="QI16" s="120">
        <f t="shared" si="177"/>
        <v>0</v>
      </c>
      <c r="QJ16" s="101">
        <f t="shared" si="178"/>
        <v>0</v>
      </c>
      <c r="QK16" s="101"/>
      <c r="QL16" s="121"/>
      <c r="QM16" s="122">
        <f t="shared" si="284"/>
        <v>0</v>
      </c>
      <c r="QN16" s="126">
        <f>'прил № 2 (01.01.20)'!AJU564</f>
        <v>0</v>
      </c>
      <c r="QO16" s="122">
        <f>QN16/QN10</f>
        <v>0</v>
      </c>
      <c r="QP16" s="101">
        <f>QP10*QO16</f>
        <v>0</v>
      </c>
      <c r="QQ16" s="119">
        <f t="shared" si="180"/>
        <v>0</v>
      </c>
      <c r="QR16" s="93">
        <f>QR10</f>
        <v>0</v>
      </c>
      <c r="QS16" s="120">
        <f t="shared" si="181"/>
        <v>0</v>
      </c>
      <c r="QT16" s="101">
        <f t="shared" si="182"/>
        <v>0</v>
      </c>
      <c r="QU16" s="101"/>
      <c r="QV16" s="121"/>
      <c r="QW16" s="122">
        <f t="shared" si="285"/>
        <v>0</v>
      </c>
      <c r="QX16" s="126">
        <f>'прил № 2 (01.01.20)'!AKP564</f>
        <v>27</v>
      </c>
      <c r="QY16" s="122">
        <f>QX16/QX10</f>
        <v>0.15606999999999999</v>
      </c>
      <c r="QZ16" s="101">
        <f>QZ10*QY16</f>
        <v>0</v>
      </c>
      <c r="RA16" s="119">
        <f t="shared" si="184"/>
        <v>0</v>
      </c>
      <c r="RB16" s="93">
        <f>RB10</f>
        <v>0</v>
      </c>
      <c r="RC16" s="120">
        <f t="shared" si="185"/>
        <v>0</v>
      </c>
      <c r="RD16" s="101">
        <f t="shared" si="186"/>
        <v>0</v>
      </c>
      <c r="RE16" s="101"/>
      <c r="RF16" s="121"/>
      <c r="RG16" s="122">
        <f t="shared" si="286"/>
        <v>0</v>
      </c>
      <c r="RH16" s="126">
        <f>'прил № 2 (01.01.20)'!ALK564</f>
        <v>0</v>
      </c>
      <c r="RI16" s="122">
        <f>RH16/RH10</f>
        <v>0</v>
      </c>
      <c r="RJ16" s="101">
        <f>RJ10*RI16</f>
        <v>0</v>
      </c>
      <c r="RK16" s="119">
        <f t="shared" si="188"/>
        <v>0</v>
      </c>
      <c r="RL16" s="93">
        <f>RL10</f>
        <v>0</v>
      </c>
      <c r="RM16" s="120">
        <f t="shared" si="189"/>
        <v>0</v>
      </c>
      <c r="RN16" s="101">
        <f t="shared" si="190"/>
        <v>0</v>
      </c>
      <c r="RO16" s="101"/>
      <c r="RP16" s="121"/>
      <c r="RQ16" s="122">
        <f t="shared" si="287"/>
        <v>0</v>
      </c>
      <c r="RR16" s="126">
        <f>'прил № 2 (01.01.20)'!AMF564</f>
        <v>0</v>
      </c>
      <c r="RS16" s="122">
        <f>RR16/RR10</f>
        <v>0</v>
      </c>
      <c r="RT16" s="101">
        <f>RT10*RS16</f>
        <v>0</v>
      </c>
      <c r="RU16" s="119">
        <f t="shared" si="192"/>
        <v>0</v>
      </c>
      <c r="RV16" s="93">
        <f>RV10</f>
        <v>0</v>
      </c>
      <c r="RW16" s="120">
        <f t="shared" si="193"/>
        <v>0</v>
      </c>
      <c r="RX16" s="101">
        <f t="shared" si="194"/>
        <v>0</v>
      </c>
      <c r="RY16" s="101"/>
      <c r="RZ16" s="121"/>
      <c r="SA16" s="122">
        <f t="shared" si="288"/>
        <v>0</v>
      </c>
      <c r="SB16" s="126">
        <f>'прил № 2 (01.01.20)'!ANA564</f>
        <v>0</v>
      </c>
      <c r="SC16" s="122">
        <f>SB16/SB10</f>
        <v>0</v>
      </c>
      <c r="SD16" s="101">
        <f>SD10*SC16</f>
        <v>0</v>
      </c>
      <c r="SE16" s="119">
        <f t="shared" si="196"/>
        <v>0</v>
      </c>
      <c r="SF16" s="93">
        <f>SF10</f>
        <v>8.2799999999999994</v>
      </c>
      <c r="SG16" s="120">
        <f t="shared" si="197"/>
        <v>0</v>
      </c>
      <c r="SH16" s="101">
        <f t="shared" si="198"/>
        <v>0</v>
      </c>
      <c r="SI16" s="101"/>
      <c r="SJ16" s="121"/>
      <c r="SK16" s="122">
        <f t="shared" si="289"/>
        <v>0</v>
      </c>
      <c r="SL16" s="126">
        <f>'прил № 2 (01.01.20)'!ANV564</f>
        <v>0</v>
      </c>
      <c r="SM16" s="122">
        <f>SL16/SL10</f>
        <v>0</v>
      </c>
      <c r="SN16" s="101">
        <f>SN10*SM16</f>
        <v>0</v>
      </c>
      <c r="SO16" s="119">
        <f t="shared" si="200"/>
        <v>0</v>
      </c>
      <c r="SP16" s="93">
        <f>SP10</f>
        <v>0</v>
      </c>
      <c r="SQ16" s="120">
        <f t="shared" si="201"/>
        <v>0</v>
      </c>
      <c r="SR16" s="101">
        <f t="shared" si="202"/>
        <v>0</v>
      </c>
      <c r="SS16" s="101"/>
      <c r="ST16" s="121"/>
      <c r="SU16" s="122">
        <f t="shared" si="290"/>
        <v>0</v>
      </c>
      <c r="SV16" s="126">
        <f>'прил № 2 (01.01.20)'!AOQ564</f>
        <v>0</v>
      </c>
      <c r="SW16" s="122">
        <f>SV16/SV10</f>
        <v>0</v>
      </c>
      <c r="SX16" s="101">
        <f>SX10*SW16</f>
        <v>0</v>
      </c>
      <c r="SY16" s="119">
        <f t="shared" si="204"/>
        <v>0</v>
      </c>
      <c r="SZ16" s="93">
        <f>SZ10</f>
        <v>0</v>
      </c>
      <c r="TA16" s="120">
        <f t="shared" si="205"/>
        <v>0</v>
      </c>
      <c r="TB16" s="101">
        <f t="shared" si="206"/>
        <v>0</v>
      </c>
      <c r="TC16" s="101"/>
      <c r="TD16" s="121"/>
      <c r="TE16" s="122">
        <f t="shared" si="291"/>
        <v>0</v>
      </c>
      <c r="TF16" s="126">
        <f>'прил № 2 (01.01.20)'!APL564</f>
        <v>0</v>
      </c>
      <c r="TG16" s="122">
        <f>TF16/TF10</f>
        <v>0</v>
      </c>
      <c r="TH16" s="101">
        <f>TH10*TG16</f>
        <v>0</v>
      </c>
      <c r="TI16" s="119">
        <f t="shared" si="208"/>
        <v>0</v>
      </c>
      <c r="TJ16" s="93">
        <f>TJ10</f>
        <v>0</v>
      </c>
      <c r="TK16" s="120">
        <f t="shared" si="209"/>
        <v>0</v>
      </c>
      <c r="TL16" s="101">
        <f t="shared" si="210"/>
        <v>0</v>
      </c>
      <c r="TM16" s="101"/>
      <c r="TN16" s="121"/>
      <c r="TO16" s="122">
        <f t="shared" si="292"/>
        <v>0</v>
      </c>
      <c r="TP16" s="126">
        <f>'прил № 2 (01.01.20)'!AQG564</f>
        <v>0</v>
      </c>
      <c r="TQ16" s="122">
        <f>TP16/TP10</f>
        <v>0</v>
      </c>
      <c r="TR16" s="101">
        <f>TR10*TQ16</f>
        <v>0</v>
      </c>
      <c r="TS16" s="119">
        <f t="shared" si="212"/>
        <v>0</v>
      </c>
      <c r="TT16" s="93">
        <f>TT10</f>
        <v>0</v>
      </c>
      <c r="TU16" s="120">
        <f t="shared" si="213"/>
        <v>0</v>
      </c>
      <c r="TV16" s="101">
        <f t="shared" si="214"/>
        <v>0</v>
      </c>
      <c r="TW16" s="101"/>
      <c r="TX16" s="121"/>
      <c r="TY16" s="122">
        <f t="shared" si="293"/>
        <v>0</v>
      </c>
      <c r="TZ16" s="126">
        <f>'прил № 2 (01.01.20)'!ARB564</f>
        <v>0</v>
      </c>
      <c r="UA16" s="122">
        <f>TZ16/TZ10</f>
        <v>0</v>
      </c>
      <c r="UB16" s="101">
        <f>UB10*UA16</f>
        <v>0</v>
      </c>
      <c r="UC16" s="119">
        <f t="shared" si="216"/>
        <v>0</v>
      </c>
      <c r="UD16" s="93">
        <f>UD10</f>
        <v>0</v>
      </c>
      <c r="UE16" s="120">
        <f t="shared" si="217"/>
        <v>0</v>
      </c>
      <c r="UF16" s="101">
        <f t="shared" si="218"/>
        <v>0</v>
      </c>
      <c r="UG16" s="101"/>
      <c r="UH16" s="121"/>
      <c r="UI16" s="122">
        <f t="shared" si="294"/>
        <v>0</v>
      </c>
      <c r="UJ16" s="126">
        <f>'прил № 2 (01.01.20)'!ARW564</f>
        <v>0</v>
      </c>
      <c r="UK16" s="122">
        <f>UJ16/UJ10</f>
        <v>0</v>
      </c>
      <c r="UL16" s="101">
        <f>UL10*UK16</f>
        <v>0</v>
      </c>
      <c r="UM16" s="119">
        <f t="shared" si="220"/>
        <v>0</v>
      </c>
      <c r="UN16" s="93">
        <f>UN10</f>
        <v>0</v>
      </c>
      <c r="UO16" s="120">
        <f t="shared" si="221"/>
        <v>0</v>
      </c>
      <c r="UP16" s="101">
        <f t="shared" si="222"/>
        <v>0</v>
      </c>
      <c r="UQ16" s="101"/>
      <c r="UR16" s="121"/>
      <c r="US16" s="122">
        <f t="shared" si="295"/>
        <v>0</v>
      </c>
      <c r="UT16" s="126">
        <f>'прил № 2 (01.01.20)'!ASR564</f>
        <v>0</v>
      </c>
      <c r="UU16" s="122">
        <f>UT16/UT10</f>
        <v>0</v>
      </c>
      <c r="UV16" s="101">
        <f>UV10*UU16</f>
        <v>0</v>
      </c>
      <c r="UW16" s="119">
        <f t="shared" si="224"/>
        <v>0</v>
      </c>
      <c r="UX16" s="93">
        <f>UX10</f>
        <v>0</v>
      </c>
      <c r="UY16" s="120">
        <f t="shared" si="225"/>
        <v>0</v>
      </c>
      <c r="UZ16" s="101">
        <f t="shared" si="226"/>
        <v>0</v>
      </c>
      <c r="VA16" s="101"/>
      <c r="VB16" s="121"/>
      <c r="VC16" s="122">
        <f t="shared" si="296"/>
        <v>0</v>
      </c>
      <c r="VD16" s="126">
        <f>'прил № 2 (01.01.20)'!ATM564</f>
        <v>0</v>
      </c>
      <c r="VE16" s="122">
        <f>VD16/VD10</f>
        <v>0</v>
      </c>
      <c r="VF16" s="101">
        <f>VF10*VE16</f>
        <v>0</v>
      </c>
      <c r="VG16" s="119">
        <f t="shared" si="228"/>
        <v>0</v>
      </c>
      <c r="VH16" s="93">
        <f>VH10</f>
        <v>0</v>
      </c>
      <c r="VI16" s="120">
        <f t="shared" si="229"/>
        <v>0</v>
      </c>
      <c r="VJ16" s="101">
        <f t="shared" si="230"/>
        <v>0</v>
      </c>
      <c r="VK16" s="101"/>
      <c r="VL16" s="121"/>
      <c r="VM16" s="122">
        <f t="shared" si="297"/>
        <v>0</v>
      </c>
      <c r="VN16" s="126">
        <f>'прил № 2 (01.01.20)'!AUH564</f>
        <v>0</v>
      </c>
      <c r="VO16" s="122">
        <f>VN16/VN10</f>
        <v>0</v>
      </c>
      <c r="VP16" s="101">
        <f>VP10*VO16</f>
        <v>0</v>
      </c>
      <c r="VQ16" s="119">
        <f t="shared" si="232"/>
        <v>0</v>
      </c>
      <c r="VR16" s="93">
        <f>VR10</f>
        <v>0</v>
      </c>
      <c r="VS16" s="120">
        <f t="shared" si="233"/>
        <v>0</v>
      </c>
      <c r="VT16" s="101">
        <f t="shared" si="234"/>
        <v>0</v>
      </c>
      <c r="VU16" s="101"/>
      <c r="VV16" s="121"/>
      <c r="VW16" s="122">
        <f t="shared" si="298"/>
        <v>0</v>
      </c>
      <c r="VX16" s="452">
        <f t="shared" si="236"/>
        <v>222</v>
      </c>
      <c r="VY16" s="122">
        <f>VX16/VX10</f>
        <v>1.7670000000000002E-2</v>
      </c>
      <c r="VZ16" s="101">
        <f>VZ10*VY16</f>
        <v>2268.09</v>
      </c>
      <c r="WA16" s="119">
        <f t="shared" si="237"/>
        <v>10.21662162</v>
      </c>
      <c r="WB16" s="93">
        <f>WB10</f>
        <v>8.2799999999999994</v>
      </c>
      <c r="WC16" s="120">
        <f t="shared" si="238"/>
        <v>84.593630000000005</v>
      </c>
      <c r="WD16" s="101">
        <f t="shared" si="239"/>
        <v>18779.79</v>
      </c>
      <c r="WE16" s="101"/>
      <c r="WF16" s="121"/>
    </row>
    <row r="17" spans="1:604" ht="24">
      <c r="A17" s="5"/>
      <c r="B17" s="85" t="s">
        <v>409</v>
      </c>
      <c r="C17" s="12" t="s">
        <v>920</v>
      </c>
      <c r="D17" s="12" t="s">
        <v>423</v>
      </c>
      <c r="E17" s="4" t="s">
        <v>33</v>
      </c>
      <c r="F17" s="126">
        <f>'прил № 2 (01.01.20)'!L565</f>
        <v>0</v>
      </c>
      <c r="G17" s="122">
        <f>F17/F10</f>
        <v>0</v>
      </c>
      <c r="H17" s="101">
        <f>H10*G17</f>
        <v>0</v>
      </c>
      <c r="I17" s="119">
        <f t="shared" si="0"/>
        <v>0</v>
      </c>
      <c r="J17" s="93">
        <f>J10</f>
        <v>0</v>
      </c>
      <c r="K17" s="120">
        <f t="shared" si="1"/>
        <v>0</v>
      </c>
      <c r="L17" s="101">
        <f t="shared" si="2"/>
        <v>0</v>
      </c>
      <c r="M17" s="101"/>
      <c r="N17" s="121"/>
      <c r="O17" s="122" t="e">
        <f t="shared" si="240"/>
        <v>#DIV/0!</v>
      </c>
      <c r="P17" s="126">
        <f>'прил № 2 (01.01.20)'!AG565</f>
        <v>0</v>
      </c>
      <c r="Q17" s="122">
        <f>P17/P10</f>
        <v>0</v>
      </c>
      <c r="R17" s="101">
        <f>R10*Q17</f>
        <v>0</v>
      </c>
      <c r="S17" s="119">
        <f t="shared" si="4"/>
        <v>0</v>
      </c>
      <c r="T17" s="93">
        <f>T10</f>
        <v>0</v>
      </c>
      <c r="U17" s="120">
        <f t="shared" si="5"/>
        <v>0</v>
      </c>
      <c r="V17" s="101">
        <f t="shared" si="6"/>
        <v>0</v>
      </c>
      <c r="W17" s="101"/>
      <c r="X17" s="121"/>
      <c r="Y17" s="122" t="e">
        <f t="shared" si="241"/>
        <v>#DIV/0!</v>
      </c>
      <c r="Z17" s="126">
        <f>'прил № 2 (01.01.20)'!BB565</f>
        <v>0</v>
      </c>
      <c r="AA17" s="122">
        <f>Z17/Z10</f>
        <v>0</v>
      </c>
      <c r="AB17" s="101">
        <f>AB10*AA17</f>
        <v>0</v>
      </c>
      <c r="AC17" s="119">
        <f t="shared" si="8"/>
        <v>0</v>
      </c>
      <c r="AD17" s="93">
        <f>AD10</f>
        <v>0</v>
      </c>
      <c r="AE17" s="120">
        <f t="shared" si="9"/>
        <v>0</v>
      </c>
      <c r="AF17" s="101">
        <f t="shared" si="10"/>
        <v>0</v>
      </c>
      <c r="AG17" s="101"/>
      <c r="AH17" s="121"/>
      <c r="AI17" s="122" t="e">
        <f t="shared" si="242"/>
        <v>#DIV/0!</v>
      </c>
      <c r="AJ17" s="126">
        <f>'прил № 2 (01.01.20)'!BW565</f>
        <v>0</v>
      </c>
      <c r="AK17" s="122" t="e">
        <f>AJ17/AJ10</f>
        <v>#DIV/0!</v>
      </c>
      <c r="AL17" s="101" t="e">
        <f>AL10*AK17</f>
        <v>#DIV/0!</v>
      </c>
      <c r="AM17" s="119">
        <f t="shared" si="12"/>
        <v>0</v>
      </c>
      <c r="AN17" s="93">
        <f>AN10</f>
        <v>0</v>
      </c>
      <c r="AO17" s="120">
        <f t="shared" si="13"/>
        <v>0</v>
      </c>
      <c r="AP17" s="101">
        <f t="shared" si="14"/>
        <v>0</v>
      </c>
      <c r="AQ17" s="101"/>
      <c r="AR17" s="121"/>
      <c r="AS17" s="122" t="e">
        <f t="shared" si="243"/>
        <v>#DIV/0!</v>
      </c>
      <c r="AT17" s="126">
        <f>'прил № 2 (01.01.20)'!CR565</f>
        <v>0</v>
      </c>
      <c r="AU17" s="122">
        <f>AT17/AT10</f>
        <v>0</v>
      </c>
      <c r="AV17" s="101">
        <f>AV10*AU17</f>
        <v>0</v>
      </c>
      <c r="AW17" s="119">
        <f t="shared" si="16"/>
        <v>0</v>
      </c>
      <c r="AX17" s="93">
        <f>AX10</f>
        <v>0</v>
      </c>
      <c r="AY17" s="120">
        <f t="shared" si="17"/>
        <v>0</v>
      </c>
      <c r="AZ17" s="101">
        <f t="shared" si="18"/>
        <v>0</v>
      </c>
      <c r="BA17" s="101"/>
      <c r="BB17" s="121"/>
      <c r="BC17" s="122" t="e">
        <f t="shared" si="244"/>
        <v>#DIV/0!</v>
      </c>
      <c r="BD17" s="126">
        <f>'прил № 2 (01.01.20)'!DM565</f>
        <v>0</v>
      </c>
      <c r="BE17" s="122">
        <f>BD17/BD10</f>
        <v>0</v>
      </c>
      <c r="BF17" s="101">
        <f>BF10*BE17</f>
        <v>0</v>
      </c>
      <c r="BG17" s="119">
        <f t="shared" si="20"/>
        <v>0</v>
      </c>
      <c r="BH17" s="93">
        <f>BH10</f>
        <v>0</v>
      </c>
      <c r="BI17" s="120">
        <f t="shared" si="21"/>
        <v>0</v>
      </c>
      <c r="BJ17" s="101">
        <f t="shared" si="22"/>
        <v>0</v>
      </c>
      <c r="BK17" s="101"/>
      <c r="BL17" s="121"/>
      <c r="BM17" s="122" t="e">
        <f t="shared" si="245"/>
        <v>#DIV/0!</v>
      </c>
      <c r="BN17" s="126">
        <f>'прил № 2 (01.01.20)'!EH565</f>
        <v>0</v>
      </c>
      <c r="BO17" s="122">
        <f>BN17/BN10</f>
        <v>0</v>
      </c>
      <c r="BP17" s="101">
        <f>BP10*BO17</f>
        <v>0</v>
      </c>
      <c r="BQ17" s="119">
        <f t="shared" si="24"/>
        <v>0</v>
      </c>
      <c r="BR17" s="93">
        <f>BR10</f>
        <v>0</v>
      </c>
      <c r="BS17" s="120">
        <f t="shared" si="25"/>
        <v>0</v>
      </c>
      <c r="BT17" s="101">
        <f t="shared" si="26"/>
        <v>0</v>
      </c>
      <c r="BU17" s="101"/>
      <c r="BV17" s="121"/>
      <c r="BW17" s="122" t="e">
        <f t="shared" si="246"/>
        <v>#DIV/0!</v>
      </c>
      <c r="BX17" s="126">
        <f>'прил № 2 (01.01.20)'!FC565</f>
        <v>0</v>
      </c>
      <c r="BY17" s="122">
        <f>BX17/BX10</f>
        <v>0</v>
      </c>
      <c r="BZ17" s="101">
        <f>BZ10*BY17</f>
        <v>0</v>
      </c>
      <c r="CA17" s="119">
        <f t="shared" si="28"/>
        <v>0</v>
      </c>
      <c r="CB17" s="93">
        <f>CB10</f>
        <v>0</v>
      </c>
      <c r="CC17" s="120">
        <f t="shared" si="29"/>
        <v>0</v>
      </c>
      <c r="CD17" s="101">
        <f t="shared" si="30"/>
        <v>0</v>
      </c>
      <c r="CE17" s="101"/>
      <c r="CF17" s="121"/>
      <c r="CG17" s="122" t="e">
        <f t="shared" si="247"/>
        <v>#DIV/0!</v>
      </c>
      <c r="CH17" s="126"/>
      <c r="CI17" s="122" t="e">
        <f>CH17/CH10</f>
        <v>#DIV/0!</v>
      </c>
      <c r="CJ17" s="101" t="e">
        <f>CJ10*CI17</f>
        <v>#DIV/0!</v>
      </c>
      <c r="CK17" s="119">
        <f t="shared" si="32"/>
        <v>0</v>
      </c>
      <c r="CL17" s="93">
        <f>CL10</f>
        <v>0</v>
      </c>
      <c r="CM17" s="120">
        <f t="shared" si="33"/>
        <v>0</v>
      </c>
      <c r="CN17" s="101">
        <f t="shared" si="34"/>
        <v>0</v>
      </c>
      <c r="CO17" s="101"/>
      <c r="CP17" s="121"/>
      <c r="CQ17" s="122" t="e">
        <f t="shared" si="248"/>
        <v>#DIV/0!</v>
      </c>
      <c r="CR17" s="126"/>
      <c r="CS17" s="122">
        <f>CR17/CR10</f>
        <v>0</v>
      </c>
      <c r="CT17" s="101">
        <f>CT10*CS17</f>
        <v>0</v>
      </c>
      <c r="CU17" s="119">
        <f t="shared" si="36"/>
        <v>0</v>
      </c>
      <c r="CV17" s="93">
        <f>CV10</f>
        <v>0</v>
      </c>
      <c r="CW17" s="120">
        <f t="shared" si="37"/>
        <v>0</v>
      </c>
      <c r="CX17" s="101">
        <f t="shared" si="38"/>
        <v>0</v>
      </c>
      <c r="CY17" s="101"/>
      <c r="CZ17" s="121"/>
      <c r="DA17" s="122" t="e">
        <f t="shared" si="249"/>
        <v>#DIV/0!</v>
      </c>
      <c r="DB17" s="126">
        <f>'прил № 2 (01.01.20)'!HN565</f>
        <v>0</v>
      </c>
      <c r="DC17" s="122">
        <f>DB17/DB10</f>
        <v>0</v>
      </c>
      <c r="DD17" s="101">
        <f>DD10*DC17</f>
        <v>0</v>
      </c>
      <c r="DE17" s="119">
        <f t="shared" si="40"/>
        <v>0</v>
      </c>
      <c r="DF17" s="93">
        <f>DF10</f>
        <v>0</v>
      </c>
      <c r="DG17" s="120">
        <f t="shared" si="41"/>
        <v>0</v>
      </c>
      <c r="DH17" s="101">
        <f t="shared" si="42"/>
        <v>0</v>
      </c>
      <c r="DI17" s="101"/>
      <c r="DJ17" s="121"/>
      <c r="DK17" s="122" t="e">
        <f t="shared" si="250"/>
        <v>#DIV/0!</v>
      </c>
      <c r="DL17" s="126">
        <f>'прил № 2 (01.01.20)'!II565</f>
        <v>0</v>
      </c>
      <c r="DM17" s="122">
        <f>DL17/DL10</f>
        <v>0</v>
      </c>
      <c r="DN17" s="101">
        <f>DN10*DM17</f>
        <v>0</v>
      </c>
      <c r="DO17" s="119">
        <f t="shared" si="44"/>
        <v>0</v>
      </c>
      <c r="DP17" s="93">
        <f>DP10</f>
        <v>0</v>
      </c>
      <c r="DQ17" s="120">
        <f t="shared" si="45"/>
        <v>0</v>
      </c>
      <c r="DR17" s="101">
        <f t="shared" si="46"/>
        <v>0</v>
      </c>
      <c r="DS17" s="101"/>
      <c r="DT17" s="121"/>
      <c r="DU17" s="122" t="e">
        <f t="shared" si="251"/>
        <v>#DIV/0!</v>
      </c>
      <c r="DV17" s="126">
        <f>'прил № 2 (01.01.20)'!JD565</f>
        <v>0</v>
      </c>
      <c r="DW17" s="122">
        <f>DV17/DV10</f>
        <v>0</v>
      </c>
      <c r="DX17" s="101">
        <f>DX10*DW17</f>
        <v>0</v>
      </c>
      <c r="DY17" s="119">
        <f t="shared" si="48"/>
        <v>0</v>
      </c>
      <c r="DZ17" s="93">
        <f>DZ10</f>
        <v>8.2799999999999994</v>
      </c>
      <c r="EA17" s="120">
        <f t="shared" si="49"/>
        <v>0</v>
      </c>
      <c r="EB17" s="101">
        <f t="shared" si="50"/>
        <v>0</v>
      </c>
      <c r="EC17" s="101"/>
      <c r="ED17" s="121"/>
      <c r="EE17" s="122" t="e">
        <f t="shared" si="252"/>
        <v>#DIV/0!</v>
      </c>
      <c r="EF17" s="126">
        <f>'прил № 2 (01.01.20)'!JY565</f>
        <v>0</v>
      </c>
      <c r="EG17" s="122">
        <f>EF17/EF10</f>
        <v>0</v>
      </c>
      <c r="EH17" s="101">
        <f>EH10*EG17</f>
        <v>0</v>
      </c>
      <c r="EI17" s="119">
        <f t="shared" si="52"/>
        <v>0</v>
      </c>
      <c r="EJ17" s="93">
        <f>EJ10</f>
        <v>0</v>
      </c>
      <c r="EK17" s="120">
        <f t="shared" si="53"/>
        <v>0</v>
      </c>
      <c r="EL17" s="101">
        <f t="shared" si="54"/>
        <v>0</v>
      </c>
      <c r="EM17" s="101"/>
      <c r="EN17" s="121"/>
      <c r="EO17" s="122" t="e">
        <f t="shared" si="253"/>
        <v>#DIV/0!</v>
      </c>
      <c r="EP17" s="126">
        <f>'прил № 2 (01.01.20)'!KT565</f>
        <v>0</v>
      </c>
      <c r="EQ17" s="122">
        <f>EP17/EP10</f>
        <v>0</v>
      </c>
      <c r="ER17" s="101">
        <f>ER10*EQ17</f>
        <v>0</v>
      </c>
      <c r="ES17" s="119">
        <f t="shared" si="56"/>
        <v>0</v>
      </c>
      <c r="ET17" s="93">
        <f>ET10</f>
        <v>8.2799999999999994</v>
      </c>
      <c r="EU17" s="120">
        <f t="shared" si="57"/>
        <v>0</v>
      </c>
      <c r="EV17" s="101">
        <f t="shared" si="58"/>
        <v>0</v>
      </c>
      <c r="EW17" s="101"/>
      <c r="EX17" s="121"/>
      <c r="EY17" s="122" t="e">
        <f t="shared" si="254"/>
        <v>#DIV/0!</v>
      </c>
      <c r="EZ17" s="126">
        <f>'прил № 2 (01.01.20)'!LO565</f>
        <v>0</v>
      </c>
      <c r="FA17" s="122">
        <f>EZ17/EZ10</f>
        <v>0</v>
      </c>
      <c r="FB17" s="101">
        <f>FB10*FA17</f>
        <v>0</v>
      </c>
      <c r="FC17" s="119">
        <f t="shared" si="60"/>
        <v>0</v>
      </c>
      <c r="FD17" s="93">
        <f>FD10</f>
        <v>0</v>
      </c>
      <c r="FE17" s="120">
        <f t="shared" si="61"/>
        <v>0</v>
      </c>
      <c r="FF17" s="101">
        <f t="shared" si="62"/>
        <v>0</v>
      </c>
      <c r="FG17" s="101"/>
      <c r="FH17" s="121"/>
      <c r="FI17" s="122" t="e">
        <f t="shared" si="255"/>
        <v>#DIV/0!</v>
      </c>
      <c r="FJ17" s="126">
        <f>'прил № 2 (01.01.20)'!MJ565</f>
        <v>0</v>
      </c>
      <c r="FK17" s="122">
        <f>FJ17/FJ10</f>
        <v>0</v>
      </c>
      <c r="FL17" s="101">
        <f>FL10*FK17</f>
        <v>0</v>
      </c>
      <c r="FM17" s="119">
        <f t="shared" si="64"/>
        <v>0</v>
      </c>
      <c r="FN17" s="93">
        <f>FN10</f>
        <v>0</v>
      </c>
      <c r="FO17" s="120">
        <f t="shared" si="65"/>
        <v>0</v>
      </c>
      <c r="FP17" s="101">
        <f t="shared" si="66"/>
        <v>0</v>
      </c>
      <c r="FQ17" s="101"/>
      <c r="FR17" s="121"/>
      <c r="FS17" s="122" t="e">
        <f t="shared" si="256"/>
        <v>#DIV/0!</v>
      </c>
      <c r="FT17" s="126">
        <f>'прил № 2 (01.01.20)'!NE565</f>
        <v>0</v>
      </c>
      <c r="FU17" s="122">
        <f>FT17/FT10</f>
        <v>0</v>
      </c>
      <c r="FV17" s="101">
        <f>FV10*FU17</f>
        <v>0</v>
      </c>
      <c r="FW17" s="119">
        <f t="shared" si="68"/>
        <v>0</v>
      </c>
      <c r="FX17" s="93">
        <f>FX10</f>
        <v>0</v>
      </c>
      <c r="FY17" s="120">
        <f t="shared" si="69"/>
        <v>0</v>
      </c>
      <c r="FZ17" s="101">
        <f t="shared" si="70"/>
        <v>0</v>
      </c>
      <c r="GA17" s="101"/>
      <c r="GB17" s="121"/>
      <c r="GC17" s="122" t="e">
        <f t="shared" si="257"/>
        <v>#DIV/0!</v>
      </c>
      <c r="GD17" s="126">
        <f>'прил № 2 (01.01.20)'!NZ565</f>
        <v>0</v>
      </c>
      <c r="GE17" s="122">
        <f>GD17/GD10</f>
        <v>0</v>
      </c>
      <c r="GF17" s="101">
        <f>GF10*GE17</f>
        <v>0</v>
      </c>
      <c r="GG17" s="119">
        <f t="shared" si="72"/>
        <v>0</v>
      </c>
      <c r="GH17" s="93">
        <f>GH10</f>
        <v>0</v>
      </c>
      <c r="GI17" s="120">
        <f t="shared" si="73"/>
        <v>0</v>
      </c>
      <c r="GJ17" s="101">
        <f t="shared" si="74"/>
        <v>0</v>
      </c>
      <c r="GK17" s="101"/>
      <c r="GL17" s="121"/>
      <c r="GM17" s="122" t="e">
        <f t="shared" si="258"/>
        <v>#DIV/0!</v>
      </c>
      <c r="GN17" s="126">
        <f>'прил № 2 (01.01.20)'!OU565</f>
        <v>0</v>
      </c>
      <c r="GO17" s="122">
        <f>GN17/GN10</f>
        <v>0</v>
      </c>
      <c r="GP17" s="101">
        <f>GP10*GO17</f>
        <v>0</v>
      </c>
      <c r="GQ17" s="119">
        <f t="shared" si="76"/>
        <v>0</v>
      </c>
      <c r="GR17" s="93">
        <f>GR10</f>
        <v>0</v>
      </c>
      <c r="GS17" s="120">
        <f t="shared" si="77"/>
        <v>0</v>
      </c>
      <c r="GT17" s="101">
        <f t="shared" si="78"/>
        <v>0</v>
      </c>
      <c r="GU17" s="101"/>
      <c r="GV17" s="121"/>
      <c r="GW17" s="122" t="e">
        <f t="shared" si="259"/>
        <v>#DIV/0!</v>
      </c>
      <c r="GX17" s="126">
        <f>'прил № 2 (01.01.20)'!PP565</f>
        <v>0</v>
      </c>
      <c r="GY17" s="122">
        <f>GX17/GX10</f>
        <v>0</v>
      </c>
      <c r="GZ17" s="101">
        <f>GZ10*GY17</f>
        <v>0</v>
      </c>
      <c r="HA17" s="119">
        <f t="shared" si="80"/>
        <v>0</v>
      </c>
      <c r="HB17" s="93">
        <f>HB10</f>
        <v>0</v>
      </c>
      <c r="HC17" s="120">
        <f t="shared" si="81"/>
        <v>0</v>
      </c>
      <c r="HD17" s="101">
        <f t="shared" si="82"/>
        <v>0</v>
      </c>
      <c r="HE17" s="101"/>
      <c r="HF17" s="121"/>
      <c r="HG17" s="122" t="e">
        <f t="shared" si="260"/>
        <v>#DIV/0!</v>
      </c>
      <c r="HH17" s="126">
        <f>'прил № 2 (01.01.20)'!QK565</f>
        <v>0</v>
      </c>
      <c r="HI17" s="122">
        <f>HH17/HH10</f>
        <v>0</v>
      </c>
      <c r="HJ17" s="101">
        <f>HJ10*HI17</f>
        <v>0</v>
      </c>
      <c r="HK17" s="119">
        <f t="shared" si="84"/>
        <v>0</v>
      </c>
      <c r="HL17" s="93">
        <f>HL10</f>
        <v>0</v>
      </c>
      <c r="HM17" s="120">
        <f t="shared" si="85"/>
        <v>0</v>
      </c>
      <c r="HN17" s="101">
        <f t="shared" si="86"/>
        <v>0</v>
      </c>
      <c r="HO17" s="101"/>
      <c r="HP17" s="121"/>
      <c r="HQ17" s="122" t="e">
        <f t="shared" si="261"/>
        <v>#DIV/0!</v>
      </c>
      <c r="HR17" s="126">
        <f>'прил № 2 (01.01.20)'!RF565</f>
        <v>0</v>
      </c>
      <c r="HS17" s="122">
        <f>HR17/HR10</f>
        <v>0</v>
      </c>
      <c r="HT17" s="101">
        <f>HT10*HS17</f>
        <v>0</v>
      </c>
      <c r="HU17" s="119">
        <f t="shared" si="88"/>
        <v>0</v>
      </c>
      <c r="HV17" s="93">
        <f>HV10</f>
        <v>0</v>
      </c>
      <c r="HW17" s="120">
        <f t="shared" si="89"/>
        <v>0</v>
      </c>
      <c r="HX17" s="101">
        <f t="shared" si="90"/>
        <v>0</v>
      </c>
      <c r="HY17" s="101"/>
      <c r="HZ17" s="121"/>
      <c r="IA17" s="122" t="e">
        <f t="shared" si="262"/>
        <v>#DIV/0!</v>
      </c>
      <c r="IB17" s="126">
        <f>'прил № 2 (01.01.20)'!SA565</f>
        <v>0</v>
      </c>
      <c r="IC17" s="122">
        <f>IB17/IB10</f>
        <v>0</v>
      </c>
      <c r="ID17" s="101">
        <f>ID10*IC17</f>
        <v>0</v>
      </c>
      <c r="IE17" s="119">
        <f t="shared" si="92"/>
        <v>0</v>
      </c>
      <c r="IF17" s="93">
        <f>IF10</f>
        <v>0</v>
      </c>
      <c r="IG17" s="120">
        <f t="shared" si="93"/>
        <v>0</v>
      </c>
      <c r="IH17" s="101">
        <f t="shared" si="94"/>
        <v>0</v>
      </c>
      <c r="II17" s="101"/>
      <c r="IJ17" s="121"/>
      <c r="IK17" s="122" t="e">
        <f t="shared" si="263"/>
        <v>#DIV/0!</v>
      </c>
      <c r="IL17" s="126">
        <f>'прил № 2 (01.01.20)'!SV565</f>
        <v>0</v>
      </c>
      <c r="IM17" s="122">
        <f>IL17/IL10</f>
        <v>0</v>
      </c>
      <c r="IN17" s="101">
        <f>IN10*IM17</f>
        <v>0</v>
      </c>
      <c r="IO17" s="119">
        <f t="shared" si="96"/>
        <v>0</v>
      </c>
      <c r="IP17" s="93">
        <f>IP10</f>
        <v>0</v>
      </c>
      <c r="IQ17" s="120">
        <f t="shared" si="97"/>
        <v>0</v>
      </c>
      <c r="IR17" s="101">
        <f t="shared" si="98"/>
        <v>0</v>
      </c>
      <c r="IS17" s="101"/>
      <c r="IT17" s="121"/>
      <c r="IU17" s="122" t="e">
        <f t="shared" si="264"/>
        <v>#DIV/0!</v>
      </c>
      <c r="IV17" s="126">
        <f>'прил № 2 (01.01.20)'!TQ565</f>
        <v>0</v>
      </c>
      <c r="IW17" s="122">
        <f>IV17/IV10</f>
        <v>0</v>
      </c>
      <c r="IX17" s="101">
        <f>IX10*IW17</f>
        <v>0</v>
      </c>
      <c r="IY17" s="119">
        <f t="shared" si="100"/>
        <v>0</v>
      </c>
      <c r="IZ17" s="93">
        <f>IZ10</f>
        <v>0</v>
      </c>
      <c r="JA17" s="120">
        <f t="shared" si="101"/>
        <v>0</v>
      </c>
      <c r="JB17" s="101">
        <f t="shared" si="102"/>
        <v>0</v>
      </c>
      <c r="JC17" s="101"/>
      <c r="JD17" s="121"/>
      <c r="JE17" s="122" t="e">
        <f t="shared" si="265"/>
        <v>#DIV/0!</v>
      </c>
      <c r="JF17" s="126">
        <f>'прил № 2 (01.01.20)'!UL565</f>
        <v>0</v>
      </c>
      <c r="JG17" s="122">
        <f>JF17/JF10</f>
        <v>0</v>
      </c>
      <c r="JH17" s="101">
        <f>JH10*JG17</f>
        <v>0</v>
      </c>
      <c r="JI17" s="119">
        <f t="shared" si="104"/>
        <v>0</v>
      </c>
      <c r="JJ17" s="93">
        <f>JJ10</f>
        <v>0</v>
      </c>
      <c r="JK17" s="120">
        <f t="shared" si="105"/>
        <v>0</v>
      </c>
      <c r="JL17" s="101">
        <f t="shared" si="106"/>
        <v>0</v>
      </c>
      <c r="JM17" s="101"/>
      <c r="JN17" s="121"/>
      <c r="JO17" s="122" t="e">
        <f t="shared" si="266"/>
        <v>#DIV/0!</v>
      </c>
      <c r="JP17" s="126"/>
      <c r="JQ17" s="122" t="e">
        <f>JP17/JP10</f>
        <v>#DIV/0!</v>
      </c>
      <c r="JR17" s="101" t="e">
        <f>JR10*JQ17</f>
        <v>#DIV/0!</v>
      </c>
      <c r="JS17" s="119">
        <f t="shared" si="108"/>
        <v>0</v>
      </c>
      <c r="JT17" s="93">
        <f>JT10</f>
        <v>0</v>
      </c>
      <c r="JU17" s="120">
        <f t="shared" si="109"/>
        <v>0</v>
      </c>
      <c r="JV17" s="101">
        <f t="shared" si="110"/>
        <v>0</v>
      </c>
      <c r="JW17" s="101"/>
      <c r="JX17" s="121"/>
      <c r="JY17" s="122" t="e">
        <f t="shared" si="267"/>
        <v>#DIV/0!</v>
      </c>
      <c r="JZ17" s="126">
        <f>'прил № 2 (01.01.20)'!WB565</f>
        <v>0</v>
      </c>
      <c r="KA17" s="122">
        <f>JZ17/JZ10</f>
        <v>0</v>
      </c>
      <c r="KB17" s="101">
        <f>KB10*KA17</f>
        <v>0</v>
      </c>
      <c r="KC17" s="119">
        <f t="shared" si="112"/>
        <v>0</v>
      </c>
      <c r="KD17" s="93">
        <f>KD10</f>
        <v>0</v>
      </c>
      <c r="KE17" s="120">
        <f t="shared" si="113"/>
        <v>0</v>
      </c>
      <c r="KF17" s="101">
        <f t="shared" si="114"/>
        <v>0</v>
      </c>
      <c r="KG17" s="101"/>
      <c r="KH17" s="121"/>
      <c r="KI17" s="122" t="e">
        <f t="shared" si="268"/>
        <v>#DIV/0!</v>
      </c>
      <c r="KJ17" s="126">
        <f>'прил № 2 (01.01.20)'!WW565</f>
        <v>0</v>
      </c>
      <c r="KK17" s="122">
        <f>KJ17/KJ10</f>
        <v>0</v>
      </c>
      <c r="KL17" s="101">
        <f>KL10*KK17</f>
        <v>0</v>
      </c>
      <c r="KM17" s="119">
        <f t="shared" si="116"/>
        <v>0</v>
      </c>
      <c r="KN17" s="93">
        <f>KN10</f>
        <v>0</v>
      </c>
      <c r="KO17" s="120">
        <f t="shared" si="117"/>
        <v>0</v>
      </c>
      <c r="KP17" s="101">
        <f t="shared" si="118"/>
        <v>0</v>
      </c>
      <c r="KQ17" s="101"/>
      <c r="KR17" s="121"/>
      <c r="KS17" s="122" t="e">
        <f t="shared" si="269"/>
        <v>#DIV/0!</v>
      </c>
      <c r="KT17" s="126">
        <f>'прил № 2 (01.01.20)'!XR565</f>
        <v>0</v>
      </c>
      <c r="KU17" s="122">
        <f>KT17/KT10</f>
        <v>0</v>
      </c>
      <c r="KV17" s="101">
        <f>KV10*KU17</f>
        <v>0</v>
      </c>
      <c r="KW17" s="119">
        <f t="shared" si="120"/>
        <v>0</v>
      </c>
      <c r="KX17" s="93">
        <f>KX10</f>
        <v>0</v>
      </c>
      <c r="KY17" s="120">
        <f t="shared" si="121"/>
        <v>0</v>
      </c>
      <c r="KZ17" s="101">
        <f t="shared" si="122"/>
        <v>0</v>
      </c>
      <c r="LA17" s="101"/>
      <c r="LB17" s="121"/>
      <c r="LC17" s="122" t="e">
        <f t="shared" si="270"/>
        <v>#DIV/0!</v>
      </c>
      <c r="LD17" s="126">
        <f>'прил № 2 (01.01.20)'!YM565</f>
        <v>0</v>
      </c>
      <c r="LE17" s="122">
        <f>LD17/LD10</f>
        <v>0</v>
      </c>
      <c r="LF17" s="101">
        <f>LF10*LE17</f>
        <v>0</v>
      </c>
      <c r="LG17" s="119">
        <f t="shared" si="124"/>
        <v>0</v>
      </c>
      <c r="LH17" s="93">
        <f>LH10</f>
        <v>0</v>
      </c>
      <c r="LI17" s="120">
        <f t="shared" si="125"/>
        <v>0</v>
      </c>
      <c r="LJ17" s="101">
        <f t="shared" si="126"/>
        <v>0</v>
      </c>
      <c r="LK17" s="101"/>
      <c r="LL17" s="121"/>
      <c r="LM17" s="122" t="e">
        <f t="shared" si="271"/>
        <v>#DIV/0!</v>
      </c>
      <c r="LN17" s="126">
        <f>'прил № 2 (01.01.20)'!ZH565</f>
        <v>0</v>
      </c>
      <c r="LO17" s="122">
        <f>LN17/LN10</f>
        <v>0</v>
      </c>
      <c r="LP17" s="101">
        <f>LP10*LO17</f>
        <v>0</v>
      </c>
      <c r="LQ17" s="119">
        <f t="shared" si="128"/>
        <v>0</v>
      </c>
      <c r="LR17" s="93">
        <f>LR10</f>
        <v>0</v>
      </c>
      <c r="LS17" s="120">
        <f t="shared" si="129"/>
        <v>0</v>
      </c>
      <c r="LT17" s="101">
        <f t="shared" si="130"/>
        <v>0</v>
      </c>
      <c r="LU17" s="101"/>
      <c r="LV17" s="121"/>
      <c r="LW17" s="122" t="e">
        <f t="shared" si="272"/>
        <v>#DIV/0!</v>
      </c>
      <c r="LX17" s="126">
        <f>'прил № 2 (01.01.20)'!AAC565</f>
        <v>0</v>
      </c>
      <c r="LY17" s="122">
        <f>LX17/LX10</f>
        <v>0</v>
      </c>
      <c r="LZ17" s="101">
        <f>LZ10*LY17</f>
        <v>0</v>
      </c>
      <c r="MA17" s="119">
        <f t="shared" si="132"/>
        <v>0</v>
      </c>
      <c r="MB17" s="93">
        <f>MB10</f>
        <v>0</v>
      </c>
      <c r="MC17" s="120">
        <f t="shared" si="133"/>
        <v>0</v>
      </c>
      <c r="MD17" s="101">
        <f t="shared" si="134"/>
        <v>0</v>
      </c>
      <c r="ME17" s="101"/>
      <c r="MF17" s="121"/>
      <c r="MG17" s="122" t="e">
        <f t="shared" si="273"/>
        <v>#DIV/0!</v>
      </c>
      <c r="MH17" s="126">
        <f>'прил № 2 (01.01.20)'!AAX565</f>
        <v>0</v>
      </c>
      <c r="MI17" s="122">
        <f>MH17/MH10</f>
        <v>0</v>
      </c>
      <c r="MJ17" s="101">
        <f>MJ10*MI17</f>
        <v>0</v>
      </c>
      <c r="MK17" s="119">
        <f t="shared" si="136"/>
        <v>0</v>
      </c>
      <c r="ML17" s="93">
        <f>ML10</f>
        <v>0</v>
      </c>
      <c r="MM17" s="120">
        <f t="shared" si="137"/>
        <v>0</v>
      </c>
      <c r="MN17" s="101">
        <f t="shared" si="138"/>
        <v>0</v>
      </c>
      <c r="MO17" s="101"/>
      <c r="MP17" s="121"/>
      <c r="MQ17" s="122" t="e">
        <f t="shared" si="274"/>
        <v>#DIV/0!</v>
      </c>
      <c r="MR17" s="126">
        <f>'прил № 2 (01.01.20)'!ABS565</f>
        <v>0</v>
      </c>
      <c r="MS17" s="122">
        <f>MR17/MR10</f>
        <v>0</v>
      </c>
      <c r="MT17" s="101">
        <f>MT10*MS17</f>
        <v>0</v>
      </c>
      <c r="MU17" s="119">
        <f t="shared" si="140"/>
        <v>0</v>
      </c>
      <c r="MV17" s="93">
        <f>MV10</f>
        <v>0</v>
      </c>
      <c r="MW17" s="120">
        <f t="shared" si="141"/>
        <v>0</v>
      </c>
      <c r="MX17" s="101">
        <f t="shared" si="142"/>
        <v>0</v>
      </c>
      <c r="MY17" s="101"/>
      <c r="MZ17" s="121"/>
      <c r="NA17" s="122" t="e">
        <f t="shared" si="275"/>
        <v>#DIV/0!</v>
      </c>
      <c r="NB17" s="126">
        <f>'прил № 2 (01.01.20)'!ACN565</f>
        <v>0</v>
      </c>
      <c r="NC17" s="122">
        <f>NB17/NB10</f>
        <v>0</v>
      </c>
      <c r="ND17" s="101">
        <f>ND10*NC17</f>
        <v>0</v>
      </c>
      <c r="NE17" s="119">
        <f t="shared" si="144"/>
        <v>0</v>
      </c>
      <c r="NF17" s="93">
        <f>NF10</f>
        <v>0</v>
      </c>
      <c r="NG17" s="120">
        <f t="shared" si="145"/>
        <v>0</v>
      </c>
      <c r="NH17" s="101">
        <f t="shared" si="146"/>
        <v>0</v>
      </c>
      <c r="NI17" s="101"/>
      <c r="NJ17" s="121"/>
      <c r="NK17" s="122" t="e">
        <f t="shared" si="276"/>
        <v>#DIV/0!</v>
      </c>
      <c r="NL17" s="126">
        <f>'прил № 2 (01.01.20)'!ADI565</f>
        <v>0</v>
      </c>
      <c r="NM17" s="122">
        <f>NL17/NL10</f>
        <v>0</v>
      </c>
      <c r="NN17" s="101">
        <f>NN10*NM17</f>
        <v>0</v>
      </c>
      <c r="NO17" s="119">
        <f t="shared" si="148"/>
        <v>0</v>
      </c>
      <c r="NP17" s="93">
        <f>NP10</f>
        <v>0</v>
      </c>
      <c r="NQ17" s="120">
        <f t="shared" si="149"/>
        <v>0</v>
      </c>
      <c r="NR17" s="101">
        <f t="shared" si="150"/>
        <v>0</v>
      </c>
      <c r="NS17" s="101"/>
      <c r="NT17" s="121"/>
      <c r="NU17" s="122" t="e">
        <f t="shared" si="277"/>
        <v>#DIV/0!</v>
      </c>
      <c r="NV17" s="126">
        <f>'прил № 2 (01.01.20)'!AED565</f>
        <v>0</v>
      </c>
      <c r="NW17" s="122">
        <f>NV17/NV10</f>
        <v>0</v>
      </c>
      <c r="NX17" s="101">
        <f>NX10*NW17</f>
        <v>0</v>
      </c>
      <c r="NY17" s="119">
        <f t="shared" si="152"/>
        <v>0</v>
      </c>
      <c r="NZ17" s="93">
        <f>NZ10</f>
        <v>0</v>
      </c>
      <c r="OA17" s="120">
        <f t="shared" si="153"/>
        <v>0</v>
      </c>
      <c r="OB17" s="101">
        <f t="shared" si="154"/>
        <v>0</v>
      </c>
      <c r="OC17" s="101"/>
      <c r="OD17" s="121"/>
      <c r="OE17" s="122" t="e">
        <f t="shared" si="278"/>
        <v>#DIV/0!</v>
      </c>
      <c r="OF17" s="126">
        <f>'прил № 2 (01.01.20)'!AEY565</f>
        <v>0</v>
      </c>
      <c r="OG17" s="122">
        <f>OF17/OF10</f>
        <v>0</v>
      </c>
      <c r="OH17" s="101">
        <f>OH10*OG17</f>
        <v>0</v>
      </c>
      <c r="OI17" s="119">
        <f t="shared" si="156"/>
        <v>0</v>
      </c>
      <c r="OJ17" s="93">
        <f>OJ10</f>
        <v>0</v>
      </c>
      <c r="OK17" s="120">
        <f t="shared" si="157"/>
        <v>0</v>
      </c>
      <c r="OL17" s="101">
        <f t="shared" si="158"/>
        <v>0</v>
      </c>
      <c r="OM17" s="101"/>
      <c r="ON17" s="121"/>
      <c r="OO17" s="122" t="e">
        <f t="shared" si="279"/>
        <v>#DIV/0!</v>
      </c>
      <c r="OP17" s="126">
        <f>'прил № 2 (01.01.20)'!AFT565</f>
        <v>0</v>
      </c>
      <c r="OQ17" s="122">
        <f>OP17/OP10</f>
        <v>0</v>
      </c>
      <c r="OR17" s="101">
        <f>OR10*OQ17</f>
        <v>0</v>
      </c>
      <c r="OS17" s="119">
        <f t="shared" si="160"/>
        <v>0</v>
      </c>
      <c r="OT17" s="93">
        <f>OT10</f>
        <v>0</v>
      </c>
      <c r="OU17" s="120">
        <f t="shared" si="161"/>
        <v>0</v>
      </c>
      <c r="OV17" s="101">
        <f t="shared" si="162"/>
        <v>0</v>
      </c>
      <c r="OW17" s="101"/>
      <c r="OX17" s="121"/>
      <c r="OY17" s="122" t="e">
        <f t="shared" si="280"/>
        <v>#DIV/0!</v>
      </c>
      <c r="OZ17" s="126">
        <f>'прил № 2 (01.01.20)'!AGO565</f>
        <v>0</v>
      </c>
      <c r="PA17" s="122">
        <f>OZ17/OZ10</f>
        <v>0</v>
      </c>
      <c r="PB17" s="101">
        <f>PB10*PA17</f>
        <v>0</v>
      </c>
      <c r="PC17" s="119">
        <f t="shared" si="164"/>
        <v>0</v>
      </c>
      <c r="PD17" s="93">
        <f>PD10</f>
        <v>0</v>
      </c>
      <c r="PE17" s="120">
        <f t="shared" si="165"/>
        <v>0</v>
      </c>
      <c r="PF17" s="101">
        <f t="shared" si="166"/>
        <v>0</v>
      </c>
      <c r="PG17" s="101"/>
      <c r="PH17" s="121"/>
      <c r="PI17" s="122" t="e">
        <f t="shared" si="281"/>
        <v>#DIV/0!</v>
      </c>
      <c r="PJ17" s="126">
        <f>'прил № 2 (01.01.20)'!AHJ565</f>
        <v>0</v>
      </c>
      <c r="PK17" s="122">
        <f>PJ17/PJ10</f>
        <v>0</v>
      </c>
      <c r="PL17" s="101">
        <f>PL10*PK17</f>
        <v>0</v>
      </c>
      <c r="PM17" s="119">
        <f t="shared" si="168"/>
        <v>0</v>
      </c>
      <c r="PN17" s="93">
        <f>PN10</f>
        <v>0</v>
      </c>
      <c r="PO17" s="120">
        <f t="shared" si="169"/>
        <v>0</v>
      </c>
      <c r="PP17" s="101">
        <f t="shared" si="170"/>
        <v>0</v>
      </c>
      <c r="PQ17" s="101"/>
      <c r="PR17" s="121"/>
      <c r="PS17" s="122" t="e">
        <f t="shared" si="282"/>
        <v>#DIV/0!</v>
      </c>
      <c r="PT17" s="126"/>
      <c r="PU17" s="122" t="e">
        <f>PT17/PT10</f>
        <v>#DIV/0!</v>
      </c>
      <c r="PV17" s="101" t="e">
        <f>PV10*PU17</f>
        <v>#DIV/0!</v>
      </c>
      <c r="PW17" s="119">
        <f t="shared" si="172"/>
        <v>0</v>
      </c>
      <c r="PX17" s="93">
        <f>PX10</f>
        <v>0</v>
      </c>
      <c r="PY17" s="120">
        <f t="shared" si="173"/>
        <v>0</v>
      </c>
      <c r="PZ17" s="101">
        <f t="shared" si="174"/>
        <v>0</v>
      </c>
      <c r="QA17" s="101"/>
      <c r="QB17" s="121"/>
      <c r="QC17" s="122" t="e">
        <f t="shared" si="283"/>
        <v>#DIV/0!</v>
      </c>
      <c r="QD17" s="126">
        <f>'прил № 2 (01.01.20)'!AIZ565</f>
        <v>0</v>
      </c>
      <c r="QE17" s="122">
        <f>QD17/QD10</f>
        <v>0</v>
      </c>
      <c r="QF17" s="101">
        <f>QF10*QE17</f>
        <v>0</v>
      </c>
      <c r="QG17" s="119">
        <f t="shared" si="176"/>
        <v>0</v>
      </c>
      <c r="QH17" s="93">
        <f>QH10</f>
        <v>0</v>
      </c>
      <c r="QI17" s="120">
        <f t="shared" si="177"/>
        <v>0</v>
      </c>
      <c r="QJ17" s="101">
        <f t="shared" si="178"/>
        <v>0</v>
      </c>
      <c r="QK17" s="101"/>
      <c r="QL17" s="121"/>
      <c r="QM17" s="122" t="e">
        <f t="shared" si="284"/>
        <v>#DIV/0!</v>
      </c>
      <c r="QN17" s="126">
        <f>'прил № 2 (01.01.20)'!AJU565</f>
        <v>0</v>
      </c>
      <c r="QO17" s="122">
        <f>QN17/QN10</f>
        <v>0</v>
      </c>
      <c r="QP17" s="101">
        <f>QP10*QO17</f>
        <v>0</v>
      </c>
      <c r="QQ17" s="119">
        <f t="shared" si="180"/>
        <v>0</v>
      </c>
      <c r="QR17" s="93">
        <f>QR10</f>
        <v>0</v>
      </c>
      <c r="QS17" s="120">
        <f t="shared" si="181"/>
        <v>0</v>
      </c>
      <c r="QT17" s="101">
        <f t="shared" si="182"/>
        <v>0</v>
      </c>
      <c r="QU17" s="101"/>
      <c r="QV17" s="121"/>
      <c r="QW17" s="122" t="e">
        <f t="shared" si="285"/>
        <v>#DIV/0!</v>
      </c>
      <c r="QX17" s="126">
        <f>'прил № 2 (01.01.20)'!AKP565</f>
        <v>0</v>
      </c>
      <c r="QY17" s="122">
        <f>QX17/QX10</f>
        <v>0</v>
      </c>
      <c r="QZ17" s="101">
        <f>QZ10*QY17</f>
        <v>0</v>
      </c>
      <c r="RA17" s="119">
        <f t="shared" si="184"/>
        <v>0</v>
      </c>
      <c r="RB17" s="93">
        <f>RB10</f>
        <v>0</v>
      </c>
      <c r="RC17" s="120">
        <f t="shared" si="185"/>
        <v>0</v>
      </c>
      <c r="RD17" s="101">
        <f t="shared" si="186"/>
        <v>0</v>
      </c>
      <c r="RE17" s="101"/>
      <c r="RF17" s="121"/>
      <c r="RG17" s="122" t="e">
        <f t="shared" si="286"/>
        <v>#DIV/0!</v>
      </c>
      <c r="RH17" s="126">
        <f>'прил № 2 (01.01.20)'!ALK565</f>
        <v>0</v>
      </c>
      <c r="RI17" s="122">
        <f>RH17/RH10</f>
        <v>0</v>
      </c>
      <c r="RJ17" s="101">
        <f>RJ10*RI17</f>
        <v>0</v>
      </c>
      <c r="RK17" s="119">
        <f t="shared" si="188"/>
        <v>0</v>
      </c>
      <c r="RL17" s="93">
        <f>RL10</f>
        <v>0</v>
      </c>
      <c r="RM17" s="120">
        <f t="shared" si="189"/>
        <v>0</v>
      </c>
      <c r="RN17" s="101">
        <f t="shared" si="190"/>
        <v>0</v>
      </c>
      <c r="RO17" s="101"/>
      <c r="RP17" s="121"/>
      <c r="RQ17" s="122" t="e">
        <f t="shared" si="287"/>
        <v>#DIV/0!</v>
      </c>
      <c r="RR17" s="126">
        <f>'прил № 2 (01.01.20)'!AMF565</f>
        <v>0</v>
      </c>
      <c r="RS17" s="122">
        <f>RR17/RR10</f>
        <v>0</v>
      </c>
      <c r="RT17" s="101">
        <f>RT10*RS17</f>
        <v>0</v>
      </c>
      <c r="RU17" s="119">
        <f t="shared" si="192"/>
        <v>0</v>
      </c>
      <c r="RV17" s="93">
        <f>RV10</f>
        <v>0</v>
      </c>
      <c r="RW17" s="120">
        <f t="shared" si="193"/>
        <v>0</v>
      </c>
      <c r="RX17" s="101">
        <f t="shared" si="194"/>
        <v>0</v>
      </c>
      <c r="RY17" s="101"/>
      <c r="RZ17" s="121"/>
      <c r="SA17" s="122" t="e">
        <f t="shared" si="288"/>
        <v>#DIV/0!</v>
      </c>
      <c r="SB17" s="126">
        <f>'прил № 2 (01.01.20)'!ANA565</f>
        <v>0</v>
      </c>
      <c r="SC17" s="122">
        <f>SB17/SB10</f>
        <v>0</v>
      </c>
      <c r="SD17" s="101">
        <f>SD10*SC17</f>
        <v>0</v>
      </c>
      <c r="SE17" s="119">
        <f t="shared" si="196"/>
        <v>0</v>
      </c>
      <c r="SF17" s="93">
        <f>SF10</f>
        <v>8.2799999999999994</v>
      </c>
      <c r="SG17" s="120">
        <f t="shared" si="197"/>
        <v>0</v>
      </c>
      <c r="SH17" s="101">
        <f t="shared" si="198"/>
        <v>0</v>
      </c>
      <c r="SI17" s="101"/>
      <c r="SJ17" s="121"/>
      <c r="SK17" s="122" t="e">
        <f t="shared" si="289"/>
        <v>#DIV/0!</v>
      </c>
      <c r="SL17" s="126">
        <f>'прил № 2 (01.01.20)'!ANV565</f>
        <v>0</v>
      </c>
      <c r="SM17" s="122">
        <f>SL17/SL10</f>
        <v>0</v>
      </c>
      <c r="SN17" s="101">
        <f>SN10*SM17</f>
        <v>0</v>
      </c>
      <c r="SO17" s="119">
        <f t="shared" si="200"/>
        <v>0</v>
      </c>
      <c r="SP17" s="93">
        <f>SP10</f>
        <v>0</v>
      </c>
      <c r="SQ17" s="120">
        <f t="shared" si="201"/>
        <v>0</v>
      </c>
      <c r="SR17" s="101">
        <f t="shared" si="202"/>
        <v>0</v>
      </c>
      <c r="SS17" s="101"/>
      <c r="ST17" s="121"/>
      <c r="SU17" s="122" t="e">
        <f t="shared" si="290"/>
        <v>#DIV/0!</v>
      </c>
      <c r="SV17" s="126">
        <f>'прил № 2 (01.01.20)'!AOQ565</f>
        <v>0</v>
      </c>
      <c r="SW17" s="122">
        <f>SV17/SV10</f>
        <v>0</v>
      </c>
      <c r="SX17" s="101">
        <f>SX10*SW17</f>
        <v>0</v>
      </c>
      <c r="SY17" s="119">
        <f t="shared" si="204"/>
        <v>0</v>
      </c>
      <c r="SZ17" s="93">
        <f>SZ10</f>
        <v>0</v>
      </c>
      <c r="TA17" s="120">
        <f t="shared" si="205"/>
        <v>0</v>
      </c>
      <c r="TB17" s="101">
        <f t="shared" si="206"/>
        <v>0</v>
      </c>
      <c r="TC17" s="101"/>
      <c r="TD17" s="121"/>
      <c r="TE17" s="122" t="e">
        <f t="shared" si="291"/>
        <v>#DIV/0!</v>
      </c>
      <c r="TF17" s="126">
        <f>'прил № 2 (01.01.20)'!APL565</f>
        <v>0</v>
      </c>
      <c r="TG17" s="122">
        <f>TF17/TF10</f>
        <v>0</v>
      </c>
      <c r="TH17" s="101">
        <f>TH10*TG17</f>
        <v>0</v>
      </c>
      <c r="TI17" s="119">
        <f t="shared" si="208"/>
        <v>0</v>
      </c>
      <c r="TJ17" s="93">
        <f>TJ10</f>
        <v>0</v>
      </c>
      <c r="TK17" s="120">
        <f t="shared" si="209"/>
        <v>0</v>
      </c>
      <c r="TL17" s="101">
        <f t="shared" si="210"/>
        <v>0</v>
      </c>
      <c r="TM17" s="101"/>
      <c r="TN17" s="121"/>
      <c r="TO17" s="122" t="e">
        <f t="shared" si="292"/>
        <v>#DIV/0!</v>
      </c>
      <c r="TP17" s="126">
        <f>'прил № 2 (01.01.20)'!AQG565</f>
        <v>0</v>
      </c>
      <c r="TQ17" s="122">
        <f>TP17/TP10</f>
        <v>0</v>
      </c>
      <c r="TR17" s="101">
        <f>TR10*TQ17</f>
        <v>0</v>
      </c>
      <c r="TS17" s="119">
        <f t="shared" si="212"/>
        <v>0</v>
      </c>
      <c r="TT17" s="93">
        <f>TT10</f>
        <v>0</v>
      </c>
      <c r="TU17" s="120">
        <f t="shared" si="213"/>
        <v>0</v>
      </c>
      <c r="TV17" s="101">
        <f t="shared" si="214"/>
        <v>0</v>
      </c>
      <c r="TW17" s="101"/>
      <c r="TX17" s="121"/>
      <c r="TY17" s="122" t="e">
        <f t="shared" si="293"/>
        <v>#DIV/0!</v>
      </c>
      <c r="TZ17" s="126">
        <f>'прил № 2 (01.01.20)'!ARB565</f>
        <v>0</v>
      </c>
      <c r="UA17" s="122">
        <f>TZ17/TZ10</f>
        <v>0</v>
      </c>
      <c r="UB17" s="101">
        <f>UB10*UA17</f>
        <v>0</v>
      </c>
      <c r="UC17" s="119">
        <f t="shared" si="216"/>
        <v>0</v>
      </c>
      <c r="UD17" s="93">
        <f>UD10</f>
        <v>0</v>
      </c>
      <c r="UE17" s="120">
        <f t="shared" si="217"/>
        <v>0</v>
      </c>
      <c r="UF17" s="101">
        <f t="shared" si="218"/>
        <v>0</v>
      </c>
      <c r="UG17" s="101"/>
      <c r="UH17" s="121"/>
      <c r="UI17" s="122" t="e">
        <f t="shared" si="294"/>
        <v>#DIV/0!</v>
      </c>
      <c r="UJ17" s="126">
        <f>'прил № 2 (01.01.20)'!ARW565</f>
        <v>0</v>
      </c>
      <c r="UK17" s="122">
        <f>UJ17/UJ10</f>
        <v>0</v>
      </c>
      <c r="UL17" s="101">
        <f>UL10*UK17</f>
        <v>0</v>
      </c>
      <c r="UM17" s="119">
        <f t="shared" si="220"/>
        <v>0</v>
      </c>
      <c r="UN17" s="93">
        <f>UN10</f>
        <v>0</v>
      </c>
      <c r="UO17" s="120">
        <f t="shared" si="221"/>
        <v>0</v>
      </c>
      <c r="UP17" s="101">
        <f t="shared" si="222"/>
        <v>0</v>
      </c>
      <c r="UQ17" s="101"/>
      <c r="UR17" s="121"/>
      <c r="US17" s="122" t="e">
        <f t="shared" si="295"/>
        <v>#DIV/0!</v>
      </c>
      <c r="UT17" s="126">
        <f>'прил № 2 (01.01.20)'!ASR565</f>
        <v>0</v>
      </c>
      <c r="UU17" s="122">
        <f>UT17/UT10</f>
        <v>0</v>
      </c>
      <c r="UV17" s="101">
        <f>UV10*UU17</f>
        <v>0</v>
      </c>
      <c r="UW17" s="119">
        <f t="shared" si="224"/>
        <v>0</v>
      </c>
      <c r="UX17" s="93">
        <f>UX10</f>
        <v>0</v>
      </c>
      <c r="UY17" s="120">
        <f t="shared" si="225"/>
        <v>0</v>
      </c>
      <c r="UZ17" s="101">
        <f t="shared" si="226"/>
        <v>0</v>
      </c>
      <c r="VA17" s="101"/>
      <c r="VB17" s="121"/>
      <c r="VC17" s="122" t="e">
        <f t="shared" si="296"/>
        <v>#DIV/0!</v>
      </c>
      <c r="VD17" s="126">
        <f>'прил № 2 (01.01.20)'!ATM565</f>
        <v>0</v>
      </c>
      <c r="VE17" s="122">
        <f>VD17/VD10</f>
        <v>0</v>
      </c>
      <c r="VF17" s="101">
        <f>VF10*VE17</f>
        <v>0</v>
      </c>
      <c r="VG17" s="119">
        <f t="shared" si="228"/>
        <v>0</v>
      </c>
      <c r="VH17" s="93">
        <f>VH10</f>
        <v>0</v>
      </c>
      <c r="VI17" s="120">
        <f t="shared" si="229"/>
        <v>0</v>
      </c>
      <c r="VJ17" s="101">
        <f t="shared" si="230"/>
        <v>0</v>
      </c>
      <c r="VK17" s="101"/>
      <c r="VL17" s="121"/>
      <c r="VM17" s="122" t="e">
        <f t="shared" si="297"/>
        <v>#DIV/0!</v>
      </c>
      <c r="VN17" s="126">
        <f>'прил № 2 (01.01.20)'!AUH565</f>
        <v>0</v>
      </c>
      <c r="VO17" s="122">
        <f>VN17/VN10</f>
        <v>0</v>
      </c>
      <c r="VP17" s="101">
        <f>VP10*VO17</f>
        <v>0</v>
      </c>
      <c r="VQ17" s="119">
        <f t="shared" si="232"/>
        <v>0</v>
      </c>
      <c r="VR17" s="93">
        <f>VR10</f>
        <v>0</v>
      </c>
      <c r="VS17" s="120">
        <f t="shared" si="233"/>
        <v>0</v>
      </c>
      <c r="VT17" s="101">
        <f t="shared" si="234"/>
        <v>0</v>
      </c>
      <c r="VU17" s="101"/>
      <c r="VV17" s="121"/>
      <c r="VW17" s="122" t="e">
        <f t="shared" si="298"/>
        <v>#DIV/0!</v>
      </c>
      <c r="VX17" s="452">
        <f t="shared" si="236"/>
        <v>0</v>
      </c>
      <c r="VY17" s="122">
        <f>VX17/VX10</f>
        <v>0</v>
      </c>
      <c r="VZ17" s="101">
        <f>VZ10*VY17</f>
        <v>0</v>
      </c>
      <c r="WA17" s="119">
        <f t="shared" si="237"/>
        <v>0</v>
      </c>
      <c r="WB17" s="93">
        <f>WB10</f>
        <v>8.2799999999999994</v>
      </c>
      <c r="WC17" s="120">
        <f t="shared" si="238"/>
        <v>0</v>
      </c>
      <c r="WD17" s="101">
        <f t="shared" si="239"/>
        <v>0</v>
      </c>
      <c r="WE17" s="101"/>
      <c r="WF17" s="121"/>
    </row>
    <row r="18" spans="1:604" ht="48">
      <c r="A18" s="5"/>
      <c r="B18" s="94" t="s">
        <v>410</v>
      </c>
      <c r="C18" s="12" t="s">
        <v>920</v>
      </c>
      <c r="D18" s="12" t="s">
        <v>423</v>
      </c>
      <c r="E18" s="4" t="s">
        <v>33</v>
      </c>
      <c r="F18" s="126">
        <f>'прил № 2 (01.01.20)'!L566</f>
        <v>0</v>
      </c>
      <c r="G18" s="122">
        <f>F18/F10</f>
        <v>0</v>
      </c>
      <c r="H18" s="101">
        <f>H10*G18</f>
        <v>0</v>
      </c>
      <c r="I18" s="119">
        <f t="shared" ref="I18:I24" si="299">IF(F18&gt;0,H18/F18,0)</f>
        <v>0</v>
      </c>
      <c r="J18" s="93">
        <f>J10</f>
        <v>0</v>
      </c>
      <c r="K18" s="120">
        <f t="shared" ref="K18:K24" si="300">I18*J18</f>
        <v>0</v>
      </c>
      <c r="L18" s="101">
        <f t="shared" ref="L18:L24" si="301">K18*F18</f>
        <v>0</v>
      </c>
      <c r="M18" s="101"/>
      <c r="N18" s="121"/>
      <c r="O18" s="122">
        <f t="shared" si="240"/>
        <v>0</v>
      </c>
      <c r="P18" s="126">
        <f>'прил № 2 (01.01.20)'!AG566</f>
        <v>39</v>
      </c>
      <c r="Q18" s="122">
        <f>P18/P10</f>
        <v>8.7440000000000004E-2</v>
      </c>
      <c r="R18" s="101">
        <f>R10*Q18</f>
        <v>0</v>
      </c>
      <c r="S18" s="119">
        <f t="shared" si="4"/>
        <v>0</v>
      </c>
      <c r="T18" s="93">
        <f>T10</f>
        <v>0</v>
      </c>
      <c r="U18" s="120">
        <f t="shared" si="5"/>
        <v>0</v>
      </c>
      <c r="V18" s="101">
        <f t="shared" si="6"/>
        <v>0</v>
      </c>
      <c r="W18" s="101"/>
      <c r="X18" s="121"/>
      <c r="Y18" s="122">
        <f t="shared" si="241"/>
        <v>0</v>
      </c>
      <c r="Z18" s="126">
        <f>'прил № 2 (01.01.20)'!BB566</f>
        <v>0</v>
      </c>
      <c r="AA18" s="122">
        <f>Z18/Z10</f>
        <v>0</v>
      </c>
      <c r="AB18" s="101">
        <f>AB10*AA18</f>
        <v>0</v>
      </c>
      <c r="AC18" s="119">
        <f t="shared" si="8"/>
        <v>0</v>
      </c>
      <c r="AD18" s="93">
        <f>AD10</f>
        <v>0</v>
      </c>
      <c r="AE18" s="120">
        <f t="shared" si="9"/>
        <v>0</v>
      </c>
      <c r="AF18" s="101">
        <f t="shared" si="10"/>
        <v>0</v>
      </c>
      <c r="AG18" s="101"/>
      <c r="AH18" s="121"/>
      <c r="AI18" s="122">
        <f t="shared" si="242"/>
        <v>0</v>
      </c>
      <c r="AJ18" s="126">
        <f>'прил № 2 (01.01.20)'!BW566</f>
        <v>0</v>
      </c>
      <c r="AK18" s="122" t="e">
        <f>AJ18/AJ10</f>
        <v>#DIV/0!</v>
      </c>
      <c r="AL18" s="101" t="e">
        <f>AL10*AK18</f>
        <v>#DIV/0!</v>
      </c>
      <c r="AM18" s="119">
        <f t="shared" si="12"/>
        <v>0</v>
      </c>
      <c r="AN18" s="93">
        <f>AN10</f>
        <v>0</v>
      </c>
      <c r="AO18" s="120">
        <f t="shared" si="13"/>
        <v>0</v>
      </c>
      <c r="AP18" s="101">
        <f t="shared" si="14"/>
        <v>0</v>
      </c>
      <c r="AQ18" s="101"/>
      <c r="AR18" s="121"/>
      <c r="AS18" s="122">
        <f t="shared" si="243"/>
        <v>0</v>
      </c>
      <c r="AT18" s="126">
        <f>'прил № 2 (01.01.20)'!CR566</f>
        <v>0</v>
      </c>
      <c r="AU18" s="122">
        <f>AT18/AT10</f>
        <v>0</v>
      </c>
      <c r="AV18" s="101">
        <f>AV10*AU18</f>
        <v>0</v>
      </c>
      <c r="AW18" s="119">
        <f t="shared" si="16"/>
        <v>0</v>
      </c>
      <c r="AX18" s="93">
        <f>AX10</f>
        <v>0</v>
      </c>
      <c r="AY18" s="120">
        <f t="shared" si="17"/>
        <v>0</v>
      </c>
      <c r="AZ18" s="101">
        <f t="shared" si="18"/>
        <v>0</v>
      </c>
      <c r="BA18" s="101"/>
      <c r="BB18" s="121"/>
      <c r="BC18" s="122">
        <f t="shared" si="244"/>
        <v>0</v>
      </c>
      <c r="BD18" s="126">
        <f>'прил № 2 (01.01.20)'!DM566</f>
        <v>0</v>
      </c>
      <c r="BE18" s="122">
        <f>BD18/BD10</f>
        <v>0</v>
      </c>
      <c r="BF18" s="101">
        <f>BF10*BE18</f>
        <v>0</v>
      </c>
      <c r="BG18" s="119">
        <f t="shared" si="20"/>
        <v>0</v>
      </c>
      <c r="BH18" s="93">
        <f>BH10</f>
        <v>0</v>
      </c>
      <c r="BI18" s="120">
        <f t="shared" si="21"/>
        <v>0</v>
      </c>
      <c r="BJ18" s="101">
        <f t="shared" si="22"/>
        <v>0</v>
      </c>
      <c r="BK18" s="101"/>
      <c r="BL18" s="121"/>
      <c r="BM18" s="122">
        <f t="shared" si="245"/>
        <v>0</v>
      </c>
      <c r="BN18" s="126">
        <f>'прил № 2 (01.01.20)'!EH566</f>
        <v>50</v>
      </c>
      <c r="BO18" s="122">
        <f>BN18/BN10</f>
        <v>1</v>
      </c>
      <c r="BP18" s="101">
        <f>BP10*BO18</f>
        <v>0</v>
      </c>
      <c r="BQ18" s="119">
        <f t="shared" si="24"/>
        <v>0</v>
      </c>
      <c r="BR18" s="93">
        <f>BR10</f>
        <v>0</v>
      </c>
      <c r="BS18" s="120">
        <f t="shared" si="25"/>
        <v>0</v>
      </c>
      <c r="BT18" s="101">
        <f t="shared" si="26"/>
        <v>0</v>
      </c>
      <c r="BU18" s="101"/>
      <c r="BV18" s="121"/>
      <c r="BW18" s="122">
        <f t="shared" si="246"/>
        <v>0</v>
      </c>
      <c r="BX18" s="126">
        <f>'прил № 2 (01.01.20)'!FC566</f>
        <v>0</v>
      </c>
      <c r="BY18" s="122">
        <f>BX18/BX10</f>
        <v>0</v>
      </c>
      <c r="BZ18" s="101">
        <f>BZ10*BY18</f>
        <v>0</v>
      </c>
      <c r="CA18" s="119">
        <f t="shared" si="28"/>
        <v>0</v>
      </c>
      <c r="CB18" s="93">
        <f>CB10</f>
        <v>0</v>
      </c>
      <c r="CC18" s="120">
        <f t="shared" si="29"/>
        <v>0</v>
      </c>
      <c r="CD18" s="101">
        <f t="shared" si="30"/>
        <v>0</v>
      </c>
      <c r="CE18" s="101"/>
      <c r="CF18" s="121"/>
      <c r="CG18" s="122">
        <f t="shared" si="247"/>
        <v>0</v>
      </c>
      <c r="CH18" s="126"/>
      <c r="CI18" s="122" t="e">
        <f>CH18/CH10</f>
        <v>#DIV/0!</v>
      </c>
      <c r="CJ18" s="101" t="e">
        <f>CJ10*CI18</f>
        <v>#DIV/0!</v>
      </c>
      <c r="CK18" s="119">
        <f t="shared" si="32"/>
        <v>0</v>
      </c>
      <c r="CL18" s="93">
        <f>CL10</f>
        <v>0</v>
      </c>
      <c r="CM18" s="120">
        <f t="shared" si="33"/>
        <v>0</v>
      </c>
      <c r="CN18" s="101">
        <f t="shared" si="34"/>
        <v>0</v>
      </c>
      <c r="CO18" s="101"/>
      <c r="CP18" s="121"/>
      <c r="CQ18" s="122">
        <f t="shared" si="248"/>
        <v>0</v>
      </c>
      <c r="CR18" s="126"/>
      <c r="CS18" s="122">
        <f>CR18/CR10</f>
        <v>0</v>
      </c>
      <c r="CT18" s="101">
        <f>CT10*CS18</f>
        <v>0</v>
      </c>
      <c r="CU18" s="119">
        <f t="shared" si="36"/>
        <v>0</v>
      </c>
      <c r="CV18" s="93">
        <f>CV10</f>
        <v>0</v>
      </c>
      <c r="CW18" s="120">
        <f t="shared" si="37"/>
        <v>0</v>
      </c>
      <c r="CX18" s="101">
        <f t="shared" si="38"/>
        <v>0</v>
      </c>
      <c r="CY18" s="101"/>
      <c r="CZ18" s="121"/>
      <c r="DA18" s="122">
        <f t="shared" si="249"/>
        <v>0</v>
      </c>
      <c r="DB18" s="126">
        <f>'прил № 2 (01.01.20)'!HN566</f>
        <v>28</v>
      </c>
      <c r="DC18" s="122">
        <f>DB18/DB10</f>
        <v>8.2839999999999997E-2</v>
      </c>
      <c r="DD18" s="101">
        <f>DD10*DC18</f>
        <v>0</v>
      </c>
      <c r="DE18" s="119">
        <f t="shared" si="40"/>
        <v>0</v>
      </c>
      <c r="DF18" s="93">
        <f>DF10</f>
        <v>0</v>
      </c>
      <c r="DG18" s="120">
        <f t="shared" si="41"/>
        <v>0</v>
      </c>
      <c r="DH18" s="101">
        <f t="shared" si="42"/>
        <v>0</v>
      </c>
      <c r="DI18" s="101"/>
      <c r="DJ18" s="121"/>
      <c r="DK18" s="122">
        <f t="shared" si="250"/>
        <v>0</v>
      </c>
      <c r="DL18" s="126">
        <f>'прил № 2 (01.01.20)'!II566</f>
        <v>0</v>
      </c>
      <c r="DM18" s="122">
        <f>DL18/DL10</f>
        <v>0</v>
      </c>
      <c r="DN18" s="101">
        <f>DN10*DM18</f>
        <v>0</v>
      </c>
      <c r="DO18" s="119">
        <f t="shared" si="44"/>
        <v>0</v>
      </c>
      <c r="DP18" s="93">
        <f>DP10</f>
        <v>0</v>
      </c>
      <c r="DQ18" s="120">
        <f t="shared" si="45"/>
        <v>0</v>
      </c>
      <c r="DR18" s="101">
        <f t="shared" si="46"/>
        <v>0</v>
      </c>
      <c r="DS18" s="101"/>
      <c r="DT18" s="121"/>
      <c r="DU18" s="122">
        <f t="shared" si="251"/>
        <v>0</v>
      </c>
      <c r="DV18" s="126">
        <f>'прил № 2 (01.01.20)'!JD566</f>
        <v>53</v>
      </c>
      <c r="DW18" s="122">
        <f>DV18/DV10</f>
        <v>1</v>
      </c>
      <c r="DX18" s="101">
        <f>DX10*DW18</f>
        <v>18500</v>
      </c>
      <c r="DY18" s="119">
        <f t="shared" si="48"/>
        <v>349.05660376999998</v>
      </c>
      <c r="DZ18" s="93">
        <f>DZ10</f>
        <v>8.2799999999999994</v>
      </c>
      <c r="EA18" s="120">
        <f t="shared" si="49"/>
        <v>2890.1886800000002</v>
      </c>
      <c r="EB18" s="101">
        <f t="shared" si="50"/>
        <v>153180</v>
      </c>
      <c r="EC18" s="101"/>
      <c r="ED18" s="121"/>
      <c r="EE18" s="122">
        <f t="shared" si="252"/>
        <v>34.166530000000002</v>
      </c>
      <c r="EF18" s="126">
        <f>'прил № 2 (01.01.20)'!JY566</f>
        <v>0</v>
      </c>
      <c r="EG18" s="122">
        <f>EF18/EF10</f>
        <v>0</v>
      </c>
      <c r="EH18" s="101">
        <f>EH10*EG18</f>
        <v>0</v>
      </c>
      <c r="EI18" s="119">
        <f t="shared" si="52"/>
        <v>0</v>
      </c>
      <c r="EJ18" s="93">
        <f>EJ10</f>
        <v>0</v>
      </c>
      <c r="EK18" s="120">
        <f t="shared" si="53"/>
        <v>0</v>
      </c>
      <c r="EL18" s="101">
        <f t="shared" si="54"/>
        <v>0</v>
      </c>
      <c r="EM18" s="101"/>
      <c r="EN18" s="121"/>
      <c r="EO18" s="122">
        <f t="shared" si="253"/>
        <v>0</v>
      </c>
      <c r="EP18" s="126">
        <f>'прил № 2 (01.01.20)'!KT566</f>
        <v>0</v>
      </c>
      <c r="EQ18" s="122">
        <f>EP18/EP10</f>
        <v>0</v>
      </c>
      <c r="ER18" s="101">
        <f>ER10*EQ18</f>
        <v>0</v>
      </c>
      <c r="ES18" s="119">
        <f t="shared" si="56"/>
        <v>0</v>
      </c>
      <c r="ET18" s="93">
        <f>ET10</f>
        <v>8.2799999999999994</v>
      </c>
      <c r="EU18" s="120">
        <f t="shared" si="57"/>
        <v>0</v>
      </c>
      <c r="EV18" s="101">
        <f t="shared" si="58"/>
        <v>0</v>
      </c>
      <c r="EW18" s="101"/>
      <c r="EX18" s="121"/>
      <c r="EY18" s="122">
        <f t="shared" si="254"/>
        <v>0</v>
      </c>
      <c r="EZ18" s="126">
        <f>'прил № 2 (01.01.20)'!LO566</f>
        <v>0</v>
      </c>
      <c r="FA18" s="122">
        <f>EZ18/EZ10</f>
        <v>0</v>
      </c>
      <c r="FB18" s="101">
        <f>FB10*FA18</f>
        <v>0</v>
      </c>
      <c r="FC18" s="119">
        <f t="shared" si="60"/>
        <v>0</v>
      </c>
      <c r="FD18" s="93">
        <f>FD10</f>
        <v>0</v>
      </c>
      <c r="FE18" s="120">
        <f t="shared" si="61"/>
        <v>0</v>
      </c>
      <c r="FF18" s="101">
        <f t="shared" si="62"/>
        <v>0</v>
      </c>
      <c r="FG18" s="101"/>
      <c r="FH18" s="121"/>
      <c r="FI18" s="122">
        <f t="shared" si="255"/>
        <v>0</v>
      </c>
      <c r="FJ18" s="126">
        <f>'прил № 2 (01.01.20)'!MJ566</f>
        <v>0</v>
      </c>
      <c r="FK18" s="122">
        <f>FJ18/FJ10</f>
        <v>0</v>
      </c>
      <c r="FL18" s="101">
        <f>FL10*FK18</f>
        <v>0</v>
      </c>
      <c r="FM18" s="119">
        <f t="shared" si="64"/>
        <v>0</v>
      </c>
      <c r="FN18" s="93">
        <f>FN10</f>
        <v>0</v>
      </c>
      <c r="FO18" s="120">
        <f t="shared" si="65"/>
        <v>0</v>
      </c>
      <c r="FP18" s="101">
        <f t="shared" si="66"/>
        <v>0</v>
      </c>
      <c r="FQ18" s="101"/>
      <c r="FR18" s="121"/>
      <c r="FS18" s="122">
        <f t="shared" si="256"/>
        <v>0</v>
      </c>
      <c r="FT18" s="126">
        <f>'прил № 2 (01.01.20)'!NE566</f>
        <v>0</v>
      </c>
      <c r="FU18" s="122">
        <f>FT18/FT10</f>
        <v>0</v>
      </c>
      <c r="FV18" s="101">
        <f>FV10*FU18</f>
        <v>0</v>
      </c>
      <c r="FW18" s="119">
        <f t="shared" si="68"/>
        <v>0</v>
      </c>
      <c r="FX18" s="93">
        <f>FX10</f>
        <v>0</v>
      </c>
      <c r="FY18" s="120">
        <f t="shared" si="69"/>
        <v>0</v>
      </c>
      <c r="FZ18" s="101">
        <f t="shared" si="70"/>
        <v>0</v>
      </c>
      <c r="GA18" s="101"/>
      <c r="GB18" s="121"/>
      <c r="GC18" s="122">
        <f t="shared" si="257"/>
        <v>0</v>
      </c>
      <c r="GD18" s="126">
        <f>'прил № 2 (01.01.20)'!NZ566</f>
        <v>0</v>
      </c>
      <c r="GE18" s="122">
        <f>GD18/GD10</f>
        <v>0</v>
      </c>
      <c r="GF18" s="101">
        <f>GF10*GE18</f>
        <v>0</v>
      </c>
      <c r="GG18" s="119">
        <f t="shared" si="72"/>
        <v>0</v>
      </c>
      <c r="GH18" s="93">
        <f>GH10</f>
        <v>0</v>
      </c>
      <c r="GI18" s="120">
        <f t="shared" si="73"/>
        <v>0</v>
      </c>
      <c r="GJ18" s="101">
        <f t="shared" si="74"/>
        <v>0</v>
      </c>
      <c r="GK18" s="101"/>
      <c r="GL18" s="121"/>
      <c r="GM18" s="122">
        <f t="shared" si="258"/>
        <v>0</v>
      </c>
      <c r="GN18" s="126">
        <f>'прил № 2 (01.01.20)'!OU566</f>
        <v>95</v>
      </c>
      <c r="GO18" s="122">
        <f>GN18/GN10</f>
        <v>1</v>
      </c>
      <c r="GP18" s="101">
        <f>GP10*GO18</f>
        <v>0</v>
      </c>
      <c r="GQ18" s="119">
        <f t="shared" si="76"/>
        <v>0</v>
      </c>
      <c r="GR18" s="93">
        <f>GR10</f>
        <v>0</v>
      </c>
      <c r="GS18" s="120">
        <f t="shared" si="77"/>
        <v>0</v>
      </c>
      <c r="GT18" s="101">
        <f t="shared" si="78"/>
        <v>0</v>
      </c>
      <c r="GU18" s="101"/>
      <c r="GV18" s="121"/>
      <c r="GW18" s="122">
        <f t="shared" si="259"/>
        <v>0</v>
      </c>
      <c r="GX18" s="126">
        <f>'прил № 2 (01.01.20)'!PP566</f>
        <v>0</v>
      </c>
      <c r="GY18" s="122">
        <f>GX18/GX10</f>
        <v>0</v>
      </c>
      <c r="GZ18" s="101">
        <f>GZ10*GY18</f>
        <v>0</v>
      </c>
      <c r="HA18" s="119">
        <f t="shared" si="80"/>
        <v>0</v>
      </c>
      <c r="HB18" s="93">
        <f>HB10</f>
        <v>0</v>
      </c>
      <c r="HC18" s="120">
        <f t="shared" si="81"/>
        <v>0</v>
      </c>
      <c r="HD18" s="101">
        <f t="shared" si="82"/>
        <v>0</v>
      </c>
      <c r="HE18" s="101"/>
      <c r="HF18" s="121"/>
      <c r="HG18" s="122">
        <f t="shared" si="260"/>
        <v>0</v>
      </c>
      <c r="HH18" s="126">
        <f>'прил № 2 (01.01.20)'!QK566</f>
        <v>0</v>
      </c>
      <c r="HI18" s="122">
        <f>HH18/HH10</f>
        <v>0</v>
      </c>
      <c r="HJ18" s="101">
        <f>HJ10*HI18</f>
        <v>0</v>
      </c>
      <c r="HK18" s="119">
        <f t="shared" si="84"/>
        <v>0</v>
      </c>
      <c r="HL18" s="93">
        <f>HL10</f>
        <v>0</v>
      </c>
      <c r="HM18" s="120">
        <f t="shared" si="85"/>
        <v>0</v>
      </c>
      <c r="HN18" s="101">
        <f t="shared" si="86"/>
        <v>0</v>
      </c>
      <c r="HO18" s="101"/>
      <c r="HP18" s="121"/>
      <c r="HQ18" s="122">
        <f t="shared" si="261"/>
        <v>0</v>
      </c>
      <c r="HR18" s="126">
        <f>'прил № 2 (01.01.20)'!RF566</f>
        <v>0</v>
      </c>
      <c r="HS18" s="122">
        <f>HR18/HR10</f>
        <v>0</v>
      </c>
      <c r="HT18" s="101">
        <f>HT10*HS18</f>
        <v>0</v>
      </c>
      <c r="HU18" s="119">
        <f t="shared" si="88"/>
        <v>0</v>
      </c>
      <c r="HV18" s="93">
        <f>HV10</f>
        <v>0</v>
      </c>
      <c r="HW18" s="120">
        <f t="shared" si="89"/>
        <v>0</v>
      </c>
      <c r="HX18" s="101">
        <f t="shared" si="90"/>
        <v>0</v>
      </c>
      <c r="HY18" s="101"/>
      <c r="HZ18" s="121"/>
      <c r="IA18" s="122">
        <f t="shared" si="262"/>
        <v>0</v>
      </c>
      <c r="IB18" s="126">
        <f>'прил № 2 (01.01.20)'!SA566</f>
        <v>14</v>
      </c>
      <c r="IC18" s="122">
        <f>IB18/IB10</f>
        <v>7.9549999999999996E-2</v>
      </c>
      <c r="ID18" s="101">
        <f>ID10*IC18</f>
        <v>0</v>
      </c>
      <c r="IE18" s="119">
        <f t="shared" si="92"/>
        <v>0</v>
      </c>
      <c r="IF18" s="93">
        <f>IF10</f>
        <v>0</v>
      </c>
      <c r="IG18" s="120">
        <f t="shared" si="93"/>
        <v>0</v>
      </c>
      <c r="IH18" s="101">
        <f t="shared" si="94"/>
        <v>0</v>
      </c>
      <c r="II18" s="101"/>
      <c r="IJ18" s="121"/>
      <c r="IK18" s="122">
        <f t="shared" si="263"/>
        <v>0</v>
      </c>
      <c r="IL18" s="126">
        <f>'прил № 2 (01.01.20)'!SV566</f>
        <v>0</v>
      </c>
      <c r="IM18" s="122">
        <f>IL18/IL10</f>
        <v>0</v>
      </c>
      <c r="IN18" s="101">
        <f>IN10*IM18</f>
        <v>0</v>
      </c>
      <c r="IO18" s="119">
        <f t="shared" si="96"/>
        <v>0</v>
      </c>
      <c r="IP18" s="93">
        <f>IP10</f>
        <v>0</v>
      </c>
      <c r="IQ18" s="120">
        <f t="shared" si="97"/>
        <v>0</v>
      </c>
      <c r="IR18" s="101">
        <f t="shared" si="98"/>
        <v>0</v>
      </c>
      <c r="IS18" s="101"/>
      <c r="IT18" s="121"/>
      <c r="IU18" s="122">
        <f t="shared" si="264"/>
        <v>0</v>
      </c>
      <c r="IV18" s="126">
        <f>'прил № 2 (01.01.20)'!TQ566</f>
        <v>0</v>
      </c>
      <c r="IW18" s="122">
        <f>IV18/IV10</f>
        <v>0</v>
      </c>
      <c r="IX18" s="101">
        <f>IX10*IW18</f>
        <v>0</v>
      </c>
      <c r="IY18" s="119">
        <f t="shared" si="100"/>
        <v>0</v>
      </c>
      <c r="IZ18" s="93">
        <f>IZ10</f>
        <v>0</v>
      </c>
      <c r="JA18" s="120">
        <f t="shared" si="101"/>
        <v>0</v>
      </c>
      <c r="JB18" s="101">
        <f t="shared" si="102"/>
        <v>0</v>
      </c>
      <c r="JC18" s="101"/>
      <c r="JD18" s="121"/>
      <c r="JE18" s="122">
        <f t="shared" si="265"/>
        <v>0</v>
      </c>
      <c r="JF18" s="126">
        <f>'прил № 2 (01.01.20)'!UL566</f>
        <v>26</v>
      </c>
      <c r="JG18" s="122">
        <f>JF18/JF10</f>
        <v>8.1000000000000003E-2</v>
      </c>
      <c r="JH18" s="101">
        <f>JH10*JG18</f>
        <v>0</v>
      </c>
      <c r="JI18" s="119">
        <f t="shared" si="104"/>
        <v>0</v>
      </c>
      <c r="JJ18" s="93">
        <f>JJ10</f>
        <v>0</v>
      </c>
      <c r="JK18" s="120">
        <f t="shared" si="105"/>
        <v>0</v>
      </c>
      <c r="JL18" s="101">
        <f t="shared" si="106"/>
        <v>0</v>
      </c>
      <c r="JM18" s="101"/>
      <c r="JN18" s="121"/>
      <c r="JO18" s="122">
        <f t="shared" si="266"/>
        <v>0</v>
      </c>
      <c r="JP18" s="126"/>
      <c r="JQ18" s="122" t="e">
        <f>JP18/JP10</f>
        <v>#DIV/0!</v>
      </c>
      <c r="JR18" s="101" t="e">
        <f>JR10*JQ18</f>
        <v>#DIV/0!</v>
      </c>
      <c r="JS18" s="119">
        <f t="shared" si="108"/>
        <v>0</v>
      </c>
      <c r="JT18" s="93">
        <f>JT10</f>
        <v>0</v>
      </c>
      <c r="JU18" s="120">
        <f t="shared" si="109"/>
        <v>0</v>
      </c>
      <c r="JV18" s="101">
        <f t="shared" si="110"/>
        <v>0</v>
      </c>
      <c r="JW18" s="101"/>
      <c r="JX18" s="121"/>
      <c r="JY18" s="122">
        <f t="shared" si="267"/>
        <v>0</v>
      </c>
      <c r="JZ18" s="126">
        <f>'прил № 2 (01.01.20)'!WB566</f>
        <v>0</v>
      </c>
      <c r="KA18" s="122">
        <f>JZ18/JZ10</f>
        <v>0</v>
      </c>
      <c r="KB18" s="101">
        <f>KB10*KA18</f>
        <v>0</v>
      </c>
      <c r="KC18" s="119">
        <f t="shared" si="112"/>
        <v>0</v>
      </c>
      <c r="KD18" s="93">
        <f>KD10</f>
        <v>0</v>
      </c>
      <c r="KE18" s="120">
        <f t="shared" si="113"/>
        <v>0</v>
      </c>
      <c r="KF18" s="101">
        <f t="shared" si="114"/>
        <v>0</v>
      </c>
      <c r="KG18" s="101"/>
      <c r="KH18" s="121"/>
      <c r="KI18" s="122">
        <f t="shared" si="268"/>
        <v>0</v>
      </c>
      <c r="KJ18" s="126">
        <f>'прил № 2 (01.01.20)'!WW566</f>
        <v>27</v>
      </c>
      <c r="KK18" s="122">
        <f>KJ18/KJ10</f>
        <v>7.4380000000000002E-2</v>
      </c>
      <c r="KL18" s="101">
        <f>KL10*KK18</f>
        <v>0</v>
      </c>
      <c r="KM18" s="119">
        <f t="shared" si="116"/>
        <v>0</v>
      </c>
      <c r="KN18" s="93">
        <f>KN10</f>
        <v>0</v>
      </c>
      <c r="KO18" s="120">
        <f t="shared" si="117"/>
        <v>0</v>
      </c>
      <c r="KP18" s="101">
        <f t="shared" si="118"/>
        <v>0</v>
      </c>
      <c r="KQ18" s="101"/>
      <c r="KR18" s="121"/>
      <c r="KS18" s="122">
        <f t="shared" si="269"/>
        <v>0</v>
      </c>
      <c r="KT18" s="126">
        <f>'прил № 2 (01.01.20)'!XR566</f>
        <v>15</v>
      </c>
      <c r="KU18" s="122">
        <f>KT18/KT10</f>
        <v>4.8390000000000002E-2</v>
      </c>
      <c r="KV18" s="101">
        <f>KV10*KU18</f>
        <v>0</v>
      </c>
      <c r="KW18" s="119">
        <f t="shared" si="120"/>
        <v>0</v>
      </c>
      <c r="KX18" s="93">
        <f>KX10</f>
        <v>0</v>
      </c>
      <c r="KY18" s="120">
        <f t="shared" si="121"/>
        <v>0</v>
      </c>
      <c r="KZ18" s="101">
        <f t="shared" si="122"/>
        <v>0</v>
      </c>
      <c r="LA18" s="101"/>
      <c r="LB18" s="121"/>
      <c r="LC18" s="122">
        <f t="shared" si="270"/>
        <v>0</v>
      </c>
      <c r="LD18" s="126">
        <f>'прил № 2 (01.01.20)'!YM566</f>
        <v>0</v>
      </c>
      <c r="LE18" s="122">
        <f>LD18/LD10</f>
        <v>0</v>
      </c>
      <c r="LF18" s="101">
        <f>LF10*LE18</f>
        <v>0</v>
      </c>
      <c r="LG18" s="119">
        <f t="shared" si="124"/>
        <v>0</v>
      </c>
      <c r="LH18" s="93">
        <f>LH10</f>
        <v>0</v>
      </c>
      <c r="LI18" s="120">
        <f t="shared" si="125"/>
        <v>0</v>
      </c>
      <c r="LJ18" s="101">
        <f t="shared" si="126"/>
        <v>0</v>
      </c>
      <c r="LK18" s="101"/>
      <c r="LL18" s="121"/>
      <c r="LM18" s="122">
        <f t="shared" si="271"/>
        <v>0</v>
      </c>
      <c r="LN18" s="126">
        <f>'прил № 2 (01.01.20)'!ZH566</f>
        <v>0</v>
      </c>
      <c r="LO18" s="122">
        <f>LN18/LN10</f>
        <v>0</v>
      </c>
      <c r="LP18" s="101">
        <f>LP10*LO18</f>
        <v>0</v>
      </c>
      <c r="LQ18" s="119">
        <f t="shared" si="128"/>
        <v>0</v>
      </c>
      <c r="LR18" s="93">
        <f>LR10</f>
        <v>0</v>
      </c>
      <c r="LS18" s="120">
        <f t="shared" si="129"/>
        <v>0</v>
      </c>
      <c r="LT18" s="101">
        <f t="shared" si="130"/>
        <v>0</v>
      </c>
      <c r="LU18" s="101"/>
      <c r="LV18" s="121"/>
      <c r="LW18" s="122">
        <f t="shared" si="272"/>
        <v>0</v>
      </c>
      <c r="LX18" s="126">
        <f>'прил № 2 (01.01.20)'!AAC566</f>
        <v>0</v>
      </c>
      <c r="LY18" s="122">
        <f>LX18/LX10</f>
        <v>0</v>
      </c>
      <c r="LZ18" s="101">
        <f>LZ10*LY18</f>
        <v>0</v>
      </c>
      <c r="MA18" s="119">
        <f t="shared" si="132"/>
        <v>0</v>
      </c>
      <c r="MB18" s="93">
        <f>MB10</f>
        <v>0</v>
      </c>
      <c r="MC18" s="120">
        <f t="shared" si="133"/>
        <v>0</v>
      </c>
      <c r="MD18" s="101">
        <f t="shared" si="134"/>
        <v>0</v>
      </c>
      <c r="ME18" s="101"/>
      <c r="MF18" s="121"/>
      <c r="MG18" s="122">
        <f t="shared" si="273"/>
        <v>0</v>
      </c>
      <c r="MH18" s="126">
        <f>'прил № 2 (01.01.20)'!AAX566</f>
        <v>73</v>
      </c>
      <c r="MI18" s="122">
        <f>MH18/MH10</f>
        <v>0.23322999999999999</v>
      </c>
      <c r="MJ18" s="101">
        <f>MJ10*MI18</f>
        <v>0</v>
      </c>
      <c r="MK18" s="119">
        <f t="shared" si="136"/>
        <v>0</v>
      </c>
      <c r="ML18" s="93">
        <f>ML10</f>
        <v>0</v>
      </c>
      <c r="MM18" s="120">
        <f t="shared" si="137"/>
        <v>0</v>
      </c>
      <c r="MN18" s="101">
        <f t="shared" si="138"/>
        <v>0</v>
      </c>
      <c r="MO18" s="101"/>
      <c r="MP18" s="121"/>
      <c r="MQ18" s="122">
        <f t="shared" si="274"/>
        <v>0</v>
      </c>
      <c r="MR18" s="126">
        <f>'прил № 2 (01.01.20)'!ABS566</f>
        <v>18</v>
      </c>
      <c r="MS18" s="122">
        <f>MR18/MR10</f>
        <v>0.17646999999999999</v>
      </c>
      <c r="MT18" s="101">
        <f>MT10*MS18</f>
        <v>0</v>
      </c>
      <c r="MU18" s="119">
        <f t="shared" si="140"/>
        <v>0</v>
      </c>
      <c r="MV18" s="93">
        <f>MV10</f>
        <v>0</v>
      </c>
      <c r="MW18" s="120">
        <f t="shared" si="141"/>
        <v>0</v>
      </c>
      <c r="MX18" s="101">
        <f t="shared" si="142"/>
        <v>0</v>
      </c>
      <c r="MY18" s="101"/>
      <c r="MZ18" s="121"/>
      <c r="NA18" s="122">
        <f t="shared" si="275"/>
        <v>0</v>
      </c>
      <c r="NB18" s="126">
        <f>'прил № 2 (01.01.20)'!ACN566</f>
        <v>16</v>
      </c>
      <c r="NC18" s="122">
        <f>NB18/NB10</f>
        <v>9.357E-2</v>
      </c>
      <c r="ND18" s="101">
        <f>ND10*NC18</f>
        <v>0</v>
      </c>
      <c r="NE18" s="119">
        <f t="shared" si="144"/>
        <v>0</v>
      </c>
      <c r="NF18" s="93">
        <f>NF10</f>
        <v>0</v>
      </c>
      <c r="NG18" s="120">
        <f t="shared" si="145"/>
        <v>0</v>
      </c>
      <c r="NH18" s="101">
        <f t="shared" si="146"/>
        <v>0</v>
      </c>
      <c r="NI18" s="101"/>
      <c r="NJ18" s="121"/>
      <c r="NK18" s="122">
        <f t="shared" si="276"/>
        <v>0</v>
      </c>
      <c r="NL18" s="126">
        <f>'прил № 2 (01.01.20)'!ADI566</f>
        <v>25</v>
      </c>
      <c r="NM18" s="122">
        <f>NL18/NL10</f>
        <v>5.2080000000000001E-2</v>
      </c>
      <c r="NN18" s="101">
        <f>NN10*NM18</f>
        <v>0</v>
      </c>
      <c r="NO18" s="119">
        <f t="shared" si="148"/>
        <v>0</v>
      </c>
      <c r="NP18" s="93">
        <f>NP10</f>
        <v>0</v>
      </c>
      <c r="NQ18" s="120">
        <f t="shared" si="149"/>
        <v>0</v>
      </c>
      <c r="NR18" s="101">
        <f t="shared" si="150"/>
        <v>0</v>
      </c>
      <c r="NS18" s="101"/>
      <c r="NT18" s="121"/>
      <c r="NU18" s="122">
        <f t="shared" si="277"/>
        <v>0</v>
      </c>
      <c r="NV18" s="126">
        <f>'прил № 2 (01.01.20)'!AED566</f>
        <v>0</v>
      </c>
      <c r="NW18" s="122">
        <f>NV18/NV10</f>
        <v>0</v>
      </c>
      <c r="NX18" s="101">
        <f>NX10*NW18</f>
        <v>0</v>
      </c>
      <c r="NY18" s="119">
        <f t="shared" si="152"/>
        <v>0</v>
      </c>
      <c r="NZ18" s="93">
        <f>NZ10</f>
        <v>0</v>
      </c>
      <c r="OA18" s="120">
        <f t="shared" si="153"/>
        <v>0</v>
      </c>
      <c r="OB18" s="101">
        <f t="shared" si="154"/>
        <v>0</v>
      </c>
      <c r="OC18" s="101"/>
      <c r="OD18" s="121"/>
      <c r="OE18" s="122">
        <f t="shared" si="278"/>
        <v>0</v>
      </c>
      <c r="OF18" s="126">
        <f>'прил № 2 (01.01.20)'!AEY566</f>
        <v>0</v>
      </c>
      <c r="OG18" s="122">
        <f>OF18/OF10</f>
        <v>0</v>
      </c>
      <c r="OH18" s="101">
        <f>OH10*OG18</f>
        <v>0</v>
      </c>
      <c r="OI18" s="119">
        <f t="shared" si="156"/>
        <v>0</v>
      </c>
      <c r="OJ18" s="93">
        <f>OJ10</f>
        <v>0</v>
      </c>
      <c r="OK18" s="120">
        <f t="shared" si="157"/>
        <v>0</v>
      </c>
      <c r="OL18" s="101">
        <f t="shared" si="158"/>
        <v>0</v>
      </c>
      <c r="OM18" s="101"/>
      <c r="ON18" s="121"/>
      <c r="OO18" s="122">
        <f t="shared" si="279"/>
        <v>0</v>
      </c>
      <c r="OP18" s="126">
        <f>'прил № 2 (01.01.20)'!AFT566</f>
        <v>0</v>
      </c>
      <c r="OQ18" s="122">
        <f>OP18/OP10</f>
        <v>0</v>
      </c>
      <c r="OR18" s="101">
        <f>OR10*OQ18</f>
        <v>0</v>
      </c>
      <c r="OS18" s="119">
        <f t="shared" si="160"/>
        <v>0</v>
      </c>
      <c r="OT18" s="93">
        <f>OT10</f>
        <v>0</v>
      </c>
      <c r="OU18" s="120">
        <f t="shared" si="161"/>
        <v>0</v>
      </c>
      <c r="OV18" s="101">
        <f t="shared" si="162"/>
        <v>0</v>
      </c>
      <c r="OW18" s="101"/>
      <c r="OX18" s="121"/>
      <c r="OY18" s="122">
        <f t="shared" si="280"/>
        <v>0</v>
      </c>
      <c r="OZ18" s="126">
        <f>'прил № 2 (01.01.20)'!AGO566</f>
        <v>0</v>
      </c>
      <c r="PA18" s="122">
        <f>OZ18/OZ10</f>
        <v>0</v>
      </c>
      <c r="PB18" s="101">
        <f>PB10*PA18</f>
        <v>0</v>
      </c>
      <c r="PC18" s="119">
        <f t="shared" si="164"/>
        <v>0</v>
      </c>
      <c r="PD18" s="93">
        <f>PD10</f>
        <v>0</v>
      </c>
      <c r="PE18" s="120">
        <f t="shared" si="165"/>
        <v>0</v>
      </c>
      <c r="PF18" s="101">
        <f t="shared" si="166"/>
        <v>0</v>
      </c>
      <c r="PG18" s="101"/>
      <c r="PH18" s="121"/>
      <c r="PI18" s="122">
        <f t="shared" si="281"/>
        <v>0</v>
      </c>
      <c r="PJ18" s="126">
        <f>'прил № 2 (01.01.20)'!AHJ566</f>
        <v>0</v>
      </c>
      <c r="PK18" s="122">
        <f>PJ18/PJ10</f>
        <v>0</v>
      </c>
      <c r="PL18" s="101">
        <f>PL10*PK18</f>
        <v>0</v>
      </c>
      <c r="PM18" s="119">
        <f t="shared" si="168"/>
        <v>0</v>
      </c>
      <c r="PN18" s="93">
        <f>PN10</f>
        <v>0</v>
      </c>
      <c r="PO18" s="120">
        <f t="shared" si="169"/>
        <v>0</v>
      </c>
      <c r="PP18" s="101">
        <f t="shared" si="170"/>
        <v>0</v>
      </c>
      <c r="PQ18" s="101"/>
      <c r="PR18" s="121"/>
      <c r="PS18" s="122">
        <f t="shared" si="282"/>
        <v>0</v>
      </c>
      <c r="PT18" s="126"/>
      <c r="PU18" s="122" t="e">
        <f>PT18/PT10</f>
        <v>#DIV/0!</v>
      </c>
      <c r="PV18" s="101" t="e">
        <f>PV10*PU18</f>
        <v>#DIV/0!</v>
      </c>
      <c r="PW18" s="119">
        <f t="shared" si="172"/>
        <v>0</v>
      </c>
      <c r="PX18" s="93">
        <f>PX10</f>
        <v>0</v>
      </c>
      <c r="PY18" s="120">
        <f t="shared" si="173"/>
        <v>0</v>
      </c>
      <c r="PZ18" s="101">
        <f t="shared" si="174"/>
        <v>0</v>
      </c>
      <c r="QA18" s="101"/>
      <c r="QB18" s="121"/>
      <c r="QC18" s="122">
        <f t="shared" si="283"/>
        <v>0</v>
      </c>
      <c r="QD18" s="126">
        <f>'прил № 2 (01.01.20)'!AIZ566</f>
        <v>0</v>
      </c>
      <c r="QE18" s="122">
        <f>QD18/QD10</f>
        <v>0</v>
      </c>
      <c r="QF18" s="101">
        <f>QF10*QE18</f>
        <v>0</v>
      </c>
      <c r="QG18" s="119">
        <f t="shared" si="176"/>
        <v>0</v>
      </c>
      <c r="QH18" s="93">
        <f>QH10</f>
        <v>0</v>
      </c>
      <c r="QI18" s="120">
        <f t="shared" si="177"/>
        <v>0</v>
      </c>
      <c r="QJ18" s="101">
        <f t="shared" si="178"/>
        <v>0</v>
      </c>
      <c r="QK18" s="101"/>
      <c r="QL18" s="121"/>
      <c r="QM18" s="122">
        <f t="shared" si="284"/>
        <v>0</v>
      </c>
      <c r="QN18" s="126">
        <f>'прил № 2 (01.01.20)'!AJU566</f>
        <v>0</v>
      </c>
      <c r="QO18" s="122">
        <f>QN18/QN10</f>
        <v>0</v>
      </c>
      <c r="QP18" s="101">
        <f>QP10*QO18</f>
        <v>0</v>
      </c>
      <c r="QQ18" s="119">
        <f t="shared" si="180"/>
        <v>0</v>
      </c>
      <c r="QR18" s="93">
        <f>QR10</f>
        <v>0</v>
      </c>
      <c r="QS18" s="120">
        <f t="shared" si="181"/>
        <v>0</v>
      </c>
      <c r="QT18" s="101">
        <f t="shared" si="182"/>
        <v>0</v>
      </c>
      <c r="QU18" s="101"/>
      <c r="QV18" s="121"/>
      <c r="QW18" s="122">
        <f t="shared" si="285"/>
        <v>0</v>
      </c>
      <c r="QX18" s="126">
        <f>'прил № 2 (01.01.20)'!AKP566</f>
        <v>0</v>
      </c>
      <c r="QY18" s="122">
        <f>QX18/QX10</f>
        <v>0</v>
      </c>
      <c r="QZ18" s="101">
        <f>QZ10*QY18</f>
        <v>0</v>
      </c>
      <c r="RA18" s="119">
        <f t="shared" si="184"/>
        <v>0</v>
      </c>
      <c r="RB18" s="93">
        <f>RB10</f>
        <v>0</v>
      </c>
      <c r="RC18" s="120">
        <f t="shared" si="185"/>
        <v>0</v>
      </c>
      <c r="RD18" s="101">
        <f t="shared" si="186"/>
        <v>0</v>
      </c>
      <c r="RE18" s="101"/>
      <c r="RF18" s="121"/>
      <c r="RG18" s="122">
        <f t="shared" si="286"/>
        <v>0</v>
      </c>
      <c r="RH18" s="126">
        <f>'прил № 2 (01.01.20)'!ALK566</f>
        <v>0</v>
      </c>
      <c r="RI18" s="122">
        <f>RH18/RH10</f>
        <v>0</v>
      </c>
      <c r="RJ18" s="101">
        <f>RJ10*RI18</f>
        <v>0</v>
      </c>
      <c r="RK18" s="119">
        <f t="shared" si="188"/>
        <v>0</v>
      </c>
      <c r="RL18" s="93">
        <f>RL10</f>
        <v>0</v>
      </c>
      <c r="RM18" s="120">
        <f t="shared" si="189"/>
        <v>0</v>
      </c>
      <c r="RN18" s="101">
        <f t="shared" si="190"/>
        <v>0</v>
      </c>
      <c r="RO18" s="101"/>
      <c r="RP18" s="121"/>
      <c r="RQ18" s="122">
        <f t="shared" si="287"/>
        <v>0</v>
      </c>
      <c r="RR18" s="126">
        <f>'прил № 2 (01.01.20)'!AMF566</f>
        <v>43</v>
      </c>
      <c r="RS18" s="122">
        <f>RR18/RR10</f>
        <v>0.12684000000000001</v>
      </c>
      <c r="RT18" s="101">
        <f>RT10*RS18</f>
        <v>0</v>
      </c>
      <c r="RU18" s="119">
        <f t="shared" si="192"/>
        <v>0</v>
      </c>
      <c r="RV18" s="93">
        <f>RV10</f>
        <v>0</v>
      </c>
      <c r="RW18" s="120">
        <f t="shared" si="193"/>
        <v>0</v>
      </c>
      <c r="RX18" s="101">
        <f t="shared" si="194"/>
        <v>0</v>
      </c>
      <c r="RY18" s="101"/>
      <c r="RZ18" s="121"/>
      <c r="SA18" s="122">
        <f t="shared" si="288"/>
        <v>0</v>
      </c>
      <c r="SB18" s="126">
        <f>'прил № 2 (01.01.20)'!ANA566</f>
        <v>0</v>
      </c>
      <c r="SC18" s="122">
        <f>SB18/SB10</f>
        <v>0</v>
      </c>
      <c r="SD18" s="101">
        <f>SD10*SC18</f>
        <v>0</v>
      </c>
      <c r="SE18" s="119">
        <f t="shared" si="196"/>
        <v>0</v>
      </c>
      <c r="SF18" s="93">
        <f>SF10</f>
        <v>8.2799999999999994</v>
      </c>
      <c r="SG18" s="120">
        <f t="shared" si="197"/>
        <v>0</v>
      </c>
      <c r="SH18" s="101">
        <f t="shared" si="198"/>
        <v>0</v>
      </c>
      <c r="SI18" s="101"/>
      <c r="SJ18" s="121"/>
      <c r="SK18" s="122">
        <f t="shared" si="289"/>
        <v>0</v>
      </c>
      <c r="SL18" s="126">
        <f>'прил № 2 (01.01.20)'!ANV566</f>
        <v>31</v>
      </c>
      <c r="SM18" s="122">
        <f>SL18/SL10</f>
        <v>0.10508000000000001</v>
      </c>
      <c r="SN18" s="101">
        <f>SN10*SM18</f>
        <v>0</v>
      </c>
      <c r="SO18" s="119">
        <f t="shared" si="200"/>
        <v>0</v>
      </c>
      <c r="SP18" s="93">
        <f>SP10</f>
        <v>0</v>
      </c>
      <c r="SQ18" s="120">
        <f t="shared" si="201"/>
        <v>0</v>
      </c>
      <c r="SR18" s="101">
        <f t="shared" si="202"/>
        <v>0</v>
      </c>
      <c r="SS18" s="101"/>
      <c r="ST18" s="121"/>
      <c r="SU18" s="122">
        <f t="shared" si="290"/>
        <v>0</v>
      </c>
      <c r="SV18" s="126">
        <f>'прил № 2 (01.01.20)'!AOQ566</f>
        <v>0</v>
      </c>
      <c r="SW18" s="122">
        <f>SV18/SV10</f>
        <v>0</v>
      </c>
      <c r="SX18" s="101">
        <f>SX10*SW18</f>
        <v>0</v>
      </c>
      <c r="SY18" s="119">
        <f t="shared" si="204"/>
        <v>0</v>
      </c>
      <c r="SZ18" s="93">
        <f>SZ10</f>
        <v>0</v>
      </c>
      <c r="TA18" s="120">
        <f t="shared" si="205"/>
        <v>0</v>
      </c>
      <c r="TB18" s="101">
        <f t="shared" si="206"/>
        <v>0</v>
      </c>
      <c r="TC18" s="101"/>
      <c r="TD18" s="121"/>
      <c r="TE18" s="122">
        <f t="shared" si="291"/>
        <v>0</v>
      </c>
      <c r="TF18" s="126">
        <f>'прил № 2 (01.01.20)'!APL566</f>
        <v>0</v>
      </c>
      <c r="TG18" s="122">
        <f>TF18/TF10</f>
        <v>0</v>
      </c>
      <c r="TH18" s="101">
        <f>TH10*TG18</f>
        <v>0</v>
      </c>
      <c r="TI18" s="119">
        <f t="shared" si="208"/>
        <v>0</v>
      </c>
      <c r="TJ18" s="93">
        <f>TJ10</f>
        <v>0</v>
      </c>
      <c r="TK18" s="120">
        <f t="shared" si="209"/>
        <v>0</v>
      </c>
      <c r="TL18" s="101">
        <f t="shared" si="210"/>
        <v>0</v>
      </c>
      <c r="TM18" s="101"/>
      <c r="TN18" s="121"/>
      <c r="TO18" s="122">
        <f t="shared" si="292"/>
        <v>0</v>
      </c>
      <c r="TP18" s="126">
        <f>'прил № 2 (01.01.20)'!AQG566</f>
        <v>49</v>
      </c>
      <c r="TQ18" s="122">
        <f>TP18/TP10</f>
        <v>0.17882999999999999</v>
      </c>
      <c r="TR18" s="101">
        <f>TR10*TQ18</f>
        <v>0</v>
      </c>
      <c r="TS18" s="119">
        <f t="shared" si="212"/>
        <v>0</v>
      </c>
      <c r="TT18" s="93">
        <f>TT10</f>
        <v>0</v>
      </c>
      <c r="TU18" s="120">
        <f t="shared" si="213"/>
        <v>0</v>
      </c>
      <c r="TV18" s="101">
        <f t="shared" si="214"/>
        <v>0</v>
      </c>
      <c r="TW18" s="101"/>
      <c r="TX18" s="121"/>
      <c r="TY18" s="122">
        <f t="shared" si="293"/>
        <v>0</v>
      </c>
      <c r="TZ18" s="126">
        <f>'прил № 2 (01.01.20)'!ARB566</f>
        <v>0</v>
      </c>
      <c r="UA18" s="122">
        <f>TZ18/TZ10</f>
        <v>0</v>
      </c>
      <c r="UB18" s="101">
        <f>UB10*UA18</f>
        <v>0</v>
      </c>
      <c r="UC18" s="119">
        <f t="shared" si="216"/>
        <v>0</v>
      </c>
      <c r="UD18" s="93">
        <f>UD10</f>
        <v>0</v>
      </c>
      <c r="UE18" s="120">
        <f t="shared" si="217"/>
        <v>0</v>
      </c>
      <c r="UF18" s="101">
        <f t="shared" si="218"/>
        <v>0</v>
      </c>
      <c r="UG18" s="101"/>
      <c r="UH18" s="121"/>
      <c r="UI18" s="122">
        <f t="shared" si="294"/>
        <v>0</v>
      </c>
      <c r="UJ18" s="126">
        <f>'прил № 2 (01.01.20)'!ARW566</f>
        <v>0</v>
      </c>
      <c r="UK18" s="122">
        <f>UJ18/UJ10</f>
        <v>0</v>
      </c>
      <c r="UL18" s="101">
        <f>UL10*UK18</f>
        <v>0</v>
      </c>
      <c r="UM18" s="119">
        <f t="shared" si="220"/>
        <v>0</v>
      </c>
      <c r="UN18" s="93">
        <f>UN10</f>
        <v>0</v>
      </c>
      <c r="UO18" s="120">
        <f t="shared" si="221"/>
        <v>0</v>
      </c>
      <c r="UP18" s="101">
        <f t="shared" si="222"/>
        <v>0</v>
      </c>
      <c r="UQ18" s="101"/>
      <c r="UR18" s="121"/>
      <c r="US18" s="122">
        <f t="shared" si="295"/>
        <v>0</v>
      </c>
      <c r="UT18" s="126">
        <f>'прил № 2 (01.01.20)'!ASR566</f>
        <v>28</v>
      </c>
      <c r="UU18" s="122">
        <f>UT18/UT10</f>
        <v>8.6959999999999996E-2</v>
      </c>
      <c r="UV18" s="101">
        <f>UV10*UU18</f>
        <v>0</v>
      </c>
      <c r="UW18" s="119">
        <f t="shared" si="224"/>
        <v>0</v>
      </c>
      <c r="UX18" s="93">
        <f>UX10</f>
        <v>0</v>
      </c>
      <c r="UY18" s="120">
        <f t="shared" si="225"/>
        <v>0</v>
      </c>
      <c r="UZ18" s="101">
        <f t="shared" si="226"/>
        <v>0</v>
      </c>
      <c r="VA18" s="101"/>
      <c r="VB18" s="121"/>
      <c r="VC18" s="122">
        <f t="shared" si="296"/>
        <v>0</v>
      </c>
      <c r="VD18" s="126">
        <f>'прил № 2 (01.01.20)'!ATM566</f>
        <v>25</v>
      </c>
      <c r="VE18" s="122">
        <f>VD18/VD10</f>
        <v>4.4170000000000001E-2</v>
      </c>
      <c r="VF18" s="101">
        <f>VF10*VE18</f>
        <v>0</v>
      </c>
      <c r="VG18" s="119">
        <f t="shared" si="228"/>
        <v>0</v>
      </c>
      <c r="VH18" s="93">
        <f>VH10</f>
        <v>0</v>
      </c>
      <c r="VI18" s="120">
        <f t="shared" si="229"/>
        <v>0</v>
      </c>
      <c r="VJ18" s="101">
        <f t="shared" si="230"/>
        <v>0</v>
      </c>
      <c r="VK18" s="101"/>
      <c r="VL18" s="121"/>
      <c r="VM18" s="122">
        <f t="shared" si="297"/>
        <v>0</v>
      </c>
      <c r="VN18" s="126">
        <f>'прил № 2 (01.01.20)'!AUH566</f>
        <v>32</v>
      </c>
      <c r="VO18" s="122">
        <f>VN18/VN10</f>
        <v>8.9639999999999997E-2</v>
      </c>
      <c r="VP18" s="101">
        <f>VP10*VO18</f>
        <v>0</v>
      </c>
      <c r="VQ18" s="119">
        <f t="shared" si="232"/>
        <v>0</v>
      </c>
      <c r="VR18" s="93">
        <f>VR10</f>
        <v>0</v>
      </c>
      <c r="VS18" s="120">
        <f t="shared" si="233"/>
        <v>0</v>
      </c>
      <c r="VT18" s="101">
        <f t="shared" si="234"/>
        <v>0</v>
      </c>
      <c r="VU18" s="101"/>
      <c r="VV18" s="121"/>
      <c r="VW18" s="122">
        <f t="shared" si="298"/>
        <v>0</v>
      </c>
      <c r="VX18" s="452">
        <f t="shared" si="236"/>
        <v>687</v>
      </c>
      <c r="VY18" s="122">
        <f>VX18/VX10</f>
        <v>5.4679999999999999E-2</v>
      </c>
      <c r="VZ18" s="101">
        <f>VZ10*VY18</f>
        <v>7018.62</v>
      </c>
      <c r="WA18" s="119">
        <f t="shared" si="237"/>
        <v>10.21633188</v>
      </c>
      <c r="WB18" s="93">
        <f>WB10</f>
        <v>8.2799999999999994</v>
      </c>
      <c r="WC18" s="120">
        <f t="shared" si="238"/>
        <v>84.591229999999996</v>
      </c>
      <c r="WD18" s="101">
        <f t="shared" si="239"/>
        <v>58114.18</v>
      </c>
      <c r="WE18" s="101"/>
      <c r="WF18" s="121"/>
    </row>
    <row r="19" spans="1:604" ht="48">
      <c r="A19" s="5"/>
      <c r="B19" s="94" t="s">
        <v>415</v>
      </c>
      <c r="C19" s="12" t="s">
        <v>918</v>
      </c>
      <c r="D19" s="12" t="s">
        <v>422</v>
      </c>
      <c r="E19" s="4" t="s">
        <v>33</v>
      </c>
      <c r="F19" s="126">
        <f>'прил № 2 (01.01.20)'!L567</f>
        <v>0</v>
      </c>
      <c r="G19" s="122">
        <f>F19/F10</f>
        <v>0</v>
      </c>
      <c r="H19" s="101">
        <f>H10*G19</f>
        <v>0</v>
      </c>
      <c r="I19" s="119">
        <f t="shared" si="299"/>
        <v>0</v>
      </c>
      <c r="J19" s="93">
        <f>J10</f>
        <v>0</v>
      </c>
      <c r="K19" s="120">
        <f t="shared" si="300"/>
        <v>0</v>
      </c>
      <c r="L19" s="101">
        <f t="shared" si="301"/>
        <v>0</v>
      </c>
      <c r="M19" s="101"/>
      <c r="N19" s="121"/>
      <c r="O19" s="122">
        <f t="shared" si="240"/>
        <v>0</v>
      </c>
      <c r="P19" s="126">
        <f>'прил № 2 (01.01.20)'!AG567</f>
        <v>0</v>
      </c>
      <c r="Q19" s="122">
        <f>P19/P10</f>
        <v>0</v>
      </c>
      <c r="R19" s="101">
        <f>R10*Q19</f>
        <v>0</v>
      </c>
      <c r="S19" s="119">
        <f t="shared" si="4"/>
        <v>0</v>
      </c>
      <c r="T19" s="93">
        <f>T10</f>
        <v>0</v>
      </c>
      <c r="U19" s="120">
        <f t="shared" si="5"/>
        <v>0</v>
      </c>
      <c r="V19" s="101">
        <f t="shared" si="6"/>
        <v>0</v>
      </c>
      <c r="W19" s="101"/>
      <c r="X19" s="121"/>
      <c r="Y19" s="122">
        <f t="shared" si="241"/>
        <v>0</v>
      </c>
      <c r="Z19" s="126">
        <f>'прил № 2 (01.01.20)'!BB567</f>
        <v>0</v>
      </c>
      <c r="AA19" s="122">
        <f>Z19/Z10</f>
        <v>0</v>
      </c>
      <c r="AB19" s="101">
        <f>AB10*AA19</f>
        <v>0</v>
      </c>
      <c r="AC19" s="119">
        <f t="shared" si="8"/>
        <v>0</v>
      </c>
      <c r="AD19" s="93">
        <f>AD10</f>
        <v>0</v>
      </c>
      <c r="AE19" s="120">
        <f t="shared" si="9"/>
        <v>0</v>
      </c>
      <c r="AF19" s="101">
        <f t="shared" si="10"/>
        <v>0</v>
      </c>
      <c r="AG19" s="101"/>
      <c r="AH19" s="121"/>
      <c r="AI19" s="122">
        <f t="shared" si="242"/>
        <v>0</v>
      </c>
      <c r="AJ19" s="126">
        <f>'прил № 2 (01.01.20)'!BW567</f>
        <v>0</v>
      </c>
      <c r="AK19" s="122" t="e">
        <f>AJ19/AJ10</f>
        <v>#DIV/0!</v>
      </c>
      <c r="AL19" s="101" t="e">
        <f>AL10*AK19</f>
        <v>#DIV/0!</v>
      </c>
      <c r="AM19" s="119">
        <f t="shared" si="12"/>
        <v>0</v>
      </c>
      <c r="AN19" s="93">
        <f>AN10</f>
        <v>0</v>
      </c>
      <c r="AO19" s="120">
        <f t="shared" si="13"/>
        <v>0</v>
      </c>
      <c r="AP19" s="101">
        <f t="shared" si="14"/>
        <v>0</v>
      </c>
      <c r="AQ19" s="101"/>
      <c r="AR19" s="121"/>
      <c r="AS19" s="122">
        <f t="shared" si="243"/>
        <v>0</v>
      </c>
      <c r="AT19" s="126">
        <f>'прил № 2 (01.01.20)'!CR567</f>
        <v>0</v>
      </c>
      <c r="AU19" s="122">
        <f>AT19/AT10</f>
        <v>0</v>
      </c>
      <c r="AV19" s="101">
        <f>AV10*AU19</f>
        <v>0</v>
      </c>
      <c r="AW19" s="119">
        <f t="shared" si="16"/>
        <v>0</v>
      </c>
      <c r="AX19" s="93">
        <f>AX10</f>
        <v>0</v>
      </c>
      <c r="AY19" s="120">
        <f t="shared" si="17"/>
        <v>0</v>
      </c>
      <c r="AZ19" s="101">
        <f t="shared" si="18"/>
        <v>0</v>
      </c>
      <c r="BA19" s="101"/>
      <c r="BB19" s="121"/>
      <c r="BC19" s="122">
        <f t="shared" si="244"/>
        <v>0</v>
      </c>
      <c r="BD19" s="126">
        <f>'прил № 2 (01.01.20)'!DM567</f>
        <v>0</v>
      </c>
      <c r="BE19" s="122">
        <f>BD19/BD10</f>
        <v>0</v>
      </c>
      <c r="BF19" s="101">
        <f>BF10*BE19</f>
        <v>0</v>
      </c>
      <c r="BG19" s="119">
        <f t="shared" si="20"/>
        <v>0</v>
      </c>
      <c r="BH19" s="93">
        <f>BH10</f>
        <v>0</v>
      </c>
      <c r="BI19" s="120">
        <f t="shared" si="21"/>
        <v>0</v>
      </c>
      <c r="BJ19" s="101">
        <f t="shared" si="22"/>
        <v>0</v>
      </c>
      <c r="BK19" s="101"/>
      <c r="BL19" s="121"/>
      <c r="BM19" s="122">
        <f t="shared" si="245"/>
        <v>0</v>
      </c>
      <c r="BN19" s="126">
        <f>'прил № 2 (01.01.20)'!EH567</f>
        <v>0</v>
      </c>
      <c r="BO19" s="122">
        <f>BN19/BN10</f>
        <v>0</v>
      </c>
      <c r="BP19" s="101">
        <f>BP10*BO19</f>
        <v>0</v>
      </c>
      <c r="BQ19" s="119">
        <f t="shared" si="24"/>
        <v>0</v>
      </c>
      <c r="BR19" s="93">
        <f>BR10</f>
        <v>0</v>
      </c>
      <c r="BS19" s="120">
        <f t="shared" si="25"/>
        <v>0</v>
      </c>
      <c r="BT19" s="101">
        <f t="shared" si="26"/>
        <v>0</v>
      </c>
      <c r="BU19" s="101"/>
      <c r="BV19" s="121"/>
      <c r="BW19" s="122">
        <f t="shared" si="246"/>
        <v>0</v>
      </c>
      <c r="BX19" s="126">
        <f>'прил № 2 (01.01.20)'!FC567</f>
        <v>0</v>
      </c>
      <c r="BY19" s="122">
        <f>BX19/BX10</f>
        <v>0</v>
      </c>
      <c r="BZ19" s="101">
        <f>BZ10*BY19</f>
        <v>0</v>
      </c>
      <c r="CA19" s="119">
        <f t="shared" si="28"/>
        <v>0</v>
      </c>
      <c r="CB19" s="93">
        <f>CB10</f>
        <v>0</v>
      </c>
      <c r="CC19" s="120">
        <f t="shared" si="29"/>
        <v>0</v>
      </c>
      <c r="CD19" s="101">
        <f t="shared" si="30"/>
        <v>0</v>
      </c>
      <c r="CE19" s="101"/>
      <c r="CF19" s="121"/>
      <c r="CG19" s="122">
        <f t="shared" si="247"/>
        <v>0</v>
      </c>
      <c r="CH19" s="126"/>
      <c r="CI19" s="122" t="e">
        <f>CH19/CH10</f>
        <v>#DIV/0!</v>
      </c>
      <c r="CJ19" s="101" t="e">
        <f>CJ10*CI19</f>
        <v>#DIV/0!</v>
      </c>
      <c r="CK19" s="119">
        <f t="shared" si="32"/>
        <v>0</v>
      </c>
      <c r="CL19" s="93">
        <f>CL10</f>
        <v>0</v>
      </c>
      <c r="CM19" s="120">
        <f t="shared" si="33"/>
        <v>0</v>
      </c>
      <c r="CN19" s="101">
        <f t="shared" si="34"/>
        <v>0</v>
      </c>
      <c r="CO19" s="101"/>
      <c r="CP19" s="121"/>
      <c r="CQ19" s="122">
        <f t="shared" si="248"/>
        <v>0</v>
      </c>
      <c r="CR19" s="126"/>
      <c r="CS19" s="122">
        <f>CR19/CR10</f>
        <v>0</v>
      </c>
      <c r="CT19" s="101">
        <f>CT10*CS19</f>
        <v>0</v>
      </c>
      <c r="CU19" s="119">
        <f t="shared" si="36"/>
        <v>0</v>
      </c>
      <c r="CV19" s="93">
        <f>CV10</f>
        <v>0</v>
      </c>
      <c r="CW19" s="120">
        <f t="shared" si="37"/>
        <v>0</v>
      </c>
      <c r="CX19" s="101">
        <f t="shared" si="38"/>
        <v>0</v>
      </c>
      <c r="CY19" s="101"/>
      <c r="CZ19" s="121"/>
      <c r="DA19" s="122">
        <f t="shared" si="249"/>
        <v>0</v>
      </c>
      <c r="DB19" s="126">
        <f>'прил № 2 (01.01.20)'!HN567</f>
        <v>0</v>
      </c>
      <c r="DC19" s="122">
        <f>DB19/DB10</f>
        <v>0</v>
      </c>
      <c r="DD19" s="101">
        <f>DD10*DC19</f>
        <v>0</v>
      </c>
      <c r="DE19" s="119">
        <f t="shared" si="40"/>
        <v>0</v>
      </c>
      <c r="DF19" s="93">
        <f>DF10</f>
        <v>0</v>
      </c>
      <c r="DG19" s="120">
        <f t="shared" si="41"/>
        <v>0</v>
      </c>
      <c r="DH19" s="101">
        <f t="shared" si="42"/>
        <v>0</v>
      </c>
      <c r="DI19" s="101"/>
      <c r="DJ19" s="121"/>
      <c r="DK19" s="122">
        <f t="shared" si="250"/>
        <v>0</v>
      </c>
      <c r="DL19" s="126">
        <f>'прил № 2 (01.01.20)'!II567</f>
        <v>0</v>
      </c>
      <c r="DM19" s="122">
        <f>DL19/DL10</f>
        <v>0</v>
      </c>
      <c r="DN19" s="101">
        <f>DN10*DM19</f>
        <v>0</v>
      </c>
      <c r="DO19" s="119">
        <f t="shared" si="44"/>
        <v>0</v>
      </c>
      <c r="DP19" s="93">
        <f>DP10</f>
        <v>0</v>
      </c>
      <c r="DQ19" s="120">
        <f t="shared" si="45"/>
        <v>0</v>
      </c>
      <c r="DR19" s="101">
        <f t="shared" si="46"/>
        <v>0</v>
      </c>
      <c r="DS19" s="101"/>
      <c r="DT19" s="121"/>
      <c r="DU19" s="122">
        <f t="shared" si="251"/>
        <v>0</v>
      </c>
      <c r="DV19" s="126">
        <f>'прил № 2 (01.01.20)'!JD567</f>
        <v>0</v>
      </c>
      <c r="DW19" s="122">
        <f>DV19/DV10</f>
        <v>0</v>
      </c>
      <c r="DX19" s="101">
        <f>DX10*DW19</f>
        <v>0</v>
      </c>
      <c r="DY19" s="119">
        <f t="shared" si="48"/>
        <v>0</v>
      </c>
      <c r="DZ19" s="93">
        <f>DZ10</f>
        <v>8.2799999999999994</v>
      </c>
      <c r="EA19" s="120">
        <f t="shared" si="49"/>
        <v>0</v>
      </c>
      <c r="EB19" s="101">
        <f t="shared" si="50"/>
        <v>0</v>
      </c>
      <c r="EC19" s="101"/>
      <c r="ED19" s="121"/>
      <c r="EE19" s="122">
        <f t="shared" si="252"/>
        <v>0</v>
      </c>
      <c r="EF19" s="126">
        <f>'прил № 2 (01.01.20)'!JY567</f>
        <v>0</v>
      </c>
      <c r="EG19" s="122">
        <f>EF19/EF10</f>
        <v>0</v>
      </c>
      <c r="EH19" s="101">
        <f>EH10*EG19</f>
        <v>0</v>
      </c>
      <c r="EI19" s="119">
        <f t="shared" si="52"/>
        <v>0</v>
      </c>
      <c r="EJ19" s="93">
        <f>EJ10</f>
        <v>0</v>
      </c>
      <c r="EK19" s="120">
        <f t="shared" si="53"/>
        <v>0</v>
      </c>
      <c r="EL19" s="101">
        <f t="shared" si="54"/>
        <v>0</v>
      </c>
      <c r="EM19" s="101"/>
      <c r="EN19" s="121"/>
      <c r="EO19" s="122">
        <f t="shared" si="253"/>
        <v>0</v>
      </c>
      <c r="EP19" s="126">
        <f>'прил № 2 (01.01.20)'!KT567</f>
        <v>0</v>
      </c>
      <c r="EQ19" s="122">
        <f>EP19/EP10</f>
        <v>0</v>
      </c>
      <c r="ER19" s="101">
        <f>ER10*EQ19</f>
        <v>0</v>
      </c>
      <c r="ES19" s="119">
        <f t="shared" si="56"/>
        <v>0</v>
      </c>
      <c r="ET19" s="93">
        <f>ET10</f>
        <v>8.2799999999999994</v>
      </c>
      <c r="EU19" s="120">
        <f t="shared" si="57"/>
        <v>0</v>
      </c>
      <c r="EV19" s="101">
        <f t="shared" si="58"/>
        <v>0</v>
      </c>
      <c r="EW19" s="101"/>
      <c r="EX19" s="121"/>
      <c r="EY19" s="122">
        <f t="shared" si="254"/>
        <v>0</v>
      </c>
      <c r="EZ19" s="126">
        <f>'прил № 2 (01.01.20)'!LO567</f>
        <v>0</v>
      </c>
      <c r="FA19" s="122">
        <f>EZ19/EZ10</f>
        <v>0</v>
      </c>
      <c r="FB19" s="101">
        <f>FB10*FA19</f>
        <v>0</v>
      </c>
      <c r="FC19" s="119">
        <f t="shared" si="60"/>
        <v>0</v>
      </c>
      <c r="FD19" s="93">
        <f>FD10</f>
        <v>0</v>
      </c>
      <c r="FE19" s="120">
        <f t="shared" si="61"/>
        <v>0</v>
      </c>
      <c r="FF19" s="101">
        <f t="shared" si="62"/>
        <v>0</v>
      </c>
      <c r="FG19" s="101"/>
      <c r="FH19" s="121"/>
      <c r="FI19" s="122">
        <f t="shared" si="255"/>
        <v>0</v>
      </c>
      <c r="FJ19" s="126">
        <f>'прил № 2 (01.01.20)'!MJ567</f>
        <v>0</v>
      </c>
      <c r="FK19" s="122">
        <f>FJ19/FJ10</f>
        <v>0</v>
      </c>
      <c r="FL19" s="101">
        <f>FL10*FK19</f>
        <v>0</v>
      </c>
      <c r="FM19" s="119">
        <f t="shared" si="64"/>
        <v>0</v>
      </c>
      <c r="FN19" s="93">
        <f>FN10</f>
        <v>0</v>
      </c>
      <c r="FO19" s="120">
        <f t="shared" si="65"/>
        <v>0</v>
      </c>
      <c r="FP19" s="101">
        <f t="shared" si="66"/>
        <v>0</v>
      </c>
      <c r="FQ19" s="101"/>
      <c r="FR19" s="121"/>
      <c r="FS19" s="122">
        <f t="shared" si="256"/>
        <v>0</v>
      </c>
      <c r="FT19" s="126">
        <f>'прил № 2 (01.01.20)'!NE567</f>
        <v>0</v>
      </c>
      <c r="FU19" s="122">
        <f>FT19/FT10</f>
        <v>0</v>
      </c>
      <c r="FV19" s="101">
        <f>FV10*FU19</f>
        <v>0</v>
      </c>
      <c r="FW19" s="119">
        <f t="shared" si="68"/>
        <v>0</v>
      </c>
      <c r="FX19" s="93">
        <f>FX10</f>
        <v>0</v>
      </c>
      <c r="FY19" s="120">
        <f t="shared" si="69"/>
        <v>0</v>
      </c>
      <c r="FZ19" s="101">
        <f t="shared" si="70"/>
        <v>0</v>
      </c>
      <c r="GA19" s="101"/>
      <c r="GB19" s="121"/>
      <c r="GC19" s="122">
        <f t="shared" si="257"/>
        <v>0</v>
      </c>
      <c r="GD19" s="126">
        <f>'прил № 2 (01.01.20)'!NZ567</f>
        <v>0</v>
      </c>
      <c r="GE19" s="122">
        <f>GD19/GD10</f>
        <v>0</v>
      </c>
      <c r="GF19" s="101">
        <f>GF10*GE19</f>
        <v>0</v>
      </c>
      <c r="GG19" s="119">
        <f t="shared" si="72"/>
        <v>0</v>
      </c>
      <c r="GH19" s="93">
        <f>GH10</f>
        <v>0</v>
      </c>
      <c r="GI19" s="120">
        <f t="shared" si="73"/>
        <v>0</v>
      </c>
      <c r="GJ19" s="101">
        <f t="shared" si="74"/>
        <v>0</v>
      </c>
      <c r="GK19" s="101"/>
      <c r="GL19" s="121"/>
      <c r="GM19" s="122">
        <f t="shared" si="258"/>
        <v>0</v>
      </c>
      <c r="GN19" s="126">
        <f>'прил № 2 (01.01.20)'!OU567</f>
        <v>0</v>
      </c>
      <c r="GO19" s="122">
        <f>GN19/GN10</f>
        <v>0</v>
      </c>
      <c r="GP19" s="101">
        <f>GP10*GO19</f>
        <v>0</v>
      </c>
      <c r="GQ19" s="119">
        <f t="shared" si="76"/>
        <v>0</v>
      </c>
      <c r="GR19" s="93">
        <f>GR10</f>
        <v>0</v>
      </c>
      <c r="GS19" s="120">
        <f t="shared" si="77"/>
        <v>0</v>
      </c>
      <c r="GT19" s="101">
        <f t="shared" si="78"/>
        <v>0</v>
      </c>
      <c r="GU19" s="101"/>
      <c r="GV19" s="121"/>
      <c r="GW19" s="122">
        <f t="shared" si="259"/>
        <v>0</v>
      </c>
      <c r="GX19" s="126">
        <f>'прил № 2 (01.01.20)'!PP567</f>
        <v>0</v>
      </c>
      <c r="GY19" s="122">
        <f>GX19/GX10</f>
        <v>0</v>
      </c>
      <c r="GZ19" s="101">
        <f>GZ10*GY19</f>
        <v>0</v>
      </c>
      <c r="HA19" s="119">
        <f t="shared" si="80"/>
        <v>0</v>
      </c>
      <c r="HB19" s="93">
        <f>HB10</f>
        <v>0</v>
      </c>
      <c r="HC19" s="120">
        <f t="shared" si="81"/>
        <v>0</v>
      </c>
      <c r="HD19" s="101">
        <f t="shared" si="82"/>
        <v>0</v>
      </c>
      <c r="HE19" s="101"/>
      <c r="HF19" s="121"/>
      <c r="HG19" s="122">
        <f t="shared" si="260"/>
        <v>0</v>
      </c>
      <c r="HH19" s="126">
        <f>'прил № 2 (01.01.20)'!QK567</f>
        <v>0</v>
      </c>
      <c r="HI19" s="122">
        <f>HH19/HH10</f>
        <v>0</v>
      </c>
      <c r="HJ19" s="101">
        <f>HJ10*HI19</f>
        <v>0</v>
      </c>
      <c r="HK19" s="119">
        <f t="shared" si="84"/>
        <v>0</v>
      </c>
      <c r="HL19" s="93">
        <f>HL10</f>
        <v>0</v>
      </c>
      <c r="HM19" s="120">
        <f t="shared" si="85"/>
        <v>0</v>
      </c>
      <c r="HN19" s="101">
        <f t="shared" si="86"/>
        <v>0</v>
      </c>
      <c r="HO19" s="101"/>
      <c r="HP19" s="121"/>
      <c r="HQ19" s="122">
        <f t="shared" si="261"/>
        <v>0</v>
      </c>
      <c r="HR19" s="126">
        <f>'прил № 2 (01.01.20)'!RF567</f>
        <v>0</v>
      </c>
      <c r="HS19" s="122">
        <f>HR19/HR10</f>
        <v>0</v>
      </c>
      <c r="HT19" s="101">
        <f>HT10*HS19</f>
        <v>0</v>
      </c>
      <c r="HU19" s="119">
        <f t="shared" si="88"/>
        <v>0</v>
      </c>
      <c r="HV19" s="93">
        <f>HV10</f>
        <v>0</v>
      </c>
      <c r="HW19" s="120">
        <f t="shared" si="89"/>
        <v>0</v>
      </c>
      <c r="HX19" s="101">
        <f t="shared" si="90"/>
        <v>0</v>
      </c>
      <c r="HY19" s="101"/>
      <c r="HZ19" s="121"/>
      <c r="IA19" s="122">
        <f t="shared" si="262"/>
        <v>0</v>
      </c>
      <c r="IB19" s="126">
        <f>'прил № 2 (01.01.20)'!SA567</f>
        <v>0</v>
      </c>
      <c r="IC19" s="122">
        <f>IB19/IB10</f>
        <v>0</v>
      </c>
      <c r="ID19" s="101">
        <f>ID10*IC19</f>
        <v>0</v>
      </c>
      <c r="IE19" s="119">
        <f t="shared" si="92"/>
        <v>0</v>
      </c>
      <c r="IF19" s="93">
        <f>IF10</f>
        <v>0</v>
      </c>
      <c r="IG19" s="120">
        <f t="shared" si="93"/>
        <v>0</v>
      </c>
      <c r="IH19" s="101">
        <f t="shared" si="94"/>
        <v>0</v>
      </c>
      <c r="II19" s="101"/>
      <c r="IJ19" s="121"/>
      <c r="IK19" s="122">
        <f t="shared" si="263"/>
        <v>0</v>
      </c>
      <c r="IL19" s="126">
        <f>'прил № 2 (01.01.20)'!SV567</f>
        <v>0</v>
      </c>
      <c r="IM19" s="122">
        <f>IL19/IL10</f>
        <v>0</v>
      </c>
      <c r="IN19" s="101">
        <f>IN10*IM19</f>
        <v>0</v>
      </c>
      <c r="IO19" s="119">
        <f t="shared" si="96"/>
        <v>0</v>
      </c>
      <c r="IP19" s="93">
        <f>IP10</f>
        <v>0</v>
      </c>
      <c r="IQ19" s="120">
        <f t="shared" si="97"/>
        <v>0</v>
      </c>
      <c r="IR19" s="101">
        <f t="shared" si="98"/>
        <v>0</v>
      </c>
      <c r="IS19" s="101"/>
      <c r="IT19" s="121"/>
      <c r="IU19" s="122">
        <f t="shared" si="264"/>
        <v>0</v>
      </c>
      <c r="IV19" s="126">
        <f>'прил № 2 (01.01.20)'!TQ567</f>
        <v>0</v>
      </c>
      <c r="IW19" s="122">
        <f>IV19/IV10</f>
        <v>0</v>
      </c>
      <c r="IX19" s="101">
        <f>IX10*IW19</f>
        <v>0</v>
      </c>
      <c r="IY19" s="119">
        <f t="shared" si="100"/>
        <v>0</v>
      </c>
      <c r="IZ19" s="93">
        <f>IZ10</f>
        <v>0</v>
      </c>
      <c r="JA19" s="120">
        <f t="shared" si="101"/>
        <v>0</v>
      </c>
      <c r="JB19" s="101">
        <f t="shared" si="102"/>
        <v>0</v>
      </c>
      <c r="JC19" s="101"/>
      <c r="JD19" s="121"/>
      <c r="JE19" s="122">
        <f t="shared" si="265"/>
        <v>0</v>
      </c>
      <c r="JF19" s="126">
        <f>'прил № 2 (01.01.20)'!UL567</f>
        <v>0</v>
      </c>
      <c r="JG19" s="122">
        <f>JF19/JF10</f>
        <v>0</v>
      </c>
      <c r="JH19" s="101">
        <f>JH10*JG19</f>
        <v>0</v>
      </c>
      <c r="JI19" s="119">
        <f t="shared" si="104"/>
        <v>0</v>
      </c>
      <c r="JJ19" s="93">
        <f>JJ10</f>
        <v>0</v>
      </c>
      <c r="JK19" s="120">
        <f t="shared" si="105"/>
        <v>0</v>
      </c>
      <c r="JL19" s="101">
        <f t="shared" si="106"/>
        <v>0</v>
      </c>
      <c r="JM19" s="101"/>
      <c r="JN19" s="121"/>
      <c r="JO19" s="122">
        <f t="shared" si="266"/>
        <v>0</v>
      </c>
      <c r="JP19" s="126"/>
      <c r="JQ19" s="122" t="e">
        <f>JP19/JP10</f>
        <v>#DIV/0!</v>
      </c>
      <c r="JR19" s="101" t="e">
        <f>JR10*JQ19</f>
        <v>#DIV/0!</v>
      </c>
      <c r="JS19" s="119">
        <f t="shared" si="108"/>
        <v>0</v>
      </c>
      <c r="JT19" s="93">
        <f>JT10</f>
        <v>0</v>
      </c>
      <c r="JU19" s="120">
        <f t="shared" si="109"/>
        <v>0</v>
      </c>
      <c r="JV19" s="101">
        <f t="shared" si="110"/>
        <v>0</v>
      </c>
      <c r="JW19" s="101"/>
      <c r="JX19" s="121"/>
      <c r="JY19" s="122">
        <f t="shared" si="267"/>
        <v>0</v>
      </c>
      <c r="JZ19" s="126">
        <f>'прил № 2 (01.01.20)'!WB567</f>
        <v>0</v>
      </c>
      <c r="KA19" s="122">
        <f>JZ19/JZ10</f>
        <v>0</v>
      </c>
      <c r="KB19" s="101">
        <f>KB10*KA19</f>
        <v>0</v>
      </c>
      <c r="KC19" s="119">
        <f t="shared" si="112"/>
        <v>0</v>
      </c>
      <c r="KD19" s="93">
        <f>KD10</f>
        <v>0</v>
      </c>
      <c r="KE19" s="120">
        <f t="shared" si="113"/>
        <v>0</v>
      </c>
      <c r="KF19" s="101">
        <f t="shared" si="114"/>
        <v>0</v>
      </c>
      <c r="KG19" s="101"/>
      <c r="KH19" s="121"/>
      <c r="KI19" s="122">
        <f t="shared" si="268"/>
        <v>0</v>
      </c>
      <c r="KJ19" s="126">
        <f>'прил № 2 (01.01.20)'!WW567</f>
        <v>0</v>
      </c>
      <c r="KK19" s="122">
        <f>KJ19/KJ10</f>
        <v>0</v>
      </c>
      <c r="KL19" s="101">
        <f>KL10*KK19</f>
        <v>0</v>
      </c>
      <c r="KM19" s="119">
        <f t="shared" si="116"/>
        <v>0</v>
      </c>
      <c r="KN19" s="93">
        <f>KN10</f>
        <v>0</v>
      </c>
      <c r="KO19" s="120">
        <f t="shared" si="117"/>
        <v>0</v>
      </c>
      <c r="KP19" s="101">
        <f t="shared" si="118"/>
        <v>0</v>
      </c>
      <c r="KQ19" s="101"/>
      <c r="KR19" s="121"/>
      <c r="KS19" s="122">
        <f t="shared" si="269"/>
        <v>0</v>
      </c>
      <c r="KT19" s="126">
        <f>'прил № 2 (01.01.20)'!XR567</f>
        <v>0</v>
      </c>
      <c r="KU19" s="122">
        <f>KT19/KT10</f>
        <v>0</v>
      </c>
      <c r="KV19" s="101">
        <f>KV10*KU19</f>
        <v>0</v>
      </c>
      <c r="KW19" s="119">
        <f t="shared" si="120"/>
        <v>0</v>
      </c>
      <c r="KX19" s="93">
        <f>KX10</f>
        <v>0</v>
      </c>
      <c r="KY19" s="120">
        <f t="shared" si="121"/>
        <v>0</v>
      </c>
      <c r="KZ19" s="101">
        <f t="shared" si="122"/>
        <v>0</v>
      </c>
      <c r="LA19" s="101"/>
      <c r="LB19" s="121"/>
      <c r="LC19" s="122">
        <f t="shared" si="270"/>
        <v>0</v>
      </c>
      <c r="LD19" s="126">
        <f>'прил № 2 (01.01.20)'!YM567</f>
        <v>0</v>
      </c>
      <c r="LE19" s="122">
        <f>LD19/LD10</f>
        <v>0</v>
      </c>
      <c r="LF19" s="101">
        <f>LF10*LE19</f>
        <v>0</v>
      </c>
      <c r="LG19" s="119">
        <f t="shared" si="124"/>
        <v>0</v>
      </c>
      <c r="LH19" s="93">
        <f>LH10</f>
        <v>0</v>
      </c>
      <c r="LI19" s="120">
        <f t="shared" si="125"/>
        <v>0</v>
      </c>
      <c r="LJ19" s="101">
        <f t="shared" si="126"/>
        <v>0</v>
      </c>
      <c r="LK19" s="101"/>
      <c r="LL19" s="121"/>
      <c r="LM19" s="122">
        <f t="shared" si="271"/>
        <v>0</v>
      </c>
      <c r="LN19" s="126">
        <f>'прил № 2 (01.01.20)'!ZH567</f>
        <v>0</v>
      </c>
      <c r="LO19" s="122">
        <f>LN19/LN10</f>
        <v>0</v>
      </c>
      <c r="LP19" s="101">
        <f>LP10*LO19</f>
        <v>0</v>
      </c>
      <c r="LQ19" s="119">
        <f t="shared" si="128"/>
        <v>0</v>
      </c>
      <c r="LR19" s="93">
        <f>LR10</f>
        <v>0</v>
      </c>
      <c r="LS19" s="120">
        <f t="shared" si="129"/>
        <v>0</v>
      </c>
      <c r="LT19" s="101">
        <f t="shared" si="130"/>
        <v>0</v>
      </c>
      <c r="LU19" s="101"/>
      <c r="LV19" s="121"/>
      <c r="LW19" s="122">
        <f t="shared" si="272"/>
        <v>0</v>
      </c>
      <c r="LX19" s="126">
        <f>'прил № 2 (01.01.20)'!AAC567</f>
        <v>0</v>
      </c>
      <c r="LY19" s="122">
        <f>LX19/LX10</f>
        <v>0</v>
      </c>
      <c r="LZ19" s="101">
        <f>LZ10*LY19</f>
        <v>0</v>
      </c>
      <c r="MA19" s="119">
        <f t="shared" si="132"/>
        <v>0</v>
      </c>
      <c r="MB19" s="93">
        <f>MB10</f>
        <v>0</v>
      </c>
      <c r="MC19" s="120">
        <f t="shared" si="133"/>
        <v>0</v>
      </c>
      <c r="MD19" s="101">
        <f t="shared" si="134"/>
        <v>0</v>
      </c>
      <c r="ME19" s="101"/>
      <c r="MF19" s="121"/>
      <c r="MG19" s="122">
        <f t="shared" si="273"/>
        <v>0</v>
      </c>
      <c r="MH19" s="126">
        <f>'прил № 2 (01.01.20)'!AAX567</f>
        <v>0</v>
      </c>
      <c r="MI19" s="122">
        <f>MH19/MH10</f>
        <v>0</v>
      </c>
      <c r="MJ19" s="101">
        <f>MJ10*MI19</f>
        <v>0</v>
      </c>
      <c r="MK19" s="119">
        <f t="shared" si="136"/>
        <v>0</v>
      </c>
      <c r="ML19" s="93">
        <f>ML10</f>
        <v>0</v>
      </c>
      <c r="MM19" s="120">
        <f t="shared" si="137"/>
        <v>0</v>
      </c>
      <c r="MN19" s="101">
        <f t="shared" si="138"/>
        <v>0</v>
      </c>
      <c r="MO19" s="101"/>
      <c r="MP19" s="121"/>
      <c r="MQ19" s="122">
        <f t="shared" si="274"/>
        <v>0</v>
      </c>
      <c r="MR19" s="126">
        <f>'прил № 2 (01.01.20)'!ABS567</f>
        <v>15</v>
      </c>
      <c r="MS19" s="122">
        <f>MR19/MR10</f>
        <v>0.14706</v>
      </c>
      <c r="MT19" s="101">
        <f>MT10*MS19</f>
        <v>0</v>
      </c>
      <c r="MU19" s="119">
        <f t="shared" si="140"/>
        <v>0</v>
      </c>
      <c r="MV19" s="93">
        <f>MV10</f>
        <v>0</v>
      </c>
      <c r="MW19" s="120">
        <f t="shared" si="141"/>
        <v>0</v>
      </c>
      <c r="MX19" s="101">
        <f t="shared" si="142"/>
        <v>0</v>
      </c>
      <c r="MY19" s="101"/>
      <c r="MZ19" s="121"/>
      <c r="NA19" s="122">
        <f t="shared" si="275"/>
        <v>0</v>
      </c>
      <c r="NB19" s="126">
        <f>'прил № 2 (01.01.20)'!ACN567</f>
        <v>0</v>
      </c>
      <c r="NC19" s="122">
        <f>NB19/NB10</f>
        <v>0</v>
      </c>
      <c r="ND19" s="101">
        <f>ND10*NC19</f>
        <v>0</v>
      </c>
      <c r="NE19" s="119">
        <f t="shared" si="144"/>
        <v>0</v>
      </c>
      <c r="NF19" s="93">
        <f>NF10</f>
        <v>0</v>
      </c>
      <c r="NG19" s="120">
        <f t="shared" si="145"/>
        <v>0</v>
      </c>
      <c r="NH19" s="101">
        <f t="shared" si="146"/>
        <v>0</v>
      </c>
      <c r="NI19" s="101"/>
      <c r="NJ19" s="121"/>
      <c r="NK19" s="122">
        <f t="shared" si="276"/>
        <v>0</v>
      </c>
      <c r="NL19" s="126">
        <f>'прил № 2 (01.01.20)'!ADI567</f>
        <v>0</v>
      </c>
      <c r="NM19" s="122">
        <f>NL19/NL10</f>
        <v>0</v>
      </c>
      <c r="NN19" s="101">
        <f>NN10*NM19</f>
        <v>0</v>
      </c>
      <c r="NO19" s="119">
        <f t="shared" si="148"/>
        <v>0</v>
      </c>
      <c r="NP19" s="93">
        <f>NP10</f>
        <v>0</v>
      </c>
      <c r="NQ19" s="120">
        <f t="shared" si="149"/>
        <v>0</v>
      </c>
      <c r="NR19" s="101">
        <f t="shared" si="150"/>
        <v>0</v>
      </c>
      <c r="NS19" s="101"/>
      <c r="NT19" s="121"/>
      <c r="NU19" s="122">
        <f t="shared" si="277"/>
        <v>0</v>
      </c>
      <c r="NV19" s="126">
        <f>'прил № 2 (01.01.20)'!AED567</f>
        <v>0</v>
      </c>
      <c r="NW19" s="122">
        <f>NV19/NV10</f>
        <v>0</v>
      </c>
      <c r="NX19" s="101">
        <f>NX10*NW19</f>
        <v>0</v>
      </c>
      <c r="NY19" s="119">
        <f t="shared" si="152"/>
        <v>0</v>
      </c>
      <c r="NZ19" s="93">
        <f>NZ10</f>
        <v>0</v>
      </c>
      <c r="OA19" s="120">
        <f t="shared" si="153"/>
        <v>0</v>
      </c>
      <c r="OB19" s="101">
        <f t="shared" si="154"/>
        <v>0</v>
      </c>
      <c r="OC19" s="101"/>
      <c r="OD19" s="121"/>
      <c r="OE19" s="122">
        <f t="shared" si="278"/>
        <v>0</v>
      </c>
      <c r="OF19" s="126">
        <f>'прил № 2 (01.01.20)'!AEY567</f>
        <v>0</v>
      </c>
      <c r="OG19" s="122">
        <f>OF19/OF10</f>
        <v>0</v>
      </c>
      <c r="OH19" s="101">
        <f>OH10*OG19</f>
        <v>0</v>
      </c>
      <c r="OI19" s="119">
        <f t="shared" si="156"/>
        <v>0</v>
      </c>
      <c r="OJ19" s="93">
        <f>OJ10</f>
        <v>0</v>
      </c>
      <c r="OK19" s="120">
        <f t="shared" si="157"/>
        <v>0</v>
      </c>
      <c r="OL19" s="101">
        <f t="shared" si="158"/>
        <v>0</v>
      </c>
      <c r="OM19" s="101"/>
      <c r="ON19" s="121"/>
      <c r="OO19" s="122">
        <f t="shared" si="279"/>
        <v>0</v>
      </c>
      <c r="OP19" s="126">
        <f>'прил № 2 (01.01.20)'!AFT567</f>
        <v>0</v>
      </c>
      <c r="OQ19" s="122">
        <f>OP19/OP10</f>
        <v>0</v>
      </c>
      <c r="OR19" s="101">
        <f>OR10*OQ19</f>
        <v>0</v>
      </c>
      <c r="OS19" s="119">
        <f t="shared" si="160"/>
        <v>0</v>
      </c>
      <c r="OT19" s="93">
        <f>OT10</f>
        <v>0</v>
      </c>
      <c r="OU19" s="120">
        <f t="shared" si="161"/>
        <v>0</v>
      </c>
      <c r="OV19" s="101">
        <f t="shared" si="162"/>
        <v>0</v>
      </c>
      <c r="OW19" s="101"/>
      <c r="OX19" s="121"/>
      <c r="OY19" s="122">
        <f t="shared" si="280"/>
        <v>0</v>
      </c>
      <c r="OZ19" s="126">
        <f>'прил № 2 (01.01.20)'!AGO567</f>
        <v>0</v>
      </c>
      <c r="PA19" s="122">
        <f>OZ19/OZ10</f>
        <v>0</v>
      </c>
      <c r="PB19" s="101">
        <f>PB10*PA19</f>
        <v>0</v>
      </c>
      <c r="PC19" s="119">
        <f t="shared" si="164"/>
        <v>0</v>
      </c>
      <c r="PD19" s="93">
        <f>PD10</f>
        <v>0</v>
      </c>
      <c r="PE19" s="120">
        <f t="shared" si="165"/>
        <v>0</v>
      </c>
      <c r="PF19" s="101">
        <f t="shared" si="166"/>
        <v>0</v>
      </c>
      <c r="PG19" s="101"/>
      <c r="PH19" s="121"/>
      <c r="PI19" s="122">
        <f t="shared" si="281"/>
        <v>0</v>
      </c>
      <c r="PJ19" s="126">
        <f>'прил № 2 (01.01.20)'!AHJ567</f>
        <v>0</v>
      </c>
      <c r="PK19" s="122">
        <f>PJ19/PJ10</f>
        <v>0</v>
      </c>
      <c r="PL19" s="101">
        <f>PL10*PK19</f>
        <v>0</v>
      </c>
      <c r="PM19" s="119">
        <f t="shared" si="168"/>
        <v>0</v>
      </c>
      <c r="PN19" s="93">
        <f>PN10</f>
        <v>0</v>
      </c>
      <c r="PO19" s="120">
        <f t="shared" si="169"/>
        <v>0</v>
      </c>
      <c r="PP19" s="101">
        <f t="shared" si="170"/>
        <v>0</v>
      </c>
      <c r="PQ19" s="101"/>
      <c r="PR19" s="121"/>
      <c r="PS19" s="122">
        <f t="shared" si="282"/>
        <v>0</v>
      </c>
      <c r="PT19" s="126"/>
      <c r="PU19" s="122" t="e">
        <f>PT19/PT10</f>
        <v>#DIV/0!</v>
      </c>
      <c r="PV19" s="101" t="e">
        <f>PV10*PU19</f>
        <v>#DIV/0!</v>
      </c>
      <c r="PW19" s="119">
        <f t="shared" si="172"/>
        <v>0</v>
      </c>
      <c r="PX19" s="93">
        <f>PX10</f>
        <v>0</v>
      </c>
      <c r="PY19" s="120">
        <f t="shared" si="173"/>
        <v>0</v>
      </c>
      <c r="PZ19" s="101">
        <f t="shared" si="174"/>
        <v>0</v>
      </c>
      <c r="QA19" s="101"/>
      <c r="QB19" s="121"/>
      <c r="QC19" s="122">
        <f t="shared" si="283"/>
        <v>0</v>
      </c>
      <c r="QD19" s="126">
        <f>'прил № 2 (01.01.20)'!AIZ567</f>
        <v>0</v>
      </c>
      <c r="QE19" s="122">
        <f>QD19/QD10</f>
        <v>0</v>
      </c>
      <c r="QF19" s="101">
        <f>QF10*QE19</f>
        <v>0</v>
      </c>
      <c r="QG19" s="119">
        <f t="shared" si="176"/>
        <v>0</v>
      </c>
      <c r="QH19" s="93">
        <f>QH10</f>
        <v>0</v>
      </c>
      <c r="QI19" s="120">
        <f t="shared" si="177"/>
        <v>0</v>
      </c>
      <c r="QJ19" s="101">
        <f t="shared" si="178"/>
        <v>0</v>
      </c>
      <c r="QK19" s="101"/>
      <c r="QL19" s="121"/>
      <c r="QM19" s="122">
        <f t="shared" si="284"/>
        <v>0</v>
      </c>
      <c r="QN19" s="126">
        <f>'прил № 2 (01.01.20)'!AJU567</f>
        <v>0</v>
      </c>
      <c r="QO19" s="122">
        <f>QN19/QN10</f>
        <v>0</v>
      </c>
      <c r="QP19" s="101">
        <f>QP10*QO19</f>
        <v>0</v>
      </c>
      <c r="QQ19" s="119">
        <f t="shared" si="180"/>
        <v>0</v>
      </c>
      <c r="QR19" s="93">
        <f>QR10</f>
        <v>0</v>
      </c>
      <c r="QS19" s="120">
        <f t="shared" si="181"/>
        <v>0</v>
      </c>
      <c r="QT19" s="101">
        <f t="shared" si="182"/>
        <v>0</v>
      </c>
      <c r="QU19" s="101"/>
      <c r="QV19" s="121"/>
      <c r="QW19" s="122">
        <f t="shared" si="285"/>
        <v>0</v>
      </c>
      <c r="QX19" s="126">
        <f>'прил № 2 (01.01.20)'!AKP567</f>
        <v>0</v>
      </c>
      <c r="QY19" s="122">
        <f>QX19/QX10</f>
        <v>0</v>
      </c>
      <c r="QZ19" s="101">
        <f>QZ10*QY19</f>
        <v>0</v>
      </c>
      <c r="RA19" s="119">
        <f t="shared" si="184"/>
        <v>0</v>
      </c>
      <c r="RB19" s="93">
        <f>RB10</f>
        <v>0</v>
      </c>
      <c r="RC19" s="120">
        <f t="shared" si="185"/>
        <v>0</v>
      </c>
      <c r="RD19" s="101">
        <f t="shared" si="186"/>
        <v>0</v>
      </c>
      <c r="RE19" s="101"/>
      <c r="RF19" s="121"/>
      <c r="RG19" s="122">
        <f t="shared" si="286"/>
        <v>0</v>
      </c>
      <c r="RH19" s="126">
        <f>'прил № 2 (01.01.20)'!ALK567</f>
        <v>0</v>
      </c>
      <c r="RI19" s="122">
        <f>RH19/RH10</f>
        <v>0</v>
      </c>
      <c r="RJ19" s="101">
        <f>RJ10*RI19</f>
        <v>0</v>
      </c>
      <c r="RK19" s="119">
        <f t="shared" si="188"/>
        <v>0</v>
      </c>
      <c r="RL19" s="93">
        <f>RL10</f>
        <v>0</v>
      </c>
      <c r="RM19" s="120">
        <f t="shared" si="189"/>
        <v>0</v>
      </c>
      <c r="RN19" s="101">
        <f t="shared" si="190"/>
        <v>0</v>
      </c>
      <c r="RO19" s="101"/>
      <c r="RP19" s="121"/>
      <c r="RQ19" s="122">
        <f t="shared" si="287"/>
        <v>0</v>
      </c>
      <c r="RR19" s="126">
        <f>'прил № 2 (01.01.20)'!AMF567</f>
        <v>0</v>
      </c>
      <c r="RS19" s="122">
        <f>RR19/RR10</f>
        <v>0</v>
      </c>
      <c r="RT19" s="101">
        <f>RT10*RS19</f>
        <v>0</v>
      </c>
      <c r="RU19" s="119">
        <f t="shared" si="192"/>
        <v>0</v>
      </c>
      <c r="RV19" s="93">
        <f>RV10</f>
        <v>0</v>
      </c>
      <c r="RW19" s="120">
        <f t="shared" si="193"/>
        <v>0</v>
      </c>
      <c r="RX19" s="101">
        <f t="shared" si="194"/>
        <v>0</v>
      </c>
      <c r="RY19" s="101"/>
      <c r="RZ19" s="121"/>
      <c r="SA19" s="122">
        <f t="shared" si="288"/>
        <v>0</v>
      </c>
      <c r="SB19" s="126">
        <f>'прил № 2 (01.01.20)'!ANA567</f>
        <v>0</v>
      </c>
      <c r="SC19" s="122">
        <f>SB19/SB10</f>
        <v>0</v>
      </c>
      <c r="SD19" s="101">
        <f>SD10*SC19</f>
        <v>0</v>
      </c>
      <c r="SE19" s="119">
        <f t="shared" si="196"/>
        <v>0</v>
      </c>
      <c r="SF19" s="93">
        <f>SF10</f>
        <v>8.2799999999999994</v>
      </c>
      <c r="SG19" s="120">
        <f t="shared" si="197"/>
        <v>0</v>
      </c>
      <c r="SH19" s="101">
        <f t="shared" si="198"/>
        <v>0</v>
      </c>
      <c r="SI19" s="101"/>
      <c r="SJ19" s="121"/>
      <c r="SK19" s="122">
        <f t="shared" si="289"/>
        <v>0</v>
      </c>
      <c r="SL19" s="126">
        <f>'прил № 2 (01.01.20)'!ANV567</f>
        <v>0</v>
      </c>
      <c r="SM19" s="122">
        <f>SL19/SL10</f>
        <v>0</v>
      </c>
      <c r="SN19" s="101">
        <f>SN10*SM19</f>
        <v>0</v>
      </c>
      <c r="SO19" s="119">
        <f t="shared" si="200"/>
        <v>0</v>
      </c>
      <c r="SP19" s="93">
        <f>SP10</f>
        <v>0</v>
      </c>
      <c r="SQ19" s="120">
        <f t="shared" si="201"/>
        <v>0</v>
      </c>
      <c r="SR19" s="101">
        <f t="shared" si="202"/>
        <v>0</v>
      </c>
      <c r="SS19" s="101"/>
      <c r="ST19" s="121"/>
      <c r="SU19" s="122">
        <f t="shared" si="290"/>
        <v>0</v>
      </c>
      <c r="SV19" s="126">
        <f>'прил № 2 (01.01.20)'!AOQ567</f>
        <v>0</v>
      </c>
      <c r="SW19" s="122">
        <f>SV19/SV10</f>
        <v>0</v>
      </c>
      <c r="SX19" s="101">
        <f>SX10*SW19</f>
        <v>0</v>
      </c>
      <c r="SY19" s="119">
        <f t="shared" si="204"/>
        <v>0</v>
      </c>
      <c r="SZ19" s="93">
        <f>SZ10</f>
        <v>0</v>
      </c>
      <c r="TA19" s="120">
        <f t="shared" si="205"/>
        <v>0</v>
      </c>
      <c r="TB19" s="101">
        <f t="shared" si="206"/>
        <v>0</v>
      </c>
      <c r="TC19" s="101"/>
      <c r="TD19" s="121"/>
      <c r="TE19" s="122">
        <f t="shared" si="291"/>
        <v>0</v>
      </c>
      <c r="TF19" s="126">
        <f>'прил № 2 (01.01.20)'!APL567</f>
        <v>0</v>
      </c>
      <c r="TG19" s="122">
        <f>TF19/TF10</f>
        <v>0</v>
      </c>
      <c r="TH19" s="101">
        <f>TH10*TG19</f>
        <v>0</v>
      </c>
      <c r="TI19" s="119">
        <f t="shared" si="208"/>
        <v>0</v>
      </c>
      <c r="TJ19" s="93">
        <f>TJ10</f>
        <v>0</v>
      </c>
      <c r="TK19" s="120">
        <f t="shared" si="209"/>
        <v>0</v>
      </c>
      <c r="TL19" s="101">
        <f t="shared" si="210"/>
        <v>0</v>
      </c>
      <c r="TM19" s="101"/>
      <c r="TN19" s="121"/>
      <c r="TO19" s="122">
        <f t="shared" si="292"/>
        <v>0</v>
      </c>
      <c r="TP19" s="126">
        <f>'прил № 2 (01.01.20)'!AQG567</f>
        <v>0</v>
      </c>
      <c r="TQ19" s="122">
        <f>TP19/TP10</f>
        <v>0</v>
      </c>
      <c r="TR19" s="101">
        <f>TR10*TQ19</f>
        <v>0</v>
      </c>
      <c r="TS19" s="119">
        <f t="shared" si="212"/>
        <v>0</v>
      </c>
      <c r="TT19" s="93">
        <f>TT10</f>
        <v>0</v>
      </c>
      <c r="TU19" s="120">
        <f t="shared" si="213"/>
        <v>0</v>
      </c>
      <c r="TV19" s="101">
        <f t="shared" si="214"/>
        <v>0</v>
      </c>
      <c r="TW19" s="101"/>
      <c r="TX19" s="121"/>
      <c r="TY19" s="122">
        <f t="shared" si="293"/>
        <v>0</v>
      </c>
      <c r="TZ19" s="126">
        <f>'прил № 2 (01.01.20)'!ARB567</f>
        <v>0</v>
      </c>
      <c r="UA19" s="122">
        <f>TZ19/TZ10</f>
        <v>0</v>
      </c>
      <c r="UB19" s="101">
        <f>UB10*UA19</f>
        <v>0</v>
      </c>
      <c r="UC19" s="119">
        <f t="shared" si="216"/>
        <v>0</v>
      </c>
      <c r="UD19" s="93">
        <f>UD10</f>
        <v>0</v>
      </c>
      <c r="UE19" s="120">
        <f t="shared" si="217"/>
        <v>0</v>
      </c>
      <c r="UF19" s="101">
        <f t="shared" si="218"/>
        <v>0</v>
      </c>
      <c r="UG19" s="101"/>
      <c r="UH19" s="121"/>
      <c r="UI19" s="122">
        <f t="shared" si="294"/>
        <v>0</v>
      </c>
      <c r="UJ19" s="126">
        <f>'прил № 2 (01.01.20)'!ARW567</f>
        <v>0</v>
      </c>
      <c r="UK19" s="122">
        <f>UJ19/UJ10</f>
        <v>0</v>
      </c>
      <c r="UL19" s="101">
        <f>UL10*UK19</f>
        <v>0</v>
      </c>
      <c r="UM19" s="119">
        <f t="shared" si="220"/>
        <v>0</v>
      </c>
      <c r="UN19" s="93">
        <f>UN10</f>
        <v>0</v>
      </c>
      <c r="UO19" s="120">
        <f t="shared" si="221"/>
        <v>0</v>
      </c>
      <c r="UP19" s="101">
        <f t="shared" si="222"/>
        <v>0</v>
      </c>
      <c r="UQ19" s="101"/>
      <c r="UR19" s="121"/>
      <c r="US19" s="122">
        <f t="shared" si="295"/>
        <v>0</v>
      </c>
      <c r="UT19" s="126">
        <f>'прил № 2 (01.01.20)'!ASR567</f>
        <v>0</v>
      </c>
      <c r="UU19" s="122">
        <f>UT19/UT10</f>
        <v>0</v>
      </c>
      <c r="UV19" s="101">
        <f>UV10*UU19</f>
        <v>0</v>
      </c>
      <c r="UW19" s="119">
        <f t="shared" si="224"/>
        <v>0</v>
      </c>
      <c r="UX19" s="93">
        <f>UX10</f>
        <v>0</v>
      </c>
      <c r="UY19" s="120">
        <f t="shared" si="225"/>
        <v>0</v>
      </c>
      <c r="UZ19" s="101">
        <f t="shared" si="226"/>
        <v>0</v>
      </c>
      <c r="VA19" s="101"/>
      <c r="VB19" s="121"/>
      <c r="VC19" s="122">
        <f t="shared" si="296"/>
        <v>0</v>
      </c>
      <c r="VD19" s="126">
        <f>'прил № 2 (01.01.20)'!ATM567</f>
        <v>0</v>
      </c>
      <c r="VE19" s="122">
        <f>VD19/VD10</f>
        <v>0</v>
      </c>
      <c r="VF19" s="101">
        <f>VF10*VE19</f>
        <v>0</v>
      </c>
      <c r="VG19" s="119">
        <f t="shared" si="228"/>
        <v>0</v>
      </c>
      <c r="VH19" s="93">
        <f>VH10</f>
        <v>0</v>
      </c>
      <c r="VI19" s="120">
        <f t="shared" si="229"/>
        <v>0</v>
      </c>
      <c r="VJ19" s="101">
        <f t="shared" si="230"/>
        <v>0</v>
      </c>
      <c r="VK19" s="101"/>
      <c r="VL19" s="121"/>
      <c r="VM19" s="122">
        <f t="shared" si="297"/>
        <v>0</v>
      </c>
      <c r="VN19" s="126">
        <f>'прил № 2 (01.01.20)'!AUH567</f>
        <v>0</v>
      </c>
      <c r="VO19" s="122">
        <f>VN19/VN10</f>
        <v>0</v>
      </c>
      <c r="VP19" s="101">
        <f>VP10*VO19</f>
        <v>0</v>
      </c>
      <c r="VQ19" s="119">
        <f t="shared" si="232"/>
        <v>0</v>
      </c>
      <c r="VR19" s="93">
        <f>VR10</f>
        <v>0</v>
      </c>
      <c r="VS19" s="120">
        <f t="shared" si="233"/>
        <v>0</v>
      </c>
      <c r="VT19" s="101">
        <f t="shared" si="234"/>
        <v>0</v>
      </c>
      <c r="VU19" s="101"/>
      <c r="VV19" s="121"/>
      <c r="VW19" s="122">
        <f t="shared" si="298"/>
        <v>0</v>
      </c>
      <c r="VX19" s="452">
        <f t="shared" si="236"/>
        <v>15</v>
      </c>
      <c r="VY19" s="122">
        <f>VX19/VX10</f>
        <v>1.1900000000000001E-3</v>
      </c>
      <c r="VZ19" s="101">
        <f>VZ10*VY19</f>
        <v>152.75</v>
      </c>
      <c r="WA19" s="119">
        <f t="shared" si="237"/>
        <v>10.18333333</v>
      </c>
      <c r="WB19" s="93">
        <f>WB10</f>
        <v>8.2799999999999994</v>
      </c>
      <c r="WC19" s="120">
        <f t="shared" si="238"/>
        <v>84.317999999999998</v>
      </c>
      <c r="WD19" s="101">
        <f t="shared" si="239"/>
        <v>1264.77</v>
      </c>
      <c r="WE19" s="101"/>
      <c r="WF19" s="121"/>
    </row>
    <row r="20" spans="1:604" ht="48">
      <c r="A20" s="5"/>
      <c r="B20" s="94" t="s">
        <v>411</v>
      </c>
      <c r="C20" s="12" t="s">
        <v>920</v>
      </c>
      <c r="D20" s="12" t="s">
        <v>423</v>
      </c>
      <c r="E20" s="4" t="s">
        <v>33</v>
      </c>
      <c r="F20" s="126">
        <f>'прил № 2 (01.01.20)'!L568</f>
        <v>0</v>
      </c>
      <c r="G20" s="122">
        <f>F20/F10</f>
        <v>0</v>
      </c>
      <c r="H20" s="101">
        <f>H10*G20</f>
        <v>0</v>
      </c>
      <c r="I20" s="119">
        <f t="shared" si="299"/>
        <v>0</v>
      </c>
      <c r="J20" s="93">
        <f>J10</f>
        <v>0</v>
      </c>
      <c r="K20" s="120">
        <f t="shared" si="300"/>
        <v>0</v>
      </c>
      <c r="L20" s="101">
        <f t="shared" si="301"/>
        <v>0</v>
      </c>
      <c r="M20" s="101"/>
      <c r="N20" s="121"/>
      <c r="O20" s="122">
        <f t="shared" si="240"/>
        <v>0</v>
      </c>
      <c r="P20" s="126">
        <f>'прил № 2 (01.01.20)'!AG568</f>
        <v>0</v>
      </c>
      <c r="Q20" s="122">
        <f>P20/P10</f>
        <v>0</v>
      </c>
      <c r="R20" s="101">
        <f>R10*Q20</f>
        <v>0</v>
      </c>
      <c r="S20" s="119">
        <f t="shared" si="4"/>
        <v>0</v>
      </c>
      <c r="T20" s="93">
        <f>T10</f>
        <v>0</v>
      </c>
      <c r="U20" s="120">
        <f t="shared" si="5"/>
        <v>0</v>
      </c>
      <c r="V20" s="101">
        <f t="shared" si="6"/>
        <v>0</v>
      </c>
      <c r="W20" s="101"/>
      <c r="X20" s="121"/>
      <c r="Y20" s="122">
        <f t="shared" si="241"/>
        <v>0</v>
      </c>
      <c r="Z20" s="126">
        <f>'прил № 2 (01.01.20)'!BB568</f>
        <v>0</v>
      </c>
      <c r="AA20" s="122">
        <f>Z20/Z10</f>
        <v>0</v>
      </c>
      <c r="AB20" s="101">
        <f>AB10*AA20</f>
        <v>0</v>
      </c>
      <c r="AC20" s="119">
        <f t="shared" si="8"/>
        <v>0</v>
      </c>
      <c r="AD20" s="93">
        <f>AD10</f>
        <v>0</v>
      </c>
      <c r="AE20" s="120">
        <f t="shared" si="9"/>
        <v>0</v>
      </c>
      <c r="AF20" s="101">
        <f t="shared" si="10"/>
        <v>0</v>
      </c>
      <c r="AG20" s="101"/>
      <c r="AH20" s="121"/>
      <c r="AI20" s="122">
        <f t="shared" si="242"/>
        <v>0</v>
      </c>
      <c r="AJ20" s="126">
        <f>'прил № 2 (01.01.20)'!BW568</f>
        <v>0</v>
      </c>
      <c r="AK20" s="122" t="e">
        <f>AJ20/AJ10</f>
        <v>#DIV/0!</v>
      </c>
      <c r="AL20" s="101" t="e">
        <f>AL10*AK20</f>
        <v>#DIV/0!</v>
      </c>
      <c r="AM20" s="119">
        <f t="shared" si="12"/>
        <v>0</v>
      </c>
      <c r="AN20" s="93">
        <f>AN10</f>
        <v>0</v>
      </c>
      <c r="AO20" s="120">
        <f t="shared" si="13"/>
        <v>0</v>
      </c>
      <c r="AP20" s="101">
        <f t="shared" si="14"/>
        <v>0</v>
      </c>
      <c r="AQ20" s="101"/>
      <c r="AR20" s="121"/>
      <c r="AS20" s="122">
        <f t="shared" si="243"/>
        <v>0</v>
      </c>
      <c r="AT20" s="126">
        <f>'прил № 2 (01.01.20)'!CR568</f>
        <v>0</v>
      </c>
      <c r="AU20" s="122">
        <f>AT20/AT10</f>
        <v>0</v>
      </c>
      <c r="AV20" s="101">
        <f>AV10*AU20</f>
        <v>0</v>
      </c>
      <c r="AW20" s="119">
        <f t="shared" si="16"/>
        <v>0</v>
      </c>
      <c r="AX20" s="93">
        <f>AX10</f>
        <v>0</v>
      </c>
      <c r="AY20" s="120">
        <f t="shared" si="17"/>
        <v>0</v>
      </c>
      <c r="AZ20" s="101">
        <f t="shared" si="18"/>
        <v>0</v>
      </c>
      <c r="BA20" s="101"/>
      <c r="BB20" s="121"/>
      <c r="BC20" s="122">
        <f t="shared" si="244"/>
        <v>0</v>
      </c>
      <c r="BD20" s="126">
        <f>'прил № 2 (01.01.20)'!DM568</f>
        <v>0</v>
      </c>
      <c r="BE20" s="122">
        <f>BD20/BD10</f>
        <v>0</v>
      </c>
      <c r="BF20" s="101">
        <f>BF10*BE20</f>
        <v>0</v>
      </c>
      <c r="BG20" s="119">
        <f t="shared" si="20"/>
        <v>0</v>
      </c>
      <c r="BH20" s="93">
        <f>BH10</f>
        <v>0</v>
      </c>
      <c r="BI20" s="120">
        <f t="shared" si="21"/>
        <v>0</v>
      </c>
      <c r="BJ20" s="101">
        <f t="shared" si="22"/>
        <v>0</v>
      </c>
      <c r="BK20" s="101"/>
      <c r="BL20" s="121"/>
      <c r="BM20" s="122">
        <f t="shared" si="245"/>
        <v>0</v>
      </c>
      <c r="BN20" s="126">
        <f>'прил № 2 (01.01.20)'!EH568</f>
        <v>0</v>
      </c>
      <c r="BO20" s="122">
        <f>BN20/BN10</f>
        <v>0</v>
      </c>
      <c r="BP20" s="101">
        <f>BP10*BO20</f>
        <v>0</v>
      </c>
      <c r="BQ20" s="119">
        <f t="shared" si="24"/>
        <v>0</v>
      </c>
      <c r="BR20" s="93">
        <f>BR10</f>
        <v>0</v>
      </c>
      <c r="BS20" s="120">
        <f t="shared" si="25"/>
        <v>0</v>
      </c>
      <c r="BT20" s="101">
        <f t="shared" si="26"/>
        <v>0</v>
      </c>
      <c r="BU20" s="101"/>
      <c r="BV20" s="121"/>
      <c r="BW20" s="122">
        <f t="shared" si="246"/>
        <v>0</v>
      </c>
      <c r="BX20" s="126">
        <f>'прил № 2 (01.01.20)'!FC568</f>
        <v>0</v>
      </c>
      <c r="BY20" s="122">
        <f>BX20/BX10</f>
        <v>0</v>
      </c>
      <c r="BZ20" s="101">
        <f>BZ10*BY20</f>
        <v>0</v>
      </c>
      <c r="CA20" s="119">
        <f t="shared" si="28"/>
        <v>0</v>
      </c>
      <c r="CB20" s="93">
        <f>CB10</f>
        <v>0</v>
      </c>
      <c r="CC20" s="120">
        <f t="shared" si="29"/>
        <v>0</v>
      </c>
      <c r="CD20" s="101">
        <f t="shared" si="30"/>
        <v>0</v>
      </c>
      <c r="CE20" s="101"/>
      <c r="CF20" s="121"/>
      <c r="CG20" s="122">
        <f t="shared" si="247"/>
        <v>0</v>
      </c>
      <c r="CH20" s="126"/>
      <c r="CI20" s="122" t="e">
        <f>CH20/CH10</f>
        <v>#DIV/0!</v>
      </c>
      <c r="CJ20" s="101" t="e">
        <f>CJ10*CI20</f>
        <v>#DIV/0!</v>
      </c>
      <c r="CK20" s="119">
        <f t="shared" si="32"/>
        <v>0</v>
      </c>
      <c r="CL20" s="93">
        <f>CL10</f>
        <v>0</v>
      </c>
      <c r="CM20" s="120">
        <f t="shared" si="33"/>
        <v>0</v>
      </c>
      <c r="CN20" s="101">
        <f t="shared" si="34"/>
        <v>0</v>
      </c>
      <c r="CO20" s="101"/>
      <c r="CP20" s="121"/>
      <c r="CQ20" s="122">
        <f t="shared" si="248"/>
        <v>0</v>
      </c>
      <c r="CR20" s="126"/>
      <c r="CS20" s="122">
        <f>CR20/CR10</f>
        <v>0</v>
      </c>
      <c r="CT20" s="101">
        <f>CT10*CS20</f>
        <v>0</v>
      </c>
      <c r="CU20" s="119">
        <f t="shared" si="36"/>
        <v>0</v>
      </c>
      <c r="CV20" s="93">
        <f>CV10</f>
        <v>0</v>
      </c>
      <c r="CW20" s="120">
        <f t="shared" si="37"/>
        <v>0</v>
      </c>
      <c r="CX20" s="101">
        <f t="shared" si="38"/>
        <v>0</v>
      </c>
      <c r="CY20" s="101"/>
      <c r="CZ20" s="121"/>
      <c r="DA20" s="122">
        <f t="shared" si="249"/>
        <v>0</v>
      </c>
      <c r="DB20" s="126">
        <f>'прил № 2 (01.01.20)'!HN568</f>
        <v>0</v>
      </c>
      <c r="DC20" s="122">
        <f>DB20/DB10</f>
        <v>0</v>
      </c>
      <c r="DD20" s="101">
        <f>DD10*DC20</f>
        <v>0</v>
      </c>
      <c r="DE20" s="119">
        <f t="shared" si="40"/>
        <v>0</v>
      </c>
      <c r="DF20" s="93">
        <f>DF10</f>
        <v>0</v>
      </c>
      <c r="DG20" s="120">
        <f t="shared" si="41"/>
        <v>0</v>
      </c>
      <c r="DH20" s="101">
        <f t="shared" si="42"/>
        <v>0</v>
      </c>
      <c r="DI20" s="101"/>
      <c r="DJ20" s="121"/>
      <c r="DK20" s="122">
        <f t="shared" si="250"/>
        <v>0</v>
      </c>
      <c r="DL20" s="126">
        <f>'прил № 2 (01.01.20)'!II568</f>
        <v>0</v>
      </c>
      <c r="DM20" s="122">
        <f>DL20/DL10</f>
        <v>0</v>
      </c>
      <c r="DN20" s="101">
        <f>DN10*DM20</f>
        <v>0</v>
      </c>
      <c r="DO20" s="119">
        <f t="shared" si="44"/>
        <v>0</v>
      </c>
      <c r="DP20" s="93">
        <f>DP10</f>
        <v>0</v>
      </c>
      <c r="DQ20" s="120">
        <f t="shared" si="45"/>
        <v>0</v>
      </c>
      <c r="DR20" s="101">
        <f t="shared" si="46"/>
        <v>0</v>
      </c>
      <c r="DS20" s="101"/>
      <c r="DT20" s="121"/>
      <c r="DU20" s="122">
        <f t="shared" si="251"/>
        <v>0</v>
      </c>
      <c r="DV20" s="126">
        <f>'прил № 2 (01.01.20)'!JD568</f>
        <v>0</v>
      </c>
      <c r="DW20" s="122">
        <f>DV20/DV10</f>
        <v>0</v>
      </c>
      <c r="DX20" s="101">
        <f>DX10*DW20</f>
        <v>0</v>
      </c>
      <c r="DY20" s="119">
        <f t="shared" si="48"/>
        <v>0</v>
      </c>
      <c r="DZ20" s="93">
        <f>DZ10</f>
        <v>8.2799999999999994</v>
      </c>
      <c r="EA20" s="120">
        <f t="shared" si="49"/>
        <v>0</v>
      </c>
      <c r="EB20" s="101">
        <f t="shared" si="50"/>
        <v>0</v>
      </c>
      <c r="EC20" s="101"/>
      <c r="ED20" s="121"/>
      <c r="EE20" s="122">
        <f t="shared" si="252"/>
        <v>0</v>
      </c>
      <c r="EF20" s="126">
        <f>'прил № 2 (01.01.20)'!JY568</f>
        <v>0</v>
      </c>
      <c r="EG20" s="122">
        <f>EF20/EF10</f>
        <v>0</v>
      </c>
      <c r="EH20" s="101">
        <f>EH10*EG20</f>
        <v>0</v>
      </c>
      <c r="EI20" s="119">
        <f t="shared" si="52"/>
        <v>0</v>
      </c>
      <c r="EJ20" s="93">
        <f>EJ10</f>
        <v>0</v>
      </c>
      <c r="EK20" s="120">
        <f t="shared" si="53"/>
        <v>0</v>
      </c>
      <c r="EL20" s="101">
        <f t="shared" si="54"/>
        <v>0</v>
      </c>
      <c r="EM20" s="101"/>
      <c r="EN20" s="121"/>
      <c r="EO20" s="122">
        <f t="shared" si="253"/>
        <v>0</v>
      </c>
      <c r="EP20" s="126">
        <f>'прил № 2 (01.01.20)'!KT568</f>
        <v>0</v>
      </c>
      <c r="EQ20" s="122">
        <f>EP20/EP10</f>
        <v>0</v>
      </c>
      <c r="ER20" s="101">
        <f>ER10*EQ20</f>
        <v>0</v>
      </c>
      <c r="ES20" s="119">
        <f t="shared" si="56"/>
        <v>0</v>
      </c>
      <c r="ET20" s="93">
        <f>ET10</f>
        <v>8.2799999999999994</v>
      </c>
      <c r="EU20" s="120">
        <f t="shared" si="57"/>
        <v>0</v>
      </c>
      <c r="EV20" s="101">
        <f t="shared" si="58"/>
        <v>0</v>
      </c>
      <c r="EW20" s="101"/>
      <c r="EX20" s="121"/>
      <c r="EY20" s="122">
        <f t="shared" si="254"/>
        <v>0</v>
      </c>
      <c r="EZ20" s="126">
        <f>'прил № 2 (01.01.20)'!LO568</f>
        <v>0</v>
      </c>
      <c r="FA20" s="122">
        <f>EZ20/EZ10</f>
        <v>0</v>
      </c>
      <c r="FB20" s="101">
        <f>FB10*FA20</f>
        <v>0</v>
      </c>
      <c r="FC20" s="119">
        <f t="shared" si="60"/>
        <v>0</v>
      </c>
      <c r="FD20" s="93">
        <f>FD10</f>
        <v>0</v>
      </c>
      <c r="FE20" s="120">
        <f t="shared" si="61"/>
        <v>0</v>
      </c>
      <c r="FF20" s="101">
        <f t="shared" si="62"/>
        <v>0</v>
      </c>
      <c r="FG20" s="101"/>
      <c r="FH20" s="121"/>
      <c r="FI20" s="122">
        <f t="shared" si="255"/>
        <v>0</v>
      </c>
      <c r="FJ20" s="126">
        <f>'прил № 2 (01.01.20)'!MJ568</f>
        <v>0</v>
      </c>
      <c r="FK20" s="122">
        <f>FJ20/FJ10</f>
        <v>0</v>
      </c>
      <c r="FL20" s="101">
        <f>FL10*FK20</f>
        <v>0</v>
      </c>
      <c r="FM20" s="119">
        <f t="shared" si="64"/>
        <v>0</v>
      </c>
      <c r="FN20" s="93">
        <f>FN10</f>
        <v>0</v>
      </c>
      <c r="FO20" s="120">
        <f t="shared" si="65"/>
        <v>0</v>
      </c>
      <c r="FP20" s="101">
        <f t="shared" si="66"/>
        <v>0</v>
      </c>
      <c r="FQ20" s="101"/>
      <c r="FR20" s="121"/>
      <c r="FS20" s="122">
        <f t="shared" si="256"/>
        <v>0</v>
      </c>
      <c r="FT20" s="126">
        <f>'прил № 2 (01.01.20)'!NE568</f>
        <v>0</v>
      </c>
      <c r="FU20" s="122">
        <f>FT20/FT10</f>
        <v>0</v>
      </c>
      <c r="FV20" s="101">
        <f>FV10*FU20</f>
        <v>0</v>
      </c>
      <c r="FW20" s="119">
        <f t="shared" si="68"/>
        <v>0</v>
      </c>
      <c r="FX20" s="93">
        <f>FX10</f>
        <v>0</v>
      </c>
      <c r="FY20" s="120">
        <f t="shared" si="69"/>
        <v>0</v>
      </c>
      <c r="FZ20" s="101">
        <f t="shared" si="70"/>
        <v>0</v>
      </c>
      <c r="GA20" s="101"/>
      <c r="GB20" s="121"/>
      <c r="GC20" s="122">
        <f t="shared" si="257"/>
        <v>0</v>
      </c>
      <c r="GD20" s="126">
        <f>'прил № 2 (01.01.20)'!NZ568</f>
        <v>0</v>
      </c>
      <c r="GE20" s="122">
        <f>GD20/GD10</f>
        <v>0</v>
      </c>
      <c r="GF20" s="101">
        <f>GF10*GE20</f>
        <v>0</v>
      </c>
      <c r="GG20" s="119">
        <f t="shared" si="72"/>
        <v>0</v>
      </c>
      <c r="GH20" s="93">
        <f>GH10</f>
        <v>0</v>
      </c>
      <c r="GI20" s="120">
        <f t="shared" si="73"/>
        <v>0</v>
      </c>
      <c r="GJ20" s="101">
        <f t="shared" si="74"/>
        <v>0</v>
      </c>
      <c r="GK20" s="101"/>
      <c r="GL20" s="121"/>
      <c r="GM20" s="122">
        <f t="shared" si="258"/>
        <v>0</v>
      </c>
      <c r="GN20" s="126">
        <f>'прил № 2 (01.01.20)'!OU568</f>
        <v>0</v>
      </c>
      <c r="GO20" s="122">
        <f>GN20/GN10</f>
        <v>0</v>
      </c>
      <c r="GP20" s="101">
        <f>GP10*GO20</f>
        <v>0</v>
      </c>
      <c r="GQ20" s="119">
        <f t="shared" si="76"/>
        <v>0</v>
      </c>
      <c r="GR20" s="93">
        <f>GR10</f>
        <v>0</v>
      </c>
      <c r="GS20" s="120">
        <f t="shared" si="77"/>
        <v>0</v>
      </c>
      <c r="GT20" s="101">
        <f t="shared" si="78"/>
        <v>0</v>
      </c>
      <c r="GU20" s="101"/>
      <c r="GV20" s="121"/>
      <c r="GW20" s="122">
        <f t="shared" si="259"/>
        <v>0</v>
      </c>
      <c r="GX20" s="126">
        <f>'прил № 2 (01.01.20)'!PP568</f>
        <v>0</v>
      </c>
      <c r="GY20" s="122">
        <f>GX20/GX10</f>
        <v>0</v>
      </c>
      <c r="GZ20" s="101">
        <f>GZ10*GY20</f>
        <v>0</v>
      </c>
      <c r="HA20" s="119">
        <f t="shared" si="80"/>
        <v>0</v>
      </c>
      <c r="HB20" s="93">
        <f>HB10</f>
        <v>0</v>
      </c>
      <c r="HC20" s="120">
        <f t="shared" si="81"/>
        <v>0</v>
      </c>
      <c r="HD20" s="101">
        <f t="shared" si="82"/>
        <v>0</v>
      </c>
      <c r="HE20" s="101"/>
      <c r="HF20" s="121"/>
      <c r="HG20" s="122">
        <f t="shared" si="260"/>
        <v>0</v>
      </c>
      <c r="HH20" s="126">
        <f>'прил № 2 (01.01.20)'!QK568</f>
        <v>0</v>
      </c>
      <c r="HI20" s="122">
        <f>HH20/HH10</f>
        <v>0</v>
      </c>
      <c r="HJ20" s="101">
        <f>HJ10*HI20</f>
        <v>0</v>
      </c>
      <c r="HK20" s="119">
        <f t="shared" si="84"/>
        <v>0</v>
      </c>
      <c r="HL20" s="93">
        <f>HL10</f>
        <v>0</v>
      </c>
      <c r="HM20" s="120">
        <f t="shared" si="85"/>
        <v>0</v>
      </c>
      <c r="HN20" s="101">
        <f t="shared" si="86"/>
        <v>0</v>
      </c>
      <c r="HO20" s="101"/>
      <c r="HP20" s="121"/>
      <c r="HQ20" s="122">
        <f t="shared" si="261"/>
        <v>0</v>
      </c>
      <c r="HR20" s="126">
        <f>'прил № 2 (01.01.20)'!RF568</f>
        <v>0</v>
      </c>
      <c r="HS20" s="122">
        <f>HR20/HR10</f>
        <v>0</v>
      </c>
      <c r="HT20" s="101">
        <f>HT10*HS20</f>
        <v>0</v>
      </c>
      <c r="HU20" s="119">
        <f t="shared" si="88"/>
        <v>0</v>
      </c>
      <c r="HV20" s="93">
        <f>HV10</f>
        <v>0</v>
      </c>
      <c r="HW20" s="120">
        <f t="shared" si="89"/>
        <v>0</v>
      </c>
      <c r="HX20" s="101">
        <f t="shared" si="90"/>
        <v>0</v>
      </c>
      <c r="HY20" s="101"/>
      <c r="HZ20" s="121"/>
      <c r="IA20" s="122">
        <f t="shared" si="262"/>
        <v>0</v>
      </c>
      <c r="IB20" s="126">
        <f>'прил № 2 (01.01.20)'!SA568</f>
        <v>41</v>
      </c>
      <c r="IC20" s="122">
        <f>IB20/IB10</f>
        <v>0.23294999999999999</v>
      </c>
      <c r="ID20" s="101">
        <f>ID10*IC20</f>
        <v>0</v>
      </c>
      <c r="IE20" s="119">
        <f t="shared" si="92"/>
        <v>0</v>
      </c>
      <c r="IF20" s="93">
        <f>IF10</f>
        <v>0</v>
      </c>
      <c r="IG20" s="120">
        <f t="shared" si="93"/>
        <v>0</v>
      </c>
      <c r="IH20" s="101">
        <f t="shared" si="94"/>
        <v>0</v>
      </c>
      <c r="II20" s="101"/>
      <c r="IJ20" s="121"/>
      <c r="IK20" s="122">
        <f t="shared" si="263"/>
        <v>0</v>
      </c>
      <c r="IL20" s="126">
        <f>'прил № 2 (01.01.20)'!SV568</f>
        <v>0</v>
      </c>
      <c r="IM20" s="122">
        <f>IL20/IL10</f>
        <v>0</v>
      </c>
      <c r="IN20" s="101">
        <f>IN10*IM20</f>
        <v>0</v>
      </c>
      <c r="IO20" s="119">
        <f t="shared" si="96"/>
        <v>0</v>
      </c>
      <c r="IP20" s="93">
        <f>IP10</f>
        <v>0</v>
      </c>
      <c r="IQ20" s="120">
        <f t="shared" si="97"/>
        <v>0</v>
      </c>
      <c r="IR20" s="101">
        <f t="shared" si="98"/>
        <v>0</v>
      </c>
      <c r="IS20" s="101"/>
      <c r="IT20" s="121"/>
      <c r="IU20" s="122">
        <f t="shared" si="264"/>
        <v>0</v>
      </c>
      <c r="IV20" s="126">
        <f>'прил № 2 (01.01.20)'!TQ568</f>
        <v>0</v>
      </c>
      <c r="IW20" s="122">
        <f>IV20/IV10</f>
        <v>0</v>
      </c>
      <c r="IX20" s="101">
        <f>IX10*IW20</f>
        <v>0</v>
      </c>
      <c r="IY20" s="119">
        <f t="shared" si="100"/>
        <v>0</v>
      </c>
      <c r="IZ20" s="93">
        <f>IZ10</f>
        <v>0</v>
      </c>
      <c r="JA20" s="120">
        <f t="shared" si="101"/>
        <v>0</v>
      </c>
      <c r="JB20" s="101">
        <f t="shared" si="102"/>
        <v>0</v>
      </c>
      <c r="JC20" s="101"/>
      <c r="JD20" s="121"/>
      <c r="JE20" s="122">
        <f t="shared" si="265"/>
        <v>0</v>
      </c>
      <c r="JF20" s="126">
        <f>'прил № 2 (01.01.20)'!UL568</f>
        <v>0</v>
      </c>
      <c r="JG20" s="122">
        <f>JF20/JF10</f>
        <v>0</v>
      </c>
      <c r="JH20" s="101">
        <f>JH10*JG20</f>
        <v>0</v>
      </c>
      <c r="JI20" s="119">
        <f t="shared" si="104"/>
        <v>0</v>
      </c>
      <c r="JJ20" s="93">
        <f>JJ10</f>
        <v>0</v>
      </c>
      <c r="JK20" s="120">
        <f t="shared" si="105"/>
        <v>0</v>
      </c>
      <c r="JL20" s="101">
        <f t="shared" si="106"/>
        <v>0</v>
      </c>
      <c r="JM20" s="101"/>
      <c r="JN20" s="121"/>
      <c r="JO20" s="122">
        <f t="shared" si="266"/>
        <v>0</v>
      </c>
      <c r="JP20" s="126"/>
      <c r="JQ20" s="122" t="e">
        <f>JP20/JP10</f>
        <v>#DIV/0!</v>
      </c>
      <c r="JR20" s="101" t="e">
        <f>JR10*JQ20</f>
        <v>#DIV/0!</v>
      </c>
      <c r="JS20" s="119">
        <f t="shared" si="108"/>
        <v>0</v>
      </c>
      <c r="JT20" s="93">
        <f>JT10</f>
        <v>0</v>
      </c>
      <c r="JU20" s="120">
        <f t="shared" si="109"/>
        <v>0</v>
      </c>
      <c r="JV20" s="101">
        <f t="shared" si="110"/>
        <v>0</v>
      </c>
      <c r="JW20" s="101"/>
      <c r="JX20" s="121"/>
      <c r="JY20" s="122">
        <f t="shared" si="267"/>
        <v>0</v>
      </c>
      <c r="JZ20" s="126">
        <f>'прил № 2 (01.01.20)'!WB568</f>
        <v>0</v>
      </c>
      <c r="KA20" s="122">
        <f>JZ20/JZ10</f>
        <v>0</v>
      </c>
      <c r="KB20" s="101">
        <f>KB10*KA20</f>
        <v>0</v>
      </c>
      <c r="KC20" s="119">
        <f t="shared" si="112"/>
        <v>0</v>
      </c>
      <c r="KD20" s="93">
        <f>KD10</f>
        <v>0</v>
      </c>
      <c r="KE20" s="120">
        <f t="shared" si="113"/>
        <v>0</v>
      </c>
      <c r="KF20" s="101">
        <f t="shared" si="114"/>
        <v>0</v>
      </c>
      <c r="KG20" s="101"/>
      <c r="KH20" s="121"/>
      <c r="KI20" s="122">
        <f t="shared" si="268"/>
        <v>0</v>
      </c>
      <c r="KJ20" s="126">
        <f>'прил № 2 (01.01.20)'!WW568</f>
        <v>0</v>
      </c>
      <c r="KK20" s="122">
        <f>KJ20/KJ10</f>
        <v>0</v>
      </c>
      <c r="KL20" s="101">
        <f>KL10*KK20</f>
        <v>0</v>
      </c>
      <c r="KM20" s="119">
        <f t="shared" si="116"/>
        <v>0</v>
      </c>
      <c r="KN20" s="93">
        <f>KN10</f>
        <v>0</v>
      </c>
      <c r="KO20" s="120">
        <f t="shared" si="117"/>
        <v>0</v>
      </c>
      <c r="KP20" s="101">
        <f t="shared" si="118"/>
        <v>0</v>
      </c>
      <c r="KQ20" s="101"/>
      <c r="KR20" s="121"/>
      <c r="KS20" s="122">
        <f t="shared" si="269"/>
        <v>0</v>
      </c>
      <c r="KT20" s="126">
        <f>'прил № 2 (01.01.20)'!XR568</f>
        <v>0</v>
      </c>
      <c r="KU20" s="122">
        <f>KT20/KT10</f>
        <v>0</v>
      </c>
      <c r="KV20" s="101">
        <f>KV10*KU20</f>
        <v>0</v>
      </c>
      <c r="KW20" s="119">
        <f t="shared" si="120"/>
        <v>0</v>
      </c>
      <c r="KX20" s="93">
        <f>KX10</f>
        <v>0</v>
      </c>
      <c r="KY20" s="120">
        <f t="shared" si="121"/>
        <v>0</v>
      </c>
      <c r="KZ20" s="101">
        <f t="shared" si="122"/>
        <v>0</v>
      </c>
      <c r="LA20" s="101"/>
      <c r="LB20" s="121"/>
      <c r="LC20" s="122">
        <f t="shared" si="270"/>
        <v>0</v>
      </c>
      <c r="LD20" s="126">
        <f>'прил № 2 (01.01.20)'!YM568</f>
        <v>0</v>
      </c>
      <c r="LE20" s="122">
        <f>LD20/LD10</f>
        <v>0</v>
      </c>
      <c r="LF20" s="101">
        <f>LF10*LE20</f>
        <v>0</v>
      </c>
      <c r="LG20" s="119">
        <f t="shared" si="124"/>
        <v>0</v>
      </c>
      <c r="LH20" s="93">
        <f>LH10</f>
        <v>0</v>
      </c>
      <c r="LI20" s="120">
        <f t="shared" si="125"/>
        <v>0</v>
      </c>
      <c r="LJ20" s="101">
        <f t="shared" si="126"/>
        <v>0</v>
      </c>
      <c r="LK20" s="101"/>
      <c r="LL20" s="121"/>
      <c r="LM20" s="122">
        <f t="shared" si="271"/>
        <v>0</v>
      </c>
      <c r="LN20" s="126">
        <f>'прил № 2 (01.01.20)'!ZH568</f>
        <v>0</v>
      </c>
      <c r="LO20" s="122">
        <f>LN20/LN10</f>
        <v>0</v>
      </c>
      <c r="LP20" s="101">
        <f>LP10*LO20</f>
        <v>0</v>
      </c>
      <c r="LQ20" s="119">
        <f t="shared" si="128"/>
        <v>0</v>
      </c>
      <c r="LR20" s="93">
        <f>LR10</f>
        <v>0</v>
      </c>
      <c r="LS20" s="120">
        <f t="shared" si="129"/>
        <v>0</v>
      </c>
      <c r="LT20" s="101">
        <f t="shared" si="130"/>
        <v>0</v>
      </c>
      <c r="LU20" s="101"/>
      <c r="LV20" s="121"/>
      <c r="LW20" s="122">
        <f t="shared" si="272"/>
        <v>0</v>
      </c>
      <c r="LX20" s="126">
        <f>'прил № 2 (01.01.20)'!AAC568</f>
        <v>0</v>
      </c>
      <c r="LY20" s="122">
        <f>LX20/LX10</f>
        <v>0</v>
      </c>
      <c r="LZ20" s="101">
        <f>LZ10*LY20</f>
        <v>0</v>
      </c>
      <c r="MA20" s="119">
        <f t="shared" si="132"/>
        <v>0</v>
      </c>
      <c r="MB20" s="93">
        <f>MB10</f>
        <v>0</v>
      </c>
      <c r="MC20" s="120">
        <f t="shared" si="133"/>
        <v>0</v>
      </c>
      <c r="MD20" s="101">
        <f t="shared" si="134"/>
        <v>0</v>
      </c>
      <c r="ME20" s="101"/>
      <c r="MF20" s="121"/>
      <c r="MG20" s="122">
        <f t="shared" si="273"/>
        <v>0</v>
      </c>
      <c r="MH20" s="126">
        <f>'прил № 2 (01.01.20)'!AAX568</f>
        <v>0</v>
      </c>
      <c r="MI20" s="122">
        <f>MH20/MH10</f>
        <v>0</v>
      </c>
      <c r="MJ20" s="101">
        <f>MJ10*MI20</f>
        <v>0</v>
      </c>
      <c r="MK20" s="119">
        <f t="shared" si="136"/>
        <v>0</v>
      </c>
      <c r="ML20" s="93">
        <f>ML10</f>
        <v>0</v>
      </c>
      <c r="MM20" s="120">
        <f t="shared" si="137"/>
        <v>0</v>
      </c>
      <c r="MN20" s="101">
        <f t="shared" si="138"/>
        <v>0</v>
      </c>
      <c r="MO20" s="101"/>
      <c r="MP20" s="121"/>
      <c r="MQ20" s="122">
        <f t="shared" si="274"/>
        <v>0</v>
      </c>
      <c r="MR20" s="126">
        <f>'прил № 2 (01.01.20)'!ABS568</f>
        <v>35</v>
      </c>
      <c r="MS20" s="122">
        <f>MR20/MR10</f>
        <v>0.34314</v>
      </c>
      <c r="MT20" s="101">
        <f>MT10*MS20</f>
        <v>0</v>
      </c>
      <c r="MU20" s="119">
        <f t="shared" si="140"/>
        <v>0</v>
      </c>
      <c r="MV20" s="93">
        <f>MV10</f>
        <v>0</v>
      </c>
      <c r="MW20" s="120">
        <f t="shared" si="141"/>
        <v>0</v>
      </c>
      <c r="MX20" s="101">
        <f t="shared" si="142"/>
        <v>0</v>
      </c>
      <c r="MY20" s="101"/>
      <c r="MZ20" s="121"/>
      <c r="NA20" s="122">
        <f t="shared" si="275"/>
        <v>0</v>
      </c>
      <c r="NB20" s="126">
        <f>'прил № 2 (01.01.20)'!ACN568</f>
        <v>0</v>
      </c>
      <c r="NC20" s="122">
        <f>NB20/NB10</f>
        <v>0</v>
      </c>
      <c r="ND20" s="101">
        <f>ND10*NC20</f>
        <v>0</v>
      </c>
      <c r="NE20" s="119">
        <f t="shared" si="144"/>
        <v>0</v>
      </c>
      <c r="NF20" s="93">
        <f>NF10</f>
        <v>0</v>
      </c>
      <c r="NG20" s="120">
        <f t="shared" si="145"/>
        <v>0</v>
      </c>
      <c r="NH20" s="101">
        <f t="shared" si="146"/>
        <v>0</v>
      </c>
      <c r="NI20" s="101"/>
      <c r="NJ20" s="121"/>
      <c r="NK20" s="122">
        <f t="shared" si="276"/>
        <v>0</v>
      </c>
      <c r="NL20" s="126">
        <f>'прил № 2 (01.01.20)'!ADI568</f>
        <v>0</v>
      </c>
      <c r="NM20" s="122">
        <f>NL20/NL10</f>
        <v>0</v>
      </c>
      <c r="NN20" s="101">
        <f>NN10*NM20</f>
        <v>0</v>
      </c>
      <c r="NO20" s="119">
        <f t="shared" si="148"/>
        <v>0</v>
      </c>
      <c r="NP20" s="93">
        <f>NP10</f>
        <v>0</v>
      </c>
      <c r="NQ20" s="120">
        <f t="shared" si="149"/>
        <v>0</v>
      </c>
      <c r="NR20" s="101">
        <f t="shared" si="150"/>
        <v>0</v>
      </c>
      <c r="NS20" s="101"/>
      <c r="NT20" s="121"/>
      <c r="NU20" s="122">
        <f t="shared" si="277"/>
        <v>0</v>
      </c>
      <c r="NV20" s="126">
        <f>'прил № 2 (01.01.20)'!AED568</f>
        <v>29</v>
      </c>
      <c r="NW20" s="122">
        <f>NV20/NV10</f>
        <v>0.19333</v>
      </c>
      <c r="NX20" s="101">
        <f>NX10*NW20</f>
        <v>0</v>
      </c>
      <c r="NY20" s="119">
        <f t="shared" si="152"/>
        <v>0</v>
      </c>
      <c r="NZ20" s="93">
        <f>NZ10</f>
        <v>0</v>
      </c>
      <c r="OA20" s="120">
        <f t="shared" si="153"/>
        <v>0</v>
      </c>
      <c r="OB20" s="101">
        <f t="shared" si="154"/>
        <v>0</v>
      </c>
      <c r="OC20" s="101"/>
      <c r="OD20" s="121"/>
      <c r="OE20" s="122">
        <f t="shared" si="278"/>
        <v>0</v>
      </c>
      <c r="OF20" s="126">
        <f>'прил № 2 (01.01.20)'!AEY568</f>
        <v>0</v>
      </c>
      <c r="OG20" s="122">
        <f>OF20/OF10</f>
        <v>0</v>
      </c>
      <c r="OH20" s="101">
        <f>OH10*OG20</f>
        <v>0</v>
      </c>
      <c r="OI20" s="119">
        <f t="shared" si="156"/>
        <v>0</v>
      </c>
      <c r="OJ20" s="93">
        <f>OJ10</f>
        <v>0</v>
      </c>
      <c r="OK20" s="120">
        <f t="shared" si="157"/>
        <v>0</v>
      </c>
      <c r="OL20" s="101">
        <f t="shared" si="158"/>
        <v>0</v>
      </c>
      <c r="OM20" s="101"/>
      <c r="ON20" s="121"/>
      <c r="OO20" s="122">
        <f t="shared" si="279"/>
        <v>0</v>
      </c>
      <c r="OP20" s="126">
        <f>'прил № 2 (01.01.20)'!AFT568</f>
        <v>0</v>
      </c>
      <c r="OQ20" s="122">
        <f>OP20/OP10</f>
        <v>0</v>
      </c>
      <c r="OR20" s="101">
        <f>OR10*OQ20</f>
        <v>0</v>
      </c>
      <c r="OS20" s="119">
        <f t="shared" si="160"/>
        <v>0</v>
      </c>
      <c r="OT20" s="93">
        <f>OT10</f>
        <v>0</v>
      </c>
      <c r="OU20" s="120">
        <f t="shared" si="161"/>
        <v>0</v>
      </c>
      <c r="OV20" s="101">
        <f t="shared" si="162"/>
        <v>0</v>
      </c>
      <c r="OW20" s="101"/>
      <c r="OX20" s="121"/>
      <c r="OY20" s="122">
        <f t="shared" si="280"/>
        <v>0</v>
      </c>
      <c r="OZ20" s="126">
        <f>'прил № 2 (01.01.20)'!AGO568</f>
        <v>0</v>
      </c>
      <c r="PA20" s="122">
        <f>OZ20/OZ10</f>
        <v>0</v>
      </c>
      <c r="PB20" s="101">
        <f>PB10*PA20</f>
        <v>0</v>
      </c>
      <c r="PC20" s="119">
        <f t="shared" si="164"/>
        <v>0</v>
      </c>
      <c r="PD20" s="93">
        <f>PD10</f>
        <v>0</v>
      </c>
      <c r="PE20" s="120">
        <f t="shared" si="165"/>
        <v>0</v>
      </c>
      <c r="PF20" s="101">
        <f t="shared" si="166"/>
        <v>0</v>
      </c>
      <c r="PG20" s="101"/>
      <c r="PH20" s="121"/>
      <c r="PI20" s="122">
        <f t="shared" si="281"/>
        <v>0</v>
      </c>
      <c r="PJ20" s="126">
        <f>'прил № 2 (01.01.20)'!AHJ568</f>
        <v>0</v>
      </c>
      <c r="PK20" s="122">
        <f>PJ20/PJ10</f>
        <v>0</v>
      </c>
      <c r="PL20" s="101">
        <f>PL10*PK20</f>
        <v>0</v>
      </c>
      <c r="PM20" s="119">
        <f t="shared" si="168"/>
        <v>0</v>
      </c>
      <c r="PN20" s="93">
        <f>PN10</f>
        <v>0</v>
      </c>
      <c r="PO20" s="120">
        <f t="shared" si="169"/>
        <v>0</v>
      </c>
      <c r="PP20" s="101">
        <f t="shared" si="170"/>
        <v>0</v>
      </c>
      <c r="PQ20" s="101"/>
      <c r="PR20" s="121"/>
      <c r="PS20" s="122">
        <f t="shared" si="282"/>
        <v>0</v>
      </c>
      <c r="PT20" s="126"/>
      <c r="PU20" s="122" t="e">
        <f>PT20/PT10</f>
        <v>#DIV/0!</v>
      </c>
      <c r="PV20" s="101" t="e">
        <f>PV10*PU20</f>
        <v>#DIV/0!</v>
      </c>
      <c r="PW20" s="119">
        <f t="shared" si="172"/>
        <v>0</v>
      </c>
      <c r="PX20" s="93">
        <f>PX10</f>
        <v>0</v>
      </c>
      <c r="PY20" s="120">
        <f t="shared" si="173"/>
        <v>0</v>
      </c>
      <c r="PZ20" s="101">
        <f t="shared" si="174"/>
        <v>0</v>
      </c>
      <c r="QA20" s="101"/>
      <c r="QB20" s="121"/>
      <c r="QC20" s="122">
        <f t="shared" si="283"/>
        <v>0</v>
      </c>
      <c r="QD20" s="126">
        <f>'прил № 2 (01.01.20)'!AIZ568</f>
        <v>0</v>
      </c>
      <c r="QE20" s="122">
        <f>QD20/QD10</f>
        <v>0</v>
      </c>
      <c r="QF20" s="101">
        <f>QF10*QE20</f>
        <v>0</v>
      </c>
      <c r="QG20" s="119">
        <f t="shared" si="176"/>
        <v>0</v>
      </c>
      <c r="QH20" s="93">
        <f>QH10</f>
        <v>0</v>
      </c>
      <c r="QI20" s="120">
        <f t="shared" si="177"/>
        <v>0</v>
      </c>
      <c r="QJ20" s="101">
        <f t="shared" si="178"/>
        <v>0</v>
      </c>
      <c r="QK20" s="101"/>
      <c r="QL20" s="121"/>
      <c r="QM20" s="122">
        <f t="shared" si="284"/>
        <v>0</v>
      </c>
      <c r="QN20" s="126">
        <f>'прил № 2 (01.01.20)'!AJU568</f>
        <v>0</v>
      </c>
      <c r="QO20" s="122">
        <f>QN20/QN10</f>
        <v>0</v>
      </c>
      <c r="QP20" s="101">
        <f>QP10*QO20</f>
        <v>0</v>
      </c>
      <c r="QQ20" s="119">
        <f t="shared" si="180"/>
        <v>0</v>
      </c>
      <c r="QR20" s="93">
        <f>QR10</f>
        <v>0</v>
      </c>
      <c r="QS20" s="120">
        <f t="shared" si="181"/>
        <v>0</v>
      </c>
      <c r="QT20" s="101">
        <f t="shared" si="182"/>
        <v>0</v>
      </c>
      <c r="QU20" s="101"/>
      <c r="QV20" s="121"/>
      <c r="QW20" s="122">
        <f t="shared" si="285"/>
        <v>0</v>
      </c>
      <c r="QX20" s="126">
        <f>'прил № 2 (01.01.20)'!AKP568</f>
        <v>0</v>
      </c>
      <c r="QY20" s="122">
        <f>QX20/QX10</f>
        <v>0</v>
      </c>
      <c r="QZ20" s="101">
        <f>QZ10*QY20</f>
        <v>0</v>
      </c>
      <c r="RA20" s="119">
        <f t="shared" si="184"/>
        <v>0</v>
      </c>
      <c r="RB20" s="93">
        <f>RB10</f>
        <v>0</v>
      </c>
      <c r="RC20" s="120">
        <f t="shared" si="185"/>
        <v>0</v>
      </c>
      <c r="RD20" s="101">
        <f t="shared" si="186"/>
        <v>0</v>
      </c>
      <c r="RE20" s="101"/>
      <c r="RF20" s="121"/>
      <c r="RG20" s="122">
        <f t="shared" si="286"/>
        <v>0</v>
      </c>
      <c r="RH20" s="126">
        <f>'прил № 2 (01.01.20)'!ALK568</f>
        <v>0</v>
      </c>
      <c r="RI20" s="122">
        <f>RH20/RH10</f>
        <v>0</v>
      </c>
      <c r="RJ20" s="101">
        <f>RJ10*RI20</f>
        <v>0</v>
      </c>
      <c r="RK20" s="119">
        <f t="shared" si="188"/>
        <v>0</v>
      </c>
      <c r="RL20" s="93">
        <f>RL10</f>
        <v>0</v>
      </c>
      <c r="RM20" s="120">
        <f t="shared" si="189"/>
        <v>0</v>
      </c>
      <c r="RN20" s="101">
        <f t="shared" si="190"/>
        <v>0</v>
      </c>
      <c r="RO20" s="101"/>
      <c r="RP20" s="121"/>
      <c r="RQ20" s="122">
        <f t="shared" si="287"/>
        <v>0</v>
      </c>
      <c r="RR20" s="126">
        <f>'прил № 2 (01.01.20)'!AMF568</f>
        <v>0</v>
      </c>
      <c r="RS20" s="122">
        <f>RR20/RR10</f>
        <v>0</v>
      </c>
      <c r="RT20" s="101">
        <f>RT10*RS20</f>
        <v>0</v>
      </c>
      <c r="RU20" s="119">
        <f t="shared" si="192"/>
        <v>0</v>
      </c>
      <c r="RV20" s="93">
        <f>RV10</f>
        <v>0</v>
      </c>
      <c r="RW20" s="120">
        <f t="shared" si="193"/>
        <v>0</v>
      </c>
      <c r="RX20" s="101">
        <f t="shared" si="194"/>
        <v>0</v>
      </c>
      <c r="RY20" s="101"/>
      <c r="RZ20" s="121"/>
      <c r="SA20" s="122">
        <f t="shared" si="288"/>
        <v>0</v>
      </c>
      <c r="SB20" s="126">
        <f>'прил № 2 (01.01.20)'!ANA568</f>
        <v>0</v>
      </c>
      <c r="SC20" s="122">
        <f>SB20/SB10</f>
        <v>0</v>
      </c>
      <c r="SD20" s="101">
        <f>SD10*SC20</f>
        <v>0</v>
      </c>
      <c r="SE20" s="119">
        <f t="shared" si="196"/>
        <v>0</v>
      </c>
      <c r="SF20" s="93">
        <f>SF10</f>
        <v>8.2799999999999994</v>
      </c>
      <c r="SG20" s="120">
        <f t="shared" si="197"/>
        <v>0</v>
      </c>
      <c r="SH20" s="101">
        <f t="shared" si="198"/>
        <v>0</v>
      </c>
      <c r="SI20" s="101"/>
      <c r="SJ20" s="121"/>
      <c r="SK20" s="122">
        <f t="shared" si="289"/>
        <v>0</v>
      </c>
      <c r="SL20" s="126">
        <f>'прил № 2 (01.01.20)'!ANV568</f>
        <v>0</v>
      </c>
      <c r="SM20" s="122">
        <f>SL20/SL10</f>
        <v>0</v>
      </c>
      <c r="SN20" s="101">
        <f>SN10*SM20</f>
        <v>0</v>
      </c>
      <c r="SO20" s="119">
        <f t="shared" si="200"/>
        <v>0</v>
      </c>
      <c r="SP20" s="93">
        <f>SP10</f>
        <v>0</v>
      </c>
      <c r="SQ20" s="120">
        <f t="shared" si="201"/>
        <v>0</v>
      </c>
      <c r="SR20" s="101">
        <f t="shared" si="202"/>
        <v>0</v>
      </c>
      <c r="SS20" s="101"/>
      <c r="ST20" s="121"/>
      <c r="SU20" s="122">
        <f t="shared" si="290"/>
        <v>0</v>
      </c>
      <c r="SV20" s="126">
        <f>'прил № 2 (01.01.20)'!AOQ568</f>
        <v>0</v>
      </c>
      <c r="SW20" s="122">
        <f>SV20/SV10</f>
        <v>0</v>
      </c>
      <c r="SX20" s="101">
        <f>SX10*SW20</f>
        <v>0</v>
      </c>
      <c r="SY20" s="119">
        <f t="shared" si="204"/>
        <v>0</v>
      </c>
      <c r="SZ20" s="93">
        <f>SZ10</f>
        <v>0</v>
      </c>
      <c r="TA20" s="120">
        <f t="shared" si="205"/>
        <v>0</v>
      </c>
      <c r="TB20" s="101">
        <f t="shared" si="206"/>
        <v>0</v>
      </c>
      <c r="TC20" s="101"/>
      <c r="TD20" s="121"/>
      <c r="TE20" s="122">
        <f t="shared" si="291"/>
        <v>0</v>
      </c>
      <c r="TF20" s="126">
        <f>'прил № 2 (01.01.20)'!APL568</f>
        <v>0</v>
      </c>
      <c r="TG20" s="122">
        <f>TF20/TF10</f>
        <v>0</v>
      </c>
      <c r="TH20" s="101">
        <f>TH10*TG20</f>
        <v>0</v>
      </c>
      <c r="TI20" s="119">
        <f t="shared" si="208"/>
        <v>0</v>
      </c>
      <c r="TJ20" s="93">
        <f>TJ10</f>
        <v>0</v>
      </c>
      <c r="TK20" s="120">
        <f t="shared" si="209"/>
        <v>0</v>
      </c>
      <c r="TL20" s="101">
        <f t="shared" si="210"/>
        <v>0</v>
      </c>
      <c r="TM20" s="101"/>
      <c r="TN20" s="121"/>
      <c r="TO20" s="122">
        <f t="shared" si="292"/>
        <v>0</v>
      </c>
      <c r="TP20" s="126">
        <f>'прил № 2 (01.01.20)'!AQG568</f>
        <v>0</v>
      </c>
      <c r="TQ20" s="122">
        <f>TP20/TP10</f>
        <v>0</v>
      </c>
      <c r="TR20" s="101">
        <f>TR10*TQ20</f>
        <v>0</v>
      </c>
      <c r="TS20" s="119">
        <f t="shared" si="212"/>
        <v>0</v>
      </c>
      <c r="TT20" s="93">
        <f>TT10</f>
        <v>0</v>
      </c>
      <c r="TU20" s="120">
        <f t="shared" si="213"/>
        <v>0</v>
      </c>
      <c r="TV20" s="101">
        <f t="shared" si="214"/>
        <v>0</v>
      </c>
      <c r="TW20" s="101"/>
      <c r="TX20" s="121"/>
      <c r="TY20" s="122">
        <f t="shared" si="293"/>
        <v>0</v>
      </c>
      <c r="TZ20" s="126">
        <f>'прил № 2 (01.01.20)'!ARB568</f>
        <v>0</v>
      </c>
      <c r="UA20" s="122">
        <f>TZ20/TZ10</f>
        <v>0</v>
      </c>
      <c r="UB20" s="101">
        <f>UB10*UA20</f>
        <v>0</v>
      </c>
      <c r="UC20" s="119">
        <f t="shared" si="216"/>
        <v>0</v>
      </c>
      <c r="UD20" s="93">
        <f>UD10</f>
        <v>0</v>
      </c>
      <c r="UE20" s="120">
        <f t="shared" si="217"/>
        <v>0</v>
      </c>
      <c r="UF20" s="101">
        <f t="shared" si="218"/>
        <v>0</v>
      </c>
      <c r="UG20" s="101"/>
      <c r="UH20" s="121"/>
      <c r="UI20" s="122">
        <f t="shared" si="294"/>
        <v>0</v>
      </c>
      <c r="UJ20" s="126">
        <f>'прил № 2 (01.01.20)'!ARW568</f>
        <v>0</v>
      </c>
      <c r="UK20" s="122">
        <f>UJ20/UJ10</f>
        <v>0</v>
      </c>
      <c r="UL20" s="101">
        <f>UL10*UK20</f>
        <v>0</v>
      </c>
      <c r="UM20" s="119">
        <f t="shared" si="220"/>
        <v>0</v>
      </c>
      <c r="UN20" s="93">
        <f>UN10</f>
        <v>0</v>
      </c>
      <c r="UO20" s="120">
        <f t="shared" si="221"/>
        <v>0</v>
      </c>
      <c r="UP20" s="101">
        <f t="shared" si="222"/>
        <v>0</v>
      </c>
      <c r="UQ20" s="101"/>
      <c r="UR20" s="121"/>
      <c r="US20" s="122">
        <f t="shared" si="295"/>
        <v>0</v>
      </c>
      <c r="UT20" s="126">
        <f>'прил № 2 (01.01.20)'!ASR568</f>
        <v>0</v>
      </c>
      <c r="UU20" s="122">
        <f>UT20/UT10</f>
        <v>0</v>
      </c>
      <c r="UV20" s="101">
        <f>UV10*UU20</f>
        <v>0</v>
      </c>
      <c r="UW20" s="119">
        <f t="shared" si="224"/>
        <v>0</v>
      </c>
      <c r="UX20" s="93">
        <f>UX10</f>
        <v>0</v>
      </c>
      <c r="UY20" s="120">
        <f t="shared" si="225"/>
        <v>0</v>
      </c>
      <c r="UZ20" s="101">
        <f t="shared" si="226"/>
        <v>0</v>
      </c>
      <c r="VA20" s="101"/>
      <c r="VB20" s="121"/>
      <c r="VC20" s="122">
        <f t="shared" si="296"/>
        <v>0</v>
      </c>
      <c r="VD20" s="126">
        <f>'прил № 2 (01.01.20)'!ATM568</f>
        <v>0</v>
      </c>
      <c r="VE20" s="122">
        <f>VD20/VD10</f>
        <v>0</v>
      </c>
      <c r="VF20" s="101">
        <f>VF10*VE20</f>
        <v>0</v>
      </c>
      <c r="VG20" s="119">
        <f t="shared" si="228"/>
        <v>0</v>
      </c>
      <c r="VH20" s="93">
        <f>VH10</f>
        <v>0</v>
      </c>
      <c r="VI20" s="120">
        <f t="shared" si="229"/>
        <v>0</v>
      </c>
      <c r="VJ20" s="101">
        <f t="shared" si="230"/>
        <v>0</v>
      </c>
      <c r="VK20" s="101"/>
      <c r="VL20" s="121"/>
      <c r="VM20" s="122">
        <f t="shared" si="297"/>
        <v>0</v>
      </c>
      <c r="VN20" s="126">
        <f>'прил № 2 (01.01.20)'!AUH568</f>
        <v>0</v>
      </c>
      <c r="VO20" s="122">
        <f>VN20/VN10</f>
        <v>0</v>
      </c>
      <c r="VP20" s="101">
        <f>VP10*VO20</f>
        <v>0</v>
      </c>
      <c r="VQ20" s="119">
        <f t="shared" si="232"/>
        <v>0</v>
      </c>
      <c r="VR20" s="93">
        <f>VR10</f>
        <v>0</v>
      </c>
      <c r="VS20" s="120">
        <f t="shared" si="233"/>
        <v>0</v>
      </c>
      <c r="VT20" s="101">
        <f t="shared" si="234"/>
        <v>0</v>
      </c>
      <c r="VU20" s="101"/>
      <c r="VV20" s="121"/>
      <c r="VW20" s="122">
        <f t="shared" si="298"/>
        <v>0</v>
      </c>
      <c r="VX20" s="452">
        <f t="shared" si="236"/>
        <v>105</v>
      </c>
      <c r="VY20" s="122">
        <f>VX20/VX10</f>
        <v>8.3599999999999994E-3</v>
      </c>
      <c r="VZ20" s="101">
        <f>VZ10*VY20</f>
        <v>1073.07</v>
      </c>
      <c r="WA20" s="119">
        <f t="shared" si="237"/>
        <v>10.219714290000001</v>
      </c>
      <c r="WB20" s="93">
        <f>WB10</f>
        <v>8.2799999999999994</v>
      </c>
      <c r="WC20" s="120">
        <f t="shared" si="238"/>
        <v>84.619230000000002</v>
      </c>
      <c r="WD20" s="101">
        <f t="shared" si="239"/>
        <v>8885.02</v>
      </c>
      <c r="WE20" s="101"/>
      <c r="WF20" s="121"/>
    </row>
    <row r="21" spans="1:604" ht="16.5" customHeight="1">
      <c r="A21" s="5"/>
      <c r="B21" s="85" t="s">
        <v>416</v>
      </c>
      <c r="C21" s="12" t="s">
        <v>919</v>
      </c>
      <c r="D21" s="12" t="s">
        <v>421</v>
      </c>
      <c r="E21" s="4" t="s">
        <v>33</v>
      </c>
      <c r="F21" s="126">
        <f>'прил № 2 (01.01.20)'!L569</f>
        <v>0</v>
      </c>
      <c r="G21" s="122">
        <f>F21/F10</f>
        <v>0</v>
      </c>
      <c r="H21" s="101">
        <f>H10*G21</f>
        <v>0</v>
      </c>
      <c r="I21" s="119">
        <f t="shared" si="299"/>
        <v>0</v>
      </c>
      <c r="J21" s="93">
        <f>J10</f>
        <v>0</v>
      </c>
      <c r="K21" s="120">
        <f t="shared" si="300"/>
        <v>0</v>
      </c>
      <c r="L21" s="101">
        <f t="shared" si="301"/>
        <v>0</v>
      </c>
      <c r="M21" s="101"/>
      <c r="N21" s="121"/>
      <c r="O21" s="122" t="e">
        <f t="shared" si="240"/>
        <v>#DIV/0!</v>
      </c>
      <c r="P21" s="126">
        <f>'прил № 2 (01.01.20)'!AG569</f>
        <v>0</v>
      </c>
      <c r="Q21" s="122">
        <f>P21/P10</f>
        <v>0</v>
      </c>
      <c r="R21" s="101">
        <f>R10*Q21</f>
        <v>0</v>
      </c>
      <c r="S21" s="119">
        <f t="shared" si="4"/>
        <v>0</v>
      </c>
      <c r="T21" s="93">
        <f>T10</f>
        <v>0</v>
      </c>
      <c r="U21" s="120">
        <f t="shared" si="5"/>
        <v>0</v>
      </c>
      <c r="V21" s="101">
        <f t="shared" si="6"/>
        <v>0</v>
      </c>
      <c r="W21" s="101"/>
      <c r="X21" s="121"/>
      <c r="Y21" s="122" t="e">
        <f t="shared" si="241"/>
        <v>#DIV/0!</v>
      </c>
      <c r="Z21" s="126">
        <f>'прил № 2 (01.01.20)'!BB569</f>
        <v>0</v>
      </c>
      <c r="AA21" s="122">
        <f>Z21/Z10</f>
        <v>0</v>
      </c>
      <c r="AB21" s="101">
        <f>AB10*AA21</f>
        <v>0</v>
      </c>
      <c r="AC21" s="119">
        <f t="shared" si="8"/>
        <v>0</v>
      </c>
      <c r="AD21" s="93">
        <f>AD10</f>
        <v>0</v>
      </c>
      <c r="AE21" s="120">
        <f t="shared" si="9"/>
        <v>0</v>
      </c>
      <c r="AF21" s="101">
        <f t="shared" si="10"/>
        <v>0</v>
      </c>
      <c r="AG21" s="101"/>
      <c r="AH21" s="121"/>
      <c r="AI21" s="122" t="e">
        <f t="shared" si="242"/>
        <v>#DIV/0!</v>
      </c>
      <c r="AJ21" s="126">
        <f>'прил № 2 (01.01.20)'!BW569</f>
        <v>0</v>
      </c>
      <c r="AK21" s="122" t="e">
        <f>AJ21/AJ10</f>
        <v>#DIV/0!</v>
      </c>
      <c r="AL21" s="101" t="e">
        <f>AL10*AK21</f>
        <v>#DIV/0!</v>
      </c>
      <c r="AM21" s="119">
        <f t="shared" si="12"/>
        <v>0</v>
      </c>
      <c r="AN21" s="93">
        <f>AN10</f>
        <v>0</v>
      </c>
      <c r="AO21" s="120">
        <f t="shared" si="13"/>
        <v>0</v>
      </c>
      <c r="AP21" s="101">
        <f t="shared" si="14"/>
        <v>0</v>
      </c>
      <c r="AQ21" s="101"/>
      <c r="AR21" s="121"/>
      <c r="AS21" s="122" t="e">
        <f t="shared" si="243"/>
        <v>#DIV/0!</v>
      </c>
      <c r="AT21" s="126">
        <f>'прил № 2 (01.01.20)'!CR569</f>
        <v>0</v>
      </c>
      <c r="AU21" s="122">
        <f>AT21/AT10</f>
        <v>0</v>
      </c>
      <c r="AV21" s="101">
        <f>AV10*AU21</f>
        <v>0</v>
      </c>
      <c r="AW21" s="119">
        <f t="shared" si="16"/>
        <v>0</v>
      </c>
      <c r="AX21" s="93">
        <f>AX10</f>
        <v>0</v>
      </c>
      <c r="AY21" s="120">
        <f t="shared" si="17"/>
        <v>0</v>
      </c>
      <c r="AZ21" s="101">
        <f t="shared" si="18"/>
        <v>0</v>
      </c>
      <c r="BA21" s="101"/>
      <c r="BB21" s="121"/>
      <c r="BC21" s="122" t="e">
        <f t="shared" si="244"/>
        <v>#DIV/0!</v>
      </c>
      <c r="BD21" s="126">
        <f>'прил № 2 (01.01.20)'!DM569</f>
        <v>0</v>
      </c>
      <c r="BE21" s="122">
        <f>BD21/BD10</f>
        <v>0</v>
      </c>
      <c r="BF21" s="101">
        <f>BF10*BE21</f>
        <v>0</v>
      </c>
      <c r="BG21" s="119">
        <f t="shared" si="20"/>
        <v>0</v>
      </c>
      <c r="BH21" s="93">
        <f>BH10</f>
        <v>0</v>
      </c>
      <c r="BI21" s="120">
        <f t="shared" si="21"/>
        <v>0</v>
      </c>
      <c r="BJ21" s="101">
        <f t="shared" si="22"/>
        <v>0</v>
      </c>
      <c r="BK21" s="101"/>
      <c r="BL21" s="121"/>
      <c r="BM21" s="122" t="e">
        <f t="shared" si="245"/>
        <v>#DIV/0!</v>
      </c>
      <c r="BN21" s="126">
        <f>'прил № 2 (01.01.20)'!EH569</f>
        <v>0</v>
      </c>
      <c r="BO21" s="122">
        <f>BN21/BN10</f>
        <v>0</v>
      </c>
      <c r="BP21" s="101">
        <f>BP10*BO21</f>
        <v>0</v>
      </c>
      <c r="BQ21" s="119">
        <f t="shared" si="24"/>
        <v>0</v>
      </c>
      <c r="BR21" s="93">
        <f>BR10</f>
        <v>0</v>
      </c>
      <c r="BS21" s="120">
        <f t="shared" si="25"/>
        <v>0</v>
      </c>
      <c r="BT21" s="101">
        <f t="shared" si="26"/>
        <v>0</v>
      </c>
      <c r="BU21" s="101"/>
      <c r="BV21" s="121"/>
      <c r="BW21" s="122" t="e">
        <f t="shared" si="246"/>
        <v>#DIV/0!</v>
      </c>
      <c r="BX21" s="126">
        <f>'прил № 2 (01.01.20)'!FC569</f>
        <v>0</v>
      </c>
      <c r="BY21" s="122">
        <f>BX21/BX10</f>
        <v>0</v>
      </c>
      <c r="BZ21" s="101">
        <f>BZ10*BY21</f>
        <v>0</v>
      </c>
      <c r="CA21" s="119">
        <f t="shared" si="28"/>
        <v>0</v>
      </c>
      <c r="CB21" s="93">
        <f>CB10</f>
        <v>0</v>
      </c>
      <c r="CC21" s="120">
        <f t="shared" si="29"/>
        <v>0</v>
      </c>
      <c r="CD21" s="101">
        <f t="shared" si="30"/>
        <v>0</v>
      </c>
      <c r="CE21" s="101"/>
      <c r="CF21" s="121"/>
      <c r="CG21" s="122" t="e">
        <f t="shared" si="247"/>
        <v>#DIV/0!</v>
      </c>
      <c r="CH21" s="126"/>
      <c r="CI21" s="122" t="e">
        <f>CH21/CH10</f>
        <v>#DIV/0!</v>
      </c>
      <c r="CJ21" s="101" t="e">
        <f>CJ10*CI21</f>
        <v>#DIV/0!</v>
      </c>
      <c r="CK21" s="119">
        <f t="shared" si="32"/>
        <v>0</v>
      </c>
      <c r="CL21" s="93">
        <f>CL10</f>
        <v>0</v>
      </c>
      <c r="CM21" s="120">
        <f t="shared" si="33"/>
        <v>0</v>
      </c>
      <c r="CN21" s="101">
        <f t="shared" si="34"/>
        <v>0</v>
      </c>
      <c r="CO21" s="101"/>
      <c r="CP21" s="121"/>
      <c r="CQ21" s="122" t="e">
        <f t="shared" si="248"/>
        <v>#DIV/0!</v>
      </c>
      <c r="CR21" s="126"/>
      <c r="CS21" s="122">
        <f>CR21/CR10</f>
        <v>0</v>
      </c>
      <c r="CT21" s="101">
        <f>CT10*CS21</f>
        <v>0</v>
      </c>
      <c r="CU21" s="119">
        <f t="shared" si="36"/>
        <v>0</v>
      </c>
      <c r="CV21" s="93">
        <f>CV10</f>
        <v>0</v>
      </c>
      <c r="CW21" s="120">
        <f t="shared" si="37"/>
        <v>0</v>
      </c>
      <c r="CX21" s="101">
        <f t="shared" si="38"/>
        <v>0</v>
      </c>
      <c r="CY21" s="101"/>
      <c r="CZ21" s="121"/>
      <c r="DA21" s="122" t="e">
        <f t="shared" si="249"/>
        <v>#DIV/0!</v>
      </c>
      <c r="DB21" s="126">
        <f>'прил № 2 (01.01.20)'!HN569</f>
        <v>0</v>
      </c>
      <c r="DC21" s="122">
        <f>DB21/DB10</f>
        <v>0</v>
      </c>
      <c r="DD21" s="101">
        <f>DD10*DC21</f>
        <v>0</v>
      </c>
      <c r="DE21" s="119">
        <f t="shared" si="40"/>
        <v>0</v>
      </c>
      <c r="DF21" s="93">
        <f>DF10</f>
        <v>0</v>
      </c>
      <c r="DG21" s="120">
        <f t="shared" si="41"/>
        <v>0</v>
      </c>
      <c r="DH21" s="101">
        <f t="shared" si="42"/>
        <v>0</v>
      </c>
      <c r="DI21" s="101"/>
      <c r="DJ21" s="121"/>
      <c r="DK21" s="122" t="e">
        <f t="shared" si="250"/>
        <v>#DIV/0!</v>
      </c>
      <c r="DL21" s="126">
        <f>'прил № 2 (01.01.20)'!II569</f>
        <v>0</v>
      </c>
      <c r="DM21" s="122">
        <f>DL21/DL10</f>
        <v>0</v>
      </c>
      <c r="DN21" s="101">
        <f>DN10*DM21</f>
        <v>0</v>
      </c>
      <c r="DO21" s="119">
        <f t="shared" si="44"/>
        <v>0</v>
      </c>
      <c r="DP21" s="93">
        <f>DP10</f>
        <v>0</v>
      </c>
      <c r="DQ21" s="120">
        <f t="shared" si="45"/>
        <v>0</v>
      </c>
      <c r="DR21" s="101">
        <f t="shared" si="46"/>
        <v>0</v>
      </c>
      <c r="DS21" s="101"/>
      <c r="DT21" s="121"/>
      <c r="DU21" s="122" t="e">
        <f t="shared" si="251"/>
        <v>#DIV/0!</v>
      </c>
      <c r="DV21" s="126">
        <f>'прил № 2 (01.01.20)'!JD569</f>
        <v>0</v>
      </c>
      <c r="DW21" s="122">
        <f>DV21/DV10</f>
        <v>0</v>
      </c>
      <c r="DX21" s="101">
        <f>DX10*DW21</f>
        <v>0</v>
      </c>
      <c r="DY21" s="119">
        <f t="shared" si="48"/>
        <v>0</v>
      </c>
      <c r="DZ21" s="93">
        <f>DZ10</f>
        <v>8.2799999999999994</v>
      </c>
      <c r="EA21" s="120">
        <f t="shared" si="49"/>
        <v>0</v>
      </c>
      <c r="EB21" s="101">
        <f t="shared" si="50"/>
        <v>0</v>
      </c>
      <c r="EC21" s="101"/>
      <c r="ED21" s="121"/>
      <c r="EE21" s="122" t="e">
        <f t="shared" si="252"/>
        <v>#DIV/0!</v>
      </c>
      <c r="EF21" s="126">
        <f>'прил № 2 (01.01.20)'!JY569</f>
        <v>0</v>
      </c>
      <c r="EG21" s="122">
        <f>EF21/EF10</f>
        <v>0</v>
      </c>
      <c r="EH21" s="101">
        <f>EH10*EG21</f>
        <v>0</v>
      </c>
      <c r="EI21" s="119">
        <f t="shared" si="52"/>
        <v>0</v>
      </c>
      <c r="EJ21" s="93">
        <f>EJ10</f>
        <v>0</v>
      </c>
      <c r="EK21" s="120">
        <f t="shared" si="53"/>
        <v>0</v>
      </c>
      <c r="EL21" s="101">
        <f t="shared" si="54"/>
        <v>0</v>
      </c>
      <c r="EM21" s="101"/>
      <c r="EN21" s="121"/>
      <c r="EO21" s="122" t="e">
        <f t="shared" si="253"/>
        <v>#DIV/0!</v>
      </c>
      <c r="EP21" s="126">
        <f>'прил № 2 (01.01.20)'!KT569</f>
        <v>0</v>
      </c>
      <c r="EQ21" s="122">
        <f>EP21/EP10</f>
        <v>0</v>
      </c>
      <c r="ER21" s="101">
        <f>ER10*EQ21</f>
        <v>0</v>
      </c>
      <c r="ES21" s="119">
        <f t="shared" si="56"/>
        <v>0</v>
      </c>
      <c r="ET21" s="93">
        <f>ET10</f>
        <v>8.2799999999999994</v>
      </c>
      <c r="EU21" s="120">
        <f t="shared" si="57"/>
        <v>0</v>
      </c>
      <c r="EV21" s="101">
        <f t="shared" si="58"/>
        <v>0</v>
      </c>
      <c r="EW21" s="101"/>
      <c r="EX21" s="121"/>
      <c r="EY21" s="122" t="e">
        <f t="shared" si="254"/>
        <v>#DIV/0!</v>
      </c>
      <c r="EZ21" s="126">
        <f>'прил № 2 (01.01.20)'!LO569</f>
        <v>0</v>
      </c>
      <c r="FA21" s="122">
        <f>EZ21/EZ10</f>
        <v>0</v>
      </c>
      <c r="FB21" s="101">
        <f>FB10*FA21</f>
        <v>0</v>
      </c>
      <c r="FC21" s="119">
        <f t="shared" si="60"/>
        <v>0</v>
      </c>
      <c r="FD21" s="93">
        <f>FD10</f>
        <v>0</v>
      </c>
      <c r="FE21" s="120">
        <f t="shared" si="61"/>
        <v>0</v>
      </c>
      <c r="FF21" s="101">
        <f t="shared" si="62"/>
        <v>0</v>
      </c>
      <c r="FG21" s="101"/>
      <c r="FH21" s="121"/>
      <c r="FI21" s="122" t="e">
        <f t="shared" si="255"/>
        <v>#DIV/0!</v>
      </c>
      <c r="FJ21" s="126">
        <f>'прил № 2 (01.01.20)'!MJ569</f>
        <v>0</v>
      </c>
      <c r="FK21" s="122">
        <f>FJ21/FJ10</f>
        <v>0</v>
      </c>
      <c r="FL21" s="101">
        <f>FL10*FK21</f>
        <v>0</v>
      </c>
      <c r="FM21" s="119">
        <f t="shared" si="64"/>
        <v>0</v>
      </c>
      <c r="FN21" s="93">
        <f>FN10</f>
        <v>0</v>
      </c>
      <c r="FO21" s="120">
        <f t="shared" si="65"/>
        <v>0</v>
      </c>
      <c r="FP21" s="101">
        <f t="shared" si="66"/>
        <v>0</v>
      </c>
      <c r="FQ21" s="101"/>
      <c r="FR21" s="121"/>
      <c r="FS21" s="122" t="e">
        <f t="shared" si="256"/>
        <v>#DIV/0!</v>
      </c>
      <c r="FT21" s="126">
        <f>'прил № 2 (01.01.20)'!NE569</f>
        <v>0</v>
      </c>
      <c r="FU21" s="122">
        <f>FT21/FT10</f>
        <v>0</v>
      </c>
      <c r="FV21" s="101">
        <f>FV10*FU21</f>
        <v>0</v>
      </c>
      <c r="FW21" s="119">
        <f t="shared" si="68"/>
        <v>0</v>
      </c>
      <c r="FX21" s="93">
        <f>FX10</f>
        <v>0</v>
      </c>
      <c r="FY21" s="120">
        <f t="shared" si="69"/>
        <v>0</v>
      </c>
      <c r="FZ21" s="101">
        <f t="shared" si="70"/>
        <v>0</v>
      </c>
      <c r="GA21" s="101"/>
      <c r="GB21" s="121"/>
      <c r="GC21" s="122" t="e">
        <f t="shared" si="257"/>
        <v>#DIV/0!</v>
      </c>
      <c r="GD21" s="126">
        <f>'прил № 2 (01.01.20)'!NZ569</f>
        <v>0</v>
      </c>
      <c r="GE21" s="122">
        <f>GD21/GD10</f>
        <v>0</v>
      </c>
      <c r="GF21" s="101">
        <f>GF10*GE21</f>
        <v>0</v>
      </c>
      <c r="GG21" s="119">
        <f t="shared" si="72"/>
        <v>0</v>
      </c>
      <c r="GH21" s="93">
        <f>GH10</f>
        <v>0</v>
      </c>
      <c r="GI21" s="120">
        <f t="shared" si="73"/>
        <v>0</v>
      </c>
      <c r="GJ21" s="101">
        <f t="shared" si="74"/>
        <v>0</v>
      </c>
      <c r="GK21" s="101"/>
      <c r="GL21" s="121"/>
      <c r="GM21" s="122" t="e">
        <f t="shared" si="258"/>
        <v>#DIV/0!</v>
      </c>
      <c r="GN21" s="126">
        <f>'прил № 2 (01.01.20)'!OU569</f>
        <v>0</v>
      </c>
      <c r="GO21" s="122">
        <f>GN21/GN10</f>
        <v>0</v>
      </c>
      <c r="GP21" s="101">
        <f>GP10*GO21</f>
        <v>0</v>
      </c>
      <c r="GQ21" s="119">
        <f t="shared" si="76"/>
        <v>0</v>
      </c>
      <c r="GR21" s="93">
        <f>GR10</f>
        <v>0</v>
      </c>
      <c r="GS21" s="120">
        <f t="shared" si="77"/>
        <v>0</v>
      </c>
      <c r="GT21" s="101">
        <f t="shared" si="78"/>
        <v>0</v>
      </c>
      <c r="GU21" s="101"/>
      <c r="GV21" s="121"/>
      <c r="GW21" s="122" t="e">
        <f t="shared" si="259"/>
        <v>#DIV/0!</v>
      </c>
      <c r="GX21" s="126">
        <f>'прил № 2 (01.01.20)'!PP569</f>
        <v>0</v>
      </c>
      <c r="GY21" s="122">
        <f>GX21/GX10</f>
        <v>0</v>
      </c>
      <c r="GZ21" s="101">
        <f>GZ10*GY21</f>
        <v>0</v>
      </c>
      <c r="HA21" s="119">
        <f t="shared" si="80"/>
        <v>0</v>
      </c>
      <c r="HB21" s="93">
        <f>HB10</f>
        <v>0</v>
      </c>
      <c r="HC21" s="120">
        <f t="shared" si="81"/>
        <v>0</v>
      </c>
      <c r="HD21" s="101">
        <f t="shared" si="82"/>
        <v>0</v>
      </c>
      <c r="HE21" s="101"/>
      <c r="HF21" s="121"/>
      <c r="HG21" s="122" t="e">
        <f t="shared" si="260"/>
        <v>#DIV/0!</v>
      </c>
      <c r="HH21" s="126">
        <f>'прил № 2 (01.01.20)'!QK569</f>
        <v>0</v>
      </c>
      <c r="HI21" s="122">
        <f>HH21/HH10</f>
        <v>0</v>
      </c>
      <c r="HJ21" s="101">
        <f>HJ10*HI21</f>
        <v>0</v>
      </c>
      <c r="HK21" s="119">
        <f t="shared" si="84"/>
        <v>0</v>
      </c>
      <c r="HL21" s="93">
        <f>HL10</f>
        <v>0</v>
      </c>
      <c r="HM21" s="120">
        <f t="shared" si="85"/>
        <v>0</v>
      </c>
      <c r="HN21" s="101">
        <f t="shared" si="86"/>
        <v>0</v>
      </c>
      <c r="HO21" s="101"/>
      <c r="HP21" s="121"/>
      <c r="HQ21" s="122" t="e">
        <f t="shared" si="261"/>
        <v>#DIV/0!</v>
      </c>
      <c r="HR21" s="126">
        <f>'прил № 2 (01.01.20)'!RF569</f>
        <v>0</v>
      </c>
      <c r="HS21" s="122">
        <f>HR21/HR10</f>
        <v>0</v>
      </c>
      <c r="HT21" s="101">
        <f>HT10*HS21</f>
        <v>0</v>
      </c>
      <c r="HU21" s="119">
        <f t="shared" si="88"/>
        <v>0</v>
      </c>
      <c r="HV21" s="93">
        <f>HV10</f>
        <v>0</v>
      </c>
      <c r="HW21" s="120">
        <f t="shared" si="89"/>
        <v>0</v>
      </c>
      <c r="HX21" s="101">
        <f t="shared" si="90"/>
        <v>0</v>
      </c>
      <c r="HY21" s="101"/>
      <c r="HZ21" s="121"/>
      <c r="IA21" s="122" t="e">
        <f t="shared" si="262"/>
        <v>#DIV/0!</v>
      </c>
      <c r="IB21" s="126">
        <f>'прил № 2 (01.01.20)'!SA569</f>
        <v>0</v>
      </c>
      <c r="IC21" s="122">
        <f>IB21/IB10</f>
        <v>0</v>
      </c>
      <c r="ID21" s="101">
        <f>ID10*IC21</f>
        <v>0</v>
      </c>
      <c r="IE21" s="119">
        <f t="shared" si="92"/>
        <v>0</v>
      </c>
      <c r="IF21" s="93">
        <f>IF10</f>
        <v>0</v>
      </c>
      <c r="IG21" s="120">
        <f t="shared" si="93"/>
        <v>0</v>
      </c>
      <c r="IH21" s="101">
        <f t="shared" si="94"/>
        <v>0</v>
      </c>
      <c r="II21" s="101"/>
      <c r="IJ21" s="121"/>
      <c r="IK21" s="122" t="e">
        <f t="shared" si="263"/>
        <v>#DIV/0!</v>
      </c>
      <c r="IL21" s="126">
        <f>'прил № 2 (01.01.20)'!SV569</f>
        <v>0</v>
      </c>
      <c r="IM21" s="122">
        <f>IL21/IL10</f>
        <v>0</v>
      </c>
      <c r="IN21" s="101">
        <f>IN10*IM21</f>
        <v>0</v>
      </c>
      <c r="IO21" s="119">
        <f t="shared" si="96"/>
        <v>0</v>
      </c>
      <c r="IP21" s="93">
        <f>IP10</f>
        <v>0</v>
      </c>
      <c r="IQ21" s="120">
        <f t="shared" si="97"/>
        <v>0</v>
      </c>
      <c r="IR21" s="101">
        <f t="shared" si="98"/>
        <v>0</v>
      </c>
      <c r="IS21" s="101"/>
      <c r="IT21" s="121"/>
      <c r="IU21" s="122" t="e">
        <f t="shared" si="264"/>
        <v>#DIV/0!</v>
      </c>
      <c r="IV21" s="126">
        <f>'прил № 2 (01.01.20)'!TQ569</f>
        <v>0</v>
      </c>
      <c r="IW21" s="122">
        <f>IV21/IV10</f>
        <v>0</v>
      </c>
      <c r="IX21" s="101">
        <f>IX10*IW21</f>
        <v>0</v>
      </c>
      <c r="IY21" s="119">
        <f t="shared" si="100"/>
        <v>0</v>
      </c>
      <c r="IZ21" s="93">
        <f>IZ10</f>
        <v>0</v>
      </c>
      <c r="JA21" s="120">
        <f t="shared" si="101"/>
        <v>0</v>
      </c>
      <c r="JB21" s="101">
        <f t="shared" si="102"/>
        <v>0</v>
      </c>
      <c r="JC21" s="101"/>
      <c r="JD21" s="121"/>
      <c r="JE21" s="122" t="e">
        <f t="shared" si="265"/>
        <v>#DIV/0!</v>
      </c>
      <c r="JF21" s="126">
        <f>'прил № 2 (01.01.20)'!UL569</f>
        <v>0</v>
      </c>
      <c r="JG21" s="122">
        <f>JF21/JF10</f>
        <v>0</v>
      </c>
      <c r="JH21" s="101">
        <f>JH10*JG21</f>
        <v>0</v>
      </c>
      <c r="JI21" s="119">
        <f t="shared" si="104"/>
        <v>0</v>
      </c>
      <c r="JJ21" s="93">
        <f>JJ10</f>
        <v>0</v>
      </c>
      <c r="JK21" s="120">
        <f t="shared" si="105"/>
        <v>0</v>
      </c>
      <c r="JL21" s="101">
        <f t="shared" si="106"/>
        <v>0</v>
      </c>
      <c r="JM21" s="101"/>
      <c r="JN21" s="121"/>
      <c r="JO21" s="122" t="e">
        <f t="shared" si="266"/>
        <v>#DIV/0!</v>
      </c>
      <c r="JP21" s="126"/>
      <c r="JQ21" s="122" t="e">
        <f>JP21/JP10</f>
        <v>#DIV/0!</v>
      </c>
      <c r="JR21" s="101" t="e">
        <f>JR10*JQ21</f>
        <v>#DIV/0!</v>
      </c>
      <c r="JS21" s="119">
        <f t="shared" si="108"/>
        <v>0</v>
      </c>
      <c r="JT21" s="93">
        <f>JT10</f>
        <v>0</v>
      </c>
      <c r="JU21" s="120">
        <f t="shared" si="109"/>
        <v>0</v>
      </c>
      <c r="JV21" s="101">
        <f t="shared" si="110"/>
        <v>0</v>
      </c>
      <c r="JW21" s="101"/>
      <c r="JX21" s="121"/>
      <c r="JY21" s="122" t="e">
        <f t="shared" si="267"/>
        <v>#DIV/0!</v>
      </c>
      <c r="JZ21" s="126">
        <f>'прил № 2 (01.01.20)'!WB569</f>
        <v>0</v>
      </c>
      <c r="KA21" s="122">
        <f>JZ21/JZ10</f>
        <v>0</v>
      </c>
      <c r="KB21" s="101">
        <f>KB10*KA21</f>
        <v>0</v>
      </c>
      <c r="KC21" s="119">
        <f t="shared" si="112"/>
        <v>0</v>
      </c>
      <c r="KD21" s="93">
        <f>KD10</f>
        <v>0</v>
      </c>
      <c r="KE21" s="120">
        <f t="shared" si="113"/>
        <v>0</v>
      </c>
      <c r="KF21" s="101">
        <f t="shared" si="114"/>
        <v>0</v>
      </c>
      <c r="KG21" s="101"/>
      <c r="KH21" s="121"/>
      <c r="KI21" s="122" t="e">
        <f t="shared" si="268"/>
        <v>#DIV/0!</v>
      </c>
      <c r="KJ21" s="126">
        <f>'прил № 2 (01.01.20)'!WW569</f>
        <v>0</v>
      </c>
      <c r="KK21" s="122">
        <f>KJ21/KJ10</f>
        <v>0</v>
      </c>
      <c r="KL21" s="101">
        <f>KL10*KK21</f>
        <v>0</v>
      </c>
      <c r="KM21" s="119">
        <f t="shared" si="116"/>
        <v>0</v>
      </c>
      <c r="KN21" s="93">
        <f>KN10</f>
        <v>0</v>
      </c>
      <c r="KO21" s="120">
        <f t="shared" si="117"/>
        <v>0</v>
      </c>
      <c r="KP21" s="101">
        <f t="shared" si="118"/>
        <v>0</v>
      </c>
      <c r="KQ21" s="101"/>
      <c r="KR21" s="121"/>
      <c r="KS21" s="122" t="e">
        <f t="shared" si="269"/>
        <v>#DIV/0!</v>
      </c>
      <c r="KT21" s="126">
        <f>'прил № 2 (01.01.20)'!XR569</f>
        <v>0</v>
      </c>
      <c r="KU21" s="122">
        <f>KT21/KT10</f>
        <v>0</v>
      </c>
      <c r="KV21" s="101">
        <f>KV10*KU21</f>
        <v>0</v>
      </c>
      <c r="KW21" s="119">
        <f t="shared" si="120"/>
        <v>0</v>
      </c>
      <c r="KX21" s="93">
        <f>KX10</f>
        <v>0</v>
      </c>
      <c r="KY21" s="120">
        <f t="shared" si="121"/>
        <v>0</v>
      </c>
      <c r="KZ21" s="101">
        <f t="shared" si="122"/>
        <v>0</v>
      </c>
      <c r="LA21" s="101"/>
      <c r="LB21" s="121"/>
      <c r="LC21" s="122" t="e">
        <f t="shared" si="270"/>
        <v>#DIV/0!</v>
      </c>
      <c r="LD21" s="126">
        <f>'прил № 2 (01.01.20)'!YM569</f>
        <v>0</v>
      </c>
      <c r="LE21" s="122">
        <f>LD21/LD10</f>
        <v>0</v>
      </c>
      <c r="LF21" s="101">
        <f>LF10*LE21</f>
        <v>0</v>
      </c>
      <c r="LG21" s="119">
        <f t="shared" si="124"/>
        <v>0</v>
      </c>
      <c r="LH21" s="93">
        <f>LH10</f>
        <v>0</v>
      </c>
      <c r="LI21" s="120">
        <f t="shared" si="125"/>
        <v>0</v>
      </c>
      <c r="LJ21" s="101">
        <f t="shared" si="126"/>
        <v>0</v>
      </c>
      <c r="LK21" s="101"/>
      <c r="LL21" s="121"/>
      <c r="LM21" s="122" t="e">
        <f t="shared" si="271"/>
        <v>#DIV/0!</v>
      </c>
      <c r="LN21" s="126">
        <f>'прил № 2 (01.01.20)'!ZH569</f>
        <v>0</v>
      </c>
      <c r="LO21" s="122">
        <f>LN21/LN10</f>
        <v>0</v>
      </c>
      <c r="LP21" s="101">
        <f>LP10*LO21</f>
        <v>0</v>
      </c>
      <c r="LQ21" s="119">
        <f t="shared" si="128"/>
        <v>0</v>
      </c>
      <c r="LR21" s="93">
        <f>LR10</f>
        <v>0</v>
      </c>
      <c r="LS21" s="120">
        <f t="shared" si="129"/>
        <v>0</v>
      </c>
      <c r="LT21" s="101">
        <f t="shared" si="130"/>
        <v>0</v>
      </c>
      <c r="LU21" s="101"/>
      <c r="LV21" s="121"/>
      <c r="LW21" s="122" t="e">
        <f t="shared" si="272"/>
        <v>#DIV/0!</v>
      </c>
      <c r="LX21" s="126">
        <f>'прил № 2 (01.01.20)'!AAC569</f>
        <v>0</v>
      </c>
      <c r="LY21" s="122">
        <f>LX21/LX10</f>
        <v>0</v>
      </c>
      <c r="LZ21" s="101">
        <f>LZ10*LY21</f>
        <v>0</v>
      </c>
      <c r="MA21" s="119">
        <f t="shared" si="132"/>
        <v>0</v>
      </c>
      <c r="MB21" s="93">
        <f>MB10</f>
        <v>0</v>
      </c>
      <c r="MC21" s="120">
        <f t="shared" si="133"/>
        <v>0</v>
      </c>
      <c r="MD21" s="101">
        <f t="shared" si="134"/>
        <v>0</v>
      </c>
      <c r="ME21" s="101"/>
      <c r="MF21" s="121"/>
      <c r="MG21" s="122" t="e">
        <f t="shared" si="273"/>
        <v>#DIV/0!</v>
      </c>
      <c r="MH21" s="126">
        <f>'прил № 2 (01.01.20)'!AAX569</f>
        <v>0</v>
      </c>
      <c r="MI21" s="122">
        <f>MH21/MH10</f>
        <v>0</v>
      </c>
      <c r="MJ21" s="101">
        <f>MJ10*MI21</f>
        <v>0</v>
      </c>
      <c r="MK21" s="119">
        <f t="shared" si="136"/>
        <v>0</v>
      </c>
      <c r="ML21" s="93">
        <f>ML10</f>
        <v>0</v>
      </c>
      <c r="MM21" s="120">
        <f t="shared" si="137"/>
        <v>0</v>
      </c>
      <c r="MN21" s="101">
        <f t="shared" si="138"/>
        <v>0</v>
      </c>
      <c r="MO21" s="101"/>
      <c r="MP21" s="121"/>
      <c r="MQ21" s="122" t="e">
        <f t="shared" si="274"/>
        <v>#DIV/0!</v>
      </c>
      <c r="MR21" s="126">
        <f>'прил № 2 (01.01.20)'!ABS569</f>
        <v>0</v>
      </c>
      <c r="MS21" s="122">
        <f>MR21/MR10</f>
        <v>0</v>
      </c>
      <c r="MT21" s="101">
        <f>MT10*MS21</f>
        <v>0</v>
      </c>
      <c r="MU21" s="119">
        <f t="shared" si="140"/>
        <v>0</v>
      </c>
      <c r="MV21" s="93">
        <f>MV10</f>
        <v>0</v>
      </c>
      <c r="MW21" s="120">
        <f t="shared" si="141"/>
        <v>0</v>
      </c>
      <c r="MX21" s="101">
        <f t="shared" si="142"/>
        <v>0</v>
      </c>
      <c r="MY21" s="101"/>
      <c r="MZ21" s="121"/>
      <c r="NA21" s="122" t="e">
        <f t="shared" si="275"/>
        <v>#DIV/0!</v>
      </c>
      <c r="NB21" s="126">
        <f>'прил № 2 (01.01.20)'!ACN569</f>
        <v>0</v>
      </c>
      <c r="NC21" s="122">
        <f>NB21/NB10</f>
        <v>0</v>
      </c>
      <c r="ND21" s="101">
        <f>ND10*NC21</f>
        <v>0</v>
      </c>
      <c r="NE21" s="119">
        <f t="shared" si="144"/>
        <v>0</v>
      </c>
      <c r="NF21" s="93">
        <f>NF10</f>
        <v>0</v>
      </c>
      <c r="NG21" s="120">
        <f t="shared" si="145"/>
        <v>0</v>
      </c>
      <c r="NH21" s="101">
        <f t="shared" si="146"/>
        <v>0</v>
      </c>
      <c r="NI21" s="101"/>
      <c r="NJ21" s="121"/>
      <c r="NK21" s="122" t="e">
        <f t="shared" si="276"/>
        <v>#DIV/0!</v>
      </c>
      <c r="NL21" s="126">
        <f>'прил № 2 (01.01.20)'!ADI569</f>
        <v>0</v>
      </c>
      <c r="NM21" s="122">
        <f>NL21/NL10</f>
        <v>0</v>
      </c>
      <c r="NN21" s="101">
        <f>NN10*NM21</f>
        <v>0</v>
      </c>
      <c r="NO21" s="119">
        <f t="shared" si="148"/>
        <v>0</v>
      </c>
      <c r="NP21" s="93">
        <f>NP10</f>
        <v>0</v>
      </c>
      <c r="NQ21" s="120">
        <f t="shared" si="149"/>
        <v>0</v>
      </c>
      <c r="NR21" s="101">
        <f t="shared" si="150"/>
        <v>0</v>
      </c>
      <c r="NS21" s="101"/>
      <c r="NT21" s="121"/>
      <c r="NU21" s="122" t="e">
        <f t="shared" si="277"/>
        <v>#DIV/0!</v>
      </c>
      <c r="NV21" s="126">
        <f>'прил № 2 (01.01.20)'!AED569</f>
        <v>0</v>
      </c>
      <c r="NW21" s="122">
        <f>NV21/NV10</f>
        <v>0</v>
      </c>
      <c r="NX21" s="101">
        <f>NX10*NW21</f>
        <v>0</v>
      </c>
      <c r="NY21" s="119">
        <f t="shared" si="152"/>
        <v>0</v>
      </c>
      <c r="NZ21" s="93">
        <f>NZ10</f>
        <v>0</v>
      </c>
      <c r="OA21" s="120">
        <f t="shared" si="153"/>
        <v>0</v>
      </c>
      <c r="OB21" s="101">
        <f t="shared" si="154"/>
        <v>0</v>
      </c>
      <c r="OC21" s="101"/>
      <c r="OD21" s="121"/>
      <c r="OE21" s="122" t="e">
        <f t="shared" si="278"/>
        <v>#DIV/0!</v>
      </c>
      <c r="OF21" s="126">
        <f>'прил № 2 (01.01.20)'!AEY569</f>
        <v>0</v>
      </c>
      <c r="OG21" s="122">
        <f>OF21/OF10</f>
        <v>0</v>
      </c>
      <c r="OH21" s="101">
        <f>OH10*OG21</f>
        <v>0</v>
      </c>
      <c r="OI21" s="119">
        <f t="shared" si="156"/>
        <v>0</v>
      </c>
      <c r="OJ21" s="93">
        <f>OJ10</f>
        <v>0</v>
      </c>
      <c r="OK21" s="120">
        <f t="shared" si="157"/>
        <v>0</v>
      </c>
      <c r="OL21" s="101">
        <f t="shared" si="158"/>
        <v>0</v>
      </c>
      <c r="OM21" s="101"/>
      <c r="ON21" s="121"/>
      <c r="OO21" s="122" t="e">
        <f t="shared" si="279"/>
        <v>#DIV/0!</v>
      </c>
      <c r="OP21" s="126">
        <f>'прил № 2 (01.01.20)'!AFT569</f>
        <v>0</v>
      </c>
      <c r="OQ21" s="122">
        <f>OP21/OP10</f>
        <v>0</v>
      </c>
      <c r="OR21" s="101">
        <f>OR10*OQ21</f>
        <v>0</v>
      </c>
      <c r="OS21" s="119">
        <f t="shared" si="160"/>
        <v>0</v>
      </c>
      <c r="OT21" s="93">
        <f>OT10</f>
        <v>0</v>
      </c>
      <c r="OU21" s="120">
        <f t="shared" si="161"/>
        <v>0</v>
      </c>
      <c r="OV21" s="101">
        <f t="shared" si="162"/>
        <v>0</v>
      </c>
      <c r="OW21" s="101"/>
      <c r="OX21" s="121"/>
      <c r="OY21" s="122" t="e">
        <f t="shared" si="280"/>
        <v>#DIV/0!</v>
      </c>
      <c r="OZ21" s="126">
        <f>'прил № 2 (01.01.20)'!AGO569</f>
        <v>0</v>
      </c>
      <c r="PA21" s="122">
        <f>OZ21/OZ10</f>
        <v>0</v>
      </c>
      <c r="PB21" s="101">
        <f>PB10*PA21</f>
        <v>0</v>
      </c>
      <c r="PC21" s="119">
        <f t="shared" si="164"/>
        <v>0</v>
      </c>
      <c r="PD21" s="93">
        <f>PD10</f>
        <v>0</v>
      </c>
      <c r="PE21" s="120">
        <f t="shared" si="165"/>
        <v>0</v>
      </c>
      <c r="PF21" s="101">
        <f t="shared" si="166"/>
        <v>0</v>
      </c>
      <c r="PG21" s="101"/>
      <c r="PH21" s="121"/>
      <c r="PI21" s="122" t="e">
        <f t="shared" si="281"/>
        <v>#DIV/0!</v>
      </c>
      <c r="PJ21" s="126">
        <f>'прил № 2 (01.01.20)'!AHJ569</f>
        <v>0</v>
      </c>
      <c r="PK21" s="122">
        <f>PJ21/PJ10</f>
        <v>0</v>
      </c>
      <c r="PL21" s="101">
        <f>PL10*PK21</f>
        <v>0</v>
      </c>
      <c r="PM21" s="119">
        <f t="shared" si="168"/>
        <v>0</v>
      </c>
      <c r="PN21" s="93">
        <f>PN10</f>
        <v>0</v>
      </c>
      <c r="PO21" s="120">
        <f t="shared" si="169"/>
        <v>0</v>
      </c>
      <c r="PP21" s="101">
        <f t="shared" si="170"/>
        <v>0</v>
      </c>
      <c r="PQ21" s="101"/>
      <c r="PR21" s="121"/>
      <c r="PS21" s="122" t="e">
        <f t="shared" si="282"/>
        <v>#DIV/0!</v>
      </c>
      <c r="PT21" s="126"/>
      <c r="PU21" s="122" t="e">
        <f>PT21/PT10</f>
        <v>#DIV/0!</v>
      </c>
      <c r="PV21" s="101" t="e">
        <f>PV10*PU21</f>
        <v>#DIV/0!</v>
      </c>
      <c r="PW21" s="119">
        <f t="shared" si="172"/>
        <v>0</v>
      </c>
      <c r="PX21" s="93">
        <f>PX10</f>
        <v>0</v>
      </c>
      <c r="PY21" s="120">
        <f t="shared" si="173"/>
        <v>0</v>
      </c>
      <c r="PZ21" s="101">
        <f t="shared" si="174"/>
        <v>0</v>
      </c>
      <c r="QA21" s="101"/>
      <c r="QB21" s="121"/>
      <c r="QC21" s="122" t="e">
        <f t="shared" si="283"/>
        <v>#DIV/0!</v>
      </c>
      <c r="QD21" s="126">
        <f>'прил № 2 (01.01.20)'!AIZ569</f>
        <v>0</v>
      </c>
      <c r="QE21" s="122">
        <f>QD21/QD10</f>
        <v>0</v>
      </c>
      <c r="QF21" s="101">
        <f>QF10*QE21</f>
        <v>0</v>
      </c>
      <c r="QG21" s="119">
        <f t="shared" si="176"/>
        <v>0</v>
      </c>
      <c r="QH21" s="93">
        <f>QH10</f>
        <v>0</v>
      </c>
      <c r="QI21" s="120">
        <f t="shared" si="177"/>
        <v>0</v>
      </c>
      <c r="QJ21" s="101">
        <f t="shared" si="178"/>
        <v>0</v>
      </c>
      <c r="QK21" s="101"/>
      <c r="QL21" s="121"/>
      <c r="QM21" s="122" t="e">
        <f t="shared" si="284"/>
        <v>#DIV/0!</v>
      </c>
      <c r="QN21" s="126">
        <f>'прил № 2 (01.01.20)'!AJU569</f>
        <v>0</v>
      </c>
      <c r="QO21" s="122">
        <f>QN21/QN10</f>
        <v>0</v>
      </c>
      <c r="QP21" s="101">
        <f>QP10*QO21</f>
        <v>0</v>
      </c>
      <c r="QQ21" s="119">
        <f t="shared" si="180"/>
        <v>0</v>
      </c>
      <c r="QR21" s="93">
        <f>QR10</f>
        <v>0</v>
      </c>
      <c r="QS21" s="120">
        <f t="shared" si="181"/>
        <v>0</v>
      </c>
      <c r="QT21" s="101">
        <f t="shared" si="182"/>
        <v>0</v>
      </c>
      <c r="QU21" s="101"/>
      <c r="QV21" s="121"/>
      <c r="QW21" s="122" t="e">
        <f t="shared" si="285"/>
        <v>#DIV/0!</v>
      </c>
      <c r="QX21" s="126">
        <f>'прил № 2 (01.01.20)'!AKP569</f>
        <v>0</v>
      </c>
      <c r="QY21" s="122">
        <f>QX21/QX10</f>
        <v>0</v>
      </c>
      <c r="QZ21" s="101">
        <f>QZ10*QY21</f>
        <v>0</v>
      </c>
      <c r="RA21" s="119">
        <f t="shared" si="184"/>
        <v>0</v>
      </c>
      <c r="RB21" s="93">
        <f>RB10</f>
        <v>0</v>
      </c>
      <c r="RC21" s="120">
        <f t="shared" si="185"/>
        <v>0</v>
      </c>
      <c r="RD21" s="101">
        <f t="shared" si="186"/>
        <v>0</v>
      </c>
      <c r="RE21" s="101"/>
      <c r="RF21" s="121"/>
      <c r="RG21" s="122" t="e">
        <f t="shared" si="286"/>
        <v>#DIV/0!</v>
      </c>
      <c r="RH21" s="126">
        <f>'прил № 2 (01.01.20)'!ALK569</f>
        <v>0</v>
      </c>
      <c r="RI21" s="122">
        <f>RH21/RH10</f>
        <v>0</v>
      </c>
      <c r="RJ21" s="101">
        <f>RJ10*RI21</f>
        <v>0</v>
      </c>
      <c r="RK21" s="119">
        <f t="shared" si="188"/>
        <v>0</v>
      </c>
      <c r="RL21" s="93">
        <f>RL10</f>
        <v>0</v>
      </c>
      <c r="RM21" s="120">
        <f t="shared" si="189"/>
        <v>0</v>
      </c>
      <c r="RN21" s="101">
        <f t="shared" si="190"/>
        <v>0</v>
      </c>
      <c r="RO21" s="101"/>
      <c r="RP21" s="121"/>
      <c r="RQ21" s="122" t="e">
        <f t="shared" si="287"/>
        <v>#DIV/0!</v>
      </c>
      <c r="RR21" s="126">
        <f>'прил № 2 (01.01.20)'!AMF569</f>
        <v>0</v>
      </c>
      <c r="RS21" s="122">
        <f>RR21/RR10</f>
        <v>0</v>
      </c>
      <c r="RT21" s="101">
        <f>RT10*RS21</f>
        <v>0</v>
      </c>
      <c r="RU21" s="119">
        <f t="shared" si="192"/>
        <v>0</v>
      </c>
      <c r="RV21" s="93">
        <f>RV10</f>
        <v>0</v>
      </c>
      <c r="RW21" s="120">
        <f t="shared" si="193"/>
        <v>0</v>
      </c>
      <c r="RX21" s="101">
        <f t="shared" si="194"/>
        <v>0</v>
      </c>
      <c r="RY21" s="101"/>
      <c r="RZ21" s="121"/>
      <c r="SA21" s="122" t="e">
        <f t="shared" si="288"/>
        <v>#DIV/0!</v>
      </c>
      <c r="SB21" s="126">
        <f>'прил № 2 (01.01.20)'!ANA569</f>
        <v>0</v>
      </c>
      <c r="SC21" s="122">
        <f>SB21/SB10</f>
        <v>0</v>
      </c>
      <c r="SD21" s="101">
        <f>SD10*SC21</f>
        <v>0</v>
      </c>
      <c r="SE21" s="119">
        <f t="shared" si="196"/>
        <v>0</v>
      </c>
      <c r="SF21" s="93">
        <f>SF10</f>
        <v>8.2799999999999994</v>
      </c>
      <c r="SG21" s="120">
        <f t="shared" si="197"/>
        <v>0</v>
      </c>
      <c r="SH21" s="101">
        <f t="shared" si="198"/>
        <v>0</v>
      </c>
      <c r="SI21" s="101"/>
      <c r="SJ21" s="121"/>
      <c r="SK21" s="122" t="e">
        <f t="shared" si="289"/>
        <v>#DIV/0!</v>
      </c>
      <c r="SL21" s="126">
        <f>'прил № 2 (01.01.20)'!ANV569</f>
        <v>0</v>
      </c>
      <c r="SM21" s="122">
        <f>SL21/SL10</f>
        <v>0</v>
      </c>
      <c r="SN21" s="101">
        <f>SN10*SM21</f>
        <v>0</v>
      </c>
      <c r="SO21" s="119">
        <f t="shared" si="200"/>
        <v>0</v>
      </c>
      <c r="SP21" s="93">
        <f>SP10</f>
        <v>0</v>
      </c>
      <c r="SQ21" s="120">
        <f t="shared" si="201"/>
        <v>0</v>
      </c>
      <c r="SR21" s="101">
        <f t="shared" si="202"/>
        <v>0</v>
      </c>
      <c r="SS21" s="101"/>
      <c r="ST21" s="121"/>
      <c r="SU21" s="122" t="e">
        <f t="shared" si="290"/>
        <v>#DIV/0!</v>
      </c>
      <c r="SV21" s="126">
        <f>'прил № 2 (01.01.20)'!AOQ569</f>
        <v>0</v>
      </c>
      <c r="SW21" s="122">
        <f>SV21/SV10</f>
        <v>0</v>
      </c>
      <c r="SX21" s="101">
        <f>SX10*SW21</f>
        <v>0</v>
      </c>
      <c r="SY21" s="119">
        <f t="shared" si="204"/>
        <v>0</v>
      </c>
      <c r="SZ21" s="93">
        <f>SZ10</f>
        <v>0</v>
      </c>
      <c r="TA21" s="120">
        <f t="shared" si="205"/>
        <v>0</v>
      </c>
      <c r="TB21" s="101">
        <f t="shared" si="206"/>
        <v>0</v>
      </c>
      <c r="TC21" s="101"/>
      <c r="TD21" s="121"/>
      <c r="TE21" s="122" t="e">
        <f t="shared" si="291"/>
        <v>#DIV/0!</v>
      </c>
      <c r="TF21" s="126">
        <f>'прил № 2 (01.01.20)'!APL569</f>
        <v>0</v>
      </c>
      <c r="TG21" s="122">
        <f>TF21/TF10</f>
        <v>0</v>
      </c>
      <c r="TH21" s="101">
        <f>TH10*TG21</f>
        <v>0</v>
      </c>
      <c r="TI21" s="119">
        <f t="shared" si="208"/>
        <v>0</v>
      </c>
      <c r="TJ21" s="93">
        <f>TJ10</f>
        <v>0</v>
      </c>
      <c r="TK21" s="120">
        <f t="shared" si="209"/>
        <v>0</v>
      </c>
      <c r="TL21" s="101">
        <f t="shared" si="210"/>
        <v>0</v>
      </c>
      <c r="TM21" s="101"/>
      <c r="TN21" s="121"/>
      <c r="TO21" s="122" t="e">
        <f t="shared" si="292"/>
        <v>#DIV/0!</v>
      </c>
      <c r="TP21" s="126">
        <f>'прил № 2 (01.01.20)'!AQG569</f>
        <v>0</v>
      </c>
      <c r="TQ21" s="122">
        <f>TP21/TP10</f>
        <v>0</v>
      </c>
      <c r="TR21" s="101">
        <f>TR10*TQ21</f>
        <v>0</v>
      </c>
      <c r="TS21" s="119">
        <f t="shared" si="212"/>
        <v>0</v>
      </c>
      <c r="TT21" s="93">
        <f>TT10</f>
        <v>0</v>
      </c>
      <c r="TU21" s="120">
        <f t="shared" si="213"/>
        <v>0</v>
      </c>
      <c r="TV21" s="101">
        <f t="shared" si="214"/>
        <v>0</v>
      </c>
      <c r="TW21" s="101"/>
      <c r="TX21" s="121"/>
      <c r="TY21" s="122" t="e">
        <f t="shared" si="293"/>
        <v>#DIV/0!</v>
      </c>
      <c r="TZ21" s="126">
        <f>'прил № 2 (01.01.20)'!ARB569</f>
        <v>0</v>
      </c>
      <c r="UA21" s="122">
        <f>TZ21/TZ10</f>
        <v>0</v>
      </c>
      <c r="UB21" s="101">
        <f>UB10*UA21</f>
        <v>0</v>
      </c>
      <c r="UC21" s="119">
        <f t="shared" si="216"/>
        <v>0</v>
      </c>
      <c r="UD21" s="93">
        <f>UD10</f>
        <v>0</v>
      </c>
      <c r="UE21" s="120">
        <f t="shared" si="217"/>
        <v>0</v>
      </c>
      <c r="UF21" s="101">
        <f t="shared" si="218"/>
        <v>0</v>
      </c>
      <c r="UG21" s="101"/>
      <c r="UH21" s="121"/>
      <c r="UI21" s="122" t="e">
        <f t="shared" si="294"/>
        <v>#DIV/0!</v>
      </c>
      <c r="UJ21" s="126">
        <f>'прил № 2 (01.01.20)'!ARW569</f>
        <v>0</v>
      </c>
      <c r="UK21" s="122">
        <f>UJ21/UJ10</f>
        <v>0</v>
      </c>
      <c r="UL21" s="101">
        <f>UL10*UK21</f>
        <v>0</v>
      </c>
      <c r="UM21" s="119">
        <f t="shared" si="220"/>
        <v>0</v>
      </c>
      <c r="UN21" s="93">
        <f>UN10</f>
        <v>0</v>
      </c>
      <c r="UO21" s="120">
        <f t="shared" si="221"/>
        <v>0</v>
      </c>
      <c r="UP21" s="101">
        <f t="shared" si="222"/>
        <v>0</v>
      </c>
      <c r="UQ21" s="101"/>
      <c r="UR21" s="121"/>
      <c r="US21" s="122" t="e">
        <f t="shared" si="295"/>
        <v>#DIV/0!</v>
      </c>
      <c r="UT21" s="126">
        <f>'прил № 2 (01.01.20)'!ASR569</f>
        <v>0</v>
      </c>
      <c r="UU21" s="122">
        <f>UT21/UT10</f>
        <v>0</v>
      </c>
      <c r="UV21" s="101">
        <f>UV10*UU21</f>
        <v>0</v>
      </c>
      <c r="UW21" s="119">
        <f t="shared" si="224"/>
        <v>0</v>
      </c>
      <c r="UX21" s="93">
        <f>UX10</f>
        <v>0</v>
      </c>
      <c r="UY21" s="120">
        <f t="shared" si="225"/>
        <v>0</v>
      </c>
      <c r="UZ21" s="101">
        <f t="shared" si="226"/>
        <v>0</v>
      </c>
      <c r="VA21" s="101"/>
      <c r="VB21" s="121"/>
      <c r="VC21" s="122" t="e">
        <f t="shared" si="296"/>
        <v>#DIV/0!</v>
      </c>
      <c r="VD21" s="126">
        <f>'прил № 2 (01.01.20)'!ATM569</f>
        <v>0</v>
      </c>
      <c r="VE21" s="122">
        <f>VD21/VD10</f>
        <v>0</v>
      </c>
      <c r="VF21" s="101">
        <f>VF10*VE21</f>
        <v>0</v>
      </c>
      <c r="VG21" s="119">
        <f t="shared" si="228"/>
        <v>0</v>
      </c>
      <c r="VH21" s="93">
        <f>VH10</f>
        <v>0</v>
      </c>
      <c r="VI21" s="120">
        <f t="shared" si="229"/>
        <v>0</v>
      </c>
      <c r="VJ21" s="101">
        <f t="shared" si="230"/>
        <v>0</v>
      </c>
      <c r="VK21" s="101"/>
      <c r="VL21" s="121"/>
      <c r="VM21" s="122" t="e">
        <f t="shared" si="297"/>
        <v>#DIV/0!</v>
      </c>
      <c r="VN21" s="126">
        <f>'прил № 2 (01.01.20)'!AUH569</f>
        <v>0</v>
      </c>
      <c r="VO21" s="122">
        <f>VN21/VN10</f>
        <v>0</v>
      </c>
      <c r="VP21" s="101">
        <f>VP10*VO21</f>
        <v>0</v>
      </c>
      <c r="VQ21" s="119">
        <f t="shared" si="232"/>
        <v>0</v>
      </c>
      <c r="VR21" s="93">
        <f>VR10</f>
        <v>0</v>
      </c>
      <c r="VS21" s="120">
        <f t="shared" si="233"/>
        <v>0</v>
      </c>
      <c r="VT21" s="101">
        <f t="shared" si="234"/>
        <v>0</v>
      </c>
      <c r="VU21" s="101"/>
      <c r="VV21" s="121"/>
      <c r="VW21" s="122" t="e">
        <f t="shared" si="298"/>
        <v>#DIV/0!</v>
      </c>
      <c r="VX21" s="452">
        <f t="shared" si="236"/>
        <v>0</v>
      </c>
      <c r="VY21" s="122">
        <f>VX21/VX10</f>
        <v>0</v>
      </c>
      <c r="VZ21" s="101">
        <f>VZ10*VY21</f>
        <v>0</v>
      </c>
      <c r="WA21" s="119">
        <f t="shared" si="237"/>
        <v>0</v>
      </c>
      <c r="WB21" s="93">
        <f>WB10</f>
        <v>8.2799999999999994</v>
      </c>
      <c r="WC21" s="120">
        <f t="shared" si="238"/>
        <v>0</v>
      </c>
      <c r="WD21" s="101">
        <f t="shared" si="239"/>
        <v>0</v>
      </c>
      <c r="WE21" s="101"/>
      <c r="WF21" s="121"/>
    </row>
    <row r="22" spans="1:604" ht="18" customHeight="1">
      <c r="A22" s="5"/>
      <c r="B22" s="444" t="s">
        <v>412</v>
      </c>
      <c r="C22" s="12" t="s">
        <v>921</v>
      </c>
      <c r="D22" s="12" t="s">
        <v>424</v>
      </c>
      <c r="E22" s="4" t="s">
        <v>33</v>
      </c>
      <c r="F22" s="126">
        <f>'прил № 2 (01.01.20)'!L570</f>
        <v>0</v>
      </c>
      <c r="G22" s="122">
        <f>F22/F10</f>
        <v>0</v>
      </c>
      <c r="H22" s="101">
        <f>H10*G22</f>
        <v>0</v>
      </c>
      <c r="I22" s="119">
        <f t="shared" si="299"/>
        <v>0</v>
      </c>
      <c r="J22" s="93">
        <f>J10</f>
        <v>0</v>
      </c>
      <c r="K22" s="120">
        <f t="shared" si="300"/>
        <v>0</v>
      </c>
      <c r="L22" s="101">
        <f t="shared" si="301"/>
        <v>0</v>
      </c>
      <c r="M22" s="101"/>
      <c r="N22" s="121"/>
      <c r="O22" s="122">
        <f t="shared" si="240"/>
        <v>0</v>
      </c>
      <c r="P22" s="126">
        <f>'прил № 2 (01.01.20)'!AG570</f>
        <v>0</v>
      </c>
      <c r="Q22" s="122">
        <f>P22/P10</f>
        <v>0</v>
      </c>
      <c r="R22" s="101">
        <f>R10*Q22</f>
        <v>0</v>
      </c>
      <c r="S22" s="119">
        <f t="shared" si="4"/>
        <v>0</v>
      </c>
      <c r="T22" s="93">
        <f>T10</f>
        <v>0</v>
      </c>
      <c r="U22" s="120">
        <f t="shared" si="5"/>
        <v>0</v>
      </c>
      <c r="V22" s="101">
        <f t="shared" si="6"/>
        <v>0</v>
      </c>
      <c r="W22" s="101"/>
      <c r="X22" s="121"/>
      <c r="Y22" s="122">
        <f t="shared" si="241"/>
        <v>0</v>
      </c>
      <c r="Z22" s="126">
        <f>'прил № 2 (01.01.20)'!BB570</f>
        <v>0</v>
      </c>
      <c r="AA22" s="122">
        <f>Z22/Z10</f>
        <v>0</v>
      </c>
      <c r="AB22" s="101">
        <f>AB10*AA22</f>
        <v>0</v>
      </c>
      <c r="AC22" s="119">
        <f t="shared" si="8"/>
        <v>0</v>
      </c>
      <c r="AD22" s="93">
        <f>AD10</f>
        <v>0</v>
      </c>
      <c r="AE22" s="120">
        <f t="shared" si="9"/>
        <v>0</v>
      </c>
      <c r="AF22" s="101">
        <f t="shared" si="10"/>
        <v>0</v>
      </c>
      <c r="AG22" s="101"/>
      <c r="AH22" s="121"/>
      <c r="AI22" s="122">
        <f t="shared" si="242"/>
        <v>0</v>
      </c>
      <c r="AJ22" s="126">
        <f>'прил № 2 (01.01.20)'!BW570</f>
        <v>0</v>
      </c>
      <c r="AK22" s="122" t="e">
        <f>AJ22/AJ10</f>
        <v>#DIV/0!</v>
      </c>
      <c r="AL22" s="101" t="e">
        <f>AL10*AK22</f>
        <v>#DIV/0!</v>
      </c>
      <c r="AM22" s="119">
        <f t="shared" si="12"/>
        <v>0</v>
      </c>
      <c r="AN22" s="93">
        <f>AN10</f>
        <v>0</v>
      </c>
      <c r="AO22" s="120">
        <f t="shared" si="13"/>
        <v>0</v>
      </c>
      <c r="AP22" s="101">
        <f t="shared" si="14"/>
        <v>0</v>
      </c>
      <c r="AQ22" s="101"/>
      <c r="AR22" s="121"/>
      <c r="AS22" s="122">
        <f t="shared" si="243"/>
        <v>0</v>
      </c>
      <c r="AT22" s="126">
        <f>'прил № 2 (01.01.20)'!CR570</f>
        <v>0</v>
      </c>
      <c r="AU22" s="122">
        <f>AT22/AT10</f>
        <v>0</v>
      </c>
      <c r="AV22" s="101">
        <f>AV10*AU22</f>
        <v>0</v>
      </c>
      <c r="AW22" s="119">
        <f t="shared" si="16"/>
        <v>0</v>
      </c>
      <c r="AX22" s="93">
        <f>AX10</f>
        <v>0</v>
      </c>
      <c r="AY22" s="120">
        <f t="shared" si="17"/>
        <v>0</v>
      </c>
      <c r="AZ22" s="101">
        <f t="shared" si="18"/>
        <v>0</v>
      </c>
      <c r="BA22" s="101"/>
      <c r="BB22" s="121"/>
      <c r="BC22" s="122">
        <f t="shared" si="244"/>
        <v>0</v>
      </c>
      <c r="BD22" s="126">
        <f>'прил № 2 (01.01.20)'!DM570</f>
        <v>0</v>
      </c>
      <c r="BE22" s="122">
        <f>BD22/BD10</f>
        <v>0</v>
      </c>
      <c r="BF22" s="101">
        <f>BF10*BE22</f>
        <v>0</v>
      </c>
      <c r="BG22" s="119">
        <f t="shared" si="20"/>
        <v>0</v>
      </c>
      <c r="BH22" s="93">
        <f>BH10</f>
        <v>0</v>
      </c>
      <c r="BI22" s="120">
        <f t="shared" si="21"/>
        <v>0</v>
      </c>
      <c r="BJ22" s="101">
        <f t="shared" si="22"/>
        <v>0</v>
      </c>
      <c r="BK22" s="101"/>
      <c r="BL22" s="121"/>
      <c r="BM22" s="122">
        <f t="shared" si="245"/>
        <v>0</v>
      </c>
      <c r="BN22" s="126">
        <f>'прил № 2 (01.01.20)'!EH570</f>
        <v>0</v>
      </c>
      <c r="BO22" s="122">
        <f>BN22/BN10</f>
        <v>0</v>
      </c>
      <c r="BP22" s="101">
        <f>BP10*BO22</f>
        <v>0</v>
      </c>
      <c r="BQ22" s="119">
        <f t="shared" si="24"/>
        <v>0</v>
      </c>
      <c r="BR22" s="93">
        <f>BR10</f>
        <v>0</v>
      </c>
      <c r="BS22" s="120">
        <f t="shared" si="25"/>
        <v>0</v>
      </c>
      <c r="BT22" s="101">
        <f t="shared" si="26"/>
        <v>0</v>
      </c>
      <c r="BU22" s="101"/>
      <c r="BV22" s="121"/>
      <c r="BW22" s="122">
        <f t="shared" si="246"/>
        <v>0</v>
      </c>
      <c r="BX22" s="126">
        <f>'прил № 2 (01.01.20)'!FC570</f>
        <v>0</v>
      </c>
      <c r="BY22" s="122">
        <f>BX22/BX10</f>
        <v>0</v>
      </c>
      <c r="BZ22" s="101">
        <f>BZ10*BY22</f>
        <v>0</v>
      </c>
      <c r="CA22" s="119">
        <f t="shared" si="28"/>
        <v>0</v>
      </c>
      <c r="CB22" s="93">
        <f>CB10</f>
        <v>0</v>
      </c>
      <c r="CC22" s="120">
        <f t="shared" si="29"/>
        <v>0</v>
      </c>
      <c r="CD22" s="101">
        <f t="shared" si="30"/>
        <v>0</v>
      </c>
      <c r="CE22" s="101"/>
      <c r="CF22" s="121"/>
      <c r="CG22" s="122">
        <f t="shared" si="247"/>
        <v>0</v>
      </c>
      <c r="CH22" s="126"/>
      <c r="CI22" s="122" t="e">
        <f>CH22/CH10</f>
        <v>#DIV/0!</v>
      </c>
      <c r="CJ22" s="101" t="e">
        <f>CJ10*CI22</f>
        <v>#DIV/0!</v>
      </c>
      <c r="CK22" s="119">
        <f t="shared" si="32"/>
        <v>0</v>
      </c>
      <c r="CL22" s="93">
        <f>CL10</f>
        <v>0</v>
      </c>
      <c r="CM22" s="120">
        <f t="shared" si="33"/>
        <v>0</v>
      </c>
      <c r="CN22" s="101">
        <f t="shared" si="34"/>
        <v>0</v>
      </c>
      <c r="CO22" s="101"/>
      <c r="CP22" s="121"/>
      <c r="CQ22" s="122">
        <f t="shared" si="248"/>
        <v>0</v>
      </c>
      <c r="CR22" s="126"/>
      <c r="CS22" s="122">
        <f>CR22/CR10</f>
        <v>0</v>
      </c>
      <c r="CT22" s="101">
        <f>CT10*CS22</f>
        <v>0</v>
      </c>
      <c r="CU22" s="119">
        <f t="shared" si="36"/>
        <v>0</v>
      </c>
      <c r="CV22" s="93">
        <f>CV10</f>
        <v>0</v>
      </c>
      <c r="CW22" s="120">
        <f t="shared" si="37"/>
        <v>0</v>
      </c>
      <c r="CX22" s="101">
        <f t="shared" si="38"/>
        <v>0</v>
      </c>
      <c r="CY22" s="101"/>
      <c r="CZ22" s="121"/>
      <c r="DA22" s="122">
        <f t="shared" si="249"/>
        <v>0</v>
      </c>
      <c r="DB22" s="126">
        <f>'прил № 2 (01.01.20)'!HN570</f>
        <v>0</v>
      </c>
      <c r="DC22" s="122">
        <f>DB22/DB10</f>
        <v>0</v>
      </c>
      <c r="DD22" s="101">
        <f>DD10*DC22</f>
        <v>0</v>
      </c>
      <c r="DE22" s="119">
        <f t="shared" si="40"/>
        <v>0</v>
      </c>
      <c r="DF22" s="93">
        <f>DF10</f>
        <v>0</v>
      </c>
      <c r="DG22" s="120">
        <f t="shared" si="41"/>
        <v>0</v>
      </c>
      <c r="DH22" s="101">
        <f t="shared" si="42"/>
        <v>0</v>
      </c>
      <c r="DI22" s="101"/>
      <c r="DJ22" s="121"/>
      <c r="DK22" s="122">
        <f t="shared" si="250"/>
        <v>0</v>
      </c>
      <c r="DL22" s="126">
        <f>'прил № 2 (01.01.20)'!II570</f>
        <v>0</v>
      </c>
      <c r="DM22" s="122">
        <f>DL22/DL10</f>
        <v>0</v>
      </c>
      <c r="DN22" s="101">
        <f>DN10*DM22</f>
        <v>0</v>
      </c>
      <c r="DO22" s="119">
        <f t="shared" si="44"/>
        <v>0</v>
      </c>
      <c r="DP22" s="93">
        <f>DP10</f>
        <v>0</v>
      </c>
      <c r="DQ22" s="120">
        <f t="shared" si="45"/>
        <v>0</v>
      </c>
      <c r="DR22" s="101">
        <f t="shared" si="46"/>
        <v>0</v>
      </c>
      <c r="DS22" s="101"/>
      <c r="DT22" s="121"/>
      <c r="DU22" s="122">
        <f t="shared" si="251"/>
        <v>0</v>
      </c>
      <c r="DV22" s="126">
        <f>'прил № 2 (01.01.20)'!JD570</f>
        <v>0</v>
      </c>
      <c r="DW22" s="122">
        <f>DV22/DV10</f>
        <v>0</v>
      </c>
      <c r="DX22" s="101">
        <f>DX10*DW22</f>
        <v>0</v>
      </c>
      <c r="DY22" s="119">
        <f t="shared" si="48"/>
        <v>0</v>
      </c>
      <c r="DZ22" s="93">
        <f>DZ10</f>
        <v>8.2799999999999994</v>
      </c>
      <c r="EA22" s="120">
        <f t="shared" si="49"/>
        <v>0</v>
      </c>
      <c r="EB22" s="101">
        <f t="shared" si="50"/>
        <v>0</v>
      </c>
      <c r="EC22" s="101"/>
      <c r="ED22" s="121"/>
      <c r="EE22" s="122">
        <f t="shared" si="252"/>
        <v>0</v>
      </c>
      <c r="EF22" s="126">
        <f>'прил № 2 (01.01.20)'!JY570</f>
        <v>0</v>
      </c>
      <c r="EG22" s="122">
        <f>EF22/EF10</f>
        <v>0</v>
      </c>
      <c r="EH22" s="101">
        <f>EH10*EG22</f>
        <v>0</v>
      </c>
      <c r="EI22" s="119">
        <f t="shared" si="52"/>
        <v>0</v>
      </c>
      <c r="EJ22" s="93">
        <f>EJ10</f>
        <v>0</v>
      </c>
      <c r="EK22" s="120">
        <f t="shared" si="53"/>
        <v>0</v>
      </c>
      <c r="EL22" s="101">
        <f t="shared" si="54"/>
        <v>0</v>
      </c>
      <c r="EM22" s="101"/>
      <c r="EN22" s="121"/>
      <c r="EO22" s="122">
        <f t="shared" si="253"/>
        <v>0</v>
      </c>
      <c r="EP22" s="126">
        <f>'прил № 2 (01.01.20)'!KT570</f>
        <v>0</v>
      </c>
      <c r="EQ22" s="122">
        <f>EP22/EP10</f>
        <v>0</v>
      </c>
      <c r="ER22" s="101">
        <f>ER10*EQ22</f>
        <v>0</v>
      </c>
      <c r="ES22" s="119">
        <f t="shared" si="56"/>
        <v>0</v>
      </c>
      <c r="ET22" s="93">
        <f>ET10</f>
        <v>8.2799999999999994</v>
      </c>
      <c r="EU22" s="120">
        <f t="shared" si="57"/>
        <v>0</v>
      </c>
      <c r="EV22" s="101">
        <f t="shared" si="58"/>
        <v>0</v>
      </c>
      <c r="EW22" s="101"/>
      <c r="EX22" s="121"/>
      <c r="EY22" s="122">
        <f t="shared" si="254"/>
        <v>0</v>
      </c>
      <c r="EZ22" s="126">
        <f>'прил № 2 (01.01.20)'!LO570</f>
        <v>0</v>
      </c>
      <c r="FA22" s="122">
        <f>EZ22/EZ10</f>
        <v>0</v>
      </c>
      <c r="FB22" s="101">
        <f>FB10*FA22</f>
        <v>0</v>
      </c>
      <c r="FC22" s="119">
        <f t="shared" si="60"/>
        <v>0</v>
      </c>
      <c r="FD22" s="93">
        <f>FD10</f>
        <v>0</v>
      </c>
      <c r="FE22" s="120">
        <f t="shared" si="61"/>
        <v>0</v>
      </c>
      <c r="FF22" s="101">
        <f t="shared" si="62"/>
        <v>0</v>
      </c>
      <c r="FG22" s="101"/>
      <c r="FH22" s="121"/>
      <c r="FI22" s="122">
        <f t="shared" si="255"/>
        <v>0</v>
      </c>
      <c r="FJ22" s="126">
        <f>'прил № 2 (01.01.20)'!MJ570</f>
        <v>0</v>
      </c>
      <c r="FK22" s="122">
        <f>FJ22/FJ10</f>
        <v>0</v>
      </c>
      <c r="FL22" s="101">
        <f>FL10*FK22</f>
        <v>0</v>
      </c>
      <c r="FM22" s="119">
        <f t="shared" si="64"/>
        <v>0</v>
      </c>
      <c r="FN22" s="93">
        <f>FN10</f>
        <v>0</v>
      </c>
      <c r="FO22" s="120">
        <f t="shared" si="65"/>
        <v>0</v>
      </c>
      <c r="FP22" s="101">
        <f t="shared" si="66"/>
        <v>0</v>
      </c>
      <c r="FQ22" s="101"/>
      <c r="FR22" s="121"/>
      <c r="FS22" s="122">
        <f t="shared" si="256"/>
        <v>0</v>
      </c>
      <c r="FT22" s="126">
        <f>'прил № 2 (01.01.20)'!NE570</f>
        <v>0</v>
      </c>
      <c r="FU22" s="122">
        <f>FT22/FT10</f>
        <v>0</v>
      </c>
      <c r="FV22" s="101">
        <f>FV10*FU22</f>
        <v>0</v>
      </c>
      <c r="FW22" s="119">
        <f t="shared" si="68"/>
        <v>0</v>
      </c>
      <c r="FX22" s="93">
        <f>FX10</f>
        <v>0</v>
      </c>
      <c r="FY22" s="120">
        <f t="shared" si="69"/>
        <v>0</v>
      </c>
      <c r="FZ22" s="101">
        <f t="shared" si="70"/>
        <v>0</v>
      </c>
      <c r="GA22" s="101"/>
      <c r="GB22" s="121"/>
      <c r="GC22" s="122">
        <f t="shared" si="257"/>
        <v>0</v>
      </c>
      <c r="GD22" s="126">
        <f>'прил № 2 (01.01.20)'!NZ570</f>
        <v>0</v>
      </c>
      <c r="GE22" s="122">
        <f>GD22/GD10</f>
        <v>0</v>
      </c>
      <c r="GF22" s="101">
        <f>GF10*GE22</f>
        <v>0</v>
      </c>
      <c r="GG22" s="119">
        <f t="shared" si="72"/>
        <v>0</v>
      </c>
      <c r="GH22" s="93">
        <f>GH10</f>
        <v>0</v>
      </c>
      <c r="GI22" s="120">
        <f t="shared" si="73"/>
        <v>0</v>
      </c>
      <c r="GJ22" s="101">
        <f t="shared" si="74"/>
        <v>0</v>
      </c>
      <c r="GK22" s="101"/>
      <c r="GL22" s="121"/>
      <c r="GM22" s="122">
        <f t="shared" si="258"/>
        <v>0</v>
      </c>
      <c r="GN22" s="126">
        <f>'прил № 2 (01.01.20)'!OU570</f>
        <v>0</v>
      </c>
      <c r="GO22" s="122">
        <f>GN22/GN10</f>
        <v>0</v>
      </c>
      <c r="GP22" s="101">
        <f>GP10*GO22</f>
        <v>0</v>
      </c>
      <c r="GQ22" s="119">
        <f t="shared" si="76"/>
        <v>0</v>
      </c>
      <c r="GR22" s="93">
        <f>GR10</f>
        <v>0</v>
      </c>
      <c r="GS22" s="120">
        <f t="shared" si="77"/>
        <v>0</v>
      </c>
      <c r="GT22" s="101">
        <f t="shared" si="78"/>
        <v>0</v>
      </c>
      <c r="GU22" s="101"/>
      <c r="GV22" s="121"/>
      <c r="GW22" s="122">
        <f t="shared" si="259"/>
        <v>0</v>
      </c>
      <c r="GX22" s="126">
        <f>'прил № 2 (01.01.20)'!PP570</f>
        <v>0</v>
      </c>
      <c r="GY22" s="122">
        <f>GX22/GX10</f>
        <v>0</v>
      </c>
      <c r="GZ22" s="101">
        <f>GZ10*GY22</f>
        <v>0</v>
      </c>
      <c r="HA22" s="119">
        <f t="shared" si="80"/>
        <v>0</v>
      </c>
      <c r="HB22" s="93">
        <f>HB10</f>
        <v>0</v>
      </c>
      <c r="HC22" s="120">
        <f t="shared" si="81"/>
        <v>0</v>
      </c>
      <c r="HD22" s="101">
        <f t="shared" si="82"/>
        <v>0</v>
      </c>
      <c r="HE22" s="101"/>
      <c r="HF22" s="121"/>
      <c r="HG22" s="122">
        <f t="shared" si="260"/>
        <v>0</v>
      </c>
      <c r="HH22" s="126">
        <f>'прил № 2 (01.01.20)'!QK570</f>
        <v>0</v>
      </c>
      <c r="HI22" s="122">
        <f>HH22/HH10</f>
        <v>0</v>
      </c>
      <c r="HJ22" s="101">
        <f>HJ10*HI22</f>
        <v>0</v>
      </c>
      <c r="HK22" s="119">
        <f t="shared" si="84"/>
        <v>0</v>
      </c>
      <c r="HL22" s="93">
        <f>HL10</f>
        <v>0</v>
      </c>
      <c r="HM22" s="120">
        <f t="shared" si="85"/>
        <v>0</v>
      </c>
      <c r="HN22" s="101">
        <f t="shared" si="86"/>
        <v>0</v>
      </c>
      <c r="HO22" s="101"/>
      <c r="HP22" s="121"/>
      <c r="HQ22" s="122">
        <f t="shared" si="261"/>
        <v>0</v>
      </c>
      <c r="HR22" s="126">
        <f>'прил № 2 (01.01.20)'!RF570</f>
        <v>0</v>
      </c>
      <c r="HS22" s="122">
        <f>HR22/HR10</f>
        <v>0</v>
      </c>
      <c r="HT22" s="101">
        <f>HT10*HS22</f>
        <v>0</v>
      </c>
      <c r="HU22" s="119">
        <f t="shared" si="88"/>
        <v>0</v>
      </c>
      <c r="HV22" s="93">
        <f>HV10</f>
        <v>0</v>
      </c>
      <c r="HW22" s="120">
        <f t="shared" si="89"/>
        <v>0</v>
      </c>
      <c r="HX22" s="101">
        <f t="shared" si="90"/>
        <v>0</v>
      </c>
      <c r="HY22" s="101"/>
      <c r="HZ22" s="121"/>
      <c r="IA22" s="122">
        <f t="shared" si="262"/>
        <v>0</v>
      </c>
      <c r="IB22" s="126">
        <f>'прил № 2 (01.01.20)'!SA570</f>
        <v>0</v>
      </c>
      <c r="IC22" s="122">
        <f>IB22/IB10</f>
        <v>0</v>
      </c>
      <c r="ID22" s="101">
        <f>ID10*IC22</f>
        <v>0</v>
      </c>
      <c r="IE22" s="119">
        <f t="shared" si="92"/>
        <v>0</v>
      </c>
      <c r="IF22" s="93">
        <f>IF10</f>
        <v>0</v>
      </c>
      <c r="IG22" s="120">
        <f t="shared" si="93"/>
        <v>0</v>
      </c>
      <c r="IH22" s="101">
        <f t="shared" si="94"/>
        <v>0</v>
      </c>
      <c r="II22" s="101"/>
      <c r="IJ22" s="121"/>
      <c r="IK22" s="122">
        <f t="shared" si="263"/>
        <v>0</v>
      </c>
      <c r="IL22" s="126">
        <f>'прил № 2 (01.01.20)'!SV570</f>
        <v>0</v>
      </c>
      <c r="IM22" s="122">
        <f>IL22/IL10</f>
        <v>0</v>
      </c>
      <c r="IN22" s="101">
        <f>IN10*IM22</f>
        <v>0</v>
      </c>
      <c r="IO22" s="119">
        <f t="shared" si="96"/>
        <v>0</v>
      </c>
      <c r="IP22" s="93">
        <f>IP10</f>
        <v>0</v>
      </c>
      <c r="IQ22" s="120">
        <f t="shared" si="97"/>
        <v>0</v>
      </c>
      <c r="IR22" s="101">
        <f t="shared" si="98"/>
        <v>0</v>
      </c>
      <c r="IS22" s="101"/>
      <c r="IT22" s="121"/>
      <c r="IU22" s="122">
        <f t="shared" si="264"/>
        <v>0</v>
      </c>
      <c r="IV22" s="126">
        <f>'прил № 2 (01.01.20)'!TQ570</f>
        <v>0</v>
      </c>
      <c r="IW22" s="122">
        <f>IV22/IV10</f>
        <v>0</v>
      </c>
      <c r="IX22" s="101">
        <f>IX10*IW22</f>
        <v>0</v>
      </c>
      <c r="IY22" s="119">
        <f t="shared" si="100"/>
        <v>0</v>
      </c>
      <c r="IZ22" s="93">
        <f>IZ10</f>
        <v>0</v>
      </c>
      <c r="JA22" s="120">
        <f t="shared" si="101"/>
        <v>0</v>
      </c>
      <c r="JB22" s="101">
        <f t="shared" si="102"/>
        <v>0</v>
      </c>
      <c r="JC22" s="101"/>
      <c r="JD22" s="121"/>
      <c r="JE22" s="122">
        <f t="shared" si="265"/>
        <v>0</v>
      </c>
      <c r="JF22" s="126">
        <f>'прил № 2 (01.01.20)'!UL570</f>
        <v>26</v>
      </c>
      <c r="JG22" s="122">
        <f>JF22/JF10</f>
        <v>8.1000000000000003E-2</v>
      </c>
      <c r="JH22" s="101">
        <f>JH10*JG22</f>
        <v>0</v>
      </c>
      <c r="JI22" s="119">
        <f t="shared" si="104"/>
        <v>0</v>
      </c>
      <c r="JJ22" s="93">
        <f>JJ10</f>
        <v>0</v>
      </c>
      <c r="JK22" s="120">
        <f t="shared" si="105"/>
        <v>0</v>
      </c>
      <c r="JL22" s="101">
        <f t="shared" si="106"/>
        <v>0</v>
      </c>
      <c r="JM22" s="101"/>
      <c r="JN22" s="121"/>
      <c r="JO22" s="122">
        <f t="shared" si="266"/>
        <v>0</v>
      </c>
      <c r="JP22" s="126"/>
      <c r="JQ22" s="122" t="e">
        <f>JP22/JP10</f>
        <v>#DIV/0!</v>
      </c>
      <c r="JR22" s="101" t="e">
        <f>JR10*JQ22</f>
        <v>#DIV/0!</v>
      </c>
      <c r="JS22" s="119">
        <f t="shared" si="108"/>
        <v>0</v>
      </c>
      <c r="JT22" s="93">
        <f>JT10</f>
        <v>0</v>
      </c>
      <c r="JU22" s="120">
        <f t="shared" si="109"/>
        <v>0</v>
      </c>
      <c r="JV22" s="101">
        <f t="shared" si="110"/>
        <v>0</v>
      </c>
      <c r="JW22" s="101"/>
      <c r="JX22" s="121"/>
      <c r="JY22" s="122">
        <f t="shared" si="267"/>
        <v>0</v>
      </c>
      <c r="JZ22" s="126">
        <f>'прил № 2 (01.01.20)'!WB570</f>
        <v>0</v>
      </c>
      <c r="KA22" s="122">
        <f>JZ22/JZ10</f>
        <v>0</v>
      </c>
      <c r="KB22" s="101">
        <f>KB10*KA22</f>
        <v>0</v>
      </c>
      <c r="KC22" s="119">
        <f t="shared" si="112"/>
        <v>0</v>
      </c>
      <c r="KD22" s="93">
        <f>KD10</f>
        <v>0</v>
      </c>
      <c r="KE22" s="120">
        <f t="shared" si="113"/>
        <v>0</v>
      </c>
      <c r="KF22" s="101">
        <f t="shared" si="114"/>
        <v>0</v>
      </c>
      <c r="KG22" s="101"/>
      <c r="KH22" s="121"/>
      <c r="KI22" s="122">
        <f t="shared" si="268"/>
        <v>0</v>
      </c>
      <c r="KJ22" s="126">
        <f>'прил № 2 (01.01.20)'!WW570</f>
        <v>0</v>
      </c>
      <c r="KK22" s="122">
        <f>KJ22/KJ10</f>
        <v>0</v>
      </c>
      <c r="KL22" s="101">
        <f>KL10*KK22</f>
        <v>0</v>
      </c>
      <c r="KM22" s="119">
        <f t="shared" si="116"/>
        <v>0</v>
      </c>
      <c r="KN22" s="93">
        <f>KN10</f>
        <v>0</v>
      </c>
      <c r="KO22" s="120">
        <f t="shared" si="117"/>
        <v>0</v>
      </c>
      <c r="KP22" s="101">
        <f t="shared" si="118"/>
        <v>0</v>
      </c>
      <c r="KQ22" s="101"/>
      <c r="KR22" s="121"/>
      <c r="KS22" s="122">
        <f t="shared" si="269"/>
        <v>0</v>
      </c>
      <c r="KT22" s="126">
        <f>'прил № 2 (01.01.20)'!XR570</f>
        <v>0</v>
      </c>
      <c r="KU22" s="122">
        <f>KT22/KT10</f>
        <v>0</v>
      </c>
      <c r="KV22" s="101">
        <f>KV10*KU22</f>
        <v>0</v>
      </c>
      <c r="KW22" s="119">
        <f t="shared" si="120"/>
        <v>0</v>
      </c>
      <c r="KX22" s="93">
        <f>KX10</f>
        <v>0</v>
      </c>
      <c r="KY22" s="120">
        <f t="shared" si="121"/>
        <v>0</v>
      </c>
      <c r="KZ22" s="101">
        <f t="shared" si="122"/>
        <v>0</v>
      </c>
      <c r="LA22" s="101"/>
      <c r="LB22" s="121"/>
      <c r="LC22" s="122">
        <f t="shared" si="270"/>
        <v>0</v>
      </c>
      <c r="LD22" s="126">
        <f>'прил № 2 (01.01.20)'!YM570</f>
        <v>0</v>
      </c>
      <c r="LE22" s="122">
        <f>LD22/LD10</f>
        <v>0</v>
      </c>
      <c r="LF22" s="101">
        <f>LF10*LE22</f>
        <v>0</v>
      </c>
      <c r="LG22" s="119">
        <f t="shared" si="124"/>
        <v>0</v>
      </c>
      <c r="LH22" s="93">
        <f>LH10</f>
        <v>0</v>
      </c>
      <c r="LI22" s="120">
        <f t="shared" si="125"/>
        <v>0</v>
      </c>
      <c r="LJ22" s="101">
        <f t="shared" si="126"/>
        <v>0</v>
      </c>
      <c r="LK22" s="101"/>
      <c r="LL22" s="121"/>
      <c r="LM22" s="122">
        <f t="shared" si="271"/>
        <v>0</v>
      </c>
      <c r="LN22" s="126">
        <f>'прил № 2 (01.01.20)'!ZH570</f>
        <v>0</v>
      </c>
      <c r="LO22" s="122">
        <f>LN22/LN10</f>
        <v>0</v>
      </c>
      <c r="LP22" s="101">
        <f>LP10*LO22</f>
        <v>0</v>
      </c>
      <c r="LQ22" s="119">
        <f t="shared" si="128"/>
        <v>0</v>
      </c>
      <c r="LR22" s="93">
        <f>LR10</f>
        <v>0</v>
      </c>
      <c r="LS22" s="120">
        <f t="shared" si="129"/>
        <v>0</v>
      </c>
      <c r="LT22" s="101">
        <f t="shared" si="130"/>
        <v>0</v>
      </c>
      <c r="LU22" s="101"/>
      <c r="LV22" s="121"/>
      <c r="LW22" s="122">
        <f t="shared" si="272"/>
        <v>0</v>
      </c>
      <c r="LX22" s="126">
        <f>'прил № 2 (01.01.20)'!AAC570</f>
        <v>0</v>
      </c>
      <c r="LY22" s="122">
        <f>LX22/LX10</f>
        <v>0</v>
      </c>
      <c r="LZ22" s="101">
        <f>LZ10*LY22</f>
        <v>0</v>
      </c>
      <c r="MA22" s="119">
        <f t="shared" si="132"/>
        <v>0</v>
      </c>
      <c r="MB22" s="93">
        <f>MB10</f>
        <v>0</v>
      </c>
      <c r="MC22" s="120">
        <f t="shared" si="133"/>
        <v>0</v>
      </c>
      <c r="MD22" s="101">
        <f t="shared" si="134"/>
        <v>0</v>
      </c>
      <c r="ME22" s="101"/>
      <c r="MF22" s="121"/>
      <c r="MG22" s="122">
        <f t="shared" si="273"/>
        <v>0</v>
      </c>
      <c r="MH22" s="126">
        <f>'прил № 2 (01.01.20)'!AAX570</f>
        <v>0</v>
      </c>
      <c r="MI22" s="122">
        <f>MH22/MH10</f>
        <v>0</v>
      </c>
      <c r="MJ22" s="101">
        <f>MJ10*MI22</f>
        <v>0</v>
      </c>
      <c r="MK22" s="119">
        <f t="shared" si="136"/>
        <v>0</v>
      </c>
      <c r="ML22" s="93">
        <f>ML10</f>
        <v>0</v>
      </c>
      <c r="MM22" s="120">
        <f t="shared" si="137"/>
        <v>0</v>
      </c>
      <c r="MN22" s="101">
        <f t="shared" si="138"/>
        <v>0</v>
      </c>
      <c r="MO22" s="101"/>
      <c r="MP22" s="121"/>
      <c r="MQ22" s="122">
        <f t="shared" si="274"/>
        <v>0</v>
      </c>
      <c r="MR22" s="126">
        <f>'прил № 2 (01.01.20)'!ABS570</f>
        <v>0</v>
      </c>
      <c r="MS22" s="122">
        <f>MR22/MR10</f>
        <v>0</v>
      </c>
      <c r="MT22" s="101">
        <f>MT10*MS22</f>
        <v>0</v>
      </c>
      <c r="MU22" s="119">
        <f t="shared" si="140"/>
        <v>0</v>
      </c>
      <c r="MV22" s="93">
        <f>MV10</f>
        <v>0</v>
      </c>
      <c r="MW22" s="120">
        <f t="shared" si="141"/>
        <v>0</v>
      </c>
      <c r="MX22" s="101">
        <f t="shared" si="142"/>
        <v>0</v>
      </c>
      <c r="MY22" s="101"/>
      <c r="MZ22" s="121"/>
      <c r="NA22" s="122">
        <f t="shared" si="275"/>
        <v>0</v>
      </c>
      <c r="NB22" s="126">
        <f>'прил № 2 (01.01.20)'!ACN570</f>
        <v>0</v>
      </c>
      <c r="NC22" s="122">
        <f>NB22/NB10</f>
        <v>0</v>
      </c>
      <c r="ND22" s="101">
        <f>ND10*NC22</f>
        <v>0</v>
      </c>
      <c r="NE22" s="119">
        <f t="shared" si="144"/>
        <v>0</v>
      </c>
      <c r="NF22" s="93">
        <f>NF10</f>
        <v>0</v>
      </c>
      <c r="NG22" s="120">
        <f t="shared" si="145"/>
        <v>0</v>
      </c>
      <c r="NH22" s="101">
        <f t="shared" si="146"/>
        <v>0</v>
      </c>
      <c r="NI22" s="101"/>
      <c r="NJ22" s="121"/>
      <c r="NK22" s="122">
        <f t="shared" si="276"/>
        <v>0</v>
      </c>
      <c r="NL22" s="126">
        <f>'прил № 2 (01.01.20)'!ADI570</f>
        <v>0</v>
      </c>
      <c r="NM22" s="122">
        <f>NL22/NL10</f>
        <v>0</v>
      </c>
      <c r="NN22" s="101">
        <f>NN10*NM22</f>
        <v>0</v>
      </c>
      <c r="NO22" s="119">
        <f t="shared" si="148"/>
        <v>0</v>
      </c>
      <c r="NP22" s="93">
        <f>NP10</f>
        <v>0</v>
      </c>
      <c r="NQ22" s="120">
        <f t="shared" si="149"/>
        <v>0</v>
      </c>
      <c r="NR22" s="101">
        <f t="shared" si="150"/>
        <v>0</v>
      </c>
      <c r="NS22" s="101"/>
      <c r="NT22" s="121"/>
      <c r="NU22" s="122">
        <f t="shared" si="277"/>
        <v>0</v>
      </c>
      <c r="NV22" s="126">
        <f>'прил № 2 (01.01.20)'!AED570</f>
        <v>0</v>
      </c>
      <c r="NW22" s="122">
        <f>NV22/NV10</f>
        <v>0</v>
      </c>
      <c r="NX22" s="101">
        <f>NX10*NW22</f>
        <v>0</v>
      </c>
      <c r="NY22" s="119">
        <f t="shared" si="152"/>
        <v>0</v>
      </c>
      <c r="NZ22" s="93">
        <f>NZ10</f>
        <v>0</v>
      </c>
      <c r="OA22" s="120">
        <f t="shared" si="153"/>
        <v>0</v>
      </c>
      <c r="OB22" s="101">
        <f t="shared" si="154"/>
        <v>0</v>
      </c>
      <c r="OC22" s="101"/>
      <c r="OD22" s="121"/>
      <c r="OE22" s="122">
        <f t="shared" si="278"/>
        <v>0</v>
      </c>
      <c r="OF22" s="126">
        <f>'прил № 2 (01.01.20)'!AEY570</f>
        <v>0</v>
      </c>
      <c r="OG22" s="122">
        <f>OF22/OF10</f>
        <v>0</v>
      </c>
      <c r="OH22" s="101">
        <f>OH10*OG22</f>
        <v>0</v>
      </c>
      <c r="OI22" s="119">
        <f t="shared" si="156"/>
        <v>0</v>
      </c>
      <c r="OJ22" s="93">
        <f>OJ10</f>
        <v>0</v>
      </c>
      <c r="OK22" s="120">
        <f t="shared" si="157"/>
        <v>0</v>
      </c>
      <c r="OL22" s="101">
        <f t="shared" si="158"/>
        <v>0</v>
      </c>
      <c r="OM22" s="101"/>
      <c r="ON22" s="121"/>
      <c r="OO22" s="122">
        <f t="shared" si="279"/>
        <v>0</v>
      </c>
      <c r="OP22" s="126">
        <f>'прил № 2 (01.01.20)'!AFT570</f>
        <v>0</v>
      </c>
      <c r="OQ22" s="122">
        <f>OP22/OP10</f>
        <v>0</v>
      </c>
      <c r="OR22" s="101">
        <f>OR10*OQ22</f>
        <v>0</v>
      </c>
      <c r="OS22" s="119">
        <f t="shared" si="160"/>
        <v>0</v>
      </c>
      <c r="OT22" s="93">
        <f>OT10</f>
        <v>0</v>
      </c>
      <c r="OU22" s="120">
        <f t="shared" si="161"/>
        <v>0</v>
      </c>
      <c r="OV22" s="101">
        <f t="shared" si="162"/>
        <v>0</v>
      </c>
      <c r="OW22" s="101"/>
      <c r="OX22" s="121"/>
      <c r="OY22" s="122">
        <f t="shared" si="280"/>
        <v>0</v>
      </c>
      <c r="OZ22" s="126">
        <f>'прил № 2 (01.01.20)'!AGO570</f>
        <v>0</v>
      </c>
      <c r="PA22" s="122">
        <f>OZ22/OZ10</f>
        <v>0</v>
      </c>
      <c r="PB22" s="101">
        <f>PB10*PA22</f>
        <v>0</v>
      </c>
      <c r="PC22" s="119">
        <f t="shared" si="164"/>
        <v>0</v>
      </c>
      <c r="PD22" s="93">
        <f>PD10</f>
        <v>0</v>
      </c>
      <c r="PE22" s="120">
        <f t="shared" si="165"/>
        <v>0</v>
      </c>
      <c r="PF22" s="101">
        <f t="shared" si="166"/>
        <v>0</v>
      </c>
      <c r="PG22" s="101"/>
      <c r="PH22" s="121"/>
      <c r="PI22" s="122">
        <f t="shared" si="281"/>
        <v>0</v>
      </c>
      <c r="PJ22" s="126">
        <f>'прил № 2 (01.01.20)'!AHJ570</f>
        <v>0</v>
      </c>
      <c r="PK22" s="122">
        <f>PJ22/PJ10</f>
        <v>0</v>
      </c>
      <c r="PL22" s="101">
        <f>PL10*PK22</f>
        <v>0</v>
      </c>
      <c r="PM22" s="119">
        <f t="shared" si="168"/>
        <v>0</v>
      </c>
      <c r="PN22" s="93">
        <f>PN10</f>
        <v>0</v>
      </c>
      <c r="PO22" s="120">
        <f t="shared" si="169"/>
        <v>0</v>
      </c>
      <c r="PP22" s="101">
        <f t="shared" si="170"/>
        <v>0</v>
      </c>
      <c r="PQ22" s="101"/>
      <c r="PR22" s="121"/>
      <c r="PS22" s="122">
        <f t="shared" si="282"/>
        <v>0</v>
      </c>
      <c r="PT22" s="126"/>
      <c r="PU22" s="122" t="e">
        <f>PT22/PT10</f>
        <v>#DIV/0!</v>
      </c>
      <c r="PV22" s="101" t="e">
        <f>PV10*PU22</f>
        <v>#DIV/0!</v>
      </c>
      <c r="PW22" s="119">
        <f t="shared" si="172"/>
        <v>0</v>
      </c>
      <c r="PX22" s="93">
        <f>PX10</f>
        <v>0</v>
      </c>
      <c r="PY22" s="120">
        <f t="shared" si="173"/>
        <v>0</v>
      </c>
      <c r="PZ22" s="101">
        <f t="shared" si="174"/>
        <v>0</v>
      </c>
      <c r="QA22" s="101"/>
      <c r="QB22" s="121"/>
      <c r="QC22" s="122">
        <f t="shared" si="283"/>
        <v>0</v>
      </c>
      <c r="QD22" s="126">
        <f>'прил № 2 (01.01.20)'!AIZ570</f>
        <v>0</v>
      </c>
      <c r="QE22" s="122">
        <f>QD22/QD10</f>
        <v>0</v>
      </c>
      <c r="QF22" s="101">
        <f>QF10*QE22</f>
        <v>0</v>
      </c>
      <c r="QG22" s="119">
        <f t="shared" si="176"/>
        <v>0</v>
      </c>
      <c r="QH22" s="93">
        <f>QH10</f>
        <v>0</v>
      </c>
      <c r="QI22" s="120">
        <f t="shared" si="177"/>
        <v>0</v>
      </c>
      <c r="QJ22" s="101">
        <f t="shared" si="178"/>
        <v>0</v>
      </c>
      <c r="QK22" s="101"/>
      <c r="QL22" s="121"/>
      <c r="QM22" s="122">
        <f t="shared" si="284"/>
        <v>0</v>
      </c>
      <c r="QN22" s="126">
        <f>'прил № 2 (01.01.20)'!AJU570</f>
        <v>0</v>
      </c>
      <c r="QO22" s="122">
        <f>QN22/QN10</f>
        <v>0</v>
      </c>
      <c r="QP22" s="101">
        <f>QP10*QO22</f>
        <v>0</v>
      </c>
      <c r="QQ22" s="119">
        <f t="shared" si="180"/>
        <v>0</v>
      </c>
      <c r="QR22" s="93">
        <f>QR10</f>
        <v>0</v>
      </c>
      <c r="QS22" s="120">
        <f t="shared" si="181"/>
        <v>0</v>
      </c>
      <c r="QT22" s="101">
        <f t="shared" si="182"/>
        <v>0</v>
      </c>
      <c r="QU22" s="101"/>
      <c r="QV22" s="121"/>
      <c r="QW22" s="122">
        <f t="shared" si="285"/>
        <v>0</v>
      </c>
      <c r="QX22" s="126">
        <f>'прил № 2 (01.01.20)'!AKP570</f>
        <v>0</v>
      </c>
      <c r="QY22" s="122">
        <f>QX22/QX10</f>
        <v>0</v>
      </c>
      <c r="QZ22" s="101">
        <f>QZ10*QY22</f>
        <v>0</v>
      </c>
      <c r="RA22" s="119">
        <f t="shared" si="184"/>
        <v>0</v>
      </c>
      <c r="RB22" s="93">
        <f>RB10</f>
        <v>0</v>
      </c>
      <c r="RC22" s="120">
        <f t="shared" si="185"/>
        <v>0</v>
      </c>
      <c r="RD22" s="101">
        <f t="shared" si="186"/>
        <v>0</v>
      </c>
      <c r="RE22" s="101"/>
      <c r="RF22" s="121"/>
      <c r="RG22" s="122">
        <f t="shared" si="286"/>
        <v>0</v>
      </c>
      <c r="RH22" s="126">
        <f>'прил № 2 (01.01.20)'!ALK570</f>
        <v>0</v>
      </c>
      <c r="RI22" s="122">
        <f>RH22/RH10</f>
        <v>0</v>
      </c>
      <c r="RJ22" s="101">
        <f>RJ10*RI22</f>
        <v>0</v>
      </c>
      <c r="RK22" s="119">
        <f t="shared" si="188"/>
        <v>0</v>
      </c>
      <c r="RL22" s="93">
        <f>RL10</f>
        <v>0</v>
      </c>
      <c r="RM22" s="120">
        <f t="shared" si="189"/>
        <v>0</v>
      </c>
      <c r="RN22" s="101">
        <f t="shared" si="190"/>
        <v>0</v>
      </c>
      <c r="RO22" s="101"/>
      <c r="RP22" s="121"/>
      <c r="RQ22" s="122">
        <f t="shared" si="287"/>
        <v>0</v>
      </c>
      <c r="RR22" s="126">
        <f>'прил № 2 (01.01.20)'!AMF570</f>
        <v>0</v>
      </c>
      <c r="RS22" s="122">
        <f>RR22/RR10</f>
        <v>0</v>
      </c>
      <c r="RT22" s="101">
        <f>RT10*RS22</f>
        <v>0</v>
      </c>
      <c r="RU22" s="119">
        <f t="shared" si="192"/>
        <v>0</v>
      </c>
      <c r="RV22" s="93">
        <f>RV10</f>
        <v>0</v>
      </c>
      <c r="RW22" s="120">
        <f t="shared" si="193"/>
        <v>0</v>
      </c>
      <c r="RX22" s="101">
        <f t="shared" si="194"/>
        <v>0</v>
      </c>
      <c r="RY22" s="101"/>
      <c r="RZ22" s="121"/>
      <c r="SA22" s="122">
        <f t="shared" si="288"/>
        <v>0</v>
      </c>
      <c r="SB22" s="126">
        <f>'прил № 2 (01.01.20)'!ANA570</f>
        <v>0</v>
      </c>
      <c r="SC22" s="122">
        <f>SB22/SB10</f>
        <v>0</v>
      </c>
      <c r="SD22" s="101">
        <f>SD10*SC22</f>
        <v>0</v>
      </c>
      <c r="SE22" s="119">
        <f t="shared" si="196"/>
        <v>0</v>
      </c>
      <c r="SF22" s="93">
        <f>SF10</f>
        <v>8.2799999999999994</v>
      </c>
      <c r="SG22" s="120">
        <f t="shared" si="197"/>
        <v>0</v>
      </c>
      <c r="SH22" s="101">
        <f t="shared" si="198"/>
        <v>0</v>
      </c>
      <c r="SI22" s="101"/>
      <c r="SJ22" s="121"/>
      <c r="SK22" s="122">
        <f t="shared" si="289"/>
        <v>0</v>
      </c>
      <c r="SL22" s="126">
        <f>'прил № 2 (01.01.20)'!ANV570</f>
        <v>0</v>
      </c>
      <c r="SM22" s="122">
        <f>SL22/SL10</f>
        <v>0</v>
      </c>
      <c r="SN22" s="101">
        <f>SN10*SM22</f>
        <v>0</v>
      </c>
      <c r="SO22" s="119">
        <f t="shared" si="200"/>
        <v>0</v>
      </c>
      <c r="SP22" s="93">
        <f>SP10</f>
        <v>0</v>
      </c>
      <c r="SQ22" s="120">
        <f t="shared" si="201"/>
        <v>0</v>
      </c>
      <c r="SR22" s="101">
        <f t="shared" si="202"/>
        <v>0</v>
      </c>
      <c r="SS22" s="101"/>
      <c r="ST22" s="121"/>
      <c r="SU22" s="122">
        <f t="shared" si="290"/>
        <v>0</v>
      </c>
      <c r="SV22" s="126">
        <f>'прил № 2 (01.01.20)'!AOQ570</f>
        <v>0</v>
      </c>
      <c r="SW22" s="122">
        <f>SV22/SV10</f>
        <v>0</v>
      </c>
      <c r="SX22" s="101">
        <f>SX10*SW22</f>
        <v>0</v>
      </c>
      <c r="SY22" s="119">
        <f t="shared" si="204"/>
        <v>0</v>
      </c>
      <c r="SZ22" s="93">
        <f>SZ10</f>
        <v>0</v>
      </c>
      <c r="TA22" s="120">
        <f t="shared" si="205"/>
        <v>0</v>
      </c>
      <c r="TB22" s="101">
        <f t="shared" si="206"/>
        <v>0</v>
      </c>
      <c r="TC22" s="101"/>
      <c r="TD22" s="121"/>
      <c r="TE22" s="122">
        <f t="shared" si="291"/>
        <v>0</v>
      </c>
      <c r="TF22" s="126">
        <f>'прил № 2 (01.01.20)'!APL570</f>
        <v>0</v>
      </c>
      <c r="TG22" s="122">
        <f>TF22/TF10</f>
        <v>0</v>
      </c>
      <c r="TH22" s="101">
        <f>TH10*TG22</f>
        <v>0</v>
      </c>
      <c r="TI22" s="119">
        <f t="shared" si="208"/>
        <v>0</v>
      </c>
      <c r="TJ22" s="93">
        <f>TJ10</f>
        <v>0</v>
      </c>
      <c r="TK22" s="120">
        <f t="shared" si="209"/>
        <v>0</v>
      </c>
      <c r="TL22" s="101">
        <f t="shared" si="210"/>
        <v>0</v>
      </c>
      <c r="TM22" s="101"/>
      <c r="TN22" s="121"/>
      <c r="TO22" s="122">
        <f t="shared" si="292"/>
        <v>0</v>
      </c>
      <c r="TP22" s="126">
        <f>'прил № 2 (01.01.20)'!AQG570</f>
        <v>0</v>
      </c>
      <c r="TQ22" s="122">
        <f>TP22/TP10</f>
        <v>0</v>
      </c>
      <c r="TR22" s="101">
        <f>TR10*TQ22</f>
        <v>0</v>
      </c>
      <c r="TS22" s="119">
        <f t="shared" si="212"/>
        <v>0</v>
      </c>
      <c r="TT22" s="93">
        <f>TT10</f>
        <v>0</v>
      </c>
      <c r="TU22" s="120">
        <f t="shared" si="213"/>
        <v>0</v>
      </c>
      <c r="TV22" s="101">
        <f t="shared" si="214"/>
        <v>0</v>
      </c>
      <c r="TW22" s="101"/>
      <c r="TX22" s="121"/>
      <c r="TY22" s="122">
        <f t="shared" si="293"/>
        <v>0</v>
      </c>
      <c r="TZ22" s="126">
        <f>'прил № 2 (01.01.20)'!ARB570</f>
        <v>0</v>
      </c>
      <c r="UA22" s="122">
        <f>TZ22/TZ10</f>
        <v>0</v>
      </c>
      <c r="UB22" s="101">
        <f>UB10*UA22</f>
        <v>0</v>
      </c>
      <c r="UC22" s="119">
        <f t="shared" si="216"/>
        <v>0</v>
      </c>
      <c r="UD22" s="93">
        <f>UD10</f>
        <v>0</v>
      </c>
      <c r="UE22" s="120">
        <f t="shared" si="217"/>
        <v>0</v>
      </c>
      <c r="UF22" s="101">
        <f t="shared" si="218"/>
        <v>0</v>
      </c>
      <c r="UG22" s="101"/>
      <c r="UH22" s="121"/>
      <c r="UI22" s="122">
        <f t="shared" si="294"/>
        <v>0</v>
      </c>
      <c r="UJ22" s="126">
        <f>'прил № 2 (01.01.20)'!ARW570</f>
        <v>0</v>
      </c>
      <c r="UK22" s="122">
        <f>UJ22/UJ10</f>
        <v>0</v>
      </c>
      <c r="UL22" s="101">
        <f>UL10*UK22</f>
        <v>0</v>
      </c>
      <c r="UM22" s="119">
        <f t="shared" si="220"/>
        <v>0</v>
      </c>
      <c r="UN22" s="93">
        <f>UN10</f>
        <v>0</v>
      </c>
      <c r="UO22" s="120">
        <f t="shared" si="221"/>
        <v>0</v>
      </c>
      <c r="UP22" s="101">
        <f t="shared" si="222"/>
        <v>0</v>
      </c>
      <c r="UQ22" s="101"/>
      <c r="UR22" s="121"/>
      <c r="US22" s="122">
        <f t="shared" si="295"/>
        <v>0</v>
      </c>
      <c r="UT22" s="126">
        <f>'прил № 2 (01.01.20)'!ASR570</f>
        <v>0</v>
      </c>
      <c r="UU22" s="122">
        <f>UT22/UT10</f>
        <v>0</v>
      </c>
      <c r="UV22" s="101">
        <f>UV10*UU22</f>
        <v>0</v>
      </c>
      <c r="UW22" s="119">
        <f t="shared" si="224"/>
        <v>0</v>
      </c>
      <c r="UX22" s="93">
        <f>UX10</f>
        <v>0</v>
      </c>
      <c r="UY22" s="120">
        <f t="shared" si="225"/>
        <v>0</v>
      </c>
      <c r="UZ22" s="101">
        <f t="shared" si="226"/>
        <v>0</v>
      </c>
      <c r="VA22" s="101"/>
      <c r="VB22" s="121"/>
      <c r="VC22" s="122">
        <f t="shared" si="296"/>
        <v>0</v>
      </c>
      <c r="VD22" s="126">
        <f>'прил № 2 (01.01.20)'!ATM570</f>
        <v>0</v>
      </c>
      <c r="VE22" s="122">
        <f>VD22/VD10</f>
        <v>0</v>
      </c>
      <c r="VF22" s="101">
        <f>VF10*VE22</f>
        <v>0</v>
      </c>
      <c r="VG22" s="119">
        <f t="shared" si="228"/>
        <v>0</v>
      </c>
      <c r="VH22" s="93">
        <f>VH10</f>
        <v>0</v>
      </c>
      <c r="VI22" s="120">
        <f t="shared" si="229"/>
        <v>0</v>
      </c>
      <c r="VJ22" s="101">
        <f t="shared" si="230"/>
        <v>0</v>
      </c>
      <c r="VK22" s="101"/>
      <c r="VL22" s="121"/>
      <c r="VM22" s="122">
        <f t="shared" si="297"/>
        <v>0</v>
      </c>
      <c r="VN22" s="126">
        <f>'прил № 2 (01.01.20)'!AUH570</f>
        <v>0</v>
      </c>
      <c r="VO22" s="122">
        <f>VN22/VN10</f>
        <v>0</v>
      </c>
      <c r="VP22" s="101">
        <f>VP10*VO22</f>
        <v>0</v>
      </c>
      <c r="VQ22" s="119">
        <f t="shared" si="232"/>
        <v>0</v>
      </c>
      <c r="VR22" s="93">
        <f>VR10</f>
        <v>0</v>
      </c>
      <c r="VS22" s="120">
        <f t="shared" si="233"/>
        <v>0</v>
      </c>
      <c r="VT22" s="101">
        <f t="shared" si="234"/>
        <v>0</v>
      </c>
      <c r="VU22" s="101"/>
      <c r="VV22" s="121"/>
      <c r="VW22" s="122">
        <f t="shared" si="298"/>
        <v>0</v>
      </c>
      <c r="VX22" s="452">
        <f t="shared" si="236"/>
        <v>26</v>
      </c>
      <c r="VY22" s="122">
        <f>VX22/VX10</f>
        <v>2.0699999999999998E-3</v>
      </c>
      <c r="VZ22" s="101">
        <f>VZ10*VY22</f>
        <v>265.7</v>
      </c>
      <c r="WA22" s="119">
        <f t="shared" si="237"/>
        <v>10.219230769999999</v>
      </c>
      <c r="WB22" s="93">
        <f>WB10</f>
        <v>8.2799999999999994</v>
      </c>
      <c r="WC22" s="120">
        <f t="shared" si="238"/>
        <v>84.615229999999997</v>
      </c>
      <c r="WD22" s="101">
        <f t="shared" si="239"/>
        <v>2200</v>
      </c>
      <c r="WE22" s="101"/>
      <c r="WF22" s="121"/>
    </row>
    <row r="23" spans="1:604" ht="17.25" customHeight="1">
      <c r="A23" s="5"/>
      <c r="B23" s="85" t="s">
        <v>417</v>
      </c>
      <c r="C23" s="12" t="s">
        <v>919</v>
      </c>
      <c r="D23" s="12" t="s">
        <v>421</v>
      </c>
      <c r="E23" s="4" t="s">
        <v>33</v>
      </c>
      <c r="F23" s="126">
        <f>'прил № 2 (01.01.20)'!L571</f>
        <v>0</v>
      </c>
      <c r="G23" s="122">
        <f>F23/F10</f>
        <v>0</v>
      </c>
      <c r="H23" s="101">
        <f>H10*G23</f>
        <v>0</v>
      </c>
      <c r="I23" s="119">
        <f t="shared" si="299"/>
        <v>0</v>
      </c>
      <c r="J23" s="93">
        <f>J10</f>
        <v>0</v>
      </c>
      <c r="K23" s="120">
        <f t="shared" si="300"/>
        <v>0</v>
      </c>
      <c r="L23" s="101">
        <f t="shared" si="301"/>
        <v>0</v>
      </c>
      <c r="M23" s="101"/>
      <c r="N23" s="121"/>
      <c r="O23" s="122" t="e">
        <f t="shared" si="240"/>
        <v>#DIV/0!</v>
      </c>
      <c r="P23" s="126">
        <f>'прил № 2 (01.01.20)'!AG571</f>
        <v>0</v>
      </c>
      <c r="Q23" s="122">
        <f>P23/P10</f>
        <v>0</v>
      </c>
      <c r="R23" s="101">
        <f>R10*Q23</f>
        <v>0</v>
      </c>
      <c r="S23" s="119">
        <f t="shared" si="4"/>
        <v>0</v>
      </c>
      <c r="T23" s="93">
        <f>T10</f>
        <v>0</v>
      </c>
      <c r="U23" s="120">
        <f t="shared" si="5"/>
        <v>0</v>
      </c>
      <c r="V23" s="101">
        <f t="shared" si="6"/>
        <v>0</v>
      </c>
      <c r="W23" s="101"/>
      <c r="X23" s="121"/>
      <c r="Y23" s="122" t="e">
        <f t="shared" si="241"/>
        <v>#DIV/0!</v>
      </c>
      <c r="Z23" s="126">
        <f>'прил № 2 (01.01.20)'!BB571</f>
        <v>0</v>
      </c>
      <c r="AA23" s="122">
        <f>Z23/Z10</f>
        <v>0</v>
      </c>
      <c r="AB23" s="101">
        <f>AB10*AA23</f>
        <v>0</v>
      </c>
      <c r="AC23" s="119">
        <f t="shared" si="8"/>
        <v>0</v>
      </c>
      <c r="AD23" s="93">
        <f>AD10</f>
        <v>0</v>
      </c>
      <c r="AE23" s="120">
        <f t="shared" si="9"/>
        <v>0</v>
      </c>
      <c r="AF23" s="101">
        <f t="shared" si="10"/>
        <v>0</v>
      </c>
      <c r="AG23" s="101"/>
      <c r="AH23" s="121"/>
      <c r="AI23" s="122" t="e">
        <f t="shared" si="242"/>
        <v>#DIV/0!</v>
      </c>
      <c r="AJ23" s="126">
        <f>'прил № 2 (01.01.20)'!BW571</f>
        <v>0</v>
      </c>
      <c r="AK23" s="122" t="e">
        <f>AJ23/AJ10</f>
        <v>#DIV/0!</v>
      </c>
      <c r="AL23" s="101" t="e">
        <f>AL10*AK23</f>
        <v>#DIV/0!</v>
      </c>
      <c r="AM23" s="119">
        <f t="shared" si="12"/>
        <v>0</v>
      </c>
      <c r="AN23" s="93">
        <f>AN10</f>
        <v>0</v>
      </c>
      <c r="AO23" s="120">
        <f t="shared" si="13"/>
        <v>0</v>
      </c>
      <c r="AP23" s="101">
        <f t="shared" si="14"/>
        <v>0</v>
      </c>
      <c r="AQ23" s="101"/>
      <c r="AR23" s="121"/>
      <c r="AS23" s="122" t="e">
        <f t="shared" si="243"/>
        <v>#DIV/0!</v>
      </c>
      <c r="AT23" s="126">
        <f>'прил № 2 (01.01.20)'!CR571</f>
        <v>0</v>
      </c>
      <c r="AU23" s="122">
        <f>AT23/AT10</f>
        <v>0</v>
      </c>
      <c r="AV23" s="101">
        <f>AV10*AU23</f>
        <v>0</v>
      </c>
      <c r="AW23" s="119">
        <f t="shared" si="16"/>
        <v>0</v>
      </c>
      <c r="AX23" s="93">
        <f>AX10</f>
        <v>0</v>
      </c>
      <c r="AY23" s="120">
        <f t="shared" si="17"/>
        <v>0</v>
      </c>
      <c r="AZ23" s="101">
        <f t="shared" si="18"/>
        <v>0</v>
      </c>
      <c r="BA23" s="101"/>
      <c r="BB23" s="121"/>
      <c r="BC23" s="122" t="e">
        <f t="shared" si="244"/>
        <v>#DIV/0!</v>
      </c>
      <c r="BD23" s="126">
        <f>'прил № 2 (01.01.20)'!DM571</f>
        <v>0</v>
      </c>
      <c r="BE23" s="122">
        <f>BD23/BD10</f>
        <v>0</v>
      </c>
      <c r="BF23" s="101">
        <f>BF10*BE23</f>
        <v>0</v>
      </c>
      <c r="BG23" s="119">
        <f t="shared" si="20"/>
        <v>0</v>
      </c>
      <c r="BH23" s="93">
        <f>BH10</f>
        <v>0</v>
      </c>
      <c r="BI23" s="120">
        <f t="shared" si="21"/>
        <v>0</v>
      </c>
      <c r="BJ23" s="101">
        <f t="shared" si="22"/>
        <v>0</v>
      </c>
      <c r="BK23" s="101"/>
      <c r="BL23" s="121"/>
      <c r="BM23" s="122" t="e">
        <f t="shared" si="245"/>
        <v>#DIV/0!</v>
      </c>
      <c r="BN23" s="126">
        <f>'прил № 2 (01.01.20)'!EH571</f>
        <v>0</v>
      </c>
      <c r="BO23" s="122">
        <f>BN23/BN10</f>
        <v>0</v>
      </c>
      <c r="BP23" s="101">
        <f>BP10*BO23</f>
        <v>0</v>
      </c>
      <c r="BQ23" s="119">
        <f t="shared" si="24"/>
        <v>0</v>
      </c>
      <c r="BR23" s="93">
        <f>BR10</f>
        <v>0</v>
      </c>
      <c r="BS23" s="120">
        <f t="shared" si="25"/>
        <v>0</v>
      </c>
      <c r="BT23" s="101">
        <f t="shared" si="26"/>
        <v>0</v>
      </c>
      <c r="BU23" s="101"/>
      <c r="BV23" s="121"/>
      <c r="BW23" s="122" t="e">
        <f t="shared" si="246"/>
        <v>#DIV/0!</v>
      </c>
      <c r="BX23" s="126">
        <f>'прил № 2 (01.01.20)'!FC571</f>
        <v>0</v>
      </c>
      <c r="BY23" s="122">
        <f>BX23/BX10</f>
        <v>0</v>
      </c>
      <c r="BZ23" s="101">
        <f>BZ10*BY23</f>
        <v>0</v>
      </c>
      <c r="CA23" s="119">
        <f t="shared" si="28"/>
        <v>0</v>
      </c>
      <c r="CB23" s="93">
        <f>CB10</f>
        <v>0</v>
      </c>
      <c r="CC23" s="120">
        <f t="shared" si="29"/>
        <v>0</v>
      </c>
      <c r="CD23" s="101">
        <f t="shared" si="30"/>
        <v>0</v>
      </c>
      <c r="CE23" s="101"/>
      <c r="CF23" s="121"/>
      <c r="CG23" s="122" t="e">
        <f t="shared" si="247"/>
        <v>#DIV/0!</v>
      </c>
      <c r="CH23" s="126"/>
      <c r="CI23" s="122" t="e">
        <f>CH23/CH10</f>
        <v>#DIV/0!</v>
      </c>
      <c r="CJ23" s="101" t="e">
        <f>CJ10*CI23</f>
        <v>#DIV/0!</v>
      </c>
      <c r="CK23" s="119">
        <f t="shared" si="32"/>
        <v>0</v>
      </c>
      <c r="CL23" s="93">
        <f>CL10</f>
        <v>0</v>
      </c>
      <c r="CM23" s="120">
        <f t="shared" si="33"/>
        <v>0</v>
      </c>
      <c r="CN23" s="101">
        <f t="shared" si="34"/>
        <v>0</v>
      </c>
      <c r="CO23" s="101"/>
      <c r="CP23" s="121"/>
      <c r="CQ23" s="122" t="e">
        <f t="shared" si="248"/>
        <v>#DIV/0!</v>
      </c>
      <c r="CR23" s="126"/>
      <c r="CS23" s="122">
        <f>CR23/CR10</f>
        <v>0</v>
      </c>
      <c r="CT23" s="101">
        <f>CT10*CS23</f>
        <v>0</v>
      </c>
      <c r="CU23" s="119">
        <f t="shared" si="36"/>
        <v>0</v>
      </c>
      <c r="CV23" s="93">
        <f>CV10</f>
        <v>0</v>
      </c>
      <c r="CW23" s="120">
        <f t="shared" si="37"/>
        <v>0</v>
      </c>
      <c r="CX23" s="101">
        <f t="shared" si="38"/>
        <v>0</v>
      </c>
      <c r="CY23" s="101"/>
      <c r="CZ23" s="121"/>
      <c r="DA23" s="122" t="e">
        <f t="shared" si="249"/>
        <v>#DIV/0!</v>
      </c>
      <c r="DB23" s="126">
        <f>'прил № 2 (01.01.20)'!HN571</f>
        <v>0</v>
      </c>
      <c r="DC23" s="122">
        <f>DB23/DB10</f>
        <v>0</v>
      </c>
      <c r="DD23" s="101">
        <f>DD10*DC23</f>
        <v>0</v>
      </c>
      <c r="DE23" s="119">
        <f t="shared" si="40"/>
        <v>0</v>
      </c>
      <c r="DF23" s="93">
        <f>DF10</f>
        <v>0</v>
      </c>
      <c r="DG23" s="120">
        <f t="shared" si="41"/>
        <v>0</v>
      </c>
      <c r="DH23" s="101">
        <f t="shared" si="42"/>
        <v>0</v>
      </c>
      <c r="DI23" s="101"/>
      <c r="DJ23" s="121"/>
      <c r="DK23" s="122" t="e">
        <f t="shared" si="250"/>
        <v>#DIV/0!</v>
      </c>
      <c r="DL23" s="126">
        <f>'прил № 2 (01.01.20)'!II571</f>
        <v>0</v>
      </c>
      <c r="DM23" s="122">
        <f>DL23/DL10</f>
        <v>0</v>
      </c>
      <c r="DN23" s="101">
        <f>DN10*DM23</f>
        <v>0</v>
      </c>
      <c r="DO23" s="119">
        <f t="shared" si="44"/>
        <v>0</v>
      </c>
      <c r="DP23" s="93">
        <f>DP10</f>
        <v>0</v>
      </c>
      <c r="DQ23" s="120">
        <f t="shared" si="45"/>
        <v>0</v>
      </c>
      <c r="DR23" s="101">
        <f t="shared" si="46"/>
        <v>0</v>
      </c>
      <c r="DS23" s="101"/>
      <c r="DT23" s="121"/>
      <c r="DU23" s="122" t="e">
        <f t="shared" si="251"/>
        <v>#DIV/0!</v>
      </c>
      <c r="DV23" s="126">
        <f>'прил № 2 (01.01.20)'!JD571</f>
        <v>0</v>
      </c>
      <c r="DW23" s="122">
        <f>DV23/DV10</f>
        <v>0</v>
      </c>
      <c r="DX23" s="101">
        <f>DX10*DW23</f>
        <v>0</v>
      </c>
      <c r="DY23" s="119">
        <f t="shared" si="48"/>
        <v>0</v>
      </c>
      <c r="DZ23" s="93">
        <f>DZ10</f>
        <v>8.2799999999999994</v>
      </c>
      <c r="EA23" s="120">
        <f t="shared" si="49"/>
        <v>0</v>
      </c>
      <c r="EB23" s="101">
        <f t="shared" si="50"/>
        <v>0</v>
      </c>
      <c r="EC23" s="101"/>
      <c r="ED23" s="121"/>
      <c r="EE23" s="122" t="e">
        <f t="shared" si="252"/>
        <v>#DIV/0!</v>
      </c>
      <c r="EF23" s="126">
        <f>'прил № 2 (01.01.20)'!JY571</f>
        <v>0</v>
      </c>
      <c r="EG23" s="122">
        <f>EF23/EF10</f>
        <v>0</v>
      </c>
      <c r="EH23" s="101">
        <f>EH10*EG23</f>
        <v>0</v>
      </c>
      <c r="EI23" s="119">
        <f t="shared" si="52"/>
        <v>0</v>
      </c>
      <c r="EJ23" s="93">
        <f>EJ10</f>
        <v>0</v>
      </c>
      <c r="EK23" s="120">
        <f t="shared" si="53"/>
        <v>0</v>
      </c>
      <c r="EL23" s="101">
        <f t="shared" si="54"/>
        <v>0</v>
      </c>
      <c r="EM23" s="101"/>
      <c r="EN23" s="121"/>
      <c r="EO23" s="122" t="e">
        <f t="shared" si="253"/>
        <v>#DIV/0!</v>
      </c>
      <c r="EP23" s="126">
        <f>'прил № 2 (01.01.20)'!KT571</f>
        <v>0</v>
      </c>
      <c r="EQ23" s="122">
        <f>EP23/EP10</f>
        <v>0</v>
      </c>
      <c r="ER23" s="101">
        <f>ER10*EQ23</f>
        <v>0</v>
      </c>
      <c r="ES23" s="119">
        <f t="shared" si="56"/>
        <v>0</v>
      </c>
      <c r="ET23" s="93">
        <f>ET10</f>
        <v>8.2799999999999994</v>
      </c>
      <c r="EU23" s="120">
        <f t="shared" si="57"/>
        <v>0</v>
      </c>
      <c r="EV23" s="101">
        <f t="shared" si="58"/>
        <v>0</v>
      </c>
      <c r="EW23" s="101"/>
      <c r="EX23" s="121"/>
      <c r="EY23" s="122" t="e">
        <f t="shared" si="254"/>
        <v>#DIV/0!</v>
      </c>
      <c r="EZ23" s="126">
        <f>'прил № 2 (01.01.20)'!LO571</f>
        <v>0</v>
      </c>
      <c r="FA23" s="122">
        <f>EZ23/EZ10</f>
        <v>0</v>
      </c>
      <c r="FB23" s="101">
        <f>FB10*FA23</f>
        <v>0</v>
      </c>
      <c r="FC23" s="119">
        <f t="shared" si="60"/>
        <v>0</v>
      </c>
      <c r="FD23" s="93">
        <f>FD10</f>
        <v>0</v>
      </c>
      <c r="FE23" s="120">
        <f t="shared" si="61"/>
        <v>0</v>
      </c>
      <c r="FF23" s="101">
        <f t="shared" si="62"/>
        <v>0</v>
      </c>
      <c r="FG23" s="101"/>
      <c r="FH23" s="121"/>
      <c r="FI23" s="122" t="e">
        <f t="shared" si="255"/>
        <v>#DIV/0!</v>
      </c>
      <c r="FJ23" s="126">
        <f>'прил № 2 (01.01.20)'!MJ571</f>
        <v>0</v>
      </c>
      <c r="FK23" s="122">
        <f>FJ23/FJ10</f>
        <v>0</v>
      </c>
      <c r="FL23" s="101">
        <f>FL10*FK23</f>
        <v>0</v>
      </c>
      <c r="FM23" s="119">
        <f t="shared" si="64"/>
        <v>0</v>
      </c>
      <c r="FN23" s="93">
        <f>FN10</f>
        <v>0</v>
      </c>
      <c r="FO23" s="120">
        <f t="shared" si="65"/>
        <v>0</v>
      </c>
      <c r="FP23" s="101">
        <f t="shared" si="66"/>
        <v>0</v>
      </c>
      <c r="FQ23" s="101"/>
      <c r="FR23" s="121"/>
      <c r="FS23" s="122" t="e">
        <f t="shared" si="256"/>
        <v>#DIV/0!</v>
      </c>
      <c r="FT23" s="126">
        <f>'прил № 2 (01.01.20)'!NE571</f>
        <v>0</v>
      </c>
      <c r="FU23" s="122">
        <f>FT23/FT10</f>
        <v>0</v>
      </c>
      <c r="FV23" s="101">
        <f>FV10*FU23</f>
        <v>0</v>
      </c>
      <c r="FW23" s="119">
        <f t="shared" si="68"/>
        <v>0</v>
      </c>
      <c r="FX23" s="93">
        <f>FX10</f>
        <v>0</v>
      </c>
      <c r="FY23" s="120">
        <f t="shared" si="69"/>
        <v>0</v>
      </c>
      <c r="FZ23" s="101">
        <f t="shared" si="70"/>
        <v>0</v>
      </c>
      <c r="GA23" s="101"/>
      <c r="GB23" s="121"/>
      <c r="GC23" s="122" t="e">
        <f t="shared" si="257"/>
        <v>#DIV/0!</v>
      </c>
      <c r="GD23" s="126">
        <f>'прил № 2 (01.01.20)'!NZ571</f>
        <v>0</v>
      </c>
      <c r="GE23" s="122">
        <f>GD23/GD10</f>
        <v>0</v>
      </c>
      <c r="GF23" s="101">
        <f>GF10*GE23</f>
        <v>0</v>
      </c>
      <c r="GG23" s="119">
        <f t="shared" si="72"/>
        <v>0</v>
      </c>
      <c r="GH23" s="93">
        <f>GH10</f>
        <v>0</v>
      </c>
      <c r="GI23" s="120">
        <f t="shared" si="73"/>
        <v>0</v>
      </c>
      <c r="GJ23" s="101">
        <f t="shared" si="74"/>
        <v>0</v>
      </c>
      <c r="GK23" s="101"/>
      <c r="GL23" s="121"/>
      <c r="GM23" s="122" t="e">
        <f t="shared" si="258"/>
        <v>#DIV/0!</v>
      </c>
      <c r="GN23" s="126">
        <f>'прил № 2 (01.01.20)'!OU571</f>
        <v>0</v>
      </c>
      <c r="GO23" s="122">
        <f>GN23/GN10</f>
        <v>0</v>
      </c>
      <c r="GP23" s="101">
        <f>GP10*GO23</f>
        <v>0</v>
      </c>
      <c r="GQ23" s="119">
        <f t="shared" si="76"/>
        <v>0</v>
      </c>
      <c r="GR23" s="93">
        <f>GR10</f>
        <v>0</v>
      </c>
      <c r="GS23" s="120">
        <f t="shared" si="77"/>
        <v>0</v>
      </c>
      <c r="GT23" s="101">
        <f t="shared" si="78"/>
        <v>0</v>
      </c>
      <c r="GU23" s="101"/>
      <c r="GV23" s="121"/>
      <c r="GW23" s="122" t="e">
        <f t="shared" si="259"/>
        <v>#DIV/0!</v>
      </c>
      <c r="GX23" s="126">
        <f>'прил № 2 (01.01.20)'!PP571</f>
        <v>0</v>
      </c>
      <c r="GY23" s="122">
        <f>GX23/GX10</f>
        <v>0</v>
      </c>
      <c r="GZ23" s="101">
        <f>GZ10*GY23</f>
        <v>0</v>
      </c>
      <c r="HA23" s="119">
        <f t="shared" si="80"/>
        <v>0</v>
      </c>
      <c r="HB23" s="93">
        <f>HB10</f>
        <v>0</v>
      </c>
      <c r="HC23" s="120">
        <f t="shared" si="81"/>
        <v>0</v>
      </c>
      <c r="HD23" s="101">
        <f t="shared" si="82"/>
        <v>0</v>
      </c>
      <c r="HE23" s="101"/>
      <c r="HF23" s="121"/>
      <c r="HG23" s="122" t="e">
        <f t="shared" si="260"/>
        <v>#DIV/0!</v>
      </c>
      <c r="HH23" s="126">
        <f>'прил № 2 (01.01.20)'!QK571</f>
        <v>0</v>
      </c>
      <c r="HI23" s="122">
        <f>HH23/HH10</f>
        <v>0</v>
      </c>
      <c r="HJ23" s="101">
        <f>HJ10*HI23</f>
        <v>0</v>
      </c>
      <c r="HK23" s="119">
        <f t="shared" si="84"/>
        <v>0</v>
      </c>
      <c r="HL23" s="93">
        <f>HL10</f>
        <v>0</v>
      </c>
      <c r="HM23" s="120">
        <f t="shared" si="85"/>
        <v>0</v>
      </c>
      <c r="HN23" s="101">
        <f t="shared" si="86"/>
        <v>0</v>
      </c>
      <c r="HO23" s="101"/>
      <c r="HP23" s="121"/>
      <c r="HQ23" s="122" t="e">
        <f t="shared" si="261"/>
        <v>#DIV/0!</v>
      </c>
      <c r="HR23" s="126">
        <f>'прил № 2 (01.01.20)'!RF571</f>
        <v>0</v>
      </c>
      <c r="HS23" s="122">
        <f>HR23/HR10</f>
        <v>0</v>
      </c>
      <c r="HT23" s="101">
        <f>HT10*HS23</f>
        <v>0</v>
      </c>
      <c r="HU23" s="119">
        <f t="shared" si="88"/>
        <v>0</v>
      </c>
      <c r="HV23" s="93">
        <f>HV10</f>
        <v>0</v>
      </c>
      <c r="HW23" s="120">
        <f t="shared" si="89"/>
        <v>0</v>
      </c>
      <c r="HX23" s="101">
        <f t="shared" si="90"/>
        <v>0</v>
      </c>
      <c r="HY23" s="101"/>
      <c r="HZ23" s="121"/>
      <c r="IA23" s="122" t="e">
        <f t="shared" si="262"/>
        <v>#DIV/0!</v>
      </c>
      <c r="IB23" s="126">
        <f>'прил № 2 (01.01.20)'!SA571</f>
        <v>0</v>
      </c>
      <c r="IC23" s="122">
        <f>IB23/IB10</f>
        <v>0</v>
      </c>
      <c r="ID23" s="101">
        <f>ID10*IC23</f>
        <v>0</v>
      </c>
      <c r="IE23" s="119">
        <f t="shared" si="92"/>
        <v>0</v>
      </c>
      <c r="IF23" s="93">
        <f>IF10</f>
        <v>0</v>
      </c>
      <c r="IG23" s="120">
        <f t="shared" si="93"/>
        <v>0</v>
      </c>
      <c r="IH23" s="101">
        <f t="shared" si="94"/>
        <v>0</v>
      </c>
      <c r="II23" s="101"/>
      <c r="IJ23" s="121"/>
      <c r="IK23" s="122" t="e">
        <f t="shared" si="263"/>
        <v>#DIV/0!</v>
      </c>
      <c r="IL23" s="126">
        <f>'прил № 2 (01.01.20)'!SV571</f>
        <v>0</v>
      </c>
      <c r="IM23" s="122">
        <f>IL23/IL10</f>
        <v>0</v>
      </c>
      <c r="IN23" s="101">
        <f>IN10*IM23</f>
        <v>0</v>
      </c>
      <c r="IO23" s="119">
        <f t="shared" si="96"/>
        <v>0</v>
      </c>
      <c r="IP23" s="93">
        <f>IP10</f>
        <v>0</v>
      </c>
      <c r="IQ23" s="120">
        <f t="shared" si="97"/>
        <v>0</v>
      </c>
      <c r="IR23" s="101">
        <f t="shared" si="98"/>
        <v>0</v>
      </c>
      <c r="IS23" s="101"/>
      <c r="IT23" s="121"/>
      <c r="IU23" s="122" t="e">
        <f t="shared" si="264"/>
        <v>#DIV/0!</v>
      </c>
      <c r="IV23" s="126">
        <f>'прил № 2 (01.01.20)'!TQ571</f>
        <v>0</v>
      </c>
      <c r="IW23" s="122">
        <f>IV23/IV10</f>
        <v>0</v>
      </c>
      <c r="IX23" s="101">
        <f>IX10*IW23</f>
        <v>0</v>
      </c>
      <c r="IY23" s="119">
        <f t="shared" si="100"/>
        <v>0</v>
      </c>
      <c r="IZ23" s="93">
        <f>IZ10</f>
        <v>0</v>
      </c>
      <c r="JA23" s="120">
        <f t="shared" si="101"/>
        <v>0</v>
      </c>
      <c r="JB23" s="101">
        <f t="shared" si="102"/>
        <v>0</v>
      </c>
      <c r="JC23" s="101"/>
      <c r="JD23" s="121"/>
      <c r="JE23" s="122" t="e">
        <f t="shared" si="265"/>
        <v>#DIV/0!</v>
      </c>
      <c r="JF23" s="126">
        <f>'прил № 2 (01.01.20)'!UL571</f>
        <v>0</v>
      </c>
      <c r="JG23" s="122">
        <f>JF23/JF10</f>
        <v>0</v>
      </c>
      <c r="JH23" s="101">
        <f>JH10*JG23</f>
        <v>0</v>
      </c>
      <c r="JI23" s="119">
        <f t="shared" si="104"/>
        <v>0</v>
      </c>
      <c r="JJ23" s="93">
        <f>JJ10</f>
        <v>0</v>
      </c>
      <c r="JK23" s="120">
        <f t="shared" si="105"/>
        <v>0</v>
      </c>
      <c r="JL23" s="101">
        <f t="shared" si="106"/>
        <v>0</v>
      </c>
      <c r="JM23" s="101"/>
      <c r="JN23" s="121"/>
      <c r="JO23" s="122" t="e">
        <f t="shared" si="266"/>
        <v>#DIV/0!</v>
      </c>
      <c r="JP23" s="126"/>
      <c r="JQ23" s="122" t="e">
        <f>JP23/JP10</f>
        <v>#DIV/0!</v>
      </c>
      <c r="JR23" s="101" t="e">
        <f>JR10*JQ23</f>
        <v>#DIV/0!</v>
      </c>
      <c r="JS23" s="119">
        <f t="shared" si="108"/>
        <v>0</v>
      </c>
      <c r="JT23" s="93">
        <f>JT10</f>
        <v>0</v>
      </c>
      <c r="JU23" s="120">
        <f t="shared" si="109"/>
        <v>0</v>
      </c>
      <c r="JV23" s="101">
        <f t="shared" si="110"/>
        <v>0</v>
      </c>
      <c r="JW23" s="101"/>
      <c r="JX23" s="121"/>
      <c r="JY23" s="122" t="e">
        <f t="shared" si="267"/>
        <v>#DIV/0!</v>
      </c>
      <c r="JZ23" s="126">
        <f>'прил № 2 (01.01.20)'!WB571</f>
        <v>0</v>
      </c>
      <c r="KA23" s="122">
        <f>JZ23/JZ10</f>
        <v>0</v>
      </c>
      <c r="KB23" s="101">
        <f>KB10*KA23</f>
        <v>0</v>
      </c>
      <c r="KC23" s="119">
        <f t="shared" si="112"/>
        <v>0</v>
      </c>
      <c r="KD23" s="93">
        <f>KD10</f>
        <v>0</v>
      </c>
      <c r="KE23" s="120">
        <f t="shared" si="113"/>
        <v>0</v>
      </c>
      <c r="KF23" s="101">
        <f t="shared" si="114"/>
        <v>0</v>
      </c>
      <c r="KG23" s="101"/>
      <c r="KH23" s="121"/>
      <c r="KI23" s="122" t="e">
        <f t="shared" si="268"/>
        <v>#DIV/0!</v>
      </c>
      <c r="KJ23" s="126">
        <f>'прил № 2 (01.01.20)'!WW571</f>
        <v>0</v>
      </c>
      <c r="KK23" s="122">
        <f>KJ23/KJ10</f>
        <v>0</v>
      </c>
      <c r="KL23" s="101">
        <f>KL10*KK23</f>
        <v>0</v>
      </c>
      <c r="KM23" s="119">
        <f t="shared" si="116"/>
        <v>0</v>
      </c>
      <c r="KN23" s="93">
        <f>KN10</f>
        <v>0</v>
      </c>
      <c r="KO23" s="120">
        <f t="shared" si="117"/>
        <v>0</v>
      </c>
      <c r="KP23" s="101">
        <f t="shared" si="118"/>
        <v>0</v>
      </c>
      <c r="KQ23" s="101"/>
      <c r="KR23" s="121"/>
      <c r="KS23" s="122" t="e">
        <f t="shared" si="269"/>
        <v>#DIV/0!</v>
      </c>
      <c r="KT23" s="126">
        <f>'прил № 2 (01.01.20)'!XR571</f>
        <v>0</v>
      </c>
      <c r="KU23" s="122">
        <f>KT23/KT10</f>
        <v>0</v>
      </c>
      <c r="KV23" s="101">
        <f>KV10*KU23</f>
        <v>0</v>
      </c>
      <c r="KW23" s="119">
        <f t="shared" si="120"/>
        <v>0</v>
      </c>
      <c r="KX23" s="93">
        <f>KX10</f>
        <v>0</v>
      </c>
      <c r="KY23" s="120">
        <f t="shared" si="121"/>
        <v>0</v>
      </c>
      <c r="KZ23" s="101">
        <f t="shared" si="122"/>
        <v>0</v>
      </c>
      <c r="LA23" s="101"/>
      <c r="LB23" s="121"/>
      <c r="LC23" s="122" t="e">
        <f t="shared" si="270"/>
        <v>#DIV/0!</v>
      </c>
      <c r="LD23" s="126">
        <f>'прил № 2 (01.01.20)'!YM571</f>
        <v>0</v>
      </c>
      <c r="LE23" s="122">
        <f>LD23/LD10</f>
        <v>0</v>
      </c>
      <c r="LF23" s="101">
        <f>LF10*LE23</f>
        <v>0</v>
      </c>
      <c r="LG23" s="119">
        <f t="shared" si="124"/>
        <v>0</v>
      </c>
      <c r="LH23" s="93">
        <f>LH10</f>
        <v>0</v>
      </c>
      <c r="LI23" s="120">
        <f t="shared" si="125"/>
        <v>0</v>
      </c>
      <c r="LJ23" s="101">
        <f t="shared" si="126"/>
        <v>0</v>
      </c>
      <c r="LK23" s="101"/>
      <c r="LL23" s="121"/>
      <c r="LM23" s="122" t="e">
        <f t="shared" si="271"/>
        <v>#DIV/0!</v>
      </c>
      <c r="LN23" s="126">
        <f>'прил № 2 (01.01.20)'!ZH571</f>
        <v>0</v>
      </c>
      <c r="LO23" s="122">
        <f>LN23/LN10</f>
        <v>0</v>
      </c>
      <c r="LP23" s="101">
        <f>LP10*LO23</f>
        <v>0</v>
      </c>
      <c r="LQ23" s="119">
        <f t="shared" si="128"/>
        <v>0</v>
      </c>
      <c r="LR23" s="93">
        <f>LR10</f>
        <v>0</v>
      </c>
      <c r="LS23" s="120">
        <f t="shared" si="129"/>
        <v>0</v>
      </c>
      <c r="LT23" s="101">
        <f t="shared" si="130"/>
        <v>0</v>
      </c>
      <c r="LU23" s="101"/>
      <c r="LV23" s="121"/>
      <c r="LW23" s="122" t="e">
        <f t="shared" si="272"/>
        <v>#DIV/0!</v>
      </c>
      <c r="LX23" s="126">
        <f>'прил № 2 (01.01.20)'!AAC571</f>
        <v>0</v>
      </c>
      <c r="LY23" s="122">
        <f>LX23/LX10</f>
        <v>0</v>
      </c>
      <c r="LZ23" s="101">
        <f>LZ10*LY23</f>
        <v>0</v>
      </c>
      <c r="MA23" s="119">
        <f t="shared" si="132"/>
        <v>0</v>
      </c>
      <c r="MB23" s="93">
        <f>MB10</f>
        <v>0</v>
      </c>
      <c r="MC23" s="120">
        <f t="shared" si="133"/>
        <v>0</v>
      </c>
      <c r="MD23" s="101">
        <f t="shared" si="134"/>
        <v>0</v>
      </c>
      <c r="ME23" s="101"/>
      <c r="MF23" s="121"/>
      <c r="MG23" s="122" t="e">
        <f t="shared" si="273"/>
        <v>#DIV/0!</v>
      </c>
      <c r="MH23" s="126">
        <f>'прил № 2 (01.01.20)'!AAX571</f>
        <v>0</v>
      </c>
      <c r="MI23" s="122">
        <f>MH23/MH10</f>
        <v>0</v>
      </c>
      <c r="MJ23" s="101">
        <f>MJ10*MI23</f>
        <v>0</v>
      </c>
      <c r="MK23" s="119">
        <f t="shared" si="136"/>
        <v>0</v>
      </c>
      <c r="ML23" s="93">
        <f>ML10</f>
        <v>0</v>
      </c>
      <c r="MM23" s="120">
        <f t="shared" si="137"/>
        <v>0</v>
      </c>
      <c r="MN23" s="101">
        <f t="shared" si="138"/>
        <v>0</v>
      </c>
      <c r="MO23" s="101"/>
      <c r="MP23" s="121"/>
      <c r="MQ23" s="122" t="e">
        <f t="shared" si="274"/>
        <v>#DIV/0!</v>
      </c>
      <c r="MR23" s="126">
        <f>'прил № 2 (01.01.20)'!ABS571</f>
        <v>0</v>
      </c>
      <c r="MS23" s="122">
        <f>MR23/MR10</f>
        <v>0</v>
      </c>
      <c r="MT23" s="101">
        <f>MT10*MS23</f>
        <v>0</v>
      </c>
      <c r="MU23" s="119">
        <f t="shared" si="140"/>
        <v>0</v>
      </c>
      <c r="MV23" s="93">
        <f>MV10</f>
        <v>0</v>
      </c>
      <c r="MW23" s="120">
        <f t="shared" si="141"/>
        <v>0</v>
      </c>
      <c r="MX23" s="101">
        <f t="shared" si="142"/>
        <v>0</v>
      </c>
      <c r="MY23" s="101"/>
      <c r="MZ23" s="121"/>
      <c r="NA23" s="122" t="e">
        <f t="shared" si="275"/>
        <v>#DIV/0!</v>
      </c>
      <c r="NB23" s="126">
        <f>'прил № 2 (01.01.20)'!ACN571</f>
        <v>0</v>
      </c>
      <c r="NC23" s="122">
        <f>NB23/NB10</f>
        <v>0</v>
      </c>
      <c r="ND23" s="101">
        <f>ND10*NC23</f>
        <v>0</v>
      </c>
      <c r="NE23" s="119">
        <f t="shared" si="144"/>
        <v>0</v>
      </c>
      <c r="NF23" s="93">
        <f>NF10</f>
        <v>0</v>
      </c>
      <c r="NG23" s="120">
        <f t="shared" si="145"/>
        <v>0</v>
      </c>
      <c r="NH23" s="101">
        <f t="shared" si="146"/>
        <v>0</v>
      </c>
      <c r="NI23" s="101"/>
      <c r="NJ23" s="121"/>
      <c r="NK23" s="122" t="e">
        <f t="shared" si="276"/>
        <v>#DIV/0!</v>
      </c>
      <c r="NL23" s="126">
        <f>'прил № 2 (01.01.20)'!ADI571</f>
        <v>0</v>
      </c>
      <c r="NM23" s="122">
        <f>NL23/NL10</f>
        <v>0</v>
      </c>
      <c r="NN23" s="101">
        <f>NN10*NM23</f>
        <v>0</v>
      </c>
      <c r="NO23" s="119">
        <f t="shared" si="148"/>
        <v>0</v>
      </c>
      <c r="NP23" s="93">
        <f>NP10</f>
        <v>0</v>
      </c>
      <c r="NQ23" s="120">
        <f t="shared" si="149"/>
        <v>0</v>
      </c>
      <c r="NR23" s="101">
        <f t="shared" si="150"/>
        <v>0</v>
      </c>
      <c r="NS23" s="101"/>
      <c r="NT23" s="121"/>
      <c r="NU23" s="122" t="e">
        <f t="shared" si="277"/>
        <v>#DIV/0!</v>
      </c>
      <c r="NV23" s="126">
        <f>'прил № 2 (01.01.20)'!AED571</f>
        <v>0</v>
      </c>
      <c r="NW23" s="122">
        <f>NV23/NV10</f>
        <v>0</v>
      </c>
      <c r="NX23" s="101">
        <f>NX10*NW23</f>
        <v>0</v>
      </c>
      <c r="NY23" s="119">
        <f t="shared" si="152"/>
        <v>0</v>
      </c>
      <c r="NZ23" s="93">
        <f>NZ10</f>
        <v>0</v>
      </c>
      <c r="OA23" s="120">
        <f t="shared" si="153"/>
        <v>0</v>
      </c>
      <c r="OB23" s="101">
        <f t="shared" si="154"/>
        <v>0</v>
      </c>
      <c r="OC23" s="101"/>
      <c r="OD23" s="121"/>
      <c r="OE23" s="122" t="e">
        <f t="shared" si="278"/>
        <v>#DIV/0!</v>
      </c>
      <c r="OF23" s="126">
        <f>'прил № 2 (01.01.20)'!AEY571</f>
        <v>0</v>
      </c>
      <c r="OG23" s="122">
        <f>OF23/OF10</f>
        <v>0</v>
      </c>
      <c r="OH23" s="101">
        <f>OH10*OG23</f>
        <v>0</v>
      </c>
      <c r="OI23" s="119">
        <f t="shared" si="156"/>
        <v>0</v>
      </c>
      <c r="OJ23" s="93">
        <f>OJ10</f>
        <v>0</v>
      </c>
      <c r="OK23" s="120">
        <f t="shared" si="157"/>
        <v>0</v>
      </c>
      <c r="OL23" s="101">
        <f t="shared" si="158"/>
        <v>0</v>
      </c>
      <c r="OM23" s="101"/>
      <c r="ON23" s="121"/>
      <c r="OO23" s="122" t="e">
        <f t="shared" si="279"/>
        <v>#DIV/0!</v>
      </c>
      <c r="OP23" s="126">
        <f>'прил № 2 (01.01.20)'!AFT571</f>
        <v>0</v>
      </c>
      <c r="OQ23" s="122">
        <f>OP23/OP10</f>
        <v>0</v>
      </c>
      <c r="OR23" s="101">
        <f>OR10*OQ23</f>
        <v>0</v>
      </c>
      <c r="OS23" s="119">
        <f t="shared" si="160"/>
        <v>0</v>
      </c>
      <c r="OT23" s="93">
        <f>OT10</f>
        <v>0</v>
      </c>
      <c r="OU23" s="120">
        <f t="shared" si="161"/>
        <v>0</v>
      </c>
      <c r="OV23" s="101">
        <f t="shared" si="162"/>
        <v>0</v>
      </c>
      <c r="OW23" s="101"/>
      <c r="OX23" s="121"/>
      <c r="OY23" s="122" t="e">
        <f t="shared" si="280"/>
        <v>#DIV/0!</v>
      </c>
      <c r="OZ23" s="126">
        <f>'прил № 2 (01.01.20)'!AGO571</f>
        <v>0</v>
      </c>
      <c r="PA23" s="122">
        <f>OZ23/OZ10</f>
        <v>0</v>
      </c>
      <c r="PB23" s="101">
        <f>PB10*PA23</f>
        <v>0</v>
      </c>
      <c r="PC23" s="119">
        <f t="shared" si="164"/>
        <v>0</v>
      </c>
      <c r="PD23" s="93">
        <f>PD10</f>
        <v>0</v>
      </c>
      <c r="PE23" s="120">
        <f t="shared" si="165"/>
        <v>0</v>
      </c>
      <c r="PF23" s="101">
        <f t="shared" si="166"/>
        <v>0</v>
      </c>
      <c r="PG23" s="101"/>
      <c r="PH23" s="121"/>
      <c r="PI23" s="122" t="e">
        <f t="shared" si="281"/>
        <v>#DIV/0!</v>
      </c>
      <c r="PJ23" s="126">
        <f>'прил № 2 (01.01.20)'!AHJ571</f>
        <v>0</v>
      </c>
      <c r="PK23" s="122">
        <f>PJ23/PJ10</f>
        <v>0</v>
      </c>
      <c r="PL23" s="101">
        <f>PL10*PK23</f>
        <v>0</v>
      </c>
      <c r="PM23" s="119">
        <f t="shared" si="168"/>
        <v>0</v>
      </c>
      <c r="PN23" s="93">
        <f>PN10</f>
        <v>0</v>
      </c>
      <c r="PO23" s="120">
        <f t="shared" si="169"/>
        <v>0</v>
      </c>
      <c r="PP23" s="101">
        <f t="shared" si="170"/>
        <v>0</v>
      </c>
      <c r="PQ23" s="101"/>
      <c r="PR23" s="121"/>
      <c r="PS23" s="122" t="e">
        <f t="shared" si="282"/>
        <v>#DIV/0!</v>
      </c>
      <c r="PT23" s="126"/>
      <c r="PU23" s="122" t="e">
        <f>PT23/PT10</f>
        <v>#DIV/0!</v>
      </c>
      <c r="PV23" s="101" t="e">
        <f>PV10*PU23</f>
        <v>#DIV/0!</v>
      </c>
      <c r="PW23" s="119">
        <f t="shared" si="172"/>
        <v>0</v>
      </c>
      <c r="PX23" s="93">
        <f>PX10</f>
        <v>0</v>
      </c>
      <c r="PY23" s="120">
        <f t="shared" si="173"/>
        <v>0</v>
      </c>
      <c r="PZ23" s="101">
        <f t="shared" si="174"/>
        <v>0</v>
      </c>
      <c r="QA23" s="101"/>
      <c r="QB23" s="121"/>
      <c r="QC23" s="122" t="e">
        <f t="shared" si="283"/>
        <v>#DIV/0!</v>
      </c>
      <c r="QD23" s="126">
        <f>'прил № 2 (01.01.20)'!AIZ571</f>
        <v>0</v>
      </c>
      <c r="QE23" s="122">
        <f>QD23/QD10</f>
        <v>0</v>
      </c>
      <c r="QF23" s="101">
        <f>QF10*QE23</f>
        <v>0</v>
      </c>
      <c r="QG23" s="119">
        <f t="shared" si="176"/>
        <v>0</v>
      </c>
      <c r="QH23" s="93">
        <f>QH10</f>
        <v>0</v>
      </c>
      <c r="QI23" s="120">
        <f t="shared" si="177"/>
        <v>0</v>
      </c>
      <c r="QJ23" s="101">
        <f t="shared" si="178"/>
        <v>0</v>
      </c>
      <c r="QK23" s="101"/>
      <c r="QL23" s="121"/>
      <c r="QM23" s="122" t="e">
        <f t="shared" si="284"/>
        <v>#DIV/0!</v>
      </c>
      <c r="QN23" s="126">
        <f>'прил № 2 (01.01.20)'!AJU571</f>
        <v>0</v>
      </c>
      <c r="QO23" s="122">
        <f>QN23/QN10</f>
        <v>0</v>
      </c>
      <c r="QP23" s="101">
        <f>QP10*QO23</f>
        <v>0</v>
      </c>
      <c r="QQ23" s="119">
        <f t="shared" si="180"/>
        <v>0</v>
      </c>
      <c r="QR23" s="93">
        <f>QR10</f>
        <v>0</v>
      </c>
      <c r="QS23" s="120">
        <f t="shared" si="181"/>
        <v>0</v>
      </c>
      <c r="QT23" s="101">
        <f t="shared" si="182"/>
        <v>0</v>
      </c>
      <c r="QU23" s="101"/>
      <c r="QV23" s="121"/>
      <c r="QW23" s="122" t="e">
        <f t="shared" si="285"/>
        <v>#DIV/0!</v>
      </c>
      <c r="QX23" s="126">
        <f>'прил № 2 (01.01.20)'!AKP571</f>
        <v>0</v>
      </c>
      <c r="QY23" s="122">
        <f>QX23/QX10</f>
        <v>0</v>
      </c>
      <c r="QZ23" s="101">
        <f>QZ10*QY23</f>
        <v>0</v>
      </c>
      <c r="RA23" s="119">
        <f t="shared" si="184"/>
        <v>0</v>
      </c>
      <c r="RB23" s="93">
        <f>RB10</f>
        <v>0</v>
      </c>
      <c r="RC23" s="120">
        <f t="shared" si="185"/>
        <v>0</v>
      </c>
      <c r="RD23" s="101">
        <f t="shared" si="186"/>
        <v>0</v>
      </c>
      <c r="RE23" s="101"/>
      <c r="RF23" s="121"/>
      <c r="RG23" s="122" t="e">
        <f t="shared" si="286"/>
        <v>#DIV/0!</v>
      </c>
      <c r="RH23" s="126">
        <f>'прил № 2 (01.01.20)'!ALK571</f>
        <v>0</v>
      </c>
      <c r="RI23" s="122">
        <f>RH23/RH10</f>
        <v>0</v>
      </c>
      <c r="RJ23" s="101">
        <f>RJ10*RI23</f>
        <v>0</v>
      </c>
      <c r="RK23" s="119">
        <f t="shared" si="188"/>
        <v>0</v>
      </c>
      <c r="RL23" s="93">
        <f>RL10</f>
        <v>0</v>
      </c>
      <c r="RM23" s="120">
        <f t="shared" si="189"/>
        <v>0</v>
      </c>
      <c r="RN23" s="101">
        <f t="shared" si="190"/>
        <v>0</v>
      </c>
      <c r="RO23" s="101"/>
      <c r="RP23" s="121"/>
      <c r="RQ23" s="122" t="e">
        <f t="shared" si="287"/>
        <v>#DIV/0!</v>
      </c>
      <c r="RR23" s="126">
        <f>'прил № 2 (01.01.20)'!AMF571</f>
        <v>0</v>
      </c>
      <c r="RS23" s="122">
        <f>RR23/RR10</f>
        <v>0</v>
      </c>
      <c r="RT23" s="101">
        <f>RT10*RS23</f>
        <v>0</v>
      </c>
      <c r="RU23" s="119">
        <f t="shared" si="192"/>
        <v>0</v>
      </c>
      <c r="RV23" s="93">
        <f>RV10</f>
        <v>0</v>
      </c>
      <c r="RW23" s="120">
        <f t="shared" si="193"/>
        <v>0</v>
      </c>
      <c r="RX23" s="101">
        <f t="shared" si="194"/>
        <v>0</v>
      </c>
      <c r="RY23" s="101"/>
      <c r="RZ23" s="121"/>
      <c r="SA23" s="122" t="e">
        <f t="shared" si="288"/>
        <v>#DIV/0!</v>
      </c>
      <c r="SB23" s="126">
        <f>'прил № 2 (01.01.20)'!ANA571</f>
        <v>0</v>
      </c>
      <c r="SC23" s="122">
        <f>SB23/SB10</f>
        <v>0</v>
      </c>
      <c r="SD23" s="101">
        <f>SD10*SC23</f>
        <v>0</v>
      </c>
      <c r="SE23" s="119">
        <f t="shared" si="196"/>
        <v>0</v>
      </c>
      <c r="SF23" s="93">
        <f>SF10</f>
        <v>8.2799999999999994</v>
      </c>
      <c r="SG23" s="120">
        <f t="shared" si="197"/>
        <v>0</v>
      </c>
      <c r="SH23" s="101">
        <f t="shared" si="198"/>
        <v>0</v>
      </c>
      <c r="SI23" s="101"/>
      <c r="SJ23" s="121"/>
      <c r="SK23" s="122" t="e">
        <f t="shared" si="289"/>
        <v>#DIV/0!</v>
      </c>
      <c r="SL23" s="126">
        <f>'прил № 2 (01.01.20)'!ANV571</f>
        <v>0</v>
      </c>
      <c r="SM23" s="122">
        <f>SL23/SL10</f>
        <v>0</v>
      </c>
      <c r="SN23" s="101">
        <f>SN10*SM23</f>
        <v>0</v>
      </c>
      <c r="SO23" s="119">
        <f t="shared" si="200"/>
        <v>0</v>
      </c>
      <c r="SP23" s="93">
        <f>SP10</f>
        <v>0</v>
      </c>
      <c r="SQ23" s="120">
        <f t="shared" si="201"/>
        <v>0</v>
      </c>
      <c r="SR23" s="101">
        <f t="shared" si="202"/>
        <v>0</v>
      </c>
      <c r="SS23" s="101"/>
      <c r="ST23" s="121"/>
      <c r="SU23" s="122" t="e">
        <f t="shared" si="290"/>
        <v>#DIV/0!</v>
      </c>
      <c r="SV23" s="126">
        <f>'прил № 2 (01.01.20)'!AOQ571</f>
        <v>0</v>
      </c>
      <c r="SW23" s="122">
        <f>SV23/SV10</f>
        <v>0</v>
      </c>
      <c r="SX23" s="101">
        <f>SX10*SW23</f>
        <v>0</v>
      </c>
      <c r="SY23" s="119">
        <f t="shared" si="204"/>
        <v>0</v>
      </c>
      <c r="SZ23" s="93">
        <f>SZ10</f>
        <v>0</v>
      </c>
      <c r="TA23" s="120">
        <f t="shared" si="205"/>
        <v>0</v>
      </c>
      <c r="TB23" s="101">
        <f t="shared" si="206"/>
        <v>0</v>
      </c>
      <c r="TC23" s="101"/>
      <c r="TD23" s="121"/>
      <c r="TE23" s="122" t="e">
        <f t="shared" si="291"/>
        <v>#DIV/0!</v>
      </c>
      <c r="TF23" s="126">
        <f>'прил № 2 (01.01.20)'!APL571</f>
        <v>0</v>
      </c>
      <c r="TG23" s="122">
        <f>TF23/TF10</f>
        <v>0</v>
      </c>
      <c r="TH23" s="101">
        <f>TH10*TG23</f>
        <v>0</v>
      </c>
      <c r="TI23" s="119">
        <f t="shared" si="208"/>
        <v>0</v>
      </c>
      <c r="TJ23" s="93">
        <f>TJ10</f>
        <v>0</v>
      </c>
      <c r="TK23" s="120">
        <f t="shared" si="209"/>
        <v>0</v>
      </c>
      <c r="TL23" s="101">
        <f t="shared" si="210"/>
        <v>0</v>
      </c>
      <c r="TM23" s="101"/>
      <c r="TN23" s="121"/>
      <c r="TO23" s="122" t="e">
        <f t="shared" si="292"/>
        <v>#DIV/0!</v>
      </c>
      <c r="TP23" s="126">
        <f>'прил № 2 (01.01.20)'!AQG571</f>
        <v>0</v>
      </c>
      <c r="TQ23" s="122">
        <f>TP23/TP10</f>
        <v>0</v>
      </c>
      <c r="TR23" s="101">
        <f>TR10*TQ23</f>
        <v>0</v>
      </c>
      <c r="TS23" s="119">
        <f t="shared" si="212"/>
        <v>0</v>
      </c>
      <c r="TT23" s="93">
        <f>TT10</f>
        <v>0</v>
      </c>
      <c r="TU23" s="120">
        <f t="shared" si="213"/>
        <v>0</v>
      </c>
      <c r="TV23" s="101">
        <f t="shared" si="214"/>
        <v>0</v>
      </c>
      <c r="TW23" s="101"/>
      <c r="TX23" s="121"/>
      <c r="TY23" s="122" t="e">
        <f t="shared" si="293"/>
        <v>#DIV/0!</v>
      </c>
      <c r="TZ23" s="126">
        <f>'прил № 2 (01.01.20)'!ARB571</f>
        <v>0</v>
      </c>
      <c r="UA23" s="122">
        <f>TZ23/TZ10</f>
        <v>0</v>
      </c>
      <c r="UB23" s="101">
        <f>UB10*UA23</f>
        <v>0</v>
      </c>
      <c r="UC23" s="119">
        <f t="shared" si="216"/>
        <v>0</v>
      </c>
      <c r="UD23" s="93">
        <f>UD10</f>
        <v>0</v>
      </c>
      <c r="UE23" s="120">
        <f t="shared" si="217"/>
        <v>0</v>
      </c>
      <c r="UF23" s="101">
        <f t="shared" si="218"/>
        <v>0</v>
      </c>
      <c r="UG23" s="101"/>
      <c r="UH23" s="121"/>
      <c r="UI23" s="122" t="e">
        <f t="shared" si="294"/>
        <v>#DIV/0!</v>
      </c>
      <c r="UJ23" s="126">
        <f>'прил № 2 (01.01.20)'!ARW571</f>
        <v>0</v>
      </c>
      <c r="UK23" s="122">
        <f>UJ23/UJ10</f>
        <v>0</v>
      </c>
      <c r="UL23" s="101">
        <f>UL10*UK23</f>
        <v>0</v>
      </c>
      <c r="UM23" s="119">
        <f t="shared" si="220"/>
        <v>0</v>
      </c>
      <c r="UN23" s="93">
        <f>UN10</f>
        <v>0</v>
      </c>
      <c r="UO23" s="120">
        <f t="shared" si="221"/>
        <v>0</v>
      </c>
      <c r="UP23" s="101">
        <f t="shared" si="222"/>
        <v>0</v>
      </c>
      <c r="UQ23" s="101"/>
      <c r="UR23" s="121"/>
      <c r="US23" s="122" t="e">
        <f t="shared" si="295"/>
        <v>#DIV/0!</v>
      </c>
      <c r="UT23" s="126">
        <f>'прил № 2 (01.01.20)'!ASR571</f>
        <v>0</v>
      </c>
      <c r="UU23" s="122">
        <f>UT23/UT10</f>
        <v>0</v>
      </c>
      <c r="UV23" s="101">
        <f>UV10*UU23</f>
        <v>0</v>
      </c>
      <c r="UW23" s="119">
        <f t="shared" si="224"/>
        <v>0</v>
      </c>
      <c r="UX23" s="93">
        <f>UX10</f>
        <v>0</v>
      </c>
      <c r="UY23" s="120">
        <f t="shared" si="225"/>
        <v>0</v>
      </c>
      <c r="UZ23" s="101">
        <f t="shared" si="226"/>
        <v>0</v>
      </c>
      <c r="VA23" s="101"/>
      <c r="VB23" s="121"/>
      <c r="VC23" s="122" t="e">
        <f t="shared" si="296"/>
        <v>#DIV/0!</v>
      </c>
      <c r="VD23" s="126">
        <f>'прил № 2 (01.01.20)'!ATM571</f>
        <v>0</v>
      </c>
      <c r="VE23" s="122">
        <f>VD23/VD10</f>
        <v>0</v>
      </c>
      <c r="VF23" s="101">
        <f>VF10*VE23</f>
        <v>0</v>
      </c>
      <c r="VG23" s="119">
        <f t="shared" si="228"/>
        <v>0</v>
      </c>
      <c r="VH23" s="93">
        <f>VH10</f>
        <v>0</v>
      </c>
      <c r="VI23" s="120">
        <f t="shared" si="229"/>
        <v>0</v>
      </c>
      <c r="VJ23" s="101">
        <f t="shared" si="230"/>
        <v>0</v>
      </c>
      <c r="VK23" s="101"/>
      <c r="VL23" s="121"/>
      <c r="VM23" s="122" t="e">
        <f t="shared" si="297"/>
        <v>#DIV/0!</v>
      </c>
      <c r="VN23" s="126">
        <f>'прил № 2 (01.01.20)'!AUH571</f>
        <v>0</v>
      </c>
      <c r="VO23" s="122">
        <f>VN23/VN10</f>
        <v>0</v>
      </c>
      <c r="VP23" s="101">
        <f>VP10*VO23</f>
        <v>0</v>
      </c>
      <c r="VQ23" s="119">
        <f t="shared" si="232"/>
        <v>0</v>
      </c>
      <c r="VR23" s="93">
        <f>VR10</f>
        <v>0</v>
      </c>
      <c r="VS23" s="120">
        <f t="shared" si="233"/>
        <v>0</v>
      </c>
      <c r="VT23" s="101">
        <f t="shared" si="234"/>
        <v>0</v>
      </c>
      <c r="VU23" s="101"/>
      <c r="VV23" s="121"/>
      <c r="VW23" s="122" t="e">
        <f t="shared" si="298"/>
        <v>#DIV/0!</v>
      </c>
      <c r="VX23" s="452">
        <f t="shared" si="236"/>
        <v>0</v>
      </c>
      <c r="VY23" s="122">
        <f>VX23/VX10</f>
        <v>0</v>
      </c>
      <c r="VZ23" s="101">
        <f>VZ10*VY23</f>
        <v>0</v>
      </c>
      <c r="WA23" s="119">
        <f t="shared" si="237"/>
        <v>0</v>
      </c>
      <c r="WB23" s="93">
        <f>WB10</f>
        <v>8.2799999999999994</v>
      </c>
      <c r="WC23" s="120">
        <f t="shared" si="238"/>
        <v>0</v>
      </c>
      <c r="WD23" s="101">
        <f t="shared" si="239"/>
        <v>0</v>
      </c>
      <c r="WE23" s="101"/>
      <c r="WF23" s="121"/>
    </row>
    <row r="24" spans="1:604" ht="15" customHeight="1">
      <c r="A24" s="5"/>
      <c r="B24" s="444" t="s">
        <v>413</v>
      </c>
      <c r="C24" s="12" t="s">
        <v>921</v>
      </c>
      <c r="D24" s="12" t="s">
        <v>424</v>
      </c>
      <c r="E24" s="4" t="s">
        <v>33</v>
      </c>
      <c r="F24" s="126">
        <f>'прил № 2 (01.01.20)'!L572</f>
        <v>0</v>
      </c>
      <c r="G24" s="122">
        <f>F24/F10</f>
        <v>0</v>
      </c>
      <c r="H24" s="101">
        <f>H10*G24</f>
        <v>0</v>
      </c>
      <c r="I24" s="119">
        <f t="shared" si="299"/>
        <v>0</v>
      </c>
      <c r="J24" s="93">
        <f>J10</f>
        <v>0</v>
      </c>
      <c r="K24" s="120">
        <f t="shared" si="300"/>
        <v>0</v>
      </c>
      <c r="L24" s="101">
        <f t="shared" si="301"/>
        <v>0</v>
      </c>
      <c r="M24" s="101"/>
      <c r="N24" s="121"/>
      <c r="O24" s="122">
        <f t="shared" si="240"/>
        <v>0</v>
      </c>
      <c r="P24" s="126">
        <f>'прил № 2 (01.01.20)'!AG572</f>
        <v>0</v>
      </c>
      <c r="Q24" s="122">
        <f>P24/P10</f>
        <v>0</v>
      </c>
      <c r="R24" s="101">
        <f>R10*Q24</f>
        <v>0</v>
      </c>
      <c r="S24" s="119">
        <f t="shared" si="4"/>
        <v>0</v>
      </c>
      <c r="T24" s="93">
        <f>T10</f>
        <v>0</v>
      </c>
      <c r="U24" s="120">
        <f t="shared" si="5"/>
        <v>0</v>
      </c>
      <c r="V24" s="101">
        <f t="shared" si="6"/>
        <v>0</v>
      </c>
      <c r="W24" s="101"/>
      <c r="X24" s="121"/>
      <c r="Y24" s="122">
        <f t="shared" si="241"/>
        <v>0</v>
      </c>
      <c r="Z24" s="126">
        <f>'прил № 2 (01.01.20)'!BB572</f>
        <v>0</v>
      </c>
      <c r="AA24" s="122">
        <f>Z24/Z10</f>
        <v>0</v>
      </c>
      <c r="AB24" s="101">
        <f>AB10*AA24</f>
        <v>0</v>
      </c>
      <c r="AC24" s="119">
        <f t="shared" si="8"/>
        <v>0</v>
      </c>
      <c r="AD24" s="93">
        <f>AD10</f>
        <v>0</v>
      </c>
      <c r="AE24" s="120">
        <f t="shared" si="9"/>
        <v>0</v>
      </c>
      <c r="AF24" s="101">
        <f t="shared" si="10"/>
        <v>0</v>
      </c>
      <c r="AG24" s="101"/>
      <c r="AH24" s="121"/>
      <c r="AI24" s="122">
        <f t="shared" si="242"/>
        <v>0</v>
      </c>
      <c r="AJ24" s="126">
        <f>'прил № 2 (01.01.20)'!BW572</f>
        <v>0</v>
      </c>
      <c r="AK24" s="122" t="e">
        <f>AJ24/AJ10</f>
        <v>#DIV/0!</v>
      </c>
      <c r="AL24" s="101" t="e">
        <f>AL10*AK24</f>
        <v>#DIV/0!</v>
      </c>
      <c r="AM24" s="119">
        <f t="shared" si="12"/>
        <v>0</v>
      </c>
      <c r="AN24" s="93">
        <f>AN10</f>
        <v>0</v>
      </c>
      <c r="AO24" s="120">
        <f t="shared" si="13"/>
        <v>0</v>
      </c>
      <c r="AP24" s="101">
        <f t="shared" si="14"/>
        <v>0</v>
      </c>
      <c r="AQ24" s="101"/>
      <c r="AR24" s="121"/>
      <c r="AS24" s="122">
        <f t="shared" si="243"/>
        <v>0</v>
      </c>
      <c r="AT24" s="126">
        <f>'прил № 2 (01.01.20)'!CR572</f>
        <v>0</v>
      </c>
      <c r="AU24" s="122">
        <f>AT24/AT10</f>
        <v>0</v>
      </c>
      <c r="AV24" s="101">
        <f>AV10*AU24</f>
        <v>0</v>
      </c>
      <c r="AW24" s="119">
        <f t="shared" si="16"/>
        <v>0</v>
      </c>
      <c r="AX24" s="93">
        <f>AX10</f>
        <v>0</v>
      </c>
      <c r="AY24" s="120">
        <f t="shared" si="17"/>
        <v>0</v>
      </c>
      <c r="AZ24" s="101">
        <f t="shared" si="18"/>
        <v>0</v>
      </c>
      <c r="BA24" s="101"/>
      <c r="BB24" s="121"/>
      <c r="BC24" s="122">
        <f t="shared" si="244"/>
        <v>0</v>
      </c>
      <c r="BD24" s="126">
        <f>'прил № 2 (01.01.20)'!DM572</f>
        <v>0</v>
      </c>
      <c r="BE24" s="122">
        <f>BD24/BD10</f>
        <v>0</v>
      </c>
      <c r="BF24" s="101">
        <f>BF10*BE24</f>
        <v>0</v>
      </c>
      <c r="BG24" s="119">
        <f t="shared" si="20"/>
        <v>0</v>
      </c>
      <c r="BH24" s="93">
        <f>BH10</f>
        <v>0</v>
      </c>
      <c r="BI24" s="120">
        <f t="shared" si="21"/>
        <v>0</v>
      </c>
      <c r="BJ24" s="101">
        <f t="shared" si="22"/>
        <v>0</v>
      </c>
      <c r="BK24" s="101"/>
      <c r="BL24" s="121"/>
      <c r="BM24" s="122">
        <f t="shared" si="245"/>
        <v>0</v>
      </c>
      <c r="BN24" s="126">
        <f>'прил № 2 (01.01.20)'!EH572</f>
        <v>0</v>
      </c>
      <c r="BO24" s="122">
        <f>BN24/BN10</f>
        <v>0</v>
      </c>
      <c r="BP24" s="101">
        <f>BP10*BO24</f>
        <v>0</v>
      </c>
      <c r="BQ24" s="119">
        <f t="shared" si="24"/>
        <v>0</v>
      </c>
      <c r="BR24" s="93">
        <f>BR10</f>
        <v>0</v>
      </c>
      <c r="BS24" s="120">
        <f t="shared" si="25"/>
        <v>0</v>
      </c>
      <c r="BT24" s="101">
        <f t="shared" si="26"/>
        <v>0</v>
      </c>
      <c r="BU24" s="101"/>
      <c r="BV24" s="121"/>
      <c r="BW24" s="122">
        <f t="shared" si="246"/>
        <v>0</v>
      </c>
      <c r="BX24" s="126">
        <f>'прил № 2 (01.01.20)'!FC572</f>
        <v>0</v>
      </c>
      <c r="BY24" s="122">
        <f>BX24/BX10</f>
        <v>0</v>
      </c>
      <c r="BZ24" s="101">
        <f>BZ10*BY24</f>
        <v>0</v>
      </c>
      <c r="CA24" s="119">
        <f t="shared" si="28"/>
        <v>0</v>
      </c>
      <c r="CB24" s="93">
        <f>CB10</f>
        <v>0</v>
      </c>
      <c r="CC24" s="120">
        <f t="shared" si="29"/>
        <v>0</v>
      </c>
      <c r="CD24" s="101">
        <f t="shared" si="30"/>
        <v>0</v>
      </c>
      <c r="CE24" s="101"/>
      <c r="CF24" s="121"/>
      <c r="CG24" s="122">
        <f t="shared" si="247"/>
        <v>0</v>
      </c>
      <c r="CH24" s="126"/>
      <c r="CI24" s="122" t="e">
        <f>CH24/CH10</f>
        <v>#DIV/0!</v>
      </c>
      <c r="CJ24" s="101" t="e">
        <f>CJ10*CI24</f>
        <v>#DIV/0!</v>
      </c>
      <c r="CK24" s="119">
        <f t="shared" si="32"/>
        <v>0</v>
      </c>
      <c r="CL24" s="93">
        <f>CL10</f>
        <v>0</v>
      </c>
      <c r="CM24" s="120">
        <f t="shared" si="33"/>
        <v>0</v>
      </c>
      <c r="CN24" s="101">
        <f t="shared" si="34"/>
        <v>0</v>
      </c>
      <c r="CO24" s="101"/>
      <c r="CP24" s="121"/>
      <c r="CQ24" s="122">
        <f t="shared" si="248"/>
        <v>0</v>
      </c>
      <c r="CR24" s="126"/>
      <c r="CS24" s="122">
        <f>CR24/CR10</f>
        <v>0</v>
      </c>
      <c r="CT24" s="101">
        <f>CT10*CS24</f>
        <v>0</v>
      </c>
      <c r="CU24" s="119">
        <f t="shared" si="36"/>
        <v>0</v>
      </c>
      <c r="CV24" s="93">
        <f>CV10</f>
        <v>0</v>
      </c>
      <c r="CW24" s="120">
        <f t="shared" si="37"/>
        <v>0</v>
      </c>
      <c r="CX24" s="101">
        <f t="shared" si="38"/>
        <v>0</v>
      </c>
      <c r="CY24" s="101"/>
      <c r="CZ24" s="121"/>
      <c r="DA24" s="122">
        <f t="shared" si="249"/>
        <v>0</v>
      </c>
      <c r="DB24" s="126">
        <f>'прил № 2 (01.01.20)'!HN572</f>
        <v>0</v>
      </c>
      <c r="DC24" s="122">
        <f>DB24/DB10</f>
        <v>0</v>
      </c>
      <c r="DD24" s="101">
        <f>DD10*DC24</f>
        <v>0</v>
      </c>
      <c r="DE24" s="119">
        <f t="shared" si="40"/>
        <v>0</v>
      </c>
      <c r="DF24" s="93">
        <f>DF10</f>
        <v>0</v>
      </c>
      <c r="DG24" s="120">
        <f t="shared" si="41"/>
        <v>0</v>
      </c>
      <c r="DH24" s="101">
        <f t="shared" si="42"/>
        <v>0</v>
      </c>
      <c r="DI24" s="101"/>
      <c r="DJ24" s="121"/>
      <c r="DK24" s="122">
        <f t="shared" si="250"/>
        <v>0</v>
      </c>
      <c r="DL24" s="126">
        <f>'прил № 2 (01.01.20)'!II572</f>
        <v>0</v>
      </c>
      <c r="DM24" s="122">
        <f>DL24/DL10</f>
        <v>0</v>
      </c>
      <c r="DN24" s="101">
        <f>DN10*DM24</f>
        <v>0</v>
      </c>
      <c r="DO24" s="119">
        <f t="shared" si="44"/>
        <v>0</v>
      </c>
      <c r="DP24" s="93">
        <f>DP10</f>
        <v>0</v>
      </c>
      <c r="DQ24" s="120">
        <f t="shared" si="45"/>
        <v>0</v>
      </c>
      <c r="DR24" s="101">
        <f t="shared" si="46"/>
        <v>0</v>
      </c>
      <c r="DS24" s="101"/>
      <c r="DT24" s="121"/>
      <c r="DU24" s="122">
        <f t="shared" si="251"/>
        <v>0</v>
      </c>
      <c r="DV24" s="126">
        <f>'прил № 2 (01.01.20)'!JD572</f>
        <v>0</v>
      </c>
      <c r="DW24" s="122">
        <f>DV24/DV10</f>
        <v>0</v>
      </c>
      <c r="DX24" s="101">
        <f>DX10*DW24</f>
        <v>0</v>
      </c>
      <c r="DY24" s="119">
        <f t="shared" si="48"/>
        <v>0</v>
      </c>
      <c r="DZ24" s="93">
        <f>DZ10</f>
        <v>8.2799999999999994</v>
      </c>
      <c r="EA24" s="120">
        <f t="shared" si="49"/>
        <v>0</v>
      </c>
      <c r="EB24" s="101">
        <f t="shared" si="50"/>
        <v>0</v>
      </c>
      <c r="EC24" s="101"/>
      <c r="ED24" s="121"/>
      <c r="EE24" s="122">
        <f t="shared" si="252"/>
        <v>0</v>
      </c>
      <c r="EF24" s="126">
        <f>'прил № 2 (01.01.20)'!JY572</f>
        <v>0</v>
      </c>
      <c r="EG24" s="122">
        <f>EF24/EF10</f>
        <v>0</v>
      </c>
      <c r="EH24" s="101">
        <f>EH10*EG24</f>
        <v>0</v>
      </c>
      <c r="EI24" s="119">
        <f t="shared" si="52"/>
        <v>0</v>
      </c>
      <c r="EJ24" s="93">
        <f>EJ10</f>
        <v>0</v>
      </c>
      <c r="EK24" s="120">
        <f t="shared" si="53"/>
        <v>0</v>
      </c>
      <c r="EL24" s="101">
        <f t="shared" si="54"/>
        <v>0</v>
      </c>
      <c r="EM24" s="101"/>
      <c r="EN24" s="121"/>
      <c r="EO24" s="122">
        <f t="shared" si="253"/>
        <v>0</v>
      </c>
      <c r="EP24" s="126">
        <f>'прил № 2 (01.01.20)'!KT572</f>
        <v>0</v>
      </c>
      <c r="EQ24" s="122">
        <f>EP24/EP10</f>
        <v>0</v>
      </c>
      <c r="ER24" s="101">
        <f>ER10*EQ24</f>
        <v>0</v>
      </c>
      <c r="ES24" s="119">
        <f t="shared" si="56"/>
        <v>0</v>
      </c>
      <c r="ET24" s="93">
        <f>ET10</f>
        <v>8.2799999999999994</v>
      </c>
      <c r="EU24" s="120">
        <f t="shared" si="57"/>
        <v>0</v>
      </c>
      <c r="EV24" s="101">
        <f t="shared" si="58"/>
        <v>0</v>
      </c>
      <c r="EW24" s="101"/>
      <c r="EX24" s="121"/>
      <c r="EY24" s="122">
        <f t="shared" si="254"/>
        <v>0</v>
      </c>
      <c r="EZ24" s="126">
        <f>'прил № 2 (01.01.20)'!LO572</f>
        <v>0</v>
      </c>
      <c r="FA24" s="122">
        <f>EZ24/EZ10</f>
        <v>0</v>
      </c>
      <c r="FB24" s="101">
        <f>FB10*FA24</f>
        <v>0</v>
      </c>
      <c r="FC24" s="119">
        <f t="shared" si="60"/>
        <v>0</v>
      </c>
      <c r="FD24" s="93">
        <f>FD10</f>
        <v>0</v>
      </c>
      <c r="FE24" s="120">
        <f t="shared" si="61"/>
        <v>0</v>
      </c>
      <c r="FF24" s="101">
        <f t="shared" si="62"/>
        <v>0</v>
      </c>
      <c r="FG24" s="101"/>
      <c r="FH24" s="121"/>
      <c r="FI24" s="122">
        <f t="shared" si="255"/>
        <v>0</v>
      </c>
      <c r="FJ24" s="126">
        <f>'прил № 2 (01.01.20)'!MJ572</f>
        <v>0</v>
      </c>
      <c r="FK24" s="122">
        <f>FJ24/FJ10</f>
        <v>0</v>
      </c>
      <c r="FL24" s="101">
        <f>FL10*FK24</f>
        <v>0</v>
      </c>
      <c r="FM24" s="119">
        <f t="shared" si="64"/>
        <v>0</v>
      </c>
      <c r="FN24" s="93">
        <f>FN10</f>
        <v>0</v>
      </c>
      <c r="FO24" s="120">
        <f t="shared" si="65"/>
        <v>0</v>
      </c>
      <c r="FP24" s="101">
        <f t="shared" si="66"/>
        <v>0</v>
      </c>
      <c r="FQ24" s="101"/>
      <c r="FR24" s="121"/>
      <c r="FS24" s="122">
        <f t="shared" si="256"/>
        <v>0</v>
      </c>
      <c r="FT24" s="126">
        <f>'прил № 2 (01.01.20)'!NE572</f>
        <v>0</v>
      </c>
      <c r="FU24" s="122">
        <f>FT24/FT10</f>
        <v>0</v>
      </c>
      <c r="FV24" s="101">
        <f>FV10*FU24</f>
        <v>0</v>
      </c>
      <c r="FW24" s="119">
        <f t="shared" si="68"/>
        <v>0</v>
      </c>
      <c r="FX24" s="93">
        <f>FX10</f>
        <v>0</v>
      </c>
      <c r="FY24" s="120">
        <f t="shared" si="69"/>
        <v>0</v>
      </c>
      <c r="FZ24" s="101">
        <f t="shared" si="70"/>
        <v>0</v>
      </c>
      <c r="GA24" s="101"/>
      <c r="GB24" s="121"/>
      <c r="GC24" s="122">
        <f t="shared" si="257"/>
        <v>0</v>
      </c>
      <c r="GD24" s="126">
        <f>'прил № 2 (01.01.20)'!NZ572</f>
        <v>0</v>
      </c>
      <c r="GE24" s="122">
        <f>GD24/GD10</f>
        <v>0</v>
      </c>
      <c r="GF24" s="101">
        <f>GF10*GE24</f>
        <v>0</v>
      </c>
      <c r="GG24" s="119">
        <f t="shared" si="72"/>
        <v>0</v>
      </c>
      <c r="GH24" s="93">
        <f>GH10</f>
        <v>0</v>
      </c>
      <c r="GI24" s="120">
        <f t="shared" si="73"/>
        <v>0</v>
      </c>
      <c r="GJ24" s="101">
        <f t="shared" si="74"/>
        <v>0</v>
      </c>
      <c r="GK24" s="101"/>
      <c r="GL24" s="121"/>
      <c r="GM24" s="122">
        <f t="shared" si="258"/>
        <v>0</v>
      </c>
      <c r="GN24" s="126">
        <f>'прил № 2 (01.01.20)'!OU572</f>
        <v>0</v>
      </c>
      <c r="GO24" s="122">
        <f>GN24/GN10</f>
        <v>0</v>
      </c>
      <c r="GP24" s="101">
        <f>GP10*GO24</f>
        <v>0</v>
      </c>
      <c r="GQ24" s="119">
        <f t="shared" si="76"/>
        <v>0</v>
      </c>
      <c r="GR24" s="93">
        <f>GR10</f>
        <v>0</v>
      </c>
      <c r="GS24" s="120">
        <f t="shared" si="77"/>
        <v>0</v>
      </c>
      <c r="GT24" s="101">
        <f t="shared" si="78"/>
        <v>0</v>
      </c>
      <c r="GU24" s="101"/>
      <c r="GV24" s="121"/>
      <c r="GW24" s="122">
        <f t="shared" si="259"/>
        <v>0</v>
      </c>
      <c r="GX24" s="126">
        <f>'прил № 2 (01.01.20)'!PP572</f>
        <v>0</v>
      </c>
      <c r="GY24" s="122">
        <f>GX24/GX10</f>
        <v>0</v>
      </c>
      <c r="GZ24" s="101">
        <f>GZ10*GY24</f>
        <v>0</v>
      </c>
      <c r="HA24" s="119">
        <f t="shared" si="80"/>
        <v>0</v>
      </c>
      <c r="HB24" s="93">
        <f>HB10</f>
        <v>0</v>
      </c>
      <c r="HC24" s="120">
        <f t="shared" si="81"/>
        <v>0</v>
      </c>
      <c r="HD24" s="101">
        <f t="shared" si="82"/>
        <v>0</v>
      </c>
      <c r="HE24" s="101"/>
      <c r="HF24" s="121"/>
      <c r="HG24" s="122">
        <f t="shared" si="260"/>
        <v>0</v>
      </c>
      <c r="HH24" s="126">
        <f>'прил № 2 (01.01.20)'!QK572</f>
        <v>0</v>
      </c>
      <c r="HI24" s="122">
        <f>HH24/HH10</f>
        <v>0</v>
      </c>
      <c r="HJ24" s="101">
        <f>HJ10*HI24</f>
        <v>0</v>
      </c>
      <c r="HK24" s="119">
        <f t="shared" si="84"/>
        <v>0</v>
      </c>
      <c r="HL24" s="93">
        <f>HL10</f>
        <v>0</v>
      </c>
      <c r="HM24" s="120">
        <f t="shared" si="85"/>
        <v>0</v>
      </c>
      <c r="HN24" s="101">
        <f t="shared" si="86"/>
        <v>0</v>
      </c>
      <c r="HO24" s="101"/>
      <c r="HP24" s="121"/>
      <c r="HQ24" s="122">
        <f t="shared" si="261"/>
        <v>0</v>
      </c>
      <c r="HR24" s="126">
        <f>'прил № 2 (01.01.20)'!RF572</f>
        <v>0</v>
      </c>
      <c r="HS24" s="122">
        <f>HR24/HR10</f>
        <v>0</v>
      </c>
      <c r="HT24" s="101">
        <f>HT10*HS24</f>
        <v>0</v>
      </c>
      <c r="HU24" s="119">
        <f t="shared" si="88"/>
        <v>0</v>
      </c>
      <c r="HV24" s="93">
        <f>HV10</f>
        <v>0</v>
      </c>
      <c r="HW24" s="120">
        <f t="shared" si="89"/>
        <v>0</v>
      </c>
      <c r="HX24" s="101">
        <f t="shared" si="90"/>
        <v>0</v>
      </c>
      <c r="HY24" s="101"/>
      <c r="HZ24" s="121"/>
      <c r="IA24" s="122">
        <f t="shared" si="262"/>
        <v>0</v>
      </c>
      <c r="IB24" s="126">
        <f>'прил № 2 (01.01.20)'!SA572</f>
        <v>0</v>
      </c>
      <c r="IC24" s="122">
        <f>IB24/IB10</f>
        <v>0</v>
      </c>
      <c r="ID24" s="101">
        <f>ID10*IC24</f>
        <v>0</v>
      </c>
      <c r="IE24" s="119">
        <f t="shared" si="92"/>
        <v>0</v>
      </c>
      <c r="IF24" s="93">
        <f>IF10</f>
        <v>0</v>
      </c>
      <c r="IG24" s="120">
        <f t="shared" si="93"/>
        <v>0</v>
      </c>
      <c r="IH24" s="101">
        <f t="shared" si="94"/>
        <v>0</v>
      </c>
      <c r="II24" s="101"/>
      <c r="IJ24" s="121"/>
      <c r="IK24" s="122">
        <f t="shared" si="263"/>
        <v>0</v>
      </c>
      <c r="IL24" s="126">
        <f>'прил № 2 (01.01.20)'!SV572</f>
        <v>0</v>
      </c>
      <c r="IM24" s="122">
        <f>IL24/IL10</f>
        <v>0</v>
      </c>
      <c r="IN24" s="101">
        <f>IN10*IM24</f>
        <v>0</v>
      </c>
      <c r="IO24" s="119">
        <f t="shared" si="96"/>
        <v>0</v>
      </c>
      <c r="IP24" s="93">
        <f>IP10</f>
        <v>0</v>
      </c>
      <c r="IQ24" s="120">
        <f t="shared" si="97"/>
        <v>0</v>
      </c>
      <c r="IR24" s="101">
        <f t="shared" si="98"/>
        <v>0</v>
      </c>
      <c r="IS24" s="101"/>
      <c r="IT24" s="121"/>
      <c r="IU24" s="122">
        <f t="shared" si="264"/>
        <v>0</v>
      </c>
      <c r="IV24" s="126">
        <f>'прил № 2 (01.01.20)'!TQ572</f>
        <v>0</v>
      </c>
      <c r="IW24" s="122">
        <f>IV24/IV10</f>
        <v>0</v>
      </c>
      <c r="IX24" s="101">
        <f>IX10*IW24</f>
        <v>0</v>
      </c>
      <c r="IY24" s="119">
        <f t="shared" si="100"/>
        <v>0</v>
      </c>
      <c r="IZ24" s="93">
        <f>IZ10</f>
        <v>0</v>
      </c>
      <c r="JA24" s="120">
        <f t="shared" si="101"/>
        <v>0</v>
      </c>
      <c r="JB24" s="101">
        <f t="shared" si="102"/>
        <v>0</v>
      </c>
      <c r="JC24" s="101"/>
      <c r="JD24" s="121"/>
      <c r="JE24" s="122">
        <f t="shared" si="265"/>
        <v>0</v>
      </c>
      <c r="JF24" s="126">
        <f>'прил № 2 (01.01.20)'!UL572</f>
        <v>0</v>
      </c>
      <c r="JG24" s="122">
        <f>JF24/JF10</f>
        <v>0</v>
      </c>
      <c r="JH24" s="101">
        <f>JH10*JG24</f>
        <v>0</v>
      </c>
      <c r="JI24" s="119">
        <f t="shared" si="104"/>
        <v>0</v>
      </c>
      <c r="JJ24" s="93">
        <f>JJ10</f>
        <v>0</v>
      </c>
      <c r="JK24" s="120">
        <f t="shared" si="105"/>
        <v>0</v>
      </c>
      <c r="JL24" s="101">
        <f t="shared" si="106"/>
        <v>0</v>
      </c>
      <c r="JM24" s="101"/>
      <c r="JN24" s="121"/>
      <c r="JO24" s="122">
        <f t="shared" si="266"/>
        <v>0</v>
      </c>
      <c r="JP24" s="126"/>
      <c r="JQ24" s="122" t="e">
        <f>JP24/JP10</f>
        <v>#DIV/0!</v>
      </c>
      <c r="JR24" s="101" t="e">
        <f>JR10*JQ24</f>
        <v>#DIV/0!</v>
      </c>
      <c r="JS24" s="119">
        <f t="shared" si="108"/>
        <v>0</v>
      </c>
      <c r="JT24" s="93">
        <f>JT10</f>
        <v>0</v>
      </c>
      <c r="JU24" s="120">
        <f t="shared" si="109"/>
        <v>0</v>
      </c>
      <c r="JV24" s="101">
        <f t="shared" si="110"/>
        <v>0</v>
      </c>
      <c r="JW24" s="101"/>
      <c r="JX24" s="121"/>
      <c r="JY24" s="122">
        <f t="shared" si="267"/>
        <v>0</v>
      </c>
      <c r="JZ24" s="126">
        <f>'прил № 2 (01.01.20)'!WB572</f>
        <v>0</v>
      </c>
      <c r="KA24" s="122">
        <f>JZ24/JZ10</f>
        <v>0</v>
      </c>
      <c r="KB24" s="101">
        <f>KB10*KA24</f>
        <v>0</v>
      </c>
      <c r="KC24" s="119">
        <f t="shared" si="112"/>
        <v>0</v>
      </c>
      <c r="KD24" s="93">
        <f>KD10</f>
        <v>0</v>
      </c>
      <c r="KE24" s="120">
        <f t="shared" si="113"/>
        <v>0</v>
      </c>
      <c r="KF24" s="101">
        <f t="shared" si="114"/>
        <v>0</v>
      </c>
      <c r="KG24" s="101"/>
      <c r="KH24" s="121"/>
      <c r="KI24" s="122">
        <f t="shared" si="268"/>
        <v>0</v>
      </c>
      <c r="KJ24" s="126">
        <f>'прил № 2 (01.01.20)'!WW572</f>
        <v>0</v>
      </c>
      <c r="KK24" s="122">
        <f>KJ24/KJ10</f>
        <v>0</v>
      </c>
      <c r="KL24" s="101">
        <f>KL10*KK24</f>
        <v>0</v>
      </c>
      <c r="KM24" s="119">
        <f t="shared" si="116"/>
        <v>0</v>
      </c>
      <c r="KN24" s="93">
        <f>KN10</f>
        <v>0</v>
      </c>
      <c r="KO24" s="120">
        <f t="shared" si="117"/>
        <v>0</v>
      </c>
      <c r="KP24" s="101">
        <f t="shared" si="118"/>
        <v>0</v>
      </c>
      <c r="KQ24" s="101"/>
      <c r="KR24" s="121"/>
      <c r="KS24" s="122">
        <f t="shared" si="269"/>
        <v>0</v>
      </c>
      <c r="KT24" s="126">
        <f>'прил № 2 (01.01.20)'!XR572</f>
        <v>0</v>
      </c>
      <c r="KU24" s="122">
        <f>KT24/KT10</f>
        <v>0</v>
      </c>
      <c r="KV24" s="101">
        <f>KV10*KU24</f>
        <v>0</v>
      </c>
      <c r="KW24" s="119">
        <f t="shared" si="120"/>
        <v>0</v>
      </c>
      <c r="KX24" s="93">
        <f>KX10</f>
        <v>0</v>
      </c>
      <c r="KY24" s="120">
        <f t="shared" si="121"/>
        <v>0</v>
      </c>
      <c r="KZ24" s="101">
        <f t="shared" si="122"/>
        <v>0</v>
      </c>
      <c r="LA24" s="101"/>
      <c r="LB24" s="121"/>
      <c r="LC24" s="122">
        <f t="shared" si="270"/>
        <v>0</v>
      </c>
      <c r="LD24" s="126">
        <f>'прил № 2 (01.01.20)'!YM572</f>
        <v>0</v>
      </c>
      <c r="LE24" s="122">
        <f>LD24/LD10</f>
        <v>0</v>
      </c>
      <c r="LF24" s="101">
        <f>LF10*LE24</f>
        <v>0</v>
      </c>
      <c r="LG24" s="119">
        <f t="shared" si="124"/>
        <v>0</v>
      </c>
      <c r="LH24" s="93">
        <f>LH10</f>
        <v>0</v>
      </c>
      <c r="LI24" s="120">
        <f t="shared" si="125"/>
        <v>0</v>
      </c>
      <c r="LJ24" s="101">
        <f t="shared" si="126"/>
        <v>0</v>
      </c>
      <c r="LK24" s="101"/>
      <c r="LL24" s="121"/>
      <c r="LM24" s="122">
        <f t="shared" si="271"/>
        <v>0</v>
      </c>
      <c r="LN24" s="126">
        <f>'прил № 2 (01.01.20)'!ZH572</f>
        <v>0</v>
      </c>
      <c r="LO24" s="122">
        <f>LN24/LN10</f>
        <v>0</v>
      </c>
      <c r="LP24" s="101">
        <f>LP10*LO24</f>
        <v>0</v>
      </c>
      <c r="LQ24" s="119">
        <f t="shared" si="128"/>
        <v>0</v>
      </c>
      <c r="LR24" s="93">
        <f>LR10</f>
        <v>0</v>
      </c>
      <c r="LS24" s="120">
        <f t="shared" si="129"/>
        <v>0</v>
      </c>
      <c r="LT24" s="101">
        <f t="shared" si="130"/>
        <v>0</v>
      </c>
      <c r="LU24" s="101"/>
      <c r="LV24" s="121"/>
      <c r="LW24" s="122">
        <f t="shared" si="272"/>
        <v>0</v>
      </c>
      <c r="LX24" s="126">
        <f>'прил № 2 (01.01.20)'!AAC572</f>
        <v>0</v>
      </c>
      <c r="LY24" s="122">
        <f>LX24/LX10</f>
        <v>0</v>
      </c>
      <c r="LZ24" s="101">
        <f>LZ10*LY24</f>
        <v>0</v>
      </c>
      <c r="MA24" s="119">
        <f t="shared" si="132"/>
        <v>0</v>
      </c>
      <c r="MB24" s="93">
        <f>MB10</f>
        <v>0</v>
      </c>
      <c r="MC24" s="120">
        <f t="shared" si="133"/>
        <v>0</v>
      </c>
      <c r="MD24" s="101">
        <f t="shared" si="134"/>
        <v>0</v>
      </c>
      <c r="ME24" s="101"/>
      <c r="MF24" s="121"/>
      <c r="MG24" s="122">
        <f t="shared" si="273"/>
        <v>0</v>
      </c>
      <c r="MH24" s="126">
        <f>'прил № 2 (01.01.20)'!AAX572</f>
        <v>66</v>
      </c>
      <c r="MI24" s="122">
        <f>MH24/MH10</f>
        <v>0.21085999999999999</v>
      </c>
      <c r="MJ24" s="101">
        <f>MJ10*MI24</f>
        <v>0</v>
      </c>
      <c r="MK24" s="119">
        <f t="shared" si="136"/>
        <v>0</v>
      </c>
      <c r="ML24" s="93">
        <f>ML10</f>
        <v>0</v>
      </c>
      <c r="MM24" s="120">
        <f t="shared" si="137"/>
        <v>0</v>
      </c>
      <c r="MN24" s="101">
        <f t="shared" si="138"/>
        <v>0</v>
      </c>
      <c r="MO24" s="101"/>
      <c r="MP24" s="121"/>
      <c r="MQ24" s="122">
        <f t="shared" si="274"/>
        <v>0</v>
      </c>
      <c r="MR24" s="126">
        <f>'прил № 2 (01.01.20)'!ABS572</f>
        <v>0</v>
      </c>
      <c r="MS24" s="122">
        <f>MR24/MR10</f>
        <v>0</v>
      </c>
      <c r="MT24" s="101">
        <f>MT10*MS24</f>
        <v>0</v>
      </c>
      <c r="MU24" s="119">
        <f t="shared" si="140"/>
        <v>0</v>
      </c>
      <c r="MV24" s="93">
        <f>MV10</f>
        <v>0</v>
      </c>
      <c r="MW24" s="120">
        <f t="shared" si="141"/>
        <v>0</v>
      </c>
      <c r="MX24" s="101">
        <f t="shared" si="142"/>
        <v>0</v>
      </c>
      <c r="MY24" s="101"/>
      <c r="MZ24" s="121"/>
      <c r="NA24" s="122">
        <f t="shared" si="275"/>
        <v>0</v>
      </c>
      <c r="NB24" s="126">
        <f>'прил № 2 (01.01.20)'!ACN572</f>
        <v>0</v>
      </c>
      <c r="NC24" s="122">
        <f>NB24/NB10</f>
        <v>0</v>
      </c>
      <c r="ND24" s="101">
        <f>ND10*NC24</f>
        <v>0</v>
      </c>
      <c r="NE24" s="119">
        <f t="shared" si="144"/>
        <v>0</v>
      </c>
      <c r="NF24" s="93">
        <f>NF10</f>
        <v>0</v>
      </c>
      <c r="NG24" s="120">
        <f t="shared" si="145"/>
        <v>0</v>
      </c>
      <c r="NH24" s="101">
        <f t="shared" si="146"/>
        <v>0</v>
      </c>
      <c r="NI24" s="101"/>
      <c r="NJ24" s="121"/>
      <c r="NK24" s="122">
        <f t="shared" si="276"/>
        <v>0</v>
      </c>
      <c r="NL24" s="126">
        <f>'прил № 2 (01.01.20)'!ADI572</f>
        <v>0</v>
      </c>
      <c r="NM24" s="122">
        <f>NL24/NL10</f>
        <v>0</v>
      </c>
      <c r="NN24" s="101">
        <f>NN10*NM24</f>
        <v>0</v>
      </c>
      <c r="NO24" s="119">
        <f t="shared" si="148"/>
        <v>0</v>
      </c>
      <c r="NP24" s="93">
        <f>NP10</f>
        <v>0</v>
      </c>
      <c r="NQ24" s="120">
        <f t="shared" si="149"/>
        <v>0</v>
      </c>
      <c r="NR24" s="101">
        <f t="shared" si="150"/>
        <v>0</v>
      </c>
      <c r="NS24" s="101"/>
      <c r="NT24" s="121"/>
      <c r="NU24" s="122">
        <f t="shared" si="277"/>
        <v>0</v>
      </c>
      <c r="NV24" s="126">
        <f>'прил № 2 (01.01.20)'!AED572</f>
        <v>0</v>
      </c>
      <c r="NW24" s="122">
        <f>NV24/NV10</f>
        <v>0</v>
      </c>
      <c r="NX24" s="101">
        <f>NX10*NW24</f>
        <v>0</v>
      </c>
      <c r="NY24" s="119">
        <f t="shared" si="152"/>
        <v>0</v>
      </c>
      <c r="NZ24" s="93">
        <f>NZ10</f>
        <v>0</v>
      </c>
      <c r="OA24" s="120">
        <f t="shared" si="153"/>
        <v>0</v>
      </c>
      <c r="OB24" s="101">
        <f t="shared" si="154"/>
        <v>0</v>
      </c>
      <c r="OC24" s="101"/>
      <c r="OD24" s="121"/>
      <c r="OE24" s="122">
        <f t="shared" si="278"/>
        <v>0</v>
      </c>
      <c r="OF24" s="126">
        <f>'прил № 2 (01.01.20)'!AEY572</f>
        <v>0</v>
      </c>
      <c r="OG24" s="122">
        <f>OF24/OF10</f>
        <v>0</v>
      </c>
      <c r="OH24" s="101">
        <f>OH10*OG24</f>
        <v>0</v>
      </c>
      <c r="OI24" s="119">
        <f t="shared" si="156"/>
        <v>0</v>
      </c>
      <c r="OJ24" s="93">
        <f>OJ10</f>
        <v>0</v>
      </c>
      <c r="OK24" s="120">
        <f t="shared" si="157"/>
        <v>0</v>
      </c>
      <c r="OL24" s="101">
        <f t="shared" si="158"/>
        <v>0</v>
      </c>
      <c r="OM24" s="101"/>
      <c r="ON24" s="121"/>
      <c r="OO24" s="122">
        <f t="shared" si="279"/>
        <v>0</v>
      </c>
      <c r="OP24" s="126">
        <f>'прил № 2 (01.01.20)'!AFT572</f>
        <v>0</v>
      </c>
      <c r="OQ24" s="122">
        <f>OP24/OP10</f>
        <v>0</v>
      </c>
      <c r="OR24" s="101">
        <f>OR10*OQ24</f>
        <v>0</v>
      </c>
      <c r="OS24" s="119">
        <f t="shared" si="160"/>
        <v>0</v>
      </c>
      <c r="OT24" s="93">
        <f>OT10</f>
        <v>0</v>
      </c>
      <c r="OU24" s="120">
        <f t="shared" si="161"/>
        <v>0</v>
      </c>
      <c r="OV24" s="101">
        <f t="shared" si="162"/>
        <v>0</v>
      </c>
      <c r="OW24" s="101"/>
      <c r="OX24" s="121"/>
      <c r="OY24" s="122">
        <f t="shared" si="280"/>
        <v>0</v>
      </c>
      <c r="OZ24" s="126">
        <f>'прил № 2 (01.01.20)'!AGO572</f>
        <v>0</v>
      </c>
      <c r="PA24" s="122">
        <f>OZ24/OZ10</f>
        <v>0</v>
      </c>
      <c r="PB24" s="101">
        <f>PB10*PA24</f>
        <v>0</v>
      </c>
      <c r="PC24" s="119">
        <f t="shared" si="164"/>
        <v>0</v>
      </c>
      <c r="PD24" s="93">
        <f>PD10</f>
        <v>0</v>
      </c>
      <c r="PE24" s="120">
        <f t="shared" si="165"/>
        <v>0</v>
      </c>
      <c r="PF24" s="101">
        <f t="shared" si="166"/>
        <v>0</v>
      </c>
      <c r="PG24" s="101"/>
      <c r="PH24" s="121"/>
      <c r="PI24" s="122">
        <f t="shared" si="281"/>
        <v>0</v>
      </c>
      <c r="PJ24" s="126">
        <f>'прил № 2 (01.01.20)'!AHJ572</f>
        <v>0</v>
      </c>
      <c r="PK24" s="122">
        <f>PJ24/PJ10</f>
        <v>0</v>
      </c>
      <c r="PL24" s="101">
        <f>PL10*PK24</f>
        <v>0</v>
      </c>
      <c r="PM24" s="119">
        <f t="shared" si="168"/>
        <v>0</v>
      </c>
      <c r="PN24" s="93">
        <f>PN10</f>
        <v>0</v>
      </c>
      <c r="PO24" s="120">
        <f t="shared" si="169"/>
        <v>0</v>
      </c>
      <c r="PP24" s="101">
        <f t="shared" si="170"/>
        <v>0</v>
      </c>
      <c r="PQ24" s="101"/>
      <c r="PR24" s="121"/>
      <c r="PS24" s="122">
        <f t="shared" si="282"/>
        <v>0</v>
      </c>
      <c r="PT24" s="126"/>
      <c r="PU24" s="122" t="e">
        <f>PT24/PT10</f>
        <v>#DIV/0!</v>
      </c>
      <c r="PV24" s="101" t="e">
        <f>PV10*PU24</f>
        <v>#DIV/0!</v>
      </c>
      <c r="PW24" s="119">
        <f t="shared" si="172"/>
        <v>0</v>
      </c>
      <c r="PX24" s="93">
        <f>PX10</f>
        <v>0</v>
      </c>
      <c r="PY24" s="120">
        <f t="shared" si="173"/>
        <v>0</v>
      </c>
      <c r="PZ24" s="101">
        <f t="shared" si="174"/>
        <v>0</v>
      </c>
      <c r="QA24" s="101"/>
      <c r="QB24" s="121"/>
      <c r="QC24" s="122">
        <f t="shared" si="283"/>
        <v>0</v>
      </c>
      <c r="QD24" s="126">
        <f>'прил № 2 (01.01.20)'!AIZ572</f>
        <v>0</v>
      </c>
      <c r="QE24" s="122">
        <f>QD24/QD10</f>
        <v>0</v>
      </c>
      <c r="QF24" s="101">
        <f>QF10*QE24</f>
        <v>0</v>
      </c>
      <c r="QG24" s="119">
        <f t="shared" si="176"/>
        <v>0</v>
      </c>
      <c r="QH24" s="93">
        <f>QH10</f>
        <v>0</v>
      </c>
      <c r="QI24" s="120">
        <f t="shared" si="177"/>
        <v>0</v>
      </c>
      <c r="QJ24" s="101">
        <f t="shared" si="178"/>
        <v>0</v>
      </c>
      <c r="QK24" s="101"/>
      <c r="QL24" s="121"/>
      <c r="QM24" s="122">
        <f t="shared" si="284"/>
        <v>0</v>
      </c>
      <c r="QN24" s="126">
        <f>'прил № 2 (01.01.20)'!AJU572</f>
        <v>0</v>
      </c>
      <c r="QO24" s="122">
        <f>QN24/QN10</f>
        <v>0</v>
      </c>
      <c r="QP24" s="101">
        <f>QP10*QO24</f>
        <v>0</v>
      </c>
      <c r="QQ24" s="119">
        <f t="shared" si="180"/>
        <v>0</v>
      </c>
      <c r="QR24" s="93">
        <f>QR10</f>
        <v>0</v>
      </c>
      <c r="QS24" s="120">
        <f t="shared" si="181"/>
        <v>0</v>
      </c>
      <c r="QT24" s="101">
        <f t="shared" si="182"/>
        <v>0</v>
      </c>
      <c r="QU24" s="101"/>
      <c r="QV24" s="121"/>
      <c r="QW24" s="122">
        <f t="shared" si="285"/>
        <v>0</v>
      </c>
      <c r="QX24" s="126">
        <f>'прил № 2 (01.01.20)'!AKP572</f>
        <v>0</v>
      </c>
      <c r="QY24" s="122">
        <f>QX24/QX10</f>
        <v>0</v>
      </c>
      <c r="QZ24" s="101">
        <f>QZ10*QY24</f>
        <v>0</v>
      </c>
      <c r="RA24" s="119">
        <f t="shared" si="184"/>
        <v>0</v>
      </c>
      <c r="RB24" s="93">
        <f>RB10</f>
        <v>0</v>
      </c>
      <c r="RC24" s="120">
        <f t="shared" si="185"/>
        <v>0</v>
      </c>
      <c r="RD24" s="101">
        <f t="shared" si="186"/>
        <v>0</v>
      </c>
      <c r="RE24" s="101"/>
      <c r="RF24" s="121"/>
      <c r="RG24" s="122">
        <f t="shared" si="286"/>
        <v>0</v>
      </c>
      <c r="RH24" s="126">
        <f>'прил № 2 (01.01.20)'!ALK572</f>
        <v>0</v>
      </c>
      <c r="RI24" s="122">
        <f>RH24/RH10</f>
        <v>0</v>
      </c>
      <c r="RJ24" s="101">
        <f>RJ10*RI24</f>
        <v>0</v>
      </c>
      <c r="RK24" s="119">
        <f t="shared" si="188"/>
        <v>0</v>
      </c>
      <c r="RL24" s="93">
        <f>RL10</f>
        <v>0</v>
      </c>
      <c r="RM24" s="120">
        <f t="shared" si="189"/>
        <v>0</v>
      </c>
      <c r="RN24" s="101">
        <f t="shared" si="190"/>
        <v>0</v>
      </c>
      <c r="RO24" s="101"/>
      <c r="RP24" s="121"/>
      <c r="RQ24" s="122">
        <f t="shared" si="287"/>
        <v>0</v>
      </c>
      <c r="RR24" s="126">
        <f>'прил № 2 (01.01.20)'!AMF572</f>
        <v>0</v>
      </c>
      <c r="RS24" s="122">
        <f>RR24/RR10</f>
        <v>0</v>
      </c>
      <c r="RT24" s="101">
        <f>RT10*RS24</f>
        <v>0</v>
      </c>
      <c r="RU24" s="119">
        <f t="shared" si="192"/>
        <v>0</v>
      </c>
      <c r="RV24" s="93">
        <f>RV10</f>
        <v>0</v>
      </c>
      <c r="RW24" s="120">
        <f t="shared" si="193"/>
        <v>0</v>
      </c>
      <c r="RX24" s="101">
        <f t="shared" si="194"/>
        <v>0</v>
      </c>
      <c r="RY24" s="101"/>
      <c r="RZ24" s="121"/>
      <c r="SA24" s="122">
        <f t="shared" si="288"/>
        <v>0</v>
      </c>
      <c r="SB24" s="126">
        <f>'прил № 2 (01.01.20)'!ANA572</f>
        <v>0</v>
      </c>
      <c r="SC24" s="122">
        <f>SB24/SB10</f>
        <v>0</v>
      </c>
      <c r="SD24" s="101">
        <f>SD10*SC24</f>
        <v>0</v>
      </c>
      <c r="SE24" s="119">
        <f t="shared" si="196"/>
        <v>0</v>
      </c>
      <c r="SF24" s="93">
        <f>SF10</f>
        <v>8.2799999999999994</v>
      </c>
      <c r="SG24" s="120">
        <f t="shared" si="197"/>
        <v>0</v>
      </c>
      <c r="SH24" s="101">
        <f t="shared" si="198"/>
        <v>0</v>
      </c>
      <c r="SI24" s="101"/>
      <c r="SJ24" s="121"/>
      <c r="SK24" s="122">
        <f t="shared" si="289"/>
        <v>0</v>
      </c>
      <c r="SL24" s="126">
        <f>'прил № 2 (01.01.20)'!ANV572</f>
        <v>0</v>
      </c>
      <c r="SM24" s="122">
        <f>SL24/SL10</f>
        <v>0</v>
      </c>
      <c r="SN24" s="101">
        <f>SN10*SM24</f>
        <v>0</v>
      </c>
      <c r="SO24" s="119">
        <f t="shared" si="200"/>
        <v>0</v>
      </c>
      <c r="SP24" s="93">
        <f>SP10</f>
        <v>0</v>
      </c>
      <c r="SQ24" s="120">
        <f t="shared" si="201"/>
        <v>0</v>
      </c>
      <c r="SR24" s="101">
        <f t="shared" si="202"/>
        <v>0</v>
      </c>
      <c r="SS24" s="101"/>
      <c r="ST24" s="121"/>
      <c r="SU24" s="122">
        <f t="shared" si="290"/>
        <v>0</v>
      </c>
      <c r="SV24" s="126">
        <f>'прил № 2 (01.01.20)'!AOQ572</f>
        <v>19</v>
      </c>
      <c r="SW24" s="122">
        <f>SV24/SV10</f>
        <v>5.9560000000000002E-2</v>
      </c>
      <c r="SX24" s="101">
        <f>SX10*SW24</f>
        <v>0</v>
      </c>
      <c r="SY24" s="119">
        <f t="shared" si="204"/>
        <v>0</v>
      </c>
      <c r="SZ24" s="93">
        <f>SZ10</f>
        <v>0</v>
      </c>
      <c r="TA24" s="120">
        <f t="shared" si="205"/>
        <v>0</v>
      </c>
      <c r="TB24" s="101">
        <f t="shared" si="206"/>
        <v>0</v>
      </c>
      <c r="TC24" s="101"/>
      <c r="TD24" s="121"/>
      <c r="TE24" s="122">
        <f t="shared" si="291"/>
        <v>0</v>
      </c>
      <c r="TF24" s="126">
        <f>'прил № 2 (01.01.20)'!APL572</f>
        <v>0</v>
      </c>
      <c r="TG24" s="122">
        <f>TF24/TF10</f>
        <v>0</v>
      </c>
      <c r="TH24" s="101">
        <f>TH10*TG24</f>
        <v>0</v>
      </c>
      <c r="TI24" s="119">
        <f t="shared" si="208"/>
        <v>0</v>
      </c>
      <c r="TJ24" s="93">
        <f>TJ10</f>
        <v>0</v>
      </c>
      <c r="TK24" s="120">
        <f t="shared" si="209"/>
        <v>0</v>
      </c>
      <c r="TL24" s="101">
        <f t="shared" si="210"/>
        <v>0</v>
      </c>
      <c r="TM24" s="101"/>
      <c r="TN24" s="121"/>
      <c r="TO24" s="122">
        <f t="shared" si="292"/>
        <v>0</v>
      </c>
      <c r="TP24" s="126">
        <f>'прил № 2 (01.01.20)'!AQG572</f>
        <v>0</v>
      </c>
      <c r="TQ24" s="122">
        <f>TP24/TP10</f>
        <v>0</v>
      </c>
      <c r="TR24" s="101">
        <f>TR10*TQ24</f>
        <v>0</v>
      </c>
      <c r="TS24" s="119">
        <f t="shared" si="212"/>
        <v>0</v>
      </c>
      <c r="TT24" s="93">
        <f>TT10</f>
        <v>0</v>
      </c>
      <c r="TU24" s="120">
        <f t="shared" si="213"/>
        <v>0</v>
      </c>
      <c r="TV24" s="101">
        <f t="shared" si="214"/>
        <v>0</v>
      </c>
      <c r="TW24" s="101"/>
      <c r="TX24" s="121"/>
      <c r="TY24" s="122">
        <f t="shared" si="293"/>
        <v>0</v>
      </c>
      <c r="TZ24" s="126">
        <f>'прил № 2 (01.01.20)'!ARB572</f>
        <v>0</v>
      </c>
      <c r="UA24" s="122">
        <f>TZ24/TZ10</f>
        <v>0</v>
      </c>
      <c r="UB24" s="101">
        <f>UB10*UA24</f>
        <v>0</v>
      </c>
      <c r="UC24" s="119">
        <f t="shared" si="216"/>
        <v>0</v>
      </c>
      <c r="UD24" s="93">
        <f>UD10</f>
        <v>0</v>
      </c>
      <c r="UE24" s="120">
        <f t="shared" si="217"/>
        <v>0</v>
      </c>
      <c r="UF24" s="101">
        <f t="shared" si="218"/>
        <v>0</v>
      </c>
      <c r="UG24" s="101"/>
      <c r="UH24" s="121"/>
      <c r="UI24" s="122">
        <f t="shared" si="294"/>
        <v>0</v>
      </c>
      <c r="UJ24" s="126">
        <f>'прил № 2 (01.01.20)'!ARW572</f>
        <v>0</v>
      </c>
      <c r="UK24" s="122">
        <f>UJ24/UJ10</f>
        <v>0</v>
      </c>
      <c r="UL24" s="101">
        <f>UL10*UK24</f>
        <v>0</v>
      </c>
      <c r="UM24" s="119">
        <f t="shared" si="220"/>
        <v>0</v>
      </c>
      <c r="UN24" s="93">
        <f>UN10</f>
        <v>0</v>
      </c>
      <c r="UO24" s="120">
        <f t="shared" si="221"/>
        <v>0</v>
      </c>
      <c r="UP24" s="101">
        <f t="shared" si="222"/>
        <v>0</v>
      </c>
      <c r="UQ24" s="101"/>
      <c r="UR24" s="121"/>
      <c r="US24" s="122">
        <f t="shared" si="295"/>
        <v>0</v>
      </c>
      <c r="UT24" s="126">
        <f>'прил № 2 (01.01.20)'!ASR572</f>
        <v>0</v>
      </c>
      <c r="UU24" s="122">
        <f>UT24/UT10</f>
        <v>0</v>
      </c>
      <c r="UV24" s="101">
        <f>UV10*UU24</f>
        <v>0</v>
      </c>
      <c r="UW24" s="119">
        <f t="shared" si="224"/>
        <v>0</v>
      </c>
      <c r="UX24" s="93">
        <f>UX10</f>
        <v>0</v>
      </c>
      <c r="UY24" s="120">
        <f t="shared" si="225"/>
        <v>0</v>
      </c>
      <c r="UZ24" s="101">
        <f t="shared" si="226"/>
        <v>0</v>
      </c>
      <c r="VA24" s="101"/>
      <c r="VB24" s="121"/>
      <c r="VC24" s="122">
        <f t="shared" si="296"/>
        <v>0</v>
      </c>
      <c r="VD24" s="126">
        <f>'прил № 2 (01.01.20)'!ATM572</f>
        <v>0</v>
      </c>
      <c r="VE24" s="122">
        <f>VD24/VD10</f>
        <v>0</v>
      </c>
      <c r="VF24" s="101">
        <f>VF10*VE24</f>
        <v>0</v>
      </c>
      <c r="VG24" s="119">
        <f t="shared" si="228"/>
        <v>0</v>
      </c>
      <c r="VH24" s="93">
        <f>VH10</f>
        <v>0</v>
      </c>
      <c r="VI24" s="120">
        <f t="shared" si="229"/>
        <v>0</v>
      </c>
      <c r="VJ24" s="101">
        <f t="shared" si="230"/>
        <v>0</v>
      </c>
      <c r="VK24" s="101"/>
      <c r="VL24" s="121"/>
      <c r="VM24" s="122">
        <f t="shared" si="297"/>
        <v>0</v>
      </c>
      <c r="VN24" s="126">
        <f>'прил № 2 (01.01.20)'!AUH572</f>
        <v>0</v>
      </c>
      <c r="VO24" s="122">
        <f>VN24/VN10</f>
        <v>0</v>
      </c>
      <c r="VP24" s="101">
        <f>VP10*VO24</f>
        <v>0</v>
      </c>
      <c r="VQ24" s="119">
        <f t="shared" si="232"/>
        <v>0</v>
      </c>
      <c r="VR24" s="93">
        <f>VR10</f>
        <v>0</v>
      </c>
      <c r="VS24" s="120">
        <f t="shared" si="233"/>
        <v>0</v>
      </c>
      <c r="VT24" s="101">
        <f t="shared" si="234"/>
        <v>0</v>
      </c>
      <c r="VU24" s="101"/>
      <c r="VV24" s="121"/>
      <c r="VW24" s="122">
        <f t="shared" si="298"/>
        <v>0</v>
      </c>
      <c r="VX24" s="452">
        <f t="shared" si="236"/>
        <v>85</v>
      </c>
      <c r="VY24" s="122">
        <f>VX24/VX10</f>
        <v>6.7600000000000004E-3</v>
      </c>
      <c r="VZ24" s="101">
        <f>VZ10*VY24</f>
        <v>867.7</v>
      </c>
      <c r="WA24" s="119">
        <f t="shared" si="237"/>
        <v>10.208235289999999</v>
      </c>
      <c r="WB24" s="93">
        <f>WB10</f>
        <v>8.2799999999999994</v>
      </c>
      <c r="WC24" s="120">
        <f t="shared" si="238"/>
        <v>84.524190000000004</v>
      </c>
      <c r="WD24" s="101">
        <f t="shared" si="239"/>
        <v>7184.56</v>
      </c>
      <c r="WE24" s="101"/>
      <c r="WF24" s="121"/>
    </row>
    <row r="25" spans="1:604">
      <c r="A25" s="5"/>
      <c r="B25" s="12"/>
      <c r="C25" s="12"/>
      <c r="D25" s="12"/>
      <c r="E25" s="4" t="s">
        <v>33</v>
      </c>
      <c r="F25" s="126">
        <f>'прил № 2 (01.01.20)'!L573</f>
        <v>0</v>
      </c>
      <c r="G25" s="122">
        <f>F25/F10</f>
        <v>0</v>
      </c>
      <c r="H25" s="101">
        <f>H10*G25</f>
        <v>0</v>
      </c>
      <c r="I25" s="119">
        <f t="shared" si="0"/>
        <v>0</v>
      </c>
      <c r="J25" s="93">
        <f>J10</f>
        <v>0</v>
      </c>
      <c r="K25" s="120">
        <f t="shared" si="1"/>
        <v>0</v>
      </c>
      <c r="L25" s="101">
        <f t="shared" si="2"/>
        <v>0</v>
      </c>
      <c r="M25" s="101"/>
      <c r="N25" s="121"/>
      <c r="O25" s="122" t="e">
        <f t="shared" si="240"/>
        <v>#DIV/0!</v>
      </c>
      <c r="P25" s="126">
        <f>'прил № 2 (01.01.20)'!AG573</f>
        <v>0</v>
      </c>
      <c r="Q25" s="122">
        <f>P25/P10</f>
        <v>0</v>
      </c>
      <c r="R25" s="101">
        <f>R10*Q25</f>
        <v>0</v>
      </c>
      <c r="S25" s="119">
        <f t="shared" si="4"/>
        <v>0</v>
      </c>
      <c r="T25" s="93">
        <f>T10</f>
        <v>0</v>
      </c>
      <c r="U25" s="120">
        <f t="shared" si="5"/>
        <v>0</v>
      </c>
      <c r="V25" s="101">
        <f t="shared" si="6"/>
        <v>0</v>
      </c>
      <c r="W25" s="101"/>
      <c r="X25" s="121"/>
      <c r="Y25" s="122" t="e">
        <f t="shared" si="241"/>
        <v>#DIV/0!</v>
      </c>
      <c r="Z25" s="126">
        <f>'прил № 2 (01.01.20)'!BB573</f>
        <v>0</v>
      </c>
      <c r="AA25" s="122">
        <f>Z25/Z10</f>
        <v>0</v>
      </c>
      <c r="AB25" s="101">
        <f>AB10*AA25</f>
        <v>0</v>
      </c>
      <c r="AC25" s="119">
        <f t="shared" si="8"/>
        <v>0</v>
      </c>
      <c r="AD25" s="93">
        <f>AD10</f>
        <v>0</v>
      </c>
      <c r="AE25" s="120">
        <f t="shared" si="9"/>
        <v>0</v>
      </c>
      <c r="AF25" s="101">
        <f t="shared" si="10"/>
        <v>0</v>
      </c>
      <c r="AG25" s="101"/>
      <c r="AH25" s="121"/>
      <c r="AI25" s="122" t="e">
        <f t="shared" si="242"/>
        <v>#DIV/0!</v>
      </c>
      <c r="AJ25" s="126">
        <f>'прил № 2 (01.01.20)'!BW573</f>
        <v>0</v>
      </c>
      <c r="AK25" s="122" t="e">
        <f>AJ25/AJ10</f>
        <v>#DIV/0!</v>
      </c>
      <c r="AL25" s="101" t="e">
        <f>AL10*AK25</f>
        <v>#DIV/0!</v>
      </c>
      <c r="AM25" s="119">
        <f t="shared" si="12"/>
        <v>0</v>
      </c>
      <c r="AN25" s="93">
        <f>AN10</f>
        <v>0</v>
      </c>
      <c r="AO25" s="120">
        <f t="shared" si="13"/>
        <v>0</v>
      </c>
      <c r="AP25" s="101">
        <f t="shared" si="14"/>
        <v>0</v>
      </c>
      <c r="AQ25" s="101"/>
      <c r="AR25" s="121"/>
      <c r="AS25" s="122" t="e">
        <f t="shared" si="243"/>
        <v>#DIV/0!</v>
      </c>
      <c r="AT25" s="126">
        <f>'прил № 2 (01.01.20)'!CR573</f>
        <v>0</v>
      </c>
      <c r="AU25" s="122">
        <f>AT25/AT10</f>
        <v>0</v>
      </c>
      <c r="AV25" s="101">
        <f>AV10*AU25</f>
        <v>0</v>
      </c>
      <c r="AW25" s="119">
        <f t="shared" si="16"/>
        <v>0</v>
      </c>
      <c r="AX25" s="93">
        <f>AX10</f>
        <v>0</v>
      </c>
      <c r="AY25" s="120">
        <f t="shared" si="17"/>
        <v>0</v>
      </c>
      <c r="AZ25" s="101">
        <f t="shared" si="18"/>
        <v>0</v>
      </c>
      <c r="BA25" s="101"/>
      <c r="BB25" s="121"/>
      <c r="BC25" s="122" t="e">
        <f t="shared" si="244"/>
        <v>#DIV/0!</v>
      </c>
      <c r="BD25" s="126">
        <f>'прил № 2 (01.01.20)'!DM573</f>
        <v>0</v>
      </c>
      <c r="BE25" s="122">
        <f>BD25/BD10</f>
        <v>0</v>
      </c>
      <c r="BF25" s="101">
        <f>BF10*BE25</f>
        <v>0</v>
      </c>
      <c r="BG25" s="119">
        <f t="shared" si="20"/>
        <v>0</v>
      </c>
      <c r="BH25" s="93">
        <f>BH10</f>
        <v>0</v>
      </c>
      <c r="BI25" s="120">
        <f t="shared" si="21"/>
        <v>0</v>
      </c>
      <c r="BJ25" s="101">
        <f t="shared" si="22"/>
        <v>0</v>
      </c>
      <c r="BK25" s="101"/>
      <c r="BL25" s="121"/>
      <c r="BM25" s="122" t="e">
        <f t="shared" si="245"/>
        <v>#DIV/0!</v>
      </c>
      <c r="BN25" s="126">
        <f>'прил № 2 (01.01.20)'!EH573</f>
        <v>0</v>
      </c>
      <c r="BO25" s="122">
        <f>BN25/BN10</f>
        <v>0</v>
      </c>
      <c r="BP25" s="101">
        <f>BP10*BO25</f>
        <v>0</v>
      </c>
      <c r="BQ25" s="119">
        <f t="shared" si="24"/>
        <v>0</v>
      </c>
      <c r="BR25" s="93">
        <f>BR10</f>
        <v>0</v>
      </c>
      <c r="BS25" s="120">
        <f t="shared" si="25"/>
        <v>0</v>
      </c>
      <c r="BT25" s="101">
        <f t="shared" si="26"/>
        <v>0</v>
      </c>
      <c r="BU25" s="101"/>
      <c r="BV25" s="121"/>
      <c r="BW25" s="122" t="e">
        <f t="shared" si="246"/>
        <v>#DIV/0!</v>
      </c>
      <c r="BX25" s="126">
        <f>'прил № 2 (01.01.20)'!FC573</f>
        <v>0</v>
      </c>
      <c r="BY25" s="122">
        <f>BX25/BX10</f>
        <v>0</v>
      </c>
      <c r="BZ25" s="101">
        <f>BZ10*BY25</f>
        <v>0</v>
      </c>
      <c r="CA25" s="119">
        <f t="shared" si="28"/>
        <v>0</v>
      </c>
      <c r="CB25" s="93">
        <f>CB10</f>
        <v>0</v>
      </c>
      <c r="CC25" s="120">
        <f t="shared" si="29"/>
        <v>0</v>
      </c>
      <c r="CD25" s="101">
        <f t="shared" si="30"/>
        <v>0</v>
      </c>
      <c r="CE25" s="101"/>
      <c r="CF25" s="121"/>
      <c r="CG25" s="122" t="e">
        <f t="shared" si="247"/>
        <v>#DIV/0!</v>
      </c>
      <c r="CH25" s="126"/>
      <c r="CI25" s="122" t="e">
        <f>CH25/CH10</f>
        <v>#DIV/0!</v>
      </c>
      <c r="CJ25" s="101" t="e">
        <f>CJ10*CI25</f>
        <v>#DIV/0!</v>
      </c>
      <c r="CK25" s="119">
        <f t="shared" si="32"/>
        <v>0</v>
      </c>
      <c r="CL25" s="93">
        <f>CL10</f>
        <v>0</v>
      </c>
      <c r="CM25" s="120">
        <f t="shared" si="33"/>
        <v>0</v>
      </c>
      <c r="CN25" s="101">
        <f t="shared" si="34"/>
        <v>0</v>
      </c>
      <c r="CO25" s="101"/>
      <c r="CP25" s="121"/>
      <c r="CQ25" s="122" t="e">
        <f t="shared" si="248"/>
        <v>#DIV/0!</v>
      </c>
      <c r="CR25" s="126"/>
      <c r="CS25" s="122">
        <f>CR25/CR10</f>
        <v>0</v>
      </c>
      <c r="CT25" s="101">
        <f>CT10*CS25</f>
        <v>0</v>
      </c>
      <c r="CU25" s="119">
        <f t="shared" si="36"/>
        <v>0</v>
      </c>
      <c r="CV25" s="93">
        <f>CV10</f>
        <v>0</v>
      </c>
      <c r="CW25" s="120">
        <f t="shared" si="37"/>
        <v>0</v>
      </c>
      <c r="CX25" s="101">
        <f t="shared" si="38"/>
        <v>0</v>
      </c>
      <c r="CY25" s="101"/>
      <c r="CZ25" s="121"/>
      <c r="DA25" s="122" t="e">
        <f t="shared" si="249"/>
        <v>#DIV/0!</v>
      </c>
      <c r="DB25" s="126">
        <f>'прил № 2 (01.01.20)'!HN573</f>
        <v>0</v>
      </c>
      <c r="DC25" s="122">
        <f>DB25/DB10</f>
        <v>0</v>
      </c>
      <c r="DD25" s="101">
        <f>DD10*DC25</f>
        <v>0</v>
      </c>
      <c r="DE25" s="119">
        <f t="shared" si="40"/>
        <v>0</v>
      </c>
      <c r="DF25" s="93">
        <f>DF10</f>
        <v>0</v>
      </c>
      <c r="DG25" s="120">
        <f t="shared" si="41"/>
        <v>0</v>
      </c>
      <c r="DH25" s="101">
        <f t="shared" si="42"/>
        <v>0</v>
      </c>
      <c r="DI25" s="101"/>
      <c r="DJ25" s="121"/>
      <c r="DK25" s="122" t="e">
        <f t="shared" si="250"/>
        <v>#DIV/0!</v>
      </c>
      <c r="DL25" s="126">
        <f>'прил № 2 (01.01.20)'!II573</f>
        <v>0</v>
      </c>
      <c r="DM25" s="122">
        <f>DL25/DL10</f>
        <v>0</v>
      </c>
      <c r="DN25" s="101">
        <f>DN10*DM25</f>
        <v>0</v>
      </c>
      <c r="DO25" s="119">
        <f t="shared" si="44"/>
        <v>0</v>
      </c>
      <c r="DP25" s="93">
        <f>DP10</f>
        <v>0</v>
      </c>
      <c r="DQ25" s="120">
        <f t="shared" si="45"/>
        <v>0</v>
      </c>
      <c r="DR25" s="101">
        <f t="shared" si="46"/>
        <v>0</v>
      </c>
      <c r="DS25" s="101"/>
      <c r="DT25" s="121"/>
      <c r="DU25" s="122" t="e">
        <f t="shared" si="251"/>
        <v>#DIV/0!</v>
      </c>
      <c r="DV25" s="126">
        <f>'прил № 2 (01.01.20)'!JD573</f>
        <v>0</v>
      </c>
      <c r="DW25" s="122">
        <f>DV25/DV10</f>
        <v>0</v>
      </c>
      <c r="DX25" s="101">
        <f>DX10*DW25</f>
        <v>0</v>
      </c>
      <c r="DY25" s="119">
        <f t="shared" si="48"/>
        <v>0</v>
      </c>
      <c r="DZ25" s="93">
        <f>DZ10</f>
        <v>8.2799999999999994</v>
      </c>
      <c r="EA25" s="120">
        <f t="shared" si="49"/>
        <v>0</v>
      </c>
      <c r="EB25" s="101">
        <f t="shared" si="50"/>
        <v>0</v>
      </c>
      <c r="EC25" s="101"/>
      <c r="ED25" s="121"/>
      <c r="EE25" s="122" t="e">
        <f t="shared" si="252"/>
        <v>#DIV/0!</v>
      </c>
      <c r="EF25" s="126">
        <f>'прил № 2 (01.01.20)'!JY573</f>
        <v>0</v>
      </c>
      <c r="EG25" s="122">
        <f>EF25/EF10</f>
        <v>0</v>
      </c>
      <c r="EH25" s="101">
        <f>EH10*EG25</f>
        <v>0</v>
      </c>
      <c r="EI25" s="119">
        <f t="shared" si="52"/>
        <v>0</v>
      </c>
      <c r="EJ25" s="93">
        <f>EJ10</f>
        <v>0</v>
      </c>
      <c r="EK25" s="120">
        <f t="shared" si="53"/>
        <v>0</v>
      </c>
      <c r="EL25" s="101">
        <f t="shared" si="54"/>
        <v>0</v>
      </c>
      <c r="EM25" s="101"/>
      <c r="EN25" s="121"/>
      <c r="EO25" s="122" t="e">
        <f t="shared" si="253"/>
        <v>#DIV/0!</v>
      </c>
      <c r="EP25" s="126">
        <f>'прил № 2 (01.01.20)'!KT573</f>
        <v>0</v>
      </c>
      <c r="EQ25" s="122">
        <f>EP25/EP10</f>
        <v>0</v>
      </c>
      <c r="ER25" s="101">
        <f>ER10*EQ25</f>
        <v>0</v>
      </c>
      <c r="ES25" s="119">
        <f t="shared" si="56"/>
        <v>0</v>
      </c>
      <c r="ET25" s="93">
        <f>ET10</f>
        <v>8.2799999999999994</v>
      </c>
      <c r="EU25" s="120">
        <f t="shared" si="57"/>
        <v>0</v>
      </c>
      <c r="EV25" s="101">
        <f t="shared" si="58"/>
        <v>0</v>
      </c>
      <c r="EW25" s="101"/>
      <c r="EX25" s="121"/>
      <c r="EY25" s="122" t="e">
        <f t="shared" si="254"/>
        <v>#DIV/0!</v>
      </c>
      <c r="EZ25" s="126">
        <f>'прил № 2 (01.01.20)'!LO573</f>
        <v>0</v>
      </c>
      <c r="FA25" s="122">
        <f>EZ25/EZ10</f>
        <v>0</v>
      </c>
      <c r="FB25" s="101">
        <f>FB10*FA25</f>
        <v>0</v>
      </c>
      <c r="FC25" s="119">
        <f t="shared" si="60"/>
        <v>0</v>
      </c>
      <c r="FD25" s="93">
        <f>FD10</f>
        <v>0</v>
      </c>
      <c r="FE25" s="120">
        <f t="shared" si="61"/>
        <v>0</v>
      </c>
      <c r="FF25" s="101">
        <f t="shared" si="62"/>
        <v>0</v>
      </c>
      <c r="FG25" s="101"/>
      <c r="FH25" s="121"/>
      <c r="FI25" s="122" t="e">
        <f t="shared" si="255"/>
        <v>#DIV/0!</v>
      </c>
      <c r="FJ25" s="126">
        <f>'прил № 2 (01.01.20)'!MJ573</f>
        <v>0</v>
      </c>
      <c r="FK25" s="122">
        <f>FJ25/FJ10</f>
        <v>0</v>
      </c>
      <c r="FL25" s="101">
        <f>FL10*FK25</f>
        <v>0</v>
      </c>
      <c r="FM25" s="119">
        <f t="shared" si="64"/>
        <v>0</v>
      </c>
      <c r="FN25" s="93">
        <f>FN10</f>
        <v>0</v>
      </c>
      <c r="FO25" s="120">
        <f t="shared" si="65"/>
        <v>0</v>
      </c>
      <c r="FP25" s="101">
        <f t="shared" si="66"/>
        <v>0</v>
      </c>
      <c r="FQ25" s="101"/>
      <c r="FR25" s="121"/>
      <c r="FS25" s="122" t="e">
        <f t="shared" si="256"/>
        <v>#DIV/0!</v>
      </c>
      <c r="FT25" s="126">
        <f>'прил № 2 (01.01.20)'!NE573</f>
        <v>0</v>
      </c>
      <c r="FU25" s="122">
        <f>FT25/FT10</f>
        <v>0</v>
      </c>
      <c r="FV25" s="101">
        <f>FV10*FU25</f>
        <v>0</v>
      </c>
      <c r="FW25" s="119">
        <f t="shared" si="68"/>
        <v>0</v>
      </c>
      <c r="FX25" s="93">
        <f>FX10</f>
        <v>0</v>
      </c>
      <c r="FY25" s="120">
        <f t="shared" si="69"/>
        <v>0</v>
      </c>
      <c r="FZ25" s="101">
        <f t="shared" si="70"/>
        <v>0</v>
      </c>
      <c r="GA25" s="101"/>
      <c r="GB25" s="121"/>
      <c r="GC25" s="122" t="e">
        <f t="shared" si="257"/>
        <v>#DIV/0!</v>
      </c>
      <c r="GD25" s="126">
        <f>'прил № 2 (01.01.20)'!NZ573</f>
        <v>0</v>
      </c>
      <c r="GE25" s="122">
        <f>GD25/GD10</f>
        <v>0</v>
      </c>
      <c r="GF25" s="101">
        <f>GF10*GE25</f>
        <v>0</v>
      </c>
      <c r="GG25" s="119">
        <f t="shared" si="72"/>
        <v>0</v>
      </c>
      <c r="GH25" s="93">
        <f>GH10</f>
        <v>0</v>
      </c>
      <c r="GI25" s="120">
        <f t="shared" si="73"/>
        <v>0</v>
      </c>
      <c r="GJ25" s="101">
        <f t="shared" si="74"/>
        <v>0</v>
      </c>
      <c r="GK25" s="101"/>
      <c r="GL25" s="121"/>
      <c r="GM25" s="122" t="e">
        <f t="shared" si="258"/>
        <v>#DIV/0!</v>
      </c>
      <c r="GN25" s="126">
        <f>'прил № 2 (01.01.20)'!OU573</f>
        <v>0</v>
      </c>
      <c r="GO25" s="122">
        <f>GN25/GN10</f>
        <v>0</v>
      </c>
      <c r="GP25" s="101">
        <f>GP10*GO25</f>
        <v>0</v>
      </c>
      <c r="GQ25" s="119">
        <f t="shared" si="76"/>
        <v>0</v>
      </c>
      <c r="GR25" s="93">
        <f>GR10</f>
        <v>0</v>
      </c>
      <c r="GS25" s="120">
        <f t="shared" si="77"/>
        <v>0</v>
      </c>
      <c r="GT25" s="101">
        <f t="shared" si="78"/>
        <v>0</v>
      </c>
      <c r="GU25" s="101"/>
      <c r="GV25" s="121"/>
      <c r="GW25" s="122" t="e">
        <f t="shared" si="259"/>
        <v>#DIV/0!</v>
      </c>
      <c r="GX25" s="126">
        <f>'прил № 2 (01.01.20)'!PP573</f>
        <v>0</v>
      </c>
      <c r="GY25" s="122">
        <f>GX25/GX10</f>
        <v>0</v>
      </c>
      <c r="GZ25" s="101">
        <f>GZ10*GY25</f>
        <v>0</v>
      </c>
      <c r="HA25" s="119">
        <f t="shared" si="80"/>
        <v>0</v>
      </c>
      <c r="HB25" s="93">
        <f>HB10</f>
        <v>0</v>
      </c>
      <c r="HC25" s="120">
        <f t="shared" si="81"/>
        <v>0</v>
      </c>
      <c r="HD25" s="101">
        <f t="shared" si="82"/>
        <v>0</v>
      </c>
      <c r="HE25" s="101"/>
      <c r="HF25" s="121"/>
      <c r="HG25" s="122" t="e">
        <f t="shared" si="260"/>
        <v>#DIV/0!</v>
      </c>
      <c r="HH25" s="126">
        <f>'прил № 2 (01.01.20)'!QK573</f>
        <v>0</v>
      </c>
      <c r="HI25" s="122">
        <f>HH25/HH10</f>
        <v>0</v>
      </c>
      <c r="HJ25" s="101">
        <f>HJ10*HI25</f>
        <v>0</v>
      </c>
      <c r="HK25" s="119">
        <f t="shared" si="84"/>
        <v>0</v>
      </c>
      <c r="HL25" s="93">
        <f>HL10</f>
        <v>0</v>
      </c>
      <c r="HM25" s="120">
        <f t="shared" si="85"/>
        <v>0</v>
      </c>
      <c r="HN25" s="101">
        <f t="shared" si="86"/>
        <v>0</v>
      </c>
      <c r="HO25" s="101"/>
      <c r="HP25" s="121"/>
      <c r="HQ25" s="122" t="e">
        <f t="shared" si="261"/>
        <v>#DIV/0!</v>
      </c>
      <c r="HR25" s="126">
        <f>'прил № 2 (01.01.20)'!RF573</f>
        <v>0</v>
      </c>
      <c r="HS25" s="122">
        <f>HR25/HR10</f>
        <v>0</v>
      </c>
      <c r="HT25" s="101">
        <f>HT10*HS25</f>
        <v>0</v>
      </c>
      <c r="HU25" s="119">
        <f t="shared" si="88"/>
        <v>0</v>
      </c>
      <c r="HV25" s="93">
        <f>HV10</f>
        <v>0</v>
      </c>
      <c r="HW25" s="120">
        <f t="shared" si="89"/>
        <v>0</v>
      </c>
      <c r="HX25" s="101">
        <f t="shared" si="90"/>
        <v>0</v>
      </c>
      <c r="HY25" s="101"/>
      <c r="HZ25" s="121"/>
      <c r="IA25" s="122" t="e">
        <f t="shared" si="262"/>
        <v>#DIV/0!</v>
      </c>
      <c r="IB25" s="126">
        <f>'прил № 2 (01.01.20)'!SA573</f>
        <v>0</v>
      </c>
      <c r="IC25" s="122">
        <f>IB25/IB10</f>
        <v>0</v>
      </c>
      <c r="ID25" s="101">
        <f>ID10*IC25</f>
        <v>0</v>
      </c>
      <c r="IE25" s="119">
        <f t="shared" si="92"/>
        <v>0</v>
      </c>
      <c r="IF25" s="93">
        <f>IF10</f>
        <v>0</v>
      </c>
      <c r="IG25" s="120">
        <f t="shared" si="93"/>
        <v>0</v>
      </c>
      <c r="IH25" s="101">
        <f t="shared" si="94"/>
        <v>0</v>
      </c>
      <c r="II25" s="101"/>
      <c r="IJ25" s="121"/>
      <c r="IK25" s="122" t="e">
        <f t="shared" si="263"/>
        <v>#DIV/0!</v>
      </c>
      <c r="IL25" s="126">
        <f>'прил № 2 (01.01.20)'!SV573</f>
        <v>0</v>
      </c>
      <c r="IM25" s="122">
        <f>IL25/IL10</f>
        <v>0</v>
      </c>
      <c r="IN25" s="101">
        <f>IN10*IM25</f>
        <v>0</v>
      </c>
      <c r="IO25" s="119">
        <f t="shared" si="96"/>
        <v>0</v>
      </c>
      <c r="IP25" s="93">
        <f>IP10</f>
        <v>0</v>
      </c>
      <c r="IQ25" s="120">
        <f t="shared" si="97"/>
        <v>0</v>
      </c>
      <c r="IR25" s="101">
        <f t="shared" si="98"/>
        <v>0</v>
      </c>
      <c r="IS25" s="101"/>
      <c r="IT25" s="121"/>
      <c r="IU25" s="122" t="e">
        <f t="shared" si="264"/>
        <v>#DIV/0!</v>
      </c>
      <c r="IV25" s="126">
        <f>'прил № 2 (01.01.20)'!TQ573</f>
        <v>0</v>
      </c>
      <c r="IW25" s="122">
        <f>IV25/IV10</f>
        <v>0</v>
      </c>
      <c r="IX25" s="101">
        <f>IX10*IW25</f>
        <v>0</v>
      </c>
      <c r="IY25" s="119">
        <f t="shared" si="100"/>
        <v>0</v>
      </c>
      <c r="IZ25" s="93">
        <f>IZ10</f>
        <v>0</v>
      </c>
      <c r="JA25" s="120">
        <f t="shared" si="101"/>
        <v>0</v>
      </c>
      <c r="JB25" s="101">
        <f t="shared" si="102"/>
        <v>0</v>
      </c>
      <c r="JC25" s="101"/>
      <c r="JD25" s="121"/>
      <c r="JE25" s="122" t="e">
        <f t="shared" si="265"/>
        <v>#DIV/0!</v>
      </c>
      <c r="JF25" s="126">
        <f>'прил № 2 (01.01.20)'!UL573</f>
        <v>0</v>
      </c>
      <c r="JG25" s="122">
        <f>JF25/JF10</f>
        <v>0</v>
      </c>
      <c r="JH25" s="101">
        <f>JH10*JG25</f>
        <v>0</v>
      </c>
      <c r="JI25" s="119">
        <f t="shared" si="104"/>
        <v>0</v>
      </c>
      <c r="JJ25" s="93">
        <f>JJ10</f>
        <v>0</v>
      </c>
      <c r="JK25" s="120">
        <f t="shared" si="105"/>
        <v>0</v>
      </c>
      <c r="JL25" s="101">
        <f t="shared" si="106"/>
        <v>0</v>
      </c>
      <c r="JM25" s="101"/>
      <c r="JN25" s="121"/>
      <c r="JO25" s="122" t="e">
        <f t="shared" si="266"/>
        <v>#DIV/0!</v>
      </c>
      <c r="JP25" s="126"/>
      <c r="JQ25" s="122" t="e">
        <f>JP25/JP10</f>
        <v>#DIV/0!</v>
      </c>
      <c r="JR25" s="101" t="e">
        <f>JR10*JQ25</f>
        <v>#DIV/0!</v>
      </c>
      <c r="JS25" s="119">
        <f t="shared" si="108"/>
        <v>0</v>
      </c>
      <c r="JT25" s="93">
        <f>JT10</f>
        <v>0</v>
      </c>
      <c r="JU25" s="120">
        <f t="shared" si="109"/>
        <v>0</v>
      </c>
      <c r="JV25" s="101">
        <f t="shared" si="110"/>
        <v>0</v>
      </c>
      <c r="JW25" s="101"/>
      <c r="JX25" s="121"/>
      <c r="JY25" s="122" t="e">
        <f t="shared" si="267"/>
        <v>#DIV/0!</v>
      </c>
      <c r="JZ25" s="126">
        <f>'прил № 2 (01.01.20)'!WB573</f>
        <v>0</v>
      </c>
      <c r="KA25" s="122">
        <f>JZ25/JZ10</f>
        <v>0</v>
      </c>
      <c r="KB25" s="101">
        <f>KB10*KA25</f>
        <v>0</v>
      </c>
      <c r="KC25" s="119">
        <f t="shared" si="112"/>
        <v>0</v>
      </c>
      <c r="KD25" s="93">
        <f>KD10</f>
        <v>0</v>
      </c>
      <c r="KE25" s="120">
        <f t="shared" si="113"/>
        <v>0</v>
      </c>
      <c r="KF25" s="101">
        <f t="shared" si="114"/>
        <v>0</v>
      </c>
      <c r="KG25" s="101"/>
      <c r="KH25" s="121"/>
      <c r="KI25" s="122" t="e">
        <f t="shared" si="268"/>
        <v>#DIV/0!</v>
      </c>
      <c r="KJ25" s="126">
        <f>'прил № 2 (01.01.20)'!WW573</f>
        <v>0</v>
      </c>
      <c r="KK25" s="122">
        <f>KJ25/KJ10</f>
        <v>0</v>
      </c>
      <c r="KL25" s="101">
        <f>KL10*KK25</f>
        <v>0</v>
      </c>
      <c r="KM25" s="119">
        <f t="shared" si="116"/>
        <v>0</v>
      </c>
      <c r="KN25" s="93">
        <f>KN10</f>
        <v>0</v>
      </c>
      <c r="KO25" s="120">
        <f t="shared" si="117"/>
        <v>0</v>
      </c>
      <c r="KP25" s="101">
        <f t="shared" si="118"/>
        <v>0</v>
      </c>
      <c r="KQ25" s="101"/>
      <c r="KR25" s="121"/>
      <c r="KS25" s="122" t="e">
        <f t="shared" si="269"/>
        <v>#DIV/0!</v>
      </c>
      <c r="KT25" s="126">
        <f>'прил № 2 (01.01.20)'!XR573</f>
        <v>0</v>
      </c>
      <c r="KU25" s="122">
        <f>KT25/KT10</f>
        <v>0</v>
      </c>
      <c r="KV25" s="101">
        <f>KV10*KU25</f>
        <v>0</v>
      </c>
      <c r="KW25" s="119">
        <f t="shared" si="120"/>
        <v>0</v>
      </c>
      <c r="KX25" s="93">
        <f>KX10</f>
        <v>0</v>
      </c>
      <c r="KY25" s="120">
        <f t="shared" si="121"/>
        <v>0</v>
      </c>
      <c r="KZ25" s="101">
        <f t="shared" si="122"/>
        <v>0</v>
      </c>
      <c r="LA25" s="101"/>
      <c r="LB25" s="121"/>
      <c r="LC25" s="122" t="e">
        <f t="shared" si="270"/>
        <v>#DIV/0!</v>
      </c>
      <c r="LD25" s="126">
        <f>'прил № 2 (01.01.20)'!YM573</f>
        <v>0</v>
      </c>
      <c r="LE25" s="122">
        <f>LD25/LD10</f>
        <v>0</v>
      </c>
      <c r="LF25" s="101">
        <f>LF10*LE25</f>
        <v>0</v>
      </c>
      <c r="LG25" s="119">
        <f t="shared" si="124"/>
        <v>0</v>
      </c>
      <c r="LH25" s="93">
        <f>LH10</f>
        <v>0</v>
      </c>
      <c r="LI25" s="120">
        <f t="shared" si="125"/>
        <v>0</v>
      </c>
      <c r="LJ25" s="101">
        <f t="shared" si="126"/>
        <v>0</v>
      </c>
      <c r="LK25" s="101"/>
      <c r="LL25" s="121"/>
      <c r="LM25" s="122" t="e">
        <f t="shared" si="271"/>
        <v>#DIV/0!</v>
      </c>
      <c r="LN25" s="126">
        <f>'прил № 2 (01.01.20)'!ZH573</f>
        <v>0</v>
      </c>
      <c r="LO25" s="122">
        <f>LN25/LN10</f>
        <v>0</v>
      </c>
      <c r="LP25" s="101">
        <f>LP10*LO25</f>
        <v>0</v>
      </c>
      <c r="LQ25" s="119">
        <f t="shared" si="128"/>
        <v>0</v>
      </c>
      <c r="LR25" s="93">
        <f>LR10</f>
        <v>0</v>
      </c>
      <c r="LS25" s="120">
        <f t="shared" si="129"/>
        <v>0</v>
      </c>
      <c r="LT25" s="101">
        <f t="shared" si="130"/>
        <v>0</v>
      </c>
      <c r="LU25" s="101"/>
      <c r="LV25" s="121"/>
      <c r="LW25" s="122" t="e">
        <f t="shared" si="272"/>
        <v>#DIV/0!</v>
      </c>
      <c r="LX25" s="126">
        <f>'прил № 2 (01.01.20)'!AAC573</f>
        <v>0</v>
      </c>
      <c r="LY25" s="122">
        <f>LX25/LX10</f>
        <v>0</v>
      </c>
      <c r="LZ25" s="101">
        <f>LZ10*LY25</f>
        <v>0</v>
      </c>
      <c r="MA25" s="119">
        <f t="shared" si="132"/>
        <v>0</v>
      </c>
      <c r="MB25" s="93">
        <f>MB10</f>
        <v>0</v>
      </c>
      <c r="MC25" s="120">
        <f t="shared" si="133"/>
        <v>0</v>
      </c>
      <c r="MD25" s="101">
        <f t="shared" si="134"/>
        <v>0</v>
      </c>
      <c r="ME25" s="101"/>
      <c r="MF25" s="121"/>
      <c r="MG25" s="122" t="e">
        <f t="shared" si="273"/>
        <v>#DIV/0!</v>
      </c>
      <c r="MH25" s="126">
        <f>'прил № 2 (01.01.20)'!AAX573</f>
        <v>0</v>
      </c>
      <c r="MI25" s="122">
        <f>MH25/MH10</f>
        <v>0</v>
      </c>
      <c r="MJ25" s="101">
        <f>MJ10*MI25</f>
        <v>0</v>
      </c>
      <c r="MK25" s="119">
        <f t="shared" si="136"/>
        <v>0</v>
      </c>
      <c r="ML25" s="93">
        <f>ML10</f>
        <v>0</v>
      </c>
      <c r="MM25" s="120">
        <f t="shared" si="137"/>
        <v>0</v>
      </c>
      <c r="MN25" s="101">
        <f t="shared" si="138"/>
        <v>0</v>
      </c>
      <c r="MO25" s="101"/>
      <c r="MP25" s="121"/>
      <c r="MQ25" s="122" t="e">
        <f t="shared" si="274"/>
        <v>#DIV/0!</v>
      </c>
      <c r="MR25" s="126">
        <f>'прил № 2 (01.01.20)'!ABS573</f>
        <v>0</v>
      </c>
      <c r="MS25" s="122">
        <f>MR25/MR10</f>
        <v>0</v>
      </c>
      <c r="MT25" s="101">
        <f>MT10*MS25</f>
        <v>0</v>
      </c>
      <c r="MU25" s="119">
        <f t="shared" si="140"/>
        <v>0</v>
      </c>
      <c r="MV25" s="93">
        <f>MV10</f>
        <v>0</v>
      </c>
      <c r="MW25" s="120">
        <f t="shared" si="141"/>
        <v>0</v>
      </c>
      <c r="MX25" s="101">
        <f t="shared" si="142"/>
        <v>0</v>
      </c>
      <c r="MY25" s="101"/>
      <c r="MZ25" s="121"/>
      <c r="NA25" s="122" t="e">
        <f t="shared" si="275"/>
        <v>#DIV/0!</v>
      </c>
      <c r="NB25" s="126">
        <f>'прил № 2 (01.01.20)'!ACN573</f>
        <v>0</v>
      </c>
      <c r="NC25" s="122">
        <f>NB25/NB10</f>
        <v>0</v>
      </c>
      <c r="ND25" s="101">
        <f>ND10*NC25</f>
        <v>0</v>
      </c>
      <c r="NE25" s="119">
        <f t="shared" si="144"/>
        <v>0</v>
      </c>
      <c r="NF25" s="93">
        <f>NF10</f>
        <v>0</v>
      </c>
      <c r="NG25" s="120">
        <f t="shared" si="145"/>
        <v>0</v>
      </c>
      <c r="NH25" s="101">
        <f t="shared" si="146"/>
        <v>0</v>
      </c>
      <c r="NI25" s="101"/>
      <c r="NJ25" s="121"/>
      <c r="NK25" s="122" t="e">
        <f t="shared" si="276"/>
        <v>#DIV/0!</v>
      </c>
      <c r="NL25" s="126">
        <f>'прил № 2 (01.01.20)'!ADI573</f>
        <v>0</v>
      </c>
      <c r="NM25" s="122">
        <f>NL25/NL10</f>
        <v>0</v>
      </c>
      <c r="NN25" s="101">
        <f>NN10*NM25</f>
        <v>0</v>
      </c>
      <c r="NO25" s="119">
        <f t="shared" si="148"/>
        <v>0</v>
      </c>
      <c r="NP25" s="93">
        <f>NP10</f>
        <v>0</v>
      </c>
      <c r="NQ25" s="120">
        <f t="shared" si="149"/>
        <v>0</v>
      </c>
      <c r="NR25" s="101">
        <f t="shared" si="150"/>
        <v>0</v>
      </c>
      <c r="NS25" s="101"/>
      <c r="NT25" s="121"/>
      <c r="NU25" s="122" t="e">
        <f t="shared" si="277"/>
        <v>#DIV/0!</v>
      </c>
      <c r="NV25" s="126">
        <f>'прил № 2 (01.01.20)'!AED573</f>
        <v>0</v>
      </c>
      <c r="NW25" s="122">
        <f>NV25/NV10</f>
        <v>0</v>
      </c>
      <c r="NX25" s="101">
        <f>NX10*NW25</f>
        <v>0</v>
      </c>
      <c r="NY25" s="119">
        <f t="shared" si="152"/>
        <v>0</v>
      </c>
      <c r="NZ25" s="93">
        <f>NZ10</f>
        <v>0</v>
      </c>
      <c r="OA25" s="120">
        <f t="shared" si="153"/>
        <v>0</v>
      </c>
      <c r="OB25" s="101">
        <f t="shared" si="154"/>
        <v>0</v>
      </c>
      <c r="OC25" s="101"/>
      <c r="OD25" s="121"/>
      <c r="OE25" s="122" t="e">
        <f t="shared" si="278"/>
        <v>#DIV/0!</v>
      </c>
      <c r="OF25" s="126">
        <f>'прил № 2 (01.01.20)'!AEY573</f>
        <v>0</v>
      </c>
      <c r="OG25" s="122">
        <f>OF25/OF10</f>
        <v>0</v>
      </c>
      <c r="OH25" s="101">
        <f>OH10*OG25</f>
        <v>0</v>
      </c>
      <c r="OI25" s="119">
        <f t="shared" si="156"/>
        <v>0</v>
      </c>
      <c r="OJ25" s="93">
        <f>OJ10</f>
        <v>0</v>
      </c>
      <c r="OK25" s="120">
        <f t="shared" si="157"/>
        <v>0</v>
      </c>
      <c r="OL25" s="101">
        <f t="shared" si="158"/>
        <v>0</v>
      </c>
      <c r="OM25" s="101"/>
      <c r="ON25" s="121"/>
      <c r="OO25" s="122" t="e">
        <f t="shared" si="279"/>
        <v>#DIV/0!</v>
      </c>
      <c r="OP25" s="126">
        <f>'прил № 2 (01.01.20)'!AFT573</f>
        <v>0</v>
      </c>
      <c r="OQ25" s="122">
        <f>OP25/OP10</f>
        <v>0</v>
      </c>
      <c r="OR25" s="101">
        <f>OR10*OQ25</f>
        <v>0</v>
      </c>
      <c r="OS25" s="119">
        <f t="shared" si="160"/>
        <v>0</v>
      </c>
      <c r="OT25" s="93">
        <f>OT10</f>
        <v>0</v>
      </c>
      <c r="OU25" s="120">
        <f t="shared" si="161"/>
        <v>0</v>
      </c>
      <c r="OV25" s="101">
        <f t="shared" si="162"/>
        <v>0</v>
      </c>
      <c r="OW25" s="101"/>
      <c r="OX25" s="121"/>
      <c r="OY25" s="122" t="e">
        <f t="shared" si="280"/>
        <v>#DIV/0!</v>
      </c>
      <c r="OZ25" s="126">
        <f>'прил № 2 (01.01.20)'!AGO573</f>
        <v>0</v>
      </c>
      <c r="PA25" s="122">
        <f>OZ25/OZ10</f>
        <v>0</v>
      </c>
      <c r="PB25" s="101">
        <f>PB10*PA25</f>
        <v>0</v>
      </c>
      <c r="PC25" s="119">
        <f t="shared" si="164"/>
        <v>0</v>
      </c>
      <c r="PD25" s="93">
        <f>PD10</f>
        <v>0</v>
      </c>
      <c r="PE25" s="120">
        <f t="shared" si="165"/>
        <v>0</v>
      </c>
      <c r="PF25" s="101">
        <f t="shared" si="166"/>
        <v>0</v>
      </c>
      <c r="PG25" s="101"/>
      <c r="PH25" s="121"/>
      <c r="PI25" s="122" t="e">
        <f t="shared" si="281"/>
        <v>#DIV/0!</v>
      </c>
      <c r="PJ25" s="126">
        <f>'прил № 2 (01.01.20)'!AHJ573</f>
        <v>0</v>
      </c>
      <c r="PK25" s="122">
        <f>PJ25/PJ10</f>
        <v>0</v>
      </c>
      <c r="PL25" s="101">
        <f>PL10*PK25</f>
        <v>0</v>
      </c>
      <c r="PM25" s="119">
        <f t="shared" si="168"/>
        <v>0</v>
      </c>
      <c r="PN25" s="93">
        <f>PN10</f>
        <v>0</v>
      </c>
      <c r="PO25" s="120">
        <f t="shared" si="169"/>
        <v>0</v>
      </c>
      <c r="PP25" s="101">
        <f t="shared" si="170"/>
        <v>0</v>
      </c>
      <c r="PQ25" s="101"/>
      <c r="PR25" s="121"/>
      <c r="PS25" s="122" t="e">
        <f t="shared" si="282"/>
        <v>#DIV/0!</v>
      </c>
      <c r="PT25" s="126"/>
      <c r="PU25" s="122" t="e">
        <f>PT25/PT10</f>
        <v>#DIV/0!</v>
      </c>
      <c r="PV25" s="101" t="e">
        <f>PV10*PU25</f>
        <v>#DIV/0!</v>
      </c>
      <c r="PW25" s="119">
        <f t="shared" si="172"/>
        <v>0</v>
      </c>
      <c r="PX25" s="93">
        <f>PX10</f>
        <v>0</v>
      </c>
      <c r="PY25" s="120">
        <f t="shared" si="173"/>
        <v>0</v>
      </c>
      <c r="PZ25" s="101">
        <f t="shared" si="174"/>
        <v>0</v>
      </c>
      <c r="QA25" s="101"/>
      <c r="QB25" s="121"/>
      <c r="QC25" s="122" t="e">
        <f t="shared" si="283"/>
        <v>#DIV/0!</v>
      </c>
      <c r="QD25" s="126">
        <f>'прил № 2 (01.01.20)'!AIZ573</f>
        <v>0</v>
      </c>
      <c r="QE25" s="122">
        <f>QD25/QD10</f>
        <v>0</v>
      </c>
      <c r="QF25" s="101">
        <f>QF10*QE25</f>
        <v>0</v>
      </c>
      <c r="QG25" s="119">
        <f t="shared" si="176"/>
        <v>0</v>
      </c>
      <c r="QH25" s="93">
        <f>QH10</f>
        <v>0</v>
      </c>
      <c r="QI25" s="120">
        <f t="shared" si="177"/>
        <v>0</v>
      </c>
      <c r="QJ25" s="101">
        <f t="shared" si="178"/>
        <v>0</v>
      </c>
      <c r="QK25" s="101"/>
      <c r="QL25" s="121"/>
      <c r="QM25" s="122" t="e">
        <f t="shared" si="284"/>
        <v>#DIV/0!</v>
      </c>
      <c r="QN25" s="126">
        <f>'прил № 2 (01.01.20)'!AJU573</f>
        <v>0</v>
      </c>
      <c r="QO25" s="122">
        <f>QN25/QN10</f>
        <v>0</v>
      </c>
      <c r="QP25" s="101">
        <f>QP10*QO25</f>
        <v>0</v>
      </c>
      <c r="QQ25" s="119">
        <f t="shared" si="180"/>
        <v>0</v>
      </c>
      <c r="QR25" s="93">
        <f>QR10</f>
        <v>0</v>
      </c>
      <c r="QS25" s="120">
        <f t="shared" si="181"/>
        <v>0</v>
      </c>
      <c r="QT25" s="101">
        <f t="shared" si="182"/>
        <v>0</v>
      </c>
      <c r="QU25" s="101"/>
      <c r="QV25" s="121"/>
      <c r="QW25" s="122" t="e">
        <f t="shared" si="285"/>
        <v>#DIV/0!</v>
      </c>
      <c r="QX25" s="126">
        <f>'прил № 2 (01.01.20)'!AKP573</f>
        <v>0</v>
      </c>
      <c r="QY25" s="122">
        <f>QX25/QX10</f>
        <v>0</v>
      </c>
      <c r="QZ25" s="101">
        <f>QZ10*QY25</f>
        <v>0</v>
      </c>
      <c r="RA25" s="119">
        <f t="shared" si="184"/>
        <v>0</v>
      </c>
      <c r="RB25" s="93">
        <f>RB10</f>
        <v>0</v>
      </c>
      <c r="RC25" s="120">
        <f t="shared" si="185"/>
        <v>0</v>
      </c>
      <c r="RD25" s="101">
        <f t="shared" si="186"/>
        <v>0</v>
      </c>
      <c r="RE25" s="101"/>
      <c r="RF25" s="121"/>
      <c r="RG25" s="122" t="e">
        <f t="shared" si="286"/>
        <v>#DIV/0!</v>
      </c>
      <c r="RH25" s="126">
        <f>'прил № 2 (01.01.20)'!ALK573</f>
        <v>0</v>
      </c>
      <c r="RI25" s="122">
        <f>RH25/RH10</f>
        <v>0</v>
      </c>
      <c r="RJ25" s="101">
        <f>RJ10*RI25</f>
        <v>0</v>
      </c>
      <c r="RK25" s="119">
        <f t="shared" si="188"/>
        <v>0</v>
      </c>
      <c r="RL25" s="93">
        <f>RL10</f>
        <v>0</v>
      </c>
      <c r="RM25" s="120">
        <f t="shared" si="189"/>
        <v>0</v>
      </c>
      <c r="RN25" s="101">
        <f t="shared" si="190"/>
        <v>0</v>
      </c>
      <c r="RO25" s="101"/>
      <c r="RP25" s="121"/>
      <c r="RQ25" s="122" t="e">
        <f t="shared" si="287"/>
        <v>#DIV/0!</v>
      </c>
      <c r="RR25" s="126">
        <f>'прил № 2 (01.01.20)'!AMF573</f>
        <v>0</v>
      </c>
      <c r="RS25" s="122">
        <f>RR25/RR10</f>
        <v>0</v>
      </c>
      <c r="RT25" s="101">
        <f>RT10*RS25</f>
        <v>0</v>
      </c>
      <c r="RU25" s="119">
        <f t="shared" si="192"/>
        <v>0</v>
      </c>
      <c r="RV25" s="93">
        <f>RV10</f>
        <v>0</v>
      </c>
      <c r="RW25" s="120">
        <f t="shared" si="193"/>
        <v>0</v>
      </c>
      <c r="RX25" s="101">
        <f t="shared" si="194"/>
        <v>0</v>
      </c>
      <c r="RY25" s="101"/>
      <c r="RZ25" s="121"/>
      <c r="SA25" s="122" t="e">
        <f t="shared" si="288"/>
        <v>#DIV/0!</v>
      </c>
      <c r="SB25" s="126">
        <f>'прил № 2 (01.01.20)'!ANA573</f>
        <v>0</v>
      </c>
      <c r="SC25" s="122">
        <f>SB25/SB10</f>
        <v>0</v>
      </c>
      <c r="SD25" s="101">
        <f>SD10*SC25</f>
        <v>0</v>
      </c>
      <c r="SE25" s="119">
        <f t="shared" si="196"/>
        <v>0</v>
      </c>
      <c r="SF25" s="93">
        <f>SF10</f>
        <v>8.2799999999999994</v>
      </c>
      <c r="SG25" s="120">
        <f t="shared" si="197"/>
        <v>0</v>
      </c>
      <c r="SH25" s="101">
        <f t="shared" si="198"/>
        <v>0</v>
      </c>
      <c r="SI25" s="101"/>
      <c r="SJ25" s="121"/>
      <c r="SK25" s="122" t="e">
        <f t="shared" si="289"/>
        <v>#DIV/0!</v>
      </c>
      <c r="SL25" s="126">
        <f>'прил № 2 (01.01.20)'!ANV573</f>
        <v>0</v>
      </c>
      <c r="SM25" s="122">
        <f>SL25/SL10</f>
        <v>0</v>
      </c>
      <c r="SN25" s="101">
        <f>SN10*SM25</f>
        <v>0</v>
      </c>
      <c r="SO25" s="119">
        <f t="shared" si="200"/>
        <v>0</v>
      </c>
      <c r="SP25" s="93">
        <f>SP10</f>
        <v>0</v>
      </c>
      <c r="SQ25" s="120">
        <f t="shared" si="201"/>
        <v>0</v>
      </c>
      <c r="SR25" s="101">
        <f t="shared" si="202"/>
        <v>0</v>
      </c>
      <c r="SS25" s="101"/>
      <c r="ST25" s="121"/>
      <c r="SU25" s="122" t="e">
        <f t="shared" si="290"/>
        <v>#DIV/0!</v>
      </c>
      <c r="SV25" s="126">
        <f>'прил № 2 (01.01.20)'!AOQ573</f>
        <v>0</v>
      </c>
      <c r="SW25" s="122">
        <f>SV25/SV10</f>
        <v>0</v>
      </c>
      <c r="SX25" s="101">
        <f>SX10*SW25</f>
        <v>0</v>
      </c>
      <c r="SY25" s="119">
        <f t="shared" si="204"/>
        <v>0</v>
      </c>
      <c r="SZ25" s="93">
        <f>SZ10</f>
        <v>0</v>
      </c>
      <c r="TA25" s="120">
        <f t="shared" si="205"/>
        <v>0</v>
      </c>
      <c r="TB25" s="101">
        <f t="shared" si="206"/>
        <v>0</v>
      </c>
      <c r="TC25" s="101"/>
      <c r="TD25" s="121"/>
      <c r="TE25" s="122" t="e">
        <f t="shared" si="291"/>
        <v>#DIV/0!</v>
      </c>
      <c r="TF25" s="126">
        <f>'прил № 2 (01.01.20)'!APL573</f>
        <v>0</v>
      </c>
      <c r="TG25" s="122">
        <f>TF25/TF10</f>
        <v>0</v>
      </c>
      <c r="TH25" s="101">
        <f>TH10*TG25</f>
        <v>0</v>
      </c>
      <c r="TI25" s="119">
        <f t="shared" si="208"/>
        <v>0</v>
      </c>
      <c r="TJ25" s="93">
        <f>TJ10</f>
        <v>0</v>
      </c>
      <c r="TK25" s="120">
        <f t="shared" si="209"/>
        <v>0</v>
      </c>
      <c r="TL25" s="101">
        <f t="shared" si="210"/>
        <v>0</v>
      </c>
      <c r="TM25" s="101"/>
      <c r="TN25" s="121"/>
      <c r="TO25" s="122" t="e">
        <f t="shared" si="292"/>
        <v>#DIV/0!</v>
      </c>
      <c r="TP25" s="126">
        <f>'прил № 2 (01.01.20)'!AQG573</f>
        <v>0</v>
      </c>
      <c r="TQ25" s="122">
        <f>TP25/TP10</f>
        <v>0</v>
      </c>
      <c r="TR25" s="101">
        <f>TR10*TQ25</f>
        <v>0</v>
      </c>
      <c r="TS25" s="119">
        <f t="shared" si="212"/>
        <v>0</v>
      </c>
      <c r="TT25" s="93">
        <f>TT10</f>
        <v>0</v>
      </c>
      <c r="TU25" s="120">
        <f t="shared" si="213"/>
        <v>0</v>
      </c>
      <c r="TV25" s="101">
        <f t="shared" si="214"/>
        <v>0</v>
      </c>
      <c r="TW25" s="101"/>
      <c r="TX25" s="121"/>
      <c r="TY25" s="122" t="e">
        <f t="shared" si="293"/>
        <v>#DIV/0!</v>
      </c>
      <c r="TZ25" s="126">
        <f>'прил № 2 (01.01.20)'!ARB573</f>
        <v>0</v>
      </c>
      <c r="UA25" s="122">
        <f>TZ25/TZ10</f>
        <v>0</v>
      </c>
      <c r="UB25" s="101">
        <f>UB10*UA25</f>
        <v>0</v>
      </c>
      <c r="UC25" s="119">
        <f t="shared" si="216"/>
        <v>0</v>
      </c>
      <c r="UD25" s="93">
        <f>UD10</f>
        <v>0</v>
      </c>
      <c r="UE25" s="120">
        <f t="shared" si="217"/>
        <v>0</v>
      </c>
      <c r="UF25" s="101">
        <f t="shared" si="218"/>
        <v>0</v>
      </c>
      <c r="UG25" s="101"/>
      <c r="UH25" s="121"/>
      <c r="UI25" s="122" t="e">
        <f t="shared" si="294"/>
        <v>#DIV/0!</v>
      </c>
      <c r="UJ25" s="126">
        <f>'прил № 2 (01.01.20)'!ARW573</f>
        <v>0</v>
      </c>
      <c r="UK25" s="122">
        <f>UJ25/UJ10</f>
        <v>0</v>
      </c>
      <c r="UL25" s="101">
        <f>UL10*UK25</f>
        <v>0</v>
      </c>
      <c r="UM25" s="119">
        <f t="shared" si="220"/>
        <v>0</v>
      </c>
      <c r="UN25" s="93">
        <f>UN10</f>
        <v>0</v>
      </c>
      <c r="UO25" s="120">
        <f t="shared" si="221"/>
        <v>0</v>
      </c>
      <c r="UP25" s="101">
        <f t="shared" si="222"/>
        <v>0</v>
      </c>
      <c r="UQ25" s="101"/>
      <c r="UR25" s="121"/>
      <c r="US25" s="122" t="e">
        <f t="shared" si="295"/>
        <v>#DIV/0!</v>
      </c>
      <c r="UT25" s="126">
        <f>'прил № 2 (01.01.20)'!ASR573</f>
        <v>0</v>
      </c>
      <c r="UU25" s="122">
        <f>UT25/UT10</f>
        <v>0</v>
      </c>
      <c r="UV25" s="101">
        <f>UV10*UU25</f>
        <v>0</v>
      </c>
      <c r="UW25" s="119">
        <f t="shared" si="224"/>
        <v>0</v>
      </c>
      <c r="UX25" s="93">
        <f>UX10</f>
        <v>0</v>
      </c>
      <c r="UY25" s="120">
        <f t="shared" si="225"/>
        <v>0</v>
      </c>
      <c r="UZ25" s="101">
        <f t="shared" si="226"/>
        <v>0</v>
      </c>
      <c r="VA25" s="101"/>
      <c r="VB25" s="121"/>
      <c r="VC25" s="122" t="e">
        <f t="shared" si="296"/>
        <v>#DIV/0!</v>
      </c>
      <c r="VD25" s="126">
        <f>'прил № 2 (01.01.20)'!ATM573</f>
        <v>0</v>
      </c>
      <c r="VE25" s="122">
        <f>VD25/VD10</f>
        <v>0</v>
      </c>
      <c r="VF25" s="101">
        <f>VF10*VE25</f>
        <v>0</v>
      </c>
      <c r="VG25" s="119">
        <f t="shared" si="228"/>
        <v>0</v>
      </c>
      <c r="VH25" s="93">
        <f>VH10</f>
        <v>0</v>
      </c>
      <c r="VI25" s="120">
        <f t="shared" si="229"/>
        <v>0</v>
      </c>
      <c r="VJ25" s="101">
        <f t="shared" si="230"/>
        <v>0</v>
      </c>
      <c r="VK25" s="101"/>
      <c r="VL25" s="121"/>
      <c r="VM25" s="122" t="e">
        <f t="shared" si="297"/>
        <v>#DIV/0!</v>
      </c>
      <c r="VN25" s="126">
        <f>'прил № 2 (01.01.20)'!AUH573</f>
        <v>0</v>
      </c>
      <c r="VO25" s="122">
        <f>VN25/VN10</f>
        <v>0</v>
      </c>
      <c r="VP25" s="101">
        <f>VP10*VO25</f>
        <v>0</v>
      </c>
      <c r="VQ25" s="119">
        <f t="shared" si="232"/>
        <v>0</v>
      </c>
      <c r="VR25" s="93">
        <f>VR10</f>
        <v>0</v>
      </c>
      <c r="VS25" s="120">
        <f t="shared" si="233"/>
        <v>0</v>
      </c>
      <c r="VT25" s="101">
        <f t="shared" si="234"/>
        <v>0</v>
      </c>
      <c r="VU25" s="101"/>
      <c r="VV25" s="121"/>
      <c r="VW25" s="122" t="e">
        <f t="shared" si="298"/>
        <v>#DIV/0!</v>
      </c>
      <c r="VX25" s="452">
        <f t="shared" si="236"/>
        <v>0</v>
      </c>
      <c r="VY25" s="122">
        <f>VX25/VX10</f>
        <v>0</v>
      </c>
      <c r="VZ25" s="101">
        <f>VZ10*VY25</f>
        <v>0</v>
      </c>
      <c r="WA25" s="119">
        <f t="shared" si="237"/>
        <v>0</v>
      </c>
      <c r="WB25" s="93">
        <f>WB10</f>
        <v>8.2799999999999994</v>
      </c>
      <c r="WC25" s="120">
        <f t="shared" si="238"/>
        <v>0</v>
      </c>
      <c r="WD25" s="101">
        <f t="shared" si="239"/>
        <v>0</v>
      </c>
      <c r="WE25" s="101"/>
      <c r="WF25" s="121"/>
    </row>
    <row r="26" spans="1:604">
      <c r="A26" s="5" t="s">
        <v>40</v>
      </c>
      <c r="B26" s="14" t="s">
        <v>41</v>
      </c>
      <c r="C26" s="14"/>
      <c r="D26" s="14"/>
      <c r="E26" s="4" t="s">
        <v>34</v>
      </c>
      <c r="F26" s="18">
        <f>SUM(F28:F41)</f>
        <v>223</v>
      </c>
      <c r="G26" s="4"/>
      <c r="H26" s="95">
        <v>125000</v>
      </c>
      <c r="I26" s="119">
        <f>IF(F26&gt;0,H26/F26,0)</f>
        <v>560.53811658999996</v>
      </c>
      <c r="J26" s="101">
        <f>IF(M26&gt;0,M26/H26,0)</f>
        <v>9</v>
      </c>
      <c r="K26" s="120">
        <f>I26*J26</f>
        <v>5044.8430500000004</v>
      </c>
      <c r="L26" s="101">
        <f>K26*F26</f>
        <v>1125000</v>
      </c>
      <c r="M26" s="95">
        <v>1125000</v>
      </c>
      <c r="N26" s="121">
        <f>M26-L26</f>
        <v>0</v>
      </c>
      <c r="O26" s="122">
        <f t="shared" si="240"/>
        <v>1.28163</v>
      </c>
      <c r="P26" s="18">
        <f>SUM(P28:P41)</f>
        <v>446</v>
      </c>
      <c r="Q26" s="4"/>
      <c r="R26" s="95">
        <v>155440</v>
      </c>
      <c r="S26" s="119">
        <f>IF(P26&gt;0,R26/P26,0)</f>
        <v>348.52017936999999</v>
      </c>
      <c r="T26" s="101">
        <f>IF(W26&gt;0,W26/R26,0)</f>
        <v>9</v>
      </c>
      <c r="U26" s="120">
        <f>S26*T26</f>
        <v>3136.6816100000001</v>
      </c>
      <c r="V26" s="101">
        <f>U26*P26</f>
        <v>1398960</v>
      </c>
      <c r="W26" s="95">
        <v>1398960</v>
      </c>
      <c r="X26" s="121">
        <f>W26-V26</f>
        <v>0</v>
      </c>
      <c r="Y26" s="122">
        <f t="shared" si="241"/>
        <v>0.79686999999999997</v>
      </c>
      <c r="Z26" s="18">
        <f>SUM(Z28:Z41)</f>
        <v>276</v>
      </c>
      <c r="AA26" s="4"/>
      <c r="AB26" s="95">
        <v>177920</v>
      </c>
      <c r="AC26" s="119">
        <f>IF(Z26&gt;0,AB26/Z26,0)</f>
        <v>644.63768116000006</v>
      </c>
      <c r="AD26" s="101">
        <f>IF(AG26&gt;0,AG26/AB26,0)</f>
        <v>9</v>
      </c>
      <c r="AE26" s="120">
        <f>AC26*AD26</f>
        <v>5801.7391299999999</v>
      </c>
      <c r="AF26" s="101">
        <f>AE26*Z26</f>
        <v>1601280</v>
      </c>
      <c r="AG26" s="95">
        <v>1601280</v>
      </c>
      <c r="AH26" s="121">
        <f>AG26-AF26</f>
        <v>0</v>
      </c>
      <c r="AI26" s="122">
        <f t="shared" si="242"/>
        <v>1.4739199999999999</v>
      </c>
      <c r="AJ26" s="18">
        <f>SUM(AJ28:AJ41)</f>
        <v>0</v>
      </c>
      <c r="AK26" s="4"/>
      <c r="AL26" s="95"/>
      <c r="AM26" s="119">
        <f>IF(AJ26&gt;0,AL26/AJ26,0)</f>
        <v>0</v>
      </c>
      <c r="AN26" s="101">
        <f>IF(AQ26&gt;0,AQ26/AL26,0)</f>
        <v>0</v>
      </c>
      <c r="AO26" s="120">
        <f>AM26*AN26</f>
        <v>0</v>
      </c>
      <c r="AP26" s="101">
        <f>AO26*AJ26</f>
        <v>0</v>
      </c>
      <c r="AQ26" s="95"/>
      <c r="AR26" s="121">
        <f>AQ26-AP26</f>
        <v>0</v>
      </c>
      <c r="AS26" s="122">
        <f t="shared" si="243"/>
        <v>0</v>
      </c>
      <c r="AT26" s="18">
        <f>SUM(AT28:AT41)</f>
        <v>131</v>
      </c>
      <c r="AU26" s="4"/>
      <c r="AV26" s="95">
        <v>55160</v>
      </c>
      <c r="AW26" s="119">
        <f>IF(AT26&gt;0,AV26/AT26,0)</f>
        <v>421.06870228999998</v>
      </c>
      <c r="AX26" s="101">
        <f>IF(BA26&gt;0,BA26/AV26,0)</f>
        <v>9</v>
      </c>
      <c r="AY26" s="120">
        <f>AW26*AX26</f>
        <v>3789.61832</v>
      </c>
      <c r="AZ26" s="101">
        <f>AY26*AT26</f>
        <v>496440</v>
      </c>
      <c r="BA26" s="95">
        <v>496440</v>
      </c>
      <c r="BB26" s="121">
        <f>BA26-AZ26</f>
        <v>0</v>
      </c>
      <c r="BC26" s="122">
        <f t="shared" si="244"/>
        <v>0.96274999999999999</v>
      </c>
      <c r="BD26" s="18">
        <f>SUM(BD28:BD41)</f>
        <v>151</v>
      </c>
      <c r="BE26" s="4"/>
      <c r="BF26" s="95">
        <v>65060</v>
      </c>
      <c r="BG26" s="119">
        <f>IF(BD26&gt;0,BF26/BD26,0)</f>
        <v>430.86092715000001</v>
      </c>
      <c r="BH26" s="101">
        <f>IF(BK26&gt;0,BK26/BF26,0)</f>
        <v>9</v>
      </c>
      <c r="BI26" s="120">
        <f>BG26*BH26</f>
        <v>3877.7483400000001</v>
      </c>
      <c r="BJ26" s="101">
        <f>BI26*BD26</f>
        <v>585540</v>
      </c>
      <c r="BK26" s="95">
        <v>585540</v>
      </c>
      <c r="BL26" s="121">
        <f>BK26-BJ26</f>
        <v>0</v>
      </c>
      <c r="BM26" s="122">
        <f t="shared" si="245"/>
        <v>0.98514000000000002</v>
      </c>
      <c r="BN26" s="18">
        <f>SUM(BN28:BN41)</f>
        <v>50</v>
      </c>
      <c r="BO26" s="4"/>
      <c r="BP26" s="95">
        <v>35900</v>
      </c>
      <c r="BQ26" s="119">
        <f>IF(BN26&gt;0,BP26/BN26,0)</f>
        <v>718</v>
      </c>
      <c r="BR26" s="101">
        <f>IF(BU26&gt;0,BU26/BP26,0)</f>
        <v>9</v>
      </c>
      <c r="BS26" s="120">
        <f>BQ26*BR26</f>
        <v>6462</v>
      </c>
      <c r="BT26" s="101">
        <f>BS26*BN26</f>
        <v>323100</v>
      </c>
      <c r="BU26" s="95">
        <v>323100</v>
      </c>
      <c r="BV26" s="121">
        <f>BU26-BT26</f>
        <v>0</v>
      </c>
      <c r="BW26" s="122">
        <f t="shared" si="246"/>
        <v>1.6416599999999999</v>
      </c>
      <c r="BX26" s="18">
        <f>SUM(BX28:BX41)</f>
        <v>167</v>
      </c>
      <c r="BY26" s="4"/>
      <c r="BZ26" s="95">
        <v>43600</v>
      </c>
      <c r="CA26" s="119">
        <f>IF(BX26&gt;0,BZ26/BX26,0)</f>
        <v>261.07784430999999</v>
      </c>
      <c r="CB26" s="101">
        <f>IF(CE26&gt;0,CE26/BZ26,0)</f>
        <v>9</v>
      </c>
      <c r="CC26" s="120">
        <f>CA26*CB26</f>
        <v>2349.7006000000001</v>
      </c>
      <c r="CD26" s="101">
        <f>CC26*BX26</f>
        <v>392400</v>
      </c>
      <c r="CE26" s="95">
        <v>392400</v>
      </c>
      <c r="CF26" s="121">
        <f>CE26-CD26</f>
        <v>0</v>
      </c>
      <c r="CG26" s="122">
        <f t="shared" si="247"/>
        <v>0.59694000000000003</v>
      </c>
      <c r="CH26" s="18">
        <f>SUM(CH28:CH41)</f>
        <v>0</v>
      </c>
      <c r="CI26" s="4"/>
      <c r="CJ26" s="95"/>
      <c r="CK26" s="119">
        <f>IF(CH26&gt;0,CJ26/CH26,0)</f>
        <v>0</v>
      </c>
      <c r="CL26" s="101">
        <f>IF(CO26&gt;0,CO26/CJ26,0)</f>
        <v>0</v>
      </c>
      <c r="CM26" s="120">
        <f>CK26*CL26</f>
        <v>0</v>
      </c>
      <c r="CN26" s="101">
        <f>CM26*CH26</f>
        <v>0</v>
      </c>
      <c r="CO26" s="95"/>
      <c r="CP26" s="121">
        <f>CO26-CN26</f>
        <v>0</v>
      </c>
      <c r="CQ26" s="122">
        <f t="shared" si="248"/>
        <v>0</v>
      </c>
      <c r="CR26" s="18">
        <f>SUM(CR28:CR41)</f>
        <v>121</v>
      </c>
      <c r="CS26" s="4"/>
      <c r="CT26" s="95">
        <v>47450</v>
      </c>
      <c r="CU26" s="119">
        <f>IF(CR26&gt;0,CT26/CR26,0)</f>
        <v>392.14876033000002</v>
      </c>
      <c r="CV26" s="101">
        <f>IF(CY26&gt;0,CY26/CT26,0)</f>
        <v>9</v>
      </c>
      <c r="CW26" s="120">
        <f>CU26*CV26</f>
        <v>3529.3388399999999</v>
      </c>
      <c r="CX26" s="101">
        <f>CW26*CR26</f>
        <v>427050</v>
      </c>
      <c r="CY26" s="95">
        <v>427050</v>
      </c>
      <c r="CZ26" s="121">
        <f>CY26-CX26</f>
        <v>0</v>
      </c>
      <c r="DA26" s="122">
        <f t="shared" si="249"/>
        <v>0.89661999999999997</v>
      </c>
      <c r="DB26" s="18">
        <f>SUM(DB28:DB41)</f>
        <v>338</v>
      </c>
      <c r="DC26" s="4"/>
      <c r="DD26" s="95">
        <v>200940</v>
      </c>
      <c r="DE26" s="119">
        <f>IF(DB26&gt;0,DD26/DB26,0)</f>
        <v>594.49704141999996</v>
      </c>
      <c r="DF26" s="101">
        <f>IF(DI26&gt;0,DI26/DD26,0)</f>
        <v>9</v>
      </c>
      <c r="DG26" s="120">
        <f>DE26*DF26</f>
        <v>5350.4733699999997</v>
      </c>
      <c r="DH26" s="101">
        <f>DG26*DB26</f>
        <v>1808460</v>
      </c>
      <c r="DI26" s="95">
        <v>1808460</v>
      </c>
      <c r="DJ26" s="121">
        <f>DI26-DH26</f>
        <v>0</v>
      </c>
      <c r="DK26" s="122">
        <f t="shared" si="250"/>
        <v>1.35928</v>
      </c>
      <c r="DL26" s="18">
        <f>SUM(DL28:DL41)</f>
        <v>170</v>
      </c>
      <c r="DM26" s="4"/>
      <c r="DN26" s="95">
        <v>81480</v>
      </c>
      <c r="DO26" s="119">
        <f>IF(DL26&gt;0,DN26/DL26,0)</f>
        <v>479.29411764999998</v>
      </c>
      <c r="DP26" s="101">
        <f>IF(DS26&gt;0,DS26/DN26,0)</f>
        <v>9</v>
      </c>
      <c r="DQ26" s="120">
        <f>DO26*DP26</f>
        <v>4313.6470600000002</v>
      </c>
      <c r="DR26" s="101">
        <f>DQ26*DL26</f>
        <v>733320</v>
      </c>
      <c r="DS26" s="95">
        <v>733320</v>
      </c>
      <c r="DT26" s="121">
        <f>DS26-DR26</f>
        <v>0</v>
      </c>
      <c r="DU26" s="122">
        <f t="shared" si="251"/>
        <v>1.09588</v>
      </c>
      <c r="DV26" s="18">
        <f>SUM(DV28:DV41)</f>
        <v>53</v>
      </c>
      <c r="DW26" s="4"/>
      <c r="DX26" s="95">
        <v>25200</v>
      </c>
      <c r="DY26" s="119">
        <f>IF(DV26&gt;0,DX26/DV26,0)</f>
        <v>475.47169810999998</v>
      </c>
      <c r="DZ26" s="101">
        <f>IF(EC26&gt;0,EC26/DX26,0)</f>
        <v>9</v>
      </c>
      <c r="EA26" s="120">
        <f>DY26*DZ26</f>
        <v>4279.2452800000001</v>
      </c>
      <c r="EB26" s="101">
        <f>EA26*DV26</f>
        <v>226800</v>
      </c>
      <c r="EC26" s="95">
        <v>226800</v>
      </c>
      <c r="ED26" s="121">
        <f>EC26-EB26</f>
        <v>0</v>
      </c>
      <c r="EE26" s="122">
        <f t="shared" si="252"/>
        <v>1.08714</v>
      </c>
      <c r="EF26" s="18">
        <f>SUM(EF28:EF41)</f>
        <v>239</v>
      </c>
      <c r="EG26" s="4"/>
      <c r="EH26" s="95">
        <v>19700</v>
      </c>
      <c r="EI26" s="119">
        <f>IF(EF26&gt;0,EH26/EF26,0)</f>
        <v>82.426778240000004</v>
      </c>
      <c r="EJ26" s="101">
        <f>IF(EM26&gt;0,EM26/EH26,0)</f>
        <v>9</v>
      </c>
      <c r="EK26" s="120">
        <f>EI26*EJ26</f>
        <v>741.84100000000001</v>
      </c>
      <c r="EL26" s="101">
        <f>EK26*EF26</f>
        <v>177300</v>
      </c>
      <c r="EM26" s="95">
        <v>177300</v>
      </c>
      <c r="EN26" s="121">
        <f>EM26-EL26</f>
        <v>0</v>
      </c>
      <c r="EO26" s="122">
        <f t="shared" si="253"/>
        <v>0.18845999999999999</v>
      </c>
      <c r="EP26" s="18">
        <f>SUM(EP28:EP41)</f>
        <v>318</v>
      </c>
      <c r="EQ26" s="4"/>
      <c r="ER26" s="95">
        <v>74160</v>
      </c>
      <c r="ES26" s="119">
        <f>IF(EP26&gt;0,ER26/EP26,0)</f>
        <v>233.20754717</v>
      </c>
      <c r="ET26" s="101">
        <f>IF(EW26&gt;0,EW26/ER26,0)</f>
        <v>9</v>
      </c>
      <c r="EU26" s="120">
        <f>ES26*ET26</f>
        <v>2098.8679200000001</v>
      </c>
      <c r="EV26" s="101">
        <f>EU26*EP26</f>
        <v>667440</v>
      </c>
      <c r="EW26" s="95">
        <v>667440</v>
      </c>
      <c r="EX26" s="121">
        <f>EW26-EV26</f>
        <v>0</v>
      </c>
      <c r="EY26" s="122">
        <f t="shared" si="254"/>
        <v>0.53320999999999996</v>
      </c>
      <c r="EZ26" s="18">
        <f>SUM(EZ28:EZ41)</f>
        <v>107</v>
      </c>
      <c r="FA26" s="4"/>
      <c r="FB26" s="95">
        <v>37500</v>
      </c>
      <c r="FC26" s="119">
        <f>IF(EZ26&gt;0,FB26/EZ26,0)</f>
        <v>350.46728972</v>
      </c>
      <c r="FD26" s="101">
        <f>IF(FG26&gt;0,FG26/FB26,0)</f>
        <v>9</v>
      </c>
      <c r="FE26" s="120">
        <f>FC26*FD26</f>
        <v>3154.20561</v>
      </c>
      <c r="FF26" s="101">
        <f>FE26*EZ26</f>
        <v>337500</v>
      </c>
      <c r="FG26" s="95">
        <v>337500</v>
      </c>
      <c r="FH26" s="121">
        <f>FG26-FF26</f>
        <v>0</v>
      </c>
      <c r="FI26" s="122">
        <f t="shared" si="255"/>
        <v>0.80132000000000003</v>
      </c>
      <c r="FJ26" s="18">
        <f>SUM(FJ28:FJ41)</f>
        <v>179</v>
      </c>
      <c r="FK26" s="4"/>
      <c r="FL26" s="95">
        <v>135170</v>
      </c>
      <c r="FM26" s="119">
        <f>IF(FJ26&gt;0,FL26/FJ26,0)</f>
        <v>755.13966479999999</v>
      </c>
      <c r="FN26" s="101">
        <f>IF(FQ26&gt;0,FQ26/FL26,0)</f>
        <v>9</v>
      </c>
      <c r="FO26" s="120">
        <f>FM26*FN26</f>
        <v>6796.2569800000001</v>
      </c>
      <c r="FP26" s="101">
        <f>FO26*FJ26</f>
        <v>1216530</v>
      </c>
      <c r="FQ26" s="95">
        <v>1216530</v>
      </c>
      <c r="FR26" s="121">
        <f>FQ26-FP26</f>
        <v>0</v>
      </c>
      <c r="FS26" s="122">
        <f t="shared" si="256"/>
        <v>1.72658</v>
      </c>
      <c r="FT26" s="18">
        <f>SUM(FT28:FT41)</f>
        <v>298</v>
      </c>
      <c r="FU26" s="4"/>
      <c r="FV26" s="95">
        <v>113700</v>
      </c>
      <c r="FW26" s="119">
        <f>IF(FT26&gt;0,FV26/FT26,0)</f>
        <v>381.54362415999998</v>
      </c>
      <c r="FX26" s="101">
        <f>IF(GA26&gt;0,GA26/FV26,0)</f>
        <v>9</v>
      </c>
      <c r="FY26" s="120">
        <f>FW26*FX26</f>
        <v>3433.8926200000001</v>
      </c>
      <c r="FZ26" s="101">
        <f>FY26*FT26</f>
        <v>1023300</v>
      </c>
      <c r="GA26" s="95">
        <v>1023300</v>
      </c>
      <c r="GB26" s="121">
        <f>GA26-FZ26</f>
        <v>0</v>
      </c>
      <c r="GC26" s="122">
        <f t="shared" si="257"/>
        <v>0.87238000000000004</v>
      </c>
      <c r="GD26" s="18">
        <f>SUM(GD28:GD41)</f>
        <v>153</v>
      </c>
      <c r="GE26" s="4"/>
      <c r="GF26" s="95">
        <v>77700</v>
      </c>
      <c r="GG26" s="119">
        <f>IF(GD26&gt;0,GF26/GD26,0)</f>
        <v>507.84313724999998</v>
      </c>
      <c r="GH26" s="101">
        <f>IF(GK26&gt;0,GK26/GF26,0)</f>
        <v>9</v>
      </c>
      <c r="GI26" s="120">
        <f>GG26*GH26</f>
        <v>4570.58824</v>
      </c>
      <c r="GJ26" s="101">
        <f>GI26*GD26</f>
        <v>699300</v>
      </c>
      <c r="GK26" s="95">
        <v>699300</v>
      </c>
      <c r="GL26" s="121">
        <f>GK26-GJ26</f>
        <v>0</v>
      </c>
      <c r="GM26" s="122">
        <f t="shared" si="258"/>
        <v>1.1611499999999999</v>
      </c>
      <c r="GN26" s="18">
        <f>SUM(GN28:GN41)</f>
        <v>95</v>
      </c>
      <c r="GO26" s="4"/>
      <c r="GP26" s="95">
        <v>43250</v>
      </c>
      <c r="GQ26" s="119">
        <f>IF(GN26&gt;0,GP26/GN26,0)</f>
        <v>455.26315789</v>
      </c>
      <c r="GR26" s="101">
        <f>IF(GU26&gt;0,GU26/GP26,0)</f>
        <v>9</v>
      </c>
      <c r="GS26" s="120">
        <f>GQ26*GR26</f>
        <v>4097.3684199999998</v>
      </c>
      <c r="GT26" s="101">
        <f>GS26*GN26</f>
        <v>389250</v>
      </c>
      <c r="GU26" s="95">
        <v>389250</v>
      </c>
      <c r="GV26" s="121">
        <f>GU26-GT26</f>
        <v>0</v>
      </c>
      <c r="GW26" s="122">
        <f t="shared" si="259"/>
        <v>1.0409299999999999</v>
      </c>
      <c r="GX26" s="18">
        <f>SUM(GX28:GX41)</f>
        <v>208</v>
      </c>
      <c r="GY26" s="4"/>
      <c r="GZ26" s="95">
        <v>78040</v>
      </c>
      <c r="HA26" s="119">
        <f>IF(GX26&gt;0,GZ26/GX26,0)</f>
        <v>375.19230769000001</v>
      </c>
      <c r="HB26" s="101">
        <f>IF(HE26&gt;0,HE26/GZ26,0)</f>
        <v>9</v>
      </c>
      <c r="HC26" s="120">
        <f>HA26*HB26</f>
        <v>3376.7307700000001</v>
      </c>
      <c r="HD26" s="101">
        <f>HC26*GX26</f>
        <v>702360</v>
      </c>
      <c r="HE26" s="95">
        <v>702360</v>
      </c>
      <c r="HF26" s="121">
        <f>HE26-HD26</f>
        <v>0</v>
      </c>
      <c r="HG26" s="122">
        <f t="shared" si="260"/>
        <v>0.85785</v>
      </c>
      <c r="HH26" s="18">
        <f>SUM(HH28:HH41)</f>
        <v>277</v>
      </c>
      <c r="HI26" s="4"/>
      <c r="HJ26" s="95">
        <v>211100</v>
      </c>
      <c r="HK26" s="119">
        <f>IF(HH26&gt;0,HJ26/HH26,0)</f>
        <v>762.09386282000003</v>
      </c>
      <c r="HL26" s="101">
        <f>IF(HO26&gt;0,HO26/HJ26,0)</f>
        <v>9</v>
      </c>
      <c r="HM26" s="120">
        <f>HK26*HL26</f>
        <v>6858.8447699999997</v>
      </c>
      <c r="HN26" s="101">
        <f>HM26*HH26</f>
        <v>1899900</v>
      </c>
      <c r="HO26" s="95">
        <v>1899900</v>
      </c>
      <c r="HP26" s="121">
        <f>HO26-HN26</f>
        <v>0</v>
      </c>
      <c r="HQ26" s="122">
        <f t="shared" si="261"/>
        <v>1.74248</v>
      </c>
      <c r="HR26" s="18">
        <f>SUM(HR28:HR41)</f>
        <v>429</v>
      </c>
      <c r="HS26" s="4"/>
      <c r="HT26" s="95">
        <v>230000</v>
      </c>
      <c r="HU26" s="119">
        <f>IF(HR26&gt;0,HT26/HR26,0)</f>
        <v>536.13053613</v>
      </c>
      <c r="HV26" s="101">
        <f>IF(HY26&gt;0,HY26/HT26,0)</f>
        <v>9</v>
      </c>
      <c r="HW26" s="120">
        <f>HU26*HV26</f>
        <v>4825.1748299999999</v>
      </c>
      <c r="HX26" s="101">
        <f>HW26*HR26</f>
        <v>2070000</v>
      </c>
      <c r="HY26" s="95">
        <v>2070000</v>
      </c>
      <c r="HZ26" s="121">
        <f>HY26-HX26</f>
        <v>0</v>
      </c>
      <c r="IA26" s="122">
        <f t="shared" si="262"/>
        <v>1.22583</v>
      </c>
      <c r="IB26" s="18">
        <f>SUM(IB28:IB41)</f>
        <v>176</v>
      </c>
      <c r="IC26" s="4"/>
      <c r="ID26" s="95">
        <v>91000</v>
      </c>
      <c r="IE26" s="119">
        <f>IF(IB26&gt;0,ID26/IB26,0)</f>
        <v>517.04545455000004</v>
      </c>
      <c r="IF26" s="101">
        <f>IF(II26&gt;0,II26/ID26,0)</f>
        <v>9</v>
      </c>
      <c r="IG26" s="120">
        <f>IE26*IF26</f>
        <v>4653.4090900000001</v>
      </c>
      <c r="IH26" s="101">
        <f>IG26*IB26</f>
        <v>819000</v>
      </c>
      <c r="II26" s="95">
        <v>819000</v>
      </c>
      <c r="IJ26" s="121">
        <f>II26-IH26</f>
        <v>0</v>
      </c>
      <c r="IK26" s="122">
        <f t="shared" si="263"/>
        <v>1.1821900000000001</v>
      </c>
      <c r="IL26" s="18">
        <f>SUM(IL28:IL41)</f>
        <v>118</v>
      </c>
      <c r="IM26" s="4"/>
      <c r="IN26" s="95">
        <v>34500</v>
      </c>
      <c r="IO26" s="119">
        <f>IF(IL26&gt;0,IN26/IL26,0)</f>
        <v>292.37288136000001</v>
      </c>
      <c r="IP26" s="101">
        <f>IF(IS26&gt;0,IS26/IN26,0)</f>
        <v>9</v>
      </c>
      <c r="IQ26" s="120">
        <f>IO26*IP26</f>
        <v>2631.3559300000002</v>
      </c>
      <c r="IR26" s="101">
        <f>IQ26*IL26</f>
        <v>310500</v>
      </c>
      <c r="IS26" s="95">
        <v>310500</v>
      </c>
      <c r="IT26" s="121">
        <f>IS26-IR26</f>
        <v>0</v>
      </c>
      <c r="IU26" s="122">
        <f t="shared" si="264"/>
        <v>0.66849000000000003</v>
      </c>
      <c r="IV26" s="18">
        <f>SUM(IV28:IV41)</f>
        <v>316</v>
      </c>
      <c r="IW26" s="4"/>
      <c r="IX26" s="95">
        <v>151620</v>
      </c>
      <c r="IY26" s="119">
        <f>IF(IV26&gt;0,IX26/IV26,0)</f>
        <v>479.81012657999997</v>
      </c>
      <c r="IZ26" s="101">
        <f>IF(JC26&gt;0,JC26/IX26,0)</f>
        <v>9</v>
      </c>
      <c r="JA26" s="120">
        <f>IY26*IZ26</f>
        <v>4318.2911400000003</v>
      </c>
      <c r="JB26" s="101">
        <f>JA26*IV26</f>
        <v>1364580</v>
      </c>
      <c r="JC26" s="95">
        <v>1364580</v>
      </c>
      <c r="JD26" s="121">
        <f>JC26-JB26</f>
        <v>0</v>
      </c>
      <c r="JE26" s="122">
        <f t="shared" si="265"/>
        <v>1.0970599999999999</v>
      </c>
      <c r="JF26" s="18">
        <f>SUM(JF28:JF41)</f>
        <v>321</v>
      </c>
      <c r="JG26" s="4"/>
      <c r="JH26" s="95">
        <v>297060</v>
      </c>
      <c r="JI26" s="119">
        <f>IF(JF26&gt;0,JH26/JF26,0)</f>
        <v>925.42056075000005</v>
      </c>
      <c r="JJ26" s="101">
        <f>IF(JM26&gt;0,JM26/JH26,0)</f>
        <v>9</v>
      </c>
      <c r="JK26" s="120">
        <f>JI26*JJ26</f>
        <v>8328.7850500000004</v>
      </c>
      <c r="JL26" s="101">
        <f>JK26*JF26</f>
        <v>2673540</v>
      </c>
      <c r="JM26" s="95">
        <v>2673540</v>
      </c>
      <c r="JN26" s="121">
        <f>JM26-JL26</f>
        <v>0</v>
      </c>
      <c r="JO26" s="122">
        <f t="shared" si="266"/>
        <v>2.11592</v>
      </c>
      <c r="JP26" s="18">
        <f>SUM(JP28:JP41)</f>
        <v>0</v>
      </c>
      <c r="JQ26" s="4"/>
      <c r="JR26" s="95">
        <v>0</v>
      </c>
      <c r="JS26" s="119">
        <f>IF(JP26&gt;0,JR26/JP26,0)</f>
        <v>0</v>
      </c>
      <c r="JT26" s="101">
        <f>IF(JW26&gt;0,JW26/JR26,0)</f>
        <v>0</v>
      </c>
      <c r="JU26" s="120">
        <f>JS26*JT26</f>
        <v>0</v>
      </c>
      <c r="JV26" s="101">
        <f>JU26*JP26</f>
        <v>0</v>
      </c>
      <c r="JW26" s="95">
        <v>0</v>
      </c>
      <c r="JX26" s="121">
        <f>JW26-JV26</f>
        <v>0</v>
      </c>
      <c r="JY26" s="122">
        <f t="shared" si="267"/>
        <v>0</v>
      </c>
      <c r="JZ26" s="18">
        <f>SUM(JZ28:JZ41)</f>
        <v>176</v>
      </c>
      <c r="KA26" s="4"/>
      <c r="KB26" s="95">
        <v>53020</v>
      </c>
      <c r="KC26" s="119">
        <f>IF(JZ26&gt;0,KB26/JZ26,0)</f>
        <v>301.25</v>
      </c>
      <c r="KD26" s="101">
        <f>IF(KG26&gt;0,KG26/KB26,0)</f>
        <v>9</v>
      </c>
      <c r="KE26" s="120">
        <f>KC26*KD26</f>
        <v>2711.25</v>
      </c>
      <c r="KF26" s="101">
        <f>KE26*JZ26</f>
        <v>477180</v>
      </c>
      <c r="KG26" s="95">
        <v>477180</v>
      </c>
      <c r="KH26" s="121">
        <f>KG26-KF26</f>
        <v>0</v>
      </c>
      <c r="KI26" s="122">
        <f t="shared" si="268"/>
        <v>0.68879000000000001</v>
      </c>
      <c r="KJ26" s="18">
        <f>SUM(KJ28:KJ41)</f>
        <v>363</v>
      </c>
      <c r="KK26" s="4"/>
      <c r="KL26" s="95">
        <v>130000</v>
      </c>
      <c r="KM26" s="119">
        <f>IF(KJ26&gt;0,KL26/KJ26,0)</f>
        <v>358.12672176000001</v>
      </c>
      <c r="KN26" s="101">
        <f>IF(KQ26&gt;0,KQ26/KL26,0)</f>
        <v>9</v>
      </c>
      <c r="KO26" s="120">
        <f>KM26*KN26</f>
        <v>3223.1405</v>
      </c>
      <c r="KP26" s="101">
        <f>KO26*KJ26</f>
        <v>1170000</v>
      </c>
      <c r="KQ26" s="95">
        <v>1170000</v>
      </c>
      <c r="KR26" s="121">
        <f>KQ26-KP26</f>
        <v>0</v>
      </c>
      <c r="KS26" s="122">
        <f t="shared" si="269"/>
        <v>0.81882999999999995</v>
      </c>
      <c r="KT26" s="18">
        <f>SUM(KT28:KT41)</f>
        <v>310</v>
      </c>
      <c r="KU26" s="4"/>
      <c r="KV26" s="95">
        <v>76000</v>
      </c>
      <c r="KW26" s="119">
        <f>IF(KT26&gt;0,KV26/KT26,0)</f>
        <v>245.16129032000001</v>
      </c>
      <c r="KX26" s="101">
        <f>IF(LA26&gt;0,LA26/KV26,0)</f>
        <v>9</v>
      </c>
      <c r="KY26" s="120">
        <f>KW26*KX26</f>
        <v>2206.4516100000001</v>
      </c>
      <c r="KZ26" s="101">
        <f>KY26*KT26</f>
        <v>684000</v>
      </c>
      <c r="LA26" s="95">
        <v>684000</v>
      </c>
      <c r="LB26" s="121">
        <f>LA26-KZ26</f>
        <v>0</v>
      </c>
      <c r="LC26" s="122">
        <f t="shared" si="270"/>
        <v>0.56054999999999999</v>
      </c>
      <c r="LD26" s="18">
        <f>SUM(LD28:LD41)</f>
        <v>238</v>
      </c>
      <c r="LE26" s="4"/>
      <c r="LF26" s="95">
        <v>64260</v>
      </c>
      <c r="LG26" s="119">
        <f>IF(LD26&gt;0,LF26/LD26,0)</f>
        <v>270</v>
      </c>
      <c r="LH26" s="101">
        <f>IF(LK26&gt;0,LK26/LF26,0)</f>
        <v>9</v>
      </c>
      <c r="LI26" s="120">
        <f>LG26*LH26</f>
        <v>2430</v>
      </c>
      <c r="LJ26" s="101">
        <f>LI26*LD26</f>
        <v>578340</v>
      </c>
      <c r="LK26" s="95">
        <v>578340</v>
      </c>
      <c r="LL26" s="121">
        <f>LK26-LJ26</f>
        <v>0</v>
      </c>
      <c r="LM26" s="122">
        <f t="shared" si="271"/>
        <v>0.61734</v>
      </c>
      <c r="LN26" s="18">
        <f>SUM(LN28:LN41)</f>
        <v>198</v>
      </c>
      <c r="LO26" s="4"/>
      <c r="LP26" s="95">
        <v>75760</v>
      </c>
      <c r="LQ26" s="119">
        <f>IF(LN26&gt;0,LP26/LN26,0)</f>
        <v>382.62626262999999</v>
      </c>
      <c r="LR26" s="101">
        <f>IF(LU26&gt;0,LU26/LP26,0)</f>
        <v>9</v>
      </c>
      <c r="LS26" s="120">
        <f>LQ26*LR26</f>
        <v>3443.63636</v>
      </c>
      <c r="LT26" s="101">
        <f>LS26*LN26</f>
        <v>681840</v>
      </c>
      <c r="LU26" s="95">
        <v>681840</v>
      </c>
      <c r="LV26" s="121">
        <f>LU26-LT26</f>
        <v>0</v>
      </c>
      <c r="LW26" s="122">
        <f t="shared" si="272"/>
        <v>0.87485000000000002</v>
      </c>
      <c r="LX26" s="18">
        <f>SUM(LX28:LX41)</f>
        <v>143</v>
      </c>
      <c r="LY26" s="4"/>
      <c r="LZ26" s="95">
        <v>50000</v>
      </c>
      <c r="MA26" s="119">
        <f>IF(LX26&gt;0,LZ26/LX26,0)</f>
        <v>349.65034965000001</v>
      </c>
      <c r="MB26" s="101">
        <f>IF(ME26&gt;0,ME26/LZ26,0)</f>
        <v>9</v>
      </c>
      <c r="MC26" s="120">
        <f>MA26*MB26</f>
        <v>3146.8531499999999</v>
      </c>
      <c r="MD26" s="101">
        <f>MC26*LX26</f>
        <v>450000</v>
      </c>
      <c r="ME26" s="95">
        <v>450000</v>
      </c>
      <c r="MF26" s="121">
        <f>ME26-MD26</f>
        <v>0</v>
      </c>
      <c r="MG26" s="122">
        <f t="shared" si="273"/>
        <v>0.79944999999999999</v>
      </c>
      <c r="MH26" s="18">
        <f>SUM(MH28:MH41)</f>
        <v>313</v>
      </c>
      <c r="MI26" s="4"/>
      <c r="MJ26" s="95">
        <v>74330</v>
      </c>
      <c r="MK26" s="119">
        <f>IF(MH26&gt;0,MJ26/MH26,0)</f>
        <v>237.47603834</v>
      </c>
      <c r="ML26" s="101">
        <f>IF(MO26&gt;0,MO26/MJ26,0)</f>
        <v>9</v>
      </c>
      <c r="MM26" s="120">
        <f>MK26*ML26</f>
        <v>2137.2843499999999</v>
      </c>
      <c r="MN26" s="101">
        <f>MM26*MH26</f>
        <v>668970</v>
      </c>
      <c r="MO26" s="95">
        <v>668970</v>
      </c>
      <c r="MP26" s="121">
        <f>MO26-MN26</f>
        <v>0</v>
      </c>
      <c r="MQ26" s="122">
        <f t="shared" si="274"/>
        <v>0.54296999999999995</v>
      </c>
      <c r="MR26" s="18">
        <f>SUM(MR28:MR41)</f>
        <v>102</v>
      </c>
      <c r="MS26" s="4"/>
      <c r="MT26" s="95">
        <v>43000</v>
      </c>
      <c r="MU26" s="119">
        <f>IF(MR26&gt;0,MT26/MR26,0)</f>
        <v>421.56862745000001</v>
      </c>
      <c r="MV26" s="101">
        <f>IF(MY26&gt;0,MY26/MT26,0)</f>
        <v>9</v>
      </c>
      <c r="MW26" s="120">
        <f>MU26*MV26</f>
        <v>3794.1176500000001</v>
      </c>
      <c r="MX26" s="101">
        <f>MW26*MR26</f>
        <v>387000</v>
      </c>
      <c r="MY26" s="95">
        <v>387000</v>
      </c>
      <c r="MZ26" s="121">
        <f>MY26-MX26</f>
        <v>0</v>
      </c>
      <c r="NA26" s="122">
        <f t="shared" si="275"/>
        <v>0.96389000000000002</v>
      </c>
      <c r="NB26" s="18">
        <f>SUM(NB28:NB41)</f>
        <v>171</v>
      </c>
      <c r="NC26" s="4"/>
      <c r="ND26" s="95">
        <v>62000</v>
      </c>
      <c r="NE26" s="119">
        <f>IF(NB26&gt;0,ND26/NB26,0)</f>
        <v>362.57309942000001</v>
      </c>
      <c r="NF26" s="101">
        <f>IF(NI26&gt;0,NI26/ND26,0)</f>
        <v>9</v>
      </c>
      <c r="NG26" s="120">
        <f>NE26*NF26</f>
        <v>3263.15789</v>
      </c>
      <c r="NH26" s="101">
        <f>NG26*NB26</f>
        <v>558000</v>
      </c>
      <c r="NI26" s="95">
        <v>558000</v>
      </c>
      <c r="NJ26" s="121">
        <f>NI26-NH26</f>
        <v>0</v>
      </c>
      <c r="NK26" s="122">
        <f t="shared" si="276"/>
        <v>0.82899999999999996</v>
      </c>
      <c r="NL26" s="18">
        <f>SUM(NL28:NL41)</f>
        <v>480</v>
      </c>
      <c r="NM26" s="4"/>
      <c r="NN26" s="95">
        <v>119730</v>
      </c>
      <c r="NO26" s="119">
        <f>IF(NL26&gt;0,NN26/NL26,0)</f>
        <v>249.4375</v>
      </c>
      <c r="NP26" s="101">
        <f>IF(NS26&gt;0,NS26/NN26,0)</f>
        <v>9</v>
      </c>
      <c r="NQ26" s="120">
        <f>NO26*NP26</f>
        <v>2244.9375</v>
      </c>
      <c r="NR26" s="101">
        <f>NQ26*NL26</f>
        <v>1077570</v>
      </c>
      <c r="NS26" s="95">
        <v>1077570</v>
      </c>
      <c r="NT26" s="121">
        <f>NS26-NR26</f>
        <v>0</v>
      </c>
      <c r="NU26" s="122">
        <f t="shared" si="277"/>
        <v>0.57032000000000005</v>
      </c>
      <c r="NV26" s="18">
        <f>SUM(NV28:NV41)</f>
        <v>150</v>
      </c>
      <c r="NW26" s="4"/>
      <c r="NX26" s="95">
        <v>36100</v>
      </c>
      <c r="NY26" s="119">
        <f>IF(NV26&gt;0,NX26/NV26,0)</f>
        <v>240.66666667000001</v>
      </c>
      <c r="NZ26" s="101">
        <f>IF(OC26&gt;0,OC26/NX26,0)</f>
        <v>9</v>
      </c>
      <c r="OA26" s="120">
        <f>NY26*NZ26</f>
        <v>2166</v>
      </c>
      <c r="OB26" s="101">
        <f>OA26*NV26</f>
        <v>324900</v>
      </c>
      <c r="OC26" s="95">
        <v>324900</v>
      </c>
      <c r="OD26" s="121">
        <f>OC26-OB26</f>
        <v>0</v>
      </c>
      <c r="OE26" s="122">
        <f t="shared" si="278"/>
        <v>0.55027000000000004</v>
      </c>
      <c r="OF26" s="18">
        <f>SUM(OF28:OF41)</f>
        <v>141</v>
      </c>
      <c r="OG26" s="4"/>
      <c r="OH26" s="95">
        <v>55240</v>
      </c>
      <c r="OI26" s="119">
        <f>IF(OF26&gt;0,OH26/OF26,0)</f>
        <v>391.77304965000002</v>
      </c>
      <c r="OJ26" s="101">
        <f>IF(OM26&gt;0,OM26/OH26,0)</f>
        <v>9</v>
      </c>
      <c r="OK26" s="120">
        <f>OI26*OJ26</f>
        <v>3525.9574499999999</v>
      </c>
      <c r="OL26" s="101">
        <f>OK26*OF26</f>
        <v>497160</v>
      </c>
      <c r="OM26" s="95">
        <v>497160</v>
      </c>
      <c r="ON26" s="121">
        <f>OM26-OL26</f>
        <v>0</v>
      </c>
      <c r="OO26" s="122">
        <f t="shared" si="279"/>
        <v>0.89576</v>
      </c>
      <c r="OP26" s="18">
        <f>SUM(OP28:OP41)</f>
        <v>229</v>
      </c>
      <c r="OQ26" s="4"/>
      <c r="OR26" s="95">
        <v>121000</v>
      </c>
      <c r="OS26" s="119">
        <f>IF(OP26&gt;0,OR26/OP26,0)</f>
        <v>528.38427948000003</v>
      </c>
      <c r="OT26" s="101">
        <f>IF(OW26&gt;0,OW26/OR26,0)</f>
        <v>9</v>
      </c>
      <c r="OU26" s="120">
        <f>OS26*OT26</f>
        <v>4755.4585200000001</v>
      </c>
      <c r="OV26" s="101">
        <f>OU26*OP26</f>
        <v>1089000</v>
      </c>
      <c r="OW26" s="95">
        <v>1089000</v>
      </c>
      <c r="OX26" s="121">
        <f>OW26-OV26</f>
        <v>0</v>
      </c>
      <c r="OY26" s="122">
        <f t="shared" si="280"/>
        <v>1.2081200000000001</v>
      </c>
      <c r="OZ26" s="18">
        <f>SUM(OZ28:OZ41)</f>
        <v>72</v>
      </c>
      <c r="PA26" s="4"/>
      <c r="PB26" s="95">
        <v>49220</v>
      </c>
      <c r="PC26" s="119">
        <f>IF(OZ26&gt;0,PB26/OZ26,0)</f>
        <v>683.61111111000002</v>
      </c>
      <c r="PD26" s="101">
        <f>IF(PG26&gt;0,PG26/PB26,0)</f>
        <v>9</v>
      </c>
      <c r="PE26" s="120">
        <f>PC26*PD26</f>
        <v>6152.5</v>
      </c>
      <c r="PF26" s="101">
        <f>PE26*OZ26</f>
        <v>442980</v>
      </c>
      <c r="PG26" s="95">
        <v>442980</v>
      </c>
      <c r="PH26" s="121">
        <f>PG26-PF26</f>
        <v>0</v>
      </c>
      <c r="PI26" s="122">
        <f t="shared" si="281"/>
        <v>1.5630299999999999</v>
      </c>
      <c r="PJ26" s="18">
        <f>SUM(PJ28:PJ41)</f>
        <v>165</v>
      </c>
      <c r="PK26" s="4"/>
      <c r="PL26" s="95">
        <v>40000</v>
      </c>
      <c r="PM26" s="119">
        <f>IF(PJ26&gt;0,PL26/PJ26,0)</f>
        <v>242.42424242000001</v>
      </c>
      <c r="PN26" s="101">
        <f>IF(PQ26&gt;0,PQ26/PL26,0)</f>
        <v>9</v>
      </c>
      <c r="PO26" s="120">
        <f>PM26*PN26</f>
        <v>2181.8181800000002</v>
      </c>
      <c r="PP26" s="101">
        <f>PO26*PJ26</f>
        <v>360000</v>
      </c>
      <c r="PQ26" s="95">
        <v>360000</v>
      </c>
      <c r="PR26" s="121">
        <f>PQ26-PP26</f>
        <v>0</v>
      </c>
      <c r="PS26" s="122">
        <f t="shared" si="282"/>
        <v>0.55428999999999995</v>
      </c>
      <c r="PT26" s="18">
        <f>SUM(PT28:PT41)</f>
        <v>0</v>
      </c>
      <c r="PU26" s="4"/>
      <c r="PV26" s="95"/>
      <c r="PW26" s="119">
        <f>IF(PT26&gt;0,PV26/PT26,0)</f>
        <v>0</v>
      </c>
      <c r="PX26" s="101">
        <f>IF(QA26&gt;0,QA26/PV26,0)</f>
        <v>0</v>
      </c>
      <c r="PY26" s="120">
        <f>PW26*PX26</f>
        <v>0</v>
      </c>
      <c r="PZ26" s="101">
        <f>PY26*PT26</f>
        <v>0</v>
      </c>
      <c r="QA26" s="95"/>
      <c r="QB26" s="121">
        <f>QA26-PZ26</f>
        <v>0</v>
      </c>
      <c r="QC26" s="122">
        <f t="shared" si="283"/>
        <v>0</v>
      </c>
      <c r="QD26" s="18">
        <f>SUM(QD28:QD41)</f>
        <v>230</v>
      </c>
      <c r="QE26" s="4"/>
      <c r="QF26" s="95">
        <v>102000</v>
      </c>
      <c r="QG26" s="119">
        <f>IF(QD26&gt;0,QF26/QD26,0)</f>
        <v>443.47826086999999</v>
      </c>
      <c r="QH26" s="101">
        <f>IF(QK26&gt;0,QK26/QF26,0)</f>
        <v>9</v>
      </c>
      <c r="QI26" s="120">
        <f>QG26*QH26</f>
        <v>3991.3043499999999</v>
      </c>
      <c r="QJ26" s="101">
        <f>QI26*QD26</f>
        <v>918000</v>
      </c>
      <c r="QK26" s="95">
        <v>918000</v>
      </c>
      <c r="QL26" s="121">
        <f>QK26-QJ26</f>
        <v>0</v>
      </c>
      <c r="QM26" s="122">
        <f t="shared" si="284"/>
        <v>1.0139800000000001</v>
      </c>
      <c r="QN26" s="18">
        <f>SUM(QN28:QN41)</f>
        <v>165</v>
      </c>
      <c r="QO26" s="4"/>
      <c r="QP26" s="95">
        <v>56000</v>
      </c>
      <c r="QQ26" s="119">
        <f>IF(QN26&gt;0,QP26/QN26,0)</f>
        <v>339.39393939000001</v>
      </c>
      <c r="QR26" s="101">
        <f>IF(QU26&gt;0,QU26/QP26,0)</f>
        <v>9</v>
      </c>
      <c r="QS26" s="120">
        <f>QQ26*QR26</f>
        <v>3054.5454500000001</v>
      </c>
      <c r="QT26" s="101">
        <f>QS26*QN26</f>
        <v>504000</v>
      </c>
      <c r="QU26" s="95">
        <v>504000</v>
      </c>
      <c r="QV26" s="121">
        <f>QU26-QT26</f>
        <v>0</v>
      </c>
      <c r="QW26" s="122">
        <f t="shared" si="285"/>
        <v>0.77600000000000002</v>
      </c>
      <c r="QX26" s="18">
        <f>SUM(QX28:QX41)</f>
        <v>173</v>
      </c>
      <c r="QY26" s="4"/>
      <c r="QZ26" s="95">
        <v>62000</v>
      </c>
      <c r="RA26" s="119">
        <f>IF(QX26&gt;0,QZ26/QX26,0)</f>
        <v>358.38150288999998</v>
      </c>
      <c r="RB26" s="101">
        <f>IF(RE26&gt;0,RE26/QZ26,0)</f>
        <v>9</v>
      </c>
      <c r="RC26" s="120">
        <f>RA26*RB26</f>
        <v>3225.4335299999998</v>
      </c>
      <c r="RD26" s="101">
        <f>RC26*QX26</f>
        <v>558000</v>
      </c>
      <c r="RE26" s="95">
        <v>558000</v>
      </c>
      <c r="RF26" s="121">
        <f>RE26-RD26</f>
        <v>0</v>
      </c>
      <c r="RG26" s="122">
        <f t="shared" si="286"/>
        <v>0.81942000000000004</v>
      </c>
      <c r="RH26" s="18">
        <f>SUM(RH28:RH41)</f>
        <v>152</v>
      </c>
      <c r="RI26" s="4"/>
      <c r="RJ26" s="95">
        <v>63100</v>
      </c>
      <c r="RK26" s="119">
        <f>IF(RH26&gt;0,RJ26/RH26,0)</f>
        <v>415.13157895000001</v>
      </c>
      <c r="RL26" s="101">
        <f>IF(RO26&gt;0,RO26/RJ26,0)</f>
        <v>9</v>
      </c>
      <c r="RM26" s="120">
        <f>RK26*RL26</f>
        <v>3736.1842099999999</v>
      </c>
      <c r="RN26" s="101">
        <f>RM26*RH26</f>
        <v>567900</v>
      </c>
      <c r="RO26" s="95">
        <v>567900</v>
      </c>
      <c r="RP26" s="121">
        <f>RO26-RN26</f>
        <v>0</v>
      </c>
      <c r="RQ26" s="122">
        <f t="shared" si="287"/>
        <v>0.94916999999999996</v>
      </c>
      <c r="RR26" s="18">
        <f>SUM(RR28:RR41)</f>
        <v>339</v>
      </c>
      <c r="RS26" s="4"/>
      <c r="RT26" s="95">
        <v>106200</v>
      </c>
      <c r="RU26" s="119">
        <f>IF(RR26&gt;0,RT26/RR26,0)</f>
        <v>313.27433628</v>
      </c>
      <c r="RV26" s="101">
        <f>IF(RY26&gt;0,RY26/RT26,0)</f>
        <v>9</v>
      </c>
      <c r="RW26" s="120">
        <f>RU26*RV26</f>
        <v>2819.4690300000002</v>
      </c>
      <c r="RX26" s="101">
        <f>RW26*RR26</f>
        <v>955800</v>
      </c>
      <c r="RY26" s="95">
        <v>955800</v>
      </c>
      <c r="RZ26" s="121">
        <f>RY26-RX26</f>
        <v>0</v>
      </c>
      <c r="SA26" s="122">
        <f t="shared" si="288"/>
        <v>0.71628000000000003</v>
      </c>
      <c r="SB26" s="18">
        <f>SUM(SB28:SB41)</f>
        <v>50</v>
      </c>
      <c r="SC26" s="4"/>
      <c r="SD26" s="95">
        <v>21151</v>
      </c>
      <c r="SE26" s="119">
        <f>IF(SB26&gt;0,SD26/SB26,0)</f>
        <v>423.02</v>
      </c>
      <c r="SF26" s="101">
        <f>IF(SI26&gt;0,SI26/SD26,0)</f>
        <v>9</v>
      </c>
      <c r="SG26" s="120">
        <f>SE26*SF26</f>
        <v>3807.18</v>
      </c>
      <c r="SH26" s="101">
        <f>SG26*SB26</f>
        <v>190359</v>
      </c>
      <c r="SI26" s="95">
        <v>190359</v>
      </c>
      <c r="SJ26" s="121">
        <f>SI26-SH26</f>
        <v>0</v>
      </c>
      <c r="SK26" s="122">
        <f t="shared" si="289"/>
        <v>0.96721000000000001</v>
      </c>
      <c r="SL26" s="18">
        <f>SUM(SL28:SL41)</f>
        <v>295</v>
      </c>
      <c r="SM26" s="4"/>
      <c r="SN26" s="95">
        <v>125040</v>
      </c>
      <c r="SO26" s="119">
        <f>IF(SL26&gt;0,SN26/SL26,0)</f>
        <v>423.86440678000002</v>
      </c>
      <c r="SP26" s="101">
        <f>IF(SS26&gt;0,SS26/SN26,0)</f>
        <v>9</v>
      </c>
      <c r="SQ26" s="120">
        <f>SO26*SP26</f>
        <v>3814.7796600000001</v>
      </c>
      <c r="SR26" s="101">
        <f>SQ26*SL26</f>
        <v>1125360</v>
      </c>
      <c r="SS26" s="95">
        <v>1125360</v>
      </c>
      <c r="ST26" s="121">
        <f>SS26-SR26</f>
        <v>0</v>
      </c>
      <c r="SU26" s="122">
        <f t="shared" si="290"/>
        <v>0.96914</v>
      </c>
      <c r="SV26" s="18">
        <f>SUM(SV28:SV41)</f>
        <v>319</v>
      </c>
      <c r="SW26" s="4"/>
      <c r="SX26" s="95">
        <v>235570</v>
      </c>
      <c r="SY26" s="119">
        <f>IF(SV26&gt;0,SX26/SV26,0)</f>
        <v>738.46394984000005</v>
      </c>
      <c r="SZ26" s="101">
        <f>IF(TC26&gt;0,TC26/SX26,0)</f>
        <v>9</v>
      </c>
      <c r="TA26" s="120">
        <f>SY26*SZ26</f>
        <v>6646.1755499999999</v>
      </c>
      <c r="TB26" s="101">
        <f>TA26*SV26</f>
        <v>2120130</v>
      </c>
      <c r="TC26" s="95">
        <v>2120130</v>
      </c>
      <c r="TD26" s="121">
        <f>TC26-TB26</f>
        <v>0</v>
      </c>
      <c r="TE26" s="122">
        <f t="shared" si="291"/>
        <v>1.68845</v>
      </c>
      <c r="TF26" s="18">
        <f>SUM(TF28:TF41)</f>
        <v>175</v>
      </c>
      <c r="TG26" s="4"/>
      <c r="TH26" s="95">
        <v>54780</v>
      </c>
      <c r="TI26" s="119">
        <f>IF(TF26&gt;0,TH26/TF26,0)</f>
        <v>313.02857143</v>
      </c>
      <c r="TJ26" s="101">
        <f>IF(TM26&gt;0,TM26/TH26,0)</f>
        <v>9</v>
      </c>
      <c r="TK26" s="120">
        <f>TI26*TJ26</f>
        <v>2817.2571400000002</v>
      </c>
      <c r="TL26" s="101">
        <f>TK26*TF26</f>
        <v>493020</v>
      </c>
      <c r="TM26" s="95">
        <v>493020</v>
      </c>
      <c r="TN26" s="121">
        <f>TM26-TL26</f>
        <v>0</v>
      </c>
      <c r="TO26" s="122">
        <f t="shared" si="292"/>
        <v>0.71572000000000002</v>
      </c>
      <c r="TP26" s="18">
        <f>SUM(TP28:TP41)</f>
        <v>274</v>
      </c>
      <c r="TQ26" s="4"/>
      <c r="TR26" s="95">
        <v>70950</v>
      </c>
      <c r="TS26" s="119">
        <f>IF(TP26&gt;0,TR26/TP26,0)</f>
        <v>258.94160584000002</v>
      </c>
      <c r="TT26" s="101">
        <f>IF(TW26&gt;0,TW26/TR26,0)</f>
        <v>9</v>
      </c>
      <c r="TU26" s="120">
        <f>TS26*TT26</f>
        <v>2330.4744500000002</v>
      </c>
      <c r="TV26" s="101">
        <f>TU26*TP26</f>
        <v>638550</v>
      </c>
      <c r="TW26" s="95">
        <v>638550</v>
      </c>
      <c r="TX26" s="121">
        <f>TW26-TV26</f>
        <v>0</v>
      </c>
      <c r="TY26" s="122">
        <f t="shared" si="293"/>
        <v>0.59204999999999997</v>
      </c>
      <c r="TZ26" s="18">
        <f>SUM(TZ28:TZ41)</f>
        <v>188</v>
      </c>
      <c r="UA26" s="4"/>
      <c r="UB26" s="95">
        <v>71090</v>
      </c>
      <c r="UC26" s="119">
        <f>IF(TZ26&gt;0,UB26/TZ26,0)</f>
        <v>378.13829786999997</v>
      </c>
      <c r="UD26" s="101">
        <f>IF(UG26&gt;0,UG26/UB26,0)</f>
        <v>9</v>
      </c>
      <c r="UE26" s="120">
        <f>UC26*UD26</f>
        <v>3403.2446799999998</v>
      </c>
      <c r="UF26" s="101">
        <f>UE26*TZ26</f>
        <v>639810</v>
      </c>
      <c r="UG26" s="95">
        <v>639810</v>
      </c>
      <c r="UH26" s="121">
        <f>UG26-UF26</f>
        <v>0</v>
      </c>
      <c r="UI26" s="122">
        <f t="shared" si="294"/>
        <v>0.86458999999999997</v>
      </c>
      <c r="UJ26" s="18">
        <f>SUM(UJ28:UJ41)</f>
        <v>349</v>
      </c>
      <c r="UK26" s="4"/>
      <c r="UL26" s="95">
        <v>210400</v>
      </c>
      <c r="UM26" s="119">
        <f>IF(UJ26&gt;0,UL26/UJ26,0)</f>
        <v>602.86532951000004</v>
      </c>
      <c r="UN26" s="101">
        <f>IF(UQ26&gt;0,UQ26/UL26,0)</f>
        <v>9</v>
      </c>
      <c r="UO26" s="120">
        <f>UM26*UN26</f>
        <v>5425.7879700000003</v>
      </c>
      <c r="UP26" s="101">
        <f>UO26*UJ26</f>
        <v>1893600</v>
      </c>
      <c r="UQ26" s="95">
        <v>1893600</v>
      </c>
      <c r="UR26" s="121">
        <f>UQ26-UP26</f>
        <v>0</v>
      </c>
      <c r="US26" s="122">
        <f t="shared" si="295"/>
        <v>1.3784099999999999</v>
      </c>
      <c r="UT26" s="18">
        <f>SUM(UT28:UT41)</f>
        <v>322</v>
      </c>
      <c r="UU26" s="4"/>
      <c r="UV26" s="95">
        <v>95630</v>
      </c>
      <c r="UW26" s="119">
        <f>IF(UT26&gt;0,UV26/UT26,0)</f>
        <v>296.98757763999998</v>
      </c>
      <c r="UX26" s="101">
        <f>IF(VA26&gt;0,VA26/UV26,0)</f>
        <v>9</v>
      </c>
      <c r="UY26" s="120">
        <f>UW26*UX26</f>
        <v>2672.8881999999999</v>
      </c>
      <c r="UZ26" s="101">
        <f>UY26*UT26</f>
        <v>860670</v>
      </c>
      <c r="VA26" s="95">
        <v>860670</v>
      </c>
      <c r="VB26" s="121">
        <f>VA26-UZ26</f>
        <v>0</v>
      </c>
      <c r="VC26" s="122">
        <f t="shared" si="296"/>
        <v>0.67903999999999998</v>
      </c>
      <c r="VD26" s="18">
        <f>SUM(VD28:VD41)</f>
        <v>566</v>
      </c>
      <c r="VE26" s="4"/>
      <c r="VF26" s="95">
        <v>404510</v>
      </c>
      <c r="VG26" s="119">
        <f>IF(VD26&gt;0,VF26/VD26,0)</f>
        <v>714.68197880000002</v>
      </c>
      <c r="VH26" s="101">
        <f>IF(VK26&gt;0,VK26/VF26,0)</f>
        <v>9</v>
      </c>
      <c r="VI26" s="120">
        <f>VG26*VH26</f>
        <v>6432.1378100000002</v>
      </c>
      <c r="VJ26" s="101">
        <f>VI26*VD26</f>
        <v>3640590</v>
      </c>
      <c r="VK26" s="95">
        <v>3640590</v>
      </c>
      <c r="VL26" s="121">
        <f>VK26-VJ26</f>
        <v>0</v>
      </c>
      <c r="VM26" s="122">
        <f t="shared" si="297"/>
        <v>1.6340699999999999</v>
      </c>
      <c r="VN26" s="18">
        <f>SUM(VN28:VN41)</f>
        <v>357</v>
      </c>
      <c r="VO26" s="4"/>
      <c r="VP26" s="95">
        <v>159720</v>
      </c>
      <c r="VQ26" s="119">
        <f>IF(VN26&gt;0,VP26/VN26,0)</f>
        <v>447.39495798000002</v>
      </c>
      <c r="VR26" s="101">
        <f>IF(VU26&gt;0,VU26/VP26,0)</f>
        <v>9</v>
      </c>
      <c r="VS26" s="120">
        <f>VQ26*VR26</f>
        <v>4026.5546199999999</v>
      </c>
      <c r="VT26" s="101">
        <f>VS26*VN26</f>
        <v>1437480</v>
      </c>
      <c r="VU26" s="95">
        <v>1437480</v>
      </c>
      <c r="VV26" s="121">
        <f>VU26-VT26</f>
        <v>0</v>
      </c>
      <c r="VW26" s="122">
        <f t="shared" si="298"/>
        <v>1.02294</v>
      </c>
      <c r="VX26" s="18">
        <f>SUM(VX28:VX41)</f>
        <v>12565</v>
      </c>
      <c r="VY26" s="4"/>
      <c r="VZ26" s="127">
        <f>H26+R26+AB26+AL26+AV26+BF26+BP26+BZ26+CJ26+CT26+DD26+DN26+DX26+EH26+ER26+FB26+FL26+FV26+GF26+GP26+GZ26+HJ26+HT26+ID26+IN26+IX26+JH26+JR26+KB26+KL26+KV26+LF26+LP26+LZ26+MJ26+MT26+ND26+NN26+NX26+OH26+OR26+PB26+PL26+PV26+QF26+QP26+QZ26+RJ26+RT26+SD26+SN26+SX26+TH26+TR26+UB26+UL26+UV26+VF26+VP26</f>
        <v>5495451</v>
      </c>
      <c r="WA26" s="119">
        <f>IF(VX26&gt;0,VZ26/VX26,0)</f>
        <v>437.36179865000003</v>
      </c>
      <c r="WB26" s="101">
        <f>IF(WE26&gt;0,WE26/VZ26,0)</f>
        <v>9</v>
      </c>
      <c r="WC26" s="120">
        <f>WA26*WB26</f>
        <v>3936.2561900000001</v>
      </c>
      <c r="WD26" s="101">
        <f>WC26*VX26</f>
        <v>49459059.030000001</v>
      </c>
      <c r="WE26" s="127">
        <f>M26+W26+AG26+AQ26+BA26+BK26+BU26+CE26+CO26+CY26+DI26+DS26+EC26+EM26+EW26+FG26+FQ26+GA26+GK26+GU26+HE26+HO26+HY26+II26+IS26+JC26+JM26+JW26+KG26+KQ26+LA26+LK26+LU26+ME26+MO26+MY26+NI26+NS26+OC26+OM26+OW26+PG26+PQ26+QA26+QK26+QU26+RE26+RO26+RY26+SI26+SS26+TC26+TM26+TW26+UG26+UQ26+VA26+VK26+VU26</f>
        <v>49459059</v>
      </c>
      <c r="WF26" s="121">
        <f>WE26-WD26</f>
        <v>-0.03</v>
      </c>
    </row>
    <row r="27" spans="1:604" s="114" customFormat="1">
      <c r="A27" s="112"/>
      <c r="B27" s="113" t="s">
        <v>456</v>
      </c>
      <c r="C27" s="113"/>
      <c r="D27" s="113"/>
      <c r="E27" s="113"/>
      <c r="F27" s="123"/>
      <c r="G27" s="113"/>
      <c r="H27" s="121">
        <f>H26-(SUM(H28:H41))</f>
        <v>0</v>
      </c>
      <c r="I27" s="124"/>
      <c r="J27" s="121"/>
      <c r="K27" s="125"/>
      <c r="L27" s="121">
        <f>L26-(SUM(L28:L41))</f>
        <v>0</v>
      </c>
      <c r="M27" s="121"/>
      <c r="N27" s="121"/>
      <c r="O27" s="113"/>
      <c r="P27" s="123"/>
      <c r="Q27" s="113"/>
      <c r="R27" s="121">
        <f>R26-(SUM(R28:R41))</f>
        <v>0.01</v>
      </c>
      <c r="S27" s="124"/>
      <c r="T27" s="121"/>
      <c r="U27" s="125"/>
      <c r="V27" s="121">
        <f>V26-(SUM(V28:V41))</f>
        <v>0.09</v>
      </c>
      <c r="W27" s="121"/>
      <c r="X27" s="121"/>
      <c r="Y27" s="113"/>
      <c r="Z27" s="123"/>
      <c r="AA27" s="113"/>
      <c r="AB27" s="121">
        <f>AB26-(SUM(AB28:AB41))</f>
        <v>0</v>
      </c>
      <c r="AC27" s="124"/>
      <c r="AD27" s="121"/>
      <c r="AE27" s="125"/>
      <c r="AF27" s="121">
        <f>AF26-(SUM(AF28:AF41))</f>
        <v>0</v>
      </c>
      <c r="AG27" s="121"/>
      <c r="AH27" s="121"/>
      <c r="AI27" s="113"/>
      <c r="AJ27" s="123"/>
      <c r="AK27" s="113"/>
      <c r="AL27" s="121" t="e">
        <f>AL26-(SUM(AL28:AL41))</f>
        <v>#DIV/0!</v>
      </c>
      <c r="AM27" s="124"/>
      <c r="AN27" s="121"/>
      <c r="AO27" s="125"/>
      <c r="AP27" s="121">
        <f>AP26-(SUM(AP28:AP41))</f>
        <v>0</v>
      </c>
      <c r="AQ27" s="121"/>
      <c r="AR27" s="121"/>
      <c r="AS27" s="113"/>
      <c r="AT27" s="123"/>
      <c r="AU27" s="113"/>
      <c r="AV27" s="121">
        <f>AV26-(SUM(AV28:AV41))</f>
        <v>0</v>
      </c>
      <c r="AW27" s="124"/>
      <c r="AX27" s="121"/>
      <c r="AY27" s="125"/>
      <c r="AZ27" s="121">
        <f>AZ26-(SUM(AZ28:AZ41))</f>
        <v>0</v>
      </c>
      <c r="BA27" s="121"/>
      <c r="BB27" s="121"/>
      <c r="BC27" s="113"/>
      <c r="BD27" s="123"/>
      <c r="BE27" s="113"/>
      <c r="BF27" s="121">
        <f>BF26-(SUM(BF28:BF41))</f>
        <v>-0.01</v>
      </c>
      <c r="BG27" s="124"/>
      <c r="BH27" s="121"/>
      <c r="BI27" s="125"/>
      <c r="BJ27" s="121">
        <f>BJ26-(SUM(BJ28:BJ41))</f>
        <v>-0.09</v>
      </c>
      <c r="BK27" s="121"/>
      <c r="BL27" s="121"/>
      <c r="BM27" s="113"/>
      <c r="BN27" s="123"/>
      <c r="BO27" s="113"/>
      <c r="BP27" s="121">
        <f>BP26-(SUM(BP28:BP41))</f>
        <v>0</v>
      </c>
      <c r="BQ27" s="124"/>
      <c r="BR27" s="121"/>
      <c r="BS27" s="125"/>
      <c r="BT27" s="121">
        <f>BT26-(SUM(BT28:BT41))</f>
        <v>0</v>
      </c>
      <c r="BU27" s="121"/>
      <c r="BV27" s="121"/>
      <c r="BW27" s="113"/>
      <c r="BX27" s="123"/>
      <c r="BY27" s="113"/>
      <c r="BZ27" s="121">
        <f>BZ26-(SUM(BZ28:BZ41))</f>
        <v>0</v>
      </c>
      <c r="CA27" s="124"/>
      <c r="CB27" s="121"/>
      <c r="CC27" s="125"/>
      <c r="CD27" s="121">
        <f>CD26-(SUM(CD28:CD41))</f>
        <v>0</v>
      </c>
      <c r="CE27" s="121"/>
      <c r="CF27" s="121"/>
      <c r="CG27" s="113"/>
      <c r="CH27" s="123"/>
      <c r="CI27" s="113"/>
      <c r="CJ27" s="121" t="e">
        <f>CJ26-(SUM(CJ28:CJ41))</f>
        <v>#DIV/0!</v>
      </c>
      <c r="CK27" s="124"/>
      <c r="CL27" s="121"/>
      <c r="CM27" s="125"/>
      <c r="CN27" s="121">
        <f>CN26-(SUM(CN28:CN41))</f>
        <v>0</v>
      </c>
      <c r="CO27" s="121"/>
      <c r="CP27" s="121"/>
      <c r="CQ27" s="113"/>
      <c r="CR27" s="123"/>
      <c r="CS27" s="113"/>
      <c r="CT27" s="121">
        <f>CT26-(SUM(CT28:CT41))</f>
        <v>0</v>
      </c>
      <c r="CU27" s="124"/>
      <c r="CV27" s="121"/>
      <c r="CW27" s="125"/>
      <c r="CX27" s="121">
        <f>CX26-(SUM(CX28:CX41))</f>
        <v>0</v>
      </c>
      <c r="CY27" s="121"/>
      <c r="CZ27" s="121"/>
      <c r="DA27" s="113"/>
      <c r="DB27" s="123"/>
      <c r="DC27" s="113"/>
      <c r="DD27" s="121">
        <f>DD26-(SUM(DD28:DD41))</f>
        <v>0</v>
      </c>
      <c r="DE27" s="124"/>
      <c r="DF27" s="121"/>
      <c r="DG27" s="125"/>
      <c r="DH27" s="121">
        <f>DH26-(SUM(DH28:DH41))</f>
        <v>0</v>
      </c>
      <c r="DI27" s="121"/>
      <c r="DJ27" s="121"/>
      <c r="DK27" s="113"/>
      <c r="DL27" s="123"/>
      <c r="DM27" s="113"/>
      <c r="DN27" s="121">
        <f>DN26-(SUM(DN28:DN41))</f>
        <v>0</v>
      </c>
      <c r="DO27" s="124"/>
      <c r="DP27" s="121"/>
      <c r="DQ27" s="125"/>
      <c r="DR27" s="121">
        <f>DR26-(SUM(DR28:DR41))</f>
        <v>0</v>
      </c>
      <c r="DS27" s="121"/>
      <c r="DT27" s="121"/>
      <c r="DU27" s="113"/>
      <c r="DV27" s="123"/>
      <c r="DW27" s="113"/>
      <c r="DX27" s="121">
        <f>DX26-(SUM(DX28:DX41))</f>
        <v>0</v>
      </c>
      <c r="DY27" s="124"/>
      <c r="DZ27" s="121"/>
      <c r="EA27" s="125"/>
      <c r="EB27" s="121">
        <f>EB26-(SUM(EB28:EB41))</f>
        <v>0</v>
      </c>
      <c r="EC27" s="121"/>
      <c r="ED27" s="121"/>
      <c r="EE27" s="113"/>
      <c r="EF27" s="123"/>
      <c r="EG27" s="113"/>
      <c r="EH27" s="121">
        <f>EH26-(SUM(EH28:EH41))</f>
        <v>0</v>
      </c>
      <c r="EI27" s="124"/>
      <c r="EJ27" s="121"/>
      <c r="EK27" s="125"/>
      <c r="EL27" s="121">
        <f>EL26-(SUM(EL28:EL41))</f>
        <v>0</v>
      </c>
      <c r="EM27" s="121"/>
      <c r="EN27" s="121"/>
      <c r="EO27" s="113"/>
      <c r="EP27" s="123"/>
      <c r="EQ27" s="113"/>
      <c r="ER27" s="121">
        <f>ER26-(SUM(ER28:ER41))</f>
        <v>0</v>
      </c>
      <c r="ES27" s="124"/>
      <c r="ET27" s="121"/>
      <c r="EU27" s="125"/>
      <c r="EV27" s="121">
        <f>EV26-(SUM(EV28:EV41))</f>
        <v>0</v>
      </c>
      <c r="EW27" s="121"/>
      <c r="EX27" s="121"/>
      <c r="EY27" s="113"/>
      <c r="EZ27" s="123"/>
      <c r="FA27" s="113"/>
      <c r="FB27" s="121">
        <f>FB26-(SUM(FB28:FB41))</f>
        <v>-0.01</v>
      </c>
      <c r="FC27" s="124"/>
      <c r="FD27" s="121"/>
      <c r="FE27" s="125"/>
      <c r="FF27" s="121">
        <f>FF26-(SUM(FF28:FF41))</f>
        <v>-0.09</v>
      </c>
      <c r="FG27" s="121"/>
      <c r="FH27" s="121"/>
      <c r="FI27" s="113"/>
      <c r="FJ27" s="123"/>
      <c r="FK27" s="113"/>
      <c r="FL27" s="121">
        <f>FL26-(SUM(FL28:FL41))</f>
        <v>0</v>
      </c>
      <c r="FM27" s="124"/>
      <c r="FN27" s="121"/>
      <c r="FO27" s="125"/>
      <c r="FP27" s="121">
        <f>FP26-(SUM(FP28:FP41))</f>
        <v>0</v>
      </c>
      <c r="FQ27" s="121"/>
      <c r="FR27" s="121"/>
      <c r="FS27" s="113"/>
      <c r="FT27" s="123"/>
      <c r="FU27" s="113"/>
      <c r="FV27" s="121">
        <f>FV26-(SUM(FV28:FV41))</f>
        <v>0</v>
      </c>
      <c r="FW27" s="124"/>
      <c r="FX27" s="121"/>
      <c r="FY27" s="125"/>
      <c r="FZ27" s="121">
        <f>FZ26-(SUM(FZ28:FZ41))</f>
        <v>0</v>
      </c>
      <c r="GA27" s="121"/>
      <c r="GB27" s="121"/>
      <c r="GC27" s="113"/>
      <c r="GD27" s="123"/>
      <c r="GE27" s="113"/>
      <c r="GF27" s="121">
        <f>GF26-(SUM(GF28:GF41))</f>
        <v>0</v>
      </c>
      <c r="GG27" s="124"/>
      <c r="GH27" s="121"/>
      <c r="GI27" s="125"/>
      <c r="GJ27" s="121">
        <f>GJ26-(SUM(GJ28:GJ41))</f>
        <v>0</v>
      </c>
      <c r="GK27" s="121"/>
      <c r="GL27" s="121"/>
      <c r="GM27" s="113"/>
      <c r="GN27" s="123"/>
      <c r="GO27" s="113"/>
      <c r="GP27" s="121">
        <f>GP26-(SUM(GP28:GP41))</f>
        <v>0</v>
      </c>
      <c r="GQ27" s="124"/>
      <c r="GR27" s="121"/>
      <c r="GS27" s="125"/>
      <c r="GT27" s="121">
        <f>GT26-(SUM(GT28:GT41))</f>
        <v>0</v>
      </c>
      <c r="GU27" s="121"/>
      <c r="GV27" s="121"/>
      <c r="GW27" s="113"/>
      <c r="GX27" s="123"/>
      <c r="GY27" s="113"/>
      <c r="GZ27" s="121">
        <f>GZ26-(SUM(GZ28:GZ41))</f>
        <v>0</v>
      </c>
      <c r="HA27" s="124"/>
      <c r="HB27" s="121"/>
      <c r="HC27" s="125"/>
      <c r="HD27" s="121">
        <f>HD26-(SUM(HD28:HD41))</f>
        <v>0</v>
      </c>
      <c r="HE27" s="121"/>
      <c r="HF27" s="121"/>
      <c r="HG27" s="113"/>
      <c r="HH27" s="123"/>
      <c r="HI27" s="113"/>
      <c r="HJ27" s="121">
        <f>HJ26-(SUM(HJ28:HJ41))</f>
        <v>-0.01</v>
      </c>
      <c r="HK27" s="124"/>
      <c r="HL27" s="121"/>
      <c r="HM27" s="125"/>
      <c r="HN27" s="121">
        <f>HN26-(SUM(HN28:HN41))</f>
        <v>-0.09</v>
      </c>
      <c r="HO27" s="121"/>
      <c r="HP27" s="121"/>
      <c r="HQ27" s="113"/>
      <c r="HR27" s="123"/>
      <c r="HS27" s="113"/>
      <c r="HT27" s="121">
        <f>HT26-(SUM(HT28:HT41))</f>
        <v>0</v>
      </c>
      <c r="HU27" s="124"/>
      <c r="HV27" s="121"/>
      <c r="HW27" s="125"/>
      <c r="HX27" s="121">
        <f>HX26-(SUM(HX28:HX41))</f>
        <v>0</v>
      </c>
      <c r="HY27" s="121"/>
      <c r="HZ27" s="121"/>
      <c r="IA27" s="113"/>
      <c r="IB27" s="123"/>
      <c r="IC27" s="113"/>
      <c r="ID27" s="121">
        <f>ID26-(SUM(ID28:ID41))</f>
        <v>0</v>
      </c>
      <c r="IE27" s="124"/>
      <c r="IF27" s="121"/>
      <c r="IG27" s="125"/>
      <c r="IH27" s="121">
        <f>IH26-(SUM(IH28:IH41))</f>
        <v>0</v>
      </c>
      <c r="II27" s="121"/>
      <c r="IJ27" s="121"/>
      <c r="IK27" s="113"/>
      <c r="IL27" s="123"/>
      <c r="IM27" s="113"/>
      <c r="IN27" s="121">
        <f>IN26-(SUM(IN28:IN41))</f>
        <v>-0.01</v>
      </c>
      <c r="IO27" s="124"/>
      <c r="IP27" s="121"/>
      <c r="IQ27" s="125"/>
      <c r="IR27" s="121">
        <f>IR26-(SUM(IR28:IR41))</f>
        <v>-0.09</v>
      </c>
      <c r="IS27" s="121"/>
      <c r="IT27" s="121"/>
      <c r="IU27" s="113"/>
      <c r="IV27" s="123"/>
      <c r="IW27" s="113"/>
      <c r="IX27" s="121">
        <f>IX26-(SUM(IX28:IX41))</f>
        <v>0</v>
      </c>
      <c r="IY27" s="124"/>
      <c r="IZ27" s="121"/>
      <c r="JA27" s="125"/>
      <c r="JB27" s="121">
        <f>JB26-(SUM(JB28:JB41))</f>
        <v>0</v>
      </c>
      <c r="JC27" s="121"/>
      <c r="JD27" s="121"/>
      <c r="JE27" s="113"/>
      <c r="JF27" s="123"/>
      <c r="JG27" s="113"/>
      <c r="JH27" s="121">
        <f>JH26-(SUM(JH28:JH41))</f>
        <v>-2.97</v>
      </c>
      <c r="JI27" s="124"/>
      <c r="JJ27" s="121"/>
      <c r="JK27" s="125"/>
      <c r="JL27" s="121">
        <f>JL26-(SUM(JL28:JL41))</f>
        <v>-26.73</v>
      </c>
      <c r="JM27" s="121"/>
      <c r="JN27" s="121"/>
      <c r="JO27" s="113"/>
      <c r="JP27" s="123"/>
      <c r="JQ27" s="113"/>
      <c r="JR27" s="121" t="e">
        <f>JR26-(SUM(JR28:JR41))</f>
        <v>#DIV/0!</v>
      </c>
      <c r="JS27" s="124"/>
      <c r="JT27" s="121"/>
      <c r="JU27" s="125"/>
      <c r="JV27" s="121">
        <f>JV26-(SUM(JV28:JV41))</f>
        <v>0</v>
      </c>
      <c r="JW27" s="121"/>
      <c r="JX27" s="121"/>
      <c r="JY27" s="113"/>
      <c r="JZ27" s="123"/>
      <c r="KA27" s="113"/>
      <c r="KB27" s="121">
        <f>KB26-(SUM(KB28:KB41))</f>
        <v>0</v>
      </c>
      <c r="KC27" s="124"/>
      <c r="KD27" s="121"/>
      <c r="KE27" s="125"/>
      <c r="KF27" s="121">
        <f>KF26-(SUM(KF28:KF41))</f>
        <v>0</v>
      </c>
      <c r="KG27" s="121"/>
      <c r="KH27" s="121"/>
      <c r="KI27" s="113"/>
      <c r="KJ27" s="123"/>
      <c r="KK27" s="113"/>
      <c r="KL27" s="121">
        <f>KL26-(SUM(KL28:KL41))</f>
        <v>0</v>
      </c>
      <c r="KM27" s="124"/>
      <c r="KN27" s="121"/>
      <c r="KO27" s="125"/>
      <c r="KP27" s="121">
        <f>KP26-(SUM(KP28:KP41))</f>
        <v>0</v>
      </c>
      <c r="KQ27" s="121"/>
      <c r="KR27" s="121"/>
      <c r="KS27" s="113"/>
      <c r="KT27" s="123"/>
      <c r="KU27" s="113"/>
      <c r="KV27" s="121">
        <f>KV26-(SUM(KV28:KV41))</f>
        <v>0</v>
      </c>
      <c r="KW27" s="124"/>
      <c r="KX27" s="121"/>
      <c r="KY27" s="125"/>
      <c r="KZ27" s="121">
        <f>KZ26-(SUM(KZ28:KZ41))</f>
        <v>0</v>
      </c>
      <c r="LA27" s="121"/>
      <c r="LB27" s="121"/>
      <c r="LC27" s="113"/>
      <c r="LD27" s="123"/>
      <c r="LE27" s="113"/>
      <c r="LF27" s="121">
        <f>LF26-(SUM(LF28:LF41))</f>
        <v>0</v>
      </c>
      <c r="LG27" s="124"/>
      <c r="LH27" s="121"/>
      <c r="LI27" s="125"/>
      <c r="LJ27" s="121">
        <f>LJ26-(SUM(LJ28:LJ41))</f>
        <v>0</v>
      </c>
      <c r="LK27" s="121"/>
      <c r="LL27" s="121"/>
      <c r="LM27" s="113"/>
      <c r="LN27" s="123"/>
      <c r="LO27" s="113"/>
      <c r="LP27" s="121">
        <f>LP26-(SUM(LP28:LP41))</f>
        <v>0</v>
      </c>
      <c r="LQ27" s="124"/>
      <c r="LR27" s="121"/>
      <c r="LS27" s="125"/>
      <c r="LT27" s="121">
        <f>LT26-(SUM(LT28:LT41))</f>
        <v>0</v>
      </c>
      <c r="LU27" s="121"/>
      <c r="LV27" s="121"/>
      <c r="LW27" s="113"/>
      <c r="LX27" s="123"/>
      <c r="LY27" s="113"/>
      <c r="LZ27" s="121">
        <f>LZ26-(SUM(LZ28:LZ41))</f>
        <v>0</v>
      </c>
      <c r="MA27" s="124"/>
      <c r="MB27" s="121"/>
      <c r="MC27" s="125"/>
      <c r="MD27" s="121">
        <f>MD26-(SUM(MD28:MD41))</f>
        <v>0</v>
      </c>
      <c r="ME27" s="121"/>
      <c r="MF27" s="121"/>
      <c r="MG27" s="113"/>
      <c r="MH27" s="123"/>
      <c r="MI27" s="113"/>
      <c r="MJ27" s="121">
        <f>MJ26-(SUM(MJ28:MJ41))</f>
        <v>0</v>
      </c>
      <c r="MK27" s="124"/>
      <c r="ML27" s="121"/>
      <c r="MM27" s="125"/>
      <c r="MN27" s="121">
        <f>MN26-(SUM(MN28:MN41))</f>
        <v>0</v>
      </c>
      <c r="MO27" s="121"/>
      <c r="MP27" s="121"/>
      <c r="MQ27" s="113"/>
      <c r="MR27" s="123"/>
      <c r="MS27" s="113"/>
      <c r="MT27" s="121">
        <f>MT26-(SUM(MT28:MT41))</f>
        <v>0</v>
      </c>
      <c r="MU27" s="124"/>
      <c r="MV27" s="121"/>
      <c r="MW27" s="125"/>
      <c r="MX27" s="121">
        <f>MX26-(SUM(MX28:MX41))</f>
        <v>0</v>
      </c>
      <c r="MY27" s="121"/>
      <c r="MZ27" s="121"/>
      <c r="NA27" s="113"/>
      <c r="NB27" s="123"/>
      <c r="NC27" s="113"/>
      <c r="ND27" s="121">
        <f>ND26-(SUM(ND28:ND41))</f>
        <v>0</v>
      </c>
      <c r="NE27" s="124"/>
      <c r="NF27" s="121"/>
      <c r="NG27" s="125"/>
      <c r="NH27" s="121">
        <f>NH26-(SUM(NH28:NH41))</f>
        <v>0</v>
      </c>
      <c r="NI27" s="121"/>
      <c r="NJ27" s="121"/>
      <c r="NK27" s="113"/>
      <c r="NL27" s="123"/>
      <c r="NM27" s="113"/>
      <c r="NN27" s="121">
        <f>NN26-(SUM(NN28:NN41))</f>
        <v>1.19</v>
      </c>
      <c r="NO27" s="124"/>
      <c r="NP27" s="121"/>
      <c r="NQ27" s="125"/>
      <c r="NR27" s="121">
        <f>NR26-(SUM(NR28:NR41))</f>
        <v>10.71</v>
      </c>
      <c r="NS27" s="121"/>
      <c r="NT27" s="121"/>
      <c r="NU27" s="113"/>
      <c r="NV27" s="123"/>
      <c r="NW27" s="113"/>
      <c r="NX27" s="121">
        <f>NX26-(SUM(NX28:NX41))</f>
        <v>0</v>
      </c>
      <c r="NY27" s="124"/>
      <c r="NZ27" s="121"/>
      <c r="OA27" s="125"/>
      <c r="OB27" s="121">
        <f>OB26-(SUM(OB28:OB41))</f>
        <v>0</v>
      </c>
      <c r="OC27" s="121"/>
      <c r="OD27" s="121"/>
      <c r="OE27" s="113"/>
      <c r="OF27" s="123"/>
      <c r="OG27" s="113"/>
      <c r="OH27" s="121">
        <f>OH26-(SUM(OH28:OH41))</f>
        <v>0</v>
      </c>
      <c r="OI27" s="124"/>
      <c r="OJ27" s="121"/>
      <c r="OK27" s="125"/>
      <c r="OL27" s="121">
        <f>OL26-(SUM(OL28:OL41))</f>
        <v>0</v>
      </c>
      <c r="OM27" s="121"/>
      <c r="ON27" s="121"/>
      <c r="OO27" s="113"/>
      <c r="OP27" s="123"/>
      <c r="OQ27" s="113"/>
      <c r="OR27" s="121">
        <f>OR26-(SUM(OR28:OR41))</f>
        <v>0</v>
      </c>
      <c r="OS27" s="124"/>
      <c r="OT27" s="121"/>
      <c r="OU27" s="125"/>
      <c r="OV27" s="121">
        <f>OV26-(SUM(OV28:OV41))</f>
        <v>0</v>
      </c>
      <c r="OW27" s="121"/>
      <c r="OX27" s="121"/>
      <c r="OY27" s="113"/>
      <c r="OZ27" s="123"/>
      <c r="PA27" s="113"/>
      <c r="PB27" s="121">
        <f>PB26-(SUM(PB28:PB41))</f>
        <v>0</v>
      </c>
      <c r="PC27" s="124"/>
      <c r="PD27" s="121"/>
      <c r="PE27" s="125"/>
      <c r="PF27" s="121">
        <f>PF26-(SUM(PF28:PF41))</f>
        <v>0</v>
      </c>
      <c r="PG27" s="121"/>
      <c r="PH27" s="121"/>
      <c r="PI27" s="113"/>
      <c r="PJ27" s="123"/>
      <c r="PK27" s="113"/>
      <c r="PL27" s="121">
        <f>PL26-(SUM(PL28:PL41))</f>
        <v>0</v>
      </c>
      <c r="PM27" s="124"/>
      <c r="PN27" s="121"/>
      <c r="PO27" s="125"/>
      <c r="PP27" s="121">
        <f>PP26-(SUM(PP28:PP41))</f>
        <v>0</v>
      </c>
      <c r="PQ27" s="121"/>
      <c r="PR27" s="121"/>
      <c r="PS27" s="113"/>
      <c r="PT27" s="123"/>
      <c r="PU27" s="113"/>
      <c r="PV27" s="121" t="e">
        <f>PV26-(SUM(PV28:PV41))</f>
        <v>#DIV/0!</v>
      </c>
      <c r="PW27" s="124"/>
      <c r="PX27" s="121"/>
      <c r="PY27" s="125"/>
      <c r="PZ27" s="121">
        <f>PZ26-(SUM(PZ28:PZ41))</f>
        <v>0</v>
      </c>
      <c r="QA27" s="121"/>
      <c r="QB27" s="121"/>
      <c r="QC27" s="113"/>
      <c r="QD27" s="123"/>
      <c r="QE27" s="113"/>
      <c r="QF27" s="121">
        <f>QF26-(SUM(QF28:QF41))</f>
        <v>0</v>
      </c>
      <c r="QG27" s="124"/>
      <c r="QH27" s="121"/>
      <c r="QI27" s="125"/>
      <c r="QJ27" s="121">
        <f>QJ26-(SUM(QJ28:QJ41))</f>
        <v>0</v>
      </c>
      <c r="QK27" s="121"/>
      <c r="QL27" s="121"/>
      <c r="QM27" s="113"/>
      <c r="QN27" s="123"/>
      <c r="QO27" s="113"/>
      <c r="QP27" s="121">
        <f>QP26-(SUM(QP28:QP41))</f>
        <v>0</v>
      </c>
      <c r="QQ27" s="124"/>
      <c r="QR27" s="121"/>
      <c r="QS27" s="125"/>
      <c r="QT27" s="121">
        <f>QT26-(SUM(QT28:QT41))</f>
        <v>0</v>
      </c>
      <c r="QU27" s="121"/>
      <c r="QV27" s="121"/>
      <c r="QW27" s="113"/>
      <c r="QX27" s="123"/>
      <c r="QY27" s="113"/>
      <c r="QZ27" s="121">
        <f>QZ26-(SUM(QZ28:QZ41))</f>
        <v>0</v>
      </c>
      <c r="RA27" s="124"/>
      <c r="RB27" s="121"/>
      <c r="RC27" s="125"/>
      <c r="RD27" s="121">
        <f>RD26-(SUM(RD28:RD41))</f>
        <v>0</v>
      </c>
      <c r="RE27" s="121"/>
      <c r="RF27" s="121"/>
      <c r="RG27" s="113"/>
      <c r="RH27" s="123"/>
      <c r="RI27" s="113"/>
      <c r="RJ27" s="121">
        <f>RJ26-(SUM(RJ28:RJ41))</f>
        <v>0</v>
      </c>
      <c r="RK27" s="124"/>
      <c r="RL27" s="121"/>
      <c r="RM27" s="125"/>
      <c r="RN27" s="121">
        <f>RN26-(SUM(RN28:RN41))</f>
        <v>0</v>
      </c>
      <c r="RO27" s="121"/>
      <c r="RP27" s="121"/>
      <c r="RQ27" s="113"/>
      <c r="RR27" s="123"/>
      <c r="RS27" s="113"/>
      <c r="RT27" s="121">
        <f>RT26-(SUM(RT28:RT41))</f>
        <v>0</v>
      </c>
      <c r="RU27" s="124"/>
      <c r="RV27" s="121"/>
      <c r="RW27" s="125"/>
      <c r="RX27" s="121">
        <f>RX26-(SUM(RX28:RX41))</f>
        <v>0</v>
      </c>
      <c r="RY27" s="121"/>
      <c r="RZ27" s="121"/>
      <c r="SA27" s="113"/>
      <c r="SB27" s="123"/>
      <c r="SC27" s="113"/>
      <c r="SD27" s="121">
        <f>SD26-(SUM(SD28:SD41))</f>
        <v>0</v>
      </c>
      <c r="SE27" s="124"/>
      <c r="SF27" s="121"/>
      <c r="SG27" s="125"/>
      <c r="SH27" s="121">
        <f>SH26-(SUM(SH28:SH41))</f>
        <v>0</v>
      </c>
      <c r="SI27" s="121"/>
      <c r="SJ27" s="121"/>
      <c r="SK27" s="113"/>
      <c r="SL27" s="123"/>
      <c r="SM27" s="113"/>
      <c r="SN27" s="121">
        <f>SN26-(SUM(SN28:SN41))</f>
        <v>0.01</v>
      </c>
      <c r="SO27" s="124"/>
      <c r="SP27" s="121"/>
      <c r="SQ27" s="125"/>
      <c r="SR27" s="121">
        <f>SR26-(SUM(SR28:SR41))</f>
        <v>0.09</v>
      </c>
      <c r="SS27" s="121"/>
      <c r="ST27" s="121"/>
      <c r="SU27" s="113"/>
      <c r="SV27" s="123"/>
      <c r="SW27" s="113"/>
      <c r="SX27" s="121">
        <f>SX26-(SUM(SX28:SX41))</f>
        <v>0</v>
      </c>
      <c r="SY27" s="124"/>
      <c r="SZ27" s="121"/>
      <c r="TA27" s="125"/>
      <c r="TB27" s="121">
        <f>TB26-(SUM(TB28:TB41))</f>
        <v>0</v>
      </c>
      <c r="TC27" s="121"/>
      <c r="TD27" s="121"/>
      <c r="TE27" s="113"/>
      <c r="TF27" s="123"/>
      <c r="TG27" s="113"/>
      <c r="TH27" s="121">
        <f>TH26-(SUM(TH28:TH41))</f>
        <v>0</v>
      </c>
      <c r="TI27" s="124"/>
      <c r="TJ27" s="121"/>
      <c r="TK27" s="125"/>
      <c r="TL27" s="121">
        <f>TL26-(SUM(TL28:TL41))</f>
        <v>0</v>
      </c>
      <c r="TM27" s="121"/>
      <c r="TN27" s="121"/>
      <c r="TO27" s="113"/>
      <c r="TP27" s="123"/>
      <c r="TQ27" s="113"/>
      <c r="TR27" s="121">
        <f>TR26-(SUM(TR28:TR41))</f>
        <v>0</v>
      </c>
      <c r="TS27" s="124"/>
      <c r="TT27" s="121"/>
      <c r="TU27" s="125"/>
      <c r="TV27" s="121">
        <f>TV26-(SUM(TV28:TV41))</f>
        <v>0</v>
      </c>
      <c r="TW27" s="121"/>
      <c r="TX27" s="121"/>
      <c r="TY27" s="113"/>
      <c r="TZ27" s="123"/>
      <c r="UA27" s="113"/>
      <c r="UB27" s="121">
        <f>UB26-(SUM(UB28:UB41))</f>
        <v>0</v>
      </c>
      <c r="UC27" s="124"/>
      <c r="UD27" s="121"/>
      <c r="UE27" s="125"/>
      <c r="UF27" s="121">
        <f>UF26-(SUM(UF28:UF41))</f>
        <v>0</v>
      </c>
      <c r="UG27" s="121"/>
      <c r="UH27" s="121"/>
      <c r="UI27" s="113"/>
      <c r="UJ27" s="123"/>
      <c r="UK27" s="113"/>
      <c r="UL27" s="121">
        <f>UL26-(SUM(UL28:UL41))</f>
        <v>0</v>
      </c>
      <c r="UM27" s="124"/>
      <c r="UN27" s="121"/>
      <c r="UO27" s="125"/>
      <c r="UP27" s="121">
        <f>UP26-(SUM(UP28:UP41))</f>
        <v>0</v>
      </c>
      <c r="UQ27" s="121"/>
      <c r="UR27" s="121"/>
      <c r="US27" s="113"/>
      <c r="UT27" s="123"/>
      <c r="UU27" s="113"/>
      <c r="UV27" s="121">
        <f>UV26-(SUM(UV28:UV41))</f>
        <v>0.01</v>
      </c>
      <c r="UW27" s="124"/>
      <c r="UX27" s="121"/>
      <c r="UY27" s="125"/>
      <c r="UZ27" s="121">
        <f>UZ26-(SUM(UZ28:UZ41))</f>
        <v>0.09</v>
      </c>
      <c r="VA27" s="121"/>
      <c r="VB27" s="121"/>
      <c r="VC27" s="113"/>
      <c r="VD27" s="123"/>
      <c r="VE27" s="113"/>
      <c r="VF27" s="121">
        <f>VF26-(SUM(VF28:VF41))</f>
        <v>-0.01</v>
      </c>
      <c r="VG27" s="124"/>
      <c r="VH27" s="121"/>
      <c r="VI27" s="125"/>
      <c r="VJ27" s="121">
        <f>VJ26-(SUM(VJ28:VJ41))</f>
        <v>-0.09</v>
      </c>
      <c r="VK27" s="121"/>
      <c r="VL27" s="121"/>
      <c r="VM27" s="113"/>
      <c r="VN27" s="123"/>
      <c r="VO27" s="113"/>
      <c r="VP27" s="121">
        <f>VP26-(SUM(VP28:VP41))</f>
        <v>0</v>
      </c>
      <c r="VQ27" s="124"/>
      <c r="VR27" s="121"/>
      <c r="VS27" s="125"/>
      <c r="VT27" s="121">
        <f>VT26-(SUM(VT28:VT41))</f>
        <v>0</v>
      </c>
      <c r="VU27" s="121"/>
      <c r="VV27" s="121"/>
      <c r="VW27" s="113"/>
      <c r="VX27" s="123"/>
      <c r="VY27" s="113"/>
      <c r="VZ27" s="121">
        <f>VZ26-(SUM(VZ28:VZ41))</f>
        <v>-54.95</v>
      </c>
      <c r="WA27" s="124"/>
      <c r="WB27" s="121"/>
      <c r="WC27" s="125"/>
      <c r="WD27" s="121">
        <f>WD26-(SUM(WD28:WD41))</f>
        <v>-494.51</v>
      </c>
      <c r="WE27" s="121"/>
      <c r="WF27" s="121"/>
    </row>
    <row r="28" spans="1:604" ht="25.5" customHeight="1">
      <c r="A28" s="5"/>
      <c r="B28" s="444" t="s">
        <v>414</v>
      </c>
      <c r="C28" s="12" t="s">
        <v>919</v>
      </c>
      <c r="D28" s="12" t="s">
        <v>421</v>
      </c>
      <c r="E28" s="4" t="s">
        <v>34</v>
      </c>
      <c r="F28" s="469">
        <f t="shared" ref="F28:F41" si="302">F12</f>
        <v>54</v>
      </c>
      <c r="G28" s="122">
        <f>F28/F26</f>
        <v>0.24215</v>
      </c>
      <c r="H28" s="101">
        <f>H26*G28</f>
        <v>30268.75</v>
      </c>
      <c r="I28" s="119">
        <f t="shared" ref="I28:I41" si="303">IF(F28&gt;0,H28/F28,0)</f>
        <v>560.53240741000002</v>
      </c>
      <c r="J28" s="93">
        <f>J26</f>
        <v>9</v>
      </c>
      <c r="K28" s="120">
        <f t="shared" ref="K28:K41" si="304">I28*J28</f>
        <v>5044.7916699999996</v>
      </c>
      <c r="L28" s="101">
        <f t="shared" ref="L28:L41" si="305">K28*F28</f>
        <v>272418.75</v>
      </c>
      <c r="M28" s="101"/>
      <c r="N28" s="121"/>
      <c r="O28" s="122">
        <f t="shared" ref="O28:O42" si="306">K28/$WC28</f>
        <v>1.28159</v>
      </c>
      <c r="P28" s="469">
        <f t="shared" ref="P28:P41" si="307">P12</f>
        <v>51</v>
      </c>
      <c r="Q28" s="122">
        <f>P28/P26</f>
        <v>0.11434999999999999</v>
      </c>
      <c r="R28" s="101">
        <f>R26*Q28</f>
        <v>17774.560000000001</v>
      </c>
      <c r="S28" s="119">
        <f t="shared" ref="S28:S41" si="308">IF(P28&gt;0,R28/P28,0)</f>
        <v>348.52078431000001</v>
      </c>
      <c r="T28" s="93">
        <f>T26</f>
        <v>9</v>
      </c>
      <c r="U28" s="120">
        <f t="shared" ref="U28:U41" si="309">S28*T28</f>
        <v>3136.6870600000002</v>
      </c>
      <c r="V28" s="101">
        <f t="shared" ref="V28:V41" si="310">U28*P28</f>
        <v>159971.04</v>
      </c>
      <c r="W28" s="101"/>
      <c r="X28" s="121"/>
      <c r="Y28" s="122">
        <f t="shared" ref="Y28:Y42" si="311">U28/$WC28</f>
        <v>0.79684999999999995</v>
      </c>
      <c r="Z28" s="469">
        <f t="shared" ref="Z28:Z41" si="312">Z12</f>
        <v>0</v>
      </c>
      <c r="AA28" s="122">
        <f>Z28/Z26</f>
        <v>0</v>
      </c>
      <c r="AB28" s="101">
        <f>AB26*AA28</f>
        <v>0</v>
      </c>
      <c r="AC28" s="119">
        <f t="shared" ref="AC28:AC41" si="313">IF(Z28&gt;0,AB28/Z28,0)</f>
        <v>0</v>
      </c>
      <c r="AD28" s="93">
        <f>AD26</f>
        <v>9</v>
      </c>
      <c r="AE28" s="120">
        <f t="shared" ref="AE28:AE41" si="314">AC28*AD28</f>
        <v>0</v>
      </c>
      <c r="AF28" s="101">
        <f t="shared" ref="AF28:AF41" si="315">AE28*Z28</f>
        <v>0</v>
      </c>
      <c r="AG28" s="101"/>
      <c r="AH28" s="121"/>
      <c r="AI28" s="122">
        <f t="shared" ref="AI28:AI42" si="316">AE28/$WC28</f>
        <v>0</v>
      </c>
      <c r="AJ28" s="469">
        <f t="shared" ref="AJ28:AJ41" si="317">AJ12</f>
        <v>0</v>
      </c>
      <c r="AK28" s="122" t="e">
        <f>AJ28/AJ26</f>
        <v>#DIV/0!</v>
      </c>
      <c r="AL28" s="101" t="e">
        <f>AL26*AK28</f>
        <v>#DIV/0!</v>
      </c>
      <c r="AM28" s="119">
        <f t="shared" ref="AM28:AM41" si="318">IF(AJ28&gt;0,AL28/AJ28,0)</f>
        <v>0</v>
      </c>
      <c r="AN28" s="93">
        <f>AN26</f>
        <v>0</v>
      </c>
      <c r="AO28" s="120">
        <f t="shared" ref="AO28:AO41" si="319">AM28*AN28</f>
        <v>0</v>
      </c>
      <c r="AP28" s="101">
        <f t="shared" ref="AP28:AP41" si="320">AO28*AJ28</f>
        <v>0</v>
      </c>
      <c r="AQ28" s="101"/>
      <c r="AR28" s="121"/>
      <c r="AS28" s="122">
        <f t="shared" ref="AS28:AS42" si="321">AO28/$WC28</f>
        <v>0</v>
      </c>
      <c r="AT28" s="469">
        <f t="shared" ref="AT28:AT41" si="322">AT12</f>
        <v>0</v>
      </c>
      <c r="AU28" s="122">
        <f>AT28/AT26</f>
        <v>0</v>
      </c>
      <c r="AV28" s="101">
        <f>AV26*AU28</f>
        <v>0</v>
      </c>
      <c r="AW28" s="119">
        <f t="shared" ref="AW28:AW41" si="323">IF(AT28&gt;0,AV28/AT28,0)</f>
        <v>0</v>
      </c>
      <c r="AX28" s="93">
        <f>AX26</f>
        <v>9</v>
      </c>
      <c r="AY28" s="120">
        <f t="shared" ref="AY28:AY41" si="324">AW28*AX28</f>
        <v>0</v>
      </c>
      <c r="AZ28" s="101">
        <f t="shared" ref="AZ28:AZ41" si="325">AY28*AT28</f>
        <v>0</v>
      </c>
      <c r="BA28" s="101"/>
      <c r="BB28" s="121"/>
      <c r="BC28" s="122">
        <f t="shared" ref="BC28:BC42" si="326">AY28/$WC28</f>
        <v>0</v>
      </c>
      <c r="BD28" s="469">
        <f t="shared" ref="BD28:BD41" si="327">BD12</f>
        <v>0</v>
      </c>
      <c r="BE28" s="122">
        <f>BD28/BD26</f>
        <v>0</v>
      </c>
      <c r="BF28" s="101">
        <f>BF26*BE28</f>
        <v>0</v>
      </c>
      <c r="BG28" s="119">
        <f t="shared" ref="BG28:BG41" si="328">IF(BD28&gt;0,BF28/BD28,0)</f>
        <v>0</v>
      </c>
      <c r="BH28" s="93">
        <f>BH26</f>
        <v>9</v>
      </c>
      <c r="BI28" s="120">
        <f t="shared" ref="BI28:BI41" si="329">BG28*BH28</f>
        <v>0</v>
      </c>
      <c r="BJ28" s="101">
        <f t="shared" ref="BJ28:BJ41" si="330">BI28*BD28</f>
        <v>0</v>
      </c>
      <c r="BK28" s="101"/>
      <c r="BL28" s="121"/>
      <c r="BM28" s="122">
        <f t="shared" ref="BM28:BM42" si="331">BI28/$WC28</f>
        <v>0</v>
      </c>
      <c r="BN28" s="469">
        <f t="shared" ref="BN28:BN41" si="332">BN12</f>
        <v>0</v>
      </c>
      <c r="BO28" s="122">
        <f>BN28/BN26</f>
        <v>0</v>
      </c>
      <c r="BP28" s="101">
        <f>BP26*BO28</f>
        <v>0</v>
      </c>
      <c r="BQ28" s="119">
        <f t="shared" ref="BQ28:BQ41" si="333">IF(BN28&gt;0,BP28/BN28,0)</f>
        <v>0</v>
      </c>
      <c r="BR28" s="93">
        <f>BR26</f>
        <v>9</v>
      </c>
      <c r="BS28" s="120">
        <f t="shared" ref="BS28:BS41" si="334">BQ28*BR28</f>
        <v>0</v>
      </c>
      <c r="BT28" s="101">
        <f t="shared" ref="BT28:BT41" si="335">BS28*BN28</f>
        <v>0</v>
      </c>
      <c r="BU28" s="101"/>
      <c r="BV28" s="121"/>
      <c r="BW28" s="122">
        <f t="shared" ref="BW28:BW42" si="336">BS28/$WC28</f>
        <v>0</v>
      </c>
      <c r="BX28" s="469">
        <f t="shared" ref="BX28:BX41" si="337">BX12</f>
        <v>27</v>
      </c>
      <c r="BY28" s="122">
        <f>BX28/BX26</f>
        <v>0.16167999999999999</v>
      </c>
      <c r="BZ28" s="101">
        <f>BZ26*BY28</f>
        <v>7049.25</v>
      </c>
      <c r="CA28" s="119">
        <f t="shared" ref="CA28:CA41" si="338">IF(BX28&gt;0,BZ28/BX28,0)</f>
        <v>261.08333333000002</v>
      </c>
      <c r="CB28" s="93">
        <f>CB26</f>
        <v>9</v>
      </c>
      <c r="CC28" s="120">
        <f t="shared" ref="CC28:CC41" si="339">CA28*CB28</f>
        <v>2349.75</v>
      </c>
      <c r="CD28" s="101">
        <f t="shared" ref="CD28:CD41" si="340">CC28*BX28</f>
        <v>63443.25</v>
      </c>
      <c r="CE28" s="101"/>
      <c r="CF28" s="121"/>
      <c r="CG28" s="122">
        <f t="shared" ref="CG28:CG42" si="341">CC28/$WC28</f>
        <v>0.59694000000000003</v>
      </c>
      <c r="CH28" s="469">
        <f t="shared" ref="CH28:CH41" si="342">CH12</f>
        <v>0</v>
      </c>
      <c r="CI28" s="122" t="e">
        <f>CH28/CH26</f>
        <v>#DIV/0!</v>
      </c>
      <c r="CJ28" s="101" t="e">
        <f>CJ26*CI28</f>
        <v>#DIV/0!</v>
      </c>
      <c r="CK28" s="119">
        <f t="shared" ref="CK28:CK41" si="343">IF(CH28&gt;0,CJ28/CH28,0)</f>
        <v>0</v>
      </c>
      <c r="CL28" s="93">
        <f>CL26</f>
        <v>0</v>
      </c>
      <c r="CM28" s="120">
        <f t="shared" ref="CM28:CM41" si="344">CK28*CL28</f>
        <v>0</v>
      </c>
      <c r="CN28" s="101">
        <f t="shared" ref="CN28:CN41" si="345">CM28*CH28</f>
        <v>0</v>
      </c>
      <c r="CO28" s="101"/>
      <c r="CP28" s="121"/>
      <c r="CQ28" s="122">
        <f t="shared" ref="CQ28:CQ42" si="346">CM28/$WC28</f>
        <v>0</v>
      </c>
      <c r="CR28" s="469">
        <f t="shared" ref="CR28:CR41" si="347">CR12</f>
        <v>0</v>
      </c>
      <c r="CS28" s="122">
        <f>CR28/CR26</f>
        <v>0</v>
      </c>
      <c r="CT28" s="101">
        <f>CT26*CS28</f>
        <v>0</v>
      </c>
      <c r="CU28" s="119">
        <f t="shared" ref="CU28:CU41" si="348">IF(CR28&gt;0,CT28/CR28,0)</f>
        <v>0</v>
      </c>
      <c r="CV28" s="93">
        <f>CV26</f>
        <v>9</v>
      </c>
      <c r="CW28" s="120">
        <f t="shared" ref="CW28:CW41" si="349">CU28*CV28</f>
        <v>0</v>
      </c>
      <c r="CX28" s="101">
        <f t="shared" ref="CX28:CX41" si="350">CW28*CR28</f>
        <v>0</v>
      </c>
      <c r="CY28" s="101"/>
      <c r="CZ28" s="121"/>
      <c r="DA28" s="122">
        <f t="shared" ref="DA28:DA42" si="351">CW28/$WC28</f>
        <v>0</v>
      </c>
      <c r="DB28" s="469">
        <f t="shared" ref="DB28:DB41" si="352">DB12</f>
        <v>57</v>
      </c>
      <c r="DC28" s="122">
        <f>DB28/DB26</f>
        <v>0.16864000000000001</v>
      </c>
      <c r="DD28" s="101">
        <f>DD26*DC28</f>
        <v>33886.519999999997</v>
      </c>
      <c r="DE28" s="119">
        <f t="shared" ref="DE28:DE41" si="353">IF(DB28&gt;0,DD28/DB28,0)</f>
        <v>594.50035088000004</v>
      </c>
      <c r="DF28" s="93">
        <f>DF26</f>
        <v>9</v>
      </c>
      <c r="DG28" s="120">
        <f t="shared" ref="DG28:DG41" si="354">DE28*DF28</f>
        <v>5350.5031600000002</v>
      </c>
      <c r="DH28" s="101">
        <f t="shared" ref="DH28:DH41" si="355">DG28*DB28</f>
        <v>304978.68</v>
      </c>
      <c r="DI28" s="101"/>
      <c r="DJ28" s="121"/>
      <c r="DK28" s="122">
        <f t="shared" ref="DK28:DK42" si="356">DG28/$WC28</f>
        <v>1.3592599999999999</v>
      </c>
      <c r="DL28" s="469">
        <f t="shared" ref="DL28:DL41" si="357">DL12</f>
        <v>0</v>
      </c>
      <c r="DM28" s="122">
        <f>DL28/DL26</f>
        <v>0</v>
      </c>
      <c r="DN28" s="101">
        <f>DN26*DM28</f>
        <v>0</v>
      </c>
      <c r="DO28" s="119">
        <f t="shared" ref="DO28:DO41" si="358">IF(DL28&gt;0,DN28/DL28,0)</f>
        <v>0</v>
      </c>
      <c r="DP28" s="93">
        <f>DP26</f>
        <v>9</v>
      </c>
      <c r="DQ28" s="120">
        <f t="shared" ref="DQ28:DQ41" si="359">DO28*DP28</f>
        <v>0</v>
      </c>
      <c r="DR28" s="101">
        <f t="shared" ref="DR28:DR41" si="360">DQ28*DL28</f>
        <v>0</v>
      </c>
      <c r="DS28" s="101"/>
      <c r="DT28" s="121"/>
      <c r="DU28" s="122">
        <f t="shared" ref="DU28:DU42" si="361">DQ28/$WC28</f>
        <v>0</v>
      </c>
      <c r="DV28" s="469">
        <f t="shared" ref="DV28:DV41" si="362">DV12</f>
        <v>0</v>
      </c>
      <c r="DW28" s="122">
        <f>DV28/DV26</f>
        <v>0</v>
      </c>
      <c r="DX28" s="101">
        <f>DX26*DW28</f>
        <v>0</v>
      </c>
      <c r="DY28" s="119">
        <f t="shared" ref="DY28:DY41" si="363">IF(DV28&gt;0,DX28/DV28,0)</f>
        <v>0</v>
      </c>
      <c r="DZ28" s="93">
        <f>DZ26</f>
        <v>9</v>
      </c>
      <c r="EA28" s="120">
        <f t="shared" ref="EA28:EA41" si="364">DY28*DZ28</f>
        <v>0</v>
      </c>
      <c r="EB28" s="101">
        <f t="shared" ref="EB28:EB41" si="365">EA28*DV28</f>
        <v>0</v>
      </c>
      <c r="EC28" s="101"/>
      <c r="ED28" s="121"/>
      <c r="EE28" s="122">
        <f t="shared" ref="EE28:EE42" si="366">EA28/$WC28</f>
        <v>0</v>
      </c>
      <c r="EF28" s="469">
        <f t="shared" ref="EF28:EF41" si="367">EF12</f>
        <v>37</v>
      </c>
      <c r="EG28" s="122">
        <f>EF28/EF26</f>
        <v>0.15481</v>
      </c>
      <c r="EH28" s="101">
        <f>EH26*EG28</f>
        <v>3049.76</v>
      </c>
      <c r="EI28" s="119">
        <f t="shared" ref="EI28:EI41" si="368">IF(EF28&gt;0,EH28/EF28,0)</f>
        <v>82.425945949999999</v>
      </c>
      <c r="EJ28" s="93">
        <f>EJ26</f>
        <v>9</v>
      </c>
      <c r="EK28" s="120">
        <f t="shared" ref="EK28:EK41" si="369">EI28*EJ28</f>
        <v>741.83351000000005</v>
      </c>
      <c r="EL28" s="101">
        <f t="shared" ref="EL28:EL41" si="370">EK28*EF28</f>
        <v>27447.84</v>
      </c>
      <c r="EM28" s="101"/>
      <c r="EN28" s="121"/>
      <c r="EO28" s="122">
        <f t="shared" ref="EO28:EO42" si="371">EK28/$WC28</f>
        <v>0.18845999999999999</v>
      </c>
      <c r="EP28" s="469">
        <f t="shared" ref="EP28:EP41" si="372">EP12</f>
        <v>44</v>
      </c>
      <c r="EQ28" s="122">
        <f>EP28/EP26</f>
        <v>0.13836000000000001</v>
      </c>
      <c r="ER28" s="101">
        <f>ER26*EQ28</f>
        <v>10260.780000000001</v>
      </c>
      <c r="ES28" s="119">
        <f t="shared" ref="ES28:ES41" si="373">IF(EP28&gt;0,ER28/EP28,0)</f>
        <v>233.19954544999999</v>
      </c>
      <c r="ET28" s="93">
        <f>ET26</f>
        <v>9</v>
      </c>
      <c r="EU28" s="120">
        <f t="shared" ref="EU28:EU41" si="374">ES28*ET28</f>
        <v>2098.7959099999998</v>
      </c>
      <c r="EV28" s="101">
        <f t="shared" ref="EV28:EV41" si="375">EU28*EP28</f>
        <v>92347.02</v>
      </c>
      <c r="EW28" s="101"/>
      <c r="EX28" s="121"/>
      <c r="EY28" s="122">
        <f t="shared" ref="EY28:EY42" si="376">EU28/$WC28</f>
        <v>0.53317999999999999</v>
      </c>
      <c r="EZ28" s="469">
        <f t="shared" ref="EZ28:EZ41" si="377">EZ12</f>
        <v>27</v>
      </c>
      <c r="FA28" s="122">
        <f>EZ28/EZ26</f>
        <v>0.25234000000000001</v>
      </c>
      <c r="FB28" s="101">
        <f>FB26*FA28</f>
        <v>9462.75</v>
      </c>
      <c r="FC28" s="119">
        <f t="shared" ref="FC28:FC41" si="378">IF(EZ28&gt;0,FB28/EZ28,0)</f>
        <v>350.47222221999999</v>
      </c>
      <c r="FD28" s="93">
        <f>FD26</f>
        <v>9</v>
      </c>
      <c r="FE28" s="120">
        <f t="shared" ref="FE28:FE41" si="379">FC28*FD28</f>
        <v>3154.25</v>
      </c>
      <c r="FF28" s="101">
        <f t="shared" ref="FF28:FF41" si="380">FE28*EZ28</f>
        <v>85164.75</v>
      </c>
      <c r="FG28" s="101"/>
      <c r="FH28" s="121"/>
      <c r="FI28" s="122">
        <f t="shared" ref="FI28:FI42" si="381">FE28/$WC28</f>
        <v>0.80130999999999997</v>
      </c>
      <c r="FJ28" s="469">
        <f t="shared" ref="FJ28:FJ41" si="382">FJ12</f>
        <v>28</v>
      </c>
      <c r="FK28" s="122">
        <f>FJ28/FJ26</f>
        <v>0.15642</v>
      </c>
      <c r="FL28" s="101">
        <f>FL26*FK28</f>
        <v>21143.29</v>
      </c>
      <c r="FM28" s="119">
        <f t="shared" ref="FM28:FM41" si="383">IF(FJ28&gt;0,FL28/FJ28,0)</f>
        <v>755.11749999999995</v>
      </c>
      <c r="FN28" s="93">
        <f>FN26</f>
        <v>9</v>
      </c>
      <c r="FO28" s="120">
        <f t="shared" ref="FO28:FO41" si="384">FM28*FN28</f>
        <v>6796.0574999999999</v>
      </c>
      <c r="FP28" s="101">
        <f t="shared" ref="FP28:FP41" si="385">FO28*FJ28</f>
        <v>190289.61</v>
      </c>
      <c r="FQ28" s="101"/>
      <c r="FR28" s="121"/>
      <c r="FS28" s="122">
        <f t="shared" ref="FS28:FS42" si="386">FO28/$WC28</f>
        <v>1.7264900000000001</v>
      </c>
      <c r="FT28" s="469">
        <f t="shared" ref="FT28:FT41" si="387">FT12</f>
        <v>34</v>
      </c>
      <c r="FU28" s="122">
        <f>FT28/FT26</f>
        <v>0.11409</v>
      </c>
      <c r="FV28" s="101">
        <f>FV26*FU28</f>
        <v>12972.03</v>
      </c>
      <c r="FW28" s="119">
        <f t="shared" ref="FW28:FW41" si="388">IF(FT28&gt;0,FV28/FT28,0)</f>
        <v>381.53029412000001</v>
      </c>
      <c r="FX28" s="93">
        <f>FX26</f>
        <v>9</v>
      </c>
      <c r="FY28" s="120">
        <f t="shared" ref="FY28:FY41" si="389">FW28*FX28</f>
        <v>3433.7726499999999</v>
      </c>
      <c r="FZ28" s="101">
        <f t="shared" ref="FZ28:FZ41" si="390">FY28*FT28</f>
        <v>116748.27</v>
      </c>
      <c r="GA28" s="101"/>
      <c r="GB28" s="121"/>
      <c r="GC28" s="122">
        <f t="shared" ref="GC28:GC42" si="391">FY28/$WC28</f>
        <v>0.87233000000000005</v>
      </c>
      <c r="GD28" s="469">
        <f t="shared" ref="GD28:GD41" si="392">GD12</f>
        <v>0</v>
      </c>
      <c r="GE28" s="122">
        <f>GD28/GD26</f>
        <v>0</v>
      </c>
      <c r="GF28" s="101">
        <f>GF26*GE28</f>
        <v>0</v>
      </c>
      <c r="GG28" s="119">
        <f t="shared" ref="GG28:GG41" si="393">IF(GD28&gt;0,GF28/GD28,0)</f>
        <v>0</v>
      </c>
      <c r="GH28" s="93">
        <f>GH26</f>
        <v>9</v>
      </c>
      <c r="GI28" s="120">
        <f t="shared" ref="GI28:GI41" si="394">GG28*GH28</f>
        <v>0</v>
      </c>
      <c r="GJ28" s="101">
        <f t="shared" ref="GJ28:GJ41" si="395">GI28*GD28</f>
        <v>0</v>
      </c>
      <c r="GK28" s="101"/>
      <c r="GL28" s="121"/>
      <c r="GM28" s="122">
        <f t="shared" ref="GM28:GM42" si="396">GI28/$WC28</f>
        <v>0</v>
      </c>
      <c r="GN28" s="469">
        <f t="shared" ref="GN28:GN41" si="397">GN12</f>
        <v>0</v>
      </c>
      <c r="GO28" s="122">
        <f>GN28/GN26</f>
        <v>0</v>
      </c>
      <c r="GP28" s="101">
        <f>GP26*GO28</f>
        <v>0</v>
      </c>
      <c r="GQ28" s="119">
        <f t="shared" ref="GQ28:GQ41" si="398">IF(GN28&gt;0,GP28/GN28,0)</f>
        <v>0</v>
      </c>
      <c r="GR28" s="93">
        <f>GR26</f>
        <v>9</v>
      </c>
      <c r="GS28" s="120">
        <f t="shared" ref="GS28:GS41" si="399">GQ28*GR28</f>
        <v>0</v>
      </c>
      <c r="GT28" s="101">
        <f t="shared" ref="GT28:GT41" si="400">GS28*GN28</f>
        <v>0</v>
      </c>
      <c r="GU28" s="101"/>
      <c r="GV28" s="121"/>
      <c r="GW28" s="122">
        <f t="shared" ref="GW28:GW42" si="401">GS28/$WC28</f>
        <v>0</v>
      </c>
      <c r="GX28" s="469">
        <f t="shared" ref="GX28:GX41" si="402">GX12</f>
        <v>56</v>
      </c>
      <c r="GY28" s="122">
        <f>GX28/GX26</f>
        <v>0.26923000000000002</v>
      </c>
      <c r="GZ28" s="101">
        <f>GZ26*GY28</f>
        <v>21010.71</v>
      </c>
      <c r="HA28" s="119">
        <f t="shared" ref="HA28:HA41" si="403">IF(GX28&gt;0,GZ28/GX28,0)</f>
        <v>375.19125000000003</v>
      </c>
      <c r="HB28" s="93">
        <f>HB26</f>
        <v>9</v>
      </c>
      <c r="HC28" s="120">
        <f t="shared" ref="HC28:HC41" si="404">HA28*HB28</f>
        <v>3376.7212500000001</v>
      </c>
      <c r="HD28" s="101">
        <f t="shared" ref="HD28:HD41" si="405">HC28*GX28</f>
        <v>189096.39</v>
      </c>
      <c r="HE28" s="101"/>
      <c r="HF28" s="121"/>
      <c r="HG28" s="122">
        <f t="shared" ref="HG28:HG42" si="406">HC28/$WC28</f>
        <v>0.85782999999999998</v>
      </c>
      <c r="HH28" s="469">
        <f t="shared" ref="HH28:HH41" si="407">HH12</f>
        <v>25</v>
      </c>
      <c r="HI28" s="122">
        <f>HH28/HH26</f>
        <v>9.0249999999999997E-2</v>
      </c>
      <c r="HJ28" s="101">
        <f>HJ26*HI28</f>
        <v>19051.78</v>
      </c>
      <c r="HK28" s="119">
        <f t="shared" ref="HK28:HK41" si="408">IF(HH28&gt;0,HJ28/HH28,0)</f>
        <v>762.07119999999998</v>
      </c>
      <c r="HL28" s="93">
        <f>HL26</f>
        <v>9</v>
      </c>
      <c r="HM28" s="120">
        <f t="shared" ref="HM28:HM41" si="409">HK28*HL28</f>
        <v>6858.6408000000001</v>
      </c>
      <c r="HN28" s="101">
        <f t="shared" ref="HN28:HN41" si="410">HM28*HH28</f>
        <v>171466.02</v>
      </c>
      <c r="HO28" s="101"/>
      <c r="HP28" s="121"/>
      <c r="HQ28" s="122">
        <f t="shared" ref="HQ28:HQ42" si="411">HM28/$WC28</f>
        <v>1.7423900000000001</v>
      </c>
      <c r="HR28" s="469">
        <f t="shared" ref="HR28:HR41" si="412">HR12</f>
        <v>57</v>
      </c>
      <c r="HS28" s="122">
        <f>HR28/HR26</f>
        <v>0.13286999999999999</v>
      </c>
      <c r="HT28" s="101">
        <f>HT26*HS28</f>
        <v>30560.1</v>
      </c>
      <c r="HU28" s="119">
        <f t="shared" ref="HU28:HU41" si="413">IF(HR28&gt;0,HT28/HR28,0)</f>
        <v>536.14210525999999</v>
      </c>
      <c r="HV28" s="93">
        <f>HV26</f>
        <v>9</v>
      </c>
      <c r="HW28" s="120">
        <f t="shared" ref="HW28:HW41" si="414">HU28*HV28</f>
        <v>4825.2789499999999</v>
      </c>
      <c r="HX28" s="101">
        <f t="shared" ref="HX28:HX41" si="415">HW28*HR28</f>
        <v>275040.90000000002</v>
      </c>
      <c r="HY28" s="101"/>
      <c r="HZ28" s="121"/>
      <c r="IA28" s="122">
        <f t="shared" ref="IA28:IA42" si="416">HW28/$WC28</f>
        <v>1.22583</v>
      </c>
      <c r="IB28" s="469">
        <f t="shared" ref="IB28:IB41" si="417">IB12</f>
        <v>23</v>
      </c>
      <c r="IC28" s="122">
        <f>IB28/IB26</f>
        <v>0.13067999999999999</v>
      </c>
      <c r="ID28" s="101">
        <f>ID26*IC28</f>
        <v>11891.88</v>
      </c>
      <c r="IE28" s="119">
        <f t="shared" ref="IE28:IE41" si="418">IF(IB28&gt;0,ID28/IB28,0)</f>
        <v>517.03826087000004</v>
      </c>
      <c r="IF28" s="93">
        <f>IF26</f>
        <v>9</v>
      </c>
      <c r="IG28" s="120">
        <f t="shared" ref="IG28:IG41" si="419">IE28*IF28</f>
        <v>4653.3443500000003</v>
      </c>
      <c r="IH28" s="101">
        <f t="shared" ref="IH28:IH41" si="420">IG28*IB28</f>
        <v>107026.92</v>
      </c>
      <c r="II28" s="101"/>
      <c r="IJ28" s="121"/>
      <c r="IK28" s="122">
        <f t="shared" ref="IK28:IK42" si="421">IG28/$WC28</f>
        <v>1.18215</v>
      </c>
      <c r="IL28" s="469">
        <f t="shared" ref="IL28:IL41" si="422">IL12</f>
        <v>27</v>
      </c>
      <c r="IM28" s="122">
        <f>IL28/IL26</f>
        <v>0.22881000000000001</v>
      </c>
      <c r="IN28" s="101">
        <f>IN26*IM28</f>
        <v>7893.95</v>
      </c>
      <c r="IO28" s="119">
        <f t="shared" ref="IO28:IO41" si="423">IF(IL28&gt;0,IN28/IL28,0)</f>
        <v>292.36851852000001</v>
      </c>
      <c r="IP28" s="93">
        <f>IP26</f>
        <v>9</v>
      </c>
      <c r="IQ28" s="120">
        <f t="shared" ref="IQ28:IQ41" si="424">IO28*IP28</f>
        <v>2631.3166700000002</v>
      </c>
      <c r="IR28" s="101">
        <f t="shared" ref="IR28:IR41" si="425">IQ28*IL28</f>
        <v>71045.55</v>
      </c>
      <c r="IS28" s="101"/>
      <c r="IT28" s="121"/>
      <c r="IU28" s="122">
        <f t="shared" ref="IU28:IU42" si="426">IQ28/$WC28</f>
        <v>0.66847000000000001</v>
      </c>
      <c r="IV28" s="469">
        <f t="shared" ref="IV28:IV41" si="427">IV12</f>
        <v>51</v>
      </c>
      <c r="IW28" s="122">
        <f>IV28/IV26</f>
        <v>0.16139000000000001</v>
      </c>
      <c r="IX28" s="101">
        <f>IX26*IW28</f>
        <v>24469.95</v>
      </c>
      <c r="IY28" s="119">
        <f t="shared" ref="IY28:IY41" si="428">IF(IV28&gt;0,IX28/IV28,0)</f>
        <v>479.80294118</v>
      </c>
      <c r="IZ28" s="93">
        <f>IZ26</f>
        <v>9</v>
      </c>
      <c r="JA28" s="120">
        <f t="shared" ref="JA28:JA41" si="429">IY28*IZ28</f>
        <v>4318.2264699999996</v>
      </c>
      <c r="JB28" s="101">
        <f t="shared" ref="JB28:JB41" si="430">JA28*IV28</f>
        <v>220229.55</v>
      </c>
      <c r="JC28" s="101"/>
      <c r="JD28" s="121"/>
      <c r="JE28" s="122">
        <f t="shared" ref="JE28:JE42" si="431">JA28/$WC28</f>
        <v>1.09701</v>
      </c>
      <c r="JF28" s="469">
        <f t="shared" ref="JF28:JF41" si="432">JF12</f>
        <v>95</v>
      </c>
      <c r="JG28" s="122">
        <f>JF28/JF26</f>
        <v>0.29594999999999999</v>
      </c>
      <c r="JH28" s="101">
        <f>JH26*JG28</f>
        <v>87914.91</v>
      </c>
      <c r="JI28" s="119">
        <f t="shared" ref="JI28:JI41" si="433">IF(JF28&gt;0,JH28/JF28,0)</f>
        <v>925.42010526000001</v>
      </c>
      <c r="JJ28" s="93">
        <f>JJ26</f>
        <v>9</v>
      </c>
      <c r="JK28" s="120">
        <f t="shared" ref="JK28:JK41" si="434">JI28*JJ28</f>
        <v>8328.7809500000003</v>
      </c>
      <c r="JL28" s="101">
        <f t="shared" ref="JL28:JL41" si="435">JK28*JF28</f>
        <v>791234.19</v>
      </c>
      <c r="JM28" s="101"/>
      <c r="JN28" s="121"/>
      <c r="JO28" s="122">
        <f t="shared" ref="JO28:JO42" si="436">JK28/$WC28</f>
        <v>2.1158700000000001</v>
      </c>
      <c r="JP28" s="469">
        <f t="shared" ref="JP28:JP41" si="437">JP12</f>
        <v>0</v>
      </c>
      <c r="JQ28" s="122" t="e">
        <f>JP28/JP26</f>
        <v>#DIV/0!</v>
      </c>
      <c r="JR28" s="101" t="e">
        <f>JR26*JQ28</f>
        <v>#DIV/0!</v>
      </c>
      <c r="JS28" s="119">
        <f t="shared" ref="JS28:JS41" si="438">IF(JP28&gt;0,JR28/JP28,0)</f>
        <v>0</v>
      </c>
      <c r="JT28" s="93">
        <f>JT26</f>
        <v>0</v>
      </c>
      <c r="JU28" s="120">
        <f t="shared" ref="JU28:JU41" si="439">JS28*JT28</f>
        <v>0</v>
      </c>
      <c r="JV28" s="101">
        <f t="shared" ref="JV28:JV41" si="440">JU28*JP28</f>
        <v>0</v>
      </c>
      <c r="JW28" s="101"/>
      <c r="JX28" s="121"/>
      <c r="JY28" s="122">
        <f t="shared" ref="JY28:JY42" si="441">JU28/$WC28</f>
        <v>0</v>
      </c>
      <c r="JZ28" s="469">
        <f t="shared" ref="JZ28:JZ41" si="442">JZ12</f>
        <v>34</v>
      </c>
      <c r="KA28" s="122">
        <f>JZ28/JZ26</f>
        <v>0.19317999999999999</v>
      </c>
      <c r="KB28" s="101">
        <f>KB26*KA28</f>
        <v>10242.4</v>
      </c>
      <c r="KC28" s="119">
        <f t="shared" ref="KC28:KC41" si="443">IF(JZ28&gt;0,KB28/JZ28,0)</f>
        <v>301.24705882000001</v>
      </c>
      <c r="KD28" s="93">
        <f>KD26</f>
        <v>9</v>
      </c>
      <c r="KE28" s="120">
        <f t="shared" ref="KE28:KE41" si="444">KC28*KD28</f>
        <v>2711.2235300000002</v>
      </c>
      <c r="KF28" s="101">
        <f t="shared" ref="KF28:KF41" si="445">KE28*JZ28</f>
        <v>92181.6</v>
      </c>
      <c r="KG28" s="101"/>
      <c r="KH28" s="121"/>
      <c r="KI28" s="122">
        <f t="shared" ref="KI28:KI42" si="446">KE28/$WC28</f>
        <v>0.68876999999999999</v>
      </c>
      <c r="KJ28" s="469">
        <f t="shared" ref="KJ28:KJ41" si="447">KJ12</f>
        <v>54</v>
      </c>
      <c r="KK28" s="122">
        <f>KJ28/KJ26</f>
        <v>0.14876</v>
      </c>
      <c r="KL28" s="101">
        <f>KL26*KK28</f>
        <v>19338.8</v>
      </c>
      <c r="KM28" s="119">
        <f t="shared" ref="KM28:KM41" si="448">IF(KJ28&gt;0,KL28/KJ28,0)</f>
        <v>358.12592592999999</v>
      </c>
      <c r="KN28" s="93">
        <f>KN26</f>
        <v>9</v>
      </c>
      <c r="KO28" s="120">
        <f t="shared" ref="KO28:KO41" si="449">KM28*KN28</f>
        <v>3223.1333300000001</v>
      </c>
      <c r="KP28" s="101">
        <f t="shared" ref="KP28:KP41" si="450">KO28*KJ28</f>
        <v>174049.2</v>
      </c>
      <c r="KQ28" s="101"/>
      <c r="KR28" s="121"/>
      <c r="KS28" s="122">
        <f t="shared" ref="KS28:KS42" si="451">KO28/$WC28</f>
        <v>0.81881000000000004</v>
      </c>
      <c r="KT28" s="469">
        <f t="shared" ref="KT28:KT41" si="452">KT12</f>
        <v>88</v>
      </c>
      <c r="KU28" s="122">
        <f>KT28/KT26</f>
        <v>0.28387000000000001</v>
      </c>
      <c r="KV28" s="101">
        <f>KV26*KU28</f>
        <v>21574.12</v>
      </c>
      <c r="KW28" s="119">
        <f t="shared" ref="KW28:KW41" si="453">IF(KT28&gt;0,KV28/KT28,0)</f>
        <v>245.16045455</v>
      </c>
      <c r="KX28" s="93">
        <f>KX26</f>
        <v>9</v>
      </c>
      <c r="KY28" s="120">
        <f t="shared" ref="KY28:KY41" si="454">KW28*KX28</f>
        <v>2206.44409</v>
      </c>
      <c r="KZ28" s="101">
        <f t="shared" ref="KZ28:KZ41" si="455">KY28*KT28</f>
        <v>194167.08</v>
      </c>
      <c r="LA28" s="101"/>
      <c r="LB28" s="121"/>
      <c r="LC28" s="122">
        <f t="shared" ref="LC28:LC42" si="456">KY28/$WC28</f>
        <v>0.56052999999999997</v>
      </c>
      <c r="LD28" s="469">
        <f t="shared" ref="LD28:LD41" si="457">LD12</f>
        <v>27</v>
      </c>
      <c r="LE28" s="122">
        <f>LD28/LD26</f>
        <v>0.11345</v>
      </c>
      <c r="LF28" s="101">
        <f>LF26*LE28</f>
        <v>7290.3</v>
      </c>
      <c r="LG28" s="119">
        <f t="shared" ref="LG28:LG41" si="458">IF(LD28&gt;0,LF28/LD28,0)</f>
        <v>270.01111111</v>
      </c>
      <c r="LH28" s="93">
        <f>LH26</f>
        <v>9</v>
      </c>
      <c r="LI28" s="120">
        <f t="shared" ref="LI28:LI41" si="459">LG28*LH28</f>
        <v>2430.1</v>
      </c>
      <c r="LJ28" s="101">
        <f t="shared" ref="LJ28:LJ41" si="460">LI28*LD28</f>
        <v>65612.7</v>
      </c>
      <c r="LK28" s="101"/>
      <c r="LL28" s="121"/>
      <c r="LM28" s="122">
        <f t="shared" ref="LM28:LM42" si="461">LI28/$WC28</f>
        <v>0.61734999999999995</v>
      </c>
      <c r="LN28" s="469">
        <f t="shared" ref="LN28:LN41" si="462">LN12</f>
        <v>43</v>
      </c>
      <c r="LO28" s="122">
        <f>LN28/LN26</f>
        <v>0.21717</v>
      </c>
      <c r="LP28" s="101">
        <f>LP26*LO28</f>
        <v>16452.8</v>
      </c>
      <c r="LQ28" s="119">
        <f t="shared" ref="LQ28:LQ41" si="463">IF(LN28&gt;0,LP28/LN28,0)</f>
        <v>382.62325580999999</v>
      </c>
      <c r="LR28" s="93">
        <f>LR26</f>
        <v>9</v>
      </c>
      <c r="LS28" s="120">
        <f t="shared" ref="LS28:LS41" si="464">LQ28*LR28</f>
        <v>3443.6093000000001</v>
      </c>
      <c r="LT28" s="101">
        <f t="shared" ref="LT28:LT41" si="465">LS28*LN28</f>
        <v>148075.20000000001</v>
      </c>
      <c r="LU28" s="101"/>
      <c r="LV28" s="121"/>
      <c r="LW28" s="122">
        <f t="shared" ref="LW28:LW42" si="466">LS28/$WC28</f>
        <v>0.87482000000000004</v>
      </c>
      <c r="LX28" s="469">
        <f t="shared" ref="LX28:LX41" si="467">LX12</f>
        <v>21</v>
      </c>
      <c r="LY28" s="122">
        <f>LX28/LX26</f>
        <v>0.14685000000000001</v>
      </c>
      <c r="LZ28" s="101">
        <f>LZ26*LY28</f>
        <v>7342.5</v>
      </c>
      <c r="MA28" s="119">
        <f t="shared" ref="MA28:MA41" si="468">IF(LX28&gt;0,LZ28/LX28,0)</f>
        <v>349.64285713999999</v>
      </c>
      <c r="MB28" s="93">
        <f>MB26</f>
        <v>9</v>
      </c>
      <c r="MC28" s="120">
        <f t="shared" ref="MC28:MC41" si="469">MA28*MB28</f>
        <v>3146.7857100000001</v>
      </c>
      <c r="MD28" s="101">
        <f t="shared" ref="MD28:MD41" si="470">MC28*LX28</f>
        <v>66082.5</v>
      </c>
      <c r="ME28" s="101"/>
      <c r="MF28" s="121"/>
      <c r="MG28" s="122">
        <f t="shared" ref="MG28:MG42" si="471">MC28/$WC28</f>
        <v>0.79942000000000002</v>
      </c>
      <c r="MH28" s="469">
        <f t="shared" ref="MH28:MH41" si="472">MH12</f>
        <v>26</v>
      </c>
      <c r="MI28" s="122">
        <f>MH28/MH26</f>
        <v>8.3070000000000005E-2</v>
      </c>
      <c r="MJ28" s="101">
        <f>MJ26*MI28</f>
        <v>6174.59</v>
      </c>
      <c r="MK28" s="119">
        <f t="shared" ref="MK28:MK41" si="473">IF(MH28&gt;0,MJ28/MH28,0)</f>
        <v>237.48423077000001</v>
      </c>
      <c r="ML28" s="93">
        <f>ML26</f>
        <v>9</v>
      </c>
      <c r="MM28" s="120">
        <f t="shared" ref="MM28:MM41" si="474">MK28*ML28</f>
        <v>2137.35808</v>
      </c>
      <c r="MN28" s="101">
        <f t="shared" ref="MN28:MN41" si="475">MM28*MH28</f>
        <v>55571.31</v>
      </c>
      <c r="MO28" s="101"/>
      <c r="MP28" s="121"/>
      <c r="MQ28" s="122">
        <f t="shared" ref="MQ28:MQ42" si="476">MM28/$WC28</f>
        <v>0.54298000000000002</v>
      </c>
      <c r="MR28" s="469">
        <f t="shared" ref="MR28:MR41" si="477">MR12</f>
        <v>0</v>
      </c>
      <c r="MS28" s="122">
        <f>MR28/MR26</f>
        <v>0</v>
      </c>
      <c r="MT28" s="101">
        <f>MT26*MS28</f>
        <v>0</v>
      </c>
      <c r="MU28" s="119">
        <f t="shared" ref="MU28:MU41" si="478">IF(MR28&gt;0,MT28/MR28,0)</f>
        <v>0</v>
      </c>
      <c r="MV28" s="93">
        <f>MV26</f>
        <v>9</v>
      </c>
      <c r="MW28" s="120">
        <f t="shared" ref="MW28:MW41" si="479">MU28*MV28</f>
        <v>0</v>
      </c>
      <c r="MX28" s="101">
        <f t="shared" ref="MX28:MX41" si="480">MW28*MR28</f>
        <v>0</v>
      </c>
      <c r="MY28" s="101"/>
      <c r="MZ28" s="121"/>
      <c r="NA28" s="122">
        <f t="shared" ref="NA28:NA42" si="481">MW28/$WC28</f>
        <v>0</v>
      </c>
      <c r="NB28" s="469">
        <f t="shared" ref="NB28:NB41" si="482">NB12</f>
        <v>30</v>
      </c>
      <c r="NC28" s="122">
        <f>NB28/NB26</f>
        <v>0.17544000000000001</v>
      </c>
      <c r="ND28" s="101">
        <f>ND26*NC28</f>
        <v>10877.28</v>
      </c>
      <c r="NE28" s="119">
        <f t="shared" ref="NE28:NE41" si="483">IF(NB28&gt;0,ND28/NB28,0)</f>
        <v>362.57600000000002</v>
      </c>
      <c r="NF28" s="93">
        <f>NF26</f>
        <v>9</v>
      </c>
      <c r="NG28" s="120">
        <f t="shared" ref="NG28:NG41" si="484">NE28*NF28</f>
        <v>3263.1840000000002</v>
      </c>
      <c r="NH28" s="101">
        <f t="shared" ref="NH28:NH41" si="485">NG28*NB28</f>
        <v>97895.52</v>
      </c>
      <c r="NI28" s="101"/>
      <c r="NJ28" s="121"/>
      <c r="NK28" s="122">
        <f t="shared" ref="NK28:NK42" si="486">NG28/$WC28</f>
        <v>0.82899</v>
      </c>
      <c r="NL28" s="469">
        <f t="shared" ref="NL28:NL41" si="487">NL12</f>
        <v>82</v>
      </c>
      <c r="NM28" s="122">
        <f>NL28/NL26</f>
        <v>0.17083000000000001</v>
      </c>
      <c r="NN28" s="101">
        <f>NN26*NM28</f>
        <v>20453.48</v>
      </c>
      <c r="NO28" s="119">
        <f t="shared" ref="NO28:NO41" si="488">IF(NL28&gt;0,NN28/NL28,0)</f>
        <v>249.43268293</v>
      </c>
      <c r="NP28" s="93">
        <f>NP26</f>
        <v>9</v>
      </c>
      <c r="NQ28" s="120">
        <f t="shared" ref="NQ28:NQ41" si="489">NO28*NP28</f>
        <v>2244.8941500000001</v>
      </c>
      <c r="NR28" s="101">
        <f t="shared" ref="NR28:NR41" si="490">NQ28*NL28</f>
        <v>184081.32</v>
      </c>
      <c r="NS28" s="101"/>
      <c r="NT28" s="121"/>
      <c r="NU28" s="122">
        <f t="shared" ref="NU28:NU42" si="491">NQ28/$WC28</f>
        <v>0.57030000000000003</v>
      </c>
      <c r="NV28" s="469">
        <f t="shared" ref="NV28:NV41" si="492">NV12</f>
        <v>0</v>
      </c>
      <c r="NW28" s="122">
        <f>NV28/NV26</f>
        <v>0</v>
      </c>
      <c r="NX28" s="101">
        <f>NX26*NW28</f>
        <v>0</v>
      </c>
      <c r="NY28" s="119">
        <f t="shared" ref="NY28:NY41" si="493">IF(NV28&gt;0,NX28/NV28,0)</f>
        <v>0</v>
      </c>
      <c r="NZ28" s="93">
        <f>NZ26</f>
        <v>9</v>
      </c>
      <c r="OA28" s="120">
        <f t="shared" ref="OA28:OA41" si="494">NY28*NZ28</f>
        <v>0</v>
      </c>
      <c r="OB28" s="101">
        <f t="shared" ref="OB28:OB41" si="495">OA28*NV28</f>
        <v>0</v>
      </c>
      <c r="OC28" s="101"/>
      <c r="OD28" s="121"/>
      <c r="OE28" s="122">
        <f t="shared" ref="OE28:OE42" si="496">OA28/$WC28</f>
        <v>0</v>
      </c>
      <c r="OF28" s="469">
        <f t="shared" ref="OF28:OF41" si="497">OF12</f>
        <v>0</v>
      </c>
      <c r="OG28" s="122">
        <f>OF28/OF26</f>
        <v>0</v>
      </c>
      <c r="OH28" s="101">
        <f>OH26*OG28</f>
        <v>0</v>
      </c>
      <c r="OI28" s="119">
        <f t="shared" ref="OI28:OI41" si="498">IF(OF28&gt;0,OH28/OF28,0)</f>
        <v>0</v>
      </c>
      <c r="OJ28" s="93">
        <f>OJ26</f>
        <v>9</v>
      </c>
      <c r="OK28" s="120">
        <f t="shared" ref="OK28:OK41" si="499">OI28*OJ28</f>
        <v>0</v>
      </c>
      <c r="OL28" s="101">
        <f t="shared" ref="OL28:OL41" si="500">OK28*OF28</f>
        <v>0</v>
      </c>
      <c r="OM28" s="101"/>
      <c r="ON28" s="121"/>
      <c r="OO28" s="122">
        <f t="shared" ref="OO28:OO42" si="501">OK28/$WC28</f>
        <v>0</v>
      </c>
      <c r="OP28" s="469">
        <f t="shared" ref="OP28:OP41" si="502">OP12</f>
        <v>20</v>
      </c>
      <c r="OQ28" s="122">
        <f>OP28/OP26</f>
        <v>8.7340000000000001E-2</v>
      </c>
      <c r="OR28" s="101">
        <f>OR26*OQ28</f>
        <v>10568.14</v>
      </c>
      <c r="OS28" s="119">
        <f t="shared" ref="OS28:OS41" si="503">IF(OP28&gt;0,OR28/OP28,0)</f>
        <v>528.40700000000004</v>
      </c>
      <c r="OT28" s="93">
        <f>OT26</f>
        <v>9</v>
      </c>
      <c r="OU28" s="120">
        <f t="shared" ref="OU28:OU41" si="504">OS28*OT28</f>
        <v>4755.6629999999996</v>
      </c>
      <c r="OV28" s="101">
        <f t="shared" ref="OV28:OV41" si="505">OU28*OP28</f>
        <v>95113.26</v>
      </c>
      <c r="OW28" s="101"/>
      <c r="OX28" s="121"/>
      <c r="OY28" s="122">
        <f t="shared" ref="OY28:OY42" si="506">OU28/$WC28</f>
        <v>1.20814</v>
      </c>
      <c r="OZ28" s="469">
        <f t="shared" ref="OZ28:OZ41" si="507">OZ12</f>
        <v>0</v>
      </c>
      <c r="PA28" s="122">
        <f>OZ28/OZ26</f>
        <v>0</v>
      </c>
      <c r="PB28" s="101">
        <f>PB26*PA28</f>
        <v>0</v>
      </c>
      <c r="PC28" s="119">
        <f t="shared" ref="PC28:PC41" si="508">IF(OZ28&gt;0,PB28/OZ28,0)</f>
        <v>0</v>
      </c>
      <c r="PD28" s="93">
        <f>PD26</f>
        <v>9</v>
      </c>
      <c r="PE28" s="120">
        <f t="shared" ref="PE28:PE41" si="509">PC28*PD28</f>
        <v>0</v>
      </c>
      <c r="PF28" s="101">
        <f t="shared" ref="PF28:PF41" si="510">PE28*OZ28</f>
        <v>0</v>
      </c>
      <c r="PG28" s="101"/>
      <c r="PH28" s="121"/>
      <c r="PI28" s="122">
        <f t="shared" ref="PI28:PI42" si="511">PE28/$WC28</f>
        <v>0</v>
      </c>
      <c r="PJ28" s="469">
        <f t="shared" ref="PJ28:PJ41" si="512">PJ12</f>
        <v>26</v>
      </c>
      <c r="PK28" s="122">
        <f>PJ28/PJ26</f>
        <v>0.15758</v>
      </c>
      <c r="PL28" s="101">
        <f>PL26*PK28</f>
        <v>6303.2</v>
      </c>
      <c r="PM28" s="119">
        <f t="shared" ref="PM28:PM41" si="513">IF(PJ28&gt;0,PL28/PJ28,0)</f>
        <v>242.43076923000001</v>
      </c>
      <c r="PN28" s="93">
        <f>PN26</f>
        <v>9</v>
      </c>
      <c r="PO28" s="120">
        <f t="shared" ref="PO28:PO41" si="514">PM28*PN28</f>
        <v>2181.8769200000002</v>
      </c>
      <c r="PP28" s="101">
        <f t="shared" ref="PP28:PP41" si="515">PO28*PJ28</f>
        <v>56728.800000000003</v>
      </c>
      <c r="PQ28" s="101"/>
      <c r="PR28" s="121"/>
      <c r="PS28" s="122">
        <f t="shared" ref="PS28:PS42" si="516">PO28/$WC28</f>
        <v>0.55428999999999995</v>
      </c>
      <c r="PT28" s="469">
        <f t="shared" ref="PT28:PT41" si="517">PT12</f>
        <v>0</v>
      </c>
      <c r="PU28" s="122" t="e">
        <f>PT28/PT26</f>
        <v>#DIV/0!</v>
      </c>
      <c r="PV28" s="101" t="e">
        <f>PV26*PU28</f>
        <v>#DIV/0!</v>
      </c>
      <c r="PW28" s="119">
        <f t="shared" ref="PW28:PW41" si="518">IF(PT28&gt;0,PV28/PT28,0)</f>
        <v>0</v>
      </c>
      <c r="PX28" s="93">
        <f>PX26</f>
        <v>0</v>
      </c>
      <c r="PY28" s="120">
        <f t="shared" ref="PY28:PY41" si="519">PW28*PX28</f>
        <v>0</v>
      </c>
      <c r="PZ28" s="101">
        <f t="shared" ref="PZ28:PZ41" si="520">PY28*PT28</f>
        <v>0</v>
      </c>
      <c r="QA28" s="101"/>
      <c r="QB28" s="121"/>
      <c r="QC28" s="122">
        <f t="shared" ref="QC28:QC42" si="521">PY28/$WC28</f>
        <v>0</v>
      </c>
      <c r="QD28" s="469">
        <f t="shared" ref="QD28:QD41" si="522">QD12</f>
        <v>35</v>
      </c>
      <c r="QE28" s="122">
        <f>QD28/QD26</f>
        <v>0.15217</v>
      </c>
      <c r="QF28" s="101">
        <f>QF26*QE28</f>
        <v>15521.34</v>
      </c>
      <c r="QG28" s="119">
        <f t="shared" ref="QG28:QG41" si="523">IF(QD28&gt;0,QF28/QD28,0)</f>
        <v>443.46685714</v>
      </c>
      <c r="QH28" s="93">
        <f>QH26</f>
        <v>9</v>
      </c>
      <c r="QI28" s="120">
        <f t="shared" ref="QI28:QI41" si="524">QG28*QH28</f>
        <v>3991.2017099999998</v>
      </c>
      <c r="QJ28" s="101">
        <f t="shared" ref="QJ28:QJ41" si="525">QI28*QD28</f>
        <v>139692.06</v>
      </c>
      <c r="QK28" s="101"/>
      <c r="QL28" s="121"/>
      <c r="QM28" s="122">
        <f t="shared" ref="QM28:QM42" si="526">QI28/$WC28</f>
        <v>1.0139400000000001</v>
      </c>
      <c r="QN28" s="469">
        <f t="shared" ref="QN28:QN41" si="527">QN12</f>
        <v>25</v>
      </c>
      <c r="QO28" s="122">
        <f>QN28/QN26</f>
        <v>0.15151999999999999</v>
      </c>
      <c r="QP28" s="101">
        <f>QP26*QO28</f>
        <v>8485.1200000000008</v>
      </c>
      <c r="QQ28" s="119">
        <f t="shared" ref="QQ28:QQ41" si="528">IF(QN28&gt;0,QP28/QN28,0)</f>
        <v>339.40480000000002</v>
      </c>
      <c r="QR28" s="93">
        <f>QR26</f>
        <v>9</v>
      </c>
      <c r="QS28" s="120">
        <f t="shared" ref="QS28:QS41" si="529">QQ28*QR28</f>
        <v>3054.6432</v>
      </c>
      <c r="QT28" s="101">
        <f t="shared" ref="QT28:QT41" si="530">QS28*QN28</f>
        <v>76366.080000000002</v>
      </c>
      <c r="QU28" s="101"/>
      <c r="QV28" s="121"/>
      <c r="QW28" s="122">
        <f t="shared" ref="QW28:QW42" si="531">QS28/$WC28</f>
        <v>0.77600999999999998</v>
      </c>
      <c r="QX28" s="469">
        <f t="shared" ref="QX28:QX41" si="532">QX12</f>
        <v>23</v>
      </c>
      <c r="QY28" s="122">
        <f>QX28/QX26</f>
        <v>0.13295000000000001</v>
      </c>
      <c r="QZ28" s="101">
        <f>QZ26*QY28</f>
        <v>8242.9</v>
      </c>
      <c r="RA28" s="119">
        <f t="shared" ref="RA28:RA41" si="533">IF(QX28&gt;0,QZ28/QX28,0)</f>
        <v>358.38695652000001</v>
      </c>
      <c r="RB28" s="93">
        <f>RB26</f>
        <v>9</v>
      </c>
      <c r="RC28" s="120">
        <f t="shared" ref="RC28:RC41" si="534">RA28*RB28</f>
        <v>3225.48261</v>
      </c>
      <c r="RD28" s="101">
        <f t="shared" ref="RD28:RD41" si="535">RC28*QX28</f>
        <v>74186.100000000006</v>
      </c>
      <c r="RE28" s="101"/>
      <c r="RF28" s="121"/>
      <c r="RG28" s="122">
        <f t="shared" ref="RG28:RG42" si="536">RC28/$WC28</f>
        <v>0.81940999999999997</v>
      </c>
      <c r="RH28" s="469">
        <f t="shared" ref="RH28:RH41" si="537">RH12</f>
        <v>18</v>
      </c>
      <c r="RI28" s="122">
        <f>RH28/RH26</f>
        <v>0.11842</v>
      </c>
      <c r="RJ28" s="101">
        <f>RJ26*RI28</f>
        <v>7472.3</v>
      </c>
      <c r="RK28" s="119">
        <f t="shared" ref="RK28:RK41" si="538">IF(RH28&gt;0,RJ28/RH28,0)</f>
        <v>415.12777777999997</v>
      </c>
      <c r="RL28" s="93">
        <f>RL26</f>
        <v>9</v>
      </c>
      <c r="RM28" s="120">
        <f t="shared" ref="RM28:RM41" si="539">RK28*RL28</f>
        <v>3736.15</v>
      </c>
      <c r="RN28" s="101">
        <f t="shared" ref="RN28:RN41" si="540">RM28*RH28</f>
        <v>67250.7</v>
      </c>
      <c r="RO28" s="101"/>
      <c r="RP28" s="121"/>
      <c r="RQ28" s="122">
        <f t="shared" ref="RQ28:RQ42" si="541">RM28/$WC28</f>
        <v>0.94913999999999998</v>
      </c>
      <c r="RR28" s="469">
        <f t="shared" ref="RR28:RR41" si="542">RR12</f>
        <v>28</v>
      </c>
      <c r="RS28" s="122">
        <f>RR28/RR26</f>
        <v>8.2600000000000007E-2</v>
      </c>
      <c r="RT28" s="101">
        <f>RT26*RS28</f>
        <v>8772.1200000000008</v>
      </c>
      <c r="RU28" s="119">
        <f t="shared" ref="RU28:RU41" si="543">IF(RR28&gt;0,RT28/RR28,0)</f>
        <v>313.29000000000002</v>
      </c>
      <c r="RV28" s="93">
        <f>RV26</f>
        <v>9</v>
      </c>
      <c r="RW28" s="120">
        <f t="shared" ref="RW28:RW41" si="544">RU28*RV28</f>
        <v>2819.61</v>
      </c>
      <c r="RX28" s="101">
        <f t="shared" ref="RX28:RX41" si="545">RW28*RR28</f>
        <v>78949.08</v>
      </c>
      <c r="RY28" s="101"/>
      <c r="RZ28" s="121"/>
      <c r="SA28" s="122">
        <f t="shared" ref="SA28:SA42" si="546">RW28/$WC28</f>
        <v>0.71630000000000005</v>
      </c>
      <c r="SB28" s="469">
        <f t="shared" ref="SB28:SB41" si="547">SB12</f>
        <v>11</v>
      </c>
      <c r="SC28" s="122">
        <f>SB28/SB26</f>
        <v>0.22</v>
      </c>
      <c r="SD28" s="101">
        <f>SD26*SC28</f>
        <v>4653.22</v>
      </c>
      <c r="SE28" s="119">
        <f t="shared" ref="SE28:SE41" si="548">IF(SB28&gt;0,SD28/SB28,0)</f>
        <v>423.02</v>
      </c>
      <c r="SF28" s="93">
        <f>SF26</f>
        <v>9</v>
      </c>
      <c r="SG28" s="120">
        <f t="shared" ref="SG28:SG41" si="549">SE28*SF28</f>
        <v>3807.18</v>
      </c>
      <c r="SH28" s="101">
        <f t="shared" ref="SH28:SH41" si="550">SG28*SB28</f>
        <v>41878.980000000003</v>
      </c>
      <c r="SI28" s="101"/>
      <c r="SJ28" s="121"/>
      <c r="SK28" s="122">
        <f t="shared" ref="SK28:SK42" si="551">SG28/$WC28</f>
        <v>0.96718999999999999</v>
      </c>
      <c r="SL28" s="469">
        <f t="shared" ref="SL28:SL41" si="552">SL12</f>
        <v>24</v>
      </c>
      <c r="SM28" s="122">
        <f>SL28/SL26</f>
        <v>8.1360000000000002E-2</v>
      </c>
      <c r="SN28" s="101">
        <f>SN26*SM28</f>
        <v>10173.25</v>
      </c>
      <c r="SO28" s="119">
        <f t="shared" ref="SO28:SO41" si="553">IF(SL28&gt;0,SN28/SL28,0)</f>
        <v>423.88541666999998</v>
      </c>
      <c r="SP28" s="93">
        <f>SP26</f>
        <v>9</v>
      </c>
      <c r="SQ28" s="120">
        <f t="shared" ref="SQ28:SQ41" si="554">SO28*SP28</f>
        <v>3814.96875</v>
      </c>
      <c r="SR28" s="101">
        <f t="shared" ref="SR28:SR41" si="555">SQ28*SL28</f>
        <v>91559.25</v>
      </c>
      <c r="SS28" s="101"/>
      <c r="ST28" s="121"/>
      <c r="SU28" s="122">
        <f t="shared" ref="SU28:SU42" si="556">SQ28/$WC28</f>
        <v>0.96916999999999998</v>
      </c>
      <c r="SV28" s="469">
        <f t="shared" ref="SV28:SV41" si="557">SV12</f>
        <v>50</v>
      </c>
      <c r="SW28" s="122">
        <f>SV28/SV26</f>
        <v>0.15673999999999999</v>
      </c>
      <c r="SX28" s="101">
        <f>SX26*SW28</f>
        <v>36923.24</v>
      </c>
      <c r="SY28" s="119">
        <f t="shared" ref="SY28:SY41" si="558">IF(SV28&gt;0,SX28/SV28,0)</f>
        <v>738.46479999999997</v>
      </c>
      <c r="SZ28" s="93">
        <f>SZ26</f>
        <v>9</v>
      </c>
      <c r="TA28" s="120">
        <f t="shared" ref="TA28:TA41" si="559">SY28*SZ28</f>
        <v>6646.1832000000004</v>
      </c>
      <c r="TB28" s="101">
        <f t="shared" ref="TB28:TB41" si="560">TA28*SV28</f>
        <v>332309.15999999997</v>
      </c>
      <c r="TC28" s="101"/>
      <c r="TD28" s="121"/>
      <c r="TE28" s="122">
        <f t="shared" ref="TE28:TE42" si="561">TA28/$WC28</f>
        <v>1.68841</v>
      </c>
      <c r="TF28" s="469">
        <f t="shared" ref="TF28:TF41" si="562">TF12</f>
        <v>27</v>
      </c>
      <c r="TG28" s="122">
        <f>TF28/TF26</f>
        <v>0.15429000000000001</v>
      </c>
      <c r="TH28" s="101">
        <f>TH26*TG28</f>
        <v>8452.01</v>
      </c>
      <c r="TI28" s="119">
        <f t="shared" ref="TI28:TI41" si="563">IF(TF28&gt;0,TH28/TF28,0)</f>
        <v>313.03740741000001</v>
      </c>
      <c r="TJ28" s="93">
        <f>TJ26</f>
        <v>9</v>
      </c>
      <c r="TK28" s="120">
        <f t="shared" ref="TK28:TK41" si="564">TI28*TJ28</f>
        <v>2817.3366700000001</v>
      </c>
      <c r="TL28" s="101">
        <f t="shared" ref="TL28:TL41" si="565">TK28*TF28</f>
        <v>76068.09</v>
      </c>
      <c r="TM28" s="101"/>
      <c r="TN28" s="121"/>
      <c r="TO28" s="122">
        <f t="shared" ref="TO28:TO42" si="566">TK28/$WC28</f>
        <v>0.71572000000000002</v>
      </c>
      <c r="TP28" s="469">
        <f t="shared" ref="TP28:TP41" si="567">TP12</f>
        <v>27</v>
      </c>
      <c r="TQ28" s="122">
        <f>TP28/TP26</f>
        <v>9.8540000000000003E-2</v>
      </c>
      <c r="TR28" s="101">
        <f>TR26*TQ28</f>
        <v>6991.41</v>
      </c>
      <c r="TS28" s="119">
        <f t="shared" ref="TS28:TS41" si="568">IF(TP28&gt;0,TR28/TP28,0)</f>
        <v>258.94111111000001</v>
      </c>
      <c r="TT28" s="93">
        <f>TT26</f>
        <v>9</v>
      </c>
      <c r="TU28" s="120">
        <f t="shared" ref="TU28:TU41" si="569">TS28*TT28</f>
        <v>2330.4699999999998</v>
      </c>
      <c r="TV28" s="101">
        <f t="shared" ref="TV28:TV41" si="570">TU28*TP28</f>
        <v>62922.69</v>
      </c>
      <c r="TW28" s="101"/>
      <c r="TX28" s="121"/>
      <c r="TY28" s="122">
        <f t="shared" ref="TY28:TY42" si="571">TU28/$WC28</f>
        <v>0.59204000000000001</v>
      </c>
      <c r="TZ28" s="469">
        <f t="shared" ref="TZ28:TZ41" si="572">TZ12</f>
        <v>22</v>
      </c>
      <c r="UA28" s="122">
        <f>TZ28/TZ26</f>
        <v>0.11702</v>
      </c>
      <c r="UB28" s="101">
        <f>UB26*UA28</f>
        <v>8318.9500000000007</v>
      </c>
      <c r="UC28" s="119">
        <f t="shared" ref="UC28:UC41" si="573">IF(TZ28&gt;0,UB28/TZ28,0)</f>
        <v>378.13409091</v>
      </c>
      <c r="UD28" s="93">
        <f>UD26</f>
        <v>9</v>
      </c>
      <c r="UE28" s="120">
        <f t="shared" ref="UE28:UE41" si="574">UC28*UD28</f>
        <v>3403.2068199999999</v>
      </c>
      <c r="UF28" s="101">
        <f t="shared" ref="UF28:UF41" si="575">UE28*TZ28</f>
        <v>74870.55</v>
      </c>
      <c r="UG28" s="101"/>
      <c r="UH28" s="121"/>
      <c r="UI28" s="122">
        <f t="shared" ref="UI28:UI42" si="576">UE28/$WC28</f>
        <v>0.86456</v>
      </c>
      <c r="UJ28" s="469">
        <f t="shared" ref="UJ28:UJ41" si="577">UJ12</f>
        <v>56</v>
      </c>
      <c r="UK28" s="122">
        <f>UJ28/UJ26</f>
        <v>0.16045999999999999</v>
      </c>
      <c r="UL28" s="101">
        <f>UL26*UK28</f>
        <v>33760.78</v>
      </c>
      <c r="UM28" s="119">
        <f t="shared" ref="UM28:UM41" si="578">IF(UJ28&gt;0,UL28/UJ28,0)</f>
        <v>602.87107143000003</v>
      </c>
      <c r="UN28" s="93">
        <f>UN26</f>
        <v>9</v>
      </c>
      <c r="UO28" s="120">
        <f t="shared" ref="UO28:UO41" si="579">UM28*UN28</f>
        <v>5425.8396400000001</v>
      </c>
      <c r="UP28" s="101">
        <f t="shared" ref="UP28:UP41" si="580">UO28*UJ28</f>
        <v>303847.02</v>
      </c>
      <c r="UQ28" s="101"/>
      <c r="UR28" s="121"/>
      <c r="US28" s="122">
        <f t="shared" ref="US28:US42" si="581">UO28/$WC28</f>
        <v>1.3784000000000001</v>
      </c>
      <c r="UT28" s="469">
        <f t="shared" ref="UT28:UT41" si="582">UT12</f>
        <v>56</v>
      </c>
      <c r="UU28" s="122">
        <f>UT28/UT26</f>
        <v>0.17391000000000001</v>
      </c>
      <c r="UV28" s="101">
        <f>UV26*UU28</f>
        <v>16631.009999999998</v>
      </c>
      <c r="UW28" s="119">
        <f t="shared" ref="UW28:UW41" si="583">IF(UT28&gt;0,UV28/UT28,0)</f>
        <v>296.98232143000001</v>
      </c>
      <c r="UX28" s="93">
        <f>UX26</f>
        <v>9</v>
      </c>
      <c r="UY28" s="120">
        <f t="shared" ref="UY28:UY41" si="584">UW28*UX28</f>
        <v>2672.8408899999999</v>
      </c>
      <c r="UZ28" s="101">
        <f t="shared" ref="UZ28:UZ41" si="585">UY28*UT28</f>
        <v>149679.09</v>
      </c>
      <c r="VA28" s="101"/>
      <c r="VB28" s="121"/>
      <c r="VC28" s="122">
        <f t="shared" ref="VC28:VC42" si="586">UY28/$WC28</f>
        <v>0.67901999999999996</v>
      </c>
      <c r="VD28" s="469">
        <f t="shared" ref="VD28:VD41" si="587">VD12</f>
        <v>27</v>
      </c>
      <c r="VE28" s="122">
        <f>VD28/VD26</f>
        <v>4.7699999999999999E-2</v>
      </c>
      <c r="VF28" s="101">
        <f>VF26*VE28</f>
        <v>19295.13</v>
      </c>
      <c r="VG28" s="119">
        <f t="shared" ref="VG28:VG41" si="588">IF(VD28&gt;0,VF28/VD28,0)</f>
        <v>714.63444444000004</v>
      </c>
      <c r="VH28" s="93">
        <f>VH26</f>
        <v>9</v>
      </c>
      <c r="VI28" s="120">
        <f t="shared" ref="VI28:VI41" si="589">VG28*VH28</f>
        <v>6431.71</v>
      </c>
      <c r="VJ28" s="101">
        <f t="shared" ref="VJ28:VJ41" si="590">VI28*VD28</f>
        <v>173656.17</v>
      </c>
      <c r="VK28" s="101"/>
      <c r="VL28" s="121"/>
      <c r="VM28" s="122">
        <f t="shared" ref="VM28:VM42" si="591">VI28/$WC28</f>
        <v>1.6339300000000001</v>
      </c>
      <c r="VN28" s="469">
        <f t="shared" ref="VN28:VN41" si="592">VN12</f>
        <v>53</v>
      </c>
      <c r="VO28" s="122">
        <f>VN28/VN26</f>
        <v>0.14846000000000001</v>
      </c>
      <c r="VP28" s="101">
        <f>VP26*VO28</f>
        <v>23712.03</v>
      </c>
      <c r="VQ28" s="119">
        <f t="shared" ref="VQ28:VQ41" si="593">IF(VN28&gt;0,VP28/VN28,0)</f>
        <v>447.39679245000002</v>
      </c>
      <c r="VR28" s="93">
        <f>VR26</f>
        <v>9</v>
      </c>
      <c r="VS28" s="120">
        <f t="shared" ref="VS28:VS41" si="594">VQ28*VR28</f>
        <v>4026.5711299999998</v>
      </c>
      <c r="VT28" s="101">
        <f t="shared" ref="VT28:VT41" si="595">VS28*VN28</f>
        <v>213408.27</v>
      </c>
      <c r="VU28" s="101"/>
      <c r="VV28" s="121"/>
      <c r="VW28" s="122">
        <f t="shared" ref="VW28:VW42" si="596">VS28/$WC28</f>
        <v>1.0229200000000001</v>
      </c>
      <c r="VX28" s="452">
        <f t="shared" ref="VX28:VX41" si="597">F28+P28+Z28+AJ28+AT28+BD28+BN28+BX28+CH28+CR28+DB28+DL28+DV28+EF28+EP28+EZ28+FJ28+FT28+GD28+GN28+GX28+HH28+HR28+IB28+IL28+IV28+JF28+JP28+JZ28+KJ28+KT28+LD28+LN28+LX28+MH28+MR28+NB28+NL28+NV28+OF28+OP28+OZ28+PJ28+PT28+QD28+QN28+QX28+RH28+RR28+SB28+SL28+SV28+TF28+TP28+TZ28+UJ28+UT28+VD28+VN28</f>
        <v>1626</v>
      </c>
      <c r="VY28" s="122">
        <f>VX28/VX26</f>
        <v>0.12941</v>
      </c>
      <c r="VZ28" s="101">
        <f>VZ26*VY28</f>
        <v>711166.31</v>
      </c>
      <c r="WA28" s="119">
        <f t="shared" ref="WA28:WA41" si="598">IF(VX28&gt;0,VZ28/VX28,0)</f>
        <v>437.37165436999999</v>
      </c>
      <c r="WB28" s="93">
        <f>WB26</f>
        <v>9</v>
      </c>
      <c r="WC28" s="120">
        <f t="shared" ref="WC28:WC41" si="599">WA28*WB28</f>
        <v>3936.3448899999999</v>
      </c>
      <c r="WD28" s="101">
        <f t="shared" ref="WD28:WD41" si="600">WC28*VX28</f>
        <v>6400496.79</v>
      </c>
      <c r="WE28" s="101"/>
      <c r="WF28" s="121"/>
    </row>
    <row r="29" spans="1:604" ht="26.25" customHeight="1">
      <c r="A29" s="5"/>
      <c r="B29" s="444" t="s">
        <v>406</v>
      </c>
      <c r="C29" s="12" t="s">
        <v>921</v>
      </c>
      <c r="D29" s="12" t="s">
        <v>424</v>
      </c>
      <c r="E29" s="4" t="s">
        <v>34</v>
      </c>
      <c r="F29" s="469">
        <f t="shared" si="302"/>
        <v>169</v>
      </c>
      <c r="G29" s="122">
        <f>F29/F26</f>
        <v>0.75785000000000002</v>
      </c>
      <c r="H29" s="101">
        <f>H26*G29</f>
        <v>94731.25</v>
      </c>
      <c r="I29" s="119">
        <f t="shared" si="303"/>
        <v>560.53994082999998</v>
      </c>
      <c r="J29" s="93">
        <f>J26</f>
        <v>9</v>
      </c>
      <c r="K29" s="120">
        <f t="shared" si="304"/>
        <v>5044.8594700000003</v>
      </c>
      <c r="L29" s="101">
        <f t="shared" si="305"/>
        <v>852581.25</v>
      </c>
      <c r="M29" s="101"/>
      <c r="N29" s="121"/>
      <c r="O29" s="122">
        <f t="shared" si="306"/>
        <v>1.28163</v>
      </c>
      <c r="P29" s="469">
        <f t="shared" si="307"/>
        <v>329</v>
      </c>
      <c r="Q29" s="122">
        <f>P29/P26</f>
        <v>0.73767000000000005</v>
      </c>
      <c r="R29" s="101">
        <f>R26*Q29</f>
        <v>114663.42</v>
      </c>
      <c r="S29" s="119">
        <f t="shared" si="308"/>
        <v>348.52103342999999</v>
      </c>
      <c r="T29" s="93">
        <f>T26</f>
        <v>9</v>
      </c>
      <c r="U29" s="120">
        <f t="shared" si="309"/>
        <v>3136.6893</v>
      </c>
      <c r="V29" s="101">
        <f t="shared" si="310"/>
        <v>1031970.78</v>
      </c>
      <c r="W29" s="101"/>
      <c r="X29" s="121"/>
      <c r="Y29" s="122">
        <f t="shared" si="311"/>
        <v>0.79686999999999997</v>
      </c>
      <c r="Z29" s="469">
        <f t="shared" si="312"/>
        <v>276</v>
      </c>
      <c r="AA29" s="122">
        <f>Z29/Z26</f>
        <v>1</v>
      </c>
      <c r="AB29" s="101">
        <f>AB26*AA29</f>
        <v>177920</v>
      </c>
      <c r="AC29" s="119">
        <f t="shared" si="313"/>
        <v>644.63768116000006</v>
      </c>
      <c r="AD29" s="93">
        <f>AD26</f>
        <v>9</v>
      </c>
      <c r="AE29" s="120">
        <f t="shared" si="314"/>
        <v>5801.7391299999999</v>
      </c>
      <c r="AF29" s="101">
        <f t="shared" si="315"/>
        <v>1601280</v>
      </c>
      <c r="AG29" s="101"/>
      <c r="AH29" s="121"/>
      <c r="AI29" s="122">
        <f t="shared" si="316"/>
        <v>1.4739199999999999</v>
      </c>
      <c r="AJ29" s="469">
        <f t="shared" si="317"/>
        <v>0</v>
      </c>
      <c r="AK29" s="122" t="e">
        <f>AJ29/AJ26</f>
        <v>#DIV/0!</v>
      </c>
      <c r="AL29" s="101" t="e">
        <f>AL26*AK29</f>
        <v>#DIV/0!</v>
      </c>
      <c r="AM29" s="119">
        <f t="shared" si="318"/>
        <v>0</v>
      </c>
      <c r="AN29" s="93">
        <f>AN26</f>
        <v>0</v>
      </c>
      <c r="AO29" s="120">
        <f t="shared" si="319"/>
        <v>0</v>
      </c>
      <c r="AP29" s="101">
        <f t="shared" si="320"/>
        <v>0</v>
      </c>
      <c r="AQ29" s="101"/>
      <c r="AR29" s="121"/>
      <c r="AS29" s="122">
        <f t="shared" si="321"/>
        <v>0</v>
      </c>
      <c r="AT29" s="469">
        <f t="shared" si="322"/>
        <v>131</v>
      </c>
      <c r="AU29" s="122">
        <f>AT29/AT26</f>
        <v>1</v>
      </c>
      <c r="AV29" s="101">
        <f>AV26*AU29</f>
        <v>55160</v>
      </c>
      <c r="AW29" s="119">
        <f t="shared" si="323"/>
        <v>421.06870228999998</v>
      </c>
      <c r="AX29" s="93">
        <f>AX26</f>
        <v>9</v>
      </c>
      <c r="AY29" s="120">
        <f t="shared" si="324"/>
        <v>3789.61832</v>
      </c>
      <c r="AZ29" s="101">
        <f t="shared" si="325"/>
        <v>496440</v>
      </c>
      <c r="BA29" s="101"/>
      <c r="BB29" s="121"/>
      <c r="BC29" s="122">
        <f t="shared" si="326"/>
        <v>0.96274000000000004</v>
      </c>
      <c r="BD29" s="469">
        <f t="shared" si="327"/>
        <v>100</v>
      </c>
      <c r="BE29" s="122">
        <f>BD29/BD26</f>
        <v>0.66225000000000001</v>
      </c>
      <c r="BF29" s="101">
        <f>BF26*BE29</f>
        <v>43085.99</v>
      </c>
      <c r="BG29" s="119">
        <f t="shared" si="328"/>
        <v>430.85989999999998</v>
      </c>
      <c r="BH29" s="93">
        <f>BH26</f>
        <v>9</v>
      </c>
      <c r="BI29" s="120">
        <f t="shared" si="329"/>
        <v>3877.7390999999998</v>
      </c>
      <c r="BJ29" s="101">
        <f t="shared" si="330"/>
        <v>387773.91</v>
      </c>
      <c r="BK29" s="101"/>
      <c r="BL29" s="121"/>
      <c r="BM29" s="122">
        <f t="shared" si="331"/>
        <v>0.98512999999999995</v>
      </c>
      <c r="BN29" s="469">
        <f t="shared" si="332"/>
        <v>0</v>
      </c>
      <c r="BO29" s="122">
        <f>BN29/BN26</f>
        <v>0</v>
      </c>
      <c r="BP29" s="101">
        <f>BP26*BO29</f>
        <v>0</v>
      </c>
      <c r="BQ29" s="119">
        <f t="shared" si="333"/>
        <v>0</v>
      </c>
      <c r="BR29" s="93">
        <f>BR26</f>
        <v>9</v>
      </c>
      <c r="BS29" s="120">
        <f t="shared" si="334"/>
        <v>0</v>
      </c>
      <c r="BT29" s="101">
        <f t="shared" si="335"/>
        <v>0</v>
      </c>
      <c r="BU29" s="101"/>
      <c r="BV29" s="121"/>
      <c r="BW29" s="122">
        <f t="shared" si="336"/>
        <v>0</v>
      </c>
      <c r="BX29" s="469">
        <f t="shared" si="337"/>
        <v>140</v>
      </c>
      <c r="BY29" s="122">
        <f>BX29/BX26</f>
        <v>0.83831999999999995</v>
      </c>
      <c r="BZ29" s="101">
        <f>BZ26*BY29</f>
        <v>36550.75</v>
      </c>
      <c r="CA29" s="119">
        <f t="shared" si="338"/>
        <v>261.07678571000002</v>
      </c>
      <c r="CB29" s="93">
        <f>CB26</f>
        <v>9</v>
      </c>
      <c r="CC29" s="120">
        <f t="shared" si="339"/>
        <v>2349.6910699999999</v>
      </c>
      <c r="CD29" s="101">
        <f t="shared" si="340"/>
        <v>328956.75</v>
      </c>
      <c r="CE29" s="101"/>
      <c r="CF29" s="121"/>
      <c r="CG29" s="122">
        <f t="shared" si="341"/>
        <v>0.59692999999999996</v>
      </c>
      <c r="CH29" s="469">
        <f t="shared" si="342"/>
        <v>0</v>
      </c>
      <c r="CI29" s="122" t="e">
        <f>CH29/CH26</f>
        <v>#DIV/0!</v>
      </c>
      <c r="CJ29" s="101" t="e">
        <f>CJ26*CI29</f>
        <v>#DIV/0!</v>
      </c>
      <c r="CK29" s="119">
        <f t="shared" si="343"/>
        <v>0</v>
      </c>
      <c r="CL29" s="93">
        <f>CL26</f>
        <v>0</v>
      </c>
      <c r="CM29" s="120">
        <f t="shared" si="344"/>
        <v>0</v>
      </c>
      <c r="CN29" s="101">
        <f t="shared" si="345"/>
        <v>0</v>
      </c>
      <c r="CO29" s="101"/>
      <c r="CP29" s="121"/>
      <c r="CQ29" s="122">
        <f t="shared" si="346"/>
        <v>0</v>
      </c>
      <c r="CR29" s="469">
        <f t="shared" si="347"/>
        <v>121</v>
      </c>
      <c r="CS29" s="122">
        <f>CR29/CR26</f>
        <v>1</v>
      </c>
      <c r="CT29" s="101">
        <f>CT26*CS29</f>
        <v>47450</v>
      </c>
      <c r="CU29" s="119">
        <f t="shared" si="348"/>
        <v>392.14876033000002</v>
      </c>
      <c r="CV29" s="93">
        <f>CV26</f>
        <v>9</v>
      </c>
      <c r="CW29" s="120">
        <f t="shared" si="349"/>
        <v>3529.3388399999999</v>
      </c>
      <c r="CX29" s="101">
        <f t="shared" si="350"/>
        <v>427050</v>
      </c>
      <c r="CY29" s="101"/>
      <c r="CZ29" s="121"/>
      <c r="DA29" s="122">
        <f t="shared" si="351"/>
        <v>0.89661999999999997</v>
      </c>
      <c r="DB29" s="469">
        <f t="shared" si="352"/>
        <v>253</v>
      </c>
      <c r="DC29" s="122">
        <f>DB29/DB26</f>
        <v>0.74851999999999996</v>
      </c>
      <c r="DD29" s="101">
        <f>DD26*DC29</f>
        <v>150407.60999999999</v>
      </c>
      <c r="DE29" s="119">
        <f t="shared" si="353"/>
        <v>594.49648220999995</v>
      </c>
      <c r="DF29" s="93">
        <f>DF26</f>
        <v>9</v>
      </c>
      <c r="DG29" s="120">
        <f t="shared" si="354"/>
        <v>5350.4683400000004</v>
      </c>
      <c r="DH29" s="101">
        <f t="shared" si="355"/>
        <v>1353668.49</v>
      </c>
      <c r="DI29" s="101"/>
      <c r="DJ29" s="121"/>
      <c r="DK29" s="122">
        <f t="shared" si="356"/>
        <v>1.35927</v>
      </c>
      <c r="DL29" s="469">
        <f t="shared" si="357"/>
        <v>170</v>
      </c>
      <c r="DM29" s="122">
        <f>DL29/DL26</f>
        <v>1</v>
      </c>
      <c r="DN29" s="101">
        <f>DN26*DM29</f>
        <v>81480</v>
      </c>
      <c r="DO29" s="119">
        <f t="shared" si="358"/>
        <v>479.29411764999998</v>
      </c>
      <c r="DP29" s="93">
        <f>DP26</f>
        <v>9</v>
      </c>
      <c r="DQ29" s="120">
        <f t="shared" si="359"/>
        <v>4313.6470600000002</v>
      </c>
      <c r="DR29" s="101">
        <f t="shared" si="360"/>
        <v>733320</v>
      </c>
      <c r="DS29" s="101"/>
      <c r="DT29" s="121"/>
      <c r="DU29" s="122">
        <f t="shared" si="361"/>
        <v>1.0958699999999999</v>
      </c>
      <c r="DV29" s="469">
        <f t="shared" si="362"/>
        <v>0</v>
      </c>
      <c r="DW29" s="122">
        <f>DV29/DV26</f>
        <v>0</v>
      </c>
      <c r="DX29" s="101">
        <f>DX26*DW29</f>
        <v>0</v>
      </c>
      <c r="DY29" s="119">
        <f t="shared" si="363"/>
        <v>0</v>
      </c>
      <c r="DZ29" s="93">
        <f>DZ26</f>
        <v>9</v>
      </c>
      <c r="EA29" s="120">
        <f t="shared" si="364"/>
        <v>0</v>
      </c>
      <c r="EB29" s="101">
        <f t="shared" si="365"/>
        <v>0</v>
      </c>
      <c r="EC29" s="101"/>
      <c r="ED29" s="121"/>
      <c r="EE29" s="122">
        <f t="shared" si="366"/>
        <v>0</v>
      </c>
      <c r="EF29" s="469">
        <f t="shared" si="367"/>
        <v>202</v>
      </c>
      <c r="EG29" s="122">
        <f>EF29/EF26</f>
        <v>0.84519</v>
      </c>
      <c r="EH29" s="101">
        <f>EH26*EG29</f>
        <v>16650.240000000002</v>
      </c>
      <c r="EI29" s="119">
        <f t="shared" si="368"/>
        <v>82.426930690000006</v>
      </c>
      <c r="EJ29" s="93">
        <f>EJ26</f>
        <v>9</v>
      </c>
      <c r="EK29" s="120">
        <f t="shared" si="369"/>
        <v>741.84238000000005</v>
      </c>
      <c r="EL29" s="101">
        <f t="shared" si="370"/>
        <v>149852.16</v>
      </c>
      <c r="EM29" s="101"/>
      <c r="EN29" s="121"/>
      <c r="EO29" s="122">
        <f t="shared" si="371"/>
        <v>0.18845999999999999</v>
      </c>
      <c r="EP29" s="469">
        <f t="shared" si="372"/>
        <v>274</v>
      </c>
      <c r="EQ29" s="122">
        <f>EP29/EP26</f>
        <v>0.86163999999999996</v>
      </c>
      <c r="ER29" s="101">
        <f>ER26*EQ29</f>
        <v>63899.22</v>
      </c>
      <c r="ES29" s="119">
        <f t="shared" si="373"/>
        <v>233.20883212000001</v>
      </c>
      <c r="ET29" s="93">
        <f>ET26</f>
        <v>9</v>
      </c>
      <c r="EU29" s="120">
        <f t="shared" si="374"/>
        <v>2098.8794899999998</v>
      </c>
      <c r="EV29" s="101">
        <f t="shared" si="375"/>
        <v>575092.98</v>
      </c>
      <c r="EW29" s="101"/>
      <c r="EX29" s="121"/>
      <c r="EY29" s="122">
        <f t="shared" si="376"/>
        <v>0.53320999999999996</v>
      </c>
      <c r="EZ29" s="469">
        <f t="shared" si="377"/>
        <v>0</v>
      </c>
      <c r="FA29" s="122">
        <f>EZ29/EZ26</f>
        <v>0</v>
      </c>
      <c r="FB29" s="101">
        <f>FB26*FA29</f>
        <v>0</v>
      </c>
      <c r="FC29" s="119">
        <f t="shared" si="378"/>
        <v>0</v>
      </c>
      <c r="FD29" s="93">
        <f>FD26</f>
        <v>9</v>
      </c>
      <c r="FE29" s="120">
        <f t="shared" si="379"/>
        <v>0</v>
      </c>
      <c r="FF29" s="101">
        <f t="shared" si="380"/>
        <v>0</v>
      </c>
      <c r="FG29" s="101"/>
      <c r="FH29" s="121"/>
      <c r="FI29" s="122">
        <f t="shared" si="381"/>
        <v>0</v>
      </c>
      <c r="FJ29" s="469">
        <f t="shared" si="382"/>
        <v>151</v>
      </c>
      <c r="FK29" s="122">
        <f>FJ29/FJ26</f>
        <v>0.84358</v>
      </c>
      <c r="FL29" s="101">
        <f>FL26*FK29</f>
        <v>114026.71</v>
      </c>
      <c r="FM29" s="119">
        <f t="shared" si="383"/>
        <v>755.14377482999998</v>
      </c>
      <c r="FN29" s="93">
        <f>FN26</f>
        <v>9</v>
      </c>
      <c r="FO29" s="120">
        <f t="shared" si="384"/>
        <v>6796.2939699999997</v>
      </c>
      <c r="FP29" s="101">
        <f t="shared" si="385"/>
        <v>1026240.39</v>
      </c>
      <c r="FQ29" s="101"/>
      <c r="FR29" s="121"/>
      <c r="FS29" s="122">
        <f t="shared" si="386"/>
        <v>1.72658</v>
      </c>
      <c r="FT29" s="469">
        <f t="shared" si="387"/>
        <v>264</v>
      </c>
      <c r="FU29" s="122">
        <f>FT29/FT26</f>
        <v>0.88590999999999998</v>
      </c>
      <c r="FV29" s="101">
        <f>FV26*FU29</f>
        <v>100727.97</v>
      </c>
      <c r="FW29" s="119">
        <f t="shared" si="388"/>
        <v>381.54534090999999</v>
      </c>
      <c r="FX29" s="93">
        <f>FX26</f>
        <v>9</v>
      </c>
      <c r="FY29" s="120">
        <f t="shared" si="389"/>
        <v>3433.90807</v>
      </c>
      <c r="FZ29" s="101">
        <f t="shared" si="390"/>
        <v>906551.73</v>
      </c>
      <c r="GA29" s="101"/>
      <c r="GB29" s="121"/>
      <c r="GC29" s="122">
        <f t="shared" si="391"/>
        <v>0.87236999999999998</v>
      </c>
      <c r="GD29" s="469">
        <f t="shared" si="392"/>
        <v>153</v>
      </c>
      <c r="GE29" s="122">
        <f>GD29/GD26</f>
        <v>1</v>
      </c>
      <c r="GF29" s="101">
        <f>GF26*GE29</f>
        <v>77700</v>
      </c>
      <c r="GG29" s="119">
        <f t="shared" si="393"/>
        <v>507.84313724999998</v>
      </c>
      <c r="GH29" s="93">
        <f>GH26</f>
        <v>9</v>
      </c>
      <c r="GI29" s="120">
        <f t="shared" si="394"/>
        <v>4570.58824</v>
      </c>
      <c r="GJ29" s="101">
        <f t="shared" si="395"/>
        <v>699300</v>
      </c>
      <c r="GK29" s="101"/>
      <c r="GL29" s="121"/>
      <c r="GM29" s="122">
        <f t="shared" si="396"/>
        <v>1.1611499999999999</v>
      </c>
      <c r="GN29" s="469">
        <f t="shared" si="397"/>
        <v>0</v>
      </c>
      <c r="GO29" s="122">
        <f>GN29/GN26</f>
        <v>0</v>
      </c>
      <c r="GP29" s="101">
        <f>GP26*GO29</f>
        <v>0</v>
      </c>
      <c r="GQ29" s="119">
        <f t="shared" si="398"/>
        <v>0</v>
      </c>
      <c r="GR29" s="93">
        <f>GR26</f>
        <v>9</v>
      </c>
      <c r="GS29" s="120">
        <f t="shared" si="399"/>
        <v>0</v>
      </c>
      <c r="GT29" s="101">
        <f t="shared" si="400"/>
        <v>0</v>
      </c>
      <c r="GU29" s="101"/>
      <c r="GV29" s="121"/>
      <c r="GW29" s="122">
        <f t="shared" si="401"/>
        <v>0</v>
      </c>
      <c r="GX29" s="469">
        <f t="shared" si="402"/>
        <v>152</v>
      </c>
      <c r="GY29" s="122">
        <f>GX29/GX26</f>
        <v>0.73077000000000003</v>
      </c>
      <c r="GZ29" s="101">
        <f>GZ26*GY29</f>
        <v>57029.29</v>
      </c>
      <c r="HA29" s="119">
        <f t="shared" si="403"/>
        <v>375.19269737000002</v>
      </c>
      <c r="HB29" s="93">
        <f>HB26</f>
        <v>9</v>
      </c>
      <c r="HC29" s="120">
        <f t="shared" si="404"/>
        <v>3376.7342800000001</v>
      </c>
      <c r="HD29" s="101">
        <f t="shared" si="405"/>
        <v>513263.61</v>
      </c>
      <c r="HE29" s="101"/>
      <c r="HF29" s="121"/>
      <c r="HG29" s="122">
        <f t="shared" si="406"/>
        <v>0.85785</v>
      </c>
      <c r="HH29" s="469">
        <f t="shared" si="407"/>
        <v>252</v>
      </c>
      <c r="HI29" s="122">
        <f>HH29/HH26</f>
        <v>0.90974999999999995</v>
      </c>
      <c r="HJ29" s="101">
        <f>HJ26*HI29</f>
        <v>192048.23</v>
      </c>
      <c r="HK29" s="119">
        <f t="shared" si="408"/>
        <v>762.09615079000002</v>
      </c>
      <c r="HL29" s="93">
        <f>HL26</f>
        <v>9</v>
      </c>
      <c r="HM29" s="120">
        <f t="shared" si="409"/>
        <v>6858.8653599999998</v>
      </c>
      <c r="HN29" s="101">
        <f t="shared" si="410"/>
        <v>1728434.07</v>
      </c>
      <c r="HO29" s="101"/>
      <c r="HP29" s="121"/>
      <c r="HQ29" s="122">
        <f t="shared" si="411"/>
        <v>1.74248</v>
      </c>
      <c r="HR29" s="469">
        <f t="shared" si="412"/>
        <v>344</v>
      </c>
      <c r="HS29" s="122">
        <f>HR29/HR26</f>
        <v>0.80186000000000002</v>
      </c>
      <c r="HT29" s="101">
        <f>HT26*HS29</f>
        <v>184427.8</v>
      </c>
      <c r="HU29" s="119">
        <f t="shared" si="413"/>
        <v>536.12732558000005</v>
      </c>
      <c r="HV29" s="93">
        <f>HV26</f>
        <v>9</v>
      </c>
      <c r="HW29" s="120">
        <f t="shared" si="414"/>
        <v>4825.1459299999997</v>
      </c>
      <c r="HX29" s="101">
        <f t="shared" si="415"/>
        <v>1659850.2</v>
      </c>
      <c r="HY29" s="101"/>
      <c r="HZ29" s="121"/>
      <c r="IA29" s="122">
        <f t="shared" si="416"/>
        <v>1.2258199999999999</v>
      </c>
      <c r="IB29" s="469">
        <f t="shared" si="417"/>
        <v>98</v>
      </c>
      <c r="IC29" s="122">
        <f>IB29/IB26</f>
        <v>0.55681999999999998</v>
      </c>
      <c r="ID29" s="101">
        <f>ID26*IC29</f>
        <v>50670.62</v>
      </c>
      <c r="IE29" s="119">
        <f t="shared" si="418"/>
        <v>517.04714286000001</v>
      </c>
      <c r="IF29" s="93">
        <f>IF26</f>
        <v>9</v>
      </c>
      <c r="IG29" s="120">
        <f t="shared" si="419"/>
        <v>4653.4242899999999</v>
      </c>
      <c r="IH29" s="101">
        <f t="shared" si="420"/>
        <v>456035.58</v>
      </c>
      <c r="II29" s="101"/>
      <c r="IJ29" s="121"/>
      <c r="IK29" s="122">
        <f t="shared" si="421"/>
        <v>1.1821900000000001</v>
      </c>
      <c r="IL29" s="469">
        <f t="shared" si="422"/>
        <v>91</v>
      </c>
      <c r="IM29" s="122">
        <f>IL29/IL26</f>
        <v>0.77119000000000004</v>
      </c>
      <c r="IN29" s="101">
        <f>IN26*IM29</f>
        <v>26606.06</v>
      </c>
      <c r="IO29" s="119">
        <f t="shared" si="423"/>
        <v>292.37428570999998</v>
      </c>
      <c r="IP29" s="93">
        <f>IP26</f>
        <v>9</v>
      </c>
      <c r="IQ29" s="120">
        <f t="shared" si="424"/>
        <v>2631.3685700000001</v>
      </c>
      <c r="IR29" s="101">
        <f t="shared" si="425"/>
        <v>239454.54</v>
      </c>
      <c r="IS29" s="101"/>
      <c r="IT29" s="121"/>
      <c r="IU29" s="122">
        <f t="shared" si="426"/>
        <v>0.66849000000000003</v>
      </c>
      <c r="IV29" s="469">
        <f t="shared" si="427"/>
        <v>265</v>
      </c>
      <c r="IW29" s="122">
        <f>IV29/IV26</f>
        <v>0.83860999999999997</v>
      </c>
      <c r="IX29" s="101">
        <f>IX26*IW29</f>
        <v>127150.05</v>
      </c>
      <c r="IY29" s="119">
        <f t="shared" si="428"/>
        <v>479.81150943</v>
      </c>
      <c r="IZ29" s="93">
        <f>IZ26</f>
        <v>9</v>
      </c>
      <c r="JA29" s="120">
        <f t="shared" si="429"/>
        <v>4318.3035799999998</v>
      </c>
      <c r="JB29" s="101">
        <f t="shared" si="430"/>
        <v>1144350.45</v>
      </c>
      <c r="JC29" s="101"/>
      <c r="JD29" s="121"/>
      <c r="JE29" s="122">
        <f t="shared" si="431"/>
        <v>1.0970500000000001</v>
      </c>
      <c r="JF29" s="469">
        <f t="shared" si="432"/>
        <v>174</v>
      </c>
      <c r="JG29" s="122">
        <f>JF29/JF26</f>
        <v>0.54205999999999999</v>
      </c>
      <c r="JH29" s="101">
        <f>JH26*JG29</f>
        <v>161024.34</v>
      </c>
      <c r="JI29" s="119">
        <f t="shared" si="433"/>
        <v>925.42724138000005</v>
      </c>
      <c r="JJ29" s="93">
        <f>JJ26</f>
        <v>9</v>
      </c>
      <c r="JK29" s="120">
        <f t="shared" si="434"/>
        <v>8328.8451700000005</v>
      </c>
      <c r="JL29" s="101">
        <f t="shared" si="435"/>
        <v>1449219.06</v>
      </c>
      <c r="JM29" s="101"/>
      <c r="JN29" s="121"/>
      <c r="JO29" s="122">
        <f t="shared" si="436"/>
        <v>2.11592</v>
      </c>
      <c r="JP29" s="469">
        <f t="shared" si="437"/>
        <v>0</v>
      </c>
      <c r="JQ29" s="122" t="e">
        <f>JP29/JP26</f>
        <v>#DIV/0!</v>
      </c>
      <c r="JR29" s="101" t="e">
        <f>JR26*JQ29</f>
        <v>#DIV/0!</v>
      </c>
      <c r="JS29" s="119">
        <f t="shared" si="438"/>
        <v>0</v>
      </c>
      <c r="JT29" s="93">
        <f>JT26</f>
        <v>0</v>
      </c>
      <c r="JU29" s="120">
        <f t="shared" si="439"/>
        <v>0</v>
      </c>
      <c r="JV29" s="101">
        <f t="shared" si="440"/>
        <v>0</v>
      </c>
      <c r="JW29" s="101"/>
      <c r="JX29" s="121"/>
      <c r="JY29" s="122">
        <f t="shared" si="441"/>
        <v>0</v>
      </c>
      <c r="JZ29" s="469">
        <f t="shared" si="442"/>
        <v>142</v>
      </c>
      <c r="KA29" s="122">
        <f>JZ29/JZ26</f>
        <v>0.80681999999999998</v>
      </c>
      <c r="KB29" s="101">
        <f>KB26*KA29</f>
        <v>42777.599999999999</v>
      </c>
      <c r="KC29" s="119">
        <f t="shared" si="443"/>
        <v>301.25070423</v>
      </c>
      <c r="KD29" s="93">
        <f>KD26</f>
        <v>9</v>
      </c>
      <c r="KE29" s="120">
        <f t="shared" si="444"/>
        <v>2711.2563399999999</v>
      </c>
      <c r="KF29" s="101">
        <f t="shared" si="445"/>
        <v>384998.40000000002</v>
      </c>
      <c r="KG29" s="101"/>
      <c r="KH29" s="121"/>
      <c r="KI29" s="122">
        <f t="shared" si="446"/>
        <v>0.68879000000000001</v>
      </c>
      <c r="KJ29" s="469">
        <f t="shared" si="447"/>
        <v>282</v>
      </c>
      <c r="KK29" s="122">
        <f>KJ29/KJ26</f>
        <v>0.77685999999999999</v>
      </c>
      <c r="KL29" s="101">
        <f>KL26*KK29</f>
        <v>100991.8</v>
      </c>
      <c r="KM29" s="119">
        <f t="shared" si="448"/>
        <v>358.12695035000002</v>
      </c>
      <c r="KN29" s="93">
        <f>KN26</f>
        <v>9</v>
      </c>
      <c r="KO29" s="120">
        <f t="shared" si="449"/>
        <v>3223.14255</v>
      </c>
      <c r="KP29" s="101">
        <f t="shared" si="450"/>
        <v>908926.2</v>
      </c>
      <c r="KQ29" s="101"/>
      <c r="KR29" s="121"/>
      <c r="KS29" s="122">
        <f t="shared" si="451"/>
        <v>0.81882999999999995</v>
      </c>
      <c r="KT29" s="469">
        <f t="shared" si="452"/>
        <v>207</v>
      </c>
      <c r="KU29" s="122">
        <f>KT29/KT26</f>
        <v>0.66774</v>
      </c>
      <c r="KV29" s="101">
        <f>KV26*KU29</f>
        <v>50748.24</v>
      </c>
      <c r="KW29" s="119">
        <f t="shared" si="453"/>
        <v>245.16057971000001</v>
      </c>
      <c r="KX29" s="93">
        <f>KX26</f>
        <v>9</v>
      </c>
      <c r="KY29" s="120">
        <f t="shared" si="454"/>
        <v>2206.4452200000001</v>
      </c>
      <c r="KZ29" s="101">
        <f t="shared" si="455"/>
        <v>456734.16</v>
      </c>
      <c r="LA29" s="101"/>
      <c r="LB29" s="121"/>
      <c r="LC29" s="122">
        <f t="shared" si="456"/>
        <v>0.56054000000000004</v>
      </c>
      <c r="LD29" s="469">
        <f t="shared" si="457"/>
        <v>211</v>
      </c>
      <c r="LE29" s="122">
        <f>LD29/LD26</f>
        <v>0.88654999999999995</v>
      </c>
      <c r="LF29" s="101">
        <f>LF26*LE29</f>
        <v>56969.7</v>
      </c>
      <c r="LG29" s="119">
        <f t="shared" si="458"/>
        <v>269.9985782</v>
      </c>
      <c r="LH29" s="93">
        <f>LH26</f>
        <v>9</v>
      </c>
      <c r="LI29" s="120">
        <f t="shared" si="459"/>
        <v>2429.9872</v>
      </c>
      <c r="LJ29" s="101">
        <f t="shared" si="460"/>
        <v>512727.3</v>
      </c>
      <c r="LK29" s="101"/>
      <c r="LL29" s="121"/>
      <c r="LM29" s="122">
        <f t="shared" si="461"/>
        <v>0.61733000000000005</v>
      </c>
      <c r="LN29" s="469">
        <f t="shared" si="462"/>
        <v>155</v>
      </c>
      <c r="LO29" s="122">
        <f>LN29/LN26</f>
        <v>0.78283000000000003</v>
      </c>
      <c r="LP29" s="101">
        <f>LP26*LO29</f>
        <v>59307.199999999997</v>
      </c>
      <c r="LQ29" s="119">
        <f t="shared" si="463"/>
        <v>382.62709676999998</v>
      </c>
      <c r="LR29" s="93">
        <f>LR26</f>
        <v>9</v>
      </c>
      <c r="LS29" s="120">
        <f t="shared" si="464"/>
        <v>3443.6438699999999</v>
      </c>
      <c r="LT29" s="101">
        <f t="shared" si="465"/>
        <v>533764.80000000005</v>
      </c>
      <c r="LU29" s="101"/>
      <c r="LV29" s="121"/>
      <c r="LW29" s="122">
        <f t="shared" si="466"/>
        <v>0.87485000000000002</v>
      </c>
      <c r="LX29" s="469">
        <f t="shared" si="467"/>
        <v>122</v>
      </c>
      <c r="LY29" s="122">
        <f>LX29/LX26</f>
        <v>0.85314999999999996</v>
      </c>
      <c r="LZ29" s="101">
        <f>LZ26*LY29</f>
        <v>42657.5</v>
      </c>
      <c r="MA29" s="119">
        <f t="shared" si="468"/>
        <v>349.65163933999997</v>
      </c>
      <c r="MB29" s="93">
        <f>MB26</f>
        <v>9</v>
      </c>
      <c r="MC29" s="120">
        <f t="shared" si="469"/>
        <v>3146.8647500000002</v>
      </c>
      <c r="MD29" s="101">
        <f t="shared" si="470"/>
        <v>383917.5</v>
      </c>
      <c r="ME29" s="101"/>
      <c r="MF29" s="121"/>
      <c r="MG29" s="122">
        <f t="shared" si="471"/>
        <v>0.79944999999999999</v>
      </c>
      <c r="MH29" s="469">
        <f t="shared" si="472"/>
        <v>148</v>
      </c>
      <c r="MI29" s="122">
        <f>MH29/MH26</f>
        <v>0.47283999999999998</v>
      </c>
      <c r="MJ29" s="101">
        <f>MJ26*MI29</f>
        <v>35146.199999999997</v>
      </c>
      <c r="MK29" s="119">
        <f t="shared" si="473"/>
        <v>237.47432431999999</v>
      </c>
      <c r="ML29" s="93">
        <f>ML26</f>
        <v>9</v>
      </c>
      <c r="MM29" s="120">
        <f t="shared" si="474"/>
        <v>2137.26892</v>
      </c>
      <c r="MN29" s="101">
        <f t="shared" si="475"/>
        <v>316315.8</v>
      </c>
      <c r="MO29" s="101"/>
      <c r="MP29" s="121"/>
      <c r="MQ29" s="122">
        <f t="shared" si="476"/>
        <v>0.54296999999999995</v>
      </c>
      <c r="MR29" s="469">
        <f t="shared" si="477"/>
        <v>34</v>
      </c>
      <c r="MS29" s="122">
        <f>MR29/MR26</f>
        <v>0.33333000000000002</v>
      </c>
      <c r="MT29" s="101">
        <f>MT26*MS29</f>
        <v>14333.19</v>
      </c>
      <c r="MU29" s="119">
        <f t="shared" si="478"/>
        <v>421.56441175999998</v>
      </c>
      <c r="MV29" s="93">
        <f>MV26</f>
        <v>9</v>
      </c>
      <c r="MW29" s="120">
        <f t="shared" si="479"/>
        <v>3794.07971</v>
      </c>
      <c r="MX29" s="101">
        <f t="shared" si="480"/>
        <v>128998.71</v>
      </c>
      <c r="MY29" s="101"/>
      <c r="MZ29" s="121"/>
      <c r="NA29" s="122">
        <f t="shared" si="481"/>
        <v>0.96387999999999996</v>
      </c>
      <c r="NB29" s="469">
        <f t="shared" si="482"/>
        <v>125</v>
      </c>
      <c r="NC29" s="122">
        <f>NB29/NB26</f>
        <v>0.73099000000000003</v>
      </c>
      <c r="ND29" s="101">
        <f>ND26*NC29</f>
        <v>45321.38</v>
      </c>
      <c r="NE29" s="119">
        <f t="shared" si="483"/>
        <v>362.57103999999998</v>
      </c>
      <c r="NF29" s="93">
        <f>NF26</f>
        <v>9</v>
      </c>
      <c r="NG29" s="120">
        <f t="shared" si="484"/>
        <v>3263.1393600000001</v>
      </c>
      <c r="NH29" s="101">
        <f t="shared" si="485"/>
        <v>407892.42</v>
      </c>
      <c r="NI29" s="101"/>
      <c r="NJ29" s="121"/>
      <c r="NK29" s="122">
        <f t="shared" si="486"/>
        <v>0.82899</v>
      </c>
      <c r="NL29" s="469">
        <f t="shared" si="487"/>
        <v>373</v>
      </c>
      <c r="NM29" s="122">
        <f>NL29/NL26</f>
        <v>0.77707999999999999</v>
      </c>
      <c r="NN29" s="101">
        <f>NN26*NM29</f>
        <v>93039.79</v>
      </c>
      <c r="NO29" s="119">
        <f t="shared" si="488"/>
        <v>249.43643431999999</v>
      </c>
      <c r="NP29" s="93">
        <f>NP26</f>
        <v>9</v>
      </c>
      <c r="NQ29" s="120">
        <f t="shared" si="489"/>
        <v>2244.9279099999999</v>
      </c>
      <c r="NR29" s="101">
        <f t="shared" si="490"/>
        <v>837358.11</v>
      </c>
      <c r="NS29" s="101"/>
      <c r="NT29" s="121"/>
      <c r="NU29" s="122">
        <f t="shared" si="491"/>
        <v>0.57032000000000005</v>
      </c>
      <c r="NV29" s="469">
        <f t="shared" si="492"/>
        <v>63</v>
      </c>
      <c r="NW29" s="122">
        <f>NV29/NV26</f>
        <v>0.42</v>
      </c>
      <c r="NX29" s="101">
        <f>NX26*NW29</f>
        <v>15162</v>
      </c>
      <c r="NY29" s="119">
        <f t="shared" si="493"/>
        <v>240.66666667000001</v>
      </c>
      <c r="NZ29" s="93">
        <f>NZ26</f>
        <v>9</v>
      </c>
      <c r="OA29" s="120">
        <f t="shared" si="494"/>
        <v>2166</v>
      </c>
      <c r="OB29" s="101">
        <f t="shared" si="495"/>
        <v>136458</v>
      </c>
      <c r="OC29" s="101"/>
      <c r="OD29" s="121"/>
      <c r="OE29" s="122">
        <f t="shared" si="496"/>
        <v>0.55027000000000004</v>
      </c>
      <c r="OF29" s="469">
        <f t="shared" si="497"/>
        <v>128</v>
      </c>
      <c r="OG29" s="122">
        <f>OF29/OF26</f>
        <v>0.90780000000000005</v>
      </c>
      <c r="OH29" s="101">
        <f>OH26*OG29</f>
        <v>50146.87</v>
      </c>
      <c r="OI29" s="119">
        <f t="shared" si="498"/>
        <v>391.77242188000002</v>
      </c>
      <c r="OJ29" s="93">
        <f>OJ26</f>
        <v>9</v>
      </c>
      <c r="OK29" s="120">
        <f t="shared" si="499"/>
        <v>3525.9517999999998</v>
      </c>
      <c r="OL29" s="101">
        <f t="shared" si="500"/>
        <v>451321.83</v>
      </c>
      <c r="OM29" s="101"/>
      <c r="ON29" s="121"/>
      <c r="OO29" s="122">
        <f t="shared" si="501"/>
        <v>0.89576</v>
      </c>
      <c r="OP29" s="469">
        <f t="shared" si="502"/>
        <v>209</v>
      </c>
      <c r="OQ29" s="122">
        <f>OP29/OP26</f>
        <v>0.91266000000000003</v>
      </c>
      <c r="OR29" s="101">
        <f>OR26*OQ29</f>
        <v>110431.86</v>
      </c>
      <c r="OS29" s="119">
        <f t="shared" si="503"/>
        <v>528.38210526</v>
      </c>
      <c r="OT29" s="93">
        <f>OT26</f>
        <v>9</v>
      </c>
      <c r="OU29" s="120">
        <f t="shared" si="504"/>
        <v>4755.4389499999997</v>
      </c>
      <c r="OV29" s="101">
        <f t="shared" si="505"/>
        <v>993886.74</v>
      </c>
      <c r="OW29" s="101"/>
      <c r="OX29" s="121"/>
      <c r="OY29" s="122">
        <f t="shared" si="506"/>
        <v>1.20811</v>
      </c>
      <c r="OZ29" s="469">
        <f t="shared" si="507"/>
        <v>0</v>
      </c>
      <c r="PA29" s="122">
        <f>OZ29/OZ26</f>
        <v>0</v>
      </c>
      <c r="PB29" s="101">
        <f>PB26*PA29</f>
        <v>0</v>
      </c>
      <c r="PC29" s="119">
        <f t="shared" si="508"/>
        <v>0</v>
      </c>
      <c r="PD29" s="93">
        <f>PD26</f>
        <v>9</v>
      </c>
      <c r="PE29" s="120">
        <f t="shared" si="509"/>
        <v>0</v>
      </c>
      <c r="PF29" s="101">
        <f t="shared" si="510"/>
        <v>0</v>
      </c>
      <c r="PG29" s="101"/>
      <c r="PH29" s="121"/>
      <c r="PI29" s="122">
        <f t="shared" si="511"/>
        <v>0</v>
      </c>
      <c r="PJ29" s="469">
        <f t="shared" si="512"/>
        <v>139</v>
      </c>
      <c r="PK29" s="122">
        <f>PJ29/PJ26</f>
        <v>0.84241999999999995</v>
      </c>
      <c r="PL29" s="101">
        <f>PL26*PK29</f>
        <v>33696.800000000003</v>
      </c>
      <c r="PM29" s="119">
        <f t="shared" si="513"/>
        <v>242.42302158000001</v>
      </c>
      <c r="PN29" s="93">
        <f>PN26</f>
        <v>9</v>
      </c>
      <c r="PO29" s="120">
        <f t="shared" si="514"/>
        <v>2181.80719</v>
      </c>
      <c r="PP29" s="101">
        <f t="shared" si="515"/>
        <v>303271.2</v>
      </c>
      <c r="PQ29" s="101"/>
      <c r="PR29" s="121"/>
      <c r="PS29" s="122">
        <f t="shared" si="516"/>
        <v>0.55427999999999999</v>
      </c>
      <c r="PT29" s="469">
        <f t="shared" si="517"/>
        <v>0</v>
      </c>
      <c r="PU29" s="122" t="e">
        <f>PT29/PT26</f>
        <v>#DIV/0!</v>
      </c>
      <c r="PV29" s="101" t="e">
        <f>PV26*PU29</f>
        <v>#DIV/0!</v>
      </c>
      <c r="PW29" s="119">
        <f t="shared" si="518"/>
        <v>0</v>
      </c>
      <c r="PX29" s="93">
        <f>PX26</f>
        <v>0</v>
      </c>
      <c r="PY29" s="120">
        <f t="shared" si="519"/>
        <v>0</v>
      </c>
      <c r="PZ29" s="101">
        <f t="shared" si="520"/>
        <v>0</v>
      </c>
      <c r="QA29" s="101"/>
      <c r="QB29" s="121"/>
      <c r="QC29" s="122">
        <f t="shared" si="521"/>
        <v>0</v>
      </c>
      <c r="QD29" s="469">
        <f t="shared" si="522"/>
        <v>195</v>
      </c>
      <c r="QE29" s="122">
        <f>QD29/QD26</f>
        <v>0.84782999999999997</v>
      </c>
      <c r="QF29" s="101">
        <f>QF26*QE29</f>
        <v>86478.66</v>
      </c>
      <c r="QG29" s="119">
        <f t="shared" si="523"/>
        <v>443.48030769000002</v>
      </c>
      <c r="QH29" s="93">
        <f>QH26</f>
        <v>9</v>
      </c>
      <c r="QI29" s="120">
        <f t="shared" si="524"/>
        <v>3991.3227700000002</v>
      </c>
      <c r="QJ29" s="101">
        <f t="shared" si="525"/>
        <v>778307.94</v>
      </c>
      <c r="QK29" s="101"/>
      <c r="QL29" s="121"/>
      <c r="QM29" s="122">
        <f t="shared" si="526"/>
        <v>1.0139800000000001</v>
      </c>
      <c r="QN29" s="469">
        <f t="shared" si="527"/>
        <v>140</v>
      </c>
      <c r="QO29" s="122">
        <f>QN29/QN26</f>
        <v>0.84848000000000001</v>
      </c>
      <c r="QP29" s="101">
        <f>QP26*QO29</f>
        <v>47514.879999999997</v>
      </c>
      <c r="QQ29" s="119">
        <f t="shared" si="528"/>
        <v>339.392</v>
      </c>
      <c r="QR29" s="93">
        <f>QR26</f>
        <v>9</v>
      </c>
      <c r="QS29" s="120">
        <f t="shared" si="529"/>
        <v>3054.5279999999998</v>
      </c>
      <c r="QT29" s="101">
        <f t="shared" si="530"/>
        <v>427633.91999999998</v>
      </c>
      <c r="QU29" s="101"/>
      <c r="QV29" s="121"/>
      <c r="QW29" s="122">
        <f t="shared" si="531"/>
        <v>0.77598999999999996</v>
      </c>
      <c r="QX29" s="469">
        <f t="shared" si="532"/>
        <v>123</v>
      </c>
      <c r="QY29" s="122">
        <f>QX29/QX26</f>
        <v>0.71097999999999995</v>
      </c>
      <c r="QZ29" s="101">
        <f>QZ26*QY29</f>
        <v>44080.76</v>
      </c>
      <c r="RA29" s="119">
        <f t="shared" si="533"/>
        <v>358.38016260000001</v>
      </c>
      <c r="RB29" s="93">
        <f>RB26</f>
        <v>9</v>
      </c>
      <c r="RC29" s="120">
        <f t="shared" si="534"/>
        <v>3225.42146</v>
      </c>
      <c r="RD29" s="101">
        <f t="shared" si="535"/>
        <v>396726.84</v>
      </c>
      <c r="RE29" s="101"/>
      <c r="RF29" s="121"/>
      <c r="RG29" s="122">
        <f t="shared" si="536"/>
        <v>0.81940999999999997</v>
      </c>
      <c r="RH29" s="469">
        <f t="shared" si="537"/>
        <v>134</v>
      </c>
      <c r="RI29" s="122">
        <f>RH29/RH26</f>
        <v>0.88158000000000003</v>
      </c>
      <c r="RJ29" s="101">
        <f>RJ26*RI29</f>
        <v>55627.7</v>
      </c>
      <c r="RK29" s="119">
        <f t="shared" si="538"/>
        <v>415.13208954999999</v>
      </c>
      <c r="RL29" s="93">
        <f>RL26</f>
        <v>9</v>
      </c>
      <c r="RM29" s="120">
        <f t="shared" si="539"/>
        <v>3736.1888100000001</v>
      </c>
      <c r="RN29" s="101">
        <f t="shared" si="540"/>
        <v>500649.3</v>
      </c>
      <c r="RO29" s="101"/>
      <c r="RP29" s="121"/>
      <c r="RQ29" s="122">
        <f t="shared" si="541"/>
        <v>0.94916999999999996</v>
      </c>
      <c r="RR29" s="469">
        <f t="shared" si="542"/>
        <v>268</v>
      </c>
      <c r="RS29" s="122">
        <f>RR29/RR26</f>
        <v>0.79056000000000004</v>
      </c>
      <c r="RT29" s="101">
        <f>RT26*RS29</f>
        <v>83957.47</v>
      </c>
      <c r="RU29" s="119">
        <f t="shared" si="543"/>
        <v>313.27414178999999</v>
      </c>
      <c r="RV29" s="93">
        <f>RV26</f>
        <v>9</v>
      </c>
      <c r="RW29" s="120">
        <f t="shared" si="544"/>
        <v>2819.4672799999998</v>
      </c>
      <c r="RX29" s="101">
        <f t="shared" si="545"/>
        <v>755617.23</v>
      </c>
      <c r="RY29" s="101"/>
      <c r="RZ29" s="121"/>
      <c r="SA29" s="122">
        <f t="shared" si="546"/>
        <v>0.71628000000000003</v>
      </c>
      <c r="SB29" s="469">
        <f t="shared" si="547"/>
        <v>0</v>
      </c>
      <c r="SC29" s="122">
        <f>SB29/SB26</f>
        <v>0</v>
      </c>
      <c r="SD29" s="101">
        <f>SD26*SC29</f>
        <v>0</v>
      </c>
      <c r="SE29" s="119">
        <f t="shared" si="548"/>
        <v>0</v>
      </c>
      <c r="SF29" s="93">
        <f>SF26</f>
        <v>9</v>
      </c>
      <c r="SG29" s="120">
        <f t="shared" si="549"/>
        <v>0</v>
      </c>
      <c r="SH29" s="101">
        <f t="shared" si="550"/>
        <v>0</v>
      </c>
      <c r="SI29" s="101"/>
      <c r="SJ29" s="121"/>
      <c r="SK29" s="122">
        <f t="shared" si="551"/>
        <v>0</v>
      </c>
      <c r="SL29" s="469">
        <f t="shared" si="552"/>
        <v>240</v>
      </c>
      <c r="SM29" s="122">
        <f>SL29/SL26</f>
        <v>0.81355999999999995</v>
      </c>
      <c r="SN29" s="101">
        <f>SN26*SM29</f>
        <v>101727.54</v>
      </c>
      <c r="SO29" s="119">
        <f t="shared" si="553"/>
        <v>423.86475000000002</v>
      </c>
      <c r="SP29" s="93">
        <f>SP26</f>
        <v>9</v>
      </c>
      <c r="SQ29" s="120">
        <f t="shared" si="554"/>
        <v>3814.7827499999999</v>
      </c>
      <c r="SR29" s="101">
        <f t="shared" si="555"/>
        <v>915547.86</v>
      </c>
      <c r="SS29" s="101"/>
      <c r="ST29" s="121"/>
      <c r="SU29" s="122">
        <f t="shared" si="556"/>
        <v>0.96914</v>
      </c>
      <c r="SV29" s="469">
        <f t="shared" si="557"/>
        <v>250</v>
      </c>
      <c r="SW29" s="122">
        <f>SV29/SV26</f>
        <v>0.78369999999999995</v>
      </c>
      <c r="SX29" s="101">
        <f>SX26*SW29</f>
        <v>184616.21</v>
      </c>
      <c r="SY29" s="119">
        <f t="shared" si="558"/>
        <v>738.46483999999998</v>
      </c>
      <c r="SZ29" s="93">
        <f>SZ26</f>
        <v>9</v>
      </c>
      <c r="TA29" s="120">
        <f t="shared" si="559"/>
        <v>6646.1835600000004</v>
      </c>
      <c r="TB29" s="101">
        <f t="shared" si="560"/>
        <v>1661545.89</v>
      </c>
      <c r="TC29" s="101"/>
      <c r="TD29" s="121"/>
      <c r="TE29" s="122">
        <f t="shared" si="561"/>
        <v>1.6884399999999999</v>
      </c>
      <c r="TF29" s="469">
        <f t="shared" si="562"/>
        <v>148</v>
      </c>
      <c r="TG29" s="122">
        <f>TF29/TF26</f>
        <v>0.84570999999999996</v>
      </c>
      <c r="TH29" s="101">
        <f>TH26*TG29</f>
        <v>46327.99</v>
      </c>
      <c r="TI29" s="119">
        <f t="shared" si="563"/>
        <v>313.02695946</v>
      </c>
      <c r="TJ29" s="93">
        <f>TJ26</f>
        <v>9</v>
      </c>
      <c r="TK29" s="120">
        <f t="shared" si="564"/>
        <v>2817.2426399999999</v>
      </c>
      <c r="TL29" s="101">
        <f t="shared" si="565"/>
        <v>416951.91</v>
      </c>
      <c r="TM29" s="101"/>
      <c r="TN29" s="121"/>
      <c r="TO29" s="122">
        <f t="shared" si="566"/>
        <v>0.71570999999999996</v>
      </c>
      <c r="TP29" s="469">
        <f t="shared" si="567"/>
        <v>198</v>
      </c>
      <c r="TQ29" s="122">
        <f>TP29/TP26</f>
        <v>0.72262999999999999</v>
      </c>
      <c r="TR29" s="101">
        <f>TR26*TQ29</f>
        <v>51270.6</v>
      </c>
      <c r="TS29" s="119">
        <f t="shared" si="568"/>
        <v>258.94242423999998</v>
      </c>
      <c r="TT29" s="93">
        <f>TT26</f>
        <v>9</v>
      </c>
      <c r="TU29" s="120">
        <f t="shared" si="569"/>
        <v>2330.48182</v>
      </c>
      <c r="TV29" s="101">
        <f t="shared" si="570"/>
        <v>461435.4</v>
      </c>
      <c r="TW29" s="101"/>
      <c r="TX29" s="121"/>
      <c r="TY29" s="122">
        <f t="shared" si="571"/>
        <v>0.59204999999999997</v>
      </c>
      <c r="TZ29" s="469">
        <f t="shared" si="572"/>
        <v>166</v>
      </c>
      <c r="UA29" s="122">
        <f>TZ29/TZ26</f>
        <v>0.88297999999999999</v>
      </c>
      <c r="UB29" s="101">
        <f>UB26*UA29</f>
        <v>62771.05</v>
      </c>
      <c r="UC29" s="119">
        <f t="shared" si="573"/>
        <v>378.13885542000003</v>
      </c>
      <c r="UD29" s="93">
        <f>UD26</f>
        <v>9</v>
      </c>
      <c r="UE29" s="120">
        <f t="shared" si="574"/>
        <v>3403.2496999999998</v>
      </c>
      <c r="UF29" s="101">
        <f t="shared" si="575"/>
        <v>564939.44999999995</v>
      </c>
      <c r="UG29" s="101"/>
      <c r="UH29" s="121"/>
      <c r="UI29" s="122">
        <f t="shared" si="576"/>
        <v>0.86458999999999997</v>
      </c>
      <c r="UJ29" s="469">
        <f t="shared" si="577"/>
        <v>293</v>
      </c>
      <c r="UK29" s="122">
        <f>UJ29/UJ26</f>
        <v>0.83953999999999995</v>
      </c>
      <c r="UL29" s="101">
        <f>UL26*UK29</f>
        <v>176639.22</v>
      </c>
      <c r="UM29" s="119">
        <f t="shared" si="578"/>
        <v>602.86423207999997</v>
      </c>
      <c r="UN29" s="93">
        <f>UN26</f>
        <v>9</v>
      </c>
      <c r="UO29" s="120">
        <f t="shared" si="579"/>
        <v>5425.7780899999998</v>
      </c>
      <c r="UP29" s="101">
        <f t="shared" si="580"/>
        <v>1589752.98</v>
      </c>
      <c r="UQ29" s="101"/>
      <c r="UR29" s="121"/>
      <c r="US29" s="122">
        <f t="shared" si="581"/>
        <v>1.3784000000000001</v>
      </c>
      <c r="UT29" s="469">
        <f t="shared" si="582"/>
        <v>238</v>
      </c>
      <c r="UU29" s="122">
        <f>UT29/UT26</f>
        <v>0.73912999999999995</v>
      </c>
      <c r="UV29" s="101">
        <f>UV26*UU29</f>
        <v>70683</v>
      </c>
      <c r="UW29" s="119">
        <f t="shared" si="583"/>
        <v>296.98739496000002</v>
      </c>
      <c r="UX29" s="93">
        <f>UX26</f>
        <v>9</v>
      </c>
      <c r="UY29" s="120">
        <f t="shared" si="584"/>
        <v>2672.8865500000002</v>
      </c>
      <c r="UZ29" s="101">
        <f t="shared" si="585"/>
        <v>636147</v>
      </c>
      <c r="VA29" s="101"/>
      <c r="VB29" s="121"/>
      <c r="VC29" s="122">
        <f t="shared" si="586"/>
        <v>0.67903999999999998</v>
      </c>
      <c r="VD29" s="469">
        <f t="shared" si="587"/>
        <v>514</v>
      </c>
      <c r="VE29" s="122">
        <f>VD29/VD26</f>
        <v>0.90812999999999999</v>
      </c>
      <c r="VF29" s="101">
        <f>VF26*VE29</f>
        <v>367347.67</v>
      </c>
      <c r="VG29" s="119">
        <f t="shared" si="588"/>
        <v>714.68418287999998</v>
      </c>
      <c r="VH29" s="93">
        <f>VH26</f>
        <v>9</v>
      </c>
      <c r="VI29" s="120">
        <f t="shared" si="589"/>
        <v>6432.1576500000001</v>
      </c>
      <c r="VJ29" s="101">
        <f t="shared" si="590"/>
        <v>3306129.03</v>
      </c>
      <c r="VK29" s="101"/>
      <c r="VL29" s="121"/>
      <c r="VM29" s="122">
        <f t="shared" si="591"/>
        <v>1.6340699999999999</v>
      </c>
      <c r="VN29" s="469">
        <f t="shared" si="592"/>
        <v>272</v>
      </c>
      <c r="VO29" s="122">
        <f>VN29/VN26</f>
        <v>0.76190000000000002</v>
      </c>
      <c r="VP29" s="101">
        <f>VP26*VO29</f>
        <v>121690.67</v>
      </c>
      <c r="VQ29" s="119">
        <f t="shared" si="593"/>
        <v>447.39216912000001</v>
      </c>
      <c r="VR29" s="93">
        <f>VR26</f>
        <v>9</v>
      </c>
      <c r="VS29" s="120">
        <f t="shared" si="594"/>
        <v>4026.52952</v>
      </c>
      <c r="VT29" s="101">
        <f t="shared" si="595"/>
        <v>1095216.03</v>
      </c>
      <c r="VU29" s="101"/>
      <c r="VV29" s="121"/>
      <c r="VW29" s="122">
        <f t="shared" si="596"/>
        <v>1.0229299999999999</v>
      </c>
      <c r="VX29" s="452">
        <f t="shared" si="597"/>
        <v>9626</v>
      </c>
      <c r="VY29" s="122">
        <f>VX29/VX26</f>
        <v>0.7661</v>
      </c>
      <c r="VZ29" s="101">
        <f>VZ26*VY29</f>
        <v>4210065.01</v>
      </c>
      <c r="WA29" s="119">
        <f t="shared" si="598"/>
        <v>437.36391128000002</v>
      </c>
      <c r="WB29" s="93">
        <f>WB26</f>
        <v>9</v>
      </c>
      <c r="WC29" s="120">
        <f t="shared" si="599"/>
        <v>3936.2752</v>
      </c>
      <c r="WD29" s="101">
        <f t="shared" si="600"/>
        <v>37890585.079999998</v>
      </c>
      <c r="WE29" s="101"/>
      <c r="WF29" s="121"/>
    </row>
    <row r="30" spans="1:604" ht="26.25" customHeight="1">
      <c r="A30" s="5"/>
      <c r="B30" s="444" t="s">
        <v>836</v>
      </c>
      <c r="C30" s="12" t="s">
        <v>919</v>
      </c>
      <c r="D30" s="12" t="s">
        <v>421</v>
      </c>
      <c r="E30" s="4" t="s">
        <v>34</v>
      </c>
      <c r="F30" s="469">
        <f t="shared" si="302"/>
        <v>0</v>
      </c>
      <c r="G30" s="122">
        <f>F30/F26</f>
        <v>0</v>
      </c>
      <c r="H30" s="101">
        <f>H26*G30</f>
        <v>0</v>
      </c>
      <c r="I30" s="119">
        <f t="shared" si="303"/>
        <v>0</v>
      </c>
      <c r="J30" s="93">
        <f>J26</f>
        <v>9</v>
      </c>
      <c r="K30" s="120">
        <f t="shared" si="304"/>
        <v>0</v>
      </c>
      <c r="L30" s="101">
        <f t="shared" si="305"/>
        <v>0</v>
      </c>
      <c r="M30" s="101"/>
      <c r="N30" s="121"/>
      <c r="O30" s="122">
        <f t="shared" si="306"/>
        <v>0</v>
      </c>
      <c r="P30" s="469">
        <f t="shared" si="307"/>
        <v>0</v>
      </c>
      <c r="Q30" s="122">
        <f>P30/P26</f>
        <v>0</v>
      </c>
      <c r="R30" s="101">
        <f>R26*Q30</f>
        <v>0</v>
      </c>
      <c r="S30" s="119">
        <f t="shared" si="308"/>
        <v>0</v>
      </c>
      <c r="T30" s="93">
        <f>T26</f>
        <v>9</v>
      </c>
      <c r="U30" s="120">
        <f t="shared" si="309"/>
        <v>0</v>
      </c>
      <c r="V30" s="101">
        <f t="shared" si="310"/>
        <v>0</v>
      </c>
      <c r="W30" s="101"/>
      <c r="X30" s="121"/>
      <c r="Y30" s="122">
        <f t="shared" si="311"/>
        <v>0</v>
      </c>
      <c r="Z30" s="469">
        <f t="shared" si="312"/>
        <v>0</v>
      </c>
      <c r="AA30" s="122">
        <f>Z30/Z26</f>
        <v>0</v>
      </c>
      <c r="AB30" s="101">
        <f>AB26*AA30</f>
        <v>0</v>
      </c>
      <c r="AC30" s="119">
        <f t="shared" si="313"/>
        <v>0</v>
      </c>
      <c r="AD30" s="93">
        <f>AD26</f>
        <v>9</v>
      </c>
      <c r="AE30" s="120">
        <f t="shared" si="314"/>
        <v>0</v>
      </c>
      <c r="AF30" s="101">
        <f t="shared" si="315"/>
        <v>0</v>
      </c>
      <c r="AG30" s="101"/>
      <c r="AH30" s="121"/>
      <c r="AI30" s="122">
        <f t="shared" si="316"/>
        <v>0</v>
      </c>
      <c r="AJ30" s="469">
        <f t="shared" si="317"/>
        <v>0</v>
      </c>
      <c r="AK30" s="122" t="e">
        <f>AJ30/AJ26</f>
        <v>#DIV/0!</v>
      </c>
      <c r="AL30" s="101" t="e">
        <f>AL26*AK30</f>
        <v>#DIV/0!</v>
      </c>
      <c r="AM30" s="119">
        <f t="shared" si="318"/>
        <v>0</v>
      </c>
      <c r="AN30" s="93">
        <f>AN26</f>
        <v>0</v>
      </c>
      <c r="AO30" s="120">
        <f t="shared" si="319"/>
        <v>0</v>
      </c>
      <c r="AP30" s="101">
        <f t="shared" si="320"/>
        <v>0</v>
      </c>
      <c r="AQ30" s="101"/>
      <c r="AR30" s="121"/>
      <c r="AS30" s="122">
        <f t="shared" si="321"/>
        <v>0</v>
      </c>
      <c r="AT30" s="469">
        <f t="shared" si="322"/>
        <v>0</v>
      </c>
      <c r="AU30" s="122">
        <f>AT30/AT26</f>
        <v>0</v>
      </c>
      <c r="AV30" s="101">
        <f>AV26*AU30</f>
        <v>0</v>
      </c>
      <c r="AW30" s="119">
        <f t="shared" si="323"/>
        <v>0</v>
      </c>
      <c r="AX30" s="93">
        <f>AX26</f>
        <v>9</v>
      </c>
      <c r="AY30" s="120">
        <f t="shared" si="324"/>
        <v>0</v>
      </c>
      <c r="AZ30" s="101">
        <f t="shared" si="325"/>
        <v>0</v>
      </c>
      <c r="BA30" s="101"/>
      <c r="BB30" s="121"/>
      <c r="BC30" s="122">
        <f t="shared" si="326"/>
        <v>0</v>
      </c>
      <c r="BD30" s="469">
        <f t="shared" si="327"/>
        <v>0</v>
      </c>
      <c r="BE30" s="122">
        <f>BD30/BD26</f>
        <v>0</v>
      </c>
      <c r="BF30" s="101">
        <f>BF26*BE30</f>
        <v>0</v>
      </c>
      <c r="BG30" s="119">
        <f t="shared" si="328"/>
        <v>0</v>
      </c>
      <c r="BH30" s="93">
        <f>BH26</f>
        <v>9</v>
      </c>
      <c r="BI30" s="120">
        <f t="shared" si="329"/>
        <v>0</v>
      </c>
      <c r="BJ30" s="101">
        <f t="shared" si="330"/>
        <v>0</v>
      </c>
      <c r="BK30" s="101"/>
      <c r="BL30" s="121"/>
      <c r="BM30" s="122">
        <f t="shared" si="331"/>
        <v>0</v>
      </c>
      <c r="BN30" s="469">
        <f t="shared" si="332"/>
        <v>0</v>
      </c>
      <c r="BO30" s="122">
        <f>BN30/BN26</f>
        <v>0</v>
      </c>
      <c r="BP30" s="101">
        <f>BP26*BO30</f>
        <v>0</v>
      </c>
      <c r="BQ30" s="119">
        <f t="shared" si="333"/>
        <v>0</v>
      </c>
      <c r="BR30" s="93">
        <f>BR26</f>
        <v>9</v>
      </c>
      <c r="BS30" s="120">
        <f t="shared" si="334"/>
        <v>0</v>
      </c>
      <c r="BT30" s="101">
        <f t="shared" si="335"/>
        <v>0</v>
      </c>
      <c r="BU30" s="101"/>
      <c r="BV30" s="121"/>
      <c r="BW30" s="122">
        <f t="shared" si="336"/>
        <v>0</v>
      </c>
      <c r="BX30" s="469">
        <f t="shared" si="337"/>
        <v>0</v>
      </c>
      <c r="BY30" s="122">
        <f>BX30/BX26</f>
        <v>0</v>
      </c>
      <c r="BZ30" s="101">
        <f>BZ26*BY30</f>
        <v>0</v>
      </c>
      <c r="CA30" s="119">
        <f t="shared" si="338"/>
        <v>0</v>
      </c>
      <c r="CB30" s="93">
        <f>CB26</f>
        <v>9</v>
      </c>
      <c r="CC30" s="120">
        <f t="shared" si="339"/>
        <v>0</v>
      </c>
      <c r="CD30" s="101">
        <f t="shared" si="340"/>
        <v>0</v>
      </c>
      <c r="CE30" s="101"/>
      <c r="CF30" s="121"/>
      <c r="CG30" s="122">
        <f t="shared" si="341"/>
        <v>0</v>
      </c>
      <c r="CH30" s="469">
        <f t="shared" si="342"/>
        <v>0</v>
      </c>
      <c r="CI30" s="122" t="e">
        <f>CH30/CH26</f>
        <v>#DIV/0!</v>
      </c>
      <c r="CJ30" s="101" t="e">
        <f>CJ26*CI30</f>
        <v>#DIV/0!</v>
      </c>
      <c r="CK30" s="119">
        <f t="shared" si="343"/>
        <v>0</v>
      </c>
      <c r="CL30" s="93">
        <f>CL26</f>
        <v>0</v>
      </c>
      <c r="CM30" s="120">
        <f t="shared" si="344"/>
        <v>0</v>
      </c>
      <c r="CN30" s="101">
        <f t="shared" si="345"/>
        <v>0</v>
      </c>
      <c r="CO30" s="101"/>
      <c r="CP30" s="121"/>
      <c r="CQ30" s="122">
        <f t="shared" si="346"/>
        <v>0</v>
      </c>
      <c r="CR30" s="469">
        <f t="shared" si="347"/>
        <v>0</v>
      </c>
      <c r="CS30" s="122">
        <f>CR30/CR26</f>
        <v>0</v>
      </c>
      <c r="CT30" s="101">
        <f>CT26*CS30</f>
        <v>0</v>
      </c>
      <c r="CU30" s="119">
        <f t="shared" si="348"/>
        <v>0</v>
      </c>
      <c r="CV30" s="93">
        <f>CV26</f>
        <v>9</v>
      </c>
      <c r="CW30" s="120">
        <f t="shared" si="349"/>
        <v>0</v>
      </c>
      <c r="CX30" s="101">
        <f t="shared" si="350"/>
        <v>0</v>
      </c>
      <c r="CY30" s="101"/>
      <c r="CZ30" s="121"/>
      <c r="DA30" s="122">
        <f t="shared" si="351"/>
        <v>0</v>
      </c>
      <c r="DB30" s="469">
        <f t="shared" si="352"/>
        <v>0</v>
      </c>
      <c r="DC30" s="122">
        <f>DB30/DB26</f>
        <v>0</v>
      </c>
      <c r="DD30" s="101">
        <f>DD26*DC30</f>
        <v>0</v>
      </c>
      <c r="DE30" s="119">
        <f t="shared" si="353"/>
        <v>0</v>
      </c>
      <c r="DF30" s="93">
        <f>DF26</f>
        <v>9</v>
      </c>
      <c r="DG30" s="120">
        <f t="shared" si="354"/>
        <v>0</v>
      </c>
      <c r="DH30" s="101">
        <f t="shared" si="355"/>
        <v>0</v>
      </c>
      <c r="DI30" s="101"/>
      <c r="DJ30" s="121"/>
      <c r="DK30" s="122">
        <f t="shared" si="356"/>
        <v>0</v>
      </c>
      <c r="DL30" s="469">
        <f t="shared" si="357"/>
        <v>0</v>
      </c>
      <c r="DM30" s="122">
        <f>DL30/DL26</f>
        <v>0</v>
      </c>
      <c r="DN30" s="101">
        <f>DN26*DM30</f>
        <v>0</v>
      </c>
      <c r="DO30" s="119">
        <f t="shared" si="358"/>
        <v>0</v>
      </c>
      <c r="DP30" s="93">
        <f>DP26</f>
        <v>9</v>
      </c>
      <c r="DQ30" s="120">
        <f t="shared" si="359"/>
        <v>0</v>
      </c>
      <c r="DR30" s="101">
        <f t="shared" si="360"/>
        <v>0</v>
      </c>
      <c r="DS30" s="101"/>
      <c r="DT30" s="121"/>
      <c r="DU30" s="122">
        <f t="shared" si="361"/>
        <v>0</v>
      </c>
      <c r="DV30" s="469">
        <f t="shared" si="362"/>
        <v>0</v>
      </c>
      <c r="DW30" s="122">
        <f>DV30/DV26</f>
        <v>0</v>
      </c>
      <c r="DX30" s="101">
        <f>DX26*DW30</f>
        <v>0</v>
      </c>
      <c r="DY30" s="119">
        <f t="shared" si="363"/>
        <v>0</v>
      </c>
      <c r="DZ30" s="93">
        <f>DZ26</f>
        <v>9</v>
      </c>
      <c r="EA30" s="120">
        <f t="shared" si="364"/>
        <v>0</v>
      </c>
      <c r="EB30" s="101">
        <f t="shared" si="365"/>
        <v>0</v>
      </c>
      <c r="EC30" s="101"/>
      <c r="ED30" s="121"/>
      <c r="EE30" s="122">
        <f t="shared" si="366"/>
        <v>0</v>
      </c>
      <c r="EF30" s="469">
        <f t="shared" si="367"/>
        <v>0</v>
      </c>
      <c r="EG30" s="122">
        <f>EF30/EF26</f>
        <v>0</v>
      </c>
      <c r="EH30" s="101">
        <f>EH26*EG30</f>
        <v>0</v>
      </c>
      <c r="EI30" s="119">
        <f t="shared" si="368"/>
        <v>0</v>
      </c>
      <c r="EJ30" s="93">
        <f>EJ26</f>
        <v>9</v>
      </c>
      <c r="EK30" s="120">
        <f t="shared" si="369"/>
        <v>0</v>
      </c>
      <c r="EL30" s="101">
        <f t="shared" si="370"/>
        <v>0</v>
      </c>
      <c r="EM30" s="101"/>
      <c r="EN30" s="121"/>
      <c r="EO30" s="122">
        <f t="shared" si="371"/>
        <v>0</v>
      </c>
      <c r="EP30" s="469">
        <f t="shared" si="372"/>
        <v>0</v>
      </c>
      <c r="EQ30" s="122">
        <f>EP30/EP26</f>
        <v>0</v>
      </c>
      <c r="ER30" s="101">
        <f>ER26*EQ30</f>
        <v>0</v>
      </c>
      <c r="ES30" s="119">
        <f t="shared" si="373"/>
        <v>0</v>
      </c>
      <c r="ET30" s="93">
        <f>ET26</f>
        <v>9</v>
      </c>
      <c r="EU30" s="120">
        <f t="shared" si="374"/>
        <v>0</v>
      </c>
      <c r="EV30" s="101">
        <f t="shared" si="375"/>
        <v>0</v>
      </c>
      <c r="EW30" s="101"/>
      <c r="EX30" s="121"/>
      <c r="EY30" s="122">
        <f t="shared" si="376"/>
        <v>0</v>
      </c>
      <c r="EZ30" s="469">
        <f t="shared" si="377"/>
        <v>0</v>
      </c>
      <c r="FA30" s="122">
        <f>EZ30/EZ26</f>
        <v>0</v>
      </c>
      <c r="FB30" s="101">
        <f>FB26*FA30</f>
        <v>0</v>
      </c>
      <c r="FC30" s="119">
        <f t="shared" si="378"/>
        <v>0</v>
      </c>
      <c r="FD30" s="93">
        <f>FD26</f>
        <v>9</v>
      </c>
      <c r="FE30" s="120">
        <f t="shared" si="379"/>
        <v>0</v>
      </c>
      <c r="FF30" s="101">
        <f t="shared" si="380"/>
        <v>0</v>
      </c>
      <c r="FG30" s="101"/>
      <c r="FH30" s="121"/>
      <c r="FI30" s="122">
        <f t="shared" si="381"/>
        <v>0</v>
      </c>
      <c r="FJ30" s="469">
        <f t="shared" si="382"/>
        <v>0</v>
      </c>
      <c r="FK30" s="122">
        <f>FJ30/FJ26</f>
        <v>0</v>
      </c>
      <c r="FL30" s="101">
        <f>FL26*FK30</f>
        <v>0</v>
      </c>
      <c r="FM30" s="119">
        <f t="shared" si="383"/>
        <v>0</v>
      </c>
      <c r="FN30" s="93">
        <f>FN26</f>
        <v>9</v>
      </c>
      <c r="FO30" s="120">
        <f t="shared" si="384"/>
        <v>0</v>
      </c>
      <c r="FP30" s="101">
        <f t="shared" si="385"/>
        <v>0</v>
      </c>
      <c r="FQ30" s="101"/>
      <c r="FR30" s="121"/>
      <c r="FS30" s="122">
        <f t="shared" si="386"/>
        <v>0</v>
      </c>
      <c r="FT30" s="469">
        <f t="shared" si="387"/>
        <v>0</v>
      </c>
      <c r="FU30" s="122">
        <f>FT30/FT26</f>
        <v>0</v>
      </c>
      <c r="FV30" s="101">
        <f>FV26*FU30</f>
        <v>0</v>
      </c>
      <c r="FW30" s="119">
        <f t="shared" si="388"/>
        <v>0</v>
      </c>
      <c r="FX30" s="93">
        <f>FX26</f>
        <v>9</v>
      </c>
      <c r="FY30" s="120">
        <f t="shared" si="389"/>
        <v>0</v>
      </c>
      <c r="FZ30" s="101">
        <f t="shared" si="390"/>
        <v>0</v>
      </c>
      <c r="GA30" s="101"/>
      <c r="GB30" s="121"/>
      <c r="GC30" s="122">
        <f t="shared" si="391"/>
        <v>0</v>
      </c>
      <c r="GD30" s="469">
        <f t="shared" si="392"/>
        <v>0</v>
      </c>
      <c r="GE30" s="122">
        <f>GD30/GD26</f>
        <v>0</v>
      </c>
      <c r="GF30" s="101">
        <f>GF26*GE30</f>
        <v>0</v>
      </c>
      <c r="GG30" s="119">
        <f t="shared" si="393"/>
        <v>0</v>
      </c>
      <c r="GH30" s="93">
        <f>GH26</f>
        <v>9</v>
      </c>
      <c r="GI30" s="120">
        <f t="shared" si="394"/>
        <v>0</v>
      </c>
      <c r="GJ30" s="101">
        <f t="shared" si="395"/>
        <v>0</v>
      </c>
      <c r="GK30" s="101"/>
      <c r="GL30" s="121"/>
      <c r="GM30" s="122">
        <f t="shared" si="396"/>
        <v>0</v>
      </c>
      <c r="GN30" s="469">
        <f t="shared" si="397"/>
        <v>0</v>
      </c>
      <c r="GO30" s="122">
        <f>GN30/GN26</f>
        <v>0</v>
      </c>
      <c r="GP30" s="101">
        <f>GP26*GO30</f>
        <v>0</v>
      </c>
      <c r="GQ30" s="119">
        <f t="shared" si="398"/>
        <v>0</v>
      </c>
      <c r="GR30" s="93">
        <f>GR26</f>
        <v>9</v>
      </c>
      <c r="GS30" s="120">
        <f t="shared" si="399"/>
        <v>0</v>
      </c>
      <c r="GT30" s="101">
        <f t="shared" si="400"/>
        <v>0</v>
      </c>
      <c r="GU30" s="101"/>
      <c r="GV30" s="121"/>
      <c r="GW30" s="122">
        <f t="shared" si="401"/>
        <v>0</v>
      </c>
      <c r="GX30" s="469">
        <f t="shared" si="402"/>
        <v>0</v>
      </c>
      <c r="GY30" s="122">
        <f>GX30/GX26</f>
        <v>0</v>
      </c>
      <c r="GZ30" s="101">
        <f>GZ26*GY30</f>
        <v>0</v>
      </c>
      <c r="HA30" s="119">
        <f t="shared" si="403"/>
        <v>0</v>
      </c>
      <c r="HB30" s="93">
        <f>HB26</f>
        <v>9</v>
      </c>
      <c r="HC30" s="120">
        <f t="shared" si="404"/>
        <v>0</v>
      </c>
      <c r="HD30" s="101">
        <f t="shared" si="405"/>
        <v>0</v>
      </c>
      <c r="HE30" s="101"/>
      <c r="HF30" s="121"/>
      <c r="HG30" s="122">
        <f t="shared" si="406"/>
        <v>0</v>
      </c>
      <c r="HH30" s="469">
        <f t="shared" si="407"/>
        <v>0</v>
      </c>
      <c r="HI30" s="122">
        <f>HH30/HH26</f>
        <v>0</v>
      </c>
      <c r="HJ30" s="101">
        <f>HJ26*HI30</f>
        <v>0</v>
      </c>
      <c r="HK30" s="119">
        <f t="shared" si="408"/>
        <v>0</v>
      </c>
      <c r="HL30" s="93">
        <f>HL26</f>
        <v>9</v>
      </c>
      <c r="HM30" s="120">
        <f t="shared" si="409"/>
        <v>0</v>
      </c>
      <c r="HN30" s="101">
        <f t="shared" si="410"/>
        <v>0</v>
      </c>
      <c r="HO30" s="101"/>
      <c r="HP30" s="121"/>
      <c r="HQ30" s="122">
        <f t="shared" si="411"/>
        <v>0</v>
      </c>
      <c r="HR30" s="469">
        <f t="shared" si="412"/>
        <v>0</v>
      </c>
      <c r="HS30" s="122">
        <f>HR30/HR26</f>
        <v>0</v>
      </c>
      <c r="HT30" s="101">
        <f>HT26*HS30</f>
        <v>0</v>
      </c>
      <c r="HU30" s="119">
        <f t="shared" si="413"/>
        <v>0</v>
      </c>
      <c r="HV30" s="93">
        <f>HV26</f>
        <v>9</v>
      </c>
      <c r="HW30" s="120">
        <f t="shared" si="414"/>
        <v>0</v>
      </c>
      <c r="HX30" s="101">
        <f t="shared" si="415"/>
        <v>0</v>
      </c>
      <c r="HY30" s="101"/>
      <c r="HZ30" s="121"/>
      <c r="IA30" s="122">
        <f t="shared" si="416"/>
        <v>0</v>
      </c>
      <c r="IB30" s="469">
        <f t="shared" si="417"/>
        <v>0</v>
      </c>
      <c r="IC30" s="122">
        <f>IB30/IB26</f>
        <v>0</v>
      </c>
      <c r="ID30" s="101">
        <f>ID26*IC30</f>
        <v>0</v>
      </c>
      <c r="IE30" s="119">
        <f t="shared" si="418"/>
        <v>0</v>
      </c>
      <c r="IF30" s="93">
        <f>IF26</f>
        <v>9</v>
      </c>
      <c r="IG30" s="120">
        <f t="shared" si="419"/>
        <v>0</v>
      </c>
      <c r="IH30" s="101">
        <f t="shared" si="420"/>
        <v>0</v>
      </c>
      <c r="II30" s="101"/>
      <c r="IJ30" s="121"/>
      <c r="IK30" s="122">
        <f t="shared" si="421"/>
        <v>0</v>
      </c>
      <c r="IL30" s="469">
        <f t="shared" si="422"/>
        <v>0</v>
      </c>
      <c r="IM30" s="122">
        <f>IL30/IL26</f>
        <v>0</v>
      </c>
      <c r="IN30" s="101">
        <f>IN26*IM30</f>
        <v>0</v>
      </c>
      <c r="IO30" s="119">
        <f t="shared" si="423"/>
        <v>0</v>
      </c>
      <c r="IP30" s="93">
        <f>IP26</f>
        <v>9</v>
      </c>
      <c r="IQ30" s="120">
        <f t="shared" si="424"/>
        <v>0</v>
      </c>
      <c r="IR30" s="101">
        <f t="shared" si="425"/>
        <v>0</v>
      </c>
      <c r="IS30" s="101"/>
      <c r="IT30" s="121"/>
      <c r="IU30" s="122">
        <f t="shared" si="426"/>
        <v>0</v>
      </c>
      <c r="IV30" s="469">
        <f t="shared" si="427"/>
        <v>0</v>
      </c>
      <c r="IW30" s="122">
        <f>IV30/IV26</f>
        <v>0</v>
      </c>
      <c r="IX30" s="101">
        <f>IX26*IW30</f>
        <v>0</v>
      </c>
      <c r="IY30" s="119">
        <f t="shared" si="428"/>
        <v>0</v>
      </c>
      <c r="IZ30" s="93">
        <f>IZ26</f>
        <v>9</v>
      </c>
      <c r="JA30" s="120">
        <f t="shared" si="429"/>
        <v>0</v>
      </c>
      <c r="JB30" s="101">
        <f t="shared" si="430"/>
        <v>0</v>
      </c>
      <c r="JC30" s="101"/>
      <c r="JD30" s="121"/>
      <c r="JE30" s="122">
        <f t="shared" si="431"/>
        <v>0</v>
      </c>
      <c r="JF30" s="469">
        <f t="shared" si="432"/>
        <v>0</v>
      </c>
      <c r="JG30" s="122">
        <f>JF30/JF26</f>
        <v>0</v>
      </c>
      <c r="JH30" s="101">
        <f>JH26*JG30</f>
        <v>0</v>
      </c>
      <c r="JI30" s="119">
        <f t="shared" si="433"/>
        <v>0</v>
      </c>
      <c r="JJ30" s="93">
        <f>JJ26</f>
        <v>9</v>
      </c>
      <c r="JK30" s="120">
        <f t="shared" si="434"/>
        <v>0</v>
      </c>
      <c r="JL30" s="101">
        <f t="shared" si="435"/>
        <v>0</v>
      </c>
      <c r="JM30" s="101"/>
      <c r="JN30" s="121"/>
      <c r="JO30" s="122">
        <f t="shared" si="436"/>
        <v>0</v>
      </c>
      <c r="JP30" s="469">
        <f t="shared" si="437"/>
        <v>0</v>
      </c>
      <c r="JQ30" s="122" t="e">
        <f>JP30/JP26</f>
        <v>#DIV/0!</v>
      </c>
      <c r="JR30" s="101" t="e">
        <f>JR26*JQ30</f>
        <v>#DIV/0!</v>
      </c>
      <c r="JS30" s="119">
        <f t="shared" si="438"/>
        <v>0</v>
      </c>
      <c r="JT30" s="93">
        <f>JT26</f>
        <v>0</v>
      </c>
      <c r="JU30" s="120">
        <f t="shared" si="439"/>
        <v>0</v>
      </c>
      <c r="JV30" s="101">
        <f t="shared" si="440"/>
        <v>0</v>
      </c>
      <c r="JW30" s="101"/>
      <c r="JX30" s="121"/>
      <c r="JY30" s="122">
        <f t="shared" si="441"/>
        <v>0</v>
      </c>
      <c r="JZ30" s="469">
        <f t="shared" si="442"/>
        <v>0</v>
      </c>
      <c r="KA30" s="122">
        <f>JZ30/JZ26</f>
        <v>0</v>
      </c>
      <c r="KB30" s="101">
        <f>KB26*KA30</f>
        <v>0</v>
      </c>
      <c r="KC30" s="119">
        <f t="shared" si="443"/>
        <v>0</v>
      </c>
      <c r="KD30" s="93">
        <f>KD26</f>
        <v>9</v>
      </c>
      <c r="KE30" s="120">
        <f t="shared" si="444"/>
        <v>0</v>
      </c>
      <c r="KF30" s="101">
        <f t="shared" si="445"/>
        <v>0</v>
      </c>
      <c r="KG30" s="101"/>
      <c r="KH30" s="121"/>
      <c r="KI30" s="122">
        <f t="shared" si="446"/>
        <v>0</v>
      </c>
      <c r="KJ30" s="469">
        <f t="shared" si="447"/>
        <v>0</v>
      </c>
      <c r="KK30" s="122">
        <f>KJ30/KJ26</f>
        <v>0</v>
      </c>
      <c r="KL30" s="101">
        <f>KL26*KK30</f>
        <v>0</v>
      </c>
      <c r="KM30" s="119">
        <f t="shared" si="448"/>
        <v>0</v>
      </c>
      <c r="KN30" s="93">
        <f>KN26</f>
        <v>9</v>
      </c>
      <c r="KO30" s="120">
        <f t="shared" si="449"/>
        <v>0</v>
      </c>
      <c r="KP30" s="101">
        <f t="shared" si="450"/>
        <v>0</v>
      </c>
      <c r="KQ30" s="101"/>
      <c r="KR30" s="121"/>
      <c r="KS30" s="122">
        <f t="shared" si="451"/>
        <v>0</v>
      </c>
      <c r="KT30" s="469">
        <f t="shared" si="452"/>
        <v>0</v>
      </c>
      <c r="KU30" s="122">
        <f>KT30/KT26</f>
        <v>0</v>
      </c>
      <c r="KV30" s="101">
        <f>KV26*KU30</f>
        <v>0</v>
      </c>
      <c r="KW30" s="119">
        <f t="shared" si="453"/>
        <v>0</v>
      </c>
      <c r="KX30" s="93">
        <f>KX26</f>
        <v>9</v>
      </c>
      <c r="KY30" s="120">
        <f t="shared" si="454"/>
        <v>0</v>
      </c>
      <c r="KZ30" s="101">
        <f t="shared" si="455"/>
        <v>0</v>
      </c>
      <c r="LA30" s="101"/>
      <c r="LB30" s="121"/>
      <c r="LC30" s="122">
        <f t="shared" si="456"/>
        <v>0</v>
      </c>
      <c r="LD30" s="469">
        <f t="shared" si="457"/>
        <v>0</v>
      </c>
      <c r="LE30" s="122">
        <f>LD30/LD26</f>
        <v>0</v>
      </c>
      <c r="LF30" s="101">
        <f>LF26*LE30</f>
        <v>0</v>
      </c>
      <c r="LG30" s="119">
        <f t="shared" si="458"/>
        <v>0</v>
      </c>
      <c r="LH30" s="93">
        <f>LH26</f>
        <v>9</v>
      </c>
      <c r="LI30" s="120">
        <f t="shared" si="459"/>
        <v>0</v>
      </c>
      <c r="LJ30" s="101">
        <f t="shared" si="460"/>
        <v>0</v>
      </c>
      <c r="LK30" s="101"/>
      <c r="LL30" s="121"/>
      <c r="LM30" s="122">
        <f t="shared" si="461"/>
        <v>0</v>
      </c>
      <c r="LN30" s="469">
        <f t="shared" si="462"/>
        <v>0</v>
      </c>
      <c r="LO30" s="122">
        <f>LN30/LN26</f>
        <v>0</v>
      </c>
      <c r="LP30" s="101">
        <f>LP26*LO30</f>
        <v>0</v>
      </c>
      <c r="LQ30" s="119">
        <f t="shared" si="463"/>
        <v>0</v>
      </c>
      <c r="LR30" s="93">
        <f>LR26</f>
        <v>9</v>
      </c>
      <c r="LS30" s="120">
        <f t="shared" si="464"/>
        <v>0</v>
      </c>
      <c r="LT30" s="101">
        <f t="shared" si="465"/>
        <v>0</v>
      </c>
      <c r="LU30" s="101"/>
      <c r="LV30" s="121"/>
      <c r="LW30" s="122">
        <f t="shared" si="466"/>
        <v>0</v>
      </c>
      <c r="LX30" s="469">
        <f t="shared" si="467"/>
        <v>0</v>
      </c>
      <c r="LY30" s="122">
        <f>LX30/LX26</f>
        <v>0</v>
      </c>
      <c r="LZ30" s="101">
        <f>LZ26*LY30</f>
        <v>0</v>
      </c>
      <c r="MA30" s="119">
        <f t="shared" si="468"/>
        <v>0</v>
      </c>
      <c r="MB30" s="93">
        <f>MB26</f>
        <v>9</v>
      </c>
      <c r="MC30" s="120">
        <f t="shared" si="469"/>
        <v>0</v>
      </c>
      <c r="MD30" s="101">
        <f t="shared" si="470"/>
        <v>0</v>
      </c>
      <c r="ME30" s="101"/>
      <c r="MF30" s="121"/>
      <c r="MG30" s="122">
        <f t="shared" si="471"/>
        <v>0</v>
      </c>
      <c r="MH30" s="469">
        <f t="shared" si="472"/>
        <v>0</v>
      </c>
      <c r="MI30" s="122">
        <f>MH30/MH26</f>
        <v>0</v>
      </c>
      <c r="MJ30" s="101">
        <f>MJ26*MI30</f>
        <v>0</v>
      </c>
      <c r="MK30" s="119">
        <f t="shared" si="473"/>
        <v>0</v>
      </c>
      <c r="ML30" s="93">
        <f>ML26</f>
        <v>9</v>
      </c>
      <c r="MM30" s="120">
        <f t="shared" si="474"/>
        <v>0</v>
      </c>
      <c r="MN30" s="101">
        <f t="shared" si="475"/>
        <v>0</v>
      </c>
      <c r="MO30" s="101"/>
      <c r="MP30" s="121"/>
      <c r="MQ30" s="122">
        <f t="shared" si="476"/>
        <v>0</v>
      </c>
      <c r="MR30" s="469">
        <f t="shared" si="477"/>
        <v>0</v>
      </c>
      <c r="MS30" s="122">
        <f>MR30/MR26</f>
        <v>0</v>
      </c>
      <c r="MT30" s="101">
        <f>MT26*MS30</f>
        <v>0</v>
      </c>
      <c r="MU30" s="119">
        <f t="shared" si="478"/>
        <v>0</v>
      </c>
      <c r="MV30" s="93">
        <f>MV26</f>
        <v>9</v>
      </c>
      <c r="MW30" s="120">
        <f t="shared" si="479"/>
        <v>0</v>
      </c>
      <c r="MX30" s="101">
        <f t="shared" si="480"/>
        <v>0</v>
      </c>
      <c r="MY30" s="101"/>
      <c r="MZ30" s="121"/>
      <c r="NA30" s="122">
        <f t="shared" si="481"/>
        <v>0</v>
      </c>
      <c r="NB30" s="469">
        <f t="shared" si="482"/>
        <v>0</v>
      </c>
      <c r="NC30" s="122">
        <f>NB30/NB26</f>
        <v>0</v>
      </c>
      <c r="ND30" s="101">
        <f>ND26*NC30</f>
        <v>0</v>
      </c>
      <c r="NE30" s="119">
        <f t="shared" si="483"/>
        <v>0</v>
      </c>
      <c r="NF30" s="93">
        <f>NF26</f>
        <v>9</v>
      </c>
      <c r="NG30" s="120">
        <f t="shared" si="484"/>
        <v>0</v>
      </c>
      <c r="NH30" s="101">
        <f t="shared" si="485"/>
        <v>0</v>
      </c>
      <c r="NI30" s="101"/>
      <c r="NJ30" s="121"/>
      <c r="NK30" s="122">
        <f t="shared" si="486"/>
        <v>0</v>
      </c>
      <c r="NL30" s="469">
        <f t="shared" si="487"/>
        <v>0</v>
      </c>
      <c r="NM30" s="122">
        <f>NL30/NL26</f>
        <v>0</v>
      </c>
      <c r="NN30" s="101">
        <f>NN26*NM30</f>
        <v>0</v>
      </c>
      <c r="NO30" s="119">
        <f t="shared" si="488"/>
        <v>0</v>
      </c>
      <c r="NP30" s="93">
        <f>NP26</f>
        <v>9</v>
      </c>
      <c r="NQ30" s="120">
        <f t="shared" si="489"/>
        <v>0</v>
      </c>
      <c r="NR30" s="101">
        <f t="shared" si="490"/>
        <v>0</v>
      </c>
      <c r="NS30" s="101"/>
      <c r="NT30" s="121"/>
      <c r="NU30" s="122">
        <f t="shared" si="491"/>
        <v>0</v>
      </c>
      <c r="NV30" s="469">
        <f t="shared" si="492"/>
        <v>28</v>
      </c>
      <c r="NW30" s="122">
        <f>NV30/NV26</f>
        <v>0.18667</v>
      </c>
      <c r="NX30" s="101">
        <f>NX26*NW30</f>
        <v>6738.79</v>
      </c>
      <c r="NY30" s="119">
        <f t="shared" si="493"/>
        <v>240.67107143000001</v>
      </c>
      <c r="NZ30" s="93">
        <f>NZ26</f>
        <v>9</v>
      </c>
      <c r="OA30" s="120">
        <f t="shared" si="494"/>
        <v>2166.03964</v>
      </c>
      <c r="OB30" s="101">
        <f t="shared" si="495"/>
        <v>60649.11</v>
      </c>
      <c r="OC30" s="101"/>
      <c r="OD30" s="121"/>
      <c r="OE30" s="122">
        <f t="shared" si="496"/>
        <v>0.54988999999999999</v>
      </c>
      <c r="OF30" s="469">
        <f t="shared" si="497"/>
        <v>0</v>
      </c>
      <c r="OG30" s="122">
        <f>OF30/OF26</f>
        <v>0</v>
      </c>
      <c r="OH30" s="101">
        <f>OH26*OG30</f>
        <v>0</v>
      </c>
      <c r="OI30" s="119">
        <f t="shared" si="498"/>
        <v>0</v>
      </c>
      <c r="OJ30" s="93">
        <f>OJ26</f>
        <v>9</v>
      </c>
      <c r="OK30" s="120">
        <f t="shared" si="499"/>
        <v>0</v>
      </c>
      <c r="OL30" s="101">
        <f t="shared" si="500"/>
        <v>0</v>
      </c>
      <c r="OM30" s="101"/>
      <c r="ON30" s="121"/>
      <c r="OO30" s="122">
        <f t="shared" si="501"/>
        <v>0</v>
      </c>
      <c r="OP30" s="469">
        <f t="shared" si="502"/>
        <v>0</v>
      </c>
      <c r="OQ30" s="122">
        <f>OP30/OP26</f>
        <v>0</v>
      </c>
      <c r="OR30" s="101">
        <f>OR26*OQ30</f>
        <v>0</v>
      </c>
      <c r="OS30" s="119">
        <f t="shared" si="503"/>
        <v>0</v>
      </c>
      <c r="OT30" s="93">
        <f>OT26</f>
        <v>9</v>
      </c>
      <c r="OU30" s="120">
        <f t="shared" si="504"/>
        <v>0</v>
      </c>
      <c r="OV30" s="101">
        <f t="shared" si="505"/>
        <v>0</v>
      </c>
      <c r="OW30" s="101"/>
      <c r="OX30" s="121"/>
      <c r="OY30" s="122">
        <f t="shared" si="506"/>
        <v>0</v>
      </c>
      <c r="OZ30" s="469">
        <f t="shared" si="507"/>
        <v>0</v>
      </c>
      <c r="PA30" s="122">
        <f>OZ30/OZ26</f>
        <v>0</v>
      </c>
      <c r="PB30" s="101">
        <f>PB26*PA30</f>
        <v>0</v>
      </c>
      <c r="PC30" s="119">
        <f t="shared" si="508"/>
        <v>0</v>
      </c>
      <c r="PD30" s="93">
        <f>PD26</f>
        <v>9</v>
      </c>
      <c r="PE30" s="120">
        <f t="shared" si="509"/>
        <v>0</v>
      </c>
      <c r="PF30" s="101">
        <f t="shared" si="510"/>
        <v>0</v>
      </c>
      <c r="PG30" s="101"/>
      <c r="PH30" s="121"/>
      <c r="PI30" s="122">
        <f t="shared" si="511"/>
        <v>0</v>
      </c>
      <c r="PJ30" s="469">
        <f t="shared" si="512"/>
        <v>0</v>
      </c>
      <c r="PK30" s="122">
        <f>PJ30/PJ26</f>
        <v>0</v>
      </c>
      <c r="PL30" s="101">
        <f>PL26*PK30</f>
        <v>0</v>
      </c>
      <c r="PM30" s="119">
        <f t="shared" si="513"/>
        <v>0</v>
      </c>
      <c r="PN30" s="93">
        <f>PN26</f>
        <v>9</v>
      </c>
      <c r="PO30" s="120">
        <f t="shared" si="514"/>
        <v>0</v>
      </c>
      <c r="PP30" s="101">
        <f t="shared" si="515"/>
        <v>0</v>
      </c>
      <c r="PQ30" s="101"/>
      <c r="PR30" s="121"/>
      <c r="PS30" s="122">
        <f t="shared" si="516"/>
        <v>0</v>
      </c>
      <c r="PT30" s="469">
        <f t="shared" si="517"/>
        <v>0</v>
      </c>
      <c r="PU30" s="122" t="e">
        <f>PT30/PT26</f>
        <v>#DIV/0!</v>
      </c>
      <c r="PV30" s="101" t="e">
        <f>PV26*PU30</f>
        <v>#DIV/0!</v>
      </c>
      <c r="PW30" s="119">
        <f t="shared" si="518"/>
        <v>0</v>
      </c>
      <c r="PX30" s="93">
        <f>PX26</f>
        <v>0</v>
      </c>
      <c r="PY30" s="120">
        <f t="shared" si="519"/>
        <v>0</v>
      </c>
      <c r="PZ30" s="101">
        <f t="shared" si="520"/>
        <v>0</v>
      </c>
      <c r="QA30" s="101"/>
      <c r="QB30" s="121"/>
      <c r="QC30" s="122">
        <f t="shared" si="521"/>
        <v>0</v>
      </c>
      <c r="QD30" s="469">
        <f t="shared" si="522"/>
        <v>0</v>
      </c>
      <c r="QE30" s="122">
        <f>QD30/QD26</f>
        <v>0</v>
      </c>
      <c r="QF30" s="101">
        <f>QF26*QE30</f>
        <v>0</v>
      </c>
      <c r="QG30" s="119">
        <f t="shared" si="523"/>
        <v>0</v>
      </c>
      <c r="QH30" s="93">
        <f>QH26</f>
        <v>9</v>
      </c>
      <c r="QI30" s="120">
        <f t="shared" si="524"/>
        <v>0</v>
      </c>
      <c r="QJ30" s="101">
        <f t="shared" si="525"/>
        <v>0</v>
      </c>
      <c r="QK30" s="101"/>
      <c r="QL30" s="121"/>
      <c r="QM30" s="122">
        <f t="shared" si="526"/>
        <v>0</v>
      </c>
      <c r="QN30" s="469">
        <f t="shared" si="527"/>
        <v>0</v>
      </c>
      <c r="QO30" s="122">
        <f>QN30/QN26</f>
        <v>0</v>
      </c>
      <c r="QP30" s="101">
        <f>QP26*QO30</f>
        <v>0</v>
      </c>
      <c r="QQ30" s="119">
        <f t="shared" si="528"/>
        <v>0</v>
      </c>
      <c r="QR30" s="93">
        <f>QR26</f>
        <v>9</v>
      </c>
      <c r="QS30" s="120">
        <f t="shared" si="529"/>
        <v>0</v>
      </c>
      <c r="QT30" s="101">
        <f t="shared" si="530"/>
        <v>0</v>
      </c>
      <c r="QU30" s="101"/>
      <c r="QV30" s="121"/>
      <c r="QW30" s="122">
        <f t="shared" si="531"/>
        <v>0</v>
      </c>
      <c r="QX30" s="469">
        <f t="shared" si="532"/>
        <v>0</v>
      </c>
      <c r="QY30" s="122">
        <f>QX30/QX26</f>
        <v>0</v>
      </c>
      <c r="QZ30" s="101">
        <f>QZ26*QY30</f>
        <v>0</v>
      </c>
      <c r="RA30" s="119">
        <f t="shared" si="533"/>
        <v>0</v>
      </c>
      <c r="RB30" s="93">
        <f>RB26</f>
        <v>9</v>
      </c>
      <c r="RC30" s="120">
        <f t="shared" si="534"/>
        <v>0</v>
      </c>
      <c r="RD30" s="101">
        <f t="shared" si="535"/>
        <v>0</v>
      </c>
      <c r="RE30" s="101"/>
      <c r="RF30" s="121"/>
      <c r="RG30" s="122">
        <f t="shared" si="536"/>
        <v>0</v>
      </c>
      <c r="RH30" s="469">
        <f t="shared" si="537"/>
        <v>0</v>
      </c>
      <c r="RI30" s="122">
        <f>RH30/RH26</f>
        <v>0</v>
      </c>
      <c r="RJ30" s="101">
        <f>RJ26*RI30</f>
        <v>0</v>
      </c>
      <c r="RK30" s="119">
        <f t="shared" si="538"/>
        <v>0</v>
      </c>
      <c r="RL30" s="93">
        <f>RL26</f>
        <v>9</v>
      </c>
      <c r="RM30" s="120">
        <f t="shared" si="539"/>
        <v>0</v>
      </c>
      <c r="RN30" s="101">
        <f t="shared" si="540"/>
        <v>0</v>
      </c>
      <c r="RO30" s="101"/>
      <c r="RP30" s="121"/>
      <c r="RQ30" s="122">
        <f t="shared" si="541"/>
        <v>0</v>
      </c>
      <c r="RR30" s="469">
        <f t="shared" si="542"/>
        <v>0</v>
      </c>
      <c r="RS30" s="122">
        <f>RR30/RR26</f>
        <v>0</v>
      </c>
      <c r="RT30" s="101">
        <f>RT26*RS30</f>
        <v>0</v>
      </c>
      <c r="RU30" s="119">
        <f t="shared" si="543"/>
        <v>0</v>
      </c>
      <c r="RV30" s="93">
        <f>RV26</f>
        <v>9</v>
      </c>
      <c r="RW30" s="120">
        <f t="shared" si="544"/>
        <v>0</v>
      </c>
      <c r="RX30" s="101">
        <f t="shared" si="545"/>
        <v>0</v>
      </c>
      <c r="RY30" s="101"/>
      <c r="RZ30" s="121"/>
      <c r="SA30" s="122">
        <f t="shared" si="546"/>
        <v>0</v>
      </c>
      <c r="SB30" s="469">
        <f t="shared" si="547"/>
        <v>0</v>
      </c>
      <c r="SC30" s="122">
        <f>SB30/SB26</f>
        <v>0</v>
      </c>
      <c r="SD30" s="101">
        <f>SD26*SC30</f>
        <v>0</v>
      </c>
      <c r="SE30" s="119">
        <f t="shared" si="548"/>
        <v>0</v>
      </c>
      <c r="SF30" s="93">
        <f>SF26</f>
        <v>9</v>
      </c>
      <c r="SG30" s="120">
        <f t="shared" si="549"/>
        <v>0</v>
      </c>
      <c r="SH30" s="101">
        <f t="shared" si="550"/>
        <v>0</v>
      </c>
      <c r="SI30" s="101"/>
      <c r="SJ30" s="121"/>
      <c r="SK30" s="122">
        <f t="shared" si="551"/>
        <v>0</v>
      </c>
      <c r="SL30" s="469">
        <f t="shared" si="552"/>
        <v>0</v>
      </c>
      <c r="SM30" s="122">
        <f>SL30/SL26</f>
        <v>0</v>
      </c>
      <c r="SN30" s="101">
        <f>SN26*SM30</f>
        <v>0</v>
      </c>
      <c r="SO30" s="119">
        <f t="shared" si="553"/>
        <v>0</v>
      </c>
      <c r="SP30" s="93">
        <f>SP26</f>
        <v>9</v>
      </c>
      <c r="SQ30" s="120">
        <f t="shared" si="554"/>
        <v>0</v>
      </c>
      <c r="SR30" s="101">
        <f t="shared" si="555"/>
        <v>0</v>
      </c>
      <c r="SS30" s="101"/>
      <c r="ST30" s="121"/>
      <c r="SU30" s="122">
        <f t="shared" si="556"/>
        <v>0</v>
      </c>
      <c r="SV30" s="469">
        <f t="shared" si="557"/>
        <v>0</v>
      </c>
      <c r="SW30" s="122">
        <f>SV30/SV26</f>
        <v>0</v>
      </c>
      <c r="SX30" s="101">
        <f>SX26*SW30</f>
        <v>0</v>
      </c>
      <c r="SY30" s="119">
        <f t="shared" si="558"/>
        <v>0</v>
      </c>
      <c r="SZ30" s="93">
        <f>SZ26</f>
        <v>9</v>
      </c>
      <c r="TA30" s="120">
        <f t="shared" si="559"/>
        <v>0</v>
      </c>
      <c r="TB30" s="101">
        <f t="shared" si="560"/>
        <v>0</v>
      </c>
      <c r="TC30" s="101"/>
      <c r="TD30" s="121"/>
      <c r="TE30" s="122">
        <f t="shared" si="561"/>
        <v>0</v>
      </c>
      <c r="TF30" s="469">
        <f t="shared" si="562"/>
        <v>0</v>
      </c>
      <c r="TG30" s="122">
        <f>TF30/TF26</f>
        <v>0</v>
      </c>
      <c r="TH30" s="101">
        <f>TH26*TG30</f>
        <v>0</v>
      </c>
      <c r="TI30" s="119">
        <f t="shared" si="563"/>
        <v>0</v>
      </c>
      <c r="TJ30" s="93">
        <f>TJ26</f>
        <v>9</v>
      </c>
      <c r="TK30" s="120">
        <f t="shared" si="564"/>
        <v>0</v>
      </c>
      <c r="TL30" s="101">
        <f t="shared" si="565"/>
        <v>0</v>
      </c>
      <c r="TM30" s="101"/>
      <c r="TN30" s="121"/>
      <c r="TO30" s="122">
        <f t="shared" si="566"/>
        <v>0</v>
      </c>
      <c r="TP30" s="469">
        <f t="shared" si="567"/>
        <v>0</v>
      </c>
      <c r="TQ30" s="122">
        <f>TP30/TP26</f>
        <v>0</v>
      </c>
      <c r="TR30" s="101">
        <f>TR26*TQ30</f>
        <v>0</v>
      </c>
      <c r="TS30" s="119">
        <f t="shared" si="568"/>
        <v>0</v>
      </c>
      <c r="TT30" s="93">
        <f>TT26</f>
        <v>9</v>
      </c>
      <c r="TU30" s="120">
        <f t="shared" si="569"/>
        <v>0</v>
      </c>
      <c r="TV30" s="101">
        <f t="shared" si="570"/>
        <v>0</v>
      </c>
      <c r="TW30" s="101"/>
      <c r="TX30" s="121"/>
      <c r="TY30" s="122">
        <f t="shared" si="571"/>
        <v>0</v>
      </c>
      <c r="TZ30" s="469">
        <f t="shared" si="572"/>
        <v>0</v>
      </c>
      <c r="UA30" s="122">
        <f>TZ30/TZ26</f>
        <v>0</v>
      </c>
      <c r="UB30" s="101">
        <f>UB26*UA30</f>
        <v>0</v>
      </c>
      <c r="UC30" s="119">
        <f t="shared" si="573"/>
        <v>0</v>
      </c>
      <c r="UD30" s="93">
        <f>UD26</f>
        <v>9</v>
      </c>
      <c r="UE30" s="120">
        <f t="shared" si="574"/>
        <v>0</v>
      </c>
      <c r="UF30" s="101">
        <f t="shared" si="575"/>
        <v>0</v>
      </c>
      <c r="UG30" s="101"/>
      <c r="UH30" s="121"/>
      <c r="UI30" s="122">
        <f t="shared" si="576"/>
        <v>0</v>
      </c>
      <c r="UJ30" s="469">
        <f t="shared" si="577"/>
        <v>0</v>
      </c>
      <c r="UK30" s="122">
        <f>UJ30/UJ26</f>
        <v>0</v>
      </c>
      <c r="UL30" s="101">
        <f>UL26*UK30</f>
        <v>0</v>
      </c>
      <c r="UM30" s="119">
        <f t="shared" si="578"/>
        <v>0</v>
      </c>
      <c r="UN30" s="93">
        <f>UN26</f>
        <v>9</v>
      </c>
      <c r="UO30" s="120">
        <f t="shared" si="579"/>
        <v>0</v>
      </c>
      <c r="UP30" s="101">
        <f t="shared" si="580"/>
        <v>0</v>
      </c>
      <c r="UQ30" s="101"/>
      <c r="UR30" s="121"/>
      <c r="US30" s="122">
        <f t="shared" si="581"/>
        <v>0</v>
      </c>
      <c r="UT30" s="469">
        <f t="shared" si="582"/>
        <v>0</v>
      </c>
      <c r="UU30" s="122">
        <f>UT30/UT26</f>
        <v>0</v>
      </c>
      <c r="UV30" s="101">
        <f>UV26*UU30</f>
        <v>0</v>
      </c>
      <c r="UW30" s="119">
        <f t="shared" si="583"/>
        <v>0</v>
      </c>
      <c r="UX30" s="93">
        <f>UX26</f>
        <v>9</v>
      </c>
      <c r="UY30" s="120">
        <f t="shared" si="584"/>
        <v>0</v>
      </c>
      <c r="UZ30" s="101">
        <f t="shared" si="585"/>
        <v>0</v>
      </c>
      <c r="VA30" s="101"/>
      <c r="VB30" s="121"/>
      <c r="VC30" s="122">
        <f t="shared" si="586"/>
        <v>0</v>
      </c>
      <c r="VD30" s="469">
        <f t="shared" si="587"/>
        <v>0</v>
      </c>
      <c r="VE30" s="122">
        <f>VD30/VD26</f>
        <v>0</v>
      </c>
      <c r="VF30" s="101">
        <f>VF26*VE30</f>
        <v>0</v>
      </c>
      <c r="VG30" s="119">
        <f t="shared" si="588"/>
        <v>0</v>
      </c>
      <c r="VH30" s="93">
        <f>VH26</f>
        <v>9</v>
      </c>
      <c r="VI30" s="120">
        <f t="shared" si="589"/>
        <v>0</v>
      </c>
      <c r="VJ30" s="101">
        <f t="shared" si="590"/>
        <v>0</v>
      </c>
      <c r="VK30" s="101"/>
      <c r="VL30" s="121"/>
      <c r="VM30" s="122">
        <f t="shared" si="591"/>
        <v>0</v>
      </c>
      <c r="VN30" s="469">
        <f t="shared" si="592"/>
        <v>0</v>
      </c>
      <c r="VO30" s="122">
        <f>VN30/VN26</f>
        <v>0</v>
      </c>
      <c r="VP30" s="101">
        <f>VP26*VO30</f>
        <v>0</v>
      </c>
      <c r="VQ30" s="119">
        <f t="shared" si="593"/>
        <v>0</v>
      </c>
      <c r="VR30" s="93">
        <f>VR26</f>
        <v>9</v>
      </c>
      <c r="VS30" s="120">
        <f t="shared" si="594"/>
        <v>0</v>
      </c>
      <c r="VT30" s="101">
        <f t="shared" si="595"/>
        <v>0</v>
      </c>
      <c r="VU30" s="101"/>
      <c r="VV30" s="121"/>
      <c r="VW30" s="122">
        <f t="shared" si="596"/>
        <v>0</v>
      </c>
      <c r="VX30" s="452">
        <f t="shared" si="597"/>
        <v>28</v>
      </c>
      <c r="VY30" s="122">
        <f>VX30/VX26</f>
        <v>2.2300000000000002E-3</v>
      </c>
      <c r="VZ30" s="101">
        <f>VZ26*VY30</f>
        <v>12254.86</v>
      </c>
      <c r="WA30" s="119">
        <f t="shared" si="598"/>
        <v>437.67357142999998</v>
      </c>
      <c r="WB30" s="93">
        <f>WB26</f>
        <v>9</v>
      </c>
      <c r="WC30" s="120">
        <f t="shared" si="599"/>
        <v>3939.06214</v>
      </c>
      <c r="WD30" s="101">
        <f t="shared" si="600"/>
        <v>110293.74</v>
      </c>
      <c r="WE30" s="101"/>
      <c r="WF30" s="121"/>
    </row>
    <row r="31" spans="1:604" ht="27.75" customHeight="1">
      <c r="A31" s="5"/>
      <c r="B31" s="444" t="s">
        <v>407</v>
      </c>
      <c r="C31" s="12" t="s">
        <v>921</v>
      </c>
      <c r="D31" s="12" t="s">
        <v>424</v>
      </c>
      <c r="E31" s="4" t="s">
        <v>34</v>
      </c>
      <c r="F31" s="469">
        <f t="shared" si="302"/>
        <v>0</v>
      </c>
      <c r="G31" s="122">
        <f>F31/F26</f>
        <v>0</v>
      </c>
      <c r="H31" s="101">
        <f>H26*G31</f>
        <v>0</v>
      </c>
      <c r="I31" s="119">
        <f t="shared" si="303"/>
        <v>0</v>
      </c>
      <c r="J31" s="93">
        <f>J26</f>
        <v>9</v>
      </c>
      <c r="K31" s="120">
        <f t="shared" si="304"/>
        <v>0</v>
      </c>
      <c r="L31" s="101">
        <f t="shared" si="305"/>
        <v>0</v>
      </c>
      <c r="M31" s="101"/>
      <c r="N31" s="121"/>
      <c r="O31" s="122">
        <f t="shared" si="306"/>
        <v>0</v>
      </c>
      <c r="P31" s="469">
        <f t="shared" si="307"/>
        <v>0</v>
      </c>
      <c r="Q31" s="122">
        <f>P31/P26</f>
        <v>0</v>
      </c>
      <c r="R31" s="101">
        <f>R26*Q31</f>
        <v>0</v>
      </c>
      <c r="S31" s="119">
        <f t="shared" si="308"/>
        <v>0</v>
      </c>
      <c r="T31" s="93">
        <f>T26</f>
        <v>9</v>
      </c>
      <c r="U31" s="120">
        <f t="shared" si="309"/>
        <v>0</v>
      </c>
      <c r="V31" s="101">
        <f t="shared" si="310"/>
        <v>0</v>
      </c>
      <c r="W31" s="101"/>
      <c r="X31" s="121"/>
      <c r="Y31" s="122">
        <f t="shared" si="311"/>
        <v>0</v>
      </c>
      <c r="Z31" s="469">
        <f t="shared" si="312"/>
        <v>0</v>
      </c>
      <c r="AA31" s="122">
        <f>Z31/Z26</f>
        <v>0</v>
      </c>
      <c r="AB31" s="101">
        <f>AB26*AA31</f>
        <v>0</v>
      </c>
      <c r="AC31" s="119">
        <f t="shared" si="313"/>
        <v>0</v>
      </c>
      <c r="AD31" s="93">
        <f>AD26</f>
        <v>9</v>
      </c>
      <c r="AE31" s="120">
        <f t="shared" si="314"/>
        <v>0</v>
      </c>
      <c r="AF31" s="101">
        <f t="shared" si="315"/>
        <v>0</v>
      </c>
      <c r="AG31" s="101"/>
      <c r="AH31" s="121"/>
      <c r="AI31" s="122">
        <f t="shared" si="316"/>
        <v>0</v>
      </c>
      <c r="AJ31" s="469">
        <f t="shared" si="317"/>
        <v>0</v>
      </c>
      <c r="AK31" s="122" t="e">
        <f>AJ31/AJ26</f>
        <v>#DIV/0!</v>
      </c>
      <c r="AL31" s="101" t="e">
        <f>AL26*AK31</f>
        <v>#DIV/0!</v>
      </c>
      <c r="AM31" s="119">
        <f t="shared" si="318"/>
        <v>0</v>
      </c>
      <c r="AN31" s="93">
        <f>AN26</f>
        <v>0</v>
      </c>
      <c r="AO31" s="120">
        <f t="shared" si="319"/>
        <v>0</v>
      </c>
      <c r="AP31" s="101">
        <f t="shared" si="320"/>
        <v>0</v>
      </c>
      <c r="AQ31" s="101"/>
      <c r="AR31" s="121"/>
      <c r="AS31" s="122">
        <f t="shared" si="321"/>
        <v>0</v>
      </c>
      <c r="AT31" s="469">
        <f t="shared" si="322"/>
        <v>0</v>
      </c>
      <c r="AU31" s="122">
        <f>AT31/AT26</f>
        <v>0</v>
      </c>
      <c r="AV31" s="101">
        <f>AV26*AU31</f>
        <v>0</v>
      </c>
      <c r="AW31" s="119">
        <f t="shared" si="323"/>
        <v>0</v>
      </c>
      <c r="AX31" s="93">
        <f>AX26</f>
        <v>9</v>
      </c>
      <c r="AY31" s="120">
        <f t="shared" si="324"/>
        <v>0</v>
      </c>
      <c r="AZ31" s="101">
        <f t="shared" si="325"/>
        <v>0</v>
      </c>
      <c r="BA31" s="101"/>
      <c r="BB31" s="121"/>
      <c r="BC31" s="122">
        <f t="shared" si="326"/>
        <v>0</v>
      </c>
      <c r="BD31" s="469">
        <f t="shared" si="327"/>
        <v>28</v>
      </c>
      <c r="BE31" s="122">
        <f>BD31/BD26</f>
        <v>0.18543000000000001</v>
      </c>
      <c r="BF31" s="101">
        <f>BF26*BE31</f>
        <v>12064.08</v>
      </c>
      <c r="BG31" s="119">
        <f t="shared" si="328"/>
        <v>430.86</v>
      </c>
      <c r="BH31" s="93">
        <f>BH26</f>
        <v>9</v>
      </c>
      <c r="BI31" s="120">
        <f t="shared" si="329"/>
        <v>3877.74</v>
      </c>
      <c r="BJ31" s="101">
        <f t="shared" si="330"/>
        <v>108576.72</v>
      </c>
      <c r="BK31" s="101"/>
      <c r="BL31" s="121"/>
      <c r="BM31" s="122">
        <f t="shared" si="331"/>
        <v>0.98512999999999995</v>
      </c>
      <c r="BN31" s="469">
        <f t="shared" si="332"/>
        <v>0</v>
      </c>
      <c r="BO31" s="122">
        <f>BN31/BN26</f>
        <v>0</v>
      </c>
      <c r="BP31" s="101">
        <f>BP26*BO31</f>
        <v>0</v>
      </c>
      <c r="BQ31" s="119">
        <f t="shared" si="333"/>
        <v>0</v>
      </c>
      <c r="BR31" s="93">
        <f>BR26</f>
        <v>9</v>
      </c>
      <c r="BS31" s="120">
        <f t="shared" si="334"/>
        <v>0</v>
      </c>
      <c r="BT31" s="101">
        <f t="shared" si="335"/>
        <v>0</v>
      </c>
      <c r="BU31" s="101"/>
      <c r="BV31" s="121"/>
      <c r="BW31" s="122">
        <f t="shared" si="336"/>
        <v>0</v>
      </c>
      <c r="BX31" s="469">
        <f t="shared" si="337"/>
        <v>0</v>
      </c>
      <c r="BY31" s="122">
        <f>BX31/BX26</f>
        <v>0</v>
      </c>
      <c r="BZ31" s="101">
        <f>BZ26*BY31</f>
        <v>0</v>
      </c>
      <c r="CA31" s="119">
        <f t="shared" si="338"/>
        <v>0</v>
      </c>
      <c r="CB31" s="93">
        <f>CB26</f>
        <v>9</v>
      </c>
      <c r="CC31" s="120">
        <f t="shared" si="339"/>
        <v>0</v>
      </c>
      <c r="CD31" s="101">
        <f t="shared" si="340"/>
        <v>0</v>
      </c>
      <c r="CE31" s="101"/>
      <c r="CF31" s="121"/>
      <c r="CG31" s="122">
        <f t="shared" si="341"/>
        <v>0</v>
      </c>
      <c r="CH31" s="469">
        <f t="shared" si="342"/>
        <v>0</v>
      </c>
      <c r="CI31" s="122" t="e">
        <f>CH31/CH26</f>
        <v>#DIV/0!</v>
      </c>
      <c r="CJ31" s="101" t="e">
        <f>CJ26*CI31</f>
        <v>#DIV/0!</v>
      </c>
      <c r="CK31" s="119">
        <f t="shared" si="343"/>
        <v>0</v>
      </c>
      <c r="CL31" s="93">
        <f>CL26</f>
        <v>0</v>
      </c>
      <c r="CM31" s="120">
        <f t="shared" si="344"/>
        <v>0</v>
      </c>
      <c r="CN31" s="101">
        <f t="shared" si="345"/>
        <v>0</v>
      </c>
      <c r="CO31" s="101"/>
      <c r="CP31" s="121"/>
      <c r="CQ31" s="122">
        <f t="shared" si="346"/>
        <v>0</v>
      </c>
      <c r="CR31" s="469">
        <f t="shared" si="347"/>
        <v>0</v>
      </c>
      <c r="CS31" s="122">
        <f>CR31/CR26</f>
        <v>0</v>
      </c>
      <c r="CT31" s="101">
        <f>CT26*CS31</f>
        <v>0</v>
      </c>
      <c r="CU31" s="119">
        <f t="shared" si="348"/>
        <v>0</v>
      </c>
      <c r="CV31" s="93">
        <f>CV26</f>
        <v>9</v>
      </c>
      <c r="CW31" s="120">
        <f t="shared" si="349"/>
        <v>0</v>
      </c>
      <c r="CX31" s="101">
        <f t="shared" si="350"/>
        <v>0</v>
      </c>
      <c r="CY31" s="101"/>
      <c r="CZ31" s="121"/>
      <c r="DA31" s="122">
        <f t="shared" si="351"/>
        <v>0</v>
      </c>
      <c r="DB31" s="469">
        <f t="shared" si="352"/>
        <v>0</v>
      </c>
      <c r="DC31" s="122">
        <f>DB31/DB26</f>
        <v>0</v>
      </c>
      <c r="DD31" s="101">
        <f>DD26*DC31</f>
        <v>0</v>
      </c>
      <c r="DE31" s="119">
        <f t="shared" si="353"/>
        <v>0</v>
      </c>
      <c r="DF31" s="93">
        <f>DF26</f>
        <v>9</v>
      </c>
      <c r="DG31" s="120">
        <f t="shared" si="354"/>
        <v>0</v>
      </c>
      <c r="DH31" s="101">
        <f t="shared" si="355"/>
        <v>0</v>
      </c>
      <c r="DI31" s="101"/>
      <c r="DJ31" s="121"/>
      <c r="DK31" s="122">
        <f t="shared" si="356"/>
        <v>0</v>
      </c>
      <c r="DL31" s="469">
        <f t="shared" si="357"/>
        <v>0</v>
      </c>
      <c r="DM31" s="122">
        <f>DL31/DL26</f>
        <v>0</v>
      </c>
      <c r="DN31" s="101">
        <f>DN26*DM31</f>
        <v>0</v>
      </c>
      <c r="DO31" s="119">
        <f t="shared" si="358"/>
        <v>0</v>
      </c>
      <c r="DP31" s="93">
        <f>DP26</f>
        <v>9</v>
      </c>
      <c r="DQ31" s="120">
        <f t="shared" si="359"/>
        <v>0</v>
      </c>
      <c r="DR31" s="101">
        <f t="shared" si="360"/>
        <v>0</v>
      </c>
      <c r="DS31" s="101"/>
      <c r="DT31" s="121"/>
      <c r="DU31" s="122">
        <f t="shared" si="361"/>
        <v>0</v>
      </c>
      <c r="DV31" s="469">
        <f t="shared" si="362"/>
        <v>0</v>
      </c>
      <c r="DW31" s="122">
        <f>DV31/DV26</f>
        <v>0</v>
      </c>
      <c r="DX31" s="101">
        <f>DX26*DW31</f>
        <v>0</v>
      </c>
      <c r="DY31" s="119">
        <f t="shared" si="363"/>
        <v>0</v>
      </c>
      <c r="DZ31" s="93">
        <f>DZ26</f>
        <v>9</v>
      </c>
      <c r="EA31" s="120">
        <f t="shared" si="364"/>
        <v>0</v>
      </c>
      <c r="EB31" s="101">
        <f t="shared" si="365"/>
        <v>0</v>
      </c>
      <c r="EC31" s="101"/>
      <c r="ED31" s="121"/>
      <c r="EE31" s="122">
        <f t="shared" si="366"/>
        <v>0</v>
      </c>
      <c r="EF31" s="469">
        <f t="shared" si="367"/>
        <v>0</v>
      </c>
      <c r="EG31" s="122">
        <f>EF31/EF26</f>
        <v>0</v>
      </c>
      <c r="EH31" s="101">
        <f>EH26*EG31</f>
        <v>0</v>
      </c>
      <c r="EI31" s="119">
        <f t="shared" si="368"/>
        <v>0</v>
      </c>
      <c r="EJ31" s="93">
        <f>EJ26</f>
        <v>9</v>
      </c>
      <c r="EK31" s="120">
        <f t="shared" si="369"/>
        <v>0</v>
      </c>
      <c r="EL31" s="101">
        <f t="shared" si="370"/>
        <v>0</v>
      </c>
      <c r="EM31" s="101"/>
      <c r="EN31" s="121"/>
      <c r="EO31" s="122">
        <f t="shared" si="371"/>
        <v>0</v>
      </c>
      <c r="EP31" s="469">
        <f t="shared" si="372"/>
        <v>0</v>
      </c>
      <c r="EQ31" s="122">
        <f>EP31/EP26</f>
        <v>0</v>
      </c>
      <c r="ER31" s="101">
        <f>ER26*EQ31</f>
        <v>0</v>
      </c>
      <c r="ES31" s="119">
        <f t="shared" si="373"/>
        <v>0</v>
      </c>
      <c r="ET31" s="93">
        <f>ET26</f>
        <v>9</v>
      </c>
      <c r="EU31" s="120">
        <f t="shared" si="374"/>
        <v>0</v>
      </c>
      <c r="EV31" s="101">
        <f t="shared" si="375"/>
        <v>0</v>
      </c>
      <c r="EW31" s="101"/>
      <c r="EX31" s="121"/>
      <c r="EY31" s="122">
        <f t="shared" si="376"/>
        <v>0</v>
      </c>
      <c r="EZ31" s="469">
        <f t="shared" si="377"/>
        <v>12</v>
      </c>
      <c r="FA31" s="122">
        <f>EZ31/EZ26</f>
        <v>0.11215</v>
      </c>
      <c r="FB31" s="101">
        <f>FB26*FA31</f>
        <v>4205.63</v>
      </c>
      <c r="FC31" s="119">
        <f t="shared" si="378"/>
        <v>350.46916666999999</v>
      </c>
      <c r="FD31" s="93">
        <f>FD26</f>
        <v>9</v>
      </c>
      <c r="FE31" s="120">
        <f t="shared" si="379"/>
        <v>3154.2224999999999</v>
      </c>
      <c r="FF31" s="101">
        <f t="shared" si="380"/>
        <v>37850.67</v>
      </c>
      <c r="FG31" s="101"/>
      <c r="FH31" s="121"/>
      <c r="FI31" s="122">
        <f t="shared" si="381"/>
        <v>0.80132999999999999</v>
      </c>
      <c r="FJ31" s="469">
        <f t="shared" si="382"/>
        <v>0</v>
      </c>
      <c r="FK31" s="122">
        <f>FJ31/FJ26</f>
        <v>0</v>
      </c>
      <c r="FL31" s="101">
        <f>FL26*FK31</f>
        <v>0</v>
      </c>
      <c r="FM31" s="119">
        <f t="shared" si="383"/>
        <v>0</v>
      </c>
      <c r="FN31" s="93">
        <f>FN26</f>
        <v>9</v>
      </c>
      <c r="FO31" s="120">
        <f t="shared" si="384"/>
        <v>0</v>
      </c>
      <c r="FP31" s="101">
        <f t="shared" si="385"/>
        <v>0</v>
      </c>
      <c r="FQ31" s="101"/>
      <c r="FR31" s="121"/>
      <c r="FS31" s="122">
        <f t="shared" si="386"/>
        <v>0</v>
      </c>
      <c r="FT31" s="469">
        <f t="shared" si="387"/>
        <v>0</v>
      </c>
      <c r="FU31" s="122">
        <f>FT31/FT26</f>
        <v>0</v>
      </c>
      <c r="FV31" s="101">
        <f>FV26*FU31</f>
        <v>0</v>
      </c>
      <c r="FW31" s="119">
        <f t="shared" si="388"/>
        <v>0</v>
      </c>
      <c r="FX31" s="93">
        <f>FX26</f>
        <v>9</v>
      </c>
      <c r="FY31" s="120">
        <f t="shared" si="389"/>
        <v>0</v>
      </c>
      <c r="FZ31" s="101">
        <f t="shared" si="390"/>
        <v>0</v>
      </c>
      <c r="GA31" s="101"/>
      <c r="GB31" s="121"/>
      <c r="GC31" s="122">
        <f t="shared" si="391"/>
        <v>0</v>
      </c>
      <c r="GD31" s="469">
        <f t="shared" si="392"/>
        <v>0</v>
      </c>
      <c r="GE31" s="122">
        <f>GD31/GD26</f>
        <v>0</v>
      </c>
      <c r="GF31" s="101">
        <f>GF26*GE31</f>
        <v>0</v>
      </c>
      <c r="GG31" s="119">
        <f t="shared" si="393"/>
        <v>0</v>
      </c>
      <c r="GH31" s="93">
        <f>GH26</f>
        <v>9</v>
      </c>
      <c r="GI31" s="120">
        <f t="shared" si="394"/>
        <v>0</v>
      </c>
      <c r="GJ31" s="101">
        <f t="shared" si="395"/>
        <v>0</v>
      </c>
      <c r="GK31" s="101"/>
      <c r="GL31" s="121"/>
      <c r="GM31" s="122">
        <f t="shared" si="396"/>
        <v>0</v>
      </c>
      <c r="GN31" s="469">
        <f t="shared" si="397"/>
        <v>0</v>
      </c>
      <c r="GO31" s="122">
        <f>GN31/GN26</f>
        <v>0</v>
      </c>
      <c r="GP31" s="101">
        <f>GP26*GO31</f>
        <v>0</v>
      </c>
      <c r="GQ31" s="119">
        <f t="shared" si="398"/>
        <v>0</v>
      </c>
      <c r="GR31" s="93">
        <f>GR26</f>
        <v>9</v>
      </c>
      <c r="GS31" s="120">
        <f t="shared" si="399"/>
        <v>0</v>
      </c>
      <c r="GT31" s="101">
        <f t="shared" si="400"/>
        <v>0</v>
      </c>
      <c r="GU31" s="101"/>
      <c r="GV31" s="121"/>
      <c r="GW31" s="122">
        <f t="shared" si="401"/>
        <v>0</v>
      </c>
      <c r="GX31" s="469">
        <f t="shared" si="402"/>
        <v>0</v>
      </c>
      <c r="GY31" s="122">
        <f>GX31/GX26</f>
        <v>0</v>
      </c>
      <c r="GZ31" s="101">
        <f>GZ26*GY31</f>
        <v>0</v>
      </c>
      <c r="HA31" s="119">
        <f t="shared" si="403"/>
        <v>0</v>
      </c>
      <c r="HB31" s="93">
        <f>HB26</f>
        <v>9</v>
      </c>
      <c r="HC31" s="120">
        <f t="shared" si="404"/>
        <v>0</v>
      </c>
      <c r="HD31" s="101">
        <f t="shared" si="405"/>
        <v>0</v>
      </c>
      <c r="HE31" s="101"/>
      <c r="HF31" s="121"/>
      <c r="HG31" s="122">
        <f t="shared" si="406"/>
        <v>0</v>
      </c>
      <c r="HH31" s="469">
        <f t="shared" si="407"/>
        <v>0</v>
      </c>
      <c r="HI31" s="122">
        <f>HH31/HH26</f>
        <v>0</v>
      </c>
      <c r="HJ31" s="101">
        <f>HJ26*HI31</f>
        <v>0</v>
      </c>
      <c r="HK31" s="119">
        <f t="shared" si="408"/>
        <v>0</v>
      </c>
      <c r="HL31" s="93">
        <f>HL26</f>
        <v>9</v>
      </c>
      <c r="HM31" s="120">
        <f t="shared" si="409"/>
        <v>0</v>
      </c>
      <c r="HN31" s="101">
        <f t="shared" si="410"/>
        <v>0</v>
      </c>
      <c r="HO31" s="101"/>
      <c r="HP31" s="121"/>
      <c r="HQ31" s="122">
        <f t="shared" si="411"/>
        <v>0</v>
      </c>
      <c r="HR31" s="469">
        <f t="shared" si="412"/>
        <v>0</v>
      </c>
      <c r="HS31" s="122">
        <f>HR31/HR26</f>
        <v>0</v>
      </c>
      <c r="HT31" s="101">
        <f>HT26*HS31</f>
        <v>0</v>
      </c>
      <c r="HU31" s="119">
        <f t="shared" si="413"/>
        <v>0</v>
      </c>
      <c r="HV31" s="93">
        <f>HV26</f>
        <v>9</v>
      </c>
      <c r="HW31" s="120">
        <f t="shared" si="414"/>
        <v>0</v>
      </c>
      <c r="HX31" s="101">
        <f t="shared" si="415"/>
        <v>0</v>
      </c>
      <c r="HY31" s="101"/>
      <c r="HZ31" s="121"/>
      <c r="IA31" s="122">
        <f t="shared" si="416"/>
        <v>0</v>
      </c>
      <c r="IB31" s="469">
        <f t="shared" si="417"/>
        <v>0</v>
      </c>
      <c r="IC31" s="122">
        <f>IB31/IB26</f>
        <v>0</v>
      </c>
      <c r="ID31" s="101">
        <f>ID26*IC31</f>
        <v>0</v>
      </c>
      <c r="IE31" s="119">
        <f t="shared" si="418"/>
        <v>0</v>
      </c>
      <c r="IF31" s="93">
        <f>IF26</f>
        <v>9</v>
      </c>
      <c r="IG31" s="120">
        <f t="shared" si="419"/>
        <v>0</v>
      </c>
      <c r="IH31" s="101">
        <f t="shared" si="420"/>
        <v>0</v>
      </c>
      <c r="II31" s="101"/>
      <c r="IJ31" s="121"/>
      <c r="IK31" s="122">
        <f t="shared" si="421"/>
        <v>0</v>
      </c>
      <c r="IL31" s="469">
        <f t="shared" si="422"/>
        <v>0</v>
      </c>
      <c r="IM31" s="122">
        <f>IL31/IL26</f>
        <v>0</v>
      </c>
      <c r="IN31" s="101">
        <f>IN26*IM31</f>
        <v>0</v>
      </c>
      <c r="IO31" s="119">
        <f t="shared" si="423"/>
        <v>0</v>
      </c>
      <c r="IP31" s="93">
        <f>IP26</f>
        <v>9</v>
      </c>
      <c r="IQ31" s="120">
        <f t="shared" si="424"/>
        <v>0</v>
      </c>
      <c r="IR31" s="101">
        <f t="shared" si="425"/>
        <v>0</v>
      </c>
      <c r="IS31" s="101"/>
      <c r="IT31" s="121"/>
      <c r="IU31" s="122">
        <f t="shared" si="426"/>
        <v>0</v>
      </c>
      <c r="IV31" s="469">
        <f t="shared" si="427"/>
        <v>0</v>
      </c>
      <c r="IW31" s="122">
        <f>IV31/IV26</f>
        <v>0</v>
      </c>
      <c r="IX31" s="101">
        <f>IX26*IW31</f>
        <v>0</v>
      </c>
      <c r="IY31" s="119">
        <f t="shared" si="428"/>
        <v>0</v>
      </c>
      <c r="IZ31" s="93">
        <f>IZ26</f>
        <v>9</v>
      </c>
      <c r="JA31" s="120">
        <f t="shared" si="429"/>
        <v>0</v>
      </c>
      <c r="JB31" s="101">
        <f t="shared" si="430"/>
        <v>0</v>
      </c>
      <c r="JC31" s="101"/>
      <c r="JD31" s="121"/>
      <c r="JE31" s="122">
        <f t="shared" si="431"/>
        <v>0</v>
      </c>
      <c r="JF31" s="469">
        <f t="shared" si="432"/>
        <v>0</v>
      </c>
      <c r="JG31" s="122">
        <f>JF31/JF26</f>
        <v>0</v>
      </c>
      <c r="JH31" s="101">
        <f>JH26*JG31</f>
        <v>0</v>
      </c>
      <c r="JI31" s="119">
        <f t="shared" si="433"/>
        <v>0</v>
      </c>
      <c r="JJ31" s="93">
        <f>JJ26</f>
        <v>9</v>
      </c>
      <c r="JK31" s="120">
        <f t="shared" si="434"/>
        <v>0</v>
      </c>
      <c r="JL31" s="101">
        <f t="shared" si="435"/>
        <v>0</v>
      </c>
      <c r="JM31" s="101"/>
      <c r="JN31" s="121"/>
      <c r="JO31" s="122">
        <f t="shared" si="436"/>
        <v>0</v>
      </c>
      <c r="JP31" s="469">
        <f t="shared" si="437"/>
        <v>0</v>
      </c>
      <c r="JQ31" s="122" t="e">
        <f>JP31/JP26</f>
        <v>#DIV/0!</v>
      </c>
      <c r="JR31" s="101" t="e">
        <f>JR26*JQ31</f>
        <v>#DIV/0!</v>
      </c>
      <c r="JS31" s="119">
        <f t="shared" si="438"/>
        <v>0</v>
      </c>
      <c r="JT31" s="93">
        <f>JT26</f>
        <v>0</v>
      </c>
      <c r="JU31" s="120">
        <f t="shared" si="439"/>
        <v>0</v>
      </c>
      <c r="JV31" s="101">
        <f t="shared" si="440"/>
        <v>0</v>
      </c>
      <c r="JW31" s="101"/>
      <c r="JX31" s="121"/>
      <c r="JY31" s="122">
        <f t="shared" si="441"/>
        <v>0</v>
      </c>
      <c r="JZ31" s="469">
        <f t="shared" si="442"/>
        <v>0</v>
      </c>
      <c r="KA31" s="122">
        <f>JZ31/JZ26</f>
        <v>0</v>
      </c>
      <c r="KB31" s="101">
        <f>KB26*KA31</f>
        <v>0</v>
      </c>
      <c r="KC31" s="119">
        <f t="shared" si="443"/>
        <v>0</v>
      </c>
      <c r="KD31" s="93">
        <f>KD26</f>
        <v>9</v>
      </c>
      <c r="KE31" s="120">
        <f t="shared" si="444"/>
        <v>0</v>
      </c>
      <c r="KF31" s="101">
        <f t="shared" si="445"/>
        <v>0</v>
      </c>
      <c r="KG31" s="101"/>
      <c r="KH31" s="121"/>
      <c r="KI31" s="122">
        <f t="shared" si="446"/>
        <v>0</v>
      </c>
      <c r="KJ31" s="469">
        <f t="shared" si="447"/>
        <v>0</v>
      </c>
      <c r="KK31" s="122">
        <f>KJ31/KJ26</f>
        <v>0</v>
      </c>
      <c r="KL31" s="101">
        <f>KL26*KK31</f>
        <v>0</v>
      </c>
      <c r="KM31" s="119">
        <f t="shared" si="448"/>
        <v>0</v>
      </c>
      <c r="KN31" s="93">
        <f>KN26</f>
        <v>9</v>
      </c>
      <c r="KO31" s="120">
        <f t="shared" si="449"/>
        <v>0</v>
      </c>
      <c r="KP31" s="101">
        <f t="shared" si="450"/>
        <v>0</v>
      </c>
      <c r="KQ31" s="101"/>
      <c r="KR31" s="121"/>
      <c r="KS31" s="122">
        <f t="shared" si="451"/>
        <v>0</v>
      </c>
      <c r="KT31" s="469">
        <f t="shared" si="452"/>
        <v>0</v>
      </c>
      <c r="KU31" s="122">
        <f>KT31/KT26</f>
        <v>0</v>
      </c>
      <c r="KV31" s="101">
        <f>KV26*KU31</f>
        <v>0</v>
      </c>
      <c r="KW31" s="119">
        <f t="shared" si="453"/>
        <v>0</v>
      </c>
      <c r="KX31" s="93">
        <f>KX26</f>
        <v>9</v>
      </c>
      <c r="KY31" s="120">
        <f t="shared" si="454"/>
        <v>0</v>
      </c>
      <c r="KZ31" s="101">
        <f t="shared" si="455"/>
        <v>0</v>
      </c>
      <c r="LA31" s="101"/>
      <c r="LB31" s="121"/>
      <c r="LC31" s="122">
        <f t="shared" si="456"/>
        <v>0</v>
      </c>
      <c r="LD31" s="469">
        <f t="shared" si="457"/>
        <v>0</v>
      </c>
      <c r="LE31" s="122">
        <f>LD31/LD26</f>
        <v>0</v>
      </c>
      <c r="LF31" s="101">
        <f>LF26*LE31</f>
        <v>0</v>
      </c>
      <c r="LG31" s="119">
        <f t="shared" si="458"/>
        <v>0</v>
      </c>
      <c r="LH31" s="93">
        <f>LH26</f>
        <v>9</v>
      </c>
      <c r="LI31" s="120">
        <f t="shared" si="459"/>
        <v>0</v>
      </c>
      <c r="LJ31" s="101">
        <f t="shared" si="460"/>
        <v>0</v>
      </c>
      <c r="LK31" s="101"/>
      <c r="LL31" s="121"/>
      <c r="LM31" s="122">
        <f t="shared" si="461"/>
        <v>0</v>
      </c>
      <c r="LN31" s="469">
        <f t="shared" si="462"/>
        <v>0</v>
      </c>
      <c r="LO31" s="122">
        <f>LN31/LN26</f>
        <v>0</v>
      </c>
      <c r="LP31" s="101">
        <f>LP26*LO31</f>
        <v>0</v>
      </c>
      <c r="LQ31" s="119">
        <f t="shared" si="463"/>
        <v>0</v>
      </c>
      <c r="LR31" s="93">
        <f>LR26</f>
        <v>9</v>
      </c>
      <c r="LS31" s="120">
        <f t="shared" si="464"/>
        <v>0</v>
      </c>
      <c r="LT31" s="101">
        <f t="shared" si="465"/>
        <v>0</v>
      </c>
      <c r="LU31" s="101"/>
      <c r="LV31" s="121"/>
      <c r="LW31" s="122">
        <f t="shared" si="466"/>
        <v>0</v>
      </c>
      <c r="LX31" s="469">
        <f t="shared" si="467"/>
        <v>0</v>
      </c>
      <c r="LY31" s="122">
        <f>LX31/LX26</f>
        <v>0</v>
      </c>
      <c r="LZ31" s="101">
        <f>LZ26*LY31</f>
        <v>0</v>
      </c>
      <c r="MA31" s="119">
        <f t="shared" si="468"/>
        <v>0</v>
      </c>
      <c r="MB31" s="93">
        <f>MB26</f>
        <v>9</v>
      </c>
      <c r="MC31" s="120">
        <f t="shared" si="469"/>
        <v>0</v>
      </c>
      <c r="MD31" s="101">
        <f t="shared" si="470"/>
        <v>0</v>
      </c>
      <c r="ME31" s="101"/>
      <c r="MF31" s="121"/>
      <c r="MG31" s="122">
        <f t="shared" si="471"/>
        <v>0</v>
      </c>
      <c r="MH31" s="469">
        <f t="shared" si="472"/>
        <v>0</v>
      </c>
      <c r="MI31" s="122">
        <f>MH31/MH26</f>
        <v>0</v>
      </c>
      <c r="MJ31" s="101">
        <f>MJ26*MI31</f>
        <v>0</v>
      </c>
      <c r="MK31" s="119">
        <f t="shared" si="473"/>
        <v>0</v>
      </c>
      <c r="ML31" s="93">
        <f>ML26</f>
        <v>9</v>
      </c>
      <c r="MM31" s="120">
        <f t="shared" si="474"/>
        <v>0</v>
      </c>
      <c r="MN31" s="101">
        <f t="shared" si="475"/>
        <v>0</v>
      </c>
      <c r="MO31" s="101"/>
      <c r="MP31" s="121"/>
      <c r="MQ31" s="122">
        <f t="shared" si="476"/>
        <v>0</v>
      </c>
      <c r="MR31" s="469">
        <f t="shared" si="477"/>
        <v>0</v>
      </c>
      <c r="MS31" s="122">
        <f>MR31/MR26</f>
        <v>0</v>
      </c>
      <c r="MT31" s="101">
        <f>MT26*MS31</f>
        <v>0</v>
      </c>
      <c r="MU31" s="119">
        <f t="shared" si="478"/>
        <v>0</v>
      </c>
      <c r="MV31" s="93">
        <f>MV26</f>
        <v>9</v>
      </c>
      <c r="MW31" s="120">
        <f t="shared" si="479"/>
        <v>0</v>
      </c>
      <c r="MX31" s="101">
        <f t="shared" si="480"/>
        <v>0</v>
      </c>
      <c r="MY31" s="101"/>
      <c r="MZ31" s="121"/>
      <c r="NA31" s="122">
        <f t="shared" si="481"/>
        <v>0</v>
      </c>
      <c r="NB31" s="469">
        <f t="shared" si="482"/>
        <v>0</v>
      </c>
      <c r="NC31" s="122">
        <f>NB31/NB26</f>
        <v>0</v>
      </c>
      <c r="ND31" s="101">
        <f>ND26*NC31</f>
        <v>0</v>
      </c>
      <c r="NE31" s="119">
        <f t="shared" si="483"/>
        <v>0</v>
      </c>
      <c r="NF31" s="93">
        <f>NF26</f>
        <v>9</v>
      </c>
      <c r="NG31" s="120">
        <f t="shared" si="484"/>
        <v>0</v>
      </c>
      <c r="NH31" s="101">
        <f t="shared" si="485"/>
        <v>0</v>
      </c>
      <c r="NI31" s="101"/>
      <c r="NJ31" s="121"/>
      <c r="NK31" s="122">
        <f t="shared" si="486"/>
        <v>0</v>
      </c>
      <c r="NL31" s="469">
        <f t="shared" si="487"/>
        <v>0</v>
      </c>
      <c r="NM31" s="122">
        <f>NL31/NL26</f>
        <v>0</v>
      </c>
      <c r="NN31" s="101">
        <f>NN26*NM31</f>
        <v>0</v>
      </c>
      <c r="NO31" s="119">
        <f t="shared" si="488"/>
        <v>0</v>
      </c>
      <c r="NP31" s="93">
        <f>NP26</f>
        <v>9</v>
      </c>
      <c r="NQ31" s="120">
        <f t="shared" si="489"/>
        <v>0</v>
      </c>
      <c r="NR31" s="101">
        <f t="shared" si="490"/>
        <v>0</v>
      </c>
      <c r="NS31" s="101"/>
      <c r="NT31" s="121"/>
      <c r="NU31" s="122">
        <f t="shared" si="491"/>
        <v>0</v>
      </c>
      <c r="NV31" s="469">
        <f t="shared" si="492"/>
        <v>30</v>
      </c>
      <c r="NW31" s="122">
        <f>NV31/NV26</f>
        <v>0.2</v>
      </c>
      <c r="NX31" s="101">
        <f>NX26*NW31</f>
        <v>7220</v>
      </c>
      <c r="NY31" s="119">
        <f t="shared" si="493"/>
        <v>240.66666667000001</v>
      </c>
      <c r="NZ31" s="93">
        <f>NZ26</f>
        <v>9</v>
      </c>
      <c r="OA31" s="120">
        <f t="shared" si="494"/>
        <v>2166</v>
      </c>
      <c r="OB31" s="101">
        <f t="shared" si="495"/>
        <v>64980</v>
      </c>
      <c r="OC31" s="101"/>
      <c r="OD31" s="121"/>
      <c r="OE31" s="122">
        <f t="shared" si="496"/>
        <v>0.55027000000000004</v>
      </c>
      <c r="OF31" s="469">
        <f t="shared" si="497"/>
        <v>0</v>
      </c>
      <c r="OG31" s="122">
        <f>OF31/OF26</f>
        <v>0</v>
      </c>
      <c r="OH31" s="101">
        <f>OH26*OG31</f>
        <v>0</v>
      </c>
      <c r="OI31" s="119">
        <f t="shared" si="498"/>
        <v>0</v>
      </c>
      <c r="OJ31" s="93">
        <f>OJ26</f>
        <v>9</v>
      </c>
      <c r="OK31" s="120">
        <f t="shared" si="499"/>
        <v>0</v>
      </c>
      <c r="OL31" s="101">
        <f t="shared" si="500"/>
        <v>0</v>
      </c>
      <c r="OM31" s="101"/>
      <c r="ON31" s="121"/>
      <c r="OO31" s="122">
        <f t="shared" si="501"/>
        <v>0</v>
      </c>
      <c r="OP31" s="469">
        <f t="shared" si="502"/>
        <v>0</v>
      </c>
      <c r="OQ31" s="122">
        <f>OP31/OP26</f>
        <v>0</v>
      </c>
      <c r="OR31" s="101">
        <f>OR26*OQ31</f>
        <v>0</v>
      </c>
      <c r="OS31" s="119">
        <f t="shared" si="503"/>
        <v>0</v>
      </c>
      <c r="OT31" s="93">
        <f>OT26</f>
        <v>9</v>
      </c>
      <c r="OU31" s="120">
        <f t="shared" si="504"/>
        <v>0</v>
      </c>
      <c r="OV31" s="101">
        <f t="shared" si="505"/>
        <v>0</v>
      </c>
      <c r="OW31" s="101"/>
      <c r="OX31" s="121"/>
      <c r="OY31" s="122">
        <f t="shared" si="506"/>
        <v>0</v>
      </c>
      <c r="OZ31" s="469">
        <f t="shared" si="507"/>
        <v>36</v>
      </c>
      <c r="PA31" s="122">
        <f>OZ31/OZ26</f>
        <v>0.5</v>
      </c>
      <c r="PB31" s="101">
        <f>PB26*PA31</f>
        <v>24610</v>
      </c>
      <c r="PC31" s="119">
        <f t="shared" si="508"/>
        <v>683.61111111000002</v>
      </c>
      <c r="PD31" s="93">
        <f>PD26</f>
        <v>9</v>
      </c>
      <c r="PE31" s="120">
        <f t="shared" si="509"/>
        <v>6152.5</v>
      </c>
      <c r="PF31" s="101">
        <f t="shared" si="510"/>
        <v>221490</v>
      </c>
      <c r="PG31" s="101"/>
      <c r="PH31" s="121"/>
      <c r="PI31" s="122">
        <f t="shared" si="511"/>
        <v>1.5630299999999999</v>
      </c>
      <c r="PJ31" s="469">
        <f t="shared" si="512"/>
        <v>0</v>
      </c>
      <c r="PK31" s="122">
        <f>PJ31/PJ26</f>
        <v>0</v>
      </c>
      <c r="PL31" s="101">
        <f>PL26*PK31</f>
        <v>0</v>
      </c>
      <c r="PM31" s="119">
        <f t="shared" si="513"/>
        <v>0</v>
      </c>
      <c r="PN31" s="93">
        <f>PN26</f>
        <v>9</v>
      </c>
      <c r="PO31" s="120">
        <f t="shared" si="514"/>
        <v>0</v>
      </c>
      <c r="PP31" s="101">
        <f t="shared" si="515"/>
        <v>0</v>
      </c>
      <c r="PQ31" s="101"/>
      <c r="PR31" s="121"/>
      <c r="PS31" s="122">
        <f t="shared" si="516"/>
        <v>0</v>
      </c>
      <c r="PT31" s="469">
        <f t="shared" si="517"/>
        <v>0</v>
      </c>
      <c r="PU31" s="122" t="e">
        <f>PT31/PT26</f>
        <v>#DIV/0!</v>
      </c>
      <c r="PV31" s="101" t="e">
        <f>PV26*PU31</f>
        <v>#DIV/0!</v>
      </c>
      <c r="PW31" s="119">
        <f t="shared" si="518"/>
        <v>0</v>
      </c>
      <c r="PX31" s="93">
        <f>PX26</f>
        <v>0</v>
      </c>
      <c r="PY31" s="120">
        <f t="shared" si="519"/>
        <v>0</v>
      </c>
      <c r="PZ31" s="101">
        <f t="shared" si="520"/>
        <v>0</v>
      </c>
      <c r="QA31" s="101"/>
      <c r="QB31" s="121"/>
      <c r="QC31" s="122">
        <f t="shared" si="521"/>
        <v>0</v>
      </c>
      <c r="QD31" s="469">
        <f t="shared" si="522"/>
        <v>0</v>
      </c>
      <c r="QE31" s="122">
        <f>QD31/QD26</f>
        <v>0</v>
      </c>
      <c r="QF31" s="101">
        <f>QF26*QE31</f>
        <v>0</v>
      </c>
      <c r="QG31" s="119">
        <f t="shared" si="523"/>
        <v>0</v>
      </c>
      <c r="QH31" s="93">
        <f>QH26</f>
        <v>9</v>
      </c>
      <c r="QI31" s="120">
        <f t="shared" si="524"/>
        <v>0</v>
      </c>
      <c r="QJ31" s="101">
        <f t="shared" si="525"/>
        <v>0</v>
      </c>
      <c r="QK31" s="101"/>
      <c r="QL31" s="121"/>
      <c r="QM31" s="122">
        <f t="shared" si="526"/>
        <v>0</v>
      </c>
      <c r="QN31" s="469">
        <f t="shared" si="527"/>
        <v>0</v>
      </c>
      <c r="QO31" s="122">
        <f>QN31/QN26</f>
        <v>0</v>
      </c>
      <c r="QP31" s="101">
        <f>QP26*QO31</f>
        <v>0</v>
      </c>
      <c r="QQ31" s="119">
        <f t="shared" si="528"/>
        <v>0</v>
      </c>
      <c r="QR31" s="93">
        <f>QR26</f>
        <v>9</v>
      </c>
      <c r="QS31" s="120">
        <f t="shared" si="529"/>
        <v>0</v>
      </c>
      <c r="QT31" s="101">
        <f t="shared" si="530"/>
        <v>0</v>
      </c>
      <c r="QU31" s="101"/>
      <c r="QV31" s="121"/>
      <c r="QW31" s="122">
        <f t="shared" si="531"/>
        <v>0</v>
      </c>
      <c r="QX31" s="469">
        <f t="shared" si="532"/>
        <v>0</v>
      </c>
      <c r="QY31" s="122">
        <f>QX31/QX26</f>
        <v>0</v>
      </c>
      <c r="QZ31" s="101">
        <f>QZ26*QY31</f>
        <v>0</v>
      </c>
      <c r="RA31" s="119">
        <f t="shared" si="533"/>
        <v>0</v>
      </c>
      <c r="RB31" s="93">
        <f>RB26</f>
        <v>9</v>
      </c>
      <c r="RC31" s="120">
        <f t="shared" si="534"/>
        <v>0</v>
      </c>
      <c r="RD31" s="101">
        <f t="shared" si="535"/>
        <v>0</v>
      </c>
      <c r="RE31" s="101"/>
      <c r="RF31" s="121"/>
      <c r="RG31" s="122">
        <f t="shared" si="536"/>
        <v>0</v>
      </c>
      <c r="RH31" s="469">
        <f t="shared" si="537"/>
        <v>0</v>
      </c>
      <c r="RI31" s="122">
        <f>RH31/RH26</f>
        <v>0</v>
      </c>
      <c r="RJ31" s="101">
        <f>RJ26*RI31</f>
        <v>0</v>
      </c>
      <c r="RK31" s="119">
        <f t="shared" si="538"/>
        <v>0</v>
      </c>
      <c r="RL31" s="93">
        <f>RL26</f>
        <v>9</v>
      </c>
      <c r="RM31" s="120">
        <f t="shared" si="539"/>
        <v>0</v>
      </c>
      <c r="RN31" s="101">
        <f t="shared" si="540"/>
        <v>0</v>
      </c>
      <c r="RO31" s="101"/>
      <c r="RP31" s="121"/>
      <c r="RQ31" s="122">
        <f t="shared" si="541"/>
        <v>0</v>
      </c>
      <c r="RR31" s="469">
        <f t="shared" si="542"/>
        <v>0</v>
      </c>
      <c r="RS31" s="122">
        <f>RR31/RR26</f>
        <v>0</v>
      </c>
      <c r="RT31" s="101">
        <f>RT26*RS31</f>
        <v>0</v>
      </c>
      <c r="RU31" s="119">
        <f t="shared" si="543"/>
        <v>0</v>
      </c>
      <c r="RV31" s="93">
        <f>RV26</f>
        <v>9</v>
      </c>
      <c r="RW31" s="120">
        <f t="shared" si="544"/>
        <v>0</v>
      </c>
      <c r="RX31" s="101">
        <f t="shared" si="545"/>
        <v>0</v>
      </c>
      <c r="RY31" s="101"/>
      <c r="RZ31" s="121"/>
      <c r="SA31" s="122">
        <f t="shared" si="546"/>
        <v>0</v>
      </c>
      <c r="SB31" s="469">
        <f t="shared" si="547"/>
        <v>39</v>
      </c>
      <c r="SC31" s="122">
        <f>SB31/SB26</f>
        <v>0.78</v>
      </c>
      <c r="SD31" s="101">
        <f>SD26*SC31</f>
        <v>16497.78</v>
      </c>
      <c r="SE31" s="119">
        <f t="shared" si="548"/>
        <v>423.02</v>
      </c>
      <c r="SF31" s="93">
        <f>SF26</f>
        <v>9</v>
      </c>
      <c r="SG31" s="120">
        <f t="shared" si="549"/>
        <v>3807.18</v>
      </c>
      <c r="SH31" s="101">
        <f t="shared" si="550"/>
        <v>148480.01999999999</v>
      </c>
      <c r="SI31" s="101"/>
      <c r="SJ31" s="121"/>
      <c r="SK31" s="122">
        <f t="shared" si="551"/>
        <v>0.96721000000000001</v>
      </c>
      <c r="SL31" s="469">
        <f t="shared" si="552"/>
        <v>0</v>
      </c>
      <c r="SM31" s="122">
        <f>SL31/SL26</f>
        <v>0</v>
      </c>
      <c r="SN31" s="101">
        <f>SN26*SM31</f>
        <v>0</v>
      </c>
      <c r="SO31" s="119">
        <f t="shared" si="553"/>
        <v>0</v>
      </c>
      <c r="SP31" s="93">
        <f>SP26</f>
        <v>9</v>
      </c>
      <c r="SQ31" s="120">
        <f t="shared" si="554"/>
        <v>0</v>
      </c>
      <c r="SR31" s="101">
        <f t="shared" si="555"/>
        <v>0</v>
      </c>
      <c r="SS31" s="101"/>
      <c r="ST31" s="121"/>
      <c r="SU31" s="122">
        <f t="shared" si="556"/>
        <v>0</v>
      </c>
      <c r="SV31" s="469">
        <f t="shared" si="557"/>
        <v>0</v>
      </c>
      <c r="SW31" s="122">
        <f>SV31/SV26</f>
        <v>0</v>
      </c>
      <c r="SX31" s="101">
        <f>SX26*SW31</f>
        <v>0</v>
      </c>
      <c r="SY31" s="119">
        <f t="shared" si="558"/>
        <v>0</v>
      </c>
      <c r="SZ31" s="93">
        <f>SZ26</f>
        <v>9</v>
      </c>
      <c r="TA31" s="120">
        <f t="shared" si="559"/>
        <v>0</v>
      </c>
      <c r="TB31" s="101">
        <f t="shared" si="560"/>
        <v>0</v>
      </c>
      <c r="TC31" s="101"/>
      <c r="TD31" s="121"/>
      <c r="TE31" s="122">
        <f t="shared" si="561"/>
        <v>0</v>
      </c>
      <c r="TF31" s="469">
        <f t="shared" si="562"/>
        <v>0</v>
      </c>
      <c r="TG31" s="122">
        <f>TF31/TF26</f>
        <v>0</v>
      </c>
      <c r="TH31" s="101">
        <f>TH26*TG31</f>
        <v>0</v>
      </c>
      <c r="TI31" s="119">
        <f t="shared" si="563"/>
        <v>0</v>
      </c>
      <c r="TJ31" s="93">
        <f>TJ26</f>
        <v>9</v>
      </c>
      <c r="TK31" s="120">
        <f t="shared" si="564"/>
        <v>0</v>
      </c>
      <c r="TL31" s="101">
        <f t="shared" si="565"/>
        <v>0</v>
      </c>
      <c r="TM31" s="101"/>
      <c r="TN31" s="121"/>
      <c r="TO31" s="122">
        <f t="shared" si="566"/>
        <v>0</v>
      </c>
      <c r="TP31" s="469">
        <f t="shared" si="567"/>
        <v>0</v>
      </c>
      <c r="TQ31" s="122">
        <f>TP31/TP26</f>
        <v>0</v>
      </c>
      <c r="TR31" s="101">
        <f>TR26*TQ31</f>
        <v>0</v>
      </c>
      <c r="TS31" s="119">
        <f t="shared" si="568"/>
        <v>0</v>
      </c>
      <c r="TT31" s="93">
        <f>TT26</f>
        <v>9</v>
      </c>
      <c r="TU31" s="120">
        <f t="shared" si="569"/>
        <v>0</v>
      </c>
      <c r="TV31" s="101">
        <f t="shared" si="570"/>
        <v>0</v>
      </c>
      <c r="TW31" s="101"/>
      <c r="TX31" s="121"/>
      <c r="TY31" s="122">
        <f t="shared" si="571"/>
        <v>0</v>
      </c>
      <c r="TZ31" s="469">
        <f t="shared" si="572"/>
        <v>0</v>
      </c>
      <c r="UA31" s="122">
        <f>TZ31/TZ26</f>
        <v>0</v>
      </c>
      <c r="UB31" s="101">
        <f>UB26*UA31</f>
        <v>0</v>
      </c>
      <c r="UC31" s="119">
        <f t="shared" si="573"/>
        <v>0</v>
      </c>
      <c r="UD31" s="93">
        <f>UD26</f>
        <v>9</v>
      </c>
      <c r="UE31" s="120">
        <f t="shared" si="574"/>
        <v>0</v>
      </c>
      <c r="UF31" s="101">
        <f t="shared" si="575"/>
        <v>0</v>
      </c>
      <c r="UG31" s="101"/>
      <c r="UH31" s="121"/>
      <c r="UI31" s="122">
        <f t="shared" si="576"/>
        <v>0</v>
      </c>
      <c r="UJ31" s="469">
        <f t="shared" si="577"/>
        <v>0</v>
      </c>
      <c r="UK31" s="122">
        <f>UJ31/UJ26</f>
        <v>0</v>
      </c>
      <c r="UL31" s="101">
        <f>UL26*UK31</f>
        <v>0</v>
      </c>
      <c r="UM31" s="119">
        <f t="shared" si="578"/>
        <v>0</v>
      </c>
      <c r="UN31" s="93">
        <f>UN26</f>
        <v>9</v>
      </c>
      <c r="UO31" s="120">
        <f t="shared" si="579"/>
        <v>0</v>
      </c>
      <c r="UP31" s="101">
        <f t="shared" si="580"/>
        <v>0</v>
      </c>
      <c r="UQ31" s="101"/>
      <c r="UR31" s="121"/>
      <c r="US31" s="122">
        <f t="shared" si="581"/>
        <v>0</v>
      </c>
      <c r="UT31" s="469">
        <f t="shared" si="582"/>
        <v>0</v>
      </c>
      <c r="UU31" s="122">
        <f>UT31/UT26</f>
        <v>0</v>
      </c>
      <c r="UV31" s="101">
        <f>UV26*UU31</f>
        <v>0</v>
      </c>
      <c r="UW31" s="119">
        <f t="shared" si="583"/>
        <v>0</v>
      </c>
      <c r="UX31" s="93">
        <f>UX26</f>
        <v>9</v>
      </c>
      <c r="UY31" s="120">
        <f t="shared" si="584"/>
        <v>0</v>
      </c>
      <c r="UZ31" s="101">
        <f t="shared" si="585"/>
        <v>0</v>
      </c>
      <c r="VA31" s="101"/>
      <c r="VB31" s="121"/>
      <c r="VC31" s="122">
        <f t="shared" si="586"/>
        <v>0</v>
      </c>
      <c r="VD31" s="469">
        <f t="shared" si="587"/>
        <v>0</v>
      </c>
      <c r="VE31" s="122">
        <f>VD31/VD26</f>
        <v>0</v>
      </c>
      <c r="VF31" s="101">
        <f>VF26*VE31</f>
        <v>0</v>
      </c>
      <c r="VG31" s="119">
        <f t="shared" si="588"/>
        <v>0</v>
      </c>
      <c r="VH31" s="93">
        <f>VH26</f>
        <v>9</v>
      </c>
      <c r="VI31" s="120">
        <f t="shared" si="589"/>
        <v>0</v>
      </c>
      <c r="VJ31" s="101">
        <f t="shared" si="590"/>
        <v>0</v>
      </c>
      <c r="VK31" s="101"/>
      <c r="VL31" s="121"/>
      <c r="VM31" s="122">
        <f t="shared" si="591"/>
        <v>0</v>
      </c>
      <c r="VN31" s="469">
        <f t="shared" si="592"/>
        <v>0</v>
      </c>
      <c r="VO31" s="122">
        <f>VN31/VN26</f>
        <v>0</v>
      </c>
      <c r="VP31" s="101">
        <f>VP26*VO31</f>
        <v>0</v>
      </c>
      <c r="VQ31" s="119">
        <f t="shared" si="593"/>
        <v>0</v>
      </c>
      <c r="VR31" s="93">
        <f>VR26</f>
        <v>9</v>
      </c>
      <c r="VS31" s="120">
        <f t="shared" si="594"/>
        <v>0</v>
      </c>
      <c r="VT31" s="101">
        <f t="shared" si="595"/>
        <v>0</v>
      </c>
      <c r="VU31" s="101"/>
      <c r="VV31" s="121"/>
      <c r="VW31" s="122">
        <f t="shared" si="596"/>
        <v>0</v>
      </c>
      <c r="VX31" s="452">
        <f t="shared" si="597"/>
        <v>145</v>
      </c>
      <c r="VY31" s="122">
        <f>VX31/VX26</f>
        <v>1.154E-2</v>
      </c>
      <c r="VZ31" s="101">
        <f>VZ26*VY31</f>
        <v>63417.5</v>
      </c>
      <c r="WA31" s="119">
        <f t="shared" si="598"/>
        <v>437.36206897</v>
      </c>
      <c r="WB31" s="93">
        <f>WB26</f>
        <v>9</v>
      </c>
      <c r="WC31" s="120">
        <f t="shared" si="599"/>
        <v>3936.2586200000001</v>
      </c>
      <c r="WD31" s="101">
        <f t="shared" si="600"/>
        <v>570757.5</v>
      </c>
      <c r="WE31" s="101"/>
      <c r="WF31" s="121"/>
    </row>
    <row r="32" spans="1:604" ht="26.25" customHeight="1">
      <c r="A32" s="5"/>
      <c r="B32" s="444" t="s">
        <v>408</v>
      </c>
      <c r="C32" s="12" t="s">
        <v>921</v>
      </c>
      <c r="D32" s="12" t="s">
        <v>424</v>
      </c>
      <c r="E32" s="4" t="s">
        <v>34</v>
      </c>
      <c r="F32" s="469">
        <f t="shared" si="302"/>
        <v>0</v>
      </c>
      <c r="G32" s="122">
        <f>F32/F26</f>
        <v>0</v>
      </c>
      <c r="H32" s="101">
        <f>H26*G32</f>
        <v>0</v>
      </c>
      <c r="I32" s="119">
        <f t="shared" si="303"/>
        <v>0</v>
      </c>
      <c r="J32" s="93">
        <f>J26</f>
        <v>9</v>
      </c>
      <c r="K32" s="120">
        <f t="shared" si="304"/>
        <v>0</v>
      </c>
      <c r="L32" s="101">
        <f t="shared" si="305"/>
        <v>0</v>
      </c>
      <c r="M32" s="101"/>
      <c r="N32" s="121"/>
      <c r="O32" s="122">
        <f t="shared" si="306"/>
        <v>0</v>
      </c>
      <c r="P32" s="469">
        <f t="shared" si="307"/>
        <v>27</v>
      </c>
      <c r="Q32" s="122">
        <f>P32/P26</f>
        <v>6.0539999999999997E-2</v>
      </c>
      <c r="R32" s="101">
        <f>R26*Q32</f>
        <v>9410.34</v>
      </c>
      <c r="S32" s="119">
        <f t="shared" si="308"/>
        <v>348.53111110999998</v>
      </c>
      <c r="T32" s="93">
        <f>T26</f>
        <v>9</v>
      </c>
      <c r="U32" s="120">
        <f t="shared" si="309"/>
        <v>3136.78</v>
      </c>
      <c r="V32" s="101">
        <f t="shared" si="310"/>
        <v>84693.06</v>
      </c>
      <c r="W32" s="101"/>
      <c r="X32" s="121"/>
      <c r="Y32" s="122">
        <f t="shared" si="311"/>
        <v>0.79681000000000002</v>
      </c>
      <c r="Z32" s="469">
        <f t="shared" si="312"/>
        <v>0</v>
      </c>
      <c r="AA32" s="122">
        <f>Z32/Z26</f>
        <v>0</v>
      </c>
      <c r="AB32" s="101">
        <f>AB26*AA32</f>
        <v>0</v>
      </c>
      <c r="AC32" s="119">
        <f t="shared" si="313"/>
        <v>0</v>
      </c>
      <c r="AD32" s="93">
        <f>AD26</f>
        <v>9</v>
      </c>
      <c r="AE32" s="120">
        <f t="shared" si="314"/>
        <v>0</v>
      </c>
      <c r="AF32" s="101">
        <f t="shared" si="315"/>
        <v>0</v>
      </c>
      <c r="AG32" s="101"/>
      <c r="AH32" s="121"/>
      <c r="AI32" s="122">
        <f t="shared" si="316"/>
        <v>0</v>
      </c>
      <c r="AJ32" s="469">
        <f t="shared" si="317"/>
        <v>0</v>
      </c>
      <c r="AK32" s="122" t="e">
        <f>AJ32/AJ26</f>
        <v>#DIV/0!</v>
      </c>
      <c r="AL32" s="101" t="e">
        <f>AL26*AK32</f>
        <v>#DIV/0!</v>
      </c>
      <c r="AM32" s="119">
        <f t="shared" si="318"/>
        <v>0</v>
      </c>
      <c r="AN32" s="93">
        <f>AN26</f>
        <v>0</v>
      </c>
      <c r="AO32" s="120">
        <f t="shared" si="319"/>
        <v>0</v>
      </c>
      <c r="AP32" s="101">
        <f t="shared" si="320"/>
        <v>0</v>
      </c>
      <c r="AQ32" s="101"/>
      <c r="AR32" s="121"/>
      <c r="AS32" s="122">
        <f t="shared" si="321"/>
        <v>0</v>
      </c>
      <c r="AT32" s="469">
        <f t="shared" si="322"/>
        <v>0</v>
      </c>
      <c r="AU32" s="122">
        <f>AT32/AT26</f>
        <v>0</v>
      </c>
      <c r="AV32" s="101">
        <f>AV26*AU32</f>
        <v>0</v>
      </c>
      <c r="AW32" s="119">
        <f t="shared" si="323"/>
        <v>0</v>
      </c>
      <c r="AX32" s="93">
        <f>AX26</f>
        <v>9</v>
      </c>
      <c r="AY32" s="120">
        <f t="shared" si="324"/>
        <v>0</v>
      </c>
      <c r="AZ32" s="101">
        <f t="shared" si="325"/>
        <v>0</v>
      </c>
      <c r="BA32" s="101"/>
      <c r="BB32" s="121"/>
      <c r="BC32" s="122">
        <f t="shared" si="326"/>
        <v>0</v>
      </c>
      <c r="BD32" s="469">
        <f t="shared" si="327"/>
        <v>23</v>
      </c>
      <c r="BE32" s="122">
        <f>BD32/BD26</f>
        <v>0.15232000000000001</v>
      </c>
      <c r="BF32" s="101">
        <f>BF26*BE32</f>
        <v>9909.94</v>
      </c>
      <c r="BG32" s="119">
        <f t="shared" si="328"/>
        <v>430.86695651999997</v>
      </c>
      <c r="BH32" s="93">
        <f>BH26</f>
        <v>9</v>
      </c>
      <c r="BI32" s="120">
        <f t="shared" si="329"/>
        <v>3877.8026100000002</v>
      </c>
      <c r="BJ32" s="101">
        <f t="shared" si="330"/>
        <v>89189.46</v>
      </c>
      <c r="BK32" s="101"/>
      <c r="BL32" s="121"/>
      <c r="BM32" s="122">
        <f t="shared" si="331"/>
        <v>0.98504999999999998</v>
      </c>
      <c r="BN32" s="469">
        <f t="shared" si="332"/>
        <v>0</v>
      </c>
      <c r="BO32" s="122">
        <f>BN32/BN26</f>
        <v>0</v>
      </c>
      <c r="BP32" s="101">
        <f>BP26*BO32</f>
        <v>0</v>
      </c>
      <c r="BQ32" s="119">
        <f t="shared" si="333"/>
        <v>0</v>
      </c>
      <c r="BR32" s="93">
        <f>BR26</f>
        <v>9</v>
      </c>
      <c r="BS32" s="120">
        <f t="shared" si="334"/>
        <v>0</v>
      </c>
      <c r="BT32" s="101">
        <f t="shared" si="335"/>
        <v>0</v>
      </c>
      <c r="BU32" s="101"/>
      <c r="BV32" s="121"/>
      <c r="BW32" s="122">
        <f t="shared" si="336"/>
        <v>0</v>
      </c>
      <c r="BX32" s="469">
        <f t="shared" si="337"/>
        <v>0</v>
      </c>
      <c r="BY32" s="122">
        <f>BX32/BX26</f>
        <v>0</v>
      </c>
      <c r="BZ32" s="101">
        <f>BZ26*BY32</f>
        <v>0</v>
      </c>
      <c r="CA32" s="119">
        <f t="shared" si="338"/>
        <v>0</v>
      </c>
      <c r="CB32" s="93">
        <f>CB26</f>
        <v>9</v>
      </c>
      <c r="CC32" s="120">
        <f t="shared" si="339"/>
        <v>0</v>
      </c>
      <c r="CD32" s="101">
        <f t="shared" si="340"/>
        <v>0</v>
      </c>
      <c r="CE32" s="101"/>
      <c r="CF32" s="121"/>
      <c r="CG32" s="122">
        <f t="shared" si="341"/>
        <v>0</v>
      </c>
      <c r="CH32" s="469">
        <f t="shared" si="342"/>
        <v>0</v>
      </c>
      <c r="CI32" s="122" t="e">
        <f>CH32/CH26</f>
        <v>#DIV/0!</v>
      </c>
      <c r="CJ32" s="101" t="e">
        <f>CJ26*CI32</f>
        <v>#DIV/0!</v>
      </c>
      <c r="CK32" s="119">
        <f t="shared" si="343"/>
        <v>0</v>
      </c>
      <c r="CL32" s="93">
        <f>CL26</f>
        <v>0</v>
      </c>
      <c r="CM32" s="120">
        <f t="shared" si="344"/>
        <v>0</v>
      </c>
      <c r="CN32" s="101">
        <f t="shared" si="345"/>
        <v>0</v>
      </c>
      <c r="CO32" s="101"/>
      <c r="CP32" s="121"/>
      <c r="CQ32" s="122">
        <f t="shared" si="346"/>
        <v>0</v>
      </c>
      <c r="CR32" s="469">
        <f t="shared" si="347"/>
        <v>0</v>
      </c>
      <c r="CS32" s="122">
        <f>CR32/CR26</f>
        <v>0</v>
      </c>
      <c r="CT32" s="101">
        <f>CT26*CS32</f>
        <v>0</v>
      </c>
      <c r="CU32" s="119">
        <f t="shared" si="348"/>
        <v>0</v>
      </c>
      <c r="CV32" s="93">
        <f>CV26</f>
        <v>9</v>
      </c>
      <c r="CW32" s="120">
        <f t="shared" si="349"/>
        <v>0</v>
      </c>
      <c r="CX32" s="101">
        <f t="shared" si="350"/>
        <v>0</v>
      </c>
      <c r="CY32" s="101"/>
      <c r="CZ32" s="121"/>
      <c r="DA32" s="122">
        <f t="shared" si="351"/>
        <v>0</v>
      </c>
      <c r="DB32" s="469">
        <f t="shared" si="352"/>
        <v>0</v>
      </c>
      <c r="DC32" s="122">
        <f>DB32/DB26</f>
        <v>0</v>
      </c>
      <c r="DD32" s="101">
        <f>DD26*DC32</f>
        <v>0</v>
      </c>
      <c r="DE32" s="119">
        <f t="shared" si="353"/>
        <v>0</v>
      </c>
      <c r="DF32" s="93">
        <f>DF26</f>
        <v>9</v>
      </c>
      <c r="DG32" s="120">
        <f t="shared" si="354"/>
        <v>0</v>
      </c>
      <c r="DH32" s="101">
        <f t="shared" si="355"/>
        <v>0</v>
      </c>
      <c r="DI32" s="101"/>
      <c r="DJ32" s="121"/>
      <c r="DK32" s="122">
        <f t="shared" si="356"/>
        <v>0</v>
      </c>
      <c r="DL32" s="469">
        <f t="shared" si="357"/>
        <v>0</v>
      </c>
      <c r="DM32" s="122">
        <f>DL32/DL26</f>
        <v>0</v>
      </c>
      <c r="DN32" s="101">
        <f>DN26*DM32</f>
        <v>0</v>
      </c>
      <c r="DO32" s="119">
        <f t="shared" si="358"/>
        <v>0</v>
      </c>
      <c r="DP32" s="93">
        <f>DP26</f>
        <v>9</v>
      </c>
      <c r="DQ32" s="120">
        <f t="shared" si="359"/>
        <v>0</v>
      </c>
      <c r="DR32" s="101">
        <f t="shared" si="360"/>
        <v>0</v>
      </c>
      <c r="DS32" s="101"/>
      <c r="DT32" s="121"/>
      <c r="DU32" s="122">
        <f t="shared" si="361"/>
        <v>0</v>
      </c>
      <c r="DV32" s="469">
        <f t="shared" si="362"/>
        <v>0</v>
      </c>
      <c r="DW32" s="122">
        <f>DV32/DV26</f>
        <v>0</v>
      </c>
      <c r="DX32" s="101">
        <f>DX26*DW32</f>
        <v>0</v>
      </c>
      <c r="DY32" s="119">
        <f t="shared" si="363"/>
        <v>0</v>
      </c>
      <c r="DZ32" s="93">
        <f>DZ26</f>
        <v>9</v>
      </c>
      <c r="EA32" s="120">
        <f t="shared" si="364"/>
        <v>0</v>
      </c>
      <c r="EB32" s="101">
        <f t="shared" si="365"/>
        <v>0</v>
      </c>
      <c r="EC32" s="101"/>
      <c r="ED32" s="121"/>
      <c r="EE32" s="122">
        <f t="shared" si="366"/>
        <v>0</v>
      </c>
      <c r="EF32" s="469">
        <f t="shared" si="367"/>
        <v>0</v>
      </c>
      <c r="EG32" s="122">
        <f>EF32/EF26</f>
        <v>0</v>
      </c>
      <c r="EH32" s="101">
        <f>EH26*EG32</f>
        <v>0</v>
      </c>
      <c r="EI32" s="119">
        <f t="shared" si="368"/>
        <v>0</v>
      </c>
      <c r="EJ32" s="93">
        <f>EJ26</f>
        <v>9</v>
      </c>
      <c r="EK32" s="120">
        <f t="shared" si="369"/>
        <v>0</v>
      </c>
      <c r="EL32" s="101">
        <f t="shared" si="370"/>
        <v>0</v>
      </c>
      <c r="EM32" s="101"/>
      <c r="EN32" s="121"/>
      <c r="EO32" s="122">
        <f t="shared" si="371"/>
        <v>0</v>
      </c>
      <c r="EP32" s="469">
        <f t="shared" si="372"/>
        <v>0</v>
      </c>
      <c r="EQ32" s="122">
        <f>EP32/EP26</f>
        <v>0</v>
      </c>
      <c r="ER32" s="101">
        <f>ER26*EQ32</f>
        <v>0</v>
      </c>
      <c r="ES32" s="119">
        <f t="shared" si="373"/>
        <v>0</v>
      </c>
      <c r="ET32" s="93">
        <f>ET26</f>
        <v>9</v>
      </c>
      <c r="EU32" s="120">
        <f t="shared" si="374"/>
        <v>0</v>
      </c>
      <c r="EV32" s="101">
        <f t="shared" si="375"/>
        <v>0</v>
      </c>
      <c r="EW32" s="101"/>
      <c r="EX32" s="121"/>
      <c r="EY32" s="122">
        <f t="shared" si="376"/>
        <v>0</v>
      </c>
      <c r="EZ32" s="469">
        <f t="shared" si="377"/>
        <v>68</v>
      </c>
      <c r="FA32" s="122">
        <f>EZ32/EZ26</f>
        <v>0.63551000000000002</v>
      </c>
      <c r="FB32" s="101">
        <f>FB26*FA32</f>
        <v>23831.63</v>
      </c>
      <c r="FC32" s="119">
        <f t="shared" si="378"/>
        <v>350.46514705999999</v>
      </c>
      <c r="FD32" s="93">
        <f>FD26</f>
        <v>9</v>
      </c>
      <c r="FE32" s="120">
        <f t="shared" si="379"/>
        <v>3154.1863199999998</v>
      </c>
      <c r="FF32" s="101">
        <f t="shared" si="380"/>
        <v>214484.67</v>
      </c>
      <c r="FG32" s="101"/>
      <c r="FH32" s="121"/>
      <c r="FI32" s="122">
        <f t="shared" si="381"/>
        <v>0.80123</v>
      </c>
      <c r="FJ32" s="469">
        <f t="shared" si="382"/>
        <v>0</v>
      </c>
      <c r="FK32" s="122">
        <f>FJ32/FJ26</f>
        <v>0</v>
      </c>
      <c r="FL32" s="101">
        <f>FL26*FK32</f>
        <v>0</v>
      </c>
      <c r="FM32" s="119">
        <f t="shared" si="383"/>
        <v>0</v>
      </c>
      <c r="FN32" s="93">
        <f>FN26</f>
        <v>9</v>
      </c>
      <c r="FO32" s="120">
        <f t="shared" si="384"/>
        <v>0</v>
      </c>
      <c r="FP32" s="101">
        <f t="shared" si="385"/>
        <v>0</v>
      </c>
      <c r="FQ32" s="101"/>
      <c r="FR32" s="121"/>
      <c r="FS32" s="122">
        <f t="shared" si="386"/>
        <v>0</v>
      </c>
      <c r="FT32" s="469">
        <f t="shared" si="387"/>
        <v>0</v>
      </c>
      <c r="FU32" s="122">
        <f>FT32/FT26</f>
        <v>0</v>
      </c>
      <c r="FV32" s="101">
        <f>FV26*FU32</f>
        <v>0</v>
      </c>
      <c r="FW32" s="119">
        <f t="shared" si="388"/>
        <v>0</v>
      </c>
      <c r="FX32" s="93">
        <f>FX26</f>
        <v>9</v>
      </c>
      <c r="FY32" s="120">
        <f t="shared" si="389"/>
        <v>0</v>
      </c>
      <c r="FZ32" s="101">
        <f t="shared" si="390"/>
        <v>0</v>
      </c>
      <c r="GA32" s="101"/>
      <c r="GB32" s="121"/>
      <c r="GC32" s="122">
        <f t="shared" si="391"/>
        <v>0</v>
      </c>
      <c r="GD32" s="469">
        <f t="shared" si="392"/>
        <v>0</v>
      </c>
      <c r="GE32" s="122">
        <f>GD32/GD26</f>
        <v>0</v>
      </c>
      <c r="GF32" s="101">
        <f>GF26*GE32</f>
        <v>0</v>
      </c>
      <c r="GG32" s="119">
        <f t="shared" si="393"/>
        <v>0</v>
      </c>
      <c r="GH32" s="93">
        <f>GH26</f>
        <v>9</v>
      </c>
      <c r="GI32" s="120">
        <f t="shared" si="394"/>
        <v>0</v>
      </c>
      <c r="GJ32" s="101">
        <f t="shared" si="395"/>
        <v>0</v>
      </c>
      <c r="GK32" s="101"/>
      <c r="GL32" s="121"/>
      <c r="GM32" s="122">
        <f t="shared" si="396"/>
        <v>0</v>
      </c>
      <c r="GN32" s="469">
        <f t="shared" si="397"/>
        <v>0</v>
      </c>
      <c r="GO32" s="122">
        <f>GN32/GN26</f>
        <v>0</v>
      </c>
      <c r="GP32" s="101">
        <f>GP26*GO32</f>
        <v>0</v>
      </c>
      <c r="GQ32" s="119">
        <f t="shared" si="398"/>
        <v>0</v>
      </c>
      <c r="GR32" s="93">
        <f>GR26</f>
        <v>9</v>
      </c>
      <c r="GS32" s="120">
        <f t="shared" si="399"/>
        <v>0</v>
      </c>
      <c r="GT32" s="101">
        <f t="shared" si="400"/>
        <v>0</v>
      </c>
      <c r="GU32" s="101"/>
      <c r="GV32" s="121"/>
      <c r="GW32" s="122">
        <f t="shared" si="401"/>
        <v>0</v>
      </c>
      <c r="GX32" s="469">
        <f t="shared" si="402"/>
        <v>0</v>
      </c>
      <c r="GY32" s="122">
        <f>GX32/GX26</f>
        <v>0</v>
      </c>
      <c r="GZ32" s="101">
        <f>GZ26*GY32</f>
        <v>0</v>
      </c>
      <c r="HA32" s="119">
        <f t="shared" si="403"/>
        <v>0</v>
      </c>
      <c r="HB32" s="93">
        <f>HB26</f>
        <v>9</v>
      </c>
      <c r="HC32" s="120">
        <f t="shared" si="404"/>
        <v>0</v>
      </c>
      <c r="HD32" s="101">
        <f t="shared" si="405"/>
        <v>0</v>
      </c>
      <c r="HE32" s="101"/>
      <c r="HF32" s="121"/>
      <c r="HG32" s="122">
        <f t="shared" si="406"/>
        <v>0</v>
      </c>
      <c r="HH32" s="469">
        <f t="shared" si="407"/>
        <v>0</v>
      </c>
      <c r="HI32" s="122">
        <f>HH32/HH26</f>
        <v>0</v>
      </c>
      <c r="HJ32" s="101">
        <f>HJ26*HI32</f>
        <v>0</v>
      </c>
      <c r="HK32" s="119">
        <f t="shared" si="408"/>
        <v>0</v>
      </c>
      <c r="HL32" s="93">
        <f>HL26</f>
        <v>9</v>
      </c>
      <c r="HM32" s="120">
        <f t="shared" si="409"/>
        <v>0</v>
      </c>
      <c r="HN32" s="101">
        <f t="shared" si="410"/>
        <v>0</v>
      </c>
      <c r="HO32" s="101"/>
      <c r="HP32" s="121"/>
      <c r="HQ32" s="122">
        <f t="shared" si="411"/>
        <v>0</v>
      </c>
      <c r="HR32" s="469">
        <f t="shared" si="412"/>
        <v>28</v>
      </c>
      <c r="HS32" s="122">
        <f>HR32/HR26</f>
        <v>6.5269999999999995E-2</v>
      </c>
      <c r="HT32" s="101">
        <f>HT26*HS32</f>
        <v>15012.1</v>
      </c>
      <c r="HU32" s="119">
        <f t="shared" si="413"/>
        <v>536.14642857000001</v>
      </c>
      <c r="HV32" s="93">
        <f>HV26</f>
        <v>9</v>
      </c>
      <c r="HW32" s="120">
        <f t="shared" si="414"/>
        <v>4825.3178600000001</v>
      </c>
      <c r="HX32" s="101">
        <f t="shared" si="415"/>
        <v>135108.9</v>
      </c>
      <c r="HY32" s="101"/>
      <c r="HZ32" s="121"/>
      <c r="IA32" s="122">
        <f t="shared" si="416"/>
        <v>1.22573</v>
      </c>
      <c r="IB32" s="469">
        <f t="shared" si="417"/>
        <v>0</v>
      </c>
      <c r="IC32" s="122">
        <f>IB32/IB26</f>
        <v>0</v>
      </c>
      <c r="ID32" s="101">
        <f>ID26*IC32</f>
        <v>0</v>
      </c>
      <c r="IE32" s="119">
        <f t="shared" si="418"/>
        <v>0</v>
      </c>
      <c r="IF32" s="93">
        <f>IF26</f>
        <v>9</v>
      </c>
      <c r="IG32" s="120">
        <f t="shared" si="419"/>
        <v>0</v>
      </c>
      <c r="IH32" s="101">
        <f t="shared" si="420"/>
        <v>0</v>
      </c>
      <c r="II32" s="101"/>
      <c r="IJ32" s="121"/>
      <c r="IK32" s="122">
        <f t="shared" si="421"/>
        <v>0</v>
      </c>
      <c r="IL32" s="469">
        <f t="shared" si="422"/>
        <v>0</v>
      </c>
      <c r="IM32" s="122">
        <f>IL32/IL26</f>
        <v>0</v>
      </c>
      <c r="IN32" s="101">
        <f>IN26*IM32</f>
        <v>0</v>
      </c>
      <c r="IO32" s="119">
        <f t="shared" si="423"/>
        <v>0</v>
      </c>
      <c r="IP32" s="93">
        <f>IP26</f>
        <v>9</v>
      </c>
      <c r="IQ32" s="120">
        <f t="shared" si="424"/>
        <v>0</v>
      </c>
      <c r="IR32" s="101">
        <f t="shared" si="425"/>
        <v>0</v>
      </c>
      <c r="IS32" s="101"/>
      <c r="IT32" s="121"/>
      <c r="IU32" s="122">
        <f t="shared" si="426"/>
        <v>0</v>
      </c>
      <c r="IV32" s="469">
        <f t="shared" si="427"/>
        <v>0</v>
      </c>
      <c r="IW32" s="122">
        <f>IV32/IV26</f>
        <v>0</v>
      </c>
      <c r="IX32" s="101">
        <f>IX26*IW32</f>
        <v>0</v>
      </c>
      <c r="IY32" s="119">
        <f t="shared" si="428"/>
        <v>0</v>
      </c>
      <c r="IZ32" s="93">
        <f>IZ26</f>
        <v>9</v>
      </c>
      <c r="JA32" s="120">
        <f t="shared" si="429"/>
        <v>0</v>
      </c>
      <c r="JB32" s="101">
        <f t="shared" si="430"/>
        <v>0</v>
      </c>
      <c r="JC32" s="101"/>
      <c r="JD32" s="121"/>
      <c r="JE32" s="122">
        <f t="shared" si="431"/>
        <v>0</v>
      </c>
      <c r="JF32" s="469">
        <f t="shared" si="432"/>
        <v>0</v>
      </c>
      <c r="JG32" s="122">
        <f>JF32/JF26</f>
        <v>0</v>
      </c>
      <c r="JH32" s="101">
        <f>JH26*JG32</f>
        <v>0</v>
      </c>
      <c r="JI32" s="119">
        <f t="shared" si="433"/>
        <v>0</v>
      </c>
      <c r="JJ32" s="93">
        <f>JJ26</f>
        <v>9</v>
      </c>
      <c r="JK32" s="120">
        <f t="shared" si="434"/>
        <v>0</v>
      </c>
      <c r="JL32" s="101">
        <f t="shared" si="435"/>
        <v>0</v>
      </c>
      <c r="JM32" s="101"/>
      <c r="JN32" s="121"/>
      <c r="JO32" s="122">
        <f t="shared" si="436"/>
        <v>0</v>
      </c>
      <c r="JP32" s="469">
        <f t="shared" si="437"/>
        <v>0</v>
      </c>
      <c r="JQ32" s="122" t="e">
        <f>JP32/JP26</f>
        <v>#DIV/0!</v>
      </c>
      <c r="JR32" s="101" t="e">
        <f>JR26*JQ32</f>
        <v>#DIV/0!</v>
      </c>
      <c r="JS32" s="119">
        <f t="shared" si="438"/>
        <v>0</v>
      </c>
      <c r="JT32" s="93">
        <f>JT26</f>
        <v>0</v>
      </c>
      <c r="JU32" s="120">
        <f t="shared" si="439"/>
        <v>0</v>
      </c>
      <c r="JV32" s="101">
        <f t="shared" si="440"/>
        <v>0</v>
      </c>
      <c r="JW32" s="101"/>
      <c r="JX32" s="121"/>
      <c r="JY32" s="122">
        <f t="shared" si="441"/>
        <v>0</v>
      </c>
      <c r="JZ32" s="469">
        <f t="shared" si="442"/>
        <v>0</v>
      </c>
      <c r="KA32" s="122">
        <f>JZ32/JZ26</f>
        <v>0</v>
      </c>
      <c r="KB32" s="101">
        <f>KB26*KA32</f>
        <v>0</v>
      </c>
      <c r="KC32" s="119">
        <f t="shared" si="443"/>
        <v>0</v>
      </c>
      <c r="KD32" s="93">
        <f>KD26</f>
        <v>9</v>
      </c>
      <c r="KE32" s="120">
        <f t="shared" si="444"/>
        <v>0</v>
      </c>
      <c r="KF32" s="101">
        <f t="shared" si="445"/>
        <v>0</v>
      </c>
      <c r="KG32" s="101"/>
      <c r="KH32" s="121"/>
      <c r="KI32" s="122">
        <f t="shared" si="446"/>
        <v>0</v>
      </c>
      <c r="KJ32" s="469">
        <f t="shared" si="447"/>
        <v>0</v>
      </c>
      <c r="KK32" s="122">
        <f>KJ32/KJ26</f>
        <v>0</v>
      </c>
      <c r="KL32" s="101">
        <f>KL26*KK32</f>
        <v>0</v>
      </c>
      <c r="KM32" s="119">
        <f t="shared" si="448"/>
        <v>0</v>
      </c>
      <c r="KN32" s="93">
        <f>KN26</f>
        <v>9</v>
      </c>
      <c r="KO32" s="120">
        <f t="shared" si="449"/>
        <v>0</v>
      </c>
      <c r="KP32" s="101">
        <f t="shared" si="450"/>
        <v>0</v>
      </c>
      <c r="KQ32" s="101"/>
      <c r="KR32" s="121"/>
      <c r="KS32" s="122">
        <f t="shared" si="451"/>
        <v>0</v>
      </c>
      <c r="KT32" s="469">
        <f t="shared" si="452"/>
        <v>0</v>
      </c>
      <c r="KU32" s="122">
        <f>KT32/KT26</f>
        <v>0</v>
      </c>
      <c r="KV32" s="101">
        <f>KV26*KU32</f>
        <v>0</v>
      </c>
      <c r="KW32" s="119">
        <f t="shared" si="453"/>
        <v>0</v>
      </c>
      <c r="KX32" s="93">
        <f>KX26</f>
        <v>9</v>
      </c>
      <c r="KY32" s="120">
        <f t="shared" si="454"/>
        <v>0</v>
      </c>
      <c r="KZ32" s="101">
        <f t="shared" si="455"/>
        <v>0</v>
      </c>
      <c r="LA32" s="101"/>
      <c r="LB32" s="121"/>
      <c r="LC32" s="122">
        <f t="shared" si="456"/>
        <v>0</v>
      </c>
      <c r="LD32" s="469">
        <f t="shared" si="457"/>
        <v>0</v>
      </c>
      <c r="LE32" s="122">
        <f>LD32/LD26</f>
        <v>0</v>
      </c>
      <c r="LF32" s="101">
        <f>LF26*LE32</f>
        <v>0</v>
      </c>
      <c r="LG32" s="119">
        <f t="shared" si="458"/>
        <v>0</v>
      </c>
      <c r="LH32" s="93">
        <f>LH26</f>
        <v>9</v>
      </c>
      <c r="LI32" s="120">
        <f t="shared" si="459"/>
        <v>0</v>
      </c>
      <c r="LJ32" s="101">
        <f t="shared" si="460"/>
        <v>0</v>
      </c>
      <c r="LK32" s="101"/>
      <c r="LL32" s="121"/>
      <c r="LM32" s="122">
        <f t="shared" si="461"/>
        <v>0</v>
      </c>
      <c r="LN32" s="469">
        <f t="shared" si="462"/>
        <v>0</v>
      </c>
      <c r="LO32" s="122">
        <f>LN32/LN26</f>
        <v>0</v>
      </c>
      <c r="LP32" s="101">
        <f>LP26*LO32</f>
        <v>0</v>
      </c>
      <c r="LQ32" s="119">
        <f t="shared" si="463"/>
        <v>0</v>
      </c>
      <c r="LR32" s="93">
        <f>LR26</f>
        <v>9</v>
      </c>
      <c r="LS32" s="120">
        <f t="shared" si="464"/>
        <v>0</v>
      </c>
      <c r="LT32" s="101">
        <f t="shared" si="465"/>
        <v>0</v>
      </c>
      <c r="LU32" s="101"/>
      <c r="LV32" s="121"/>
      <c r="LW32" s="122">
        <f t="shared" si="466"/>
        <v>0</v>
      </c>
      <c r="LX32" s="469">
        <f t="shared" si="467"/>
        <v>0</v>
      </c>
      <c r="LY32" s="122">
        <f>LX32/LX26</f>
        <v>0</v>
      </c>
      <c r="LZ32" s="101">
        <f>LZ26*LY32</f>
        <v>0</v>
      </c>
      <c r="MA32" s="119">
        <f t="shared" si="468"/>
        <v>0</v>
      </c>
      <c r="MB32" s="93">
        <f>MB26</f>
        <v>9</v>
      </c>
      <c r="MC32" s="120">
        <f t="shared" si="469"/>
        <v>0</v>
      </c>
      <c r="MD32" s="101">
        <f t="shared" si="470"/>
        <v>0</v>
      </c>
      <c r="ME32" s="101"/>
      <c r="MF32" s="121"/>
      <c r="MG32" s="122">
        <f t="shared" si="471"/>
        <v>0</v>
      </c>
      <c r="MH32" s="469">
        <f t="shared" si="472"/>
        <v>0</v>
      </c>
      <c r="MI32" s="122">
        <f>MH32/MH26</f>
        <v>0</v>
      </c>
      <c r="MJ32" s="101">
        <f>MJ26*MI32</f>
        <v>0</v>
      </c>
      <c r="MK32" s="119">
        <f t="shared" si="473"/>
        <v>0</v>
      </c>
      <c r="ML32" s="93">
        <f>ML26</f>
        <v>9</v>
      </c>
      <c r="MM32" s="120">
        <f t="shared" si="474"/>
        <v>0</v>
      </c>
      <c r="MN32" s="101">
        <f t="shared" si="475"/>
        <v>0</v>
      </c>
      <c r="MO32" s="101"/>
      <c r="MP32" s="121"/>
      <c r="MQ32" s="122">
        <f t="shared" si="476"/>
        <v>0</v>
      </c>
      <c r="MR32" s="469">
        <f t="shared" si="477"/>
        <v>0</v>
      </c>
      <c r="MS32" s="122">
        <f>MR32/MR26</f>
        <v>0</v>
      </c>
      <c r="MT32" s="101">
        <f>MT26*MS32</f>
        <v>0</v>
      </c>
      <c r="MU32" s="119">
        <f t="shared" si="478"/>
        <v>0</v>
      </c>
      <c r="MV32" s="93">
        <f>MV26</f>
        <v>9</v>
      </c>
      <c r="MW32" s="120">
        <f t="shared" si="479"/>
        <v>0</v>
      </c>
      <c r="MX32" s="101">
        <f t="shared" si="480"/>
        <v>0</v>
      </c>
      <c r="MY32" s="101"/>
      <c r="MZ32" s="121"/>
      <c r="NA32" s="122">
        <f t="shared" si="481"/>
        <v>0</v>
      </c>
      <c r="NB32" s="469">
        <f t="shared" si="482"/>
        <v>0</v>
      </c>
      <c r="NC32" s="122">
        <f>NB32/NB26</f>
        <v>0</v>
      </c>
      <c r="ND32" s="101">
        <f>ND26*NC32</f>
        <v>0</v>
      </c>
      <c r="NE32" s="119">
        <f t="shared" si="483"/>
        <v>0</v>
      </c>
      <c r="NF32" s="93">
        <f>NF26</f>
        <v>9</v>
      </c>
      <c r="NG32" s="120">
        <f t="shared" si="484"/>
        <v>0</v>
      </c>
      <c r="NH32" s="101">
        <f t="shared" si="485"/>
        <v>0</v>
      </c>
      <c r="NI32" s="101"/>
      <c r="NJ32" s="121"/>
      <c r="NK32" s="122">
        <f t="shared" si="486"/>
        <v>0</v>
      </c>
      <c r="NL32" s="469">
        <f t="shared" si="487"/>
        <v>0</v>
      </c>
      <c r="NM32" s="122">
        <f>NL32/NL26</f>
        <v>0</v>
      </c>
      <c r="NN32" s="101">
        <f>NN26*NM32</f>
        <v>0</v>
      </c>
      <c r="NO32" s="119">
        <f t="shared" si="488"/>
        <v>0</v>
      </c>
      <c r="NP32" s="93">
        <f>NP26</f>
        <v>9</v>
      </c>
      <c r="NQ32" s="120">
        <f t="shared" si="489"/>
        <v>0</v>
      </c>
      <c r="NR32" s="101">
        <f t="shared" si="490"/>
        <v>0</v>
      </c>
      <c r="NS32" s="101"/>
      <c r="NT32" s="121"/>
      <c r="NU32" s="122">
        <f t="shared" si="491"/>
        <v>0</v>
      </c>
      <c r="NV32" s="469">
        <f t="shared" si="492"/>
        <v>0</v>
      </c>
      <c r="NW32" s="122">
        <f>NV32/NV26</f>
        <v>0</v>
      </c>
      <c r="NX32" s="101">
        <f>NX26*NW32</f>
        <v>0</v>
      </c>
      <c r="NY32" s="119">
        <f t="shared" si="493"/>
        <v>0</v>
      </c>
      <c r="NZ32" s="93">
        <f>NZ26</f>
        <v>9</v>
      </c>
      <c r="OA32" s="120">
        <f t="shared" si="494"/>
        <v>0</v>
      </c>
      <c r="OB32" s="101">
        <f t="shared" si="495"/>
        <v>0</v>
      </c>
      <c r="OC32" s="101"/>
      <c r="OD32" s="121"/>
      <c r="OE32" s="122">
        <f t="shared" si="496"/>
        <v>0</v>
      </c>
      <c r="OF32" s="469">
        <f t="shared" si="497"/>
        <v>13</v>
      </c>
      <c r="OG32" s="122">
        <f>OF32/OF26</f>
        <v>9.2200000000000004E-2</v>
      </c>
      <c r="OH32" s="101">
        <f>OH26*OG32</f>
        <v>5093.13</v>
      </c>
      <c r="OI32" s="119">
        <f t="shared" si="498"/>
        <v>391.77923077000003</v>
      </c>
      <c r="OJ32" s="93">
        <f>OJ26</f>
        <v>9</v>
      </c>
      <c r="OK32" s="120">
        <f t="shared" si="499"/>
        <v>3526.0130800000002</v>
      </c>
      <c r="OL32" s="101">
        <f t="shared" si="500"/>
        <v>45838.17</v>
      </c>
      <c r="OM32" s="101"/>
      <c r="ON32" s="121"/>
      <c r="OO32" s="122">
        <f t="shared" si="501"/>
        <v>0.89568000000000003</v>
      </c>
      <c r="OP32" s="469">
        <f t="shared" si="502"/>
        <v>0</v>
      </c>
      <c r="OQ32" s="122">
        <f>OP32/OP26</f>
        <v>0</v>
      </c>
      <c r="OR32" s="101">
        <f>OR26*OQ32</f>
        <v>0</v>
      </c>
      <c r="OS32" s="119">
        <f t="shared" si="503"/>
        <v>0</v>
      </c>
      <c r="OT32" s="93">
        <f>OT26</f>
        <v>9</v>
      </c>
      <c r="OU32" s="120">
        <f t="shared" si="504"/>
        <v>0</v>
      </c>
      <c r="OV32" s="101">
        <f t="shared" si="505"/>
        <v>0</v>
      </c>
      <c r="OW32" s="101"/>
      <c r="OX32" s="121"/>
      <c r="OY32" s="122">
        <f t="shared" si="506"/>
        <v>0</v>
      </c>
      <c r="OZ32" s="469">
        <f t="shared" si="507"/>
        <v>36</v>
      </c>
      <c r="PA32" s="122">
        <f>OZ32/OZ26</f>
        <v>0.5</v>
      </c>
      <c r="PB32" s="101">
        <f>PB26*PA32</f>
        <v>24610</v>
      </c>
      <c r="PC32" s="119">
        <f t="shared" si="508"/>
        <v>683.61111111000002</v>
      </c>
      <c r="PD32" s="93">
        <f>PD26</f>
        <v>9</v>
      </c>
      <c r="PE32" s="120">
        <f t="shared" si="509"/>
        <v>6152.5</v>
      </c>
      <c r="PF32" s="101">
        <f t="shared" si="510"/>
        <v>221490</v>
      </c>
      <c r="PG32" s="101"/>
      <c r="PH32" s="121"/>
      <c r="PI32" s="122">
        <f t="shared" si="511"/>
        <v>1.56287</v>
      </c>
      <c r="PJ32" s="469">
        <f t="shared" si="512"/>
        <v>0</v>
      </c>
      <c r="PK32" s="122">
        <f>PJ32/PJ26</f>
        <v>0</v>
      </c>
      <c r="PL32" s="101">
        <f>PL26*PK32</f>
        <v>0</v>
      </c>
      <c r="PM32" s="119">
        <f t="shared" si="513"/>
        <v>0</v>
      </c>
      <c r="PN32" s="93">
        <f>PN26</f>
        <v>9</v>
      </c>
      <c r="PO32" s="120">
        <f t="shared" si="514"/>
        <v>0</v>
      </c>
      <c r="PP32" s="101">
        <f t="shared" si="515"/>
        <v>0</v>
      </c>
      <c r="PQ32" s="101"/>
      <c r="PR32" s="121"/>
      <c r="PS32" s="122">
        <f t="shared" si="516"/>
        <v>0</v>
      </c>
      <c r="PT32" s="469">
        <f t="shared" si="517"/>
        <v>0</v>
      </c>
      <c r="PU32" s="122" t="e">
        <f>PT32/PT26</f>
        <v>#DIV/0!</v>
      </c>
      <c r="PV32" s="101" t="e">
        <f>PV26*PU32</f>
        <v>#DIV/0!</v>
      </c>
      <c r="PW32" s="119">
        <f t="shared" si="518"/>
        <v>0</v>
      </c>
      <c r="PX32" s="93">
        <f>PX26</f>
        <v>0</v>
      </c>
      <c r="PY32" s="120">
        <f t="shared" si="519"/>
        <v>0</v>
      </c>
      <c r="PZ32" s="101">
        <f t="shared" si="520"/>
        <v>0</v>
      </c>
      <c r="QA32" s="101"/>
      <c r="QB32" s="121"/>
      <c r="QC32" s="122">
        <f t="shared" si="521"/>
        <v>0</v>
      </c>
      <c r="QD32" s="469">
        <f t="shared" si="522"/>
        <v>0</v>
      </c>
      <c r="QE32" s="122">
        <f>QD32/QD26</f>
        <v>0</v>
      </c>
      <c r="QF32" s="101">
        <f>QF26*QE32</f>
        <v>0</v>
      </c>
      <c r="QG32" s="119">
        <f t="shared" si="523"/>
        <v>0</v>
      </c>
      <c r="QH32" s="93">
        <f>QH26</f>
        <v>9</v>
      </c>
      <c r="QI32" s="120">
        <f t="shared" si="524"/>
        <v>0</v>
      </c>
      <c r="QJ32" s="101">
        <f t="shared" si="525"/>
        <v>0</v>
      </c>
      <c r="QK32" s="101"/>
      <c r="QL32" s="121"/>
      <c r="QM32" s="122">
        <f t="shared" si="526"/>
        <v>0</v>
      </c>
      <c r="QN32" s="469">
        <f t="shared" si="527"/>
        <v>0</v>
      </c>
      <c r="QO32" s="122">
        <f>QN32/QN26</f>
        <v>0</v>
      </c>
      <c r="QP32" s="101">
        <f>QP26*QO32</f>
        <v>0</v>
      </c>
      <c r="QQ32" s="119">
        <f t="shared" si="528"/>
        <v>0</v>
      </c>
      <c r="QR32" s="93">
        <f>QR26</f>
        <v>9</v>
      </c>
      <c r="QS32" s="120">
        <f t="shared" si="529"/>
        <v>0</v>
      </c>
      <c r="QT32" s="101">
        <f t="shared" si="530"/>
        <v>0</v>
      </c>
      <c r="QU32" s="101"/>
      <c r="QV32" s="121"/>
      <c r="QW32" s="122">
        <f t="shared" si="531"/>
        <v>0</v>
      </c>
      <c r="QX32" s="469">
        <f t="shared" si="532"/>
        <v>27</v>
      </c>
      <c r="QY32" s="122">
        <f>QX32/QX26</f>
        <v>0.15606999999999999</v>
      </c>
      <c r="QZ32" s="101">
        <f>QZ26*QY32</f>
        <v>9676.34</v>
      </c>
      <c r="RA32" s="119">
        <f t="shared" si="533"/>
        <v>358.38296295999999</v>
      </c>
      <c r="RB32" s="93">
        <f>RB26</f>
        <v>9</v>
      </c>
      <c r="RC32" s="120">
        <f t="shared" si="534"/>
        <v>3225.4466699999998</v>
      </c>
      <c r="RD32" s="101">
        <f t="shared" si="535"/>
        <v>87087.06</v>
      </c>
      <c r="RE32" s="101"/>
      <c r="RF32" s="121"/>
      <c r="RG32" s="122">
        <f t="shared" si="536"/>
        <v>0.81933</v>
      </c>
      <c r="RH32" s="469">
        <f t="shared" si="537"/>
        <v>0</v>
      </c>
      <c r="RI32" s="122">
        <f>RH32/RH26</f>
        <v>0</v>
      </c>
      <c r="RJ32" s="101">
        <f>RJ26*RI32</f>
        <v>0</v>
      </c>
      <c r="RK32" s="119">
        <f t="shared" si="538"/>
        <v>0</v>
      </c>
      <c r="RL32" s="93">
        <f>RL26</f>
        <v>9</v>
      </c>
      <c r="RM32" s="120">
        <f t="shared" si="539"/>
        <v>0</v>
      </c>
      <c r="RN32" s="101">
        <f t="shared" si="540"/>
        <v>0</v>
      </c>
      <c r="RO32" s="101"/>
      <c r="RP32" s="121"/>
      <c r="RQ32" s="122">
        <f t="shared" si="541"/>
        <v>0</v>
      </c>
      <c r="RR32" s="469">
        <f t="shared" si="542"/>
        <v>0</v>
      </c>
      <c r="RS32" s="122">
        <f>RR32/RR26</f>
        <v>0</v>
      </c>
      <c r="RT32" s="101">
        <f>RT26*RS32</f>
        <v>0</v>
      </c>
      <c r="RU32" s="119">
        <f t="shared" si="543"/>
        <v>0</v>
      </c>
      <c r="RV32" s="93">
        <f>RV26</f>
        <v>9</v>
      </c>
      <c r="RW32" s="120">
        <f t="shared" si="544"/>
        <v>0</v>
      </c>
      <c r="RX32" s="101">
        <f t="shared" si="545"/>
        <v>0</v>
      </c>
      <c r="RY32" s="101"/>
      <c r="RZ32" s="121"/>
      <c r="SA32" s="122">
        <f t="shared" si="546"/>
        <v>0</v>
      </c>
      <c r="SB32" s="469">
        <f t="shared" si="547"/>
        <v>0</v>
      </c>
      <c r="SC32" s="122">
        <f>SB32/SB26</f>
        <v>0</v>
      </c>
      <c r="SD32" s="101">
        <f>SD26*SC32</f>
        <v>0</v>
      </c>
      <c r="SE32" s="119">
        <f t="shared" si="548"/>
        <v>0</v>
      </c>
      <c r="SF32" s="93">
        <f>SF26</f>
        <v>9</v>
      </c>
      <c r="SG32" s="120">
        <f t="shared" si="549"/>
        <v>0</v>
      </c>
      <c r="SH32" s="101">
        <f t="shared" si="550"/>
        <v>0</v>
      </c>
      <c r="SI32" s="101"/>
      <c r="SJ32" s="121"/>
      <c r="SK32" s="122">
        <f t="shared" si="551"/>
        <v>0</v>
      </c>
      <c r="SL32" s="469">
        <f t="shared" si="552"/>
        <v>0</v>
      </c>
      <c r="SM32" s="122">
        <f>SL32/SL26</f>
        <v>0</v>
      </c>
      <c r="SN32" s="101">
        <f>SN26*SM32</f>
        <v>0</v>
      </c>
      <c r="SO32" s="119">
        <f t="shared" si="553"/>
        <v>0</v>
      </c>
      <c r="SP32" s="93">
        <f>SP26</f>
        <v>9</v>
      </c>
      <c r="SQ32" s="120">
        <f t="shared" si="554"/>
        <v>0</v>
      </c>
      <c r="SR32" s="101">
        <f t="shared" si="555"/>
        <v>0</v>
      </c>
      <c r="SS32" s="101"/>
      <c r="ST32" s="121"/>
      <c r="SU32" s="122">
        <f t="shared" si="556"/>
        <v>0</v>
      </c>
      <c r="SV32" s="469">
        <f t="shared" si="557"/>
        <v>0</v>
      </c>
      <c r="SW32" s="122">
        <f>SV32/SV26</f>
        <v>0</v>
      </c>
      <c r="SX32" s="101">
        <f>SX26*SW32</f>
        <v>0</v>
      </c>
      <c r="SY32" s="119">
        <f t="shared" si="558"/>
        <v>0</v>
      </c>
      <c r="SZ32" s="93">
        <f>SZ26</f>
        <v>9</v>
      </c>
      <c r="TA32" s="120">
        <f t="shared" si="559"/>
        <v>0</v>
      </c>
      <c r="TB32" s="101">
        <f t="shared" si="560"/>
        <v>0</v>
      </c>
      <c r="TC32" s="101"/>
      <c r="TD32" s="121"/>
      <c r="TE32" s="122">
        <f t="shared" si="561"/>
        <v>0</v>
      </c>
      <c r="TF32" s="469">
        <f t="shared" si="562"/>
        <v>0</v>
      </c>
      <c r="TG32" s="122">
        <f>TF32/TF26</f>
        <v>0</v>
      </c>
      <c r="TH32" s="101">
        <f>TH26*TG32</f>
        <v>0</v>
      </c>
      <c r="TI32" s="119">
        <f t="shared" si="563"/>
        <v>0</v>
      </c>
      <c r="TJ32" s="93">
        <f>TJ26</f>
        <v>9</v>
      </c>
      <c r="TK32" s="120">
        <f t="shared" si="564"/>
        <v>0</v>
      </c>
      <c r="TL32" s="101">
        <f t="shared" si="565"/>
        <v>0</v>
      </c>
      <c r="TM32" s="101"/>
      <c r="TN32" s="121"/>
      <c r="TO32" s="122">
        <f t="shared" si="566"/>
        <v>0</v>
      </c>
      <c r="TP32" s="469">
        <f t="shared" si="567"/>
        <v>0</v>
      </c>
      <c r="TQ32" s="122">
        <f>TP32/TP26</f>
        <v>0</v>
      </c>
      <c r="TR32" s="101">
        <f>TR26*TQ32</f>
        <v>0</v>
      </c>
      <c r="TS32" s="119">
        <f t="shared" si="568"/>
        <v>0</v>
      </c>
      <c r="TT32" s="93">
        <f>TT26</f>
        <v>9</v>
      </c>
      <c r="TU32" s="120">
        <f t="shared" si="569"/>
        <v>0</v>
      </c>
      <c r="TV32" s="101">
        <f t="shared" si="570"/>
        <v>0</v>
      </c>
      <c r="TW32" s="101"/>
      <c r="TX32" s="121"/>
      <c r="TY32" s="122">
        <f t="shared" si="571"/>
        <v>0</v>
      </c>
      <c r="TZ32" s="469">
        <f t="shared" si="572"/>
        <v>0</v>
      </c>
      <c r="UA32" s="122">
        <f>TZ32/TZ26</f>
        <v>0</v>
      </c>
      <c r="UB32" s="101">
        <f>UB26*UA32</f>
        <v>0</v>
      </c>
      <c r="UC32" s="119">
        <f t="shared" si="573"/>
        <v>0</v>
      </c>
      <c r="UD32" s="93">
        <f>UD26</f>
        <v>9</v>
      </c>
      <c r="UE32" s="120">
        <f t="shared" si="574"/>
        <v>0</v>
      </c>
      <c r="UF32" s="101">
        <f t="shared" si="575"/>
        <v>0</v>
      </c>
      <c r="UG32" s="101"/>
      <c r="UH32" s="121"/>
      <c r="UI32" s="122">
        <f t="shared" si="576"/>
        <v>0</v>
      </c>
      <c r="UJ32" s="469">
        <f t="shared" si="577"/>
        <v>0</v>
      </c>
      <c r="UK32" s="122">
        <f>UJ32/UJ26</f>
        <v>0</v>
      </c>
      <c r="UL32" s="101">
        <f>UL26*UK32</f>
        <v>0</v>
      </c>
      <c r="UM32" s="119">
        <f t="shared" si="578"/>
        <v>0</v>
      </c>
      <c r="UN32" s="93">
        <f>UN26</f>
        <v>9</v>
      </c>
      <c r="UO32" s="120">
        <f t="shared" si="579"/>
        <v>0</v>
      </c>
      <c r="UP32" s="101">
        <f t="shared" si="580"/>
        <v>0</v>
      </c>
      <c r="UQ32" s="101"/>
      <c r="UR32" s="121"/>
      <c r="US32" s="122">
        <f t="shared" si="581"/>
        <v>0</v>
      </c>
      <c r="UT32" s="469">
        <f t="shared" si="582"/>
        <v>0</v>
      </c>
      <c r="UU32" s="122">
        <f>UT32/UT26</f>
        <v>0</v>
      </c>
      <c r="UV32" s="101">
        <f>UV26*UU32</f>
        <v>0</v>
      </c>
      <c r="UW32" s="119">
        <f t="shared" si="583"/>
        <v>0</v>
      </c>
      <c r="UX32" s="93">
        <f>UX26</f>
        <v>9</v>
      </c>
      <c r="UY32" s="120">
        <f t="shared" si="584"/>
        <v>0</v>
      </c>
      <c r="UZ32" s="101">
        <f t="shared" si="585"/>
        <v>0</v>
      </c>
      <c r="VA32" s="101"/>
      <c r="VB32" s="121"/>
      <c r="VC32" s="122">
        <f t="shared" si="586"/>
        <v>0</v>
      </c>
      <c r="VD32" s="469">
        <f t="shared" si="587"/>
        <v>0</v>
      </c>
      <c r="VE32" s="122">
        <f>VD32/VD26</f>
        <v>0</v>
      </c>
      <c r="VF32" s="101">
        <f>VF26*VE32</f>
        <v>0</v>
      </c>
      <c r="VG32" s="119">
        <f t="shared" si="588"/>
        <v>0</v>
      </c>
      <c r="VH32" s="93">
        <f>VH26</f>
        <v>9</v>
      </c>
      <c r="VI32" s="120">
        <f t="shared" si="589"/>
        <v>0</v>
      </c>
      <c r="VJ32" s="101">
        <f t="shared" si="590"/>
        <v>0</v>
      </c>
      <c r="VK32" s="101"/>
      <c r="VL32" s="121"/>
      <c r="VM32" s="122">
        <f t="shared" si="591"/>
        <v>0</v>
      </c>
      <c r="VN32" s="469">
        <f t="shared" si="592"/>
        <v>0</v>
      </c>
      <c r="VO32" s="122">
        <f>VN32/VN26</f>
        <v>0</v>
      </c>
      <c r="VP32" s="101">
        <f>VP26*VO32</f>
        <v>0</v>
      </c>
      <c r="VQ32" s="119">
        <f t="shared" si="593"/>
        <v>0</v>
      </c>
      <c r="VR32" s="93">
        <f>VR26</f>
        <v>9</v>
      </c>
      <c r="VS32" s="120">
        <f t="shared" si="594"/>
        <v>0</v>
      </c>
      <c r="VT32" s="101">
        <f t="shared" si="595"/>
        <v>0</v>
      </c>
      <c r="VU32" s="101"/>
      <c r="VV32" s="121"/>
      <c r="VW32" s="122">
        <f t="shared" si="596"/>
        <v>0</v>
      </c>
      <c r="VX32" s="452">
        <f t="shared" si="597"/>
        <v>222</v>
      </c>
      <c r="VY32" s="122">
        <f>VX32/VX26</f>
        <v>1.7670000000000002E-2</v>
      </c>
      <c r="VZ32" s="101">
        <f>VZ26*VY32</f>
        <v>97104.62</v>
      </c>
      <c r="WA32" s="119">
        <f t="shared" si="598"/>
        <v>437.40819820000002</v>
      </c>
      <c r="WB32" s="93">
        <f>WB26</f>
        <v>9</v>
      </c>
      <c r="WC32" s="120">
        <f t="shared" si="599"/>
        <v>3936.6737800000001</v>
      </c>
      <c r="WD32" s="101">
        <f t="shared" si="600"/>
        <v>873941.58</v>
      </c>
      <c r="WE32" s="101"/>
      <c r="WF32" s="121"/>
    </row>
    <row r="33" spans="1:604" ht="24">
      <c r="A33" s="5"/>
      <c r="B33" s="85" t="s">
        <v>409</v>
      </c>
      <c r="C33" s="12" t="s">
        <v>920</v>
      </c>
      <c r="D33" s="12" t="s">
        <v>423</v>
      </c>
      <c r="E33" s="4" t="s">
        <v>34</v>
      </c>
      <c r="F33" s="469">
        <f t="shared" si="302"/>
        <v>0</v>
      </c>
      <c r="G33" s="122">
        <f>F33/F26</f>
        <v>0</v>
      </c>
      <c r="H33" s="101">
        <f>H26*G33</f>
        <v>0</v>
      </c>
      <c r="I33" s="119">
        <f t="shared" si="303"/>
        <v>0</v>
      </c>
      <c r="J33" s="93">
        <f>J26</f>
        <v>9</v>
      </c>
      <c r="K33" s="120">
        <f t="shared" si="304"/>
        <v>0</v>
      </c>
      <c r="L33" s="101">
        <f t="shared" si="305"/>
        <v>0</v>
      </c>
      <c r="M33" s="101"/>
      <c r="N33" s="121"/>
      <c r="O33" s="122" t="e">
        <f t="shared" si="306"/>
        <v>#DIV/0!</v>
      </c>
      <c r="P33" s="469">
        <f t="shared" si="307"/>
        <v>0</v>
      </c>
      <c r="Q33" s="122">
        <f>P33/P26</f>
        <v>0</v>
      </c>
      <c r="R33" s="101">
        <f>R26*Q33</f>
        <v>0</v>
      </c>
      <c r="S33" s="119">
        <f t="shared" si="308"/>
        <v>0</v>
      </c>
      <c r="T33" s="93">
        <f>T26</f>
        <v>9</v>
      </c>
      <c r="U33" s="120">
        <f t="shared" si="309"/>
        <v>0</v>
      </c>
      <c r="V33" s="101">
        <f t="shared" si="310"/>
        <v>0</v>
      </c>
      <c r="W33" s="101"/>
      <c r="X33" s="121"/>
      <c r="Y33" s="122" t="e">
        <f t="shared" si="311"/>
        <v>#DIV/0!</v>
      </c>
      <c r="Z33" s="469">
        <f t="shared" si="312"/>
        <v>0</v>
      </c>
      <c r="AA33" s="122">
        <f>Z33/Z26</f>
        <v>0</v>
      </c>
      <c r="AB33" s="101">
        <f>AB26*AA33</f>
        <v>0</v>
      </c>
      <c r="AC33" s="119">
        <f t="shared" si="313"/>
        <v>0</v>
      </c>
      <c r="AD33" s="93">
        <f>AD26</f>
        <v>9</v>
      </c>
      <c r="AE33" s="120">
        <f t="shared" si="314"/>
        <v>0</v>
      </c>
      <c r="AF33" s="101">
        <f t="shared" si="315"/>
        <v>0</v>
      </c>
      <c r="AG33" s="101"/>
      <c r="AH33" s="121"/>
      <c r="AI33" s="122" t="e">
        <f t="shared" si="316"/>
        <v>#DIV/0!</v>
      </c>
      <c r="AJ33" s="469">
        <f t="shared" si="317"/>
        <v>0</v>
      </c>
      <c r="AK33" s="122" t="e">
        <f>AJ33/AJ26</f>
        <v>#DIV/0!</v>
      </c>
      <c r="AL33" s="101" t="e">
        <f>AL26*AK33</f>
        <v>#DIV/0!</v>
      </c>
      <c r="AM33" s="119">
        <f t="shared" si="318"/>
        <v>0</v>
      </c>
      <c r="AN33" s="93">
        <f>AN26</f>
        <v>0</v>
      </c>
      <c r="AO33" s="120">
        <f t="shared" si="319"/>
        <v>0</v>
      </c>
      <c r="AP33" s="101">
        <f t="shared" si="320"/>
        <v>0</v>
      </c>
      <c r="AQ33" s="101"/>
      <c r="AR33" s="121"/>
      <c r="AS33" s="122" t="e">
        <f t="shared" si="321"/>
        <v>#DIV/0!</v>
      </c>
      <c r="AT33" s="469">
        <f t="shared" si="322"/>
        <v>0</v>
      </c>
      <c r="AU33" s="122">
        <f>AT33/AT26</f>
        <v>0</v>
      </c>
      <c r="AV33" s="101">
        <f>AV26*AU33</f>
        <v>0</v>
      </c>
      <c r="AW33" s="119">
        <f t="shared" si="323"/>
        <v>0</v>
      </c>
      <c r="AX33" s="93">
        <f>AX26</f>
        <v>9</v>
      </c>
      <c r="AY33" s="120">
        <f t="shared" si="324"/>
        <v>0</v>
      </c>
      <c r="AZ33" s="101">
        <f t="shared" si="325"/>
        <v>0</v>
      </c>
      <c r="BA33" s="101"/>
      <c r="BB33" s="121"/>
      <c r="BC33" s="122" t="e">
        <f t="shared" si="326"/>
        <v>#DIV/0!</v>
      </c>
      <c r="BD33" s="469">
        <f t="shared" si="327"/>
        <v>0</v>
      </c>
      <c r="BE33" s="122">
        <f>BD33/BD26</f>
        <v>0</v>
      </c>
      <c r="BF33" s="101">
        <f>BF26*BE33</f>
        <v>0</v>
      </c>
      <c r="BG33" s="119">
        <f t="shared" si="328"/>
        <v>0</v>
      </c>
      <c r="BH33" s="93">
        <f>BH26</f>
        <v>9</v>
      </c>
      <c r="BI33" s="120">
        <f t="shared" si="329"/>
        <v>0</v>
      </c>
      <c r="BJ33" s="101">
        <f t="shared" si="330"/>
        <v>0</v>
      </c>
      <c r="BK33" s="101"/>
      <c r="BL33" s="121"/>
      <c r="BM33" s="122" t="e">
        <f t="shared" si="331"/>
        <v>#DIV/0!</v>
      </c>
      <c r="BN33" s="469">
        <f t="shared" si="332"/>
        <v>0</v>
      </c>
      <c r="BO33" s="122">
        <f>BN33/BN26</f>
        <v>0</v>
      </c>
      <c r="BP33" s="101">
        <f>BP26*BO33</f>
        <v>0</v>
      </c>
      <c r="BQ33" s="119">
        <f t="shared" si="333"/>
        <v>0</v>
      </c>
      <c r="BR33" s="93">
        <f>BR26</f>
        <v>9</v>
      </c>
      <c r="BS33" s="120">
        <f t="shared" si="334"/>
        <v>0</v>
      </c>
      <c r="BT33" s="101">
        <f t="shared" si="335"/>
        <v>0</v>
      </c>
      <c r="BU33" s="101"/>
      <c r="BV33" s="121"/>
      <c r="BW33" s="122" t="e">
        <f t="shared" si="336"/>
        <v>#DIV/0!</v>
      </c>
      <c r="BX33" s="469">
        <f t="shared" si="337"/>
        <v>0</v>
      </c>
      <c r="BY33" s="122">
        <f>BX33/BX26</f>
        <v>0</v>
      </c>
      <c r="BZ33" s="101">
        <f>BZ26*BY33</f>
        <v>0</v>
      </c>
      <c r="CA33" s="119">
        <f t="shared" si="338"/>
        <v>0</v>
      </c>
      <c r="CB33" s="93">
        <f>CB26</f>
        <v>9</v>
      </c>
      <c r="CC33" s="120">
        <f t="shared" si="339"/>
        <v>0</v>
      </c>
      <c r="CD33" s="101">
        <f t="shared" si="340"/>
        <v>0</v>
      </c>
      <c r="CE33" s="101"/>
      <c r="CF33" s="121"/>
      <c r="CG33" s="122" t="e">
        <f t="shared" si="341"/>
        <v>#DIV/0!</v>
      </c>
      <c r="CH33" s="469">
        <f t="shared" si="342"/>
        <v>0</v>
      </c>
      <c r="CI33" s="122" t="e">
        <f>CH33/CH26</f>
        <v>#DIV/0!</v>
      </c>
      <c r="CJ33" s="101" t="e">
        <f>CJ26*CI33</f>
        <v>#DIV/0!</v>
      </c>
      <c r="CK33" s="119">
        <f t="shared" si="343"/>
        <v>0</v>
      </c>
      <c r="CL33" s="93">
        <f>CL26</f>
        <v>0</v>
      </c>
      <c r="CM33" s="120">
        <f t="shared" si="344"/>
        <v>0</v>
      </c>
      <c r="CN33" s="101">
        <f t="shared" si="345"/>
        <v>0</v>
      </c>
      <c r="CO33" s="101"/>
      <c r="CP33" s="121"/>
      <c r="CQ33" s="122" t="e">
        <f t="shared" si="346"/>
        <v>#DIV/0!</v>
      </c>
      <c r="CR33" s="469">
        <f t="shared" si="347"/>
        <v>0</v>
      </c>
      <c r="CS33" s="122">
        <f>CR33/CR26</f>
        <v>0</v>
      </c>
      <c r="CT33" s="101">
        <f>CT26*CS33</f>
        <v>0</v>
      </c>
      <c r="CU33" s="119">
        <f t="shared" si="348"/>
        <v>0</v>
      </c>
      <c r="CV33" s="93">
        <f>CV26</f>
        <v>9</v>
      </c>
      <c r="CW33" s="120">
        <f t="shared" si="349"/>
        <v>0</v>
      </c>
      <c r="CX33" s="101">
        <f t="shared" si="350"/>
        <v>0</v>
      </c>
      <c r="CY33" s="101"/>
      <c r="CZ33" s="121"/>
      <c r="DA33" s="122" t="e">
        <f t="shared" si="351"/>
        <v>#DIV/0!</v>
      </c>
      <c r="DB33" s="469">
        <f t="shared" si="352"/>
        <v>0</v>
      </c>
      <c r="DC33" s="122">
        <f>DB33/DB26</f>
        <v>0</v>
      </c>
      <c r="DD33" s="101">
        <f>DD26*DC33</f>
        <v>0</v>
      </c>
      <c r="DE33" s="119">
        <f t="shared" si="353"/>
        <v>0</v>
      </c>
      <c r="DF33" s="93">
        <f>DF26</f>
        <v>9</v>
      </c>
      <c r="DG33" s="120">
        <f t="shared" si="354"/>
        <v>0</v>
      </c>
      <c r="DH33" s="101">
        <f t="shared" si="355"/>
        <v>0</v>
      </c>
      <c r="DI33" s="101"/>
      <c r="DJ33" s="121"/>
      <c r="DK33" s="122" t="e">
        <f t="shared" si="356"/>
        <v>#DIV/0!</v>
      </c>
      <c r="DL33" s="469">
        <f t="shared" si="357"/>
        <v>0</v>
      </c>
      <c r="DM33" s="122">
        <f>DL33/DL26</f>
        <v>0</v>
      </c>
      <c r="DN33" s="101">
        <f>DN26*DM33</f>
        <v>0</v>
      </c>
      <c r="DO33" s="119">
        <f t="shared" si="358"/>
        <v>0</v>
      </c>
      <c r="DP33" s="93">
        <f>DP26</f>
        <v>9</v>
      </c>
      <c r="DQ33" s="120">
        <f t="shared" si="359"/>
        <v>0</v>
      </c>
      <c r="DR33" s="101">
        <f t="shared" si="360"/>
        <v>0</v>
      </c>
      <c r="DS33" s="101"/>
      <c r="DT33" s="121"/>
      <c r="DU33" s="122" t="e">
        <f t="shared" si="361"/>
        <v>#DIV/0!</v>
      </c>
      <c r="DV33" s="469">
        <f t="shared" si="362"/>
        <v>0</v>
      </c>
      <c r="DW33" s="122">
        <f>DV33/DV26</f>
        <v>0</v>
      </c>
      <c r="DX33" s="101">
        <f>DX26*DW33</f>
        <v>0</v>
      </c>
      <c r="DY33" s="119">
        <f t="shared" si="363"/>
        <v>0</v>
      </c>
      <c r="DZ33" s="93">
        <f>DZ26</f>
        <v>9</v>
      </c>
      <c r="EA33" s="120">
        <f t="shared" si="364"/>
        <v>0</v>
      </c>
      <c r="EB33" s="101">
        <f t="shared" si="365"/>
        <v>0</v>
      </c>
      <c r="EC33" s="101"/>
      <c r="ED33" s="121"/>
      <c r="EE33" s="122" t="e">
        <f t="shared" si="366"/>
        <v>#DIV/0!</v>
      </c>
      <c r="EF33" s="469">
        <f t="shared" si="367"/>
        <v>0</v>
      </c>
      <c r="EG33" s="122">
        <f>EF33/EF26</f>
        <v>0</v>
      </c>
      <c r="EH33" s="101">
        <f>EH26*EG33</f>
        <v>0</v>
      </c>
      <c r="EI33" s="119">
        <f t="shared" si="368"/>
        <v>0</v>
      </c>
      <c r="EJ33" s="93">
        <f>EJ26</f>
        <v>9</v>
      </c>
      <c r="EK33" s="120">
        <f t="shared" si="369"/>
        <v>0</v>
      </c>
      <c r="EL33" s="101">
        <f t="shared" si="370"/>
        <v>0</v>
      </c>
      <c r="EM33" s="101"/>
      <c r="EN33" s="121"/>
      <c r="EO33" s="122" t="e">
        <f t="shared" si="371"/>
        <v>#DIV/0!</v>
      </c>
      <c r="EP33" s="469">
        <f t="shared" si="372"/>
        <v>0</v>
      </c>
      <c r="EQ33" s="122">
        <f>EP33/EP26</f>
        <v>0</v>
      </c>
      <c r="ER33" s="101">
        <f>ER26*EQ33</f>
        <v>0</v>
      </c>
      <c r="ES33" s="119">
        <f t="shared" si="373"/>
        <v>0</v>
      </c>
      <c r="ET33" s="93">
        <f>ET26</f>
        <v>9</v>
      </c>
      <c r="EU33" s="120">
        <f t="shared" si="374"/>
        <v>0</v>
      </c>
      <c r="EV33" s="101">
        <f t="shared" si="375"/>
        <v>0</v>
      </c>
      <c r="EW33" s="101"/>
      <c r="EX33" s="121"/>
      <c r="EY33" s="122" t="e">
        <f t="shared" si="376"/>
        <v>#DIV/0!</v>
      </c>
      <c r="EZ33" s="469">
        <f t="shared" si="377"/>
        <v>0</v>
      </c>
      <c r="FA33" s="122">
        <f>EZ33/EZ26</f>
        <v>0</v>
      </c>
      <c r="FB33" s="101">
        <f>FB26*FA33</f>
        <v>0</v>
      </c>
      <c r="FC33" s="119">
        <f t="shared" si="378"/>
        <v>0</v>
      </c>
      <c r="FD33" s="93">
        <f>FD26</f>
        <v>9</v>
      </c>
      <c r="FE33" s="120">
        <f t="shared" si="379"/>
        <v>0</v>
      </c>
      <c r="FF33" s="101">
        <f t="shared" si="380"/>
        <v>0</v>
      </c>
      <c r="FG33" s="101"/>
      <c r="FH33" s="121"/>
      <c r="FI33" s="122" t="e">
        <f t="shared" si="381"/>
        <v>#DIV/0!</v>
      </c>
      <c r="FJ33" s="469">
        <f t="shared" si="382"/>
        <v>0</v>
      </c>
      <c r="FK33" s="122">
        <f>FJ33/FJ26</f>
        <v>0</v>
      </c>
      <c r="FL33" s="101">
        <f>FL26*FK33</f>
        <v>0</v>
      </c>
      <c r="FM33" s="119">
        <f t="shared" si="383"/>
        <v>0</v>
      </c>
      <c r="FN33" s="93">
        <f>FN26</f>
        <v>9</v>
      </c>
      <c r="FO33" s="120">
        <f t="shared" si="384"/>
        <v>0</v>
      </c>
      <c r="FP33" s="101">
        <f t="shared" si="385"/>
        <v>0</v>
      </c>
      <c r="FQ33" s="101"/>
      <c r="FR33" s="121"/>
      <c r="FS33" s="122" t="e">
        <f t="shared" si="386"/>
        <v>#DIV/0!</v>
      </c>
      <c r="FT33" s="469">
        <f t="shared" si="387"/>
        <v>0</v>
      </c>
      <c r="FU33" s="122">
        <f>FT33/FT26</f>
        <v>0</v>
      </c>
      <c r="FV33" s="101">
        <f>FV26*FU33</f>
        <v>0</v>
      </c>
      <c r="FW33" s="119">
        <f t="shared" si="388"/>
        <v>0</v>
      </c>
      <c r="FX33" s="93">
        <f>FX26</f>
        <v>9</v>
      </c>
      <c r="FY33" s="120">
        <f t="shared" si="389"/>
        <v>0</v>
      </c>
      <c r="FZ33" s="101">
        <f t="shared" si="390"/>
        <v>0</v>
      </c>
      <c r="GA33" s="101"/>
      <c r="GB33" s="121"/>
      <c r="GC33" s="122" t="e">
        <f t="shared" si="391"/>
        <v>#DIV/0!</v>
      </c>
      <c r="GD33" s="469">
        <f t="shared" si="392"/>
        <v>0</v>
      </c>
      <c r="GE33" s="122">
        <f>GD33/GD26</f>
        <v>0</v>
      </c>
      <c r="GF33" s="101">
        <f>GF26*GE33</f>
        <v>0</v>
      </c>
      <c r="GG33" s="119">
        <f t="shared" si="393"/>
        <v>0</v>
      </c>
      <c r="GH33" s="93">
        <f>GH26</f>
        <v>9</v>
      </c>
      <c r="GI33" s="120">
        <f t="shared" si="394"/>
        <v>0</v>
      </c>
      <c r="GJ33" s="101">
        <f t="shared" si="395"/>
        <v>0</v>
      </c>
      <c r="GK33" s="101"/>
      <c r="GL33" s="121"/>
      <c r="GM33" s="122" t="e">
        <f t="shared" si="396"/>
        <v>#DIV/0!</v>
      </c>
      <c r="GN33" s="469">
        <f t="shared" si="397"/>
        <v>0</v>
      </c>
      <c r="GO33" s="122">
        <f>GN33/GN26</f>
        <v>0</v>
      </c>
      <c r="GP33" s="101">
        <f>GP26*GO33</f>
        <v>0</v>
      </c>
      <c r="GQ33" s="119">
        <f t="shared" si="398"/>
        <v>0</v>
      </c>
      <c r="GR33" s="93">
        <f>GR26</f>
        <v>9</v>
      </c>
      <c r="GS33" s="120">
        <f t="shared" si="399"/>
        <v>0</v>
      </c>
      <c r="GT33" s="101">
        <f t="shared" si="400"/>
        <v>0</v>
      </c>
      <c r="GU33" s="101"/>
      <c r="GV33" s="121"/>
      <c r="GW33" s="122" t="e">
        <f t="shared" si="401"/>
        <v>#DIV/0!</v>
      </c>
      <c r="GX33" s="469">
        <f t="shared" si="402"/>
        <v>0</v>
      </c>
      <c r="GY33" s="122">
        <f>GX33/GX26</f>
        <v>0</v>
      </c>
      <c r="GZ33" s="101">
        <f>GZ26*GY33</f>
        <v>0</v>
      </c>
      <c r="HA33" s="119">
        <f t="shared" si="403"/>
        <v>0</v>
      </c>
      <c r="HB33" s="93">
        <f>HB26</f>
        <v>9</v>
      </c>
      <c r="HC33" s="120">
        <f t="shared" si="404"/>
        <v>0</v>
      </c>
      <c r="HD33" s="101">
        <f t="shared" si="405"/>
        <v>0</v>
      </c>
      <c r="HE33" s="101"/>
      <c r="HF33" s="121"/>
      <c r="HG33" s="122" t="e">
        <f t="shared" si="406"/>
        <v>#DIV/0!</v>
      </c>
      <c r="HH33" s="469">
        <f t="shared" si="407"/>
        <v>0</v>
      </c>
      <c r="HI33" s="122">
        <f>HH33/HH26</f>
        <v>0</v>
      </c>
      <c r="HJ33" s="101">
        <f>HJ26*HI33</f>
        <v>0</v>
      </c>
      <c r="HK33" s="119">
        <f t="shared" si="408"/>
        <v>0</v>
      </c>
      <c r="HL33" s="93">
        <f>HL26</f>
        <v>9</v>
      </c>
      <c r="HM33" s="120">
        <f t="shared" si="409"/>
        <v>0</v>
      </c>
      <c r="HN33" s="101">
        <f t="shared" si="410"/>
        <v>0</v>
      </c>
      <c r="HO33" s="101"/>
      <c r="HP33" s="121"/>
      <c r="HQ33" s="122" t="e">
        <f t="shared" si="411"/>
        <v>#DIV/0!</v>
      </c>
      <c r="HR33" s="469">
        <f t="shared" si="412"/>
        <v>0</v>
      </c>
      <c r="HS33" s="122">
        <f>HR33/HR26</f>
        <v>0</v>
      </c>
      <c r="HT33" s="101">
        <f>HT26*HS33</f>
        <v>0</v>
      </c>
      <c r="HU33" s="119">
        <f t="shared" si="413"/>
        <v>0</v>
      </c>
      <c r="HV33" s="93">
        <f>HV26</f>
        <v>9</v>
      </c>
      <c r="HW33" s="120">
        <f t="shared" si="414"/>
        <v>0</v>
      </c>
      <c r="HX33" s="101">
        <f t="shared" si="415"/>
        <v>0</v>
      </c>
      <c r="HY33" s="101"/>
      <c r="HZ33" s="121"/>
      <c r="IA33" s="122" t="e">
        <f t="shared" si="416"/>
        <v>#DIV/0!</v>
      </c>
      <c r="IB33" s="469">
        <f t="shared" si="417"/>
        <v>0</v>
      </c>
      <c r="IC33" s="122">
        <f>IB33/IB26</f>
        <v>0</v>
      </c>
      <c r="ID33" s="101">
        <f>ID26*IC33</f>
        <v>0</v>
      </c>
      <c r="IE33" s="119">
        <f t="shared" si="418"/>
        <v>0</v>
      </c>
      <c r="IF33" s="93">
        <f>IF26</f>
        <v>9</v>
      </c>
      <c r="IG33" s="120">
        <f t="shared" si="419"/>
        <v>0</v>
      </c>
      <c r="IH33" s="101">
        <f t="shared" si="420"/>
        <v>0</v>
      </c>
      <c r="II33" s="101"/>
      <c r="IJ33" s="121"/>
      <c r="IK33" s="122" t="e">
        <f t="shared" si="421"/>
        <v>#DIV/0!</v>
      </c>
      <c r="IL33" s="469">
        <f t="shared" si="422"/>
        <v>0</v>
      </c>
      <c r="IM33" s="122">
        <f>IL33/IL26</f>
        <v>0</v>
      </c>
      <c r="IN33" s="101">
        <f>IN26*IM33</f>
        <v>0</v>
      </c>
      <c r="IO33" s="119">
        <f t="shared" si="423"/>
        <v>0</v>
      </c>
      <c r="IP33" s="93">
        <f>IP26</f>
        <v>9</v>
      </c>
      <c r="IQ33" s="120">
        <f t="shared" si="424"/>
        <v>0</v>
      </c>
      <c r="IR33" s="101">
        <f t="shared" si="425"/>
        <v>0</v>
      </c>
      <c r="IS33" s="101"/>
      <c r="IT33" s="121"/>
      <c r="IU33" s="122" t="e">
        <f t="shared" si="426"/>
        <v>#DIV/0!</v>
      </c>
      <c r="IV33" s="469">
        <f t="shared" si="427"/>
        <v>0</v>
      </c>
      <c r="IW33" s="122">
        <f>IV33/IV26</f>
        <v>0</v>
      </c>
      <c r="IX33" s="101">
        <f>IX26*IW33</f>
        <v>0</v>
      </c>
      <c r="IY33" s="119">
        <f t="shared" si="428"/>
        <v>0</v>
      </c>
      <c r="IZ33" s="93">
        <f>IZ26</f>
        <v>9</v>
      </c>
      <c r="JA33" s="120">
        <f t="shared" si="429"/>
        <v>0</v>
      </c>
      <c r="JB33" s="101">
        <f t="shared" si="430"/>
        <v>0</v>
      </c>
      <c r="JC33" s="101"/>
      <c r="JD33" s="121"/>
      <c r="JE33" s="122" t="e">
        <f t="shared" si="431"/>
        <v>#DIV/0!</v>
      </c>
      <c r="JF33" s="469">
        <f t="shared" si="432"/>
        <v>0</v>
      </c>
      <c r="JG33" s="122">
        <f>JF33/JF26</f>
        <v>0</v>
      </c>
      <c r="JH33" s="101">
        <f>JH26*JG33</f>
        <v>0</v>
      </c>
      <c r="JI33" s="119">
        <f t="shared" si="433"/>
        <v>0</v>
      </c>
      <c r="JJ33" s="93">
        <f>JJ26</f>
        <v>9</v>
      </c>
      <c r="JK33" s="120">
        <f t="shared" si="434"/>
        <v>0</v>
      </c>
      <c r="JL33" s="101">
        <f t="shared" si="435"/>
        <v>0</v>
      </c>
      <c r="JM33" s="101"/>
      <c r="JN33" s="121"/>
      <c r="JO33" s="122" t="e">
        <f t="shared" si="436"/>
        <v>#DIV/0!</v>
      </c>
      <c r="JP33" s="469">
        <f t="shared" si="437"/>
        <v>0</v>
      </c>
      <c r="JQ33" s="122" t="e">
        <f>JP33/JP26</f>
        <v>#DIV/0!</v>
      </c>
      <c r="JR33" s="101" t="e">
        <f>JR26*JQ33</f>
        <v>#DIV/0!</v>
      </c>
      <c r="JS33" s="119">
        <f t="shared" si="438"/>
        <v>0</v>
      </c>
      <c r="JT33" s="93">
        <f>JT26</f>
        <v>0</v>
      </c>
      <c r="JU33" s="120">
        <f t="shared" si="439"/>
        <v>0</v>
      </c>
      <c r="JV33" s="101">
        <f t="shared" si="440"/>
        <v>0</v>
      </c>
      <c r="JW33" s="101"/>
      <c r="JX33" s="121"/>
      <c r="JY33" s="122" t="e">
        <f t="shared" si="441"/>
        <v>#DIV/0!</v>
      </c>
      <c r="JZ33" s="469">
        <f t="shared" si="442"/>
        <v>0</v>
      </c>
      <c r="KA33" s="122">
        <f>JZ33/JZ26</f>
        <v>0</v>
      </c>
      <c r="KB33" s="101">
        <f>KB26*KA33</f>
        <v>0</v>
      </c>
      <c r="KC33" s="119">
        <f t="shared" si="443"/>
        <v>0</v>
      </c>
      <c r="KD33" s="93">
        <f>KD26</f>
        <v>9</v>
      </c>
      <c r="KE33" s="120">
        <f t="shared" si="444"/>
        <v>0</v>
      </c>
      <c r="KF33" s="101">
        <f t="shared" si="445"/>
        <v>0</v>
      </c>
      <c r="KG33" s="101"/>
      <c r="KH33" s="121"/>
      <c r="KI33" s="122" t="e">
        <f t="shared" si="446"/>
        <v>#DIV/0!</v>
      </c>
      <c r="KJ33" s="469">
        <f t="shared" si="447"/>
        <v>0</v>
      </c>
      <c r="KK33" s="122">
        <f>KJ33/KJ26</f>
        <v>0</v>
      </c>
      <c r="KL33" s="101">
        <f>KL26*KK33</f>
        <v>0</v>
      </c>
      <c r="KM33" s="119">
        <f t="shared" si="448"/>
        <v>0</v>
      </c>
      <c r="KN33" s="93">
        <f>KN26</f>
        <v>9</v>
      </c>
      <c r="KO33" s="120">
        <f t="shared" si="449"/>
        <v>0</v>
      </c>
      <c r="KP33" s="101">
        <f t="shared" si="450"/>
        <v>0</v>
      </c>
      <c r="KQ33" s="101"/>
      <c r="KR33" s="121"/>
      <c r="KS33" s="122" t="e">
        <f t="shared" si="451"/>
        <v>#DIV/0!</v>
      </c>
      <c r="KT33" s="469">
        <f t="shared" si="452"/>
        <v>0</v>
      </c>
      <c r="KU33" s="122">
        <f>KT33/KT26</f>
        <v>0</v>
      </c>
      <c r="KV33" s="101">
        <f>KV26*KU33</f>
        <v>0</v>
      </c>
      <c r="KW33" s="119">
        <f t="shared" si="453"/>
        <v>0</v>
      </c>
      <c r="KX33" s="93">
        <f>KX26</f>
        <v>9</v>
      </c>
      <c r="KY33" s="120">
        <f t="shared" si="454"/>
        <v>0</v>
      </c>
      <c r="KZ33" s="101">
        <f t="shared" si="455"/>
        <v>0</v>
      </c>
      <c r="LA33" s="101"/>
      <c r="LB33" s="121"/>
      <c r="LC33" s="122" t="e">
        <f t="shared" si="456"/>
        <v>#DIV/0!</v>
      </c>
      <c r="LD33" s="469">
        <f t="shared" si="457"/>
        <v>0</v>
      </c>
      <c r="LE33" s="122">
        <f>LD33/LD26</f>
        <v>0</v>
      </c>
      <c r="LF33" s="101">
        <f>LF26*LE33</f>
        <v>0</v>
      </c>
      <c r="LG33" s="119">
        <f t="shared" si="458"/>
        <v>0</v>
      </c>
      <c r="LH33" s="93">
        <f>LH26</f>
        <v>9</v>
      </c>
      <c r="LI33" s="120">
        <f t="shared" si="459"/>
        <v>0</v>
      </c>
      <c r="LJ33" s="101">
        <f t="shared" si="460"/>
        <v>0</v>
      </c>
      <c r="LK33" s="101"/>
      <c r="LL33" s="121"/>
      <c r="LM33" s="122" t="e">
        <f t="shared" si="461"/>
        <v>#DIV/0!</v>
      </c>
      <c r="LN33" s="469">
        <f t="shared" si="462"/>
        <v>0</v>
      </c>
      <c r="LO33" s="122">
        <f>LN33/LN26</f>
        <v>0</v>
      </c>
      <c r="LP33" s="101">
        <f>LP26*LO33</f>
        <v>0</v>
      </c>
      <c r="LQ33" s="119">
        <f t="shared" si="463"/>
        <v>0</v>
      </c>
      <c r="LR33" s="93">
        <f>LR26</f>
        <v>9</v>
      </c>
      <c r="LS33" s="120">
        <f t="shared" si="464"/>
        <v>0</v>
      </c>
      <c r="LT33" s="101">
        <f t="shared" si="465"/>
        <v>0</v>
      </c>
      <c r="LU33" s="101"/>
      <c r="LV33" s="121"/>
      <c r="LW33" s="122" t="e">
        <f t="shared" si="466"/>
        <v>#DIV/0!</v>
      </c>
      <c r="LX33" s="469">
        <f t="shared" si="467"/>
        <v>0</v>
      </c>
      <c r="LY33" s="122">
        <f>LX33/LX26</f>
        <v>0</v>
      </c>
      <c r="LZ33" s="101">
        <f>LZ26*LY33</f>
        <v>0</v>
      </c>
      <c r="MA33" s="119">
        <f t="shared" si="468"/>
        <v>0</v>
      </c>
      <c r="MB33" s="93">
        <f>MB26</f>
        <v>9</v>
      </c>
      <c r="MC33" s="120">
        <f t="shared" si="469"/>
        <v>0</v>
      </c>
      <c r="MD33" s="101">
        <f t="shared" si="470"/>
        <v>0</v>
      </c>
      <c r="ME33" s="101"/>
      <c r="MF33" s="121"/>
      <c r="MG33" s="122" t="e">
        <f t="shared" si="471"/>
        <v>#DIV/0!</v>
      </c>
      <c r="MH33" s="469">
        <f t="shared" si="472"/>
        <v>0</v>
      </c>
      <c r="MI33" s="122">
        <f>MH33/MH26</f>
        <v>0</v>
      </c>
      <c r="MJ33" s="101">
        <f>MJ26*MI33</f>
        <v>0</v>
      </c>
      <c r="MK33" s="119">
        <f t="shared" si="473"/>
        <v>0</v>
      </c>
      <c r="ML33" s="93">
        <f>ML26</f>
        <v>9</v>
      </c>
      <c r="MM33" s="120">
        <f t="shared" si="474"/>
        <v>0</v>
      </c>
      <c r="MN33" s="101">
        <f t="shared" si="475"/>
        <v>0</v>
      </c>
      <c r="MO33" s="101"/>
      <c r="MP33" s="121"/>
      <c r="MQ33" s="122" t="e">
        <f t="shared" si="476"/>
        <v>#DIV/0!</v>
      </c>
      <c r="MR33" s="469">
        <f t="shared" si="477"/>
        <v>0</v>
      </c>
      <c r="MS33" s="122">
        <f>MR33/MR26</f>
        <v>0</v>
      </c>
      <c r="MT33" s="101">
        <f>MT26*MS33</f>
        <v>0</v>
      </c>
      <c r="MU33" s="119">
        <f t="shared" si="478"/>
        <v>0</v>
      </c>
      <c r="MV33" s="93">
        <f>MV26</f>
        <v>9</v>
      </c>
      <c r="MW33" s="120">
        <f t="shared" si="479"/>
        <v>0</v>
      </c>
      <c r="MX33" s="101">
        <f t="shared" si="480"/>
        <v>0</v>
      </c>
      <c r="MY33" s="101"/>
      <c r="MZ33" s="121"/>
      <c r="NA33" s="122" t="e">
        <f t="shared" si="481"/>
        <v>#DIV/0!</v>
      </c>
      <c r="NB33" s="469">
        <f t="shared" si="482"/>
        <v>0</v>
      </c>
      <c r="NC33" s="122">
        <f>NB33/NB26</f>
        <v>0</v>
      </c>
      <c r="ND33" s="101">
        <f>ND26*NC33</f>
        <v>0</v>
      </c>
      <c r="NE33" s="119">
        <f t="shared" si="483"/>
        <v>0</v>
      </c>
      <c r="NF33" s="93">
        <f>NF26</f>
        <v>9</v>
      </c>
      <c r="NG33" s="120">
        <f t="shared" si="484"/>
        <v>0</v>
      </c>
      <c r="NH33" s="101">
        <f t="shared" si="485"/>
        <v>0</v>
      </c>
      <c r="NI33" s="101"/>
      <c r="NJ33" s="121"/>
      <c r="NK33" s="122" t="e">
        <f t="shared" si="486"/>
        <v>#DIV/0!</v>
      </c>
      <c r="NL33" s="469">
        <f t="shared" si="487"/>
        <v>0</v>
      </c>
      <c r="NM33" s="122">
        <f>NL33/NL26</f>
        <v>0</v>
      </c>
      <c r="NN33" s="101">
        <f>NN26*NM33</f>
        <v>0</v>
      </c>
      <c r="NO33" s="119">
        <f t="shared" si="488"/>
        <v>0</v>
      </c>
      <c r="NP33" s="93">
        <f>NP26</f>
        <v>9</v>
      </c>
      <c r="NQ33" s="120">
        <f t="shared" si="489"/>
        <v>0</v>
      </c>
      <c r="NR33" s="101">
        <f t="shared" si="490"/>
        <v>0</v>
      </c>
      <c r="NS33" s="101"/>
      <c r="NT33" s="121"/>
      <c r="NU33" s="122" t="e">
        <f t="shared" si="491"/>
        <v>#DIV/0!</v>
      </c>
      <c r="NV33" s="469">
        <f t="shared" si="492"/>
        <v>0</v>
      </c>
      <c r="NW33" s="122">
        <f>NV33/NV26</f>
        <v>0</v>
      </c>
      <c r="NX33" s="101">
        <f>NX26*NW33</f>
        <v>0</v>
      </c>
      <c r="NY33" s="119">
        <f t="shared" si="493"/>
        <v>0</v>
      </c>
      <c r="NZ33" s="93">
        <f>NZ26</f>
        <v>9</v>
      </c>
      <c r="OA33" s="120">
        <f t="shared" si="494"/>
        <v>0</v>
      </c>
      <c r="OB33" s="101">
        <f t="shared" si="495"/>
        <v>0</v>
      </c>
      <c r="OC33" s="101"/>
      <c r="OD33" s="121"/>
      <c r="OE33" s="122" t="e">
        <f t="shared" si="496"/>
        <v>#DIV/0!</v>
      </c>
      <c r="OF33" s="469">
        <f t="shared" si="497"/>
        <v>0</v>
      </c>
      <c r="OG33" s="122">
        <f>OF33/OF26</f>
        <v>0</v>
      </c>
      <c r="OH33" s="101">
        <f>OH26*OG33</f>
        <v>0</v>
      </c>
      <c r="OI33" s="119">
        <f t="shared" si="498"/>
        <v>0</v>
      </c>
      <c r="OJ33" s="93">
        <f>OJ26</f>
        <v>9</v>
      </c>
      <c r="OK33" s="120">
        <f t="shared" si="499"/>
        <v>0</v>
      </c>
      <c r="OL33" s="101">
        <f t="shared" si="500"/>
        <v>0</v>
      </c>
      <c r="OM33" s="101"/>
      <c r="ON33" s="121"/>
      <c r="OO33" s="122" t="e">
        <f t="shared" si="501"/>
        <v>#DIV/0!</v>
      </c>
      <c r="OP33" s="469">
        <f t="shared" si="502"/>
        <v>0</v>
      </c>
      <c r="OQ33" s="122">
        <f>OP33/OP26</f>
        <v>0</v>
      </c>
      <c r="OR33" s="101">
        <f>OR26*OQ33</f>
        <v>0</v>
      </c>
      <c r="OS33" s="119">
        <f t="shared" si="503"/>
        <v>0</v>
      </c>
      <c r="OT33" s="93">
        <f>OT26</f>
        <v>9</v>
      </c>
      <c r="OU33" s="120">
        <f t="shared" si="504"/>
        <v>0</v>
      </c>
      <c r="OV33" s="101">
        <f t="shared" si="505"/>
        <v>0</v>
      </c>
      <c r="OW33" s="101"/>
      <c r="OX33" s="121"/>
      <c r="OY33" s="122" t="e">
        <f t="shared" si="506"/>
        <v>#DIV/0!</v>
      </c>
      <c r="OZ33" s="469">
        <f t="shared" si="507"/>
        <v>0</v>
      </c>
      <c r="PA33" s="122">
        <f>OZ33/OZ26</f>
        <v>0</v>
      </c>
      <c r="PB33" s="101">
        <f>PB26*PA33</f>
        <v>0</v>
      </c>
      <c r="PC33" s="119">
        <f t="shared" si="508"/>
        <v>0</v>
      </c>
      <c r="PD33" s="93">
        <f>PD26</f>
        <v>9</v>
      </c>
      <c r="PE33" s="120">
        <f t="shared" si="509"/>
        <v>0</v>
      </c>
      <c r="PF33" s="101">
        <f t="shared" si="510"/>
        <v>0</v>
      </c>
      <c r="PG33" s="101"/>
      <c r="PH33" s="121"/>
      <c r="PI33" s="122" t="e">
        <f t="shared" si="511"/>
        <v>#DIV/0!</v>
      </c>
      <c r="PJ33" s="469">
        <f t="shared" si="512"/>
        <v>0</v>
      </c>
      <c r="PK33" s="122">
        <f>PJ33/PJ26</f>
        <v>0</v>
      </c>
      <c r="PL33" s="101">
        <f>PL26*PK33</f>
        <v>0</v>
      </c>
      <c r="PM33" s="119">
        <f t="shared" si="513"/>
        <v>0</v>
      </c>
      <c r="PN33" s="93">
        <f>PN26</f>
        <v>9</v>
      </c>
      <c r="PO33" s="120">
        <f t="shared" si="514"/>
        <v>0</v>
      </c>
      <c r="PP33" s="101">
        <f t="shared" si="515"/>
        <v>0</v>
      </c>
      <c r="PQ33" s="101"/>
      <c r="PR33" s="121"/>
      <c r="PS33" s="122" t="e">
        <f t="shared" si="516"/>
        <v>#DIV/0!</v>
      </c>
      <c r="PT33" s="469">
        <f t="shared" si="517"/>
        <v>0</v>
      </c>
      <c r="PU33" s="122" t="e">
        <f>PT33/PT26</f>
        <v>#DIV/0!</v>
      </c>
      <c r="PV33" s="101" t="e">
        <f>PV26*PU33</f>
        <v>#DIV/0!</v>
      </c>
      <c r="PW33" s="119">
        <f t="shared" si="518"/>
        <v>0</v>
      </c>
      <c r="PX33" s="93">
        <f>PX26</f>
        <v>0</v>
      </c>
      <c r="PY33" s="120">
        <f t="shared" si="519"/>
        <v>0</v>
      </c>
      <c r="PZ33" s="101">
        <f t="shared" si="520"/>
        <v>0</v>
      </c>
      <c r="QA33" s="101"/>
      <c r="QB33" s="121"/>
      <c r="QC33" s="122" t="e">
        <f t="shared" si="521"/>
        <v>#DIV/0!</v>
      </c>
      <c r="QD33" s="469">
        <f t="shared" si="522"/>
        <v>0</v>
      </c>
      <c r="QE33" s="122">
        <f>QD33/QD26</f>
        <v>0</v>
      </c>
      <c r="QF33" s="101">
        <f>QF26*QE33</f>
        <v>0</v>
      </c>
      <c r="QG33" s="119">
        <f t="shared" si="523"/>
        <v>0</v>
      </c>
      <c r="QH33" s="93">
        <f>QH26</f>
        <v>9</v>
      </c>
      <c r="QI33" s="120">
        <f t="shared" si="524"/>
        <v>0</v>
      </c>
      <c r="QJ33" s="101">
        <f t="shared" si="525"/>
        <v>0</v>
      </c>
      <c r="QK33" s="101"/>
      <c r="QL33" s="121"/>
      <c r="QM33" s="122" t="e">
        <f t="shared" si="526"/>
        <v>#DIV/0!</v>
      </c>
      <c r="QN33" s="469">
        <f t="shared" si="527"/>
        <v>0</v>
      </c>
      <c r="QO33" s="122">
        <f>QN33/QN26</f>
        <v>0</v>
      </c>
      <c r="QP33" s="101">
        <f>QP26*QO33</f>
        <v>0</v>
      </c>
      <c r="QQ33" s="119">
        <f t="shared" si="528"/>
        <v>0</v>
      </c>
      <c r="QR33" s="93">
        <f>QR26</f>
        <v>9</v>
      </c>
      <c r="QS33" s="120">
        <f t="shared" si="529"/>
        <v>0</v>
      </c>
      <c r="QT33" s="101">
        <f t="shared" si="530"/>
        <v>0</v>
      </c>
      <c r="QU33" s="101"/>
      <c r="QV33" s="121"/>
      <c r="QW33" s="122" t="e">
        <f t="shared" si="531"/>
        <v>#DIV/0!</v>
      </c>
      <c r="QX33" s="469">
        <f t="shared" si="532"/>
        <v>0</v>
      </c>
      <c r="QY33" s="122">
        <f>QX33/QX26</f>
        <v>0</v>
      </c>
      <c r="QZ33" s="101">
        <f>QZ26*QY33</f>
        <v>0</v>
      </c>
      <c r="RA33" s="119">
        <f t="shared" si="533"/>
        <v>0</v>
      </c>
      <c r="RB33" s="93">
        <f>RB26</f>
        <v>9</v>
      </c>
      <c r="RC33" s="120">
        <f t="shared" si="534"/>
        <v>0</v>
      </c>
      <c r="RD33" s="101">
        <f t="shared" si="535"/>
        <v>0</v>
      </c>
      <c r="RE33" s="101"/>
      <c r="RF33" s="121"/>
      <c r="RG33" s="122" t="e">
        <f t="shared" si="536"/>
        <v>#DIV/0!</v>
      </c>
      <c r="RH33" s="469">
        <f t="shared" si="537"/>
        <v>0</v>
      </c>
      <c r="RI33" s="122">
        <f>RH33/RH26</f>
        <v>0</v>
      </c>
      <c r="RJ33" s="101">
        <f>RJ26*RI33</f>
        <v>0</v>
      </c>
      <c r="RK33" s="119">
        <f t="shared" si="538"/>
        <v>0</v>
      </c>
      <c r="RL33" s="93">
        <f>RL26</f>
        <v>9</v>
      </c>
      <c r="RM33" s="120">
        <f t="shared" si="539"/>
        <v>0</v>
      </c>
      <c r="RN33" s="101">
        <f t="shared" si="540"/>
        <v>0</v>
      </c>
      <c r="RO33" s="101"/>
      <c r="RP33" s="121"/>
      <c r="RQ33" s="122" t="e">
        <f t="shared" si="541"/>
        <v>#DIV/0!</v>
      </c>
      <c r="RR33" s="469">
        <f t="shared" si="542"/>
        <v>0</v>
      </c>
      <c r="RS33" s="122">
        <f>RR33/RR26</f>
        <v>0</v>
      </c>
      <c r="RT33" s="101">
        <f>RT26*RS33</f>
        <v>0</v>
      </c>
      <c r="RU33" s="119">
        <f t="shared" si="543"/>
        <v>0</v>
      </c>
      <c r="RV33" s="93">
        <f>RV26</f>
        <v>9</v>
      </c>
      <c r="RW33" s="120">
        <f t="shared" si="544"/>
        <v>0</v>
      </c>
      <c r="RX33" s="101">
        <f t="shared" si="545"/>
        <v>0</v>
      </c>
      <c r="RY33" s="101"/>
      <c r="RZ33" s="121"/>
      <c r="SA33" s="122" t="e">
        <f t="shared" si="546"/>
        <v>#DIV/0!</v>
      </c>
      <c r="SB33" s="469">
        <f t="shared" si="547"/>
        <v>0</v>
      </c>
      <c r="SC33" s="122">
        <f>SB33/SB26</f>
        <v>0</v>
      </c>
      <c r="SD33" s="101">
        <f>SD26*SC33</f>
        <v>0</v>
      </c>
      <c r="SE33" s="119">
        <f t="shared" si="548"/>
        <v>0</v>
      </c>
      <c r="SF33" s="93">
        <f>SF26</f>
        <v>9</v>
      </c>
      <c r="SG33" s="120">
        <f t="shared" si="549"/>
        <v>0</v>
      </c>
      <c r="SH33" s="101">
        <f t="shared" si="550"/>
        <v>0</v>
      </c>
      <c r="SI33" s="101"/>
      <c r="SJ33" s="121"/>
      <c r="SK33" s="122" t="e">
        <f t="shared" si="551"/>
        <v>#DIV/0!</v>
      </c>
      <c r="SL33" s="469">
        <f t="shared" si="552"/>
        <v>0</v>
      </c>
      <c r="SM33" s="122">
        <f>SL33/SL26</f>
        <v>0</v>
      </c>
      <c r="SN33" s="101">
        <f>SN26*SM33</f>
        <v>0</v>
      </c>
      <c r="SO33" s="119">
        <f t="shared" si="553"/>
        <v>0</v>
      </c>
      <c r="SP33" s="93">
        <f>SP26</f>
        <v>9</v>
      </c>
      <c r="SQ33" s="120">
        <f t="shared" si="554"/>
        <v>0</v>
      </c>
      <c r="SR33" s="101">
        <f t="shared" si="555"/>
        <v>0</v>
      </c>
      <c r="SS33" s="101"/>
      <c r="ST33" s="121"/>
      <c r="SU33" s="122" t="e">
        <f t="shared" si="556"/>
        <v>#DIV/0!</v>
      </c>
      <c r="SV33" s="469">
        <f t="shared" si="557"/>
        <v>0</v>
      </c>
      <c r="SW33" s="122">
        <f>SV33/SV26</f>
        <v>0</v>
      </c>
      <c r="SX33" s="101">
        <f>SX26*SW33</f>
        <v>0</v>
      </c>
      <c r="SY33" s="119">
        <f t="shared" si="558"/>
        <v>0</v>
      </c>
      <c r="SZ33" s="93">
        <f>SZ26</f>
        <v>9</v>
      </c>
      <c r="TA33" s="120">
        <f t="shared" si="559"/>
        <v>0</v>
      </c>
      <c r="TB33" s="101">
        <f t="shared" si="560"/>
        <v>0</v>
      </c>
      <c r="TC33" s="101"/>
      <c r="TD33" s="121"/>
      <c r="TE33" s="122" t="e">
        <f t="shared" si="561"/>
        <v>#DIV/0!</v>
      </c>
      <c r="TF33" s="469">
        <f t="shared" si="562"/>
        <v>0</v>
      </c>
      <c r="TG33" s="122">
        <f>TF33/TF26</f>
        <v>0</v>
      </c>
      <c r="TH33" s="101">
        <f>TH26*TG33</f>
        <v>0</v>
      </c>
      <c r="TI33" s="119">
        <f t="shared" si="563"/>
        <v>0</v>
      </c>
      <c r="TJ33" s="93">
        <f>TJ26</f>
        <v>9</v>
      </c>
      <c r="TK33" s="120">
        <f t="shared" si="564"/>
        <v>0</v>
      </c>
      <c r="TL33" s="101">
        <f t="shared" si="565"/>
        <v>0</v>
      </c>
      <c r="TM33" s="101"/>
      <c r="TN33" s="121"/>
      <c r="TO33" s="122" t="e">
        <f t="shared" si="566"/>
        <v>#DIV/0!</v>
      </c>
      <c r="TP33" s="469">
        <f t="shared" si="567"/>
        <v>0</v>
      </c>
      <c r="TQ33" s="122">
        <f>TP33/TP26</f>
        <v>0</v>
      </c>
      <c r="TR33" s="101">
        <f>TR26*TQ33</f>
        <v>0</v>
      </c>
      <c r="TS33" s="119">
        <f t="shared" si="568"/>
        <v>0</v>
      </c>
      <c r="TT33" s="93">
        <f>TT26</f>
        <v>9</v>
      </c>
      <c r="TU33" s="120">
        <f t="shared" si="569"/>
        <v>0</v>
      </c>
      <c r="TV33" s="101">
        <f t="shared" si="570"/>
        <v>0</v>
      </c>
      <c r="TW33" s="101"/>
      <c r="TX33" s="121"/>
      <c r="TY33" s="122" t="e">
        <f t="shared" si="571"/>
        <v>#DIV/0!</v>
      </c>
      <c r="TZ33" s="469">
        <f t="shared" si="572"/>
        <v>0</v>
      </c>
      <c r="UA33" s="122">
        <f>TZ33/TZ26</f>
        <v>0</v>
      </c>
      <c r="UB33" s="101">
        <f>UB26*UA33</f>
        <v>0</v>
      </c>
      <c r="UC33" s="119">
        <f t="shared" si="573"/>
        <v>0</v>
      </c>
      <c r="UD33" s="93">
        <f>UD26</f>
        <v>9</v>
      </c>
      <c r="UE33" s="120">
        <f t="shared" si="574"/>
        <v>0</v>
      </c>
      <c r="UF33" s="101">
        <f t="shared" si="575"/>
        <v>0</v>
      </c>
      <c r="UG33" s="101"/>
      <c r="UH33" s="121"/>
      <c r="UI33" s="122" t="e">
        <f t="shared" si="576"/>
        <v>#DIV/0!</v>
      </c>
      <c r="UJ33" s="469">
        <f t="shared" si="577"/>
        <v>0</v>
      </c>
      <c r="UK33" s="122">
        <f>UJ33/UJ26</f>
        <v>0</v>
      </c>
      <c r="UL33" s="101">
        <f>UL26*UK33</f>
        <v>0</v>
      </c>
      <c r="UM33" s="119">
        <f t="shared" si="578"/>
        <v>0</v>
      </c>
      <c r="UN33" s="93">
        <f>UN26</f>
        <v>9</v>
      </c>
      <c r="UO33" s="120">
        <f t="shared" si="579"/>
        <v>0</v>
      </c>
      <c r="UP33" s="101">
        <f t="shared" si="580"/>
        <v>0</v>
      </c>
      <c r="UQ33" s="101"/>
      <c r="UR33" s="121"/>
      <c r="US33" s="122" t="e">
        <f t="shared" si="581"/>
        <v>#DIV/0!</v>
      </c>
      <c r="UT33" s="469">
        <f t="shared" si="582"/>
        <v>0</v>
      </c>
      <c r="UU33" s="122">
        <f>UT33/UT26</f>
        <v>0</v>
      </c>
      <c r="UV33" s="101">
        <f>UV26*UU33</f>
        <v>0</v>
      </c>
      <c r="UW33" s="119">
        <f t="shared" si="583"/>
        <v>0</v>
      </c>
      <c r="UX33" s="93">
        <f>UX26</f>
        <v>9</v>
      </c>
      <c r="UY33" s="120">
        <f t="shared" si="584"/>
        <v>0</v>
      </c>
      <c r="UZ33" s="101">
        <f t="shared" si="585"/>
        <v>0</v>
      </c>
      <c r="VA33" s="101"/>
      <c r="VB33" s="121"/>
      <c r="VC33" s="122" t="e">
        <f t="shared" si="586"/>
        <v>#DIV/0!</v>
      </c>
      <c r="VD33" s="469">
        <f t="shared" si="587"/>
        <v>0</v>
      </c>
      <c r="VE33" s="122">
        <f>VD33/VD26</f>
        <v>0</v>
      </c>
      <c r="VF33" s="101">
        <f>VF26*VE33</f>
        <v>0</v>
      </c>
      <c r="VG33" s="119">
        <f t="shared" si="588"/>
        <v>0</v>
      </c>
      <c r="VH33" s="93">
        <f>VH26</f>
        <v>9</v>
      </c>
      <c r="VI33" s="120">
        <f t="shared" si="589"/>
        <v>0</v>
      </c>
      <c r="VJ33" s="101">
        <f t="shared" si="590"/>
        <v>0</v>
      </c>
      <c r="VK33" s="101"/>
      <c r="VL33" s="121"/>
      <c r="VM33" s="122" t="e">
        <f t="shared" si="591"/>
        <v>#DIV/0!</v>
      </c>
      <c r="VN33" s="469">
        <f t="shared" si="592"/>
        <v>0</v>
      </c>
      <c r="VO33" s="122">
        <f>VN33/VN26</f>
        <v>0</v>
      </c>
      <c r="VP33" s="101">
        <f>VP26*VO33</f>
        <v>0</v>
      </c>
      <c r="VQ33" s="119">
        <f t="shared" si="593"/>
        <v>0</v>
      </c>
      <c r="VR33" s="93">
        <f>VR26</f>
        <v>9</v>
      </c>
      <c r="VS33" s="120">
        <f t="shared" si="594"/>
        <v>0</v>
      </c>
      <c r="VT33" s="101">
        <f t="shared" si="595"/>
        <v>0</v>
      </c>
      <c r="VU33" s="101"/>
      <c r="VV33" s="121"/>
      <c r="VW33" s="122" t="e">
        <f t="shared" si="596"/>
        <v>#DIV/0!</v>
      </c>
      <c r="VX33" s="452">
        <f t="shared" si="597"/>
        <v>0</v>
      </c>
      <c r="VY33" s="122">
        <f>VX33/VX26</f>
        <v>0</v>
      </c>
      <c r="VZ33" s="101">
        <f>VZ26*VY33</f>
        <v>0</v>
      </c>
      <c r="WA33" s="119">
        <f t="shared" si="598"/>
        <v>0</v>
      </c>
      <c r="WB33" s="93">
        <f>WB26</f>
        <v>9</v>
      </c>
      <c r="WC33" s="120">
        <f t="shared" si="599"/>
        <v>0</v>
      </c>
      <c r="WD33" s="101">
        <f t="shared" si="600"/>
        <v>0</v>
      </c>
      <c r="WE33" s="101"/>
      <c r="WF33" s="121"/>
    </row>
    <row r="34" spans="1:604" ht="48">
      <c r="A34" s="5"/>
      <c r="B34" s="94" t="s">
        <v>410</v>
      </c>
      <c r="C34" s="12" t="s">
        <v>920</v>
      </c>
      <c r="D34" s="12" t="s">
        <v>423</v>
      </c>
      <c r="E34" s="4" t="s">
        <v>34</v>
      </c>
      <c r="F34" s="469">
        <f t="shared" si="302"/>
        <v>0</v>
      </c>
      <c r="G34" s="122">
        <f>F34/F26</f>
        <v>0</v>
      </c>
      <c r="H34" s="101">
        <f>H26*G34</f>
        <v>0</v>
      </c>
      <c r="I34" s="119">
        <f t="shared" si="303"/>
        <v>0</v>
      </c>
      <c r="J34" s="93">
        <f>J26</f>
        <v>9</v>
      </c>
      <c r="K34" s="120">
        <f t="shared" si="304"/>
        <v>0</v>
      </c>
      <c r="L34" s="101">
        <f t="shared" si="305"/>
        <v>0</v>
      </c>
      <c r="M34" s="101"/>
      <c r="N34" s="121"/>
      <c r="O34" s="122">
        <f t="shared" si="306"/>
        <v>0</v>
      </c>
      <c r="P34" s="469">
        <f t="shared" si="307"/>
        <v>39</v>
      </c>
      <c r="Q34" s="122">
        <f>P34/P26</f>
        <v>8.7440000000000004E-2</v>
      </c>
      <c r="R34" s="101">
        <f>R26*Q34</f>
        <v>13591.67</v>
      </c>
      <c r="S34" s="119">
        <f t="shared" si="308"/>
        <v>348.50435897</v>
      </c>
      <c r="T34" s="93">
        <f>T26</f>
        <v>9</v>
      </c>
      <c r="U34" s="120">
        <f t="shared" si="309"/>
        <v>3136.5392299999999</v>
      </c>
      <c r="V34" s="101">
        <f t="shared" si="310"/>
        <v>122325.03</v>
      </c>
      <c r="W34" s="101"/>
      <c r="X34" s="121"/>
      <c r="Y34" s="122">
        <f t="shared" si="311"/>
        <v>0.79676999999999998</v>
      </c>
      <c r="Z34" s="469">
        <f t="shared" si="312"/>
        <v>0</v>
      </c>
      <c r="AA34" s="122">
        <f>Z34/Z26</f>
        <v>0</v>
      </c>
      <c r="AB34" s="101">
        <f>AB26*AA34</f>
        <v>0</v>
      </c>
      <c r="AC34" s="119">
        <f t="shared" si="313"/>
        <v>0</v>
      </c>
      <c r="AD34" s="93">
        <f>AD26</f>
        <v>9</v>
      </c>
      <c r="AE34" s="120">
        <f t="shared" si="314"/>
        <v>0</v>
      </c>
      <c r="AF34" s="101">
        <f t="shared" si="315"/>
        <v>0</v>
      </c>
      <c r="AG34" s="101"/>
      <c r="AH34" s="121"/>
      <c r="AI34" s="122">
        <f t="shared" si="316"/>
        <v>0</v>
      </c>
      <c r="AJ34" s="469">
        <f t="shared" si="317"/>
        <v>0</v>
      </c>
      <c r="AK34" s="122" t="e">
        <f>AJ34/AJ26</f>
        <v>#DIV/0!</v>
      </c>
      <c r="AL34" s="101" t="e">
        <f>AL26*AK34</f>
        <v>#DIV/0!</v>
      </c>
      <c r="AM34" s="119">
        <f t="shared" si="318"/>
        <v>0</v>
      </c>
      <c r="AN34" s="93">
        <f>AN26</f>
        <v>0</v>
      </c>
      <c r="AO34" s="120">
        <f t="shared" si="319"/>
        <v>0</v>
      </c>
      <c r="AP34" s="101">
        <f t="shared" si="320"/>
        <v>0</v>
      </c>
      <c r="AQ34" s="101"/>
      <c r="AR34" s="121"/>
      <c r="AS34" s="122">
        <f t="shared" si="321"/>
        <v>0</v>
      </c>
      <c r="AT34" s="469">
        <f t="shared" si="322"/>
        <v>0</v>
      </c>
      <c r="AU34" s="122">
        <f>AT34/AT26</f>
        <v>0</v>
      </c>
      <c r="AV34" s="101">
        <f>AV26*AU34</f>
        <v>0</v>
      </c>
      <c r="AW34" s="119">
        <f t="shared" si="323"/>
        <v>0</v>
      </c>
      <c r="AX34" s="93">
        <f>AX26</f>
        <v>9</v>
      </c>
      <c r="AY34" s="120">
        <f t="shared" si="324"/>
        <v>0</v>
      </c>
      <c r="AZ34" s="101">
        <f t="shared" si="325"/>
        <v>0</v>
      </c>
      <c r="BA34" s="101"/>
      <c r="BB34" s="121"/>
      <c r="BC34" s="122">
        <f t="shared" si="326"/>
        <v>0</v>
      </c>
      <c r="BD34" s="469">
        <f t="shared" si="327"/>
        <v>0</v>
      </c>
      <c r="BE34" s="122">
        <f>BD34/BD26</f>
        <v>0</v>
      </c>
      <c r="BF34" s="101">
        <f>BF26*BE34</f>
        <v>0</v>
      </c>
      <c r="BG34" s="119">
        <f t="shared" si="328"/>
        <v>0</v>
      </c>
      <c r="BH34" s="93">
        <f>BH26</f>
        <v>9</v>
      </c>
      <c r="BI34" s="120">
        <f t="shared" si="329"/>
        <v>0</v>
      </c>
      <c r="BJ34" s="101">
        <f t="shared" si="330"/>
        <v>0</v>
      </c>
      <c r="BK34" s="101"/>
      <c r="BL34" s="121"/>
      <c r="BM34" s="122">
        <f t="shared" si="331"/>
        <v>0</v>
      </c>
      <c r="BN34" s="469">
        <f t="shared" si="332"/>
        <v>50</v>
      </c>
      <c r="BO34" s="122">
        <f>BN34/BN26</f>
        <v>1</v>
      </c>
      <c r="BP34" s="101">
        <f>BP26*BO34</f>
        <v>35900</v>
      </c>
      <c r="BQ34" s="119">
        <f t="shared" si="333"/>
        <v>718</v>
      </c>
      <c r="BR34" s="93">
        <f>BR26</f>
        <v>9</v>
      </c>
      <c r="BS34" s="120">
        <f t="shared" si="334"/>
        <v>6462</v>
      </c>
      <c r="BT34" s="101">
        <f t="shared" si="335"/>
        <v>323100</v>
      </c>
      <c r="BU34" s="101"/>
      <c r="BV34" s="121"/>
      <c r="BW34" s="122">
        <f t="shared" si="336"/>
        <v>1.6415299999999999</v>
      </c>
      <c r="BX34" s="469">
        <f t="shared" si="337"/>
        <v>0</v>
      </c>
      <c r="BY34" s="122">
        <f>BX34/BX26</f>
        <v>0</v>
      </c>
      <c r="BZ34" s="101">
        <f>BZ26*BY34</f>
        <v>0</v>
      </c>
      <c r="CA34" s="119">
        <f t="shared" si="338"/>
        <v>0</v>
      </c>
      <c r="CB34" s="93">
        <f>CB26</f>
        <v>9</v>
      </c>
      <c r="CC34" s="120">
        <f t="shared" si="339"/>
        <v>0</v>
      </c>
      <c r="CD34" s="101">
        <f t="shared" si="340"/>
        <v>0</v>
      </c>
      <c r="CE34" s="101"/>
      <c r="CF34" s="121"/>
      <c r="CG34" s="122">
        <f t="shared" si="341"/>
        <v>0</v>
      </c>
      <c r="CH34" s="469">
        <f t="shared" si="342"/>
        <v>0</v>
      </c>
      <c r="CI34" s="122" t="e">
        <f>CH34/CH26</f>
        <v>#DIV/0!</v>
      </c>
      <c r="CJ34" s="101" t="e">
        <f>CJ26*CI34</f>
        <v>#DIV/0!</v>
      </c>
      <c r="CK34" s="119">
        <f t="shared" si="343"/>
        <v>0</v>
      </c>
      <c r="CL34" s="93">
        <f>CL26</f>
        <v>0</v>
      </c>
      <c r="CM34" s="120">
        <f t="shared" si="344"/>
        <v>0</v>
      </c>
      <c r="CN34" s="101">
        <f t="shared" si="345"/>
        <v>0</v>
      </c>
      <c r="CO34" s="101"/>
      <c r="CP34" s="121"/>
      <c r="CQ34" s="122">
        <f t="shared" si="346"/>
        <v>0</v>
      </c>
      <c r="CR34" s="469">
        <f t="shared" si="347"/>
        <v>0</v>
      </c>
      <c r="CS34" s="122">
        <f>CR34/CR26</f>
        <v>0</v>
      </c>
      <c r="CT34" s="101">
        <f>CT26*CS34</f>
        <v>0</v>
      </c>
      <c r="CU34" s="119">
        <f t="shared" si="348"/>
        <v>0</v>
      </c>
      <c r="CV34" s="93">
        <f>CV26</f>
        <v>9</v>
      </c>
      <c r="CW34" s="120">
        <f t="shared" si="349"/>
        <v>0</v>
      </c>
      <c r="CX34" s="101">
        <f t="shared" si="350"/>
        <v>0</v>
      </c>
      <c r="CY34" s="101"/>
      <c r="CZ34" s="121"/>
      <c r="DA34" s="122">
        <f t="shared" si="351"/>
        <v>0</v>
      </c>
      <c r="DB34" s="469">
        <f t="shared" si="352"/>
        <v>28</v>
      </c>
      <c r="DC34" s="122">
        <f>DB34/DB26</f>
        <v>8.2839999999999997E-2</v>
      </c>
      <c r="DD34" s="101">
        <f>DD26*DC34</f>
        <v>16645.87</v>
      </c>
      <c r="DE34" s="119">
        <f t="shared" si="353"/>
        <v>594.49535714000001</v>
      </c>
      <c r="DF34" s="93">
        <f>DF26</f>
        <v>9</v>
      </c>
      <c r="DG34" s="120">
        <f t="shared" si="354"/>
        <v>5350.4582099999998</v>
      </c>
      <c r="DH34" s="101">
        <f t="shared" si="355"/>
        <v>149812.82999999999</v>
      </c>
      <c r="DI34" s="101"/>
      <c r="DJ34" s="121"/>
      <c r="DK34" s="122">
        <f t="shared" si="356"/>
        <v>1.35917</v>
      </c>
      <c r="DL34" s="469">
        <f t="shared" si="357"/>
        <v>0</v>
      </c>
      <c r="DM34" s="122">
        <f>DL34/DL26</f>
        <v>0</v>
      </c>
      <c r="DN34" s="101">
        <f>DN26*DM34</f>
        <v>0</v>
      </c>
      <c r="DO34" s="119">
        <f t="shared" si="358"/>
        <v>0</v>
      </c>
      <c r="DP34" s="93">
        <f>DP26</f>
        <v>9</v>
      </c>
      <c r="DQ34" s="120">
        <f t="shared" si="359"/>
        <v>0</v>
      </c>
      <c r="DR34" s="101">
        <f t="shared" si="360"/>
        <v>0</v>
      </c>
      <c r="DS34" s="101"/>
      <c r="DT34" s="121"/>
      <c r="DU34" s="122">
        <f t="shared" si="361"/>
        <v>0</v>
      </c>
      <c r="DV34" s="469">
        <f t="shared" si="362"/>
        <v>53</v>
      </c>
      <c r="DW34" s="122">
        <f>DV34/DV26</f>
        <v>1</v>
      </c>
      <c r="DX34" s="101">
        <f>DX26*DW34</f>
        <v>25200</v>
      </c>
      <c r="DY34" s="119">
        <f t="shared" si="363"/>
        <v>475.47169810999998</v>
      </c>
      <c r="DZ34" s="93">
        <f>DZ26</f>
        <v>9</v>
      </c>
      <c r="EA34" s="120">
        <f t="shared" si="364"/>
        <v>4279.2452800000001</v>
      </c>
      <c r="EB34" s="101">
        <f t="shared" si="365"/>
        <v>226800</v>
      </c>
      <c r="EC34" s="101"/>
      <c r="ED34" s="121"/>
      <c r="EE34" s="122">
        <f t="shared" si="366"/>
        <v>1.0870500000000001</v>
      </c>
      <c r="EF34" s="469">
        <f t="shared" si="367"/>
        <v>0</v>
      </c>
      <c r="EG34" s="122">
        <f>EF34/EF26</f>
        <v>0</v>
      </c>
      <c r="EH34" s="101">
        <f>EH26*EG34</f>
        <v>0</v>
      </c>
      <c r="EI34" s="119">
        <f t="shared" si="368"/>
        <v>0</v>
      </c>
      <c r="EJ34" s="93">
        <f>EJ26</f>
        <v>9</v>
      </c>
      <c r="EK34" s="120">
        <f t="shared" si="369"/>
        <v>0</v>
      </c>
      <c r="EL34" s="101">
        <f t="shared" si="370"/>
        <v>0</v>
      </c>
      <c r="EM34" s="101"/>
      <c r="EN34" s="121"/>
      <c r="EO34" s="122">
        <f t="shared" si="371"/>
        <v>0</v>
      </c>
      <c r="EP34" s="469">
        <f t="shared" si="372"/>
        <v>0</v>
      </c>
      <c r="EQ34" s="122">
        <f>EP34/EP26</f>
        <v>0</v>
      </c>
      <c r="ER34" s="101">
        <f>ER26*EQ34</f>
        <v>0</v>
      </c>
      <c r="ES34" s="119">
        <f t="shared" si="373"/>
        <v>0</v>
      </c>
      <c r="ET34" s="93">
        <f>ET26</f>
        <v>9</v>
      </c>
      <c r="EU34" s="120">
        <f t="shared" si="374"/>
        <v>0</v>
      </c>
      <c r="EV34" s="101">
        <f t="shared" si="375"/>
        <v>0</v>
      </c>
      <c r="EW34" s="101"/>
      <c r="EX34" s="121"/>
      <c r="EY34" s="122">
        <f t="shared" si="376"/>
        <v>0</v>
      </c>
      <c r="EZ34" s="469">
        <f t="shared" si="377"/>
        <v>0</v>
      </c>
      <c r="FA34" s="122">
        <f>EZ34/EZ26</f>
        <v>0</v>
      </c>
      <c r="FB34" s="101">
        <f>FB26*FA34</f>
        <v>0</v>
      </c>
      <c r="FC34" s="119">
        <f t="shared" si="378"/>
        <v>0</v>
      </c>
      <c r="FD34" s="93">
        <f>FD26</f>
        <v>9</v>
      </c>
      <c r="FE34" s="120">
        <f t="shared" si="379"/>
        <v>0</v>
      </c>
      <c r="FF34" s="101">
        <f t="shared" si="380"/>
        <v>0</v>
      </c>
      <c r="FG34" s="101"/>
      <c r="FH34" s="121"/>
      <c r="FI34" s="122">
        <f t="shared" si="381"/>
        <v>0</v>
      </c>
      <c r="FJ34" s="469">
        <f t="shared" si="382"/>
        <v>0</v>
      </c>
      <c r="FK34" s="122">
        <f>FJ34/FJ26</f>
        <v>0</v>
      </c>
      <c r="FL34" s="101">
        <f>FL26*FK34</f>
        <v>0</v>
      </c>
      <c r="FM34" s="119">
        <f t="shared" si="383"/>
        <v>0</v>
      </c>
      <c r="FN34" s="93">
        <f>FN26</f>
        <v>9</v>
      </c>
      <c r="FO34" s="120">
        <f t="shared" si="384"/>
        <v>0</v>
      </c>
      <c r="FP34" s="101">
        <f t="shared" si="385"/>
        <v>0</v>
      </c>
      <c r="FQ34" s="101"/>
      <c r="FR34" s="121"/>
      <c r="FS34" s="122">
        <f t="shared" si="386"/>
        <v>0</v>
      </c>
      <c r="FT34" s="469">
        <f t="shared" si="387"/>
        <v>0</v>
      </c>
      <c r="FU34" s="122">
        <f>FT34/FT26</f>
        <v>0</v>
      </c>
      <c r="FV34" s="101">
        <f>FV26*FU34</f>
        <v>0</v>
      </c>
      <c r="FW34" s="119">
        <f t="shared" si="388"/>
        <v>0</v>
      </c>
      <c r="FX34" s="93">
        <f>FX26</f>
        <v>9</v>
      </c>
      <c r="FY34" s="120">
        <f t="shared" si="389"/>
        <v>0</v>
      </c>
      <c r="FZ34" s="101">
        <f t="shared" si="390"/>
        <v>0</v>
      </c>
      <c r="GA34" s="101"/>
      <c r="GB34" s="121"/>
      <c r="GC34" s="122">
        <f t="shared" si="391"/>
        <v>0</v>
      </c>
      <c r="GD34" s="469">
        <f t="shared" si="392"/>
        <v>0</v>
      </c>
      <c r="GE34" s="122">
        <f>GD34/GD26</f>
        <v>0</v>
      </c>
      <c r="GF34" s="101">
        <f>GF26*GE34</f>
        <v>0</v>
      </c>
      <c r="GG34" s="119">
        <f t="shared" si="393"/>
        <v>0</v>
      </c>
      <c r="GH34" s="93">
        <f>GH26</f>
        <v>9</v>
      </c>
      <c r="GI34" s="120">
        <f t="shared" si="394"/>
        <v>0</v>
      </c>
      <c r="GJ34" s="101">
        <f t="shared" si="395"/>
        <v>0</v>
      </c>
      <c r="GK34" s="101"/>
      <c r="GL34" s="121"/>
      <c r="GM34" s="122">
        <f t="shared" si="396"/>
        <v>0</v>
      </c>
      <c r="GN34" s="469">
        <f t="shared" si="397"/>
        <v>95</v>
      </c>
      <c r="GO34" s="122">
        <f>GN34/GN26</f>
        <v>1</v>
      </c>
      <c r="GP34" s="101">
        <f>GP26*GO34</f>
        <v>43250</v>
      </c>
      <c r="GQ34" s="119">
        <f t="shared" si="398"/>
        <v>455.26315789</v>
      </c>
      <c r="GR34" s="93">
        <f>GR26</f>
        <v>9</v>
      </c>
      <c r="GS34" s="120">
        <f t="shared" si="399"/>
        <v>4097.3684199999998</v>
      </c>
      <c r="GT34" s="101">
        <f t="shared" si="400"/>
        <v>389250</v>
      </c>
      <c r="GU34" s="101"/>
      <c r="GV34" s="121"/>
      <c r="GW34" s="122">
        <f t="shared" si="401"/>
        <v>1.0408500000000001</v>
      </c>
      <c r="GX34" s="469">
        <f t="shared" si="402"/>
        <v>0</v>
      </c>
      <c r="GY34" s="122">
        <f>GX34/GX26</f>
        <v>0</v>
      </c>
      <c r="GZ34" s="101">
        <f>GZ26*GY34</f>
        <v>0</v>
      </c>
      <c r="HA34" s="119">
        <f t="shared" si="403"/>
        <v>0</v>
      </c>
      <c r="HB34" s="93">
        <f>HB26</f>
        <v>9</v>
      </c>
      <c r="HC34" s="120">
        <f t="shared" si="404"/>
        <v>0</v>
      </c>
      <c r="HD34" s="101">
        <f t="shared" si="405"/>
        <v>0</v>
      </c>
      <c r="HE34" s="101"/>
      <c r="HF34" s="121"/>
      <c r="HG34" s="122">
        <f t="shared" si="406"/>
        <v>0</v>
      </c>
      <c r="HH34" s="469">
        <f t="shared" si="407"/>
        <v>0</v>
      </c>
      <c r="HI34" s="122">
        <f>HH34/HH26</f>
        <v>0</v>
      </c>
      <c r="HJ34" s="101">
        <f>HJ26*HI34</f>
        <v>0</v>
      </c>
      <c r="HK34" s="119">
        <f t="shared" si="408"/>
        <v>0</v>
      </c>
      <c r="HL34" s="93">
        <f>HL26</f>
        <v>9</v>
      </c>
      <c r="HM34" s="120">
        <f t="shared" si="409"/>
        <v>0</v>
      </c>
      <c r="HN34" s="101">
        <f t="shared" si="410"/>
        <v>0</v>
      </c>
      <c r="HO34" s="101"/>
      <c r="HP34" s="121"/>
      <c r="HQ34" s="122">
        <f t="shared" si="411"/>
        <v>0</v>
      </c>
      <c r="HR34" s="469">
        <f t="shared" si="412"/>
        <v>0</v>
      </c>
      <c r="HS34" s="122">
        <f>HR34/HR26</f>
        <v>0</v>
      </c>
      <c r="HT34" s="101">
        <f>HT26*HS34</f>
        <v>0</v>
      </c>
      <c r="HU34" s="119">
        <f t="shared" si="413"/>
        <v>0</v>
      </c>
      <c r="HV34" s="93">
        <f>HV26</f>
        <v>9</v>
      </c>
      <c r="HW34" s="120">
        <f t="shared" si="414"/>
        <v>0</v>
      </c>
      <c r="HX34" s="101">
        <f t="shared" si="415"/>
        <v>0</v>
      </c>
      <c r="HY34" s="101"/>
      <c r="HZ34" s="121"/>
      <c r="IA34" s="122">
        <f t="shared" si="416"/>
        <v>0</v>
      </c>
      <c r="IB34" s="469">
        <f t="shared" si="417"/>
        <v>14</v>
      </c>
      <c r="IC34" s="122">
        <f>IB34/IB26</f>
        <v>7.9549999999999996E-2</v>
      </c>
      <c r="ID34" s="101">
        <f>ID26*IC34</f>
        <v>7239.05</v>
      </c>
      <c r="IE34" s="119">
        <f t="shared" si="418"/>
        <v>517.07500000000005</v>
      </c>
      <c r="IF34" s="93">
        <f>IF26</f>
        <v>9</v>
      </c>
      <c r="IG34" s="120">
        <f t="shared" si="419"/>
        <v>4653.6750000000002</v>
      </c>
      <c r="IH34" s="101">
        <f t="shared" si="420"/>
        <v>65151.45</v>
      </c>
      <c r="II34" s="101"/>
      <c r="IJ34" s="121"/>
      <c r="IK34" s="122">
        <f t="shared" si="421"/>
        <v>1.1821699999999999</v>
      </c>
      <c r="IL34" s="469">
        <f t="shared" si="422"/>
        <v>0</v>
      </c>
      <c r="IM34" s="122">
        <f>IL34/IL26</f>
        <v>0</v>
      </c>
      <c r="IN34" s="101">
        <f>IN26*IM34</f>
        <v>0</v>
      </c>
      <c r="IO34" s="119">
        <f t="shared" si="423"/>
        <v>0</v>
      </c>
      <c r="IP34" s="93">
        <f>IP26</f>
        <v>9</v>
      </c>
      <c r="IQ34" s="120">
        <f t="shared" si="424"/>
        <v>0</v>
      </c>
      <c r="IR34" s="101">
        <f t="shared" si="425"/>
        <v>0</v>
      </c>
      <c r="IS34" s="101"/>
      <c r="IT34" s="121"/>
      <c r="IU34" s="122">
        <f t="shared" si="426"/>
        <v>0</v>
      </c>
      <c r="IV34" s="469">
        <f t="shared" si="427"/>
        <v>0</v>
      </c>
      <c r="IW34" s="122">
        <f>IV34/IV26</f>
        <v>0</v>
      </c>
      <c r="IX34" s="101">
        <f>IX26*IW34</f>
        <v>0</v>
      </c>
      <c r="IY34" s="119">
        <f t="shared" si="428"/>
        <v>0</v>
      </c>
      <c r="IZ34" s="93">
        <f>IZ26</f>
        <v>9</v>
      </c>
      <c r="JA34" s="120">
        <f t="shared" si="429"/>
        <v>0</v>
      </c>
      <c r="JB34" s="101">
        <f t="shared" si="430"/>
        <v>0</v>
      </c>
      <c r="JC34" s="101"/>
      <c r="JD34" s="121"/>
      <c r="JE34" s="122">
        <f t="shared" si="431"/>
        <v>0</v>
      </c>
      <c r="JF34" s="469">
        <f t="shared" si="432"/>
        <v>26</v>
      </c>
      <c r="JG34" s="122">
        <f>JF34/JF26</f>
        <v>8.1000000000000003E-2</v>
      </c>
      <c r="JH34" s="101">
        <f>JH26*JG34</f>
        <v>24061.86</v>
      </c>
      <c r="JI34" s="119">
        <f t="shared" si="433"/>
        <v>925.45615384999996</v>
      </c>
      <c r="JJ34" s="93">
        <f>JJ26</f>
        <v>9</v>
      </c>
      <c r="JK34" s="120">
        <f t="shared" si="434"/>
        <v>8329.1053800000009</v>
      </c>
      <c r="JL34" s="101">
        <f t="shared" si="435"/>
        <v>216556.74</v>
      </c>
      <c r="JM34" s="101"/>
      <c r="JN34" s="121"/>
      <c r="JO34" s="122">
        <f t="shared" si="436"/>
        <v>2.1158299999999999</v>
      </c>
      <c r="JP34" s="469">
        <f t="shared" si="437"/>
        <v>0</v>
      </c>
      <c r="JQ34" s="122" t="e">
        <f>JP34/JP26</f>
        <v>#DIV/0!</v>
      </c>
      <c r="JR34" s="101" t="e">
        <f>JR26*JQ34</f>
        <v>#DIV/0!</v>
      </c>
      <c r="JS34" s="119">
        <f t="shared" si="438"/>
        <v>0</v>
      </c>
      <c r="JT34" s="93">
        <f>JT26</f>
        <v>0</v>
      </c>
      <c r="JU34" s="120">
        <f t="shared" si="439"/>
        <v>0</v>
      </c>
      <c r="JV34" s="101">
        <f t="shared" si="440"/>
        <v>0</v>
      </c>
      <c r="JW34" s="101"/>
      <c r="JX34" s="121"/>
      <c r="JY34" s="122">
        <f t="shared" si="441"/>
        <v>0</v>
      </c>
      <c r="JZ34" s="469">
        <f t="shared" si="442"/>
        <v>0</v>
      </c>
      <c r="KA34" s="122">
        <f>JZ34/JZ26</f>
        <v>0</v>
      </c>
      <c r="KB34" s="101">
        <f>KB26*KA34</f>
        <v>0</v>
      </c>
      <c r="KC34" s="119">
        <f t="shared" si="443"/>
        <v>0</v>
      </c>
      <c r="KD34" s="93">
        <f>KD26</f>
        <v>9</v>
      </c>
      <c r="KE34" s="120">
        <f t="shared" si="444"/>
        <v>0</v>
      </c>
      <c r="KF34" s="101">
        <f t="shared" si="445"/>
        <v>0</v>
      </c>
      <c r="KG34" s="101"/>
      <c r="KH34" s="121"/>
      <c r="KI34" s="122">
        <f t="shared" si="446"/>
        <v>0</v>
      </c>
      <c r="KJ34" s="469">
        <f t="shared" si="447"/>
        <v>27</v>
      </c>
      <c r="KK34" s="122">
        <f>KJ34/KJ26</f>
        <v>7.4380000000000002E-2</v>
      </c>
      <c r="KL34" s="101">
        <f>KL26*KK34</f>
        <v>9669.4</v>
      </c>
      <c r="KM34" s="119">
        <f t="shared" si="448"/>
        <v>358.12592592999999</v>
      </c>
      <c r="KN34" s="93">
        <f>KN26</f>
        <v>9</v>
      </c>
      <c r="KO34" s="120">
        <f t="shared" si="449"/>
        <v>3223.1333300000001</v>
      </c>
      <c r="KP34" s="101">
        <f t="shared" si="450"/>
        <v>87024.6</v>
      </c>
      <c r="KQ34" s="101"/>
      <c r="KR34" s="121"/>
      <c r="KS34" s="122">
        <f t="shared" si="451"/>
        <v>0.81877</v>
      </c>
      <c r="KT34" s="469">
        <f t="shared" si="452"/>
        <v>15</v>
      </c>
      <c r="KU34" s="122">
        <f>KT34/KT26</f>
        <v>4.8390000000000002E-2</v>
      </c>
      <c r="KV34" s="101">
        <f>KV26*KU34</f>
        <v>3677.64</v>
      </c>
      <c r="KW34" s="119">
        <f t="shared" si="453"/>
        <v>245.17599999999999</v>
      </c>
      <c r="KX34" s="93">
        <f>KX26</f>
        <v>9</v>
      </c>
      <c r="KY34" s="120">
        <f t="shared" si="454"/>
        <v>2206.5839999999998</v>
      </c>
      <c r="KZ34" s="101">
        <f t="shared" si="455"/>
        <v>33098.76</v>
      </c>
      <c r="LA34" s="101"/>
      <c r="LB34" s="121"/>
      <c r="LC34" s="122">
        <f t="shared" si="456"/>
        <v>0.56054000000000004</v>
      </c>
      <c r="LD34" s="469">
        <f t="shared" si="457"/>
        <v>0</v>
      </c>
      <c r="LE34" s="122">
        <f>LD34/LD26</f>
        <v>0</v>
      </c>
      <c r="LF34" s="101">
        <f>LF26*LE34</f>
        <v>0</v>
      </c>
      <c r="LG34" s="119">
        <f t="shared" si="458"/>
        <v>0</v>
      </c>
      <c r="LH34" s="93">
        <f>LH26</f>
        <v>9</v>
      </c>
      <c r="LI34" s="120">
        <f t="shared" si="459"/>
        <v>0</v>
      </c>
      <c r="LJ34" s="101">
        <f t="shared" si="460"/>
        <v>0</v>
      </c>
      <c r="LK34" s="101"/>
      <c r="LL34" s="121"/>
      <c r="LM34" s="122">
        <f t="shared" si="461"/>
        <v>0</v>
      </c>
      <c r="LN34" s="469">
        <f t="shared" si="462"/>
        <v>0</v>
      </c>
      <c r="LO34" s="122">
        <f>LN34/LN26</f>
        <v>0</v>
      </c>
      <c r="LP34" s="101">
        <f>LP26*LO34</f>
        <v>0</v>
      </c>
      <c r="LQ34" s="119">
        <f t="shared" si="463"/>
        <v>0</v>
      </c>
      <c r="LR34" s="93">
        <f>LR26</f>
        <v>9</v>
      </c>
      <c r="LS34" s="120">
        <f t="shared" si="464"/>
        <v>0</v>
      </c>
      <c r="LT34" s="101">
        <f t="shared" si="465"/>
        <v>0</v>
      </c>
      <c r="LU34" s="101"/>
      <c r="LV34" s="121"/>
      <c r="LW34" s="122">
        <f t="shared" si="466"/>
        <v>0</v>
      </c>
      <c r="LX34" s="469">
        <f t="shared" si="467"/>
        <v>0</v>
      </c>
      <c r="LY34" s="122">
        <f>LX34/LX26</f>
        <v>0</v>
      </c>
      <c r="LZ34" s="101">
        <f>LZ26*LY34</f>
        <v>0</v>
      </c>
      <c r="MA34" s="119">
        <f t="shared" si="468"/>
        <v>0</v>
      </c>
      <c r="MB34" s="93">
        <f>MB26</f>
        <v>9</v>
      </c>
      <c r="MC34" s="120">
        <f t="shared" si="469"/>
        <v>0</v>
      </c>
      <c r="MD34" s="101">
        <f t="shared" si="470"/>
        <v>0</v>
      </c>
      <c r="ME34" s="101"/>
      <c r="MF34" s="121"/>
      <c r="MG34" s="122">
        <f t="shared" si="471"/>
        <v>0</v>
      </c>
      <c r="MH34" s="469">
        <f t="shared" si="472"/>
        <v>73</v>
      </c>
      <c r="MI34" s="122">
        <f>MH34/MH26</f>
        <v>0.23322999999999999</v>
      </c>
      <c r="MJ34" s="101">
        <f>MJ26*MI34</f>
        <v>17335.990000000002</v>
      </c>
      <c r="MK34" s="119">
        <f t="shared" si="473"/>
        <v>237.47931507000001</v>
      </c>
      <c r="ML34" s="93">
        <f>ML26</f>
        <v>9</v>
      </c>
      <c r="MM34" s="120">
        <f t="shared" si="474"/>
        <v>2137.3138399999998</v>
      </c>
      <c r="MN34" s="101">
        <f t="shared" si="475"/>
        <v>156023.91</v>
      </c>
      <c r="MO34" s="101"/>
      <c r="MP34" s="121"/>
      <c r="MQ34" s="122">
        <f t="shared" si="476"/>
        <v>0.54293999999999998</v>
      </c>
      <c r="MR34" s="469">
        <f t="shared" si="477"/>
        <v>18</v>
      </c>
      <c r="MS34" s="122">
        <f>MR34/MR26</f>
        <v>0.17646999999999999</v>
      </c>
      <c r="MT34" s="101">
        <f>MT26*MS34</f>
        <v>7588.21</v>
      </c>
      <c r="MU34" s="119">
        <f t="shared" si="478"/>
        <v>421.56722222000002</v>
      </c>
      <c r="MV34" s="93">
        <f>MV26</f>
        <v>9</v>
      </c>
      <c r="MW34" s="120">
        <f t="shared" si="479"/>
        <v>3794.105</v>
      </c>
      <c r="MX34" s="101">
        <f t="shared" si="480"/>
        <v>68293.89</v>
      </c>
      <c r="MY34" s="101"/>
      <c r="MZ34" s="121"/>
      <c r="NA34" s="122">
        <f t="shared" si="481"/>
        <v>0.96380999999999994</v>
      </c>
      <c r="NB34" s="469">
        <f t="shared" si="482"/>
        <v>16</v>
      </c>
      <c r="NC34" s="122">
        <f>NB34/NB26</f>
        <v>9.357E-2</v>
      </c>
      <c r="ND34" s="101">
        <f>ND26*NC34</f>
        <v>5801.34</v>
      </c>
      <c r="NE34" s="119">
        <f t="shared" si="483"/>
        <v>362.58375000000001</v>
      </c>
      <c r="NF34" s="93">
        <f>NF26</f>
        <v>9</v>
      </c>
      <c r="NG34" s="120">
        <f t="shared" si="484"/>
        <v>3263.2537499999999</v>
      </c>
      <c r="NH34" s="101">
        <f t="shared" si="485"/>
        <v>52212.06</v>
      </c>
      <c r="NI34" s="101"/>
      <c r="NJ34" s="121"/>
      <c r="NK34" s="122">
        <f t="shared" si="486"/>
        <v>0.82896000000000003</v>
      </c>
      <c r="NL34" s="469">
        <f t="shared" si="487"/>
        <v>25</v>
      </c>
      <c r="NM34" s="122">
        <f>NL34/NL26</f>
        <v>5.2080000000000001E-2</v>
      </c>
      <c r="NN34" s="101">
        <f>NN26*NM34</f>
        <v>6235.54</v>
      </c>
      <c r="NO34" s="119">
        <f t="shared" si="488"/>
        <v>249.42160000000001</v>
      </c>
      <c r="NP34" s="93">
        <f>NP26</f>
        <v>9</v>
      </c>
      <c r="NQ34" s="120">
        <f t="shared" si="489"/>
        <v>2244.7944000000002</v>
      </c>
      <c r="NR34" s="101">
        <f t="shared" si="490"/>
        <v>56119.86</v>
      </c>
      <c r="NS34" s="101"/>
      <c r="NT34" s="121"/>
      <c r="NU34" s="122">
        <f t="shared" si="491"/>
        <v>0.57023999999999997</v>
      </c>
      <c r="NV34" s="469">
        <f t="shared" si="492"/>
        <v>0</v>
      </c>
      <c r="NW34" s="122">
        <f>NV34/NV26</f>
        <v>0</v>
      </c>
      <c r="NX34" s="101">
        <f>NX26*NW34</f>
        <v>0</v>
      </c>
      <c r="NY34" s="119">
        <f t="shared" si="493"/>
        <v>0</v>
      </c>
      <c r="NZ34" s="93">
        <f>NZ26</f>
        <v>9</v>
      </c>
      <c r="OA34" s="120">
        <f t="shared" si="494"/>
        <v>0</v>
      </c>
      <c r="OB34" s="101">
        <f t="shared" si="495"/>
        <v>0</v>
      </c>
      <c r="OC34" s="101"/>
      <c r="OD34" s="121"/>
      <c r="OE34" s="122">
        <f t="shared" si="496"/>
        <v>0</v>
      </c>
      <c r="OF34" s="469">
        <f t="shared" si="497"/>
        <v>0</v>
      </c>
      <c r="OG34" s="122">
        <f>OF34/OF26</f>
        <v>0</v>
      </c>
      <c r="OH34" s="101">
        <f>OH26*OG34</f>
        <v>0</v>
      </c>
      <c r="OI34" s="119">
        <f t="shared" si="498"/>
        <v>0</v>
      </c>
      <c r="OJ34" s="93">
        <f>OJ26</f>
        <v>9</v>
      </c>
      <c r="OK34" s="120">
        <f t="shared" si="499"/>
        <v>0</v>
      </c>
      <c r="OL34" s="101">
        <f t="shared" si="500"/>
        <v>0</v>
      </c>
      <c r="OM34" s="101"/>
      <c r="ON34" s="121"/>
      <c r="OO34" s="122">
        <f t="shared" si="501"/>
        <v>0</v>
      </c>
      <c r="OP34" s="469">
        <f t="shared" si="502"/>
        <v>0</v>
      </c>
      <c r="OQ34" s="122">
        <f>OP34/OP26</f>
        <v>0</v>
      </c>
      <c r="OR34" s="101">
        <f>OR26*OQ34</f>
        <v>0</v>
      </c>
      <c r="OS34" s="119">
        <f t="shared" si="503"/>
        <v>0</v>
      </c>
      <c r="OT34" s="93">
        <f>OT26</f>
        <v>9</v>
      </c>
      <c r="OU34" s="120">
        <f t="shared" si="504"/>
        <v>0</v>
      </c>
      <c r="OV34" s="101">
        <f t="shared" si="505"/>
        <v>0</v>
      </c>
      <c r="OW34" s="101"/>
      <c r="OX34" s="121"/>
      <c r="OY34" s="122">
        <f t="shared" si="506"/>
        <v>0</v>
      </c>
      <c r="OZ34" s="469">
        <f t="shared" si="507"/>
        <v>0</v>
      </c>
      <c r="PA34" s="122">
        <f>OZ34/OZ26</f>
        <v>0</v>
      </c>
      <c r="PB34" s="101">
        <f>PB26*PA34</f>
        <v>0</v>
      </c>
      <c r="PC34" s="119">
        <f t="shared" si="508"/>
        <v>0</v>
      </c>
      <c r="PD34" s="93">
        <f>PD26</f>
        <v>9</v>
      </c>
      <c r="PE34" s="120">
        <f t="shared" si="509"/>
        <v>0</v>
      </c>
      <c r="PF34" s="101">
        <f t="shared" si="510"/>
        <v>0</v>
      </c>
      <c r="PG34" s="101"/>
      <c r="PH34" s="121"/>
      <c r="PI34" s="122">
        <f t="shared" si="511"/>
        <v>0</v>
      </c>
      <c r="PJ34" s="469">
        <f t="shared" si="512"/>
        <v>0</v>
      </c>
      <c r="PK34" s="122">
        <f>PJ34/PJ26</f>
        <v>0</v>
      </c>
      <c r="PL34" s="101">
        <f>PL26*PK34</f>
        <v>0</v>
      </c>
      <c r="PM34" s="119">
        <f t="shared" si="513"/>
        <v>0</v>
      </c>
      <c r="PN34" s="93">
        <f>PN26</f>
        <v>9</v>
      </c>
      <c r="PO34" s="120">
        <f t="shared" si="514"/>
        <v>0</v>
      </c>
      <c r="PP34" s="101">
        <f t="shared" si="515"/>
        <v>0</v>
      </c>
      <c r="PQ34" s="101"/>
      <c r="PR34" s="121"/>
      <c r="PS34" s="122">
        <f t="shared" si="516"/>
        <v>0</v>
      </c>
      <c r="PT34" s="469">
        <f t="shared" si="517"/>
        <v>0</v>
      </c>
      <c r="PU34" s="122" t="e">
        <f>PT34/PT26</f>
        <v>#DIV/0!</v>
      </c>
      <c r="PV34" s="101" t="e">
        <f>PV26*PU34</f>
        <v>#DIV/0!</v>
      </c>
      <c r="PW34" s="119">
        <f t="shared" si="518"/>
        <v>0</v>
      </c>
      <c r="PX34" s="93">
        <f>PX26</f>
        <v>0</v>
      </c>
      <c r="PY34" s="120">
        <f t="shared" si="519"/>
        <v>0</v>
      </c>
      <c r="PZ34" s="101">
        <f t="shared" si="520"/>
        <v>0</v>
      </c>
      <c r="QA34" s="101"/>
      <c r="QB34" s="121"/>
      <c r="QC34" s="122">
        <f t="shared" si="521"/>
        <v>0</v>
      </c>
      <c r="QD34" s="469">
        <f t="shared" si="522"/>
        <v>0</v>
      </c>
      <c r="QE34" s="122">
        <f>QD34/QD26</f>
        <v>0</v>
      </c>
      <c r="QF34" s="101">
        <f>QF26*QE34</f>
        <v>0</v>
      </c>
      <c r="QG34" s="119">
        <f t="shared" si="523"/>
        <v>0</v>
      </c>
      <c r="QH34" s="93">
        <f>QH26</f>
        <v>9</v>
      </c>
      <c r="QI34" s="120">
        <f t="shared" si="524"/>
        <v>0</v>
      </c>
      <c r="QJ34" s="101">
        <f t="shared" si="525"/>
        <v>0</v>
      </c>
      <c r="QK34" s="101"/>
      <c r="QL34" s="121"/>
      <c r="QM34" s="122">
        <f t="shared" si="526"/>
        <v>0</v>
      </c>
      <c r="QN34" s="469">
        <f t="shared" si="527"/>
        <v>0</v>
      </c>
      <c r="QO34" s="122">
        <f>QN34/QN26</f>
        <v>0</v>
      </c>
      <c r="QP34" s="101">
        <f>QP26*QO34</f>
        <v>0</v>
      </c>
      <c r="QQ34" s="119">
        <f t="shared" si="528"/>
        <v>0</v>
      </c>
      <c r="QR34" s="93">
        <f>QR26</f>
        <v>9</v>
      </c>
      <c r="QS34" s="120">
        <f t="shared" si="529"/>
        <v>0</v>
      </c>
      <c r="QT34" s="101">
        <f t="shared" si="530"/>
        <v>0</v>
      </c>
      <c r="QU34" s="101"/>
      <c r="QV34" s="121"/>
      <c r="QW34" s="122">
        <f t="shared" si="531"/>
        <v>0</v>
      </c>
      <c r="QX34" s="469">
        <f t="shared" si="532"/>
        <v>0</v>
      </c>
      <c r="QY34" s="122">
        <f>QX34/QX26</f>
        <v>0</v>
      </c>
      <c r="QZ34" s="101">
        <f>QZ26*QY34</f>
        <v>0</v>
      </c>
      <c r="RA34" s="119">
        <f t="shared" si="533"/>
        <v>0</v>
      </c>
      <c r="RB34" s="93">
        <f>RB26</f>
        <v>9</v>
      </c>
      <c r="RC34" s="120">
        <f t="shared" si="534"/>
        <v>0</v>
      </c>
      <c r="RD34" s="101">
        <f t="shared" si="535"/>
        <v>0</v>
      </c>
      <c r="RE34" s="101"/>
      <c r="RF34" s="121"/>
      <c r="RG34" s="122">
        <f t="shared" si="536"/>
        <v>0</v>
      </c>
      <c r="RH34" s="469">
        <f t="shared" si="537"/>
        <v>0</v>
      </c>
      <c r="RI34" s="122">
        <f>RH34/RH26</f>
        <v>0</v>
      </c>
      <c r="RJ34" s="101">
        <f>RJ26*RI34</f>
        <v>0</v>
      </c>
      <c r="RK34" s="119">
        <f t="shared" si="538"/>
        <v>0</v>
      </c>
      <c r="RL34" s="93">
        <f>RL26</f>
        <v>9</v>
      </c>
      <c r="RM34" s="120">
        <f t="shared" si="539"/>
        <v>0</v>
      </c>
      <c r="RN34" s="101">
        <f t="shared" si="540"/>
        <v>0</v>
      </c>
      <c r="RO34" s="101"/>
      <c r="RP34" s="121"/>
      <c r="RQ34" s="122">
        <f t="shared" si="541"/>
        <v>0</v>
      </c>
      <c r="RR34" s="469">
        <f t="shared" si="542"/>
        <v>43</v>
      </c>
      <c r="RS34" s="122">
        <f>RR34/RR26</f>
        <v>0.12684000000000001</v>
      </c>
      <c r="RT34" s="101">
        <f>RT26*RS34</f>
        <v>13470.41</v>
      </c>
      <c r="RU34" s="119">
        <f t="shared" si="543"/>
        <v>313.26534884</v>
      </c>
      <c r="RV34" s="93">
        <f>RV26</f>
        <v>9</v>
      </c>
      <c r="RW34" s="120">
        <f t="shared" si="544"/>
        <v>2819.38814</v>
      </c>
      <c r="RX34" s="101">
        <f t="shared" si="545"/>
        <v>121233.69</v>
      </c>
      <c r="RY34" s="101"/>
      <c r="RZ34" s="121"/>
      <c r="SA34" s="122">
        <f t="shared" si="546"/>
        <v>0.71619999999999995</v>
      </c>
      <c r="SB34" s="469">
        <f t="shared" si="547"/>
        <v>0</v>
      </c>
      <c r="SC34" s="122">
        <f>SB34/SB26</f>
        <v>0</v>
      </c>
      <c r="SD34" s="101">
        <f>SD26*SC34</f>
        <v>0</v>
      </c>
      <c r="SE34" s="119">
        <f t="shared" si="548"/>
        <v>0</v>
      </c>
      <c r="SF34" s="93">
        <f>SF26</f>
        <v>9</v>
      </c>
      <c r="SG34" s="120">
        <f t="shared" si="549"/>
        <v>0</v>
      </c>
      <c r="SH34" s="101">
        <f t="shared" si="550"/>
        <v>0</v>
      </c>
      <c r="SI34" s="101"/>
      <c r="SJ34" s="121"/>
      <c r="SK34" s="122">
        <f t="shared" si="551"/>
        <v>0</v>
      </c>
      <c r="SL34" s="469">
        <f t="shared" si="552"/>
        <v>31</v>
      </c>
      <c r="SM34" s="122">
        <f>SL34/SL26</f>
        <v>0.10508000000000001</v>
      </c>
      <c r="SN34" s="101">
        <f>SN26*SM34</f>
        <v>13139.2</v>
      </c>
      <c r="SO34" s="119">
        <f t="shared" si="553"/>
        <v>423.84516129000002</v>
      </c>
      <c r="SP34" s="93">
        <f>SP26</f>
        <v>9</v>
      </c>
      <c r="SQ34" s="120">
        <f t="shared" si="554"/>
        <v>3814.6064500000002</v>
      </c>
      <c r="SR34" s="101">
        <f t="shared" si="555"/>
        <v>118252.8</v>
      </c>
      <c r="SS34" s="101"/>
      <c r="ST34" s="121"/>
      <c r="SU34" s="122">
        <f t="shared" si="556"/>
        <v>0.96901999999999999</v>
      </c>
      <c r="SV34" s="469">
        <f t="shared" si="557"/>
        <v>0</v>
      </c>
      <c r="SW34" s="122">
        <f>SV34/SV26</f>
        <v>0</v>
      </c>
      <c r="SX34" s="101">
        <f>SX26*SW34</f>
        <v>0</v>
      </c>
      <c r="SY34" s="119">
        <f t="shared" si="558"/>
        <v>0</v>
      </c>
      <c r="SZ34" s="93">
        <f>SZ26</f>
        <v>9</v>
      </c>
      <c r="TA34" s="120">
        <f t="shared" si="559"/>
        <v>0</v>
      </c>
      <c r="TB34" s="101">
        <f t="shared" si="560"/>
        <v>0</v>
      </c>
      <c r="TC34" s="101"/>
      <c r="TD34" s="121"/>
      <c r="TE34" s="122">
        <f t="shared" si="561"/>
        <v>0</v>
      </c>
      <c r="TF34" s="469">
        <f t="shared" si="562"/>
        <v>0</v>
      </c>
      <c r="TG34" s="122">
        <f>TF34/TF26</f>
        <v>0</v>
      </c>
      <c r="TH34" s="101">
        <f>TH26*TG34</f>
        <v>0</v>
      </c>
      <c r="TI34" s="119">
        <f t="shared" si="563"/>
        <v>0</v>
      </c>
      <c r="TJ34" s="93">
        <f>TJ26</f>
        <v>9</v>
      </c>
      <c r="TK34" s="120">
        <f t="shared" si="564"/>
        <v>0</v>
      </c>
      <c r="TL34" s="101">
        <f t="shared" si="565"/>
        <v>0</v>
      </c>
      <c r="TM34" s="101"/>
      <c r="TN34" s="121"/>
      <c r="TO34" s="122">
        <f t="shared" si="566"/>
        <v>0</v>
      </c>
      <c r="TP34" s="469">
        <f t="shared" si="567"/>
        <v>49</v>
      </c>
      <c r="TQ34" s="122">
        <f>TP34/TP26</f>
        <v>0.17882999999999999</v>
      </c>
      <c r="TR34" s="101">
        <f>TR26*TQ34</f>
        <v>12687.99</v>
      </c>
      <c r="TS34" s="119">
        <f t="shared" si="568"/>
        <v>258.93857143000002</v>
      </c>
      <c r="TT34" s="93">
        <f>TT26</f>
        <v>9</v>
      </c>
      <c r="TU34" s="120">
        <f t="shared" si="569"/>
        <v>2330.4471400000002</v>
      </c>
      <c r="TV34" s="101">
        <f t="shared" si="570"/>
        <v>114191.91</v>
      </c>
      <c r="TW34" s="101"/>
      <c r="TX34" s="121"/>
      <c r="TY34" s="122">
        <f t="shared" si="571"/>
        <v>0.59199999999999997</v>
      </c>
      <c r="TZ34" s="469">
        <f t="shared" si="572"/>
        <v>0</v>
      </c>
      <c r="UA34" s="122">
        <f>TZ34/TZ26</f>
        <v>0</v>
      </c>
      <c r="UB34" s="101">
        <f>UB26*UA34</f>
        <v>0</v>
      </c>
      <c r="UC34" s="119">
        <f t="shared" si="573"/>
        <v>0</v>
      </c>
      <c r="UD34" s="93">
        <f>UD26</f>
        <v>9</v>
      </c>
      <c r="UE34" s="120">
        <f t="shared" si="574"/>
        <v>0</v>
      </c>
      <c r="UF34" s="101">
        <f t="shared" si="575"/>
        <v>0</v>
      </c>
      <c r="UG34" s="101"/>
      <c r="UH34" s="121"/>
      <c r="UI34" s="122">
        <f t="shared" si="576"/>
        <v>0</v>
      </c>
      <c r="UJ34" s="469">
        <f t="shared" si="577"/>
        <v>0</v>
      </c>
      <c r="UK34" s="122">
        <f>UJ34/UJ26</f>
        <v>0</v>
      </c>
      <c r="UL34" s="101">
        <f>UL26*UK34</f>
        <v>0</v>
      </c>
      <c r="UM34" s="119">
        <f t="shared" si="578"/>
        <v>0</v>
      </c>
      <c r="UN34" s="93">
        <f>UN26</f>
        <v>9</v>
      </c>
      <c r="UO34" s="120">
        <f t="shared" si="579"/>
        <v>0</v>
      </c>
      <c r="UP34" s="101">
        <f t="shared" si="580"/>
        <v>0</v>
      </c>
      <c r="UQ34" s="101"/>
      <c r="UR34" s="121"/>
      <c r="US34" s="122">
        <f t="shared" si="581"/>
        <v>0</v>
      </c>
      <c r="UT34" s="469">
        <f t="shared" si="582"/>
        <v>28</v>
      </c>
      <c r="UU34" s="122">
        <f>UT34/UT26</f>
        <v>8.6959999999999996E-2</v>
      </c>
      <c r="UV34" s="101">
        <f>UV26*UU34</f>
        <v>8315.98</v>
      </c>
      <c r="UW34" s="119">
        <f t="shared" si="583"/>
        <v>296.99928570999998</v>
      </c>
      <c r="UX34" s="93">
        <f>UX26</f>
        <v>9</v>
      </c>
      <c r="UY34" s="120">
        <f t="shared" si="584"/>
        <v>2672.9935700000001</v>
      </c>
      <c r="UZ34" s="101">
        <f t="shared" si="585"/>
        <v>74843.820000000007</v>
      </c>
      <c r="VA34" s="101"/>
      <c r="VB34" s="121"/>
      <c r="VC34" s="122">
        <f t="shared" si="586"/>
        <v>0.67901999999999996</v>
      </c>
      <c r="VD34" s="469">
        <f t="shared" si="587"/>
        <v>25</v>
      </c>
      <c r="VE34" s="122">
        <f>VD34/VD26</f>
        <v>4.4170000000000001E-2</v>
      </c>
      <c r="VF34" s="101">
        <f>VF26*VE34</f>
        <v>17867.21</v>
      </c>
      <c r="VG34" s="119">
        <f t="shared" si="588"/>
        <v>714.6884</v>
      </c>
      <c r="VH34" s="93">
        <f>VH26</f>
        <v>9</v>
      </c>
      <c r="VI34" s="120">
        <f t="shared" si="589"/>
        <v>6432.1956</v>
      </c>
      <c r="VJ34" s="101">
        <f t="shared" si="590"/>
        <v>160804.89000000001</v>
      </c>
      <c r="VK34" s="101"/>
      <c r="VL34" s="121"/>
      <c r="VM34" s="122">
        <f t="shared" si="591"/>
        <v>1.6339600000000001</v>
      </c>
      <c r="VN34" s="469">
        <f t="shared" si="592"/>
        <v>32</v>
      </c>
      <c r="VO34" s="122">
        <f>VN34/VN26</f>
        <v>8.9639999999999997E-2</v>
      </c>
      <c r="VP34" s="101">
        <f>VP26*VO34</f>
        <v>14317.3</v>
      </c>
      <c r="VQ34" s="119">
        <f t="shared" si="593"/>
        <v>447.41562499999998</v>
      </c>
      <c r="VR34" s="93">
        <f>VR26</f>
        <v>9</v>
      </c>
      <c r="VS34" s="120">
        <f t="shared" si="594"/>
        <v>4026.7406299999998</v>
      </c>
      <c r="VT34" s="101">
        <f t="shared" si="595"/>
        <v>128855.7</v>
      </c>
      <c r="VU34" s="101"/>
      <c r="VV34" s="121"/>
      <c r="VW34" s="122">
        <f t="shared" si="596"/>
        <v>1.02291</v>
      </c>
      <c r="VX34" s="452">
        <f t="shared" si="597"/>
        <v>687</v>
      </c>
      <c r="VY34" s="122">
        <f>VX34/VX26</f>
        <v>5.4679999999999999E-2</v>
      </c>
      <c r="VZ34" s="101">
        <f>VZ26*VY34</f>
        <v>300491.26</v>
      </c>
      <c r="WA34" s="119">
        <f t="shared" si="598"/>
        <v>437.39630276999998</v>
      </c>
      <c r="WB34" s="93">
        <f>WB26</f>
        <v>9</v>
      </c>
      <c r="WC34" s="120">
        <f t="shared" si="599"/>
        <v>3936.5667199999998</v>
      </c>
      <c r="WD34" s="101">
        <f t="shared" si="600"/>
        <v>2704421.34</v>
      </c>
      <c r="WE34" s="101"/>
      <c r="WF34" s="121"/>
    </row>
    <row r="35" spans="1:604" ht="48">
      <c r="A35" s="5"/>
      <c r="B35" s="94" t="s">
        <v>415</v>
      </c>
      <c r="C35" s="12" t="s">
        <v>918</v>
      </c>
      <c r="D35" s="12" t="s">
        <v>422</v>
      </c>
      <c r="E35" s="4" t="s">
        <v>34</v>
      </c>
      <c r="F35" s="469">
        <f t="shared" si="302"/>
        <v>0</v>
      </c>
      <c r="G35" s="122">
        <f>F35/F26</f>
        <v>0</v>
      </c>
      <c r="H35" s="101">
        <f>H26*G35</f>
        <v>0</v>
      </c>
      <c r="I35" s="119">
        <f t="shared" si="303"/>
        <v>0</v>
      </c>
      <c r="J35" s="93">
        <f>J26</f>
        <v>9</v>
      </c>
      <c r="K35" s="120">
        <f t="shared" si="304"/>
        <v>0</v>
      </c>
      <c r="L35" s="101">
        <f t="shared" si="305"/>
        <v>0</v>
      </c>
      <c r="M35" s="101"/>
      <c r="N35" s="121"/>
      <c r="O35" s="122">
        <f t="shared" si="306"/>
        <v>0</v>
      </c>
      <c r="P35" s="469">
        <f t="shared" si="307"/>
        <v>0</v>
      </c>
      <c r="Q35" s="122">
        <f>P35/P26</f>
        <v>0</v>
      </c>
      <c r="R35" s="101">
        <f>R26*Q35</f>
        <v>0</v>
      </c>
      <c r="S35" s="119">
        <f t="shared" si="308"/>
        <v>0</v>
      </c>
      <c r="T35" s="93">
        <f>T26</f>
        <v>9</v>
      </c>
      <c r="U35" s="120">
        <f t="shared" si="309"/>
        <v>0</v>
      </c>
      <c r="V35" s="101">
        <f t="shared" si="310"/>
        <v>0</v>
      </c>
      <c r="W35" s="101"/>
      <c r="X35" s="121"/>
      <c r="Y35" s="122">
        <f t="shared" si="311"/>
        <v>0</v>
      </c>
      <c r="Z35" s="469">
        <f t="shared" si="312"/>
        <v>0</v>
      </c>
      <c r="AA35" s="122">
        <f>Z35/Z26</f>
        <v>0</v>
      </c>
      <c r="AB35" s="101">
        <f>AB26*AA35</f>
        <v>0</v>
      </c>
      <c r="AC35" s="119">
        <f t="shared" si="313"/>
        <v>0</v>
      </c>
      <c r="AD35" s="93">
        <f>AD26</f>
        <v>9</v>
      </c>
      <c r="AE35" s="120">
        <f t="shared" si="314"/>
        <v>0</v>
      </c>
      <c r="AF35" s="101">
        <f t="shared" si="315"/>
        <v>0</v>
      </c>
      <c r="AG35" s="101"/>
      <c r="AH35" s="121"/>
      <c r="AI35" s="122">
        <f t="shared" si="316"/>
        <v>0</v>
      </c>
      <c r="AJ35" s="469">
        <f t="shared" si="317"/>
        <v>0</v>
      </c>
      <c r="AK35" s="122" t="e">
        <f>AJ35/AJ26</f>
        <v>#DIV/0!</v>
      </c>
      <c r="AL35" s="101" t="e">
        <f>AL26*AK35</f>
        <v>#DIV/0!</v>
      </c>
      <c r="AM35" s="119">
        <f t="shared" si="318"/>
        <v>0</v>
      </c>
      <c r="AN35" s="93">
        <f>AN26</f>
        <v>0</v>
      </c>
      <c r="AO35" s="120">
        <f t="shared" si="319"/>
        <v>0</v>
      </c>
      <c r="AP35" s="101">
        <f t="shared" si="320"/>
        <v>0</v>
      </c>
      <c r="AQ35" s="101"/>
      <c r="AR35" s="121"/>
      <c r="AS35" s="122">
        <f t="shared" si="321"/>
        <v>0</v>
      </c>
      <c r="AT35" s="469">
        <f t="shared" si="322"/>
        <v>0</v>
      </c>
      <c r="AU35" s="122">
        <f>AT35/AT26</f>
        <v>0</v>
      </c>
      <c r="AV35" s="101">
        <f>AV26*AU35</f>
        <v>0</v>
      </c>
      <c r="AW35" s="119">
        <f t="shared" si="323"/>
        <v>0</v>
      </c>
      <c r="AX35" s="93">
        <f>AX26</f>
        <v>9</v>
      </c>
      <c r="AY35" s="120">
        <f t="shared" si="324"/>
        <v>0</v>
      </c>
      <c r="AZ35" s="101">
        <f t="shared" si="325"/>
        <v>0</v>
      </c>
      <c r="BA35" s="101"/>
      <c r="BB35" s="121"/>
      <c r="BC35" s="122">
        <f t="shared" si="326"/>
        <v>0</v>
      </c>
      <c r="BD35" s="469">
        <f t="shared" si="327"/>
        <v>0</v>
      </c>
      <c r="BE35" s="122">
        <f>BD35/BD26</f>
        <v>0</v>
      </c>
      <c r="BF35" s="101">
        <f>BF26*BE35</f>
        <v>0</v>
      </c>
      <c r="BG35" s="119">
        <f t="shared" si="328"/>
        <v>0</v>
      </c>
      <c r="BH35" s="93">
        <f>BH26</f>
        <v>9</v>
      </c>
      <c r="BI35" s="120">
        <f t="shared" si="329"/>
        <v>0</v>
      </c>
      <c r="BJ35" s="101">
        <f t="shared" si="330"/>
        <v>0</v>
      </c>
      <c r="BK35" s="101"/>
      <c r="BL35" s="121"/>
      <c r="BM35" s="122">
        <f t="shared" si="331"/>
        <v>0</v>
      </c>
      <c r="BN35" s="469">
        <f t="shared" si="332"/>
        <v>0</v>
      </c>
      <c r="BO35" s="122">
        <f>BN35/BN26</f>
        <v>0</v>
      </c>
      <c r="BP35" s="101">
        <f>BP26*BO35</f>
        <v>0</v>
      </c>
      <c r="BQ35" s="119">
        <f t="shared" si="333"/>
        <v>0</v>
      </c>
      <c r="BR35" s="93">
        <f>BR26</f>
        <v>9</v>
      </c>
      <c r="BS35" s="120">
        <f t="shared" si="334"/>
        <v>0</v>
      </c>
      <c r="BT35" s="101">
        <f t="shared" si="335"/>
        <v>0</v>
      </c>
      <c r="BU35" s="101"/>
      <c r="BV35" s="121"/>
      <c r="BW35" s="122">
        <f t="shared" si="336"/>
        <v>0</v>
      </c>
      <c r="BX35" s="469">
        <f t="shared" si="337"/>
        <v>0</v>
      </c>
      <c r="BY35" s="122">
        <f>BX35/BX26</f>
        <v>0</v>
      </c>
      <c r="BZ35" s="101">
        <f>BZ26*BY35</f>
        <v>0</v>
      </c>
      <c r="CA35" s="119">
        <f t="shared" si="338"/>
        <v>0</v>
      </c>
      <c r="CB35" s="93">
        <f>CB26</f>
        <v>9</v>
      </c>
      <c r="CC35" s="120">
        <f t="shared" si="339"/>
        <v>0</v>
      </c>
      <c r="CD35" s="101">
        <f t="shared" si="340"/>
        <v>0</v>
      </c>
      <c r="CE35" s="101"/>
      <c r="CF35" s="121"/>
      <c r="CG35" s="122">
        <f t="shared" si="341"/>
        <v>0</v>
      </c>
      <c r="CH35" s="469">
        <f t="shared" si="342"/>
        <v>0</v>
      </c>
      <c r="CI35" s="122" t="e">
        <f>CH35/CH26</f>
        <v>#DIV/0!</v>
      </c>
      <c r="CJ35" s="101" t="e">
        <f>CJ26*CI35</f>
        <v>#DIV/0!</v>
      </c>
      <c r="CK35" s="119">
        <f t="shared" si="343"/>
        <v>0</v>
      </c>
      <c r="CL35" s="93">
        <f>CL26</f>
        <v>0</v>
      </c>
      <c r="CM35" s="120">
        <f t="shared" si="344"/>
        <v>0</v>
      </c>
      <c r="CN35" s="101">
        <f t="shared" si="345"/>
        <v>0</v>
      </c>
      <c r="CO35" s="101"/>
      <c r="CP35" s="121"/>
      <c r="CQ35" s="122">
        <f t="shared" si="346"/>
        <v>0</v>
      </c>
      <c r="CR35" s="469">
        <f t="shared" si="347"/>
        <v>0</v>
      </c>
      <c r="CS35" s="122">
        <f>CR35/CR26</f>
        <v>0</v>
      </c>
      <c r="CT35" s="101">
        <f>CT26*CS35</f>
        <v>0</v>
      </c>
      <c r="CU35" s="119">
        <f t="shared" si="348"/>
        <v>0</v>
      </c>
      <c r="CV35" s="93">
        <f>CV26</f>
        <v>9</v>
      </c>
      <c r="CW35" s="120">
        <f t="shared" si="349"/>
        <v>0</v>
      </c>
      <c r="CX35" s="101">
        <f t="shared" si="350"/>
        <v>0</v>
      </c>
      <c r="CY35" s="101"/>
      <c r="CZ35" s="121"/>
      <c r="DA35" s="122">
        <f t="shared" si="351"/>
        <v>0</v>
      </c>
      <c r="DB35" s="469">
        <f t="shared" si="352"/>
        <v>0</v>
      </c>
      <c r="DC35" s="122">
        <f>DB35/DB26</f>
        <v>0</v>
      </c>
      <c r="DD35" s="101">
        <f>DD26*DC35</f>
        <v>0</v>
      </c>
      <c r="DE35" s="119">
        <f t="shared" si="353"/>
        <v>0</v>
      </c>
      <c r="DF35" s="93">
        <f>DF26</f>
        <v>9</v>
      </c>
      <c r="DG35" s="120">
        <f t="shared" si="354"/>
        <v>0</v>
      </c>
      <c r="DH35" s="101">
        <f t="shared" si="355"/>
        <v>0</v>
      </c>
      <c r="DI35" s="101"/>
      <c r="DJ35" s="121"/>
      <c r="DK35" s="122">
        <f t="shared" si="356"/>
        <v>0</v>
      </c>
      <c r="DL35" s="469">
        <f t="shared" si="357"/>
        <v>0</v>
      </c>
      <c r="DM35" s="122">
        <f>DL35/DL26</f>
        <v>0</v>
      </c>
      <c r="DN35" s="101">
        <f>DN26*DM35</f>
        <v>0</v>
      </c>
      <c r="DO35" s="119">
        <f t="shared" si="358"/>
        <v>0</v>
      </c>
      <c r="DP35" s="93">
        <f>DP26</f>
        <v>9</v>
      </c>
      <c r="DQ35" s="120">
        <f t="shared" si="359"/>
        <v>0</v>
      </c>
      <c r="DR35" s="101">
        <f t="shared" si="360"/>
        <v>0</v>
      </c>
      <c r="DS35" s="101"/>
      <c r="DT35" s="121"/>
      <c r="DU35" s="122">
        <f t="shared" si="361"/>
        <v>0</v>
      </c>
      <c r="DV35" s="469">
        <f t="shared" si="362"/>
        <v>0</v>
      </c>
      <c r="DW35" s="122">
        <f>DV35/DV26</f>
        <v>0</v>
      </c>
      <c r="DX35" s="101">
        <f>DX26*DW35</f>
        <v>0</v>
      </c>
      <c r="DY35" s="119">
        <f t="shared" si="363"/>
        <v>0</v>
      </c>
      <c r="DZ35" s="93">
        <f>DZ26</f>
        <v>9</v>
      </c>
      <c r="EA35" s="120">
        <f t="shared" si="364"/>
        <v>0</v>
      </c>
      <c r="EB35" s="101">
        <f t="shared" si="365"/>
        <v>0</v>
      </c>
      <c r="EC35" s="101"/>
      <c r="ED35" s="121"/>
      <c r="EE35" s="122">
        <f t="shared" si="366"/>
        <v>0</v>
      </c>
      <c r="EF35" s="469">
        <f t="shared" si="367"/>
        <v>0</v>
      </c>
      <c r="EG35" s="122">
        <f>EF35/EF26</f>
        <v>0</v>
      </c>
      <c r="EH35" s="101">
        <f>EH26*EG35</f>
        <v>0</v>
      </c>
      <c r="EI35" s="119">
        <f t="shared" si="368"/>
        <v>0</v>
      </c>
      <c r="EJ35" s="93">
        <f>EJ26</f>
        <v>9</v>
      </c>
      <c r="EK35" s="120">
        <f t="shared" si="369"/>
        <v>0</v>
      </c>
      <c r="EL35" s="101">
        <f t="shared" si="370"/>
        <v>0</v>
      </c>
      <c r="EM35" s="101"/>
      <c r="EN35" s="121"/>
      <c r="EO35" s="122">
        <f t="shared" si="371"/>
        <v>0</v>
      </c>
      <c r="EP35" s="469">
        <f t="shared" si="372"/>
        <v>0</v>
      </c>
      <c r="EQ35" s="122">
        <f>EP35/EP26</f>
        <v>0</v>
      </c>
      <c r="ER35" s="101">
        <f>ER26*EQ35</f>
        <v>0</v>
      </c>
      <c r="ES35" s="119">
        <f t="shared" si="373"/>
        <v>0</v>
      </c>
      <c r="ET35" s="93">
        <f>ET26</f>
        <v>9</v>
      </c>
      <c r="EU35" s="120">
        <f t="shared" si="374"/>
        <v>0</v>
      </c>
      <c r="EV35" s="101">
        <f t="shared" si="375"/>
        <v>0</v>
      </c>
      <c r="EW35" s="101"/>
      <c r="EX35" s="121"/>
      <c r="EY35" s="122">
        <f t="shared" si="376"/>
        <v>0</v>
      </c>
      <c r="EZ35" s="469">
        <f t="shared" si="377"/>
        <v>0</v>
      </c>
      <c r="FA35" s="122">
        <f>EZ35/EZ26</f>
        <v>0</v>
      </c>
      <c r="FB35" s="101">
        <f>FB26*FA35</f>
        <v>0</v>
      </c>
      <c r="FC35" s="119">
        <f t="shared" si="378"/>
        <v>0</v>
      </c>
      <c r="FD35" s="93">
        <f>FD26</f>
        <v>9</v>
      </c>
      <c r="FE35" s="120">
        <f t="shared" si="379"/>
        <v>0</v>
      </c>
      <c r="FF35" s="101">
        <f t="shared" si="380"/>
        <v>0</v>
      </c>
      <c r="FG35" s="101"/>
      <c r="FH35" s="121"/>
      <c r="FI35" s="122">
        <f t="shared" si="381"/>
        <v>0</v>
      </c>
      <c r="FJ35" s="469">
        <f t="shared" si="382"/>
        <v>0</v>
      </c>
      <c r="FK35" s="122">
        <f>FJ35/FJ26</f>
        <v>0</v>
      </c>
      <c r="FL35" s="101">
        <f>FL26*FK35</f>
        <v>0</v>
      </c>
      <c r="FM35" s="119">
        <f t="shared" si="383"/>
        <v>0</v>
      </c>
      <c r="FN35" s="93">
        <f>FN26</f>
        <v>9</v>
      </c>
      <c r="FO35" s="120">
        <f t="shared" si="384"/>
        <v>0</v>
      </c>
      <c r="FP35" s="101">
        <f t="shared" si="385"/>
        <v>0</v>
      </c>
      <c r="FQ35" s="101"/>
      <c r="FR35" s="121"/>
      <c r="FS35" s="122">
        <f t="shared" si="386"/>
        <v>0</v>
      </c>
      <c r="FT35" s="469">
        <f t="shared" si="387"/>
        <v>0</v>
      </c>
      <c r="FU35" s="122">
        <f>FT35/FT26</f>
        <v>0</v>
      </c>
      <c r="FV35" s="101">
        <f>FV26*FU35</f>
        <v>0</v>
      </c>
      <c r="FW35" s="119">
        <f t="shared" si="388"/>
        <v>0</v>
      </c>
      <c r="FX35" s="93">
        <f>FX26</f>
        <v>9</v>
      </c>
      <c r="FY35" s="120">
        <f t="shared" si="389"/>
        <v>0</v>
      </c>
      <c r="FZ35" s="101">
        <f t="shared" si="390"/>
        <v>0</v>
      </c>
      <c r="GA35" s="101"/>
      <c r="GB35" s="121"/>
      <c r="GC35" s="122">
        <f t="shared" si="391"/>
        <v>0</v>
      </c>
      <c r="GD35" s="469">
        <f t="shared" si="392"/>
        <v>0</v>
      </c>
      <c r="GE35" s="122">
        <f>GD35/GD26</f>
        <v>0</v>
      </c>
      <c r="GF35" s="101">
        <f>GF26*GE35</f>
        <v>0</v>
      </c>
      <c r="GG35" s="119">
        <f t="shared" si="393"/>
        <v>0</v>
      </c>
      <c r="GH35" s="93">
        <f>GH26</f>
        <v>9</v>
      </c>
      <c r="GI35" s="120">
        <f t="shared" si="394"/>
        <v>0</v>
      </c>
      <c r="GJ35" s="101">
        <f t="shared" si="395"/>
        <v>0</v>
      </c>
      <c r="GK35" s="101"/>
      <c r="GL35" s="121"/>
      <c r="GM35" s="122">
        <f t="shared" si="396"/>
        <v>0</v>
      </c>
      <c r="GN35" s="469">
        <f t="shared" si="397"/>
        <v>0</v>
      </c>
      <c r="GO35" s="122">
        <f>GN35/GN26</f>
        <v>0</v>
      </c>
      <c r="GP35" s="101">
        <f>GP26*GO35</f>
        <v>0</v>
      </c>
      <c r="GQ35" s="119">
        <f t="shared" si="398"/>
        <v>0</v>
      </c>
      <c r="GR35" s="93">
        <f>GR26</f>
        <v>9</v>
      </c>
      <c r="GS35" s="120">
        <f t="shared" si="399"/>
        <v>0</v>
      </c>
      <c r="GT35" s="101">
        <f t="shared" si="400"/>
        <v>0</v>
      </c>
      <c r="GU35" s="101"/>
      <c r="GV35" s="121"/>
      <c r="GW35" s="122">
        <f t="shared" si="401"/>
        <v>0</v>
      </c>
      <c r="GX35" s="469">
        <f t="shared" si="402"/>
        <v>0</v>
      </c>
      <c r="GY35" s="122">
        <f>GX35/GX26</f>
        <v>0</v>
      </c>
      <c r="GZ35" s="101">
        <f>GZ26*GY35</f>
        <v>0</v>
      </c>
      <c r="HA35" s="119">
        <f t="shared" si="403"/>
        <v>0</v>
      </c>
      <c r="HB35" s="93">
        <f>HB26</f>
        <v>9</v>
      </c>
      <c r="HC35" s="120">
        <f t="shared" si="404"/>
        <v>0</v>
      </c>
      <c r="HD35" s="101">
        <f t="shared" si="405"/>
        <v>0</v>
      </c>
      <c r="HE35" s="101"/>
      <c r="HF35" s="121"/>
      <c r="HG35" s="122">
        <f t="shared" si="406"/>
        <v>0</v>
      </c>
      <c r="HH35" s="469">
        <f t="shared" si="407"/>
        <v>0</v>
      </c>
      <c r="HI35" s="122">
        <f>HH35/HH26</f>
        <v>0</v>
      </c>
      <c r="HJ35" s="101">
        <f>HJ26*HI35</f>
        <v>0</v>
      </c>
      <c r="HK35" s="119">
        <f t="shared" si="408"/>
        <v>0</v>
      </c>
      <c r="HL35" s="93">
        <f>HL26</f>
        <v>9</v>
      </c>
      <c r="HM35" s="120">
        <f t="shared" si="409"/>
        <v>0</v>
      </c>
      <c r="HN35" s="101">
        <f t="shared" si="410"/>
        <v>0</v>
      </c>
      <c r="HO35" s="101"/>
      <c r="HP35" s="121"/>
      <c r="HQ35" s="122">
        <f t="shared" si="411"/>
        <v>0</v>
      </c>
      <c r="HR35" s="469">
        <f t="shared" si="412"/>
        <v>0</v>
      </c>
      <c r="HS35" s="122">
        <f>HR35/HR26</f>
        <v>0</v>
      </c>
      <c r="HT35" s="101">
        <f>HT26*HS35</f>
        <v>0</v>
      </c>
      <c r="HU35" s="119">
        <f t="shared" si="413"/>
        <v>0</v>
      </c>
      <c r="HV35" s="93">
        <f>HV26</f>
        <v>9</v>
      </c>
      <c r="HW35" s="120">
        <f t="shared" si="414"/>
        <v>0</v>
      </c>
      <c r="HX35" s="101">
        <f t="shared" si="415"/>
        <v>0</v>
      </c>
      <c r="HY35" s="101"/>
      <c r="HZ35" s="121"/>
      <c r="IA35" s="122">
        <f t="shared" si="416"/>
        <v>0</v>
      </c>
      <c r="IB35" s="469">
        <f t="shared" si="417"/>
        <v>0</v>
      </c>
      <c r="IC35" s="122">
        <f>IB35/IB26</f>
        <v>0</v>
      </c>
      <c r="ID35" s="101">
        <f>ID26*IC35</f>
        <v>0</v>
      </c>
      <c r="IE35" s="119">
        <f t="shared" si="418"/>
        <v>0</v>
      </c>
      <c r="IF35" s="93">
        <f>IF26</f>
        <v>9</v>
      </c>
      <c r="IG35" s="120">
        <f t="shared" si="419"/>
        <v>0</v>
      </c>
      <c r="IH35" s="101">
        <f t="shared" si="420"/>
        <v>0</v>
      </c>
      <c r="II35" s="101"/>
      <c r="IJ35" s="121"/>
      <c r="IK35" s="122">
        <f t="shared" si="421"/>
        <v>0</v>
      </c>
      <c r="IL35" s="469">
        <f t="shared" si="422"/>
        <v>0</v>
      </c>
      <c r="IM35" s="122">
        <f>IL35/IL26</f>
        <v>0</v>
      </c>
      <c r="IN35" s="101">
        <f>IN26*IM35</f>
        <v>0</v>
      </c>
      <c r="IO35" s="119">
        <f t="shared" si="423"/>
        <v>0</v>
      </c>
      <c r="IP35" s="93">
        <f>IP26</f>
        <v>9</v>
      </c>
      <c r="IQ35" s="120">
        <f t="shared" si="424"/>
        <v>0</v>
      </c>
      <c r="IR35" s="101">
        <f t="shared" si="425"/>
        <v>0</v>
      </c>
      <c r="IS35" s="101"/>
      <c r="IT35" s="121"/>
      <c r="IU35" s="122">
        <f t="shared" si="426"/>
        <v>0</v>
      </c>
      <c r="IV35" s="469">
        <f t="shared" si="427"/>
        <v>0</v>
      </c>
      <c r="IW35" s="122">
        <f>IV35/IV26</f>
        <v>0</v>
      </c>
      <c r="IX35" s="101">
        <f>IX26*IW35</f>
        <v>0</v>
      </c>
      <c r="IY35" s="119">
        <f t="shared" si="428"/>
        <v>0</v>
      </c>
      <c r="IZ35" s="93">
        <f>IZ26</f>
        <v>9</v>
      </c>
      <c r="JA35" s="120">
        <f t="shared" si="429"/>
        <v>0</v>
      </c>
      <c r="JB35" s="101">
        <f t="shared" si="430"/>
        <v>0</v>
      </c>
      <c r="JC35" s="101"/>
      <c r="JD35" s="121"/>
      <c r="JE35" s="122">
        <f t="shared" si="431"/>
        <v>0</v>
      </c>
      <c r="JF35" s="469">
        <f t="shared" si="432"/>
        <v>0</v>
      </c>
      <c r="JG35" s="122">
        <f>JF35/JF26</f>
        <v>0</v>
      </c>
      <c r="JH35" s="101">
        <f>JH26*JG35</f>
        <v>0</v>
      </c>
      <c r="JI35" s="119">
        <f t="shared" si="433"/>
        <v>0</v>
      </c>
      <c r="JJ35" s="93">
        <f>JJ26</f>
        <v>9</v>
      </c>
      <c r="JK35" s="120">
        <f t="shared" si="434"/>
        <v>0</v>
      </c>
      <c r="JL35" s="101">
        <f t="shared" si="435"/>
        <v>0</v>
      </c>
      <c r="JM35" s="101"/>
      <c r="JN35" s="121"/>
      <c r="JO35" s="122">
        <f t="shared" si="436"/>
        <v>0</v>
      </c>
      <c r="JP35" s="469">
        <f t="shared" si="437"/>
        <v>0</v>
      </c>
      <c r="JQ35" s="122" t="e">
        <f>JP35/JP26</f>
        <v>#DIV/0!</v>
      </c>
      <c r="JR35" s="101" t="e">
        <f>JR26*JQ35</f>
        <v>#DIV/0!</v>
      </c>
      <c r="JS35" s="119">
        <f t="shared" si="438"/>
        <v>0</v>
      </c>
      <c r="JT35" s="93">
        <f>JT26</f>
        <v>0</v>
      </c>
      <c r="JU35" s="120">
        <f t="shared" si="439"/>
        <v>0</v>
      </c>
      <c r="JV35" s="101">
        <f t="shared" si="440"/>
        <v>0</v>
      </c>
      <c r="JW35" s="101"/>
      <c r="JX35" s="121"/>
      <c r="JY35" s="122">
        <f t="shared" si="441"/>
        <v>0</v>
      </c>
      <c r="JZ35" s="469">
        <f t="shared" si="442"/>
        <v>0</v>
      </c>
      <c r="KA35" s="122">
        <f>JZ35/JZ26</f>
        <v>0</v>
      </c>
      <c r="KB35" s="101">
        <f>KB26*KA35</f>
        <v>0</v>
      </c>
      <c r="KC35" s="119">
        <f t="shared" si="443"/>
        <v>0</v>
      </c>
      <c r="KD35" s="93">
        <f>KD26</f>
        <v>9</v>
      </c>
      <c r="KE35" s="120">
        <f t="shared" si="444"/>
        <v>0</v>
      </c>
      <c r="KF35" s="101">
        <f t="shared" si="445"/>
        <v>0</v>
      </c>
      <c r="KG35" s="101"/>
      <c r="KH35" s="121"/>
      <c r="KI35" s="122">
        <f t="shared" si="446"/>
        <v>0</v>
      </c>
      <c r="KJ35" s="469">
        <f t="shared" si="447"/>
        <v>0</v>
      </c>
      <c r="KK35" s="122">
        <f>KJ35/KJ26</f>
        <v>0</v>
      </c>
      <c r="KL35" s="101">
        <f>KL26*KK35</f>
        <v>0</v>
      </c>
      <c r="KM35" s="119">
        <f t="shared" si="448"/>
        <v>0</v>
      </c>
      <c r="KN35" s="93">
        <f>KN26</f>
        <v>9</v>
      </c>
      <c r="KO35" s="120">
        <f t="shared" si="449"/>
        <v>0</v>
      </c>
      <c r="KP35" s="101">
        <f t="shared" si="450"/>
        <v>0</v>
      </c>
      <c r="KQ35" s="101"/>
      <c r="KR35" s="121"/>
      <c r="KS35" s="122">
        <f t="shared" si="451"/>
        <v>0</v>
      </c>
      <c r="KT35" s="469">
        <f t="shared" si="452"/>
        <v>0</v>
      </c>
      <c r="KU35" s="122">
        <f>KT35/KT26</f>
        <v>0</v>
      </c>
      <c r="KV35" s="101">
        <f>KV26*KU35</f>
        <v>0</v>
      </c>
      <c r="KW35" s="119">
        <f t="shared" si="453"/>
        <v>0</v>
      </c>
      <c r="KX35" s="93">
        <f>KX26</f>
        <v>9</v>
      </c>
      <c r="KY35" s="120">
        <f t="shared" si="454"/>
        <v>0</v>
      </c>
      <c r="KZ35" s="101">
        <f t="shared" si="455"/>
        <v>0</v>
      </c>
      <c r="LA35" s="101"/>
      <c r="LB35" s="121"/>
      <c r="LC35" s="122">
        <f t="shared" si="456"/>
        <v>0</v>
      </c>
      <c r="LD35" s="469">
        <f t="shared" si="457"/>
        <v>0</v>
      </c>
      <c r="LE35" s="122">
        <f>LD35/LD26</f>
        <v>0</v>
      </c>
      <c r="LF35" s="101">
        <f>LF26*LE35</f>
        <v>0</v>
      </c>
      <c r="LG35" s="119">
        <f t="shared" si="458"/>
        <v>0</v>
      </c>
      <c r="LH35" s="93">
        <f>LH26</f>
        <v>9</v>
      </c>
      <c r="LI35" s="120">
        <f t="shared" si="459"/>
        <v>0</v>
      </c>
      <c r="LJ35" s="101">
        <f t="shared" si="460"/>
        <v>0</v>
      </c>
      <c r="LK35" s="101"/>
      <c r="LL35" s="121"/>
      <c r="LM35" s="122">
        <f t="shared" si="461"/>
        <v>0</v>
      </c>
      <c r="LN35" s="469">
        <f t="shared" si="462"/>
        <v>0</v>
      </c>
      <c r="LO35" s="122">
        <f>LN35/LN26</f>
        <v>0</v>
      </c>
      <c r="LP35" s="101">
        <f>LP26*LO35</f>
        <v>0</v>
      </c>
      <c r="LQ35" s="119">
        <f t="shared" si="463"/>
        <v>0</v>
      </c>
      <c r="LR35" s="93">
        <f>LR26</f>
        <v>9</v>
      </c>
      <c r="LS35" s="120">
        <f t="shared" si="464"/>
        <v>0</v>
      </c>
      <c r="LT35" s="101">
        <f t="shared" si="465"/>
        <v>0</v>
      </c>
      <c r="LU35" s="101"/>
      <c r="LV35" s="121"/>
      <c r="LW35" s="122">
        <f t="shared" si="466"/>
        <v>0</v>
      </c>
      <c r="LX35" s="469">
        <f t="shared" si="467"/>
        <v>0</v>
      </c>
      <c r="LY35" s="122">
        <f>LX35/LX26</f>
        <v>0</v>
      </c>
      <c r="LZ35" s="101">
        <f>LZ26*LY35</f>
        <v>0</v>
      </c>
      <c r="MA35" s="119">
        <f t="shared" si="468"/>
        <v>0</v>
      </c>
      <c r="MB35" s="93">
        <f>MB26</f>
        <v>9</v>
      </c>
      <c r="MC35" s="120">
        <f t="shared" si="469"/>
        <v>0</v>
      </c>
      <c r="MD35" s="101">
        <f t="shared" si="470"/>
        <v>0</v>
      </c>
      <c r="ME35" s="101"/>
      <c r="MF35" s="121"/>
      <c r="MG35" s="122">
        <f t="shared" si="471"/>
        <v>0</v>
      </c>
      <c r="MH35" s="469">
        <f t="shared" si="472"/>
        <v>0</v>
      </c>
      <c r="MI35" s="122">
        <f>MH35/MH26</f>
        <v>0</v>
      </c>
      <c r="MJ35" s="101">
        <f>MJ26*MI35</f>
        <v>0</v>
      </c>
      <c r="MK35" s="119">
        <f t="shared" si="473"/>
        <v>0</v>
      </c>
      <c r="ML35" s="93">
        <f>ML26</f>
        <v>9</v>
      </c>
      <c r="MM35" s="120">
        <f t="shared" si="474"/>
        <v>0</v>
      </c>
      <c r="MN35" s="101">
        <f t="shared" si="475"/>
        <v>0</v>
      </c>
      <c r="MO35" s="101"/>
      <c r="MP35" s="121"/>
      <c r="MQ35" s="122">
        <f t="shared" si="476"/>
        <v>0</v>
      </c>
      <c r="MR35" s="469">
        <f t="shared" si="477"/>
        <v>15</v>
      </c>
      <c r="MS35" s="122">
        <f>MR35/MR26</f>
        <v>0.14706</v>
      </c>
      <c r="MT35" s="101">
        <f>MT26*MS35</f>
        <v>6323.58</v>
      </c>
      <c r="MU35" s="119">
        <f t="shared" si="478"/>
        <v>421.572</v>
      </c>
      <c r="MV35" s="93">
        <f>MV26</f>
        <v>9</v>
      </c>
      <c r="MW35" s="120">
        <f t="shared" si="479"/>
        <v>3794.1480000000001</v>
      </c>
      <c r="MX35" s="101">
        <f t="shared" si="480"/>
        <v>56912.22</v>
      </c>
      <c r="MY35" s="101"/>
      <c r="MZ35" s="121"/>
      <c r="NA35" s="122">
        <f t="shared" si="481"/>
        <v>0.96697</v>
      </c>
      <c r="NB35" s="469">
        <f t="shared" si="482"/>
        <v>0</v>
      </c>
      <c r="NC35" s="122">
        <f>NB35/NB26</f>
        <v>0</v>
      </c>
      <c r="ND35" s="101">
        <f>ND26*NC35</f>
        <v>0</v>
      </c>
      <c r="NE35" s="119">
        <f t="shared" si="483"/>
        <v>0</v>
      </c>
      <c r="NF35" s="93">
        <f>NF26</f>
        <v>9</v>
      </c>
      <c r="NG35" s="120">
        <f t="shared" si="484"/>
        <v>0</v>
      </c>
      <c r="NH35" s="101">
        <f t="shared" si="485"/>
        <v>0</v>
      </c>
      <c r="NI35" s="101"/>
      <c r="NJ35" s="121"/>
      <c r="NK35" s="122">
        <f t="shared" si="486"/>
        <v>0</v>
      </c>
      <c r="NL35" s="469">
        <f t="shared" si="487"/>
        <v>0</v>
      </c>
      <c r="NM35" s="122">
        <f>NL35/NL26</f>
        <v>0</v>
      </c>
      <c r="NN35" s="101">
        <f>NN26*NM35</f>
        <v>0</v>
      </c>
      <c r="NO35" s="119">
        <f t="shared" si="488"/>
        <v>0</v>
      </c>
      <c r="NP35" s="93">
        <f>NP26</f>
        <v>9</v>
      </c>
      <c r="NQ35" s="120">
        <f t="shared" si="489"/>
        <v>0</v>
      </c>
      <c r="NR35" s="101">
        <f t="shared" si="490"/>
        <v>0</v>
      </c>
      <c r="NS35" s="101"/>
      <c r="NT35" s="121"/>
      <c r="NU35" s="122">
        <f t="shared" si="491"/>
        <v>0</v>
      </c>
      <c r="NV35" s="469">
        <f t="shared" si="492"/>
        <v>0</v>
      </c>
      <c r="NW35" s="122">
        <f>NV35/NV26</f>
        <v>0</v>
      </c>
      <c r="NX35" s="101">
        <f>NX26*NW35</f>
        <v>0</v>
      </c>
      <c r="NY35" s="119">
        <f t="shared" si="493"/>
        <v>0</v>
      </c>
      <c r="NZ35" s="93">
        <f>NZ26</f>
        <v>9</v>
      </c>
      <c r="OA35" s="120">
        <f t="shared" si="494"/>
        <v>0</v>
      </c>
      <c r="OB35" s="101">
        <f t="shared" si="495"/>
        <v>0</v>
      </c>
      <c r="OC35" s="101"/>
      <c r="OD35" s="121"/>
      <c r="OE35" s="122">
        <f t="shared" si="496"/>
        <v>0</v>
      </c>
      <c r="OF35" s="469">
        <f t="shared" si="497"/>
        <v>0</v>
      </c>
      <c r="OG35" s="122">
        <f>OF35/OF26</f>
        <v>0</v>
      </c>
      <c r="OH35" s="101">
        <f>OH26*OG35</f>
        <v>0</v>
      </c>
      <c r="OI35" s="119">
        <f t="shared" si="498"/>
        <v>0</v>
      </c>
      <c r="OJ35" s="93">
        <f>OJ26</f>
        <v>9</v>
      </c>
      <c r="OK35" s="120">
        <f t="shared" si="499"/>
        <v>0</v>
      </c>
      <c r="OL35" s="101">
        <f t="shared" si="500"/>
        <v>0</v>
      </c>
      <c r="OM35" s="101"/>
      <c r="ON35" s="121"/>
      <c r="OO35" s="122">
        <f t="shared" si="501"/>
        <v>0</v>
      </c>
      <c r="OP35" s="469">
        <f t="shared" si="502"/>
        <v>0</v>
      </c>
      <c r="OQ35" s="122">
        <f>OP35/OP26</f>
        <v>0</v>
      </c>
      <c r="OR35" s="101">
        <f>OR26*OQ35</f>
        <v>0</v>
      </c>
      <c r="OS35" s="119">
        <f t="shared" si="503"/>
        <v>0</v>
      </c>
      <c r="OT35" s="93">
        <f>OT26</f>
        <v>9</v>
      </c>
      <c r="OU35" s="120">
        <f t="shared" si="504"/>
        <v>0</v>
      </c>
      <c r="OV35" s="101">
        <f t="shared" si="505"/>
        <v>0</v>
      </c>
      <c r="OW35" s="101"/>
      <c r="OX35" s="121"/>
      <c r="OY35" s="122">
        <f t="shared" si="506"/>
        <v>0</v>
      </c>
      <c r="OZ35" s="469">
        <f t="shared" si="507"/>
        <v>0</v>
      </c>
      <c r="PA35" s="122">
        <f>OZ35/OZ26</f>
        <v>0</v>
      </c>
      <c r="PB35" s="101">
        <f>PB26*PA35</f>
        <v>0</v>
      </c>
      <c r="PC35" s="119">
        <f t="shared" si="508"/>
        <v>0</v>
      </c>
      <c r="PD35" s="93">
        <f>PD26</f>
        <v>9</v>
      </c>
      <c r="PE35" s="120">
        <f t="shared" si="509"/>
        <v>0</v>
      </c>
      <c r="PF35" s="101">
        <f t="shared" si="510"/>
        <v>0</v>
      </c>
      <c r="PG35" s="101"/>
      <c r="PH35" s="121"/>
      <c r="PI35" s="122">
        <f t="shared" si="511"/>
        <v>0</v>
      </c>
      <c r="PJ35" s="469">
        <f t="shared" si="512"/>
        <v>0</v>
      </c>
      <c r="PK35" s="122">
        <f>PJ35/PJ26</f>
        <v>0</v>
      </c>
      <c r="PL35" s="101">
        <f>PL26*PK35</f>
        <v>0</v>
      </c>
      <c r="PM35" s="119">
        <f t="shared" si="513"/>
        <v>0</v>
      </c>
      <c r="PN35" s="93">
        <f>PN26</f>
        <v>9</v>
      </c>
      <c r="PO35" s="120">
        <f t="shared" si="514"/>
        <v>0</v>
      </c>
      <c r="PP35" s="101">
        <f t="shared" si="515"/>
        <v>0</v>
      </c>
      <c r="PQ35" s="101"/>
      <c r="PR35" s="121"/>
      <c r="PS35" s="122">
        <f t="shared" si="516"/>
        <v>0</v>
      </c>
      <c r="PT35" s="469">
        <f t="shared" si="517"/>
        <v>0</v>
      </c>
      <c r="PU35" s="122" t="e">
        <f>PT35/PT26</f>
        <v>#DIV/0!</v>
      </c>
      <c r="PV35" s="101" t="e">
        <f>PV26*PU35</f>
        <v>#DIV/0!</v>
      </c>
      <c r="PW35" s="119">
        <f t="shared" si="518"/>
        <v>0</v>
      </c>
      <c r="PX35" s="93">
        <f>PX26</f>
        <v>0</v>
      </c>
      <c r="PY35" s="120">
        <f t="shared" si="519"/>
        <v>0</v>
      </c>
      <c r="PZ35" s="101">
        <f t="shared" si="520"/>
        <v>0</v>
      </c>
      <c r="QA35" s="101"/>
      <c r="QB35" s="121"/>
      <c r="QC35" s="122">
        <f t="shared" si="521"/>
        <v>0</v>
      </c>
      <c r="QD35" s="469">
        <f t="shared" si="522"/>
        <v>0</v>
      </c>
      <c r="QE35" s="122">
        <f>QD35/QD26</f>
        <v>0</v>
      </c>
      <c r="QF35" s="101">
        <f>QF26*QE35</f>
        <v>0</v>
      </c>
      <c r="QG35" s="119">
        <f t="shared" si="523"/>
        <v>0</v>
      </c>
      <c r="QH35" s="93">
        <f>QH26</f>
        <v>9</v>
      </c>
      <c r="QI35" s="120">
        <f t="shared" si="524"/>
        <v>0</v>
      </c>
      <c r="QJ35" s="101">
        <f t="shared" si="525"/>
        <v>0</v>
      </c>
      <c r="QK35" s="101"/>
      <c r="QL35" s="121"/>
      <c r="QM35" s="122">
        <f t="shared" si="526"/>
        <v>0</v>
      </c>
      <c r="QN35" s="469">
        <f t="shared" si="527"/>
        <v>0</v>
      </c>
      <c r="QO35" s="122">
        <f>QN35/QN26</f>
        <v>0</v>
      </c>
      <c r="QP35" s="101">
        <f>QP26*QO35</f>
        <v>0</v>
      </c>
      <c r="QQ35" s="119">
        <f t="shared" si="528"/>
        <v>0</v>
      </c>
      <c r="QR35" s="93">
        <f>QR26</f>
        <v>9</v>
      </c>
      <c r="QS35" s="120">
        <f t="shared" si="529"/>
        <v>0</v>
      </c>
      <c r="QT35" s="101">
        <f t="shared" si="530"/>
        <v>0</v>
      </c>
      <c r="QU35" s="101"/>
      <c r="QV35" s="121"/>
      <c r="QW35" s="122">
        <f t="shared" si="531"/>
        <v>0</v>
      </c>
      <c r="QX35" s="469">
        <f t="shared" si="532"/>
        <v>0</v>
      </c>
      <c r="QY35" s="122">
        <f>QX35/QX26</f>
        <v>0</v>
      </c>
      <c r="QZ35" s="101">
        <f>QZ26*QY35</f>
        <v>0</v>
      </c>
      <c r="RA35" s="119">
        <f t="shared" si="533"/>
        <v>0</v>
      </c>
      <c r="RB35" s="93">
        <f>RB26</f>
        <v>9</v>
      </c>
      <c r="RC35" s="120">
        <f t="shared" si="534"/>
        <v>0</v>
      </c>
      <c r="RD35" s="101">
        <f t="shared" si="535"/>
        <v>0</v>
      </c>
      <c r="RE35" s="101"/>
      <c r="RF35" s="121"/>
      <c r="RG35" s="122">
        <f t="shared" si="536"/>
        <v>0</v>
      </c>
      <c r="RH35" s="469">
        <f t="shared" si="537"/>
        <v>0</v>
      </c>
      <c r="RI35" s="122">
        <f>RH35/RH26</f>
        <v>0</v>
      </c>
      <c r="RJ35" s="101">
        <f>RJ26*RI35</f>
        <v>0</v>
      </c>
      <c r="RK35" s="119">
        <f t="shared" si="538"/>
        <v>0</v>
      </c>
      <c r="RL35" s="93">
        <f>RL26</f>
        <v>9</v>
      </c>
      <c r="RM35" s="120">
        <f t="shared" si="539"/>
        <v>0</v>
      </c>
      <c r="RN35" s="101">
        <f t="shared" si="540"/>
        <v>0</v>
      </c>
      <c r="RO35" s="101"/>
      <c r="RP35" s="121"/>
      <c r="RQ35" s="122">
        <f t="shared" si="541"/>
        <v>0</v>
      </c>
      <c r="RR35" s="469">
        <f t="shared" si="542"/>
        <v>0</v>
      </c>
      <c r="RS35" s="122">
        <f>RR35/RR26</f>
        <v>0</v>
      </c>
      <c r="RT35" s="101">
        <f>RT26*RS35</f>
        <v>0</v>
      </c>
      <c r="RU35" s="119">
        <f t="shared" si="543"/>
        <v>0</v>
      </c>
      <c r="RV35" s="93">
        <f>RV26</f>
        <v>9</v>
      </c>
      <c r="RW35" s="120">
        <f t="shared" si="544"/>
        <v>0</v>
      </c>
      <c r="RX35" s="101">
        <f t="shared" si="545"/>
        <v>0</v>
      </c>
      <c r="RY35" s="101"/>
      <c r="RZ35" s="121"/>
      <c r="SA35" s="122">
        <f t="shared" si="546"/>
        <v>0</v>
      </c>
      <c r="SB35" s="469">
        <f t="shared" si="547"/>
        <v>0</v>
      </c>
      <c r="SC35" s="122">
        <f>SB35/SB26</f>
        <v>0</v>
      </c>
      <c r="SD35" s="101">
        <f>SD26*SC35</f>
        <v>0</v>
      </c>
      <c r="SE35" s="119">
        <f t="shared" si="548"/>
        <v>0</v>
      </c>
      <c r="SF35" s="93">
        <f>SF26</f>
        <v>9</v>
      </c>
      <c r="SG35" s="120">
        <f t="shared" si="549"/>
        <v>0</v>
      </c>
      <c r="SH35" s="101">
        <f t="shared" si="550"/>
        <v>0</v>
      </c>
      <c r="SI35" s="101"/>
      <c r="SJ35" s="121"/>
      <c r="SK35" s="122">
        <f t="shared" si="551"/>
        <v>0</v>
      </c>
      <c r="SL35" s="469">
        <f t="shared" si="552"/>
        <v>0</v>
      </c>
      <c r="SM35" s="122">
        <f>SL35/SL26</f>
        <v>0</v>
      </c>
      <c r="SN35" s="101">
        <f>SN26*SM35</f>
        <v>0</v>
      </c>
      <c r="SO35" s="119">
        <f t="shared" si="553"/>
        <v>0</v>
      </c>
      <c r="SP35" s="93">
        <f>SP26</f>
        <v>9</v>
      </c>
      <c r="SQ35" s="120">
        <f t="shared" si="554"/>
        <v>0</v>
      </c>
      <c r="SR35" s="101">
        <f t="shared" si="555"/>
        <v>0</v>
      </c>
      <c r="SS35" s="101"/>
      <c r="ST35" s="121"/>
      <c r="SU35" s="122">
        <f t="shared" si="556"/>
        <v>0</v>
      </c>
      <c r="SV35" s="469">
        <f t="shared" si="557"/>
        <v>0</v>
      </c>
      <c r="SW35" s="122">
        <f>SV35/SV26</f>
        <v>0</v>
      </c>
      <c r="SX35" s="101">
        <f>SX26*SW35</f>
        <v>0</v>
      </c>
      <c r="SY35" s="119">
        <f t="shared" si="558"/>
        <v>0</v>
      </c>
      <c r="SZ35" s="93">
        <f>SZ26</f>
        <v>9</v>
      </c>
      <c r="TA35" s="120">
        <f t="shared" si="559"/>
        <v>0</v>
      </c>
      <c r="TB35" s="101">
        <f t="shared" si="560"/>
        <v>0</v>
      </c>
      <c r="TC35" s="101"/>
      <c r="TD35" s="121"/>
      <c r="TE35" s="122">
        <f t="shared" si="561"/>
        <v>0</v>
      </c>
      <c r="TF35" s="469">
        <f t="shared" si="562"/>
        <v>0</v>
      </c>
      <c r="TG35" s="122">
        <f>TF35/TF26</f>
        <v>0</v>
      </c>
      <c r="TH35" s="101">
        <f>TH26*TG35</f>
        <v>0</v>
      </c>
      <c r="TI35" s="119">
        <f t="shared" si="563"/>
        <v>0</v>
      </c>
      <c r="TJ35" s="93">
        <f>TJ26</f>
        <v>9</v>
      </c>
      <c r="TK35" s="120">
        <f t="shared" si="564"/>
        <v>0</v>
      </c>
      <c r="TL35" s="101">
        <f t="shared" si="565"/>
        <v>0</v>
      </c>
      <c r="TM35" s="101"/>
      <c r="TN35" s="121"/>
      <c r="TO35" s="122">
        <f t="shared" si="566"/>
        <v>0</v>
      </c>
      <c r="TP35" s="469">
        <f t="shared" si="567"/>
        <v>0</v>
      </c>
      <c r="TQ35" s="122">
        <f>TP35/TP26</f>
        <v>0</v>
      </c>
      <c r="TR35" s="101">
        <f>TR26*TQ35</f>
        <v>0</v>
      </c>
      <c r="TS35" s="119">
        <f t="shared" si="568"/>
        <v>0</v>
      </c>
      <c r="TT35" s="93">
        <f>TT26</f>
        <v>9</v>
      </c>
      <c r="TU35" s="120">
        <f t="shared" si="569"/>
        <v>0</v>
      </c>
      <c r="TV35" s="101">
        <f t="shared" si="570"/>
        <v>0</v>
      </c>
      <c r="TW35" s="101"/>
      <c r="TX35" s="121"/>
      <c r="TY35" s="122">
        <f t="shared" si="571"/>
        <v>0</v>
      </c>
      <c r="TZ35" s="469">
        <f t="shared" si="572"/>
        <v>0</v>
      </c>
      <c r="UA35" s="122">
        <f>TZ35/TZ26</f>
        <v>0</v>
      </c>
      <c r="UB35" s="101">
        <f>UB26*UA35</f>
        <v>0</v>
      </c>
      <c r="UC35" s="119">
        <f t="shared" si="573"/>
        <v>0</v>
      </c>
      <c r="UD35" s="93">
        <f>UD26</f>
        <v>9</v>
      </c>
      <c r="UE35" s="120">
        <f t="shared" si="574"/>
        <v>0</v>
      </c>
      <c r="UF35" s="101">
        <f t="shared" si="575"/>
        <v>0</v>
      </c>
      <c r="UG35" s="101"/>
      <c r="UH35" s="121"/>
      <c r="UI35" s="122">
        <f t="shared" si="576"/>
        <v>0</v>
      </c>
      <c r="UJ35" s="469">
        <f t="shared" si="577"/>
        <v>0</v>
      </c>
      <c r="UK35" s="122">
        <f>UJ35/UJ26</f>
        <v>0</v>
      </c>
      <c r="UL35" s="101">
        <f>UL26*UK35</f>
        <v>0</v>
      </c>
      <c r="UM35" s="119">
        <f t="shared" si="578"/>
        <v>0</v>
      </c>
      <c r="UN35" s="93">
        <f>UN26</f>
        <v>9</v>
      </c>
      <c r="UO35" s="120">
        <f t="shared" si="579"/>
        <v>0</v>
      </c>
      <c r="UP35" s="101">
        <f t="shared" si="580"/>
        <v>0</v>
      </c>
      <c r="UQ35" s="101"/>
      <c r="UR35" s="121"/>
      <c r="US35" s="122">
        <f t="shared" si="581"/>
        <v>0</v>
      </c>
      <c r="UT35" s="469">
        <f t="shared" si="582"/>
        <v>0</v>
      </c>
      <c r="UU35" s="122">
        <f>UT35/UT26</f>
        <v>0</v>
      </c>
      <c r="UV35" s="101">
        <f>UV26*UU35</f>
        <v>0</v>
      </c>
      <c r="UW35" s="119">
        <f t="shared" si="583"/>
        <v>0</v>
      </c>
      <c r="UX35" s="93">
        <f>UX26</f>
        <v>9</v>
      </c>
      <c r="UY35" s="120">
        <f t="shared" si="584"/>
        <v>0</v>
      </c>
      <c r="UZ35" s="101">
        <f t="shared" si="585"/>
        <v>0</v>
      </c>
      <c r="VA35" s="101"/>
      <c r="VB35" s="121"/>
      <c r="VC35" s="122">
        <f t="shared" si="586"/>
        <v>0</v>
      </c>
      <c r="VD35" s="469">
        <f t="shared" si="587"/>
        <v>0</v>
      </c>
      <c r="VE35" s="122">
        <f>VD35/VD26</f>
        <v>0</v>
      </c>
      <c r="VF35" s="101">
        <f>VF26*VE35</f>
        <v>0</v>
      </c>
      <c r="VG35" s="119">
        <f t="shared" si="588"/>
        <v>0</v>
      </c>
      <c r="VH35" s="93">
        <f>VH26</f>
        <v>9</v>
      </c>
      <c r="VI35" s="120">
        <f t="shared" si="589"/>
        <v>0</v>
      </c>
      <c r="VJ35" s="101">
        <f t="shared" si="590"/>
        <v>0</v>
      </c>
      <c r="VK35" s="101"/>
      <c r="VL35" s="121"/>
      <c r="VM35" s="122">
        <f t="shared" si="591"/>
        <v>0</v>
      </c>
      <c r="VN35" s="469">
        <f t="shared" si="592"/>
        <v>0</v>
      </c>
      <c r="VO35" s="122">
        <f>VN35/VN26</f>
        <v>0</v>
      </c>
      <c r="VP35" s="101">
        <f>VP26*VO35</f>
        <v>0</v>
      </c>
      <c r="VQ35" s="119">
        <f t="shared" si="593"/>
        <v>0</v>
      </c>
      <c r="VR35" s="93">
        <f>VR26</f>
        <v>9</v>
      </c>
      <c r="VS35" s="120">
        <f t="shared" si="594"/>
        <v>0</v>
      </c>
      <c r="VT35" s="101">
        <f t="shared" si="595"/>
        <v>0</v>
      </c>
      <c r="VU35" s="101"/>
      <c r="VV35" s="121"/>
      <c r="VW35" s="122">
        <f t="shared" si="596"/>
        <v>0</v>
      </c>
      <c r="VX35" s="452">
        <f t="shared" si="597"/>
        <v>15</v>
      </c>
      <c r="VY35" s="122">
        <f>VX35/VX26</f>
        <v>1.1900000000000001E-3</v>
      </c>
      <c r="VZ35" s="101">
        <f>VZ26*VY35</f>
        <v>6539.59</v>
      </c>
      <c r="WA35" s="119">
        <f t="shared" si="598"/>
        <v>435.97266667000002</v>
      </c>
      <c r="WB35" s="93">
        <f>WB26</f>
        <v>9</v>
      </c>
      <c r="WC35" s="120">
        <f t="shared" si="599"/>
        <v>3923.7539999999999</v>
      </c>
      <c r="WD35" s="101">
        <f t="shared" si="600"/>
        <v>58856.31</v>
      </c>
      <c r="WE35" s="101"/>
      <c r="WF35" s="121"/>
    </row>
    <row r="36" spans="1:604" ht="48">
      <c r="A36" s="5"/>
      <c r="B36" s="94" t="s">
        <v>411</v>
      </c>
      <c r="C36" s="12" t="s">
        <v>920</v>
      </c>
      <c r="D36" s="12" t="s">
        <v>423</v>
      </c>
      <c r="E36" s="4" t="s">
        <v>34</v>
      </c>
      <c r="F36" s="469">
        <f t="shared" si="302"/>
        <v>0</v>
      </c>
      <c r="G36" s="122">
        <f>F36/F26</f>
        <v>0</v>
      </c>
      <c r="H36" s="101">
        <f>H26*G36</f>
        <v>0</v>
      </c>
      <c r="I36" s="119">
        <f t="shared" si="303"/>
        <v>0</v>
      </c>
      <c r="J36" s="93">
        <f>J26</f>
        <v>9</v>
      </c>
      <c r="K36" s="120">
        <f t="shared" si="304"/>
        <v>0</v>
      </c>
      <c r="L36" s="101">
        <f t="shared" si="305"/>
        <v>0</v>
      </c>
      <c r="M36" s="101"/>
      <c r="N36" s="121"/>
      <c r="O36" s="122">
        <f t="shared" si="306"/>
        <v>0</v>
      </c>
      <c r="P36" s="469">
        <f t="shared" si="307"/>
        <v>0</v>
      </c>
      <c r="Q36" s="122">
        <f>P36/P26</f>
        <v>0</v>
      </c>
      <c r="R36" s="101">
        <f>R26*Q36</f>
        <v>0</v>
      </c>
      <c r="S36" s="119">
        <f t="shared" si="308"/>
        <v>0</v>
      </c>
      <c r="T36" s="93">
        <f>T26</f>
        <v>9</v>
      </c>
      <c r="U36" s="120">
        <f t="shared" si="309"/>
        <v>0</v>
      </c>
      <c r="V36" s="101">
        <f t="shared" si="310"/>
        <v>0</v>
      </c>
      <c r="W36" s="101"/>
      <c r="X36" s="121"/>
      <c r="Y36" s="122">
        <f t="shared" si="311"/>
        <v>0</v>
      </c>
      <c r="Z36" s="469">
        <f t="shared" si="312"/>
        <v>0</v>
      </c>
      <c r="AA36" s="122">
        <f>Z36/Z26</f>
        <v>0</v>
      </c>
      <c r="AB36" s="101">
        <f>AB26*AA36</f>
        <v>0</v>
      </c>
      <c r="AC36" s="119">
        <f t="shared" si="313"/>
        <v>0</v>
      </c>
      <c r="AD36" s="93">
        <f>AD26</f>
        <v>9</v>
      </c>
      <c r="AE36" s="120">
        <f t="shared" si="314"/>
        <v>0</v>
      </c>
      <c r="AF36" s="101">
        <f t="shared" si="315"/>
        <v>0</v>
      </c>
      <c r="AG36" s="101"/>
      <c r="AH36" s="121"/>
      <c r="AI36" s="122">
        <f t="shared" si="316"/>
        <v>0</v>
      </c>
      <c r="AJ36" s="469">
        <f t="shared" si="317"/>
        <v>0</v>
      </c>
      <c r="AK36" s="122" t="e">
        <f>AJ36/AJ26</f>
        <v>#DIV/0!</v>
      </c>
      <c r="AL36" s="101" t="e">
        <f>AL26*AK36</f>
        <v>#DIV/0!</v>
      </c>
      <c r="AM36" s="119">
        <f t="shared" si="318"/>
        <v>0</v>
      </c>
      <c r="AN36" s="93">
        <f>AN26</f>
        <v>0</v>
      </c>
      <c r="AO36" s="120">
        <f t="shared" si="319"/>
        <v>0</v>
      </c>
      <c r="AP36" s="101">
        <f t="shared" si="320"/>
        <v>0</v>
      </c>
      <c r="AQ36" s="101"/>
      <c r="AR36" s="121"/>
      <c r="AS36" s="122">
        <f t="shared" si="321"/>
        <v>0</v>
      </c>
      <c r="AT36" s="469">
        <f t="shared" si="322"/>
        <v>0</v>
      </c>
      <c r="AU36" s="122">
        <f>AT36/AT26</f>
        <v>0</v>
      </c>
      <c r="AV36" s="101">
        <f>AV26*AU36</f>
        <v>0</v>
      </c>
      <c r="AW36" s="119">
        <f t="shared" si="323"/>
        <v>0</v>
      </c>
      <c r="AX36" s="93">
        <f>AX26</f>
        <v>9</v>
      </c>
      <c r="AY36" s="120">
        <f t="shared" si="324"/>
        <v>0</v>
      </c>
      <c r="AZ36" s="101">
        <f t="shared" si="325"/>
        <v>0</v>
      </c>
      <c r="BA36" s="101"/>
      <c r="BB36" s="121"/>
      <c r="BC36" s="122">
        <f t="shared" si="326"/>
        <v>0</v>
      </c>
      <c r="BD36" s="469">
        <f t="shared" si="327"/>
        <v>0</v>
      </c>
      <c r="BE36" s="122">
        <f>BD36/BD26</f>
        <v>0</v>
      </c>
      <c r="BF36" s="101">
        <f>BF26*BE36</f>
        <v>0</v>
      </c>
      <c r="BG36" s="119">
        <f t="shared" si="328"/>
        <v>0</v>
      </c>
      <c r="BH36" s="93">
        <f>BH26</f>
        <v>9</v>
      </c>
      <c r="BI36" s="120">
        <f t="shared" si="329"/>
        <v>0</v>
      </c>
      <c r="BJ36" s="101">
        <f t="shared" si="330"/>
        <v>0</v>
      </c>
      <c r="BK36" s="101"/>
      <c r="BL36" s="121"/>
      <c r="BM36" s="122">
        <f t="shared" si="331"/>
        <v>0</v>
      </c>
      <c r="BN36" s="469">
        <f t="shared" si="332"/>
        <v>0</v>
      </c>
      <c r="BO36" s="122">
        <f>BN36/BN26</f>
        <v>0</v>
      </c>
      <c r="BP36" s="101">
        <f>BP26*BO36</f>
        <v>0</v>
      </c>
      <c r="BQ36" s="119">
        <f t="shared" si="333"/>
        <v>0</v>
      </c>
      <c r="BR36" s="93">
        <f>BR26</f>
        <v>9</v>
      </c>
      <c r="BS36" s="120">
        <f t="shared" si="334"/>
        <v>0</v>
      </c>
      <c r="BT36" s="101">
        <f t="shared" si="335"/>
        <v>0</v>
      </c>
      <c r="BU36" s="101"/>
      <c r="BV36" s="121"/>
      <c r="BW36" s="122">
        <f t="shared" si="336"/>
        <v>0</v>
      </c>
      <c r="BX36" s="469">
        <f t="shared" si="337"/>
        <v>0</v>
      </c>
      <c r="BY36" s="122">
        <f>BX36/BX26</f>
        <v>0</v>
      </c>
      <c r="BZ36" s="101">
        <f>BZ26*BY36</f>
        <v>0</v>
      </c>
      <c r="CA36" s="119">
        <f t="shared" si="338"/>
        <v>0</v>
      </c>
      <c r="CB36" s="93">
        <f>CB26</f>
        <v>9</v>
      </c>
      <c r="CC36" s="120">
        <f t="shared" si="339"/>
        <v>0</v>
      </c>
      <c r="CD36" s="101">
        <f t="shared" si="340"/>
        <v>0</v>
      </c>
      <c r="CE36" s="101"/>
      <c r="CF36" s="121"/>
      <c r="CG36" s="122">
        <f t="shared" si="341"/>
        <v>0</v>
      </c>
      <c r="CH36" s="469">
        <f t="shared" si="342"/>
        <v>0</v>
      </c>
      <c r="CI36" s="122" t="e">
        <f>CH36/CH26</f>
        <v>#DIV/0!</v>
      </c>
      <c r="CJ36" s="101" t="e">
        <f>CJ26*CI36</f>
        <v>#DIV/0!</v>
      </c>
      <c r="CK36" s="119">
        <f t="shared" si="343"/>
        <v>0</v>
      </c>
      <c r="CL36" s="93">
        <f>CL26</f>
        <v>0</v>
      </c>
      <c r="CM36" s="120">
        <f t="shared" si="344"/>
        <v>0</v>
      </c>
      <c r="CN36" s="101">
        <f t="shared" si="345"/>
        <v>0</v>
      </c>
      <c r="CO36" s="101"/>
      <c r="CP36" s="121"/>
      <c r="CQ36" s="122">
        <f t="shared" si="346"/>
        <v>0</v>
      </c>
      <c r="CR36" s="469">
        <f t="shared" si="347"/>
        <v>0</v>
      </c>
      <c r="CS36" s="122">
        <f>CR36/CR26</f>
        <v>0</v>
      </c>
      <c r="CT36" s="101">
        <f>CT26*CS36</f>
        <v>0</v>
      </c>
      <c r="CU36" s="119">
        <f t="shared" si="348"/>
        <v>0</v>
      </c>
      <c r="CV36" s="93">
        <f>CV26</f>
        <v>9</v>
      </c>
      <c r="CW36" s="120">
        <f t="shared" si="349"/>
        <v>0</v>
      </c>
      <c r="CX36" s="101">
        <f t="shared" si="350"/>
        <v>0</v>
      </c>
      <c r="CY36" s="101"/>
      <c r="CZ36" s="121"/>
      <c r="DA36" s="122">
        <f t="shared" si="351"/>
        <v>0</v>
      </c>
      <c r="DB36" s="469">
        <f t="shared" si="352"/>
        <v>0</v>
      </c>
      <c r="DC36" s="122">
        <f>DB36/DB26</f>
        <v>0</v>
      </c>
      <c r="DD36" s="101">
        <f>DD26*DC36</f>
        <v>0</v>
      </c>
      <c r="DE36" s="119">
        <f t="shared" si="353"/>
        <v>0</v>
      </c>
      <c r="DF36" s="93">
        <f>DF26</f>
        <v>9</v>
      </c>
      <c r="DG36" s="120">
        <f t="shared" si="354"/>
        <v>0</v>
      </c>
      <c r="DH36" s="101">
        <f t="shared" si="355"/>
        <v>0</v>
      </c>
      <c r="DI36" s="101"/>
      <c r="DJ36" s="121"/>
      <c r="DK36" s="122">
        <f t="shared" si="356"/>
        <v>0</v>
      </c>
      <c r="DL36" s="469">
        <f t="shared" si="357"/>
        <v>0</v>
      </c>
      <c r="DM36" s="122">
        <f>DL36/DL26</f>
        <v>0</v>
      </c>
      <c r="DN36" s="101">
        <f>DN26*DM36</f>
        <v>0</v>
      </c>
      <c r="DO36" s="119">
        <f t="shared" si="358"/>
        <v>0</v>
      </c>
      <c r="DP36" s="93">
        <f>DP26</f>
        <v>9</v>
      </c>
      <c r="DQ36" s="120">
        <f t="shared" si="359"/>
        <v>0</v>
      </c>
      <c r="DR36" s="101">
        <f t="shared" si="360"/>
        <v>0</v>
      </c>
      <c r="DS36" s="101"/>
      <c r="DT36" s="121"/>
      <c r="DU36" s="122">
        <f t="shared" si="361"/>
        <v>0</v>
      </c>
      <c r="DV36" s="469">
        <f t="shared" si="362"/>
        <v>0</v>
      </c>
      <c r="DW36" s="122">
        <f>DV36/DV26</f>
        <v>0</v>
      </c>
      <c r="DX36" s="101">
        <f>DX26*DW36</f>
        <v>0</v>
      </c>
      <c r="DY36" s="119">
        <f t="shared" si="363"/>
        <v>0</v>
      </c>
      <c r="DZ36" s="93">
        <f>DZ26</f>
        <v>9</v>
      </c>
      <c r="EA36" s="120">
        <f t="shared" si="364"/>
        <v>0</v>
      </c>
      <c r="EB36" s="101">
        <f t="shared" si="365"/>
        <v>0</v>
      </c>
      <c r="EC36" s="101"/>
      <c r="ED36" s="121"/>
      <c r="EE36" s="122">
        <f t="shared" si="366"/>
        <v>0</v>
      </c>
      <c r="EF36" s="469">
        <f t="shared" si="367"/>
        <v>0</v>
      </c>
      <c r="EG36" s="122">
        <f>EF36/EF26</f>
        <v>0</v>
      </c>
      <c r="EH36" s="101">
        <f>EH26*EG36</f>
        <v>0</v>
      </c>
      <c r="EI36" s="119">
        <f t="shared" si="368"/>
        <v>0</v>
      </c>
      <c r="EJ36" s="93">
        <f>EJ26</f>
        <v>9</v>
      </c>
      <c r="EK36" s="120">
        <f t="shared" si="369"/>
        <v>0</v>
      </c>
      <c r="EL36" s="101">
        <f t="shared" si="370"/>
        <v>0</v>
      </c>
      <c r="EM36" s="101"/>
      <c r="EN36" s="121"/>
      <c r="EO36" s="122">
        <f t="shared" si="371"/>
        <v>0</v>
      </c>
      <c r="EP36" s="469">
        <f t="shared" si="372"/>
        <v>0</v>
      </c>
      <c r="EQ36" s="122">
        <f>EP36/EP26</f>
        <v>0</v>
      </c>
      <c r="ER36" s="101">
        <f>ER26*EQ36</f>
        <v>0</v>
      </c>
      <c r="ES36" s="119">
        <f t="shared" si="373"/>
        <v>0</v>
      </c>
      <c r="ET36" s="93">
        <f>ET26</f>
        <v>9</v>
      </c>
      <c r="EU36" s="120">
        <f t="shared" si="374"/>
        <v>0</v>
      </c>
      <c r="EV36" s="101">
        <f t="shared" si="375"/>
        <v>0</v>
      </c>
      <c r="EW36" s="101"/>
      <c r="EX36" s="121"/>
      <c r="EY36" s="122">
        <f t="shared" si="376"/>
        <v>0</v>
      </c>
      <c r="EZ36" s="469">
        <f t="shared" si="377"/>
        <v>0</v>
      </c>
      <c r="FA36" s="122">
        <f>EZ36/EZ26</f>
        <v>0</v>
      </c>
      <c r="FB36" s="101">
        <f>FB26*FA36</f>
        <v>0</v>
      </c>
      <c r="FC36" s="119">
        <f t="shared" si="378"/>
        <v>0</v>
      </c>
      <c r="FD36" s="93">
        <f>FD26</f>
        <v>9</v>
      </c>
      <c r="FE36" s="120">
        <f t="shared" si="379"/>
        <v>0</v>
      </c>
      <c r="FF36" s="101">
        <f t="shared" si="380"/>
        <v>0</v>
      </c>
      <c r="FG36" s="101"/>
      <c r="FH36" s="121"/>
      <c r="FI36" s="122">
        <f t="shared" si="381"/>
        <v>0</v>
      </c>
      <c r="FJ36" s="469">
        <f t="shared" si="382"/>
        <v>0</v>
      </c>
      <c r="FK36" s="122">
        <f>FJ36/FJ26</f>
        <v>0</v>
      </c>
      <c r="FL36" s="101">
        <f>FL26*FK36</f>
        <v>0</v>
      </c>
      <c r="FM36" s="119">
        <f t="shared" si="383"/>
        <v>0</v>
      </c>
      <c r="FN36" s="93">
        <f>FN26</f>
        <v>9</v>
      </c>
      <c r="FO36" s="120">
        <f t="shared" si="384"/>
        <v>0</v>
      </c>
      <c r="FP36" s="101">
        <f t="shared" si="385"/>
        <v>0</v>
      </c>
      <c r="FQ36" s="101"/>
      <c r="FR36" s="121"/>
      <c r="FS36" s="122">
        <f t="shared" si="386"/>
        <v>0</v>
      </c>
      <c r="FT36" s="469">
        <f t="shared" si="387"/>
        <v>0</v>
      </c>
      <c r="FU36" s="122">
        <f>FT36/FT26</f>
        <v>0</v>
      </c>
      <c r="FV36" s="101">
        <f>FV26*FU36</f>
        <v>0</v>
      </c>
      <c r="FW36" s="119">
        <f t="shared" si="388"/>
        <v>0</v>
      </c>
      <c r="FX36" s="93">
        <f>FX26</f>
        <v>9</v>
      </c>
      <c r="FY36" s="120">
        <f t="shared" si="389"/>
        <v>0</v>
      </c>
      <c r="FZ36" s="101">
        <f t="shared" si="390"/>
        <v>0</v>
      </c>
      <c r="GA36" s="101"/>
      <c r="GB36" s="121"/>
      <c r="GC36" s="122">
        <f t="shared" si="391"/>
        <v>0</v>
      </c>
      <c r="GD36" s="469">
        <f t="shared" si="392"/>
        <v>0</v>
      </c>
      <c r="GE36" s="122">
        <f>GD36/GD26</f>
        <v>0</v>
      </c>
      <c r="GF36" s="101">
        <f>GF26*GE36</f>
        <v>0</v>
      </c>
      <c r="GG36" s="119">
        <f t="shared" si="393"/>
        <v>0</v>
      </c>
      <c r="GH36" s="93">
        <f>GH26</f>
        <v>9</v>
      </c>
      <c r="GI36" s="120">
        <f t="shared" si="394"/>
        <v>0</v>
      </c>
      <c r="GJ36" s="101">
        <f t="shared" si="395"/>
        <v>0</v>
      </c>
      <c r="GK36" s="101"/>
      <c r="GL36" s="121"/>
      <c r="GM36" s="122">
        <f t="shared" si="396"/>
        <v>0</v>
      </c>
      <c r="GN36" s="469">
        <f t="shared" si="397"/>
        <v>0</v>
      </c>
      <c r="GO36" s="122">
        <f>GN36/GN26</f>
        <v>0</v>
      </c>
      <c r="GP36" s="101">
        <f>GP26*GO36</f>
        <v>0</v>
      </c>
      <c r="GQ36" s="119">
        <f t="shared" si="398"/>
        <v>0</v>
      </c>
      <c r="GR36" s="93">
        <f>GR26</f>
        <v>9</v>
      </c>
      <c r="GS36" s="120">
        <f t="shared" si="399"/>
        <v>0</v>
      </c>
      <c r="GT36" s="101">
        <f t="shared" si="400"/>
        <v>0</v>
      </c>
      <c r="GU36" s="101"/>
      <c r="GV36" s="121"/>
      <c r="GW36" s="122">
        <f t="shared" si="401"/>
        <v>0</v>
      </c>
      <c r="GX36" s="469">
        <f t="shared" si="402"/>
        <v>0</v>
      </c>
      <c r="GY36" s="122">
        <f>GX36/GX26</f>
        <v>0</v>
      </c>
      <c r="GZ36" s="101">
        <f>GZ26*GY36</f>
        <v>0</v>
      </c>
      <c r="HA36" s="119">
        <f t="shared" si="403"/>
        <v>0</v>
      </c>
      <c r="HB36" s="93">
        <f>HB26</f>
        <v>9</v>
      </c>
      <c r="HC36" s="120">
        <f t="shared" si="404"/>
        <v>0</v>
      </c>
      <c r="HD36" s="101">
        <f t="shared" si="405"/>
        <v>0</v>
      </c>
      <c r="HE36" s="101"/>
      <c r="HF36" s="121"/>
      <c r="HG36" s="122">
        <f t="shared" si="406"/>
        <v>0</v>
      </c>
      <c r="HH36" s="469">
        <f t="shared" si="407"/>
        <v>0</v>
      </c>
      <c r="HI36" s="122">
        <f>HH36/HH26</f>
        <v>0</v>
      </c>
      <c r="HJ36" s="101">
        <f>HJ26*HI36</f>
        <v>0</v>
      </c>
      <c r="HK36" s="119">
        <f t="shared" si="408"/>
        <v>0</v>
      </c>
      <c r="HL36" s="93">
        <f>HL26</f>
        <v>9</v>
      </c>
      <c r="HM36" s="120">
        <f t="shared" si="409"/>
        <v>0</v>
      </c>
      <c r="HN36" s="101">
        <f t="shared" si="410"/>
        <v>0</v>
      </c>
      <c r="HO36" s="101"/>
      <c r="HP36" s="121"/>
      <c r="HQ36" s="122">
        <f t="shared" si="411"/>
        <v>0</v>
      </c>
      <c r="HR36" s="469">
        <f t="shared" si="412"/>
        <v>0</v>
      </c>
      <c r="HS36" s="122">
        <f>HR36/HR26</f>
        <v>0</v>
      </c>
      <c r="HT36" s="101">
        <f>HT26*HS36</f>
        <v>0</v>
      </c>
      <c r="HU36" s="119">
        <f t="shared" si="413"/>
        <v>0</v>
      </c>
      <c r="HV36" s="93">
        <f>HV26</f>
        <v>9</v>
      </c>
      <c r="HW36" s="120">
        <f t="shared" si="414"/>
        <v>0</v>
      </c>
      <c r="HX36" s="101">
        <f t="shared" si="415"/>
        <v>0</v>
      </c>
      <c r="HY36" s="101"/>
      <c r="HZ36" s="121"/>
      <c r="IA36" s="122">
        <f t="shared" si="416"/>
        <v>0</v>
      </c>
      <c r="IB36" s="469">
        <f t="shared" si="417"/>
        <v>41</v>
      </c>
      <c r="IC36" s="122">
        <f>IB36/IB26</f>
        <v>0.23294999999999999</v>
      </c>
      <c r="ID36" s="101">
        <f>ID26*IC36</f>
        <v>21198.45</v>
      </c>
      <c r="IE36" s="119">
        <f t="shared" si="418"/>
        <v>517.03536584999995</v>
      </c>
      <c r="IF36" s="93">
        <f>IF26</f>
        <v>9</v>
      </c>
      <c r="IG36" s="120">
        <f t="shared" si="419"/>
        <v>4653.3182900000002</v>
      </c>
      <c r="IH36" s="101">
        <f t="shared" si="420"/>
        <v>190786.05</v>
      </c>
      <c r="II36" s="101"/>
      <c r="IJ36" s="121"/>
      <c r="IK36" s="122">
        <f t="shared" si="421"/>
        <v>1.1816800000000001</v>
      </c>
      <c r="IL36" s="469">
        <f t="shared" si="422"/>
        <v>0</v>
      </c>
      <c r="IM36" s="122">
        <f>IL36/IL26</f>
        <v>0</v>
      </c>
      <c r="IN36" s="101">
        <f>IN26*IM36</f>
        <v>0</v>
      </c>
      <c r="IO36" s="119">
        <f t="shared" si="423"/>
        <v>0</v>
      </c>
      <c r="IP36" s="93">
        <f>IP26</f>
        <v>9</v>
      </c>
      <c r="IQ36" s="120">
        <f t="shared" si="424"/>
        <v>0</v>
      </c>
      <c r="IR36" s="101">
        <f t="shared" si="425"/>
        <v>0</v>
      </c>
      <c r="IS36" s="101"/>
      <c r="IT36" s="121"/>
      <c r="IU36" s="122">
        <f t="shared" si="426"/>
        <v>0</v>
      </c>
      <c r="IV36" s="469">
        <f t="shared" si="427"/>
        <v>0</v>
      </c>
      <c r="IW36" s="122">
        <f>IV36/IV26</f>
        <v>0</v>
      </c>
      <c r="IX36" s="101">
        <f>IX26*IW36</f>
        <v>0</v>
      </c>
      <c r="IY36" s="119">
        <f t="shared" si="428"/>
        <v>0</v>
      </c>
      <c r="IZ36" s="93">
        <f>IZ26</f>
        <v>9</v>
      </c>
      <c r="JA36" s="120">
        <f t="shared" si="429"/>
        <v>0</v>
      </c>
      <c r="JB36" s="101">
        <f t="shared" si="430"/>
        <v>0</v>
      </c>
      <c r="JC36" s="101"/>
      <c r="JD36" s="121"/>
      <c r="JE36" s="122">
        <f t="shared" si="431"/>
        <v>0</v>
      </c>
      <c r="JF36" s="469">
        <f t="shared" si="432"/>
        <v>0</v>
      </c>
      <c r="JG36" s="122">
        <f>JF36/JF26</f>
        <v>0</v>
      </c>
      <c r="JH36" s="101">
        <f>JH26*JG36</f>
        <v>0</v>
      </c>
      <c r="JI36" s="119">
        <f t="shared" si="433"/>
        <v>0</v>
      </c>
      <c r="JJ36" s="93">
        <f>JJ26</f>
        <v>9</v>
      </c>
      <c r="JK36" s="120">
        <f t="shared" si="434"/>
        <v>0</v>
      </c>
      <c r="JL36" s="101">
        <f t="shared" si="435"/>
        <v>0</v>
      </c>
      <c r="JM36" s="101"/>
      <c r="JN36" s="121"/>
      <c r="JO36" s="122">
        <f t="shared" si="436"/>
        <v>0</v>
      </c>
      <c r="JP36" s="469">
        <f t="shared" si="437"/>
        <v>0</v>
      </c>
      <c r="JQ36" s="122" t="e">
        <f>JP36/JP26</f>
        <v>#DIV/0!</v>
      </c>
      <c r="JR36" s="101" t="e">
        <f>JR26*JQ36</f>
        <v>#DIV/0!</v>
      </c>
      <c r="JS36" s="119">
        <f t="shared" si="438"/>
        <v>0</v>
      </c>
      <c r="JT36" s="93">
        <f>JT26</f>
        <v>0</v>
      </c>
      <c r="JU36" s="120">
        <f t="shared" si="439"/>
        <v>0</v>
      </c>
      <c r="JV36" s="101">
        <f t="shared" si="440"/>
        <v>0</v>
      </c>
      <c r="JW36" s="101"/>
      <c r="JX36" s="121"/>
      <c r="JY36" s="122">
        <f t="shared" si="441"/>
        <v>0</v>
      </c>
      <c r="JZ36" s="469">
        <f t="shared" si="442"/>
        <v>0</v>
      </c>
      <c r="KA36" s="122">
        <f>JZ36/JZ26</f>
        <v>0</v>
      </c>
      <c r="KB36" s="101">
        <f>KB26*KA36</f>
        <v>0</v>
      </c>
      <c r="KC36" s="119">
        <f t="shared" si="443"/>
        <v>0</v>
      </c>
      <c r="KD36" s="93">
        <f>KD26</f>
        <v>9</v>
      </c>
      <c r="KE36" s="120">
        <f t="shared" si="444"/>
        <v>0</v>
      </c>
      <c r="KF36" s="101">
        <f t="shared" si="445"/>
        <v>0</v>
      </c>
      <c r="KG36" s="101"/>
      <c r="KH36" s="121"/>
      <c r="KI36" s="122">
        <f t="shared" si="446"/>
        <v>0</v>
      </c>
      <c r="KJ36" s="469">
        <f t="shared" si="447"/>
        <v>0</v>
      </c>
      <c r="KK36" s="122">
        <f>KJ36/KJ26</f>
        <v>0</v>
      </c>
      <c r="KL36" s="101">
        <f>KL26*KK36</f>
        <v>0</v>
      </c>
      <c r="KM36" s="119">
        <f t="shared" si="448"/>
        <v>0</v>
      </c>
      <c r="KN36" s="93">
        <f>KN26</f>
        <v>9</v>
      </c>
      <c r="KO36" s="120">
        <f t="shared" si="449"/>
        <v>0</v>
      </c>
      <c r="KP36" s="101">
        <f t="shared" si="450"/>
        <v>0</v>
      </c>
      <c r="KQ36" s="101"/>
      <c r="KR36" s="121"/>
      <c r="KS36" s="122">
        <f t="shared" si="451"/>
        <v>0</v>
      </c>
      <c r="KT36" s="469">
        <f t="shared" si="452"/>
        <v>0</v>
      </c>
      <c r="KU36" s="122">
        <f>KT36/KT26</f>
        <v>0</v>
      </c>
      <c r="KV36" s="101">
        <f>KV26*KU36</f>
        <v>0</v>
      </c>
      <c r="KW36" s="119">
        <f t="shared" si="453"/>
        <v>0</v>
      </c>
      <c r="KX36" s="93">
        <f>KX26</f>
        <v>9</v>
      </c>
      <c r="KY36" s="120">
        <f t="shared" si="454"/>
        <v>0</v>
      </c>
      <c r="KZ36" s="101">
        <f t="shared" si="455"/>
        <v>0</v>
      </c>
      <c r="LA36" s="101"/>
      <c r="LB36" s="121"/>
      <c r="LC36" s="122">
        <f t="shared" si="456"/>
        <v>0</v>
      </c>
      <c r="LD36" s="469">
        <f t="shared" si="457"/>
        <v>0</v>
      </c>
      <c r="LE36" s="122">
        <f>LD36/LD26</f>
        <v>0</v>
      </c>
      <c r="LF36" s="101">
        <f>LF26*LE36</f>
        <v>0</v>
      </c>
      <c r="LG36" s="119">
        <f t="shared" si="458"/>
        <v>0</v>
      </c>
      <c r="LH36" s="93">
        <f>LH26</f>
        <v>9</v>
      </c>
      <c r="LI36" s="120">
        <f t="shared" si="459"/>
        <v>0</v>
      </c>
      <c r="LJ36" s="101">
        <f t="shared" si="460"/>
        <v>0</v>
      </c>
      <c r="LK36" s="101"/>
      <c r="LL36" s="121"/>
      <c r="LM36" s="122">
        <f t="shared" si="461"/>
        <v>0</v>
      </c>
      <c r="LN36" s="469">
        <f t="shared" si="462"/>
        <v>0</v>
      </c>
      <c r="LO36" s="122">
        <f>LN36/LN26</f>
        <v>0</v>
      </c>
      <c r="LP36" s="101">
        <f>LP26*LO36</f>
        <v>0</v>
      </c>
      <c r="LQ36" s="119">
        <f t="shared" si="463"/>
        <v>0</v>
      </c>
      <c r="LR36" s="93">
        <f>LR26</f>
        <v>9</v>
      </c>
      <c r="LS36" s="120">
        <f t="shared" si="464"/>
        <v>0</v>
      </c>
      <c r="LT36" s="101">
        <f t="shared" si="465"/>
        <v>0</v>
      </c>
      <c r="LU36" s="101"/>
      <c r="LV36" s="121"/>
      <c r="LW36" s="122">
        <f t="shared" si="466"/>
        <v>0</v>
      </c>
      <c r="LX36" s="469">
        <f t="shared" si="467"/>
        <v>0</v>
      </c>
      <c r="LY36" s="122">
        <f>LX36/LX26</f>
        <v>0</v>
      </c>
      <c r="LZ36" s="101">
        <f>LZ26*LY36</f>
        <v>0</v>
      </c>
      <c r="MA36" s="119">
        <f t="shared" si="468"/>
        <v>0</v>
      </c>
      <c r="MB36" s="93">
        <f>MB26</f>
        <v>9</v>
      </c>
      <c r="MC36" s="120">
        <f t="shared" si="469"/>
        <v>0</v>
      </c>
      <c r="MD36" s="101">
        <f t="shared" si="470"/>
        <v>0</v>
      </c>
      <c r="ME36" s="101"/>
      <c r="MF36" s="121"/>
      <c r="MG36" s="122">
        <f t="shared" si="471"/>
        <v>0</v>
      </c>
      <c r="MH36" s="469">
        <f t="shared" si="472"/>
        <v>0</v>
      </c>
      <c r="MI36" s="122">
        <f>MH36/MH26</f>
        <v>0</v>
      </c>
      <c r="MJ36" s="101">
        <f>MJ26*MI36</f>
        <v>0</v>
      </c>
      <c r="MK36" s="119">
        <f t="shared" si="473"/>
        <v>0</v>
      </c>
      <c r="ML36" s="93">
        <f>ML26</f>
        <v>9</v>
      </c>
      <c r="MM36" s="120">
        <f t="shared" si="474"/>
        <v>0</v>
      </c>
      <c r="MN36" s="101">
        <f t="shared" si="475"/>
        <v>0</v>
      </c>
      <c r="MO36" s="101"/>
      <c r="MP36" s="121"/>
      <c r="MQ36" s="122">
        <f t="shared" si="476"/>
        <v>0</v>
      </c>
      <c r="MR36" s="469">
        <f t="shared" si="477"/>
        <v>35</v>
      </c>
      <c r="MS36" s="122">
        <f>MR36/MR26</f>
        <v>0.34314</v>
      </c>
      <c r="MT36" s="101">
        <f>MT26*MS36</f>
        <v>14755.02</v>
      </c>
      <c r="MU36" s="119">
        <f t="shared" si="478"/>
        <v>421.572</v>
      </c>
      <c r="MV36" s="93">
        <f>MV26</f>
        <v>9</v>
      </c>
      <c r="MW36" s="120">
        <f t="shared" si="479"/>
        <v>3794.1480000000001</v>
      </c>
      <c r="MX36" s="101">
        <f t="shared" si="480"/>
        <v>132795.18</v>
      </c>
      <c r="MY36" s="101"/>
      <c r="MZ36" s="121"/>
      <c r="NA36" s="122">
        <f t="shared" si="481"/>
        <v>0.96350000000000002</v>
      </c>
      <c r="NB36" s="469">
        <f t="shared" si="482"/>
        <v>0</v>
      </c>
      <c r="NC36" s="122">
        <f>NB36/NB26</f>
        <v>0</v>
      </c>
      <c r="ND36" s="101">
        <f>ND26*NC36</f>
        <v>0</v>
      </c>
      <c r="NE36" s="119">
        <f t="shared" si="483"/>
        <v>0</v>
      </c>
      <c r="NF36" s="93">
        <f>NF26</f>
        <v>9</v>
      </c>
      <c r="NG36" s="120">
        <f t="shared" si="484"/>
        <v>0</v>
      </c>
      <c r="NH36" s="101">
        <f t="shared" si="485"/>
        <v>0</v>
      </c>
      <c r="NI36" s="101"/>
      <c r="NJ36" s="121"/>
      <c r="NK36" s="122">
        <f t="shared" si="486"/>
        <v>0</v>
      </c>
      <c r="NL36" s="469">
        <f t="shared" si="487"/>
        <v>0</v>
      </c>
      <c r="NM36" s="122">
        <f>NL36/NL26</f>
        <v>0</v>
      </c>
      <c r="NN36" s="101">
        <f>NN26*NM36</f>
        <v>0</v>
      </c>
      <c r="NO36" s="119">
        <f t="shared" si="488"/>
        <v>0</v>
      </c>
      <c r="NP36" s="93">
        <f>NP26</f>
        <v>9</v>
      </c>
      <c r="NQ36" s="120">
        <f t="shared" si="489"/>
        <v>0</v>
      </c>
      <c r="NR36" s="101">
        <f t="shared" si="490"/>
        <v>0</v>
      </c>
      <c r="NS36" s="101"/>
      <c r="NT36" s="121"/>
      <c r="NU36" s="122">
        <f t="shared" si="491"/>
        <v>0</v>
      </c>
      <c r="NV36" s="469">
        <f t="shared" si="492"/>
        <v>29</v>
      </c>
      <c r="NW36" s="122">
        <f>NV36/NV26</f>
        <v>0.19333</v>
      </c>
      <c r="NX36" s="101">
        <f>NX26*NW36</f>
        <v>6979.21</v>
      </c>
      <c r="NY36" s="119">
        <f t="shared" si="493"/>
        <v>240.66241378999999</v>
      </c>
      <c r="NZ36" s="93">
        <f>NZ26</f>
        <v>9</v>
      </c>
      <c r="OA36" s="120">
        <f t="shared" si="494"/>
        <v>2165.9617199999998</v>
      </c>
      <c r="OB36" s="101">
        <f t="shared" si="495"/>
        <v>62812.89</v>
      </c>
      <c r="OC36" s="101"/>
      <c r="OD36" s="121"/>
      <c r="OE36" s="122">
        <f t="shared" si="496"/>
        <v>0.55003000000000002</v>
      </c>
      <c r="OF36" s="469">
        <f t="shared" si="497"/>
        <v>0</v>
      </c>
      <c r="OG36" s="122">
        <f>OF36/OF26</f>
        <v>0</v>
      </c>
      <c r="OH36" s="101">
        <f>OH26*OG36</f>
        <v>0</v>
      </c>
      <c r="OI36" s="119">
        <f t="shared" si="498"/>
        <v>0</v>
      </c>
      <c r="OJ36" s="93">
        <f>OJ26</f>
        <v>9</v>
      </c>
      <c r="OK36" s="120">
        <f t="shared" si="499"/>
        <v>0</v>
      </c>
      <c r="OL36" s="101">
        <f t="shared" si="500"/>
        <v>0</v>
      </c>
      <c r="OM36" s="101"/>
      <c r="ON36" s="121"/>
      <c r="OO36" s="122">
        <f t="shared" si="501"/>
        <v>0</v>
      </c>
      <c r="OP36" s="469">
        <f t="shared" si="502"/>
        <v>0</v>
      </c>
      <c r="OQ36" s="122">
        <f>OP36/OP26</f>
        <v>0</v>
      </c>
      <c r="OR36" s="101">
        <f>OR26*OQ36</f>
        <v>0</v>
      </c>
      <c r="OS36" s="119">
        <f t="shared" si="503"/>
        <v>0</v>
      </c>
      <c r="OT36" s="93">
        <f>OT26</f>
        <v>9</v>
      </c>
      <c r="OU36" s="120">
        <f t="shared" si="504"/>
        <v>0</v>
      </c>
      <c r="OV36" s="101">
        <f t="shared" si="505"/>
        <v>0</v>
      </c>
      <c r="OW36" s="101"/>
      <c r="OX36" s="121"/>
      <c r="OY36" s="122">
        <f t="shared" si="506"/>
        <v>0</v>
      </c>
      <c r="OZ36" s="469">
        <f t="shared" si="507"/>
        <v>0</v>
      </c>
      <c r="PA36" s="122">
        <f>OZ36/OZ26</f>
        <v>0</v>
      </c>
      <c r="PB36" s="101">
        <f>PB26*PA36</f>
        <v>0</v>
      </c>
      <c r="PC36" s="119">
        <f t="shared" si="508"/>
        <v>0</v>
      </c>
      <c r="PD36" s="93">
        <f>PD26</f>
        <v>9</v>
      </c>
      <c r="PE36" s="120">
        <f t="shared" si="509"/>
        <v>0</v>
      </c>
      <c r="PF36" s="101">
        <f t="shared" si="510"/>
        <v>0</v>
      </c>
      <c r="PG36" s="101"/>
      <c r="PH36" s="121"/>
      <c r="PI36" s="122">
        <f t="shared" si="511"/>
        <v>0</v>
      </c>
      <c r="PJ36" s="469">
        <f t="shared" si="512"/>
        <v>0</v>
      </c>
      <c r="PK36" s="122">
        <f>PJ36/PJ26</f>
        <v>0</v>
      </c>
      <c r="PL36" s="101">
        <f>PL26*PK36</f>
        <v>0</v>
      </c>
      <c r="PM36" s="119">
        <f t="shared" si="513"/>
        <v>0</v>
      </c>
      <c r="PN36" s="93">
        <f>PN26</f>
        <v>9</v>
      </c>
      <c r="PO36" s="120">
        <f t="shared" si="514"/>
        <v>0</v>
      </c>
      <c r="PP36" s="101">
        <f t="shared" si="515"/>
        <v>0</v>
      </c>
      <c r="PQ36" s="101"/>
      <c r="PR36" s="121"/>
      <c r="PS36" s="122">
        <f t="shared" si="516"/>
        <v>0</v>
      </c>
      <c r="PT36" s="469">
        <f t="shared" si="517"/>
        <v>0</v>
      </c>
      <c r="PU36" s="122" t="e">
        <f>PT36/PT26</f>
        <v>#DIV/0!</v>
      </c>
      <c r="PV36" s="101" t="e">
        <f>PV26*PU36</f>
        <v>#DIV/0!</v>
      </c>
      <c r="PW36" s="119">
        <f t="shared" si="518"/>
        <v>0</v>
      </c>
      <c r="PX36" s="93">
        <f>PX26</f>
        <v>0</v>
      </c>
      <c r="PY36" s="120">
        <f t="shared" si="519"/>
        <v>0</v>
      </c>
      <c r="PZ36" s="101">
        <f t="shared" si="520"/>
        <v>0</v>
      </c>
      <c r="QA36" s="101"/>
      <c r="QB36" s="121"/>
      <c r="QC36" s="122">
        <f t="shared" si="521"/>
        <v>0</v>
      </c>
      <c r="QD36" s="469">
        <f t="shared" si="522"/>
        <v>0</v>
      </c>
      <c r="QE36" s="122">
        <f>QD36/QD26</f>
        <v>0</v>
      </c>
      <c r="QF36" s="101">
        <f>QF26*QE36</f>
        <v>0</v>
      </c>
      <c r="QG36" s="119">
        <f t="shared" si="523"/>
        <v>0</v>
      </c>
      <c r="QH36" s="93">
        <f>QH26</f>
        <v>9</v>
      </c>
      <c r="QI36" s="120">
        <f t="shared" si="524"/>
        <v>0</v>
      </c>
      <c r="QJ36" s="101">
        <f t="shared" si="525"/>
        <v>0</v>
      </c>
      <c r="QK36" s="101"/>
      <c r="QL36" s="121"/>
      <c r="QM36" s="122">
        <f t="shared" si="526"/>
        <v>0</v>
      </c>
      <c r="QN36" s="469">
        <f t="shared" si="527"/>
        <v>0</v>
      </c>
      <c r="QO36" s="122">
        <f>QN36/QN26</f>
        <v>0</v>
      </c>
      <c r="QP36" s="101">
        <f>QP26*QO36</f>
        <v>0</v>
      </c>
      <c r="QQ36" s="119">
        <f t="shared" si="528"/>
        <v>0</v>
      </c>
      <c r="QR36" s="93">
        <f>QR26</f>
        <v>9</v>
      </c>
      <c r="QS36" s="120">
        <f t="shared" si="529"/>
        <v>0</v>
      </c>
      <c r="QT36" s="101">
        <f t="shared" si="530"/>
        <v>0</v>
      </c>
      <c r="QU36" s="101"/>
      <c r="QV36" s="121"/>
      <c r="QW36" s="122">
        <f t="shared" si="531"/>
        <v>0</v>
      </c>
      <c r="QX36" s="469">
        <f t="shared" si="532"/>
        <v>0</v>
      </c>
      <c r="QY36" s="122">
        <f>QX36/QX26</f>
        <v>0</v>
      </c>
      <c r="QZ36" s="101">
        <f>QZ26*QY36</f>
        <v>0</v>
      </c>
      <c r="RA36" s="119">
        <f t="shared" si="533"/>
        <v>0</v>
      </c>
      <c r="RB36" s="93">
        <f>RB26</f>
        <v>9</v>
      </c>
      <c r="RC36" s="120">
        <f t="shared" si="534"/>
        <v>0</v>
      </c>
      <c r="RD36" s="101">
        <f t="shared" si="535"/>
        <v>0</v>
      </c>
      <c r="RE36" s="101"/>
      <c r="RF36" s="121"/>
      <c r="RG36" s="122">
        <f t="shared" si="536"/>
        <v>0</v>
      </c>
      <c r="RH36" s="469">
        <f t="shared" si="537"/>
        <v>0</v>
      </c>
      <c r="RI36" s="122">
        <f>RH36/RH26</f>
        <v>0</v>
      </c>
      <c r="RJ36" s="101">
        <f>RJ26*RI36</f>
        <v>0</v>
      </c>
      <c r="RK36" s="119">
        <f t="shared" si="538"/>
        <v>0</v>
      </c>
      <c r="RL36" s="93">
        <f>RL26</f>
        <v>9</v>
      </c>
      <c r="RM36" s="120">
        <f t="shared" si="539"/>
        <v>0</v>
      </c>
      <c r="RN36" s="101">
        <f t="shared" si="540"/>
        <v>0</v>
      </c>
      <c r="RO36" s="101"/>
      <c r="RP36" s="121"/>
      <c r="RQ36" s="122">
        <f t="shared" si="541"/>
        <v>0</v>
      </c>
      <c r="RR36" s="469">
        <f t="shared" si="542"/>
        <v>0</v>
      </c>
      <c r="RS36" s="122">
        <f>RR36/RR26</f>
        <v>0</v>
      </c>
      <c r="RT36" s="101">
        <f>RT26*RS36</f>
        <v>0</v>
      </c>
      <c r="RU36" s="119">
        <f t="shared" si="543"/>
        <v>0</v>
      </c>
      <c r="RV36" s="93">
        <f>RV26</f>
        <v>9</v>
      </c>
      <c r="RW36" s="120">
        <f t="shared" si="544"/>
        <v>0</v>
      </c>
      <c r="RX36" s="101">
        <f t="shared" si="545"/>
        <v>0</v>
      </c>
      <c r="RY36" s="101"/>
      <c r="RZ36" s="121"/>
      <c r="SA36" s="122">
        <f t="shared" si="546"/>
        <v>0</v>
      </c>
      <c r="SB36" s="469">
        <f t="shared" si="547"/>
        <v>0</v>
      </c>
      <c r="SC36" s="122">
        <f>SB36/SB26</f>
        <v>0</v>
      </c>
      <c r="SD36" s="101">
        <f>SD26*SC36</f>
        <v>0</v>
      </c>
      <c r="SE36" s="119">
        <f t="shared" si="548"/>
        <v>0</v>
      </c>
      <c r="SF36" s="93">
        <f>SF26</f>
        <v>9</v>
      </c>
      <c r="SG36" s="120">
        <f t="shared" si="549"/>
        <v>0</v>
      </c>
      <c r="SH36" s="101">
        <f t="shared" si="550"/>
        <v>0</v>
      </c>
      <c r="SI36" s="101"/>
      <c r="SJ36" s="121"/>
      <c r="SK36" s="122">
        <f t="shared" si="551"/>
        <v>0</v>
      </c>
      <c r="SL36" s="469">
        <f t="shared" si="552"/>
        <v>0</v>
      </c>
      <c r="SM36" s="122">
        <f>SL36/SL26</f>
        <v>0</v>
      </c>
      <c r="SN36" s="101">
        <f>SN26*SM36</f>
        <v>0</v>
      </c>
      <c r="SO36" s="119">
        <f t="shared" si="553"/>
        <v>0</v>
      </c>
      <c r="SP36" s="93">
        <f>SP26</f>
        <v>9</v>
      </c>
      <c r="SQ36" s="120">
        <f t="shared" si="554"/>
        <v>0</v>
      </c>
      <c r="SR36" s="101">
        <f t="shared" si="555"/>
        <v>0</v>
      </c>
      <c r="SS36" s="101"/>
      <c r="ST36" s="121"/>
      <c r="SU36" s="122">
        <f t="shared" si="556"/>
        <v>0</v>
      </c>
      <c r="SV36" s="469">
        <f t="shared" si="557"/>
        <v>0</v>
      </c>
      <c r="SW36" s="122">
        <f>SV36/SV26</f>
        <v>0</v>
      </c>
      <c r="SX36" s="101">
        <f>SX26*SW36</f>
        <v>0</v>
      </c>
      <c r="SY36" s="119">
        <f t="shared" si="558"/>
        <v>0</v>
      </c>
      <c r="SZ36" s="93">
        <f>SZ26</f>
        <v>9</v>
      </c>
      <c r="TA36" s="120">
        <f t="shared" si="559"/>
        <v>0</v>
      </c>
      <c r="TB36" s="101">
        <f t="shared" si="560"/>
        <v>0</v>
      </c>
      <c r="TC36" s="101"/>
      <c r="TD36" s="121"/>
      <c r="TE36" s="122">
        <f t="shared" si="561"/>
        <v>0</v>
      </c>
      <c r="TF36" s="469">
        <f t="shared" si="562"/>
        <v>0</v>
      </c>
      <c r="TG36" s="122">
        <f>TF36/TF26</f>
        <v>0</v>
      </c>
      <c r="TH36" s="101">
        <f>TH26*TG36</f>
        <v>0</v>
      </c>
      <c r="TI36" s="119">
        <f t="shared" si="563"/>
        <v>0</v>
      </c>
      <c r="TJ36" s="93">
        <f>TJ26</f>
        <v>9</v>
      </c>
      <c r="TK36" s="120">
        <f t="shared" si="564"/>
        <v>0</v>
      </c>
      <c r="TL36" s="101">
        <f t="shared" si="565"/>
        <v>0</v>
      </c>
      <c r="TM36" s="101"/>
      <c r="TN36" s="121"/>
      <c r="TO36" s="122">
        <f t="shared" si="566"/>
        <v>0</v>
      </c>
      <c r="TP36" s="469">
        <f t="shared" si="567"/>
        <v>0</v>
      </c>
      <c r="TQ36" s="122">
        <f>TP36/TP26</f>
        <v>0</v>
      </c>
      <c r="TR36" s="101">
        <f>TR26*TQ36</f>
        <v>0</v>
      </c>
      <c r="TS36" s="119">
        <f t="shared" si="568"/>
        <v>0</v>
      </c>
      <c r="TT36" s="93">
        <f>TT26</f>
        <v>9</v>
      </c>
      <c r="TU36" s="120">
        <f t="shared" si="569"/>
        <v>0</v>
      </c>
      <c r="TV36" s="101">
        <f t="shared" si="570"/>
        <v>0</v>
      </c>
      <c r="TW36" s="101"/>
      <c r="TX36" s="121"/>
      <c r="TY36" s="122">
        <f t="shared" si="571"/>
        <v>0</v>
      </c>
      <c r="TZ36" s="469">
        <f t="shared" si="572"/>
        <v>0</v>
      </c>
      <c r="UA36" s="122">
        <f>TZ36/TZ26</f>
        <v>0</v>
      </c>
      <c r="UB36" s="101">
        <f>UB26*UA36</f>
        <v>0</v>
      </c>
      <c r="UC36" s="119">
        <f t="shared" si="573"/>
        <v>0</v>
      </c>
      <c r="UD36" s="93">
        <f>UD26</f>
        <v>9</v>
      </c>
      <c r="UE36" s="120">
        <f t="shared" si="574"/>
        <v>0</v>
      </c>
      <c r="UF36" s="101">
        <f t="shared" si="575"/>
        <v>0</v>
      </c>
      <c r="UG36" s="101"/>
      <c r="UH36" s="121"/>
      <c r="UI36" s="122">
        <f t="shared" si="576"/>
        <v>0</v>
      </c>
      <c r="UJ36" s="469">
        <f t="shared" si="577"/>
        <v>0</v>
      </c>
      <c r="UK36" s="122">
        <f>UJ36/UJ26</f>
        <v>0</v>
      </c>
      <c r="UL36" s="101">
        <f>UL26*UK36</f>
        <v>0</v>
      </c>
      <c r="UM36" s="119">
        <f t="shared" si="578"/>
        <v>0</v>
      </c>
      <c r="UN36" s="93">
        <f>UN26</f>
        <v>9</v>
      </c>
      <c r="UO36" s="120">
        <f t="shared" si="579"/>
        <v>0</v>
      </c>
      <c r="UP36" s="101">
        <f t="shared" si="580"/>
        <v>0</v>
      </c>
      <c r="UQ36" s="101"/>
      <c r="UR36" s="121"/>
      <c r="US36" s="122">
        <f t="shared" si="581"/>
        <v>0</v>
      </c>
      <c r="UT36" s="469">
        <f t="shared" si="582"/>
        <v>0</v>
      </c>
      <c r="UU36" s="122">
        <f>UT36/UT26</f>
        <v>0</v>
      </c>
      <c r="UV36" s="101">
        <f>UV26*UU36</f>
        <v>0</v>
      </c>
      <c r="UW36" s="119">
        <f t="shared" si="583"/>
        <v>0</v>
      </c>
      <c r="UX36" s="93">
        <f>UX26</f>
        <v>9</v>
      </c>
      <c r="UY36" s="120">
        <f t="shared" si="584"/>
        <v>0</v>
      </c>
      <c r="UZ36" s="101">
        <f t="shared" si="585"/>
        <v>0</v>
      </c>
      <c r="VA36" s="101"/>
      <c r="VB36" s="121"/>
      <c r="VC36" s="122">
        <f t="shared" si="586"/>
        <v>0</v>
      </c>
      <c r="VD36" s="469">
        <f t="shared" si="587"/>
        <v>0</v>
      </c>
      <c r="VE36" s="122">
        <f>VD36/VD26</f>
        <v>0</v>
      </c>
      <c r="VF36" s="101">
        <f>VF26*VE36</f>
        <v>0</v>
      </c>
      <c r="VG36" s="119">
        <f t="shared" si="588"/>
        <v>0</v>
      </c>
      <c r="VH36" s="93">
        <f>VH26</f>
        <v>9</v>
      </c>
      <c r="VI36" s="120">
        <f t="shared" si="589"/>
        <v>0</v>
      </c>
      <c r="VJ36" s="101">
        <f t="shared" si="590"/>
        <v>0</v>
      </c>
      <c r="VK36" s="101"/>
      <c r="VL36" s="121"/>
      <c r="VM36" s="122">
        <f t="shared" si="591"/>
        <v>0</v>
      </c>
      <c r="VN36" s="469">
        <f t="shared" si="592"/>
        <v>0</v>
      </c>
      <c r="VO36" s="122">
        <f>VN36/VN26</f>
        <v>0</v>
      </c>
      <c r="VP36" s="101">
        <f>VP26*VO36</f>
        <v>0</v>
      </c>
      <c r="VQ36" s="119">
        <f t="shared" si="593"/>
        <v>0</v>
      </c>
      <c r="VR36" s="93">
        <f>VR26</f>
        <v>9</v>
      </c>
      <c r="VS36" s="120">
        <f t="shared" si="594"/>
        <v>0</v>
      </c>
      <c r="VT36" s="101">
        <f t="shared" si="595"/>
        <v>0</v>
      </c>
      <c r="VU36" s="101"/>
      <c r="VV36" s="121"/>
      <c r="VW36" s="122">
        <f t="shared" si="596"/>
        <v>0</v>
      </c>
      <c r="VX36" s="452">
        <f t="shared" si="597"/>
        <v>105</v>
      </c>
      <c r="VY36" s="122">
        <f>VX36/VX26</f>
        <v>8.3599999999999994E-3</v>
      </c>
      <c r="VZ36" s="101">
        <f>VZ26*VY36</f>
        <v>45941.97</v>
      </c>
      <c r="WA36" s="119">
        <f t="shared" si="598"/>
        <v>437.54257143000001</v>
      </c>
      <c r="WB36" s="93">
        <f>WB26</f>
        <v>9</v>
      </c>
      <c r="WC36" s="120">
        <f t="shared" si="599"/>
        <v>3937.8831399999999</v>
      </c>
      <c r="WD36" s="101">
        <f t="shared" si="600"/>
        <v>413477.73</v>
      </c>
      <c r="WE36" s="101"/>
      <c r="WF36" s="121"/>
    </row>
    <row r="37" spans="1:604" ht="16.5" customHeight="1">
      <c r="A37" s="5"/>
      <c r="B37" s="85" t="s">
        <v>416</v>
      </c>
      <c r="C37" s="12" t="s">
        <v>919</v>
      </c>
      <c r="D37" s="12" t="s">
        <v>421</v>
      </c>
      <c r="E37" s="4" t="s">
        <v>34</v>
      </c>
      <c r="F37" s="469">
        <f t="shared" si="302"/>
        <v>0</v>
      </c>
      <c r="G37" s="122">
        <f>F37/F26</f>
        <v>0</v>
      </c>
      <c r="H37" s="101">
        <f>H26*G37</f>
        <v>0</v>
      </c>
      <c r="I37" s="119">
        <f t="shared" si="303"/>
        <v>0</v>
      </c>
      <c r="J37" s="93">
        <f>J26</f>
        <v>9</v>
      </c>
      <c r="K37" s="120">
        <f t="shared" si="304"/>
        <v>0</v>
      </c>
      <c r="L37" s="101">
        <f t="shared" si="305"/>
        <v>0</v>
      </c>
      <c r="M37" s="101"/>
      <c r="N37" s="121"/>
      <c r="O37" s="122" t="e">
        <f t="shared" si="306"/>
        <v>#DIV/0!</v>
      </c>
      <c r="P37" s="469">
        <f t="shared" si="307"/>
        <v>0</v>
      </c>
      <c r="Q37" s="122">
        <f>P37/P26</f>
        <v>0</v>
      </c>
      <c r="R37" s="101">
        <f>R26*Q37</f>
        <v>0</v>
      </c>
      <c r="S37" s="119">
        <f t="shared" si="308"/>
        <v>0</v>
      </c>
      <c r="T37" s="93">
        <f>T26</f>
        <v>9</v>
      </c>
      <c r="U37" s="120">
        <f t="shared" si="309"/>
        <v>0</v>
      </c>
      <c r="V37" s="101">
        <f t="shared" si="310"/>
        <v>0</v>
      </c>
      <c r="W37" s="101"/>
      <c r="X37" s="121"/>
      <c r="Y37" s="122" t="e">
        <f t="shared" si="311"/>
        <v>#DIV/0!</v>
      </c>
      <c r="Z37" s="469">
        <f t="shared" si="312"/>
        <v>0</v>
      </c>
      <c r="AA37" s="122">
        <f>Z37/Z26</f>
        <v>0</v>
      </c>
      <c r="AB37" s="101">
        <f>AB26*AA37</f>
        <v>0</v>
      </c>
      <c r="AC37" s="119">
        <f t="shared" si="313"/>
        <v>0</v>
      </c>
      <c r="AD37" s="93">
        <f>AD26</f>
        <v>9</v>
      </c>
      <c r="AE37" s="120">
        <f t="shared" si="314"/>
        <v>0</v>
      </c>
      <c r="AF37" s="101">
        <f t="shared" si="315"/>
        <v>0</v>
      </c>
      <c r="AG37" s="101"/>
      <c r="AH37" s="121"/>
      <c r="AI37" s="122" t="e">
        <f t="shared" si="316"/>
        <v>#DIV/0!</v>
      </c>
      <c r="AJ37" s="469">
        <f t="shared" si="317"/>
        <v>0</v>
      </c>
      <c r="AK37" s="122" t="e">
        <f>AJ37/AJ26</f>
        <v>#DIV/0!</v>
      </c>
      <c r="AL37" s="101" t="e">
        <f>AL26*AK37</f>
        <v>#DIV/0!</v>
      </c>
      <c r="AM37" s="119">
        <f t="shared" si="318"/>
        <v>0</v>
      </c>
      <c r="AN37" s="93">
        <f>AN26</f>
        <v>0</v>
      </c>
      <c r="AO37" s="120">
        <f t="shared" si="319"/>
        <v>0</v>
      </c>
      <c r="AP37" s="101">
        <f t="shared" si="320"/>
        <v>0</v>
      </c>
      <c r="AQ37" s="101"/>
      <c r="AR37" s="121"/>
      <c r="AS37" s="122" t="e">
        <f t="shared" si="321"/>
        <v>#DIV/0!</v>
      </c>
      <c r="AT37" s="469">
        <f t="shared" si="322"/>
        <v>0</v>
      </c>
      <c r="AU37" s="122">
        <f>AT37/AT26</f>
        <v>0</v>
      </c>
      <c r="AV37" s="101">
        <f>AV26*AU37</f>
        <v>0</v>
      </c>
      <c r="AW37" s="119">
        <f t="shared" si="323"/>
        <v>0</v>
      </c>
      <c r="AX37" s="93">
        <f>AX26</f>
        <v>9</v>
      </c>
      <c r="AY37" s="120">
        <f t="shared" si="324"/>
        <v>0</v>
      </c>
      <c r="AZ37" s="101">
        <f t="shared" si="325"/>
        <v>0</v>
      </c>
      <c r="BA37" s="101"/>
      <c r="BB37" s="121"/>
      <c r="BC37" s="122" t="e">
        <f t="shared" si="326"/>
        <v>#DIV/0!</v>
      </c>
      <c r="BD37" s="469">
        <f t="shared" si="327"/>
        <v>0</v>
      </c>
      <c r="BE37" s="122">
        <f>BD37/BD26</f>
        <v>0</v>
      </c>
      <c r="BF37" s="101">
        <f>BF26*BE37</f>
        <v>0</v>
      </c>
      <c r="BG37" s="119">
        <f t="shared" si="328"/>
        <v>0</v>
      </c>
      <c r="BH37" s="93">
        <f>BH26</f>
        <v>9</v>
      </c>
      <c r="BI37" s="120">
        <f t="shared" si="329"/>
        <v>0</v>
      </c>
      <c r="BJ37" s="101">
        <f t="shared" si="330"/>
        <v>0</v>
      </c>
      <c r="BK37" s="101"/>
      <c r="BL37" s="121"/>
      <c r="BM37" s="122" t="e">
        <f t="shared" si="331"/>
        <v>#DIV/0!</v>
      </c>
      <c r="BN37" s="469">
        <f t="shared" si="332"/>
        <v>0</v>
      </c>
      <c r="BO37" s="122">
        <f>BN37/BN26</f>
        <v>0</v>
      </c>
      <c r="BP37" s="101">
        <f>BP26*BO37</f>
        <v>0</v>
      </c>
      <c r="BQ37" s="119">
        <f t="shared" si="333"/>
        <v>0</v>
      </c>
      <c r="BR37" s="93">
        <f>BR26</f>
        <v>9</v>
      </c>
      <c r="BS37" s="120">
        <f t="shared" si="334"/>
        <v>0</v>
      </c>
      <c r="BT37" s="101">
        <f t="shared" si="335"/>
        <v>0</v>
      </c>
      <c r="BU37" s="101"/>
      <c r="BV37" s="121"/>
      <c r="BW37" s="122" t="e">
        <f t="shared" si="336"/>
        <v>#DIV/0!</v>
      </c>
      <c r="BX37" s="469">
        <f t="shared" si="337"/>
        <v>0</v>
      </c>
      <c r="BY37" s="122">
        <f>BX37/BX26</f>
        <v>0</v>
      </c>
      <c r="BZ37" s="101">
        <f>BZ26*BY37</f>
        <v>0</v>
      </c>
      <c r="CA37" s="119">
        <f t="shared" si="338"/>
        <v>0</v>
      </c>
      <c r="CB37" s="93">
        <f>CB26</f>
        <v>9</v>
      </c>
      <c r="CC37" s="120">
        <f t="shared" si="339"/>
        <v>0</v>
      </c>
      <c r="CD37" s="101">
        <f t="shared" si="340"/>
        <v>0</v>
      </c>
      <c r="CE37" s="101"/>
      <c r="CF37" s="121"/>
      <c r="CG37" s="122" t="e">
        <f t="shared" si="341"/>
        <v>#DIV/0!</v>
      </c>
      <c r="CH37" s="469">
        <f t="shared" si="342"/>
        <v>0</v>
      </c>
      <c r="CI37" s="122" t="e">
        <f>CH37/CH26</f>
        <v>#DIV/0!</v>
      </c>
      <c r="CJ37" s="101" t="e">
        <f>CJ26*CI37</f>
        <v>#DIV/0!</v>
      </c>
      <c r="CK37" s="119">
        <f t="shared" si="343"/>
        <v>0</v>
      </c>
      <c r="CL37" s="93">
        <f>CL26</f>
        <v>0</v>
      </c>
      <c r="CM37" s="120">
        <f t="shared" si="344"/>
        <v>0</v>
      </c>
      <c r="CN37" s="101">
        <f t="shared" si="345"/>
        <v>0</v>
      </c>
      <c r="CO37" s="101"/>
      <c r="CP37" s="121"/>
      <c r="CQ37" s="122" t="e">
        <f t="shared" si="346"/>
        <v>#DIV/0!</v>
      </c>
      <c r="CR37" s="469">
        <f t="shared" si="347"/>
        <v>0</v>
      </c>
      <c r="CS37" s="122">
        <f>CR37/CR26</f>
        <v>0</v>
      </c>
      <c r="CT37" s="101">
        <f>CT26*CS37</f>
        <v>0</v>
      </c>
      <c r="CU37" s="119">
        <f t="shared" si="348"/>
        <v>0</v>
      </c>
      <c r="CV37" s="93">
        <f>CV26</f>
        <v>9</v>
      </c>
      <c r="CW37" s="120">
        <f t="shared" si="349"/>
        <v>0</v>
      </c>
      <c r="CX37" s="101">
        <f t="shared" si="350"/>
        <v>0</v>
      </c>
      <c r="CY37" s="101"/>
      <c r="CZ37" s="121"/>
      <c r="DA37" s="122" t="e">
        <f t="shared" si="351"/>
        <v>#DIV/0!</v>
      </c>
      <c r="DB37" s="469">
        <f t="shared" si="352"/>
        <v>0</v>
      </c>
      <c r="DC37" s="122">
        <f>DB37/DB26</f>
        <v>0</v>
      </c>
      <c r="DD37" s="101">
        <f>DD26*DC37</f>
        <v>0</v>
      </c>
      <c r="DE37" s="119">
        <f t="shared" si="353"/>
        <v>0</v>
      </c>
      <c r="DF37" s="93">
        <f>DF26</f>
        <v>9</v>
      </c>
      <c r="DG37" s="120">
        <f t="shared" si="354"/>
        <v>0</v>
      </c>
      <c r="DH37" s="101">
        <f t="shared" si="355"/>
        <v>0</v>
      </c>
      <c r="DI37" s="101"/>
      <c r="DJ37" s="121"/>
      <c r="DK37" s="122" t="e">
        <f t="shared" si="356"/>
        <v>#DIV/0!</v>
      </c>
      <c r="DL37" s="469">
        <f t="shared" si="357"/>
        <v>0</v>
      </c>
      <c r="DM37" s="122">
        <f>DL37/DL26</f>
        <v>0</v>
      </c>
      <c r="DN37" s="101">
        <f>DN26*DM37</f>
        <v>0</v>
      </c>
      <c r="DO37" s="119">
        <f t="shared" si="358"/>
        <v>0</v>
      </c>
      <c r="DP37" s="93">
        <f>DP26</f>
        <v>9</v>
      </c>
      <c r="DQ37" s="120">
        <f t="shared" si="359"/>
        <v>0</v>
      </c>
      <c r="DR37" s="101">
        <f t="shared" si="360"/>
        <v>0</v>
      </c>
      <c r="DS37" s="101"/>
      <c r="DT37" s="121"/>
      <c r="DU37" s="122" t="e">
        <f t="shared" si="361"/>
        <v>#DIV/0!</v>
      </c>
      <c r="DV37" s="469">
        <f t="shared" si="362"/>
        <v>0</v>
      </c>
      <c r="DW37" s="122">
        <f>DV37/DV26</f>
        <v>0</v>
      </c>
      <c r="DX37" s="101">
        <f>DX26*DW37</f>
        <v>0</v>
      </c>
      <c r="DY37" s="119">
        <f t="shared" si="363"/>
        <v>0</v>
      </c>
      <c r="DZ37" s="93">
        <f>DZ26</f>
        <v>9</v>
      </c>
      <c r="EA37" s="120">
        <f t="shared" si="364"/>
        <v>0</v>
      </c>
      <c r="EB37" s="101">
        <f t="shared" si="365"/>
        <v>0</v>
      </c>
      <c r="EC37" s="101"/>
      <c r="ED37" s="121"/>
      <c r="EE37" s="122" t="e">
        <f t="shared" si="366"/>
        <v>#DIV/0!</v>
      </c>
      <c r="EF37" s="469">
        <f t="shared" si="367"/>
        <v>0</v>
      </c>
      <c r="EG37" s="122">
        <f>EF37/EF26</f>
        <v>0</v>
      </c>
      <c r="EH37" s="101">
        <f>EH26*EG37</f>
        <v>0</v>
      </c>
      <c r="EI37" s="119">
        <f t="shared" si="368"/>
        <v>0</v>
      </c>
      <c r="EJ37" s="93">
        <f>EJ26</f>
        <v>9</v>
      </c>
      <c r="EK37" s="120">
        <f t="shared" si="369"/>
        <v>0</v>
      </c>
      <c r="EL37" s="101">
        <f t="shared" si="370"/>
        <v>0</v>
      </c>
      <c r="EM37" s="101"/>
      <c r="EN37" s="121"/>
      <c r="EO37" s="122" t="e">
        <f t="shared" si="371"/>
        <v>#DIV/0!</v>
      </c>
      <c r="EP37" s="469">
        <f t="shared" si="372"/>
        <v>0</v>
      </c>
      <c r="EQ37" s="122">
        <f>EP37/EP26</f>
        <v>0</v>
      </c>
      <c r="ER37" s="101">
        <f>ER26*EQ37</f>
        <v>0</v>
      </c>
      <c r="ES37" s="119">
        <f t="shared" si="373"/>
        <v>0</v>
      </c>
      <c r="ET37" s="93">
        <f>ET26</f>
        <v>9</v>
      </c>
      <c r="EU37" s="120">
        <f t="shared" si="374"/>
        <v>0</v>
      </c>
      <c r="EV37" s="101">
        <f t="shared" si="375"/>
        <v>0</v>
      </c>
      <c r="EW37" s="101"/>
      <c r="EX37" s="121"/>
      <c r="EY37" s="122" t="e">
        <f t="shared" si="376"/>
        <v>#DIV/0!</v>
      </c>
      <c r="EZ37" s="469">
        <f t="shared" si="377"/>
        <v>0</v>
      </c>
      <c r="FA37" s="122">
        <f>EZ37/EZ26</f>
        <v>0</v>
      </c>
      <c r="FB37" s="101">
        <f>FB26*FA37</f>
        <v>0</v>
      </c>
      <c r="FC37" s="119">
        <f t="shared" si="378"/>
        <v>0</v>
      </c>
      <c r="FD37" s="93">
        <f>FD26</f>
        <v>9</v>
      </c>
      <c r="FE37" s="120">
        <f t="shared" si="379"/>
        <v>0</v>
      </c>
      <c r="FF37" s="101">
        <f t="shared" si="380"/>
        <v>0</v>
      </c>
      <c r="FG37" s="101"/>
      <c r="FH37" s="121"/>
      <c r="FI37" s="122" t="e">
        <f t="shared" si="381"/>
        <v>#DIV/0!</v>
      </c>
      <c r="FJ37" s="469">
        <f t="shared" si="382"/>
        <v>0</v>
      </c>
      <c r="FK37" s="122">
        <f>FJ37/FJ26</f>
        <v>0</v>
      </c>
      <c r="FL37" s="101">
        <f>FL26*FK37</f>
        <v>0</v>
      </c>
      <c r="FM37" s="119">
        <f t="shared" si="383"/>
        <v>0</v>
      </c>
      <c r="FN37" s="93">
        <f>FN26</f>
        <v>9</v>
      </c>
      <c r="FO37" s="120">
        <f t="shared" si="384"/>
        <v>0</v>
      </c>
      <c r="FP37" s="101">
        <f t="shared" si="385"/>
        <v>0</v>
      </c>
      <c r="FQ37" s="101"/>
      <c r="FR37" s="121"/>
      <c r="FS37" s="122" t="e">
        <f t="shared" si="386"/>
        <v>#DIV/0!</v>
      </c>
      <c r="FT37" s="469">
        <f t="shared" si="387"/>
        <v>0</v>
      </c>
      <c r="FU37" s="122">
        <f>FT37/FT26</f>
        <v>0</v>
      </c>
      <c r="FV37" s="101">
        <f>FV26*FU37</f>
        <v>0</v>
      </c>
      <c r="FW37" s="119">
        <f t="shared" si="388"/>
        <v>0</v>
      </c>
      <c r="FX37" s="93">
        <f>FX26</f>
        <v>9</v>
      </c>
      <c r="FY37" s="120">
        <f t="shared" si="389"/>
        <v>0</v>
      </c>
      <c r="FZ37" s="101">
        <f t="shared" si="390"/>
        <v>0</v>
      </c>
      <c r="GA37" s="101"/>
      <c r="GB37" s="121"/>
      <c r="GC37" s="122" t="e">
        <f t="shared" si="391"/>
        <v>#DIV/0!</v>
      </c>
      <c r="GD37" s="469">
        <f t="shared" si="392"/>
        <v>0</v>
      </c>
      <c r="GE37" s="122">
        <f>GD37/GD26</f>
        <v>0</v>
      </c>
      <c r="GF37" s="101">
        <f>GF26*GE37</f>
        <v>0</v>
      </c>
      <c r="GG37" s="119">
        <f t="shared" si="393"/>
        <v>0</v>
      </c>
      <c r="GH37" s="93">
        <f>GH26</f>
        <v>9</v>
      </c>
      <c r="GI37" s="120">
        <f t="shared" si="394"/>
        <v>0</v>
      </c>
      <c r="GJ37" s="101">
        <f t="shared" si="395"/>
        <v>0</v>
      </c>
      <c r="GK37" s="101"/>
      <c r="GL37" s="121"/>
      <c r="GM37" s="122" t="e">
        <f t="shared" si="396"/>
        <v>#DIV/0!</v>
      </c>
      <c r="GN37" s="469">
        <f t="shared" si="397"/>
        <v>0</v>
      </c>
      <c r="GO37" s="122">
        <f>GN37/GN26</f>
        <v>0</v>
      </c>
      <c r="GP37" s="101">
        <f>GP26*GO37</f>
        <v>0</v>
      </c>
      <c r="GQ37" s="119">
        <f t="shared" si="398"/>
        <v>0</v>
      </c>
      <c r="GR37" s="93">
        <f>GR26</f>
        <v>9</v>
      </c>
      <c r="GS37" s="120">
        <f t="shared" si="399"/>
        <v>0</v>
      </c>
      <c r="GT37" s="101">
        <f t="shared" si="400"/>
        <v>0</v>
      </c>
      <c r="GU37" s="101"/>
      <c r="GV37" s="121"/>
      <c r="GW37" s="122" t="e">
        <f t="shared" si="401"/>
        <v>#DIV/0!</v>
      </c>
      <c r="GX37" s="469">
        <f t="shared" si="402"/>
        <v>0</v>
      </c>
      <c r="GY37" s="122">
        <f>GX37/GX26</f>
        <v>0</v>
      </c>
      <c r="GZ37" s="101">
        <f>GZ26*GY37</f>
        <v>0</v>
      </c>
      <c r="HA37" s="119">
        <f t="shared" si="403"/>
        <v>0</v>
      </c>
      <c r="HB37" s="93">
        <f>HB26</f>
        <v>9</v>
      </c>
      <c r="HC37" s="120">
        <f t="shared" si="404"/>
        <v>0</v>
      </c>
      <c r="HD37" s="101">
        <f t="shared" si="405"/>
        <v>0</v>
      </c>
      <c r="HE37" s="101"/>
      <c r="HF37" s="121"/>
      <c r="HG37" s="122" t="e">
        <f t="shared" si="406"/>
        <v>#DIV/0!</v>
      </c>
      <c r="HH37" s="469">
        <f t="shared" si="407"/>
        <v>0</v>
      </c>
      <c r="HI37" s="122">
        <f>HH37/HH26</f>
        <v>0</v>
      </c>
      <c r="HJ37" s="101">
        <f>HJ26*HI37</f>
        <v>0</v>
      </c>
      <c r="HK37" s="119">
        <f t="shared" si="408"/>
        <v>0</v>
      </c>
      <c r="HL37" s="93">
        <f>HL26</f>
        <v>9</v>
      </c>
      <c r="HM37" s="120">
        <f t="shared" si="409"/>
        <v>0</v>
      </c>
      <c r="HN37" s="101">
        <f t="shared" si="410"/>
        <v>0</v>
      </c>
      <c r="HO37" s="101"/>
      <c r="HP37" s="121"/>
      <c r="HQ37" s="122" t="e">
        <f t="shared" si="411"/>
        <v>#DIV/0!</v>
      </c>
      <c r="HR37" s="469">
        <f t="shared" si="412"/>
        <v>0</v>
      </c>
      <c r="HS37" s="122">
        <f>HR37/HR26</f>
        <v>0</v>
      </c>
      <c r="HT37" s="101">
        <f>HT26*HS37</f>
        <v>0</v>
      </c>
      <c r="HU37" s="119">
        <f t="shared" si="413"/>
        <v>0</v>
      </c>
      <c r="HV37" s="93">
        <f>HV26</f>
        <v>9</v>
      </c>
      <c r="HW37" s="120">
        <f t="shared" si="414"/>
        <v>0</v>
      </c>
      <c r="HX37" s="101">
        <f t="shared" si="415"/>
        <v>0</v>
      </c>
      <c r="HY37" s="101"/>
      <c r="HZ37" s="121"/>
      <c r="IA37" s="122" t="e">
        <f t="shared" si="416"/>
        <v>#DIV/0!</v>
      </c>
      <c r="IB37" s="469">
        <f t="shared" si="417"/>
        <v>0</v>
      </c>
      <c r="IC37" s="122">
        <f>IB37/IB26</f>
        <v>0</v>
      </c>
      <c r="ID37" s="101">
        <f>ID26*IC37</f>
        <v>0</v>
      </c>
      <c r="IE37" s="119">
        <f t="shared" si="418"/>
        <v>0</v>
      </c>
      <c r="IF37" s="93">
        <f>IF26</f>
        <v>9</v>
      </c>
      <c r="IG37" s="120">
        <f t="shared" si="419"/>
        <v>0</v>
      </c>
      <c r="IH37" s="101">
        <f t="shared" si="420"/>
        <v>0</v>
      </c>
      <c r="II37" s="101"/>
      <c r="IJ37" s="121"/>
      <c r="IK37" s="122" t="e">
        <f t="shared" si="421"/>
        <v>#DIV/0!</v>
      </c>
      <c r="IL37" s="469">
        <f t="shared" si="422"/>
        <v>0</v>
      </c>
      <c r="IM37" s="122">
        <f>IL37/IL26</f>
        <v>0</v>
      </c>
      <c r="IN37" s="101">
        <f>IN26*IM37</f>
        <v>0</v>
      </c>
      <c r="IO37" s="119">
        <f t="shared" si="423"/>
        <v>0</v>
      </c>
      <c r="IP37" s="93">
        <f>IP26</f>
        <v>9</v>
      </c>
      <c r="IQ37" s="120">
        <f t="shared" si="424"/>
        <v>0</v>
      </c>
      <c r="IR37" s="101">
        <f t="shared" si="425"/>
        <v>0</v>
      </c>
      <c r="IS37" s="101"/>
      <c r="IT37" s="121"/>
      <c r="IU37" s="122" t="e">
        <f t="shared" si="426"/>
        <v>#DIV/0!</v>
      </c>
      <c r="IV37" s="469">
        <f t="shared" si="427"/>
        <v>0</v>
      </c>
      <c r="IW37" s="122">
        <f>IV37/IV26</f>
        <v>0</v>
      </c>
      <c r="IX37" s="101">
        <f>IX26*IW37</f>
        <v>0</v>
      </c>
      <c r="IY37" s="119">
        <f t="shared" si="428"/>
        <v>0</v>
      </c>
      <c r="IZ37" s="93">
        <f>IZ26</f>
        <v>9</v>
      </c>
      <c r="JA37" s="120">
        <f t="shared" si="429"/>
        <v>0</v>
      </c>
      <c r="JB37" s="101">
        <f t="shared" si="430"/>
        <v>0</v>
      </c>
      <c r="JC37" s="101"/>
      <c r="JD37" s="121"/>
      <c r="JE37" s="122" t="e">
        <f t="shared" si="431"/>
        <v>#DIV/0!</v>
      </c>
      <c r="JF37" s="469">
        <f t="shared" si="432"/>
        <v>0</v>
      </c>
      <c r="JG37" s="122">
        <f>JF37/JF26</f>
        <v>0</v>
      </c>
      <c r="JH37" s="101">
        <f>JH26*JG37</f>
        <v>0</v>
      </c>
      <c r="JI37" s="119">
        <f t="shared" si="433"/>
        <v>0</v>
      </c>
      <c r="JJ37" s="93">
        <f>JJ26</f>
        <v>9</v>
      </c>
      <c r="JK37" s="120">
        <f t="shared" si="434"/>
        <v>0</v>
      </c>
      <c r="JL37" s="101">
        <f t="shared" si="435"/>
        <v>0</v>
      </c>
      <c r="JM37" s="101"/>
      <c r="JN37" s="121"/>
      <c r="JO37" s="122" t="e">
        <f t="shared" si="436"/>
        <v>#DIV/0!</v>
      </c>
      <c r="JP37" s="469">
        <f t="shared" si="437"/>
        <v>0</v>
      </c>
      <c r="JQ37" s="122" t="e">
        <f>JP37/JP26</f>
        <v>#DIV/0!</v>
      </c>
      <c r="JR37" s="101" t="e">
        <f>JR26*JQ37</f>
        <v>#DIV/0!</v>
      </c>
      <c r="JS37" s="119">
        <f t="shared" si="438"/>
        <v>0</v>
      </c>
      <c r="JT37" s="93">
        <f>JT26</f>
        <v>0</v>
      </c>
      <c r="JU37" s="120">
        <f t="shared" si="439"/>
        <v>0</v>
      </c>
      <c r="JV37" s="101">
        <f t="shared" si="440"/>
        <v>0</v>
      </c>
      <c r="JW37" s="101"/>
      <c r="JX37" s="121"/>
      <c r="JY37" s="122" t="e">
        <f t="shared" si="441"/>
        <v>#DIV/0!</v>
      </c>
      <c r="JZ37" s="469">
        <f t="shared" si="442"/>
        <v>0</v>
      </c>
      <c r="KA37" s="122">
        <f>JZ37/JZ26</f>
        <v>0</v>
      </c>
      <c r="KB37" s="101">
        <f>KB26*KA37</f>
        <v>0</v>
      </c>
      <c r="KC37" s="119">
        <f t="shared" si="443"/>
        <v>0</v>
      </c>
      <c r="KD37" s="93">
        <f>KD26</f>
        <v>9</v>
      </c>
      <c r="KE37" s="120">
        <f t="shared" si="444"/>
        <v>0</v>
      </c>
      <c r="KF37" s="101">
        <f t="shared" si="445"/>
        <v>0</v>
      </c>
      <c r="KG37" s="101"/>
      <c r="KH37" s="121"/>
      <c r="KI37" s="122" t="e">
        <f t="shared" si="446"/>
        <v>#DIV/0!</v>
      </c>
      <c r="KJ37" s="469">
        <f t="shared" si="447"/>
        <v>0</v>
      </c>
      <c r="KK37" s="122">
        <f>KJ37/KJ26</f>
        <v>0</v>
      </c>
      <c r="KL37" s="101">
        <f>KL26*KK37</f>
        <v>0</v>
      </c>
      <c r="KM37" s="119">
        <f t="shared" si="448"/>
        <v>0</v>
      </c>
      <c r="KN37" s="93">
        <f>KN26</f>
        <v>9</v>
      </c>
      <c r="KO37" s="120">
        <f t="shared" si="449"/>
        <v>0</v>
      </c>
      <c r="KP37" s="101">
        <f t="shared" si="450"/>
        <v>0</v>
      </c>
      <c r="KQ37" s="101"/>
      <c r="KR37" s="121"/>
      <c r="KS37" s="122" t="e">
        <f t="shared" si="451"/>
        <v>#DIV/0!</v>
      </c>
      <c r="KT37" s="469">
        <f t="shared" si="452"/>
        <v>0</v>
      </c>
      <c r="KU37" s="122">
        <f>KT37/KT26</f>
        <v>0</v>
      </c>
      <c r="KV37" s="101">
        <f>KV26*KU37</f>
        <v>0</v>
      </c>
      <c r="KW37" s="119">
        <f t="shared" si="453"/>
        <v>0</v>
      </c>
      <c r="KX37" s="93">
        <f>KX26</f>
        <v>9</v>
      </c>
      <c r="KY37" s="120">
        <f t="shared" si="454"/>
        <v>0</v>
      </c>
      <c r="KZ37" s="101">
        <f t="shared" si="455"/>
        <v>0</v>
      </c>
      <c r="LA37" s="101"/>
      <c r="LB37" s="121"/>
      <c r="LC37" s="122" t="e">
        <f t="shared" si="456"/>
        <v>#DIV/0!</v>
      </c>
      <c r="LD37" s="469">
        <f t="shared" si="457"/>
        <v>0</v>
      </c>
      <c r="LE37" s="122">
        <f>LD37/LD26</f>
        <v>0</v>
      </c>
      <c r="LF37" s="101">
        <f>LF26*LE37</f>
        <v>0</v>
      </c>
      <c r="LG37" s="119">
        <f t="shared" si="458"/>
        <v>0</v>
      </c>
      <c r="LH37" s="93">
        <f>LH26</f>
        <v>9</v>
      </c>
      <c r="LI37" s="120">
        <f t="shared" si="459"/>
        <v>0</v>
      </c>
      <c r="LJ37" s="101">
        <f t="shared" si="460"/>
        <v>0</v>
      </c>
      <c r="LK37" s="101"/>
      <c r="LL37" s="121"/>
      <c r="LM37" s="122" t="e">
        <f t="shared" si="461"/>
        <v>#DIV/0!</v>
      </c>
      <c r="LN37" s="469">
        <f t="shared" si="462"/>
        <v>0</v>
      </c>
      <c r="LO37" s="122">
        <f>LN37/LN26</f>
        <v>0</v>
      </c>
      <c r="LP37" s="101">
        <f>LP26*LO37</f>
        <v>0</v>
      </c>
      <c r="LQ37" s="119">
        <f t="shared" si="463"/>
        <v>0</v>
      </c>
      <c r="LR37" s="93">
        <f>LR26</f>
        <v>9</v>
      </c>
      <c r="LS37" s="120">
        <f t="shared" si="464"/>
        <v>0</v>
      </c>
      <c r="LT37" s="101">
        <f t="shared" si="465"/>
        <v>0</v>
      </c>
      <c r="LU37" s="101"/>
      <c r="LV37" s="121"/>
      <c r="LW37" s="122" t="e">
        <f t="shared" si="466"/>
        <v>#DIV/0!</v>
      </c>
      <c r="LX37" s="469">
        <f t="shared" si="467"/>
        <v>0</v>
      </c>
      <c r="LY37" s="122">
        <f>LX37/LX26</f>
        <v>0</v>
      </c>
      <c r="LZ37" s="101">
        <f>LZ26*LY37</f>
        <v>0</v>
      </c>
      <c r="MA37" s="119">
        <f t="shared" si="468"/>
        <v>0</v>
      </c>
      <c r="MB37" s="93">
        <f>MB26</f>
        <v>9</v>
      </c>
      <c r="MC37" s="120">
        <f t="shared" si="469"/>
        <v>0</v>
      </c>
      <c r="MD37" s="101">
        <f t="shared" si="470"/>
        <v>0</v>
      </c>
      <c r="ME37" s="101"/>
      <c r="MF37" s="121"/>
      <c r="MG37" s="122" t="e">
        <f t="shared" si="471"/>
        <v>#DIV/0!</v>
      </c>
      <c r="MH37" s="469">
        <f t="shared" si="472"/>
        <v>0</v>
      </c>
      <c r="MI37" s="122">
        <f>MH37/MH26</f>
        <v>0</v>
      </c>
      <c r="MJ37" s="101">
        <f>MJ26*MI37</f>
        <v>0</v>
      </c>
      <c r="MK37" s="119">
        <f t="shared" si="473"/>
        <v>0</v>
      </c>
      <c r="ML37" s="93">
        <f>ML26</f>
        <v>9</v>
      </c>
      <c r="MM37" s="120">
        <f t="shared" si="474"/>
        <v>0</v>
      </c>
      <c r="MN37" s="101">
        <f t="shared" si="475"/>
        <v>0</v>
      </c>
      <c r="MO37" s="101"/>
      <c r="MP37" s="121"/>
      <c r="MQ37" s="122" t="e">
        <f t="shared" si="476"/>
        <v>#DIV/0!</v>
      </c>
      <c r="MR37" s="469">
        <f t="shared" si="477"/>
        <v>0</v>
      </c>
      <c r="MS37" s="122">
        <f>MR37/MR26</f>
        <v>0</v>
      </c>
      <c r="MT37" s="101">
        <f>MT26*MS37</f>
        <v>0</v>
      </c>
      <c r="MU37" s="119">
        <f t="shared" si="478"/>
        <v>0</v>
      </c>
      <c r="MV37" s="93">
        <f>MV26</f>
        <v>9</v>
      </c>
      <c r="MW37" s="120">
        <f t="shared" si="479"/>
        <v>0</v>
      </c>
      <c r="MX37" s="101">
        <f t="shared" si="480"/>
        <v>0</v>
      </c>
      <c r="MY37" s="101"/>
      <c r="MZ37" s="121"/>
      <c r="NA37" s="122" t="e">
        <f t="shared" si="481"/>
        <v>#DIV/0!</v>
      </c>
      <c r="NB37" s="469">
        <f t="shared" si="482"/>
        <v>0</v>
      </c>
      <c r="NC37" s="122">
        <f>NB37/NB26</f>
        <v>0</v>
      </c>
      <c r="ND37" s="101">
        <f>ND26*NC37</f>
        <v>0</v>
      </c>
      <c r="NE37" s="119">
        <f t="shared" si="483"/>
        <v>0</v>
      </c>
      <c r="NF37" s="93">
        <f>NF26</f>
        <v>9</v>
      </c>
      <c r="NG37" s="120">
        <f t="shared" si="484"/>
        <v>0</v>
      </c>
      <c r="NH37" s="101">
        <f t="shared" si="485"/>
        <v>0</v>
      </c>
      <c r="NI37" s="101"/>
      <c r="NJ37" s="121"/>
      <c r="NK37" s="122" t="e">
        <f t="shared" si="486"/>
        <v>#DIV/0!</v>
      </c>
      <c r="NL37" s="469">
        <f t="shared" si="487"/>
        <v>0</v>
      </c>
      <c r="NM37" s="122">
        <f>NL37/NL26</f>
        <v>0</v>
      </c>
      <c r="NN37" s="101">
        <f>NN26*NM37</f>
        <v>0</v>
      </c>
      <c r="NO37" s="119">
        <f t="shared" si="488"/>
        <v>0</v>
      </c>
      <c r="NP37" s="93">
        <f>NP26</f>
        <v>9</v>
      </c>
      <c r="NQ37" s="120">
        <f t="shared" si="489"/>
        <v>0</v>
      </c>
      <c r="NR37" s="101">
        <f t="shared" si="490"/>
        <v>0</v>
      </c>
      <c r="NS37" s="101"/>
      <c r="NT37" s="121"/>
      <c r="NU37" s="122" t="e">
        <f t="shared" si="491"/>
        <v>#DIV/0!</v>
      </c>
      <c r="NV37" s="469">
        <f t="shared" si="492"/>
        <v>0</v>
      </c>
      <c r="NW37" s="122">
        <f>NV37/NV26</f>
        <v>0</v>
      </c>
      <c r="NX37" s="101">
        <f>NX26*NW37</f>
        <v>0</v>
      </c>
      <c r="NY37" s="119">
        <f t="shared" si="493"/>
        <v>0</v>
      </c>
      <c r="NZ37" s="93">
        <f>NZ26</f>
        <v>9</v>
      </c>
      <c r="OA37" s="120">
        <f t="shared" si="494"/>
        <v>0</v>
      </c>
      <c r="OB37" s="101">
        <f t="shared" si="495"/>
        <v>0</v>
      </c>
      <c r="OC37" s="101"/>
      <c r="OD37" s="121"/>
      <c r="OE37" s="122" t="e">
        <f t="shared" si="496"/>
        <v>#DIV/0!</v>
      </c>
      <c r="OF37" s="469">
        <f t="shared" si="497"/>
        <v>0</v>
      </c>
      <c r="OG37" s="122">
        <f>OF37/OF26</f>
        <v>0</v>
      </c>
      <c r="OH37" s="101">
        <f>OH26*OG37</f>
        <v>0</v>
      </c>
      <c r="OI37" s="119">
        <f t="shared" si="498"/>
        <v>0</v>
      </c>
      <c r="OJ37" s="93">
        <f>OJ26</f>
        <v>9</v>
      </c>
      <c r="OK37" s="120">
        <f t="shared" si="499"/>
        <v>0</v>
      </c>
      <c r="OL37" s="101">
        <f t="shared" si="500"/>
        <v>0</v>
      </c>
      <c r="OM37" s="101"/>
      <c r="ON37" s="121"/>
      <c r="OO37" s="122" t="e">
        <f t="shared" si="501"/>
        <v>#DIV/0!</v>
      </c>
      <c r="OP37" s="469">
        <f t="shared" si="502"/>
        <v>0</v>
      </c>
      <c r="OQ37" s="122">
        <f>OP37/OP26</f>
        <v>0</v>
      </c>
      <c r="OR37" s="101">
        <f>OR26*OQ37</f>
        <v>0</v>
      </c>
      <c r="OS37" s="119">
        <f t="shared" si="503"/>
        <v>0</v>
      </c>
      <c r="OT37" s="93">
        <f>OT26</f>
        <v>9</v>
      </c>
      <c r="OU37" s="120">
        <f t="shared" si="504"/>
        <v>0</v>
      </c>
      <c r="OV37" s="101">
        <f t="shared" si="505"/>
        <v>0</v>
      </c>
      <c r="OW37" s="101"/>
      <c r="OX37" s="121"/>
      <c r="OY37" s="122" t="e">
        <f t="shared" si="506"/>
        <v>#DIV/0!</v>
      </c>
      <c r="OZ37" s="469">
        <f t="shared" si="507"/>
        <v>0</v>
      </c>
      <c r="PA37" s="122">
        <f>OZ37/OZ26</f>
        <v>0</v>
      </c>
      <c r="PB37" s="101">
        <f>PB26*PA37</f>
        <v>0</v>
      </c>
      <c r="PC37" s="119">
        <f t="shared" si="508"/>
        <v>0</v>
      </c>
      <c r="PD37" s="93">
        <f>PD26</f>
        <v>9</v>
      </c>
      <c r="PE37" s="120">
        <f t="shared" si="509"/>
        <v>0</v>
      </c>
      <c r="PF37" s="101">
        <f t="shared" si="510"/>
        <v>0</v>
      </c>
      <c r="PG37" s="101"/>
      <c r="PH37" s="121"/>
      <c r="PI37" s="122" t="e">
        <f t="shared" si="511"/>
        <v>#DIV/0!</v>
      </c>
      <c r="PJ37" s="469">
        <f t="shared" si="512"/>
        <v>0</v>
      </c>
      <c r="PK37" s="122">
        <f>PJ37/PJ26</f>
        <v>0</v>
      </c>
      <c r="PL37" s="101">
        <f>PL26*PK37</f>
        <v>0</v>
      </c>
      <c r="PM37" s="119">
        <f t="shared" si="513"/>
        <v>0</v>
      </c>
      <c r="PN37" s="93">
        <f>PN26</f>
        <v>9</v>
      </c>
      <c r="PO37" s="120">
        <f t="shared" si="514"/>
        <v>0</v>
      </c>
      <c r="PP37" s="101">
        <f t="shared" si="515"/>
        <v>0</v>
      </c>
      <c r="PQ37" s="101"/>
      <c r="PR37" s="121"/>
      <c r="PS37" s="122" t="e">
        <f t="shared" si="516"/>
        <v>#DIV/0!</v>
      </c>
      <c r="PT37" s="469">
        <f t="shared" si="517"/>
        <v>0</v>
      </c>
      <c r="PU37" s="122" t="e">
        <f>PT37/PT26</f>
        <v>#DIV/0!</v>
      </c>
      <c r="PV37" s="101" t="e">
        <f>PV26*PU37</f>
        <v>#DIV/0!</v>
      </c>
      <c r="PW37" s="119">
        <f t="shared" si="518"/>
        <v>0</v>
      </c>
      <c r="PX37" s="93">
        <f>PX26</f>
        <v>0</v>
      </c>
      <c r="PY37" s="120">
        <f t="shared" si="519"/>
        <v>0</v>
      </c>
      <c r="PZ37" s="101">
        <f t="shared" si="520"/>
        <v>0</v>
      </c>
      <c r="QA37" s="101"/>
      <c r="QB37" s="121"/>
      <c r="QC37" s="122" t="e">
        <f t="shared" si="521"/>
        <v>#DIV/0!</v>
      </c>
      <c r="QD37" s="469">
        <f t="shared" si="522"/>
        <v>0</v>
      </c>
      <c r="QE37" s="122">
        <f>QD37/QD26</f>
        <v>0</v>
      </c>
      <c r="QF37" s="101">
        <f>QF26*QE37</f>
        <v>0</v>
      </c>
      <c r="QG37" s="119">
        <f t="shared" si="523"/>
        <v>0</v>
      </c>
      <c r="QH37" s="93">
        <f>QH26</f>
        <v>9</v>
      </c>
      <c r="QI37" s="120">
        <f t="shared" si="524"/>
        <v>0</v>
      </c>
      <c r="QJ37" s="101">
        <f t="shared" si="525"/>
        <v>0</v>
      </c>
      <c r="QK37" s="101"/>
      <c r="QL37" s="121"/>
      <c r="QM37" s="122" t="e">
        <f t="shared" si="526"/>
        <v>#DIV/0!</v>
      </c>
      <c r="QN37" s="469">
        <f t="shared" si="527"/>
        <v>0</v>
      </c>
      <c r="QO37" s="122">
        <f>QN37/QN26</f>
        <v>0</v>
      </c>
      <c r="QP37" s="101">
        <f>QP26*QO37</f>
        <v>0</v>
      </c>
      <c r="QQ37" s="119">
        <f t="shared" si="528"/>
        <v>0</v>
      </c>
      <c r="QR37" s="93">
        <f>QR26</f>
        <v>9</v>
      </c>
      <c r="QS37" s="120">
        <f t="shared" si="529"/>
        <v>0</v>
      </c>
      <c r="QT37" s="101">
        <f t="shared" si="530"/>
        <v>0</v>
      </c>
      <c r="QU37" s="101"/>
      <c r="QV37" s="121"/>
      <c r="QW37" s="122" t="e">
        <f t="shared" si="531"/>
        <v>#DIV/0!</v>
      </c>
      <c r="QX37" s="469">
        <f t="shared" si="532"/>
        <v>0</v>
      </c>
      <c r="QY37" s="122">
        <f>QX37/QX26</f>
        <v>0</v>
      </c>
      <c r="QZ37" s="101">
        <f>QZ26*QY37</f>
        <v>0</v>
      </c>
      <c r="RA37" s="119">
        <f t="shared" si="533"/>
        <v>0</v>
      </c>
      <c r="RB37" s="93">
        <f>RB26</f>
        <v>9</v>
      </c>
      <c r="RC37" s="120">
        <f t="shared" si="534"/>
        <v>0</v>
      </c>
      <c r="RD37" s="101">
        <f t="shared" si="535"/>
        <v>0</v>
      </c>
      <c r="RE37" s="101"/>
      <c r="RF37" s="121"/>
      <c r="RG37" s="122" t="e">
        <f t="shared" si="536"/>
        <v>#DIV/0!</v>
      </c>
      <c r="RH37" s="469">
        <f t="shared" si="537"/>
        <v>0</v>
      </c>
      <c r="RI37" s="122">
        <f>RH37/RH26</f>
        <v>0</v>
      </c>
      <c r="RJ37" s="101">
        <f>RJ26*RI37</f>
        <v>0</v>
      </c>
      <c r="RK37" s="119">
        <f t="shared" si="538"/>
        <v>0</v>
      </c>
      <c r="RL37" s="93">
        <f>RL26</f>
        <v>9</v>
      </c>
      <c r="RM37" s="120">
        <f t="shared" si="539"/>
        <v>0</v>
      </c>
      <c r="RN37" s="101">
        <f t="shared" si="540"/>
        <v>0</v>
      </c>
      <c r="RO37" s="101"/>
      <c r="RP37" s="121"/>
      <c r="RQ37" s="122" t="e">
        <f t="shared" si="541"/>
        <v>#DIV/0!</v>
      </c>
      <c r="RR37" s="469">
        <f t="shared" si="542"/>
        <v>0</v>
      </c>
      <c r="RS37" s="122">
        <f>RR37/RR26</f>
        <v>0</v>
      </c>
      <c r="RT37" s="101">
        <f>RT26*RS37</f>
        <v>0</v>
      </c>
      <c r="RU37" s="119">
        <f t="shared" si="543"/>
        <v>0</v>
      </c>
      <c r="RV37" s="93">
        <f>RV26</f>
        <v>9</v>
      </c>
      <c r="RW37" s="120">
        <f t="shared" si="544"/>
        <v>0</v>
      </c>
      <c r="RX37" s="101">
        <f t="shared" si="545"/>
        <v>0</v>
      </c>
      <c r="RY37" s="101"/>
      <c r="RZ37" s="121"/>
      <c r="SA37" s="122" t="e">
        <f t="shared" si="546"/>
        <v>#DIV/0!</v>
      </c>
      <c r="SB37" s="469">
        <f t="shared" si="547"/>
        <v>0</v>
      </c>
      <c r="SC37" s="122">
        <f>SB37/SB26</f>
        <v>0</v>
      </c>
      <c r="SD37" s="101">
        <f>SD26*SC37</f>
        <v>0</v>
      </c>
      <c r="SE37" s="119">
        <f t="shared" si="548"/>
        <v>0</v>
      </c>
      <c r="SF37" s="93">
        <f>SF26</f>
        <v>9</v>
      </c>
      <c r="SG37" s="120">
        <f t="shared" si="549"/>
        <v>0</v>
      </c>
      <c r="SH37" s="101">
        <f t="shared" si="550"/>
        <v>0</v>
      </c>
      <c r="SI37" s="101"/>
      <c r="SJ37" s="121"/>
      <c r="SK37" s="122" t="e">
        <f t="shared" si="551"/>
        <v>#DIV/0!</v>
      </c>
      <c r="SL37" s="469">
        <f t="shared" si="552"/>
        <v>0</v>
      </c>
      <c r="SM37" s="122">
        <f>SL37/SL26</f>
        <v>0</v>
      </c>
      <c r="SN37" s="101">
        <f>SN26*SM37</f>
        <v>0</v>
      </c>
      <c r="SO37" s="119">
        <f t="shared" si="553"/>
        <v>0</v>
      </c>
      <c r="SP37" s="93">
        <f>SP26</f>
        <v>9</v>
      </c>
      <c r="SQ37" s="120">
        <f t="shared" si="554"/>
        <v>0</v>
      </c>
      <c r="SR37" s="101">
        <f t="shared" si="555"/>
        <v>0</v>
      </c>
      <c r="SS37" s="101"/>
      <c r="ST37" s="121"/>
      <c r="SU37" s="122" t="e">
        <f t="shared" si="556"/>
        <v>#DIV/0!</v>
      </c>
      <c r="SV37" s="469">
        <f t="shared" si="557"/>
        <v>0</v>
      </c>
      <c r="SW37" s="122">
        <f>SV37/SV26</f>
        <v>0</v>
      </c>
      <c r="SX37" s="101">
        <f>SX26*SW37</f>
        <v>0</v>
      </c>
      <c r="SY37" s="119">
        <f t="shared" si="558"/>
        <v>0</v>
      </c>
      <c r="SZ37" s="93">
        <f>SZ26</f>
        <v>9</v>
      </c>
      <c r="TA37" s="120">
        <f t="shared" si="559"/>
        <v>0</v>
      </c>
      <c r="TB37" s="101">
        <f t="shared" si="560"/>
        <v>0</v>
      </c>
      <c r="TC37" s="101"/>
      <c r="TD37" s="121"/>
      <c r="TE37" s="122" t="e">
        <f t="shared" si="561"/>
        <v>#DIV/0!</v>
      </c>
      <c r="TF37" s="469">
        <f t="shared" si="562"/>
        <v>0</v>
      </c>
      <c r="TG37" s="122">
        <f>TF37/TF26</f>
        <v>0</v>
      </c>
      <c r="TH37" s="101">
        <f>TH26*TG37</f>
        <v>0</v>
      </c>
      <c r="TI37" s="119">
        <f t="shared" si="563"/>
        <v>0</v>
      </c>
      <c r="TJ37" s="93">
        <f>TJ26</f>
        <v>9</v>
      </c>
      <c r="TK37" s="120">
        <f t="shared" si="564"/>
        <v>0</v>
      </c>
      <c r="TL37" s="101">
        <f t="shared" si="565"/>
        <v>0</v>
      </c>
      <c r="TM37" s="101"/>
      <c r="TN37" s="121"/>
      <c r="TO37" s="122" t="e">
        <f t="shared" si="566"/>
        <v>#DIV/0!</v>
      </c>
      <c r="TP37" s="469">
        <f t="shared" si="567"/>
        <v>0</v>
      </c>
      <c r="TQ37" s="122">
        <f>TP37/TP26</f>
        <v>0</v>
      </c>
      <c r="TR37" s="101">
        <f>TR26*TQ37</f>
        <v>0</v>
      </c>
      <c r="TS37" s="119">
        <f t="shared" si="568"/>
        <v>0</v>
      </c>
      <c r="TT37" s="93">
        <f>TT26</f>
        <v>9</v>
      </c>
      <c r="TU37" s="120">
        <f t="shared" si="569"/>
        <v>0</v>
      </c>
      <c r="TV37" s="101">
        <f t="shared" si="570"/>
        <v>0</v>
      </c>
      <c r="TW37" s="101"/>
      <c r="TX37" s="121"/>
      <c r="TY37" s="122" t="e">
        <f t="shared" si="571"/>
        <v>#DIV/0!</v>
      </c>
      <c r="TZ37" s="469">
        <f t="shared" si="572"/>
        <v>0</v>
      </c>
      <c r="UA37" s="122">
        <f>TZ37/TZ26</f>
        <v>0</v>
      </c>
      <c r="UB37" s="101">
        <f>UB26*UA37</f>
        <v>0</v>
      </c>
      <c r="UC37" s="119">
        <f t="shared" si="573"/>
        <v>0</v>
      </c>
      <c r="UD37" s="93">
        <f>UD26</f>
        <v>9</v>
      </c>
      <c r="UE37" s="120">
        <f t="shared" si="574"/>
        <v>0</v>
      </c>
      <c r="UF37" s="101">
        <f t="shared" si="575"/>
        <v>0</v>
      </c>
      <c r="UG37" s="101"/>
      <c r="UH37" s="121"/>
      <c r="UI37" s="122" t="e">
        <f t="shared" si="576"/>
        <v>#DIV/0!</v>
      </c>
      <c r="UJ37" s="469">
        <f t="shared" si="577"/>
        <v>0</v>
      </c>
      <c r="UK37" s="122">
        <f>UJ37/UJ26</f>
        <v>0</v>
      </c>
      <c r="UL37" s="101">
        <f>UL26*UK37</f>
        <v>0</v>
      </c>
      <c r="UM37" s="119">
        <f t="shared" si="578"/>
        <v>0</v>
      </c>
      <c r="UN37" s="93">
        <f>UN26</f>
        <v>9</v>
      </c>
      <c r="UO37" s="120">
        <f t="shared" si="579"/>
        <v>0</v>
      </c>
      <c r="UP37" s="101">
        <f t="shared" si="580"/>
        <v>0</v>
      </c>
      <c r="UQ37" s="101"/>
      <c r="UR37" s="121"/>
      <c r="US37" s="122" t="e">
        <f t="shared" si="581"/>
        <v>#DIV/0!</v>
      </c>
      <c r="UT37" s="469">
        <f t="shared" si="582"/>
        <v>0</v>
      </c>
      <c r="UU37" s="122">
        <f>UT37/UT26</f>
        <v>0</v>
      </c>
      <c r="UV37" s="101">
        <f>UV26*UU37</f>
        <v>0</v>
      </c>
      <c r="UW37" s="119">
        <f t="shared" si="583"/>
        <v>0</v>
      </c>
      <c r="UX37" s="93">
        <f>UX26</f>
        <v>9</v>
      </c>
      <c r="UY37" s="120">
        <f t="shared" si="584"/>
        <v>0</v>
      </c>
      <c r="UZ37" s="101">
        <f t="shared" si="585"/>
        <v>0</v>
      </c>
      <c r="VA37" s="101"/>
      <c r="VB37" s="121"/>
      <c r="VC37" s="122" t="e">
        <f t="shared" si="586"/>
        <v>#DIV/0!</v>
      </c>
      <c r="VD37" s="469">
        <f t="shared" si="587"/>
        <v>0</v>
      </c>
      <c r="VE37" s="122">
        <f>VD37/VD26</f>
        <v>0</v>
      </c>
      <c r="VF37" s="101">
        <f>VF26*VE37</f>
        <v>0</v>
      </c>
      <c r="VG37" s="119">
        <f t="shared" si="588"/>
        <v>0</v>
      </c>
      <c r="VH37" s="93">
        <f>VH26</f>
        <v>9</v>
      </c>
      <c r="VI37" s="120">
        <f t="shared" si="589"/>
        <v>0</v>
      </c>
      <c r="VJ37" s="101">
        <f t="shared" si="590"/>
        <v>0</v>
      </c>
      <c r="VK37" s="101"/>
      <c r="VL37" s="121"/>
      <c r="VM37" s="122" t="e">
        <f t="shared" si="591"/>
        <v>#DIV/0!</v>
      </c>
      <c r="VN37" s="469">
        <f t="shared" si="592"/>
        <v>0</v>
      </c>
      <c r="VO37" s="122">
        <f>VN37/VN26</f>
        <v>0</v>
      </c>
      <c r="VP37" s="101">
        <f>VP26*VO37</f>
        <v>0</v>
      </c>
      <c r="VQ37" s="119">
        <f t="shared" si="593"/>
        <v>0</v>
      </c>
      <c r="VR37" s="93">
        <f>VR26</f>
        <v>9</v>
      </c>
      <c r="VS37" s="120">
        <f t="shared" si="594"/>
        <v>0</v>
      </c>
      <c r="VT37" s="101">
        <f t="shared" si="595"/>
        <v>0</v>
      </c>
      <c r="VU37" s="101"/>
      <c r="VV37" s="121"/>
      <c r="VW37" s="122" t="e">
        <f t="shared" si="596"/>
        <v>#DIV/0!</v>
      </c>
      <c r="VX37" s="452">
        <f t="shared" si="597"/>
        <v>0</v>
      </c>
      <c r="VY37" s="122">
        <f>VX37/VX26</f>
        <v>0</v>
      </c>
      <c r="VZ37" s="101">
        <f>VZ26*VY37</f>
        <v>0</v>
      </c>
      <c r="WA37" s="119">
        <f t="shared" si="598"/>
        <v>0</v>
      </c>
      <c r="WB37" s="93">
        <f>WB26</f>
        <v>9</v>
      </c>
      <c r="WC37" s="120">
        <f t="shared" si="599"/>
        <v>0</v>
      </c>
      <c r="WD37" s="101">
        <f t="shared" si="600"/>
        <v>0</v>
      </c>
      <c r="WE37" s="101"/>
      <c r="WF37" s="121"/>
    </row>
    <row r="38" spans="1:604" ht="17.25" customHeight="1">
      <c r="A38" s="5"/>
      <c r="B38" s="444" t="s">
        <v>412</v>
      </c>
      <c r="C38" s="12" t="s">
        <v>921</v>
      </c>
      <c r="D38" s="12" t="s">
        <v>424</v>
      </c>
      <c r="E38" s="4" t="s">
        <v>34</v>
      </c>
      <c r="F38" s="469">
        <f t="shared" si="302"/>
        <v>0</v>
      </c>
      <c r="G38" s="122">
        <f>F38/F26</f>
        <v>0</v>
      </c>
      <c r="H38" s="101">
        <f>H26*G38</f>
        <v>0</v>
      </c>
      <c r="I38" s="119">
        <f t="shared" si="303"/>
        <v>0</v>
      </c>
      <c r="J38" s="93">
        <f>J26</f>
        <v>9</v>
      </c>
      <c r="K38" s="120">
        <f t="shared" si="304"/>
        <v>0</v>
      </c>
      <c r="L38" s="101">
        <f t="shared" si="305"/>
        <v>0</v>
      </c>
      <c r="M38" s="101"/>
      <c r="N38" s="121"/>
      <c r="O38" s="122">
        <f t="shared" si="306"/>
        <v>0</v>
      </c>
      <c r="P38" s="469">
        <f t="shared" si="307"/>
        <v>0</v>
      </c>
      <c r="Q38" s="122">
        <f>P38/P26</f>
        <v>0</v>
      </c>
      <c r="R38" s="101">
        <f>R26*Q38</f>
        <v>0</v>
      </c>
      <c r="S38" s="119">
        <f t="shared" si="308"/>
        <v>0</v>
      </c>
      <c r="T38" s="93">
        <f>T26</f>
        <v>9</v>
      </c>
      <c r="U38" s="120">
        <f t="shared" si="309"/>
        <v>0</v>
      </c>
      <c r="V38" s="101">
        <f t="shared" si="310"/>
        <v>0</v>
      </c>
      <c r="W38" s="101"/>
      <c r="X38" s="121"/>
      <c r="Y38" s="122">
        <f t="shared" si="311"/>
        <v>0</v>
      </c>
      <c r="Z38" s="469">
        <f t="shared" si="312"/>
        <v>0</v>
      </c>
      <c r="AA38" s="122">
        <f>Z38/Z26</f>
        <v>0</v>
      </c>
      <c r="AB38" s="101">
        <f>AB26*AA38</f>
        <v>0</v>
      </c>
      <c r="AC38" s="119">
        <f t="shared" si="313"/>
        <v>0</v>
      </c>
      <c r="AD38" s="93">
        <f>AD26</f>
        <v>9</v>
      </c>
      <c r="AE38" s="120">
        <f t="shared" si="314"/>
        <v>0</v>
      </c>
      <c r="AF38" s="101">
        <f t="shared" si="315"/>
        <v>0</v>
      </c>
      <c r="AG38" s="101"/>
      <c r="AH38" s="121"/>
      <c r="AI38" s="122">
        <f t="shared" si="316"/>
        <v>0</v>
      </c>
      <c r="AJ38" s="469">
        <f t="shared" si="317"/>
        <v>0</v>
      </c>
      <c r="AK38" s="122" t="e">
        <f>AJ38/AJ26</f>
        <v>#DIV/0!</v>
      </c>
      <c r="AL38" s="101" t="e">
        <f>AL26*AK38</f>
        <v>#DIV/0!</v>
      </c>
      <c r="AM38" s="119">
        <f t="shared" si="318"/>
        <v>0</v>
      </c>
      <c r="AN38" s="93">
        <f>AN26</f>
        <v>0</v>
      </c>
      <c r="AO38" s="120">
        <f t="shared" si="319"/>
        <v>0</v>
      </c>
      <c r="AP38" s="101">
        <f t="shared" si="320"/>
        <v>0</v>
      </c>
      <c r="AQ38" s="101"/>
      <c r="AR38" s="121"/>
      <c r="AS38" s="122">
        <f t="shared" si="321"/>
        <v>0</v>
      </c>
      <c r="AT38" s="469">
        <f t="shared" si="322"/>
        <v>0</v>
      </c>
      <c r="AU38" s="122">
        <f>AT38/AT26</f>
        <v>0</v>
      </c>
      <c r="AV38" s="101">
        <f>AV26*AU38</f>
        <v>0</v>
      </c>
      <c r="AW38" s="119">
        <f t="shared" si="323"/>
        <v>0</v>
      </c>
      <c r="AX38" s="93">
        <f>AX26</f>
        <v>9</v>
      </c>
      <c r="AY38" s="120">
        <f t="shared" si="324"/>
        <v>0</v>
      </c>
      <c r="AZ38" s="101">
        <f t="shared" si="325"/>
        <v>0</v>
      </c>
      <c r="BA38" s="101"/>
      <c r="BB38" s="121"/>
      <c r="BC38" s="122">
        <f t="shared" si="326"/>
        <v>0</v>
      </c>
      <c r="BD38" s="469">
        <f t="shared" si="327"/>
        <v>0</v>
      </c>
      <c r="BE38" s="122">
        <f>BD38/BD26</f>
        <v>0</v>
      </c>
      <c r="BF38" s="101">
        <f>BF26*BE38</f>
        <v>0</v>
      </c>
      <c r="BG38" s="119">
        <f t="shared" si="328"/>
        <v>0</v>
      </c>
      <c r="BH38" s="93">
        <f>BH26</f>
        <v>9</v>
      </c>
      <c r="BI38" s="120">
        <f t="shared" si="329"/>
        <v>0</v>
      </c>
      <c r="BJ38" s="101">
        <f t="shared" si="330"/>
        <v>0</v>
      </c>
      <c r="BK38" s="101"/>
      <c r="BL38" s="121"/>
      <c r="BM38" s="122">
        <f t="shared" si="331"/>
        <v>0</v>
      </c>
      <c r="BN38" s="469">
        <f t="shared" si="332"/>
        <v>0</v>
      </c>
      <c r="BO38" s="122">
        <f>BN38/BN26</f>
        <v>0</v>
      </c>
      <c r="BP38" s="101">
        <f>BP26*BO38</f>
        <v>0</v>
      </c>
      <c r="BQ38" s="119">
        <f t="shared" si="333"/>
        <v>0</v>
      </c>
      <c r="BR38" s="93">
        <f>BR26</f>
        <v>9</v>
      </c>
      <c r="BS38" s="120">
        <f t="shared" si="334"/>
        <v>0</v>
      </c>
      <c r="BT38" s="101">
        <f t="shared" si="335"/>
        <v>0</v>
      </c>
      <c r="BU38" s="101"/>
      <c r="BV38" s="121"/>
      <c r="BW38" s="122">
        <f t="shared" si="336"/>
        <v>0</v>
      </c>
      <c r="BX38" s="469">
        <f t="shared" si="337"/>
        <v>0</v>
      </c>
      <c r="BY38" s="122">
        <f>BX38/BX26</f>
        <v>0</v>
      </c>
      <c r="BZ38" s="101">
        <f>BZ26*BY38</f>
        <v>0</v>
      </c>
      <c r="CA38" s="119">
        <f t="shared" si="338"/>
        <v>0</v>
      </c>
      <c r="CB38" s="93">
        <f>CB26</f>
        <v>9</v>
      </c>
      <c r="CC38" s="120">
        <f t="shared" si="339"/>
        <v>0</v>
      </c>
      <c r="CD38" s="101">
        <f t="shared" si="340"/>
        <v>0</v>
      </c>
      <c r="CE38" s="101"/>
      <c r="CF38" s="121"/>
      <c r="CG38" s="122">
        <f t="shared" si="341"/>
        <v>0</v>
      </c>
      <c r="CH38" s="469">
        <f t="shared" si="342"/>
        <v>0</v>
      </c>
      <c r="CI38" s="122" t="e">
        <f>CH38/CH26</f>
        <v>#DIV/0!</v>
      </c>
      <c r="CJ38" s="101" t="e">
        <f>CJ26*CI38</f>
        <v>#DIV/0!</v>
      </c>
      <c r="CK38" s="119">
        <f t="shared" si="343"/>
        <v>0</v>
      </c>
      <c r="CL38" s="93">
        <f>CL26</f>
        <v>0</v>
      </c>
      <c r="CM38" s="120">
        <f t="shared" si="344"/>
        <v>0</v>
      </c>
      <c r="CN38" s="101">
        <f t="shared" si="345"/>
        <v>0</v>
      </c>
      <c r="CO38" s="101"/>
      <c r="CP38" s="121"/>
      <c r="CQ38" s="122">
        <f t="shared" si="346"/>
        <v>0</v>
      </c>
      <c r="CR38" s="469">
        <f t="shared" si="347"/>
        <v>0</v>
      </c>
      <c r="CS38" s="122">
        <f>CR38/CR26</f>
        <v>0</v>
      </c>
      <c r="CT38" s="101">
        <f>CT26*CS38</f>
        <v>0</v>
      </c>
      <c r="CU38" s="119">
        <f t="shared" si="348"/>
        <v>0</v>
      </c>
      <c r="CV38" s="93">
        <f>CV26</f>
        <v>9</v>
      </c>
      <c r="CW38" s="120">
        <f t="shared" si="349"/>
        <v>0</v>
      </c>
      <c r="CX38" s="101">
        <f t="shared" si="350"/>
        <v>0</v>
      </c>
      <c r="CY38" s="101"/>
      <c r="CZ38" s="121"/>
      <c r="DA38" s="122">
        <f t="shared" si="351"/>
        <v>0</v>
      </c>
      <c r="DB38" s="469">
        <f t="shared" si="352"/>
        <v>0</v>
      </c>
      <c r="DC38" s="122">
        <f>DB38/DB26</f>
        <v>0</v>
      </c>
      <c r="DD38" s="101">
        <f>DD26*DC38</f>
        <v>0</v>
      </c>
      <c r="DE38" s="119">
        <f t="shared" si="353"/>
        <v>0</v>
      </c>
      <c r="DF38" s="93">
        <f>DF26</f>
        <v>9</v>
      </c>
      <c r="DG38" s="120">
        <f t="shared" si="354"/>
        <v>0</v>
      </c>
      <c r="DH38" s="101">
        <f t="shared" si="355"/>
        <v>0</v>
      </c>
      <c r="DI38" s="101"/>
      <c r="DJ38" s="121"/>
      <c r="DK38" s="122">
        <f t="shared" si="356"/>
        <v>0</v>
      </c>
      <c r="DL38" s="469">
        <f t="shared" si="357"/>
        <v>0</v>
      </c>
      <c r="DM38" s="122">
        <f>DL38/DL26</f>
        <v>0</v>
      </c>
      <c r="DN38" s="101">
        <f>DN26*DM38</f>
        <v>0</v>
      </c>
      <c r="DO38" s="119">
        <f t="shared" si="358"/>
        <v>0</v>
      </c>
      <c r="DP38" s="93">
        <f>DP26</f>
        <v>9</v>
      </c>
      <c r="DQ38" s="120">
        <f t="shared" si="359"/>
        <v>0</v>
      </c>
      <c r="DR38" s="101">
        <f t="shared" si="360"/>
        <v>0</v>
      </c>
      <c r="DS38" s="101"/>
      <c r="DT38" s="121"/>
      <c r="DU38" s="122">
        <f t="shared" si="361"/>
        <v>0</v>
      </c>
      <c r="DV38" s="469">
        <f t="shared" si="362"/>
        <v>0</v>
      </c>
      <c r="DW38" s="122">
        <f>DV38/DV26</f>
        <v>0</v>
      </c>
      <c r="DX38" s="101">
        <f>DX26*DW38</f>
        <v>0</v>
      </c>
      <c r="DY38" s="119">
        <f t="shared" si="363"/>
        <v>0</v>
      </c>
      <c r="DZ38" s="93">
        <f>DZ26</f>
        <v>9</v>
      </c>
      <c r="EA38" s="120">
        <f t="shared" si="364"/>
        <v>0</v>
      </c>
      <c r="EB38" s="101">
        <f t="shared" si="365"/>
        <v>0</v>
      </c>
      <c r="EC38" s="101"/>
      <c r="ED38" s="121"/>
      <c r="EE38" s="122">
        <f t="shared" si="366"/>
        <v>0</v>
      </c>
      <c r="EF38" s="469">
        <f t="shared" si="367"/>
        <v>0</v>
      </c>
      <c r="EG38" s="122">
        <f>EF38/EF26</f>
        <v>0</v>
      </c>
      <c r="EH38" s="101">
        <f>EH26*EG38</f>
        <v>0</v>
      </c>
      <c r="EI38" s="119">
        <f t="shared" si="368"/>
        <v>0</v>
      </c>
      <c r="EJ38" s="93">
        <f>EJ26</f>
        <v>9</v>
      </c>
      <c r="EK38" s="120">
        <f t="shared" si="369"/>
        <v>0</v>
      </c>
      <c r="EL38" s="101">
        <f t="shared" si="370"/>
        <v>0</v>
      </c>
      <c r="EM38" s="101"/>
      <c r="EN38" s="121"/>
      <c r="EO38" s="122">
        <f t="shared" si="371"/>
        <v>0</v>
      </c>
      <c r="EP38" s="469">
        <f t="shared" si="372"/>
        <v>0</v>
      </c>
      <c r="EQ38" s="122">
        <f>EP38/EP26</f>
        <v>0</v>
      </c>
      <c r="ER38" s="101">
        <f>ER26*EQ38</f>
        <v>0</v>
      </c>
      <c r="ES38" s="119">
        <f t="shared" si="373"/>
        <v>0</v>
      </c>
      <c r="ET38" s="93">
        <f>ET26</f>
        <v>9</v>
      </c>
      <c r="EU38" s="120">
        <f t="shared" si="374"/>
        <v>0</v>
      </c>
      <c r="EV38" s="101">
        <f t="shared" si="375"/>
        <v>0</v>
      </c>
      <c r="EW38" s="101"/>
      <c r="EX38" s="121"/>
      <c r="EY38" s="122">
        <f t="shared" si="376"/>
        <v>0</v>
      </c>
      <c r="EZ38" s="469">
        <f t="shared" si="377"/>
        <v>0</v>
      </c>
      <c r="FA38" s="122">
        <f>EZ38/EZ26</f>
        <v>0</v>
      </c>
      <c r="FB38" s="101">
        <f>FB26*FA38</f>
        <v>0</v>
      </c>
      <c r="FC38" s="119">
        <f t="shared" si="378"/>
        <v>0</v>
      </c>
      <c r="FD38" s="93">
        <f>FD26</f>
        <v>9</v>
      </c>
      <c r="FE38" s="120">
        <f t="shared" si="379"/>
        <v>0</v>
      </c>
      <c r="FF38" s="101">
        <f t="shared" si="380"/>
        <v>0</v>
      </c>
      <c r="FG38" s="101"/>
      <c r="FH38" s="121"/>
      <c r="FI38" s="122">
        <f t="shared" si="381"/>
        <v>0</v>
      </c>
      <c r="FJ38" s="469">
        <f t="shared" si="382"/>
        <v>0</v>
      </c>
      <c r="FK38" s="122">
        <f>FJ38/FJ26</f>
        <v>0</v>
      </c>
      <c r="FL38" s="101">
        <f>FL26*FK38</f>
        <v>0</v>
      </c>
      <c r="FM38" s="119">
        <f t="shared" si="383"/>
        <v>0</v>
      </c>
      <c r="FN38" s="93">
        <f>FN26</f>
        <v>9</v>
      </c>
      <c r="FO38" s="120">
        <f t="shared" si="384"/>
        <v>0</v>
      </c>
      <c r="FP38" s="101">
        <f t="shared" si="385"/>
        <v>0</v>
      </c>
      <c r="FQ38" s="101"/>
      <c r="FR38" s="121"/>
      <c r="FS38" s="122">
        <f t="shared" si="386"/>
        <v>0</v>
      </c>
      <c r="FT38" s="469">
        <f t="shared" si="387"/>
        <v>0</v>
      </c>
      <c r="FU38" s="122">
        <f>FT38/FT26</f>
        <v>0</v>
      </c>
      <c r="FV38" s="101">
        <f>FV26*FU38</f>
        <v>0</v>
      </c>
      <c r="FW38" s="119">
        <f t="shared" si="388"/>
        <v>0</v>
      </c>
      <c r="FX38" s="93">
        <f>FX26</f>
        <v>9</v>
      </c>
      <c r="FY38" s="120">
        <f t="shared" si="389"/>
        <v>0</v>
      </c>
      <c r="FZ38" s="101">
        <f t="shared" si="390"/>
        <v>0</v>
      </c>
      <c r="GA38" s="101"/>
      <c r="GB38" s="121"/>
      <c r="GC38" s="122">
        <f t="shared" si="391"/>
        <v>0</v>
      </c>
      <c r="GD38" s="469">
        <f t="shared" si="392"/>
        <v>0</v>
      </c>
      <c r="GE38" s="122">
        <f>GD38/GD26</f>
        <v>0</v>
      </c>
      <c r="GF38" s="101">
        <f>GF26*GE38</f>
        <v>0</v>
      </c>
      <c r="GG38" s="119">
        <f t="shared" si="393"/>
        <v>0</v>
      </c>
      <c r="GH38" s="93">
        <f>GH26</f>
        <v>9</v>
      </c>
      <c r="GI38" s="120">
        <f t="shared" si="394"/>
        <v>0</v>
      </c>
      <c r="GJ38" s="101">
        <f t="shared" si="395"/>
        <v>0</v>
      </c>
      <c r="GK38" s="101"/>
      <c r="GL38" s="121"/>
      <c r="GM38" s="122">
        <f t="shared" si="396"/>
        <v>0</v>
      </c>
      <c r="GN38" s="469">
        <f t="shared" si="397"/>
        <v>0</v>
      </c>
      <c r="GO38" s="122">
        <f>GN38/GN26</f>
        <v>0</v>
      </c>
      <c r="GP38" s="101">
        <f>GP26*GO38</f>
        <v>0</v>
      </c>
      <c r="GQ38" s="119">
        <f t="shared" si="398"/>
        <v>0</v>
      </c>
      <c r="GR38" s="93">
        <f>GR26</f>
        <v>9</v>
      </c>
      <c r="GS38" s="120">
        <f t="shared" si="399"/>
        <v>0</v>
      </c>
      <c r="GT38" s="101">
        <f t="shared" si="400"/>
        <v>0</v>
      </c>
      <c r="GU38" s="101"/>
      <c r="GV38" s="121"/>
      <c r="GW38" s="122">
        <f t="shared" si="401"/>
        <v>0</v>
      </c>
      <c r="GX38" s="469">
        <f t="shared" si="402"/>
        <v>0</v>
      </c>
      <c r="GY38" s="122">
        <f>GX38/GX26</f>
        <v>0</v>
      </c>
      <c r="GZ38" s="101">
        <f>GZ26*GY38</f>
        <v>0</v>
      </c>
      <c r="HA38" s="119">
        <f t="shared" si="403"/>
        <v>0</v>
      </c>
      <c r="HB38" s="93">
        <f>HB26</f>
        <v>9</v>
      </c>
      <c r="HC38" s="120">
        <f t="shared" si="404"/>
        <v>0</v>
      </c>
      <c r="HD38" s="101">
        <f t="shared" si="405"/>
        <v>0</v>
      </c>
      <c r="HE38" s="101"/>
      <c r="HF38" s="121"/>
      <c r="HG38" s="122">
        <f t="shared" si="406"/>
        <v>0</v>
      </c>
      <c r="HH38" s="469">
        <f t="shared" si="407"/>
        <v>0</v>
      </c>
      <c r="HI38" s="122">
        <f>HH38/HH26</f>
        <v>0</v>
      </c>
      <c r="HJ38" s="101">
        <f>HJ26*HI38</f>
        <v>0</v>
      </c>
      <c r="HK38" s="119">
        <f t="shared" si="408"/>
        <v>0</v>
      </c>
      <c r="HL38" s="93">
        <f>HL26</f>
        <v>9</v>
      </c>
      <c r="HM38" s="120">
        <f t="shared" si="409"/>
        <v>0</v>
      </c>
      <c r="HN38" s="101">
        <f t="shared" si="410"/>
        <v>0</v>
      </c>
      <c r="HO38" s="101"/>
      <c r="HP38" s="121"/>
      <c r="HQ38" s="122">
        <f t="shared" si="411"/>
        <v>0</v>
      </c>
      <c r="HR38" s="469">
        <f t="shared" si="412"/>
        <v>0</v>
      </c>
      <c r="HS38" s="122">
        <f>HR38/HR26</f>
        <v>0</v>
      </c>
      <c r="HT38" s="101">
        <f>HT26*HS38</f>
        <v>0</v>
      </c>
      <c r="HU38" s="119">
        <f t="shared" si="413"/>
        <v>0</v>
      </c>
      <c r="HV38" s="93">
        <f>HV26</f>
        <v>9</v>
      </c>
      <c r="HW38" s="120">
        <f t="shared" si="414"/>
        <v>0</v>
      </c>
      <c r="HX38" s="101">
        <f t="shared" si="415"/>
        <v>0</v>
      </c>
      <c r="HY38" s="101"/>
      <c r="HZ38" s="121"/>
      <c r="IA38" s="122">
        <f t="shared" si="416"/>
        <v>0</v>
      </c>
      <c r="IB38" s="469">
        <f t="shared" si="417"/>
        <v>0</v>
      </c>
      <c r="IC38" s="122">
        <f>IB38/IB26</f>
        <v>0</v>
      </c>
      <c r="ID38" s="101">
        <f>ID26*IC38</f>
        <v>0</v>
      </c>
      <c r="IE38" s="119">
        <f t="shared" si="418"/>
        <v>0</v>
      </c>
      <c r="IF38" s="93">
        <f>IF26</f>
        <v>9</v>
      </c>
      <c r="IG38" s="120">
        <f t="shared" si="419"/>
        <v>0</v>
      </c>
      <c r="IH38" s="101">
        <f t="shared" si="420"/>
        <v>0</v>
      </c>
      <c r="II38" s="101"/>
      <c r="IJ38" s="121"/>
      <c r="IK38" s="122">
        <f t="shared" si="421"/>
        <v>0</v>
      </c>
      <c r="IL38" s="469">
        <f t="shared" si="422"/>
        <v>0</v>
      </c>
      <c r="IM38" s="122">
        <f>IL38/IL26</f>
        <v>0</v>
      </c>
      <c r="IN38" s="101">
        <f>IN26*IM38</f>
        <v>0</v>
      </c>
      <c r="IO38" s="119">
        <f t="shared" si="423"/>
        <v>0</v>
      </c>
      <c r="IP38" s="93">
        <f>IP26</f>
        <v>9</v>
      </c>
      <c r="IQ38" s="120">
        <f t="shared" si="424"/>
        <v>0</v>
      </c>
      <c r="IR38" s="101">
        <f t="shared" si="425"/>
        <v>0</v>
      </c>
      <c r="IS38" s="101"/>
      <c r="IT38" s="121"/>
      <c r="IU38" s="122">
        <f t="shared" si="426"/>
        <v>0</v>
      </c>
      <c r="IV38" s="469">
        <f t="shared" si="427"/>
        <v>0</v>
      </c>
      <c r="IW38" s="122">
        <f>IV38/IV26</f>
        <v>0</v>
      </c>
      <c r="IX38" s="101">
        <f>IX26*IW38</f>
        <v>0</v>
      </c>
      <c r="IY38" s="119">
        <f t="shared" si="428"/>
        <v>0</v>
      </c>
      <c r="IZ38" s="93">
        <f>IZ26</f>
        <v>9</v>
      </c>
      <c r="JA38" s="120">
        <f t="shared" si="429"/>
        <v>0</v>
      </c>
      <c r="JB38" s="101">
        <f t="shared" si="430"/>
        <v>0</v>
      </c>
      <c r="JC38" s="101"/>
      <c r="JD38" s="121"/>
      <c r="JE38" s="122">
        <f t="shared" si="431"/>
        <v>0</v>
      </c>
      <c r="JF38" s="469">
        <f t="shared" si="432"/>
        <v>26</v>
      </c>
      <c r="JG38" s="122">
        <f>JF38/JF26</f>
        <v>8.1000000000000003E-2</v>
      </c>
      <c r="JH38" s="101">
        <f>JH26*JG38</f>
        <v>24061.86</v>
      </c>
      <c r="JI38" s="119">
        <f t="shared" si="433"/>
        <v>925.45615384999996</v>
      </c>
      <c r="JJ38" s="93">
        <f>JJ26</f>
        <v>9</v>
      </c>
      <c r="JK38" s="120">
        <f t="shared" si="434"/>
        <v>8329.1053800000009</v>
      </c>
      <c r="JL38" s="101">
        <f t="shared" si="435"/>
        <v>216556.74</v>
      </c>
      <c r="JM38" s="101"/>
      <c r="JN38" s="121"/>
      <c r="JO38" s="122">
        <f t="shared" si="436"/>
        <v>2.1152199999999999</v>
      </c>
      <c r="JP38" s="469">
        <f t="shared" si="437"/>
        <v>0</v>
      </c>
      <c r="JQ38" s="122" t="e">
        <f>JP38/JP26</f>
        <v>#DIV/0!</v>
      </c>
      <c r="JR38" s="101" t="e">
        <f>JR26*JQ38</f>
        <v>#DIV/0!</v>
      </c>
      <c r="JS38" s="119">
        <f t="shared" si="438"/>
        <v>0</v>
      </c>
      <c r="JT38" s="93">
        <f>JT26</f>
        <v>0</v>
      </c>
      <c r="JU38" s="120">
        <f t="shared" si="439"/>
        <v>0</v>
      </c>
      <c r="JV38" s="101">
        <f t="shared" si="440"/>
        <v>0</v>
      </c>
      <c r="JW38" s="101"/>
      <c r="JX38" s="121"/>
      <c r="JY38" s="122">
        <f t="shared" si="441"/>
        <v>0</v>
      </c>
      <c r="JZ38" s="469">
        <f t="shared" si="442"/>
        <v>0</v>
      </c>
      <c r="KA38" s="122">
        <f>JZ38/JZ26</f>
        <v>0</v>
      </c>
      <c r="KB38" s="101">
        <f>KB26*KA38</f>
        <v>0</v>
      </c>
      <c r="KC38" s="119">
        <f t="shared" si="443"/>
        <v>0</v>
      </c>
      <c r="KD38" s="93">
        <f>KD26</f>
        <v>9</v>
      </c>
      <c r="KE38" s="120">
        <f t="shared" si="444"/>
        <v>0</v>
      </c>
      <c r="KF38" s="101">
        <f t="shared" si="445"/>
        <v>0</v>
      </c>
      <c r="KG38" s="101"/>
      <c r="KH38" s="121"/>
      <c r="KI38" s="122">
        <f t="shared" si="446"/>
        <v>0</v>
      </c>
      <c r="KJ38" s="469">
        <f t="shared" si="447"/>
        <v>0</v>
      </c>
      <c r="KK38" s="122">
        <f>KJ38/KJ26</f>
        <v>0</v>
      </c>
      <c r="KL38" s="101">
        <f>KL26*KK38</f>
        <v>0</v>
      </c>
      <c r="KM38" s="119">
        <f t="shared" si="448"/>
        <v>0</v>
      </c>
      <c r="KN38" s="93">
        <f>KN26</f>
        <v>9</v>
      </c>
      <c r="KO38" s="120">
        <f t="shared" si="449"/>
        <v>0</v>
      </c>
      <c r="KP38" s="101">
        <f t="shared" si="450"/>
        <v>0</v>
      </c>
      <c r="KQ38" s="101"/>
      <c r="KR38" s="121"/>
      <c r="KS38" s="122">
        <f t="shared" si="451"/>
        <v>0</v>
      </c>
      <c r="KT38" s="469">
        <f t="shared" si="452"/>
        <v>0</v>
      </c>
      <c r="KU38" s="122">
        <f>KT38/KT26</f>
        <v>0</v>
      </c>
      <c r="KV38" s="101">
        <f>KV26*KU38</f>
        <v>0</v>
      </c>
      <c r="KW38" s="119">
        <f t="shared" si="453"/>
        <v>0</v>
      </c>
      <c r="KX38" s="93">
        <f>KX26</f>
        <v>9</v>
      </c>
      <c r="KY38" s="120">
        <f t="shared" si="454"/>
        <v>0</v>
      </c>
      <c r="KZ38" s="101">
        <f t="shared" si="455"/>
        <v>0</v>
      </c>
      <c r="LA38" s="101"/>
      <c r="LB38" s="121"/>
      <c r="LC38" s="122">
        <f t="shared" si="456"/>
        <v>0</v>
      </c>
      <c r="LD38" s="469">
        <f t="shared" si="457"/>
        <v>0</v>
      </c>
      <c r="LE38" s="122">
        <f>LD38/LD26</f>
        <v>0</v>
      </c>
      <c r="LF38" s="101">
        <f>LF26*LE38</f>
        <v>0</v>
      </c>
      <c r="LG38" s="119">
        <f t="shared" si="458"/>
        <v>0</v>
      </c>
      <c r="LH38" s="93">
        <f>LH26</f>
        <v>9</v>
      </c>
      <c r="LI38" s="120">
        <f t="shared" si="459"/>
        <v>0</v>
      </c>
      <c r="LJ38" s="101">
        <f t="shared" si="460"/>
        <v>0</v>
      </c>
      <c r="LK38" s="101"/>
      <c r="LL38" s="121"/>
      <c r="LM38" s="122">
        <f t="shared" si="461"/>
        <v>0</v>
      </c>
      <c r="LN38" s="469">
        <f t="shared" si="462"/>
        <v>0</v>
      </c>
      <c r="LO38" s="122">
        <f>LN38/LN26</f>
        <v>0</v>
      </c>
      <c r="LP38" s="101">
        <f>LP26*LO38</f>
        <v>0</v>
      </c>
      <c r="LQ38" s="119">
        <f t="shared" si="463"/>
        <v>0</v>
      </c>
      <c r="LR38" s="93">
        <f>LR26</f>
        <v>9</v>
      </c>
      <c r="LS38" s="120">
        <f t="shared" si="464"/>
        <v>0</v>
      </c>
      <c r="LT38" s="101">
        <f t="shared" si="465"/>
        <v>0</v>
      </c>
      <c r="LU38" s="101"/>
      <c r="LV38" s="121"/>
      <c r="LW38" s="122">
        <f t="shared" si="466"/>
        <v>0</v>
      </c>
      <c r="LX38" s="469">
        <f t="shared" si="467"/>
        <v>0</v>
      </c>
      <c r="LY38" s="122">
        <f>LX38/LX26</f>
        <v>0</v>
      </c>
      <c r="LZ38" s="101">
        <f>LZ26*LY38</f>
        <v>0</v>
      </c>
      <c r="MA38" s="119">
        <f t="shared" si="468"/>
        <v>0</v>
      </c>
      <c r="MB38" s="93">
        <f>MB26</f>
        <v>9</v>
      </c>
      <c r="MC38" s="120">
        <f t="shared" si="469"/>
        <v>0</v>
      </c>
      <c r="MD38" s="101">
        <f t="shared" si="470"/>
        <v>0</v>
      </c>
      <c r="ME38" s="101"/>
      <c r="MF38" s="121"/>
      <c r="MG38" s="122">
        <f t="shared" si="471"/>
        <v>0</v>
      </c>
      <c r="MH38" s="469">
        <f t="shared" si="472"/>
        <v>0</v>
      </c>
      <c r="MI38" s="122">
        <f>MH38/MH26</f>
        <v>0</v>
      </c>
      <c r="MJ38" s="101">
        <f>MJ26*MI38</f>
        <v>0</v>
      </c>
      <c r="MK38" s="119">
        <f t="shared" si="473"/>
        <v>0</v>
      </c>
      <c r="ML38" s="93">
        <f>ML26</f>
        <v>9</v>
      </c>
      <c r="MM38" s="120">
        <f t="shared" si="474"/>
        <v>0</v>
      </c>
      <c r="MN38" s="101">
        <f t="shared" si="475"/>
        <v>0</v>
      </c>
      <c r="MO38" s="101"/>
      <c r="MP38" s="121"/>
      <c r="MQ38" s="122">
        <f t="shared" si="476"/>
        <v>0</v>
      </c>
      <c r="MR38" s="469">
        <f t="shared" si="477"/>
        <v>0</v>
      </c>
      <c r="MS38" s="122">
        <f>MR38/MR26</f>
        <v>0</v>
      </c>
      <c r="MT38" s="101">
        <f>MT26*MS38</f>
        <v>0</v>
      </c>
      <c r="MU38" s="119">
        <f t="shared" si="478"/>
        <v>0</v>
      </c>
      <c r="MV38" s="93">
        <f>MV26</f>
        <v>9</v>
      </c>
      <c r="MW38" s="120">
        <f t="shared" si="479"/>
        <v>0</v>
      </c>
      <c r="MX38" s="101">
        <f t="shared" si="480"/>
        <v>0</v>
      </c>
      <c r="MY38" s="101"/>
      <c r="MZ38" s="121"/>
      <c r="NA38" s="122">
        <f t="shared" si="481"/>
        <v>0</v>
      </c>
      <c r="NB38" s="469">
        <f t="shared" si="482"/>
        <v>0</v>
      </c>
      <c r="NC38" s="122">
        <f>NB38/NB26</f>
        <v>0</v>
      </c>
      <c r="ND38" s="101">
        <f>ND26*NC38</f>
        <v>0</v>
      </c>
      <c r="NE38" s="119">
        <f t="shared" si="483"/>
        <v>0</v>
      </c>
      <c r="NF38" s="93">
        <f>NF26</f>
        <v>9</v>
      </c>
      <c r="NG38" s="120">
        <f t="shared" si="484"/>
        <v>0</v>
      </c>
      <c r="NH38" s="101">
        <f t="shared" si="485"/>
        <v>0</v>
      </c>
      <c r="NI38" s="101"/>
      <c r="NJ38" s="121"/>
      <c r="NK38" s="122">
        <f t="shared" si="486"/>
        <v>0</v>
      </c>
      <c r="NL38" s="469">
        <f t="shared" si="487"/>
        <v>0</v>
      </c>
      <c r="NM38" s="122">
        <f>NL38/NL26</f>
        <v>0</v>
      </c>
      <c r="NN38" s="101">
        <f>NN26*NM38</f>
        <v>0</v>
      </c>
      <c r="NO38" s="119">
        <f t="shared" si="488"/>
        <v>0</v>
      </c>
      <c r="NP38" s="93">
        <f>NP26</f>
        <v>9</v>
      </c>
      <c r="NQ38" s="120">
        <f t="shared" si="489"/>
        <v>0</v>
      </c>
      <c r="NR38" s="101">
        <f t="shared" si="490"/>
        <v>0</v>
      </c>
      <c r="NS38" s="101"/>
      <c r="NT38" s="121"/>
      <c r="NU38" s="122">
        <f t="shared" si="491"/>
        <v>0</v>
      </c>
      <c r="NV38" s="469">
        <f t="shared" si="492"/>
        <v>0</v>
      </c>
      <c r="NW38" s="122">
        <f>NV38/NV26</f>
        <v>0</v>
      </c>
      <c r="NX38" s="101">
        <f>NX26*NW38</f>
        <v>0</v>
      </c>
      <c r="NY38" s="119">
        <f t="shared" si="493"/>
        <v>0</v>
      </c>
      <c r="NZ38" s="93">
        <f>NZ26</f>
        <v>9</v>
      </c>
      <c r="OA38" s="120">
        <f t="shared" si="494"/>
        <v>0</v>
      </c>
      <c r="OB38" s="101">
        <f t="shared" si="495"/>
        <v>0</v>
      </c>
      <c r="OC38" s="101"/>
      <c r="OD38" s="121"/>
      <c r="OE38" s="122">
        <f t="shared" si="496"/>
        <v>0</v>
      </c>
      <c r="OF38" s="469">
        <f t="shared" si="497"/>
        <v>0</v>
      </c>
      <c r="OG38" s="122">
        <f>OF38/OF26</f>
        <v>0</v>
      </c>
      <c r="OH38" s="101">
        <f>OH26*OG38</f>
        <v>0</v>
      </c>
      <c r="OI38" s="119">
        <f t="shared" si="498"/>
        <v>0</v>
      </c>
      <c r="OJ38" s="93">
        <f>OJ26</f>
        <v>9</v>
      </c>
      <c r="OK38" s="120">
        <f t="shared" si="499"/>
        <v>0</v>
      </c>
      <c r="OL38" s="101">
        <f t="shared" si="500"/>
        <v>0</v>
      </c>
      <c r="OM38" s="101"/>
      <c r="ON38" s="121"/>
      <c r="OO38" s="122">
        <f t="shared" si="501"/>
        <v>0</v>
      </c>
      <c r="OP38" s="469">
        <f t="shared" si="502"/>
        <v>0</v>
      </c>
      <c r="OQ38" s="122">
        <f>OP38/OP26</f>
        <v>0</v>
      </c>
      <c r="OR38" s="101">
        <f>OR26*OQ38</f>
        <v>0</v>
      </c>
      <c r="OS38" s="119">
        <f t="shared" si="503"/>
        <v>0</v>
      </c>
      <c r="OT38" s="93">
        <f>OT26</f>
        <v>9</v>
      </c>
      <c r="OU38" s="120">
        <f t="shared" si="504"/>
        <v>0</v>
      </c>
      <c r="OV38" s="101">
        <f t="shared" si="505"/>
        <v>0</v>
      </c>
      <c r="OW38" s="101"/>
      <c r="OX38" s="121"/>
      <c r="OY38" s="122">
        <f t="shared" si="506"/>
        <v>0</v>
      </c>
      <c r="OZ38" s="469">
        <f t="shared" si="507"/>
        <v>0</v>
      </c>
      <c r="PA38" s="122">
        <f>OZ38/OZ26</f>
        <v>0</v>
      </c>
      <c r="PB38" s="101">
        <f>PB26*PA38</f>
        <v>0</v>
      </c>
      <c r="PC38" s="119">
        <f t="shared" si="508"/>
        <v>0</v>
      </c>
      <c r="PD38" s="93">
        <f>PD26</f>
        <v>9</v>
      </c>
      <c r="PE38" s="120">
        <f t="shared" si="509"/>
        <v>0</v>
      </c>
      <c r="PF38" s="101">
        <f t="shared" si="510"/>
        <v>0</v>
      </c>
      <c r="PG38" s="101"/>
      <c r="PH38" s="121"/>
      <c r="PI38" s="122">
        <f t="shared" si="511"/>
        <v>0</v>
      </c>
      <c r="PJ38" s="469">
        <f t="shared" si="512"/>
        <v>0</v>
      </c>
      <c r="PK38" s="122">
        <f>PJ38/PJ26</f>
        <v>0</v>
      </c>
      <c r="PL38" s="101">
        <f>PL26*PK38</f>
        <v>0</v>
      </c>
      <c r="PM38" s="119">
        <f t="shared" si="513"/>
        <v>0</v>
      </c>
      <c r="PN38" s="93">
        <f>PN26</f>
        <v>9</v>
      </c>
      <c r="PO38" s="120">
        <f t="shared" si="514"/>
        <v>0</v>
      </c>
      <c r="PP38" s="101">
        <f t="shared" si="515"/>
        <v>0</v>
      </c>
      <c r="PQ38" s="101"/>
      <c r="PR38" s="121"/>
      <c r="PS38" s="122">
        <f t="shared" si="516"/>
        <v>0</v>
      </c>
      <c r="PT38" s="469">
        <f t="shared" si="517"/>
        <v>0</v>
      </c>
      <c r="PU38" s="122" t="e">
        <f>PT38/PT26</f>
        <v>#DIV/0!</v>
      </c>
      <c r="PV38" s="101" t="e">
        <f>PV26*PU38</f>
        <v>#DIV/0!</v>
      </c>
      <c r="PW38" s="119">
        <f t="shared" si="518"/>
        <v>0</v>
      </c>
      <c r="PX38" s="93">
        <f>PX26</f>
        <v>0</v>
      </c>
      <c r="PY38" s="120">
        <f t="shared" si="519"/>
        <v>0</v>
      </c>
      <c r="PZ38" s="101">
        <f t="shared" si="520"/>
        <v>0</v>
      </c>
      <c r="QA38" s="101"/>
      <c r="QB38" s="121"/>
      <c r="QC38" s="122">
        <f t="shared" si="521"/>
        <v>0</v>
      </c>
      <c r="QD38" s="469">
        <f t="shared" si="522"/>
        <v>0</v>
      </c>
      <c r="QE38" s="122">
        <f>QD38/QD26</f>
        <v>0</v>
      </c>
      <c r="QF38" s="101">
        <f>QF26*QE38</f>
        <v>0</v>
      </c>
      <c r="QG38" s="119">
        <f t="shared" si="523"/>
        <v>0</v>
      </c>
      <c r="QH38" s="93">
        <f>QH26</f>
        <v>9</v>
      </c>
      <c r="QI38" s="120">
        <f t="shared" si="524"/>
        <v>0</v>
      </c>
      <c r="QJ38" s="101">
        <f t="shared" si="525"/>
        <v>0</v>
      </c>
      <c r="QK38" s="101"/>
      <c r="QL38" s="121"/>
      <c r="QM38" s="122">
        <f t="shared" si="526"/>
        <v>0</v>
      </c>
      <c r="QN38" s="469">
        <f t="shared" si="527"/>
        <v>0</v>
      </c>
      <c r="QO38" s="122">
        <f>QN38/QN26</f>
        <v>0</v>
      </c>
      <c r="QP38" s="101">
        <f>QP26*QO38</f>
        <v>0</v>
      </c>
      <c r="QQ38" s="119">
        <f t="shared" si="528"/>
        <v>0</v>
      </c>
      <c r="QR38" s="93">
        <f>QR26</f>
        <v>9</v>
      </c>
      <c r="QS38" s="120">
        <f t="shared" si="529"/>
        <v>0</v>
      </c>
      <c r="QT38" s="101">
        <f t="shared" si="530"/>
        <v>0</v>
      </c>
      <c r="QU38" s="101"/>
      <c r="QV38" s="121"/>
      <c r="QW38" s="122">
        <f t="shared" si="531"/>
        <v>0</v>
      </c>
      <c r="QX38" s="469">
        <f t="shared" si="532"/>
        <v>0</v>
      </c>
      <c r="QY38" s="122">
        <f>QX38/QX26</f>
        <v>0</v>
      </c>
      <c r="QZ38" s="101">
        <f>QZ26*QY38</f>
        <v>0</v>
      </c>
      <c r="RA38" s="119">
        <f t="shared" si="533"/>
        <v>0</v>
      </c>
      <c r="RB38" s="93">
        <f>RB26</f>
        <v>9</v>
      </c>
      <c r="RC38" s="120">
        <f t="shared" si="534"/>
        <v>0</v>
      </c>
      <c r="RD38" s="101">
        <f t="shared" si="535"/>
        <v>0</v>
      </c>
      <c r="RE38" s="101"/>
      <c r="RF38" s="121"/>
      <c r="RG38" s="122">
        <f t="shared" si="536"/>
        <v>0</v>
      </c>
      <c r="RH38" s="469">
        <f t="shared" si="537"/>
        <v>0</v>
      </c>
      <c r="RI38" s="122">
        <f>RH38/RH26</f>
        <v>0</v>
      </c>
      <c r="RJ38" s="101">
        <f>RJ26*RI38</f>
        <v>0</v>
      </c>
      <c r="RK38" s="119">
        <f t="shared" si="538"/>
        <v>0</v>
      </c>
      <c r="RL38" s="93">
        <f>RL26</f>
        <v>9</v>
      </c>
      <c r="RM38" s="120">
        <f t="shared" si="539"/>
        <v>0</v>
      </c>
      <c r="RN38" s="101">
        <f t="shared" si="540"/>
        <v>0</v>
      </c>
      <c r="RO38" s="101"/>
      <c r="RP38" s="121"/>
      <c r="RQ38" s="122">
        <f t="shared" si="541"/>
        <v>0</v>
      </c>
      <c r="RR38" s="469">
        <f t="shared" si="542"/>
        <v>0</v>
      </c>
      <c r="RS38" s="122">
        <f>RR38/RR26</f>
        <v>0</v>
      </c>
      <c r="RT38" s="101">
        <f>RT26*RS38</f>
        <v>0</v>
      </c>
      <c r="RU38" s="119">
        <f t="shared" si="543"/>
        <v>0</v>
      </c>
      <c r="RV38" s="93">
        <f>RV26</f>
        <v>9</v>
      </c>
      <c r="RW38" s="120">
        <f t="shared" si="544"/>
        <v>0</v>
      </c>
      <c r="RX38" s="101">
        <f t="shared" si="545"/>
        <v>0</v>
      </c>
      <c r="RY38" s="101"/>
      <c r="RZ38" s="121"/>
      <c r="SA38" s="122">
        <f t="shared" si="546"/>
        <v>0</v>
      </c>
      <c r="SB38" s="469">
        <f t="shared" si="547"/>
        <v>0</v>
      </c>
      <c r="SC38" s="122">
        <f>SB38/SB26</f>
        <v>0</v>
      </c>
      <c r="SD38" s="101">
        <f>SD26*SC38</f>
        <v>0</v>
      </c>
      <c r="SE38" s="119">
        <f t="shared" si="548"/>
        <v>0</v>
      </c>
      <c r="SF38" s="93">
        <f>SF26</f>
        <v>9</v>
      </c>
      <c r="SG38" s="120">
        <f t="shared" si="549"/>
        <v>0</v>
      </c>
      <c r="SH38" s="101">
        <f t="shared" si="550"/>
        <v>0</v>
      </c>
      <c r="SI38" s="101"/>
      <c r="SJ38" s="121"/>
      <c r="SK38" s="122">
        <f t="shared" si="551"/>
        <v>0</v>
      </c>
      <c r="SL38" s="469">
        <f t="shared" si="552"/>
        <v>0</v>
      </c>
      <c r="SM38" s="122">
        <f>SL38/SL26</f>
        <v>0</v>
      </c>
      <c r="SN38" s="101">
        <f>SN26*SM38</f>
        <v>0</v>
      </c>
      <c r="SO38" s="119">
        <f t="shared" si="553"/>
        <v>0</v>
      </c>
      <c r="SP38" s="93">
        <f>SP26</f>
        <v>9</v>
      </c>
      <c r="SQ38" s="120">
        <f t="shared" si="554"/>
        <v>0</v>
      </c>
      <c r="SR38" s="101">
        <f t="shared" si="555"/>
        <v>0</v>
      </c>
      <c r="SS38" s="101"/>
      <c r="ST38" s="121"/>
      <c r="SU38" s="122">
        <f t="shared" si="556"/>
        <v>0</v>
      </c>
      <c r="SV38" s="469">
        <f t="shared" si="557"/>
        <v>0</v>
      </c>
      <c r="SW38" s="122">
        <f>SV38/SV26</f>
        <v>0</v>
      </c>
      <c r="SX38" s="101">
        <f>SX26*SW38</f>
        <v>0</v>
      </c>
      <c r="SY38" s="119">
        <f t="shared" si="558"/>
        <v>0</v>
      </c>
      <c r="SZ38" s="93">
        <f>SZ26</f>
        <v>9</v>
      </c>
      <c r="TA38" s="120">
        <f t="shared" si="559"/>
        <v>0</v>
      </c>
      <c r="TB38" s="101">
        <f t="shared" si="560"/>
        <v>0</v>
      </c>
      <c r="TC38" s="101"/>
      <c r="TD38" s="121"/>
      <c r="TE38" s="122">
        <f t="shared" si="561"/>
        <v>0</v>
      </c>
      <c r="TF38" s="469">
        <f t="shared" si="562"/>
        <v>0</v>
      </c>
      <c r="TG38" s="122">
        <f>TF38/TF26</f>
        <v>0</v>
      </c>
      <c r="TH38" s="101">
        <f>TH26*TG38</f>
        <v>0</v>
      </c>
      <c r="TI38" s="119">
        <f t="shared" si="563"/>
        <v>0</v>
      </c>
      <c r="TJ38" s="93">
        <f>TJ26</f>
        <v>9</v>
      </c>
      <c r="TK38" s="120">
        <f t="shared" si="564"/>
        <v>0</v>
      </c>
      <c r="TL38" s="101">
        <f t="shared" si="565"/>
        <v>0</v>
      </c>
      <c r="TM38" s="101"/>
      <c r="TN38" s="121"/>
      <c r="TO38" s="122">
        <f t="shared" si="566"/>
        <v>0</v>
      </c>
      <c r="TP38" s="469">
        <f t="shared" si="567"/>
        <v>0</v>
      </c>
      <c r="TQ38" s="122">
        <f>TP38/TP26</f>
        <v>0</v>
      </c>
      <c r="TR38" s="101">
        <f>TR26*TQ38</f>
        <v>0</v>
      </c>
      <c r="TS38" s="119">
        <f t="shared" si="568"/>
        <v>0</v>
      </c>
      <c r="TT38" s="93">
        <f>TT26</f>
        <v>9</v>
      </c>
      <c r="TU38" s="120">
        <f t="shared" si="569"/>
        <v>0</v>
      </c>
      <c r="TV38" s="101">
        <f t="shared" si="570"/>
        <v>0</v>
      </c>
      <c r="TW38" s="101"/>
      <c r="TX38" s="121"/>
      <c r="TY38" s="122">
        <f t="shared" si="571"/>
        <v>0</v>
      </c>
      <c r="TZ38" s="469">
        <f t="shared" si="572"/>
        <v>0</v>
      </c>
      <c r="UA38" s="122">
        <f>TZ38/TZ26</f>
        <v>0</v>
      </c>
      <c r="UB38" s="101">
        <f>UB26*UA38</f>
        <v>0</v>
      </c>
      <c r="UC38" s="119">
        <f t="shared" si="573"/>
        <v>0</v>
      </c>
      <c r="UD38" s="93">
        <f>UD26</f>
        <v>9</v>
      </c>
      <c r="UE38" s="120">
        <f t="shared" si="574"/>
        <v>0</v>
      </c>
      <c r="UF38" s="101">
        <f t="shared" si="575"/>
        <v>0</v>
      </c>
      <c r="UG38" s="101"/>
      <c r="UH38" s="121"/>
      <c r="UI38" s="122">
        <f t="shared" si="576"/>
        <v>0</v>
      </c>
      <c r="UJ38" s="469">
        <f t="shared" si="577"/>
        <v>0</v>
      </c>
      <c r="UK38" s="122">
        <f>UJ38/UJ26</f>
        <v>0</v>
      </c>
      <c r="UL38" s="101">
        <f>UL26*UK38</f>
        <v>0</v>
      </c>
      <c r="UM38" s="119">
        <f t="shared" si="578"/>
        <v>0</v>
      </c>
      <c r="UN38" s="93">
        <f>UN26</f>
        <v>9</v>
      </c>
      <c r="UO38" s="120">
        <f t="shared" si="579"/>
        <v>0</v>
      </c>
      <c r="UP38" s="101">
        <f t="shared" si="580"/>
        <v>0</v>
      </c>
      <c r="UQ38" s="101"/>
      <c r="UR38" s="121"/>
      <c r="US38" s="122">
        <f t="shared" si="581"/>
        <v>0</v>
      </c>
      <c r="UT38" s="469">
        <f t="shared" si="582"/>
        <v>0</v>
      </c>
      <c r="UU38" s="122">
        <f>UT38/UT26</f>
        <v>0</v>
      </c>
      <c r="UV38" s="101">
        <f>UV26*UU38</f>
        <v>0</v>
      </c>
      <c r="UW38" s="119">
        <f t="shared" si="583"/>
        <v>0</v>
      </c>
      <c r="UX38" s="93">
        <f>UX26</f>
        <v>9</v>
      </c>
      <c r="UY38" s="120">
        <f t="shared" si="584"/>
        <v>0</v>
      </c>
      <c r="UZ38" s="101">
        <f t="shared" si="585"/>
        <v>0</v>
      </c>
      <c r="VA38" s="101"/>
      <c r="VB38" s="121"/>
      <c r="VC38" s="122">
        <f t="shared" si="586"/>
        <v>0</v>
      </c>
      <c r="VD38" s="469">
        <f t="shared" si="587"/>
        <v>0</v>
      </c>
      <c r="VE38" s="122">
        <f>VD38/VD26</f>
        <v>0</v>
      </c>
      <c r="VF38" s="101">
        <f>VF26*VE38</f>
        <v>0</v>
      </c>
      <c r="VG38" s="119">
        <f t="shared" si="588"/>
        <v>0</v>
      </c>
      <c r="VH38" s="93">
        <f>VH26</f>
        <v>9</v>
      </c>
      <c r="VI38" s="120">
        <f t="shared" si="589"/>
        <v>0</v>
      </c>
      <c r="VJ38" s="101">
        <f t="shared" si="590"/>
        <v>0</v>
      </c>
      <c r="VK38" s="101"/>
      <c r="VL38" s="121"/>
      <c r="VM38" s="122">
        <f t="shared" si="591"/>
        <v>0</v>
      </c>
      <c r="VN38" s="469">
        <f t="shared" si="592"/>
        <v>0</v>
      </c>
      <c r="VO38" s="122">
        <f>VN38/VN26</f>
        <v>0</v>
      </c>
      <c r="VP38" s="101">
        <f>VP26*VO38</f>
        <v>0</v>
      </c>
      <c r="VQ38" s="119">
        <f t="shared" si="593"/>
        <v>0</v>
      </c>
      <c r="VR38" s="93">
        <f>VR26</f>
        <v>9</v>
      </c>
      <c r="VS38" s="120">
        <f t="shared" si="594"/>
        <v>0</v>
      </c>
      <c r="VT38" s="101">
        <f t="shared" si="595"/>
        <v>0</v>
      </c>
      <c r="VU38" s="101"/>
      <c r="VV38" s="121"/>
      <c r="VW38" s="122">
        <f t="shared" si="596"/>
        <v>0</v>
      </c>
      <c r="VX38" s="452">
        <f t="shared" si="597"/>
        <v>26</v>
      </c>
      <c r="VY38" s="122">
        <f>VX38/VX26</f>
        <v>2.0699999999999998E-3</v>
      </c>
      <c r="VZ38" s="101">
        <f>VZ26*VY38</f>
        <v>11375.58</v>
      </c>
      <c r="WA38" s="119">
        <f t="shared" si="598"/>
        <v>437.52230768999999</v>
      </c>
      <c r="WB38" s="93">
        <f>WB26</f>
        <v>9</v>
      </c>
      <c r="WC38" s="120">
        <f t="shared" si="599"/>
        <v>3937.7007699999999</v>
      </c>
      <c r="WD38" s="101">
        <f t="shared" si="600"/>
        <v>102380.22</v>
      </c>
      <c r="WE38" s="101"/>
      <c r="WF38" s="121"/>
    </row>
    <row r="39" spans="1:604" ht="16.5" customHeight="1">
      <c r="A39" s="5"/>
      <c r="B39" s="85" t="s">
        <v>417</v>
      </c>
      <c r="C39" s="12" t="s">
        <v>919</v>
      </c>
      <c r="D39" s="12" t="s">
        <v>421</v>
      </c>
      <c r="E39" s="4" t="s">
        <v>34</v>
      </c>
      <c r="F39" s="469">
        <f t="shared" si="302"/>
        <v>0</v>
      </c>
      <c r="G39" s="122">
        <f>F39/F26</f>
        <v>0</v>
      </c>
      <c r="H39" s="101">
        <f>H26*G39</f>
        <v>0</v>
      </c>
      <c r="I39" s="119">
        <f t="shared" si="303"/>
        <v>0</v>
      </c>
      <c r="J39" s="93">
        <f>J26</f>
        <v>9</v>
      </c>
      <c r="K39" s="120">
        <f t="shared" si="304"/>
        <v>0</v>
      </c>
      <c r="L39" s="101">
        <f t="shared" si="305"/>
        <v>0</v>
      </c>
      <c r="M39" s="101"/>
      <c r="N39" s="121"/>
      <c r="O39" s="122" t="e">
        <f t="shared" si="306"/>
        <v>#DIV/0!</v>
      </c>
      <c r="P39" s="469">
        <f t="shared" si="307"/>
        <v>0</v>
      </c>
      <c r="Q39" s="122">
        <f>P39/P26</f>
        <v>0</v>
      </c>
      <c r="R39" s="101">
        <f>R26*Q39</f>
        <v>0</v>
      </c>
      <c r="S39" s="119">
        <f t="shared" si="308"/>
        <v>0</v>
      </c>
      <c r="T39" s="93">
        <f>T26</f>
        <v>9</v>
      </c>
      <c r="U39" s="120">
        <f t="shared" si="309"/>
        <v>0</v>
      </c>
      <c r="V39" s="101">
        <f t="shared" si="310"/>
        <v>0</v>
      </c>
      <c r="W39" s="101"/>
      <c r="X39" s="121"/>
      <c r="Y39" s="122" t="e">
        <f t="shared" si="311"/>
        <v>#DIV/0!</v>
      </c>
      <c r="Z39" s="469">
        <f t="shared" si="312"/>
        <v>0</v>
      </c>
      <c r="AA39" s="122">
        <f>Z39/Z26</f>
        <v>0</v>
      </c>
      <c r="AB39" s="101">
        <f>AB26*AA39</f>
        <v>0</v>
      </c>
      <c r="AC39" s="119">
        <f t="shared" si="313"/>
        <v>0</v>
      </c>
      <c r="AD39" s="93">
        <f>AD26</f>
        <v>9</v>
      </c>
      <c r="AE39" s="120">
        <f t="shared" si="314"/>
        <v>0</v>
      </c>
      <c r="AF39" s="101">
        <f t="shared" si="315"/>
        <v>0</v>
      </c>
      <c r="AG39" s="101"/>
      <c r="AH39" s="121"/>
      <c r="AI39" s="122" t="e">
        <f t="shared" si="316"/>
        <v>#DIV/0!</v>
      </c>
      <c r="AJ39" s="469">
        <f t="shared" si="317"/>
        <v>0</v>
      </c>
      <c r="AK39" s="122" t="e">
        <f>AJ39/AJ26</f>
        <v>#DIV/0!</v>
      </c>
      <c r="AL39" s="101" t="e">
        <f>AL26*AK39</f>
        <v>#DIV/0!</v>
      </c>
      <c r="AM39" s="119">
        <f t="shared" si="318"/>
        <v>0</v>
      </c>
      <c r="AN39" s="93">
        <f>AN26</f>
        <v>0</v>
      </c>
      <c r="AO39" s="120">
        <f t="shared" si="319"/>
        <v>0</v>
      </c>
      <c r="AP39" s="101">
        <f t="shared" si="320"/>
        <v>0</v>
      </c>
      <c r="AQ39" s="101"/>
      <c r="AR39" s="121"/>
      <c r="AS39" s="122" t="e">
        <f t="shared" si="321"/>
        <v>#DIV/0!</v>
      </c>
      <c r="AT39" s="469">
        <f t="shared" si="322"/>
        <v>0</v>
      </c>
      <c r="AU39" s="122">
        <f>AT39/AT26</f>
        <v>0</v>
      </c>
      <c r="AV39" s="101">
        <f>AV26*AU39</f>
        <v>0</v>
      </c>
      <c r="AW39" s="119">
        <f t="shared" si="323"/>
        <v>0</v>
      </c>
      <c r="AX39" s="93">
        <f>AX26</f>
        <v>9</v>
      </c>
      <c r="AY39" s="120">
        <f t="shared" si="324"/>
        <v>0</v>
      </c>
      <c r="AZ39" s="101">
        <f t="shared" si="325"/>
        <v>0</v>
      </c>
      <c r="BA39" s="101"/>
      <c r="BB39" s="121"/>
      <c r="BC39" s="122" t="e">
        <f t="shared" si="326"/>
        <v>#DIV/0!</v>
      </c>
      <c r="BD39" s="469">
        <f t="shared" si="327"/>
        <v>0</v>
      </c>
      <c r="BE39" s="122">
        <f>BD39/BD26</f>
        <v>0</v>
      </c>
      <c r="BF39" s="101">
        <f>BF26*BE39</f>
        <v>0</v>
      </c>
      <c r="BG39" s="119">
        <f t="shared" si="328"/>
        <v>0</v>
      </c>
      <c r="BH39" s="93">
        <f>BH26</f>
        <v>9</v>
      </c>
      <c r="BI39" s="120">
        <f t="shared" si="329"/>
        <v>0</v>
      </c>
      <c r="BJ39" s="101">
        <f t="shared" si="330"/>
        <v>0</v>
      </c>
      <c r="BK39" s="101"/>
      <c r="BL39" s="121"/>
      <c r="BM39" s="122" t="e">
        <f t="shared" si="331"/>
        <v>#DIV/0!</v>
      </c>
      <c r="BN39" s="469">
        <f t="shared" si="332"/>
        <v>0</v>
      </c>
      <c r="BO39" s="122">
        <f>BN39/BN26</f>
        <v>0</v>
      </c>
      <c r="BP39" s="101">
        <f>BP26*BO39</f>
        <v>0</v>
      </c>
      <c r="BQ39" s="119">
        <f t="shared" si="333"/>
        <v>0</v>
      </c>
      <c r="BR39" s="93">
        <f>BR26</f>
        <v>9</v>
      </c>
      <c r="BS39" s="120">
        <f t="shared" si="334"/>
        <v>0</v>
      </c>
      <c r="BT39" s="101">
        <f t="shared" si="335"/>
        <v>0</v>
      </c>
      <c r="BU39" s="101"/>
      <c r="BV39" s="121"/>
      <c r="BW39" s="122" t="e">
        <f t="shared" si="336"/>
        <v>#DIV/0!</v>
      </c>
      <c r="BX39" s="469">
        <f t="shared" si="337"/>
        <v>0</v>
      </c>
      <c r="BY39" s="122">
        <f>BX39/BX26</f>
        <v>0</v>
      </c>
      <c r="BZ39" s="101">
        <f>BZ26*BY39</f>
        <v>0</v>
      </c>
      <c r="CA39" s="119">
        <f t="shared" si="338"/>
        <v>0</v>
      </c>
      <c r="CB39" s="93">
        <f>CB26</f>
        <v>9</v>
      </c>
      <c r="CC39" s="120">
        <f t="shared" si="339"/>
        <v>0</v>
      </c>
      <c r="CD39" s="101">
        <f t="shared" si="340"/>
        <v>0</v>
      </c>
      <c r="CE39" s="101"/>
      <c r="CF39" s="121"/>
      <c r="CG39" s="122" t="e">
        <f t="shared" si="341"/>
        <v>#DIV/0!</v>
      </c>
      <c r="CH39" s="469">
        <f t="shared" si="342"/>
        <v>0</v>
      </c>
      <c r="CI39" s="122" t="e">
        <f>CH39/CH26</f>
        <v>#DIV/0!</v>
      </c>
      <c r="CJ39" s="101" t="e">
        <f>CJ26*CI39</f>
        <v>#DIV/0!</v>
      </c>
      <c r="CK39" s="119">
        <f t="shared" si="343"/>
        <v>0</v>
      </c>
      <c r="CL39" s="93">
        <f>CL26</f>
        <v>0</v>
      </c>
      <c r="CM39" s="120">
        <f t="shared" si="344"/>
        <v>0</v>
      </c>
      <c r="CN39" s="101">
        <f t="shared" si="345"/>
        <v>0</v>
      </c>
      <c r="CO39" s="101"/>
      <c r="CP39" s="121"/>
      <c r="CQ39" s="122" t="e">
        <f t="shared" si="346"/>
        <v>#DIV/0!</v>
      </c>
      <c r="CR39" s="469">
        <f t="shared" si="347"/>
        <v>0</v>
      </c>
      <c r="CS39" s="122">
        <f>CR39/CR26</f>
        <v>0</v>
      </c>
      <c r="CT39" s="101">
        <f>CT26*CS39</f>
        <v>0</v>
      </c>
      <c r="CU39" s="119">
        <f t="shared" si="348"/>
        <v>0</v>
      </c>
      <c r="CV39" s="93">
        <f>CV26</f>
        <v>9</v>
      </c>
      <c r="CW39" s="120">
        <f t="shared" si="349"/>
        <v>0</v>
      </c>
      <c r="CX39" s="101">
        <f t="shared" si="350"/>
        <v>0</v>
      </c>
      <c r="CY39" s="101"/>
      <c r="CZ39" s="121"/>
      <c r="DA39" s="122" t="e">
        <f t="shared" si="351"/>
        <v>#DIV/0!</v>
      </c>
      <c r="DB39" s="469">
        <f t="shared" si="352"/>
        <v>0</v>
      </c>
      <c r="DC39" s="122">
        <f>DB39/DB26</f>
        <v>0</v>
      </c>
      <c r="DD39" s="101">
        <f>DD26*DC39</f>
        <v>0</v>
      </c>
      <c r="DE39" s="119">
        <f t="shared" si="353"/>
        <v>0</v>
      </c>
      <c r="DF39" s="93">
        <f>DF26</f>
        <v>9</v>
      </c>
      <c r="DG39" s="120">
        <f t="shared" si="354"/>
        <v>0</v>
      </c>
      <c r="DH39" s="101">
        <f t="shared" si="355"/>
        <v>0</v>
      </c>
      <c r="DI39" s="101"/>
      <c r="DJ39" s="121"/>
      <c r="DK39" s="122" t="e">
        <f t="shared" si="356"/>
        <v>#DIV/0!</v>
      </c>
      <c r="DL39" s="469">
        <f t="shared" si="357"/>
        <v>0</v>
      </c>
      <c r="DM39" s="122">
        <f>DL39/DL26</f>
        <v>0</v>
      </c>
      <c r="DN39" s="101">
        <f>DN26*DM39</f>
        <v>0</v>
      </c>
      <c r="DO39" s="119">
        <f t="shared" si="358"/>
        <v>0</v>
      </c>
      <c r="DP39" s="93">
        <f>DP26</f>
        <v>9</v>
      </c>
      <c r="DQ39" s="120">
        <f t="shared" si="359"/>
        <v>0</v>
      </c>
      <c r="DR39" s="101">
        <f t="shared" si="360"/>
        <v>0</v>
      </c>
      <c r="DS39" s="101"/>
      <c r="DT39" s="121"/>
      <c r="DU39" s="122" t="e">
        <f t="shared" si="361"/>
        <v>#DIV/0!</v>
      </c>
      <c r="DV39" s="469">
        <f t="shared" si="362"/>
        <v>0</v>
      </c>
      <c r="DW39" s="122">
        <f>DV39/DV26</f>
        <v>0</v>
      </c>
      <c r="DX39" s="101">
        <f>DX26*DW39</f>
        <v>0</v>
      </c>
      <c r="DY39" s="119">
        <f t="shared" si="363"/>
        <v>0</v>
      </c>
      <c r="DZ39" s="93">
        <f>DZ26</f>
        <v>9</v>
      </c>
      <c r="EA39" s="120">
        <f t="shared" si="364"/>
        <v>0</v>
      </c>
      <c r="EB39" s="101">
        <f t="shared" si="365"/>
        <v>0</v>
      </c>
      <c r="EC39" s="101"/>
      <c r="ED39" s="121"/>
      <c r="EE39" s="122" t="e">
        <f t="shared" si="366"/>
        <v>#DIV/0!</v>
      </c>
      <c r="EF39" s="469">
        <f t="shared" si="367"/>
        <v>0</v>
      </c>
      <c r="EG39" s="122">
        <f>EF39/EF26</f>
        <v>0</v>
      </c>
      <c r="EH39" s="101">
        <f>EH26*EG39</f>
        <v>0</v>
      </c>
      <c r="EI39" s="119">
        <f t="shared" si="368"/>
        <v>0</v>
      </c>
      <c r="EJ39" s="93">
        <f>EJ26</f>
        <v>9</v>
      </c>
      <c r="EK39" s="120">
        <f t="shared" si="369"/>
        <v>0</v>
      </c>
      <c r="EL39" s="101">
        <f t="shared" si="370"/>
        <v>0</v>
      </c>
      <c r="EM39" s="101"/>
      <c r="EN39" s="121"/>
      <c r="EO39" s="122" t="e">
        <f t="shared" si="371"/>
        <v>#DIV/0!</v>
      </c>
      <c r="EP39" s="469">
        <f t="shared" si="372"/>
        <v>0</v>
      </c>
      <c r="EQ39" s="122">
        <f>EP39/EP26</f>
        <v>0</v>
      </c>
      <c r="ER39" s="101">
        <f>ER26*EQ39</f>
        <v>0</v>
      </c>
      <c r="ES39" s="119">
        <f t="shared" si="373"/>
        <v>0</v>
      </c>
      <c r="ET39" s="93">
        <f>ET26</f>
        <v>9</v>
      </c>
      <c r="EU39" s="120">
        <f t="shared" si="374"/>
        <v>0</v>
      </c>
      <c r="EV39" s="101">
        <f t="shared" si="375"/>
        <v>0</v>
      </c>
      <c r="EW39" s="101"/>
      <c r="EX39" s="121"/>
      <c r="EY39" s="122" t="e">
        <f t="shared" si="376"/>
        <v>#DIV/0!</v>
      </c>
      <c r="EZ39" s="469">
        <f t="shared" si="377"/>
        <v>0</v>
      </c>
      <c r="FA39" s="122">
        <f>EZ39/EZ26</f>
        <v>0</v>
      </c>
      <c r="FB39" s="101">
        <f>FB26*FA39</f>
        <v>0</v>
      </c>
      <c r="FC39" s="119">
        <f t="shared" si="378"/>
        <v>0</v>
      </c>
      <c r="FD39" s="93">
        <f>FD26</f>
        <v>9</v>
      </c>
      <c r="FE39" s="120">
        <f t="shared" si="379"/>
        <v>0</v>
      </c>
      <c r="FF39" s="101">
        <f t="shared" si="380"/>
        <v>0</v>
      </c>
      <c r="FG39" s="101"/>
      <c r="FH39" s="121"/>
      <c r="FI39" s="122" t="e">
        <f t="shared" si="381"/>
        <v>#DIV/0!</v>
      </c>
      <c r="FJ39" s="469">
        <f t="shared" si="382"/>
        <v>0</v>
      </c>
      <c r="FK39" s="122">
        <f>FJ39/FJ26</f>
        <v>0</v>
      </c>
      <c r="FL39" s="101">
        <f>FL26*FK39</f>
        <v>0</v>
      </c>
      <c r="FM39" s="119">
        <f t="shared" si="383"/>
        <v>0</v>
      </c>
      <c r="FN39" s="93">
        <f>FN26</f>
        <v>9</v>
      </c>
      <c r="FO39" s="120">
        <f t="shared" si="384"/>
        <v>0</v>
      </c>
      <c r="FP39" s="101">
        <f t="shared" si="385"/>
        <v>0</v>
      </c>
      <c r="FQ39" s="101"/>
      <c r="FR39" s="121"/>
      <c r="FS39" s="122" t="e">
        <f t="shared" si="386"/>
        <v>#DIV/0!</v>
      </c>
      <c r="FT39" s="469">
        <f t="shared" si="387"/>
        <v>0</v>
      </c>
      <c r="FU39" s="122">
        <f>FT39/FT26</f>
        <v>0</v>
      </c>
      <c r="FV39" s="101">
        <f>FV26*FU39</f>
        <v>0</v>
      </c>
      <c r="FW39" s="119">
        <f t="shared" si="388"/>
        <v>0</v>
      </c>
      <c r="FX39" s="93">
        <f>FX26</f>
        <v>9</v>
      </c>
      <c r="FY39" s="120">
        <f t="shared" si="389"/>
        <v>0</v>
      </c>
      <c r="FZ39" s="101">
        <f t="shared" si="390"/>
        <v>0</v>
      </c>
      <c r="GA39" s="101"/>
      <c r="GB39" s="121"/>
      <c r="GC39" s="122" t="e">
        <f t="shared" si="391"/>
        <v>#DIV/0!</v>
      </c>
      <c r="GD39" s="469">
        <f t="shared" si="392"/>
        <v>0</v>
      </c>
      <c r="GE39" s="122">
        <f>GD39/GD26</f>
        <v>0</v>
      </c>
      <c r="GF39" s="101">
        <f>GF26*GE39</f>
        <v>0</v>
      </c>
      <c r="GG39" s="119">
        <f t="shared" si="393"/>
        <v>0</v>
      </c>
      <c r="GH39" s="93">
        <f>GH26</f>
        <v>9</v>
      </c>
      <c r="GI39" s="120">
        <f t="shared" si="394"/>
        <v>0</v>
      </c>
      <c r="GJ39" s="101">
        <f t="shared" si="395"/>
        <v>0</v>
      </c>
      <c r="GK39" s="101"/>
      <c r="GL39" s="121"/>
      <c r="GM39" s="122" t="e">
        <f t="shared" si="396"/>
        <v>#DIV/0!</v>
      </c>
      <c r="GN39" s="469">
        <f t="shared" si="397"/>
        <v>0</v>
      </c>
      <c r="GO39" s="122">
        <f>GN39/GN26</f>
        <v>0</v>
      </c>
      <c r="GP39" s="101">
        <f>GP26*GO39</f>
        <v>0</v>
      </c>
      <c r="GQ39" s="119">
        <f t="shared" si="398"/>
        <v>0</v>
      </c>
      <c r="GR39" s="93">
        <f>GR26</f>
        <v>9</v>
      </c>
      <c r="GS39" s="120">
        <f t="shared" si="399"/>
        <v>0</v>
      </c>
      <c r="GT39" s="101">
        <f t="shared" si="400"/>
        <v>0</v>
      </c>
      <c r="GU39" s="101"/>
      <c r="GV39" s="121"/>
      <c r="GW39" s="122" t="e">
        <f t="shared" si="401"/>
        <v>#DIV/0!</v>
      </c>
      <c r="GX39" s="469">
        <f t="shared" si="402"/>
        <v>0</v>
      </c>
      <c r="GY39" s="122">
        <f>GX39/GX26</f>
        <v>0</v>
      </c>
      <c r="GZ39" s="101">
        <f>GZ26*GY39</f>
        <v>0</v>
      </c>
      <c r="HA39" s="119">
        <f t="shared" si="403"/>
        <v>0</v>
      </c>
      <c r="HB39" s="93">
        <f>HB26</f>
        <v>9</v>
      </c>
      <c r="HC39" s="120">
        <f t="shared" si="404"/>
        <v>0</v>
      </c>
      <c r="HD39" s="101">
        <f t="shared" si="405"/>
        <v>0</v>
      </c>
      <c r="HE39" s="101"/>
      <c r="HF39" s="121"/>
      <c r="HG39" s="122" t="e">
        <f t="shared" si="406"/>
        <v>#DIV/0!</v>
      </c>
      <c r="HH39" s="469">
        <f t="shared" si="407"/>
        <v>0</v>
      </c>
      <c r="HI39" s="122">
        <f>HH39/HH26</f>
        <v>0</v>
      </c>
      <c r="HJ39" s="101">
        <f>HJ26*HI39</f>
        <v>0</v>
      </c>
      <c r="HK39" s="119">
        <f t="shared" si="408"/>
        <v>0</v>
      </c>
      <c r="HL39" s="93">
        <f>HL26</f>
        <v>9</v>
      </c>
      <c r="HM39" s="120">
        <f t="shared" si="409"/>
        <v>0</v>
      </c>
      <c r="HN39" s="101">
        <f t="shared" si="410"/>
        <v>0</v>
      </c>
      <c r="HO39" s="101"/>
      <c r="HP39" s="121"/>
      <c r="HQ39" s="122" t="e">
        <f t="shared" si="411"/>
        <v>#DIV/0!</v>
      </c>
      <c r="HR39" s="469">
        <f t="shared" si="412"/>
        <v>0</v>
      </c>
      <c r="HS39" s="122">
        <f>HR39/HR26</f>
        <v>0</v>
      </c>
      <c r="HT39" s="101">
        <f>HT26*HS39</f>
        <v>0</v>
      </c>
      <c r="HU39" s="119">
        <f t="shared" si="413"/>
        <v>0</v>
      </c>
      <c r="HV39" s="93">
        <f>HV26</f>
        <v>9</v>
      </c>
      <c r="HW39" s="120">
        <f t="shared" si="414"/>
        <v>0</v>
      </c>
      <c r="HX39" s="101">
        <f t="shared" si="415"/>
        <v>0</v>
      </c>
      <c r="HY39" s="101"/>
      <c r="HZ39" s="121"/>
      <c r="IA39" s="122" t="e">
        <f t="shared" si="416"/>
        <v>#DIV/0!</v>
      </c>
      <c r="IB39" s="469">
        <f t="shared" si="417"/>
        <v>0</v>
      </c>
      <c r="IC39" s="122">
        <f>IB39/IB26</f>
        <v>0</v>
      </c>
      <c r="ID39" s="101">
        <f>ID26*IC39</f>
        <v>0</v>
      </c>
      <c r="IE39" s="119">
        <f t="shared" si="418"/>
        <v>0</v>
      </c>
      <c r="IF39" s="93">
        <f>IF26</f>
        <v>9</v>
      </c>
      <c r="IG39" s="120">
        <f t="shared" si="419"/>
        <v>0</v>
      </c>
      <c r="IH39" s="101">
        <f t="shared" si="420"/>
        <v>0</v>
      </c>
      <c r="II39" s="101"/>
      <c r="IJ39" s="121"/>
      <c r="IK39" s="122" t="e">
        <f t="shared" si="421"/>
        <v>#DIV/0!</v>
      </c>
      <c r="IL39" s="469">
        <f t="shared" si="422"/>
        <v>0</v>
      </c>
      <c r="IM39" s="122">
        <f>IL39/IL26</f>
        <v>0</v>
      </c>
      <c r="IN39" s="101">
        <f>IN26*IM39</f>
        <v>0</v>
      </c>
      <c r="IO39" s="119">
        <f t="shared" si="423"/>
        <v>0</v>
      </c>
      <c r="IP39" s="93">
        <f>IP26</f>
        <v>9</v>
      </c>
      <c r="IQ39" s="120">
        <f t="shared" si="424"/>
        <v>0</v>
      </c>
      <c r="IR39" s="101">
        <f t="shared" si="425"/>
        <v>0</v>
      </c>
      <c r="IS39" s="101"/>
      <c r="IT39" s="121"/>
      <c r="IU39" s="122" t="e">
        <f t="shared" si="426"/>
        <v>#DIV/0!</v>
      </c>
      <c r="IV39" s="469">
        <f t="shared" si="427"/>
        <v>0</v>
      </c>
      <c r="IW39" s="122">
        <f>IV39/IV26</f>
        <v>0</v>
      </c>
      <c r="IX39" s="101">
        <f>IX26*IW39</f>
        <v>0</v>
      </c>
      <c r="IY39" s="119">
        <f t="shared" si="428"/>
        <v>0</v>
      </c>
      <c r="IZ39" s="93">
        <f>IZ26</f>
        <v>9</v>
      </c>
      <c r="JA39" s="120">
        <f t="shared" si="429"/>
        <v>0</v>
      </c>
      <c r="JB39" s="101">
        <f t="shared" si="430"/>
        <v>0</v>
      </c>
      <c r="JC39" s="101"/>
      <c r="JD39" s="121"/>
      <c r="JE39" s="122" t="e">
        <f t="shared" si="431"/>
        <v>#DIV/0!</v>
      </c>
      <c r="JF39" s="469">
        <f t="shared" si="432"/>
        <v>0</v>
      </c>
      <c r="JG39" s="122">
        <f>JF39/JF26</f>
        <v>0</v>
      </c>
      <c r="JH39" s="101">
        <f>JH26*JG39</f>
        <v>0</v>
      </c>
      <c r="JI39" s="119">
        <f t="shared" si="433"/>
        <v>0</v>
      </c>
      <c r="JJ39" s="93">
        <f>JJ26</f>
        <v>9</v>
      </c>
      <c r="JK39" s="120">
        <f t="shared" si="434"/>
        <v>0</v>
      </c>
      <c r="JL39" s="101">
        <f t="shared" si="435"/>
        <v>0</v>
      </c>
      <c r="JM39" s="101"/>
      <c r="JN39" s="121"/>
      <c r="JO39" s="122" t="e">
        <f t="shared" si="436"/>
        <v>#DIV/0!</v>
      </c>
      <c r="JP39" s="469">
        <f t="shared" si="437"/>
        <v>0</v>
      </c>
      <c r="JQ39" s="122" t="e">
        <f>JP39/JP26</f>
        <v>#DIV/0!</v>
      </c>
      <c r="JR39" s="101" t="e">
        <f>JR26*JQ39</f>
        <v>#DIV/0!</v>
      </c>
      <c r="JS39" s="119">
        <f t="shared" si="438"/>
        <v>0</v>
      </c>
      <c r="JT39" s="93">
        <f>JT26</f>
        <v>0</v>
      </c>
      <c r="JU39" s="120">
        <f t="shared" si="439"/>
        <v>0</v>
      </c>
      <c r="JV39" s="101">
        <f t="shared" si="440"/>
        <v>0</v>
      </c>
      <c r="JW39" s="101"/>
      <c r="JX39" s="121"/>
      <c r="JY39" s="122" t="e">
        <f t="shared" si="441"/>
        <v>#DIV/0!</v>
      </c>
      <c r="JZ39" s="469">
        <f t="shared" si="442"/>
        <v>0</v>
      </c>
      <c r="KA39" s="122">
        <f>JZ39/JZ26</f>
        <v>0</v>
      </c>
      <c r="KB39" s="101">
        <f>KB26*KA39</f>
        <v>0</v>
      </c>
      <c r="KC39" s="119">
        <f t="shared" si="443"/>
        <v>0</v>
      </c>
      <c r="KD39" s="93">
        <f>KD26</f>
        <v>9</v>
      </c>
      <c r="KE39" s="120">
        <f t="shared" si="444"/>
        <v>0</v>
      </c>
      <c r="KF39" s="101">
        <f t="shared" si="445"/>
        <v>0</v>
      </c>
      <c r="KG39" s="101"/>
      <c r="KH39" s="121"/>
      <c r="KI39" s="122" t="e">
        <f t="shared" si="446"/>
        <v>#DIV/0!</v>
      </c>
      <c r="KJ39" s="469">
        <f t="shared" si="447"/>
        <v>0</v>
      </c>
      <c r="KK39" s="122">
        <f>KJ39/KJ26</f>
        <v>0</v>
      </c>
      <c r="KL39" s="101">
        <f>KL26*KK39</f>
        <v>0</v>
      </c>
      <c r="KM39" s="119">
        <f t="shared" si="448"/>
        <v>0</v>
      </c>
      <c r="KN39" s="93">
        <f>KN26</f>
        <v>9</v>
      </c>
      <c r="KO39" s="120">
        <f t="shared" si="449"/>
        <v>0</v>
      </c>
      <c r="KP39" s="101">
        <f t="shared" si="450"/>
        <v>0</v>
      </c>
      <c r="KQ39" s="101"/>
      <c r="KR39" s="121"/>
      <c r="KS39" s="122" t="e">
        <f t="shared" si="451"/>
        <v>#DIV/0!</v>
      </c>
      <c r="KT39" s="469">
        <f t="shared" si="452"/>
        <v>0</v>
      </c>
      <c r="KU39" s="122">
        <f>KT39/KT26</f>
        <v>0</v>
      </c>
      <c r="KV39" s="101">
        <f>KV26*KU39</f>
        <v>0</v>
      </c>
      <c r="KW39" s="119">
        <f t="shared" si="453"/>
        <v>0</v>
      </c>
      <c r="KX39" s="93">
        <f>KX26</f>
        <v>9</v>
      </c>
      <c r="KY39" s="120">
        <f t="shared" si="454"/>
        <v>0</v>
      </c>
      <c r="KZ39" s="101">
        <f t="shared" si="455"/>
        <v>0</v>
      </c>
      <c r="LA39" s="101"/>
      <c r="LB39" s="121"/>
      <c r="LC39" s="122" t="e">
        <f t="shared" si="456"/>
        <v>#DIV/0!</v>
      </c>
      <c r="LD39" s="469">
        <f t="shared" si="457"/>
        <v>0</v>
      </c>
      <c r="LE39" s="122">
        <f>LD39/LD26</f>
        <v>0</v>
      </c>
      <c r="LF39" s="101">
        <f>LF26*LE39</f>
        <v>0</v>
      </c>
      <c r="LG39" s="119">
        <f t="shared" si="458"/>
        <v>0</v>
      </c>
      <c r="LH39" s="93">
        <f>LH26</f>
        <v>9</v>
      </c>
      <c r="LI39" s="120">
        <f t="shared" si="459"/>
        <v>0</v>
      </c>
      <c r="LJ39" s="101">
        <f t="shared" si="460"/>
        <v>0</v>
      </c>
      <c r="LK39" s="101"/>
      <c r="LL39" s="121"/>
      <c r="LM39" s="122" t="e">
        <f t="shared" si="461"/>
        <v>#DIV/0!</v>
      </c>
      <c r="LN39" s="469">
        <f t="shared" si="462"/>
        <v>0</v>
      </c>
      <c r="LO39" s="122">
        <f>LN39/LN26</f>
        <v>0</v>
      </c>
      <c r="LP39" s="101">
        <f>LP26*LO39</f>
        <v>0</v>
      </c>
      <c r="LQ39" s="119">
        <f t="shared" si="463"/>
        <v>0</v>
      </c>
      <c r="LR39" s="93">
        <f>LR26</f>
        <v>9</v>
      </c>
      <c r="LS39" s="120">
        <f t="shared" si="464"/>
        <v>0</v>
      </c>
      <c r="LT39" s="101">
        <f t="shared" si="465"/>
        <v>0</v>
      </c>
      <c r="LU39" s="101"/>
      <c r="LV39" s="121"/>
      <c r="LW39" s="122" t="e">
        <f t="shared" si="466"/>
        <v>#DIV/0!</v>
      </c>
      <c r="LX39" s="469">
        <f t="shared" si="467"/>
        <v>0</v>
      </c>
      <c r="LY39" s="122">
        <f>LX39/LX26</f>
        <v>0</v>
      </c>
      <c r="LZ39" s="101">
        <f>LZ26*LY39</f>
        <v>0</v>
      </c>
      <c r="MA39" s="119">
        <f t="shared" si="468"/>
        <v>0</v>
      </c>
      <c r="MB39" s="93">
        <f>MB26</f>
        <v>9</v>
      </c>
      <c r="MC39" s="120">
        <f t="shared" si="469"/>
        <v>0</v>
      </c>
      <c r="MD39" s="101">
        <f t="shared" si="470"/>
        <v>0</v>
      </c>
      <c r="ME39" s="101"/>
      <c r="MF39" s="121"/>
      <c r="MG39" s="122" t="e">
        <f t="shared" si="471"/>
        <v>#DIV/0!</v>
      </c>
      <c r="MH39" s="469">
        <f t="shared" si="472"/>
        <v>0</v>
      </c>
      <c r="MI39" s="122">
        <f>MH39/MH26</f>
        <v>0</v>
      </c>
      <c r="MJ39" s="101">
        <f>MJ26*MI39</f>
        <v>0</v>
      </c>
      <c r="MK39" s="119">
        <f t="shared" si="473"/>
        <v>0</v>
      </c>
      <c r="ML39" s="93">
        <f>ML26</f>
        <v>9</v>
      </c>
      <c r="MM39" s="120">
        <f t="shared" si="474"/>
        <v>0</v>
      </c>
      <c r="MN39" s="101">
        <f t="shared" si="475"/>
        <v>0</v>
      </c>
      <c r="MO39" s="101"/>
      <c r="MP39" s="121"/>
      <c r="MQ39" s="122" t="e">
        <f t="shared" si="476"/>
        <v>#DIV/0!</v>
      </c>
      <c r="MR39" s="469">
        <f t="shared" si="477"/>
        <v>0</v>
      </c>
      <c r="MS39" s="122">
        <f>MR39/MR26</f>
        <v>0</v>
      </c>
      <c r="MT39" s="101">
        <f>MT26*MS39</f>
        <v>0</v>
      </c>
      <c r="MU39" s="119">
        <f t="shared" si="478"/>
        <v>0</v>
      </c>
      <c r="MV39" s="93">
        <f>MV26</f>
        <v>9</v>
      </c>
      <c r="MW39" s="120">
        <f t="shared" si="479"/>
        <v>0</v>
      </c>
      <c r="MX39" s="101">
        <f t="shared" si="480"/>
        <v>0</v>
      </c>
      <c r="MY39" s="101"/>
      <c r="MZ39" s="121"/>
      <c r="NA39" s="122" t="e">
        <f t="shared" si="481"/>
        <v>#DIV/0!</v>
      </c>
      <c r="NB39" s="469">
        <f t="shared" si="482"/>
        <v>0</v>
      </c>
      <c r="NC39" s="122">
        <f>NB39/NB26</f>
        <v>0</v>
      </c>
      <c r="ND39" s="101">
        <f>ND26*NC39</f>
        <v>0</v>
      </c>
      <c r="NE39" s="119">
        <f t="shared" si="483"/>
        <v>0</v>
      </c>
      <c r="NF39" s="93">
        <f>NF26</f>
        <v>9</v>
      </c>
      <c r="NG39" s="120">
        <f t="shared" si="484"/>
        <v>0</v>
      </c>
      <c r="NH39" s="101">
        <f t="shared" si="485"/>
        <v>0</v>
      </c>
      <c r="NI39" s="101"/>
      <c r="NJ39" s="121"/>
      <c r="NK39" s="122" t="e">
        <f t="shared" si="486"/>
        <v>#DIV/0!</v>
      </c>
      <c r="NL39" s="469">
        <f t="shared" si="487"/>
        <v>0</v>
      </c>
      <c r="NM39" s="122">
        <f>NL39/NL26</f>
        <v>0</v>
      </c>
      <c r="NN39" s="101">
        <f>NN26*NM39</f>
        <v>0</v>
      </c>
      <c r="NO39" s="119">
        <f t="shared" si="488"/>
        <v>0</v>
      </c>
      <c r="NP39" s="93">
        <f>NP26</f>
        <v>9</v>
      </c>
      <c r="NQ39" s="120">
        <f t="shared" si="489"/>
        <v>0</v>
      </c>
      <c r="NR39" s="101">
        <f t="shared" si="490"/>
        <v>0</v>
      </c>
      <c r="NS39" s="101"/>
      <c r="NT39" s="121"/>
      <c r="NU39" s="122" t="e">
        <f t="shared" si="491"/>
        <v>#DIV/0!</v>
      </c>
      <c r="NV39" s="469">
        <f t="shared" si="492"/>
        <v>0</v>
      </c>
      <c r="NW39" s="122">
        <f>NV39/NV26</f>
        <v>0</v>
      </c>
      <c r="NX39" s="101">
        <f>NX26*NW39</f>
        <v>0</v>
      </c>
      <c r="NY39" s="119">
        <f t="shared" si="493"/>
        <v>0</v>
      </c>
      <c r="NZ39" s="93">
        <f>NZ26</f>
        <v>9</v>
      </c>
      <c r="OA39" s="120">
        <f t="shared" si="494"/>
        <v>0</v>
      </c>
      <c r="OB39" s="101">
        <f t="shared" si="495"/>
        <v>0</v>
      </c>
      <c r="OC39" s="101"/>
      <c r="OD39" s="121"/>
      <c r="OE39" s="122" t="e">
        <f t="shared" si="496"/>
        <v>#DIV/0!</v>
      </c>
      <c r="OF39" s="469">
        <f t="shared" si="497"/>
        <v>0</v>
      </c>
      <c r="OG39" s="122">
        <f>OF39/OF26</f>
        <v>0</v>
      </c>
      <c r="OH39" s="101">
        <f>OH26*OG39</f>
        <v>0</v>
      </c>
      <c r="OI39" s="119">
        <f t="shared" si="498"/>
        <v>0</v>
      </c>
      <c r="OJ39" s="93">
        <f>OJ26</f>
        <v>9</v>
      </c>
      <c r="OK39" s="120">
        <f t="shared" si="499"/>
        <v>0</v>
      </c>
      <c r="OL39" s="101">
        <f t="shared" si="500"/>
        <v>0</v>
      </c>
      <c r="OM39" s="101"/>
      <c r="ON39" s="121"/>
      <c r="OO39" s="122" t="e">
        <f t="shared" si="501"/>
        <v>#DIV/0!</v>
      </c>
      <c r="OP39" s="469">
        <f t="shared" si="502"/>
        <v>0</v>
      </c>
      <c r="OQ39" s="122">
        <f>OP39/OP26</f>
        <v>0</v>
      </c>
      <c r="OR39" s="101">
        <f>OR26*OQ39</f>
        <v>0</v>
      </c>
      <c r="OS39" s="119">
        <f t="shared" si="503"/>
        <v>0</v>
      </c>
      <c r="OT39" s="93">
        <f>OT26</f>
        <v>9</v>
      </c>
      <c r="OU39" s="120">
        <f t="shared" si="504"/>
        <v>0</v>
      </c>
      <c r="OV39" s="101">
        <f t="shared" si="505"/>
        <v>0</v>
      </c>
      <c r="OW39" s="101"/>
      <c r="OX39" s="121"/>
      <c r="OY39" s="122" t="e">
        <f t="shared" si="506"/>
        <v>#DIV/0!</v>
      </c>
      <c r="OZ39" s="469">
        <f t="shared" si="507"/>
        <v>0</v>
      </c>
      <c r="PA39" s="122">
        <f>OZ39/OZ26</f>
        <v>0</v>
      </c>
      <c r="PB39" s="101">
        <f>PB26*PA39</f>
        <v>0</v>
      </c>
      <c r="PC39" s="119">
        <f t="shared" si="508"/>
        <v>0</v>
      </c>
      <c r="PD39" s="93">
        <f>PD26</f>
        <v>9</v>
      </c>
      <c r="PE39" s="120">
        <f t="shared" si="509"/>
        <v>0</v>
      </c>
      <c r="PF39" s="101">
        <f t="shared" si="510"/>
        <v>0</v>
      </c>
      <c r="PG39" s="101"/>
      <c r="PH39" s="121"/>
      <c r="PI39" s="122" t="e">
        <f t="shared" si="511"/>
        <v>#DIV/0!</v>
      </c>
      <c r="PJ39" s="469">
        <f t="shared" si="512"/>
        <v>0</v>
      </c>
      <c r="PK39" s="122">
        <f>PJ39/PJ26</f>
        <v>0</v>
      </c>
      <c r="PL39" s="101">
        <f>PL26*PK39</f>
        <v>0</v>
      </c>
      <c r="PM39" s="119">
        <f t="shared" si="513"/>
        <v>0</v>
      </c>
      <c r="PN39" s="93">
        <f>PN26</f>
        <v>9</v>
      </c>
      <c r="PO39" s="120">
        <f t="shared" si="514"/>
        <v>0</v>
      </c>
      <c r="PP39" s="101">
        <f t="shared" si="515"/>
        <v>0</v>
      </c>
      <c r="PQ39" s="101"/>
      <c r="PR39" s="121"/>
      <c r="PS39" s="122" t="e">
        <f t="shared" si="516"/>
        <v>#DIV/0!</v>
      </c>
      <c r="PT39" s="469">
        <f t="shared" si="517"/>
        <v>0</v>
      </c>
      <c r="PU39" s="122" t="e">
        <f>PT39/PT26</f>
        <v>#DIV/0!</v>
      </c>
      <c r="PV39" s="101" t="e">
        <f>PV26*PU39</f>
        <v>#DIV/0!</v>
      </c>
      <c r="PW39" s="119">
        <f t="shared" si="518"/>
        <v>0</v>
      </c>
      <c r="PX39" s="93">
        <f>PX26</f>
        <v>0</v>
      </c>
      <c r="PY39" s="120">
        <f t="shared" si="519"/>
        <v>0</v>
      </c>
      <c r="PZ39" s="101">
        <f t="shared" si="520"/>
        <v>0</v>
      </c>
      <c r="QA39" s="101"/>
      <c r="QB39" s="121"/>
      <c r="QC39" s="122" t="e">
        <f t="shared" si="521"/>
        <v>#DIV/0!</v>
      </c>
      <c r="QD39" s="469">
        <f t="shared" si="522"/>
        <v>0</v>
      </c>
      <c r="QE39" s="122">
        <f>QD39/QD26</f>
        <v>0</v>
      </c>
      <c r="QF39" s="101">
        <f>QF26*QE39</f>
        <v>0</v>
      </c>
      <c r="QG39" s="119">
        <f t="shared" si="523"/>
        <v>0</v>
      </c>
      <c r="QH39" s="93">
        <f>QH26</f>
        <v>9</v>
      </c>
      <c r="QI39" s="120">
        <f t="shared" si="524"/>
        <v>0</v>
      </c>
      <c r="QJ39" s="101">
        <f t="shared" si="525"/>
        <v>0</v>
      </c>
      <c r="QK39" s="101"/>
      <c r="QL39" s="121"/>
      <c r="QM39" s="122" t="e">
        <f t="shared" si="526"/>
        <v>#DIV/0!</v>
      </c>
      <c r="QN39" s="469">
        <f t="shared" si="527"/>
        <v>0</v>
      </c>
      <c r="QO39" s="122">
        <f>QN39/QN26</f>
        <v>0</v>
      </c>
      <c r="QP39" s="101">
        <f>QP26*QO39</f>
        <v>0</v>
      </c>
      <c r="QQ39" s="119">
        <f t="shared" si="528"/>
        <v>0</v>
      </c>
      <c r="QR39" s="93">
        <f>QR26</f>
        <v>9</v>
      </c>
      <c r="QS39" s="120">
        <f t="shared" si="529"/>
        <v>0</v>
      </c>
      <c r="QT39" s="101">
        <f t="shared" si="530"/>
        <v>0</v>
      </c>
      <c r="QU39" s="101"/>
      <c r="QV39" s="121"/>
      <c r="QW39" s="122" t="e">
        <f t="shared" si="531"/>
        <v>#DIV/0!</v>
      </c>
      <c r="QX39" s="469">
        <f t="shared" si="532"/>
        <v>0</v>
      </c>
      <c r="QY39" s="122">
        <f>QX39/QX26</f>
        <v>0</v>
      </c>
      <c r="QZ39" s="101">
        <f>QZ26*QY39</f>
        <v>0</v>
      </c>
      <c r="RA39" s="119">
        <f t="shared" si="533"/>
        <v>0</v>
      </c>
      <c r="RB39" s="93">
        <f>RB26</f>
        <v>9</v>
      </c>
      <c r="RC39" s="120">
        <f t="shared" si="534"/>
        <v>0</v>
      </c>
      <c r="RD39" s="101">
        <f t="shared" si="535"/>
        <v>0</v>
      </c>
      <c r="RE39" s="101"/>
      <c r="RF39" s="121"/>
      <c r="RG39" s="122" t="e">
        <f t="shared" si="536"/>
        <v>#DIV/0!</v>
      </c>
      <c r="RH39" s="469">
        <f t="shared" si="537"/>
        <v>0</v>
      </c>
      <c r="RI39" s="122">
        <f>RH39/RH26</f>
        <v>0</v>
      </c>
      <c r="RJ39" s="101">
        <f>RJ26*RI39</f>
        <v>0</v>
      </c>
      <c r="RK39" s="119">
        <f t="shared" si="538"/>
        <v>0</v>
      </c>
      <c r="RL39" s="93">
        <f>RL26</f>
        <v>9</v>
      </c>
      <c r="RM39" s="120">
        <f t="shared" si="539"/>
        <v>0</v>
      </c>
      <c r="RN39" s="101">
        <f t="shared" si="540"/>
        <v>0</v>
      </c>
      <c r="RO39" s="101"/>
      <c r="RP39" s="121"/>
      <c r="RQ39" s="122" t="e">
        <f t="shared" si="541"/>
        <v>#DIV/0!</v>
      </c>
      <c r="RR39" s="469">
        <f t="shared" si="542"/>
        <v>0</v>
      </c>
      <c r="RS39" s="122">
        <f>RR39/RR26</f>
        <v>0</v>
      </c>
      <c r="RT39" s="101">
        <f>RT26*RS39</f>
        <v>0</v>
      </c>
      <c r="RU39" s="119">
        <f t="shared" si="543"/>
        <v>0</v>
      </c>
      <c r="RV39" s="93">
        <f>RV26</f>
        <v>9</v>
      </c>
      <c r="RW39" s="120">
        <f t="shared" si="544"/>
        <v>0</v>
      </c>
      <c r="RX39" s="101">
        <f t="shared" si="545"/>
        <v>0</v>
      </c>
      <c r="RY39" s="101"/>
      <c r="RZ39" s="121"/>
      <c r="SA39" s="122" t="e">
        <f t="shared" si="546"/>
        <v>#DIV/0!</v>
      </c>
      <c r="SB39" s="469">
        <f t="shared" si="547"/>
        <v>0</v>
      </c>
      <c r="SC39" s="122">
        <f>SB39/SB26</f>
        <v>0</v>
      </c>
      <c r="SD39" s="101">
        <f>SD26*SC39</f>
        <v>0</v>
      </c>
      <c r="SE39" s="119">
        <f t="shared" si="548"/>
        <v>0</v>
      </c>
      <c r="SF39" s="93">
        <f>SF26</f>
        <v>9</v>
      </c>
      <c r="SG39" s="120">
        <f t="shared" si="549"/>
        <v>0</v>
      </c>
      <c r="SH39" s="101">
        <f t="shared" si="550"/>
        <v>0</v>
      </c>
      <c r="SI39" s="101"/>
      <c r="SJ39" s="121"/>
      <c r="SK39" s="122" t="e">
        <f t="shared" si="551"/>
        <v>#DIV/0!</v>
      </c>
      <c r="SL39" s="469">
        <f t="shared" si="552"/>
        <v>0</v>
      </c>
      <c r="SM39" s="122">
        <f>SL39/SL26</f>
        <v>0</v>
      </c>
      <c r="SN39" s="101">
        <f>SN26*SM39</f>
        <v>0</v>
      </c>
      <c r="SO39" s="119">
        <f t="shared" si="553"/>
        <v>0</v>
      </c>
      <c r="SP39" s="93">
        <f>SP26</f>
        <v>9</v>
      </c>
      <c r="SQ39" s="120">
        <f t="shared" si="554"/>
        <v>0</v>
      </c>
      <c r="SR39" s="101">
        <f t="shared" si="555"/>
        <v>0</v>
      </c>
      <c r="SS39" s="101"/>
      <c r="ST39" s="121"/>
      <c r="SU39" s="122" t="e">
        <f t="shared" si="556"/>
        <v>#DIV/0!</v>
      </c>
      <c r="SV39" s="469">
        <f t="shared" si="557"/>
        <v>0</v>
      </c>
      <c r="SW39" s="122">
        <f>SV39/SV26</f>
        <v>0</v>
      </c>
      <c r="SX39" s="101">
        <f>SX26*SW39</f>
        <v>0</v>
      </c>
      <c r="SY39" s="119">
        <f t="shared" si="558"/>
        <v>0</v>
      </c>
      <c r="SZ39" s="93">
        <f>SZ26</f>
        <v>9</v>
      </c>
      <c r="TA39" s="120">
        <f t="shared" si="559"/>
        <v>0</v>
      </c>
      <c r="TB39" s="101">
        <f t="shared" si="560"/>
        <v>0</v>
      </c>
      <c r="TC39" s="101"/>
      <c r="TD39" s="121"/>
      <c r="TE39" s="122" t="e">
        <f t="shared" si="561"/>
        <v>#DIV/0!</v>
      </c>
      <c r="TF39" s="469">
        <f t="shared" si="562"/>
        <v>0</v>
      </c>
      <c r="TG39" s="122">
        <f>TF39/TF26</f>
        <v>0</v>
      </c>
      <c r="TH39" s="101">
        <f>TH26*TG39</f>
        <v>0</v>
      </c>
      <c r="TI39" s="119">
        <f t="shared" si="563"/>
        <v>0</v>
      </c>
      <c r="TJ39" s="93">
        <f>TJ26</f>
        <v>9</v>
      </c>
      <c r="TK39" s="120">
        <f t="shared" si="564"/>
        <v>0</v>
      </c>
      <c r="TL39" s="101">
        <f t="shared" si="565"/>
        <v>0</v>
      </c>
      <c r="TM39" s="101"/>
      <c r="TN39" s="121"/>
      <c r="TO39" s="122" t="e">
        <f t="shared" si="566"/>
        <v>#DIV/0!</v>
      </c>
      <c r="TP39" s="469">
        <f t="shared" si="567"/>
        <v>0</v>
      </c>
      <c r="TQ39" s="122">
        <f>TP39/TP26</f>
        <v>0</v>
      </c>
      <c r="TR39" s="101">
        <f>TR26*TQ39</f>
        <v>0</v>
      </c>
      <c r="TS39" s="119">
        <f t="shared" si="568"/>
        <v>0</v>
      </c>
      <c r="TT39" s="93">
        <f>TT26</f>
        <v>9</v>
      </c>
      <c r="TU39" s="120">
        <f t="shared" si="569"/>
        <v>0</v>
      </c>
      <c r="TV39" s="101">
        <f t="shared" si="570"/>
        <v>0</v>
      </c>
      <c r="TW39" s="101"/>
      <c r="TX39" s="121"/>
      <c r="TY39" s="122" t="e">
        <f t="shared" si="571"/>
        <v>#DIV/0!</v>
      </c>
      <c r="TZ39" s="469">
        <f t="shared" si="572"/>
        <v>0</v>
      </c>
      <c r="UA39" s="122">
        <f>TZ39/TZ26</f>
        <v>0</v>
      </c>
      <c r="UB39" s="101">
        <f>UB26*UA39</f>
        <v>0</v>
      </c>
      <c r="UC39" s="119">
        <f t="shared" si="573"/>
        <v>0</v>
      </c>
      <c r="UD39" s="93">
        <f>UD26</f>
        <v>9</v>
      </c>
      <c r="UE39" s="120">
        <f t="shared" si="574"/>
        <v>0</v>
      </c>
      <c r="UF39" s="101">
        <f t="shared" si="575"/>
        <v>0</v>
      </c>
      <c r="UG39" s="101"/>
      <c r="UH39" s="121"/>
      <c r="UI39" s="122" t="e">
        <f t="shared" si="576"/>
        <v>#DIV/0!</v>
      </c>
      <c r="UJ39" s="469">
        <f t="shared" si="577"/>
        <v>0</v>
      </c>
      <c r="UK39" s="122">
        <f>UJ39/UJ26</f>
        <v>0</v>
      </c>
      <c r="UL39" s="101">
        <f>UL26*UK39</f>
        <v>0</v>
      </c>
      <c r="UM39" s="119">
        <f t="shared" si="578"/>
        <v>0</v>
      </c>
      <c r="UN39" s="93">
        <f>UN26</f>
        <v>9</v>
      </c>
      <c r="UO39" s="120">
        <f t="shared" si="579"/>
        <v>0</v>
      </c>
      <c r="UP39" s="101">
        <f t="shared" si="580"/>
        <v>0</v>
      </c>
      <c r="UQ39" s="101"/>
      <c r="UR39" s="121"/>
      <c r="US39" s="122" t="e">
        <f t="shared" si="581"/>
        <v>#DIV/0!</v>
      </c>
      <c r="UT39" s="469">
        <f t="shared" si="582"/>
        <v>0</v>
      </c>
      <c r="UU39" s="122">
        <f>UT39/UT26</f>
        <v>0</v>
      </c>
      <c r="UV39" s="101">
        <f>UV26*UU39</f>
        <v>0</v>
      </c>
      <c r="UW39" s="119">
        <f t="shared" si="583"/>
        <v>0</v>
      </c>
      <c r="UX39" s="93">
        <f>UX26</f>
        <v>9</v>
      </c>
      <c r="UY39" s="120">
        <f t="shared" si="584"/>
        <v>0</v>
      </c>
      <c r="UZ39" s="101">
        <f t="shared" si="585"/>
        <v>0</v>
      </c>
      <c r="VA39" s="101"/>
      <c r="VB39" s="121"/>
      <c r="VC39" s="122" t="e">
        <f t="shared" si="586"/>
        <v>#DIV/0!</v>
      </c>
      <c r="VD39" s="469">
        <f t="shared" si="587"/>
        <v>0</v>
      </c>
      <c r="VE39" s="122">
        <f>VD39/VD26</f>
        <v>0</v>
      </c>
      <c r="VF39" s="101">
        <f>VF26*VE39</f>
        <v>0</v>
      </c>
      <c r="VG39" s="119">
        <f t="shared" si="588"/>
        <v>0</v>
      </c>
      <c r="VH39" s="93">
        <f>VH26</f>
        <v>9</v>
      </c>
      <c r="VI39" s="120">
        <f t="shared" si="589"/>
        <v>0</v>
      </c>
      <c r="VJ39" s="101">
        <f t="shared" si="590"/>
        <v>0</v>
      </c>
      <c r="VK39" s="101"/>
      <c r="VL39" s="121"/>
      <c r="VM39" s="122" t="e">
        <f t="shared" si="591"/>
        <v>#DIV/0!</v>
      </c>
      <c r="VN39" s="469">
        <f t="shared" si="592"/>
        <v>0</v>
      </c>
      <c r="VO39" s="122">
        <f>VN39/VN26</f>
        <v>0</v>
      </c>
      <c r="VP39" s="101">
        <f>VP26*VO39</f>
        <v>0</v>
      </c>
      <c r="VQ39" s="119">
        <f t="shared" si="593"/>
        <v>0</v>
      </c>
      <c r="VR39" s="93">
        <f>VR26</f>
        <v>9</v>
      </c>
      <c r="VS39" s="120">
        <f t="shared" si="594"/>
        <v>0</v>
      </c>
      <c r="VT39" s="101">
        <f t="shared" si="595"/>
        <v>0</v>
      </c>
      <c r="VU39" s="101"/>
      <c r="VV39" s="121"/>
      <c r="VW39" s="122" t="e">
        <f t="shared" si="596"/>
        <v>#DIV/0!</v>
      </c>
      <c r="VX39" s="452">
        <f t="shared" si="597"/>
        <v>0</v>
      </c>
      <c r="VY39" s="122">
        <f>VX39/VX26</f>
        <v>0</v>
      </c>
      <c r="VZ39" s="101">
        <f>VZ26*VY39</f>
        <v>0</v>
      </c>
      <c r="WA39" s="119">
        <f t="shared" si="598"/>
        <v>0</v>
      </c>
      <c r="WB39" s="93">
        <f>WB26</f>
        <v>9</v>
      </c>
      <c r="WC39" s="120">
        <f t="shared" si="599"/>
        <v>0</v>
      </c>
      <c r="WD39" s="101">
        <f t="shared" si="600"/>
        <v>0</v>
      </c>
      <c r="WE39" s="101"/>
      <c r="WF39" s="121"/>
    </row>
    <row r="40" spans="1:604" ht="18" customHeight="1">
      <c r="A40" s="5"/>
      <c r="B40" s="444" t="s">
        <v>413</v>
      </c>
      <c r="C40" s="12" t="s">
        <v>921</v>
      </c>
      <c r="D40" s="12" t="s">
        <v>424</v>
      </c>
      <c r="E40" s="4" t="s">
        <v>34</v>
      </c>
      <c r="F40" s="469">
        <f t="shared" si="302"/>
        <v>0</v>
      </c>
      <c r="G40" s="122">
        <f>F40/F26</f>
        <v>0</v>
      </c>
      <c r="H40" s="101">
        <f>H26*G40</f>
        <v>0</v>
      </c>
      <c r="I40" s="119">
        <f t="shared" si="303"/>
        <v>0</v>
      </c>
      <c r="J40" s="93">
        <f>J26</f>
        <v>9</v>
      </c>
      <c r="K40" s="120">
        <f t="shared" si="304"/>
        <v>0</v>
      </c>
      <c r="L40" s="101">
        <f t="shared" si="305"/>
        <v>0</v>
      </c>
      <c r="M40" s="101"/>
      <c r="N40" s="121"/>
      <c r="O40" s="122">
        <f t="shared" si="306"/>
        <v>0</v>
      </c>
      <c r="P40" s="469">
        <f t="shared" si="307"/>
        <v>0</v>
      </c>
      <c r="Q40" s="122">
        <f>P40/P26</f>
        <v>0</v>
      </c>
      <c r="R40" s="101">
        <f>R26*Q40</f>
        <v>0</v>
      </c>
      <c r="S40" s="119">
        <f t="shared" si="308"/>
        <v>0</v>
      </c>
      <c r="T40" s="93">
        <f>T26</f>
        <v>9</v>
      </c>
      <c r="U40" s="120">
        <f t="shared" si="309"/>
        <v>0</v>
      </c>
      <c r="V40" s="101">
        <f t="shared" si="310"/>
        <v>0</v>
      </c>
      <c r="W40" s="101"/>
      <c r="X40" s="121"/>
      <c r="Y40" s="122">
        <f t="shared" si="311"/>
        <v>0</v>
      </c>
      <c r="Z40" s="469">
        <f t="shared" si="312"/>
        <v>0</v>
      </c>
      <c r="AA40" s="122">
        <f>Z40/Z26</f>
        <v>0</v>
      </c>
      <c r="AB40" s="101">
        <f>AB26*AA40</f>
        <v>0</v>
      </c>
      <c r="AC40" s="119">
        <f t="shared" si="313"/>
        <v>0</v>
      </c>
      <c r="AD40" s="93">
        <f>AD26</f>
        <v>9</v>
      </c>
      <c r="AE40" s="120">
        <f t="shared" si="314"/>
        <v>0</v>
      </c>
      <c r="AF40" s="101">
        <f t="shared" si="315"/>
        <v>0</v>
      </c>
      <c r="AG40" s="101"/>
      <c r="AH40" s="121"/>
      <c r="AI40" s="122">
        <f t="shared" si="316"/>
        <v>0</v>
      </c>
      <c r="AJ40" s="469">
        <f t="shared" si="317"/>
        <v>0</v>
      </c>
      <c r="AK40" s="122" t="e">
        <f>AJ40/AJ26</f>
        <v>#DIV/0!</v>
      </c>
      <c r="AL40" s="101" t="e">
        <f>AL26*AK40</f>
        <v>#DIV/0!</v>
      </c>
      <c r="AM40" s="119">
        <f t="shared" si="318"/>
        <v>0</v>
      </c>
      <c r="AN40" s="93">
        <f>AN26</f>
        <v>0</v>
      </c>
      <c r="AO40" s="120">
        <f t="shared" si="319"/>
        <v>0</v>
      </c>
      <c r="AP40" s="101">
        <f t="shared" si="320"/>
        <v>0</v>
      </c>
      <c r="AQ40" s="101"/>
      <c r="AR40" s="121"/>
      <c r="AS40" s="122">
        <f t="shared" si="321"/>
        <v>0</v>
      </c>
      <c r="AT40" s="469">
        <f t="shared" si="322"/>
        <v>0</v>
      </c>
      <c r="AU40" s="122">
        <f>AT40/AT26</f>
        <v>0</v>
      </c>
      <c r="AV40" s="101">
        <f>AV26*AU40</f>
        <v>0</v>
      </c>
      <c r="AW40" s="119">
        <f t="shared" si="323"/>
        <v>0</v>
      </c>
      <c r="AX40" s="93">
        <f>AX26</f>
        <v>9</v>
      </c>
      <c r="AY40" s="120">
        <f t="shared" si="324"/>
        <v>0</v>
      </c>
      <c r="AZ40" s="101">
        <f t="shared" si="325"/>
        <v>0</v>
      </c>
      <c r="BA40" s="101"/>
      <c r="BB40" s="121"/>
      <c r="BC40" s="122">
        <f t="shared" si="326"/>
        <v>0</v>
      </c>
      <c r="BD40" s="469">
        <f t="shared" si="327"/>
        <v>0</v>
      </c>
      <c r="BE40" s="122">
        <f>BD40/BD26</f>
        <v>0</v>
      </c>
      <c r="BF40" s="101">
        <f>BF26*BE40</f>
        <v>0</v>
      </c>
      <c r="BG40" s="119">
        <f t="shared" si="328"/>
        <v>0</v>
      </c>
      <c r="BH40" s="93">
        <f>BH26</f>
        <v>9</v>
      </c>
      <c r="BI40" s="120">
        <f t="shared" si="329"/>
        <v>0</v>
      </c>
      <c r="BJ40" s="101">
        <f t="shared" si="330"/>
        <v>0</v>
      </c>
      <c r="BK40" s="101"/>
      <c r="BL40" s="121"/>
      <c r="BM40" s="122">
        <f t="shared" si="331"/>
        <v>0</v>
      </c>
      <c r="BN40" s="469">
        <f t="shared" si="332"/>
        <v>0</v>
      </c>
      <c r="BO40" s="122">
        <f>BN40/BN26</f>
        <v>0</v>
      </c>
      <c r="BP40" s="101">
        <f>BP26*BO40</f>
        <v>0</v>
      </c>
      <c r="BQ40" s="119">
        <f t="shared" si="333"/>
        <v>0</v>
      </c>
      <c r="BR40" s="93">
        <f>BR26</f>
        <v>9</v>
      </c>
      <c r="BS40" s="120">
        <f t="shared" si="334"/>
        <v>0</v>
      </c>
      <c r="BT40" s="101">
        <f t="shared" si="335"/>
        <v>0</v>
      </c>
      <c r="BU40" s="101"/>
      <c r="BV40" s="121"/>
      <c r="BW40" s="122">
        <f t="shared" si="336"/>
        <v>0</v>
      </c>
      <c r="BX40" s="469">
        <f t="shared" si="337"/>
        <v>0</v>
      </c>
      <c r="BY40" s="122">
        <f>BX40/BX26</f>
        <v>0</v>
      </c>
      <c r="BZ40" s="101">
        <f>BZ26*BY40</f>
        <v>0</v>
      </c>
      <c r="CA40" s="119">
        <f t="shared" si="338"/>
        <v>0</v>
      </c>
      <c r="CB40" s="93">
        <f>CB26</f>
        <v>9</v>
      </c>
      <c r="CC40" s="120">
        <f t="shared" si="339"/>
        <v>0</v>
      </c>
      <c r="CD40" s="101">
        <f t="shared" si="340"/>
        <v>0</v>
      </c>
      <c r="CE40" s="101"/>
      <c r="CF40" s="121"/>
      <c r="CG40" s="122">
        <f t="shared" si="341"/>
        <v>0</v>
      </c>
      <c r="CH40" s="469">
        <f t="shared" si="342"/>
        <v>0</v>
      </c>
      <c r="CI40" s="122" t="e">
        <f>CH40/CH26</f>
        <v>#DIV/0!</v>
      </c>
      <c r="CJ40" s="101" t="e">
        <f>CJ26*CI40</f>
        <v>#DIV/0!</v>
      </c>
      <c r="CK40" s="119">
        <f t="shared" si="343"/>
        <v>0</v>
      </c>
      <c r="CL40" s="93">
        <f>CL26</f>
        <v>0</v>
      </c>
      <c r="CM40" s="120">
        <f t="shared" si="344"/>
        <v>0</v>
      </c>
      <c r="CN40" s="101">
        <f t="shared" si="345"/>
        <v>0</v>
      </c>
      <c r="CO40" s="101"/>
      <c r="CP40" s="121"/>
      <c r="CQ40" s="122">
        <f t="shared" si="346"/>
        <v>0</v>
      </c>
      <c r="CR40" s="469">
        <f t="shared" si="347"/>
        <v>0</v>
      </c>
      <c r="CS40" s="122">
        <f>CR40/CR26</f>
        <v>0</v>
      </c>
      <c r="CT40" s="101">
        <f>CT26*CS40</f>
        <v>0</v>
      </c>
      <c r="CU40" s="119">
        <f t="shared" si="348"/>
        <v>0</v>
      </c>
      <c r="CV40" s="93">
        <f>CV26</f>
        <v>9</v>
      </c>
      <c r="CW40" s="120">
        <f t="shared" si="349"/>
        <v>0</v>
      </c>
      <c r="CX40" s="101">
        <f t="shared" si="350"/>
        <v>0</v>
      </c>
      <c r="CY40" s="101"/>
      <c r="CZ40" s="121"/>
      <c r="DA40" s="122">
        <f t="shared" si="351"/>
        <v>0</v>
      </c>
      <c r="DB40" s="469">
        <f t="shared" si="352"/>
        <v>0</v>
      </c>
      <c r="DC40" s="122">
        <f>DB40/DB26</f>
        <v>0</v>
      </c>
      <c r="DD40" s="101">
        <f>DD26*DC40</f>
        <v>0</v>
      </c>
      <c r="DE40" s="119">
        <f t="shared" si="353"/>
        <v>0</v>
      </c>
      <c r="DF40" s="93">
        <f>DF26</f>
        <v>9</v>
      </c>
      <c r="DG40" s="120">
        <f t="shared" si="354"/>
        <v>0</v>
      </c>
      <c r="DH40" s="101">
        <f t="shared" si="355"/>
        <v>0</v>
      </c>
      <c r="DI40" s="101"/>
      <c r="DJ40" s="121"/>
      <c r="DK40" s="122">
        <f t="shared" si="356"/>
        <v>0</v>
      </c>
      <c r="DL40" s="469">
        <f t="shared" si="357"/>
        <v>0</v>
      </c>
      <c r="DM40" s="122">
        <f>DL40/DL26</f>
        <v>0</v>
      </c>
      <c r="DN40" s="101">
        <f>DN26*DM40</f>
        <v>0</v>
      </c>
      <c r="DO40" s="119">
        <f t="shared" si="358"/>
        <v>0</v>
      </c>
      <c r="DP40" s="93">
        <f>DP26</f>
        <v>9</v>
      </c>
      <c r="DQ40" s="120">
        <f t="shared" si="359"/>
        <v>0</v>
      </c>
      <c r="DR40" s="101">
        <f t="shared" si="360"/>
        <v>0</v>
      </c>
      <c r="DS40" s="101"/>
      <c r="DT40" s="121"/>
      <c r="DU40" s="122">
        <f t="shared" si="361"/>
        <v>0</v>
      </c>
      <c r="DV40" s="469">
        <f t="shared" si="362"/>
        <v>0</v>
      </c>
      <c r="DW40" s="122">
        <f>DV40/DV26</f>
        <v>0</v>
      </c>
      <c r="DX40" s="101">
        <f>DX26*DW40</f>
        <v>0</v>
      </c>
      <c r="DY40" s="119">
        <f t="shared" si="363"/>
        <v>0</v>
      </c>
      <c r="DZ40" s="93">
        <f>DZ26</f>
        <v>9</v>
      </c>
      <c r="EA40" s="120">
        <f t="shared" si="364"/>
        <v>0</v>
      </c>
      <c r="EB40" s="101">
        <f t="shared" si="365"/>
        <v>0</v>
      </c>
      <c r="EC40" s="101"/>
      <c r="ED40" s="121"/>
      <c r="EE40" s="122">
        <f t="shared" si="366"/>
        <v>0</v>
      </c>
      <c r="EF40" s="469">
        <f t="shared" si="367"/>
        <v>0</v>
      </c>
      <c r="EG40" s="122">
        <f>EF40/EF26</f>
        <v>0</v>
      </c>
      <c r="EH40" s="101">
        <f>EH26*EG40</f>
        <v>0</v>
      </c>
      <c r="EI40" s="119">
        <f t="shared" si="368"/>
        <v>0</v>
      </c>
      <c r="EJ40" s="93">
        <f>EJ26</f>
        <v>9</v>
      </c>
      <c r="EK40" s="120">
        <f t="shared" si="369"/>
        <v>0</v>
      </c>
      <c r="EL40" s="101">
        <f t="shared" si="370"/>
        <v>0</v>
      </c>
      <c r="EM40" s="101"/>
      <c r="EN40" s="121"/>
      <c r="EO40" s="122">
        <f t="shared" si="371"/>
        <v>0</v>
      </c>
      <c r="EP40" s="469">
        <f t="shared" si="372"/>
        <v>0</v>
      </c>
      <c r="EQ40" s="122">
        <f>EP40/EP26</f>
        <v>0</v>
      </c>
      <c r="ER40" s="101">
        <f>ER26*EQ40</f>
        <v>0</v>
      </c>
      <c r="ES40" s="119">
        <f t="shared" si="373"/>
        <v>0</v>
      </c>
      <c r="ET40" s="93">
        <f>ET26</f>
        <v>9</v>
      </c>
      <c r="EU40" s="120">
        <f t="shared" si="374"/>
        <v>0</v>
      </c>
      <c r="EV40" s="101">
        <f t="shared" si="375"/>
        <v>0</v>
      </c>
      <c r="EW40" s="101"/>
      <c r="EX40" s="121"/>
      <c r="EY40" s="122">
        <f t="shared" si="376"/>
        <v>0</v>
      </c>
      <c r="EZ40" s="469">
        <f t="shared" si="377"/>
        <v>0</v>
      </c>
      <c r="FA40" s="122">
        <f>EZ40/EZ26</f>
        <v>0</v>
      </c>
      <c r="FB40" s="101">
        <f>FB26*FA40</f>
        <v>0</v>
      </c>
      <c r="FC40" s="119">
        <f t="shared" si="378"/>
        <v>0</v>
      </c>
      <c r="FD40" s="93">
        <f>FD26</f>
        <v>9</v>
      </c>
      <c r="FE40" s="120">
        <f t="shared" si="379"/>
        <v>0</v>
      </c>
      <c r="FF40" s="101">
        <f t="shared" si="380"/>
        <v>0</v>
      </c>
      <c r="FG40" s="101"/>
      <c r="FH40" s="121"/>
      <c r="FI40" s="122">
        <f t="shared" si="381"/>
        <v>0</v>
      </c>
      <c r="FJ40" s="469">
        <f t="shared" si="382"/>
        <v>0</v>
      </c>
      <c r="FK40" s="122">
        <f>FJ40/FJ26</f>
        <v>0</v>
      </c>
      <c r="FL40" s="101">
        <f>FL26*FK40</f>
        <v>0</v>
      </c>
      <c r="FM40" s="119">
        <f t="shared" si="383"/>
        <v>0</v>
      </c>
      <c r="FN40" s="93">
        <f>FN26</f>
        <v>9</v>
      </c>
      <c r="FO40" s="120">
        <f t="shared" si="384"/>
        <v>0</v>
      </c>
      <c r="FP40" s="101">
        <f t="shared" si="385"/>
        <v>0</v>
      </c>
      <c r="FQ40" s="101"/>
      <c r="FR40" s="121"/>
      <c r="FS40" s="122">
        <f t="shared" si="386"/>
        <v>0</v>
      </c>
      <c r="FT40" s="469">
        <f t="shared" si="387"/>
        <v>0</v>
      </c>
      <c r="FU40" s="122">
        <f>FT40/FT26</f>
        <v>0</v>
      </c>
      <c r="FV40" s="101">
        <f>FV26*FU40</f>
        <v>0</v>
      </c>
      <c r="FW40" s="119">
        <f t="shared" si="388"/>
        <v>0</v>
      </c>
      <c r="FX40" s="93">
        <f>FX26</f>
        <v>9</v>
      </c>
      <c r="FY40" s="120">
        <f t="shared" si="389"/>
        <v>0</v>
      </c>
      <c r="FZ40" s="101">
        <f t="shared" si="390"/>
        <v>0</v>
      </c>
      <c r="GA40" s="101"/>
      <c r="GB40" s="121"/>
      <c r="GC40" s="122">
        <f t="shared" si="391"/>
        <v>0</v>
      </c>
      <c r="GD40" s="469">
        <f t="shared" si="392"/>
        <v>0</v>
      </c>
      <c r="GE40" s="122">
        <f>GD40/GD26</f>
        <v>0</v>
      </c>
      <c r="GF40" s="101">
        <f>GF26*GE40</f>
        <v>0</v>
      </c>
      <c r="GG40" s="119">
        <f t="shared" si="393"/>
        <v>0</v>
      </c>
      <c r="GH40" s="93">
        <f>GH26</f>
        <v>9</v>
      </c>
      <c r="GI40" s="120">
        <f t="shared" si="394"/>
        <v>0</v>
      </c>
      <c r="GJ40" s="101">
        <f t="shared" si="395"/>
        <v>0</v>
      </c>
      <c r="GK40" s="101"/>
      <c r="GL40" s="121"/>
      <c r="GM40" s="122">
        <f t="shared" si="396"/>
        <v>0</v>
      </c>
      <c r="GN40" s="469">
        <f t="shared" si="397"/>
        <v>0</v>
      </c>
      <c r="GO40" s="122">
        <f>GN40/GN26</f>
        <v>0</v>
      </c>
      <c r="GP40" s="101">
        <f>GP26*GO40</f>
        <v>0</v>
      </c>
      <c r="GQ40" s="119">
        <f t="shared" si="398"/>
        <v>0</v>
      </c>
      <c r="GR40" s="93">
        <f>GR26</f>
        <v>9</v>
      </c>
      <c r="GS40" s="120">
        <f t="shared" si="399"/>
        <v>0</v>
      </c>
      <c r="GT40" s="101">
        <f t="shared" si="400"/>
        <v>0</v>
      </c>
      <c r="GU40" s="101"/>
      <c r="GV40" s="121"/>
      <c r="GW40" s="122">
        <f t="shared" si="401"/>
        <v>0</v>
      </c>
      <c r="GX40" s="469">
        <f t="shared" si="402"/>
        <v>0</v>
      </c>
      <c r="GY40" s="122">
        <f>GX40/GX26</f>
        <v>0</v>
      </c>
      <c r="GZ40" s="101">
        <f>GZ26*GY40</f>
        <v>0</v>
      </c>
      <c r="HA40" s="119">
        <f t="shared" si="403"/>
        <v>0</v>
      </c>
      <c r="HB40" s="93">
        <f>HB26</f>
        <v>9</v>
      </c>
      <c r="HC40" s="120">
        <f t="shared" si="404"/>
        <v>0</v>
      </c>
      <c r="HD40" s="101">
        <f t="shared" si="405"/>
        <v>0</v>
      </c>
      <c r="HE40" s="101"/>
      <c r="HF40" s="121"/>
      <c r="HG40" s="122">
        <f t="shared" si="406"/>
        <v>0</v>
      </c>
      <c r="HH40" s="469">
        <f t="shared" si="407"/>
        <v>0</v>
      </c>
      <c r="HI40" s="122">
        <f>HH40/HH26</f>
        <v>0</v>
      </c>
      <c r="HJ40" s="101">
        <f>HJ26*HI40</f>
        <v>0</v>
      </c>
      <c r="HK40" s="119">
        <f t="shared" si="408"/>
        <v>0</v>
      </c>
      <c r="HL40" s="93">
        <f>HL26</f>
        <v>9</v>
      </c>
      <c r="HM40" s="120">
        <f t="shared" si="409"/>
        <v>0</v>
      </c>
      <c r="HN40" s="101">
        <f t="shared" si="410"/>
        <v>0</v>
      </c>
      <c r="HO40" s="101"/>
      <c r="HP40" s="121"/>
      <c r="HQ40" s="122">
        <f t="shared" si="411"/>
        <v>0</v>
      </c>
      <c r="HR40" s="469">
        <f t="shared" si="412"/>
        <v>0</v>
      </c>
      <c r="HS40" s="122">
        <f>HR40/HR26</f>
        <v>0</v>
      </c>
      <c r="HT40" s="101">
        <f>HT26*HS40</f>
        <v>0</v>
      </c>
      <c r="HU40" s="119">
        <f t="shared" si="413"/>
        <v>0</v>
      </c>
      <c r="HV40" s="93">
        <f>HV26</f>
        <v>9</v>
      </c>
      <c r="HW40" s="120">
        <f t="shared" si="414"/>
        <v>0</v>
      </c>
      <c r="HX40" s="101">
        <f t="shared" si="415"/>
        <v>0</v>
      </c>
      <c r="HY40" s="101"/>
      <c r="HZ40" s="121"/>
      <c r="IA40" s="122">
        <f t="shared" si="416"/>
        <v>0</v>
      </c>
      <c r="IB40" s="469">
        <f t="shared" si="417"/>
        <v>0</v>
      </c>
      <c r="IC40" s="122">
        <f>IB40/IB26</f>
        <v>0</v>
      </c>
      <c r="ID40" s="101">
        <f>ID26*IC40</f>
        <v>0</v>
      </c>
      <c r="IE40" s="119">
        <f t="shared" si="418"/>
        <v>0</v>
      </c>
      <c r="IF40" s="93">
        <f>IF26</f>
        <v>9</v>
      </c>
      <c r="IG40" s="120">
        <f t="shared" si="419"/>
        <v>0</v>
      </c>
      <c r="IH40" s="101">
        <f t="shared" si="420"/>
        <v>0</v>
      </c>
      <c r="II40" s="101"/>
      <c r="IJ40" s="121"/>
      <c r="IK40" s="122">
        <f t="shared" si="421"/>
        <v>0</v>
      </c>
      <c r="IL40" s="469">
        <f t="shared" si="422"/>
        <v>0</v>
      </c>
      <c r="IM40" s="122">
        <f>IL40/IL26</f>
        <v>0</v>
      </c>
      <c r="IN40" s="101">
        <f>IN26*IM40</f>
        <v>0</v>
      </c>
      <c r="IO40" s="119">
        <f t="shared" si="423"/>
        <v>0</v>
      </c>
      <c r="IP40" s="93">
        <f>IP26</f>
        <v>9</v>
      </c>
      <c r="IQ40" s="120">
        <f t="shared" si="424"/>
        <v>0</v>
      </c>
      <c r="IR40" s="101">
        <f t="shared" si="425"/>
        <v>0</v>
      </c>
      <c r="IS40" s="101"/>
      <c r="IT40" s="121"/>
      <c r="IU40" s="122">
        <f t="shared" si="426"/>
        <v>0</v>
      </c>
      <c r="IV40" s="469">
        <f t="shared" si="427"/>
        <v>0</v>
      </c>
      <c r="IW40" s="122">
        <f>IV40/IV26</f>
        <v>0</v>
      </c>
      <c r="IX40" s="101">
        <f>IX26*IW40</f>
        <v>0</v>
      </c>
      <c r="IY40" s="119">
        <f t="shared" si="428"/>
        <v>0</v>
      </c>
      <c r="IZ40" s="93">
        <f>IZ26</f>
        <v>9</v>
      </c>
      <c r="JA40" s="120">
        <f t="shared" si="429"/>
        <v>0</v>
      </c>
      <c r="JB40" s="101">
        <f t="shared" si="430"/>
        <v>0</v>
      </c>
      <c r="JC40" s="101"/>
      <c r="JD40" s="121"/>
      <c r="JE40" s="122">
        <f t="shared" si="431"/>
        <v>0</v>
      </c>
      <c r="JF40" s="469">
        <f t="shared" si="432"/>
        <v>0</v>
      </c>
      <c r="JG40" s="122">
        <f>JF40/JF26</f>
        <v>0</v>
      </c>
      <c r="JH40" s="101">
        <f>JH26*JG40</f>
        <v>0</v>
      </c>
      <c r="JI40" s="119">
        <f t="shared" si="433"/>
        <v>0</v>
      </c>
      <c r="JJ40" s="93">
        <f>JJ26</f>
        <v>9</v>
      </c>
      <c r="JK40" s="120">
        <f t="shared" si="434"/>
        <v>0</v>
      </c>
      <c r="JL40" s="101">
        <f t="shared" si="435"/>
        <v>0</v>
      </c>
      <c r="JM40" s="101"/>
      <c r="JN40" s="121"/>
      <c r="JO40" s="122">
        <f t="shared" si="436"/>
        <v>0</v>
      </c>
      <c r="JP40" s="469">
        <f t="shared" si="437"/>
        <v>0</v>
      </c>
      <c r="JQ40" s="122" t="e">
        <f>JP40/JP26</f>
        <v>#DIV/0!</v>
      </c>
      <c r="JR40" s="101" t="e">
        <f>JR26*JQ40</f>
        <v>#DIV/0!</v>
      </c>
      <c r="JS40" s="119">
        <f t="shared" si="438"/>
        <v>0</v>
      </c>
      <c r="JT40" s="93">
        <f>JT26</f>
        <v>0</v>
      </c>
      <c r="JU40" s="120">
        <f t="shared" si="439"/>
        <v>0</v>
      </c>
      <c r="JV40" s="101">
        <f t="shared" si="440"/>
        <v>0</v>
      </c>
      <c r="JW40" s="101"/>
      <c r="JX40" s="121"/>
      <c r="JY40" s="122">
        <f t="shared" si="441"/>
        <v>0</v>
      </c>
      <c r="JZ40" s="469">
        <f t="shared" si="442"/>
        <v>0</v>
      </c>
      <c r="KA40" s="122">
        <f>JZ40/JZ26</f>
        <v>0</v>
      </c>
      <c r="KB40" s="101">
        <f>KB26*KA40</f>
        <v>0</v>
      </c>
      <c r="KC40" s="119">
        <f t="shared" si="443"/>
        <v>0</v>
      </c>
      <c r="KD40" s="93">
        <f>KD26</f>
        <v>9</v>
      </c>
      <c r="KE40" s="120">
        <f t="shared" si="444"/>
        <v>0</v>
      </c>
      <c r="KF40" s="101">
        <f t="shared" si="445"/>
        <v>0</v>
      </c>
      <c r="KG40" s="101"/>
      <c r="KH40" s="121"/>
      <c r="KI40" s="122">
        <f t="shared" si="446"/>
        <v>0</v>
      </c>
      <c r="KJ40" s="469">
        <f t="shared" si="447"/>
        <v>0</v>
      </c>
      <c r="KK40" s="122">
        <f>KJ40/KJ26</f>
        <v>0</v>
      </c>
      <c r="KL40" s="101">
        <f>KL26*KK40</f>
        <v>0</v>
      </c>
      <c r="KM40" s="119">
        <f t="shared" si="448"/>
        <v>0</v>
      </c>
      <c r="KN40" s="93">
        <f>KN26</f>
        <v>9</v>
      </c>
      <c r="KO40" s="120">
        <f t="shared" si="449"/>
        <v>0</v>
      </c>
      <c r="KP40" s="101">
        <f t="shared" si="450"/>
        <v>0</v>
      </c>
      <c r="KQ40" s="101"/>
      <c r="KR40" s="121"/>
      <c r="KS40" s="122">
        <f t="shared" si="451"/>
        <v>0</v>
      </c>
      <c r="KT40" s="469">
        <f t="shared" si="452"/>
        <v>0</v>
      </c>
      <c r="KU40" s="122">
        <f>KT40/KT26</f>
        <v>0</v>
      </c>
      <c r="KV40" s="101">
        <f>KV26*KU40</f>
        <v>0</v>
      </c>
      <c r="KW40" s="119">
        <f t="shared" si="453"/>
        <v>0</v>
      </c>
      <c r="KX40" s="93">
        <f>KX26</f>
        <v>9</v>
      </c>
      <c r="KY40" s="120">
        <f t="shared" si="454"/>
        <v>0</v>
      </c>
      <c r="KZ40" s="101">
        <f t="shared" si="455"/>
        <v>0</v>
      </c>
      <c r="LA40" s="101"/>
      <c r="LB40" s="121"/>
      <c r="LC40" s="122">
        <f t="shared" si="456"/>
        <v>0</v>
      </c>
      <c r="LD40" s="469">
        <f t="shared" si="457"/>
        <v>0</v>
      </c>
      <c r="LE40" s="122">
        <f>LD40/LD26</f>
        <v>0</v>
      </c>
      <c r="LF40" s="101">
        <f>LF26*LE40</f>
        <v>0</v>
      </c>
      <c r="LG40" s="119">
        <f t="shared" si="458"/>
        <v>0</v>
      </c>
      <c r="LH40" s="93">
        <f>LH26</f>
        <v>9</v>
      </c>
      <c r="LI40" s="120">
        <f t="shared" si="459"/>
        <v>0</v>
      </c>
      <c r="LJ40" s="101">
        <f t="shared" si="460"/>
        <v>0</v>
      </c>
      <c r="LK40" s="101"/>
      <c r="LL40" s="121"/>
      <c r="LM40" s="122">
        <f t="shared" si="461"/>
        <v>0</v>
      </c>
      <c r="LN40" s="469">
        <f t="shared" si="462"/>
        <v>0</v>
      </c>
      <c r="LO40" s="122">
        <f>LN40/LN26</f>
        <v>0</v>
      </c>
      <c r="LP40" s="101">
        <f>LP26*LO40</f>
        <v>0</v>
      </c>
      <c r="LQ40" s="119">
        <f t="shared" si="463"/>
        <v>0</v>
      </c>
      <c r="LR40" s="93">
        <f>LR26</f>
        <v>9</v>
      </c>
      <c r="LS40" s="120">
        <f t="shared" si="464"/>
        <v>0</v>
      </c>
      <c r="LT40" s="101">
        <f t="shared" si="465"/>
        <v>0</v>
      </c>
      <c r="LU40" s="101"/>
      <c r="LV40" s="121"/>
      <c r="LW40" s="122">
        <f t="shared" si="466"/>
        <v>0</v>
      </c>
      <c r="LX40" s="469">
        <f t="shared" si="467"/>
        <v>0</v>
      </c>
      <c r="LY40" s="122">
        <f>LX40/LX26</f>
        <v>0</v>
      </c>
      <c r="LZ40" s="101">
        <f>LZ26*LY40</f>
        <v>0</v>
      </c>
      <c r="MA40" s="119">
        <f t="shared" si="468"/>
        <v>0</v>
      </c>
      <c r="MB40" s="93">
        <f>MB26</f>
        <v>9</v>
      </c>
      <c r="MC40" s="120">
        <f t="shared" si="469"/>
        <v>0</v>
      </c>
      <c r="MD40" s="101">
        <f t="shared" si="470"/>
        <v>0</v>
      </c>
      <c r="ME40" s="101"/>
      <c r="MF40" s="121"/>
      <c r="MG40" s="122">
        <f t="shared" si="471"/>
        <v>0</v>
      </c>
      <c r="MH40" s="469">
        <f t="shared" si="472"/>
        <v>66</v>
      </c>
      <c r="MI40" s="122">
        <f>MH40/MH26</f>
        <v>0.21085999999999999</v>
      </c>
      <c r="MJ40" s="101">
        <f>MJ26*MI40</f>
        <v>15673.22</v>
      </c>
      <c r="MK40" s="119">
        <f t="shared" si="473"/>
        <v>237.4730303</v>
      </c>
      <c r="ML40" s="93">
        <f>ML26</f>
        <v>9</v>
      </c>
      <c r="MM40" s="120">
        <f t="shared" si="474"/>
        <v>2137.2572700000001</v>
      </c>
      <c r="MN40" s="101">
        <f t="shared" si="475"/>
        <v>141058.98000000001</v>
      </c>
      <c r="MO40" s="101"/>
      <c r="MP40" s="121"/>
      <c r="MQ40" s="122">
        <f t="shared" si="476"/>
        <v>0.54335</v>
      </c>
      <c r="MR40" s="469">
        <f t="shared" si="477"/>
        <v>0</v>
      </c>
      <c r="MS40" s="122">
        <f>MR40/MR26</f>
        <v>0</v>
      </c>
      <c r="MT40" s="101">
        <f>MT26*MS40</f>
        <v>0</v>
      </c>
      <c r="MU40" s="119">
        <f t="shared" si="478"/>
        <v>0</v>
      </c>
      <c r="MV40" s="93">
        <f>MV26</f>
        <v>9</v>
      </c>
      <c r="MW40" s="120">
        <f t="shared" si="479"/>
        <v>0</v>
      </c>
      <c r="MX40" s="101">
        <f t="shared" si="480"/>
        <v>0</v>
      </c>
      <c r="MY40" s="101"/>
      <c r="MZ40" s="121"/>
      <c r="NA40" s="122">
        <f t="shared" si="481"/>
        <v>0</v>
      </c>
      <c r="NB40" s="469">
        <f t="shared" si="482"/>
        <v>0</v>
      </c>
      <c r="NC40" s="122">
        <f>NB40/NB26</f>
        <v>0</v>
      </c>
      <c r="ND40" s="101">
        <f>ND26*NC40</f>
        <v>0</v>
      </c>
      <c r="NE40" s="119">
        <f t="shared" si="483"/>
        <v>0</v>
      </c>
      <c r="NF40" s="93">
        <f>NF26</f>
        <v>9</v>
      </c>
      <c r="NG40" s="120">
        <f t="shared" si="484"/>
        <v>0</v>
      </c>
      <c r="NH40" s="101">
        <f t="shared" si="485"/>
        <v>0</v>
      </c>
      <c r="NI40" s="101"/>
      <c r="NJ40" s="121"/>
      <c r="NK40" s="122">
        <f t="shared" si="486"/>
        <v>0</v>
      </c>
      <c r="NL40" s="469">
        <f t="shared" si="487"/>
        <v>0</v>
      </c>
      <c r="NM40" s="122">
        <f>NL40/NL26</f>
        <v>0</v>
      </c>
      <c r="NN40" s="101">
        <f>NN26*NM40</f>
        <v>0</v>
      </c>
      <c r="NO40" s="119">
        <f t="shared" si="488"/>
        <v>0</v>
      </c>
      <c r="NP40" s="93">
        <f>NP26</f>
        <v>9</v>
      </c>
      <c r="NQ40" s="120">
        <f t="shared" si="489"/>
        <v>0</v>
      </c>
      <c r="NR40" s="101">
        <f t="shared" si="490"/>
        <v>0</v>
      </c>
      <c r="NS40" s="101"/>
      <c r="NT40" s="121"/>
      <c r="NU40" s="122">
        <f t="shared" si="491"/>
        <v>0</v>
      </c>
      <c r="NV40" s="469">
        <f t="shared" si="492"/>
        <v>0</v>
      </c>
      <c r="NW40" s="122">
        <f>NV40/NV26</f>
        <v>0</v>
      </c>
      <c r="NX40" s="101">
        <f>NX26*NW40</f>
        <v>0</v>
      </c>
      <c r="NY40" s="119">
        <f t="shared" si="493"/>
        <v>0</v>
      </c>
      <c r="NZ40" s="93">
        <f>NZ26</f>
        <v>9</v>
      </c>
      <c r="OA40" s="120">
        <f t="shared" si="494"/>
        <v>0</v>
      </c>
      <c r="OB40" s="101">
        <f t="shared" si="495"/>
        <v>0</v>
      </c>
      <c r="OC40" s="101"/>
      <c r="OD40" s="121"/>
      <c r="OE40" s="122">
        <f t="shared" si="496"/>
        <v>0</v>
      </c>
      <c r="OF40" s="469">
        <f t="shared" si="497"/>
        <v>0</v>
      </c>
      <c r="OG40" s="122">
        <f>OF40/OF26</f>
        <v>0</v>
      </c>
      <c r="OH40" s="101">
        <f>OH26*OG40</f>
        <v>0</v>
      </c>
      <c r="OI40" s="119">
        <f t="shared" si="498"/>
        <v>0</v>
      </c>
      <c r="OJ40" s="93">
        <f>OJ26</f>
        <v>9</v>
      </c>
      <c r="OK40" s="120">
        <f t="shared" si="499"/>
        <v>0</v>
      </c>
      <c r="OL40" s="101">
        <f t="shared" si="500"/>
        <v>0</v>
      </c>
      <c r="OM40" s="101"/>
      <c r="ON40" s="121"/>
      <c r="OO40" s="122">
        <f t="shared" si="501"/>
        <v>0</v>
      </c>
      <c r="OP40" s="469">
        <f t="shared" si="502"/>
        <v>0</v>
      </c>
      <c r="OQ40" s="122">
        <f>OP40/OP26</f>
        <v>0</v>
      </c>
      <c r="OR40" s="101">
        <f>OR26*OQ40</f>
        <v>0</v>
      </c>
      <c r="OS40" s="119">
        <f t="shared" si="503"/>
        <v>0</v>
      </c>
      <c r="OT40" s="93">
        <f>OT26</f>
        <v>9</v>
      </c>
      <c r="OU40" s="120">
        <f t="shared" si="504"/>
        <v>0</v>
      </c>
      <c r="OV40" s="101">
        <f t="shared" si="505"/>
        <v>0</v>
      </c>
      <c r="OW40" s="101"/>
      <c r="OX40" s="121"/>
      <c r="OY40" s="122">
        <f t="shared" si="506"/>
        <v>0</v>
      </c>
      <c r="OZ40" s="469">
        <f t="shared" si="507"/>
        <v>0</v>
      </c>
      <c r="PA40" s="122">
        <f>OZ40/OZ26</f>
        <v>0</v>
      </c>
      <c r="PB40" s="101">
        <f>PB26*PA40</f>
        <v>0</v>
      </c>
      <c r="PC40" s="119">
        <f t="shared" si="508"/>
        <v>0</v>
      </c>
      <c r="PD40" s="93">
        <f>PD26</f>
        <v>9</v>
      </c>
      <c r="PE40" s="120">
        <f t="shared" si="509"/>
        <v>0</v>
      </c>
      <c r="PF40" s="101">
        <f t="shared" si="510"/>
        <v>0</v>
      </c>
      <c r="PG40" s="101"/>
      <c r="PH40" s="121"/>
      <c r="PI40" s="122">
        <f t="shared" si="511"/>
        <v>0</v>
      </c>
      <c r="PJ40" s="469">
        <f t="shared" si="512"/>
        <v>0</v>
      </c>
      <c r="PK40" s="122">
        <f>PJ40/PJ26</f>
        <v>0</v>
      </c>
      <c r="PL40" s="101">
        <f>PL26*PK40</f>
        <v>0</v>
      </c>
      <c r="PM40" s="119">
        <f t="shared" si="513"/>
        <v>0</v>
      </c>
      <c r="PN40" s="93">
        <f>PN26</f>
        <v>9</v>
      </c>
      <c r="PO40" s="120">
        <f t="shared" si="514"/>
        <v>0</v>
      </c>
      <c r="PP40" s="101">
        <f t="shared" si="515"/>
        <v>0</v>
      </c>
      <c r="PQ40" s="101"/>
      <c r="PR40" s="121"/>
      <c r="PS40" s="122">
        <f t="shared" si="516"/>
        <v>0</v>
      </c>
      <c r="PT40" s="469">
        <f t="shared" si="517"/>
        <v>0</v>
      </c>
      <c r="PU40" s="122" t="e">
        <f>PT40/PT26</f>
        <v>#DIV/0!</v>
      </c>
      <c r="PV40" s="101" t="e">
        <f>PV26*PU40</f>
        <v>#DIV/0!</v>
      </c>
      <c r="PW40" s="119">
        <f t="shared" si="518"/>
        <v>0</v>
      </c>
      <c r="PX40" s="93">
        <f>PX26</f>
        <v>0</v>
      </c>
      <c r="PY40" s="120">
        <f t="shared" si="519"/>
        <v>0</v>
      </c>
      <c r="PZ40" s="101">
        <f t="shared" si="520"/>
        <v>0</v>
      </c>
      <c r="QA40" s="101"/>
      <c r="QB40" s="121"/>
      <c r="QC40" s="122">
        <f t="shared" si="521"/>
        <v>0</v>
      </c>
      <c r="QD40" s="469">
        <f t="shared" si="522"/>
        <v>0</v>
      </c>
      <c r="QE40" s="122">
        <f>QD40/QD26</f>
        <v>0</v>
      </c>
      <c r="QF40" s="101">
        <f>QF26*QE40</f>
        <v>0</v>
      </c>
      <c r="QG40" s="119">
        <f t="shared" si="523"/>
        <v>0</v>
      </c>
      <c r="QH40" s="93">
        <f>QH26</f>
        <v>9</v>
      </c>
      <c r="QI40" s="120">
        <f t="shared" si="524"/>
        <v>0</v>
      </c>
      <c r="QJ40" s="101">
        <f t="shared" si="525"/>
        <v>0</v>
      </c>
      <c r="QK40" s="101"/>
      <c r="QL40" s="121"/>
      <c r="QM40" s="122">
        <f t="shared" si="526"/>
        <v>0</v>
      </c>
      <c r="QN40" s="469">
        <f t="shared" si="527"/>
        <v>0</v>
      </c>
      <c r="QO40" s="122">
        <f>QN40/QN26</f>
        <v>0</v>
      </c>
      <c r="QP40" s="101">
        <f>QP26*QO40</f>
        <v>0</v>
      </c>
      <c r="QQ40" s="119">
        <f t="shared" si="528"/>
        <v>0</v>
      </c>
      <c r="QR40" s="93">
        <f>QR26</f>
        <v>9</v>
      </c>
      <c r="QS40" s="120">
        <f t="shared" si="529"/>
        <v>0</v>
      </c>
      <c r="QT40" s="101">
        <f t="shared" si="530"/>
        <v>0</v>
      </c>
      <c r="QU40" s="101"/>
      <c r="QV40" s="121"/>
      <c r="QW40" s="122">
        <f t="shared" si="531"/>
        <v>0</v>
      </c>
      <c r="QX40" s="469">
        <f t="shared" si="532"/>
        <v>0</v>
      </c>
      <c r="QY40" s="122">
        <f>QX40/QX26</f>
        <v>0</v>
      </c>
      <c r="QZ40" s="101">
        <f>QZ26*QY40</f>
        <v>0</v>
      </c>
      <c r="RA40" s="119">
        <f t="shared" si="533"/>
        <v>0</v>
      </c>
      <c r="RB40" s="93">
        <f>RB26</f>
        <v>9</v>
      </c>
      <c r="RC40" s="120">
        <f t="shared" si="534"/>
        <v>0</v>
      </c>
      <c r="RD40" s="101">
        <f t="shared" si="535"/>
        <v>0</v>
      </c>
      <c r="RE40" s="101"/>
      <c r="RF40" s="121"/>
      <c r="RG40" s="122">
        <f t="shared" si="536"/>
        <v>0</v>
      </c>
      <c r="RH40" s="469">
        <f t="shared" si="537"/>
        <v>0</v>
      </c>
      <c r="RI40" s="122">
        <f>RH40/RH26</f>
        <v>0</v>
      </c>
      <c r="RJ40" s="101">
        <f>RJ26*RI40</f>
        <v>0</v>
      </c>
      <c r="RK40" s="119">
        <f t="shared" si="538"/>
        <v>0</v>
      </c>
      <c r="RL40" s="93">
        <f>RL26</f>
        <v>9</v>
      </c>
      <c r="RM40" s="120">
        <f t="shared" si="539"/>
        <v>0</v>
      </c>
      <c r="RN40" s="101">
        <f t="shared" si="540"/>
        <v>0</v>
      </c>
      <c r="RO40" s="101"/>
      <c r="RP40" s="121"/>
      <c r="RQ40" s="122">
        <f t="shared" si="541"/>
        <v>0</v>
      </c>
      <c r="RR40" s="469">
        <f t="shared" si="542"/>
        <v>0</v>
      </c>
      <c r="RS40" s="122">
        <f>RR40/RR26</f>
        <v>0</v>
      </c>
      <c r="RT40" s="101">
        <f>RT26*RS40</f>
        <v>0</v>
      </c>
      <c r="RU40" s="119">
        <f t="shared" si="543"/>
        <v>0</v>
      </c>
      <c r="RV40" s="93">
        <f>RV26</f>
        <v>9</v>
      </c>
      <c r="RW40" s="120">
        <f t="shared" si="544"/>
        <v>0</v>
      </c>
      <c r="RX40" s="101">
        <f t="shared" si="545"/>
        <v>0</v>
      </c>
      <c r="RY40" s="101"/>
      <c r="RZ40" s="121"/>
      <c r="SA40" s="122">
        <f t="shared" si="546"/>
        <v>0</v>
      </c>
      <c r="SB40" s="469">
        <f t="shared" si="547"/>
        <v>0</v>
      </c>
      <c r="SC40" s="122">
        <f>SB40/SB26</f>
        <v>0</v>
      </c>
      <c r="SD40" s="101">
        <f>SD26*SC40</f>
        <v>0</v>
      </c>
      <c r="SE40" s="119">
        <f t="shared" si="548"/>
        <v>0</v>
      </c>
      <c r="SF40" s="93">
        <f>SF26</f>
        <v>9</v>
      </c>
      <c r="SG40" s="120">
        <f t="shared" si="549"/>
        <v>0</v>
      </c>
      <c r="SH40" s="101">
        <f t="shared" si="550"/>
        <v>0</v>
      </c>
      <c r="SI40" s="101"/>
      <c r="SJ40" s="121"/>
      <c r="SK40" s="122">
        <f t="shared" si="551"/>
        <v>0</v>
      </c>
      <c r="SL40" s="469">
        <f t="shared" si="552"/>
        <v>0</v>
      </c>
      <c r="SM40" s="122">
        <f>SL40/SL26</f>
        <v>0</v>
      </c>
      <c r="SN40" s="101">
        <f>SN26*SM40</f>
        <v>0</v>
      </c>
      <c r="SO40" s="119">
        <f t="shared" si="553"/>
        <v>0</v>
      </c>
      <c r="SP40" s="93">
        <f>SP26</f>
        <v>9</v>
      </c>
      <c r="SQ40" s="120">
        <f t="shared" si="554"/>
        <v>0</v>
      </c>
      <c r="SR40" s="101">
        <f t="shared" si="555"/>
        <v>0</v>
      </c>
      <c r="SS40" s="101"/>
      <c r="ST40" s="121"/>
      <c r="SU40" s="122">
        <f t="shared" si="556"/>
        <v>0</v>
      </c>
      <c r="SV40" s="469">
        <f t="shared" si="557"/>
        <v>19</v>
      </c>
      <c r="SW40" s="122">
        <f>SV40/SV26</f>
        <v>5.9560000000000002E-2</v>
      </c>
      <c r="SX40" s="101">
        <f>SX26*SW40</f>
        <v>14030.55</v>
      </c>
      <c r="SY40" s="119">
        <f t="shared" si="558"/>
        <v>738.45</v>
      </c>
      <c r="SZ40" s="93">
        <f>SZ26</f>
        <v>9</v>
      </c>
      <c r="TA40" s="120">
        <f t="shared" si="559"/>
        <v>6646.05</v>
      </c>
      <c r="TB40" s="101">
        <f t="shared" si="560"/>
        <v>126274.95</v>
      </c>
      <c r="TC40" s="101"/>
      <c r="TD40" s="121"/>
      <c r="TE40" s="122">
        <f t="shared" si="561"/>
        <v>1.6896199999999999</v>
      </c>
      <c r="TF40" s="469">
        <f t="shared" si="562"/>
        <v>0</v>
      </c>
      <c r="TG40" s="122">
        <f>TF40/TF26</f>
        <v>0</v>
      </c>
      <c r="TH40" s="101">
        <f>TH26*TG40</f>
        <v>0</v>
      </c>
      <c r="TI40" s="119">
        <f t="shared" si="563"/>
        <v>0</v>
      </c>
      <c r="TJ40" s="93">
        <f>TJ26</f>
        <v>9</v>
      </c>
      <c r="TK40" s="120">
        <f t="shared" si="564"/>
        <v>0</v>
      </c>
      <c r="TL40" s="101">
        <f t="shared" si="565"/>
        <v>0</v>
      </c>
      <c r="TM40" s="101"/>
      <c r="TN40" s="121"/>
      <c r="TO40" s="122">
        <f t="shared" si="566"/>
        <v>0</v>
      </c>
      <c r="TP40" s="469">
        <f t="shared" si="567"/>
        <v>0</v>
      </c>
      <c r="TQ40" s="122">
        <f>TP40/TP26</f>
        <v>0</v>
      </c>
      <c r="TR40" s="101">
        <f>TR26*TQ40</f>
        <v>0</v>
      </c>
      <c r="TS40" s="119">
        <f t="shared" si="568"/>
        <v>0</v>
      </c>
      <c r="TT40" s="93">
        <f>TT26</f>
        <v>9</v>
      </c>
      <c r="TU40" s="120">
        <f t="shared" si="569"/>
        <v>0</v>
      </c>
      <c r="TV40" s="101">
        <f t="shared" si="570"/>
        <v>0</v>
      </c>
      <c r="TW40" s="101"/>
      <c r="TX40" s="121"/>
      <c r="TY40" s="122">
        <f t="shared" si="571"/>
        <v>0</v>
      </c>
      <c r="TZ40" s="469">
        <f t="shared" si="572"/>
        <v>0</v>
      </c>
      <c r="UA40" s="122">
        <f>TZ40/TZ26</f>
        <v>0</v>
      </c>
      <c r="UB40" s="101">
        <f>UB26*UA40</f>
        <v>0</v>
      </c>
      <c r="UC40" s="119">
        <f t="shared" si="573"/>
        <v>0</v>
      </c>
      <c r="UD40" s="93">
        <f>UD26</f>
        <v>9</v>
      </c>
      <c r="UE40" s="120">
        <f t="shared" si="574"/>
        <v>0</v>
      </c>
      <c r="UF40" s="101">
        <f t="shared" si="575"/>
        <v>0</v>
      </c>
      <c r="UG40" s="101"/>
      <c r="UH40" s="121"/>
      <c r="UI40" s="122">
        <f t="shared" si="576"/>
        <v>0</v>
      </c>
      <c r="UJ40" s="469">
        <f t="shared" si="577"/>
        <v>0</v>
      </c>
      <c r="UK40" s="122">
        <f>UJ40/UJ26</f>
        <v>0</v>
      </c>
      <c r="UL40" s="101">
        <f>UL26*UK40</f>
        <v>0</v>
      </c>
      <c r="UM40" s="119">
        <f t="shared" si="578"/>
        <v>0</v>
      </c>
      <c r="UN40" s="93">
        <f>UN26</f>
        <v>9</v>
      </c>
      <c r="UO40" s="120">
        <f t="shared" si="579"/>
        <v>0</v>
      </c>
      <c r="UP40" s="101">
        <f t="shared" si="580"/>
        <v>0</v>
      </c>
      <c r="UQ40" s="101"/>
      <c r="UR40" s="121"/>
      <c r="US40" s="122">
        <f t="shared" si="581"/>
        <v>0</v>
      </c>
      <c r="UT40" s="469">
        <f t="shared" si="582"/>
        <v>0</v>
      </c>
      <c r="UU40" s="122">
        <f>UT40/UT26</f>
        <v>0</v>
      </c>
      <c r="UV40" s="101">
        <f>UV26*UU40</f>
        <v>0</v>
      </c>
      <c r="UW40" s="119">
        <f t="shared" si="583"/>
        <v>0</v>
      </c>
      <c r="UX40" s="93">
        <f>UX26</f>
        <v>9</v>
      </c>
      <c r="UY40" s="120">
        <f t="shared" si="584"/>
        <v>0</v>
      </c>
      <c r="UZ40" s="101">
        <f t="shared" si="585"/>
        <v>0</v>
      </c>
      <c r="VA40" s="101"/>
      <c r="VB40" s="121"/>
      <c r="VC40" s="122">
        <f t="shared" si="586"/>
        <v>0</v>
      </c>
      <c r="VD40" s="469">
        <f t="shared" si="587"/>
        <v>0</v>
      </c>
      <c r="VE40" s="122">
        <f>VD40/VD26</f>
        <v>0</v>
      </c>
      <c r="VF40" s="101">
        <f>VF26*VE40</f>
        <v>0</v>
      </c>
      <c r="VG40" s="119">
        <f t="shared" si="588"/>
        <v>0</v>
      </c>
      <c r="VH40" s="93">
        <f>VH26</f>
        <v>9</v>
      </c>
      <c r="VI40" s="120">
        <f t="shared" si="589"/>
        <v>0</v>
      </c>
      <c r="VJ40" s="101">
        <f t="shared" si="590"/>
        <v>0</v>
      </c>
      <c r="VK40" s="101"/>
      <c r="VL40" s="121"/>
      <c r="VM40" s="122">
        <f t="shared" si="591"/>
        <v>0</v>
      </c>
      <c r="VN40" s="469">
        <f t="shared" si="592"/>
        <v>0</v>
      </c>
      <c r="VO40" s="122">
        <f>VN40/VN26</f>
        <v>0</v>
      </c>
      <c r="VP40" s="101">
        <f>VP26*VO40</f>
        <v>0</v>
      </c>
      <c r="VQ40" s="119">
        <f t="shared" si="593"/>
        <v>0</v>
      </c>
      <c r="VR40" s="93">
        <f>VR26</f>
        <v>9</v>
      </c>
      <c r="VS40" s="120">
        <f t="shared" si="594"/>
        <v>0</v>
      </c>
      <c r="VT40" s="101">
        <f t="shared" si="595"/>
        <v>0</v>
      </c>
      <c r="VU40" s="101"/>
      <c r="VV40" s="121"/>
      <c r="VW40" s="122">
        <f t="shared" si="596"/>
        <v>0</v>
      </c>
      <c r="VX40" s="452">
        <f t="shared" si="597"/>
        <v>85</v>
      </c>
      <c r="VY40" s="122">
        <f>VX40/VX26</f>
        <v>6.7600000000000004E-3</v>
      </c>
      <c r="VZ40" s="101">
        <f>VZ26*VY40</f>
        <v>37149.25</v>
      </c>
      <c r="WA40" s="119">
        <f t="shared" si="598"/>
        <v>437.05</v>
      </c>
      <c r="WB40" s="93">
        <f>WB26</f>
        <v>9</v>
      </c>
      <c r="WC40" s="120">
        <f t="shared" si="599"/>
        <v>3933.45</v>
      </c>
      <c r="WD40" s="101">
        <f t="shared" si="600"/>
        <v>334343.25</v>
      </c>
      <c r="WE40" s="101"/>
      <c r="WF40" s="121"/>
    </row>
    <row r="41" spans="1:604">
      <c r="A41" s="5"/>
      <c r="B41" s="12"/>
      <c r="C41" s="12"/>
      <c r="D41" s="12"/>
      <c r="E41" s="4" t="s">
        <v>34</v>
      </c>
      <c r="F41" s="469">
        <f t="shared" si="302"/>
        <v>0</v>
      </c>
      <c r="G41" s="122">
        <f>F41/F26</f>
        <v>0</v>
      </c>
      <c r="H41" s="101">
        <f>H26*G41</f>
        <v>0</v>
      </c>
      <c r="I41" s="119">
        <f t="shared" si="303"/>
        <v>0</v>
      </c>
      <c r="J41" s="93">
        <f>J26</f>
        <v>9</v>
      </c>
      <c r="K41" s="120">
        <f t="shared" si="304"/>
        <v>0</v>
      </c>
      <c r="L41" s="101">
        <f t="shared" si="305"/>
        <v>0</v>
      </c>
      <c r="M41" s="101"/>
      <c r="N41" s="121"/>
      <c r="O41" s="122" t="e">
        <f t="shared" si="306"/>
        <v>#DIV/0!</v>
      </c>
      <c r="P41" s="469">
        <f t="shared" si="307"/>
        <v>0</v>
      </c>
      <c r="Q41" s="122">
        <f>P41/P26</f>
        <v>0</v>
      </c>
      <c r="R41" s="101">
        <f>R26*Q41</f>
        <v>0</v>
      </c>
      <c r="S41" s="119">
        <f t="shared" si="308"/>
        <v>0</v>
      </c>
      <c r="T41" s="93">
        <f>T26</f>
        <v>9</v>
      </c>
      <c r="U41" s="120">
        <f t="shared" si="309"/>
        <v>0</v>
      </c>
      <c r="V41" s="101">
        <f t="shared" si="310"/>
        <v>0</v>
      </c>
      <c r="W41" s="101"/>
      <c r="X41" s="121"/>
      <c r="Y41" s="122" t="e">
        <f t="shared" si="311"/>
        <v>#DIV/0!</v>
      </c>
      <c r="Z41" s="469">
        <f t="shared" si="312"/>
        <v>0</v>
      </c>
      <c r="AA41" s="122">
        <f>Z41/Z26</f>
        <v>0</v>
      </c>
      <c r="AB41" s="101">
        <f>AB26*AA41</f>
        <v>0</v>
      </c>
      <c r="AC41" s="119">
        <f t="shared" si="313"/>
        <v>0</v>
      </c>
      <c r="AD41" s="93">
        <f>AD26</f>
        <v>9</v>
      </c>
      <c r="AE41" s="120">
        <f t="shared" si="314"/>
        <v>0</v>
      </c>
      <c r="AF41" s="101">
        <f t="shared" si="315"/>
        <v>0</v>
      </c>
      <c r="AG41" s="101"/>
      <c r="AH41" s="121"/>
      <c r="AI41" s="122" t="e">
        <f t="shared" si="316"/>
        <v>#DIV/0!</v>
      </c>
      <c r="AJ41" s="469">
        <f t="shared" si="317"/>
        <v>0</v>
      </c>
      <c r="AK41" s="122" t="e">
        <f>AJ41/AJ26</f>
        <v>#DIV/0!</v>
      </c>
      <c r="AL41" s="101" t="e">
        <f>AL26*AK41</f>
        <v>#DIV/0!</v>
      </c>
      <c r="AM41" s="119">
        <f t="shared" si="318"/>
        <v>0</v>
      </c>
      <c r="AN41" s="93">
        <f>AN26</f>
        <v>0</v>
      </c>
      <c r="AO41" s="120">
        <f t="shared" si="319"/>
        <v>0</v>
      </c>
      <c r="AP41" s="101">
        <f t="shared" si="320"/>
        <v>0</v>
      </c>
      <c r="AQ41" s="101"/>
      <c r="AR41" s="121"/>
      <c r="AS41" s="122" t="e">
        <f t="shared" si="321"/>
        <v>#DIV/0!</v>
      </c>
      <c r="AT41" s="469">
        <f t="shared" si="322"/>
        <v>0</v>
      </c>
      <c r="AU41" s="122">
        <f>AT41/AT26</f>
        <v>0</v>
      </c>
      <c r="AV41" s="101">
        <f>AV26*AU41</f>
        <v>0</v>
      </c>
      <c r="AW41" s="119">
        <f t="shared" si="323"/>
        <v>0</v>
      </c>
      <c r="AX41" s="93">
        <f>AX26</f>
        <v>9</v>
      </c>
      <c r="AY41" s="120">
        <f t="shared" si="324"/>
        <v>0</v>
      </c>
      <c r="AZ41" s="101">
        <f t="shared" si="325"/>
        <v>0</v>
      </c>
      <c r="BA41" s="101"/>
      <c r="BB41" s="121"/>
      <c r="BC41" s="122" t="e">
        <f t="shared" si="326"/>
        <v>#DIV/0!</v>
      </c>
      <c r="BD41" s="469">
        <f t="shared" si="327"/>
        <v>0</v>
      </c>
      <c r="BE41" s="122">
        <f>BD41/BD26</f>
        <v>0</v>
      </c>
      <c r="BF41" s="101">
        <f>BF26*BE41</f>
        <v>0</v>
      </c>
      <c r="BG41" s="119">
        <f t="shared" si="328"/>
        <v>0</v>
      </c>
      <c r="BH41" s="93">
        <f>BH26</f>
        <v>9</v>
      </c>
      <c r="BI41" s="120">
        <f t="shared" si="329"/>
        <v>0</v>
      </c>
      <c r="BJ41" s="101">
        <f t="shared" si="330"/>
        <v>0</v>
      </c>
      <c r="BK41" s="101"/>
      <c r="BL41" s="121"/>
      <c r="BM41" s="122" t="e">
        <f t="shared" si="331"/>
        <v>#DIV/0!</v>
      </c>
      <c r="BN41" s="469">
        <f t="shared" si="332"/>
        <v>0</v>
      </c>
      <c r="BO41" s="122">
        <f>BN41/BN26</f>
        <v>0</v>
      </c>
      <c r="BP41" s="101">
        <f>BP26*BO41</f>
        <v>0</v>
      </c>
      <c r="BQ41" s="119">
        <f t="shared" si="333"/>
        <v>0</v>
      </c>
      <c r="BR41" s="93">
        <f>BR26</f>
        <v>9</v>
      </c>
      <c r="BS41" s="120">
        <f t="shared" si="334"/>
        <v>0</v>
      </c>
      <c r="BT41" s="101">
        <f t="shared" si="335"/>
        <v>0</v>
      </c>
      <c r="BU41" s="101"/>
      <c r="BV41" s="121"/>
      <c r="BW41" s="122" t="e">
        <f t="shared" si="336"/>
        <v>#DIV/0!</v>
      </c>
      <c r="BX41" s="469">
        <f t="shared" si="337"/>
        <v>0</v>
      </c>
      <c r="BY41" s="122">
        <f>BX41/BX26</f>
        <v>0</v>
      </c>
      <c r="BZ41" s="101">
        <f>BZ26*BY41</f>
        <v>0</v>
      </c>
      <c r="CA41" s="119">
        <f t="shared" si="338"/>
        <v>0</v>
      </c>
      <c r="CB41" s="93">
        <f>CB26</f>
        <v>9</v>
      </c>
      <c r="CC41" s="120">
        <f t="shared" si="339"/>
        <v>0</v>
      </c>
      <c r="CD41" s="101">
        <f t="shared" si="340"/>
        <v>0</v>
      </c>
      <c r="CE41" s="101"/>
      <c r="CF41" s="121"/>
      <c r="CG41" s="122" t="e">
        <f t="shared" si="341"/>
        <v>#DIV/0!</v>
      </c>
      <c r="CH41" s="469">
        <f t="shared" si="342"/>
        <v>0</v>
      </c>
      <c r="CI41" s="122" t="e">
        <f>CH41/CH26</f>
        <v>#DIV/0!</v>
      </c>
      <c r="CJ41" s="101" t="e">
        <f>CJ26*CI41</f>
        <v>#DIV/0!</v>
      </c>
      <c r="CK41" s="119">
        <f t="shared" si="343"/>
        <v>0</v>
      </c>
      <c r="CL41" s="93">
        <f>CL26</f>
        <v>0</v>
      </c>
      <c r="CM41" s="120">
        <f t="shared" si="344"/>
        <v>0</v>
      </c>
      <c r="CN41" s="101">
        <f t="shared" si="345"/>
        <v>0</v>
      </c>
      <c r="CO41" s="101"/>
      <c r="CP41" s="121"/>
      <c r="CQ41" s="122" t="e">
        <f t="shared" si="346"/>
        <v>#DIV/0!</v>
      </c>
      <c r="CR41" s="469">
        <f t="shared" si="347"/>
        <v>0</v>
      </c>
      <c r="CS41" s="122">
        <f>CR41/CR26</f>
        <v>0</v>
      </c>
      <c r="CT41" s="101">
        <f>CT26*CS41</f>
        <v>0</v>
      </c>
      <c r="CU41" s="119">
        <f t="shared" si="348"/>
        <v>0</v>
      </c>
      <c r="CV41" s="93">
        <f>CV26</f>
        <v>9</v>
      </c>
      <c r="CW41" s="120">
        <f t="shared" si="349"/>
        <v>0</v>
      </c>
      <c r="CX41" s="101">
        <f t="shared" si="350"/>
        <v>0</v>
      </c>
      <c r="CY41" s="101"/>
      <c r="CZ41" s="121"/>
      <c r="DA41" s="122" t="e">
        <f t="shared" si="351"/>
        <v>#DIV/0!</v>
      </c>
      <c r="DB41" s="469">
        <f t="shared" si="352"/>
        <v>0</v>
      </c>
      <c r="DC41" s="122">
        <f>DB41/DB26</f>
        <v>0</v>
      </c>
      <c r="DD41" s="101">
        <f>DD26*DC41</f>
        <v>0</v>
      </c>
      <c r="DE41" s="119">
        <f t="shared" si="353"/>
        <v>0</v>
      </c>
      <c r="DF41" s="93">
        <f>DF26</f>
        <v>9</v>
      </c>
      <c r="DG41" s="120">
        <f t="shared" si="354"/>
        <v>0</v>
      </c>
      <c r="DH41" s="101">
        <f t="shared" si="355"/>
        <v>0</v>
      </c>
      <c r="DI41" s="101"/>
      <c r="DJ41" s="121"/>
      <c r="DK41" s="122" t="e">
        <f t="shared" si="356"/>
        <v>#DIV/0!</v>
      </c>
      <c r="DL41" s="469">
        <f t="shared" si="357"/>
        <v>0</v>
      </c>
      <c r="DM41" s="122">
        <f>DL41/DL26</f>
        <v>0</v>
      </c>
      <c r="DN41" s="101">
        <f>DN26*DM41</f>
        <v>0</v>
      </c>
      <c r="DO41" s="119">
        <f t="shared" si="358"/>
        <v>0</v>
      </c>
      <c r="DP41" s="93">
        <f>DP26</f>
        <v>9</v>
      </c>
      <c r="DQ41" s="120">
        <f t="shared" si="359"/>
        <v>0</v>
      </c>
      <c r="DR41" s="101">
        <f t="shared" si="360"/>
        <v>0</v>
      </c>
      <c r="DS41" s="101"/>
      <c r="DT41" s="121"/>
      <c r="DU41" s="122" t="e">
        <f t="shared" si="361"/>
        <v>#DIV/0!</v>
      </c>
      <c r="DV41" s="469">
        <f t="shared" si="362"/>
        <v>0</v>
      </c>
      <c r="DW41" s="122">
        <f>DV41/DV26</f>
        <v>0</v>
      </c>
      <c r="DX41" s="101">
        <f>DX26*DW41</f>
        <v>0</v>
      </c>
      <c r="DY41" s="119">
        <f t="shared" si="363"/>
        <v>0</v>
      </c>
      <c r="DZ41" s="93">
        <f>DZ26</f>
        <v>9</v>
      </c>
      <c r="EA41" s="120">
        <f t="shared" si="364"/>
        <v>0</v>
      </c>
      <c r="EB41" s="101">
        <f t="shared" si="365"/>
        <v>0</v>
      </c>
      <c r="EC41" s="101"/>
      <c r="ED41" s="121"/>
      <c r="EE41" s="122" t="e">
        <f t="shared" si="366"/>
        <v>#DIV/0!</v>
      </c>
      <c r="EF41" s="469">
        <f t="shared" si="367"/>
        <v>0</v>
      </c>
      <c r="EG41" s="122">
        <f>EF41/EF26</f>
        <v>0</v>
      </c>
      <c r="EH41" s="101">
        <f>EH26*EG41</f>
        <v>0</v>
      </c>
      <c r="EI41" s="119">
        <f t="shared" si="368"/>
        <v>0</v>
      </c>
      <c r="EJ41" s="93">
        <f>EJ26</f>
        <v>9</v>
      </c>
      <c r="EK41" s="120">
        <f t="shared" si="369"/>
        <v>0</v>
      </c>
      <c r="EL41" s="101">
        <f t="shared" si="370"/>
        <v>0</v>
      </c>
      <c r="EM41" s="101"/>
      <c r="EN41" s="121"/>
      <c r="EO41" s="122" t="e">
        <f t="shared" si="371"/>
        <v>#DIV/0!</v>
      </c>
      <c r="EP41" s="469">
        <f t="shared" si="372"/>
        <v>0</v>
      </c>
      <c r="EQ41" s="122">
        <f>EP41/EP26</f>
        <v>0</v>
      </c>
      <c r="ER41" s="101">
        <f>ER26*EQ41</f>
        <v>0</v>
      </c>
      <c r="ES41" s="119">
        <f t="shared" si="373"/>
        <v>0</v>
      </c>
      <c r="ET41" s="93">
        <f>ET26</f>
        <v>9</v>
      </c>
      <c r="EU41" s="120">
        <f t="shared" si="374"/>
        <v>0</v>
      </c>
      <c r="EV41" s="101">
        <f t="shared" si="375"/>
        <v>0</v>
      </c>
      <c r="EW41" s="101"/>
      <c r="EX41" s="121"/>
      <c r="EY41" s="122" t="e">
        <f t="shared" si="376"/>
        <v>#DIV/0!</v>
      </c>
      <c r="EZ41" s="469">
        <f t="shared" si="377"/>
        <v>0</v>
      </c>
      <c r="FA41" s="122">
        <f>EZ41/EZ26</f>
        <v>0</v>
      </c>
      <c r="FB41" s="101">
        <f>FB26*FA41</f>
        <v>0</v>
      </c>
      <c r="FC41" s="119">
        <f t="shared" si="378"/>
        <v>0</v>
      </c>
      <c r="FD41" s="93">
        <f>FD26</f>
        <v>9</v>
      </c>
      <c r="FE41" s="120">
        <f t="shared" si="379"/>
        <v>0</v>
      </c>
      <c r="FF41" s="101">
        <f t="shared" si="380"/>
        <v>0</v>
      </c>
      <c r="FG41" s="101"/>
      <c r="FH41" s="121"/>
      <c r="FI41" s="122" t="e">
        <f t="shared" si="381"/>
        <v>#DIV/0!</v>
      </c>
      <c r="FJ41" s="469">
        <f t="shared" si="382"/>
        <v>0</v>
      </c>
      <c r="FK41" s="122">
        <f>FJ41/FJ26</f>
        <v>0</v>
      </c>
      <c r="FL41" s="101">
        <f>FL26*FK41</f>
        <v>0</v>
      </c>
      <c r="FM41" s="119">
        <f t="shared" si="383"/>
        <v>0</v>
      </c>
      <c r="FN41" s="93">
        <f>FN26</f>
        <v>9</v>
      </c>
      <c r="FO41" s="120">
        <f t="shared" si="384"/>
        <v>0</v>
      </c>
      <c r="FP41" s="101">
        <f t="shared" si="385"/>
        <v>0</v>
      </c>
      <c r="FQ41" s="101"/>
      <c r="FR41" s="121"/>
      <c r="FS41" s="122" t="e">
        <f t="shared" si="386"/>
        <v>#DIV/0!</v>
      </c>
      <c r="FT41" s="469">
        <f t="shared" si="387"/>
        <v>0</v>
      </c>
      <c r="FU41" s="122">
        <f>FT41/FT26</f>
        <v>0</v>
      </c>
      <c r="FV41" s="101">
        <f>FV26*FU41</f>
        <v>0</v>
      </c>
      <c r="FW41" s="119">
        <f t="shared" si="388"/>
        <v>0</v>
      </c>
      <c r="FX41" s="93">
        <f>FX26</f>
        <v>9</v>
      </c>
      <c r="FY41" s="120">
        <f t="shared" si="389"/>
        <v>0</v>
      </c>
      <c r="FZ41" s="101">
        <f t="shared" si="390"/>
        <v>0</v>
      </c>
      <c r="GA41" s="101"/>
      <c r="GB41" s="121"/>
      <c r="GC41" s="122" t="e">
        <f t="shared" si="391"/>
        <v>#DIV/0!</v>
      </c>
      <c r="GD41" s="469">
        <f t="shared" si="392"/>
        <v>0</v>
      </c>
      <c r="GE41" s="122">
        <f>GD41/GD26</f>
        <v>0</v>
      </c>
      <c r="GF41" s="101">
        <f>GF26*GE41</f>
        <v>0</v>
      </c>
      <c r="GG41" s="119">
        <f t="shared" si="393"/>
        <v>0</v>
      </c>
      <c r="GH41" s="93">
        <f>GH26</f>
        <v>9</v>
      </c>
      <c r="GI41" s="120">
        <f t="shared" si="394"/>
        <v>0</v>
      </c>
      <c r="GJ41" s="101">
        <f t="shared" si="395"/>
        <v>0</v>
      </c>
      <c r="GK41" s="101"/>
      <c r="GL41" s="121"/>
      <c r="GM41" s="122" t="e">
        <f t="shared" si="396"/>
        <v>#DIV/0!</v>
      </c>
      <c r="GN41" s="469">
        <f t="shared" si="397"/>
        <v>0</v>
      </c>
      <c r="GO41" s="122">
        <f>GN41/GN26</f>
        <v>0</v>
      </c>
      <c r="GP41" s="101">
        <f>GP26*GO41</f>
        <v>0</v>
      </c>
      <c r="GQ41" s="119">
        <f t="shared" si="398"/>
        <v>0</v>
      </c>
      <c r="GR41" s="93">
        <f>GR26</f>
        <v>9</v>
      </c>
      <c r="GS41" s="120">
        <f t="shared" si="399"/>
        <v>0</v>
      </c>
      <c r="GT41" s="101">
        <f t="shared" si="400"/>
        <v>0</v>
      </c>
      <c r="GU41" s="101"/>
      <c r="GV41" s="121"/>
      <c r="GW41" s="122" t="e">
        <f t="shared" si="401"/>
        <v>#DIV/0!</v>
      </c>
      <c r="GX41" s="469">
        <f t="shared" si="402"/>
        <v>0</v>
      </c>
      <c r="GY41" s="122">
        <f>GX41/GX26</f>
        <v>0</v>
      </c>
      <c r="GZ41" s="101">
        <f>GZ26*GY41</f>
        <v>0</v>
      </c>
      <c r="HA41" s="119">
        <f t="shared" si="403"/>
        <v>0</v>
      </c>
      <c r="HB41" s="93">
        <f>HB26</f>
        <v>9</v>
      </c>
      <c r="HC41" s="120">
        <f t="shared" si="404"/>
        <v>0</v>
      </c>
      <c r="HD41" s="101">
        <f t="shared" si="405"/>
        <v>0</v>
      </c>
      <c r="HE41" s="101"/>
      <c r="HF41" s="121"/>
      <c r="HG41" s="122" t="e">
        <f t="shared" si="406"/>
        <v>#DIV/0!</v>
      </c>
      <c r="HH41" s="469">
        <f t="shared" si="407"/>
        <v>0</v>
      </c>
      <c r="HI41" s="122">
        <f>HH41/HH26</f>
        <v>0</v>
      </c>
      <c r="HJ41" s="101">
        <f>HJ26*HI41</f>
        <v>0</v>
      </c>
      <c r="HK41" s="119">
        <f t="shared" si="408"/>
        <v>0</v>
      </c>
      <c r="HL41" s="93">
        <f>HL26</f>
        <v>9</v>
      </c>
      <c r="HM41" s="120">
        <f t="shared" si="409"/>
        <v>0</v>
      </c>
      <c r="HN41" s="101">
        <f t="shared" si="410"/>
        <v>0</v>
      </c>
      <c r="HO41" s="101"/>
      <c r="HP41" s="121"/>
      <c r="HQ41" s="122" t="e">
        <f t="shared" si="411"/>
        <v>#DIV/0!</v>
      </c>
      <c r="HR41" s="469">
        <f t="shared" si="412"/>
        <v>0</v>
      </c>
      <c r="HS41" s="122">
        <f>HR41/HR26</f>
        <v>0</v>
      </c>
      <c r="HT41" s="101">
        <f>HT26*HS41</f>
        <v>0</v>
      </c>
      <c r="HU41" s="119">
        <f t="shared" si="413"/>
        <v>0</v>
      </c>
      <c r="HV41" s="93">
        <f>HV26</f>
        <v>9</v>
      </c>
      <c r="HW41" s="120">
        <f t="shared" si="414"/>
        <v>0</v>
      </c>
      <c r="HX41" s="101">
        <f t="shared" si="415"/>
        <v>0</v>
      </c>
      <c r="HY41" s="101"/>
      <c r="HZ41" s="121"/>
      <c r="IA41" s="122" t="e">
        <f t="shared" si="416"/>
        <v>#DIV/0!</v>
      </c>
      <c r="IB41" s="469">
        <f t="shared" si="417"/>
        <v>0</v>
      </c>
      <c r="IC41" s="122">
        <f>IB41/IB26</f>
        <v>0</v>
      </c>
      <c r="ID41" s="101">
        <f>ID26*IC41</f>
        <v>0</v>
      </c>
      <c r="IE41" s="119">
        <f t="shared" si="418"/>
        <v>0</v>
      </c>
      <c r="IF41" s="93">
        <f>IF26</f>
        <v>9</v>
      </c>
      <c r="IG41" s="120">
        <f t="shared" si="419"/>
        <v>0</v>
      </c>
      <c r="IH41" s="101">
        <f t="shared" si="420"/>
        <v>0</v>
      </c>
      <c r="II41" s="101"/>
      <c r="IJ41" s="121"/>
      <c r="IK41" s="122" t="e">
        <f t="shared" si="421"/>
        <v>#DIV/0!</v>
      </c>
      <c r="IL41" s="469">
        <f t="shared" si="422"/>
        <v>0</v>
      </c>
      <c r="IM41" s="122">
        <f>IL41/IL26</f>
        <v>0</v>
      </c>
      <c r="IN41" s="101">
        <f>IN26*IM41</f>
        <v>0</v>
      </c>
      <c r="IO41" s="119">
        <f t="shared" si="423"/>
        <v>0</v>
      </c>
      <c r="IP41" s="93">
        <f>IP26</f>
        <v>9</v>
      </c>
      <c r="IQ41" s="120">
        <f t="shared" si="424"/>
        <v>0</v>
      </c>
      <c r="IR41" s="101">
        <f t="shared" si="425"/>
        <v>0</v>
      </c>
      <c r="IS41" s="101"/>
      <c r="IT41" s="121"/>
      <c r="IU41" s="122" t="e">
        <f t="shared" si="426"/>
        <v>#DIV/0!</v>
      </c>
      <c r="IV41" s="469">
        <f t="shared" si="427"/>
        <v>0</v>
      </c>
      <c r="IW41" s="122">
        <f>IV41/IV26</f>
        <v>0</v>
      </c>
      <c r="IX41" s="101">
        <f>IX26*IW41</f>
        <v>0</v>
      </c>
      <c r="IY41" s="119">
        <f t="shared" si="428"/>
        <v>0</v>
      </c>
      <c r="IZ41" s="93">
        <f>IZ26</f>
        <v>9</v>
      </c>
      <c r="JA41" s="120">
        <f t="shared" si="429"/>
        <v>0</v>
      </c>
      <c r="JB41" s="101">
        <f t="shared" si="430"/>
        <v>0</v>
      </c>
      <c r="JC41" s="101"/>
      <c r="JD41" s="121"/>
      <c r="JE41" s="122" t="e">
        <f t="shared" si="431"/>
        <v>#DIV/0!</v>
      </c>
      <c r="JF41" s="469">
        <f t="shared" si="432"/>
        <v>0</v>
      </c>
      <c r="JG41" s="122">
        <f>JF41/JF26</f>
        <v>0</v>
      </c>
      <c r="JH41" s="101">
        <f>JH26*JG41</f>
        <v>0</v>
      </c>
      <c r="JI41" s="119">
        <f t="shared" si="433"/>
        <v>0</v>
      </c>
      <c r="JJ41" s="93">
        <f>JJ26</f>
        <v>9</v>
      </c>
      <c r="JK41" s="120">
        <f t="shared" si="434"/>
        <v>0</v>
      </c>
      <c r="JL41" s="101">
        <f t="shared" si="435"/>
        <v>0</v>
      </c>
      <c r="JM41" s="101"/>
      <c r="JN41" s="121"/>
      <c r="JO41" s="122" t="e">
        <f t="shared" si="436"/>
        <v>#DIV/0!</v>
      </c>
      <c r="JP41" s="469">
        <f t="shared" si="437"/>
        <v>0</v>
      </c>
      <c r="JQ41" s="122" t="e">
        <f>JP41/JP26</f>
        <v>#DIV/0!</v>
      </c>
      <c r="JR41" s="101" t="e">
        <f>JR26*JQ41</f>
        <v>#DIV/0!</v>
      </c>
      <c r="JS41" s="119">
        <f t="shared" si="438"/>
        <v>0</v>
      </c>
      <c r="JT41" s="93">
        <f>JT26</f>
        <v>0</v>
      </c>
      <c r="JU41" s="120">
        <f t="shared" si="439"/>
        <v>0</v>
      </c>
      <c r="JV41" s="101">
        <f t="shared" si="440"/>
        <v>0</v>
      </c>
      <c r="JW41" s="101"/>
      <c r="JX41" s="121"/>
      <c r="JY41" s="122" t="e">
        <f t="shared" si="441"/>
        <v>#DIV/0!</v>
      </c>
      <c r="JZ41" s="469">
        <f t="shared" si="442"/>
        <v>0</v>
      </c>
      <c r="KA41" s="122">
        <f>JZ41/JZ26</f>
        <v>0</v>
      </c>
      <c r="KB41" s="101">
        <f>KB26*KA41</f>
        <v>0</v>
      </c>
      <c r="KC41" s="119">
        <f t="shared" si="443"/>
        <v>0</v>
      </c>
      <c r="KD41" s="93">
        <f>KD26</f>
        <v>9</v>
      </c>
      <c r="KE41" s="120">
        <f t="shared" si="444"/>
        <v>0</v>
      </c>
      <c r="KF41" s="101">
        <f t="shared" si="445"/>
        <v>0</v>
      </c>
      <c r="KG41" s="101"/>
      <c r="KH41" s="121"/>
      <c r="KI41" s="122" t="e">
        <f t="shared" si="446"/>
        <v>#DIV/0!</v>
      </c>
      <c r="KJ41" s="469">
        <f t="shared" si="447"/>
        <v>0</v>
      </c>
      <c r="KK41" s="122">
        <f>KJ41/KJ26</f>
        <v>0</v>
      </c>
      <c r="KL41" s="101">
        <f>KL26*KK41</f>
        <v>0</v>
      </c>
      <c r="KM41" s="119">
        <f t="shared" si="448"/>
        <v>0</v>
      </c>
      <c r="KN41" s="93">
        <f>KN26</f>
        <v>9</v>
      </c>
      <c r="KO41" s="120">
        <f t="shared" si="449"/>
        <v>0</v>
      </c>
      <c r="KP41" s="101">
        <f t="shared" si="450"/>
        <v>0</v>
      </c>
      <c r="KQ41" s="101"/>
      <c r="KR41" s="121"/>
      <c r="KS41" s="122" t="e">
        <f t="shared" si="451"/>
        <v>#DIV/0!</v>
      </c>
      <c r="KT41" s="469">
        <f t="shared" si="452"/>
        <v>0</v>
      </c>
      <c r="KU41" s="122">
        <f>KT41/KT26</f>
        <v>0</v>
      </c>
      <c r="KV41" s="101">
        <f>KV26*KU41</f>
        <v>0</v>
      </c>
      <c r="KW41" s="119">
        <f t="shared" si="453"/>
        <v>0</v>
      </c>
      <c r="KX41" s="93">
        <f>KX26</f>
        <v>9</v>
      </c>
      <c r="KY41" s="120">
        <f t="shared" si="454"/>
        <v>0</v>
      </c>
      <c r="KZ41" s="101">
        <f t="shared" si="455"/>
        <v>0</v>
      </c>
      <c r="LA41" s="101"/>
      <c r="LB41" s="121"/>
      <c r="LC41" s="122" t="e">
        <f t="shared" si="456"/>
        <v>#DIV/0!</v>
      </c>
      <c r="LD41" s="469">
        <f t="shared" si="457"/>
        <v>0</v>
      </c>
      <c r="LE41" s="122">
        <f>LD41/LD26</f>
        <v>0</v>
      </c>
      <c r="LF41" s="101">
        <f>LF26*LE41</f>
        <v>0</v>
      </c>
      <c r="LG41" s="119">
        <f t="shared" si="458"/>
        <v>0</v>
      </c>
      <c r="LH41" s="93">
        <f>LH26</f>
        <v>9</v>
      </c>
      <c r="LI41" s="120">
        <f t="shared" si="459"/>
        <v>0</v>
      </c>
      <c r="LJ41" s="101">
        <f t="shared" si="460"/>
        <v>0</v>
      </c>
      <c r="LK41" s="101"/>
      <c r="LL41" s="121"/>
      <c r="LM41" s="122" t="e">
        <f t="shared" si="461"/>
        <v>#DIV/0!</v>
      </c>
      <c r="LN41" s="469">
        <f t="shared" si="462"/>
        <v>0</v>
      </c>
      <c r="LO41" s="122">
        <f>LN41/LN26</f>
        <v>0</v>
      </c>
      <c r="LP41" s="101">
        <f>LP26*LO41</f>
        <v>0</v>
      </c>
      <c r="LQ41" s="119">
        <f t="shared" si="463"/>
        <v>0</v>
      </c>
      <c r="LR41" s="93">
        <f>LR26</f>
        <v>9</v>
      </c>
      <c r="LS41" s="120">
        <f t="shared" si="464"/>
        <v>0</v>
      </c>
      <c r="LT41" s="101">
        <f t="shared" si="465"/>
        <v>0</v>
      </c>
      <c r="LU41" s="101"/>
      <c r="LV41" s="121"/>
      <c r="LW41" s="122" t="e">
        <f t="shared" si="466"/>
        <v>#DIV/0!</v>
      </c>
      <c r="LX41" s="469">
        <f t="shared" si="467"/>
        <v>0</v>
      </c>
      <c r="LY41" s="122">
        <f>LX41/LX26</f>
        <v>0</v>
      </c>
      <c r="LZ41" s="101">
        <f>LZ26*LY41</f>
        <v>0</v>
      </c>
      <c r="MA41" s="119">
        <f t="shared" si="468"/>
        <v>0</v>
      </c>
      <c r="MB41" s="93">
        <f>MB26</f>
        <v>9</v>
      </c>
      <c r="MC41" s="120">
        <f t="shared" si="469"/>
        <v>0</v>
      </c>
      <c r="MD41" s="101">
        <f t="shared" si="470"/>
        <v>0</v>
      </c>
      <c r="ME41" s="101"/>
      <c r="MF41" s="121"/>
      <c r="MG41" s="122" t="e">
        <f t="shared" si="471"/>
        <v>#DIV/0!</v>
      </c>
      <c r="MH41" s="469">
        <f t="shared" si="472"/>
        <v>0</v>
      </c>
      <c r="MI41" s="122">
        <f>MH41/MH26</f>
        <v>0</v>
      </c>
      <c r="MJ41" s="101">
        <f>MJ26*MI41</f>
        <v>0</v>
      </c>
      <c r="MK41" s="119">
        <f t="shared" si="473"/>
        <v>0</v>
      </c>
      <c r="ML41" s="93">
        <f>ML26</f>
        <v>9</v>
      </c>
      <c r="MM41" s="120">
        <f t="shared" si="474"/>
        <v>0</v>
      </c>
      <c r="MN41" s="101">
        <f t="shared" si="475"/>
        <v>0</v>
      </c>
      <c r="MO41" s="101"/>
      <c r="MP41" s="121"/>
      <c r="MQ41" s="122" t="e">
        <f t="shared" si="476"/>
        <v>#DIV/0!</v>
      </c>
      <c r="MR41" s="469">
        <f t="shared" si="477"/>
        <v>0</v>
      </c>
      <c r="MS41" s="122">
        <f>MR41/MR26</f>
        <v>0</v>
      </c>
      <c r="MT41" s="101">
        <f>MT26*MS41</f>
        <v>0</v>
      </c>
      <c r="MU41" s="119">
        <f t="shared" si="478"/>
        <v>0</v>
      </c>
      <c r="MV41" s="93">
        <f>MV26</f>
        <v>9</v>
      </c>
      <c r="MW41" s="120">
        <f t="shared" si="479"/>
        <v>0</v>
      </c>
      <c r="MX41" s="101">
        <f t="shared" si="480"/>
        <v>0</v>
      </c>
      <c r="MY41" s="101"/>
      <c r="MZ41" s="121"/>
      <c r="NA41" s="122" t="e">
        <f t="shared" si="481"/>
        <v>#DIV/0!</v>
      </c>
      <c r="NB41" s="469">
        <f t="shared" si="482"/>
        <v>0</v>
      </c>
      <c r="NC41" s="122">
        <f>NB41/NB26</f>
        <v>0</v>
      </c>
      <c r="ND41" s="101">
        <f>ND26*NC41</f>
        <v>0</v>
      </c>
      <c r="NE41" s="119">
        <f t="shared" si="483"/>
        <v>0</v>
      </c>
      <c r="NF41" s="93">
        <f>NF26</f>
        <v>9</v>
      </c>
      <c r="NG41" s="120">
        <f t="shared" si="484"/>
        <v>0</v>
      </c>
      <c r="NH41" s="101">
        <f t="shared" si="485"/>
        <v>0</v>
      </c>
      <c r="NI41" s="101"/>
      <c r="NJ41" s="121"/>
      <c r="NK41" s="122" t="e">
        <f t="shared" si="486"/>
        <v>#DIV/0!</v>
      </c>
      <c r="NL41" s="469">
        <f t="shared" si="487"/>
        <v>0</v>
      </c>
      <c r="NM41" s="122">
        <f>NL41/NL26</f>
        <v>0</v>
      </c>
      <c r="NN41" s="101">
        <f>NN26*NM41</f>
        <v>0</v>
      </c>
      <c r="NO41" s="119">
        <f t="shared" si="488"/>
        <v>0</v>
      </c>
      <c r="NP41" s="93">
        <f>NP26</f>
        <v>9</v>
      </c>
      <c r="NQ41" s="120">
        <f t="shared" si="489"/>
        <v>0</v>
      </c>
      <c r="NR41" s="101">
        <f t="shared" si="490"/>
        <v>0</v>
      </c>
      <c r="NS41" s="101"/>
      <c r="NT41" s="121"/>
      <c r="NU41" s="122" t="e">
        <f t="shared" si="491"/>
        <v>#DIV/0!</v>
      </c>
      <c r="NV41" s="469">
        <f t="shared" si="492"/>
        <v>0</v>
      </c>
      <c r="NW41" s="122">
        <f>NV41/NV26</f>
        <v>0</v>
      </c>
      <c r="NX41" s="101">
        <f>NX26*NW41</f>
        <v>0</v>
      </c>
      <c r="NY41" s="119">
        <f t="shared" si="493"/>
        <v>0</v>
      </c>
      <c r="NZ41" s="93">
        <f>NZ26</f>
        <v>9</v>
      </c>
      <c r="OA41" s="120">
        <f t="shared" si="494"/>
        <v>0</v>
      </c>
      <c r="OB41" s="101">
        <f t="shared" si="495"/>
        <v>0</v>
      </c>
      <c r="OC41" s="101"/>
      <c r="OD41" s="121"/>
      <c r="OE41" s="122" t="e">
        <f t="shared" si="496"/>
        <v>#DIV/0!</v>
      </c>
      <c r="OF41" s="469">
        <f t="shared" si="497"/>
        <v>0</v>
      </c>
      <c r="OG41" s="122">
        <f>OF41/OF26</f>
        <v>0</v>
      </c>
      <c r="OH41" s="101">
        <f>OH26*OG41</f>
        <v>0</v>
      </c>
      <c r="OI41" s="119">
        <f t="shared" si="498"/>
        <v>0</v>
      </c>
      <c r="OJ41" s="93">
        <f>OJ26</f>
        <v>9</v>
      </c>
      <c r="OK41" s="120">
        <f t="shared" si="499"/>
        <v>0</v>
      </c>
      <c r="OL41" s="101">
        <f t="shared" si="500"/>
        <v>0</v>
      </c>
      <c r="OM41" s="101"/>
      <c r="ON41" s="121"/>
      <c r="OO41" s="122" t="e">
        <f t="shared" si="501"/>
        <v>#DIV/0!</v>
      </c>
      <c r="OP41" s="469">
        <f t="shared" si="502"/>
        <v>0</v>
      </c>
      <c r="OQ41" s="122">
        <f>OP41/OP26</f>
        <v>0</v>
      </c>
      <c r="OR41" s="101">
        <f>OR26*OQ41</f>
        <v>0</v>
      </c>
      <c r="OS41" s="119">
        <f t="shared" si="503"/>
        <v>0</v>
      </c>
      <c r="OT41" s="93">
        <f>OT26</f>
        <v>9</v>
      </c>
      <c r="OU41" s="120">
        <f t="shared" si="504"/>
        <v>0</v>
      </c>
      <c r="OV41" s="101">
        <f t="shared" si="505"/>
        <v>0</v>
      </c>
      <c r="OW41" s="101"/>
      <c r="OX41" s="121"/>
      <c r="OY41" s="122" t="e">
        <f t="shared" si="506"/>
        <v>#DIV/0!</v>
      </c>
      <c r="OZ41" s="469">
        <f t="shared" si="507"/>
        <v>0</v>
      </c>
      <c r="PA41" s="122">
        <f>OZ41/OZ26</f>
        <v>0</v>
      </c>
      <c r="PB41" s="101">
        <f>PB26*PA41</f>
        <v>0</v>
      </c>
      <c r="PC41" s="119">
        <f t="shared" si="508"/>
        <v>0</v>
      </c>
      <c r="PD41" s="93">
        <f>PD26</f>
        <v>9</v>
      </c>
      <c r="PE41" s="120">
        <f t="shared" si="509"/>
        <v>0</v>
      </c>
      <c r="PF41" s="101">
        <f t="shared" si="510"/>
        <v>0</v>
      </c>
      <c r="PG41" s="101"/>
      <c r="PH41" s="121"/>
      <c r="PI41" s="122" t="e">
        <f t="shared" si="511"/>
        <v>#DIV/0!</v>
      </c>
      <c r="PJ41" s="469">
        <f t="shared" si="512"/>
        <v>0</v>
      </c>
      <c r="PK41" s="122">
        <f>PJ41/PJ26</f>
        <v>0</v>
      </c>
      <c r="PL41" s="101">
        <f>PL26*PK41</f>
        <v>0</v>
      </c>
      <c r="PM41" s="119">
        <f t="shared" si="513"/>
        <v>0</v>
      </c>
      <c r="PN41" s="93">
        <f>PN26</f>
        <v>9</v>
      </c>
      <c r="PO41" s="120">
        <f t="shared" si="514"/>
        <v>0</v>
      </c>
      <c r="PP41" s="101">
        <f t="shared" si="515"/>
        <v>0</v>
      </c>
      <c r="PQ41" s="101"/>
      <c r="PR41" s="121"/>
      <c r="PS41" s="122" t="e">
        <f t="shared" si="516"/>
        <v>#DIV/0!</v>
      </c>
      <c r="PT41" s="469">
        <f t="shared" si="517"/>
        <v>0</v>
      </c>
      <c r="PU41" s="122" t="e">
        <f>PT41/PT26</f>
        <v>#DIV/0!</v>
      </c>
      <c r="PV41" s="101" t="e">
        <f>PV26*PU41</f>
        <v>#DIV/0!</v>
      </c>
      <c r="PW41" s="119">
        <f t="shared" si="518"/>
        <v>0</v>
      </c>
      <c r="PX41" s="93">
        <f>PX26</f>
        <v>0</v>
      </c>
      <c r="PY41" s="120">
        <f t="shared" si="519"/>
        <v>0</v>
      </c>
      <c r="PZ41" s="101">
        <f t="shared" si="520"/>
        <v>0</v>
      </c>
      <c r="QA41" s="101"/>
      <c r="QB41" s="121"/>
      <c r="QC41" s="122" t="e">
        <f t="shared" si="521"/>
        <v>#DIV/0!</v>
      </c>
      <c r="QD41" s="469">
        <f t="shared" si="522"/>
        <v>0</v>
      </c>
      <c r="QE41" s="122">
        <f>QD41/QD26</f>
        <v>0</v>
      </c>
      <c r="QF41" s="101">
        <f>QF26*QE41</f>
        <v>0</v>
      </c>
      <c r="QG41" s="119">
        <f t="shared" si="523"/>
        <v>0</v>
      </c>
      <c r="QH41" s="93">
        <f>QH26</f>
        <v>9</v>
      </c>
      <c r="QI41" s="120">
        <f t="shared" si="524"/>
        <v>0</v>
      </c>
      <c r="QJ41" s="101">
        <f t="shared" si="525"/>
        <v>0</v>
      </c>
      <c r="QK41" s="101"/>
      <c r="QL41" s="121"/>
      <c r="QM41" s="122" t="e">
        <f t="shared" si="526"/>
        <v>#DIV/0!</v>
      </c>
      <c r="QN41" s="469">
        <f t="shared" si="527"/>
        <v>0</v>
      </c>
      <c r="QO41" s="122">
        <f>QN41/QN26</f>
        <v>0</v>
      </c>
      <c r="QP41" s="101">
        <f>QP26*QO41</f>
        <v>0</v>
      </c>
      <c r="QQ41" s="119">
        <f t="shared" si="528"/>
        <v>0</v>
      </c>
      <c r="QR41" s="93">
        <f>QR26</f>
        <v>9</v>
      </c>
      <c r="QS41" s="120">
        <f t="shared" si="529"/>
        <v>0</v>
      </c>
      <c r="QT41" s="101">
        <f t="shared" si="530"/>
        <v>0</v>
      </c>
      <c r="QU41" s="101"/>
      <c r="QV41" s="121"/>
      <c r="QW41" s="122" t="e">
        <f t="shared" si="531"/>
        <v>#DIV/0!</v>
      </c>
      <c r="QX41" s="469">
        <f t="shared" si="532"/>
        <v>0</v>
      </c>
      <c r="QY41" s="122">
        <f>QX41/QX26</f>
        <v>0</v>
      </c>
      <c r="QZ41" s="101">
        <f>QZ26*QY41</f>
        <v>0</v>
      </c>
      <c r="RA41" s="119">
        <f t="shared" si="533"/>
        <v>0</v>
      </c>
      <c r="RB41" s="93">
        <f>RB26</f>
        <v>9</v>
      </c>
      <c r="RC41" s="120">
        <f t="shared" si="534"/>
        <v>0</v>
      </c>
      <c r="RD41" s="101">
        <f t="shared" si="535"/>
        <v>0</v>
      </c>
      <c r="RE41" s="101"/>
      <c r="RF41" s="121"/>
      <c r="RG41" s="122" t="e">
        <f t="shared" si="536"/>
        <v>#DIV/0!</v>
      </c>
      <c r="RH41" s="469">
        <f t="shared" si="537"/>
        <v>0</v>
      </c>
      <c r="RI41" s="122">
        <f>RH41/RH26</f>
        <v>0</v>
      </c>
      <c r="RJ41" s="101">
        <f>RJ26*RI41</f>
        <v>0</v>
      </c>
      <c r="RK41" s="119">
        <f t="shared" si="538"/>
        <v>0</v>
      </c>
      <c r="RL41" s="93">
        <f>RL26</f>
        <v>9</v>
      </c>
      <c r="RM41" s="120">
        <f t="shared" si="539"/>
        <v>0</v>
      </c>
      <c r="RN41" s="101">
        <f t="shared" si="540"/>
        <v>0</v>
      </c>
      <c r="RO41" s="101"/>
      <c r="RP41" s="121"/>
      <c r="RQ41" s="122" t="e">
        <f t="shared" si="541"/>
        <v>#DIV/0!</v>
      </c>
      <c r="RR41" s="469">
        <f t="shared" si="542"/>
        <v>0</v>
      </c>
      <c r="RS41" s="122">
        <f>RR41/RR26</f>
        <v>0</v>
      </c>
      <c r="RT41" s="101">
        <f>RT26*RS41</f>
        <v>0</v>
      </c>
      <c r="RU41" s="119">
        <f t="shared" si="543"/>
        <v>0</v>
      </c>
      <c r="RV41" s="93">
        <f>RV26</f>
        <v>9</v>
      </c>
      <c r="RW41" s="120">
        <f t="shared" si="544"/>
        <v>0</v>
      </c>
      <c r="RX41" s="101">
        <f t="shared" si="545"/>
        <v>0</v>
      </c>
      <c r="RY41" s="101"/>
      <c r="RZ41" s="121"/>
      <c r="SA41" s="122" t="e">
        <f t="shared" si="546"/>
        <v>#DIV/0!</v>
      </c>
      <c r="SB41" s="469">
        <f t="shared" si="547"/>
        <v>0</v>
      </c>
      <c r="SC41" s="122">
        <f>SB41/SB26</f>
        <v>0</v>
      </c>
      <c r="SD41" s="101">
        <f>SD26*SC41</f>
        <v>0</v>
      </c>
      <c r="SE41" s="119">
        <f t="shared" si="548"/>
        <v>0</v>
      </c>
      <c r="SF41" s="93">
        <f>SF26</f>
        <v>9</v>
      </c>
      <c r="SG41" s="120">
        <f t="shared" si="549"/>
        <v>0</v>
      </c>
      <c r="SH41" s="101">
        <f t="shared" si="550"/>
        <v>0</v>
      </c>
      <c r="SI41" s="101"/>
      <c r="SJ41" s="121"/>
      <c r="SK41" s="122" t="e">
        <f t="shared" si="551"/>
        <v>#DIV/0!</v>
      </c>
      <c r="SL41" s="469">
        <f t="shared" si="552"/>
        <v>0</v>
      </c>
      <c r="SM41" s="122">
        <f>SL41/SL26</f>
        <v>0</v>
      </c>
      <c r="SN41" s="101">
        <f>SN26*SM41</f>
        <v>0</v>
      </c>
      <c r="SO41" s="119">
        <f t="shared" si="553"/>
        <v>0</v>
      </c>
      <c r="SP41" s="93">
        <f>SP26</f>
        <v>9</v>
      </c>
      <c r="SQ41" s="120">
        <f t="shared" si="554"/>
        <v>0</v>
      </c>
      <c r="SR41" s="101">
        <f t="shared" si="555"/>
        <v>0</v>
      </c>
      <c r="SS41" s="101"/>
      <c r="ST41" s="121"/>
      <c r="SU41" s="122" t="e">
        <f t="shared" si="556"/>
        <v>#DIV/0!</v>
      </c>
      <c r="SV41" s="469">
        <f t="shared" si="557"/>
        <v>0</v>
      </c>
      <c r="SW41" s="122">
        <f>SV41/SV26</f>
        <v>0</v>
      </c>
      <c r="SX41" s="101">
        <f>SX26*SW41</f>
        <v>0</v>
      </c>
      <c r="SY41" s="119">
        <f t="shared" si="558"/>
        <v>0</v>
      </c>
      <c r="SZ41" s="93">
        <f>SZ26</f>
        <v>9</v>
      </c>
      <c r="TA41" s="120">
        <f t="shared" si="559"/>
        <v>0</v>
      </c>
      <c r="TB41" s="101">
        <f t="shared" si="560"/>
        <v>0</v>
      </c>
      <c r="TC41" s="101"/>
      <c r="TD41" s="121"/>
      <c r="TE41" s="122" t="e">
        <f t="shared" si="561"/>
        <v>#DIV/0!</v>
      </c>
      <c r="TF41" s="469">
        <f t="shared" si="562"/>
        <v>0</v>
      </c>
      <c r="TG41" s="122">
        <f>TF41/TF26</f>
        <v>0</v>
      </c>
      <c r="TH41" s="101">
        <f>TH26*TG41</f>
        <v>0</v>
      </c>
      <c r="TI41" s="119">
        <f t="shared" si="563"/>
        <v>0</v>
      </c>
      <c r="TJ41" s="93">
        <f>TJ26</f>
        <v>9</v>
      </c>
      <c r="TK41" s="120">
        <f t="shared" si="564"/>
        <v>0</v>
      </c>
      <c r="TL41" s="101">
        <f t="shared" si="565"/>
        <v>0</v>
      </c>
      <c r="TM41" s="101"/>
      <c r="TN41" s="121"/>
      <c r="TO41" s="122" t="e">
        <f t="shared" si="566"/>
        <v>#DIV/0!</v>
      </c>
      <c r="TP41" s="469">
        <f t="shared" si="567"/>
        <v>0</v>
      </c>
      <c r="TQ41" s="122">
        <f>TP41/TP26</f>
        <v>0</v>
      </c>
      <c r="TR41" s="101">
        <f>TR26*TQ41</f>
        <v>0</v>
      </c>
      <c r="TS41" s="119">
        <f t="shared" si="568"/>
        <v>0</v>
      </c>
      <c r="TT41" s="93">
        <f>TT26</f>
        <v>9</v>
      </c>
      <c r="TU41" s="120">
        <f t="shared" si="569"/>
        <v>0</v>
      </c>
      <c r="TV41" s="101">
        <f t="shared" si="570"/>
        <v>0</v>
      </c>
      <c r="TW41" s="101"/>
      <c r="TX41" s="121"/>
      <c r="TY41" s="122" t="e">
        <f t="shared" si="571"/>
        <v>#DIV/0!</v>
      </c>
      <c r="TZ41" s="469">
        <f t="shared" si="572"/>
        <v>0</v>
      </c>
      <c r="UA41" s="122">
        <f>TZ41/TZ26</f>
        <v>0</v>
      </c>
      <c r="UB41" s="101">
        <f>UB26*UA41</f>
        <v>0</v>
      </c>
      <c r="UC41" s="119">
        <f t="shared" si="573"/>
        <v>0</v>
      </c>
      <c r="UD41" s="93">
        <f>UD26</f>
        <v>9</v>
      </c>
      <c r="UE41" s="120">
        <f t="shared" si="574"/>
        <v>0</v>
      </c>
      <c r="UF41" s="101">
        <f t="shared" si="575"/>
        <v>0</v>
      </c>
      <c r="UG41" s="101"/>
      <c r="UH41" s="121"/>
      <c r="UI41" s="122" t="e">
        <f t="shared" si="576"/>
        <v>#DIV/0!</v>
      </c>
      <c r="UJ41" s="469">
        <f t="shared" si="577"/>
        <v>0</v>
      </c>
      <c r="UK41" s="122">
        <f>UJ41/UJ26</f>
        <v>0</v>
      </c>
      <c r="UL41" s="101">
        <f>UL26*UK41</f>
        <v>0</v>
      </c>
      <c r="UM41" s="119">
        <f t="shared" si="578"/>
        <v>0</v>
      </c>
      <c r="UN41" s="93">
        <f>UN26</f>
        <v>9</v>
      </c>
      <c r="UO41" s="120">
        <f t="shared" si="579"/>
        <v>0</v>
      </c>
      <c r="UP41" s="101">
        <f t="shared" si="580"/>
        <v>0</v>
      </c>
      <c r="UQ41" s="101"/>
      <c r="UR41" s="121"/>
      <c r="US41" s="122" t="e">
        <f t="shared" si="581"/>
        <v>#DIV/0!</v>
      </c>
      <c r="UT41" s="469">
        <f t="shared" si="582"/>
        <v>0</v>
      </c>
      <c r="UU41" s="122">
        <f>UT41/UT26</f>
        <v>0</v>
      </c>
      <c r="UV41" s="101">
        <f>UV26*UU41</f>
        <v>0</v>
      </c>
      <c r="UW41" s="119">
        <f t="shared" si="583"/>
        <v>0</v>
      </c>
      <c r="UX41" s="93">
        <f>UX26</f>
        <v>9</v>
      </c>
      <c r="UY41" s="120">
        <f t="shared" si="584"/>
        <v>0</v>
      </c>
      <c r="UZ41" s="101">
        <f t="shared" si="585"/>
        <v>0</v>
      </c>
      <c r="VA41" s="101"/>
      <c r="VB41" s="121"/>
      <c r="VC41" s="122" t="e">
        <f t="shared" si="586"/>
        <v>#DIV/0!</v>
      </c>
      <c r="VD41" s="469">
        <f t="shared" si="587"/>
        <v>0</v>
      </c>
      <c r="VE41" s="122">
        <f>VD41/VD26</f>
        <v>0</v>
      </c>
      <c r="VF41" s="101">
        <f>VF26*VE41</f>
        <v>0</v>
      </c>
      <c r="VG41" s="119">
        <f t="shared" si="588"/>
        <v>0</v>
      </c>
      <c r="VH41" s="93">
        <f>VH26</f>
        <v>9</v>
      </c>
      <c r="VI41" s="120">
        <f t="shared" si="589"/>
        <v>0</v>
      </c>
      <c r="VJ41" s="101">
        <f t="shared" si="590"/>
        <v>0</v>
      </c>
      <c r="VK41" s="101"/>
      <c r="VL41" s="121"/>
      <c r="VM41" s="122" t="e">
        <f t="shared" si="591"/>
        <v>#DIV/0!</v>
      </c>
      <c r="VN41" s="469">
        <f t="shared" si="592"/>
        <v>0</v>
      </c>
      <c r="VO41" s="122">
        <f>VN41/VN26</f>
        <v>0</v>
      </c>
      <c r="VP41" s="101">
        <f>VP26*VO41</f>
        <v>0</v>
      </c>
      <c r="VQ41" s="119">
        <f t="shared" si="593"/>
        <v>0</v>
      </c>
      <c r="VR41" s="93">
        <f>VR26</f>
        <v>9</v>
      </c>
      <c r="VS41" s="120">
        <f t="shared" si="594"/>
        <v>0</v>
      </c>
      <c r="VT41" s="101">
        <f t="shared" si="595"/>
        <v>0</v>
      </c>
      <c r="VU41" s="101"/>
      <c r="VV41" s="121"/>
      <c r="VW41" s="122" t="e">
        <f t="shared" si="596"/>
        <v>#DIV/0!</v>
      </c>
      <c r="VX41" s="452">
        <f t="shared" si="597"/>
        <v>0</v>
      </c>
      <c r="VY41" s="122">
        <f>VX41/VX26</f>
        <v>0</v>
      </c>
      <c r="VZ41" s="101">
        <f>VZ26*VY41</f>
        <v>0</v>
      </c>
      <c r="WA41" s="119">
        <f t="shared" si="598"/>
        <v>0</v>
      </c>
      <c r="WB41" s="93">
        <f>WB26</f>
        <v>9</v>
      </c>
      <c r="WC41" s="120">
        <f t="shared" si="599"/>
        <v>0</v>
      </c>
      <c r="WD41" s="101">
        <f t="shared" si="600"/>
        <v>0</v>
      </c>
      <c r="WE41" s="101"/>
      <c r="WF41" s="121"/>
    </row>
    <row r="42" spans="1:604">
      <c r="A42" s="5" t="s">
        <v>42</v>
      </c>
      <c r="B42" s="14" t="s">
        <v>43</v>
      </c>
      <c r="C42" s="14"/>
      <c r="D42" s="14"/>
      <c r="E42" s="4" t="s">
        <v>35</v>
      </c>
      <c r="F42" s="18">
        <f>SUM(F44:F57)</f>
        <v>223</v>
      </c>
      <c r="G42" s="4"/>
      <c r="H42" s="95">
        <v>462.68</v>
      </c>
      <c r="I42" s="119">
        <f>IF(F42&gt;0,H42/F42,0)</f>
        <v>2.07479821</v>
      </c>
      <c r="J42" s="101">
        <f>IF(M42&gt;0,M42/H42,0)</f>
        <v>2300</v>
      </c>
      <c r="K42" s="120">
        <f>I42*J42</f>
        <v>4772.0358800000004</v>
      </c>
      <c r="L42" s="101">
        <f>K42*F42</f>
        <v>1064164</v>
      </c>
      <c r="M42" s="95">
        <v>1064164</v>
      </c>
      <c r="N42" s="121">
        <f>M42-L42</f>
        <v>0</v>
      </c>
      <c r="O42" s="122">
        <f t="shared" si="306"/>
        <v>1.41069</v>
      </c>
      <c r="P42" s="18">
        <f>SUM(P44:P57)</f>
        <v>446</v>
      </c>
      <c r="Q42" s="4"/>
      <c r="R42" s="95">
        <v>579.04999999999995</v>
      </c>
      <c r="S42" s="119">
        <f>IF(P42&gt;0,R42/P42,0)</f>
        <v>1.2983183899999999</v>
      </c>
      <c r="T42" s="101">
        <f>IF(W42&gt;0,W42/R42,0)</f>
        <v>2150</v>
      </c>
      <c r="U42" s="120">
        <f>S42*T42</f>
        <v>2791.38454</v>
      </c>
      <c r="V42" s="101">
        <f>U42*P42</f>
        <v>1244957.5</v>
      </c>
      <c r="W42" s="95">
        <v>1244957.5</v>
      </c>
      <c r="X42" s="121">
        <f>W42-V42</f>
        <v>0</v>
      </c>
      <c r="Y42" s="122">
        <f t="shared" si="311"/>
        <v>0.82518000000000002</v>
      </c>
      <c r="Z42" s="18">
        <f>SUM(Z44:Z57)</f>
        <v>276</v>
      </c>
      <c r="AA42" s="4"/>
      <c r="AB42" s="95">
        <v>518.76</v>
      </c>
      <c r="AC42" s="119">
        <f>IF(Z42&gt;0,AB42/Z42,0)</f>
        <v>1.8795652199999999</v>
      </c>
      <c r="AD42" s="101">
        <f>IF(AG42&gt;0,AG42/AB42,0)</f>
        <v>2150</v>
      </c>
      <c r="AE42" s="120">
        <f>AC42*AD42</f>
        <v>4041.06522</v>
      </c>
      <c r="AF42" s="101">
        <f>AE42*Z42</f>
        <v>1115334</v>
      </c>
      <c r="AG42" s="95">
        <v>1115334</v>
      </c>
      <c r="AH42" s="121">
        <f>AG42-AF42</f>
        <v>0</v>
      </c>
      <c r="AI42" s="122">
        <f t="shared" si="316"/>
        <v>1.1946000000000001</v>
      </c>
      <c r="AJ42" s="18">
        <f>SUM(AJ44:AJ57)</f>
        <v>0</v>
      </c>
      <c r="AK42" s="4"/>
      <c r="AL42" s="95"/>
      <c r="AM42" s="119">
        <f>IF(AJ42&gt;0,AL42/AJ42,0)</f>
        <v>0</v>
      </c>
      <c r="AN42" s="101">
        <f>IF(AQ42&gt;0,AQ42/AL42,0)</f>
        <v>0</v>
      </c>
      <c r="AO42" s="120">
        <f>AM42*AN42</f>
        <v>0</v>
      </c>
      <c r="AP42" s="101">
        <f>AO42*AJ42</f>
        <v>0</v>
      </c>
      <c r="AQ42" s="95"/>
      <c r="AR42" s="121">
        <f>AQ42-AP42</f>
        <v>0</v>
      </c>
      <c r="AS42" s="122">
        <f t="shared" si="321"/>
        <v>0</v>
      </c>
      <c r="AT42" s="18">
        <f>SUM(AT44:AT57)</f>
        <v>131</v>
      </c>
      <c r="AU42" s="4"/>
      <c r="AV42" s="95">
        <v>200</v>
      </c>
      <c r="AW42" s="119">
        <f>IF(AT42&gt;0,AV42/AT42,0)</f>
        <v>1.52671756</v>
      </c>
      <c r="AX42" s="101">
        <f>IF(BA42&gt;0,BA42/AV42,0)</f>
        <v>2150</v>
      </c>
      <c r="AY42" s="120">
        <f>AW42*AX42</f>
        <v>3282.4427500000002</v>
      </c>
      <c r="AZ42" s="101">
        <f>AY42*AT42</f>
        <v>430000</v>
      </c>
      <c r="BA42" s="95">
        <v>430000</v>
      </c>
      <c r="BB42" s="121">
        <f>BA42-AZ42</f>
        <v>0</v>
      </c>
      <c r="BC42" s="122">
        <f t="shared" si="326"/>
        <v>0.97033999999999998</v>
      </c>
      <c r="BD42" s="18">
        <f>SUM(BD44:BD57)</f>
        <v>151</v>
      </c>
      <c r="BE42" s="4"/>
      <c r="BF42" s="95">
        <v>152.72999999999999</v>
      </c>
      <c r="BG42" s="119">
        <f>IF(BD42&gt;0,BF42/BD42,0)</f>
        <v>1.0114569499999999</v>
      </c>
      <c r="BH42" s="101">
        <f>IF(BK42&gt;0,BK42/BF42,0)</f>
        <v>2830</v>
      </c>
      <c r="BI42" s="120">
        <f>BG42*BH42</f>
        <v>2862.42317</v>
      </c>
      <c r="BJ42" s="101">
        <f>BI42*BD42</f>
        <v>432225.9</v>
      </c>
      <c r="BK42" s="95">
        <v>432225.9</v>
      </c>
      <c r="BL42" s="121">
        <f>BK42-BJ42</f>
        <v>0</v>
      </c>
      <c r="BM42" s="122">
        <f t="shared" si="331"/>
        <v>0.84618000000000004</v>
      </c>
      <c r="BN42" s="18">
        <f>SUM(BN44:BN57)</f>
        <v>50</v>
      </c>
      <c r="BO42" s="4"/>
      <c r="BP42" s="95">
        <v>80.5</v>
      </c>
      <c r="BQ42" s="119">
        <f>IF(BN42&gt;0,BP42/BN42,0)</f>
        <v>1.61</v>
      </c>
      <c r="BR42" s="101">
        <f>IF(BU42&gt;0,BU42/BP42,0)</f>
        <v>2830</v>
      </c>
      <c r="BS42" s="120">
        <f>BQ42*BR42</f>
        <v>4556.3</v>
      </c>
      <c r="BT42" s="101">
        <f>BS42*BN42</f>
        <v>227815</v>
      </c>
      <c r="BU42" s="95">
        <v>227815</v>
      </c>
      <c r="BV42" s="121">
        <f>BU42-BT42</f>
        <v>0</v>
      </c>
      <c r="BW42" s="122">
        <f t="shared" si="336"/>
        <v>1.3469199999999999</v>
      </c>
      <c r="BX42" s="18">
        <f>SUM(BX44:BX57)</f>
        <v>167</v>
      </c>
      <c r="BY42" s="4"/>
      <c r="BZ42" s="95">
        <v>252.97</v>
      </c>
      <c r="CA42" s="119">
        <f>IF(BX42&gt;0,BZ42/BX42,0)</f>
        <v>1.51479042</v>
      </c>
      <c r="CB42" s="101">
        <f>IF(CE42&gt;0,CE42/BZ42,0)</f>
        <v>2200</v>
      </c>
      <c r="CC42" s="120">
        <f>CA42*CB42</f>
        <v>3332.53892</v>
      </c>
      <c r="CD42" s="101">
        <f>CC42*BX42</f>
        <v>556534</v>
      </c>
      <c r="CE42" s="95">
        <v>556534</v>
      </c>
      <c r="CF42" s="121">
        <f>CE42-CD42</f>
        <v>0</v>
      </c>
      <c r="CG42" s="122">
        <f t="shared" si="341"/>
        <v>0.98514999999999997</v>
      </c>
      <c r="CH42" s="18">
        <f>SUM(CH44:CH57)</f>
        <v>0</v>
      </c>
      <c r="CI42" s="4"/>
      <c r="CJ42" s="95"/>
      <c r="CK42" s="119">
        <f>IF(CH42&gt;0,CJ42/CH42,0)</f>
        <v>0</v>
      </c>
      <c r="CL42" s="101">
        <f>IF(CO42&gt;0,CO42/CJ42,0)</f>
        <v>0</v>
      </c>
      <c r="CM42" s="120">
        <f>CK42*CL42</f>
        <v>0</v>
      </c>
      <c r="CN42" s="101">
        <f>CM42*CH42</f>
        <v>0</v>
      </c>
      <c r="CO42" s="95"/>
      <c r="CP42" s="121">
        <f>CO42-CN42</f>
        <v>0</v>
      </c>
      <c r="CQ42" s="122">
        <f t="shared" si="346"/>
        <v>0</v>
      </c>
      <c r="CR42" s="18">
        <f>SUM(CR44:CR57)</f>
        <v>121</v>
      </c>
      <c r="CS42" s="4"/>
      <c r="CT42" s="95">
        <v>126.91</v>
      </c>
      <c r="CU42" s="119">
        <f>IF(CR42&gt;0,CT42/CR42,0)</f>
        <v>1.0488429800000001</v>
      </c>
      <c r="CV42" s="101">
        <f>IF(CY42&gt;0,CY42/CT42,0)</f>
        <v>2830</v>
      </c>
      <c r="CW42" s="120">
        <f>CU42*CV42</f>
        <v>2968.2256299999999</v>
      </c>
      <c r="CX42" s="101">
        <f>CW42*CR42</f>
        <v>359155.3</v>
      </c>
      <c r="CY42" s="95">
        <v>359155.3</v>
      </c>
      <c r="CZ42" s="121">
        <f>CY42-CX42</f>
        <v>0</v>
      </c>
      <c r="DA42" s="122">
        <f t="shared" si="351"/>
        <v>0.87746000000000002</v>
      </c>
      <c r="DB42" s="18">
        <f>SUM(DB44:DB57)</f>
        <v>338</v>
      </c>
      <c r="DC42" s="4"/>
      <c r="DD42" s="95">
        <v>462.16</v>
      </c>
      <c r="DE42" s="119">
        <f>IF(DB42&gt;0,DD42/DB42,0)</f>
        <v>1.3673372800000001</v>
      </c>
      <c r="DF42" s="101">
        <f>IF(DI42&gt;0,DI42/DD42,0)</f>
        <v>2830</v>
      </c>
      <c r="DG42" s="120">
        <f>DE42*DF42</f>
        <v>3869.5645</v>
      </c>
      <c r="DH42" s="101">
        <f>DG42*DB42</f>
        <v>1307912.8</v>
      </c>
      <c r="DI42" s="95">
        <v>1307912.8</v>
      </c>
      <c r="DJ42" s="121">
        <f>DI42-DH42</f>
        <v>0</v>
      </c>
      <c r="DK42" s="122">
        <f t="shared" si="356"/>
        <v>1.14391</v>
      </c>
      <c r="DL42" s="18">
        <f>SUM(DL44:DL57)</f>
        <v>170</v>
      </c>
      <c r="DM42" s="4"/>
      <c r="DN42" s="95">
        <v>217.8</v>
      </c>
      <c r="DO42" s="119">
        <f>IF(DL42&gt;0,DN42/DL42,0)</f>
        <v>1.2811764699999999</v>
      </c>
      <c r="DP42" s="101">
        <f>IF(DS42&gt;0,DS42/DN42,0)</f>
        <v>2830</v>
      </c>
      <c r="DQ42" s="120">
        <f>DO42*DP42</f>
        <v>3625.7294099999999</v>
      </c>
      <c r="DR42" s="101">
        <f>DQ42*DL42</f>
        <v>616374</v>
      </c>
      <c r="DS42" s="95">
        <v>616374</v>
      </c>
      <c r="DT42" s="121">
        <f>DS42-DR42</f>
        <v>0</v>
      </c>
      <c r="DU42" s="122">
        <f t="shared" si="361"/>
        <v>1.07182</v>
      </c>
      <c r="DV42" s="18">
        <f>SUM(DV44:DV57)</f>
        <v>53</v>
      </c>
      <c r="DW42" s="4"/>
      <c r="DX42" s="95"/>
      <c r="DY42" s="119">
        <f>IF(DV42&gt;0,DX42/DV42,0)</f>
        <v>0</v>
      </c>
      <c r="DZ42" s="101">
        <f>IF(EC42&gt;0,EC42/DX42,0)</f>
        <v>0</v>
      </c>
      <c r="EA42" s="120">
        <f>DY42*DZ42</f>
        <v>0</v>
      </c>
      <c r="EB42" s="101">
        <f>EA42*DV42</f>
        <v>0</v>
      </c>
      <c r="EC42" s="95"/>
      <c r="ED42" s="121">
        <f>EC42-EB42</f>
        <v>0</v>
      </c>
      <c r="EE42" s="122">
        <f t="shared" si="366"/>
        <v>0</v>
      </c>
      <c r="EF42" s="18">
        <f>SUM(EF44:EF57)</f>
        <v>239</v>
      </c>
      <c r="EG42" s="4"/>
      <c r="EH42" s="95">
        <v>432</v>
      </c>
      <c r="EI42" s="119">
        <f>IF(EF42&gt;0,EH42/EF42,0)</f>
        <v>1.8075313799999999</v>
      </c>
      <c r="EJ42" s="101">
        <f>IF(EM42&gt;0,EM42/EH42,0)</f>
        <v>2815</v>
      </c>
      <c r="EK42" s="120">
        <f>EI42*EJ42</f>
        <v>5088.2008299999998</v>
      </c>
      <c r="EL42" s="101">
        <f>EK42*EF42</f>
        <v>1216080</v>
      </c>
      <c r="EM42" s="95">
        <v>1216080</v>
      </c>
      <c r="EN42" s="121">
        <f>EM42-EL42</f>
        <v>0</v>
      </c>
      <c r="EO42" s="122">
        <f t="shared" si="371"/>
        <v>1.5041500000000001</v>
      </c>
      <c r="EP42" s="18">
        <f>SUM(EP44:EP57)</f>
        <v>318</v>
      </c>
      <c r="EQ42" s="4"/>
      <c r="ER42" s="95"/>
      <c r="ES42" s="119">
        <f>IF(EP42&gt;0,ER42/EP42,0)</f>
        <v>0</v>
      </c>
      <c r="ET42" s="101">
        <f>IF(EW42&gt;0,EW42/ER42,0)</f>
        <v>0</v>
      </c>
      <c r="EU42" s="120">
        <f>ES42*ET42</f>
        <v>0</v>
      </c>
      <c r="EV42" s="101">
        <f>EU42*EP42</f>
        <v>0</v>
      </c>
      <c r="EW42" s="95"/>
      <c r="EX42" s="121">
        <f>EW42-EV42</f>
        <v>0</v>
      </c>
      <c r="EY42" s="122">
        <f t="shared" si="376"/>
        <v>0</v>
      </c>
      <c r="EZ42" s="18">
        <f>SUM(EZ44:EZ57)</f>
        <v>107</v>
      </c>
      <c r="FA42" s="4"/>
      <c r="FB42" s="95">
        <v>179.56</v>
      </c>
      <c r="FC42" s="119">
        <f>IF(EZ42&gt;0,FB42/EZ42,0)</f>
        <v>1.6781308399999999</v>
      </c>
      <c r="FD42" s="101">
        <f>IF(FG42&gt;0,FG42/FB42,0)</f>
        <v>2150</v>
      </c>
      <c r="FE42" s="120">
        <f>FC42*FD42</f>
        <v>3607.9813100000001</v>
      </c>
      <c r="FF42" s="101">
        <f>FE42*EZ42</f>
        <v>386054</v>
      </c>
      <c r="FG42" s="95">
        <v>386054</v>
      </c>
      <c r="FH42" s="121">
        <f>FG42-FF42</f>
        <v>0</v>
      </c>
      <c r="FI42" s="122">
        <f t="shared" si="381"/>
        <v>1.0665800000000001</v>
      </c>
      <c r="FJ42" s="18">
        <f>SUM(FJ44:FJ57)</f>
        <v>179</v>
      </c>
      <c r="FK42" s="4"/>
      <c r="FL42" s="95">
        <v>332.1</v>
      </c>
      <c r="FM42" s="119">
        <f>IF(FJ42&gt;0,FL42/FJ42,0)</f>
        <v>1.85530726</v>
      </c>
      <c r="FN42" s="101">
        <f>IF(FQ42&gt;0,FQ42/FL42,0)</f>
        <v>2780</v>
      </c>
      <c r="FO42" s="120">
        <f>FM42*FN42</f>
        <v>5157.7541799999999</v>
      </c>
      <c r="FP42" s="101">
        <f>FO42*FJ42</f>
        <v>923238</v>
      </c>
      <c r="FQ42" s="95">
        <v>923238</v>
      </c>
      <c r="FR42" s="121">
        <f>FQ42-FP42</f>
        <v>0</v>
      </c>
      <c r="FS42" s="122">
        <f t="shared" si="386"/>
        <v>1.5247200000000001</v>
      </c>
      <c r="FT42" s="18">
        <f>SUM(FT44:FT57)</f>
        <v>298</v>
      </c>
      <c r="FU42" s="4"/>
      <c r="FV42" s="95">
        <v>326.70999999999998</v>
      </c>
      <c r="FW42" s="119">
        <f>IF(FT42&gt;0,FV42/FT42,0)</f>
        <v>1.09634228</v>
      </c>
      <c r="FX42" s="101">
        <f>IF(GA42&gt;0,GA42/FV42,0)</f>
        <v>2200</v>
      </c>
      <c r="FY42" s="120">
        <f>FW42*FX42</f>
        <v>2411.9530199999999</v>
      </c>
      <c r="FZ42" s="101">
        <f>FY42*FT42</f>
        <v>718762</v>
      </c>
      <c r="GA42" s="95">
        <v>718762</v>
      </c>
      <c r="GB42" s="121">
        <f>GA42-FZ42</f>
        <v>0</v>
      </c>
      <c r="GC42" s="122">
        <f t="shared" si="391"/>
        <v>0.71301000000000003</v>
      </c>
      <c r="GD42" s="18">
        <f>SUM(GD44:GD57)</f>
        <v>153</v>
      </c>
      <c r="GE42" s="4"/>
      <c r="GF42" s="95">
        <v>218.21</v>
      </c>
      <c r="GG42" s="119">
        <f>IF(GD42&gt;0,GF42/GD42,0)</f>
        <v>1.42620915</v>
      </c>
      <c r="GH42" s="101">
        <f>IF(GK42&gt;0,GK42/GF42,0)</f>
        <v>2150</v>
      </c>
      <c r="GI42" s="120">
        <f>GG42*GH42</f>
        <v>3066.3496700000001</v>
      </c>
      <c r="GJ42" s="101">
        <f>GI42*GD42</f>
        <v>469151.5</v>
      </c>
      <c r="GK42" s="95">
        <v>469151.5</v>
      </c>
      <c r="GL42" s="121">
        <f>GK42-GJ42</f>
        <v>0</v>
      </c>
      <c r="GM42" s="122">
        <f t="shared" si="396"/>
        <v>0.90646000000000004</v>
      </c>
      <c r="GN42" s="18">
        <f>SUM(GN44:GN57)</f>
        <v>95</v>
      </c>
      <c r="GO42" s="4"/>
      <c r="GP42" s="95">
        <v>177.05</v>
      </c>
      <c r="GQ42" s="119">
        <f>IF(GN42&gt;0,GP42/GN42,0)</f>
        <v>1.86368421</v>
      </c>
      <c r="GR42" s="101">
        <f>IF(GU42&gt;0,GU42/GP42,0)</f>
        <v>2150</v>
      </c>
      <c r="GS42" s="120">
        <f>GQ42*GR42</f>
        <v>4006.9210499999999</v>
      </c>
      <c r="GT42" s="101">
        <f>GS42*GN42</f>
        <v>380657.5</v>
      </c>
      <c r="GU42" s="95">
        <v>380657.5</v>
      </c>
      <c r="GV42" s="121">
        <f>GU42-GT42</f>
        <v>0</v>
      </c>
      <c r="GW42" s="122">
        <f t="shared" si="401"/>
        <v>1.18451</v>
      </c>
      <c r="GX42" s="18">
        <f>SUM(GX44:GX57)</f>
        <v>208</v>
      </c>
      <c r="GY42" s="4"/>
      <c r="GZ42" s="95">
        <v>318.33999999999997</v>
      </c>
      <c r="HA42" s="119">
        <f>IF(GX42&gt;0,GZ42/GX42,0)</f>
        <v>1.53048077</v>
      </c>
      <c r="HB42" s="101">
        <f>IF(HE42&gt;0,HE42/GZ42,0)</f>
        <v>2150</v>
      </c>
      <c r="HC42" s="120">
        <f>HA42*HB42</f>
        <v>3290.5336600000001</v>
      </c>
      <c r="HD42" s="101">
        <f>HC42*GX42</f>
        <v>684431</v>
      </c>
      <c r="HE42" s="95">
        <v>684431</v>
      </c>
      <c r="HF42" s="121">
        <f>HE42-HD42</f>
        <v>0</v>
      </c>
      <c r="HG42" s="122">
        <f t="shared" si="406"/>
        <v>0.97274000000000005</v>
      </c>
      <c r="HH42" s="18">
        <f>SUM(HH44:HH57)</f>
        <v>277</v>
      </c>
      <c r="HI42" s="4"/>
      <c r="HJ42" s="95">
        <v>256.64</v>
      </c>
      <c r="HK42" s="119">
        <f>IF(HH42&gt;0,HJ42/HH42,0)</f>
        <v>0.92649819</v>
      </c>
      <c r="HL42" s="101">
        <f>IF(HO42&gt;0,HO42/HJ42,0)</f>
        <v>2150</v>
      </c>
      <c r="HM42" s="120">
        <f>HK42*HL42</f>
        <v>1991.97111</v>
      </c>
      <c r="HN42" s="101">
        <f>HM42*HH42</f>
        <v>551776</v>
      </c>
      <c r="HO42" s="95">
        <v>551776</v>
      </c>
      <c r="HP42" s="121">
        <f>HO42-HN42</f>
        <v>0</v>
      </c>
      <c r="HQ42" s="122">
        <f t="shared" si="411"/>
        <v>0.58886000000000005</v>
      </c>
      <c r="HR42" s="18">
        <f>SUM(HR44:HR57)</f>
        <v>429</v>
      </c>
      <c r="HS42" s="4"/>
      <c r="HT42" s="95">
        <v>404.34</v>
      </c>
      <c r="HU42" s="119">
        <f>IF(HR42&gt;0,HT42/HR42,0)</f>
        <v>0.94251748000000002</v>
      </c>
      <c r="HV42" s="101">
        <f>IF(HY42&gt;0,HY42/HT42,0)</f>
        <v>2200</v>
      </c>
      <c r="HW42" s="120">
        <f>HU42*HV42</f>
        <v>2073.5384600000002</v>
      </c>
      <c r="HX42" s="101">
        <f>HW42*HR42</f>
        <v>889548</v>
      </c>
      <c r="HY42" s="95">
        <v>889548</v>
      </c>
      <c r="HZ42" s="121">
        <f>HY42-HX42</f>
        <v>0</v>
      </c>
      <c r="IA42" s="122">
        <f t="shared" si="416"/>
        <v>0.61297000000000001</v>
      </c>
      <c r="IB42" s="18">
        <f>SUM(IB44:IB57)</f>
        <v>176</v>
      </c>
      <c r="IC42" s="4"/>
      <c r="ID42" s="95">
        <v>292.64999999999998</v>
      </c>
      <c r="IE42" s="119">
        <f>IF(IB42&gt;0,ID42/IB42,0)</f>
        <v>1.6627840899999999</v>
      </c>
      <c r="IF42" s="101">
        <f>IF(II42&gt;0,II42/ID42,0)</f>
        <v>2830</v>
      </c>
      <c r="IG42" s="120">
        <f>IE42*IF42</f>
        <v>4705.6789699999999</v>
      </c>
      <c r="IH42" s="101">
        <f>IG42*IB42</f>
        <v>828199.5</v>
      </c>
      <c r="II42" s="95">
        <v>828199.5</v>
      </c>
      <c r="IJ42" s="121">
        <f>II42-IH42</f>
        <v>0</v>
      </c>
      <c r="IK42" s="122">
        <f t="shared" si="421"/>
        <v>1.39107</v>
      </c>
      <c r="IL42" s="18">
        <f>SUM(IL44:IL57)</f>
        <v>118</v>
      </c>
      <c r="IM42" s="4"/>
      <c r="IN42" s="95">
        <v>178</v>
      </c>
      <c r="IO42" s="119">
        <f>IF(IL42&gt;0,IN42/IL42,0)</f>
        <v>1.5084745799999999</v>
      </c>
      <c r="IP42" s="101">
        <f>IF(IS42&gt;0,IS42/IN42,0)</f>
        <v>2200</v>
      </c>
      <c r="IQ42" s="120">
        <f>IO42*IP42</f>
        <v>3318.64408</v>
      </c>
      <c r="IR42" s="101">
        <f>IQ42*IL42</f>
        <v>391600</v>
      </c>
      <c r="IS42" s="95">
        <v>391600</v>
      </c>
      <c r="IT42" s="121">
        <f>IS42-IR42</f>
        <v>0</v>
      </c>
      <c r="IU42" s="122">
        <f t="shared" si="426"/>
        <v>0.98104000000000002</v>
      </c>
      <c r="IV42" s="18">
        <f>SUM(IV44:IV57)</f>
        <v>316</v>
      </c>
      <c r="IW42" s="4"/>
      <c r="IX42" s="95">
        <v>431.64</v>
      </c>
      <c r="IY42" s="119">
        <f>IF(IV42&gt;0,IX42/IV42,0)</f>
        <v>1.3659493700000001</v>
      </c>
      <c r="IZ42" s="101">
        <f>IF(JC42&gt;0,JC42/IX42,0)</f>
        <v>2830</v>
      </c>
      <c r="JA42" s="120">
        <f>IY42*IZ42</f>
        <v>3865.63672</v>
      </c>
      <c r="JB42" s="101">
        <f>JA42*IV42</f>
        <v>1221541.2</v>
      </c>
      <c r="JC42" s="95">
        <v>1221541.2</v>
      </c>
      <c r="JD42" s="121">
        <f>JC42-JB42</f>
        <v>0</v>
      </c>
      <c r="JE42" s="122">
        <f t="shared" si="431"/>
        <v>1.1427400000000001</v>
      </c>
      <c r="JF42" s="18">
        <f>SUM(JF44:JF57)</f>
        <v>321</v>
      </c>
      <c r="JG42" s="4"/>
      <c r="JH42" s="95">
        <v>405.5</v>
      </c>
      <c r="JI42" s="119">
        <f>IF(JF42&gt;0,JH42/JF42,0)</f>
        <v>1.26323988</v>
      </c>
      <c r="JJ42" s="101">
        <f>IF(JM42&gt;0,JM42/JH42,0)</f>
        <v>2200</v>
      </c>
      <c r="JK42" s="120">
        <f>JI42*JJ42</f>
        <v>2779.1277399999999</v>
      </c>
      <c r="JL42" s="101">
        <f>JK42*JF42</f>
        <v>892100</v>
      </c>
      <c r="JM42" s="95">
        <v>892100</v>
      </c>
      <c r="JN42" s="121">
        <f>JM42-JL42</f>
        <v>0</v>
      </c>
      <c r="JO42" s="122">
        <f t="shared" si="436"/>
        <v>0.82155999999999996</v>
      </c>
      <c r="JP42" s="18">
        <f>SUM(JP44:JP57)</f>
        <v>0</v>
      </c>
      <c r="JQ42" s="4"/>
      <c r="JR42" s="95"/>
      <c r="JS42" s="119">
        <f>IF(JP42&gt;0,JR42/JP42,0)</f>
        <v>0</v>
      </c>
      <c r="JT42" s="101">
        <f>IF(JW42&gt;0,JW42/JR42,0)</f>
        <v>0</v>
      </c>
      <c r="JU42" s="120">
        <f>JS42*JT42</f>
        <v>0</v>
      </c>
      <c r="JV42" s="101">
        <f>JU42*JP42</f>
        <v>0</v>
      </c>
      <c r="JW42" s="95"/>
      <c r="JX42" s="121">
        <f>JW42-JV42</f>
        <v>0</v>
      </c>
      <c r="JY42" s="122">
        <f t="shared" si="441"/>
        <v>0</v>
      </c>
      <c r="JZ42" s="18">
        <f>SUM(JZ44:JZ57)</f>
        <v>176</v>
      </c>
      <c r="KA42" s="4"/>
      <c r="KB42" s="95">
        <v>154.52000000000001</v>
      </c>
      <c r="KC42" s="119">
        <f>IF(JZ42&gt;0,KB42/JZ42,0)</f>
        <v>0.87795455</v>
      </c>
      <c r="KD42" s="101">
        <f>IF(KG42&gt;0,KG42/KB42,0)</f>
        <v>2150</v>
      </c>
      <c r="KE42" s="120">
        <f>KC42*KD42</f>
        <v>1887.6022800000001</v>
      </c>
      <c r="KF42" s="101">
        <f>KE42*JZ42</f>
        <v>332218</v>
      </c>
      <c r="KG42" s="95">
        <v>332218</v>
      </c>
      <c r="KH42" s="121">
        <f>KG42-KF42</f>
        <v>0</v>
      </c>
      <c r="KI42" s="122">
        <f t="shared" si="446"/>
        <v>0.55801000000000001</v>
      </c>
      <c r="KJ42" s="18">
        <f>SUM(KJ44:KJ57)</f>
        <v>363</v>
      </c>
      <c r="KK42" s="4"/>
      <c r="KL42" s="95">
        <v>516</v>
      </c>
      <c r="KM42" s="119">
        <f>IF(KJ42&gt;0,KL42/KJ42,0)</f>
        <v>1.4214876000000001</v>
      </c>
      <c r="KN42" s="101">
        <f>IF(KQ42&gt;0,KQ42/KL42,0)</f>
        <v>2150</v>
      </c>
      <c r="KO42" s="120">
        <f>KM42*KN42</f>
        <v>3056.1983399999999</v>
      </c>
      <c r="KP42" s="101">
        <f>KO42*KJ42</f>
        <v>1109400</v>
      </c>
      <c r="KQ42" s="95">
        <v>1109400</v>
      </c>
      <c r="KR42" s="121">
        <f>KQ42-KP42</f>
        <v>0</v>
      </c>
      <c r="KS42" s="122">
        <f t="shared" si="451"/>
        <v>0.90346000000000004</v>
      </c>
      <c r="KT42" s="18">
        <f>SUM(KT44:KT57)</f>
        <v>310</v>
      </c>
      <c r="KU42" s="4"/>
      <c r="KV42" s="95">
        <v>480</v>
      </c>
      <c r="KW42" s="119">
        <f>IF(KT42&gt;0,KV42/KT42,0)</f>
        <v>1.5483871</v>
      </c>
      <c r="KX42" s="101">
        <f>IF(LA42&gt;0,LA42/KV42,0)</f>
        <v>2200</v>
      </c>
      <c r="KY42" s="120">
        <f>KW42*KX42</f>
        <v>3406.4516199999998</v>
      </c>
      <c r="KZ42" s="101">
        <f>KY42*KT42</f>
        <v>1056000</v>
      </c>
      <c r="LA42" s="95">
        <v>1056000</v>
      </c>
      <c r="LB42" s="121">
        <f>LA42-KZ42</f>
        <v>0</v>
      </c>
      <c r="LC42" s="122">
        <f t="shared" si="456"/>
        <v>1.0069999999999999</v>
      </c>
      <c r="LD42" s="18">
        <f>SUM(LD44:LD57)</f>
        <v>238</v>
      </c>
      <c r="LE42" s="4"/>
      <c r="LF42" s="95">
        <v>526.24</v>
      </c>
      <c r="LG42" s="119">
        <f>IF(LD42&gt;0,LF42/LD42,0)</f>
        <v>2.2110924399999998</v>
      </c>
      <c r="LH42" s="101">
        <f>IF(LK42&gt;0,LK42/LF42,0)</f>
        <v>2150</v>
      </c>
      <c r="LI42" s="120">
        <f>LG42*LH42</f>
        <v>4753.8487500000001</v>
      </c>
      <c r="LJ42" s="101">
        <f>LI42*LD42</f>
        <v>1131416</v>
      </c>
      <c r="LK42" s="95">
        <v>1131416</v>
      </c>
      <c r="LL42" s="121">
        <f>LK42-LJ42</f>
        <v>0</v>
      </c>
      <c r="LM42" s="122">
        <f t="shared" si="461"/>
        <v>1.4053100000000001</v>
      </c>
      <c r="LN42" s="18">
        <f>SUM(LN44:LN57)</f>
        <v>198</v>
      </c>
      <c r="LO42" s="4"/>
      <c r="LP42" s="95">
        <v>320.52</v>
      </c>
      <c r="LQ42" s="119">
        <f>IF(LN42&gt;0,LP42/LN42,0)</f>
        <v>1.61878788</v>
      </c>
      <c r="LR42" s="101">
        <f>IF(LU42&gt;0,LU42/LP42,0)</f>
        <v>2016.57</v>
      </c>
      <c r="LS42" s="120">
        <f>LQ42*LR42</f>
        <v>3264.3990800000001</v>
      </c>
      <c r="LT42" s="101">
        <f>LS42*LN42</f>
        <v>646351.02</v>
      </c>
      <c r="LU42" s="95">
        <v>646351.02</v>
      </c>
      <c r="LV42" s="121">
        <f>LU42-LT42</f>
        <v>0</v>
      </c>
      <c r="LW42" s="122">
        <f t="shared" si="466"/>
        <v>0.96501000000000003</v>
      </c>
      <c r="LX42" s="18">
        <f>SUM(LX44:LX57)</f>
        <v>143</v>
      </c>
      <c r="LY42" s="4"/>
      <c r="LZ42" s="95">
        <v>264.48</v>
      </c>
      <c r="MA42" s="119">
        <f>IF(LX42&gt;0,LZ42/LX42,0)</f>
        <v>1.8495104899999999</v>
      </c>
      <c r="MB42" s="101">
        <f>IF(ME42&gt;0,ME42/LZ42,0)</f>
        <v>2150</v>
      </c>
      <c r="MC42" s="120">
        <f>MA42*MB42</f>
        <v>3976.4475499999999</v>
      </c>
      <c r="MD42" s="101">
        <f>MC42*LX42</f>
        <v>568632</v>
      </c>
      <c r="ME42" s="95">
        <v>568632</v>
      </c>
      <c r="MF42" s="121">
        <f>ME42-MD42</f>
        <v>0</v>
      </c>
      <c r="MG42" s="122">
        <f t="shared" si="471"/>
        <v>1.1755</v>
      </c>
      <c r="MH42" s="18">
        <f>SUM(MH44:MH57)</f>
        <v>313</v>
      </c>
      <c r="MI42" s="4"/>
      <c r="MJ42" s="95">
        <v>583.26</v>
      </c>
      <c r="MK42" s="119">
        <f>IF(MH42&gt;0,MJ42/MH42,0)</f>
        <v>1.86345048</v>
      </c>
      <c r="ML42" s="101">
        <f>IF(MO42&gt;0,MO42/MJ42,0)</f>
        <v>2830</v>
      </c>
      <c r="MM42" s="120">
        <f>MK42*ML42</f>
        <v>5273.5648600000004</v>
      </c>
      <c r="MN42" s="101">
        <f>MM42*MH42</f>
        <v>1650625.8</v>
      </c>
      <c r="MO42" s="95">
        <v>1650625.8</v>
      </c>
      <c r="MP42" s="121">
        <f>MO42-MN42</f>
        <v>0</v>
      </c>
      <c r="MQ42" s="122">
        <f t="shared" si="476"/>
        <v>1.5589500000000001</v>
      </c>
      <c r="MR42" s="18">
        <f>SUM(MR44:MR57)</f>
        <v>102</v>
      </c>
      <c r="MS42" s="4"/>
      <c r="MT42" s="95">
        <v>162.43</v>
      </c>
      <c r="MU42" s="119">
        <f>IF(MR42&gt;0,MT42/MR42,0)</f>
        <v>1.59245098</v>
      </c>
      <c r="MV42" s="101">
        <f>IF(MY42&gt;0,MY42/MT42,0)</f>
        <v>2150</v>
      </c>
      <c r="MW42" s="120">
        <f>MU42*MV42</f>
        <v>3423.7696099999998</v>
      </c>
      <c r="MX42" s="101">
        <f>MW42*MR42</f>
        <v>349224.5</v>
      </c>
      <c r="MY42" s="95">
        <v>349224.5</v>
      </c>
      <c r="MZ42" s="121">
        <f>MY42-MX42</f>
        <v>0</v>
      </c>
      <c r="NA42" s="122">
        <f t="shared" si="481"/>
        <v>1.0121199999999999</v>
      </c>
      <c r="NB42" s="18">
        <f>SUM(NB44:NB57)</f>
        <v>171</v>
      </c>
      <c r="NC42" s="4"/>
      <c r="ND42" s="95">
        <v>197.7</v>
      </c>
      <c r="NE42" s="119">
        <f>IF(NB42&gt;0,ND42/NB42,0)</f>
        <v>1.15614035</v>
      </c>
      <c r="NF42" s="101">
        <f>IF(NI42&gt;0,NI42/ND42,0)</f>
        <v>2145</v>
      </c>
      <c r="NG42" s="120">
        <f>NE42*NF42</f>
        <v>2479.9210499999999</v>
      </c>
      <c r="NH42" s="101">
        <f>NG42*NB42</f>
        <v>424066.5</v>
      </c>
      <c r="NI42" s="95">
        <v>424066.5</v>
      </c>
      <c r="NJ42" s="121">
        <f>NI42-NH42</f>
        <v>0</v>
      </c>
      <c r="NK42" s="122">
        <f t="shared" si="486"/>
        <v>0.73309999999999997</v>
      </c>
      <c r="NL42" s="18">
        <f>SUM(NL44:NL57)</f>
        <v>480</v>
      </c>
      <c r="NM42" s="4"/>
      <c r="NN42" s="95">
        <v>680.67</v>
      </c>
      <c r="NO42" s="119">
        <f>IF(NL42&gt;0,NN42/NL42,0)</f>
        <v>1.4180625</v>
      </c>
      <c r="NP42" s="101">
        <f>IF(NS42&gt;0,NS42/NN42,0)</f>
        <v>2837.73</v>
      </c>
      <c r="NQ42" s="120">
        <f>NO42*NP42</f>
        <v>4024.0785000000001</v>
      </c>
      <c r="NR42" s="101">
        <f>NQ42*NL42</f>
        <v>1931557.68</v>
      </c>
      <c r="NS42" s="95">
        <v>1931557.68</v>
      </c>
      <c r="NT42" s="121">
        <f>NS42-NR42</f>
        <v>0</v>
      </c>
      <c r="NU42" s="122">
        <f t="shared" si="491"/>
        <v>1.1895800000000001</v>
      </c>
      <c r="NV42" s="18">
        <f>SUM(NV44:NV57)</f>
        <v>150</v>
      </c>
      <c r="NW42" s="4"/>
      <c r="NX42" s="95">
        <v>280.95</v>
      </c>
      <c r="NY42" s="119">
        <f>IF(NV42&gt;0,NX42/NV42,0)</f>
        <v>1.873</v>
      </c>
      <c r="NZ42" s="101">
        <f>IF(OC42&gt;0,OC42/NX42,0)</f>
        <v>2830</v>
      </c>
      <c r="OA42" s="120">
        <f>NY42*NZ42</f>
        <v>5300.59</v>
      </c>
      <c r="OB42" s="101">
        <f>OA42*NV42</f>
        <v>795088.5</v>
      </c>
      <c r="OC42" s="95">
        <v>795088.5</v>
      </c>
      <c r="OD42" s="121">
        <f>OC42-OB42</f>
        <v>0</v>
      </c>
      <c r="OE42" s="122">
        <f t="shared" si="496"/>
        <v>1.56694</v>
      </c>
      <c r="OF42" s="18">
        <f>SUM(OF44:OF57)</f>
        <v>141</v>
      </c>
      <c r="OG42" s="4"/>
      <c r="OH42" s="95">
        <v>185.5</v>
      </c>
      <c r="OI42" s="119">
        <f>IF(OF42&gt;0,OH42/OF42,0)</f>
        <v>1.3156028399999999</v>
      </c>
      <c r="OJ42" s="101">
        <f>IF(OM42&gt;0,OM42/OH42,0)</f>
        <v>2150</v>
      </c>
      <c r="OK42" s="120">
        <f>OI42*OJ42</f>
        <v>2828.5461100000002</v>
      </c>
      <c r="OL42" s="101">
        <f>OK42*OF42</f>
        <v>398825</v>
      </c>
      <c r="OM42" s="95">
        <v>398825</v>
      </c>
      <c r="ON42" s="121">
        <f>OM42-OL42</f>
        <v>0</v>
      </c>
      <c r="OO42" s="122">
        <f t="shared" si="501"/>
        <v>0.83616000000000001</v>
      </c>
      <c r="OP42" s="18">
        <f>SUM(OP44:OP57)</f>
        <v>229</v>
      </c>
      <c r="OQ42" s="4"/>
      <c r="OR42" s="95">
        <v>151.79</v>
      </c>
      <c r="OS42" s="119">
        <f>IF(OP42&gt;0,OR42/OP42,0)</f>
        <v>0.66283842999999998</v>
      </c>
      <c r="OT42" s="101">
        <f>IF(OW42&gt;0,OW42/OR42,0)</f>
        <v>2830</v>
      </c>
      <c r="OU42" s="120">
        <f>OS42*OT42</f>
        <v>1875.83276</v>
      </c>
      <c r="OV42" s="101">
        <f>OU42*OP42</f>
        <v>429565.7</v>
      </c>
      <c r="OW42" s="95">
        <v>429565.7</v>
      </c>
      <c r="OX42" s="121">
        <f>OW42-OV42</f>
        <v>0</v>
      </c>
      <c r="OY42" s="122">
        <f t="shared" si="506"/>
        <v>0.55452999999999997</v>
      </c>
      <c r="OZ42" s="18">
        <f>SUM(OZ44:OZ57)</f>
        <v>72</v>
      </c>
      <c r="PA42" s="4"/>
      <c r="PB42" s="95">
        <v>103.12</v>
      </c>
      <c r="PC42" s="119">
        <f>IF(OZ42&gt;0,PB42/OZ42,0)</f>
        <v>1.4322222200000001</v>
      </c>
      <c r="PD42" s="101">
        <f>IF(PG42&gt;0,PG42/PB42,0)</f>
        <v>2925.67</v>
      </c>
      <c r="PE42" s="120">
        <f>PC42*PD42</f>
        <v>4190.2095799999997</v>
      </c>
      <c r="PF42" s="101">
        <f>PE42*OZ42</f>
        <v>301695.09000000003</v>
      </c>
      <c r="PG42" s="95">
        <v>301695.09000000003</v>
      </c>
      <c r="PH42" s="121">
        <f>PG42-PF42</f>
        <v>0</v>
      </c>
      <c r="PI42" s="122">
        <f t="shared" si="511"/>
        <v>1.2386900000000001</v>
      </c>
      <c r="PJ42" s="18">
        <f>SUM(PJ44:PJ57)</f>
        <v>165</v>
      </c>
      <c r="PK42" s="4"/>
      <c r="PL42" s="95">
        <v>248.58</v>
      </c>
      <c r="PM42" s="119">
        <f>IF(PJ42&gt;0,PL42/PJ42,0)</f>
        <v>1.50654545</v>
      </c>
      <c r="PN42" s="101">
        <f>IF(PQ42&gt;0,PQ42/PL42,0)</f>
        <v>2830</v>
      </c>
      <c r="PO42" s="120">
        <f>PM42*PN42</f>
        <v>4263.5236199999999</v>
      </c>
      <c r="PP42" s="101">
        <f>PO42*PJ42</f>
        <v>703481.4</v>
      </c>
      <c r="PQ42" s="95">
        <v>703481.4</v>
      </c>
      <c r="PR42" s="121">
        <f>PQ42-PP42</f>
        <v>0</v>
      </c>
      <c r="PS42" s="122">
        <f t="shared" si="516"/>
        <v>1.26037</v>
      </c>
      <c r="PT42" s="18">
        <f>SUM(PT44:PT57)</f>
        <v>0</v>
      </c>
      <c r="PU42" s="4"/>
      <c r="PV42" s="95"/>
      <c r="PW42" s="119">
        <f>IF(PT42&gt;0,PV42/PT42,0)</f>
        <v>0</v>
      </c>
      <c r="PX42" s="101">
        <f>IF(QA42&gt;0,QA42/PV42,0)</f>
        <v>0</v>
      </c>
      <c r="PY42" s="120">
        <f>PW42*PX42</f>
        <v>0</v>
      </c>
      <c r="PZ42" s="101">
        <f>PY42*PT42</f>
        <v>0</v>
      </c>
      <c r="QA42" s="95"/>
      <c r="QB42" s="121">
        <f>QA42-PZ42</f>
        <v>0</v>
      </c>
      <c r="QC42" s="122">
        <f t="shared" si="521"/>
        <v>0</v>
      </c>
      <c r="QD42" s="18">
        <f>SUM(QD44:QD57)</f>
        <v>230</v>
      </c>
      <c r="QE42" s="4"/>
      <c r="QF42" s="95">
        <v>187.45</v>
      </c>
      <c r="QG42" s="119">
        <f>IF(QD42&gt;0,QF42/QD42,0)</f>
        <v>0.81499999999999995</v>
      </c>
      <c r="QH42" s="101">
        <f>IF(QK42&gt;0,QK42/QF42,0)</f>
        <v>2830</v>
      </c>
      <c r="QI42" s="120">
        <f>QG42*QH42</f>
        <v>2306.4499999999998</v>
      </c>
      <c r="QJ42" s="101">
        <f>QI42*QD42</f>
        <v>530483.5</v>
      </c>
      <c r="QK42" s="95">
        <v>530483.5</v>
      </c>
      <c r="QL42" s="121">
        <f>QK42-QJ42</f>
        <v>0</v>
      </c>
      <c r="QM42" s="122">
        <f t="shared" si="526"/>
        <v>0.68181999999999998</v>
      </c>
      <c r="QN42" s="18">
        <f>SUM(QN44:QN57)</f>
        <v>165</v>
      </c>
      <c r="QO42" s="4"/>
      <c r="QP42" s="95">
        <v>212.76</v>
      </c>
      <c r="QQ42" s="119">
        <f>IF(QN42&gt;0,QP42/QN42,0)</f>
        <v>1.2894545500000001</v>
      </c>
      <c r="QR42" s="101">
        <f>IF(QU42&gt;0,QU42/QP42,0)</f>
        <v>2150</v>
      </c>
      <c r="QS42" s="120">
        <f>QQ42*QR42</f>
        <v>2772.32728</v>
      </c>
      <c r="QT42" s="101">
        <f>QS42*QN42</f>
        <v>457434</v>
      </c>
      <c r="QU42" s="95">
        <v>457434</v>
      </c>
      <c r="QV42" s="121">
        <f>QU42-QT42</f>
        <v>0</v>
      </c>
      <c r="QW42" s="122">
        <f t="shared" si="531"/>
        <v>0.81954000000000005</v>
      </c>
      <c r="QX42" s="18">
        <f>SUM(QX44:QX57)</f>
        <v>173</v>
      </c>
      <c r="QY42" s="4"/>
      <c r="QZ42" s="95">
        <v>278.02</v>
      </c>
      <c r="RA42" s="119">
        <f>IF(QX42&gt;0,QZ42/QX42,0)</f>
        <v>1.60705202</v>
      </c>
      <c r="RB42" s="101">
        <f>IF(RE42&gt;0,RE42/QZ42,0)</f>
        <v>3207</v>
      </c>
      <c r="RC42" s="120">
        <f>RA42*RB42</f>
        <v>5153.8158299999996</v>
      </c>
      <c r="RD42" s="101">
        <f>RC42*QX42</f>
        <v>891610.14</v>
      </c>
      <c r="RE42" s="95">
        <v>891610.14</v>
      </c>
      <c r="RF42" s="121">
        <f>RE42-RD42</f>
        <v>0</v>
      </c>
      <c r="RG42" s="122">
        <f t="shared" si="536"/>
        <v>1.52355</v>
      </c>
      <c r="RH42" s="18">
        <f>SUM(RH44:RH57)</f>
        <v>152</v>
      </c>
      <c r="RI42" s="4"/>
      <c r="RJ42" s="95">
        <v>273.77999999999997</v>
      </c>
      <c r="RK42" s="119">
        <f>IF(RH42&gt;0,RJ42/RH42,0)</f>
        <v>1.80118421</v>
      </c>
      <c r="RL42" s="101">
        <f>IF(RO42&gt;0,RO42/RJ42,0)</f>
        <v>2868</v>
      </c>
      <c r="RM42" s="120">
        <f>RK42*RL42</f>
        <v>5165.7963099999997</v>
      </c>
      <c r="RN42" s="101">
        <f>RM42*RH42</f>
        <v>785201.04</v>
      </c>
      <c r="RO42" s="95">
        <v>785201.04</v>
      </c>
      <c r="RP42" s="121">
        <f>RO42-RN42</f>
        <v>0</v>
      </c>
      <c r="RQ42" s="122">
        <f t="shared" si="541"/>
        <v>1.5270900000000001</v>
      </c>
      <c r="RR42" s="18">
        <f>SUM(RR44:RR57)</f>
        <v>339</v>
      </c>
      <c r="RS42" s="4"/>
      <c r="RT42" s="95">
        <v>570.04</v>
      </c>
      <c r="RU42" s="119">
        <f>IF(RR42&gt;0,RT42/RR42,0)</f>
        <v>1.6815339199999999</v>
      </c>
      <c r="RV42" s="101">
        <f>IF(RY42&gt;0,RY42/RT42,0)</f>
        <v>2830</v>
      </c>
      <c r="RW42" s="120">
        <f>RU42*RV42</f>
        <v>4758.7409900000002</v>
      </c>
      <c r="RX42" s="101">
        <f>RW42*RR42</f>
        <v>1613213.2</v>
      </c>
      <c r="RY42" s="95">
        <v>1613213.2</v>
      </c>
      <c r="RZ42" s="121">
        <f>RY42-RX42</f>
        <v>0</v>
      </c>
      <c r="SA42" s="122">
        <f t="shared" si="546"/>
        <v>1.40676</v>
      </c>
      <c r="SB42" s="18">
        <f>SUM(SB44:SB57)</f>
        <v>50</v>
      </c>
      <c r="SC42" s="4"/>
      <c r="SD42" s="95"/>
      <c r="SE42" s="119">
        <f>IF(SB42&gt;0,SD42/SB42,0)</f>
        <v>0</v>
      </c>
      <c r="SF42" s="101">
        <f>IF(SI42&gt;0,SI42/SD42,0)</f>
        <v>0</v>
      </c>
      <c r="SG42" s="120">
        <f>SE42*SF42</f>
        <v>0</v>
      </c>
      <c r="SH42" s="101">
        <f>SG42*SB42</f>
        <v>0</v>
      </c>
      <c r="SI42" s="95"/>
      <c r="SJ42" s="121">
        <f>SI42-SH42</f>
        <v>0</v>
      </c>
      <c r="SK42" s="122">
        <f t="shared" si="551"/>
        <v>0</v>
      </c>
      <c r="SL42" s="18">
        <f>SUM(SL44:SL57)</f>
        <v>295</v>
      </c>
      <c r="SM42" s="4"/>
      <c r="SN42" s="95">
        <v>522.75</v>
      </c>
      <c r="SO42" s="119">
        <f>IF(SL42&gt;0,SN42/SL42,0)</f>
        <v>1.7720339000000001</v>
      </c>
      <c r="SP42" s="101">
        <f>IF(SS42&gt;0,SS42/SN42,0)</f>
        <v>2150</v>
      </c>
      <c r="SQ42" s="120">
        <f>SO42*SP42</f>
        <v>3809.8728900000001</v>
      </c>
      <c r="SR42" s="101">
        <f>SQ42*SL42</f>
        <v>1123912.5</v>
      </c>
      <c r="SS42" s="95">
        <v>1123912.5</v>
      </c>
      <c r="ST42" s="121">
        <f>SS42-SR42</f>
        <v>0</v>
      </c>
      <c r="SU42" s="122">
        <f t="shared" si="556"/>
        <v>1.12626</v>
      </c>
      <c r="SV42" s="18">
        <f>SUM(SV44:SV57)</f>
        <v>319</v>
      </c>
      <c r="SW42" s="4"/>
      <c r="SX42" s="95">
        <v>372.79</v>
      </c>
      <c r="SY42" s="119">
        <f>IF(SV42&gt;0,SX42/SV42,0)</f>
        <v>1.16862069</v>
      </c>
      <c r="SZ42" s="101">
        <f>IF(TC42&gt;0,TC42/SX42,0)</f>
        <v>2830</v>
      </c>
      <c r="TA42" s="120">
        <f>SY42*SZ42</f>
        <v>3307.1965500000001</v>
      </c>
      <c r="TB42" s="101">
        <f>TA42*SV42</f>
        <v>1054995.7</v>
      </c>
      <c r="TC42" s="95">
        <v>1054995.7</v>
      </c>
      <c r="TD42" s="121">
        <f>TC42-TB42</f>
        <v>0</v>
      </c>
      <c r="TE42" s="122">
        <f t="shared" si="561"/>
        <v>0.97765999999999997</v>
      </c>
      <c r="TF42" s="18">
        <f>SUM(TF44:TF57)</f>
        <v>175</v>
      </c>
      <c r="TG42" s="4"/>
      <c r="TH42" s="95">
        <v>277.56</v>
      </c>
      <c r="TI42" s="119">
        <f>IF(TF42&gt;0,TH42/TF42,0)</f>
        <v>1.5860571400000001</v>
      </c>
      <c r="TJ42" s="101">
        <f>IF(TM42&gt;0,TM42/TH42,0)</f>
        <v>2830</v>
      </c>
      <c r="TK42" s="120">
        <f>TI42*TJ42</f>
        <v>4488.5417100000004</v>
      </c>
      <c r="TL42" s="101">
        <f>TK42*TF42</f>
        <v>785494.8</v>
      </c>
      <c r="TM42" s="95">
        <v>785494.8</v>
      </c>
      <c r="TN42" s="121">
        <f>TM42-TL42</f>
        <v>0</v>
      </c>
      <c r="TO42" s="122">
        <f t="shared" si="566"/>
        <v>1.3268899999999999</v>
      </c>
      <c r="TP42" s="18">
        <f>SUM(TP44:TP57)</f>
        <v>274</v>
      </c>
      <c r="TQ42" s="4"/>
      <c r="TR42" s="95">
        <v>444.5</v>
      </c>
      <c r="TS42" s="119">
        <f>IF(TP42&gt;0,TR42/TP42,0)</f>
        <v>1.6222627700000001</v>
      </c>
      <c r="TT42" s="101">
        <f>IF(TW42&gt;0,TW42/TR42,0)</f>
        <v>2150</v>
      </c>
      <c r="TU42" s="120">
        <f>TS42*TT42</f>
        <v>3487.8649599999999</v>
      </c>
      <c r="TV42" s="101">
        <f>TU42*TP42</f>
        <v>955675</v>
      </c>
      <c r="TW42" s="95">
        <v>955675</v>
      </c>
      <c r="TX42" s="121">
        <f>TW42-TV42</f>
        <v>0</v>
      </c>
      <c r="TY42" s="122">
        <f t="shared" si="571"/>
        <v>1.0310699999999999</v>
      </c>
      <c r="TZ42" s="18">
        <f>SUM(TZ44:TZ57)</f>
        <v>188</v>
      </c>
      <c r="UA42" s="4"/>
      <c r="UB42" s="95">
        <v>290.06</v>
      </c>
      <c r="UC42" s="119">
        <f>IF(TZ42&gt;0,UB42/TZ42,0)</f>
        <v>1.54287234</v>
      </c>
      <c r="UD42" s="101">
        <f>IF(UG42&gt;0,UG42/UB42,0)</f>
        <v>2150</v>
      </c>
      <c r="UE42" s="120">
        <f>UC42*UD42</f>
        <v>3317.17553</v>
      </c>
      <c r="UF42" s="101">
        <f>UE42*TZ42</f>
        <v>623629</v>
      </c>
      <c r="UG42" s="95">
        <v>623629</v>
      </c>
      <c r="UH42" s="121">
        <f>UG42-UF42</f>
        <v>0</v>
      </c>
      <c r="UI42" s="122">
        <f t="shared" si="576"/>
        <v>0.98060999999999998</v>
      </c>
      <c r="UJ42" s="18">
        <f>SUM(UJ44:UJ57)</f>
        <v>349</v>
      </c>
      <c r="UK42" s="4"/>
      <c r="UL42" s="95">
        <v>516.69000000000005</v>
      </c>
      <c r="UM42" s="119">
        <f>IF(UJ42&gt;0,UL42/UJ42,0)</f>
        <v>1.4804871100000001</v>
      </c>
      <c r="UN42" s="101">
        <f>IF(UQ42&gt;0,UQ42/UL42,0)</f>
        <v>2150</v>
      </c>
      <c r="UO42" s="120">
        <f>UM42*UN42</f>
        <v>3183.04729</v>
      </c>
      <c r="UP42" s="101">
        <f>UO42*UJ42</f>
        <v>1110883.5</v>
      </c>
      <c r="UQ42" s="95">
        <v>1110883.5</v>
      </c>
      <c r="UR42" s="121">
        <f>UQ42-UP42</f>
        <v>0</v>
      </c>
      <c r="US42" s="122">
        <f t="shared" si="581"/>
        <v>0.94096000000000002</v>
      </c>
      <c r="UT42" s="18">
        <f>SUM(UT44:UT57)</f>
        <v>322</v>
      </c>
      <c r="UU42" s="4"/>
      <c r="UV42" s="95">
        <v>601</v>
      </c>
      <c r="UW42" s="119">
        <f>IF(UT42&gt;0,UV42/UT42,0)</f>
        <v>1.86645963</v>
      </c>
      <c r="UX42" s="101">
        <f>IF(VA42&gt;0,VA42/UV42,0)</f>
        <v>2150</v>
      </c>
      <c r="UY42" s="120">
        <f>UW42*UX42</f>
        <v>4012.8881999999999</v>
      </c>
      <c r="UZ42" s="101">
        <f>UY42*UT42</f>
        <v>1292150</v>
      </c>
      <c r="VA42" s="95">
        <v>1292150</v>
      </c>
      <c r="VB42" s="121">
        <f>VA42-UZ42</f>
        <v>0</v>
      </c>
      <c r="VC42" s="122">
        <f t="shared" si="586"/>
        <v>1.1862699999999999</v>
      </c>
      <c r="VD42" s="18">
        <f>SUM(VD44:VD57)</f>
        <v>566</v>
      </c>
      <c r="VE42" s="4"/>
      <c r="VF42" s="95">
        <v>560.27</v>
      </c>
      <c r="VG42" s="119">
        <f>IF(VD42&gt;0,VF42/VD42,0)</f>
        <v>0.98987632999999997</v>
      </c>
      <c r="VH42" s="101">
        <f>IF(VK42&gt;0,VK42/VF42,0)</f>
        <v>2150</v>
      </c>
      <c r="VI42" s="120">
        <f>VG42*VH42</f>
        <v>2128.2341099999999</v>
      </c>
      <c r="VJ42" s="101">
        <f>VI42*VD42</f>
        <v>1204580.51</v>
      </c>
      <c r="VK42" s="95">
        <v>1204580.5</v>
      </c>
      <c r="VL42" s="121">
        <f>VK42-VJ42</f>
        <v>-0.01</v>
      </c>
      <c r="VM42" s="122">
        <f t="shared" si="591"/>
        <v>0.62914000000000003</v>
      </c>
      <c r="VN42" s="18">
        <f>SUM(VN44:VN57)</f>
        <v>357</v>
      </c>
      <c r="VO42" s="4"/>
      <c r="VP42" s="95">
        <v>623.02</v>
      </c>
      <c r="VQ42" s="119">
        <f>IF(VN42&gt;0,VP42/VN42,0)</f>
        <v>1.74515406</v>
      </c>
      <c r="VR42" s="101">
        <f>IF(VU42&gt;0,VU42/VP42,0)</f>
        <v>2150</v>
      </c>
      <c r="VS42" s="120">
        <f>VQ42*VR42</f>
        <v>3752.0812299999998</v>
      </c>
      <c r="VT42" s="101">
        <f>VS42*VN42</f>
        <v>1339493</v>
      </c>
      <c r="VU42" s="95">
        <v>1339493</v>
      </c>
      <c r="VV42" s="121">
        <f>VU42-VT42</f>
        <v>0</v>
      </c>
      <c r="VW42" s="122">
        <f t="shared" si="596"/>
        <v>1.1091800000000001</v>
      </c>
      <c r="VX42" s="18">
        <f>SUM(VX44:VX57)</f>
        <v>12565</v>
      </c>
      <c r="VY42" s="4"/>
      <c r="VZ42" s="127">
        <f>H42+R42+AB42+AL42+AV42+BF42+BP42+BZ42+CJ42+CT42+DD42+DN42+DX42+EH42+ER42+FB42+FL42+FV42+GF42+GP42+GZ42+HJ42+HT42+ID42+IN42+IX42+JH42+JR42+KB42+KL42+KV42+LF42+LP42+LZ42+MJ42+MT42+ND42+NN42+NX42+OH42+OR42+PB42+PL42+PV42+QF42+QP42+QZ42+RJ42+RT42+SD42+SN42+SX42+TH42+TR42+UB42+UL42+UV42+VF42+VP42</f>
        <v>17592.75</v>
      </c>
      <c r="WA42" s="119">
        <f>IF(VX42&gt;0,VZ42/VX42,0)</f>
        <v>1.4001392800000001</v>
      </c>
      <c r="WB42" s="101">
        <f>IF(WE42&gt;0,WE42/VZ42,0)</f>
        <v>2416.02</v>
      </c>
      <c r="WC42" s="120">
        <f>WA42*WB42</f>
        <v>3382.7645000000002</v>
      </c>
      <c r="WD42" s="101">
        <f>WC42*VX42</f>
        <v>42504435.939999998</v>
      </c>
      <c r="WE42" s="127">
        <f>M42+W42+AG42+AQ42+BA42+BK42+BU42+CE42+CO42+CY42+DI42+DS42+EC42+EM42+EW42+FG42+FQ42+GA42+GK42+GU42+HE42+HO42+HY42+II42+IS42+JC42+JM42+JW42+KG42+KQ42+LA42+LK42+LU42+ME42+MO42+MY42+NI42+NS42+OC42+OM42+OW42+PG42+PQ42+QA42+QK42+QU42+RE42+RO42+RY42+SI42+SS42+TC42+TM42+TW42+UG42+UQ42+VA42+VK42+VU42</f>
        <v>42504514.270000003</v>
      </c>
      <c r="WF42" s="121">
        <f>WE42-WD42</f>
        <v>78.33</v>
      </c>
    </row>
    <row r="43" spans="1:604" s="114" customFormat="1">
      <c r="A43" s="112"/>
      <c r="B43" s="113" t="s">
        <v>456</v>
      </c>
      <c r="C43" s="113"/>
      <c r="D43" s="113"/>
      <c r="E43" s="113"/>
      <c r="F43" s="123"/>
      <c r="G43" s="113"/>
      <c r="H43" s="121">
        <f>H42-(SUM(H44:H57))</f>
        <v>0</v>
      </c>
      <c r="I43" s="124"/>
      <c r="J43" s="121"/>
      <c r="K43" s="125"/>
      <c r="L43" s="121">
        <f>L42-(SUM(L44:L57))</f>
        <v>0</v>
      </c>
      <c r="M43" s="121"/>
      <c r="N43" s="121"/>
      <c r="O43" s="113"/>
      <c r="P43" s="123"/>
      <c r="Q43" s="113"/>
      <c r="R43" s="121">
        <f>R42-(SUM(R44:R57))</f>
        <v>0</v>
      </c>
      <c r="S43" s="124"/>
      <c r="T43" s="121"/>
      <c r="U43" s="125"/>
      <c r="V43" s="121">
        <f>V42-(SUM(V44:V57))</f>
        <v>0</v>
      </c>
      <c r="W43" s="121"/>
      <c r="X43" s="121"/>
      <c r="Y43" s="113"/>
      <c r="Z43" s="123"/>
      <c r="AA43" s="113"/>
      <c r="AB43" s="121">
        <f>AB42-(SUM(AB44:AB57))</f>
        <v>0</v>
      </c>
      <c r="AC43" s="124"/>
      <c r="AD43" s="121"/>
      <c r="AE43" s="125"/>
      <c r="AF43" s="121">
        <f>AF42-(SUM(AF44:AF57))</f>
        <v>0</v>
      </c>
      <c r="AG43" s="121"/>
      <c r="AH43" s="121"/>
      <c r="AI43" s="113"/>
      <c r="AJ43" s="123"/>
      <c r="AK43" s="113"/>
      <c r="AL43" s="121" t="e">
        <f>AL42-(SUM(AL44:AL57))</f>
        <v>#DIV/0!</v>
      </c>
      <c r="AM43" s="124"/>
      <c r="AN43" s="121"/>
      <c r="AO43" s="125"/>
      <c r="AP43" s="121">
        <f>AP42-(SUM(AP44:AP57))</f>
        <v>0</v>
      </c>
      <c r="AQ43" s="121"/>
      <c r="AR43" s="121"/>
      <c r="AS43" s="113"/>
      <c r="AT43" s="123"/>
      <c r="AU43" s="113"/>
      <c r="AV43" s="121">
        <f>AV42-(SUM(AV44:AV57))</f>
        <v>0</v>
      </c>
      <c r="AW43" s="124"/>
      <c r="AX43" s="121"/>
      <c r="AY43" s="125"/>
      <c r="AZ43" s="121">
        <f>AZ42-(SUM(AZ44:AZ57))</f>
        <v>0</v>
      </c>
      <c r="BA43" s="121"/>
      <c r="BB43" s="121"/>
      <c r="BC43" s="113"/>
      <c r="BD43" s="123"/>
      <c r="BE43" s="113"/>
      <c r="BF43" s="121">
        <f>BF42-(SUM(BF44:BF57))</f>
        <v>0</v>
      </c>
      <c r="BG43" s="124"/>
      <c r="BH43" s="121"/>
      <c r="BI43" s="125"/>
      <c r="BJ43" s="121">
        <f>BJ42-(SUM(BJ44:BJ57))</f>
        <v>0</v>
      </c>
      <c r="BK43" s="121"/>
      <c r="BL43" s="121"/>
      <c r="BM43" s="113"/>
      <c r="BN43" s="123"/>
      <c r="BO43" s="113"/>
      <c r="BP43" s="121">
        <f>BP42-(SUM(BP44:BP57))</f>
        <v>0</v>
      </c>
      <c r="BQ43" s="124"/>
      <c r="BR43" s="121"/>
      <c r="BS43" s="125"/>
      <c r="BT43" s="121">
        <f>BT42-(SUM(BT44:BT57))</f>
        <v>0</v>
      </c>
      <c r="BU43" s="121"/>
      <c r="BV43" s="121"/>
      <c r="BW43" s="113"/>
      <c r="BX43" s="123"/>
      <c r="BY43" s="113"/>
      <c r="BZ43" s="121">
        <f>BZ42-(SUM(BZ44:BZ57))</f>
        <v>0</v>
      </c>
      <c r="CA43" s="124"/>
      <c r="CB43" s="121"/>
      <c r="CC43" s="125"/>
      <c r="CD43" s="121">
        <f>CD42-(SUM(CD44:CD57))</f>
        <v>0</v>
      </c>
      <c r="CE43" s="121"/>
      <c r="CF43" s="121"/>
      <c r="CG43" s="113"/>
      <c r="CH43" s="123"/>
      <c r="CI43" s="113"/>
      <c r="CJ43" s="121" t="e">
        <f>CJ42-(SUM(CJ44:CJ57))</f>
        <v>#DIV/0!</v>
      </c>
      <c r="CK43" s="124"/>
      <c r="CL43" s="121"/>
      <c r="CM43" s="125"/>
      <c r="CN43" s="121">
        <f>CN42-(SUM(CN44:CN57))</f>
        <v>0</v>
      </c>
      <c r="CO43" s="121"/>
      <c r="CP43" s="121"/>
      <c r="CQ43" s="113"/>
      <c r="CR43" s="123"/>
      <c r="CS43" s="113"/>
      <c r="CT43" s="121">
        <f>CT42-(SUM(CT44:CT57))</f>
        <v>0</v>
      </c>
      <c r="CU43" s="124"/>
      <c r="CV43" s="121"/>
      <c r="CW43" s="125"/>
      <c r="CX43" s="121">
        <f>CX42-(SUM(CX44:CX57))</f>
        <v>0</v>
      </c>
      <c r="CY43" s="121"/>
      <c r="CZ43" s="121"/>
      <c r="DA43" s="113"/>
      <c r="DB43" s="123"/>
      <c r="DC43" s="113"/>
      <c r="DD43" s="121">
        <f>DD42-(SUM(DD44:DD57))</f>
        <v>-0.01</v>
      </c>
      <c r="DE43" s="124"/>
      <c r="DF43" s="121"/>
      <c r="DG43" s="125"/>
      <c r="DH43" s="121">
        <f>DH42-(SUM(DH44:DH57))</f>
        <v>-28.3</v>
      </c>
      <c r="DI43" s="121"/>
      <c r="DJ43" s="121"/>
      <c r="DK43" s="113"/>
      <c r="DL43" s="123"/>
      <c r="DM43" s="113"/>
      <c r="DN43" s="121">
        <f>DN42-(SUM(DN44:DN57))</f>
        <v>0</v>
      </c>
      <c r="DO43" s="124"/>
      <c r="DP43" s="121"/>
      <c r="DQ43" s="125"/>
      <c r="DR43" s="121">
        <f>DR42-(SUM(DR44:DR57))</f>
        <v>0</v>
      </c>
      <c r="DS43" s="121"/>
      <c r="DT43" s="121"/>
      <c r="DU43" s="113"/>
      <c r="DV43" s="123"/>
      <c r="DW43" s="113"/>
      <c r="DX43" s="121">
        <f>DX42-(SUM(DX44:DX57))</f>
        <v>0</v>
      </c>
      <c r="DY43" s="124"/>
      <c r="DZ43" s="121"/>
      <c r="EA43" s="125"/>
      <c r="EB43" s="121">
        <f>EB42-(SUM(EB44:EB57))</f>
        <v>0</v>
      </c>
      <c r="EC43" s="121"/>
      <c r="ED43" s="121"/>
      <c r="EE43" s="113"/>
      <c r="EF43" s="123"/>
      <c r="EG43" s="113"/>
      <c r="EH43" s="121">
        <f>EH42-(SUM(EH44:EH57))</f>
        <v>0</v>
      </c>
      <c r="EI43" s="124"/>
      <c r="EJ43" s="121"/>
      <c r="EK43" s="125"/>
      <c r="EL43" s="121">
        <f>EL42-(SUM(EL44:EL57))</f>
        <v>0</v>
      </c>
      <c r="EM43" s="121"/>
      <c r="EN43" s="121"/>
      <c r="EO43" s="113"/>
      <c r="EP43" s="123"/>
      <c r="EQ43" s="113"/>
      <c r="ER43" s="121">
        <f>ER42-(SUM(ER44:ER57))</f>
        <v>0</v>
      </c>
      <c r="ES43" s="124"/>
      <c r="ET43" s="121"/>
      <c r="EU43" s="125"/>
      <c r="EV43" s="121">
        <f>EV42-(SUM(EV44:EV57))</f>
        <v>0</v>
      </c>
      <c r="EW43" s="121"/>
      <c r="EX43" s="121"/>
      <c r="EY43" s="113"/>
      <c r="EZ43" s="123"/>
      <c r="FA43" s="113"/>
      <c r="FB43" s="121">
        <f>FB42-(SUM(FB44:FB57))</f>
        <v>0</v>
      </c>
      <c r="FC43" s="124"/>
      <c r="FD43" s="121"/>
      <c r="FE43" s="125"/>
      <c r="FF43" s="121">
        <f>FF42-(SUM(FF44:FF57))</f>
        <v>0</v>
      </c>
      <c r="FG43" s="121"/>
      <c r="FH43" s="121"/>
      <c r="FI43" s="113"/>
      <c r="FJ43" s="123"/>
      <c r="FK43" s="113"/>
      <c r="FL43" s="121">
        <f>FL42-(SUM(FL44:FL57))</f>
        <v>0</v>
      </c>
      <c r="FM43" s="124"/>
      <c r="FN43" s="121"/>
      <c r="FO43" s="125"/>
      <c r="FP43" s="121">
        <f>FP42-(SUM(FP44:FP57))</f>
        <v>0</v>
      </c>
      <c r="FQ43" s="121"/>
      <c r="FR43" s="121"/>
      <c r="FS43" s="113"/>
      <c r="FT43" s="123"/>
      <c r="FU43" s="113"/>
      <c r="FV43" s="121">
        <f>FV42-(SUM(FV44:FV57))</f>
        <v>0</v>
      </c>
      <c r="FW43" s="124"/>
      <c r="FX43" s="121"/>
      <c r="FY43" s="125"/>
      <c r="FZ43" s="121">
        <f>FZ42-(SUM(FZ44:FZ57))</f>
        <v>0</v>
      </c>
      <c r="GA43" s="121"/>
      <c r="GB43" s="121"/>
      <c r="GC43" s="113"/>
      <c r="GD43" s="123"/>
      <c r="GE43" s="113"/>
      <c r="GF43" s="121">
        <f>GF42-(SUM(GF44:GF57))</f>
        <v>0</v>
      </c>
      <c r="GG43" s="124"/>
      <c r="GH43" s="121"/>
      <c r="GI43" s="125"/>
      <c r="GJ43" s="121">
        <f>GJ42-(SUM(GJ44:GJ57))</f>
        <v>0</v>
      </c>
      <c r="GK43" s="121"/>
      <c r="GL43" s="121"/>
      <c r="GM43" s="113"/>
      <c r="GN43" s="123"/>
      <c r="GO43" s="113"/>
      <c r="GP43" s="121">
        <f>GP42-(SUM(GP44:GP57))</f>
        <v>0</v>
      </c>
      <c r="GQ43" s="124"/>
      <c r="GR43" s="121"/>
      <c r="GS43" s="125"/>
      <c r="GT43" s="121">
        <f>GT42-(SUM(GT44:GT57))</f>
        <v>0</v>
      </c>
      <c r="GU43" s="121"/>
      <c r="GV43" s="121"/>
      <c r="GW43" s="113"/>
      <c r="GX43" s="123"/>
      <c r="GY43" s="113"/>
      <c r="GZ43" s="121">
        <f>GZ42-(SUM(GZ44:GZ57))</f>
        <v>0</v>
      </c>
      <c r="HA43" s="124"/>
      <c r="HB43" s="121"/>
      <c r="HC43" s="125"/>
      <c r="HD43" s="121">
        <f>HD42-(SUM(HD44:HD57))</f>
        <v>0</v>
      </c>
      <c r="HE43" s="121"/>
      <c r="HF43" s="121"/>
      <c r="HG43" s="113"/>
      <c r="HH43" s="123"/>
      <c r="HI43" s="113"/>
      <c r="HJ43" s="121">
        <f>HJ42-(SUM(HJ44:HJ57))</f>
        <v>0</v>
      </c>
      <c r="HK43" s="124"/>
      <c r="HL43" s="121"/>
      <c r="HM43" s="125"/>
      <c r="HN43" s="121">
        <f>HN42-(SUM(HN44:HN57))</f>
        <v>0</v>
      </c>
      <c r="HO43" s="121"/>
      <c r="HP43" s="121"/>
      <c r="HQ43" s="113"/>
      <c r="HR43" s="123"/>
      <c r="HS43" s="113"/>
      <c r="HT43" s="121">
        <f>HT42-(SUM(HT44:HT57))</f>
        <v>0.01</v>
      </c>
      <c r="HU43" s="124"/>
      <c r="HV43" s="121"/>
      <c r="HW43" s="125"/>
      <c r="HX43" s="121">
        <f>HX42-(SUM(HX44:HX57))</f>
        <v>22</v>
      </c>
      <c r="HY43" s="121"/>
      <c r="HZ43" s="121"/>
      <c r="IA43" s="113"/>
      <c r="IB43" s="123"/>
      <c r="IC43" s="113"/>
      <c r="ID43" s="121">
        <f>ID42-(SUM(ID44:ID57))</f>
        <v>0.01</v>
      </c>
      <c r="IE43" s="124"/>
      <c r="IF43" s="121"/>
      <c r="IG43" s="125"/>
      <c r="IH43" s="121">
        <f>IH42-(SUM(IH44:IH57))</f>
        <v>28.3</v>
      </c>
      <c r="II43" s="121"/>
      <c r="IJ43" s="121"/>
      <c r="IK43" s="113"/>
      <c r="IL43" s="123"/>
      <c r="IM43" s="113"/>
      <c r="IN43" s="121">
        <f>IN42-(SUM(IN44:IN57))</f>
        <v>0</v>
      </c>
      <c r="IO43" s="124"/>
      <c r="IP43" s="121"/>
      <c r="IQ43" s="125"/>
      <c r="IR43" s="121">
        <f>IR42-(SUM(IR44:IR57))</f>
        <v>0</v>
      </c>
      <c r="IS43" s="121"/>
      <c r="IT43" s="121"/>
      <c r="IU43" s="113"/>
      <c r="IV43" s="123"/>
      <c r="IW43" s="113"/>
      <c r="IX43" s="121">
        <f>IX42-(SUM(IX44:IX57))</f>
        <v>0</v>
      </c>
      <c r="IY43" s="124"/>
      <c r="IZ43" s="121"/>
      <c r="JA43" s="125"/>
      <c r="JB43" s="121">
        <f>JB42-(SUM(JB44:JB57))</f>
        <v>0</v>
      </c>
      <c r="JC43" s="121"/>
      <c r="JD43" s="121"/>
      <c r="JE43" s="113"/>
      <c r="JF43" s="123"/>
      <c r="JG43" s="113"/>
      <c r="JH43" s="121">
        <f>JH42-(SUM(JH44:JH57))</f>
        <v>-0.02</v>
      </c>
      <c r="JI43" s="124"/>
      <c r="JJ43" s="121"/>
      <c r="JK43" s="125"/>
      <c r="JL43" s="121">
        <f>JL42-(SUM(JL44:JL57))</f>
        <v>-44</v>
      </c>
      <c r="JM43" s="121"/>
      <c r="JN43" s="121"/>
      <c r="JO43" s="113"/>
      <c r="JP43" s="123"/>
      <c r="JQ43" s="113"/>
      <c r="JR43" s="121" t="e">
        <f>JR42-(SUM(JR44:JR57))</f>
        <v>#DIV/0!</v>
      </c>
      <c r="JS43" s="124"/>
      <c r="JT43" s="121"/>
      <c r="JU43" s="125"/>
      <c r="JV43" s="121">
        <f>JV42-(SUM(JV44:JV57))</f>
        <v>0</v>
      </c>
      <c r="JW43" s="121"/>
      <c r="JX43" s="121"/>
      <c r="JY43" s="113"/>
      <c r="JZ43" s="123"/>
      <c r="KA43" s="113"/>
      <c r="KB43" s="121">
        <f>KB42-(SUM(KB44:KB57))</f>
        <v>0</v>
      </c>
      <c r="KC43" s="124"/>
      <c r="KD43" s="121"/>
      <c r="KE43" s="125"/>
      <c r="KF43" s="121">
        <f>KF42-(SUM(KF44:KF57))</f>
        <v>0</v>
      </c>
      <c r="KG43" s="121"/>
      <c r="KH43" s="121"/>
      <c r="KI43" s="113"/>
      <c r="KJ43" s="123"/>
      <c r="KK43" s="113"/>
      <c r="KL43" s="121">
        <f>KL42-(SUM(KL44:KL57))</f>
        <v>0</v>
      </c>
      <c r="KM43" s="124"/>
      <c r="KN43" s="121"/>
      <c r="KO43" s="125"/>
      <c r="KP43" s="121">
        <f>KP42-(SUM(KP44:KP57))</f>
        <v>0</v>
      </c>
      <c r="KQ43" s="121"/>
      <c r="KR43" s="121"/>
      <c r="KS43" s="113"/>
      <c r="KT43" s="123"/>
      <c r="KU43" s="113"/>
      <c r="KV43" s="121">
        <f>KV42-(SUM(KV44:KV57))</f>
        <v>-0.01</v>
      </c>
      <c r="KW43" s="124"/>
      <c r="KX43" s="121"/>
      <c r="KY43" s="125"/>
      <c r="KZ43" s="121">
        <f>KZ42-(SUM(KZ44:KZ57))</f>
        <v>-22</v>
      </c>
      <c r="LA43" s="121"/>
      <c r="LB43" s="121"/>
      <c r="LC43" s="113"/>
      <c r="LD43" s="123"/>
      <c r="LE43" s="113"/>
      <c r="LF43" s="121">
        <f>LF42-(SUM(LF44:LF57))</f>
        <v>0</v>
      </c>
      <c r="LG43" s="124"/>
      <c r="LH43" s="121"/>
      <c r="LI43" s="125"/>
      <c r="LJ43" s="121">
        <f>LJ42-(SUM(LJ44:LJ57))</f>
        <v>0</v>
      </c>
      <c r="LK43" s="121"/>
      <c r="LL43" s="121"/>
      <c r="LM43" s="113"/>
      <c r="LN43" s="123"/>
      <c r="LO43" s="113"/>
      <c r="LP43" s="121">
        <f>LP42-(SUM(LP44:LP57))</f>
        <v>0</v>
      </c>
      <c r="LQ43" s="124"/>
      <c r="LR43" s="121"/>
      <c r="LS43" s="125"/>
      <c r="LT43" s="121">
        <f>LT42-(SUM(LT44:LT57))</f>
        <v>0</v>
      </c>
      <c r="LU43" s="121"/>
      <c r="LV43" s="121"/>
      <c r="LW43" s="113"/>
      <c r="LX43" s="123"/>
      <c r="LY43" s="113"/>
      <c r="LZ43" s="121">
        <f>LZ42-(SUM(LZ44:LZ57))</f>
        <v>0</v>
      </c>
      <c r="MA43" s="124"/>
      <c r="MB43" s="121"/>
      <c r="MC43" s="125"/>
      <c r="MD43" s="121">
        <f>MD42-(SUM(MD44:MD57))</f>
        <v>0</v>
      </c>
      <c r="ME43" s="121"/>
      <c r="MF43" s="121"/>
      <c r="MG43" s="113"/>
      <c r="MH43" s="123"/>
      <c r="MI43" s="113"/>
      <c r="MJ43" s="121">
        <f>MJ42-(SUM(MJ44:MJ57))</f>
        <v>0</v>
      </c>
      <c r="MK43" s="124"/>
      <c r="ML43" s="121"/>
      <c r="MM43" s="125"/>
      <c r="MN43" s="121">
        <f>MN42-(SUM(MN44:MN57))</f>
        <v>0</v>
      </c>
      <c r="MO43" s="121"/>
      <c r="MP43" s="121"/>
      <c r="MQ43" s="113"/>
      <c r="MR43" s="123"/>
      <c r="MS43" s="113"/>
      <c r="MT43" s="121">
        <f>MT42-(SUM(MT44:MT57))</f>
        <v>0</v>
      </c>
      <c r="MU43" s="124"/>
      <c r="MV43" s="121"/>
      <c r="MW43" s="125"/>
      <c r="MX43" s="121">
        <f>MX42-(SUM(MX44:MX57))</f>
        <v>0</v>
      </c>
      <c r="MY43" s="121"/>
      <c r="MZ43" s="121"/>
      <c r="NA43" s="113"/>
      <c r="NB43" s="123"/>
      <c r="NC43" s="113"/>
      <c r="ND43" s="121">
        <f>ND42-(SUM(ND44:ND57))</f>
        <v>0</v>
      </c>
      <c r="NE43" s="124"/>
      <c r="NF43" s="121"/>
      <c r="NG43" s="125"/>
      <c r="NH43" s="121">
        <f>NH42-(SUM(NH44:NH57))</f>
        <v>0</v>
      </c>
      <c r="NI43" s="121"/>
      <c r="NJ43" s="121"/>
      <c r="NK43" s="113"/>
      <c r="NL43" s="123"/>
      <c r="NM43" s="113"/>
      <c r="NN43" s="121">
        <f>NN42-(SUM(NN44:NN57))</f>
        <v>0</v>
      </c>
      <c r="NO43" s="124"/>
      <c r="NP43" s="121"/>
      <c r="NQ43" s="125"/>
      <c r="NR43" s="121">
        <f>NR42-(SUM(NR44:NR57))</f>
        <v>0</v>
      </c>
      <c r="NS43" s="121"/>
      <c r="NT43" s="121"/>
      <c r="NU43" s="113"/>
      <c r="NV43" s="123"/>
      <c r="NW43" s="113"/>
      <c r="NX43" s="121">
        <f>NX42-(SUM(NX44:NX57))</f>
        <v>0</v>
      </c>
      <c r="NY43" s="124"/>
      <c r="NZ43" s="121"/>
      <c r="OA43" s="125"/>
      <c r="OB43" s="121">
        <f>OB42-(SUM(OB44:OB57))</f>
        <v>0</v>
      </c>
      <c r="OC43" s="121"/>
      <c r="OD43" s="121"/>
      <c r="OE43" s="113"/>
      <c r="OF43" s="123"/>
      <c r="OG43" s="113"/>
      <c r="OH43" s="121">
        <f>OH42-(SUM(OH44:OH57))</f>
        <v>0</v>
      </c>
      <c r="OI43" s="124"/>
      <c r="OJ43" s="121"/>
      <c r="OK43" s="125"/>
      <c r="OL43" s="121">
        <f>OL42-(SUM(OL44:OL57))</f>
        <v>0</v>
      </c>
      <c r="OM43" s="121"/>
      <c r="ON43" s="121"/>
      <c r="OO43" s="113"/>
      <c r="OP43" s="123"/>
      <c r="OQ43" s="113"/>
      <c r="OR43" s="121">
        <f>OR42-(SUM(OR44:OR57))</f>
        <v>0</v>
      </c>
      <c r="OS43" s="124"/>
      <c r="OT43" s="121"/>
      <c r="OU43" s="125"/>
      <c r="OV43" s="121">
        <f>OV42-(SUM(OV44:OV57))</f>
        <v>0</v>
      </c>
      <c r="OW43" s="121"/>
      <c r="OX43" s="121"/>
      <c r="OY43" s="113"/>
      <c r="OZ43" s="123"/>
      <c r="PA43" s="113"/>
      <c r="PB43" s="121">
        <f>PB42-(SUM(PB44:PB57))</f>
        <v>0</v>
      </c>
      <c r="PC43" s="124"/>
      <c r="PD43" s="121"/>
      <c r="PE43" s="125"/>
      <c r="PF43" s="121">
        <f>PF42-(SUM(PF44:PF57))</f>
        <v>0.01</v>
      </c>
      <c r="PG43" s="121"/>
      <c r="PH43" s="121"/>
      <c r="PI43" s="113"/>
      <c r="PJ43" s="123"/>
      <c r="PK43" s="113"/>
      <c r="PL43" s="121">
        <f>PL42-(SUM(PL44:PL57))</f>
        <v>0</v>
      </c>
      <c r="PM43" s="124"/>
      <c r="PN43" s="121"/>
      <c r="PO43" s="125"/>
      <c r="PP43" s="121">
        <f>PP42-(SUM(PP44:PP57))</f>
        <v>0</v>
      </c>
      <c r="PQ43" s="121"/>
      <c r="PR43" s="121"/>
      <c r="PS43" s="113"/>
      <c r="PT43" s="123"/>
      <c r="PU43" s="113"/>
      <c r="PV43" s="121" t="e">
        <f>PV42-(SUM(PV44:PV57))</f>
        <v>#DIV/0!</v>
      </c>
      <c r="PW43" s="124"/>
      <c r="PX43" s="121"/>
      <c r="PY43" s="125"/>
      <c r="PZ43" s="121">
        <f>PZ42-(SUM(PZ44:PZ57))</f>
        <v>0</v>
      </c>
      <c r="QA43" s="121"/>
      <c r="QB43" s="121"/>
      <c r="QC43" s="113"/>
      <c r="QD43" s="123"/>
      <c r="QE43" s="113"/>
      <c r="QF43" s="121">
        <f>QF42-(SUM(QF44:QF57))</f>
        <v>0</v>
      </c>
      <c r="QG43" s="124"/>
      <c r="QH43" s="121"/>
      <c r="QI43" s="125"/>
      <c r="QJ43" s="121">
        <f>QJ42-(SUM(QJ44:QJ57))</f>
        <v>0</v>
      </c>
      <c r="QK43" s="121"/>
      <c r="QL43" s="121"/>
      <c r="QM43" s="113"/>
      <c r="QN43" s="123"/>
      <c r="QO43" s="113"/>
      <c r="QP43" s="121">
        <f>QP42-(SUM(QP44:QP57))</f>
        <v>0</v>
      </c>
      <c r="QQ43" s="124"/>
      <c r="QR43" s="121"/>
      <c r="QS43" s="125"/>
      <c r="QT43" s="121">
        <f>QT42-(SUM(QT44:QT57))</f>
        <v>0</v>
      </c>
      <c r="QU43" s="121"/>
      <c r="QV43" s="121"/>
      <c r="QW43" s="113"/>
      <c r="QX43" s="123"/>
      <c r="QY43" s="113"/>
      <c r="QZ43" s="121">
        <f>QZ42-(SUM(QZ44:QZ57))</f>
        <v>0</v>
      </c>
      <c r="RA43" s="124"/>
      <c r="RB43" s="121"/>
      <c r="RC43" s="125"/>
      <c r="RD43" s="121">
        <f>RD42-(SUM(RD44:RD57))</f>
        <v>0</v>
      </c>
      <c r="RE43" s="121"/>
      <c r="RF43" s="121"/>
      <c r="RG43" s="113"/>
      <c r="RH43" s="123"/>
      <c r="RI43" s="113"/>
      <c r="RJ43" s="121">
        <f>RJ42-(SUM(RJ44:RJ57))</f>
        <v>0</v>
      </c>
      <c r="RK43" s="124"/>
      <c r="RL43" s="121"/>
      <c r="RM43" s="125"/>
      <c r="RN43" s="121">
        <f>RN42-(SUM(RN44:RN57))</f>
        <v>0</v>
      </c>
      <c r="RO43" s="121"/>
      <c r="RP43" s="121"/>
      <c r="RQ43" s="113"/>
      <c r="RR43" s="123"/>
      <c r="RS43" s="113"/>
      <c r="RT43" s="121">
        <f>RT42-(SUM(RT44:RT57))</f>
        <v>0</v>
      </c>
      <c r="RU43" s="124"/>
      <c r="RV43" s="121"/>
      <c r="RW43" s="125"/>
      <c r="RX43" s="121">
        <f>RX42-(SUM(RX44:RX57))</f>
        <v>0</v>
      </c>
      <c r="RY43" s="121"/>
      <c r="RZ43" s="121"/>
      <c r="SA43" s="113"/>
      <c r="SB43" s="123"/>
      <c r="SC43" s="113"/>
      <c r="SD43" s="121">
        <f>SD42-(SUM(SD44:SD57))</f>
        <v>0</v>
      </c>
      <c r="SE43" s="124"/>
      <c r="SF43" s="121"/>
      <c r="SG43" s="125"/>
      <c r="SH43" s="121">
        <f>SH42-(SUM(SH44:SH57))</f>
        <v>0</v>
      </c>
      <c r="SI43" s="121"/>
      <c r="SJ43" s="121"/>
      <c r="SK43" s="113"/>
      <c r="SL43" s="123"/>
      <c r="SM43" s="113"/>
      <c r="SN43" s="121">
        <f>SN42-(SUM(SN44:SN57))</f>
        <v>0</v>
      </c>
      <c r="SO43" s="124"/>
      <c r="SP43" s="121"/>
      <c r="SQ43" s="125"/>
      <c r="SR43" s="121">
        <f>SR42-(SUM(SR44:SR57))</f>
        <v>0</v>
      </c>
      <c r="SS43" s="121"/>
      <c r="ST43" s="121"/>
      <c r="SU43" s="113"/>
      <c r="SV43" s="123"/>
      <c r="SW43" s="113"/>
      <c r="SX43" s="121">
        <f>SX42-(SUM(SX44:SX57))</f>
        <v>0</v>
      </c>
      <c r="SY43" s="124"/>
      <c r="SZ43" s="121"/>
      <c r="TA43" s="125"/>
      <c r="TB43" s="121">
        <f>TB42-(SUM(TB44:TB57))</f>
        <v>0</v>
      </c>
      <c r="TC43" s="121"/>
      <c r="TD43" s="121"/>
      <c r="TE43" s="113"/>
      <c r="TF43" s="123"/>
      <c r="TG43" s="113"/>
      <c r="TH43" s="121">
        <f>TH42-(SUM(TH44:TH57))</f>
        <v>0</v>
      </c>
      <c r="TI43" s="124"/>
      <c r="TJ43" s="121"/>
      <c r="TK43" s="125"/>
      <c r="TL43" s="121">
        <f>TL42-(SUM(TL44:TL57))</f>
        <v>0</v>
      </c>
      <c r="TM43" s="121"/>
      <c r="TN43" s="121"/>
      <c r="TO43" s="113"/>
      <c r="TP43" s="123"/>
      <c r="TQ43" s="113"/>
      <c r="TR43" s="121">
        <f>TR42-(SUM(TR44:TR57))</f>
        <v>0</v>
      </c>
      <c r="TS43" s="124"/>
      <c r="TT43" s="121"/>
      <c r="TU43" s="125"/>
      <c r="TV43" s="121">
        <f>TV42-(SUM(TV44:TV57))</f>
        <v>0</v>
      </c>
      <c r="TW43" s="121"/>
      <c r="TX43" s="121"/>
      <c r="TY43" s="113"/>
      <c r="TZ43" s="123"/>
      <c r="UA43" s="113"/>
      <c r="UB43" s="121">
        <f>UB42-(SUM(UB44:UB57))</f>
        <v>0</v>
      </c>
      <c r="UC43" s="124"/>
      <c r="UD43" s="121"/>
      <c r="UE43" s="125"/>
      <c r="UF43" s="121">
        <f>UF42-(SUM(UF44:UF57))</f>
        <v>0</v>
      </c>
      <c r="UG43" s="121"/>
      <c r="UH43" s="121"/>
      <c r="UI43" s="113"/>
      <c r="UJ43" s="123"/>
      <c r="UK43" s="113"/>
      <c r="UL43" s="121">
        <f>UL42-(SUM(UL44:UL57))</f>
        <v>0</v>
      </c>
      <c r="UM43" s="124"/>
      <c r="UN43" s="121"/>
      <c r="UO43" s="125"/>
      <c r="UP43" s="121">
        <f>UP42-(SUM(UP44:UP57))</f>
        <v>0</v>
      </c>
      <c r="UQ43" s="121"/>
      <c r="UR43" s="121"/>
      <c r="US43" s="113"/>
      <c r="UT43" s="123"/>
      <c r="UU43" s="113"/>
      <c r="UV43" s="121">
        <f>UV42-(SUM(UV44:UV57))</f>
        <v>0</v>
      </c>
      <c r="UW43" s="124"/>
      <c r="UX43" s="121"/>
      <c r="UY43" s="125"/>
      <c r="UZ43" s="121">
        <f>UZ42-(SUM(UZ44:UZ57))</f>
        <v>0</v>
      </c>
      <c r="VA43" s="121"/>
      <c r="VB43" s="121"/>
      <c r="VC43" s="113"/>
      <c r="VD43" s="123"/>
      <c r="VE43" s="113"/>
      <c r="VF43" s="121">
        <f>VF42-(SUM(VF44:VF57))</f>
        <v>0</v>
      </c>
      <c r="VG43" s="124"/>
      <c r="VH43" s="121"/>
      <c r="VI43" s="125"/>
      <c r="VJ43" s="121">
        <f>VJ42-(SUM(VJ44:VJ57))</f>
        <v>0.01</v>
      </c>
      <c r="VK43" s="121"/>
      <c r="VL43" s="121"/>
      <c r="VM43" s="113"/>
      <c r="VN43" s="123"/>
      <c r="VO43" s="113"/>
      <c r="VP43" s="121">
        <f>VP42-(SUM(VP44:VP57))</f>
        <v>0</v>
      </c>
      <c r="VQ43" s="124"/>
      <c r="VR43" s="121"/>
      <c r="VS43" s="125"/>
      <c r="VT43" s="121">
        <f>VT42-(SUM(VT44:VT57))</f>
        <v>0</v>
      </c>
      <c r="VU43" s="121"/>
      <c r="VV43" s="121"/>
      <c r="VW43" s="113"/>
      <c r="VX43" s="123"/>
      <c r="VY43" s="113"/>
      <c r="VZ43" s="121">
        <f>VZ42-(SUM(VZ44:VZ57))</f>
        <v>-0.19</v>
      </c>
      <c r="WA43" s="124"/>
      <c r="WB43" s="121"/>
      <c r="WC43" s="125"/>
      <c r="WD43" s="121">
        <f>WD42-(SUM(WD44:WD57))</f>
        <v>-459</v>
      </c>
      <c r="WE43" s="121"/>
      <c r="WF43" s="121"/>
    </row>
    <row r="44" spans="1:604" ht="26.25" customHeight="1">
      <c r="A44" s="5"/>
      <c r="B44" s="444" t="s">
        <v>414</v>
      </c>
      <c r="C44" s="12" t="s">
        <v>919</v>
      </c>
      <c r="D44" s="12" t="s">
        <v>421</v>
      </c>
      <c r="E44" s="4" t="s">
        <v>35</v>
      </c>
      <c r="F44" s="469">
        <f t="shared" ref="F44:F57" si="601">F12</f>
        <v>54</v>
      </c>
      <c r="G44" s="122">
        <f>F44/F42</f>
        <v>0.24215</v>
      </c>
      <c r="H44" s="101">
        <f>H42*G44</f>
        <v>112.04</v>
      </c>
      <c r="I44" s="119">
        <f t="shared" ref="I44:I57" si="602">IF(F44&gt;0,H44/F44,0)</f>
        <v>2.0748148099999999</v>
      </c>
      <c r="J44" s="93">
        <f>J42</f>
        <v>2300</v>
      </c>
      <c r="K44" s="120">
        <f t="shared" ref="K44:K57" si="603">I44*J44</f>
        <v>4772.0740599999999</v>
      </c>
      <c r="L44" s="101">
        <f t="shared" ref="L44:L57" si="604">K44*F44</f>
        <v>257692</v>
      </c>
      <c r="M44" s="101"/>
      <c r="N44" s="121"/>
      <c r="O44" s="122">
        <f t="shared" ref="O44:O58" si="605">K44/$WC44</f>
        <v>1.4106700000000001</v>
      </c>
      <c r="P44" s="469">
        <f t="shared" ref="P44:P57" si="606">P12</f>
        <v>51</v>
      </c>
      <c r="Q44" s="122">
        <f>P44/P42</f>
        <v>0.11434999999999999</v>
      </c>
      <c r="R44" s="101">
        <f>R42*Q44</f>
        <v>66.209999999999994</v>
      </c>
      <c r="S44" s="119">
        <f t="shared" ref="S44:S57" si="607">IF(P44&gt;0,R44/P44,0)</f>
        <v>1.29823529</v>
      </c>
      <c r="T44" s="93">
        <f>T42</f>
        <v>2150</v>
      </c>
      <c r="U44" s="120">
        <f t="shared" ref="U44:U57" si="608">S44*T44</f>
        <v>2791.2058699999998</v>
      </c>
      <c r="V44" s="101">
        <f t="shared" ref="V44:V57" si="609">U44*P44</f>
        <v>142351.5</v>
      </c>
      <c r="W44" s="101"/>
      <c r="X44" s="121"/>
      <c r="Y44" s="122">
        <f t="shared" ref="Y44:Y58" si="610">U44/$WC44</f>
        <v>0.82511000000000001</v>
      </c>
      <c r="Z44" s="469">
        <f t="shared" ref="Z44:Z57" si="611">Z12</f>
        <v>0</v>
      </c>
      <c r="AA44" s="122">
        <f>Z44/Z42</f>
        <v>0</v>
      </c>
      <c r="AB44" s="101">
        <f>AB42*AA44</f>
        <v>0</v>
      </c>
      <c r="AC44" s="119">
        <f t="shared" ref="AC44:AC57" si="612">IF(Z44&gt;0,AB44/Z44,0)</f>
        <v>0</v>
      </c>
      <c r="AD44" s="93">
        <f>AD42</f>
        <v>2150</v>
      </c>
      <c r="AE44" s="120">
        <f t="shared" ref="AE44:AE57" si="613">AC44*AD44</f>
        <v>0</v>
      </c>
      <c r="AF44" s="101">
        <f t="shared" ref="AF44:AF57" si="614">AE44*Z44</f>
        <v>0</v>
      </c>
      <c r="AG44" s="101"/>
      <c r="AH44" s="121"/>
      <c r="AI44" s="122">
        <f t="shared" ref="AI44:AI58" si="615">AE44/$WC44</f>
        <v>0</v>
      </c>
      <c r="AJ44" s="469">
        <f t="shared" ref="AJ44:AJ57" si="616">AJ12</f>
        <v>0</v>
      </c>
      <c r="AK44" s="122" t="e">
        <f>AJ44/AJ42</f>
        <v>#DIV/0!</v>
      </c>
      <c r="AL44" s="101" t="e">
        <f>AL42*AK44</f>
        <v>#DIV/0!</v>
      </c>
      <c r="AM44" s="119">
        <f t="shared" ref="AM44:AM57" si="617">IF(AJ44&gt;0,AL44/AJ44,0)</f>
        <v>0</v>
      </c>
      <c r="AN44" s="93">
        <f>AN42</f>
        <v>0</v>
      </c>
      <c r="AO44" s="120">
        <f t="shared" ref="AO44:AO57" si="618">AM44*AN44</f>
        <v>0</v>
      </c>
      <c r="AP44" s="101">
        <f t="shared" ref="AP44:AP57" si="619">AO44*AJ44</f>
        <v>0</v>
      </c>
      <c r="AQ44" s="101"/>
      <c r="AR44" s="121"/>
      <c r="AS44" s="122">
        <f t="shared" ref="AS44:AS58" si="620">AO44/$WC44</f>
        <v>0</v>
      </c>
      <c r="AT44" s="469">
        <f t="shared" ref="AT44:AT57" si="621">AT12</f>
        <v>0</v>
      </c>
      <c r="AU44" s="122">
        <f>AT44/AT42</f>
        <v>0</v>
      </c>
      <c r="AV44" s="101">
        <f>AV42*AU44</f>
        <v>0</v>
      </c>
      <c r="AW44" s="119">
        <f t="shared" ref="AW44:AW57" si="622">IF(AT44&gt;0,AV44/AT44,0)</f>
        <v>0</v>
      </c>
      <c r="AX44" s="93">
        <f>AX42</f>
        <v>2150</v>
      </c>
      <c r="AY44" s="120">
        <f t="shared" ref="AY44:AY57" si="623">AW44*AX44</f>
        <v>0</v>
      </c>
      <c r="AZ44" s="101">
        <f t="shared" ref="AZ44:AZ57" si="624">AY44*AT44</f>
        <v>0</v>
      </c>
      <c r="BA44" s="101"/>
      <c r="BB44" s="121"/>
      <c r="BC44" s="122">
        <f t="shared" ref="BC44:BC58" si="625">AY44/$WC44</f>
        <v>0</v>
      </c>
      <c r="BD44" s="469">
        <f t="shared" ref="BD44:BD57" si="626">BD12</f>
        <v>0</v>
      </c>
      <c r="BE44" s="122">
        <f>BD44/BD42</f>
        <v>0</v>
      </c>
      <c r="BF44" s="101">
        <f>BF42*BE44</f>
        <v>0</v>
      </c>
      <c r="BG44" s="119">
        <f t="shared" ref="BG44:BG57" si="627">IF(BD44&gt;0,BF44/BD44,0)</f>
        <v>0</v>
      </c>
      <c r="BH44" s="93">
        <f>BH42</f>
        <v>2830</v>
      </c>
      <c r="BI44" s="120">
        <f t="shared" ref="BI44:BI57" si="628">BG44*BH44</f>
        <v>0</v>
      </c>
      <c r="BJ44" s="101">
        <f t="shared" ref="BJ44:BJ57" si="629">BI44*BD44</f>
        <v>0</v>
      </c>
      <c r="BK44" s="101"/>
      <c r="BL44" s="121"/>
      <c r="BM44" s="122">
        <f t="shared" ref="BM44:BM58" si="630">BI44/$WC44</f>
        <v>0</v>
      </c>
      <c r="BN44" s="469">
        <f t="shared" ref="BN44:BN57" si="631">BN12</f>
        <v>0</v>
      </c>
      <c r="BO44" s="122">
        <f>BN44/BN42</f>
        <v>0</v>
      </c>
      <c r="BP44" s="101">
        <f>BP42*BO44</f>
        <v>0</v>
      </c>
      <c r="BQ44" s="119">
        <f t="shared" ref="BQ44:BQ57" si="632">IF(BN44&gt;0,BP44/BN44,0)</f>
        <v>0</v>
      </c>
      <c r="BR44" s="93">
        <f>BR42</f>
        <v>2830</v>
      </c>
      <c r="BS44" s="120">
        <f t="shared" ref="BS44:BS57" si="633">BQ44*BR44</f>
        <v>0</v>
      </c>
      <c r="BT44" s="101">
        <f t="shared" ref="BT44:BT57" si="634">BS44*BN44</f>
        <v>0</v>
      </c>
      <c r="BU44" s="101"/>
      <c r="BV44" s="121"/>
      <c r="BW44" s="122">
        <f t="shared" ref="BW44:BW58" si="635">BS44/$WC44</f>
        <v>0</v>
      </c>
      <c r="BX44" s="469">
        <f t="shared" ref="BX44:BX57" si="636">BX12</f>
        <v>27</v>
      </c>
      <c r="BY44" s="122">
        <f>BX44/BX42</f>
        <v>0.16167999999999999</v>
      </c>
      <c r="BZ44" s="101">
        <f>BZ42*BY44</f>
        <v>40.9</v>
      </c>
      <c r="CA44" s="119">
        <f t="shared" ref="CA44:CA57" si="637">IF(BX44&gt;0,BZ44/BX44,0)</f>
        <v>1.5148148100000001</v>
      </c>
      <c r="CB44" s="93">
        <f>CB42</f>
        <v>2200</v>
      </c>
      <c r="CC44" s="120">
        <f t="shared" ref="CC44:CC57" si="638">CA44*CB44</f>
        <v>3332.59258</v>
      </c>
      <c r="CD44" s="101">
        <f t="shared" ref="CD44:CD57" si="639">CC44*BX44</f>
        <v>89980</v>
      </c>
      <c r="CE44" s="101"/>
      <c r="CF44" s="121"/>
      <c r="CG44" s="122">
        <f t="shared" ref="CG44:CG58" si="640">CC44/$WC44</f>
        <v>0.98514999999999997</v>
      </c>
      <c r="CH44" s="469">
        <f t="shared" ref="CH44:CH57" si="641">CH12</f>
        <v>0</v>
      </c>
      <c r="CI44" s="122" t="e">
        <f>CH44/CH42</f>
        <v>#DIV/0!</v>
      </c>
      <c r="CJ44" s="101" t="e">
        <f>CJ42*CI44</f>
        <v>#DIV/0!</v>
      </c>
      <c r="CK44" s="119">
        <f t="shared" ref="CK44:CK57" si="642">IF(CH44&gt;0,CJ44/CH44,0)</f>
        <v>0</v>
      </c>
      <c r="CL44" s="93">
        <f>CL42</f>
        <v>0</v>
      </c>
      <c r="CM44" s="120">
        <f t="shared" ref="CM44:CM57" si="643">CK44*CL44</f>
        <v>0</v>
      </c>
      <c r="CN44" s="101">
        <f t="shared" ref="CN44:CN57" si="644">CM44*CH44</f>
        <v>0</v>
      </c>
      <c r="CO44" s="101"/>
      <c r="CP44" s="121"/>
      <c r="CQ44" s="122">
        <f t="shared" ref="CQ44:CQ58" si="645">CM44/$WC44</f>
        <v>0</v>
      </c>
      <c r="CR44" s="469">
        <f t="shared" ref="CR44:CR57" si="646">CR12</f>
        <v>0</v>
      </c>
      <c r="CS44" s="122">
        <f>CR44/CR42</f>
        <v>0</v>
      </c>
      <c r="CT44" s="101">
        <f>CT42*CS44</f>
        <v>0</v>
      </c>
      <c r="CU44" s="119">
        <f t="shared" ref="CU44:CU57" si="647">IF(CR44&gt;0,CT44/CR44,0)</f>
        <v>0</v>
      </c>
      <c r="CV44" s="93">
        <f>CV42</f>
        <v>2830</v>
      </c>
      <c r="CW44" s="120">
        <f t="shared" ref="CW44:CW57" si="648">CU44*CV44</f>
        <v>0</v>
      </c>
      <c r="CX44" s="101">
        <f t="shared" ref="CX44:CX57" si="649">CW44*CR44</f>
        <v>0</v>
      </c>
      <c r="CY44" s="101"/>
      <c r="CZ44" s="121"/>
      <c r="DA44" s="122">
        <f t="shared" ref="DA44:DA58" si="650">CW44/$WC44</f>
        <v>0</v>
      </c>
      <c r="DB44" s="469">
        <f t="shared" ref="DB44:DB57" si="651">DB12</f>
        <v>57</v>
      </c>
      <c r="DC44" s="122">
        <f>DB44/DB42</f>
        <v>0.16864000000000001</v>
      </c>
      <c r="DD44" s="101">
        <f>DD42*DC44</f>
        <v>77.94</v>
      </c>
      <c r="DE44" s="119">
        <f t="shared" ref="DE44:DE57" si="652">IF(DB44&gt;0,DD44/DB44,0)</f>
        <v>1.36736842</v>
      </c>
      <c r="DF44" s="93">
        <f>DF42</f>
        <v>2830</v>
      </c>
      <c r="DG44" s="120">
        <f t="shared" ref="DG44:DG57" si="653">DE44*DF44</f>
        <v>3869.65263</v>
      </c>
      <c r="DH44" s="101">
        <f t="shared" ref="DH44:DH57" si="654">DG44*DB44</f>
        <v>220570.2</v>
      </c>
      <c r="DI44" s="101"/>
      <c r="DJ44" s="121"/>
      <c r="DK44" s="122">
        <f t="shared" ref="DK44:DK58" si="655">DG44/$WC44</f>
        <v>1.14391</v>
      </c>
      <c r="DL44" s="469">
        <f t="shared" ref="DL44:DL57" si="656">DL12</f>
        <v>0</v>
      </c>
      <c r="DM44" s="122">
        <f>DL44/DL42</f>
        <v>0</v>
      </c>
      <c r="DN44" s="101">
        <f>DN42*DM44</f>
        <v>0</v>
      </c>
      <c r="DO44" s="119">
        <f t="shared" ref="DO44:DO57" si="657">IF(DL44&gt;0,DN44/DL44,0)</f>
        <v>0</v>
      </c>
      <c r="DP44" s="93">
        <f>DP42</f>
        <v>2830</v>
      </c>
      <c r="DQ44" s="120">
        <f t="shared" ref="DQ44:DQ57" si="658">DO44*DP44</f>
        <v>0</v>
      </c>
      <c r="DR44" s="101">
        <f t="shared" ref="DR44:DR57" si="659">DQ44*DL44</f>
        <v>0</v>
      </c>
      <c r="DS44" s="101"/>
      <c r="DT44" s="121"/>
      <c r="DU44" s="122">
        <f t="shared" ref="DU44:DU58" si="660">DQ44/$WC44</f>
        <v>0</v>
      </c>
      <c r="DV44" s="469">
        <f t="shared" ref="DV44:DV57" si="661">DV12</f>
        <v>0</v>
      </c>
      <c r="DW44" s="122">
        <f>DV44/DV42</f>
        <v>0</v>
      </c>
      <c r="DX44" s="101">
        <f>DX42*DW44</f>
        <v>0</v>
      </c>
      <c r="DY44" s="119">
        <f t="shared" ref="DY44:DY57" si="662">IF(DV44&gt;0,DX44/DV44,0)</f>
        <v>0</v>
      </c>
      <c r="DZ44" s="93">
        <f>DZ42</f>
        <v>0</v>
      </c>
      <c r="EA44" s="120">
        <f t="shared" ref="EA44:EA57" si="663">DY44*DZ44</f>
        <v>0</v>
      </c>
      <c r="EB44" s="101">
        <f t="shared" ref="EB44:EB57" si="664">EA44*DV44</f>
        <v>0</v>
      </c>
      <c r="EC44" s="101"/>
      <c r="ED44" s="121"/>
      <c r="EE44" s="122">
        <f t="shared" ref="EE44:EE58" si="665">EA44/$WC44</f>
        <v>0</v>
      </c>
      <c r="EF44" s="469">
        <f t="shared" ref="EF44:EF57" si="666">EF12</f>
        <v>37</v>
      </c>
      <c r="EG44" s="122">
        <f>EF44/EF42</f>
        <v>0.15481</v>
      </c>
      <c r="EH44" s="101">
        <f>EH42*EG44</f>
        <v>66.88</v>
      </c>
      <c r="EI44" s="119">
        <f t="shared" ref="EI44:EI57" si="667">IF(EF44&gt;0,EH44/EF44,0)</f>
        <v>1.80756757</v>
      </c>
      <c r="EJ44" s="93">
        <f>EJ42</f>
        <v>2815</v>
      </c>
      <c r="EK44" s="120">
        <f t="shared" ref="EK44:EK57" si="668">EI44*EJ44</f>
        <v>5088.3027099999999</v>
      </c>
      <c r="EL44" s="101">
        <f t="shared" ref="EL44:EL57" si="669">EK44*EF44</f>
        <v>188267.2</v>
      </c>
      <c r="EM44" s="101"/>
      <c r="EN44" s="121"/>
      <c r="EO44" s="122">
        <f t="shared" ref="EO44:EO58" si="670">EK44/$WC44</f>
        <v>1.5041500000000001</v>
      </c>
      <c r="EP44" s="469">
        <f t="shared" ref="EP44:EP57" si="671">EP12</f>
        <v>44</v>
      </c>
      <c r="EQ44" s="122">
        <f>EP44/EP42</f>
        <v>0.13836000000000001</v>
      </c>
      <c r="ER44" s="101">
        <f>ER42*EQ44</f>
        <v>0</v>
      </c>
      <c r="ES44" s="119">
        <f t="shared" ref="ES44:ES57" si="672">IF(EP44&gt;0,ER44/EP44,0)</f>
        <v>0</v>
      </c>
      <c r="ET44" s="93">
        <f>ET42</f>
        <v>0</v>
      </c>
      <c r="EU44" s="120">
        <f t="shared" ref="EU44:EU57" si="673">ES44*ET44</f>
        <v>0</v>
      </c>
      <c r="EV44" s="101">
        <f t="shared" ref="EV44:EV57" si="674">EU44*EP44</f>
        <v>0</v>
      </c>
      <c r="EW44" s="101"/>
      <c r="EX44" s="121"/>
      <c r="EY44" s="122">
        <f t="shared" ref="EY44:EY58" si="675">EU44/$WC44</f>
        <v>0</v>
      </c>
      <c r="EZ44" s="469">
        <f t="shared" ref="EZ44:EZ57" si="676">EZ12</f>
        <v>27</v>
      </c>
      <c r="FA44" s="122">
        <f>EZ44/EZ42</f>
        <v>0.25234000000000001</v>
      </c>
      <c r="FB44" s="101">
        <f>FB42*FA44</f>
        <v>45.31</v>
      </c>
      <c r="FC44" s="119">
        <f t="shared" ref="FC44:FC57" si="677">IF(EZ44&gt;0,FB44/EZ44,0)</f>
        <v>1.6781481499999999</v>
      </c>
      <c r="FD44" s="93">
        <f>FD42</f>
        <v>2150</v>
      </c>
      <c r="FE44" s="120">
        <f t="shared" ref="FE44:FE57" si="678">FC44*FD44</f>
        <v>3608.0185200000001</v>
      </c>
      <c r="FF44" s="101">
        <f t="shared" ref="FF44:FF57" si="679">FE44*EZ44</f>
        <v>97416.5</v>
      </c>
      <c r="FG44" s="101"/>
      <c r="FH44" s="121"/>
      <c r="FI44" s="122">
        <f t="shared" ref="FI44:FI58" si="680">FE44/$WC44</f>
        <v>1.06656</v>
      </c>
      <c r="FJ44" s="469">
        <f t="shared" ref="FJ44:FJ57" si="681">FJ12</f>
        <v>28</v>
      </c>
      <c r="FK44" s="122">
        <f>FJ44/FJ42</f>
        <v>0.15642</v>
      </c>
      <c r="FL44" s="101">
        <f>FL42*FK44</f>
        <v>51.95</v>
      </c>
      <c r="FM44" s="119">
        <f t="shared" ref="FM44:FM57" si="682">IF(FJ44&gt;0,FL44/FJ44,0)</f>
        <v>1.85535714</v>
      </c>
      <c r="FN44" s="93">
        <f>FN42</f>
        <v>2780</v>
      </c>
      <c r="FO44" s="120">
        <f t="shared" ref="FO44:FO57" si="683">FM44*FN44</f>
        <v>5157.8928500000002</v>
      </c>
      <c r="FP44" s="101">
        <f t="shared" ref="FP44:FP57" si="684">FO44*FJ44</f>
        <v>144421</v>
      </c>
      <c r="FQ44" s="101"/>
      <c r="FR44" s="121"/>
      <c r="FS44" s="122">
        <f t="shared" ref="FS44:FS58" si="685">FO44/$WC44</f>
        <v>1.5247200000000001</v>
      </c>
      <c r="FT44" s="469">
        <f t="shared" ref="FT44:FT57" si="686">FT12</f>
        <v>34</v>
      </c>
      <c r="FU44" s="122">
        <f>FT44/FT42</f>
        <v>0.11409</v>
      </c>
      <c r="FV44" s="101">
        <f>FV42*FU44</f>
        <v>37.270000000000003</v>
      </c>
      <c r="FW44" s="119">
        <f t="shared" ref="FW44:FW57" si="687">IF(FT44&gt;0,FV44/FT44,0)</f>
        <v>1.0961764700000001</v>
      </c>
      <c r="FX44" s="93">
        <f>FX42</f>
        <v>2200</v>
      </c>
      <c r="FY44" s="120">
        <f t="shared" ref="FY44:FY57" si="688">FW44*FX44</f>
        <v>2411.5882299999998</v>
      </c>
      <c r="FZ44" s="101">
        <f t="shared" ref="FZ44:FZ57" si="689">FY44*FT44</f>
        <v>81994</v>
      </c>
      <c r="GA44" s="101"/>
      <c r="GB44" s="121"/>
      <c r="GC44" s="122">
        <f t="shared" ref="GC44:GC58" si="690">FY44/$WC44</f>
        <v>0.71289000000000002</v>
      </c>
      <c r="GD44" s="469">
        <f t="shared" ref="GD44:GD57" si="691">GD12</f>
        <v>0</v>
      </c>
      <c r="GE44" s="122">
        <f>GD44/GD42</f>
        <v>0</v>
      </c>
      <c r="GF44" s="101">
        <f>GF42*GE44</f>
        <v>0</v>
      </c>
      <c r="GG44" s="119">
        <f t="shared" ref="GG44:GG57" si="692">IF(GD44&gt;0,GF44/GD44,0)</f>
        <v>0</v>
      </c>
      <c r="GH44" s="93">
        <f>GH42</f>
        <v>2150</v>
      </c>
      <c r="GI44" s="120">
        <f t="shared" ref="GI44:GI57" si="693">GG44*GH44</f>
        <v>0</v>
      </c>
      <c r="GJ44" s="101">
        <f t="shared" ref="GJ44:GJ57" si="694">GI44*GD44</f>
        <v>0</v>
      </c>
      <c r="GK44" s="101"/>
      <c r="GL44" s="121"/>
      <c r="GM44" s="122">
        <f t="shared" ref="GM44:GM58" si="695">GI44/$WC44</f>
        <v>0</v>
      </c>
      <c r="GN44" s="469">
        <f t="shared" ref="GN44:GN57" si="696">GN12</f>
        <v>0</v>
      </c>
      <c r="GO44" s="122">
        <f>GN44/GN42</f>
        <v>0</v>
      </c>
      <c r="GP44" s="101">
        <f>GP42*GO44</f>
        <v>0</v>
      </c>
      <c r="GQ44" s="119">
        <f t="shared" ref="GQ44:GQ57" si="697">IF(GN44&gt;0,GP44/GN44,0)</f>
        <v>0</v>
      </c>
      <c r="GR44" s="93">
        <f>GR42</f>
        <v>2150</v>
      </c>
      <c r="GS44" s="120">
        <f t="shared" ref="GS44:GS57" si="698">GQ44*GR44</f>
        <v>0</v>
      </c>
      <c r="GT44" s="101">
        <f t="shared" ref="GT44:GT57" si="699">GS44*GN44</f>
        <v>0</v>
      </c>
      <c r="GU44" s="101"/>
      <c r="GV44" s="121"/>
      <c r="GW44" s="122">
        <f t="shared" ref="GW44:GW58" si="700">GS44/$WC44</f>
        <v>0</v>
      </c>
      <c r="GX44" s="469">
        <f t="shared" ref="GX44:GX57" si="701">GX12</f>
        <v>56</v>
      </c>
      <c r="GY44" s="122">
        <f>GX44/GX42</f>
        <v>0.26923000000000002</v>
      </c>
      <c r="GZ44" s="101">
        <f>GZ42*GY44</f>
        <v>85.71</v>
      </c>
      <c r="HA44" s="119">
        <f t="shared" ref="HA44:HA57" si="702">IF(GX44&gt;0,GZ44/GX44,0)</f>
        <v>1.5305357100000001</v>
      </c>
      <c r="HB44" s="93">
        <f>HB42</f>
        <v>2150</v>
      </c>
      <c r="HC44" s="120">
        <f t="shared" ref="HC44:HC57" si="703">HA44*HB44</f>
        <v>3290.6517800000001</v>
      </c>
      <c r="HD44" s="101">
        <f t="shared" ref="HD44:HD57" si="704">HC44*GX44</f>
        <v>184276.5</v>
      </c>
      <c r="HE44" s="101"/>
      <c r="HF44" s="121"/>
      <c r="HG44" s="122">
        <f t="shared" ref="HG44:HG58" si="705">HC44/$WC44</f>
        <v>0.97275</v>
      </c>
      <c r="HH44" s="469">
        <f t="shared" ref="HH44:HH57" si="706">HH12</f>
        <v>25</v>
      </c>
      <c r="HI44" s="122">
        <f>HH44/HH42</f>
        <v>9.0249999999999997E-2</v>
      </c>
      <c r="HJ44" s="101">
        <f>HJ42*HI44</f>
        <v>23.16</v>
      </c>
      <c r="HK44" s="119">
        <f t="shared" ref="HK44:HK57" si="707">IF(HH44&gt;0,HJ44/HH44,0)</f>
        <v>0.9264</v>
      </c>
      <c r="HL44" s="93">
        <f>HL42</f>
        <v>2150</v>
      </c>
      <c r="HM44" s="120">
        <f t="shared" ref="HM44:HM57" si="708">HK44*HL44</f>
        <v>1991.76</v>
      </c>
      <c r="HN44" s="101">
        <f t="shared" ref="HN44:HN57" si="709">HM44*HH44</f>
        <v>49794</v>
      </c>
      <c r="HO44" s="101"/>
      <c r="HP44" s="121"/>
      <c r="HQ44" s="122">
        <f t="shared" ref="HQ44:HQ58" si="710">HM44/$WC44</f>
        <v>0.58877999999999997</v>
      </c>
      <c r="HR44" s="469">
        <f t="shared" ref="HR44:HR57" si="711">HR12</f>
        <v>57</v>
      </c>
      <c r="HS44" s="122">
        <f>HR44/HR42</f>
        <v>0.13286999999999999</v>
      </c>
      <c r="HT44" s="101">
        <f>HT42*HS44</f>
        <v>53.72</v>
      </c>
      <c r="HU44" s="119">
        <f t="shared" ref="HU44:HU57" si="712">IF(HR44&gt;0,HT44/HR44,0)</f>
        <v>0.94245614</v>
      </c>
      <c r="HV44" s="93">
        <f>HV42</f>
        <v>2200</v>
      </c>
      <c r="HW44" s="120">
        <f t="shared" ref="HW44:HW57" si="713">HU44*HV44</f>
        <v>2073.4035100000001</v>
      </c>
      <c r="HX44" s="101">
        <f t="shared" ref="HX44:HX57" si="714">HW44*HR44</f>
        <v>118184</v>
      </c>
      <c r="HY44" s="101"/>
      <c r="HZ44" s="121"/>
      <c r="IA44" s="122">
        <f t="shared" ref="IA44:IA58" si="715">HW44/$WC44</f>
        <v>0.61292000000000002</v>
      </c>
      <c r="IB44" s="469">
        <f t="shared" ref="IB44:IB57" si="716">IB12</f>
        <v>23</v>
      </c>
      <c r="IC44" s="122">
        <f>IB44/IB42</f>
        <v>0.13067999999999999</v>
      </c>
      <c r="ID44" s="101">
        <f>ID42*IC44</f>
        <v>38.24</v>
      </c>
      <c r="IE44" s="119">
        <f t="shared" ref="IE44:IE57" si="717">IF(IB44&gt;0,ID44/IB44,0)</f>
        <v>1.6626087000000001</v>
      </c>
      <c r="IF44" s="93">
        <f>IF42</f>
        <v>2830</v>
      </c>
      <c r="IG44" s="120">
        <f t="shared" ref="IG44:IG57" si="718">IE44*IF44</f>
        <v>4705.1826199999996</v>
      </c>
      <c r="IH44" s="101">
        <f t="shared" ref="IH44:IH57" si="719">IG44*IB44</f>
        <v>108219.2</v>
      </c>
      <c r="II44" s="101"/>
      <c r="IJ44" s="121"/>
      <c r="IK44" s="122">
        <f t="shared" ref="IK44:IK58" si="720">IG44/$WC44</f>
        <v>1.3909</v>
      </c>
      <c r="IL44" s="469">
        <f t="shared" ref="IL44:IL57" si="721">IL12</f>
        <v>27</v>
      </c>
      <c r="IM44" s="122">
        <f>IL44/IL42</f>
        <v>0.22881000000000001</v>
      </c>
      <c r="IN44" s="101">
        <f>IN42*IM44</f>
        <v>40.729999999999997</v>
      </c>
      <c r="IO44" s="119">
        <f t="shared" ref="IO44:IO57" si="722">IF(IL44&gt;0,IN44/IL44,0)</f>
        <v>1.50851852</v>
      </c>
      <c r="IP44" s="93">
        <f>IP42</f>
        <v>2200</v>
      </c>
      <c r="IQ44" s="120">
        <f t="shared" ref="IQ44:IQ57" si="723">IO44*IP44</f>
        <v>3318.7407400000002</v>
      </c>
      <c r="IR44" s="101">
        <f t="shared" ref="IR44:IR57" si="724">IQ44*IL44</f>
        <v>89606</v>
      </c>
      <c r="IS44" s="101"/>
      <c r="IT44" s="121"/>
      <c r="IU44" s="122">
        <f t="shared" ref="IU44:IU58" si="725">IQ44/$WC44</f>
        <v>0.98104999999999998</v>
      </c>
      <c r="IV44" s="469">
        <f t="shared" ref="IV44:IV57" si="726">IV12</f>
        <v>51</v>
      </c>
      <c r="IW44" s="122">
        <f>IV44/IV42</f>
        <v>0.16139000000000001</v>
      </c>
      <c r="IX44" s="101">
        <f>IX42*IW44</f>
        <v>69.66</v>
      </c>
      <c r="IY44" s="119">
        <f t="shared" ref="IY44:IY57" si="727">IF(IV44&gt;0,IX44/IV44,0)</f>
        <v>1.3658823499999999</v>
      </c>
      <c r="IZ44" s="93">
        <f>IZ42</f>
        <v>2830</v>
      </c>
      <c r="JA44" s="120">
        <f t="shared" ref="JA44:JA57" si="728">IY44*IZ44</f>
        <v>3865.4470500000002</v>
      </c>
      <c r="JB44" s="101">
        <f t="shared" ref="JB44:JB57" si="729">JA44*IV44</f>
        <v>197137.8</v>
      </c>
      <c r="JC44" s="101"/>
      <c r="JD44" s="121"/>
      <c r="JE44" s="122">
        <f t="shared" ref="JE44:JE58" si="730">JA44/$WC44</f>
        <v>1.14266</v>
      </c>
      <c r="JF44" s="469">
        <f t="shared" ref="JF44:JF57" si="731">JF12</f>
        <v>95</v>
      </c>
      <c r="JG44" s="122">
        <f>JF44/JF42</f>
        <v>0.29594999999999999</v>
      </c>
      <c r="JH44" s="101">
        <f>JH42*JG44</f>
        <v>120.01</v>
      </c>
      <c r="JI44" s="119">
        <f t="shared" ref="JI44:JI57" si="732">IF(JF44&gt;0,JH44/JF44,0)</f>
        <v>1.2632631599999999</v>
      </c>
      <c r="JJ44" s="93">
        <f>JJ42</f>
        <v>2200</v>
      </c>
      <c r="JK44" s="120">
        <f t="shared" ref="JK44:JK57" si="733">JI44*JJ44</f>
        <v>2779.17895</v>
      </c>
      <c r="JL44" s="101">
        <f t="shared" ref="JL44:JL57" si="734">JK44*JF44</f>
        <v>264022</v>
      </c>
      <c r="JM44" s="101"/>
      <c r="JN44" s="121"/>
      <c r="JO44" s="122">
        <f t="shared" ref="JO44:JO58" si="735">JK44/$WC44</f>
        <v>0.82155</v>
      </c>
      <c r="JP44" s="469">
        <f t="shared" ref="JP44:JP57" si="736">JP12</f>
        <v>0</v>
      </c>
      <c r="JQ44" s="122" t="e">
        <f>JP44/JP42</f>
        <v>#DIV/0!</v>
      </c>
      <c r="JR44" s="101" t="e">
        <f>JR42*JQ44</f>
        <v>#DIV/0!</v>
      </c>
      <c r="JS44" s="119">
        <f t="shared" ref="JS44:JS57" si="737">IF(JP44&gt;0,JR44/JP44,0)</f>
        <v>0</v>
      </c>
      <c r="JT44" s="93">
        <f>JT42</f>
        <v>0</v>
      </c>
      <c r="JU44" s="120">
        <f t="shared" ref="JU44:JU57" si="738">JS44*JT44</f>
        <v>0</v>
      </c>
      <c r="JV44" s="101">
        <f t="shared" ref="JV44:JV57" si="739">JU44*JP44</f>
        <v>0</v>
      </c>
      <c r="JW44" s="101"/>
      <c r="JX44" s="121"/>
      <c r="JY44" s="122">
        <f t="shared" ref="JY44:JY58" si="740">JU44/$WC44</f>
        <v>0</v>
      </c>
      <c r="JZ44" s="469">
        <f t="shared" ref="JZ44:JZ57" si="741">JZ12</f>
        <v>34</v>
      </c>
      <c r="KA44" s="122">
        <f>JZ44/JZ42</f>
        <v>0.19317999999999999</v>
      </c>
      <c r="KB44" s="101">
        <f>KB42*KA44</f>
        <v>29.85</v>
      </c>
      <c r="KC44" s="119">
        <f t="shared" ref="KC44:KC57" si="742">IF(JZ44&gt;0,KB44/JZ44,0)</f>
        <v>0.87794117999999999</v>
      </c>
      <c r="KD44" s="93">
        <f>KD42</f>
        <v>2150</v>
      </c>
      <c r="KE44" s="120">
        <f t="shared" ref="KE44:KE57" si="743">KC44*KD44</f>
        <v>1887.5735400000001</v>
      </c>
      <c r="KF44" s="101">
        <f t="shared" ref="KF44:KF57" si="744">KE44*JZ44</f>
        <v>64177.5</v>
      </c>
      <c r="KG44" s="101"/>
      <c r="KH44" s="121"/>
      <c r="KI44" s="122">
        <f t="shared" ref="KI44:KI58" si="745">KE44/$WC44</f>
        <v>0.55798000000000003</v>
      </c>
      <c r="KJ44" s="469">
        <f t="shared" ref="KJ44:KJ57" si="746">KJ12</f>
        <v>54</v>
      </c>
      <c r="KK44" s="122">
        <f>KJ44/KJ42</f>
        <v>0.14876</v>
      </c>
      <c r="KL44" s="101">
        <f>KL42*KK44</f>
        <v>76.760000000000005</v>
      </c>
      <c r="KM44" s="119">
        <f t="shared" ref="KM44:KM57" si="747">IF(KJ44&gt;0,KL44/KJ44,0)</f>
        <v>1.42148148</v>
      </c>
      <c r="KN44" s="93">
        <f>KN42</f>
        <v>2150</v>
      </c>
      <c r="KO44" s="120">
        <f t="shared" ref="KO44:KO57" si="748">KM44*KN44</f>
        <v>3056.1851799999999</v>
      </c>
      <c r="KP44" s="101">
        <f t="shared" ref="KP44:KP57" si="749">KO44*KJ44</f>
        <v>165034</v>
      </c>
      <c r="KQ44" s="101"/>
      <c r="KR44" s="121"/>
      <c r="KS44" s="122">
        <f t="shared" ref="KS44:KS58" si="750">KO44/$WC44</f>
        <v>0.90344000000000002</v>
      </c>
      <c r="KT44" s="469">
        <f t="shared" ref="KT44:KT57" si="751">KT12</f>
        <v>88</v>
      </c>
      <c r="KU44" s="122">
        <f>KT44/KT42</f>
        <v>0.28387000000000001</v>
      </c>
      <c r="KV44" s="101">
        <f>KV42*KU44</f>
        <v>136.26</v>
      </c>
      <c r="KW44" s="119">
        <f t="shared" ref="KW44:KW57" si="752">IF(KT44&gt;0,KV44/KT44,0)</f>
        <v>1.54840909</v>
      </c>
      <c r="KX44" s="93">
        <f>KX42</f>
        <v>2200</v>
      </c>
      <c r="KY44" s="120">
        <f t="shared" ref="KY44:KY57" si="753">KW44*KX44</f>
        <v>3406.5</v>
      </c>
      <c r="KZ44" s="101">
        <f t="shared" ref="KZ44:KZ57" si="754">KY44*KT44</f>
        <v>299772</v>
      </c>
      <c r="LA44" s="101"/>
      <c r="LB44" s="121"/>
      <c r="LC44" s="122">
        <f t="shared" ref="LC44:LC58" si="755">KY44/$WC44</f>
        <v>1.0069900000000001</v>
      </c>
      <c r="LD44" s="469">
        <f t="shared" ref="LD44:LD57" si="756">LD12</f>
        <v>27</v>
      </c>
      <c r="LE44" s="122">
        <f>LD44/LD42</f>
        <v>0.11345</v>
      </c>
      <c r="LF44" s="101">
        <f>LF42*LE44</f>
        <v>59.7</v>
      </c>
      <c r="LG44" s="119">
        <f t="shared" ref="LG44:LG57" si="757">IF(LD44&gt;0,LF44/LD44,0)</f>
        <v>2.21111111</v>
      </c>
      <c r="LH44" s="93">
        <f>LH42</f>
        <v>2150</v>
      </c>
      <c r="LI44" s="120">
        <f t="shared" ref="LI44:LI57" si="758">LG44*LH44</f>
        <v>4753.8888900000002</v>
      </c>
      <c r="LJ44" s="101">
        <f t="shared" ref="LJ44:LJ57" si="759">LI44*LD44</f>
        <v>128355</v>
      </c>
      <c r="LK44" s="101"/>
      <c r="LL44" s="121"/>
      <c r="LM44" s="122">
        <f t="shared" ref="LM44:LM58" si="760">LI44/$WC44</f>
        <v>1.4052899999999999</v>
      </c>
      <c r="LN44" s="469">
        <f t="shared" ref="LN44:LN57" si="761">LN12</f>
        <v>43</v>
      </c>
      <c r="LO44" s="122">
        <f>LN44/LN42</f>
        <v>0.21717</v>
      </c>
      <c r="LP44" s="101">
        <f>LP42*LO44</f>
        <v>69.61</v>
      </c>
      <c r="LQ44" s="119">
        <f t="shared" ref="LQ44:LQ57" si="762">IF(LN44&gt;0,LP44/LN44,0)</f>
        <v>1.6188372099999999</v>
      </c>
      <c r="LR44" s="93">
        <f>LR42</f>
        <v>2016.57</v>
      </c>
      <c r="LS44" s="120">
        <f t="shared" ref="LS44:LS57" si="763">LQ44*LR44</f>
        <v>3264.4985499999998</v>
      </c>
      <c r="LT44" s="101">
        <f t="shared" ref="LT44:LT57" si="764">LS44*LN44</f>
        <v>140373.44</v>
      </c>
      <c r="LU44" s="101"/>
      <c r="LV44" s="121"/>
      <c r="LW44" s="122">
        <f t="shared" ref="LW44:LW58" si="765">LS44/$WC44</f>
        <v>0.96501999999999999</v>
      </c>
      <c r="LX44" s="469">
        <f t="shared" ref="LX44:LX57" si="766">LX12</f>
        <v>21</v>
      </c>
      <c r="LY44" s="122">
        <f>LX44/LX42</f>
        <v>0.14685000000000001</v>
      </c>
      <c r="LZ44" s="101">
        <f>LZ42*LY44</f>
        <v>38.840000000000003</v>
      </c>
      <c r="MA44" s="119">
        <f t="shared" ref="MA44:MA57" si="767">IF(LX44&gt;0,LZ44/LX44,0)</f>
        <v>1.84952381</v>
      </c>
      <c r="MB44" s="93">
        <f>MB42</f>
        <v>2150</v>
      </c>
      <c r="MC44" s="120">
        <f t="shared" ref="MC44:MC57" si="768">MA44*MB44</f>
        <v>3976.4761899999999</v>
      </c>
      <c r="MD44" s="101">
        <f t="shared" ref="MD44:MD57" si="769">MC44*LX44</f>
        <v>83506</v>
      </c>
      <c r="ME44" s="101"/>
      <c r="MF44" s="121"/>
      <c r="MG44" s="122">
        <f t="shared" ref="MG44:MG58" si="770">MC44/$WC44</f>
        <v>1.1754800000000001</v>
      </c>
      <c r="MH44" s="469">
        <f t="shared" ref="MH44:MH57" si="771">MH12</f>
        <v>26</v>
      </c>
      <c r="MI44" s="122">
        <f>MH44/MH42</f>
        <v>8.3070000000000005E-2</v>
      </c>
      <c r="MJ44" s="101">
        <f>MJ42*MI44</f>
        <v>48.45</v>
      </c>
      <c r="MK44" s="119">
        <f t="shared" ref="MK44:MK57" si="772">IF(MH44&gt;0,MJ44/MH44,0)</f>
        <v>1.8634615400000001</v>
      </c>
      <c r="ML44" s="93">
        <f>ML42</f>
        <v>2830</v>
      </c>
      <c r="MM44" s="120">
        <f t="shared" ref="MM44:MM57" si="773">MK44*ML44</f>
        <v>5273.5961600000001</v>
      </c>
      <c r="MN44" s="101">
        <f t="shared" ref="MN44:MN57" si="774">MM44*MH44</f>
        <v>137113.5</v>
      </c>
      <c r="MO44" s="101"/>
      <c r="MP44" s="121"/>
      <c r="MQ44" s="122">
        <f t="shared" ref="MQ44:MQ58" si="775">MM44/$WC44</f>
        <v>1.5589200000000001</v>
      </c>
      <c r="MR44" s="469">
        <f t="shared" ref="MR44:MR57" si="776">MR12</f>
        <v>0</v>
      </c>
      <c r="MS44" s="122">
        <f>MR44/MR42</f>
        <v>0</v>
      </c>
      <c r="MT44" s="101">
        <f>MT42*MS44</f>
        <v>0</v>
      </c>
      <c r="MU44" s="119">
        <f t="shared" ref="MU44:MU57" si="777">IF(MR44&gt;0,MT44/MR44,0)</f>
        <v>0</v>
      </c>
      <c r="MV44" s="93">
        <f>MV42</f>
        <v>2150</v>
      </c>
      <c r="MW44" s="120">
        <f t="shared" ref="MW44:MW57" si="778">MU44*MV44</f>
        <v>0</v>
      </c>
      <c r="MX44" s="101">
        <f t="shared" ref="MX44:MX57" si="779">MW44*MR44</f>
        <v>0</v>
      </c>
      <c r="MY44" s="101"/>
      <c r="MZ44" s="121"/>
      <c r="NA44" s="122">
        <f t="shared" ref="NA44:NA58" si="780">MW44/$WC44</f>
        <v>0</v>
      </c>
      <c r="NB44" s="469">
        <f t="shared" ref="NB44:NB57" si="781">NB12</f>
        <v>30</v>
      </c>
      <c r="NC44" s="122">
        <f>NB44/NB42</f>
        <v>0.17544000000000001</v>
      </c>
      <c r="ND44" s="101">
        <f>ND42*NC44</f>
        <v>34.68</v>
      </c>
      <c r="NE44" s="119">
        <f t="shared" ref="NE44:NE57" si="782">IF(NB44&gt;0,ND44/NB44,0)</f>
        <v>1.1559999999999999</v>
      </c>
      <c r="NF44" s="93">
        <f>NF42</f>
        <v>2145</v>
      </c>
      <c r="NG44" s="120">
        <f t="shared" ref="NG44:NG57" si="783">NE44*NF44</f>
        <v>2479.62</v>
      </c>
      <c r="NH44" s="101">
        <f t="shared" ref="NH44:NH57" si="784">NG44*NB44</f>
        <v>74388.600000000006</v>
      </c>
      <c r="NI44" s="101"/>
      <c r="NJ44" s="121"/>
      <c r="NK44" s="122">
        <f t="shared" ref="NK44:NK58" si="785">NG44/$WC44</f>
        <v>0.73299999999999998</v>
      </c>
      <c r="NL44" s="469">
        <f t="shared" ref="NL44:NL57" si="786">NL12</f>
        <v>82</v>
      </c>
      <c r="NM44" s="122">
        <f>NL44/NL42</f>
        <v>0.17083000000000001</v>
      </c>
      <c r="NN44" s="101">
        <f>NN42*NM44</f>
        <v>116.28</v>
      </c>
      <c r="NO44" s="119">
        <f t="shared" ref="NO44:NO57" si="787">IF(NL44&gt;0,NN44/NL44,0)</f>
        <v>1.4180487799999999</v>
      </c>
      <c r="NP44" s="93">
        <f>NP42</f>
        <v>2837.73</v>
      </c>
      <c r="NQ44" s="120">
        <f t="shared" ref="NQ44:NQ57" si="788">NO44*NP44</f>
        <v>4024.0395600000002</v>
      </c>
      <c r="NR44" s="101">
        <f t="shared" ref="NR44:NR57" si="789">NQ44*NL44</f>
        <v>329971.24</v>
      </c>
      <c r="NS44" s="101"/>
      <c r="NT44" s="121"/>
      <c r="NU44" s="122">
        <f t="shared" ref="NU44:NU58" si="790">NQ44/$WC44</f>
        <v>1.18954</v>
      </c>
      <c r="NV44" s="469">
        <f t="shared" ref="NV44:NV57" si="791">NV12</f>
        <v>0</v>
      </c>
      <c r="NW44" s="122">
        <f>NV44/NV42</f>
        <v>0</v>
      </c>
      <c r="NX44" s="101">
        <f>NX42*NW44</f>
        <v>0</v>
      </c>
      <c r="NY44" s="119">
        <f t="shared" ref="NY44:NY57" si="792">IF(NV44&gt;0,NX44/NV44,0)</f>
        <v>0</v>
      </c>
      <c r="NZ44" s="93">
        <f>NZ42</f>
        <v>2830</v>
      </c>
      <c r="OA44" s="120">
        <f t="shared" ref="OA44:OA57" si="793">NY44*NZ44</f>
        <v>0</v>
      </c>
      <c r="OB44" s="101">
        <f t="shared" ref="OB44:OB57" si="794">OA44*NV44</f>
        <v>0</v>
      </c>
      <c r="OC44" s="101"/>
      <c r="OD44" s="121"/>
      <c r="OE44" s="122">
        <f t="shared" ref="OE44:OE58" si="795">OA44/$WC44</f>
        <v>0</v>
      </c>
      <c r="OF44" s="469">
        <f t="shared" ref="OF44:OF57" si="796">OF12</f>
        <v>0</v>
      </c>
      <c r="OG44" s="122">
        <f>OF44/OF42</f>
        <v>0</v>
      </c>
      <c r="OH44" s="101">
        <f>OH42*OG44</f>
        <v>0</v>
      </c>
      <c r="OI44" s="119">
        <f t="shared" ref="OI44:OI57" si="797">IF(OF44&gt;0,OH44/OF44,0)</f>
        <v>0</v>
      </c>
      <c r="OJ44" s="93">
        <f>OJ42</f>
        <v>2150</v>
      </c>
      <c r="OK44" s="120">
        <f t="shared" ref="OK44:OK57" si="798">OI44*OJ44</f>
        <v>0</v>
      </c>
      <c r="OL44" s="101">
        <f t="shared" ref="OL44:OL57" si="799">OK44*OF44</f>
        <v>0</v>
      </c>
      <c r="OM44" s="101"/>
      <c r="ON44" s="121"/>
      <c r="OO44" s="122">
        <f t="shared" ref="OO44:OO58" si="800">OK44/$WC44</f>
        <v>0</v>
      </c>
      <c r="OP44" s="469">
        <f t="shared" ref="OP44:OP57" si="801">OP12</f>
        <v>20</v>
      </c>
      <c r="OQ44" s="122">
        <f>OP44/OP42</f>
        <v>8.7340000000000001E-2</v>
      </c>
      <c r="OR44" s="101">
        <f>OR42*OQ44</f>
        <v>13.26</v>
      </c>
      <c r="OS44" s="119">
        <f t="shared" ref="OS44:OS57" si="802">IF(OP44&gt;0,OR44/OP44,0)</f>
        <v>0.66300000000000003</v>
      </c>
      <c r="OT44" s="93">
        <f>OT42</f>
        <v>2830</v>
      </c>
      <c r="OU44" s="120">
        <f t="shared" ref="OU44:OU57" si="803">OS44*OT44</f>
        <v>1876.29</v>
      </c>
      <c r="OV44" s="101">
        <f t="shared" ref="OV44:OV57" si="804">OU44*OP44</f>
        <v>37525.800000000003</v>
      </c>
      <c r="OW44" s="101"/>
      <c r="OX44" s="121"/>
      <c r="OY44" s="122">
        <f t="shared" ref="OY44:OY58" si="805">OU44/$WC44</f>
        <v>0.55464999999999998</v>
      </c>
      <c r="OZ44" s="469">
        <f t="shared" ref="OZ44:OZ57" si="806">OZ12</f>
        <v>0</v>
      </c>
      <c r="PA44" s="122">
        <f>OZ44/OZ42</f>
        <v>0</v>
      </c>
      <c r="PB44" s="101">
        <f>PB42*PA44</f>
        <v>0</v>
      </c>
      <c r="PC44" s="119">
        <f t="shared" ref="PC44:PC57" si="807">IF(OZ44&gt;0,PB44/OZ44,0)</f>
        <v>0</v>
      </c>
      <c r="PD44" s="93">
        <f>PD42</f>
        <v>2925.67</v>
      </c>
      <c r="PE44" s="120">
        <f t="shared" ref="PE44:PE57" si="808">PC44*PD44</f>
        <v>0</v>
      </c>
      <c r="PF44" s="101">
        <f t="shared" ref="PF44:PF57" si="809">PE44*OZ44</f>
        <v>0</v>
      </c>
      <c r="PG44" s="101"/>
      <c r="PH44" s="121"/>
      <c r="PI44" s="122">
        <f t="shared" ref="PI44:PI58" si="810">PE44/$WC44</f>
        <v>0</v>
      </c>
      <c r="PJ44" s="469">
        <f t="shared" ref="PJ44:PJ57" si="811">PJ12</f>
        <v>26</v>
      </c>
      <c r="PK44" s="122">
        <f>PJ44/PJ42</f>
        <v>0.15758</v>
      </c>
      <c r="PL44" s="101">
        <f>PL42*PK44</f>
        <v>39.17</v>
      </c>
      <c r="PM44" s="119">
        <f t="shared" ref="PM44:PM57" si="812">IF(PJ44&gt;0,PL44/PJ44,0)</f>
        <v>1.50653846</v>
      </c>
      <c r="PN44" s="93">
        <f>PN42</f>
        <v>2830</v>
      </c>
      <c r="PO44" s="120">
        <f t="shared" ref="PO44:PO57" si="813">PM44*PN44</f>
        <v>4263.5038400000003</v>
      </c>
      <c r="PP44" s="101">
        <f t="shared" ref="PP44:PP57" si="814">PO44*PJ44</f>
        <v>110851.1</v>
      </c>
      <c r="PQ44" s="101"/>
      <c r="PR44" s="121"/>
      <c r="PS44" s="122">
        <f t="shared" ref="PS44:PS58" si="815">PO44/$WC44</f>
        <v>1.26033</v>
      </c>
      <c r="PT44" s="469">
        <f t="shared" ref="PT44:PT57" si="816">PT12</f>
        <v>0</v>
      </c>
      <c r="PU44" s="122" t="e">
        <f>PT44/PT42</f>
        <v>#DIV/0!</v>
      </c>
      <c r="PV44" s="101" t="e">
        <f>PV42*PU44</f>
        <v>#DIV/0!</v>
      </c>
      <c r="PW44" s="119">
        <f t="shared" ref="PW44:PW57" si="817">IF(PT44&gt;0,PV44/PT44,0)</f>
        <v>0</v>
      </c>
      <c r="PX44" s="93">
        <f>PX42</f>
        <v>0</v>
      </c>
      <c r="PY44" s="120">
        <f t="shared" ref="PY44:PY57" si="818">PW44*PX44</f>
        <v>0</v>
      </c>
      <c r="PZ44" s="101">
        <f t="shared" ref="PZ44:PZ57" si="819">PY44*PT44</f>
        <v>0</v>
      </c>
      <c r="QA44" s="101"/>
      <c r="QB44" s="121"/>
      <c r="QC44" s="122">
        <f t="shared" ref="QC44:QC58" si="820">PY44/$WC44</f>
        <v>0</v>
      </c>
      <c r="QD44" s="469">
        <f t="shared" ref="QD44:QD57" si="821">QD12</f>
        <v>35</v>
      </c>
      <c r="QE44" s="122">
        <f>QD44/QD42</f>
        <v>0.15217</v>
      </c>
      <c r="QF44" s="101">
        <f>QF42*QE44</f>
        <v>28.52</v>
      </c>
      <c r="QG44" s="119">
        <f t="shared" ref="QG44:QG57" si="822">IF(QD44&gt;0,QF44/QD44,0)</f>
        <v>0.81485713999999998</v>
      </c>
      <c r="QH44" s="93">
        <f>QH42</f>
        <v>2830</v>
      </c>
      <c r="QI44" s="120">
        <f t="shared" ref="QI44:QI57" si="823">QG44*QH44</f>
        <v>2306.0457099999999</v>
      </c>
      <c r="QJ44" s="101">
        <f t="shared" ref="QJ44:QJ57" si="824">QI44*QD44</f>
        <v>80711.600000000006</v>
      </c>
      <c r="QK44" s="101"/>
      <c r="QL44" s="121"/>
      <c r="QM44" s="122">
        <f t="shared" ref="QM44:QM58" si="825">QI44/$WC44</f>
        <v>0.68169000000000002</v>
      </c>
      <c r="QN44" s="469">
        <f t="shared" ref="QN44:QN57" si="826">QN12</f>
        <v>25</v>
      </c>
      <c r="QO44" s="122">
        <f>QN44/QN42</f>
        <v>0.15151999999999999</v>
      </c>
      <c r="QP44" s="101">
        <f>QP42*QO44</f>
        <v>32.24</v>
      </c>
      <c r="QQ44" s="119">
        <f t="shared" ref="QQ44:QQ57" si="827">IF(QN44&gt;0,QP44/QN44,0)</f>
        <v>1.2896000000000001</v>
      </c>
      <c r="QR44" s="93">
        <f>QR42</f>
        <v>2150</v>
      </c>
      <c r="QS44" s="120">
        <f t="shared" ref="QS44:QS57" si="828">QQ44*QR44</f>
        <v>2772.64</v>
      </c>
      <c r="QT44" s="101">
        <f t="shared" ref="QT44:QT57" si="829">QS44*QN44</f>
        <v>69316</v>
      </c>
      <c r="QU44" s="101"/>
      <c r="QV44" s="121"/>
      <c r="QW44" s="122">
        <f t="shared" ref="QW44:QW58" si="830">QS44/$WC44</f>
        <v>0.81962000000000002</v>
      </c>
      <c r="QX44" s="469">
        <f t="shared" ref="QX44:QX57" si="831">QX12</f>
        <v>23</v>
      </c>
      <c r="QY44" s="122">
        <f>QX44/QX42</f>
        <v>0.13295000000000001</v>
      </c>
      <c r="QZ44" s="101">
        <f>QZ42*QY44</f>
        <v>36.96</v>
      </c>
      <c r="RA44" s="119">
        <f t="shared" ref="RA44:RA57" si="832">IF(QX44&gt;0,QZ44/QX44,0)</f>
        <v>1.60695652</v>
      </c>
      <c r="RB44" s="93">
        <f>RB42</f>
        <v>3207</v>
      </c>
      <c r="RC44" s="120">
        <f t="shared" ref="RC44:RC57" si="833">RA44*RB44</f>
        <v>5153.5095600000004</v>
      </c>
      <c r="RD44" s="101">
        <f t="shared" ref="RD44:RD57" si="834">RC44*QX44</f>
        <v>118530.72</v>
      </c>
      <c r="RE44" s="101"/>
      <c r="RF44" s="121"/>
      <c r="RG44" s="122">
        <f t="shared" ref="RG44:RG58" si="835">RC44/$WC44</f>
        <v>1.5234300000000001</v>
      </c>
      <c r="RH44" s="469">
        <f t="shared" ref="RH44:RH57" si="836">RH12</f>
        <v>18</v>
      </c>
      <c r="RI44" s="122">
        <f>RH44/RH42</f>
        <v>0.11842</v>
      </c>
      <c r="RJ44" s="101">
        <f>RJ42*RI44</f>
        <v>32.42</v>
      </c>
      <c r="RK44" s="119">
        <f t="shared" ref="RK44:RK57" si="837">IF(RH44&gt;0,RJ44/RH44,0)</f>
        <v>1.8011111099999999</v>
      </c>
      <c r="RL44" s="93">
        <f>RL42</f>
        <v>2868</v>
      </c>
      <c r="RM44" s="120">
        <f t="shared" ref="RM44:RM57" si="838">RK44*RL44</f>
        <v>5165.5866599999999</v>
      </c>
      <c r="RN44" s="101">
        <f t="shared" ref="RN44:RN57" si="839">RM44*RH44</f>
        <v>92980.56</v>
      </c>
      <c r="RO44" s="101"/>
      <c r="RP44" s="121"/>
      <c r="RQ44" s="122">
        <f t="shared" ref="RQ44:RQ58" si="840">RM44/$WC44</f>
        <v>1.5269999999999999</v>
      </c>
      <c r="RR44" s="469">
        <f t="shared" ref="RR44:RR57" si="841">RR12</f>
        <v>28</v>
      </c>
      <c r="RS44" s="122">
        <f>RR44/RR42</f>
        <v>8.2600000000000007E-2</v>
      </c>
      <c r="RT44" s="101">
        <f>RT42*RS44</f>
        <v>47.09</v>
      </c>
      <c r="RU44" s="119">
        <f t="shared" ref="RU44:RU57" si="842">IF(RR44&gt;0,RT44/RR44,0)</f>
        <v>1.68178571</v>
      </c>
      <c r="RV44" s="93">
        <f>RV42</f>
        <v>2830</v>
      </c>
      <c r="RW44" s="120">
        <f t="shared" ref="RW44:RW57" si="843">RU44*RV44</f>
        <v>4759.4535599999999</v>
      </c>
      <c r="RX44" s="101">
        <f t="shared" ref="RX44:RX57" si="844">RW44*RR44</f>
        <v>133264.70000000001</v>
      </c>
      <c r="RY44" s="101"/>
      <c r="RZ44" s="121"/>
      <c r="SA44" s="122">
        <f t="shared" ref="SA44:SA58" si="845">RW44/$WC44</f>
        <v>1.4069400000000001</v>
      </c>
      <c r="SB44" s="469">
        <f t="shared" ref="SB44:SB57" si="846">SB12</f>
        <v>11</v>
      </c>
      <c r="SC44" s="122">
        <f>SB44/SB42</f>
        <v>0.22</v>
      </c>
      <c r="SD44" s="101">
        <f>SD42*SC44</f>
        <v>0</v>
      </c>
      <c r="SE44" s="119">
        <f t="shared" ref="SE44:SE57" si="847">IF(SB44&gt;0,SD44/SB44,0)</f>
        <v>0</v>
      </c>
      <c r="SF44" s="93">
        <f>SF42</f>
        <v>0</v>
      </c>
      <c r="SG44" s="120">
        <f t="shared" ref="SG44:SG57" si="848">SE44*SF44</f>
        <v>0</v>
      </c>
      <c r="SH44" s="101">
        <f t="shared" ref="SH44:SH57" si="849">SG44*SB44</f>
        <v>0</v>
      </c>
      <c r="SI44" s="101"/>
      <c r="SJ44" s="121"/>
      <c r="SK44" s="122">
        <f t="shared" ref="SK44:SK58" si="850">SG44/$WC44</f>
        <v>0</v>
      </c>
      <c r="SL44" s="469">
        <f t="shared" ref="SL44:SL57" si="851">SL12</f>
        <v>24</v>
      </c>
      <c r="SM44" s="122">
        <f>SL44/SL42</f>
        <v>8.1360000000000002E-2</v>
      </c>
      <c r="SN44" s="101">
        <f>SN42*SM44</f>
        <v>42.53</v>
      </c>
      <c r="SO44" s="119">
        <f t="shared" ref="SO44:SO57" si="852">IF(SL44&gt;0,SN44/SL44,0)</f>
        <v>1.7720833300000001</v>
      </c>
      <c r="SP44" s="93">
        <f>SP42</f>
        <v>2150</v>
      </c>
      <c r="SQ44" s="120">
        <f t="shared" ref="SQ44:SQ57" si="853">SO44*SP44</f>
        <v>3809.9791599999999</v>
      </c>
      <c r="SR44" s="101">
        <f t="shared" ref="SR44:SR57" si="854">SQ44*SL44</f>
        <v>91439.5</v>
      </c>
      <c r="SS44" s="101"/>
      <c r="ST44" s="121"/>
      <c r="SU44" s="122">
        <f t="shared" ref="SU44:SU58" si="855">SQ44/$WC44</f>
        <v>1.1262700000000001</v>
      </c>
      <c r="SV44" s="469">
        <f t="shared" ref="SV44:SV57" si="856">SV12</f>
        <v>50</v>
      </c>
      <c r="SW44" s="122">
        <f>SV44/SV42</f>
        <v>0.15673999999999999</v>
      </c>
      <c r="SX44" s="101">
        <f>SX42*SW44</f>
        <v>58.43</v>
      </c>
      <c r="SY44" s="119">
        <f t="shared" ref="SY44:SY57" si="857">IF(SV44&gt;0,SX44/SV44,0)</f>
        <v>1.1686000000000001</v>
      </c>
      <c r="SZ44" s="93">
        <f>SZ42</f>
        <v>2830</v>
      </c>
      <c r="TA44" s="120">
        <f t="shared" ref="TA44:TA57" si="858">SY44*SZ44</f>
        <v>3307.1379999999999</v>
      </c>
      <c r="TB44" s="101">
        <f t="shared" ref="TB44:TB57" si="859">TA44*SV44</f>
        <v>165356.9</v>
      </c>
      <c r="TC44" s="101"/>
      <c r="TD44" s="121"/>
      <c r="TE44" s="122">
        <f t="shared" ref="TE44:TE58" si="860">TA44/$WC44</f>
        <v>0.97762000000000004</v>
      </c>
      <c r="TF44" s="469">
        <f t="shared" ref="TF44:TF57" si="861">TF12</f>
        <v>27</v>
      </c>
      <c r="TG44" s="122">
        <f>TF44/TF42</f>
        <v>0.15429000000000001</v>
      </c>
      <c r="TH44" s="101">
        <f>TH42*TG44</f>
        <v>42.82</v>
      </c>
      <c r="TI44" s="119">
        <f t="shared" ref="TI44:TI57" si="862">IF(TF44&gt;0,TH44/TF44,0)</f>
        <v>1.5859259299999999</v>
      </c>
      <c r="TJ44" s="93">
        <f>TJ42</f>
        <v>2830</v>
      </c>
      <c r="TK44" s="120">
        <f t="shared" ref="TK44:TK57" si="863">TI44*TJ44</f>
        <v>4488.1703799999996</v>
      </c>
      <c r="TL44" s="101">
        <f t="shared" ref="TL44:TL57" si="864">TK44*TF44</f>
        <v>121180.6</v>
      </c>
      <c r="TM44" s="101"/>
      <c r="TN44" s="121"/>
      <c r="TO44" s="122">
        <f t="shared" ref="TO44:TO58" si="865">TK44/$WC44</f>
        <v>1.32674</v>
      </c>
      <c r="TP44" s="469">
        <f t="shared" ref="TP44:TP57" si="866">TP12</f>
        <v>27</v>
      </c>
      <c r="TQ44" s="122">
        <f>TP44/TP42</f>
        <v>9.8540000000000003E-2</v>
      </c>
      <c r="TR44" s="101">
        <f>TR42*TQ44</f>
        <v>43.8</v>
      </c>
      <c r="TS44" s="119">
        <f t="shared" ref="TS44:TS57" si="867">IF(TP44&gt;0,TR44/TP44,0)</f>
        <v>1.62222222</v>
      </c>
      <c r="TT44" s="93">
        <f>TT42</f>
        <v>2150</v>
      </c>
      <c r="TU44" s="120">
        <f t="shared" ref="TU44:TU57" si="868">TS44*TT44</f>
        <v>3487.7777700000001</v>
      </c>
      <c r="TV44" s="101">
        <f t="shared" ref="TV44:TV57" si="869">TU44*TP44</f>
        <v>94170</v>
      </c>
      <c r="TW44" s="101"/>
      <c r="TX44" s="121"/>
      <c r="TY44" s="122">
        <f t="shared" ref="TY44:TY58" si="870">TU44/$WC44</f>
        <v>1.03102</v>
      </c>
      <c r="TZ44" s="469">
        <f t="shared" ref="TZ44:TZ57" si="871">TZ12</f>
        <v>22</v>
      </c>
      <c r="UA44" s="122">
        <f>TZ44/TZ42</f>
        <v>0.11702</v>
      </c>
      <c r="UB44" s="101">
        <f>UB42*UA44</f>
        <v>33.94</v>
      </c>
      <c r="UC44" s="119">
        <f t="shared" ref="UC44:UC57" si="872">IF(TZ44&gt;0,UB44/TZ44,0)</f>
        <v>1.5427272700000001</v>
      </c>
      <c r="UD44" s="93">
        <f>UD42</f>
        <v>2150</v>
      </c>
      <c r="UE44" s="120">
        <f t="shared" ref="UE44:UE57" si="873">UC44*UD44</f>
        <v>3316.8636299999998</v>
      </c>
      <c r="UF44" s="101">
        <f t="shared" ref="UF44:UF57" si="874">UE44*TZ44</f>
        <v>72971</v>
      </c>
      <c r="UG44" s="101"/>
      <c r="UH44" s="121"/>
      <c r="UI44" s="122">
        <f t="shared" ref="UI44:UI58" si="875">UE44/$WC44</f>
        <v>0.98050000000000004</v>
      </c>
      <c r="UJ44" s="469">
        <f t="shared" ref="UJ44:UJ57" si="876">UJ12</f>
        <v>56</v>
      </c>
      <c r="UK44" s="122">
        <f>UJ44/UJ42</f>
        <v>0.16045999999999999</v>
      </c>
      <c r="UL44" s="101">
        <f>UL42*UK44</f>
        <v>82.91</v>
      </c>
      <c r="UM44" s="119">
        <f t="shared" ref="UM44:UM57" si="877">IF(UJ44&gt;0,UL44/UJ44,0)</f>
        <v>1.4805357100000001</v>
      </c>
      <c r="UN44" s="93">
        <f>UN42</f>
        <v>2150</v>
      </c>
      <c r="UO44" s="120">
        <f t="shared" ref="UO44:UO57" si="878">UM44*UN44</f>
        <v>3183.1517800000001</v>
      </c>
      <c r="UP44" s="101">
        <f t="shared" ref="UP44:UP57" si="879">UO44*UJ44</f>
        <v>178256.5</v>
      </c>
      <c r="UQ44" s="101"/>
      <c r="UR44" s="121"/>
      <c r="US44" s="122">
        <f t="shared" ref="US44:US58" si="880">UO44/$WC44</f>
        <v>0.94096999999999997</v>
      </c>
      <c r="UT44" s="469">
        <f t="shared" ref="UT44:UT57" si="881">UT12</f>
        <v>56</v>
      </c>
      <c r="UU44" s="122">
        <f>UT44/UT42</f>
        <v>0.17391000000000001</v>
      </c>
      <c r="UV44" s="101">
        <f>UV42*UU44</f>
        <v>104.52</v>
      </c>
      <c r="UW44" s="119">
        <f t="shared" ref="UW44:UW57" si="882">IF(UT44&gt;0,UV44/UT44,0)</f>
        <v>1.8664285700000001</v>
      </c>
      <c r="UX44" s="93">
        <f>UX42</f>
        <v>2150</v>
      </c>
      <c r="UY44" s="120">
        <f t="shared" ref="UY44:UY57" si="883">UW44*UX44</f>
        <v>4012.82143</v>
      </c>
      <c r="UZ44" s="101">
        <f t="shared" ref="UZ44:UZ57" si="884">UY44*UT44</f>
        <v>224718</v>
      </c>
      <c r="VA44" s="101"/>
      <c r="VB44" s="121"/>
      <c r="VC44" s="122">
        <f t="shared" ref="VC44:VC58" si="885">UY44/$WC44</f>
        <v>1.1862299999999999</v>
      </c>
      <c r="VD44" s="469">
        <f t="shared" ref="VD44:VD57" si="886">VD12</f>
        <v>27</v>
      </c>
      <c r="VE44" s="122">
        <f>VD44/VD42</f>
        <v>4.7699999999999999E-2</v>
      </c>
      <c r="VF44" s="101">
        <f>VF42*VE44</f>
        <v>26.72</v>
      </c>
      <c r="VG44" s="119">
        <f t="shared" ref="VG44:VG57" si="887">IF(VD44&gt;0,VF44/VD44,0)</f>
        <v>0.98962963000000004</v>
      </c>
      <c r="VH44" s="93">
        <f>VH42</f>
        <v>2150</v>
      </c>
      <c r="VI44" s="120">
        <f t="shared" ref="VI44:VI57" si="888">VG44*VH44</f>
        <v>2127.7037</v>
      </c>
      <c r="VJ44" s="101">
        <f t="shared" ref="VJ44:VJ57" si="889">VI44*VD44</f>
        <v>57448</v>
      </c>
      <c r="VK44" s="101"/>
      <c r="VL44" s="121"/>
      <c r="VM44" s="122">
        <f t="shared" ref="VM44:VM58" si="890">VI44/$WC44</f>
        <v>0.62897000000000003</v>
      </c>
      <c r="VN44" s="469">
        <f t="shared" ref="VN44:VN57" si="891">VN12</f>
        <v>53</v>
      </c>
      <c r="VO44" s="122">
        <f>VN44/VN42</f>
        <v>0.14846000000000001</v>
      </c>
      <c r="VP44" s="101">
        <f>VP42*VO44</f>
        <v>92.49</v>
      </c>
      <c r="VQ44" s="119">
        <f t="shared" ref="VQ44:VQ57" si="892">IF(VN44&gt;0,VP44/VN44,0)</f>
        <v>1.7450943400000001</v>
      </c>
      <c r="VR44" s="93">
        <f>VR42</f>
        <v>2150</v>
      </c>
      <c r="VS44" s="120">
        <f t="shared" ref="VS44:VS57" si="893">VQ44*VR44</f>
        <v>3751.9528300000002</v>
      </c>
      <c r="VT44" s="101">
        <f t="shared" ref="VT44:VT57" si="894">VS44*VN44</f>
        <v>198853.5</v>
      </c>
      <c r="VU44" s="101"/>
      <c r="VV44" s="121"/>
      <c r="VW44" s="122">
        <f t="shared" ref="VW44:VW58" si="895">VS44/$WC44</f>
        <v>1.10911</v>
      </c>
      <c r="VX44" s="452">
        <f t="shared" ref="VX44:VX57" si="896">F44+P44+Z44+AJ44+AT44+BD44+BN44+BX44+CH44+CR44+DB44+DL44+DV44+EF44+EP44+EZ44+FJ44+FT44+GD44+GN44+GX44+HH44+HR44+IB44+IL44+IV44+JF44+JP44+JZ44+KJ44+KT44+LD44+LN44+LX44+MH44+MR44+NB44+NL44+NV44+OF44+OP44+OZ44+PJ44+PT44+QD44+QN44+QX44+RH44+RR44+SB44+SL44+SV44+TF44+TP44+TZ44+UJ44+UT44+VD44+VN44</f>
        <v>1626</v>
      </c>
      <c r="VY44" s="122">
        <f>VX44/VX42</f>
        <v>0.12941</v>
      </c>
      <c r="VZ44" s="101">
        <f>VZ42*VY44</f>
        <v>2276.6799999999998</v>
      </c>
      <c r="WA44" s="119">
        <f t="shared" ref="WA44:WA57" si="897">IF(VX44&gt;0,VZ44/VX44,0)</f>
        <v>1.4001722000000001</v>
      </c>
      <c r="WB44" s="93">
        <f>WB42</f>
        <v>2416.02</v>
      </c>
      <c r="WC44" s="120">
        <f t="shared" ref="WC44:WC57" si="898">WA44*WB44</f>
        <v>3382.8440399999999</v>
      </c>
      <c r="WD44" s="101">
        <f t="shared" ref="WD44:WD57" si="899">WC44*VX44</f>
        <v>5500504.4100000001</v>
      </c>
      <c r="WE44" s="101"/>
      <c r="WF44" s="121"/>
    </row>
    <row r="45" spans="1:604" ht="27.75" customHeight="1">
      <c r="A45" s="5"/>
      <c r="B45" s="444" t="s">
        <v>406</v>
      </c>
      <c r="C45" s="12" t="s">
        <v>921</v>
      </c>
      <c r="D45" s="12" t="s">
        <v>424</v>
      </c>
      <c r="E45" s="4" t="s">
        <v>35</v>
      </c>
      <c r="F45" s="469">
        <f t="shared" si="601"/>
        <v>169</v>
      </c>
      <c r="G45" s="122">
        <f>F45/F42</f>
        <v>0.75785000000000002</v>
      </c>
      <c r="H45" s="101">
        <f>H42*G45</f>
        <v>350.64</v>
      </c>
      <c r="I45" s="119">
        <f t="shared" si="602"/>
        <v>2.0747928999999998</v>
      </c>
      <c r="J45" s="93">
        <f>J42</f>
        <v>2300</v>
      </c>
      <c r="K45" s="120">
        <f t="shared" si="603"/>
        <v>4772.0236699999996</v>
      </c>
      <c r="L45" s="101">
        <f t="shared" si="604"/>
        <v>806472</v>
      </c>
      <c r="M45" s="101"/>
      <c r="N45" s="121"/>
      <c r="O45" s="122">
        <f t="shared" si="605"/>
        <v>1.4106799999999999</v>
      </c>
      <c r="P45" s="469">
        <f t="shared" si="606"/>
        <v>329</v>
      </c>
      <c r="Q45" s="122">
        <f>P45/P42</f>
        <v>0.73767000000000005</v>
      </c>
      <c r="R45" s="101">
        <f>R42*Q45</f>
        <v>427.15</v>
      </c>
      <c r="S45" s="119">
        <f t="shared" si="607"/>
        <v>1.2983282700000001</v>
      </c>
      <c r="T45" s="93">
        <f>T42</f>
        <v>2150</v>
      </c>
      <c r="U45" s="120">
        <f t="shared" si="608"/>
        <v>2791.40578</v>
      </c>
      <c r="V45" s="101">
        <f t="shared" si="609"/>
        <v>918372.5</v>
      </c>
      <c r="W45" s="101"/>
      <c r="X45" s="121"/>
      <c r="Y45" s="122">
        <f t="shared" si="610"/>
        <v>0.82518000000000002</v>
      </c>
      <c r="Z45" s="469">
        <f t="shared" si="611"/>
        <v>276</v>
      </c>
      <c r="AA45" s="122">
        <f>Z45/Z42</f>
        <v>1</v>
      </c>
      <c r="AB45" s="101">
        <f>AB42*AA45</f>
        <v>518.76</v>
      </c>
      <c r="AC45" s="119">
        <f t="shared" si="612"/>
        <v>1.8795652199999999</v>
      </c>
      <c r="AD45" s="93">
        <f>AD42</f>
        <v>2150</v>
      </c>
      <c r="AE45" s="120">
        <f t="shared" si="613"/>
        <v>4041.06522</v>
      </c>
      <c r="AF45" s="101">
        <f t="shared" si="614"/>
        <v>1115334</v>
      </c>
      <c r="AG45" s="101"/>
      <c r="AH45" s="121"/>
      <c r="AI45" s="122">
        <f t="shared" si="615"/>
        <v>1.1946000000000001</v>
      </c>
      <c r="AJ45" s="469">
        <f t="shared" si="616"/>
        <v>0</v>
      </c>
      <c r="AK45" s="122" t="e">
        <f>AJ45/AJ42</f>
        <v>#DIV/0!</v>
      </c>
      <c r="AL45" s="101" t="e">
        <f>AL42*AK45</f>
        <v>#DIV/0!</v>
      </c>
      <c r="AM45" s="119">
        <f t="shared" si="617"/>
        <v>0</v>
      </c>
      <c r="AN45" s="93">
        <f>AN42</f>
        <v>0</v>
      </c>
      <c r="AO45" s="120">
        <f t="shared" si="618"/>
        <v>0</v>
      </c>
      <c r="AP45" s="101">
        <f t="shared" si="619"/>
        <v>0</v>
      </c>
      <c r="AQ45" s="101"/>
      <c r="AR45" s="121"/>
      <c r="AS45" s="122">
        <f t="shared" si="620"/>
        <v>0</v>
      </c>
      <c r="AT45" s="469">
        <f t="shared" si="621"/>
        <v>131</v>
      </c>
      <c r="AU45" s="122">
        <f>AT45/AT42</f>
        <v>1</v>
      </c>
      <c r="AV45" s="101">
        <f>AV42*AU45</f>
        <v>200</v>
      </c>
      <c r="AW45" s="119">
        <f t="shared" si="622"/>
        <v>1.52671756</v>
      </c>
      <c r="AX45" s="93">
        <f>AX42</f>
        <v>2150</v>
      </c>
      <c r="AY45" s="120">
        <f t="shared" si="623"/>
        <v>3282.4427500000002</v>
      </c>
      <c r="AZ45" s="101">
        <f t="shared" si="624"/>
        <v>430000</v>
      </c>
      <c r="BA45" s="101"/>
      <c r="BB45" s="121"/>
      <c r="BC45" s="122">
        <f t="shared" si="625"/>
        <v>0.97033999999999998</v>
      </c>
      <c r="BD45" s="469">
        <f t="shared" si="626"/>
        <v>100</v>
      </c>
      <c r="BE45" s="122">
        <f>BD45/BD42</f>
        <v>0.66225000000000001</v>
      </c>
      <c r="BF45" s="101">
        <f>BF42*BE45</f>
        <v>101.15</v>
      </c>
      <c r="BG45" s="119">
        <f t="shared" si="627"/>
        <v>1.0115000000000001</v>
      </c>
      <c r="BH45" s="93">
        <f>BH42</f>
        <v>2830</v>
      </c>
      <c r="BI45" s="120">
        <f t="shared" si="628"/>
        <v>2862.5450000000001</v>
      </c>
      <c r="BJ45" s="101">
        <f t="shared" si="629"/>
        <v>286254.5</v>
      </c>
      <c r="BK45" s="101"/>
      <c r="BL45" s="121"/>
      <c r="BM45" s="122">
        <f t="shared" si="630"/>
        <v>0.84621000000000002</v>
      </c>
      <c r="BN45" s="469">
        <f t="shared" si="631"/>
        <v>0</v>
      </c>
      <c r="BO45" s="122">
        <f>BN45/BN42</f>
        <v>0</v>
      </c>
      <c r="BP45" s="101">
        <f>BP42*BO45</f>
        <v>0</v>
      </c>
      <c r="BQ45" s="119">
        <f t="shared" si="632"/>
        <v>0</v>
      </c>
      <c r="BR45" s="93">
        <f>BR42</f>
        <v>2830</v>
      </c>
      <c r="BS45" s="120">
        <f t="shared" si="633"/>
        <v>0</v>
      </c>
      <c r="BT45" s="101">
        <f t="shared" si="634"/>
        <v>0</v>
      </c>
      <c r="BU45" s="101"/>
      <c r="BV45" s="121"/>
      <c r="BW45" s="122">
        <f t="shared" si="635"/>
        <v>0</v>
      </c>
      <c r="BX45" s="469">
        <f t="shared" si="636"/>
        <v>140</v>
      </c>
      <c r="BY45" s="122">
        <f>BX45/BX42</f>
        <v>0.83831999999999995</v>
      </c>
      <c r="BZ45" s="101">
        <f>BZ42*BY45</f>
        <v>212.07</v>
      </c>
      <c r="CA45" s="119">
        <f t="shared" si="637"/>
        <v>1.51478571</v>
      </c>
      <c r="CB45" s="93">
        <f>CB42</f>
        <v>2200</v>
      </c>
      <c r="CC45" s="120">
        <f t="shared" si="638"/>
        <v>3332.5285600000002</v>
      </c>
      <c r="CD45" s="101">
        <f t="shared" si="639"/>
        <v>466554</v>
      </c>
      <c r="CE45" s="101"/>
      <c r="CF45" s="121"/>
      <c r="CG45" s="122">
        <f t="shared" si="640"/>
        <v>0.98514000000000002</v>
      </c>
      <c r="CH45" s="469">
        <f t="shared" si="641"/>
        <v>0</v>
      </c>
      <c r="CI45" s="122" t="e">
        <f>CH45/CH42</f>
        <v>#DIV/0!</v>
      </c>
      <c r="CJ45" s="101" t="e">
        <f>CJ42*CI45</f>
        <v>#DIV/0!</v>
      </c>
      <c r="CK45" s="119">
        <f t="shared" si="642"/>
        <v>0</v>
      </c>
      <c r="CL45" s="93">
        <f>CL42</f>
        <v>0</v>
      </c>
      <c r="CM45" s="120">
        <f t="shared" si="643"/>
        <v>0</v>
      </c>
      <c r="CN45" s="101">
        <f t="shared" si="644"/>
        <v>0</v>
      </c>
      <c r="CO45" s="101"/>
      <c r="CP45" s="121"/>
      <c r="CQ45" s="122">
        <f t="shared" si="645"/>
        <v>0</v>
      </c>
      <c r="CR45" s="469">
        <f t="shared" si="646"/>
        <v>121</v>
      </c>
      <c r="CS45" s="122">
        <f>CR45/CR42</f>
        <v>1</v>
      </c>
      <c r="CT45" s="101">
        <f>CT42*CS45</f>
        <v>126.91</v>
      </c>
      <c r="CU45" s="119">
        <f t="shared" si="647"/>
        <v>1.0488429800000001</v>
      </c>
      <c r="CV45" s="93">
        <f>CV42</f>
        <v>2830</v>
      </c>
      <c r="CW45" s="120">
        <f t="shared" si="648"/>
        <v>2968.2256299999999</v>
      </c>
      <c r="CX45" s="101">
        <f t="shared" si="649"/>
        <v>359155.3</v>
      </c>
      <c r="CY45" s="101"/>
      <c r="CZ45" s="121"/>
      <c r="DA45" s="122">
        <f t="shared" si="650"/>
        <v>0.87744999999999995</v>
      </c>
      <c r="DB45" s="469">
        <f t="shared" si="651"/>
        <v>253</v>
      </c>
      <c r="DC45" s="122">
        <f>DB45/DB42</f>
        <v>0.74851999999999996</v>
      </c>
      <c r="DD45" s="101">
        <f>DD42*DC45</f>
        <v>345.94</v>
      </c>
      <c r="DE45" s="119">
        <f t="shared" si="652"/>
        <v>1.3673517799999999</v>
      </c>
      <c r="DF45" s="93">
        <f>DF42</f>
        <v>2830</v>
      </c>
      <c r="DG45" s="120">
        <f t="shared" si="653"/>
        <v>3869.60554</v>
      </c>
      <c r="DH45" s="101">
        <f t="shared" si="654"/>
        <v>979010.2</v>
      </c>
      <c r="DI45" s="101"/>
      <c r="DJ45" s="121"/>
      <c r="DK45" s="122">
        <f t="shared" si="655"/>
        <v>1.14391</v>
      </c>
      <c r="DL45" s="469">
        <f t="shared" si="656"/>
        <v>170</v>
      </c>
      <c r="DM45" s="122">
        <f>DL45/DL42</f>
        <v>1</v>
      </c>
      <c r="DN45" s="101">
        <f>DN42*DM45</f>
        <v>217.8</v>
      </c>
      <c r="DO45" s="119">
        <f t="shared" si="657"/>
        <v>1.2811764699999999</v>
      </c>
      <c r="DP45" s="93">
        <f>DP42</f>
        <v>2830</v>
      </c>
      <c r="DQ45" s="120">
        <f t="shared" si="658"/>
        <v>3625.7294099999999</v>
      </c>
      <c r="DR45" s="101">
        <f t="shared" si="659"/>
        <v>616374</v>
      </c>
      <c r="DS45" s="101"/>
      <c r="DT45" s="121"/>
      <c r="DU45" s="122">
        <f t="shared" si="660"/>
        <v>1.07182</v>
      </c>
      <c r="DV45" s="469">
        <f t="shared" si="661"/>
        <v>0</v>
      </c>
      <c r="DW45" s="122">
        <f>DV45/DV42</f>
        <v>0</v>
      </c>
      <c r="DX45" s="101">
        <f>DX42*DW45</f>
        <v>0</v>
      </c>
      <c r="DY45" s="119">
        <f t="shared" si="662"/>
        <v>0</v>
      </c>
      <c r="DZ45" s="93">
        <f>DZ42</f>
        <v>0</v>
      </c>
      <c r="EA45" s="120">
        <f t="shared" si="663"/>
        <v>0</v>
      </c>
      <c r="EB45" s="101">
        <f t="shared" si="664"/>
        <v>0</v>
      </c>
      <c r="EC45" s="101"/>
      <c r="ED45" s="121"/>
      <c r="EE45" s="122">
        <f t="shared" si="665"/>
        <v>0</v>
      </c>
      <c r="EF45" s="469">
        <f t="shared" si="666"/>
        <v>202</v>
      </c>
      <c r="EG45" s="122">
        <f>EF45/EF42</f>
        <v>0.84519</v>
      </c>
      <c r="EH45" s="101">
        <f>EH42*EG45</f>
        <v>365.12</v>
      </c>
      <c r="EI45" s="119">
        <f t="shared" si="667"/>
        <v>1.80752475</v>
      </c>
      <c r="EJ45" s="93">
        <f>EJ42</f>
        <v>2815</v>
      </c>
      <c r="EK45" s="120">
        <f t="shared" si="668"/>
        <v>5088.18217</v>
      </c>
      <c r="EL45" s="101">
        <f t="shared" si="669"/>
        <v>1027812.8</v>
      </c>
      <c r="EM45" s="101"/>
      <c r="EN45" s="121"/>
      <c r="EO45" s="122">
        <f t="shared" si="670"/>
        <v>1.50414</v>
      </c>
      <c r="EP45" s="469">
        <f t="shared" si="671"/>
        <v>274</v>
      </c>
      <c r="EQ45" s="122">
        <f>EP45/EP42</f>
        <v>0.86163999999999996</v>
      </c>
      <c r="ER45" s="101">
        <f>ER42*EQ45</f>
        <v>0</v>
      </c>
      <c r="ES45" s="119">
        <f t="shared" si="672"/>
        <v>0</v>
      </c>
      <c r="ET45" s="93">
        <f>ET42</f>
        <v>0</v>
      </c>
      <c r="EU45" s="120">
        <f t="shared" si="673"/>
        <v>0</v>
      </c>
      <c r="EV45" s="101">
        <f t="shared" si="674"/>
        <v>0</v>
      </c>
      <c r="EW45" s="101"/>
      <c r="EX45" s="121"/>
      <c r="EY45" s="122">
        <f t="shared" si="675"/>
        <v>0</v>
      </c>
      <c r="EZ45" s="469">
        <f t="shared" si="676"/>
        <v>0</v>
      </c>
      <c r="FA45" s="122">
        <f>EZ45/EZ42</f>
        <v>0</v>
      </c>
      <c r="FB45" s="101">
        <f>FB42*FA45</f>
        <v>0</v>
      </c>
      <c r="FC45" s="119">
        <f t="shared" si="677"/>
        <v>0</v>
      </c>
      <c r="FD45" s="93">
        <f>FD42</f>
        <v>2150</v>
      </c>
      <c r="FE45" s="120">
        <f t="shared" si="678"/>
        <v>0</v>
      </c>
      <c r="FF45" s="101">
        <f t="shared" si="679"/>
        <v>0</v>
      </c>
      <c r="FG45" s="101"/>
      <c r="FH45" s="121"/>
      <c r="FI45" s="122">
        <f t="shared" si="680"/>
        <v>0</v>
      </c>
      <c r="FJ45" s="469">
        <f t="shared" si="681"/>
        <v>151</v>
      </c>
      <c r="FK45" s="122">
        <f>FJ45/FJ42</f>
        <v>0.84358</v>
      </c>
      <c r="FL45" s="101">
        <f>FL42*FK45</f>
        <v>280.14999999999998</v>
      </c>
      <c r="FM45" s="119">
        <f t="shared" si="682"/>
        <v>1.8552980100000001</v>
      </c>
      <c r="FN45" s="93">
        <f>FN42</f>
        <v>2780</v>
      </c>
      <c r="FO45" s="120">
        <f t="shared" si="683"/>
        <v>5157.72847</v>
      </c>
      <c r="FP45" s="101">
        <f t="shared" si="684"/>
        <v>778817</v>
      </c>
      <c r="FQ45" s="101"/>
      <c r="FR45" s="121"/>
      <c r="FS45" s="122">
        <f t="shared" si="685"/>
        <v>1.5246999999999999</v>
      </c>
      <c r="FT45" s="469">
        <f t="shared" si="686"/>
        <v>264</v>
      </c>
      <c r="FU45" s="122">
        <f>FT45/FT42</f>
        <v>0.88590999999999998</v>
      </c>
      <c r="FV45" s="101">
        <f>FV42*FU45</f>
        <v>289.44</v>
      </c>
      <c r="FW45" s="119">
        <f t="shared" si="687"/>
        <v>1.0963636400000001</v>
      </c>
      <c r="FX45" s="93">
        <f>FX42</f>
        <v>2200</v>
      </c>
      <c r="FY45" s="120">
        <f t="shared" si="688"/>
        <v>2412.0000100000002</v>
      </c>
      <c r="FZ45" s="101">
        <f t="shared" si="689"/>
        <v>636768</v>
      </c>
      <c r="GA45" s="101"/>
      <c r="GB45" s="121"/>
      <c r="GC45" s="122">
        <f t="shared" si="690"/>
        <v>0.71301999999999999</v>
      </c>
      <c r="GD45" s="469">
        <f t="shared" si="691"/>
        <v>153</v>
      </c>
      <c r="GE45" s="122">
        <f>GD45/GD42</f>
        <v>1</v>
      </c>
      <c r="GF45" s="101">
        <f>GF42*GE45</f>
        <v>218.21</v>
      </c>
      <c r="GG45" s="119">
        <f t="shared" si="692"/>
        <v>1.42620915</v>
      </c>
      <c r="GH45" s="93">
        <f>GH42</f>
        <v>2150</v>
      </c>
      <c r="GI45" s="120">
        <f t="shared" si="693"/>
        <v>3066.3496700000001</v>
      </c>
      <c r="GJ45" s="101">
        <f t="shared" si="694"/>
        <v>469151.5</v>
      </c>
      <c r="GK45" s="101"/>
      <c r="GL45" s="121"/>
      <c r="GM45" s="122">
        <f t="shared" si="695"/>
        <v>0.90646000000000004</v>
      </c>
      <c r="GN45" s="469">
        <f t="shared" si="696"/>
        <v>0</v>
      </c>
      <c r="GO45" s="122">
        <f>GN45/GN42</f>
        <v>0</v>
      </c>
      <c r="GP45" s="101">
        <f>GP42*GO45</f>
        <v>0</v>
      </c>
      <c r="GQ45" s="119">
        <f t="shared" si="697"/>
        <v>0</v>
      </c>
      <c r="GR45" s="93">
        <f>GR42</f>
        <v>2150</v>
      </c>
      <c r="GS45" s="120">
        <f t="shared" si="698"/>
        <v>0</v>
      </c>
      <c r="GT45" s="101">
        <f t="shared" si="699"/>
        <v>0</v>
      </c>
      <c r="GU45" s="101"/>
      <c r="GV45" s="121"/>
      <c r="GW45" s="122">
        <f t="shared" si="700"/>
        <v>0</v>
      </c>
      <c r="GX45" s="469">
        <f t="shared" si="701"/>
        <v>152</v>
      </c>
      <c r="GY45" s="122">
        <f>GX45/GX42</f>
        <v>0.73077000000000003</v>
      </c>
      <c r="GZ45" s="101">
        <f>GZ42*GY45</f>
        <v>232.63</v>
      </c>
      <c r="HA45" s="119">
        <f t="shared" si="702"/>
        <v>1.53046053</v>
      </c>
      <c r="HB45" s="93">
        <f>HB42</f>
        <v>2150</v>
      </c>
      <c r="HC45" s="120">
        <f t="shared" si="703"/>
        <v>3290.4901399999999</v>
      </c>
      <c r="HD45" s="101">
        <f t="shared" si="704"/>
        <v>500154.5</v>
      </c>
      <c r="HE45" s="101"/>
      <c r="HF45" s="121"/>
      <c r="HG45" s="122">
        <f t="shared" si="705"/>
        <v>0.97272000000000003</v>
      </c>
      <c r="HH45" s="469">
        <f t="shared" si="706"/>
        <v>252</v>
      </c>
      <c r="HI45" s="122">
        <f>HH45/HH42</f>
        <v>0.90974999999999995</v>
      </c>
      <c r="HJ45" s="101">
        <f>HJ42*HI45</f>
        <v>233.48</v>
      </c>
      <c r="HK45" s="119">
        <f t="shared" si="707"/>
        <v>0.92650794000000003</v>
      </c>
      <c r="HL45" s="93">
        <f>HL42</f>
        <v>2150</v>
      </c>
      <c r="HM45" s="120">
        <f t="shared" si="708"/>
        <v>1991.99207</v>
      </c>
      <c r="HN45" s="101">
        <f t="shared" si="709"/>
        <v>501982</v>
      </c>
      <c r="HO45" s="101"/>
      <c r="HP45" s="121"/>
      <c r="HQ45" s="122">
        <f t="shared" si="710"/>
        <v>0.58886000000000005</v>
      </c>
      <c r="HR45" s="469">
        <f t="shared" si="711"/>
        <v>344</v>
      </c>
      <c r="HS45" s="122">
        <f>HR45/HR42</f>
        <v>0.80186000000000002</v>
      </c>
      <c r="HT45" s="101">
        <f>HT42*HS45</f>
        <v>324.22000000000003</v>
      </c>
      <c r="HU45" s="119">
        <f t="shared" si="712"/>
        <v>0.9425</v>
      </c>
      <c r="HV45" s="93">
        <f>HV42</f>
        <v>2200</v>
      </c>
      <c r="HW45" s="120">
        <f t="shared" si="713"/>
        <v>2073.5</v>
      </c>
      <c r="HX45" s="101">
        <f t="shared" si="714"/>
        <v>713284</v>
      </c>
      <c r="HY45" s="101"/>
      <c r="HZ45" s="121"/>
      <c r="IA45" s="122">
        <f t="shared" si="715"/>
        <v>0.61295999999999995</v>
      </c>
      <c r="IB45" s="469">
        <f t="shared" si="716"/>
        <v>98</v>
      </c>
      <c r="IC45" s="122">
        <f>IB45/IB42</f>
        <v>0.55681999999999998</v>
      </c>
      <c r="ID45" s="101">
        <f>ID42*IC45</f>
        <v>162.94999999999999</v>
      </c>
      <c r="IE45" s="119">
        <f t="shared" si="717"/>
        <v>1.6627551</v>
      </c>
      <c r="IF45" s="93">
        <f>IF42</f>
        <v>2830</v>
      </c>
      <c r="IG45" s="120">
        <f t="shared" si="718"/>
        <v>4705.5969299999997</v>
      </c>
      <c r="IH45" s="101">
        <f t="shared" si="719"/>
        <v>461148.5</v>
      </c>
      <c r="II45" s="101"/>
      <c r="IJ45" s="121"/>
      <c r="IK45" s="122">
        <f t="shared" si="720"/>
        <v>1.3910400000000001</v>
      </c>
      <c r="IL45" s="469">
        <f t="shared" si="721"/>
        <v>91</v>
      </c>
      <c r="IM45" s="122">
        <f>IL45/IL42</f>
        <v>0.77119000000000004</v>
      </c>
      <c r="IN45" s="101">
        <f>IN42*IM45</f>
        <v>137.27000000000001</v>
      </c>
      <c r="IO45" s="119">
        <f t="shared" si="722"/>
        <v>1.5084615400000001</v>
      </c>
      <c r="IP45" s="93">
        <f>IP42</f>
        <v>2200</v>
      </c>
      <c r="IQ45" s="120">
        <f t="shared" si="723"/>
        <v>3318.6153899999999</v>
      </c>
      <c r="IR45" s="101">
        <f t="shared" si="724"/>
        <v>301994</v>
      </c>
      <c r="IS45" s="101"/>
      <c r="IT45" s="121"/>
      <c r="IU45" s="122">
        <f t="shared" si="725"/>
        <v>0.98102999999999996</v>
      </c>
      <c r="IV45" s="469">
        <f t="shared" si="726"/>
        <v>265</v>
      </c>
      <c r="IW45" s="122">
        <f>IV45/IV42</f>
        <v>0.83860999999999997</v>
      </c>
      <c r="IX45" s="101">
        <f>IX42*IW45</f>
        <v>361.98</v>
      </c>
      <c r="IY45" s="119">
        <f t="shared" si="727"/>
        <v>1.3659622600000001</v>
      </c>
      <c r="IZ45" s="93">
        <f>IZ42</f>
        <v>2830</v>
      </c>
      <c r="JA45" s="120">
        <f t="shared" si="728"/>
        <v>3865.6732000000002</v>
      </c>
      <c r="JB45" s="101">
        <f t="shared" si="729"/>
        <v>1024403.4</v>
      </c>
      <c r="JC45" s="101"/>
      <c r="JD45" s="121"/>
      <c r="JE45" s="122">
        <f t="shared" si="730"/>
        <v>1.1427499999999999</v>
      </c>
      <c r="JF45" s="469">
        <f t="shared" si="731"/>
        <v>174</v>
      </c>
      <c r="JG45" s="122">
        <f>JF45/JF42</f>
        <v>0.54205999999999999</v>
      </c>
      <c r="JH45" s="101">
        <f>JH42*JG45</f>
        <v>219.81</v>
      </c>
      <c r="JI45" s="119">
        <f t="shared" si="732"/>
        <v>1.26327586</v>
      </c>
      <c r="JJ45" s="93">
        <f>JJ42</f>
        <v>2200</v>
      </c>
      <c r="JK45" s="120">
        <f t="shared" si="733"/>
        <v>2779.2068899999999</v>
      </c>
      <c r="JL45" s="101">
        <f t="shared" si="734"/>
        <v>483582</v>
      </c>
      <c r="JM45" s="101"/>
      <c r="JN45" s="121"/>
      <c r="JO45" s="122">
        <f t="shared" si="735"/>
        <v>0.82157000000000002</v>
      </c>
      <c r="JP45" s="469">
        <f t="shared" si="736"/>
        <v>0</v>
      </c>
      <c r="JQ45" s="122" t="e">
        <f>JP45/JP42</f>
        <v>#DIV/0!</v>
      </c>
      <c r="JR45" s="101" t="e">
        <f>JR42*JQ45</f>
        <v>#DIV/0!</v>
      </c>
      <c r="JS45" s="119">
        <f t="shared" si="737"/>
        <v>0</v>
      </c>
      <c r="JT45" s="93">
        <f>JT42</f>
        <v>0</v>
      </c>
      <c r="JU45" s="120">
        <f t="shared" si="738"/>
        <v>0</v>
      </c>
      <c r="JV45" s="101">
        <f t="shared" si="739"/>
        <v>0</v>
      </c>
      <c r="JW45" s="101"/>
      <c r="JX45" s="121"/>
      <c r="JY45" s="122">
        <f t="shared" si="740"/>
        <v>0</v>
      </c>
      <c r="JZ45" s="469">
        <f t="shared" si="741"/>
        <v>142</v>
      </c>
      <c r="KA45" s="122">
        <f>JZ45/JZ42</f>
        <v>0.80681999999999998</v>
      </c>
      <c r="KB45" s="101">
        <f>KB42*KA45</f>
        <v>124.67</v>
      </c>
      <c r="KC45" s="119">
        <f t="shared" si="742"/>
        <v>0.87795774999999998</v>
      </c>
      <c r="KD45" s="93">
        <f>KD42</f>
        <v>2150</v>
      </c>
      <c r="KE45" s="120">
        <f t="shared" si="743"/>
        <v>1887.60916</v>
      </c>
      <c r="KF45" s="101">
        <f t="shared" si="744"/>
        <v>268040.5</v>
      </c>
      <c r="KG45" s="101"/>
      <c r="KH45" s="121"/>
      <c r="KI45" s="122">
        <f t="shared" si="745"/>
        <v>0.55800000000000005</v>
      </c>
      <c r="KJ45" s="469">
        <f t="shared" si="746"/>
        <v>282</v>
      </c>
      <c r="KK45" s="122">
        <f>KJ45/KJ42</f>
        <v>0.77685999999999999</v>
      </c>
      <c r="KL45" s="101">
        <f>KL42*KK45</f>
        <v>400.86</v>
      </c>
      <c r="KM45" s="119">
        <f t="shared" si="747"/>
        <v>1.42148936</v>
      </c>
      <c r="KN45" s="93">
        <f>KN42</f>
        <v>2150</v>
      </c>
      <c r="KO45" s="120">
        <f t="shared" si="748"/>
        <v>3056.2021199999999</v>
      </c>
      <c r="KP45" s="101">
        <f t="shared" si="749"/>
        <v>861849</v>
      </c>
      <c r="KQ45" s="101"/>
      <c r="KR45" s="121"/>
      <c r="KS45" s="122">
        <f t="shared" si="750"/>
        <v>0.90346000000000004</v>
      </c>
      <c r="KT45" s="469">
        <f t="shared" si="751"/>
        <v>207</v>
      </c>
      <c r="KU45" s="122">
        <f>KT45/KT42</f>
        <v>0.66774</v>
      </c>
      <c r="KV45" s="101">
        <f>KV42*KU45</f>
        <v>320.52</v>
      </c>
      <c r="KW45" s="119">
        <f t="shared" si="752"/>
        <v>1.5484058000000001</v>
      </c>
      <c r="KX45" s="93">
        <f>KX42</f>
        <v>2200</v>
      </c>
      <c r="KY45" s="120">
        <f t="shared" si="753"/>
        <v>3406.4927600000001</v>
      </c>
      <c r="KZ45" s="101">
        <f t="shared" si="754"/>
        <v>705144</v>
      </c>
      <c r="LA45" s="101"/>
      <c r="LB45" s="121"/>
      <c r="LC45" s="122">
        <f t="shared" si="755"/>
        <v>1.00701</v>
      </c>
      <c r="LD45" s="469">
        <f t="shared" si="756"/>
        <v>211</v>
      </c>
      <c r="LE45" s="122">
        <f>LD45/LD42</f>
        <v>0.88654999999999995</v>
      </c>
      <c r="LF45" s="101">
        <f>LF42*LE45</f>
        <v>466.54</v>
      </c>
      <c r="LG45" s="119">
        <f t="shared" si="757"/>
        <v>2.2110900500000001</v>
      </c>
      <c r="LH45" s="93">
        <f>LH42</f>
        <v>2150</v>
      </c>
      <c r="LI45" s="120">
        <f t="shared" si="758"/>
        <v>4753.8436099999999</v>
      </c>
      <c r="LJ45" s="101">
        <f t="shared" si="759"/>
        <v>1003061</v>
      </c>
      <c r="LK45" s="101"/>
      <c r="LL45" s="121"/>
      <c r="LM45" s="122">
        <f t="shared" si="760"/>
        <v>1.4053100000000001</v>
      </c>
      <c r="LN45" s="469">
        <f t="shared" si="761"/>
        <v>155</v>
      </c>
      <c r="LO45" s="122">
        <f>LN45/LN42</f>
        <v>0.78283000000000003</v>
      </c>
      <c r="LP45" s="101">
        <f>LP42*LO45</f>
        <v>250.91</v>
      </c>
      <c r="LQ45" s="119">
        <f t="shared" si="762"/>
        <v>1.6187741899999999</v>
      </c>
      <c r="LR45" s="93">
        <f>LR42</f>
        <v>2016.57</v>
      </c>
      <c r="LS45" s="120">
        <f t="shared" si="763"/>
        <v>3264.37147</v>
      </c>
      <c r="LT45" s="101">
        <f t="shared" si="764"/>
        <v>505977.58</v>
      </c>
      <c r="LU45" s="101"/>
      <c r="LV45" s="121"/>
      <c r="LW45" s="122">
        <f t="shared" si="765"/>
        <v>0.96499999999999997</v>
      </c>
      <c r="LX45" s="469">
        <f t="shared" si="766"/>
        <v>122</v>
      </c>
      <c r="LY45" s="122">
        <f>LX45/LX42</f>
        <v>0.85314999999999996</v>
      </c>
      <c r="LZ45" s="101">
        <f>LZ42*LY45</f>
        <v>225.64</v>
      </c>
      <c r="MA45" s="119">
        <f t="shared" si="767"/>
        <v>1.8495082</v>
      </c>
      <c r="MB45" s="93">
        <f>MB42</f>
        <v>2150</v>
      </c>
      <c r="MC45" s="120">
        <f t="shared" si="768"/>
        <v>3976.44263</v>
      </c>
      <c r="MD45" s="101">
        <f t="shared" si="769"/>
        <v>485126</v>
      </c>
      <c r="ME45" s="101"/>
      <c r="MF45" s="121"/>
      <c r="MG45" s="122">
        <f t="shared" si="770"/>
        <v>1.1754899999999999</v>
      </c>
      <c r="MH45" s="469">
        <f t="shared" si="771"/>
        <v>148</v>
      </c>
      <c r="MI45" s="122">
        <f>MH45/MH42</f>
        <v>0.47283999999999998</v>
      </c>
      <c r="MJ45" s="101">
        <f>MJ42*MI45</f>
        <v>275.79000000000002</v>
      </c>
      <c r="MK45" s="119">
        <f t="shared" si="772"/>
        <v>1.86344595</v>
      </c>
      <c r="ML45" s="93">
        <f>ML42</f>
        <v>2830</v>
      </c>
      <c r="MM45" s="120">
        <f t="shared" si="773"/>
        <v>5273.5520399999996</v>
      </c>
      <c r="MN45" s="101">
        <f t="shared" si="774"/>
        <v>780485.7</v>
      </c>
      <c r="MO45" s="101"/>
      <c r="MP45" s="121"/>
      <c r="MQ45" s="122">
        <f t="shared" si="775"/>
        <v>1.55894</v>
      </c>
      <c r="MR45" s="469">
        <f t="shared" si="776"/>
        <v>34</v>
      </c>
      <c r="MS45" s="122">
        <f>MR45/MR42</f>
        <v>0.33333000000000002</v>
      </c>
      <c r="MT45" s="101">
        <f>MT42*MS45</f>
        <v>54.14</v>
      </c>
      <c r="MU45" s="119">
        <f t="shared" si="777"/>
        <v>1.59235294</v>
      </c>
      <c r="MV45" s="93">
        <f>MV42</f>
        <v>2150</v>
      </c>
      <c r="MW45" s="120">
        <f t="shared" si="778"/>
        <v>3423.5588200000002</v>
      </c>
      <c r="MX45" s="101">
        <f t="shared" si="779"/>
        <v>116401</v>
      </c>
      <c r="MY45" s="101"/>
      <c r="MZ45" s="121"/>
      <c r="NA45" s="122">
        <f t="shared" si="780"/>
        <v>1.0120499999999999</v>
      </c>
      <c r="NB45" s="469">
        <f t="shared" si="781"/>
        <v>125</v>
      </c>
      <c r="NC45" s="122">
        <f>NB45/NB42</f>
        <v>0.73099000000000003</v>
      </c>
      <c r="ND45" s="101">
        <f>ND42*NC45</f>
        <v>144.52000000000001</v>
      </c>
      <c r="NE45" s="119">
        <f t="shared" si="782"/>
        <v>1.1561600000000001</v>
      </c>
      <c r="NF45" s="93">
        <f>NF42</f>
        <v>2145</v>
      </c>
      <c r="NG45" s="120">
        <f t="shared" si="783"/>
        <v>2479.9632000000001</v>
      </c>
      <c r="NH45" s="101">
        <f t="shared" si="784"/>
        <v>309995.40000000002</v>
      </c>
      <c r="NI45" s="101"/>
      <c r="NJ45" s="121"/>
      <c r="NK45" s="122">
        <f t="shared" si="785"/>
        <v>0.73311000000000004</v>
      </c>
      <c r="NL45" s="469">
        <f t="shared" si="786"/>
        <v>373</v>
      </c>
      <c r="NM45" s="122">
        <f>NL45/NL42</f>
        <v>0.77707999999999999</v>
      </c>
      <c r="NN45" s="101">
        <f>NN42*NM45</f>
        <v>528.94000000000005</v>
      </c>
      <c r="NO45" s="119">
        <f t="shared" si="787"/>
        <v>1.4180697099999999</v>
      </c>
      <c r="NP45" s="93">
        <f>NP42</f>
        <v>2837.73</v>
      </c>
      <c r="NQ45" s="120">
        <f t="shared" si="788"/>
        <v>4024.0989599999998</v>
      </c>
      <c r="NR45" s="101">
        <f t="shared" si="789"/>
        <v>1500988.91</v>
      </c>
      <c r="NS45" s="101"/>
      <c r="NT45" s="121"/>
      <c r="NU45" s="122">
        <f t="shared" si="790"/>
        <v>1.1895800000000001</v>
      </c>
      <c r="NV45" s="469">
        <f t="shared" si="791"/>
        <v>63</v>
      </c>
      <c r="NW45" s="122">
        <f>NV45/NV42</f>
        <v>0.42</v>
      </c>
      <c r="NX45" s="101">
        <f>NX42*NW45</f>
        <v>118</v>
      </c>
      <c r="NY45" s="119">
        <f t="shared" si="792"/>
        <v>1.8730158699999999</v>
      </c>
      <c r="NZ45" s="93">
        <f>NZ42</f>
        <v>2830</v>
      </c>
      <c r="OA45" s="120">
        <f t="shared" si="793"/>
        <v>5300.6349099999998</v>
      </c>
      <c r="OB45" s="101">
        <f t="shared" si="794"/>
        <v>333940</v>
      </c>
      <c r="OC45" s="101"/>
      <c r="OD45" s="121"/>
      <c r="OE45" s="122">
        <f t="shared" si="795"/>
        <v>1.5669500000000001</v>
      </c>
      <c r="OF45" s="469">
        <f t="shared" si="796"/>
        <v>128</v>
      </c>
      <c r="OG45" s="122">
        <f>OF45/OF42</f>
        <v>0.90780000000000005</v>
      </c>
      <c r="OH45" s="101">
        <f>OH42*OG45</f>
        <v>168.4</v>
      </c>
      <c r="OI45" s="119">
        <f t="shared" si="797"/>
        <v>1.315625</v>
      </c>
      <c r="OJ45" s="93">
        <f>OJ42</f>
        <v>2150</v>
      </c>
      <c r="OK45" s="120">
        <f t="shared" si="798"/>
        <v>2828.59375</v>
      </c>
      <c r="OL45" s="101">
        <f t="shared" si="799"/>
        <v>362060</v>
      </c>
      <c r="OM45" s="101"/>
      <c r="ON45" s="121"/>
      <c r="OO45" s="122">
        <f t="shared" si="800"/>
        <v>0.83616999999999997</v>
      </c>
      <c r="OP45" s="469">
        <f t="shared" si="801"/>
        <v>209</v>
      </c>
      <c r="OQ45" s="122">
        <f>OP45/OP42</f>
        <v>0.91266000000000003</v>
      </c>
      <c r="OR45" s="101">
        <f>OR42*OQ45</f>
        <v>138.53</v>
      </c>
      <c r="OS45" s="119">
        <f t="shared" si="802"/>
        <v>0.66282297000000001</v>
      </c>
      <c r="OT45" s="93">
        <f>OT42</f>
        <v>2830</v>
      </c>
      <c r="OU45" s="120">
        <f t="shared" si="803"/>
        <v>1875.78901</v>
      </c>
      <c r="OV45" s="101">
        <f t="shared" si="804"/>
        <v>392039.9</v>
      </c>
      <c r="OW45" s="101"/>
      <c r="OX45" s="121"/>
      <c r="OY45" s="122">
        <f t="shared" si="805"/>
        <v>0.55450999999999995</v>
      </c>
      <c r="OZ45" s="469">
        <f t="shared" si="806"/>
        <v>0</v>
      </c>
      <c r="PA45" s="122">
        <f>OZ45/OZ42</f>
        <v>0</v>
      </c>
      <c r="PB45" s="101">
        <f>PB42*PA45</f>
        <v>0</v>
      </c>
      <c r="PC45" s="119">
        <f t="shared" si="807"/>
        <v>0</v>
      </c>
      <c r="PD45" s="93">
        <f>PD42</f>
        <v>2925.67</v>
      </c>
      <c r="PE45" s="120">
        <f t="shared" si="808"/>
        <v>0</v>
      </c>
      <c r="PF45" s="101">
        <f t="shared" si="809"/>
        <v>0</v>
      </c>
      <c r="PG45" s="101"/>
      <c r="PH45" s="121"/>
      <c r="PI45" s="122">
        <f t="shared" si="810"/>
        <v>0</v>
      </c>
      <c r="PJ45" s="469">
        <f t="shared" si="811"/>
        <v>139</v>
      </c>
      <c r="PK45" s="122">
        <f>PJ45/PJ42</f>
        <v>0.84241999999999995</v>
      </c>
      <c r="PL45" s="101">
        <f>PL42*PK45</f>
        <v>209.41</v>
      </c>
      <c r="PM45" s="119">
        <f t="shared" si="812"/>
        <v>1.50654676</v>
      </c>
      <c r="PN45" s="93">
        <f>PN42</f>
        <v>2830</v>
      </c>
      <c r="PO45" s="120">
        <f t="shared" si="813"/>
        <v>4263.5273299999999</v>
      </c>
      <c r="PP45" s="101">
        <f t="shared" si="814"/>
        <v>592630.30000000005</v>
      </c>
      <c r="PQ45" s="101"/>
      <c r="PR45" s="121"/>
      <c r="PS45" s="122">
        <f t="shared" si="815"/>
        <v>1.2603599999999999</v>
      </c>
      <c r="PT45" s="469">
        <f t="shared" si="816"/>
        <v>0</v>
      </c>
      <c r="PU45" s="122" t="e">
        <f>PT45/PT42</f>
        <v>#DIV/0!</v>
      </c>
      <c r="PV45" s="101" t="e">
        <f>PV42*PU45</f>
        <v>#DIV/0!</v>
      </c>
      <c r="PW45" s="119">
        <f t="shared" si="817"/>
        <v>0</v>
      </c>
      <c r="PX45" s="93">
        <f>PX42</f>
        <v>0</v>
      </c>
      <c r="PY45" s="120">
        <f t="shared" si="818"/>
        <v>0</v>
      </c>
      <c r="PZ45" s="101">
        <f t="shared" si="819"/>
        <v>0</v>
      </c>
      <c r="QA45" s="101"/>
      <c r="QB45" s="121"/>
      <c r="QC45" s="122">
        <f t="shared" si="820"/>
        <v>0</v>
      </c>
      <c r="QD45" s="469">
        <f t="shared" si="821"/>
        <v>195</v>
      </c>
      <c r="QE45" s="122">
        <f>QD45/QD42</f>
        <v>0.84782999999999997</v>
      </c>
      <c r="QF45" s="101">
        <f>QF42*QE45</f>
        <v>158.93</v>
      </c>
      <c r="QG45" s="119">
        <f t="shared" si="822"/>
        <v>0.81502564</v>
      </c>
      <c r="QH45" s="93">
        <f>QH42</f>
        <v>2830</v>
      </c>
      <c r="QI45" s="120">
        <f t="shared" si="823"/>
        <v>2306.5225599999999</v>
      </c>
      <c r="QJ45" s="101">
        <f t="shared" si="824"/>
        <v>449771.9</v>
      </c>
      <c r="QK45" s="101"/>
      <c r="QL45" s="121"/>
      <c r="QM45" s="122">
        <f t="shared" si="825"/>
        <v>0.68184</v>
      </c>
      <c r="QN45" s="469">
        <f t="shared" si="826"/>
        <v>140</v>
      </c>
      <c r="QO45" s="122">
        <f>QN45/QN42</f>
        <v>0.84848000000000001</v>
      </c>
      <c r="QP45" s="101">
        <f>QP42*QO45</f>
        <v>180.52</v>
      </c>
      <c r="QQ45" s="119">
        <f t="shared" si="827"/>
        <v>1.2894285700000001</v>
      </c>
      <c r="QR45" s="93">
        <f>QR42</f>
        <v>2150</v>
      </c>
      <c r="QS45" s="120">
        <f t="shared" si="828"/>
        <v>2772.2714299999998</v>
      </c>
      <c r="QT45" s="101">
        <f t="shared" si="829"/>
        <v>388118</v>
      </c>
      <c r="QU45" s="101"/>
      <c r="QV45" s="121"/>
      <c r="QW45" s="122">
        <f t="shared" si="830"/>
        <v>0.81952000000000003</v>
      </c>
      <c r="QX45" s="469">
        <f t="shared" si="831"/>
        <v>123</v>
      </c>
      <c r="QY45" s="122">
        <f>QX45/QX42</f>
        <v>0.71097999999999995</v>
      </c>
      <c r="QZ45" s="101">
        <f>QZ42*QY45</f>
        <v>197.67</v>
      </c>
      <c r="RA45" s="119">
        <f t="shared" si="832"/>
        <v>1.6070731700000001</v>
      </c>
      <c r="RB45" s="93">
        <f>RB42</f>
        <v>3207</v>
      </c>
      <c r="RC45" s="120">
        <f t="shared" si="833"/>
        <v>5153.8836600000004</v>
      </c>
      <c r="RD45" s="101">
        <f t="shared" si="834"/>
        <v>633927.68999999994</v>
      </c>
      <c r="RE45" s="101"/>
      <c r="RF45" s="121"/>
      <c r="RG45" s="122">
        <f t="shared" si="835"/>
        <v>1.52356</v>
      </c>
      <c r="RH45" s="469">
        <f t="shared" si="836"/>
        <v>134</v>
      </c>
      <c r="RI45" s="122">
        <f>RH45/RH42</f>
        <v>0.88158000000000003</v>
      </c>
      <c r="RJ45" s="101">
        <f>RJ42*RI45</f>
        <v>241.36</v>
      </c>
      <c r="RK45" s="119">
        <f t="shared" si="837"/>
        <v>1.80119403</v>
      </c>
      <c r="RL45" s="93">
        <f>RL42</f>
        <v>2868</v>
      </c>
      <c r="RM45" s="120">
        <f t="shared" si="838"/>
        <v>5165.8244800000002</v>
      </c>
      <c r="RN45" s="101">
        <f t="shared" si="839"/>
        <v>692220.48</v>
      </c>
      <c r="RO45" s="101"/>
      <c r="RP45" s="121"/>
      <c r="RQ45" s="122">
        <f t="shared" si="840"/>
        <v>1.5270900000000001</v>
      </c>
      <c r="RR45" s="469">
        <f t="shared" si="841"/>
        <v>268</v>
      </c>
      <c r="RS45" s="122">
        <f>RR45/RR42</f>
        <v>0.79056000000000004</v>
      </c>
      <c r="RT45" s="101">
        <f>RT42*RS45</f>
        <v>450.65</v>
      </c>
      <c r="RU45" s="119">
        <f t="shared" si="842"/>
        <v>1.68152985</v>
      </c>
      <c r="RV45" s="93">
        <f>RV42</f>
        <v>2830</v>
      </c>
      <c r="RW45" s="120">
        <f t="shared" si="843"/>
        <v>4758.72948</v>
      </c>
      <c r="RX45" s="101">
        <f t="shared" si="844"/>
        <v>1275339.5</v>
      </c>
      <c r="RY45" s="101"/>
      <c r="RZ45" s="121"/>
      <c r="SA45" s="122">
        <f t="shared" si="845"/>
        <v>1.4067499999999999</v>
      </c>
      <c r="SB45" s="469">
        <f t="shared" si="846"/>
        <v>0</v>
      </c>
      <c r="SC45" s="122">
        <f>SB45/SB42</f>
        <v>0</v>
      </c>
      <c r="SD45" s="101">
        <f>SD42*SC45</f>
        <v>0</v>
      </c>
      <c r="SE45" s="119">
        <f t="shared" si="847"/>
        <v>0</v>
      </c>
      <c r="SF45" s="93">
        <f>SF42</f>
        <v>0</v>
      </c>
      <c r="SG45" s="120">
        <f t="shared" si="848"/>
        <v>0</v>
      </c>
      <c r="SH45" s="101">
        <f t="shared" si="849"/>
        <v>0</v>
      </c>
      <c r="SI45" s="101"/>
      <c r="SJ45" s="121"/>
      <c r="SK45" s="122">
        <f t="shared" si="850"/>
        <v>0</v>
      </c>
      <c r="SL45" s="469">
        <f t="shared" si="851"/>
        <v>240</v>
      </c>
      <c r="SM45" s="122">
        <f>SL45/SL42</f>
        <v>0.81355999999999995</v>
      </c>
      <c r="SN45" s="101">
        <f>SN42*SM45</f>
        <v>425.29</v>
      </c>
      <c r="SO45" s="119">
        <f t="shared" si="852"/>
        <v>1.7720416699999999</v>
      </c>
      <c r="SP45" s="93">
        <f>SP42</f>
        <v>2150</v>
      </c>
      <c r="SQ45" s="120">
        <f t="shared" si="853"/>
        <v>3809.8895900000002</v>
      </c>
      <c r="SR45" s="101">
        <f t="shared" si="854"/>
        <v>914373.5</v>
      </c>
      <c r="SS45" s="101"/>
      <c r="ST45" s="121"/>
      <c r="SU45" s="122">
        <f t="shared" si="855"/>
        <v>1.12626</v>
      </c>
      <c r="SV45" s="469">
        <f t="shared" si="856"/>
        <v>250</v>
      </c>
      <c r="SW45" s="122">
        <f>SV45/SV42</f>
        <v>0.78369999999999995</v>
      </c>
      <c r="SX45" s="101">
        <f>SX42*SW45</f>
        <v>292.16000000000003</v>
      </c>
      <c r="SY45" s="119">
        <f t="shared" si="857"/>
        <v>1.1686399999999999</v>
      </c>
      <c r="SZ45" s="93">
        <f>SZ42</f>
        <v>2830</v>
      </c>
      <c r="TA45" s="120">
        <f t="shared" si="858"/>
        <v>3307.2512000000002</v>
      </c>
      <c r="TB45" s="101">
        <f t="shared" si="859"/>
        <v>826812.8</v>
      </c>
      <c r="TC45" s="101"/>
      <c r="TD45" s="121"/>
      <c r="TE45" s="122">
        <f t="shared" si="860"/>
        <v>0.97767000000000004</v>
      </c>
      <c r="TF45" s="469">
        <f t="shared" si="861"/>
        <v>148</v>
      </c>
      <c r="TG45" s="122">
        <f>TF45/TF42</f>
        <v>0.84570999999999996</v>
      </c>
      <c r="TH45" s="101">
        <f>TH42*TG45</f>
        <v>234.74</v>
      </c>
      <c r="TI45" s="119">
        <f t="shared" si="862"/>
        <v>1.58608108</v>
      </c>
      <c r="TJ45" s="93">
        <f>TJ42</f>
        <v>2830</v>
      </c>
      <c r="TK45" s="120">
        <f t="shared" si="863"/>
        <v>4488.6094599999997</v>
      </c>
      <c r="TL45" s="101">
        <f t="shared" si="864"/>
        <v>664314.19999999995</v>
      </c>
      <c r="TM45" s="101"/>
      <c r="TN45" s="121"/>
      <c r="TO45" s="122">
        <f t="shared" si="865"/>
        <v>1.3269</v>
      </c>
      <c r="TP45" s="469">
        <f t="shared" si="866"/>
        <v>198</v>
      </c>
      <c r="TQ45" s="122">
        <f>TP45/TP42</f>
        <v>0.72262999999999999</v>
      </c>
      <c r="TR45" s="101">
        <f>TR42*TQ45</f>
        <v>321.20999999999998</v>
      </c>
      <c r="TS45" s="119">
        <f t="shared" si="867"/>
        <v>1.6222727299999999</v>
      </c>
      <c r="TT45" s="93">
        <f>TT42</f>
        <v>2150</v>
      </c>
      <c r="TU45" s="120">
        <f t="shared" si="868"/>
        <v>3487.8863700000002</v>
      </c>
      <c r="TV45" s="101">
        <f t="shared" si="869"/>
        <v>690601.5</v>
      </c>
      <c r="TW45" s="101"/>
      <c r="TX45" s="121"/>
      <c r="TY45" s="122">
        <f t="shared" si="870"/>
        <v>1.0310699999999999</v>
      </c>
      <c r="TZ45" s="469">
        <f t="shared" si="871"/>
        <v>166</v>
      </c>
      <c r="UA45" s="122">
        <f>TZ45/TZ42</f>
        <v>0.88297999999999999</v>
      </c>
      <c r="UB45" s="101">
        <f>UB42*UA45</f>
        <v>256.12</v>
      </c>
      <c r="UC45" s="119">
        <f t="shared" si="872"/>
        <v>1.5428915700000001</v>
      </c>
      <c r="UD45" s="93">
        <f>UD42</f>
        <v>2150</v>
      </c>
      <c r="UE45" s="120">
        <f t="shared" si="873"/>
        <v>3317.2168799999999</v>
      </c>
      <c r="UF45" s="101">
        <f t="shared" si="874"/>
        <v>550658</v>
      </c>
      <c r="UG45" s="101"/>
      <c r="UH45" s="121"/>
      <c r="UI45" s="122">
        <f t="shared" si="875"/>
        <v>0.98062000000000005</v>
      </c>
      <c r="UJ45" s="469">
        <f t="shared" si="876"/>
        <v>293</v>
      </c>
      <c r="UK45" s="122">
        <f>UJ45/UJ42</f>
        <v>0.83953999999999995</v>
      </c>
      <c r="UL45" s="101">
        <f>UL42*UK45</f>
        <v>433.78</v>
      </c>
      <c r="UM45" s="119">
        <f t="shared" si="877"/>
        <v>1.4804778199999999</v>
      </c>
      <c r="UN45" s="93">
        <f>UN42</f>
        <v>2150</v>
      </c>
      <c r="UO45" s="120">
        <f t="shared" si="878"/>
        <v>3183.0273099999999</v>
      </c>
      <c r="UP45" s="101">
        <f t="shared" si="879"/>
        <v>932627</v>
      </c>
      <c r="UQ45" s="101"/>
      <c r="UR45" s="121"/>
      <c r="US45" s="122">
        <f t="shared" si="880"/>
        <v>0.94094999999999995</v>
      </c>
      <c r="UT45" s="469">
        <f t="shared" si="881"/>
        <v>238</v>
      </c>
      <c r="UU45" s="122">
        <f>UT45/UT42</f>
        <v>0.73912999999999995</v>
      </c>
      <c r="UV45" s="101">
        <f>UV42*UU45</f>
        <v>444.22</v>
      </c>
      <c r="UW45" s="119">
        <f t="shared" si="882"/>
        <v>1.86647059</v>
      </c>
      <c r="UX45" s="93">
        <f>UX42</f>
        <v>2150</v>
      </c>
      <c r="UY45" s="120">
        <f t="shared" si="883"/>
        <v>4012.9117700000002</v>
      </c>
      <c r="UZ45" s="101">
        <f t="shared" si="884"/>
        <v>955073</v>
      </c>
      <c r="VA45" s="101"/>
      <c r="VB45" s="121"/>
      <c r="VC45" s="122">
        <f t="shared" si="885"/>
        <v>1.18628</v>
      </c>
      <c r="VD45" s="469">
        <f t="shared" si="886"/>
        <v>514</v>
      </c>
      <c r="VE45" s="122">
        <f>VD45/VD42</f>
        <v>0.90812999999999999</v>
      </c>
      <c r="VF45" s="101">
        <f>VF42*VE45</f>
        <v>508.8</v>
      </c>
      <c r="VG45" s="119">
        <f t="shared" si="887"/>
        <v>0.98988326999999998</v>
      </c>
      <c r="VH45" s="93">
        <f>VH42</f>
        <v>2150</v>
      </c>
      <c r="VI45" s="120">
        <f t="shared" si="888"/>
        <v>2128.2490299999999</v>
      </c>
      <c r="VJ45" s="101">
        <f t="shared" si="889"/>
        <v>1093920</v>
      </c>
      <c r="VK45" s="101"/>
      <c r="VL45" s="121"/>
      <c r="VM45" s="122">
        <f t="shared" si="890"/>
        <v>0.62914000000000003</v>
      </c>
      <c r="VN45" s="469">
        <f t="shared" si="891"/>
        <v>272</v>
      </c>
      <c r="VO45" s="122">
        <f>VN45/VN42</f>
        <v>0.76190000000000002</v>
      </c>
      <c r="VP45" s="101">
        <f>VP42*VO45</f>
        <v>474.68</v>
      </c>
      <c r="VQ45" s="119">
        <f t="shared" si="892"/>
        <v>1.7451470600000001</v>
      </c>
      <c r="VR45" s="93">
        <f>VR42</f>
        <v>2150</v>
      </c>
      <c r="VS45" s="120">
        <f t="shared" si="893"/>
        <v>3752.0661799999998</v>
      </c>
      <c r="VT45" s="101">
        <f t="shared" si="894"/>
        <v>1020562</v>
      </c>
      <c r="VU45" s="101"/>
      <c r="VV45" s="121"/>
      <c r="VW45" s="122">
        <f t="shared" si="895"/>
        <v>1.10917</v>
      </c>
      <c r="VX45" s="452">
        <f t="shared" si="896"/>
        <v>9626</v>
      </c>
      <c r="VY45" s="122">
        <f>VX45/VX42</f>
        <v>0.7661</v>
      </c>
      <c r="VZ45" s="101">
        <f>VZ42*VY45</f>
        <v>13477.81</v>
      </c>
      <c r="WA45" s="119">
        <f t="shared" si="897"/>
        <v>1.4001464800000001</v>
      </c>
      <c r="WB45" s="93">
        <f>WB42</f>
        <v>2416.02</v>
      </c>
      <c r="WC45" s="120">
        <f t="shared" si="898"/>
        <v>3382.7819</v>
      </c>
      <c r="WD45" s="101">
        <f t="shared" si="899"/>
        <v>32562658.57</v>
      </c>
      <c r="WE45" s="101"/>
      <c r="WF45" s="121"/>
    </row>
    <row r="46" spans="1:604" ht="26.25" customHeight="1">
      <c r="A46" s="5"/>
      <c r="B46" s="444" t="s">
        <v>836</v>
      </c>
      <c r="C46" s="12" t="s">
        <v>919</v>
      </c>
      <c r="D46" s="12" t="s">
        <v>421</v>
      </c>
      <c r="E46" s="4" t="s">
        <v>35</v>
      </c>
      <c r="F46" s="469">
        <f t="shared" si="601"/>
        <v>0</v>
      </c>
      <c r="G46" s="122">
        <f>F46/F42</f>
        <v>0</v>
      </c>
      <c r="H46" s="101">
        <f>H42*G46</f>
        <v>0</v>
      </c>
      <c r="I46" s="119">
        <f t="shared" si="602"/>
        <v>0</v>
      </c>
      <c r="J46" s="93">
        <f>J42</f>
        <v>2300</v>
      </c>
      <c r="K46" s="120">
        <f t="shared" si="603"/>
        <v>0</v>
      </c>
      <c r="L46" s="101">
        <f t="shared" si="604"/>
        <v>0</v>
      </c>
      <c r="M46" s="101"/>
      <c r="N46" s="121"/>
      <c r="O46" s="122">
        <f t="shared" si="605"/>
        <v>0</v>
      </c>
      <c r="P46" s="469">
        <f t="shared" si="606"/>
        <v>0</v>
      </c>
      <c r="Q46" s="122">
        <f>P46/P42</f>
        <v>0</v>
      </c>
      <c r="R46" s="101">
        <f>R42*Q46</f>
        <v>0</v>
      </c>
      <c r="S46" s="119">
        <f t="shared" si="607"/>
        <v>0</v>
      </c>
      <c r="T46" s="93">
        <f>T42</f>
        <v>2150</v>
      </c>
      <c r="U46" s="120">
        <f t="shared" si="608"/>
        <v>0</v>
      </c>
      <c r="V46" s="101">
        <f t="shared" si="609"/>
        <v>0</v>
      </c>
      <c r="W46" s="101"/>
      <c r="X46" s="121"/>
      <c r="Y46" s="122">
        <f t="shared" si="610"/>
        <v>0</v>
      </c>
      <c r="Z46" s="469">
        <f t="shared" si="611"/>
        <v>0</v>
      </c>
      <c r="AA46" s="122">
        <f>Z46/Z42</f>
        <v>0</v>
      </c>
      <c r="AB46" s="101">
        <f>AB42*AA46</f>
        <v>0</v>
      </c>
      <c r="AC46" s="119">
        <f t="shared" si="612"/>
        <v>0</v>
      </c>
      <c r="AD46" s="93">
        <f>AD42</f>
        <v>2150</v>
      </c>
      <c r="AE46" s="120">
        <f t="shared" si="613"/>
        <v>0</v>
      </c>
      <c r="AF46" s="101">
        <f t="shared" si="614"/>
        <v>0</v>
      </c>
      <c r="AG46" s="101"/>
      <c r="AH46" s="121"/>
      <c r="AI46" s="122">
        <f t="shared" si="615"/>
        <v>0</v>
      </c>
      <c r="AJ46" s="469">
        <f t="shared" si="616"/>
        <v>0</v>
      </c>
      <c r="AK46" s="122" t="e">
        <f>AJ46/AJ42</f>
        <v>#DIV/0!</v>
      </c>
      <c r="AL46" s="101" t="e">
        <f>AL42*AK46</f>
        <v>#DIV/0!</v>
      </c>
      <c r="AM46" s="119">
        <f t="shared" si="617"/>
        <v>0</v>
      </c>
      <c r="AN46" s="93">
        <f>AN42</f>
        <v>0</v>
      </c>
      <c r="AO46" s="120">
        <f t="shared" si="618"/>
        <v>0</v>
      </c>
      <c r="AP46" s="101">
        <f t="shared" si="619"/>
        <v>0</v>
      </c>
      <c r="AQ46" s="101"/>
      <c r="AR46" s="121"/>
      <c r="AS46" s="122">
        <f t="shared" si="620"/>
        <v>0</v>
      </c>
      <c r="AT46" s="469">
        <f t="shared" si="621"/>
        <v>0</v>
      </c>
      <c r="AU46" s="122">
        <f>AT46/AT42</f>
        <v>0</v>
      </c>
      <c r="AV46" s="101">
        <f>AV42*AU46</f>
        <v>0</v>
      </c>
      <c r="AW46" s="119">
        <f t="shared" si="622"/>
        <v>0</v>
      </c>
      <c r="AX46" s="93">
        <f>AX42</f>
        <v>2150</v>
      </c>
      <c r="AY46" s="120">
        <f t="shared" si="623"/>
        <v>0</v>
      </c>
      <c r="AZ46" s="101">
        <f t="shared" si="624"/>
        <v>0</v>
      </c>
      <c r="BA46" s="101"/>
      <c r="BB46" s="121"/>
      <c r="BC46" s="122">
        <f t="shared" si="625"/>
        <v>0</v>
      </c>
      <c r="BD46" s="469">
        <f t="shared" si="626"/>
        <v>0</v>
      </c>
      <c r="BE46" s="122">
        <f>BD46/BD42</f>
        <v>0</v>
      </c>
      <c r="BF46" s="101">
        <f>BF42*BE46</f>
        <v>0</v>
      </c>
      <c r="BG46" s="119">
        <f t="shared" si="627"/>
        <v>0</v>
      </c>
      <c r="BH46" s="93">
        <f>BH42</f>
        <v>2830</v>
      </c>
      <c r="BI46" s="120">
        <f t="shared" si="628"/>
        <v>0</v>
      </c>
      <c r="BJ46" s="101">
        <f t="shared" si="629"/>
        <v>0</v>
      </c>
      <c r="BK46" s="101"/>
      <c r="BL46" s="121"/>
      <c r="BM46" s="122">
        <f t="shared" si="630"/>
        <v>0</v>
      </c>
      <c r="BN46" s="469">
        <f t="shared" si="631"/>
        <v>0</v>
      </c>
      <c r="BO46" s="122">
        <f>BN46/BN42</f>
        <v>0</v>
      </c>
      <c r="BP46" s="101">
        <f>BP42*BO46</f>
        <v>0</v>
      </c>
      <c r="BQ46" s="119">
        <f t="shared" si="632"/>
        <v>0</v>
      </c>
      <c r="BR46" s="93">
        <f>BR42</f>
        <v>2830</v>
      </c>
      <c r="BS46" s="120">
        <f t="shared" si="633"/>
        <v>0</v>
      </c>
      <c r="BT46" s="101">
        <f t="shared" si="634"/>
        <v>0</v>
      </c>
      <c r="BU46" s="101"/>
      <c r="BV46" s="121"/>
      <c r="BW46" s="122">
        <f t="shared" si="635"/>
        <v>0</v>
      </c>
      <c r="BX46" s="469">
        <f t="shared" si="636"/>
        <v>0</v>
      </c>
      <c r="BY46" s="122">
        <f>BX46/BX42</f>
        <v>0</v>
      </c>
      <c r="BZ46" s="101">
        <f>BZ42*BY46</f>
        <v>0</v>
      </c>
      <c r="CA46" s="119">
        <f t="shared" si="637"/>
        <v>0</v>
      </c>
      <c r="CB46" s="93">
        <f>CB42</f>
        <v>2200</v>
      </c>
      <c r="CC46" s="120">
        <f t="shared" si="638"/>
        <v>0</v>
      </c>
      <c r="CD46" s="101">
        <f t="shared" si="639"/>
        <v>0</v>
      </c>
      <c r="CE46" s="101"/>
      <c r="CF46" s="121"/>
      <c r="CG46" s="122">
        <f t="shared" si="640"/>
        <v>0</v>
      </c>
      <c r="CH46" s="469">
        <f t="shared" si="641"/>
        <v>0</v>
      </c>
      <c r="CI46" s="122" t="e">
        <f>CH46/CH42</f>
        <v>#DIV/0!</v>
      </c>
      <c r="CJ46" s="101" t="e">
        <f>CJ42*CI46</f>
        <v>#DIV/0!</v>
      </c>
      <c r="CK46" s="119">
        <f t="shared" si="642"/>
        <v>0</v>
      </c>
      <c r="CL46" s="93">
        <f>CL42</f>
        <v>0</v>
      </c>
      <c r="CM46" s="120">
        <f t="shared" si="643"/>
        <v>0</v>
      </c>
      <c r="CN46" s="101">
        <f t="shared" si="644"/>
        <v>0</v>
      </c>
      <c r="CO46" s="101"/>
      <c r="CP46" s="121"/>
      <c r="CQ46" s="122">
        <f t="shared" si="645"/>
        <v>0</v>
      </c>
      <c r="CR46" s="469">
        <f t="shared" si="646"/>
        <v>0</v>
      </c>
      <c r="CS46" s="122">
        <f>CR46/CR42</f>
        <v>0</v>
      </c>
      <c r="CT46" s="101">
        <f>CT42*CS46</f>
        <v>0</v>
      </c>
      <c r="CU46" s="119">
        <f t="shared" si="647"/>
        <v>0</v>
      </c>
      <c r="CV46" s="93">
        <f>CV42</f>
        <v>2830</v>
      </c>
      <c r="CW46" s="120">
        <f t="shared" si="648"/>
        <v>0</v>
      </c>
      <c r="CX46" s="101">
        <f t="shared" si="649"/>
        <v>0</v>
      </c>
      <c r="CY46" s="101"/>
      <c r="CZ46" s="121"/>
      <c r="DA46" s="122">
        <f t="shared" si="650"/>
        <v>0</v>
      </c>
      <c r="DB46" s="469">
        <f t="shared" si="651"/>
        <v>0</v>
      </c>
      <c r="DC46" s="122">
        <f>DB46/DB42</f>
        <v>0</v>
      </c>
      <c r="DD46" s="101">
        <f>DD42*DC46</f>
        <v>0</v>
      </c>
      <c r="DE46" s="119">
        <f t="shared" si="652"/>
        <v>0</v>
      </c>
      <c r="DF46" s="93">
        <f>DF42</f>
        <v>2830</v>
      </c>
      <c r="DG46" s="120">
        <f t="shared" si="653"/>
        <v>0</v>
      </c>
      <c r="DH46" s="101">
        <f t="shared" si="654"/>
        <v>0</v>
      </c>
      <c r="DI46" s="101"/>
      <c r="DJ46" s="121"/>
      <c r="DK46" s="122">
        <f t="shared" si="655"/>
        <v>0</v>
      </c>
      <c r="DL46" s="469">
        <f t="shared" si="656"/>
        <v>0</v>
      </c>
      <c r="DM46" s="122">
        <f>DL46/DL42</f>
        <v>0</v>
      </c>
      <c r="DN46" s="101">
        <f>DN42*DM46</f>
        <v>0</v>
      </c>
      <c r="DO46" s="119">
        <f t="shared" si="657"/>
        <v>0</v>
      </c>
      <c r="DP46" s="93">
        <f>DP42</f>
        <v>2830</v>
      </c>
      <c r="DQ46" s="120">
        <f t="shared" si="658"/>
        <v>0</v>
      </c>
      <c r="DR46" s="101">
        <f t="shared" si="659"/>
        <v>0</v>
      </c>
      <c r="DS46" s="101"/>
      <c r="DT46" s="121"/>
      <c r="DU46" s="122">
        <f t="shared" si="660"/>
        <v>0</v>
      </c>
      <c r="DV46" s="469">
        <f t="shared" si="661"/>
        <v>0</v>
      </c>
      <c r="DW46" s="122">
        <f>DV46/DV42</f>
        <v>0</v>
      </c>
      <c r="DX46" s="101">
        <f>DX42*DW46</f>
        <v>0</v>
      </c>
      <c r="DY46" s="119">
        <f t="shared" si="662"/>
        <v>0</v>
      </c>
      <c r="DZ46" s="93">
        <f>DZ42</f>
        <v>0</v>
      </c>
      <c r="EA46" s="120">
        <f t="shared" si="663"/>
        <v>0</v>
      </c>
      <c r="EB46" s="101">
        <f t="shared" si="664"/>
        <v>0</v>
      </c>
      <c r="EC46" s="101"/>
      <c r="ED46" s="121"/>
      <c r="EE46" s="122">
        <f t="shared" si="665"/>
        <v>0</v>
      </c>
      <c r="EF46" s="469">
        <f t="shared" si="666"/>
        <v>0</v>
      </c>
      <c r="EG46" s="122">
        <f>EF46/EF42</f>
        <v>0</v>
      </c>
      <c r="EH46" s="101">
        <f>EH42*EG46</f>
        <v>0</v>
      </c>
      <c r="EI46" s="119">
        <f t="shared" si="667"/>
        <v>0</v>
      </c>
      <c r="EJ46" s="93">
        <f>EJ42</f>
        <v>2815</v>
      </c>
      <c r="EK46" s="120">
        <f t="shared" si="668"/>
        <v>0</v>
      </c>
      <c r="EL46" s="101">
        <f t="shared" si="669"/>
        <v>0</v>
      </c>
      <c r="EM46" s="101"/>
      <c r="EN46" s="121"/>
      <c r="EO46" s="122">
        <f t="shared" si="670"/>
        <v>0</v>
      </c>
      <c r="EP46" s="469">
        <f t="shared" si="671"/>
        <v>0</v>
      </c>
      <c r="EQ46" s="122">
        <f>EP46/EP42</f>
        <v>0</v>
      </c>
      <c r="ER46" s="101">
        <f>ER42*EQ46</f>
        <v>0</v>
      </c>
      <c r="ES46" s="119">
        <f t="shared" si="672"/>
        <v>0</v>
      </c>
      <c r="ET46" s="93">
        <f>ET42</f>
        <v>0</v>
      </c>
      <c r="EU46" s="120">
        <f t="shared" si="673"/>
        <v>0</v>
      </c>
      <c r="EV46" s="101">
        <f t="shared" si="674"/>
        <v>0</v>
      </c>
      <c r="EW46" s="101"/>
      <c r="EX46" s="121"/>
      <c r="EY46" s="122">
        <f t="shared" si="675"/>
        <v>0</v>
      </c>
      <c r="EZ46" s="469">
        <f t="shared" si="676"/>
        <v>0</v>
      </c>
      <c r="FA46" s="122">
        <f>EZ46/EZ42</f>
        <v>0</v>
      </c>
      <c r="FB46" s="101">
        <f>FB42*FA46</f>
        <v>0</v>
      </c>
      <c r="FC46" s="119">
        <f t="shared" si="677"/>
        <v>0</v>
      </c>
      <c r="FD46" s="93">
        <f>FD42</f>
        <v>2150</v>
      </c>
      <c r="FE46" s="120">
        <f t="shared" si="678"/>
        <v>0</v>
      </c>
      <c r="FF46" s="101">
        <f t="shared" si="679"/>
        <v>0</v>
      </c>
      <c r="FG46" s="101"/>
      <c r="FH46" s="121"/>
      <c r="FI46" s="122">
        <f t="shared" si="680"/>
        <v>0</v>
      </c>
      <c r="FJ46" s="469">
        <f t="shared" si="681"/>
        <v>0</v>
      </c>
      <c r="FK46" s="122">
        <f>FJ46/FJ42</f>
        <v>0</v>
      </c>
      <c r="FL46" s="101">
        <f>FL42*FK46</f>
        <v>0</v>
      </c>
      <c r="FM46" s="119">
        <f t="shared" si="682"/>
        <v>0</v>
      </c>
      <c r="FN46" s="93">
        <f>FN42</f>
        <v>2780</v>
      </c>
      <c r="FO46" s="120">
        <f t="shared" si="683"/>
        <v>0</v>
      </c>
      <c r="FP46" s="101">
        <f t="shared" si="684"/>
        <v>0</v>
      </c>
      <c r="FQ46" s="101"/>
      <c r="FR46" s="121"/>
      <c r="FS46" s="122">
        <f t="shared" si="685"/>
        <v>0</v>
      </c>
      <c r="FT46" s="469">
        <f t="shared" si="686"/>
        <v>0</v>
      </c>
      <c r="FU46" s="122">
        <f>FT46/FT42</f>
        <v>0</v>
      </c>
      <c r="FV46" s="101">
        <f>FV42*FU46</f>
        <v>0</v>
      </c>
      <c r="FW46" s="119">
        <f t="shared" si="687"/>
        <v>0</v>
      </c>
      <c r="FX46" s="93">
        <f>FX42</f>
        <v>2200</v>
      </c>
      <c r="FY46" s="120">
        <f t="shared" si="688"/>
        <v>0</v>
      </c>
      <c r="FZ46" s="101">
        <f t="shared" si="689"/>
        <v>0</v>
      </c>
      <c r="GA46" s="101"/>
      <c r="GB46" s="121"/>
      <c r="GC46" s="122">
        <f t="shared" si="690"/>
        <v>0</v>
      </c>
      <c r="GD46" s="469">
        <f t="shared" si="691"/>
        <v>0</v>
      </c>
      <c r="GE46" s="122">
        <f>GD46/GD42</f>
        <v>0</v>
      </c>
      <c r="GF46" s="101">
        <f>GF42*GE46</f>
        <v>0</v>
      </c>
      <c r="GG46" s="119">
        <f t="shared" si="692"/>
        <v>0</v>
      </c>
      <c r="GH46" s="93">
        <f>GH42</f>
        <v>2150</v>
      </c>
      <c r="GI46" s="120">
        <f t="shared" si="693"/>
        <v>0</v>
      </c>
      <c r="GJ46" s="101">
        <f t="shared" si="694"/>
        <v>0</v>
      </c>
      <c r="GK46" s="101"/>
      <c r="GL46" s="121"/>
      <c r="GM46" s="122">
        <f t="shared" si="695"/>
        <v>0</v>
      </c>
      <c r="GN46" s="469">
        <f t="shared" si="696"/>
        <v>0</v>
      </c>
      <c r="GO46" s="122">
        <f>GN46/GN42</f>
        <v>0</v>
      </c>
      <c r="GP46" s="101">
        <f>GP42*GO46</f>
        <v>0</v>
      </c>
      <c r="GQ46" s="119">
        <f t="shared" si="697"/>
        <v>0</v>
      </c>
      <c r="GR46" s="93">
        <f>GR42</f>
        <v>2150</v>
      </c>
      <c r="GS46" s="120">
        <f t="shared" si="698"/>
        <v>0</v>
      </c>
      <c r="GT46" s="101">
        <f t="shared" si="699"/>
        <v>0</v>
      </c>
      <c r="GU46" s="101"/>
      <c r="GV46" s="121"/>
      <c r="GW46" s="122">
        <f t="shared" si="700"/>
        <v>0</v>
      </c>
      <c r="GX46" s="469">
        <f t="shared" si="701"/>
        <v>0</v>
      </c>
      <c r="GY46" s="122">
        <f>GX46/GX42</f>
        <v>0</v>
      </c>
      <c r="GZ46" s="101">
        <f>GZ42*GY46</f>
        <v>0</v>
      </c>
      <c r="HA46" s="119">
        <f t="shared" si="702"/>
        <v>0</v>
      </c>
      <c r="HB46" s="93">
        <f>HB42</f>
        <v>2150</v>
      </c>
      <c r="HC46" s="120">
        <f t="shared" si="703"/>
        <v>0</v>
      </c>
      <c r="HD46" s="101">
        <f t="shared" si="704"/>
        <v>0</v>
      </c>
      <c r="HE46" s="101"/>
      <c r="HF46" s="121"/>
      <c r="HG46" s="122">
        <f t="shared" si="705"/>
        <v>0</v>
      </c>
      <c r="HH46" s="469">
        <f t="shared" si="706"/>
        <v>0</v>
      </c>
      <c r="HI46" s="122">
        <f>HH46/HH42</f>
        <v>0</v>
      </c>
      <c r="HJ46" s="101">
        <f>HJ42*HI46</f>
        <v>0</v>
      </c>
      <c r="HK46" s="119">
        <f t="shared" si="707"/>
        <v>0</v>
      </c>
      <c r="HL46" s="93">
        <f>HL42</f>
        <v>2150</v>
      </c>
      <c r="HM46" s="120">
        <f t="shared" si="708"/>
        <v>0</v>
      </c>
      <c r="HN46" s="101">
        <f t="shared" si="709"/>
        <v>0</v>
      </c>
      <c r="HO46" s="101"/>
      <c r="HP46" s="121"/>
      <c r="HQ46" s="122">
        <f t="shared" si="710"/>
        <v>0</v>
      </c>
      <c r="HR46" s="469">
        <f t="shared" si="711"/>
        <v>0</v>
      </c>
      <c r="HS46" s="122">
        <f>HR46/HR42</f>
        <v>0</v>
      </c>
      <c r="HT46" s="101">
        <f>HT42*HS46</f>
        <v>0</v>
      </c>
      <c r="HU46" s="119">
        <f t="shared" si="712"/>
        <v>0</v>
      </c>
      <c r="HV46" s="93">
        <f>HV42</f>
        <v>2200</v>
      </c>
      <c r="HW46" s="120">
        <f t="shared" si="713"/>
        <v>0</v>
      </c>
      <c r="HX46" s="101">
        <f t="shared" si="714"/>
        <v>0</v>
      </c>
      <c r="HY46" s="101"/>
      <c r="HZ46" s="121"/>
      <c r="IA46" s="122">
        <f t="shared" si="715"/>
        <v>0</v>
      </c>
      <c r="IB46" s="469">
        <f t="shared" si="716"/>
        <v>0</v>
      </c>
      <c r="IC46" s="122">
        <f>IB46/IB42</f>
        <v>0</v>
      </c>
      <c r="ID46" s="101">
        <f>ID42*IC46</f>
        <v>0</v>
      </c>
      <c r="IE46" s="119">
        <f t="shared" si="717"/>
        <v>0</v>
      </c>
      <c r="IF46" s="93">
        <f>IF42</f>
        <v>2830</v>
      </c>
      <c r="IG46" s="120">
        <f t="shared" si="718"/>
        <v>0</v>
      </c>
      <c r="IH46" s="101">
        <f t="shared" si="719"/>
        <v>0</v>
      </c>
      <c r="II46" s="101"/>
      <c r="IJ46" s="121"/>
      <c r="IK46" s="122">
        <f t="shared" si="720"/>
        <v>0</v>
      </c>
      <c r="IL46" s="469">
        <f t="shared" si="721"/>
        <v>0</v>
      </c>
      <c r="IM46" s="122">
        <f>IL46/IL42</f>
        <v>0</v>
      </c>
      <c r="IN46" s="101">
        <f>IN42*IM46</f>
        <v>0</v>
      </c>
      <c r="IO46" s="119">
        <f t="shared" si="722"/>
        <v>0</v>
      </c>
      <c r="IP46" s="93">
        <f>IP42</f>
        <v>2200</v>
      </c>
      <c r="IQ46" s="120">
        <f t="shared" si="723"/>
        <v>0</v>
      </c>
      <c r="IR46" s="101">
        <f t="shared" si="724"/>
        <v>0</v>
      </c>
      <c r="IS46" s="101"/>
      <c r="IT46" s="121"/>
      <c r="IU46" s="122">
        <f t="shared" si="725"/>
        <v>0</v>
      </c>
      <c r="IV46" s="469">
        <f t="shared" si="726"/>
        <v>0</v>
      </c>
      <c r="IW46" s="122">
        <f>IV46/IV42</f>
        <v>0</v>
      </c>
      <c r="IX46" s="101">
        <f>IX42*IW46</f>
        <v>0</v>
      </c>
      <c r="IY46" s="119">
        <f t="shared" si="727"/>
        <v>0</v>
      </c>
      <c r="IZ46" s="93">
        <f>IZ42</f>
        <v>2830</v>
      </c>
      <c r="JA46" s="120">
        <f t="shared" si="728"/>
        <v>0</v>
      </c>
      <c r="JB46" s="101">
        <f t="shared" si="729"/>
        <v>0</v>
      </c>
      <c r="JC46" s="101"/>
      <c r="JD46" s="121"/>
      <c r="JE46" s="122">
        <f t="shared" si="730"/>
        <v>0</v>
      </c>
      <c r="JF46" s="469">
        <f t="shared" si="731"/>
        <v>0</v>
      </c>
      <c r="JG46" s="122">
        <f>JF46/JF42</f>
        <v>0</v>
      </c>
      <c r="JH46" s="101">
        <f>JH42*JG46</f>
        <v>0</v>
      </c>
      <c r="JI46" s="119">
        <f t="shared" si="732"/>
        <v>0</v>
      </c>
      <c r="JJ46" s="93">
        <f>JJ42</f>
        <v>2200</v>
      </c>
      <c r="JK46" s="120">
        <f t="shared" si="733"/>
        <v>0</v>
      </c>
      <c r="JL46" s="101">
        <f t="shared" si="734"/>
        <v>0</v>
      </c>
      <c r="JM46" s="101"/>
      <c r="JN46" s="121"/>
      <c r="JO46" s="122">
        <f t="shared" si="735"/>
        <v>0</v>
      </c>
      <c r="JP46" s="469">
        <f t="shared" si="736"/>
        <v>0</v>
      </c>
      <c r="JQ46" s="122" t="e">
        <f>JP46/JP42</f>
        <v>#DIV/0!</v>
      </c>
      <c r="JR46" s="101" t="e">
        <f>JR42*JQ46</f>
        <v>#DIV/0!</v>
      </c>
      <c r="JS46" s="119">
        <f t="shared" si="737"/>
        <v>0</v>
      </c>
      <c r="JT46" s="93">
        <f>JT42</f>
        <v>0</v>
      </c>
      <c r="JU46" s="120">
        <f t="shared" si="738"/>
        <v>0</v>
      </c>
      <c r="JV46" s="101">
        <f t="shared" si="739"/>
        <v>0</v>
      </c>
      <c r="JW46" s="101"/>
      <c r="JX46" s="121"/>
      <c r="JY46" s="122">
        <f t="shared" si="740"/>
        <v>0</v>
      </c>
      <c r="JZ46" s="469">
        <f t="shared" si="741"/>
        <v>0</v>
      </c>
      <c r="KA46" s="122">
        <f>JZ46/JZ42</f>
        <v>0</v>
      </c>
      <c r="KB46" s="101">
        <f>KB42*KA46</f>
        <v>0</v>
      </c>
      <c r="KC46" s="119">
        <f t="shared" si="742"/>
        <v>0</v>
      </c>
      <c r="KD46" s="93">
        <f>KD42</f>
        <v>2150</v>
      </c>
      <c r="KE46" s="120">
        <f t="shared" si="743"/>
        <v>0</v>
      </c>
      <c r="KF46" s="101">
        <f t="shared" si="744"/>
        <v>0</v>
      </c>
      <c r="KG46" s="101"/>
      <c r="KH46" s="121"/>
      <c r="KI46" s="122">
        <f t="shared" si="745"/>
        <v>0</v>
      </c>
      <c r="KJ46" s="469">
        <f t="shared" si="746"/>
        <v>0</v>
      </c>
      <c r="KK46" s="122">
        <f>KJ46/KJ42</f>
        <v>0</v>
      </c>
      <c r="KL46" s="101">
        <f>KL42*KK46</f>
        <v>0</v>
      </c>
      <c r="KM46" s="119">
        <f t="shared" si="747"/>
        <v>0</v>
      </c>
      <c r="KN46" s="93">
        <f>KN42</f>
        <v>2150</v>
      </c>
      <c r="KO46" s="120">
        <f t="shared" si="748"/>
        <v>0</v>
      </c>
      <c r="KP46" s="101">
        <f t="shared" si="749"/>
        <v>0</v>
      </c>
      <c r="KQ46" s="101"/>
      <c r="KR46" s="121"/>
      <c r="KS46" s="122">
        <f t="shared" si="750"/>
        <v>0</v>
      </c>
      <c r="KT46" s="469">
        <f t="shared" si="751"/>
        <v>0</v>
      </c>
      <c r="KU46" s="122">
        <f>KT46/KT42</f>
        <v>0</v>
      </c>
      <c r="KV46" s="101">
        <f>KV42*KU46</f>
        <v>0</v>
      </c>
      <c r="KW46" s="119">
        <f t="shared" si="752"/>
        <v>0</v>
      </c>
      <c r="KX46" s="93">
        <f>KX42</f>
        <v>2200</v>
      </c>
      <c r="KY46" s="120">
        <f t="shared" si="753"/>
        <v>0</v>
      </c>
      <c r="KZ46" s="101">
        <f t="shared" si="754"/>
        <v>0</v>
      </c>
      <c r="LA46" s="101"/>
      <c r="LB46" s="121"/>
      <c r="LC46" s="122">
        <f t="shared" si="755"/>
        <v>0</v>
      </c>
      <c r="LD46" s="469">
        <f t="shared" si="756"/>
        <v>0</v>
      </c>
      <c r="LE46" s="122">
        <f>LD46/LD42</f>
        <v>0</v>
      </c>
      <c r="LF46" s="101">
        <f>LF42*LE46</f>
        <v>0</v>
      </c>
      <c r="LG46" s="119">
        <f t="shared" si="757"/>
        <v>0</v>
      </c>
      <c r="LH46" s="93">
        <f>LH42</f>
        <v>2150</v>
      </c>
      <c r="LI46" s="120">
        <f t="shared" si="758"/>
        <v>0</v>
      </c>
      <c r="LJ46" s="101">
        <f t="shared" si="759"/>
        <v>0</v>
      </c>
      <c r="LK46" s="101"/>
      <c r="LL46" s="121"/>
      <c r="LM46" s="122">
        <f t="shared" si="760"/>
        <v>0</v>
      </c>
      <c r="LN46" s="469">
        <f t="shared" si="761"/>
        <v>0</v>
      </c>
      <c r="LO46" s="122">
        <f>LN46/LN42</f>
        <v>0</v>
      </c>
      <c r="LP46" s="101">
        <f>LP42*LO46</f>
        <v>0</v>
      </c>
      <c r="LQ46" s="119">
        <f t="shared" si="762"/>
        <v>0</v>
      </c>
      <c r="LR46" s="93">
        <f>LR42</f>
        <v>2016.57</v>
      </c>
      <c r="LS46" s="120">
        <f t="shared" si="763"/>
        <v>0</v>
      </c>
      <c r="LT46" s="101">
        <f t="shared" si="764"/>
        <v>0</v>
      </c>
      <c r="LU46" s="101"/>
      <c r="LV46" s="121"/>
      <c r="LW46" s="122">
        <f t="shared" si="765"/>
        <v>0</v>
      </c>
      <c r="LX46" s="469">
        <f t="shared" si="766"/>
        <v>0</v>
      </c>
      <c r="LY46" s="122">
        <f>LX46/LX42</f>
        <v>0</v>
      </c>
      <c r="LZ46" s="101">
        <f>LZ42*LY46</f>
        <v>0</v>
      </c>
      <c r="MA46" s="119">
        <f t="shared" si="767"/>
        <v>0</v>
      </c>
      <c r="MB46" s="93">
        <f>MB42</f>
        <v>2150</v>
      </c>
      <c r="MC46" s="120">
        <f t="shared" si="768"/>
        <v>0</v>
      </c>
      <c r="MD46" s="101">
        <f t="shared" si="769"/>
        <v>0</v>
      </c>
      <c r="ME46" s="101"/>
      <c r="MF46" s="121"/>
      <c r="MG46" s="122">
        <f t="shared" si="770"/>
        <v>0</v>
      </c>
      <c r="MH46" s="469">
        <f t="shared" si="771"/>
        <v>0</v>
      </c>
      <c r="MI46" s="122">
        <f>MH46/MH42</f>
        <v>0</v>
      </c>
      <c r="MJ46" s="101">
        <f>MJ42*MI46</f>
        <v>0</v>
      </c>
      <c r="MK46" s="119">
        <f t="shared" si="772"/>
        <v>0</v>
      </c>
      <c r="ML46" s="93">
        <f>ML42</f>
        <v>2830</v>
      </c>
      <c r="MM46" s="120">
        <f t="shared" si="773"/>
        <v>0</v>
      </c>
      <c r="MN46" s="101">
        <f t="shared" si="774"/>
        <v>0</v>
      </c>
      <c r="MO46" s="101"/>
      <c r="MP46" s="121"/>
      <c r="MQ46" s="122">
        <f t="shared" si="775"/>
        <v>0</v>
      </c>
      <c r="MR46" s="469">
        <f t="shared" si="776"/>
        <v>0</v>
      </c>
      <c r="MS46" s="122">
        <f>MR46/MR42</f>
        <v>0</v>
      </c>
      <c r="MT46" s="101">
        <f>MT42*MS46</f>
        <v>0</v>
      </c>
      <c r="MU46" s="119">
        <f t="shared" si="777"/>
        <v>0</v>
      </c>
      <c r="MV46" s="93">
        <f>MV42</f>
        <v>2150</v>
      </c>
      <c r="MW46" s="120">
        <f t="shared" si="778"/>
        <v>0</v>
      </c>
      <c r="MX46" s="101">
        <f t="shared" si="779"/>
        <v>0</v>
      </c>
      <c r="MY46" s="101"/>
      <c r="MZ46" s="121"/>
      <c r="NA46" s="122">
        <f t="shared" si="780"/>
        <v>0</v>
      </c>
      <c r="NB46" s="469">
        <f t="shared" si="781"/>
        <v>0</v>
      </c>
      <c r="NC46" s="122">
        <f>NB46/NB42</f>
        <v>0</v>
      </c>
      <c r="ND46" s="101">
        <f>ND42*NC46</f>
        <v>0</v>
      </c>
      <c r="NE46" s="119">
        <f t="shared" si="782"/>
        <v>0</v>
      </c>
      <c r="NF46" s="93">
        <f>NF42</f>
        <v>2145</v>
      </c>
      <c r="NG46" s="120">
        <f t="shared" si="783"/>
        <v>0</v>
      </c>
      <c r="NH46" s="101">
        <f t="shared" si="784"/>
        <v>0</v>
      </c>
      <c r="NI46" s="101"/>
      <c r="NJ46" s="121"/>
      <c r="NK46" s="122">
        <f t="shared" si="785"/>
        <v>0</v>
      </c>
      <c r="NL46" s="469">
        <f t="shared" si="786"/>
        <v>0</v>
      </c>
      <c r="NM46" s="122">
        <f>NL46/NL42</f>
        <v>0</v>
      </c>
      <c r="NN46" s="101">
        <f>NN42*NM46</f>
        <v>0</v>
      </c>
      <c r="NO46" s="119">
        <f t="shared" si="787"/>
        <v>0</v>
      </c>
      <c r="NP46" s="93">
        <f>NP42</f>
        <v>2837.73</v>
      </c>
      <c r="NQ46" s="120">
        <f t="shared" si="788"/>
        <v>0</v>
      </c>
      <c r="NR46" s="101">
        <f t="shared" si="789"/>
        <v>0</v>
      </c>
      <c r="NS46" s="101"/>
      <c r="NT46" s="121"/>
      <c r="NU46" s="122">
        <f t="shared" si="790"/>
        <v>0</v>
      </c>
      <c r="NV46" s="469">
        <f t="shared" si="791"/>
        <v>28</v>
      </c>
      <c r="NW46" s="122">
        <f>NV46/NV42</f>
        <v>0.18667</v>
      </c>
      <c r="NX46" s="101">
        <f>NX42*NW46</f>
        <v>52.44</v>
      </c>
      <c r="NY46" s="119">
        <f t="shared" si="792"/>
        <v>1.87285714</v>
      </c>
      <c r="NZ46" s="93">
        <f>NZ42</f>
        <v>2830</v>
      </c>
      <c r="OA46" s="120">
        <f t="shared" si="793"/>
        <v>5300.1857099999997</v>
      </c>
      <c r="OB46" s="101">
        <f t="shared" si="794"/>
        <v>148405.20000000001</v>
      </c>
      <c r="OC46" s="101"/>
      <c r="OD46" s="121"/>
      <c r="OE46" s="122">
        <f t="shared" si="795"/>
        <v>1.5657799999999999</v>
      </c>
      <c r="OF46" s="469">
        <f t="shared" si="796"/>
        <v>0</v>
      </c>
      <c r="OG46" s="122">
        <f>OF46/OF42</f>
        <v>0</v>
      </c>
      <c r="OH46" s="101">
        <f>OH42*OG46</f>
        <v>0</v>
      </c>
      <c r="OI46" s="119">
        <f t="shared" si="797"/>
        <v>0</v>
      </c>
      <c r="OJ46" s="93">
        <f>OJ42</f>
        <v>2150</v>
      </c>
      <c r="OK46" s="120">
        <f t="shared" si="798"/>
        <v>0</v>
      </c>
      <c r="OL46" s="101">
        <f t="shared" si="799"/>
        <v>0</v>
      </c>
      <c r="OM46" s="101"/>
      <c r="ON46" s="121"/>
      <c r="OO46" s="122">
        <f t="shared" si="800"/>
        <v>0</v>
      </c>
      <c r="OP46" s="469">
        <f t="shared" si="801"/>
        <v>0</v>
      </c>
      <c r="OQ46" s="122">
        <f>OP46/OP42</f>
        <v>0</v>
      </c>
      <c r="OR46" s="101">
        <f>OR42*OQ46</f>
        <v>0</v>
      </c>
      <c r="OS46" s="119">
        <f t="shared" si="802"/>
        <v>0</v>
      </c>
      <c r="OT46" s="93">
        <f>OT42</f>
        <v>2830</v>
      </c>
      <c r="OU46" s="120">
        <f t="shared" si="803"/>
        <v>0</v>
      </c>
      <c r="OV46" s="101">
        <f t="shared" si="804"/>
        <v>0</v>
      </c>
      <c r="OW46" s="101"/>
      <c r="OX46" s="121"/>
      <c r="OY46" s="122">
        <f t="shared" si="805"/>
        <v>0</v>
      </c>
      <c r="OZ46" s="469">
        <f t="shared" si="806"/>
        <v>0</v>
      </c>
      <c r="PA46" s="122">
        <f>OZ46/OZ42</f>
        <v>0</v>
      </c>
      <c r="PB46" s="101">
        <f>PB42*PA46</f>
        <v>0</v>
      </c>
      <c r="PC46" s="119">
        <f t="shared" si="807"/>
        <v>0</v>
      </c>
      <c r="PD46" s="93">
        <f>PD42</f>
        <v>2925.67</v>
      </c>
      <c r="PE46" s="120">
        <f t="shared" si="808"/>
        <v>0</v>
      </c>
      <c r="PF46" s="101">
        <f t="shared" si="809"/>
        <v>0</v>
      </c>
      <c r="PG46" s="101"/>
      <c r="PH46" s="121"/>
      <c r="PI46" s="122">
        <f t="shared" si="810"/>
        <v>0</v>
      </c>
      <c r="PJ46" s="469">
        <f t="shared" si="811"/>
        <v>0</v>
      </c>
      <c r="PK46" s="122">
        <f>PJ46/PJ42</f>
        <v>0</v>
      </c>
      <c r="PL46" s="101">
        <f>PL42*PK46</f>
        <v>0</v>
      </c>
      <c r="PM46" s="119">
        <f t="shared" si="812"/>
        <v>0</v>
      </c>
      <c r="PN46" s="93">
        <f>PN42</f>
        <v>2830</v>
      </c>
      <c r="PO46" s="120">
        <f t="shared" si="813"/>
        <v>0</v>
      </c>
      <c r="PP46" s="101">
        <f t="shared" si="814"/>
        <v>0</v>
      </c>
      <c r="PQ46" s="101"/>
      <c r="PR46" s="121"/>
      <c r="PS46" s="122">
        <f t="shared" si="815"/>
        <v>0</v>
      </c>
      <c r="PT46" s="469">
        <f t="shared" si="816"/>
        <v>0</v>
      </c>
      <c r="PU46" s="122" t="e">
        <f>PT46/PT42</f>
        <v>#DIV/0!</v>
      </c>
      <c r="PV46" s="101" t="e">
        <f>PV42*PU46</f>
        <v>#DIV/0!</v>
      </c>
      <c r="PW46" s="119">
        <f t="shared" si="817"/>
        <v>0</v>
      </c>
      <c r="PX46" s="93">
        <f>PX42</f>
        <v>0</v>
      </c>
      <c r="PY46" s="120">
        <f t="shared" si="818"/>
        <v>0</v>
      </c>
      <c r="PZ46" s="101">
        <f t="shared" si="819"/>
        <v>0</v>
      </c>
      <c r="QA46" s="101"/>
      <c r="QB46" s="121"/>
      <c r="QC46" s="122">
        <f t="shared" si="820"/>
        <v>0</v>
      </c>
      <c r="QD46" s="469">
        <f t="shared" si="821"/>
        <v>0</v>
      </c>
      <c r="QE46" s="122">
        <f>QD46/QD42</f>
        <v>0</v>
      </c>
      <c r="QF46" s="101">
        <f>QF42*QE46</f>
        <v>0</v>
      </c>
      <c r="QG46" s="119">
        <f t="shared" si="822"/>
        <v>0</v>
      </c>
      <c r="QH46" s="93">
        <f>QH42</f>
        <v>2830</v>
      </c>
      <c r="QI46" s="120">
        <f t="shared" si="823"/>
        <v>0</v>
      </c>
      <c r="QJ46" s="101">
        <f t="shared" si="824"/>
        <v>0</v>
      </c>
      <c r="QK46" s="101"/>
      <c r="QL46" s="121"/>
      <c r="QM46" s="122">
        <f t="shared" si="825"/>
        <v>0</v>
      </c>
      <c r="QN46" s="469">
        <f t="shared" si="826"/>
        <v>0</v>
      </c>
      <c r="QO46" s="122">
        <f>QN46/QN42</f>
        <v>0</v>
      </c>
      <c r="QP46" s="101">
        <f>QP42*QO46</f>
        <v>0</v>
      </c>
      <c r="QQ46" s="119">
        <f t="shared" si="827"/>
        <v>0</v>
      </c>
      <c r="QR46" s="93">
        <f>QR42</f>
        <v>2150</v>
      </c>
      <c r="QS46" s="120">
        <f t="shared" si="828"/>
        <v>0</v>
      </c>
      <c r="QT46" s="101">
        <f t="shared" si="829"/>
        <v>0</v>
      </c>
      <c r="QU46" s="101"/>
      <c r="QV46" s="121"/>
      <c r="QW46" s="122">
        <f t="shared" si="830"/>
        <v>0</v>
      </c>
      <c r="QX46" s="469">
        <f t="shared" si="831"/>
        <v>0</v>
      </c>
      <c r="QY46" s="122">
        <f>QX46/QX42</f>
        <v>0</v>
      </c>
      <c r="QZ46" s="101">
        <f>QZ42*QY46</f>
        <v>0</v>
      </c>
      <c r="RA46" s="119">
        <f t="shared" si="832"/>
        <v>0</v>
      </c>
      <c r="RB46" s="93">
        <f>RB42</f>
        <v>3207</v>
      </c>
      <c r="RC46" s="120">
        <f t="shared" si="833"/>
        <v>0</v>
      </c>
      <c r="RD46" s="101">
        <f t="shared" si="834"/>
        <v>0</v>
      </c>
      <c r="RE46" s="101"/>
      <c r="RF46" s="121"/>
      <c r="RG46" s="122">
        <f t="shared" si="835"/>
        <v>0</v>
      </c>
      <c r="RH46" s="469">
        <f t="shared" si="836"/>
        <v>0</v>
      </c>
      <c r="RI46" s="122">
        <f>RH46/RH42</f>
        <v>0</v>
      </c>
      <c r="RJ46" s="101">
        <f>RJ42*RI46</f>
        <v>0</v>
      </c>
      <c r="RK46" s="119">
        <f t="shared" si="837"/>
        <v>0</v>
      </c>
      <c r="RL46" s="93">
        <f>RL42</f>
        <v>2868</v>
      </c>
      <c r="RM46" s="120">
        <f t="shared" si="838"/>
        <v>0</v>
      </c>
      <c r="RN46" s="101">
        <f t="shared" si="839"/>
        <v>0</v>
      </c>
      <c r="RO46" s="101"/>
      <c r="RP46" s="121"/>
      <c r="RQ46" s="122">
        <f t="shared" si="840"/>
        <v>0</v>
      </c>
      <c r="RR46" s="469">
        <f t="shared" si="841"/>
        <v>0</v>
      </c>
      <c r="RS46" s="122">
        <f>RR46/RR42</f>
        <v>0</v>
      </c>
      <c r="RT46" s="101">
        <f>RT42*RS46</f>
        <v>0</v>
      </c>
      <c r="RU46" s="119">
        <f t="shared" si="842"/>
        <v>0</v>
      </c>
      <c r="RV46" s="93">
        <f>RV42</f>
        <v>2830</v>
      </c>
      <c r="RW46" s="120">
        <f t="shared" si="843"/>
        <v>0</v>
      </c>
      <c r="RX46" s="101">
        <f t="shared" si="844"/>
        <v>0</v>
      </c>
      <c r="RY46" s="101"/>
      <c r="RZ46" s="121"/>
      <c r="SA46" s="122">
        <f t="shared" si="845"/>
        <v>0</v>
      </c>
      <c r="SB46" s="469">
        <f t="shared" si="846"/>
        <v>0</v>
      </c>
      <c r="SC46" s="122">
        <f>SB46/SB42</f>
        <v>0</v>
      </c>
      <c r="SD46" s="101">
        <f>SD42*SC46</f>
        <v>0</v>
      </c>
      <c r="SE46" s="119">
        <f t="shared" si="847"/>
        <v>0</v>
      </c>
      <c r="SF46" s="93">
        <f>SF42</f>
        <v>0</v>
      </c>
      <c r="SG46" s="120">
        <f t="shared" si="848"/>
        <v>0</v>
      </c>
      <c r="SH46" s="101">
        <f t="shared" si="849"/>
        <v>0</v>
      </c>
      <c r="SI46" s="101"/>
      <c r="SJ46" s="121"/>
      <c r="SK46" s="122">
        <f t="shared" si="850"/>
        <v>0</v>
      </c>
      <c r="SL46" s="469">
        <f t="shared" si="851"/>
        <v>0</v>
      </c>
      <c r="SM46" s="122">
        <f>SL46/SL42</f>
        <v>0</v>
      </c>
      <c r="SN46" s="101">
        <f>SN42*SM46</f>
        <v>0</v>
      </c>
      <c r="SO46" s="119">
        <f t="shared" si="852"/>
        <v>0</v>
      </c>
      <c r="SP46" s="93">
        <f>SP42</f>
        <v>2150</v>
      </c>
      <c r="SQ46" s="120">
        <f t="shared" si="853"/>
        <v>0</v>
      </c>
      <c r="SR46" s="101">
        <f t="shared" si="854"/>
        <v>0</v>
      </c>
      <c r="SS46" s="101"/>
      <c r="ST46" s="121"/>
      <c r="SU46" s="122">
        <f t="shared" si="855"/>
        <v>0</v>
      </c>
      <c r="SV46" s="469">
        <f t="shared" si="856"/>
        <v>0</v>
      </c>
      <c r="SW46" s="122">
        <f>SV46/SV42</f>
        <v>0</v>
      </c>
      <c r="SX46" s="101">
        <f>SX42*SW46</f>
        <v>0</v>
      </c>
      <c r="SY46" s="119">
        <f t="shared" si="857"/>
        <v>0</v>
      </c>
      <c r="SZ46" s="93">
        <f>SZ42</f>
        <v>2830</v>
      </c>
      <c r="TA46" s="120">
        <f t="shared" si="858"/>
        <v>0</v>
      </c>
      <c r="TB46" s="101">
        <f t="shared" si="859"/>
        <v>0</v>
      </c>
      <c r="TC46" s="101"/>
      <c r="TD46" s="121"/>
      <c r="TE46" s="122">
        <f t="shared" si="860"/>
        <v>0</v>
      </c>
      <c r="TF46" s="469">
        <f t="shared" si="861"/>
        <v>0</v>
      </c>
      <c r="TG46" s="122">
        <f>TF46/TF42</f>
        <v>0</v>
      </c>
      <c r="TH46" s="101">
        <f>TH42*TG46</f>
        <v>0</v>
      </c>
      <c r="TI46" s="119">
        <f t="shared" si="862"/>
        <v>0</v>
      </c>
      <c r="TJ46" s="93">
        <f>TJ42</f>
        <v>2830</v>
      </c>
      <c r="TK46" s="120">
        <f t="shared" si="863"/>
        <v>0</v>
      </c>
      <c r="TL46" s="101">
        <f t="shared" si="864"/>
        <v>0</v>
      </c>
      <c r="TM46" s="101"/>
      <c r="TN46" s="121"/>
      <c r="TO46" s="122">
        <f t="shared" si="865"/>
        <v>0</v>
      </c>
      <c r="TP46" s="469">
        <f t="shared" si="866"/>
        <v>0</v>
      </c>
      <c r="TQ46" s="122">
        <f>TP46/TP42</f>
        <v>0</v>
      </c>
      <c r="TR46" s="101">
        <f>TR42*TQ46</f>
        <v>0</v>
      </c>
      <c r="TS46" s="119">
        <f t="shared" si="867"/>
        <v>0</v>
      </c>
      <c r="TT46" s="93">
        <f>TT42</f>
        <v>2150</v>
      </c>
      <c r="TU46" s="120">
        <f t="shared" si="868"/>
        <v>0</v>
      </c>
      <c r="TV46" s="101">
        <f t="shared" si="869"/>
        <v>0</v>
      </c>
      <c r="TW46" s="101"/>
      <c r="TX46" s="121"/>
      <c r="TY46" s="122">
        <f t="shared" si="870"/>
        <v>0</v>
      </c>
      <c r="TZ46" s="469">
        <f t="shared" si="871"/>
        <v>0</v>
      </c>
      <c r="UA46" s="122">
        <f>TZ46/TZ42</f>
        <v>0</v>
      </c>
      <c r="UB46" s="101">
        <f>UB42*UA46</f>
        <v>0</v>
      </c>
      <c r="UC46" s="119">
        <f t="shared" si="872"/>
        <v>0</v>
      </c>
      <c r="UD46" s="93">
        <f>UD42</f>
        <v>2150</v>
      </c>
      <c r="UE46" s="120">
        <f t="shared" si="873"/>
        <v>0</v>
      </c>
      <c r="UF46" s="101">
        <f t="shared" si="874"/>
        <v>0</v>
      </c>
      <c r="UG46" s="101"/>
      <c r="UH46" s="121"/>
      <c r="UI46" s="122">
        <f t="shared" si="875"/>
        <v>0</v>
      </c>
      <c r="UJ46" s="469">
        <f t="shared" si="876"/>
        <v>0</v>
      </c>
      <c r="UK46" s="122">
        <f>UJ46/UJ42</f>
        <v>0</v>
      </c>
      <c r="UL46" s="101">
        <f>UL42*UK46</f>
        <v>0</v>
      </c>
      <c r="UM46" s="119">
        <f t="shared" si="877"/>
        <v>0</v>
      </c>
      <c r="UN46" s="93">
        <f>UN42</f>
        <v>2150</v>
      </c>
      <c r="UO46" s="120">
        <f t="shared" si="878"/>
        <v>0</v>
      </c>
      <c r="UP46" s="101">
        <f t="shared" si="879"/>
        <v>0</v>
      </c>
      <c r="UQ46" s="101"/>
      <c r="UR46" s="121"/>
      <c r="US46" s="122">
        <f t="shared" si="880"/>
        <v>0</v>
      </c>
      <c r="UT46" s="469">
        <f t="shared" si="881"/>
        <v>0</v>
      </c>
      <c r="UU46" s="122">
        <f>UT46/UT42</f>
        <v>0</v>
      </c>
      <c r="UV46" s="101">
        <f>UV42*UU46</f>
        <v>0</v>
      </c>
      <c r="UW46" s="119">
        <f t="shared" si="882"/>
        <v>0</v>
      </c>
      <c r="UX46" s="93">
        <f>UX42</f>
        <v>2150</v>
      </c>
      <c r="UY46" s="120">
        <f t="shared" si="883"/>
        <v>0</v>
      </c>
      <c r="UZ46" s="101">
        <f t="shared" si="884"/>
        <v>0</v>
      </c>
      <c r="VA46" s="101"/>
      <c r="VB46" s="121"/>
      <c r="VC46" s="122">
        <f t="shared" si="885"/>
        <v>0</v>
      </c>
      <c r="VD46" s="469">
        <f t="shared" si="886"/>
        <v>0</v>
      </c>
      <c r="VE46" s="122">
        <f>VD46/VD42</f>
        <v>0</v>
      </c>
      <c r="VF46" s="101">
        <f>VF42*VE46</f>
        <v>0</v>
      </c>
      <c r="VG46" s="119">
        <f t="shared" si="887"/>
        <v>0</v>
      </c>
      <c r="VH46" s="93">
        <f>VH42</f>
        <v>2150</v>
      </c>
      <c r="VI46" s="120">
        <f t="shared" si="888"/>
        <v>0</v>
      </c>
      <c r="VJ46" s="101">
        <f t="shared" si="889"/>
        <v>0</v>
      </c>
      <c r="VK46" s="101"/>
      <c r="VL46" s="121"/>
      <c r="VM46" s="122">
        <f t="shared" si="890"/>
        <v>0</v>
      </c>
      <c r="VN46" s="469">
        <f t="shared" si="891"/>
        <v>0</v>
      </c>
      <c r="VO46" s="122">
        <f>VN46/VN42</f>
        <v>0</v>
      </c>
      <c r="VP46" s="101">
        <f>VP42*VO46</f>
        <v>0</v>
      </c>
      <c r="VQ46" s="119">
        <f t="shared" si="892"/>
        <v>0</v>
      </c>
      <c r="VR46" s="93">
        <f>VR42</f>
        <v>2150</v>
      </c>
      <c r="VS46" s="120">
        <f t="shared" si="893"/>
        <v>0</v>
      </c>
      <c r="VT46" s="101">
        <f t="shared" si="894"/>
        <v>0</v>
      </c>
      <c r="VU46" s="101"/>
      <c r="VV46" s="121"/>
      <c r="VW46" s="122">
        <f t="shared" si="895"/>
        <v>0</v>
      </c>
      <c r="VX46" s="452">
        <f t="shared" si="896"/>
        <v>28</v>
      </c>
      <c r="VY46" s="122">
        <f>VX46/VX42</f>
        <v>2.2300000000000002E-3</v>
      </c>
      <c r="VZ46" s="101">
        <f>VZ42*VY46</f>
        <v>39.229999999999997</v>
      </c>
      <c r="WA46" s="119">
        <f t="shared" si="897"/>
        <v>1.40107143</v>
      </c>
      <c r="WB46" s="93">
        <f>WB42</f>
        <v>2416.02</v>
      </c>
      <c r="WC46" s="120">
        <f t="shared" si="898"/>
        <v>3385.0165999999999</v>
      </c>
      <c r="WD46" s="101">
        <f t="shared" si="899"/>
        <v>94780.46</v>
      </c>
      <c r="WE46" s="101"/>
      <c r="WF46" s="121"/>
    </row>
    <row r="47" spans="1:604" ht="26.25" customHeight="1">
      <c r="A47" s="5"/>
      <c r="B47" s="444" t="s">
        <v>407</v>
      </c>
      <c r="C47" s="12" t="s">
        <v>921</v>
      </c>
      <c r="D47" s="12" t="s">
        <v>424</v>
      </c>
      <c r="E47" s="4" t="s">
        <v>35</v>
      </c>
      <c r="F47" s="469">
        <f t="shared" si="601"/>
        <v>0</v>
      </c>
      <c r="G47" s="122">
        <f>F47/F42</f>
        <v>0</v>
      </c>
      <c r="H47" s="101">
        <f>H42*G47</f>
        <v>0</v>
      </c>
      <c r="I47" s="119">
        <f t="shared" si="602"/>
        <v>0</v>
      </c>
      <c r="J47" s="93">
        <f>J42</f>
        <v>2300</v>
      </c>
      <c r="K47" s="120">
        <f t="shared" si="603"/>
        <v>0</v>
      </c>
      <c r="L47" s="101">
        <f t="shared" si="604"/>
        <v>0</v>
      </c>
      <c r="M47" s="101"/>
      <c r="N47" s="121"/>
      <c r="O47" s="122">
        <f t="shared" si="605"/>
        <v>0</v>
      </c>
      <c r="P47" s="469">
        <f t="shared" si="606"/>
        <v>0</v>
      </c>
      <c r="Q47" s="122">
        <f>P47/P42</f>
        <v>0</v>
      </c>
      <c r="R47" s="101">
        <f>R42*Q47</f>
        <v>0</v>
      </c>
      <c r="S47" s="119">
        <f t="shared" si="607"/>
        <v>0</v>
      </c>
      <c r="T47" s="93">
        <f>T42</f>
        <v>2150</v>
      </c>
      <c r="U47" s="120">
        <f t="shared" si="608"/>
        <v>0</v>
      </c>
      <c r="V47" s="101">
        <f t="shared" si="609"/>
        <v>0</v>
      </c>
      <c r="W47" s="101"/>
      <c r="X47" s="121"/>
      <c r="Y47" s="122">
        <f t="shared" si="610"/>
        <v>0</v>
      </c>
      <c r="Z47" s="469">
        <f t="shared" si="611"/>
        <v>0</v>
      </c>
      <c r="AA47" s="122">
        <f>Z47/Z42</f>
        <v>0</v>
      </c>
      <c r="AB47" s="101">
        <f>AB42*AA47</f>
        <v>0</v>
      </c>
      <c r="AC47" s="119">
        <f t="shared" si="612"/>
        <v>0</v>
      </c>
      <c r="AD47" s="93">
        <f>AD42</f>
        <v>2150</v>
      </c>
      <c r="AE47" s="120">
        <f t="shared" si="613"/>
        <v>0</v>
      </c>
      <c r="AF47" s="101">
        <f t="shared" si="614"/>
        <v>0</v>
      </c>
      <c r="AG47" s="101"/>
      <c r="AH47" s="121"/>
      <c r="AI47" s="122">
        <f t="shared" si="615"/>
        <v>0</v>
      </c>
      <c r="AJ47" s="469">
        <f t="shared" si="616"/>
        <v>0</v>
      </c>
      <c r="AK47" s="122" t="e">
        <f>AJ47/AJ42</f>
        <v>#DIV/0!</v>
      </c>
      <c r="AL47" s="101" t="e">
        <f>AL42*AK47</f>
        <v>#DIV/0!</v>
      </c>
      <c r="AM47" s="119">
        <f t="shared" si="617"/>
        <v>0</v>
      </c>
      <c r="AN47" s="93">
        <f>AN42</f>
        <v>0</v>
      </c>
      <c r="AO47" s="120">
        <f t="shared" si="618"/>
        <v>0</v>
      </c>
      <c r="AP47" s="101">
        <f t="shared" si="619"/>
        <v>0</v>
      </c>
      <c r="AQ47" s="101"/>
      <c r="AR47" s="121"/>
      <c r="AS47" s="122">
        <f t="shared" si="620"/>
        <v>0</v>
      </c>
      <c r="AT47" s="469">
        <f t="shared" si="621"/>
        <v>0</v>
      </c>
      <c r="AU47" s="122">
        <f>AT47/AT42</f>
        <v>0</v>
      </c>
      <c r="AV47" s="101">
        <f>AV42*AU47</f>
        <v>0</v>
      </c>
      <c r="AW47" s="119">
        <f t="shared" si="622"/>
        <v>0</v>
      </c>
      <c r="AX47" s="93">
        <f>AX42</f>
        <v>2150</v>
      </c>
      <c r="AY47" s="120">
        <f t="shared" si="623"/>
        <v>0</v>
      </c>
      <c r="AZ47" s="101">
        <f t="shared" si="624"/>
        <v>0</v>
      </c>
      <c r="BA47" s="101"/>
      <c r="BB47" s="121"/>
      <c r="BC47" s="122">
        <f t="shared" si="625"/>
        <v>0</v>
      </c>
      <c r="BD47" s="469">
        <f t="shared" si="626"/>
        <v>28</v>
      </c>
      <c r="BE47" s="122">
        <f>BD47/BD42</f>
        <v>0.18543000000000001</v>
      </c>
      <c r="BF47" s="101">
        <f>BF42*BE47</f>
        <v>28.32</v>
      </c>
      <c r="BG47" s="119">
        <f t="shared" si="627"/>
        <v>1.0114285700000001</v>
      </c>
      <c r="BH47" s="93">
        <f>BH42</f>
        <v>2830</v>
      </c>
      <c r="BI47" s="120">
        <f t="shared" si="628"/>
        <v>2862.34285</v>
      </c>
      <c r="BJ47" s="101">
        <f t="shared" si="629"/>
        <v>80145.600000000006</v>
      </c>
      <c r="BK47" s="101"/>
      <c r="BL47" s="121"/>
      <c r="BM47" s="122">
        <f t="shared" si="630"/>
        <v>0.84616000000000002</v>
      </c>
      <c r="BN47" s="469">
        <f t="shared" si="631"/>
        <v>0</v>
      </c>
      <c r="BO47" s="122">
        <f>BN47/BN42</f>
        <v>0</v>
      </c>
      <c r="BP47" s="101">
        <f>BP42*BO47</f>
        <v>0</v>
      </c>
      <c r="BQ47" s="119">
        <f t="shared" si="632"/>
        <v>0</v>
      </c>
      <c r="BR47" s="93">
        <f>BR42</f>
        <v>2830</v>
      </c>
      <c r="BS47" s="120">
        <f t="shared" si="633"/>
        <v>0</v>
      </c>
      <c r="BT47" s="101">
        <f t="shared" si="634"/>
        <v>0</v>
      </c>
      <c r="BU47" s="101"/>
      <c r="BV47" s="121"/>
      <c r="BW47" s="122">
        <f t="shared" si="635"/>
        <v>0</v>
      </c>
      <c r="BX47" s="469">
        <f t="shared" si="636"/>
        <v>0</v>
      </c>
      <c r="BY47" s="122">
        <f>BX47/BX42</f>
        <v>0</v>
      </c>
      <c r="BZ47" s="101">
        <f>BZ42*BY47</f>
        <v>0</v>
      </c>
      <c r="CA47" s="119">
        <f t="shared" si="637"/>
        <v>0</v>
      </c>
      <c r="CB47" s="93">
        <f>CB42</f>
        <v>2200</v>
      </c>
      <c r="CC47" s="120">
        <f t="shared" si="638"/>
        <v>0</v>
      </c>
      <c r="CD47" s="101">
        <f t="shared" si="639"/>
        <v>0</v>
      </c>
      <c r="CE47" s="101"/>
      <c r="CF47" s="121"/>
      <c r="CG47" s="122">
        <f t="shared" si="640"/>
        <v>0</v>
      </c>
      <c r="CH47" s="469">
        <f t="shared" si="641"/>
        <v>0</v>
      </c>
      <c r="CI47" s="122" t="e">
        <f>CH47/CH42</f>
        <v>#DIV/0!</v>
      </c>
      <c r="CJ47" s="101" t="e">
        <f>CJ42*CI47</f>
        <v>#DIV/0!</v>
      </c>
      <c r="CK47" s="119">
        <f t="shared" si="642"/>
        <v>0</v>
      </c>
      <c r="CL47" s="93">
        <f>CL42</f>
        <v>0</v>
      </c>
      <c r="CM47" s="120">
        <f t="shared" si="643"/>
        <v>0</v>
      </c>
      <c r="CN47" s="101">
        <f t="shared" si="644"/>
        <v>0</v>
      </c>
      <c r="CO47" s="101"/>
      <c r="CP47" s="121"/>
      <c r="CQ47" s="122">
        <f t="shared" si="645"/>
        <v>0</v>
      </c>
      <c r="CR47" s="469">
        <f t="shared" si="646"/>
        <v>0</v>
      </c>
      <c r="CS47" s="122">
        <f>CR47/CR42</f>
        <v>0</v>
      </c>
      <c r="CT47" s="101">
        <f>CT42*CS47</f>
        <v>0</v>
      </c>
      <c r="CU47" s="119">
        <f t="shared" si="647"/>
        <v>0</v>
      </c>
      <c r="CV47" s="93">
        <f>CV42</f>
        <v>2830</v>
      </c>
      <c r="CW47" s="120">
        <f t="shared" si="648"/>
        <v>0</v>
      </c>
      <c r="CX47" s="101">
        <f t="shared" si="649"/>
        <v>0</v>
      </c>
      <c r="CY47" s="101"/>
      <c r="CZ47" s="121"/>
      <c r="DA47" s="122">
        <f t="shared" si="650"/>
        <v>0</v>
      </c>
      <c r="DB47" s="469">
        <f t="shared" si="651"/>
        <v>0</v>
      </c>
      <c r="DC47" s="122">
        <f>DB47/DB42</f>
        <v>0</v>
      </c>
      <c r="DD47" s="101">
        <f>DD42*DC47</f>
        <v>0</v>
      </c>
      <c r="DE47" s="119">
        <f t="shared" si="652"/>
        <v>0</v>
      </c>
      <c r="DF47" s="93">
        <f>DF42</f>
        <v>2830</v>
      </c>
      <c r="DG47" s="120">
        <f t="shared" si="653"/>
        <v>0</v>
      </c>
      <c r="DH47" s="101">
        <f t="shared" si="654"/>
        <v>0</v>
      </c>
      <c r="DI47" s="101"/>
      <c r="DJ47" s="121"/>
      <c r="DK47" s="122">
        <f t="shared" si="655"/>
        <v>0</v>
      </c>
      <c r="DL47" s="469">
        <f t="shared" si="656"/>
        <v>0</v>
      </c>
      <c r="DM47" s="122">
        <f>DL47/DL42</f>
        <v>0</v>
      </c>
      <c r="DN47" s="101">
        <f>DN42*DM47</f>
        <v>0</v>
      </c>
      <c r="DO47" s="119">
        <f t="shared" si="657"/>
        <v>0</v>
      </c>
      <c r="DP47" s="93">
        <f>DP42</f>
        <v>2830</v>
      </c>
      <c r="DQ47" s="120">
        <f t="shared" si="658"/>
        <v>0</v>
      </c>
      <c r="DR47" s="101">
        <f t="shared" si="659"/>
        <v>0</v>
      </c>
      <c r="DS47" s="101"/>
      <c r="DT47" s="121"/>
      <c r="DU47" s="122">
        <f t="shared" si="660"/>
        <v>0</v>
      </c>
      <c r="DV47" s="469">
        <f t="shared" si="661"/>
        <v>0</v>
      </c>
      <c r="DW47" s="122">
        <f>DV47/DV42</f>
        <v>0</v>
      </c>
      <c r="DX47" s="101">
        <f>DX42*DW47</f>
        <v>0</v>
      </c>
      <c r="DY47" s="119">
        <f t="shared" si="662"/>
        <v>0</v>
      </c>
      <c r="DZ47" s="93">
        <f>DZ42</f>
        <v>0</v>
      </c>
      <c r="EA47" s="120">
        <f t="shared" si="663"/>
        <v>0</v>
      </c>
      <c r="EB47" s="101">
        <f t="shared" si="664"/>
        <v>0</v>
      </c>
      <c r="EC47" s="101"/>
      <c r="ED47" s="121"/>
      <c r="EE47" s="122">
        <f t="shared" si="665"/>
        <v>0</v>
      </c>
      <c r="EF47" s="469">
        <f t="shared" si="666"/>
        <v>0</v>
      </c>
      <c r="EG47" s="122">
        <f>EF47/EF42</f>
        <v>0</v>
      </c>
      <c r="EH47" s="101">
        <f>EH42*EG47</f>
        <v>0</v>
      </c>
      <c r="EI47" s="119">
        <f t="shared" si="667"/>
        <v>0</v>
      </c>
      <c r="EJ47" s="93">
        <f>EJ42</f>
        <v>2815</v>
      </c>
      <c r="EK47" s="120">
        <f t="shared" si="668"/>
        <v>0</v>
      </c>
      <c r="EL47" s="101">
        <f t="shared" si="669"/>
        <v>0</v>
      </c>
      <c r="EM47" s="101"/>
      <c r="EN47" s="121"/>
      <c r="EO47" s="122">
        <f t="shared" si="670"/>
        <v>0</v>
      </c>
      <c r="EP47" s="469">
        <f t="shared" si="671"/>
        <v>0</v>
      </c>
      <c r="EQ47" s="122">
        <f>EP47/EP42</f>
        <v>0</v>
      </c>
      <c r="ER47" s="101">
        <f>ER42*EQ47</f>
        <v>0</v>
      </c>
      <c r="ES47" s="119">
        <f t="shared" si="672"/>
        <v>0</v>
      </c>
      <c r="ET47" s="93">
        <f>ET42</f>
        <v>0</v>
      </c>
      <c r="EU47" s="120">
        <f t="shared" si="673"/>
        <v>0</v>
      </c>
      <c r="EV47" s="101">
        <f t="shared" si="674"/>
        <v>0</v>
      </c>
      <c r="EW47" s="101"/>
      <c r="EX47" s="121"/>
      <c r="EY47" s="122">
        <f t="shared" si="675"/>
        <v>0</v>
      </c>
      <c r="EZ47" s="469">
        <f t="shared" si="676"/>
        <v>12</v>
      </c>
      <c r="FA47" s="122">
        <f>EZ47/EZ42</f>
        <v>0.11215</v>
      </c>
      <c r="FB47" s="101">
        <f>FB42*FA47</f>
        <v>20.14</v>
      </c>
      <c r="FC47" s="119">
        <f t="shared" si="677"/>
        <v>1.6783333300000001</v>
      </c>
      <c r="FD47" s="93">
        <f>FD42</f>
        <v>2150</v>
      </c>
      <c r="FE47" s="120">
        <f t="shared" si="678"/>
        <v>3608.4166599999999</v>
      </c>
      <c r="FF47" s="101">
        <f t="shared" si="679"/>
        <v>43301</v>
      </c>
      <c r="FG47" s="101"/>
      <c r="FH47" s="121"/>
      <c r="FI47" s="122">
        <f t="shared" si="680"/>
        <v>1.06671</v>
      </c>
      <c r="FJ47" s="469">
        <f t="shared" si="681"/>
        <v>0</v>
      </c>
      <c r="FK47" s="122">
        <f>FJ47/FJ42</f>
        <v>0</v>
      </c>
      <c r="FL47" s="101">
        <f>FL42*FK47</f>
        <v>0</v>
      </c>
      <c r="FM47" s="119">
        <f t="shared" si="682"/>
        <v>0</v>
      </c>
      <c r="FN47" s="93">
        <f>FN42</f>
        <v>2780</v>
      </c>
      <c r="FO47" s="120">
        <f t="shared" si="683"/>
        <v>0</v>
      </c>
      <c r="FP47" s="101">
        <f t="shared" si="684"/>
        <v>0</v>
      </c>
      <c r="FQ47" s="101"/>
      <c r="FR47" s="121"/>
      <c r="FS47" s="122">
        <f t="shared" si="685"/>
        <v>0</v>
      </c>
      <c r="FT47" s="469">
        <f t="shared" si="686"/>
        <v>0</v>
      </c>
      <c r="FU47" s="122">
        <f>FT47/FT42</f>
        <v>0</v>
      </c>
      <c r="FV47" s="101">
        <f>FV42*FU47</f>
        <v>0</v>
      </c>
      <c r="FW47" s="119">
        <f t="shared" si="687"/>
        <v>0</v>
      </c>
      <c r="FX47" s="93">
        <f>FX42</f>
        <v>2200</v>
      </c>
      <c r="FY47" s="120">
        <f t="shared" si="688"/>
        <v>0</v>
      </c>
      <c r="FZ47" s="101">
        <f t="shared" si="689"/>
        <v>0</v>
      </c>
      <c r="GA47" s="101"/>
      <c r="GB47" s="121"/>
      <c r="GC47" s="122">
        <f t="shared" si="690"/>
        <v>0</v>
      </c>
      <c r="GD47" s="469">
        <f t="shared" si="691"/>
        <v>0</v>
      </c>
      <c r="GE47" s="122">
        <f>GD47/GD42</f>
        <v>0</v>
      </c>
      <c r="GF47" s="101">
        <f>GF42*GE47</f>
        <v>0</v>
      </c>
      <c r="GG47" s="119">
        <f t="shared" si="692"/>
        <v>0</v>
      </c>
      <c r="GH47" s="93">
        <f>GH42</f>
        <v>2150</v>
      </c>
      <c r="GI47" s="120">
        <f t="shared" si="693"/>
        <v>0</v>
      </c>
      <c r="GJ47" s="101">
        <f t="shared" si="694"/>
        <v>0</v>
      </c>
      <c r="GK47" s="101"/>
      <c r="GL47" s="121"/>
      <c r="GM47" s="122">
        <f t="shared" si="695"/>
        <v>0</v>
      </c>
      <c r="GN47" s="469">
        <f t="shared" si="696"/>
        <v>0</v>
      </c>
      <c r="GO47" s="122">
        <f>GN47/GN42</f>
        <v>0</v>
      </c>
      <c r="GP47" s="101">
        <f>GP42*GO47</f>
        <v>0</v>
      </c>
      <c r="GQ47" s="119">
        <f t="shared" si="697"/>
        <v>0</v>
      </c>
      <c r="GR47" s="93">
        <f>GR42</f>
        <v>2150</v>
      </c>
      <c r="GS47" s="120">
        <f t="shared" si="698"/>
        <v>0</v>
      </c>
      <c r="GT47" s="101">
        <f t="shared" si="699"/>
        <v>0</v>
      </c>
      <c r="GU47" s="101"/>
      <c r="GV47" s="121"/>
      <c r="GW47" s="122">
        <f t="shared" si="700"/>
        <v>0</v>
      </c>
      <c r="GX47" s="469">
        <f t="shared" si="701"/>
        <v>0</v>
      </c>
      <c r="GY47" s="122">
        <f>GX47/GX42</f>
        <v>0</v>
      </c>
      <c r="GZ47" s="101">
        <f>GZ42*GY47</f>
        <v>0</v>
      </c>
      <c r="HA47" s="119">
        <f t="shared" si="702"/>
        <v>0</v>
      </c>
      <c r="HB47" s="93">
        <f>HB42</f>
        <v>2150</v>
      </c>
      <c r="HC47" s="120">
        <f t="shared" si="703"/>
        <v>0</v>
      </c>
      <c r="HD47" s="101">
        <f t="shared" si="704"/>
        <v>0</v>
      </c>
      <c r="HE47" s="101"/>
      <c r="HF47" s="121"/>
      <c r="HG47" s="122">
        <f t="shared" si="705"/>
        <v>0</v>
      </c>
      <c r="HH47" s="469">
        <f t="shared" si="706"/>
        <v>0</v>
      </c>
      <c r="HI47" s="122">
        <f>HH47/HH42</f>
        <v>0</v>
      </c>
      <c r="HJ47" s="101">
        <f>HJ42*HI47</f>
        <v>0</v>
      </c>
      <c r="HK47" s="119">
        <f t="shared" si="707"/>
        <v>0</v>
      </c>
      <c r="HL47" s="93">
        <f>HL42</f>
        <v>2150</v>
      </c>
      <c r="HM47" s="120">
        <f t="shared" si="708"/>
        <v>0</v>
      </c>
      <c r="HN47" s="101">
        <f t="shared" si="709"/>
        <v>0</v>
      </c>
      <c r="HO47" s="101"/>
      <c r="HP47" s="121"/>
      <c r="HQ47" s="122">
        <f t="shared" si="710"/>
        <v>0</v>
      </c>
      <c r="HR47" s="469">
        <f t="shared" si="711"/>
        <v>0</v>
      </c>
      <c r="HS47" s="122">
        <f>HR47/HR42</f>
        <v>0</v>
      </c>
      <c r="HT47" s="101">
        <f>HT42*HS47</f>
        <v>0</v>
      </c>
      <c r="HU47" s="119">
        <f t="shared" si="712"/>
        <v>0</v>
      </c>
      <c r="HV47" s="93">
        <f>HV42</f>
        <v>2200</v>
      </c>
      <c r="HW47" s="120">
        <f t="shared" si="713"/>
        <v>0</v>
      </c>
      <c r="HX47" s="101">
        <f t="shared" si="714"/>
        <v>0</v>
      </c>
      <c r="HY47" s="101"/>
      <c r="HZ47" s="121"/>
      <c r="IA47" s="122">
        <f t="shared" si="715"/>
        <v>0</v>
      </c>
      <c r="IB47" s="469">
        <f t="shared" si="716"/>
        <v>0</v>
      </c>
      <c r="IC47" s="122">
        <f>IB47/IB42</f>
        <v>0</v>
      </c>
      <c r="ID47" s="101">
        <f>ID42*IC47</f>
        <v>0</v>
      </c>
      <c r="IE47" s="119">
        <f t="shared" si="717"/>
        <v>0</v>
      </c>
      <c r="IF47" s="93">
        <f>IF42</f>
        <v>2830</v>
      </c>
      <c r="IG47" s="120">
        <f t="shared" si="718"/>
        <v>0</v>
      </c>
      <c r="IH47" s="101">
        <f t="shared" si="719"/>
        <v>0</v>
      </c>
      <c r="II47" s="101"/>
      <c r="IJ47" s="121"/>
      <c r="IK47" s="122">
        <f t="shared" si="720"/>
        <v>0</v>
      </c>
      <c r="IL47" s="469">
        <f t="shared" si="721"/>
        <v>0</v>
      </c>
      <c r="IM47" s="122">
        <f>IL47/IL42</f>
        <v>0</v>
      </c>
      <c r="IN47" s="101">
        <f>IN42*IM47</f>
        <v>0</v>
      </c>
      <c r="IO47" s="119">
        <f t="shared" si="722"/>
        <v>0</v>
      </c>
      <c r="IP47" s="93">
        <f>IP42</f>
        <v>2200</v>
      </c>
      <c r="IQ47" s="120">
        <f t="shared" si="723"/>
        <v>0</v>
      </c>
      <c r="IR47" s="101">
        <f t="shared" si="724"/>
        <v>0</v>
      </c>
      <c r="IS47" s="101"/>
      <c r="IT47" s="121"/>
      <c r="IU47" s="122">
        <f t="shared" si="725"/>
        <v>0</v>
      </c>
      <c r="IV47" s="469">
        <f t="shared" si="726"/>
        <v>0</v>
      </c>
      <c r="IW47" s="122">
        <f>IV47/IV42</f>
        <v>0</v>
      </c>
      <c r="IX47" s="101">
        <f>IX42*IW47</f>
        <v>0</v>
      </c>
      <c r="IY47" s="119">
        <f t="shared" si="727"/>
        <v>0</v>
      </c>
      <c r="IZ47" s="93">
        <f>IZ42</f>
        <v>2830</v>
      </c>
      <c r="JA47" s="120">
        <f t="shared" si="728"/>
        <v>0</v>
      </c>
      <c r="JB47" s="101">
        <f t="shared" si="729"/>
        <v>0</v>
      </c>
      <c r="JC47" s="101"/>
      <c r="JD47" s="121"/>
      <c r="JE47" s="122">
        <f t="shared" si="730"/>
        <v>0</v>
      </c>
      <c r="JF47" s="469">
        <f t="shared" si="731"/>
        <v>0</v>
      </c>
      <c r="JG47" s="122">
        <f>JF47/JF42</f>
        <v>0</v>
      </c>
      <c r="JH47" s="101">
        <f>JH42*JG47</f>
        <v>0</v>
      </c>
      <c r="JI47" s="119">
        <f t="shared" si="732"/>
        <v>0</v>
      </c>
      <c r="JJ47" s="93">
        <f>JJ42</f>
        <v>2200</v>
      </c>
      <c r="JK47" s="120">
        <f t="shared" si="733"/>
        <v>0</v>
      </c>
      <c r="JL47" s="101">
        <f t="shared" si="734"/>
        <v>0</v>
      </c>
      <c r="JM47" s="101"/>
      <c r="JN47" s="121"/>
      <c r="JO47" s="122">
        <f t="shared" si="735"/>
        <v>0</v>
      </c>
      <c r="JP47" s="469">
        <f t="shared" si="736"/>
        <v>0</v>
      </c>
      <c r="JQ47" s="122" t="e">
        <f>JP47/JP42</f>
        <v>#DIV/0!</v>
      </c>
      <c r="JR47" s="101" t="e">
        <f>JR42*JQ47</f>
        <v>#DIV/0!</v>
      </c>
      <c r="JS47" s="119">
        <f t="shared" si="737"/>
        <v>0</v>
      </c>
      <c r="JT47" s="93">
        <f>JT42</f>
        <v>0</v>
      </c>
      <c r="JU47" s="120">
        <f t="shared" si="738"/>
        <v>0</v>
      </c>
      <c r="JV47" s="101">
        <f t="shared" si="739"/>
        <v>0</v>
      </c>
      <c r="JW47" s="101"/>
      <c r="JX47" s="121"/>
      <c r="JY47" s="122">
        <f t="shared" si="740"/>
        <v>0</v>
      </c>
      <c r="JZ47" s="469">
        <f t="shared" si="741"/>
        <v>0</v>
      </c>
      <c r="KA47" s="122">
        <f>JZ47/JZ42</f>
        <v>0</v>
      </c>
      <c r="KB47" s="101">
        <f>KB42*KA47</f>
        <v>0</v>
      </c>
      <c r="KC47" s="119">
        <f t="shared" si="742"/>
        <v>0</v>
      </c>
      <c r="KD47" s="93">
        <f>KD42</f>
        <v>2150</v>
      </c>
      <c r="KE47" s="120">
        <f t="shared" si="743"/>
        <v>0</v>
      </c>
      <c r="KF47" s="101">
        <f t="shared" si="744"/>
        <v>0</v>
      </c>
      <c r="KG47" s="101"/>
      <c r="KH47" s="121"/>
      <c r="KI47" s="122">
        <f t="shared" si="745"/>
        <v>0</v>
      </c>
      <c r="KJ47" s="469">
        <f t="shared" si="746"/>
        <v>0</v>
      </c>
      <c r="KK47" s="122">
        <f>KJ47/KJ42</f>
        <v>0</v>
      </c>
      <c r="KL47" s="101">
        <f>KL42*KK47</f>
        <v>0</v>
      </c>
      <c r="KM47" s="119">
        <f t="shared" si="747"/>
        <v>0</v>
      </c>
      <c r="KN47" s="93">
        <f>KN42</f>
        <v>2150</v>
      </c>
      <c r="KO47" s="120">
        <f t="shared" si="748"/>
        <v>0</v>
      </c>
      <c r="KP47" s="101">
        <f t="shared" si="749"/>
        <v>0</v>
      </c>
      <c r="KQ47" s="101"/>
      <c r="KR47" s="121"/>
      <c r="KS47" s="122">
        <f t="shared" si="750"/>
        <v>0</v>
      </c>
      <c r="KT47" s="469">
        <f t="shared" si="751"/>
        <v>0</v>
      </c>
      <c r="KU47" s="122">
        <f>KT47/KT42</f>
        <v>0</v>
      </c>
      <c r="KV47" s="101">
        <f>KV42*KU47</f>
        <v>0</v>
      </c>
      <c r="KW47" s="119">
        <f t="shared" si="752"/>
        <v>0</v>
      </c>
      <c r="KX47" s="93">
        <f>KX42</f>
        <v>2200</v>
      </c>
      <c r="KY47" s="120">
        <f t="shared" si="753"/>
        <v>0</v>
      </c>
      <c r="KZ47" s="101">
        <f t="shared" si="754"/>
        <v>0</v>
      </c>
      <c r="LA47" s="101"/>
      <c r="LB47" s="121"/>
      <c r="LC47" s="122">
        <f t="shared" si="755"/>
        <v>0</v>
      </c>
      <c r="LD47" s="469">
        <f t="shared" si="756"/>
        <v>0</v>
      </c>
      <c r="LE47" s="122">
        <f>LD47/LD42</f>
        <v>0</v>
      </c>
      <c r="LF47" s="101">
        <f>LF42*LE47</f>
        <v>0</v>
      </c>
      <c r="LG47" s="119">
        <f t="shared" si="757"/>
        <v>0</v>
      </c>
      <c r="LH47" s="93">
        <f>LH42</f>
        <v>2150</v>
      </c>
      <c r="LI47" s="120">
        <f t="shared" si="758"/>
        <v>0</v>
      </c>
      <c r="LJ47" s="101">
        <f t="shared" si="759"/>
        <v>0</v>
      </c>
      <c r="LK47" s="101"/>
      <c r="LL47" s="121"/>
      <c r="LM47" s="122">
        <f t="shared" si="760"/>
        <v>0</v>
      </c>
      <c r="LN47" s="469">
        <f t="shared" si="761"/>
        <v>0</v>
      </c>
      <c r="LO47" s="122">
        <f>LN47/LN42</f>
        <v>0</v>
      </c>
      <c r="LP47" s="101">
        <f>LP42*LO47</f>
        <v>0</v>
      </c>
      <c r="LQ47" s="119">
        <f t="shared" si="762"/>
        <v>0</v>
      </c>
      <c r="LR47" s="93">
        <f>LR42</f>
        <v>2016.57</v>
      </c>
      <c r="LS47" s="120">
        <f t="shared" si="763"/>
        <v>0</v>
      </c>
      <c r="LT47" s="101">
        <f t="shared" si="764"/>
        <v>0</v>
      </c>
      <c r="LU47" s="101"/>
      <c r="LV47" s="121"/>
      <c r="LW47" s="122">
        <f t="shared" si="765"/>
        <v>0</v>
      </c>
      <c r="LX47" s="469">
        <f t="shared" si="766"/>
        <v>0</v>
      </c>
      <c r="LY47" s="122">
        <f>LX47/LX42</f>
        <v>0</v>
      </c>
      <c r="LZ47" s="101">
        <f>LZ42*LY47</f>
        <v>0</v>
      </c>
      <c r="MA47" s="119">
        <f t="shared" si="767"/>
        <v>0</v>
      </c>
      <c r="MB47" s="93">
        <f>MB42</f>
        <v>2150</v>
      </c>
      <c r="MC47" s="120">
        <f t="shared" si="768"/>
        <v>0</v>
      </c>
      <c r="MD47" s="101">
        <f t="shared" si="769"/>
        <v>0</v>
      </c>
      <c r="ME47" s="101"/>
      <c r="MF47" s="121"/>
      <c r="MG47" s="122">
        <f t="shared" si="770"/>
        <v>0</v>
      </c>
      <c r="MH47" s="469">
        <f t="shared" si="771"/>
        <v>0</v>
      </c>
      <c r="MI47" s="122">
        <f>MH47/MH42</f>
        <v>0</v>
      </c>
      <c r="MJ47" s="101">
        <f>MJ42*MI47</f>
        <v>0</v>
      </c>
      <c r="MK47" s="119">
        <f t="shared" si="772"/>
        <v>0</v>
      </c>
      <c r="ML47" s="93">
        <f>ML42</f>
        <v>2830</v>
      </c>
      <c r="MM47" s="120">
        <f t="shared" si="773"/>
        <v>0</v>
      </c>
      <c r="MN47" s="101">
        <f t="shared" si="774"/>
        <v>0</v>
      </c>
      <c r="MO47" s="101"/>
      <c r="MP47" s="121"/>
      <c r="MQ47" s="122">
        <f t="shared" si="775"/>
        <v>0</v>
      </c>
      <c r="MR47" s="469">
        <f t="shared" si="776"/>
        <v>0</v>
      </c>
      <c r="MS47" s="122">
        <f>MR47/MR42</f>
        <v>0</v>
      </c>
      <c r="MT47" s="101">
        <f>MT42*MS47</f>
        <v>0</v>
      </c>
      <c r="MU47" s="119">
        <f t="shared" si="777"/>
        <v>0</v>
      </c>
      <c r="MV47" s="93">
        <f>MV42</f>
        <v>2150</v>
      </c>
      <c r="MW47" s="120">
        <f t="shared" si="778"/>
        <v>0</v>
      </c>
      <c r="MX47" s="101">
        <f t="shared" si="779"/>
        <v>0</v>
      </c>
      <c r="MY47" s="101"/>
      <c r="MZ47" s="121"/>
      <c r="NA47" s="122">
        <f t="shared" si="780"/>
        <v>0</v>
      </c>
      <c r="NB47" s="469">
        <f t="shared" si="781"/>
        <v>0</v>
      </c>
      <c r="NC47" s="122">
        <f>NB47/NB42</f>
        <v>0</v>
      </c>
      <c r="ND47" s="101">
        <f>ND42*NC47</f>
        <v>0</v>
      </c>
      <c r="NE47" s="119">
        <f t="shared" si="782"/>
        <v>0</v>
      </c>
      <c r="NF47" s="93">
        <f>NF42</f>
        <v>2145</v>
      </c>
      <c r="NG47" s="120">
        <f t="shared" si="783"/>
        <v>0</v>
      </c>
      <c r="NH47" s="101">
        <f t="shared" si="784"/>
        <v>0</v>
      </c>
      <c r="NI47" s="101"/>
      <c r="NJ47" s="121"/>
      <c r="NK47" s="122">
        <f t="shared" si="785"/>
        <v>0</v>
      </c>
      <c r="NL47" s="469">
        <f t="shared" si="786"/>
        <v>0</v>
      </c>
      <c r="NM47" s="122">
        <f>NL47/NL42</f>
        <v>0</v>
      </c>
      <c r="NN47" s="101">
        <f>NN42*NM47</f>
        <v>0</v>
      </c>
      <c r="NO47" s="119">
        <f t="shared" si="787"/>
        <v>0</v>
      </c>
      <c r="NP47" s="93">
        <f>NP42</f>
        <v>2837.73</v>
      </c>
      <c r="NQ47" s="120">
        <f t="shared" si="788"/>
        <v>0</v>
      </c>
      <c r="NR47" s="101">
        <f t="shared" si="789"/>
        <v>0</v>
      </c>
      <c r="NS47" s="101"/>
      <c r="NT47" s="121"/>
      <c r="NU47" s="122">
        <f t="shared" si="790"/>
        <v>0</v>
      </c>
      <c r="NV47" s="469">
        <f t="shared" si="791"/>
        <v>30</v>
      </c>
      <c r="NW47" s="122">
        <f>NV47/NV42</f>
        <v>0.2</v>
      </c>
      <c r="NX47" s="101">
        <f>NX42*NW47</f>
        <v>56.19</v>
      </c>
      <c r="NY47" s="119">
        <f t="shared" si="792"/>
        <v>1.873</v>
      </c>
      <c r="NZ47" s="93">
        <f>NZ42</f>
        <v>2830</v>
      </c>
      <c r="OA47" s="120">
        <f t="shared" si="793"/>
        <v>5300.59</v>
      </c>
      <c r="OB47" s="101">
        <f t="shared" si="794"/>
        <v>159017.70000000001</v>
      </c>
      <c r="OC47" s="101"/>
      <c r="OD47" s="121"/>
      <c r="OE47" s="122">
        <f t="shared" si="795"/>
        <v>1.56694</v>
      </c>
      <c r="OF47" s="469">
        <f t="shared" si="796"/>
        <v>0</v>
      </c>
      <c r="OG47" s="122">
        <f>OF47/OF42</f>
        <v>0</v>
      </c>
      <c r="OH47" s="101">
        <f>OH42*OG47</f>
        <v>0</v>
      </c>
      <c r="OI47" s="119">
        <f t="shared" si="797"/>
        <v>0</v>
      </c>
      <c r="OJ47" s="93">
        <f>OJ42</f>
        <v>2150</v>
      </c>
      <c r="OK47" s="120">
        <f t="shared" si="798"/>
        <v>0</v>
      </c>
      <c r="OL47" s="101">
        <f t="shared" si="799"/>
        <v>0</v>
      </c>
      <c r="OM47" s="101"/>
      <c r="ON47" s="121"/>
      <c r="OO47" s="122">
        <f t="shared" si="800"/>
        <v>0</v>
      </c>
      <c r="OP47" s="469">
        <f t="shared" si="801"/>
        <v>0</v>
      </c>
      <c r="OQ47" s="122">
        <f>OP47/OP42</f>
        <v>0</v>
      </c>
      <c r="OR47" s="101">
        <f>OR42*OQ47</f>
        <v>0</v>
      </c>
      <c r="OS47" s="119">
        <f t="shared" si="802"/>
        <v>0</v>
      </c>
      <c r="OT47" s="93">
        <f>OT42</f>
        <v>2830</v>
      </c>
      <c r="OU47" s="120">
        <f t="shared" si="803"/>
        <v>0</v>
      </c>
      <c r="OV47" s="101">
        <f t="shared" si="804"/>
        <v>0</v>
      </c>
      <c r="OW47" s="101"/>
      <c r="OX47" s="121"/>
      <c r="OY47" s="122">
        <f t="shared" si="805"/>
        <v>0</v>
      </c>
      <c r="OZ47" s="469">
        <f t="shared" si="806"/>
        <v>36</v>
      </c>
      <c r="PA47" s="122">
        <f>OZ47/OZ42</f>
        <v>0.5</v>
      </c>
      <c r="PB47" s="101">
        <f>PB42*PA47</f>
        <v>51.56</v>
      </c>
      <c r="PC47" s="119">
        <f t="shared" si="807"/>
        <v>1.4322222200000001</v>
      </c>
      <c r="PD47" s="93">
        <f>PD42</f>
        <v>2925.67</v>
      </c>
      <c r="PE47" s="120">
        <f t="shared" si="808"/>
        <v>4190.2095799999997</v>
      </c>
      <c r="PF47" s="101">
        <f t="shared" si="809"/>
        <v>150847.54</v>
      </c>
      <c r="PG47" s="101"/>
      <c r="PH47" s="121"/>
      <c r="PI47" s="122">
        <f t="shared" si="810"/>
        <v>1.2386999999999999</v>
      </c>
      <c r="PJ47" s="469">
        <f t="shared" si="811"/>
        <v>0</v>
      </c>
      <c r="PK47" s="122">
        <f>PJ47/PJ42</f>
        <v>0</v>
      </c>
      <c r="PL47" s="101">
        <f>PL42*PK47</f>
        <v>0</v>
      </c>
      <c r="PM47" s="119">
        <f t="shared" si="812"/>
        <v>0</v>
      </c>
      <c r="PN47" s="93">
        <f>PN42</f>
        <v>2830</v>
      </c>
      <c r="PO47" s="120">
        <f t="shared" si="813"/>
        <v>0</v>
      </c>
      <c r="PP47" s="101">
        <f t="shared" si="814"/>
        <v>0</v>
      </c>
      <c r="PQ47" s="101"/>
      <c r="PR47" s="121"/>
      <c r="PS47" s="122">
        <f t="shared" si="815"/>
        <v>0</v>
      </c>
      <c r="PT47" s="469">
        <f t="shared" si="816"/>
        <v>0</v>
      </c>
      <c r="PU47" s="122" t="e">
        <f>PT47/PT42</f>
        <v>#DIV/0!</v>
      </c>
      <c r="PV47" s="101" t="e">
        <f>PV42*PU47</f>
        <v>#DIV/0!</v>
      </c>
      <c r="PW47" s="119">
        <f t="shared" si="817"/>
        <v>0</v>
      </c>
      <c r="PX47" s="93">
        <f>PX42</f>
        <v>0</v>
      </c>
      <c r="PY47" s="120">
        <f t="shared" si="818"/>
        <v>0</v>
      </c>
      <c r="PZ47" s="101">
        <f t="shared" si="819"/>
        <v>0</v>
      </c>
      <c r="QA47" s="101"/>
      <c r="QB47" s="121"/>
      <c r="QC47" s="122">
        <f t="shared" si="820"/>
        <v>0</v>
      </c>
      <c r="QD47" s="469">
        <f t="shared" si="821"/>
        <v>0</v>
      </c>
      <c r="QE47" s="122">
        <f>QD47/QD42</f>
        <v>0</v>
      </c>
      <c r="QF47" s="101">
        <f>QF42*QE47</f>
        <v>0</v>
      </c>
      <c r="QG47" s="119">
        <f t="shared" si="822"/>
        <v>0</v>
      </c>
      <c r="QH47" s="93">
        <f>QH42</f>
        <v>2830</v>
      </c>
      <c r="QI47" s="120">
        <f t="shared" si="823"/>
        <v>0</v>
      </c>
      <c r="QJ47" s="101">
        <f t="shared" si="824"/>
        <v>0</v>
      </c>
      <c r="QK47" s="101"/>
      <c r="QL47" s="121"/>
      <c r="QM47" s="122">
        <f t="shared" si="825"/>
        <v>0</v>
      </c>
      <c r="QN47" s="469">
        <f t="shared" si="826"/>
        <v>0</v>
      </c>
      <c r="QO47" s="122">
        <f>QN47/QN42</f>
        <v>0</v>
      </c>
      <c r="QP47" s="101">
        <f>QP42*QO47</f>
        <v>0</v>
      </c>
      <c r="QQ47" s="119">
        <f t="shared" si="827"/>
        <v>0</v>
      </c>
      <c r="QR47" s="93">
        <f>QR42</f>
        <v>2150</v>
      </c>
      <c r="QS47" s="120">
        <f t="shared" si="828"/>
        <v>0</v>
      </c>
      <c r="QT47" s="101">
        <f t="shared" si="829"/>
        <v>0</v>
      </c>
      <c r="QU47" s="101"/>
      <c r="QV47" s="121"/>
      <c r="QW47" s="122">
        <f t="shared" si="830"/>
        <v>0</v>
      </c>
      <c r="QX47" s="469">
        <f t="shared" si="831"/>
        <v>0</v>
      </c>
      <c r="QY47" s="122">
        <f>QX47/QX42</f>
        <v>0</v>
      </c>
      <c r="QZ47" s="101">
        <f>QZ42*QY47</f>
        <v>0</v>
      </c>
      <c r="RA47" s="119">
        <f t="shared" si="832"/>
        <v>0</v>
      </c>
      <c r="RB47" s="93">
        <f>RB42</f>
        <v>3207</v>
      </c>
      <c r="RC47" s="120">
        <f t="shared" si="833"/>
        <v>0</v>
      </c>
      <c r="RD47" s="101">
        <f t="shared" si="834"/>
        <v>0</v>
      </c>
      <c r="RE47" s="101"/>
      <c r="RF47" s="121"/>
      <c r="RG47" s="122">
        <f t="shared" si="835"/>
        <v>0</v>
      </c>
      <c r="RH47" s="469">
        <f t="shared" si="836"/>
        <v>0</v>
      </c>
      <c r="RI47" s="122">
        <f>RH47/RH42</f>
        <v>0</v>
      </c>
      <c r="RJ47" s="101">
        <f>RJ42*RI47</f>
        <v>0</v>
      </c>
      <c r="RK47" s="119">
        <f t="shared" si="837"/>
        <v>0</v>
      </c>
      <c r="RL47" s="93">
        <f>RL42</f>
        <v>2868</v>
      </c>
      <c r="RM47" s="120">
        <f t="shared" si="838"/>
        <v>0</v>
      </c>
      <c r="RN47" s="101">
        <f t="shared" si="839"/>
        <v>0</v>
      </c>
      <c r="RO47" s="101"/>
      <c r="RP47" s="121"/>
      <c r="RQ47" s="122">
        <f t="shared" si="840"/>
        <v>0</v>
      </c>
      <c r="RR47" s="469">
        <f t="shared" si="841"/>
        <v>0</v>
      </c>
      <c r="RS47" s="122">
        <f>RR47/RR42</f>
        <v>0</v>
      </c>
      <c r="RT47" s="101">
        <f>RT42*RS47</f>
        <v>0</v>
      </c>
      <c r="RU47" s="119">
        <f t="shared" si="842"/>
        <v>0</v>
      </c>
      <c r="RV47" s="93">
        <f>RV42</f>
        <v>2830</v>
      </c>
      <c r="RW47" s="120">
        <f t="shared" si="843"/>
        <v>0</v>
      </c>
      <c r="RX47" s="101">
        <f t="shared" si="844"/>
        <v>0</v>
      </c>
      <c r="RY47" s="101"/>
      <c r="RZ47" s="121"/>
      <c r="SA47" s="122">
        <f t="shared" si="845"/>
        <v>0</v>
      </c>
      <c r="SB47" s="469">
        <f t="shared" si="846"/>
        <v>39</v>
      </c>
      <c r="SC47" s="122">
        <f>SB47/SB42</f>
        <v>0.78</v>
      </c>
      <c r="SD47" s="101">
        <f>SD42*SC47</f>
        <v>0</v>
      </c>
      <c r="SE47" s="119">
        <f t="shared" si="847"/>
        <v>0</v>
      </c>
      <c r="SF47" s="93">
        <f>SF42</f>
        <v>0</v>
      </c>
      <c r="SG47" s="120">
        <f t="shared" si="848"/>
        <v>0</v>
      </c>
      <c r="SH47" s="101">
        <f t="shared" si="849"/>
        <v>0</v>
      </c>
      <c r="SI47" s="101"/>
      <c r="SJ47" s="121"/>
      <c r="SK47" s="122">
        <f t="shared" si="850"/>
        <v>0</v>
      </c>
      <c r="SL47" s="469">
        <f t="shared" si="851"/>
        <v>0</v>
      </c>
      <c r="SM47" s="122">
        <f>SL47/SL42</f>
        <v>0</v>
      </c>
      <c r="SN47" s="101">
        <f>SN42*SM47</f>
        <v>0</v>
      </c>
      <c r="SO47" s="119">
        <f t="shared" si="852"/>
        <v>0</v>
      </c>
      <c r="SP47" s="93">
        <f>SP42</f>
        <v>2150</v>
      </c>
      <c r="SQ47" s="120">
        <f t="shared" si="853"/>
        <v>0</v>
      </c>
      <c r="SR47" s="101">
        <f t="shared" si="854"/>
        <v>0</v>
      </c>
      <c r="SS47" s="101"/>
      <c r="ST47" s="121"/>
      <c r="SU47" s="122">
        <f t="shared" si="855"/>
        <v>0</v>
      </c>
      <c r="SV47" s="469">
        <f t="shared" si="856"/>
        <v>0</v>
      </c>
      <c r="SW47" s="122">
        <f>SV47/SV42</f>
        <v>0</v>
      </c>
      <c r="SX47" s="101">
        <f>SX42*SW47</f>
        <v>0</v>
      </c>
      <c r="SY47" s="119">
        <f t="shared" si="857"/>
        <v>0</v>
      </c>
      <c r="SZ47" s="93">
        <f>SZ42</f>
        <v>2830</v>
      </c>
      <c r="TA47" s="120">
        <f t="shared" si="858"/>
        <v>0</v>
      </c>
      <c r="TB47" s="101">
        <f t="shared" si="859"/>
        <v>0</v>
      </c>
      <c r="TC47" s="101"/>
      <c r="TD47" s="121"/>
      <c r="TE47" s="122">
        <f t="shared" si="860"/>
        <v>0</v>
      </c>
      <c r="TF47" s="469">
        <f t="shared" si="861"/>
        <v>0</v>
      </c>
      <c r="TG47" s="122">
        <f>TF47/TF42</f>
        <v>0</v>
      </c>
      <c r="TH47" s="101">
        <f>TH42*TG47</f>
        <v>0</v>
      </c>
      <c r="TI47" s="119">
        <f t="shared" si="862"/>
        <v>0</v>
      </c>
      <c r="TJ47" s="93">
        <f>TJ42</f>
        <v>2830</v>
      </c>
      <c r="TK47" s="120">
        <f t="shared" si="863"/>
        <v>0</v>
      </c>
      <c r="TL47" s="101">
        <f t="shared" si="864"/>
        <v>0</v>
      </c>
      <c r="TM47" s="101"/>
      <c r="TN47" s="121"/>
      <c r="TO47" s="122">
        <f t="shared" si="865"/>
        <v>0</v>
      </c>
      <c r="TP47" s="469">
        <f t="shared" si="866"/>
        <v>0</v>
      </c>
      <c r="TQ47" s="122">
        <f>TP47/TP42</f>
        <v>0</v>
      </c>
      <c r="TR47" s="101">
        <f>TR42*TQ47</f>
        <v>0</v>
      </c>
      <c r="TS47" s="119">
        <f t="shared" si="867"/>
        <v>0</v>
      </c>
      <c r="TT47" s="93">
        <f>TT42</f>
        <v>2150</v>
      </c>
      <c r="TU47" s="120">
        <f t="shared" si="868"/>
        <v>0</v>
      </c>
      <c r="TV47" s="101">
        <f t="shared" si="869"/>
        <v>0</v>
      </c>
      <c r="TW47" s="101"/>
      <c r="TX47" s="121"/>
      <c r="TY47" s="122">
        <f t="shared" si="870"/>
        <v>0</v>
      </c>
      <c r="TZ47" s="469">
        <f t="shared" si="871"/>
        <v>0</v>
      </c>
      <c r="UA47" s="122">
        <f>TZ47/TZ42</f>
        <v>0</v>
      </c>
      <c r="UB47" s="101">
        <f>UB42*UA47</f>
        <v>0</v>
      </c>
      <c r="UC47" s="119">
        <f t="shared" si="872"/>
        <v>0</v>
      </c>
      <c r="UD47" s="93">
        <f>UD42</f>
        <v>2150</v>
      </c>
      <c r="UE47" s="120">
        <f t="shared" si="873"/>
        <v>0</v>
      </c>
      <c r="UF47" s="101">
        <f t="shared" si="874"/>
        <v>0</v>
      </c>
      <c r="UG47" s="101"/>
      <c r="UH47" s="121"/>
      <c r="UI47" s="122">
        <f t="shared" si="875"/>
        <v>0</v>
      </c>
      <c r="UJ47" s="469">
        <f t="shared" si="876"/>
        <v>0</v>
      </c>
      <c r="UK47" s="122">
        <f>UJ47/UJ42</f>
        <v>0</v>
      </c>
      <c r="UL47" s="101">
        <f>UL42*UK47</f>
        <v>0</v>
      </c>
      <c r="UM47" s="119">
        <f t="shared" si="877"/>
        <v>0</v>
      </c>
      <c r="UN47" s="93">
        <f>UN42</f>
        <v>2150</v>
      </c>
      <c r="UO47" s="120">
        <f t="shared" si="878"/>
        <v>0</v>
      </c>
      <c r="UP47" s="101">
        <f t="shared" si="879"/>
        <v>0</v>
      </c>
      <c r="UQ47" s="101"/>
      <c r="UR47" s="121"/>
      <c r="US47" s="122">
        <f t="shared" si="880"/>
        <v>0</v>
      </c>
      <c r="UT47" s="469">
        <f t="shared" si="881"/>
        <v>0</v>
      </c>
      <c r="UU47" s="122">
        <f>UT47/UT42</f>
        <v>0</v>
      </c>
      <c r="UV47" s="101">
        <f>UV42*UU47</f>
        <v>0</v>
      </c>
      <c r="UW47" s="119">
        <f t="shared" si="882"/>
        <v>0</v>
      </c>
      <c r="UX47" s="93">
        <f>UX42</f>
        <v>2150</v>
      </c>
      <c r="UY47" s="120">
        <f t="shared" si="883"/>
        <v>0</v>
      </c>
      <c r="UZ47" s="101">
        <f t="shared" si="884"/>
        <v>0</v>
      </c>
      <c r="VA47" s="101"/>
      <c r="VB47" s="121"/>
      <c r="VC47" s="122">
        <f t="shared" si="885"/>
        <v>0</v>
      </c>
      <c r="VD47" s="469">
        <f t="shared" si="886"/>
        <v>0</v>
      </c>
      <c r="VE47" s="122">
        <f>VD47/VD42</f>
        <v>0</v>
      </c>
      <c r="VF47" s="101">
        <f>VF42*VE47</f>
        <v>0</v>
      </c>
      <c r="VG47" s="119">
        <f t="shared" si="887"/>
        <v>0</v>
      </c>
      <c r="VH47" s="93">
        <f>VH42</f>
        <v>2150</v>
      </c>
      <c r="VI47" s="120">
        <f t="shared" si="888"/>
        <v>0</v>
      </c>
      <c r="VJ47" s="101">
        <f t="shared" si="889"/>
        <v>0</v>
      </c>
      <c r="VK47" s="101"/>
      <c r="VL47" s="121"/>
      <c r="VM47" s="122">
        <f t="shared" si="890"/>
        <v>0</v>
      </c>
      <c r="VN47" s="469">
        <f t="shared" si="891"/>
        <v>0</v>
      </c>
      <c r="VO47" s="122">
        <f>VN47/VN42</f>
        <v>0</v>
      </c>
      <c r="VP47" s="101">
        <f>VP42*VO47</f>
        <v>0</v>
      </c>
      <c r="VQ47" s="119">
        <f t="shared" si="892"/>
        <v>0</v>
      </c>
      <c r="VR47" s="93">
        <f>VR42</f>
        <v>2150</v>
      </c>
      <c r="VS47" s="120">
        <f t="shared" si="893"/>
        <v>0</v>
      </c>
      <c r="VT47" s="101">
        <f t="shared" si="894"/>
        <v>0</v>
      </c>
      <c r="VU47" s="101"/>
      <c r="VV47" s="121"/>
      <c r="VW47" s="122">
        <f t="shared" si="895"/>
        <v>0</v>
      </c>
      <c r="VX47" s="452">
        <f t="shared" si="896"/>
        <v>145</v>
      </c>
      <c r="VY47" s="122">
        <f>VX47/VX42</f>
        <v>1.154E-2</v>
      </c>
      <c r="VZ47" s="101">
        <f>VZ42*VY47</f>
        <v>203.02</v>
      </c>
      <c r="WA47" s="119">
        <f t="shared" si="897"/>
        <v>1.4001379300000001</v>
      </c>
      <c r="WB47" s="93">
        <f>WB42</f>
        <v>2416.02</v>
      </c>
      <c r="WC47" s="120">
        <f t="shared" si="898"/>
        <v>3382.7612399999998</v>
      </c>
      <c r="WD47" s="101">
        <f t="shared" si="899"/>
        <v>490500.38</v>
      </c>
      <c r="WE47" s="101"/>
      <c r="WF47" s="121"/>
    </row>
    <row r="48" spans="1:604" ht="27.75" customHeight="1">
      <c r="A48" s="5"/>
      <c r="B48" s="444" t="s">
        <v>408</v>
      </c>
      <c r="C48" s="12" t="s">
        <v>921</v>
      </c>
      <c r="D48" s="12" t="s">
        <v>424</v>
      </c>
      <c r="E48" s="4" t="s">
        <v>35</v>
      </c>
      <c r="F48" s="469">
        <f t="shared" si="601"/>
        <v>0</v>
      </c>
      <c r="G48" s="122">
        <f>F48/F42</f>
        <v>0</v>
      </c>
      <c r="H48" s="101">
        <f>H42*G48</f>
        <v>0</v>
      </c>
      <c r="I48" s="119">
        <f t="shared" si="602"/>
        <v>0</v>
      </c>
      <c r="J48" s="93">
        <f>J42</f>
        <v>2300</v>
      </c>
      <c r="K48" s="120">
        <f t="shared" si="603"/>
        <v>0</v>
      </c>
      <c r="L48" s="101">
        <f t="shared" si="604"/>
        <v>0</v>
      </c>
      <c r="M48" s="101"/>
      <c r="N48" s="121"/>
      <c r="O48" s="122">
        <f t="shared" si="605"/>
        <v>0</v>
      </c>
      <c r="P48" s="469">
        <f t="shared" si="606"/>
        <v>27</v>
      </c>
      <c r="Q48" s="122">
        <f>P48/P42</f>
        <v>6.0539999999999997E-2</v>
      </c>
      <c r="R48" s="101">
        <f>R42*Q48</f>
        <v>35.06</v>
      </c>
      <c r="S48" s="119">
        <f t="shared" si="607"/>
        <v>1.29851852</v>
      </c>
      <c r="T48" s="93">
        <f>T42</f>
        <v>2150</v>
      </c>
      <c r="U48" s="120">
        <f t="shared" si="608"/>
        <v>2791.8148200000001</v>
      </c>
      <c r="V48" s="101">
        <f t="shared" si="609"/>
        <v>75379</v>
      </c>
      <c r="W48" s="101"/>
      <c r="X48" s="121"/>
      <c r="Y48" s="122">
        <f t="shared" si="610"/>
        <v>0.82523000000000002</v>
      </c>
      <c r="Z48" s="469">
        <f t="shared" si="611"/>
        <v>0</v>
      </c>
      <c r="AA48" s="122">
        <f>Z48/Z42</f>
        <v>0</v>
      </c>
      <c r="AB48" s="101">
        <f>AB42*AA48</f>
        <v>0</v>
      </c>
      <c r="AC48" s="119">
        <f t="shared" si="612"/>
        <v>0</v>
      </c>
      <c r="AD48" s="93">
        <f>AD42</f>
        <v>2150</v>
      </c>
      <c r="AE48" s="120">
        <f t="shared" si="613"/>
        <v>0</v>
      </c>
      <c r="AF48" s="101">
        <f t="shared" si="614"/>
        <v>0</v>
      </c>
      <c r="AG48" s="101"/>
      <c r="AH48" s="121"/>
      <c r="AI48" s="122">
        <f t="shared" si="615"/>
        <v>0</v>
      </c>
      <c r="AJ48" s="469">
        <f t="shared" si="616"/>
        <v>0</v>
      </c>
      <c r="AK48" s="122" t="e">
        <f>AJ48/AJ42</f>
        <v>#DIV/0!</v>
      </c>
      <c r="AL48" s="101" t="e">
        <f>AL42*AK48</f>
        <v>#DIV/0!</v>
      </c>
      <c r="AM48" s="119">
        <f t="shared" si="617"/>
        <v>0</v>
      </c>
      <c r="AN48" s="93">
        <f>AN42</f>
        <v>0</v>
      </c>
      <c r="AO48" s="120">
        <f t="shared" si="618"/>
        <v>0</v>
      </c>
      <c r="AP48" s="101">
        <f t="shared" si="619"/>
        <v>0</v>
      </c>
      <c r="AQ48" s="101"/>
      <c r="AR48" s="121"/>
      <c r="AS48" s="122">
        <f t="shared" si="620"/>
        <v>0</v>
      </c>
      <c r="AT48" s="469">
        <f t="shared" si="621"/>
        <v>0</v>
      </c>
      <c r="AU48" s="122">
        <f>AT48/AT42</f>
        <v>0</v>
      </c>
      <c r="AV48" s="101">
        <f>AV42*AU48</f>
        <v>0</v>
      </c>
      <c r="AW48" s="119">
        <f t="shared" si="622"/>
        <v>0</v>
      </c>
      <c r="AX48" s="93">
        <f>AX42</f>
        <v>2150</v>
      </c>
      <c r="AY48" s="120">
        <f t="shared" si="623"/>
        <v>0</v>
      </c>
      <c r="AZ48" s="101">
        <f t="shared" si="624"/>
        <v>0</v>
      </c>
      <c r="BA48" s="101"/>
      <c r="BB48" s="121"/>
      <c r="BC48" s="122">
        <f t="shared" si="625"/>
        <v>0</v>
      </c>
      <c r="BD48" s="469">
        <f t="shared" si="626"/>
        <v>23</v>
      </c>
      <c r="BE48" s="122">
        <f>BD48/BD42</f>
        <v>0.15232000000000001</v>
      </c>
      <c r="BF48" s="101">
        <f>BF42*BE48</f>
        <v>23.26</v>
      </c>
      <c r="BG48" s="119">
        <f t="shared" si="627"/>
        <v>1.0113043500000001</v>
      </c>
      <c r="BH48" s="93">
        <f>BH42</f>
        <v>2830</v>
      </c>
      <c r="BI48" s="120">
        <f t="shared" si="628"/>
        <v>2861.9913099999999</v>
      </c>
      <c r="BJ48" s="101">
        <f t="shared" si="629"/>
        <v>65825.8</v>
      </c>
      <c r="BK48" s="101"/>
      <c r="BL48" s="121"/>
      <c r="BM48" s="122">
        <f t="shared" si="630"/>
        <v>0.84597</v>
      </c>
      <c r="BN48" s="469">
        <f t="shared" si="631"/>
        <v>0</v>
      </c>
      <c r="BO48" s="122">
        <f>BN48/BN42</f>
        <v>0</v>
      </c>
      <c r="BP48" s="101">
        <f>BP42*BO48</f>
        <v>0</v>
      </c>
      <c r="BQ48" s="119">
        <f t="shared" si="632"/>
        <v>0</v>
      </c>
      <c r="BR48" s="93">
        <f>BR42</f>
        <v>2830</v>
      </c>
      <c r="BS48" s="120">
        <f t="shared" si="633"/>
        <v>0</v>
      </c>
      <c r="BT48" s="101">
        <f t="shared" si="634"/>
        <v>0</v>
      </c>
      <c r="BU48" s="101"/>
      <c r="BV48" s="121"/>
      <c r="BW48" s="122">
        <f t="shared" si="635"/>
        <v>0</v>
      </c>
      <c r="BX48" s="469">
        <f t="shared" si="636"/>
        <v>0</v>
      </c>
      <c r="BY48" s="122">
        <f>BX48/BX42</f>
        <v>0</v>
      </c>
      <c r="BZ48" s="101">
        <f>BZ42*BY48</f>
        <v>0</v>
      </c>
      <c r="CA48" s="119">
        <f t="shared" si="637"/>
        <v>0</v>
      </c>
      <c r="CB48" s="93">
        <f>CB42</f>
        <v>2200</v>
      </c>
      <c r="CC48" s="120">
        <f t="shared" si="638"/>
        <v>0</v>
      </c>
      <c r="CD48" s="101">
        <f t="shared" si="639"/>
        <v>0</v>
      </c>
      <c r="CE48" s="101"/>
      <c r="CF48" s="121"/>
      <c r="CG48" s="122">
        <f t="shared" si="640"/>
        <v>0</v>
      </c>
      <c r="CH48" s="469">
        <f t="shared" si="641"/>
        <v>0</v>
      </c>
      <c r="CI48" s="122" t="e">
        <f>CH48/CH42</f>
        <v>#DIV/0!</v>
      </c>
      <c r="CJ48" s="101" t="e">
        <f>CJ42*CI48</f>
        <v>#DIV/0!</v>
      </c>
      <c r="CK48" s="119">
        <f t="shared" si="642"/>
        <v>0</v>
      </c>
      <c r="CL48" s="93">
        <f>CL42</f>
        <v>0</v>
      </c>
      <c r="CM48" s="120">
        <f t="shared" si="643"/>
        <v>0</v>
      </c>
      <c r="CN48" s="101">
        <f t="shared" si="644"/>
        <v>0</v>
      </c>
      <c r="CO48" s="101"/>
      <c r="CP48" s="121"/>
      <c r="CQ48" s="122">
        <f t="shared" si="645"/>
        <v>0</v>
      </c>
      <c r="CR48" s="469">
        <f t="shared" si="646"/>
        <v>0</v>
      </c>
      <c r="CS48" s="122">
        <f>CR48/CR42</f>
        <v>0</v>
      </c>
      <c r="CT48" s="101">
        <f>CT42*CS48</f>
        <v>0</v>
      </c>
      <c r="CU48" s="119">
        <f t="shared" si="647"/>
        <v>0</v>
      </c>
      <c r="CV48" s="93">
        <f>CV42</f>
        <v>2830</v>
      </c>
      <c r="CW48" s="120">
        <f t="shared" si="648"/>
        <v>0</v>
      </c>
      <c r="CX48" s="101">
        <f t="shared" si="649"/>
        <v>0</v>
      </c>
      <c r="CY48" s="101"/>
      <c r="CZ48" s="121"/>
      <c r="DA48" s="122">
        <f t="shared" si="650"/>
        <v>0</v>
      </c>
      <c r="DB48" s="469">
        <f t="shared" si="651"/>
        <v>0</v>
      </c>
      <c r="DC48" s="122">
        <f>DB48/DB42</f>
        <v>0</v>
      </c>
      <c r="DD48" s="101">
        <f>DD42*DC48</f>
        <v>0</v>
      </c>
      <c r="DE48" s="119">
        <f t="shared" si="652"/>
        <v>0</v>
      </c>
      <c r="DF48" s="93">
        <f>DF42</f>
        <v>2830</v>
      </c>
      <c r="DG48" s="120">
        <f t="shared" si="653"/>
        <v>0</v>
      </c>
      <c r="DH48" s="101">
        <f t="shared" si="654"/>
        <v>0</v>
      </c>
      <c r="DI48" s="101"/>
      <c r="DJ48" s="121"/>
      <c r="DK48" s="122">
        <f t="shared" si="655"/>
        <v>0</v>
      </c>
      <c r="DL48" s="469">
        <f t="shared" si="656"/>
        <v>0</v>
      </c>
      <c r="DM48" s="122">
        <f>DL48/DL42</f>
        <v>0</v>
      </c>
      <c r="DN48" s="101">
        <f>DN42*DM48</f>
        <v>0</v>
      </c>
      <c r="DO48" s="119">
        <f t="shared" si="657"/>
        <v>0</v>
      </c>
      <c r="DP48" s="93">
        <f>DP42</f>
        <v>2830</v>
      </c>
      <c r="DQ48" s="120">
        <f t="shared" si="658"/>
        <v>0</v>
      </c>
      <c r="DR48" s="101">
        <f t="shared" si="659"/>
        <v>0</v>
      </c>
      <c r="DS48" s="101"/>
      <c r="DT48" s="121"/>
      <c r="DU48" s="122">
        <f t="shared" si="660"/>
        <v>0</v>
      </c>
      <c r="DV48" s="469">
        <f t="shared" si="661"/>
        <v>0</v>
      </c>
      <c r="DW48" s="122">
        <f>DV48/DV42</f>
        <v>0</v>
      </c>
      <c r="DX48" s="101">
        <f>DX42*DW48</f>
        <v>0</v>
      </c>
      <c r="DY48" s="119">
        <f t="shared" si="662"/>
        <v>0</v>
      </c>
      <c r="DZ48" s="93">
        <f>DZ42</f>
        <v>0</v>
      </c>
      <c r="EA48" s="120">
        <f t="shared" si="663"/>
        <v>0</v>
      </c>
      <c r="EB48" s="101">
        <f t="shared" si="664"/>
        <v>0</v>
      </c>
      <c r="EC48" s="101"/>
      <c r="ED48" s="121"/>
      <c r="EE48" s="122">
        <f t="shared" si="665"/>
        <v>0</v>
      </c>
      <c r="EF48" s="469">
        <f t="shared" si="666"/>
        <v>0</v>
      </c>
      <c r="EG48" s="122">
        <f>EF48/EF42</f>
        <v>0</v>
      </c>
      <c r="EH48" s="101">
        <f>EH42*EG48</f>
        <v>0</v>
      </c>
      <c r="EI48" s="119">
        <f t="shared" si="667"/>
        <v>0</v>
      </c>
      <c r="EJ48" s="93">
        <f>EJ42</f>
        <v>2815</v>
      </c>
      <c r="EK48" s="120">
        <f t="shared" si="668"/>
        <v>0</v>
      </c>
      <c r="EL48" s="101">
        <f t="shared" si="669"/>
        <v>0</v>
      </c>
      <c r="EM48" s="101"/>
      <c r="EN48" s="121"/>
      <c r="EO48" s="122">
        <f t="shared" si="670"/>
        <v>0</v>
      </c>
      <c r="EP48" s="469">
        <f t="shared" si="671"/>
        <v>0</v>
      </c>
      <c r="EQ48" s="122">
        <f>EP48/EP42</f>
        <v>0</v>
      </c>
      <c r="ER48" s="101">
        <f>ER42*EQ48</f>
        <v>0</v>
      </c>
      <c r="ES48" s="119">
        <f t="shared" si="672"/>
        <v>0</v>
      </c>
      <c r="ET48" s="93">
        <f>ET42</f>
        <v>0</v>
      </c>
      <c r="EU48" s="120">
        <f t="shared" si="673"/>
        <v>0</v>
      </c>
      <c r="EV48" s="101">
        <f t="shared" si="674"/>
        <v>0</v>
      </c>
      <c r="EW48" s="101"/>
      <c r="EX48" s="121"/>
      <c r="EY48" s="122">
        <f t="shared" si="675"/>
        <v>0</v>
      </c>
      <c r="EZ48" s="469">
        <f t="shared" si="676"/>
        <v>68</v>
      </c>
      <c r="FA48" s="122">
        <f>EZ48/EZ42</f>
        <v>0.63551000000000002</v>
      </c>
      <c r="FB48" s="101">
        <f>FB42*FA48</f>
        <v>114.11</v>
      </c>
      <c r="FC48" s="119">
        <f t="shared" si="677"/>
        <v>1.6780882399999999</v>
      </c>
      <c r="FD48" s="93">
        <f>FD42</f>
        <v>2150</v>
      </c>
      <c r="FE48" s="120">
        <f t="shared" si="678"/>
        <v>3607.8897200000001</v>
      </c>
      <c r="FF48" s="101">
        <f t="shared" si="679"/>
        <v>245336.5</v>
      </c>
      <c r="FG48" s="101"/>
      <c r="FH48" s="121"/>
      <c r="FI48" s="122">
        <f t="shared" si="680"/>
        <v>1.0664499999999999</v>
      </c>
      <c r="FJ48" s="469">
        <f t="shared" si="681"/>
        <v>0</v>
      </c>
      <c r="FK48" s="122">
        <f>FJ48/FJ42</f>
        <v>0</v>
      </c>
      <c r="FL48" s="101">
        <f>FL42*FK48</f>
        <v>0</v>
      </c>
      <c r="FM48" s="119">
        <f t="shared" si="682"/>
        <v>0</v>
      </c>
      <c r="FN48" s="93">
        <f>FN42</f>
        <v>2780</v>
      </c>
      <c r="FO48" s="120">
        <f t="shared" si="683"/>
        <v>0</v>
      </c>
      <c r="FP48" s="101">
        <f t="shared" si="684"/>
        <v>0</v>
      </c>
      <c r="FQ48" s="101"/>
      <c r="FR48" s="121"/>
      <c r="FS48" s="122">
        <f t="shared" si="685"/>
        <v>0</v>
      </c>
      <c r="FT48" s="469">
        <f t="shared" si="686"/>
        <v>0</v>
      </c>
      <c r="FU48" s="122">
        <f>FT48/FT42</f>
        <v>0</v>
      </c>
      <c r="FV48" s="101">
        <f>FV42*FU48</f>
        <v>0</v>
      </c>
      <c r="FW48" s="119">
        <f t="shared" si="687"/>
        <v>0</v>
      </c>
      <c r="FX48" s="93">
        <f>FX42</f>
        <v>2200</v>
      </c>
      <c r="FY48" s="120">
        <f t="shared" si="688"/>
        <v>0</v>
      </c>
      <c r="FZ48" s="101">
        <f t="shared" si="689"/>
        <v>0</v>
      </c>
      <c r="GA48" s="101"/>
      <c r="GB48" s="121"/>
      <c r="GC48" s="122">
        <f t="shared" si="690"/>
        <v>0</v>
      </c>
      <c r="GD48" s="469">
        <f t="shared" si="691"/>
        <v>0</v>
      </c>
      <c r="GE48" s="122">
        <f>GD48/GD42</f>
        <v>0</v>
      </c>
      <c r="GF48" s="101">
        <f>GF42*GE48</f>
        <v>0</v>
      </c>
      <c r="GG48" s="119">
        <f t="shared" si="692"/>
        <v>0</v>
      </c>
      <c r="GH48" s="93">
        <f>GH42</f>
        <v>2150</v>
      </c>
      <c r="GI48" s="120">
        <f t="shared" si="693"/>
        <v>0</v>
      </c>
      <c r="GJ48" s="101">
        <f t="shared" si="694"/>
        <v>0</v>
      </c>
      <c r="GK48" s="101"/>
      <c r="GL48" s="121"/>
      <c r="GM48" s="122">
        <f t="shared" si="695"/>
        <v>0</v>
      </c>
      <c r="GN48" s="469">
        <f t="shared" si="696"/>
        <v>0</v>
      </c>
      <c r="GO48" s="122">
        <f>GN48/GN42</f>
        <v>0</v>
      </c>
      <c r="GP48" s="101">
        <f>GP42*GO48</f>
        <v>0</v>
      </c>
      <c r="GQ48" s="119">
        <f t="shared" si="697"/>
        <v>0</v>
      </c>
      <c r="GR48" s="93">
        <f>GR42</f>
        <v>2150</v>
      </c>
      <c r="GS48" s="120">
        <f t="shared" si="698"/>
        <v>0</v>
      </c>
      <c r="GT48" s="101">
        <f t="shared" si="699"/>
        <v>0</v>
      </c>
      <c r="GU48" s="101"/>
      <c r="GV48" s="121"/>
      <c r="GW48" s="122">
        <f t="shared" si="700"/>
        <v>0</v>
      </c>
      <c r="GX48" s="469">
        <f t="shared" si="701"/>
        <v>0</v>
      </c>
      <c r="GY48" s="122">
        <f>GX48/GX42</f>
        <v>0</v>
      </c>
      <c r="GZ48" s="101">
        <f>GZ42*GY48</f>
        <v>0</v>
      </c>
      <c r="HA48" s="119">
        <f t="shared" si="702"/>
        <v>0</v>
      </c>
      <c r="HB48" s="93">
        <f>HB42</f>
        <v>2150</v>
      </c>
      <c r="HC48" s="120">
        <f t="shared" si="703"/>
        <v>0</v>
      </c>
      <c r="HD48" s="101">
        <f t="shared" si="704"/>
        <v>0</v>
      </c>
      <c r="HE48" s="101"/>
      <c r="HF48" s="121"/>
      <c r="HG48" s="122">
        <f t="shared" si="705"/>
        <v>0</v>
      </c>
      <c r="HH48" s="469">
        <f t="shared" si="706"/>
        <v>0</v>
      </c>
      <c r="HI48" s="122">
        <f>HH48/HH42</f>
        <v>0</v>
      </c>
      <c r="HJ48" s="101">
        <f>HJ42*HI48</f>
        <v>0</v>
      </c>
      <c r="HK48" s="119">
        <f t="shared" si="707"/>
        <v>0</v>
      </c>
      <c r="HL48" s="93">
        <f>HL42</f>
        <v>2150</v>
      </c>
      <c r="HM48" s="120">
        <f t="shared" si="708"/>
        <v>0</v>
      </c>
      <c r="HN48" s="101">
        <f t="shared" si="709"/>
        <v>0</v>
      </c>
      <c r="HO48" s="101"/>
      <c r="HP48" s="121"/>
      <c r="HQ48" s="122">
        <f t="shared" si="710"/>
        <v>0</v>
      </c>
      <c r="HR48" s="469">
        <f t="shared" si="711"/>
        <v>28</v>
      </c>
      <c r="HS48" s="122">
        <f>HR48/HR42</f>
        <v>6.5269999999999995E-2</v>
      </c>
      <c r="HT48" s="101">
        <f>HT42*HS48</f>
        <v>26.39</v>
      </c>
      <c r="HU48" s="119">
        <f t="shared" si="712"/>
        <v>0.9425</v>
      </c>
      <c r="HV48" s="93">
        <f>HV42</f>
        <v>2200</v>
      </c>
      <c r="HW48" s="120">
        <f t="shared" si="713"/>
        <v>2073.5</v>
      </c>
      <c r="HX48" s="101">
        <f t="shared" si="714"/>
        <v>58058</v>
      </c>
      <c r="HY48" s="101"/>
      <c r="HZ48" s="121"/>
      <c r="IA48" s="122">
        <f t="shared" si="715"/>
        <v>0.6129</v>
      </c>
      <c r="IB48" s="469">
        <f t="shared" si="716"/>
        <v>0</v>
      </c>
      <c r="IC48" s="122">
        <f>IB48/IB42</f>
        <v>0</v>
      </c>
      <c r="ID48" s="101">
        <f>ID42*IC48</f>
        <v>0</v>
      </c>
      <c r="IE48" s="119">
        <f t="shared" si="717"/>
        <v>0</v>
      </c>
      <c r="IF48" s="93">
        <f>IF42</f>
        <v>2830</v>
      </c>
      <c r="IG48" s="120">
        <f t="shared" si="718"/>
        <v>0</v>
      </c>
      <c r="IH48" s="101">
        <f t="shared" si="719"/>
        <v>0</v>
      </c>
      <c r="II48" s="101"/>
      <c r="IJ48" s="121"/>
      <c r="IK48" s="122">
        <f t="shared" si="720"/>
        <v>0</v>
      </c>
      <c r="IL48" s="469">
        <f t="shared" si="721"/>
        <v>0</v>
      </c>
      <c r="IM48" s="122">
        <f>IL48/IL42</f>
        <v>0</v>
      </c>
      <c r="IN48" s="101">
        <f>IN42*IM48</f>
        <v>0</v>
      </c>
      <c r="IO48" s="119">
        <f t="shared" si="722"/>
        <v>0</v>
      </c>
      <c r="IP48" s="93">
        <f>IP42</f>
        <v>2200</v>
      </c>
      <c r="IQ48" s="120">
        <f t="shared" si="723"/>
        <v>0</v>
      </c>
      <c r="IR48" s="101">
        <f t="shared" si="724"/>
        <v>0</v>
      </c>
      <c r="IS48" s="101"/>
      <c r="IT48" s="121"/>
      <c r="IU48" s="122">
        <f t="shared" si="725"/>
        <v>0</v>
      </c>
      <c r="IV48" s="469">
        <f t="shared" si="726"/>
        <v>0</v>
      </c>
      <c r="IW48" s="122">
        <f>IV48/IV42</f>
        <v>0</v>
      </c>
      <c r="IX48" s="101">
        <f>IX42*IW48</f>
        <v>0</v>
      </c>
      <c r="IY48" s="119">
        <f t="shared" si="727"/>
        <v>0</v>
      </c>
      <c r="IZ48" s="93">
        <f>IZ42</f>
        <v>2830</v>
      </c>
      <c r="JA48" s="120">
        <f t="shared" si="728"/>
        <v>0</v>
      </c>
      <c r="JB48" s="101">
        <f t="shared" si="729"/>
        <v>0</v>
      </c>
      <c r="JC48" s="101"/>
      <c r="JD48" s="121"/>
      <c r="JE48" s="122">
        <f t="shared" si="730"/>
        <v>0</v>
      </c>
      <c r="JF48" s="469">
        <f t="shared" si="731"/>
        <v>0</v>
      </c>
      <c r="JG48" s="122">
        <f>JF48/JF42</f>
        <v>0</v>
      </c>
      <c r="JH48" s="101">
        <f>JH42*JG48</f>
        <v>0</v>
      </c>
      <c r="JI48" s="119">
        <f t="shared" si="732"/>
        <v>0</v>
      </c>
      <c r="JJ48" s="93">
        <f>JJ42</f>
        <v>2200</v>
      </c>
      <c r="JK48" s="120">
        <f t="shared" si="733"/>
        <v>0</v>
      </c>
      <c r="JL48" s="101">
        <f t="shared" si="734"/>
        <v>0</v>
      </c>
      <c r="JM48" s="101"/>
      <c r="JN48" s="121"/>
      <c r="JO48" s="122">
        <f t="shared" si="735"/>
        <v>0</v>
      </c>
      <c r="JP48" s="469">
        <f t="shared" si="736"/>
        <v>0</v>
      </c>
      <c r="JQ48" s="122" t="e">
        <f>JP48/JP42</f>
        <v>#DIV/0!</v>
      </c>
      <c r="JR48" s="101" t="e">
        <f>JR42*JQ48</f>
        <v>#DIV/0!</v>
      </c>
      <c r="JS48" s="119">
        <f t="shared" si="737"/>
        <v>0</v>
      </c>
      <c r="JT48" s="93">
        <f>JT42</f>
        <v>0</v>
      </c>
      <c r="JU48" s="120">
        <f t="shared" si="738"/>
        <v>0</v>
      </c>
      <c r="JV48" s="101">
        <f t="shared" si="739"/>
        <v>0</v>
      </c>
      <c r="JW48" s="101"/>
      <c r="JX48" s="121"/>
      <c r="JY48" s="122">
        <f t="shared" si="740"/>
        <v>0</v>
      </c>
      <c r="JZ48" s="469">
        <f t="shared" si="741"/>
        <v>0</v>
      </c>
      <c r="KA48" s="122">
        <f>JZ48/JZ42</f>
        <v>0</v>
      </c>
      <c r="KB48" s="101">
        <f>KB42*KA48</f>
        <v>0</v>
      </c>
      <c r="KC48" s="119">
        <f t="shared" si="742"/>
        <v>0</v>
      </c>
      <c r="KD48" s="93">
        <f>KD42</f>
        <v>2150</v>
      </c>
      <c r="KE48" s="120">
        <f t="shared" si="743"/>
        <v>0</v>
      </c>
      <c r="KF48" s="101">
        <f t="shared" si="744"/>
        <v>0</v>
      </c>
      <c r="KG48" s="101"/>
      <c r="KH48" s="121"/>
      <c r="KI48" s="122">
        <f t="shared" si="745"/>
        <v>0</v>
      </c>
      <c r="KJ48" s="469">
        <f t="shared" si="746"/>
        <v>0</v>
      </c>
      <c r="KK48" s="122">
        <f>KJ48/KJ42</f>
        <v>0</v>
      </c>
      <c r="KL48" s="101">
        <f>KL42*KK48</f>
        <v>0</v>
      </c>
      <c r="KM48" s="119">
        <f t="shared" si="747"/>
        <v>0</v>
      </c>
      <c r="KN48" s="93">
        <f>KN42</f>
        <v>2150</v>
      </c>
      <c r="KO48" s="120">
        <f t="shared" si="748"/>
        <v>0</v>
      </c>
      <c r="KP48" s="101">
        <f t="shared" si="749"/>
        <v>0</v>
      </c>
      <c r="KQ48" s="101"/>
      <c r="KR48" s="121"/>
      <c r="KS48" s="122">
        <f t="shared" si="750"/>
        <v>0</v>
      </c>
      <c r="KT48" s="469">
        <f t="shared" si="751"/>
        <v>0</v>
      </c>
      <c r="KU48" s="122">
        <f>KT48/KT42</f>
        <v>0</v>
      </c>
      <c r="KV48" s="101">
        <f>KV42*KU48</f>
        <v>0</v>
      </c>
      <c r="KW48" s="119">
        <f t="shared" si="752"/>
        <v>0</v>
      </c>
      <c r="KX48" s="93">
        <f>KX42</f>
        <v>2200</v>
      </c>
      <c r="KY48" s="120">
        <f t="shared" si="753"/>
        <v>0</v>
      </c>
      <c r="KZ48" s="101">
        <f t="shared" si="754"/>
        <v>0</v>
      </c>
      <c r="LA48" s="101"/>
      <c r="LB48" s="121"/>
      <c r="LC48" s="122">
        <f t="shared" si="755"/>
        <v>0</v>
      </c>
      <c r="LD48" s="469">
        <f t="shared" si="756"/>
        <v>0</v>
      </c>
      <c r="LE48" s="122">
        <f>LD48/LD42</f>
        <v>0</v>
      </c>
      <c r="LF48" s="101">
        <f>LF42*LE48</f>
        <v>0</v>
      </c>
      <c r="LG48" s="119">
        <f t="shared" si="757"/>
        <v>0</v>
      </c>
      <c r="LH48" s="93">
        <f>LH42</f>
        <v>2150</v>
      </c>
      <c r="LI48" s="120">
        <f t="shared" si="758"/>
        <v>0</v>
      </c>
      <c r="LJ48" s="101">
        <f t="shared" si="759"/>
        <v>0</v>
      </c>
      <c r="LK48" s="101"/>
      <c r="LL48" s="121"/>
      <c r="LM48" s="122">
        <f t="shared" si="760"/>
        <v>0</v>
      </c>
      <c r="LN48" s="469">
        <f t="shared" si="761"/>
        <v>0</v>
      </c>
      <c r="LO48" s="122">
        <f>LN48/LN42</f>
        <v>0</v>
      </c>
      <c r="LP48" s="101">
        <f>LP42*LO48</f>
        <v>0</v>
      </c>
      <c r="LQ48" s="119">
        <f t="shared" si="762"/>
        <v>0</v>
      </c>
      <c r="LR48" s="93">
        <f>LR42</f>
        <v>2016.57</v>
      </c>
      <c r="LS48" s="120">
        <f t="shared" si="763"/>
        <v>0</v>
      </c>
      <c r="LT48" s="101">
        <f t="shared" si="764"/>
        <v>0</v>
      </c>
      <c r="LU48" s="101"/>
      <c r="LV48" s="121"/>
      <c r="LW48" s="122">
        <f t="shared" si="765"/>
        <v>0</v>
      </c>
      <c r="LX48" s="469">
        <f t="shared" si="766"/>
        <v>0</v>
      </c>
      <c r="LY48" s="122">
        <f>LX48/LX42</f>
        <v>0</v>
      </c>
      <c r="LZ48" s="101">
        <f>LZ42*LY48</f>
        <v>0</v>
      </c>
      <c r="MA48" s="119">
        <f t="shared" si="767"/>
        <v>0</v>
      </c>
      <c r="MB48" s="93">
        <f>MB42</f>
        <v>2150</v>
      </c>
      <c r="MC48" s="120">
        <f t="shared" si="768"/>
        <v>0</v>
      </c>
      <c r="MD48" s="101">
        <f t="shared" si="769"/>
        <v>0</v>
      </c>
      <c r="ME48" s="101"/>
      <c r="MF48" s="121"/>
      <c r="MG48" s="122">
        <f t="shared" si="770"/>
        <v>0</v>
      </c>
      <c r="MH48" s="469">
        <f t="shared" si="771"/>
        <v>0</v>
      </c>
      <c r="MI48" s="122">
        <f>MH48/MH42</f>
        <v>0</v>
      </c>
      <c r="MJ48" s="101">
        <f>MJ42*MI48</f>
        <v>0</v>
      </c>
      <c r="MK48" s="119">
        <f t="shared" si="772"/>
        <v>0</v>
      </c>
      <c r="ML48" s="93">
        <f>ML42</f>
        <v>2830</v>
      </c>
      <c r="MM48" s="120">
        <f t="shared" si="773"/>
        <v>0</v>
      </c>
      <c r="MN48" s="101">
        <f t="shared" si="774"/>
        <v>0</v>
      </c>
      <c r="MO48" s="101"/>
      <c r="MP48" s="121"/>
      <c r="MQ48" s="122">
        <f t="shared" si="775"/>
        <v>0</v>
      </c>
      <c r="MR48" s="469">
        <f t="shared" si="776"/>
        <v>0</v>
      </c>
      <c r="MS48" s="122">
        <f>MR48/MR42</f>
        <v>0</v>
      </c>
      <c r="MT48" s="101">
        <f>MT42*MS48</f>
        <v>0</v>
      </c>
      <c r="MU48" s="119">
        <f t="shared" si="777"/>
        <v>0</v>
      </c>
      <c r="MV48" s="93">
        <f>MV42</f>
        <v>2150</v>
      </c>
      <c r="MW48" s="120">
        <f t="shared" si="778"/>
        <v>0</v>
      </c>
      <c r="MX48" s="101">
        <f t="shared" si="779"/>
        <v>0</v>
      </c>
      <c r="MY48" s="101"/>
      <c r="MZ48" s="121"/>
      <c r="NA48" s="122">
        <f t="shared" si="780"/>
        <v>0</v>
      </c>
      <c r="NB48" s="469">
        <f t="shared" si="781"/>
        <v>0</v>
      </c>
      <c r="NC48" s="122">
        <f>NB48/NB42</f>
        <v>0</v>
      </c>
      <c r="ND48" s="101">
        <f>ND42*NC48</f>
        <v>0</v>
      </c>
      <c r="NE48" s="119">
        <f t="shared" si="782"/>
        <v>0</v>
      </c>
      <c r="NF48" s="93">
        <f>NF42</f>
        <v>2145</v>
      </c>
      <c r="NG48" s="120">
        <f t="shared" si="783"/>
        <v>0</v>
      </c>
      <c r="NH48" s="101">
        <f t="shared" si="784"/>
        <v>0</v>
      </c>
      <c r="NI48" s="101"/>
      <c r="NJ48" s="121"/>
      <c r="NK48" s="122">
        <f t="shared" si="785"/>
        <v>0</v>
      </c>
      <c r="NL48" s="469">
        <f t="shared" si="786"/>
        <v>0</v>
      </c>
      <c r="NM48" s="122">
        <f>NL48/NL42</f>
        <v>0</v>
      </c>
      <c r="NN48" s="101">
        <f>NN42*NM48</f>
        <v>0</v>
      </c>
      <c r="NO48" s="119">
        <f t="shared" si="787"/>
        <v>0</v>
      </c>
      <c r="NP48" s="93">
        <f>NP42</f>
        <v>2837.73</v>
      </c>
      <c r="NQ48" s="120">
        <f t="shared" si="788"/>
        <v>0</v>
      </c>
      <c r="NR48" s="101">
        <f t="shared" si="789"/>
        <v>0</v>
      </c>
      <c r="NS48" s="101"/>
      <c r="NT48" s="121"/>
      <c r="NU48" s="122">
        <f t="shared" si="790"/>
        <v>0</v>
      </c>
      <c r="NV48" s="469">
        <f t="shared" si="791"/>
        <v>0</v>
      </c>
      <c r="NW48" s="122">
        <f>NV48/NV42</f>
        <v>0</v>
      </c>
      <c r="NX48" s="101">
        <f>NX42*NW48</f>
        <v>0</v>
      </c>
      <c r="NY48" s="119">
        <f t="shared" si="792"/>
        <v>0</v>
      </c>
      <c r="NZ48" s="93">
        <f>NZ42</f>
        <v>2830</v>
      </c>
      <c r="OA48" s="120">
        <f t="shared" si="793"/>
        <v>0</v>
      </c>
      <c r="OB48" s="101">
        <f t="shared" si="794"/>
        <v>0</v>
      </c>
      <c r="OC48" s="101"/>
      <c r="OD48" s="121"/>
      <c r="OE48" s="122">
        <f t="shared" si="795"/>
        <v>0</v>
      </c>
      <c r="OF48" s="469">
        <f t="shared" si="796"/>
        <v>13</v>
      </c>
      <c r="OG48" s="122">
        <f>OF48/OF42</f>
        <v>9.2200000000000004E-2</v>
      </c>
      <c r="OH48" s="101">
        <f>OH42*OG48</f>
        <v>17.100000000000001</v>
      </c>
      <c r="OI48" s="119">
        <f t="shared" si="797"/>
        <v>1.3153846199999999</v>
      </c>
      <c r="OJ48" s="93">
        <f>OJ42</f>
        <v>2150</v>
      </c>
      <c r="OK48" s="120">
        <f t="shared" si="798"/>
        <v>2828.0769300000002</v>
      </c>
      <c r="OL48" s="101">
        <f t="shared" si="799"/>
        <v>36765</v>
      </c>
      <c r="OM48" s="101"/>
      <c r="ON48" s="121"/>
      <c r="OO48" s="122">
        <f t="shared" si="800"/>
        <v>0.83594999999999997</v>
      </c>
      <c r="OP48" s="469">
        <f t="shared" si="801"/>
        <v>0</v>
      </c>
      <c r="OQ48" s="122">
        <f>OP48/OP42</f>
        <v>0</v>
      </c>
      <c r="OR48" s="101">
        <f>OR42*OQ48</f>
        <v>0</v>
      </c>
      <c r="OS48" s="119">
        <f t="shared" si="802"/>
        <v>0</v>
      </c>
      <c r="OT48" s="93">
        <f>OT42</f>
        <v>2830</v>
      </c>
      <c r="OU48" s="120">
        <f t="shared" si="803"/>
        <v>0</v>
      </c>
      <c r="OV48" s="101">
        <f t="shared" si="804"/>
        <v>0</v>
      </c>
      <c r="OW48" s="101"/>
      <c r="OX48" s="121"/>
      <c r="OY48" s="122">
        <f t="shared" si="805"/>
        <v>0</v>
      </c>
      <c r="OZ48" s="469">
        <f t="shared" si="806"/>
        <v>36</v>
      </c>
      <c r="PA48" s="122">
        <f>OZ48/OZ42</f>
        <v>0.5</v>
      </c>
      <c r="PB48" s="101">
        <f>PB42*PA48</f>
        <v>51.56</v>
      </c>
      <c r="PC48" s="119">
        <f t="shared" si="807"/>
        <v>1.4322222200000001</v>
      </c>
      <c r="PD48" s="93">
        <f>PD42</f>
        <v>2925.67</v>
      </c>
      <c r="PE48" s="120">
        <f t="shared" si="808"/>
        <v>4190.2095799999997</v>
      </c>
      <c r="PF48" s="101">
        <f t="shared" si="809"/>
        <v>150847.54</v>
      </c>
      <c r="PG48" s="101"/>
      <c r="PH48" s="121"/>
      <c r="PI48" s="122">
        <f t="shared" si="810"/>
        <v>1.23858</v>
      </c>
      <c r="PJ48" s="469">
        <f t="shared" si="811"/>
        <v>0</v>
      </c>
      <c r="PK48" s="122">
        <f>PJ48/PJ42</f>
        <v>0</v>
      </c>
      <c r="PL48" s="101">
        <f>PL42*PK48</f>
        <v>0</v>
      </c>
      <c r="PM48" s="119">
        <f t="shared" si="812"/>
        <v>0</v>
      </c>
      <c r="PN48" s="93">
        <f>PN42</f>
        <v>2830</v>
      </c>
      <c r="PO48" s="120">
        <f t="shared" si="813"/>
        <v>0</v>
      </c>
      <c r="PP48" s="101">
        <f t="shared" si="814"/>
        <v>0</v>
      </c>
      <c r="PQ48" s="101"/>
      <c r="PR48" s="121"/>
      <c r="PS48" s="122">
        <f t="shared" si="815"/>
        <v>0</v>
      </c>
      <c r="PT48" s="469">
        <f t="shared" si="816"/>
        <v>0</v>
      </c>
      <c r="PU48" s="122" t="e">
        <f>PT48/PT42</f>
        <v>#DIV/0!</v>
      </c>
      <c r="PV48" s="101" t="e">
        <f>PV42*PU48</f>
        <v>#DIV/0!</v>
      </c>
      <c r="PW48" s="119">
        <f t="shared" si="817"/>
        <v>0</v>
      </c>
      <c r="PX48" s="93">
        <f>PX42</f>
        <v>0</v>
      </c>
      <c r="PY48" s="120">
        <f t="shared" si="818"/>
        <v>0</v>
      </c>
      <c r="PZ48" s="101">
        <f t="shared" si="819"/>
        <v>0</v>
      </c>
      <c r="QA48" s="101"/>
      <c r="QB48" s="121"/>
      <c r="QC48" s="122">
        <f t="shared" si="820"/>
        <v>0</v>
      </c>
      <c r="QD48" s="469">
        <f t="shared" si="821"/>
        <v>0</v>
      </c>
      <c r="QE48" s="122">
        <f>QD48/QD42</f>
        <v>0</v>
      </c>
      <c r="QF48" s="101">
        <f>QF42*QE48</f>
        <v>0</v>
      </c>
      <c r="QG48" s="119">
        <f t="shared" si="822"/>
        <v>0</v>
      </c>
      <c r="QH48" s="93">
        <f>QH42</f>
        <v>2830</v>
      </c>
      <c r="QI48" s="120">
        <f t="shared" si="823"/>
        <v>0</v>
      </c>
      <c r="QJ48" s="101">
        <f t="shared" si="824"/>
        <v>0</v>
      </c>
      <c r="QK48" s="101"/>
      <c r="QL48" s="121"/>
      <c r="QM48" s="122">
        <f t="shared" si="825"/>
        <v>0</v>
      </c>
      <c r="QN48" s="469">
        <f t="shared" si="826"/>
        <v>0</v>
      </c>
      <c r="QO48" s="122">
        <f>QN48/QN42</f>
        <v>0</v>
      </c>
      <c r="QP48" s="101">
        <f>QP42*QO48</f>
        <v>0</v>
      </c>
      <c r="QQ48" s="119">
        <f t="shared" si="827"/>
        <v>0</v>
      </c>
      <c r="QR48" s="93">
        <f>QR42</f>
        <v>2150</v>
      </c>
      <c r="QS48" s="120">
        <f t="shared" si="828"/>
        <v>0</v>
      </c>
      <c r="QT48" s="101">
        <f t="shared" si="829"/>
        <v>0</v>
      </c>
      <c r="QU48" s="101"/>
      <c r="QV48" s="121"/>
      <c r="QW48" s="122">
        <f t="shared" si="830"/>
        <v>0</v>
      </c>
      <c r="QX48" s="469">
        <f t="shared" si="831"/>
        <v>27</v>
      </c>
      <c r="QY48" s="122">
        <f>QX48/QX42</f>
        <v>0.15606999999999999</v>
      </c>
      <c r="QZ48" s="101">
        <f>QZ42*QY48</f>
        <v>43.39</v>
      </c>
      <c r="RA48" s="119">
        <f t="shared" si="832"/>
        <v>1.60703704</v>
      </c>
      <c r="RB48" s="93">
        <f>RB42</f>
        <v>3207</v>
      </c>
      <c r="RC48" s="120">
        <f t="shared" si="833"/>
        <v>5153.7677899999999</v>
      </c>
      <c r="RD48" s="101">
        <f t="shared" si="834"/>
        <v>139151.73000000001</v>
      </c>
      <c r="RE48" s="101"/>
      <c r="RF48" s="121"/>
      <c r="RG48" s="122">
        <f t="shared" si="835"/>
        <v>1.52339</v>
      </c>
      <c r="RH48" s="469">
        <f t="shared" si="836"/>
        <v>0</v>
      </c>
      <c r="RI48" s="122">
        <f>RH48/RH42</f>
        <v>0</v>
      </c>
      <c r="RJ48" s="101">
        <f>RJ42*RI48</f>
        <v>0</v>
      </c>
      <c r="RK48" s="119">
        <f t="shared" si="837"/>
        <v>0</v>
      </c>
      <c r="RL48" s="93">
        <f>RL42</f>
        <v>2868</v>
      </c>
      <c r="RM48" s="120">
        <f t="shared" si="838"/>
        <v>0</v>
      </c>
      <c r="RN48" s="101">
        <f t="shared" si="839"/>
        <v>0</v>
      </c>
      <c r="RO48" s="101"/>
      <c r="RP48" s="121"/>
      <c r="RQ48" s="122">
        <f t="shared" si="840"/>
        <v>0</v>
      </c>
      <c r="RR48" s="469">
        <f t="shared" si="841"/>
        <v>0</v>
      </c>
      <c r="RS48" s="122">
        <f>RR48/RR42</f>
        <v>0</v>
      </c>
      <c r="RT48" s="101">
        <f>RT42*RS48</f>
        <v>0</v>
      </c>
      <c r="RU48" s="119">
        <f t="shared" si="842"/>
        <v>0</v>
      </c>
      <c r="RV48" s="93">
        <f>RV42</f>
        <v>2830</v>
      </c>
      <c r="RW48" s="120">
        <f t="shared" si="843"/>
        <v>0</v>
      </c>
      <c r="RX48" s="101">
        <f t="shared" si="844"/>
        <v>0</v>
      </c>
      <c r="RY48" s="101"/>
      <c r="RZ48" s="121"/>
      <c r="SA48" s="122">
        <f t="shared" si="845"/>
        <v>0</v>
      </c>
      <c r="SB48" s="469">
        <f t="shared" si="846"/>
        <v>0</v>
      </c>
      <c r="SC48" s="122">
        <f>SB48/SB42</f>
        <v>0</v>
      </c>
      <c r="SD48" s="101">
        <f>SD42*SC48</f>
        <v>0</v>
      </c>
      <c r="SE48" s="119">
        <f t="shared" si="847"/>
        <v>0</v>
      </c>
      <c r="SF48" s="93">
        <f>SF42</f>
        <v>0</v>
      </c>
      <c r="SG48" s="120">
        <f t="shared" si="848"/>
        <v>0</v>
      </c>
      <c r="SH48" s="101">
        <f t="shared" si="849"/>
        <v>0</v>
      </c>
      <c r="SI48" s="101"/>
      <c r="SJ48" s="121"/>
      <c r="SK48" s="122">
        <f t="shared" si="850"/>
        <v>0</v>
      </c>
      <c r="SL48" s="469">
        <f t="shared" si="851"/>
        <v>0</v>
      </c>
      <c r="SM48" s="122">
        <f>SL48/SL42</f>
        <v>0</v>
      </c>
      <c r="SN48" s="101">
        <f>SN42*SM48</f>
        <v>0</v>
      </c>
      <c r="SO48" s="119">
        <f t="shared" si="852"/>
        <v>0</v>
      </c>
      <c r="SP48" s="93">
        <f>SP42</f>
        <v>2150</v>
      </c>
      <c r="SQ48" s="120">
        <f t="shared" si="853"/>
        <v>0</v>
      </c>
      <c r="SR48" s="101">
        <f t="shared" si="854"/>
        <v>0</v>
      </c>
      <c r="SS48" s="101"/>
      <c r="ST48" s="121"/>
      <c r="SU48" s="122">
        <f t="shared" si="855"/>
        <v>0</v>
      </c>
      <c r="SV48" s="469">
        <f t="shared" si="856"/>
        <v>0</v>
      </c>
      <c r="SW48" s="122">
        <f>SV48/SV42</f>
        <v>0</v>
      </c>
      <c r="SX48" s="101">
        <f>SX42*SW48</f>
        <v>0</v>
      </c>
      <c r="SY48" s="119">
        <f t="shared" si="857"/>
        <v>0</v>
      </c>
      <c r="SZ48" s="93">
        <f>SZ42</f>
        <v>2830</v>
      </c>
      <c r="TA48" s="120">
        <f t="shared" si="858"/>
        <v>0</v>
      </c>
      <c r="TB48" s="101">
        <f t="shared" si="859"/>
        <v>0</v>
      </c>
      <c r="TC48" s="101"/>
      <c r="TD48" s="121"/>
      <c r="TE48" s="122">
        <f t="shared" si="860"/>
        <v>0</v>
      </c>
      <c r="TF48" s="469">
        <f t="shared" si="861"/>
        <v>0</v>
      </c>
      <c r="TG48" s="122">
        <f>TF48/TF42</f>
        <v>0</v>
      </c>
      <c r="TH48" s="101">
        <f>TH42*TG48</f>
        <v>0</v>
      </c>
      <c r="TI48" s="119">
        <f t="shared" si="862"/>
        <v>0</v>
      </c>
      <c r="TJ48" s="93">
        <f>TJ42</f>
        <v>2830</v>
      </c>
      <c r="TK48" s="120">
        <f t="shared" si="863"/>
        <v>0</v>
      </c>
      <c r="TL48" s="101">
        <f t="shared" si="864"/>
        <v>0</v>
      </c>
      <c r="TM48" s="101"/>
      <c r="TN48" s="121"/>
      <c r="TO48" s="122">
        <f t="shared" si="865"/>
        <v>0</v>
      </c>
      <c r="TP48" s="469">
        <f t="shared" si="866"/>
        <v>0</v>
      </c>
      <c r="TQ48" s="122">
        <f>TP48/TP42</f>
        <v>0</v>
      </c>
      <c r="TR48" s="101">
        <f>TR42*TQ48</f>
        <v>0</v>
      </c>
      <c r="TS48" s="119">
        <f t="shared" si="867"/>
        <v>0</v>
      </c>
      <c r="TT48" s="93">
        <f>TT42</f>
        <v>2150</v>
      </c>
      <c r="TU48" s="120">
        <f t="shared" si="868"/>
        <v>0</v>
      </c>
      <c r="TV48" s="101">
        <f t="shared" si="869"/>
        <v>0</v>
      </c>
      <c r="TW48" s="101"/>
      <c r="TX48" s="121"/>
      <c r="TY48" s="122">
        <f t="shared" si="870"/>
        <v>0</v>
      </c>
      <c r="TZ48" s="469">
        <f t="shared" si="871"/>
        <v>0</v>
      </c>
      <c r="UA48" s="122">
        <f>TZ48/TZ42</f>
        <v>0</v>
      </c>
      <c r="UB48" s="101">
        <f>UB42*UA48</f>
        <v>0</v>
      </c>
      <c r="UC48" s="119">
        <f t="shared" si="872"/>
        <v>0</v>
      </c>
      <c r="UD48" s="93">
        <f>UD42</f>
        <v>2150</v>
      </c>
      <c r="UE48" s="120">
        <f t="shared" si="873"/>
        <v>0</v>
      </c>
      <c r="UF48" s="101">
        <f t="shared" si="874"/>
        <v>0</v>
      </c>
      <c r="UG48" s="101"/>
      <c r="UH48" s="121"/>
      <c r="UI48" s="122">
        <f t="shared" si="875"/>
        <v>0</v>
      </c>
      <c r="UJ48" s="469">
        <f t="shared" si="876"/>
        <v>0</v>
      </c>
      <c r="UK48" s="122">
        <f>UJ48/UJ42</f>
        <v>0</v>
      </c>
      <c r="UL48" s="101">
        <f>UL42*UK48</f>
        <v>0</v>
      </c>
      <c r="UM48" s="119">
        <f t="shared" si="877"/>
        <v>0</v>
      </c>
      <c r="UN48" s="93">
        <f>UN42</f>
        <v>2150</v>
      </c>
      <c r="UO48" s="120">
        <f t="shared" si="878"/>
        <v>0</v>
      </c>
      <c r="UP48" s="101">
        <f t="shared" si="879"/>
        <v>0</v>
      </c>
      <c r="UQ48" s="101"/>
      <c r="UR48" s="121"/>
      <c r="US48" s="122">
        <f t="shared" si="880"/>
        <v>0</v>
      </c>
      <c r="UT48" s="469">
        <f t="shared" si="881"/>
        <v>0</v>
      </c>
      <c r="UU48" s="122">
        <f>UT48/UT42</f>
        <v>0</v>
      </c>
      <c r="UV48" s="101">
        <f>UV42*UU48</f>
        <v>0</v>
      </c>
      <c r="UW48" s="119">
        <f t="shared" si="882"/>
        <v>0</v>
      </c>
      <c r="UX48" s="93">
        <f>UX42</f>
        <v>2150</v>
      </c>
      <c r="UY48" s="120">
        <f t="shared" si="883"/>
        <v>0</v>
      </c>
      <c r="UZ48" s="101">
        <f t="shared" si="884"/>
        <v>0</v>
      </c>
      <c r="VA48" s="101"/>
      <c r="VB48" s="121"/>
      <c r="VC48" s="122">
        <f t="shared" si="885"/>
        <v>0</v>
      </c>
      <c r="VD48" s="469">
        <f t="shared" si="886"/>
        <v>0</v>
      </c>
      <c r="VE48" s="122">
        <f>VD48/VD42</f>
        <v>0</v>
      </c>
      <c r="VF48" s="101">
        <f>VF42*VE48</f>
        <v>0</v>
      </c>
      <c r="VG48" s="119">
        <f t="shared" si="887"/>
        <v>0</v>
      </c>
      <c r="VH48" s="93">
        <f>VH42</f>
        <v>2150</v>
      </c>
      <c r="VI48" s="120">
        <f t="shared" si="888"/>
        <v>0</v>
      </c>
      <c r="VJ48" s="101">
        <f t="shared" si="889"/>
        <v>0</v>
      </c>
      <c r="VK48" s="101"/>
      <c r="VL48" s="121"/>
      <c r="VM48" s="122">
        <f t="shared" si="890"/>
        <v>0</v>
      </c>
      <c r="VN48" s="469">
        <f t="shared" si="891"/>
        <v>0</v>
      </c>
      <c r="VO48" s="122">
        <f>VN48/VN42</f>
        <v>0</v>
      </c>
      <c r="VP48" s="101">
        <f>VP42*VO48</f>
        <v>0</v>
      </c>
      <c r="VQ48" s="119">
        <f t="shared" si="892"/>
        <v>0</v>
      </c>
      <c r="VR48" s="93">
        <f>VR42</f>
        <v>2150</v>
      </c>
      <c r="VS48" s="120">
        <f t="shared" si="893"/>
        <v>0</v>
      </c>
      <c r="VT48" s="101">
        <f t="shared" si="894"/>
        <v>0</v>
      </c>
      <c r="VU48" s="101"/>
      <c r="VV48" s="121"/>
      <c r="VW48" s="122">
        <f t="shared" si="895"/>
        <v>0</v>
      </c>
      <c r="VX48" s="452">
        <f t="shared" si="896"/>
        <v>222</v>
      </c>
      <c r="VY48" s="122">
        <f>VX48/VX42</f>
        <v>1.7670000000000002E-2</v>
      </c>
      <c r="VZ48" s="101">
        <f>VZ42*VY48</f>
        <v>310.86</v>
      </c>
      <c r="WA48" s="119">
        <f t="shared" si="897"/>
        <v>1.40027027</v>
      </c>
      <c r="WB48" s="93">
        <f>WB42</f>
        <v>2416.02</v>
      </c>
      <c r="WC48" s="120">
        <f t="shared" si="898"/>
        <v>3383.0809800000002</v>
      </c>
      <c r="WD48" s="101">
        <f t="shared" si="899"/>
        <v>751043.98</v>
      </c>
      <c r="WE48" s="101"/>
      <c r="WF48" s="121"/>
    </row>
    <row r="49" spans="1:604" ht="24">
      <c r="A49" s="5"/>
      <c r="B49" s="85" t="s">
        <v>409</v>
      </c>
      <c r="C49" s="12" t="s">
        <v>920</v>
      </c>
      <c r="D49" s="12" t="s">
        <v>423</v>
      </c>
      <c r="E49" s="4" t="s">
        <v>35</v>
      </c>
      <c r="F49" s="469">
        <f t="shared" si="601"/>
        <v>0</v>
      </c>
      <c r="G49" s="122">
        <f>F49/F42</f>
        <v>0</v>
      </c>
      <c r="H49" s="101">
        <f>H42*G49</f>
        <v>0</v>
      </c>
      <c r="I49" s="119">
        <f t="shared" si="602"/>
        <v>0</v>
      </c>
      <c r="J49" s="93">
        <f>J42</f>
        <v>2300</v>
      </c>
      <c r="K49" s="120">
        <f t="shared" si="603"/>
        <v>0</v>
      </c>
      <c r="L49" s="101">
        <f t="shared" si="604"/>
        <v>0</v>
      </c>
      <c r="M49" s="101"/>
      <c r="N49" s="121"/>
      <c r="O49" s="122" t="e">
        <f t="shared" si="605"/>
        <v>#DIV/0!</v>
      </c>
      <c r="P49" s="469">
        <f t="shared" si="606"/>
        <v>0</v>
      </c>
      <c r="Q49" s="122">
        <f>P49/P42</f>
        <v>0</v>
      </c>
      <c r="R49" s="101">
        <f>R42*Q49</f>
        <v>0</v>
      </c>
      <c r="S49" s="119">
        <f t="shared" si="607"/>
        <v>0</v>
      </c>
      <c r="T49" s="93">
        <f>T42</f>
        <v>2150</v>
      </c>
      <c r="U49" s="120">
        <f t="shared" si="608"/>
        <v>0</v>
      </c>
      <c r="V49" s="101">
        <f t="shared" si="609"/>
        <v>0</v>
      </c>
      <c r="W49" s="101"/>
      <c r="X49" s="121"/>
      <c r="Y49" s="122" t="e">
        <f t="shared" si="610"/>
        <v>#DIV/0!</v>
      </c>
      <c r="Z49" s="469">
        <f t="shared" si="611"/>
        <v>0</v>
      </c>
      <c r="AA49" s="122">
        <f>Z49/Z42</f>
        <v>0</v>
      </c>
      <c r="AB49" s="101">
        <f>AB42*AA49</f>
        <v>0</v>
      </c>
      <c r="AC49" s="119">
        <f t="shared" si="612"/>
        <v>0</v>
      </c>
      <c r="AD49" s="93">
        <f>AD42</f>
        <v>2150</v>
      </c>
      <c r="AE49" s="120">
        <f t="shared" si="613"/>
        <v>0</v>
      </c>
      <c r="AF49" s="101">
        <f t="shared" si="614"/>
        <v>0</v>
      </c>
      <c r="AG49" s="101"/>
      <c r="AH49" s="121"/>
      <c r="AI49" s="122" t="e">
        <f t="shared" si="615"/>
        <v>#DIV/0!</v>
      </c>
      <c r="AJ49" s="469">
        <f t="shared" si="616"/>
        <v>0</v>
      </c>
      <c r="AK49" s="122" t="e">
        <f>AJ49/AJ42</f>
        <v>#DIV/0!</v>
      </c>
      <c r="AL49" s="101" t="e">
        <f>AL42*AK49</f>
        <v>#DIV/0!</v>
      </c>
      <c r="AM49" s="119">
        <f t="shared" si="617"/>
        <v>0</v>
      </c>
      <c r="AN49" s="93">
        <f>AN42</f>
        <v>0</v>
      </c>
      <c r="AO49" s="120">
        <f t="shared" si="618"/>
        <v>0</v>
      </c>
      <c r="AP49" s="101">
        <f t="shared" si="619"/>
        <v>0</v>
      </c>
      <c r="AQ49" s="101"/>
      <c r="AR49" s="121"/>
      <c r="AS49" s="122" t="e">
        <f t="shared" si="620"/>
        <v>#DIV/0!</v>
      </c>
      <c r="AT49" s="469">
        <f t="shared" si="621"/>
        <v>0</v>
      </c>
      <c r="AU49" s="122">
        <f>AT49/AT42</f>
        <v>0</v>
      </c>
      <c r="AV49" s="101">
        <f>AV42*AU49</f>
        <v>0</v>
      </c>
      <c r="AW49" s="119">
        <f t="shared" si="622"/>
        <v>0</v>
      </c>
      <c r="AX49" s="93">
        <f>AX42</f>
        <v>2150</v>
      </c>
      <c r="AY49" s="120">
        <f t="shared" si="623"/>
        <v>0</v>
      </c>
      <c r="AZ49" s="101">
        <f t="shared" si="624"/>
        <v>0</v>
      </c>
      <c r="BA49" s="101"/>
      <c r="BB49" s="121"/>
      <c r="BC49" s="122" t="e">
        <f t="shared" si="625"/>
        <v>#DIV/0!</v>
      </c>
      <c r="BD49" s="469">
        <f t="shared" si="626"/>
        <v>0</v>
      </c>
      <c r="BE49" s="122">
        <f>BD49/BD42</f>
        <v>0</v>
      </c>
      <c r="BF49" s="101">
        <f>BF42*BE49</f>
        <v>0</v>
      </c>
      <c r="BG49" s="119">
        <f t="shared" si="627"/>
        <v>0</v>
      </c>
      <c r="BH49" s="93">
        <f>BH42</f>
        <v>2830</v>
      </c>
      <c r="BI49" s="120">
        <f t="shared" si="628"/>
        <v>0</v>
      </c>
      <c r="BJ49" s="101">
        <f t="shared" si="629"/>
        <v>0</v>
      </c>
      <c r="BK49" s="101"/>
      <c r="BL49" s="121"/>
      <c r="BM49" s="122" t="e">
        <f t="shared" si="630"/>
        <v>#DIV/0!</v>
      </c>
      <c r="BN49" s="469">
        <f t="shared" si="631"/>
        <v>0</v>
      </c>
      <c r="BO49" s="122">
        <f>BN49/BN42</f>
        <v>0</v>
      </c>
      <c r="BP49" s="101">
        <f>BP42*BO49</f>
        <v>0</v>
      </c>
      <c r="BQ49" s="119">
        <f t="shared" si="632"/>
        <v>0</v>
      </c>
      <c r="BR49" s="93">
        <f>BR42</f>
        <v>2830</v>
      </c>
      <c r="BS49" s="120">
        <f t="shared" si="633"/>
        <v>0</v>
      </c>
      <c r="BT49" s="101">
        <f t="shared" si="634"/>
        <v>0</v>
      </c>
      <c r="BU49" s="101"/>
      <c r="BV49" s="121"/>
      <c r="BW49" s="122" t="e">
        <f t="shared" si="635"/>
        <v>#DIV/0!</v>
      </c>
      <c r="BX49" s="469">
        <f t="shared" si="636"/>
        <v>0</v>
      </c>
      <c r="BY49" s="122">
        <f>BX49/BX42</f>
        <v>0</v>
      </c>
      <c r="BZ49" s="101">
        <f>BZ42*BY49</f>
        <v>0</v>
      </c>
      <c r="CA49" s="119">
        <f t="shared" si="637"/>
        <v>0</v>
      </c>
      <c r="CB49" s="93">
        <f>CB42</f>
        <v>2200</v>
      </c>
      <c r="CC49" s="120">
        <f t="shared" si="638"/>
        <v>0</v>
      </c>
      <c r="CD49" s="101">
        <f t="shared" si="639"/>
        <v>0</v>
      </c>
      <c r="CE49" s="101"/>
      <c r="CF49" s="121"/>
      <c r="CG49" s="122" t="e">
        <f t="shared" si="640"/>
        <v>#DIV/0!</v>
      </c>
      <c r="CH49" s="469">
        <f t="shared" si="641"/>
        <v>0</v>
      </c>
      <c r="CI49" s="122" t="e">
        <f>CH49/CH42</f>
        <v>#DIV/0!</v>
      </c>
      <c r="CJ49" s="101" t="e">
        <f>CJ42*CI49</f>
        <v>#DIV/0!</v>
      </c>
      <c r="CK49" s="119">
        <f t="shared" si="642"/>
        <v>0</v>
      </c>
      <c r="CL49" s="93">
        <f>CL42</f>
        <v>0</v>
      </c>
      <c r="CM49" s="120">
        <f t="shared" si="643"/>
        <v>0</v>
      </c>
      <c r="CN49" s="101">
        <f t="shared" si="644"/>
        <v>0</v>
      </c>
      <c r="CO49" s="101"/>
      <c r="CP49" s="121"/>
      <c r="CQ49" s="122" t="e">
        <f t="shared" si="645"/>
        <v>#DIV/0!</v>
      </c>
      <c r="CR49" s="469">
        <f t="shared" si="646"/>
        <v>0</v>
      </c>
      <c r="CS49" s="122">
        <f>CR49/CR42</f>
        <v>0</v>
      </c>
      <c r="CT49" s="101">
        <f>CT42*CS49</f>
        <v>0</v>
      </c>
      <c r="CU49" s="119">
        <f t="shared" si="647"/>
        <v>0</v>
      </c>
      <c r="CV49" s="93">
        <f>CV42</f>
        <v>2830</v>
      </c>
      <c r="CW49" s="120">
        <f t="shared" si="648"/>
        <v>0</v>
      </c>
      <c r="CX49" s="101">
        <f t="shared" si="649"/>
        <v>0</v>
      </c>
      <c r="CY49" s="101"/>
      <c r="CZ49" s="121"/>
      <c r="DA49" s="122" t="e">
        <f t="shared" si="650"/>
        <v>#DIV/0!</v>
      </c>
      <c r="DB49" s="469">
        <f t="shared" si="651"/>
        <v>0</v>
      </c>
      <c r="DC49" s="122">
        <f>DB49/DB42</f>
        <v>0</v>
      </c>
      <c r="DD49" s="101">
        <f>DD42*DC49</f>
        <v>0</v>
      </c>
      <c r="DE49" s="119">
        <f t="shared" si="652"/>
        <v>0</v>
      </c>
      <c r="DF49" s="93">
        <f>DF42</f>
        <v>2830</v>
      </c>
      <c r="DG49" s="120">
        <f t="shared" si="653"/>
        <v>0</v>
      </c>
      <c r="DH49" s="101">
        <f t="shared" si="654"/>
        <v>0</v>
      </c>
      <c r="DI49" s="101"/>
      <c r="DJ49" s="121"/>
      <c r="DK49" s="122" t="e">
        <f t="shared" si="655"/>
        <v>#DIV/0!</v>
      </c>
      <c r="DL49" s="469">
        <f t="shared" si="656"/>
        <v>0</v>
      </c>
      <c r="DM49" s="122">
        <f>DL49/DL42</f>
        <v>0</v>
      </c>
      <c r="DN49" s="101">
        <f>DN42*DM49</f>
        <v>0</v>
      </c>
      <c r="DO49" s="119">
        <f t="shared" si="657"/>
        <v>0</v>
      </c>
      <c r="DP49" s="93">
        <f>DP42</f>
        <v>2830</v>
      </c>
      <c r="DQ49" s="120">
        <f t="shared" si="658"/>
        <v>0</v>
      </c>
      <c r="DR49" s="101">
        <f t="shared" si="659"/>
        <v>0</v>
      </c>
      <c r="DS49" s="101"/>
      <c r="DT49" s="121"/>
      <c r="DU49" s="122" t="e">
        <f t="shared" si="660"/>
        <v>#DIV/0!</v>
      </c>
      <c r="DV49" s="469">
        <f t="shared" si="661"/>
        <v>0</v>
      </c>
      <c r="DW49" s="122">
        <f>DV49/DV42</f>
        <v>0</v>
      </c>
      <c r="DX49" s="101">
        <f>DX42*DW49</f>
        <v>0</v>
      </c>
      <c r="DY49" s="119">
        <f t="shared" si="662"/>
        <v>0</v>
      </c>
      <c r="DZ49" s="93">
        <f>DZ42</f>
        <v>0</v>
      </c>
      <c r="EA49" s="120">
        <f t="shared" si="663"/>
        <v>0</v>
      </c>
      <c r="EB49" s="101">
        <f t="shared" si="664"/>
        <v>0</v>
      </c>
      <c r="EC49" s="101"/>
      <c r="ED49" s="121"/>
      <c r="EE49" s="122" t="e">
        <f t="shared" si="665"/>
        <v>#DIV/0!</v>
      </c>
      <c r="EF49" s="469">
        <f t="shared" si="666"/>
        <v>0</v>
      </c>
      <c r="EG49" s="122">
        <f>EF49/EF42</f>
        <v>0</v>
      </c>
      <c r="EH49" s="101">
        <f>EH42*EG49</f>
        <v>0</v>
      </c>
      <c r="EI49" s="119">
        <f t="shared" si="667"/>
        <v>0</v>
      </c>
      <c r="EJ49" s="93">
        <f>EJ42</f>
        <v>2815</v>
      </c>
      <c r="EK49" s="120">
        <f t="shared" si="668"/>
        <v>0</v>
      </c>
      <c r="EL49" s="101">
        <f t="shared" si="669"/>
        <v>0</v>
      </c>
      <c r="EM49" s="101"/>
      <c r="EN49" s="121"/>
      <c r="EO49" s="122" t="e">
        <f t="shared" si="670"/>
        <v>#DIV/0!</v>
      </c>
      <c r="EP49" s="469">
        <f t="shared" si="671"/>
        <v>0</v>
      </c>
      <c r="EQ49" s="122">
        <f>EP49/EP42</f>
        <v>0</v>
      </c>
      <c r="ER49" s="101">
        <f>ER42*EQ49</f>
        <v>0</v>
      </c>
      <c r="ES49" s="119">
        <f t="shared" si="672"/>
        <v>0</v>
      </c>
      <c r="ET49" s="93">
        <f>ET42</f>
        <v>0</v>
      </c>
      <c r="EU49" s="120">
        <f t="shared" si="673"/>
        <v>0</v>
      </c>
      <c r="EV49" s="101">
        <f t="shared" si="674"/>
        <v>0</v>
      </c>
      <c r="EW49" s="101"/>
      <c r="EX49" s="121"/>
      <c r="EY49" s="122" t="e">
        <f t="shared" si="675"/>
        <v>#DIV/0!</v>
      </c>
      <c r="EZ49" s="469">
        <f t="shared" si="676"/>
        <v>0</v>
      </c>
      <c r="FA49" s="122">
        <f>EZ49/EZ42</f>
        <v>0</v>
      </c>
      <c r="FB49" s="101">
        <f>FB42*FA49</f>
        <v>0</v>
      </c>
      <c r="FC49" s="119">
        <f t="shared" si="677"/>
        <v>0</v>
      </c>
      <c r="FD49" s="93">
        <f>FD42</f>
        <v>2150</v>
      </c>
      <c r="FE49" s="120">
        <f t="shared" si="678"/>
        <v>0</v>
      </c>
      <c r="FF49" s="101">
        <f t="shared" si="679"/>
        <v>0</v>
      </c>
      <c r="FG49" s="101"/>
      <c r="FH49" s="121"/>
      <c r="FI49" s="122" t="e">
        <f t="shared" si="680"/>
        <v>#DIV/0!</v>
      </c>
      <c r="FJ49" s="469">
        <f t="shared" si="681"/>
        <v>0</v>
      </c>
      <c r="FK49" s="122">
        <f>FJ49/FJ42</f>
        <v>0</v>
      </c>
      <c r="FL49" s="101">
        <f>FL42*FK49</f>
        <v>0</v>
      </c>
      <c r="FM49" s="119">
        <f t="shared" si="682"/>
        <v>0</v>
      </c>
      <c r="FN49" s="93">
        <f>FN42</f>
        <v>2780</v>
      </c>
      <c r="FO49" s="120">
        <f t="shared" si="683"/>
        <v>0</v>
      </c>
      <c r="FP49" s="101">
        <f t="shared" si="684"/>
        <v>0</v>
      </c>
      <c r="FQ49" s="101"/>
      <c r="FR49" s="121"/>
      <c r="FS49" s="122" t="e">
        <f t="shared" si="685"/>
        <v>#DIV/0!</v>
      </c>
      <c r="FT49" s="469">
        <f t="shared" si="686"/>
        <v>0</v>
      </c>
      <c r="FU49" s="122">
        <f>FT49/FT42</f>
        <v>0</v>
      </c>
      <c r="FV49" s="101">
        <f>FV42*FU49</f>
        <v>0</v>
      </c>
      <c r="FW49" s="119">
        <f t="shared" si="687"/>
        <v>0</v>
      </c>
      <c r="FX49" s="93">
        <f>FX42</f>
        <v>2200</v>
      </c>
      <c r="FY49" s="120">
        <f t="shared" si="688"/>
        <v>0</v>
      </c>
      <c r="FZ49" s="101">
        <f t="shared" si="689"/>
        <v>0</v>
      </c>
      <c r="GA49" s="101"/>
      <c r="GB49" s="121"/>
      <c r="GC49" s="122" t="e">
        <f t="shared" si="690"/>
        <v>#DIV/0!</v>
      </c>
      <c r="GD49" s="469">
        <f t="shared" si="691"/>
        <v>0</v>
      </c>
      <c r="GE49" s="122">
        <f>GD49/GD42</f>
        <v>0</v>
      </c>
      <c r="GF49" s="101">
        <f>GF42*GE49</f>
        <v>0</v>
      </c>
      <c r="GG49" s="119">
        <f t="shared" si="692"/>
        <v>0</v>
      </c>
      <c r="GH49" s="93">
        <f>GH42</f>
        <v>2150</v>
      </c>
      <c r="GI49" s="120">
        <f t="shared" si="693"/>
        <v>0</v>
      </c>
      <c r="GJ49" s="101">
        <f t="shared" si="694"/>
        <v>0</v>
      </c>
      <c r="GK49" s="101"/>
      <c r="GL49" s="121"/>
      <c r="GM49" s="122" t="e">
        <f t="shared" si="695"/>
        <v>#DIV/0!</v>
      </c>
      <c r="GN49" s="469">
        <f t="shared" si="696"/>
        <v>0</v>
      </c>
      <c r="GO49" s="122">
        <f>GN49/GN42</f>
        <v>0</v>
      </c>
      <c r="GP49" s="101">
        <f>GP42*GO49</f>
        <v>0</v>
      </c>
      <c r="GQ49" s="119">
        <f t="shared" si="697"/>
        <v>0</v>
      </c>
      <c r="GR49" s="93">
        <f>GR42</f>
        <v>2150</v>
      </c>
      <c r="GS49" s="120">
        <f t="shared" si="698"/>
        <v>0</v>
      </c>
      <c r="GT49" s="101">
        <f t="shared" si="699"/>
        <v>0</v>
      </c>
      <c r="GU49" s="101"/>
      <c r="GV49" s="121"/>
      <c r="GW49" s="122" t="e">
        <f t="shared" si="700"/>
        <v>#DIV/0!</v>
      </c>
      <c r="GX49" s="469">
        <f t="shared" si="701"/>
        <v>0</v>
      </c>
      <c r="GY49" s="122">
        <f>GX49/GX42</f>
        <v>0</v>
      </c>
      <c r="GZ49" s="101">
        <f>GZ42*GY49</f>
        <v>0</v>
      </c>
      <c r="HA49" s="119">
        <f t="shared" si="702"/>
        <v>0</v>
      </c>
      <c r="HB49" s="93">
        <f>HB42</f>
        <v>2150</v>
      </c>
      <c r="HC49" s="120">
        <f t="shared" si="703"/>
        <v>0</v>
      </c>
      <c r="HD49" s="101">
        <f t="shared" si="704"/>
        <v>0</v>
      </c>
      <c r="HE49" s="101"/>
      <c r="HF49" s="121"/>
      <c r="HG49" s="122" t="e">
        <f t="shared" si="705"/>
        <v>#DIV/0!</v>
      </c>
      <c r="HH49" s="469">
        <f t="shared" si="706"/>
        <v>0</v>
      </c>
      <c r="HI49" s="122">
        <f>HH49/HH42</f>
        <v>0</v>
      </c>
      <c r="HJ49" s="101">
        <f>HJ42*HI49</f>
        <v>0</v>
      </c>
      <c r="HK49" s="119">
        <f t="shared" si="707"/>
        <v>0</v>
      </c>
      <c r="HL49" s="93">
        <f>HL42</f>
        <v>2150</v>
      </c>
      <c r="HM49" s="120">
        <f t="shared" si="708"/>
        <v>0</v>
      </c>
      <c r="HN49" s="101">
        <f t="shared" si="709"/>
        <v>0</v>
      </c>
      <c r="HO49" s="101"/>
      <c r="HP49" s="121"/>
      <c r="HQ49" s="122" t="e">
        <f t="shared" si="710"/>
        <v>#DIV/0!</v>
      </c>
      <c r="HR49" s="469">
        <f t="shared" si="711"/>
        <v>0</v>
      </c>
      <c r="HS49" s="122">
        <f>HR49/HR42</f>
        <v>0</v>
      </c>
      <c r="HT49" s="101">
        <f>HT42*HS49</f>
        <v>0</v>
      </c>
      <c r="HU49" s="119">
        <f t="shared" si="712"/>
        <v>0</v>
      </c>
      <c r="HV49" s="93">
        <f>HV42</f>
        <v>2200</v>
      </c>
      <c r="HW49" s="120">
        <f t="shared" si="713"/>
        <v>0</v>
      </c>
      <c r="HX49" s="101">
        <f t="shared" si="714"/>
        <v>0</v>
      </c>
      <c r="HY49" s="101"/>
      <c r="HZ49" s="121"/>
      <c r="IA49" s="122" t="e">
        <f t="shared" si="715"/>
        <v>#DIV/0!</v>
      </c>
      <c r="IB49" s="469">
        <f t="shared" si="716"/>
        <v>0</v>
      </c>
      <c r="IC49" s="122">
        <f>IB49/IB42</f>
        <v>0</v>
      </c>
      <c r="ID49" s="101">
        <f>ID42*IC49</f>
        <v>0</v>
      </c>
      <c r="IE49" s="119">
        <f t="shared" si="717"/>
        <v>0</v>
      </c>
      <c r="IF49" s="93">
        <f>IF42</f>
        <v>2830</v>
      </c>
      <c r="IG49" s="120">
        <f t="shared" si="718"/>
        <v>0</v>
      </c>
      <c r="IH49" s="101">
        <f t="shared" si="719"/>
        <v>0</v>
      </c>
      <c r="II49" s="101"/>
      <c r="IJ49" s="121"/>
      <c r="IK49" s="122" t="e">
        <f t="shared" si="720"/>
        <v>#DIV/0!</v>
      </c>
      <c r="IL49" s="469">
        <f t="shared" si="721"/>
        <v>0</v>
      </c>
      <c r="IM49" s="122">
        <f>IL49/IL42</f>
        <v>0</v>
      </c>
      <c r="IN49" s="101">
        <f>IN42*IM49</f>
        <v>0</v>
      </c>
      <c r="IO49" s="119">
        <f t="shared" si="722"/>
        <v>0</v>
      </c>
      <c r="IP49" s="93">
        <f>IP42</f>
        <v>2200</v>
      </c>
      <c r="IQ49" s="120">
        <f t="shared" si="723"/>
        <v>0</v>
      </c>
      <c r="IR49" s="101">
        <f t="shared" si="724"/>
        <v>0</v>
      </c>
      <c r="IS49" s="101"/>
      <c r="IT49" s="121"/>
      <c r="IU49" s="122" t="e">
        <f t="shared" si="725"/>
        <v>#DIV/0!</v>
      </c>
      <c r="IV49" s="469">
        <f t="shared" si="726"/>
        <v>0</v>
      </c>
      <c r="IW49" s="122">
        <f>IV49/IV42</f>
        <v>0</v>
      </c>
      <c r="IX49" s="101">
        <f>IX42*IW49</f>
        <v>0</v>
      </c>
      <c r="IY49" s="119">
        <f t="shared" si="727"/>
        <v>0</v>
      </c>
      <c r="IZ49" s="93">
        <f>IZ42</f>
        <v>2830</v>
      </c>
      <c r="JA49" s="120">
        <f t="shared" si="728"/>
        <v>0</v>
      </c>
      <c r="JB49" s="101">
        <f t="shared" si="729"/>
        <v>0</v>
      </c>
      <c r="JC49" s="101"/>
      <c r="JD49" s="121"/>
      <c r="JE49" s="122" t="e">
        <f t="shared" si="730"/>
        <v>#DIV/0!</v>
      </c>
      <c r="JF49" s="469">
        <f t="shared" si="731"/>
        <v>0</v>
      </c>
      <c r="JG49" s="122">
        <f>JF49/JF42</f>
        <v>0</v>
      </c>
      <c r="JH49" s="101">
        <f>JH42*JG49</f>
        <v>0</v>
      </c>
      <c r="JI49" s="119">
        <f t="shared" si="732"/>
        <v>0</v>
      </c>
      <c r="JJ49" s="93">
        <f>JJ42</f>
        <v>2200</v>
      </c>
      <c r="JK49" s="120">
        <f t="shared" si="733"/>
        <v>0</v>
      </c>
      <c r="JL49" s="101">
        <f t="shared" si="734"/>
        <v>0</v>
      </c>
      <c r="JM49" s="101"/>
      <c r="JN49" s="121"/>
      <c r="JO49" s="122" t="e">
        <f t="shared" si="735"/>
        <v>#DIV/0!</v>
      </c>
      <c r="JP49" s="469">
        <f t="shared" si="736"/>
        <v>0</v>
      </c>
      <c r="JQ49" s="122" t="e">
        <f>JP49/JP42</f>
        <v>#DIV/0!</v>
      </c>
      <c r="JR49" s="101" t="e">
        <f>JR42*JQ49</f>
        <v>#DIV/0!</v>
      </c>
      <c r="JS49" s="119">
        <f t="shared" si="737"/>
        <v>0</v>
      </c>
      <c r="JT49" s="93">
        <f>JT42</f>
        <v>0</v>
      </c>
      <c r="JU49" s="120">
        <f t="shared" si="738"/>
        <v>0</v>
      </c>
      <c r="JV49" s="101">
        <f t="shared" si="739"/>
        <v>0</v>
      </c>
      <c r="JW49" s="101"/>
      <c r="JX49" s="121"/>
      <c r="JY49" s="122" t="e">
        <f t="shared" si="740"/>
        <v>#DIV/0!</v>
      </c>
      <c r="JZ49" s="469">
        <f t="shared" si="741"/>
        <v>0</v>
      </c>
      <c r="KA49" s="122">
        <f>JZ49/JZ42</f>
        <v>0</v>
      </c>
      <c r="KB49" s="101">
        <f>KB42*KA49</f>
        <v>0</v>
      </c>
      <c r="KC49" s="119">
        <f t="shared" si="742"/>
        <v>0</v>
      </c>
      <c r="KD49" s="93">
        <f>KD42</f>
        <v>2150</v>
      </c>
      <c r="KE49" s="120">
        <f t="shared" si="743"/>
        <v>0</v>
      </c>
      <c r="KF49" s="101">
        <f t="shared" si="744"/>
        <v>0</v>
      </c>
      <c r="KG49" s="101"/>
      <c r="KH49" s="121"/>
      <c r="KI49" s="122" t="e">
        <f t="shared" si="745"/>
        <v>#DIV/0!</v>
      </c>
      <c r="KJ49" s="469">
        <f t="shared" si="746"/>
        <v>0</v>
      </c>
      <c r="KK49" s="122">
        <f>KJ49/KJ42</f>
        <v>0</v>
      </c>
      <c r="KL49" s="101">
        <f>KL42*KK49</f>
        <v>0</v>
      </c>
      <c r="KM49" s="119">
        <f t="shared" si="747"/>
        <v>0</v>
      </c>
      <c r="KN49" s="93">
        <f>KN42</f>
        <v>2150</v>
      </c>
      <c r="KO49" s="120">
        <f t="shared" si="748"/>
        <v>0</v>
      </c>
      <c r="KP49" s="101">
        <f t="shared" si="749"/>
        <v>0</v>
      </c>
      <c r="KQ49" s="101"/>
      <c r="KR49" s="121"/>
      <c r="KS49" s="122" t="e">
        <f t="shared" si="750"/>
        <v>#DIV/0!</v>
      </c>
      <c r="KT49" s="469">
        <f t="shared" si="751"/>
        <v>0</v>
      </c>
      <c r="KU49" s="122">
        <f>KT49/KT42</f>
        <v>0</v>
      </c>
      <c r="KV49" s="101">
        <f>KV42*KU49</f>
        <v>0</v>
      </c>
      <c r="KW49" s="119">
        <f t="shared" si="752"/>
        <v>0</v>
      </c>
      <c r="KX49" s="93">
        <f>KX42</f>
        <v>2200</v>
      </c>
      <c r="KY49" s="120">
        <f t="shared" si="753"/>
        <v>0</v>
      </c>
      <c r="KZ49" s="101">
        <f t="shared" si="754"/>
        <v>0</v>
      </c>
      <c r="LA49" s="101"/>
      <c r="LB49" s="121"/>
      <c r="LC49" s="122" t="e">
        <f t="shared" si="755"/>
        <v>#DIV/0!</v>
      </c>
      <c r="LD49" s="469">
        <f t="shared" si="756"/>
        <v>0</v>
      </c>
      <c r="LE49" s="122">
        <f>LD49/LD42</f>
        <v>0</v>
      </c>
      <c r="LF49" s="101">
        <f>LF42*LE49</f>
        <v>0</v>
      </c>
      <c r="LG49" s="119">
        <f t="shared" si="757"/>
        <v>0</v>
      </c>
      <c r="LH49" s="93">
        <f>LH42</f>
        <v>2150</v>
      </c>
      <c r="LI49" s="120">
        <f t="shared" si="758"/>
        <v>0</v>
      </c>
      <c r="LJ49" s="101">
        <f t="shared" si="759"/>
        <v>0</v>
      </c>
      <c r="LK49" s="101"/>
      <c r="LL49" s="121"/>
      <c r="LM49" s="122" t="e">
        <f t="shared" si="760"/>
        <v>#DIV/0!</v>
      </c>
      <c r="LN49" s="469">
        <f t="shared" si="761"/>
        <v>0</v>
      </c>
      <c r="LO49" s="122">
        <f>LN49/LN42</f>
        <v>0</v>
      </c>
      <c r="LP49" s="101">
        <f>LP42*LO49</f>
        <v>0</v>
      </c>
      <c r="LQ49" s="119">
        <f t="shared" si="762"/>
        <v>0</v>
      </c>
      <c r="LR49" s="93">
        <f>LR42</f>
        <v>2016.57</v>
      </c>
      <c r="LS49" s="120">
        <f t="shared" si="763"/>
        <v>0</v>
      </c>
      <c r="LT49" s="101">
        <f t="shared" si="764"/>
        <v>0</v>
      </c>
      <c r="LU49" s="101"/>
      <c r="LV49" s="121"/>
      <c r="LW49" s="122" t="e">
        <f t="shared" si="765"/>
        <v>#DIV/0!</v>
      </c>
      <c r="LX49" s="469">
        <f t="shared" si="766"/>
        <v>0</v>
      </c>
      <c r="LY49" s="122">
        <f>LX49/LX42</f>
        <v>0</v>
      </c>
      <c r="LZ49" s="101">
        <f>LZ42*LY49</f>
        <v>0</v>
      </c>
      <c r="MA49" s="119">
        <f t="shared" si="767"/>
        <v>0</v>
      </c>
      <c r="MB49" s="93">
        <f>MB42</f>
        <v>2150</v>
      </c>
      <c r="MC49" s="120">
        <f t="shared" si="768"/>
        <v>0</v>
      </c>
      <c r="MD49" s="101">
        <f t="shared" si="769"/>
        <v>0</v>
      </c>
      <c r="ME49" s="101"/>
      <c r="MF49" s="121"/>
      <c r="MG49" s="122" t="e">
        <f t="shared" si="770"/>
        <v>#DIV/0!</v>
      </c>
      <c r="MH49" s="469">
        <f t="shared" si="771"/>
        <v>0</v>
      </c>
      <c r="MI49" s="122">
        <f>MH49/MH42</f>
        <v>0</v>
      </c>
      <c r="MJ49" s="101">
        <f>MJ42*MI49</f>
        <v>0</v>
      </c>
      <c r="MK49" s="119">
        <f t="shared" si="772"/>
        <v>0</v>
      </c>
      <c r="ML49" s="93">
        <f>ML42</f>
        <v>2830</v>
      </c>
      <c r="MM49" s="120">
        <f t="shared" si="773"/>
        <v>0</v>
      </c>
      <c r="MN49" s="101">
        <f t="shared" si="774"/>
        <v>0</v>
      </c>
      <c r="MO49" s="101"/>
      <c r="MP49" s="121"/>
      <c r="MQ49" s="122" t="e">
        <f t="shared" si="775"/>
        <v>#DIV/0!</v>
      </c>
      <c r="MR49" s="469">
        <f t="shared" si="776"/>
        <v>0</v>
      </c>
      <c r="MS49" s="122">
        <f>MR49/MR42</f>
        <v>0</v>
      </c>
      <c r="MT49" s="101">
        <f>MT42*MS49</f>
        <v>0</v>
      </c>
      <c r="MU49" s="119">
        <f t="shared" si="777"/>
        <v>0</v>
      </c>
      <c r="MV49" s="93">
        <f>MV42</f>
        <v>2150</v>
      </c>
      <c r="MW49" s="120">
        <f t="shared" si="778"/>
        <v>0</v>
      </c>
      <c r="MX49" s="101">
        <f t="shared" si="779"/>
        <v>0</v>
      </c>
      <c r="MY49" s="101"/>
      <c r="MZ49" s="121"/>
      <c r="NA49" s="122" t="e">
        <f t="shared" si="780"/>
        <v>#DIV/0!</v>
      </c>
      <c r="NB49" s="469">
        <f t="shared" si="781"/>
        <v>0</v>
      </c>
      <c r="NC49" s="122">
        <f>NB49/NB42</f>
        <v>0</v>
      </c>
      <c r="ND49" s="101">
        <f>ND42*NC49</f>
        <v>0</v>
      </c>
      <c r="NE49" s="119">
        <f t="shared" si="782"/>
        <v>0</v>
      </c>
      <c r="NF49" s="93">
        <f>NF42</f>
        <v>2145</v>
      </c>
      <c r="NG49" s="120">
        <f t="shared" si="783"/>
        <v>0</v>
      </c>
      <c r="NH49" s="101">
        <f t="shared" si="784"/>
        <v>0</v>
      </c>
      <c r="NI49" s="101"/>
      <c r="NJ49" s="121"/>
      <c r="NK49" s="122" t="e">
        <f t="shared" si="785"/>
        <v>#DIV/0!</v>
      </c>
      <c r="NL49" s="469">
        <f t="shared" si="786"/>
        <v>0</v>
      </c>
      <c r="NM49" s="122">
        <f>NL49/NL42</f>
        <v>0</v>
      </c>
      <c r="NN49" s="101">
        <f>NN42*NM49</f>
        <v>0</v>
      </c>
      <c r="NO49" s="119">
        <f t="shared" si="787"/>
        <v>0</v>
      </c>
      <c r="NP49" s="93">
        <f>NP42</f>
        <v>2837.73</v>
      </c>
      <c r="NQ49" s="120">
        <f t="shared" si="788"/>
        <v>0</v>
      </c>
      <c r="NR49" s="101">
        <f t="shared" si="789"/>
        <v>0</v>
      </c>
      <c r="NS49" s="101"/>
      <c r="NT49" s="121"/>
      <c r="NU49" s="122" t="e">
        <f t="shared" si="790"/>
        <v>#DIV/0!</v>
      </c>
      <c r="NV49" s="469">
        <f t="shared" si="791"/>
        <v>0</v>
      </c>
      <c r="NW49" s="122">
        <f>NV49/NV42</f>
        <v>0</v>
      </c>
      <c r="NX49" s="101">
        <f>NX42*NW49</f>
        <v>0</v>
      </c>
      <c r="NY49" s="119">
        <f t="shared" si="792"/>
        <v>0</v>
      </c>
      <c r="NZ49" s="93">
        <f>NZ42</f>
        <v>2830</v>
      </c>
      <c r="OA49" s="120">
        <f t="shared" si="793"/>
        <v>0</v>
      </c>
      <c r="OB49" s="101">
        <f t="shared" si="794"/>
        <v>0</v>
      </c>
      <c r="OC49" s="101"/>
      <c r="OD49" s="121"/>
      <c r="OE49" s="122" t="e">
        <f t="shared" si="795"/>
        <v>#DIV/0!</v>
      </c>
      <c r="OF49" s="469">
        <f t="shared" si="796"/>
        <v>0</v>
      </c>
      <c r="OG49" s="122">
        <f>OF49/OF42</f>
        <v>0</v>
      </c>
      <c r="OH49" s="101">
        <f>OH42*OG49</f>
        <v>0</v>
      </c>
      <c r="OI49" s="119">
        <f t="shared" si="797"/>
        <v>0</v>
      </c>
      <c r="OJ49" s="93">
        <f>OJ42</f>
        <v>2150</v>
      </c>
      <c r="OK49" s="120">
        <f t="shared" si="798"/>
        <v>0</v>
      </c>
      <c r="OL49" s="101">
        <f t="shared" si="799"/>
        <v>0</v>
      </c>
      <c r="OM49" s="101"/>
      <c r="ON49" s="121"/>
      <c r="OO49" s="122" t="e">
        <f t="shared" si="800"/>
        <v>#DIV/0!</v>
      </c>
      <c r="OP49" s="469">
        <f t="shared" si="801"/>
        <v>0</v>
      </c>
      <c r="OQ49" s="122">
        <f>OP49/OP42</f>
        <v>0</v>
      </c>
      <c r="OR49" s="101">
        <f>OR42*OQ49</f>
        <v>0</v>
      </c>
      <c r="OS49" s="119">
        <f t="shared" si="802"/>
        <v>0</v>
      </c>
      <c r="OT49" s="93">
        <f>OT42</f>
        <v>2830</v>
      </c>
      <c r="OU49" s="120">
        <f t="shared" si="803"/>
        <v>0</v>
      </c>
      <c r="OV49" s="101">
        <f t="shared" si="804"/>
        <v>0</v>
      </c>
      <c r="OW49" s="101"/>
      <c r="OX49" s="121"/>
      <c r="OY49" s="122" t="e">
        <f t="shared" si="805"/>
        <v>#DIV/0!</v>
      </c>
      <c r="OZ49" s="469">
        <f t="shared" si="806"/>
        <v>0</v>
      </c>
      <c r="PA49" s="122">
        <f>OZ49/OZ42</f>
        <v>0</v>
      </c>
      <c r="PB49" s="101">
        <f>PB42*PA49</f>
        <v>0</v>
      </c>
      <c r="PC49" s="119">
        <f t="shared" si="807"/>
        <v>0</v>
      </c>
      <c r="PD49" s="93">
        <f>PD42</f>
        <v>2925.67</v>
      </c>
      <c r="PE49" s="120">
        <f t="shared" si="808"/>
        <v>0</v>
      </c>
      <c r="PF49" s="101">
        <f t="shared" si="809"/>
        <v>0</v>
      </c>
      <c r="PG49" s="101"/>
      <c r="PH49" s="121"/>
      <c r="PI49" s="122" t="e">
        <f t="shared" si="810"/>
        <v>#DIV/0!</v>
      </c>
      <c r="PJ49" s="469">
        <f t="shared" si="811"/>
        <v>0</v>
      </c>
      <c r="PK49" s="122">
        <f>PJ49/PJ42</f>
        <v>0</v>
      </c>
      <c r="PL49" s="101">
        <f>PL42*PK49</f>
        <v>0</v>
      </c>
      <c r="PM49" s="119">
        <f t="shared" si="812"/>
        <v>0</v>
      </c>
      <c r="PN49" s="93">
        <f>PN42</f>
        <v>2830</v>
      </c>
      <c r="PO49" s="120">
        <f t="shared" si="813"/>
        <v>0</v>
      </c>
      <c r="PP49" s="101">
        <f t="shared" si="814"/>
        <v>0</v>
      </c>
      <c r="PQ49" s="101"/>
      <c r="PR49" s="121"/>
      <c r="PS49" s="122" t="e">
        <f t="shared" si="815"/>
        <v>#DIV/0!</v>
      </c>
      <c r="PT49" s="469">
        <f t="shared" si="816"/>
        <v>0</v>
      </c>
      <c r="PU49" s="122" t="e">
        <f>PT49/PT42</f>
        <v>#DIV/0!</v>
      </c>
      <c r="PV49" s="101" t="e">
        <f>PV42*PU49</f>
        <v>#DIV/0!</v>
      </c>
      <c r="PW49" s="119">
        <f t="shared" si="817"/>
        <v>0</v>
      </c>
      <c r="PX49" s="93">
        <f>PX42</f>
        <v>0</v>
      </c>
      <c r="PY49" s="120">
        <f t="shared" si="818"/>
        <v>0</v>
      </c>
      <c r="PZ49" s="101">
        <f t="shared" si="819"/>
        <v>0</v>
      </c>
      <c r="QA49" s="101"/>
      <c r="QB49" s="121"/>
      <c r="QC49" s="122" t="e">
        <f t="shared" si="820"/>
        <v>#DIV/0!</v>
      </c>
      <c r="QD49" s="469">
        <f t="shared" si="821"/>
        <v>0</v>
      </c>
      <c r="QE49" s="122">
        <f>QD49/QD42</f>
        <v>0</v>
      </c>
      <c r="QF49" s="101">
        <f>QF42*QE49</f>
        <v>0</v>
      </c>
      <c r="QG49" s="119">
        <f t="shared" si="822"/>
        <v>0</v>
      </c>
      <c r="QH49" s="93">
        <f>QH42</f>
        <v>2830</v>
      </c>
      <c r="QI49" s="120">
        <f t="shared" si="823"/>
        <v>0</v>
      </c>
      <c r="QJ49" s="101">
        <f t="shared" si="824"/>
        <v>0</v>
      </c>
      <c r="QK49" s="101"/>
      <c r="QL49" s="121"/>
      <c r="QM49" s="122" t="e">
        <f t="shared" si="825"/>
        <v>#DIV/0!</v>
      </c>
      <c r="QN49" s="469">
        <f t="shared" si="826"/>
        <v>0</v>
      </c>
      <c r="QO49" s="122">
        <f>QN49/QN42</f>
        <v>0</v>
      </c>
      <c r="QP49" s="101">
        <f>QP42*QO49</f>
        <v>0</v>
      </c>
      <c r="QQ49" s="119">
        <f t="shared" si="827"/>
        <v>0</v>
      </c>
      <c r="QR49" s="93">
        <f>QR42</f>
        <v>2150</v>
      </c>
      <c r="QS49" s="120">
        <f t="shared" si="828"/>
        <v>0</v>
      </c>
      <c r="QT49" s="101">
        <f t="shared" si="829"/>
        <v>0</v>
      </c>
      <c r="QU49" s="101"/>
      <c r="QV49" s="121"/>
      <c r="QW49" s="122" t="e">
        <f t="shared" si="830"/>
        <v>#DIV/0!</v>
      </c>
      <c r="QX49" s="469">
        <f t="shared" si="831"/>
        <v>0</v>
      </c>
      <c r="QY49" s="122">
        <f>QX49/QX42</f>
        <v>0</v>
      </c>
      <c r="QZ49" s="101">
        <f>QZ42*QY49</f>
        <v>0</v>
      </c>
      <c r="RA49" s="119">
        <f t="shared" si="832"/>
        <v>0</v>
      </c>
      <c r="RB49" s="93">
        <f>RB42</f>
        <v>3207</v>
      </c>
      <c r="RC49" s="120">
        <f t="shared" si="833"/>
        <v>0</v>
      </c>
      <c r="RD49" s="101">
        <f t="shared" si="834"/>
        <v>0</v>
      </c>
      <c r="RE49" s="101"/>
      <c r="RF49" s="121"/>
      <c r="RG49" s="122" t="e">
        <f t="shared" si="835"/>
        <v>#DIV/0!</v>
      </c>
      <c r="RH49" s="469">
        <f t="shared" si="836"/>
        <v>0</v>
      </c>
      <c r="RI49" s="122">
        <f>RH49/RH42</f>
        <v>0</v>
      </c>
      <c r="RJ49" s="101">
        <f>RJ42*RI49</f>
        <v>0</v>
      </c>
      <c r="RK49" s="119">
        <f t="shared" si="837"/>
        <v>0</v>
      </c>
      <c r="RL49" s="93">
        <f>RL42</f>
        <v>2868</v>
      </c>
      <c r="RM49" s="120">
        <f t="shared" si="838"/>
        <v>0</v>
      </c>
      <c r="RN49" s="101">
        <f t="shared" si="839"/>
        <v>0</v>
      </c>
      <c r="RO49" s="101"/>
      <c r="RP49" s="121"/>
      <c r="RQ49" s="122" t="e">
        <f t="shared" si="840"/>
        <v>#DIV/0!</v>
      </c>
      <c r="RR49" s="469">
        <f t="shared" si="841"/>
        <v>0</v>
      </c>
      <c r="RS49" s="122">
        <f>RR49/RR42</f>
        <v>0</v>
      </c>
      <c r="RT49" s="101">
        <f>RT42*RS49</f>
        <v>0</v>
      </c>
      <c r="RU49" s="119">
        <f t="shared" si="842"/>
        <v>0</v>
      </c>
      <c r="RV49" s="93">
        <f>RV42</f>
        <v>2830</v>
      </c>
      <c r="RW49" s="120">
        <f t="shared" si="843"/>
        <v>0</v>
      </c>
      <c r="RX49" s="101">
        <f t="shared" si="844"/>
        <v>0</v>
      </c>
      <c r="RY49" s="101"/>
      <c r="RZ49" s="121"/>
      <c r="SA49" s="122" t="e">
        <f t="shared" si="845"/>
        <v>#DIV/0!</v>
      </c>
      <c r="SB49" s="469">
        <f t="shared" si="846"/>
        <v>0</v>
      </c>
      <c r="SC49" s="122">
        <f>SB49/SB42</f>
        <v>0</v>
      </c>
      <c r="SD49" s="101">
        <f>SD42*SC49</f>
        <v>0</v>
      </c>
      <c r="SE49" s="119">
        <f t="shared" si="847"/>
        <v>0</v>
      </c>
      <c r="SF49" s="93">
        <f>SF42</f>
        <v>0</v>
      </c>
      <c r="SG49" s="120">
        <f t="shared" si="848"/>
        <v>0</v>
      </c>
      <c r="SH49" s="101">
        <f t="shared" si="849"/>
        <v>0</v>
      </c>
      <c r="SI49" s="101"/>
      <c r="SJ49" s="121"/>
      <c r="SK49" s="122" t="e">
        <f t="shared" si="850"/>
        <v>#DIV/0!</v>
      </c>
      <c r="SL49" s="469">
        <f t="shared" si="851"/>
        <v>0</v>
      </c>
      <c r="SM49" s="122">
        <f>SL49/SL42</f>
        <v>0</v>
      </c>
      <c r="SN49" s="101">
        <f>SN42*SM49</f>
        <v>0</v>
      </c>
      <c r="SO49" s="119">
        <f t="shared" si="852"/>
        <v>0</v>
      </c>
      <c r="SP49" s="93">
        <f>SP42</f>
        <v>2150</v>
      </c>
      <c r="SQ49" s="120">
        <f t="shared" si="853"/>
        <v>0</v>
      </c>
      <c r="SR49" s="101">
        <f t="shared" si="854"/>
        <v>0</v>
      </c>
      <c r="SS49" s="101"/>
      <c r="ST49" s="121"/>
      <c r="SU49" s="122" t="e">
        <f t="shared" si="855"/>
        <v>#DIV/0!</v>
      </c>
      <c r="SV49" s="469">
        <f t="shared" si="856"/>
        <v>0</v>
      </c>
      <c r="SW49" s="122">
        <f>SV49/SV42</f>
        <v>0</v>
      </c>
      <c r="SX49" s="101">
        <f>SX42*SW49</f>
        <v>0</v>
      </c>
      <c r="SY49" s="119">
        <f t="shared" si="857"/>
        <v>0</v>
      </c>
      <c r="SZ49" s="93">
        <f>SZ42</f>
        <v>2830</v>
      </c>
      <c r="TA49" s="120">
        <f t="shared" si="858"/>
        <v>0</v>
      </c>
      <c r="TB49" s="101">
        <f t="shared" si="859"/>
        <v>0</v>
      </c>
      <c r="TC49" s="101"/>
      <c r="TD49" s="121"/>
      <c r="TE49" s="122" t="e">
        <f t="shared" si="860"/>
        <v>#DIV/0!</v>
      </c>
      <c r="TF49" s="469">
        <f t="shared" si="861"/>
        <v>0</v>
      </c>
      <c r="TG49" s="122">
        <f>TF49/TF42</f>
        <v>0</v>
      </c>
      <c r="TH49" s="101">
        <f>TH42*TG49</f>
        <v>0</v>
      </c>
      <c r="TI49" s="119">
        <f t="shared" si="862"/>
        <v>0</v>
      </c>
      <c r="TJ49" s="93">
        <f>TJ42</f>
        <v>2830</v>
      </c>
      <c r="TK49" s="120">
        <f t="shared" si="863"/>
        <v>0</v>
      </c>
      <c r="TL49" s="101">
        <f t="shared" si="864"/>
        <v>0</v>
      </c>
      <c r="TM49" s="101"/>
      <c r="TN49" s="121"/>
      <c r="TO49" s="122" t="e">
        <f t="shared" si="865"/>
        <v>#DIV/0!</v>
      </c>
      <c r="TP49" s="469">
        <f t="shared" si="866"/>
        <v>0</v>
      </c>
      <c r="TQ49" s="122">
        <f>TP49/TP42</f>
        <v>0</v>
      </c>
      <c r="TR49" s="101">
        <f>TR42*TQ49</f>
        <v>0</v>
      </c>
      <c r="TS49" s="119">
        <f t="shared" si="867"/>
        <v>0</v>
      </c>
      <c r="TT49" s="93">
        <f>TT42</f>
        <v>2150</v>
      </c>
      <c r="TU49" s="120">
        <f t="shared" si="868"/>
        <v>0</v>
      </c>
      <c r="TV49" s="101">
        <f t="shared" si="869"/>
        <v>0</v>
      </c>
      <c r="TW49" s="101"/>
      <c r="TX49" s="121"/>
      <c r="TY49" s="122" t="e">
        <f t="shared" si="870"/>
        <v>#DIV/0!</v>
      </c>
      <c r="TZ49" s="469">
        <f t="shared" si="871"/>
        <v>0</v>
      </c>
      <c r="UA49" s="122">
        <f>TZ49/TZ42</f>
        <v>0</v>
      </c>
      <c r="UB49" s="101">
        <f>UB42*UA49</f>
        <v>0</v>
      </c>
      <c r="UC49" s="119">
        <f t="shared" si="872"/>
        <v>0</v>
      </c>
      <c r="UD49" s="93">
        <f>UD42</f>
        <v>2150</v>
      </c>
      <c r="UE49" s="120">
        <f t="shared" si="873"/>
        <v>0</v>
      </c>
      <c r="UF49" s="101">
        <f t="shared" si="874"/>
        <v>0</v>
      </c>
      <c r="UG49" s="101"/>
      <c r="UH49" s="121"/>
      <c r="UI49" s="122" t="e">
        <f t="shared" si="875"/>
        <v>#DIV/0!</v>
      </c>
      <c r="UJ49" s="469">
        <f t="shared" si="876"/>
        <v>0</v>
      </c>
      <c r="UK49" s="122">
        <f>UJ49/UJ42</f>
        <v>0</v>
      </c>
      <c r="UL49" s="101">
        <f>UL42*UK49</f>
        <v>0</v>
      </c>
      <c r="UM49" s="119">
        <f t="shared" si="877"/>
        <v>0</v>
      </c>
      <c r="UN49" s="93">
        <f>UN42</f>
        <v>2150</v>
      </c>
      <c r="UO49" s="120">
        <f t="shared" si="878"/>
        <v>0</v>
      </c>
      <c r="UP49" s="101">
        <f t="shared" si="879"/>
        <v>0</v>
      </c>
      <c r="UQ49" s="101"/>
      <c r="UR49" s="121"/>
      <c r="US49" s="122" t="e">
        <f t="shared" si="880"/>
        <v>#DIV/0!</v>
      </c>
      <c r="UT49" s="469">
        <f t="shared" si="881"/>
        <v>0</v>
      </c>
      <c r="UU49" s="122">
        <f>UT49/UT42</f>
        <v>0</v>
      </c>
      <c r="UV49" s="101">
        <f>UV42*UU49</f>
        <v>0</v>
      </c>
      <c r="UW49" s="119">
        <f t="shared" si="882"/>
        <v>0</v>
      </c>
      <c r="UX49" s="93">
        <f>UX42</f>
        <v>2150</v>
      </c>
      <c r="UY49" s="120">
        <f t="shared" si="883"/>
        <v>0</v>
      </c>
      <c r="UZ49" s="101">
        <f t="shared" si="884"/>
        <v>0</v>
      </c>
      <c r="VA49" s="101"/>
      <c r="VB49" s="121"/>
      <c r="VC49" s="122" t="e">
        <f t="shared" si="885"/>
        <v>#DIV/0!</v>
      </c>
      <c r="VD49" s="469">
        <f t="shared" si="886"/>
        <v>0</v>
      </c>
      <c r="VE49" s="122">
        <f>VD49/VD42</f>
        <v>0</v>
      </c>
      <c r="VF49" s="101">
        <f>VF42*VE49</f>
        <v>0</v>
      </c>
      <c r="VG49" s="119">
        <f t="shared" si="887"/>
        <v>0</v>
      </c>
      <c r="VH49" s="93">
        <f>VH42</f>
        <v>2150</v>
      </c>
      <c r="VI49" s="120">
        <f t="shared" si="888"/>
        <v>0</v>
      </c>
      <c r="VJ49" s="101">
        <f t="shared" si="889"/>
        <v>0</v>
      </c>
      <c r="VK49" s="101"/>
      <c r="VL49" s="121"/>
      <c r="VM49" s="122" t="e">
        <f t="shared" si="890"/>
        <v>#DIV/0!</v>
      </c>
      <c r="VN49" s="469">
        <f t="shared" si="891"/>
        <v>0</v>
      </c>
      <c r="VO49" s="122">
        <f>VN49/VN42</f>
        <v>0</v>
      </c>
      <c r="VP49" s="101">
        <f>VP42*VO49</f>
        <v>0</v>
      </c>
      <c r="VQ49" s="119">
        <f t="shared" si="892"/>
        <v>0</v>
      </c>
      <c r="VR49" s="93">
        <f>VR42</f>
        <v>2150</v>
      </c>
      <c r="VS49" s="120">
        <f t="shared" si="893"/>
        <v>0</v>
      </c>
      <c r="VT49" s="101">
        <f t="shared" si="894"/>
        <v>0</v>
      </c>
      <c r="VU49" s="101"/>
      <c r="VV49" s="121"/>
      <c r="VW49" s="122" t="e">
        <f t="shared" si="895"/>
        <v>#DIV/0!</v>
      </c>
      <c r="VX49" s="452">
        <f t="shared" si="896"/>
        <v>0</v>
      </c>
      <c r="VY49" s="122">
        <f>VX49/VX42</f>
        <v>0</v>
      </c>
      <c r="VZ49" s="101">
        <f>VZ42*VY49</f>
        <v>0</v>
      </c>
      <c r="WA49" s="119">
        <f t="shared" si="897"/>
        <v>0</v>
      </c>
      <c r="WB49" s="93">
        <f>WB42</f>
        <v>2416.02</v>
      </c>
      <c r="WC49" s="120">
        <f t="shared" si="898"/>
        <v>0</v>
      </c>
      <c r="WD49" s="101">
        <f t="shared" si="899"/>
        <v>0</v>
      </c>
      <c r="WE49" s="101"/>
      <c r="WF49" s="121"/>
    </row>
    <row r="50" spans="1:604" ht="48">
      <c r="A50" s="5"/>
      <c r="B50" s="94" t="s">
        <v>410</v>
      </c>
      <c r="C50" s="12" t="s">
        <v>920</v>
      </c>
      <c r="D50" s="12" t="s">
        <v>423</v>
      </c>
      <c r="E50" s="4" t="s">
        <v>35</v>
      </c>
      <c r="F50" s="469">
        <f t="shared" si="601"/>
        <v>0</v>
      </c>
      <c r="G50" s="122">
        <f>F50/F42</f>
        <v>0</v>
      </c>
      <c r="H50" s="101">
        <f>H42*G50</f>
        <v>0</v>
      </c>
      <c r="I50" s="119">
        <f t="shared" si="602"/>
        <v>0</v>
      </c>
      <c r="J50" s="93">
        <f>J42</f>
        <v>2300</v>
      </c>
      <c r="K50" s="120">
        <f t="shared" si="603"/>
        <v>0</v>
      </c>
      <c r="L50" s="101">
        <f t="shared" si="604"/>
        <v>0</v>
      </c>
      <c r="M50" s="101"/>
      <c r="N50" s="121"/>
      <c r="O50" s="122">
        <f t="shared" si="605"/>
        <v>0</v>
      </c>
      <c r="P50" s="469">
        <f t="shared" si="606"/>
        <v>39</v>
      </c>
      <c r="Q50" s="122">
        <f>P50/P42</f>
        <v>8.7440000000000004E-2</v>
      </c>
      <c r="R50" s="101">
        <f>R42*Q50</f>
        <v>50.63</v>
      </c>
      <c r="S50" s="119">
        <f t="shared" si="607"/>
        <v>1.2982051299999999</v>
      </c>
      <c r="T50" s="93">
        <f>T42</f>
        <v>2150</v>
      </c>
      <c r="U50" s="120">
        <f t="shared" si="608"/>
        <v>2791.1410299999998</v>
      </c>
      <c r="V50" s="101">
        <f t="shared" si="609"/>
        <v>108854.5</v>
      </c>
      <c r="W50" s="101"/>
      <c r="X50" s="121"/>
      <c r="Y50" s="122">
        <f t="shared" si="610"/>
        <v>0.82504</v>
      </c>
      <c r="Z50" s="469">
        <f t="shared" si="611"/>
        <v>0</v>
      </c>
      <c r="AA50" s="122">
        <f>Z50/Z42</f>
        <v>0</v>
      </c>
      <c r="AB50" s="101">
        <f>AB42*AA50</f>
        <v>0</v>
      </c>
      <c r="AC50" s="119">
        <f t="shared" si="612"/>
        <v>0</v>
      </c>
      <c r="AD50" s="93">
        <f>AD42</f>
        <v>2150</v>
      </c>
      <c r="AE50" s="120">
        <f t="shared" si="613"/>
        <v>0</v>
      </c>
      <c r="AF50" s="101">
        <f t="shared" si="614"/>
        <v>0</v>
      </c>
      <c r="AG50" s="101"/>
      <c r="AH50" s="121"/>
      <c r="AI50" s="122">
        <f t="shared" si="615"/>
        <v>0</v>
      </c>
      <c r="AJ50" s="469">
        <f t="shared" si="616"/>
        <v>0</v>
      </c>
      <c r="AK50" s="122" t="e">
        <f>AJ50/AJ42</f>
        <v>#DIV/0!</v>
      </c>
      <c r="AL50" s="101" t="e">
        <f>AL42*AK50</f>
        <v>#DIV/0!</v>
      </c>
      <c r="AM50" s="119">
        <f t="shared" si="617"/>
        <v>0</v>
      </c>
      <c r="AN50" s="93">
        <f>AN42</f>
        <v>0</v>
      </c>
      <c r="AO50" s="120">
        <f t="shared" si="618"/>
        <v>0</v>
      </c>
      <c r="AP50" s="101">
        <f t="shared" si="619"/>
        <v>0</v>
      </c>
      <c r="AQ50" s="101"/>
      <c r="AR50" s="121"/>
      <c r="AS50" s="122">
        <f t="shared" si="620"/>
        <v>0</v>
      </c>
      <c r="AT50" s="469">
        <f t="shared" si="621"/>
        <v>0</v>
      </c>
      <c r="AU50" s="122">
        <f>AT50/AT42</f>
        <v>0</v>
      </c>
      <c r="AV50" s="101">
        <f>AV42*AU50</f>
        <v>0</v>
      </c>
      <c r="AW50" s="119">
        <f t="shared" si="622"/>
        <v>0</v>
      </c>
      <c r="AX50" s="93">
        <f>AX42</f>
        <v>2150</v>
      </c>
      <c r="AY50" s="120">
        <f t="shared" si="623"/>
        <v>0</v>
      </c>
      <c r="AZ50" s="101">
        <f t="shared" si="624"/>
        <v>0</v>
      </c>
      <c r="BA50" s="101"/>
      <c r="BB50" s="121"/>
      <c r="BC50" s="122">
        <f t="shared" si="625"/>
        <v>0</v>
      </c>
      <c r="BD50" s="469">
        <f t="shared" si="626"/>
        <v>0</v>
      </c>
      <c r="BE50" s="122">
        <f>BD50/BD42</f>
        <v>0</v>
      </c>
      <c r="BF50" s="101">
        <f>BF42*BE50</f>
        <v>0</v>
      </c>
      <c r="BG50" s="119">
        <f t="shared" si="627"/>
        <v>0</v>
      </c>
      <c r="BH50" s="93">
        <f>BH42</f>
        <v>2830</v>
      </c>
      <c r="BI50" s="120">
        <f t="shared" si="628"/>
        <v>0</v>
      </c>
      <c r="BJ50" s="101">
        <f t="shared" si="629"/>
        <v>0</v>
      </c>
      <c r="BK50" s="101"/>
      <c r="BL50" s="121"/>
      <c r="BM50" s="122">
        <f t="shared" si="630"/>
        <v>0</v>
      </c>
      <c r="BN50" s="469">
        <f t="shared" si="631"/>
        <v>50</v>
      </c>
      <c r="BO50" s="122">
        <f>BN50/BN42</f>
        <v>1</v>
      </c>
      <c r="BP50" s="101">
        <f>BP42*BO50</f>
        <v>80.5</v>
      </c>
      <c r="BQ50" s="119">
        <f t="shared" si="632"/>
        <v>1.61</v>
      </c>
      <c r="BR50" s="93">
        <f>BR42</f>
        <v>2830</v>
      </c>
      <c r="BS50" s="120">
        <f t="shared" si="633"/>
        <v>4556.3</v>
      </c>
      <c r="BT50" s="101">
        <f t="shared" si="634"/>
        <v>227815</v>
      </c>
      <c r="BU50" s="101"/>
      <c r="BV50" s="121"/>
      <c r="BW50" s="122">
        <f t="shared" si="635"/>
        <v>1.3468100000000001</v>
      </c>
      <c r="BX50" s="469">
        <f t="shared" si="636"/>
        <v>0</v>
      </c>
      <c r="BY50" s="122">
        <f>BX50/BX42</f>
        <v>0</v>
      </c>
      <c r="BZ50" s="101">
        <f>BZ42*BY50</f>
        <v>0</v>
      </c>
      <c r="CA50" s="119">
        <f t="shared" si="637"/>
        <v>0</v>
      </c>
      <c r="CB50" s="93">
        <f>CB42</f>
        <v>2200</v>
      </c>
      <c r="CC50" s="120">
        <f t="shared" si="638"/>
        <v>0</v>
      </c>
      <c r="CD50" s="101">
        <f t="shared" si="639"/>
        <v>0</v>
      </c>
      <c r="CE50" s="101"/>
      <c r="CF50" s="121"/>
      <c r="CG50" s="122">
        <f t="shared" si="640"/>
        <v>0</v>
      </c>
      <c r="CH50" s="469">
        <f t="shared" si="641"/>
        <v>0</v>
      </c>
      <c r="CI50" s="122" t="e">
        <f>CH50/CH42</f>
        <v>#DIV/0!</v>
      </c>
      <c r="CJ50" s="101" t="e">
        <f>CJ42*CI50</f>
        <v>#DIV/0!</v>
      </c>
      <c r="CK50" s="119">
        <f t="shared" si="642"/>
        <v>0</v>
      </c>
      <c r="CL50" s="93">
        <f>CL42</f>
        <v>0</v>
      </c>
      <c r="CM50" s="120">
        <f t="shared" si="643"/>
        <v>0</v>
      </c>
      <c r="CN50" s="101">
        <f t="shared" si="644"/>
        <v>0</v>
      </c>
      <c r="CO50" s="101"/>
      <c r="CP50" s="121"/>
      <c r="CQ50" s="122">
        <f t="shared" si="645"/>
        <v>0</v>
      </c>
      <c r="CR50" s="469">
        <f t="shared" si="646"/>
        <v>0</v>
      </c>
      <c r="CS50" s="122">
        <f>CR50/CR42</f>
        <v>0</v>
      </c>
      <c r="CT50" s="101">
        <f>CT42*CS50</f>
        <v>0</v>
      </c>
      <c r="CU50" s="119">
        <f t="shared" si="647"/>
        <v>0</v>
      </c>
      <c r="CV50" s="93">
        <f>CV42</f>
        <v>2830</v>
      </c>
      <c r="CW50" s="120">
        <f t="shared" si="648"/>
        <v>0</v>
      </c>
      <c r="CX50" s="101">
        <f t="shared" si="649"/>
        <v>0</v>
      </c>
      <c r="CY50" s="101"/>
      <c r="CZ50" s="121"/>
      <c r="DA50" s="122">
        <f t="shared" si="650"/>
        <v>0</v>
      </c>
      <c r="DB50" s="469">
        <f t="shared" si="651"/>
        <v>28</v>
      </c>
      <c r="DC50" s="122">
        <f>DB50/DB42</f>
        <v>8.2839999999999997E-2</v>
      </c>
      <c r="DD50" s="101">
        <f>DD42*DC50</f>
        <v>38.29</v>
      </c>
      <c r="DE50" s="119">
        <f t="shared" si="652"/>
        <v>1.3674999999999999</v>
      </c>
      <c r="DF50" s="93">
        <f>DF42</f>
        <v>2830</v>
      </c>
      <c r="DG50" s="120">
        <f t="shared" si="653"/>
        <v>3870.0250000000001</v>
      </c>
      <c r="DH50" s="101">
        <f t="shared" si="654"/>
        <v>108360.7</v>
      </c>
      <c r="DI50" s="101"/>
      <c r="DJ50" s="121"/>
      <c r="DK50" s="122">
        <f t="shared" si="655"/>
        <v>1.14395</v>
      </c>
      <c r="DL50" s="469">
        <f t="shared" si="656"/>
        <v>0</v>
      </c>
      <c r="DM50" s="122">
        <f>DL50/DL42</f>
        <v>0</v>
      </c>
      <c r="DN50" s="101">
        <f>DN42*DM50</f>
        <v>0</v>
      </c>
      <c r="DO50" s="119">
        <f t="shared" si="657"/>
        <v>0</v>
      </c>
      <c r="DP50" s="93">
        <f>DP42</f>
        <v>2830</v>
      </c>
      <c r="DQ50" s="120">
        <f t="shared" si="658"/>
        <v>0</v>
      </c>
      <c r="DR50" s="101">
        <f t="shared" si="659"/>
        <v>0</v>
      </c>
      <c r="DS50" s="101"/>
      <c r="DT50" s="121"/>
      <c r="DU50" s="122">
        <f t="shared" si="660"/>
        <v>0</v>
      </c>
      <c r="DV50" s="469">
        <f t="shared" si="661"/>
        <v>53</v>
      </c>
      <c r="DW50" s="122">
        <f>DV50/DV42</f>
        <v>1</v>
      </c>
      <c r="DX50" s="101">
        <f>DX42*DW50</f>
        <v>0</v>
      </c>
      <c r="DY50" s="119">
        <f t="shared" si="662"/>
        <v>0</v>
      </c>
      <c r="DZ50" s="93">
        <f>DZ42</f>
        <v>0</v>
      </c>
      <c r="EA50" s="120">
        <f t="shared" si="663"/>
        <v>0</v>
      </c>
      <c r="EB50" s="101">
        <f t="shared" si="664"/>
        <v>0</v>
      </c>
      <c r="EC50" s="101"/>
      <c r="ED50" s="121"/>
      <c r="EE50" s="122">
        <f t="shared" si="665"/>
        <v>0</v>
      </c>
      <c r="EF50" s="469">
        <f t="shared" si="666"/>
        <v>0</v>
      </c>
      <c r="EG50" s="122">
        <f>EF50/EF42</f>
        <v>0</v>
      </c>
      <c r="EH50" s="101">
        <f>EH42*EG50</f>
        <v>0</v>
      </c>
      <c r="EI50" s="119">
        <f t="shared" si="667"/>
        <v>0</v>
      </c>
      <c r="EJ50" s="93">
        <f>EJ42</f>
        <v>2815</v>
      </c>
      <c r="EK50" s="120">
        <f t="shared" si="668"/>
        <v>0</v>
      </c>
      <c r="EL50" s="101">
        <f t="shared" si="669"/>
        <v>0</v>
      </c>
      <c r="EM50" s="101"/>
      <c r="EN50" s="121"/>
      <c r="EO50" s="122">
        <f t="shared" si="670"/>
        <v>0</v>
      </c>
      <c r="EP50" s="469">
        <f t="shared" si="671"/>
        <v>0</v>
      </c>
      <c r="EQ50" s="122">
        <f>EP50/EP42</f>
        <v>0</v>
      </c>
      <c r="ER50" s="101">
        <f>ER42*EQ50</f>
        <v>0</v>
      </c>
      <c r="ES50" s="119">
        <f t="shared" si="672"/>
        <v>0</v>
      </c>
      <c r="ET50" s="93">
        <f>ET42</f>
        <v>0</v>
      </c>
      <c r="EU50" s="120">
        <f t="shared" si="673"/>
        <v>0</v>
      </c>
      <c r="EV50" s="101">
        <f t="shared" si="674"/>
        <v>0</v>
      </c>
      <c r="EW50" s="101"/>
      <c r="EX50" s="121"/>
      <c r="EY50" s="122">
        <f t="shared" si="675"/>
        <v>0</v>
      </c>
      <c r="EZ50" s="469">
        <f t="shared" si="676"/>
        <v>0</v>
      </c>
      <c r="FA50" s="122">
        <f>EZ50/EZ42</f>
        <v>0</v>
      </c>
      <c r="FB50" s="101">
        <f>FB42*FA50</f>
        <v>0</v>
      </c>
      <c r="FC50" s="119">
        <f t="shared" si="677"/>
        <v>0</v>
      </c>
      <c r="FD50" s="93">
        <f>FD42</f>
        <v>2150</v>
      </c>
      <c r="FE50" s="120">
        <f t="shared" si="678"/>
        <v>0</v>
      </c>
      <c r="FF50" s="101">
        <f t="shared" si="679"/>
        <v>0</v>
      </c>
      <c r="FG50" s="101"/>
      <c r="FH50" s="121"/>
      <c r="FI50" s="122">
        <f t="shared" si="680"/>
        <v>0</v>
      </c>
      <c r="FJ50" s="469">
        <f t="shared" si="681"/>
        <v>0</v>
      </c>
      <c r="FK50" s="122">
        <f>FJ50/FJ42</f>
        <v>0</v>
      </c>
      <c r="FL50" s="101">
        <f>FL42*FK50</f>
        <v>0</v>
      </c>
      <c r="FM50" s="119">
        <f t="shared" si="682"/>
        <v>0</v>
      </c>
      <c r="FN50" s="93">
        <f>FN42</f>
        <v>2780</v>
      </c>
      <c r="FO50" s="120">
        <f t="shared" si="683"/>
        <v>0</v>
      </c>
      <c r="FP50" s="101">
        <f t="shared" si="684"/>
        <v>0</v>
      </c>
      <c r="FQ50" s="101"/>
      <c r="FR50" s="121"/>
      <c r="FS50" s="122">
        <f t="shared" si="685"/>
        <v>0</v>
      </c>
      <c r="FT50" s="469">
        <f t="shared" si="686"/>
        <v>0</v>
      </c>
      <c r="FU50" s="122">
        <f>FT50/FT42</f>
        <v>0</v>
      </c>
      <c r="FV50" s="101">
        <f>FV42*FU50</f>
        <v>0</v>
      </c>
      <c r="FW50" s="119">
        <f t="shared" si="687"/>
        <v>0</v>
      </c>
      <c r="FX50" s="93">
        <f>FX42</f>
        <v>2200</v>
      </c>
      <c r="FY50" s="120">
        <f t="shared" si="688"/>
        <v>0</v>
      </c>
      <c r="FZ50" s="101">
        <f t="shared" si="689"/>
        <v>0</v>
      </c>
      <c r="GA50" s="101"/>
      <c r="GB50" s="121"/>
      <c r="GC50" s="122">
        <f t="shared" si="690"/>
        <v>0</v>
      </c>
      <c r="GD50" s="469">
        <f t="shared" si="691"/>
        <v>0</v>
      </c>
      <c r="GE50" s="122">
        <f>GD50/GD42</f>
        <v>0</v>
      </c>
      <c r="GF50" s="101">
        <f>GF42*GE50</f>
        <v>0</v>
      </c>
      <c r="GG50" s="119">
        <f t="shared" si="692"/>
        <v>0</v>
      </c>
      <c r="GH50" s="93">
        <f>GH42</f>
        <v>2150</v>
      </c>
      <c r="GI50" s="120">
        <f t="shared" si="693"/>
        <v>0</v>
      </c>
      <c r="GJ50" s="101">
        <f t="shared" si="694"/>
        <v>0</v>
      </c>
      <c r="GK50" s="101"/>
      <c r="GL50" s="121"/>
      <c r="GM50" s="122">
        <f t="shared" si="695"/>
        <v>0</v>
      </c>
      <c r="GN50" s="469">
        <f t="shared" si="696"/>
        <v>95</v>
      </c>
      <c r="GO50" s="122">
        <f>GN50/GN42</f>
        <v>1</v>
      </c>
      <c r="GP50" s="101">
        <f>GP42*GO50</f>
        <v>177.05</v>
      </c>
      <c r="GQ50" s="119">
        <f t="shared" si="697"/>
        <v>1.86368421</v>
      </c>
      <c r="GR50" s="93">
        <f>GR42</f>
        <v>2150</v>
      </c>
      <c r="GS50" s="120">
        <f t="shared" si="698"/>
        <v>4006.9210499999999</v>
      </c>
      <c r="GT50" s="101">
        <f t="shared" si="699"/>
        <v>380657.5</v>
      </c>
      <c r="GU50" s="101"/>
      <c r="GV50" s="121"/>
      <c r="GW50" s="122">
        <f t="shared" si="700"/>
        <v>1.18442</v>
      </c>
      <c r="GX50" s="469">
        <f t="shared" si="701"/>
        <v>0</v>
      </c>
      <c r="GY50" s="122">
        <f>GX50/GX42</f>
        <v>0</v>
      </c>
      <c r="GZ50" s="101">
        <f>GZ42*GY50</f>
        <v>0</v>
      </c>
      <c r="HA50" s="119">
        <f t="shared" si="702"/>
        <v>0</v>
      </c>
      <c r="HB50" s="93">
        <f>HB42</f>
        <v>2150</v>
      </c>
      <c r="HC50" s="120">
        <f t="shared" si="703"/>
        <v>0</v>
      </c>
      <c r="HD50" s="101">
        <f t="shared" si="704"/>
        <v>0</v>
      </c>
      <c r="HE50" s="101"/>
      <c r="HF50" s="121"/>
      <c r="HG50" s="122">
        <f t="shared" si="705"/>
        <v>0</v>
      </c>
      <c r="HH50" s="469">
        <f t="shared" si="706"/>
        <v>0</v>
      </c>
      <c r="HI50" s="122">
        <f>HH50/HH42</f>
        <v>0</v>
      </c>
      <c r="HJ50" s="101">
        <f>HJ42*HI50</f>
        <v>0</v>
      </c>
      <c r="HK50" s="119">
        <f t="shared" si="707"/>
        <v>0</v>
      </c>
      <c r="HL50" s="93">
        <f>HL42</f>
        <v>2150</v>
      </c>
      <c r="HM50" s="120">
        <f t="shared" si="708"/>
        <v>0</v>
      </c>
      <c r="HN50" s="101">
        <f t="shared" si="709"/>
        <v>0</v>
      </c>
      <c r="HO50" s="101"/>
      <c r="HP50" s="121"/>
      <c r="HQ50" s="122">
        <f t="shared" si="710"/>
        <v>0</v>
      </c>
      <c r="HR50" s="469">
        <f t="shared" si="711"/>
        <v>0</v>
      </c>
      <c r="HS50" s="122">
        <f>HR50/HR42</f>
        <v>0</v>
      </c>
      <c r="HT50" s="101">
        <f>HT42*HS50</f>
        <v>0</v>
      </c>
      <c r="HU50" s="119">
        <f t="shared" si="712"/>
        <v>0</v>
      </c>
      <c r="HV50" s="93">
        <f>HV42</f>
        <v>2200</v>
      </c>
      <c r="HW50" s="120">
        <f t="shared" si="713"/>
        <v>0</v>
      </c>
      <c r="HX50" s="101">
        <f t="shared" si="714"/>
        <v>0</v>
      </c>
      <c r="HY50" s="101"/>
      <c r="HZ50" s="121"/>
      <c r="IA50" s="122">
        <f t="shared" si="715"/>
        <v>0</v>
      </c>
      <c r="IB50" s="469">
        <f t="shared" si="716"/>
        <v>14</v>
      </c>
      <c r="IC50" s="122">
        <f>IB50/IB42</f>
        <v>7.9549999999999996E-2</v>
      </c>
      <c r="ID50" s="101">
        <f>ID42*IC50</f>
        <v>23.28</v>
      </c>
      <c r="IE50" s="119">
        <f t="shared" si="717"/>
        <v>1.6628571400000001</v>
      </c>
      <c r="IF50" s="93">
        <f>IF42</f>
        <v>2830</v>
      </c>
      <c r="IG50" s="120">
        <f t="shared" si="718"/>
        <v>4705.8857099999996</v>
      </c>
      <c r="IH50" s="101">
        <f t="shared" si="719"/>
        <v>65882.399999999994</v>
      </c>
      <c r="II50" s="101"/>
      <c r="IJ50" s="121"/>
      <c r="IK50" s="122">
        <f t="shared" si="720"/>
        <v>1.39103</v>
      </c>
      <c r="IL50" s="469">
        <f t="shared" si="721"/>
        <v>0</v>
      </c>
      <c r="IM50" s="122">
        <f>IL50/IL42</f>
        <v>0</v>
      </c>
      <c r="IN50" s="101">
        <f>IN42*IM50</f>
        <v>0</v>
      </c>
      <c r="IO50" s="119">
        <f t="shared" si="722"/>
        <v>0</v>
      </c>
      <c r="IP50" s="93">
        <f>IP42</f>
        <v>2200</v>
      </c>
      <c r="IQ50" s="120">
        <f t="shared" si="723"/>
        <v>0</v>
      </c>
      <c r="IR50" s="101">
        <f t="shared" si="724"/>
        <v>0</v>
      </c>
      <c r="IS50" s="101"/>
      <c r="IT50" s="121"/>
      <c r="IU50" s="122">
        <f t="shared" si="725"/>
        <v>0</v>
      </c>
      <c r="IV50" s="469">
        <f t="shared" si="726"/>
        <v>0</v>
      </c>
      <c r="IW50" s="122">
        <f>IV50/IV42</f>
        <v>0</v>
      </c>
      <c r="IX50" s="101">
        <f>IX42*IW50</f>
        <v>0</v>
      </c>
      <c r="IY50" s="119">
        <f t="shared" si="727"/>
        <v>0</v>
      </c>
      <c r="IZ50" s="93">
        <f>IZ42</f>
        <v>2830</v>
      </c>
      <c r="JA50" s="120">
        <f t="shared" si="728"/>
        <v>0</v>
      </c>
      <c r="JB50" s="101">
        <f t="shared" si="729"/>
        <v>0</v>
      </c>
      <c r="JC50" s="101"/>
      <c r="JD50" s="121"/>
      <c r="JE50" s="122">
        <f t="shared" si="730"/>
        <v>0</v>
      </c>
      <c r="JF50" s="469">
        <f t="shared" si="731"/>
        <v>26</v>
      </c>
      <c r="JG50" s="122">
        <f>JF50/JF42</f>
        <v>8.1000000000000003E-2</v>
      </c>
      <c r="JH50" s="101">
        <f>JH42*JG50</f>
        <v>32.85</v>
      </c>
      <c r="JI50" s="119">
        <f t="shared" si="732"/>
        <v>1.26346154</v>
      </c>
      <c r="JJ50" s="93">
        <f>JJ42</f>
        <v>2200</v>
      </c>
      <c r="JK50" s="120">
        <f t="shared" si="733"/>
        <v>2779.6153899999999</v>
      </c>
      <c r="JL50" s="101">
        <f t="shared" si="734"/>
        <v>72270</v>
      </c>
      <c r="JM50" s="101"/>
      <c r="JN50" s="121"/>
      <c r="JO50" s="122">
        <f t="shared" si="735"/>
        <v>0.82164000000000004</v>
      </c>
      <c r="JP50" s="469">
        <f t="shared" si="736"/>
        <v>0</v>
      </c>
      <c r="JQ50" s="122" t="e">
        <f>JP50/JP42</f>
        <v>#DIV/0!</v>
      </c>
      <c r="JR50" s="101" t="e">
        <f>JR42*JQ50</f>
        <v>#DIV/0!</v>
      </c>
      <c r="JS50" s="119">
        <f t="shared" si="737"/>
        <v>0</v>
      </c>
      <c r="JT50" s="93">
        <f>JT42</f>
        <v>0</v>
      </c>
      <c r="JU50" s="120">
        <f t="shared" si="738"/>
        <v>0</v>
      </c>
      <c r="JV50" s="101">
        <f t="shared" si="739"/>
        <v>0</v>
      </c>
      <c r="JW50" s="101"/>
      <c r="JX50" s="121"/>
      <c r="JY50" s="122">
        <f t="shared" si="740"/>
        <v>0</v>
      </c>
      <c r="JZ50" s="469">
        <f t="shared" si="741"/>
        <v>0</v>
      </c>
      <c r="KA50" s="122">
        <f>JZ50/JZ42</f>
        <v>0</v>
      </c>
      <c r="KB50" s="101">
        <f>KB42*KA50</f>
        <v>0</v>
      </c>
      <c r="KC50" s="119">
        <f t="shared" si="742"/>
        <v>0</v>
      </c>
      <c r="KD50" s="93">
        <f>KD42</f>
        <v>2150</v>
      </c>
      <c r="KE50" s="120">
        <f t="shared" si="743"/>
        <v>0</v>
      </c>
      <c r="KF50" s="101">
        <f t="shared" si="744"/>
        <v>0</v>
      </c>
      <c r="KG50" s="101"/>
      <c r="KH50" s="121"/>
      <c r="KI50" s="122">
        <f t="shared" si="745"/>
        <v>0</v>
      </c>
      <c r="KJ50" s="469">
        <f t="shared" si="746"/>
        <v>27</v>
      </c>
      <c r="KK50" s="122">
        <f>KJ50/KJ42</f>
        <v>7.4380000000000002E-2</v>
      </c>
      <c r="KL50" s="101">
        <f>KL42*KK50</f>
        <v>38.380000000000003</v>
      </c>
      <c r="KM50" s="119">
        <f t="shared" si="747"/>
        <v>1.42148148</v>
      </c>
      <c r="KN50" s="93">
        <f>KN42</f>
        <v>2150</v>
      </c>
      <c r="KO50" s="120">
        <f t="shared" si="748"/>
        <v>3056.1851799999999</v>
      </c>
      <c r="KP50" s="101">
        <f t="shared" si="749"/>
        <v>82517</v>
      </c>
      <c r="KQ50" s="101"/>
      <c r="KR50" s="121"/>
      <c r="KS50" s="122">
        <f t="shared" si="750"/>
        <v>0.90339000000000003</v>
      </c>
      <c r="KT50" s="469">
        <f t="shared" si="751"/>
        <v>15</v>
      </c>
      <c r="KU50" s="122">
        <f>KT50/KT42</f>
        <v>4.8390000000000002E-2</v>
      </c>
      <c r="KV50" s="101">
        <f>KV42*KU50</f>
        <v>23.23</v>
      </c>
      <c r="KW50" s="119">
        <f t="shared" si="752"/>
        <v>1.54866667</v>
      </c>
      <c r="KX50" s="93">
        <f>KX42</f>
        <v>2200</v>
      </c>
      <c r="KY50" s="120">
        <f t="shared" si="753"/>
        <v>3407.0666700000002</v>
      </c>
      <c r="KZ50" s="101">
        <f t="shared" si="754"/>
        <v>51106</v>
      </c>
      <c r="LA50" s="101"/>
      <c r="LB50" s="121"/>
      <c r="LC50" s="122">
        <f t="shared" si="755"/>
        <v>1.0071099999999999</v>
      </c>
      <c r="LD50" s="469">
        <f t="shared" si="756"/>
        <v>0</v>
      </c>
      <c r="LE50" s="122">
        <f>LD50/LD42</f>
        <v>0</v>
      </c>
      <c r="LF50" s="101">
        <f>LF42*LE50</f>
        <v>0</v>
      </c>
      <c r="LG50" s="119">
        <f t="shared" si="757"/>
        <v>0</v>
      </c>
      <c r="LH50" s="93">
        <f>LH42</f>
        <v>2150</v>
      </c>
      <c r="LI50" s="120">
        <f t="shared" si="758"/>
        <v>0</v>
      </c>
      <c r="LJ50" s="101">
        <f t="shared" si="759"/>
        <v>0</v>
      </c>
      <c r="LK50" s="101"/>
      <c r="LL50" s="121"/>
      <c r="LM50" s="122">
        <f t="shared" si="760"/>
        <v>0</v>
      </c>
      <c r="LN50" s="469">
        <f t="shared" si="761"/>
        <v>0</v>
      </c>
      <c r="LO50" s="122">
        <f>LN50/LN42</f>
        <v>0</v>
      </c>
      <c r="LP50" s="101">
        <f>LP42*LO50</f>
        <v>0</v>
      </c>
      <c r="LQ50" s="119">
        <f t="shared" si="762"/>
        <v>0</v>
      </c>
      <c r="LR50" s="93">
        <f>LR42</f>
        <v>2016.57</v>
      </c>
      <c r="LS50" s="120">
        <f t="shared" si="763"/>
        <v>0</v>
      </c>
      <c r="LT50" s="101">
        <f t="shared" si="764"/>
        <v>0</v>
      </c>
      <c r="LU50" s="101"/>
      <c r="LV50" s="121"/>
      <c r="LW50" s="122">
        <f t="shared" si="765"/>
        <v>0</v>
      </c>
      <c r="LX50" s="469">
        <f t="shared" si="766"/>
        <v>0</v>
      </c>
      <c r="LY50" s="122">
        <f>LX50/LX42</f>
        <v>0</v>
      </c>
      <c r="LZ50" s="101">
        <f>LZ42*LY50</f>
        <v>0</v>
      </c>
      <c r="MA50" s="119">
        <f t="shared" si="767"/>
        <v>0</v>
      </c>
      <c r="MB50" s="93">
        <f>MB42</f>
        <v>2150</v>
      </c>
      <c r="MC50" s="120">
        <f t="shared" si="768"/>
        <v>0</v>
      </c>
      <c r="MD50" s="101">
        <f t="shared" si="769"/>
        <v>0</v>
      </c>
      <c r="ME50" s="101"/>
      <c r="MF50" s="121"/>
      <c r="MG50" s="122">
        <f t="shared" si="770"/>
        <v>0</v>
      </c>
      <c r="MH50" s="469">
        <f t="shared" si="771"/>
        <v>73</v>
      </c>
      <c r="MI50" s="122">
        <f>MH50/MH42</f>
        <v>0.23322999999999999</v>
      </c>
      <c r="MJ50" s="101">
        <f>MJ42*MI50</f>
        <v>136.03</v>
      </c>
      <c r="MK50" s="119">
        <f t="shared" si="772"/>
        <v>1.86342466</v>
      </c>
      <c r="ML50" s="93">
        <f>ML42</f>
        <v>2830</v>
      </c>
      <c r="MM50" s="120">
        <f t="shared" si="773"/>
        <v>5273.49179</v>
      </c>
      <c r="MN50" s="101">
        <f t="shared" si="774"/>
        <v>384964.9</v>
      </c>
      <c r="MO50" s="101"/>
      <c r="MP50" s="121"/>
      <c r="MQ50" s="122">
        <f t="shared" si="775"/>
        <v>1.55881</v>
      </c>
      <c r="MR50" s="469">
        <f t="shared" si="776"/>
        <v>18</v>
      </c>
      <c r="MS50" s="122">
        <f>MR50/MR42</f>
        <v>0.17646999999999999</v>
      </c>
      <c r="MT50" s="101">
        <f>MT42*MS50</f>
        <v>28.66</v>
      </c>
      <c r="MU50" s="119">
        <f t="shared" si="777"/>
        <v>1.59222222</v>
      </c>
      <c r="MV50" s="93">
        <f>MV42</f>
        <v>2150</v>
      </c>
      <c r="MW50" s="120">
        <f t="shared" si="778"/>
        <v>3423.2777700000001</v>
      </c>
      <c r="MX50" s="101">
        <f t="shared" si="779"/>
        <v>61619</v>
      </c>
      <c r="MY50" s="101"/>
      <c r="MZ50" s="121"/>
      <c r="NA50" s="122">
        <f t="shared" si="780"/>
        <v>1.0119</v>
      </c>
      <c r="NB50" s="469">
        <f t="shared" si="781"/>
        <v>16</v>
      </c>
      <c r="NC50" s="122">
        <f>NB50/NB42</f>
        <v>9.357E-2</v>
      </c>
      <c r="ND50" s="101">
        <f>ND42*NC50</f>
        <v>18.5</v>
      </c>
      <c r="NE50" s="119">
        <f t="shared" si="782"/>
        <v>1.15625</v>
      </c>
      <c r="NF50" s="93">
        <f>NF42</f>
        <v>2145</v>
      </c>
      <c r="NG50" s="120">
        <f t="shared" si="783"/>
        <v>2480.15625</v>
      </c>
      <c r="NH50" s="101">
        <f t="shared" si="784"/>
        <v>39682.5</v>
      </c>
      <c r="NI50" s="101"/>
      <c r="NJ50" s="121"/>
      <c r="NK50" s="122">
        <f t="shared" si="785"/>
        <v>0.73311999999999999</v>
      </c>
      <c r="NL50" s="469">
        <f t="shared" si="786"/>
        <v>25</v>
      </c>
      <c r="NM50" s="122">
        <f>NL50/NL42</f>
        <v>5.2080000000000001E-2</v>
      </c>
      <c r="NN50" s="101">
        <f>NN42*NM50</f>
        <v>35.450000000000003</v>
      </c>
      <c r="NO50" s="119">
        <f t="shared" si="787"/>
        <v>1.4179999999999999</v>
      </c>
      <c r="NP50" s="93">
        <f>NP42</f>
        <v>2837.73</v>
      </c>
      <c r="NQ50" s="120">
        <f t="shared" si="788"/>
        <v>4023.9011399999999</v>
      </c>
      <c r="NR50" s="101">
        <f t="shared" si="789"/>
        <v>100597.53</v>
      </c>
      <c r="NS50" s="101"/>
      <c r="NT50" s="121"/>
      <c r="NU50" s="122">
        <f t="shared" si="790"/>
        <v>1.1894400000000001</v>
      </c>
      <c r="NV50" s="469">
        <f t="shared" si="791"/>
        <v>0</v>
      </c>
      <c r="NW50" s="122">
        <f>NV50/NV42</f>
        <v>0</v>
      </c>
      <c r="NX50" s="101">
        <f>NX42*NW50</f>
        <v>0</v>
      </c>
      <c r="NY50" s="119">
        <f t="shared" si="792"/>
        <v>0</v>
      </c>
      <c r="NZ50" s="93">
        <f>NZ42</f>
        <v>2830</v>
      </c>
      <c r="OA50" s="120">
        <f t="shared" si="793"/>
        <v>0</v>
      </c>
      <c r="OB50" s="101">
        <f t="shared" si="794"/>
        <v>0</v>
      </c>
      <c r="OC50" s="101"/>
      <c r="OD50" s="121"/>
      <c r="OE50" s="122">
        <f t="shared" si="795"/>
        <v>0</v>
      </c>
      <c r="OF50" s="469">
        <f t="shared" si="796"/>
        <v>0</v>
      </c>
      <c r="OG50" s="122">
        <f>OF50/OF42</f>
        <v>0</v>
      </c>
      <c r="OH50" s="101">
        <f>OH42*OG50</f>
        <v>0</v>
      </c>
      <c r="OI50" s="119">
        <f t="shared" si="797"/>
        <v>0</v>
      </c>
      <c r="OJ50" s="93">
        <f>OJ42</f>
        <v>2150</v>
      </c>
      <c r="OK50" s="120">
        <f t="shared" si="798"/>
        <v>0</v>
      </c>
      <c r="OL50" s="101">
        <f t="shared" si="799"/>
        <v>0</v>
      </c>
      <c r="OM50" s="101"/>
      <c r="ON50" s="121"/>
      <c r="OO50" s="122">
        <f t="shared" si="800"/>
        <v>0</v>
      </c>
      <c r="OP50" s="469">
        <f t="shared" si="801"/>
        <v>0</v>
      </c>
      <c r="OQ50" s="122">
        <f>OP50/OP42</f>
        <v>0</v>
      </c>
      <c r="OR50" s="101">
        <f>OR42*OQ50</f>
        <v>0</v>
      </c>
      <c r="OS50" s="119">
        <f t="shared" si="802"/>
        <v>0</v>
      </c>
      <c r="OT50" s="93">
        <f>OT42</f>
        <v>2830</v>
      </c>
      <c r="OU50" s="120">
        <f t="shared" si="803"/>
        <v>0</v>
      </c>
      <c r="OV50" s="101">
        <f t="shared" si="804"/>
        <v>0</v>
      </c>
      <c r="OW50" s="101"/>
      <c r="OX50" s="121"/>
      <c r="OY50" s="122">
        <f t="shared" si="805"/>
        <v>0</v>
      </c>
      <c r="OZ50" s="469">
        <f t="shared" si="806"/>
        <v>0</v>
      </c>
      <c r="PA50" s="122">
        <f>OZ50/OZ42</f>
        <v>0</v>
      </c>
      <c r="PB50" s="101">
        <f>PB42*PA50</f>
        <v>0</v>
      </c>
      <c r="PC50" s="119">
        <f t="shared" si="807"/>
        <v>0</v>
      </c>
      <c r="PD50" s="93">
        <f>PD42</f>
        <v>2925.67</v>
      </c>
      <c r="PE50" s="120">
        <f t="shared" si="808"/>
        <v>0</v>
      </c>
      <c r="PF50" s="101">
        <f t="shared" si="809"/>
        <v>0</v>
      </c>
      <c r="PG50" s="101"/>
      <c r="PH50" s="121"/>
      <c r="PI50" s="122">
        <f t="shared" si="810"/>
        <v>0</v>
      </c>
      <c r="PJ50" s="469">
        <f t="shared" si="811"/>
        <v>0</v>
      </c>
      <c r="PK50" s="122">
        <f>PJ50/PJ42</f>
        <v>0</v>
      </c>
      <c r="PL50" s="101">
        <f>PL42*PK50</f>
        <v>0</v>
      </c>
      <c r="PM50" s="119">
        <f t="shared" si="812"/>
        <v>0</v>
      </c>
      <c r="PN50" s="93">
        <f>PN42</f>
        <v>2830</v>
      </c>
      <c r="PO50" s="120">
        <f t="shared" si="813"/>
        <v>0</v>
      </c>
      <c r="PP50" s="101">
        <f t="shared" si="814"/>
        <v>0</v>
      </c>
      <c r="PQ50" s="101"/>
      <c r="PR50" s="121"/>
      <c r="PS50" s="122">
        <f t="shared" si="815"/>
        <v>0</v>
      </c>
      <c r="PT50" s="469">
        <f t="shared" si="816"/>
        <v>0</v>
      </c>
      <c r="PU50" s="122" t="e">
        <f>PT50/PT42</f>
        <v>#DIV/0!</v>
      </c>
      <c r="PV50" s="101" t="e">
        <f>PV42*PU50</f>
        <v>#DIV/0!</v>
      </c>
      <c r="PW50" s="119">
        <f t="shared" si="817"/>
        <v>0</v>
      </c>
      <c r="PX50" s="93">
        <f>PX42</f>
        <v>0</v>
      </c>
      <c r="PY50" s="120">
        <f t="shared" si="818"/>
        <v>0</v>
      </c>
      <c r="PZ50" s="101">
        <f t="shared" si="819"/>
        <v>0</v>
      </c>
      <c r="QA50" s="101"/>
      <c r="QB50" s="121"/>
      <c r="QC50" s="122">
        <f t="shared" si="820"/>
        <v>0</v>
      </c>
      <c r="QD50" s="469">
        <f t="shared" si="821"/>
        <v>0</v>
      </c>
      <c r="QE50" s="122">
        <f>QD50/QD42</f>
        <v>0</v>
      </c>
      <c r="QF50" s="101">
        <f>QF42*QE50</f>
        <v>0</v>
      </c>
      <c r="QG50" s="119">
        <f t="shared" si="822"/>
        <v>0</v>
      </c>
      <c r="QH50" s="93">
        <f>QH42</f>
        <v>2830</v>
      </c>
      <c r="QI50" s="120">
        <f t="shared" si="823"/>
        <v>0</v>
      </c>
      <c r="QJ50" s="101">
        <f t="shared" si="824"/>
        <v>0</v>
      </c>
      <c r="QK50" s="101"/>
      <c r="QL50" s="121"/>
      <c r="QM50" s="122">
        <f t="shared" si="825"/>
        <v>0</v>
      </c>
      <c r="QN50" s="469">
        <f t="shared" si="826"/>
        <v>0</v>
      </c>
      <c r="QO50" s="122">
        <f>QN50/QN42</f>
        <v>0</v>
      </c>
      <c r="QP50" s="101">
        <f>QP42*QO50</f>
        <v>0</v>
      </c>
      <c r="QQ50" s="119">
        <f t="shared" si="827"/>
        <v>0</v>
      </c>
      <c r="QR50" s="93">
        <f>QR42</f>
        <v>2150</v>
      </c>
      <c r="QS50" s="120">
        <f t="shared" si="828"/>
        <v>0</v>
      </c>
      <c r="QT50" s="101">
        <f t="shared" si="829"/>
        <v>0</v>
      </c>
      <c r="QU50" s="101"/>
      <c r="QV50" s="121"/>
      <c r="QW50" s="122">
        <f t="shared" si="830"/>
        <v>0</v>
      </c>
      <c r="QX50" s="469">
        <f t="shared" si="831"/>
        <v>0</v>
      </c>
      <c r="QY50" s="122">
        <f>QX50/QX42</f>
        <v>0</v>
      </c>
      <c r="QZ50" s="101">
        <f>QZ42*QY50</f>
        <v>0</v>
      </c>
      <c r="RA50" s="119">
        <f t="shared" si="832"/>
        <v>0</v>
      </c>
      <c r="RB50" s="93">
        <f>RB42</f>
        <v>3207</v>
      </c>
      <c r="RC50" s="120">
        <f t="shared" si="833"/>
        <v>0</v>
      </c>
      <c r="RD50" s="101">
        <f t="shared" si="834"/>
        <v>0</v>
      </c>
      <c r="RE50" s="101"/>
      <c r="RF50" s="121"/>
      <c r="RG50" s="122">
        <f t="shared" si="835"/>
        <v>0</v>
      </c>
      <c r="RH50" s="469">
        <f t="shared" si="836"/>
        <v>0</v>
      </c>
      <c r="RI50" s="122">
        <f>RH50/RH42</f>
        <v>0</v>
      </c>
      <c r="RJ50" s="101">
        <f>RJ42*RI50</f>
        <v>0</v>
      </c>
      <c r="RK50" s="119">
        <f t="shared" si="837"/>
        <v>0</v>
      </c>
      <c r="RL50" s="93">
        <f>RL42</f>
        <v>2868</v>
      </c>
      <c r="RM50" s="120">
        <f t="shared" si="838"/>
        <v>0</v>
      </c>
      <c r="RN50" s="101">
        <f t="shared" si="839"/>
        <v>0</v>
      </c>
      <c r="RO50" s="101"/>
      <c r="RP50" s="121"/>
      <c r="RQ50" s="122">
        <f t="shared" si="840"/>
        <v>0</v>
      </c>
      <c r="RR50" s="469">
        <f t="shared" si="841"/>
        <v>43</v>
      </c>
      <c r="RS50" s="122">
        <f>RR50/RR42</f>
        <v>0.12684000000000001</v>
      </c>
      <c r="RT50" s="101">
        <f>RT42*RS50</f>
        <v>72.3</v>
      </c>
      <c r="RU50" s="119">
        <f t="shared" si="842"/>
        <v>1.6813953500000001</v>
      </c>
      <c r="RV50" s="93">
        <f>RV42</f>
        <v>2830</v>
      </c>
      <c r="RW50" s="120">
        <f t="shared" si="843"/>
        <v>4758.3488399999997</v>
      </c>
      <c r="RX50" s="101">
        <f t="shared" si="844"/>
        <v>204609</v>
      </c>
      <c r="RY50" s="101"/>
      <c r="RZ50" s="121"/>
      <c r="SA50" s="122">
        <f t="shared" si="845"/>
        <v>1.4065399999999999</v>
      </c>
      <c r="SB50" s="469">
        <f t="shared" si="846"/>
        <v>0</v>
      </c>
      <c r="SC50" s="122">
        <f>SB50/SB42</f>
        <v>0</v>
      </c>
      <c r="SD50" s="101">
        <f>SD42*SC50</f>
        <v>0</v>
      </c>
      <c r="SE50" s="119">
        <f t="shared" si="847"/>
        <v>0</v>
      </c>
      <c r="SF50" s="93">
        <f>SF42</f>
        <v>0</v>
      </c>
      <c r="SG50" s="120">
        <f t="shared" si="848"/>
        <v>0</v>
      </c>
      <c r="SH50" s="101">
        <f t="shared" si="849"/>
        <v>0</v>
      </c>
      <c r="SI50" s="101"/>
      <c r="SJ50" s="121"/>
      <c r="SK50" s="122">
        <f t="shared" si="850"/>
        <v>0</v>
      </c>
      <c r="SL50" s="469">
        <f t="shared" si="851"/>
        <v>31</v>
      </c>
      <c r="SM50" s="122">
        <f>SL50/SL42</f>
        <v>0.10508000000000001</v>
      </c>
      <c r="SN50" s="101">
        <f>SN42*SM50</f>
        <v>54.93</v>
      </c>
      <c r="SO50" s="119">
        <f t="shared" si="852"/>
        <v>1.77193548</v>
      </c>
      <c r="SP50" s="93">
        <f>SP42</f>
        <v>2150</v>
      </c>
      <c r="SQ50" s="120">
        <f t="shared" si="853"/>
        <v>3809.6612799999998</v>
      </c>
      <c r="SR50" s="101">
        <f t="shared" si="854"/>
        <v>118099.5</v>
      </c>
      <c r="SS50" s="101"/>
      <c r="ST50" s="121"/>
      <c r="SU50" s="122">
        <f t="shared" si="855"/>
        <v>1.1261099999999999</v>
      </c>
      <c r="SV50" s="469">
        <f t="shared" si="856"/>
        <v>0</v>
      </c>
      <c r="SW50" s="122">
        <f>SV50/SV42</f>
        <v>0</v>
      </c>
      <c r="SX50" s="101">
        <f>SX42*SW50</f>
        <v>0</v>
      </c>
      <c r="SY50" s="119">
        <f t="shared" si="857"/>
        <v>0</v>
      </c>
      <c r="SZ50" s="93">
        <f>SZ42</f>
        <v>2830</v>
      </c>
      <c r="TA50" s="120">
        <f t="shared" si="858"/>
        <v>0</v>
      </c>
      <c r="TB50" s="101">
        <f t="shared" si="859"/>
        <v>0</v>
      </c>
      <c r="TC50" s="101"/>
      <c r="TD50" s="121"/>
      <c r="TE50" s="122">
        <f t="shared" si="860"/>
        <v>0</v>
      </c>
      <c r="TF50" s="469">
        <f t="shared" si="861"/>
        <v>0</v>
      </c>
      <c r="TG50" s="122">
        <f>TF50/TF42</f>
        <v>0</v>
      </c>
      <c r="TH50" s="101">
        <f>TH42*TG50</f>
        <v>0</v>
      </c>
      <c r="TI50" s="119">
        <f t="shared" si="862"/>
        <v>0</v>
      </c>
      <c r="TJ50" s="93">
        <f>TJ42</f>
        <v>2830</v>
      </c>
      <c r="TK50" s="120">
        <f t="shared" si="863"/>
        <v>0</v>
      </c>
      <c r="TL50" s="101">
        <f t="shared" si="864"/>
        <v>0</v>
      </c>
      <c r="TM50" s="101"/>
      <c r="TN50" s="121"/>
      <c r="TO50" s="122">
        <f t="shared" si="865"/>
        <v>0</v>
      </c>
      <c r="TP50" s="469">
        <f t="shared" si="866"/>
        <v>49</v>
      </c>
      <c r="TQ50" s="122">
        <f>TP50/TP42</f>
        <v>0.17882999999999999</v>
      </c>
      <c r="TR50" s="101">
        <f>TR42*TQ50</f>
        <v>79.489999999999995</v>
      </c>
      <c r="TS50" s="119">
        <f t="shared" si="867"/>
        <v>1.6222449000000001</v>
      </c>
      <c r="TT50" s="93">
        <f>TT42</f>
        <v>2150</v>
      </c>
      <c r="TU50" s="120">
        <f t="shared" si="868"/>
        <v>3487.82654</v>
      </c>
      <c r="TV50" s="101">
        <f t="shared" si="869"/>
        <v>170903.5</v>
      </c>
      <c r="TW50" s="101"/>
      <c r="TX50" s="121"/>
      <c r="TY50" s="122">
        <f t="shared" si="870"/>
        <v>1.03098</v>
      </c>
      <c r="TZ50" s="469">
        <f t="shared" si="871"/>
        <v>0</v>
      </c>
      <c r="UA50" s="122">
        <f>TZ50/TZ42</f>
        <v>0</v>
      </c>
      <c r="UB50" s="101">
        <f>UB42*UA50</f>
        <v>0</v>
      </c>
      <c r="UC50" s="119">
        <f t="shared" si="872"/>
        <v>0</v>
      </c>
      <c r="UD50" s="93">
        <f>UD42</f>
        <v>2150</v>
      </c>
      <c r="UE50" s="120">
        <f t="shared" si="873"/>
        <v>0</v>
      </c>
      <c r="UF50" s="101">
        <f t="shared" si="874"/>
        <v>0</v>
      </c>
      <c r="UG50" s="101"/>
      <c r="UH50" s="121"/>
      <c r="UI50" s="122">
        <f t="shared" si="875"/>
        <v>0</v>
      </c>
      <c r="UJ50" s="469">
        <f t="shared" si="876"/>
        <v>0</v>
      </c>
      <c r="UK50" s="122">
        <f>UJ50/UJ42</f>
        <v>0</v>
      </c>
      <c r="UL50" s="101">
        <f>UL42*UK50</f>
        <v>0</v>
      </c>
      <c r="UM50" s="119">
        <f t="shared" si="877"/>
        <v>0</v>
      </c>
      <c r="UN50" s="93">
        <f>UN42</f>
        <v>2150</v>
      </c>
      <c r="UO50" s="120">
        <f t="shared" si="878"/>
        <v>0</v>
      </c>
      <c r="UP50" s="101">
        <f t="shared" si="879"/>
        <v>0</v>
      </c>
      <c r="UQ50" s="101"/>
      <c r="UR50" s="121"/>
      <c r="US50" s="122">
        <f t="shared" si="880"/>
        <v>0</v>
      </c>
      <c r="UT50" s="469">
        <f t="shared" si="881"/>
        <v>28</v>
      </c>
      <c r="UU50" s="122">
        <f>UT50/UT42</f>
        <v>8.6959999999999996E-2</v>
      </c>
      <c r="UV50" s="101">
        <f>UV42*UU50</f>
        <v>52.26</v>
      </c>
      <c r="UW50" s="119">
        <f t="shared" si="882"/>
        <v>1.8664285700000001</v>
      </c>
      <c r="UX50" s="93">
        <f>UX42</f>
        <v>2150</v>
      </c>
      <c r="UY50" s="120">
        <f t="shared" si="883"/>
        <v>4012.82143</v>
      </c>
      <c r="UZ50" s="101">
        <f t="shared" si="884"/>
        <v>112359</v>
      </c>
      <c r="VA50" s="101"/>
      <c r="VB50" s="121"/>
      <c r="VC50" s="122">
        <f t="shared" si="885"/>
        <v>1.1861600000000001</v>
      </c>
      <c r="VD50" s="469">
        <f t="shared" si="886"/>
        <v>25</v>
      </c>
      <c r="VE50" s="122">
        <f>VD50/VD42</f>
        <v>4.4170000000000001E-2</v>
      </c>
      <c r="VF50" s="101">
        <f>VF42*VE50</f>
        <v>24.75</v>
      </c>
      <c r="VG50" s="119">
        <f t="shared" si="887"/>
        <v>0.99</v>
      </c>
      <c r="VH50" s="93">
        <f>VH42</f>
        <v>2150</v>
      </c>
      <c r="VI50" s="120">
        <f t="shared" si="888"/>
        <v>2128.5</v>
      </c>
      <c r="VJ50" s="101">
        <f t="shared" si="889"/>
        <v>53212.5</v>
      </c>
      <c r="VK50" s="101"/>
      <c r="VL50" s="121"/>
      <c r="VM50" s="122">
        <f t="shared" si="890"/>
        <v>0.62917000000000001</v>
      </c>
      <c r="VN50" s="469">
        <f t="shared" si="891"/>
        <v>32</v>
      </c>
      <c r="VO50" s="122">
        <f>VN50/VN42</f>
        <v>8.9639999999999997E-2</v>
      </c>
      <c r="VP50" s="101">
        <f>VP42*VO50</f>
        <v>55.85</v>
      </c>
      <c r="VQ50" s="119">
        <f t="shared" si="892"/>
        <v>1.7453125</v>
      </c>
      <c r="VR50" s="93">
        <f>VR42</f>
        <v>2150</v>
      </c>
      <c r="VS50" s="120">
        <f t="shared" si="893"/>
        <v>3752.4218799999999</v>
      </c>
      <c r="VT50" s="101">
        <f t="shared" si="894"/>
        <v>120077.5</v>
      </c>
      <c r="VU50" s="101"/>
      <c r="VV50" s="121"/>
      <c r="VW50" s="122">
        <f t="shared" si="895"/>
        <v>1.1091899999999999</v>
      </c>
      <c r="VX50" s="452">
        <f t="shared" si="896"/>
        <v>687</v>
      </c>
      <c r="VY50" s="122">
        <f>VX50/VX42</f>
        <v>5.4679999999999999E-2</v>
      </c>
      <c r="VZ50" s="101">
        <f>VZ42*VY50</f>
        <v>961.97</v>
      </c>
      <c r="WA50" s="119">
        <f t="shared" si="897"/>
        <v>1.4002474499999999</v>
      </c>
      <c r="WB50" s="93">
        <f>WB42</f>
        <v>2416.02</v>
      </c>
      <c r="WC50" s="120">
        <f t="shared" si="898"/>
        <v>3383.0258399999998</v>
      </c>
      <c r="WD50" s="101">
        <f t="shared" si="899"/>
        <v>2324138.75</v>
      </c>
      <c r="WE50" s="101"/>
      <c r="WF50" s="121"/>
    </row>
    <row r="51" spans="1:604" ht="48">
      <c r="A51" s="5"/>
      <c r="B51" s="94" t="s">
        <v>415</v>
      </c>
      <c r="C51" s="12" t="s">
        <v>918</v>
      </c>
      <c r="D51" s="12" t="s">
        <v>422</v>
      </c>
      <c r="E51" s="4" t="s">
        <v>35</v>
      </c>
      <c r="F51" s="469">
        <f t="shared" si="601"/>
        <v>0</v>
      </c>
      <c r="G51" s="122">
        <f>F51/F42</f>
        <v>0</v>
      </c>
      <c r="H51" s="101">
        <f>H42*G51</f>
        <v>0</v>
      </c>
      <c r="I51" s="119">
        <f t="shared" si="602"/>
        <v>0</v>
      </c>
      <c r="J51" s="93">
        <f>J42</f>
        <v>2300</v>
      </c>
      <c r="K51" s="120">
        <f t="shared" si="603"/>
        <v>0</v>
      </c>
      <c r="L51" s="101">
        <f t="shared" si="604"/>
        <v>0</v>
      </c>
      <c r="M51" s="101"/>
      <c r="N51" s="121"/>
      <c r="O51" s="122">
        <f t="shared" si="605"/>
        <v>0</v>
      </c>
      <c r="P51" s="469">
        <f t="shared" si="606"/>
        <v>0</v>
      </c>
      <c r="Q51" s="122">
        <f>P51/P42</f>
        <v>0</v>
      </c>
      <c r="R51" s="101">
        <f>R42*Q51</f>
        <v>0</v>
      </c>
      <c r="S51" s="119">
        <f t="shared" si="607"/>
        <v>0</v>
      </c>
      <c r="T51" s="93">
        <f>T42</f>
        <v>2150</v>
      </c>
      <c r="U51" s="120">
        <f t="shared" si="608"/>
        <v>0</v>
      </c>
      <c r="V51" s="101">
        <f t="shared" si="609"/>
        <v>0</v>
      </c>
      <c r="W51" s="101"/>
      <c r="X51" s="121"/>
      <c r="Y51" s="122">
        <f t="shared" si="610"/>
        <v>0</v>
      </c>
      <c r="Z51" s="469">
        <f t="shared" si="611"/>
        <v>0</v>
      </c>
      <c r="AA51" s="122">
        <f>Z51/Z42</f>
        <v>0</v>
      </c>
      <c r="AB51" s="101">
        <f>AB42*AA51</f>
        <v>0</v>
      </c>
      <c r="AC51" s="119">
        <f t="shared" si="612"/>
        <v>0</v>
      </c>
      <c r="AD51" s="93">
        <f>AD42</f>
        <v>2150</v>
      </c>
      <c r="AE51" s="120">
        <f t="shared" si="613"/>
        <v>0</v>
      </c>
      <c r="AF51" s="101">
        <f t="shared" si="614"/>
        <v>0</v>
      </c>
      <c r="AG51" s="101"/>
      <c r="AH51" s="121"/>
      <c r="AI51" s="122">
        <f t="shared" si="615"/>
        <v>0</v>
      </c>
      <c r="AJ51" s="469">
        <f t="shared" si="616"/>
        <v>0</v>
      </c>
      <c r="AK51" s="122" t="e">
        <f>AJ51/AJ42</f>
        <v>#DIV/0!</v>
      </c>
      <c r="AL51" s="101" t="e">
        <f>AL42*AK51</f>
        <v>#DIV/0!</v>
      </c>
      <c r="AM51" s="119">
        <f t="shared" si="617"/>
        <v>0</v>
      </c>
      <c r="AN51" s="93">
        <f>AN42</f>
        <v>0</v>
      </c>
      <c r="AO51" s="120">
        <f t="shared" si="618"/>
        <v>0</v>
      </c>
      <c r="AP51" s="101">
        <f t="shared" si="619"/>
        <v>0</v>
      </c>
      <c r="AQ51" s="101"/>
      <c r="AR51" s="121"/>
      <c r="AS51" s="122">
        <f t="shared" si="620"/>
        <v>0</v>
      </c>
      <c r="AT51" s="469">
        <f t="shared" si="621"/>
        <v>0</v>
      </c>
      <c r="AU51" s="122">
        <f>AT51/AT42</f>
        <v>0</v>
      </c>
      <c r="AV51" s="101">
        <f>AV42*AU51</f>
        <v>0</v>
      </c>
      <c r="AW51" s="119">
        <f t="shared" si="622"/>
        <v>0</v>
      </c>
      <c r="AX51" s="93">
        <f>AX42</f>
        <v>2150</v>
      </c>
      <c r="AY51" s="120">
        <f t="shared" si="623"/>
        <v>0</v>
      </c>
      <c r="AZ51" s="101">
        <f t="shared" si="624"/>
        <v>0</v>
      </c>
      <c r="BA51" s="101"/>
      <c r="BB51" s="121"/>
      <c r="BC51" s="122">
        <f t="shared" si="625"/>
        <v>0</v>
      </c>
      <c r="BD51" s="469">
        <f t="shared" si="626"/>
        <v>0</v>
      </c>
      <c r="BE51" s="122">
        <f>BD51/BD42</f>
        <v>0</v>
      </c>
      <c r="BF51" s="101">
        <f>BF42*BE51</f>
        <v>0</v>
      </c>
      <c r="BG51" s="119">
        <f t="shared" si="627"/>
        <v>0</v>
      </c>
      <c r="BH51" s="93">
        <f>BH42</f>
        <v>2830</v>
      </c>
      <c r="BI51" s="120">
        <f t="shared" si="628"/>
        <v>0</v>
      </c>
      <c r="BJ51" s="101">
        <f t="shared" si="629"/>
        <v>0</v>
      </c>
      <c r="BK51" s="101"/>
      <c r="BL51" s="121"/>
      <c r="BM51" s="122">
        <f t="shared" si="630"/>
        <v>0</v>
      </c>
      <c r="BN51" s="469">
        <f t="shared" si="631"/>
        <v>0</v>
      </c>
      <c r="BO51" s="122">
        <f>BN51/BN42</f>
        <v>0</v>
      </c>
      <c r="BP51" s="101">
        <f>BP42*BO51</f>
        <v>0</v>
      </c>
      <c r="BQ51" s="119">
        <f t="shared" si="632"/>
        <v>0</v>
      </c>
      <c r="BR51" s="93">
        <f>BR42</f>
        <v>2830</v>
      </c>
      <c r="BS51" s="120">
        <f t="shared" si="633"/>
        <v>0</v>
      </c>
      <c r="BT51" s="101">
        <f t="shared" si="634"/>
        <v>0</v>
      </c>
      <c r="BU51" s="101"/>
      <c r="BV51" s="121"/>
      <c r="BW51" s="122">
        <f t="shared" si="635"/>
        <v>0</v>
      </c>
      <c r="BX51" s="469">
        <f t="shared" si="636"/>
        <v>0</v>
      </c>
      <c r="BY51" s="122">
        <f>BX51/BX42</f>
        <v>0</v>
      </c>
      <c r="BZ51" s="101">
        <f>BZ42*BY51</f>
        <v>0</v>
      </c>
      <c r="CA51" s="119">
        <f t="shared" si="637"/>
        <v>0</v>
      </c>
      <c r="CB51" s="93">
        <f>CB42</f>
        <v>2200</v>
      </c>
      <c r="CC51" s="120">
        <f t="shared" si="638"/>
        <v>0</v>
      </c>
      <c r="CD51" s="101">
        <f t="shared" si="639"/>
        <v>0</v>
      </c>
      <c r="CE51" s="101"/>
      <c r="CF51" s="121"/>
      <c r="CG51" s="122">
        <f t="shared" si="640"/>
        <v>0</v>
      </c>
      <c r="CH51" s="469">
        <f t="shared" si="641"/>
        <v>0</v>
      </c>
      <c r="CI51" s="122" t="e">
        <f>CH51/CH42</f>
        <v>#DIV/0!</v>
      </c>
      <c r="CJ51" s="101" t="e">
        <f>CJ42*CI51</f>
        <v>#DIV/0!</v>
      </c>
      <c r="CK51" s="119">
        <f t="shared" si="642"/>
        <v>0</v>
      </c>
      <c r="CL51" s="93">
        <f>CL42</f>
        <v>0</v>
      </c>
      <c r="CM51" s="120">
        <f t="shared" si="643"/>
        <v>0</v>
      </c>
      <c r="CN51" s="101">
        <f t="shared" si="644"/>
        <v>0</v>
      </c>
      <c r="CO51" s="101"/>
      <c r="CP51" s="121"/>
      <c r="CQ51" s="122">
        <f t="shared" si="645"/>
        <v>0</v>
      </c>
      <c r="CR51" s="469">
        <f t="shared" si="646"/>
        <v>0</v>
      </c>
      <c r="CS51" s="122">
        <f>CR51/CR42</f>
        <v>0</v>
      </c>
      <c r="CT51" s="101">
        <f>CT42*CS51</f>
        <v>0</v>
      </c>
      <c r="CU51" s="119">
        <f t="shared" si="647"/>
        <v>0</v>
      </c>
      <c r="CV51" s="93">
        <f>CV42</f>
        <v>2830</v>
      </c>
      <c r="CW51" s="120">
        <f t="shared" si="648"/>
        <v>0</v>
      </c>
      <c r="CX51" s="101">
        <f t="shared" si="649"/>
        <v>0</v>
      </c>
      <c r="CY51" s="101"/>
      <c r="CZ51" s="121"/>
      <c r="DA51" s="122">
        <f t="shared" si="650"/>
        <v>0</v>
      </c>
      <c r="DB51" s="469">
        <f t="shared" si="651"/>
        <v>0</v>
      </c>
      <c r="DC51" s="122">
        <f>DB51/DB42</f>
        <v>0</v>
      </c>
      <c r="DD51" s="101">
        <f>DD42*DC51</f>
        <v>0</v>
      </c>
      <c r="DE51" s="119">
        <f t="shared" si="652"/>
        <v>0</v>
      </c>
      <c r="DF51" s="93">
        <f>DF42</f>
        <v>2830</v>
      </c>
      <c r="DG51" s="120">
        <f t="shared" si="653"/>
        <v>0</v>
      </c>
      <c r="DH51" s="101">
        <f t="shared" si="654"/>
        <v>0</v>
      </c>
      <c r="DI51" s="101"/>
      <c r="DJ51" s="121"/>
      <c r="DK51" s="122">
        <f t="shared" si="655"/>
        <v>0</v>
      </c>
      <c r="DL51" s="469">
        <f t="shared" si="656"/>
        <v>0</v>
      </c>
      <c r="DM51" s="122">
        <f>DL51/DL42</f>
        <v>0</v>
      </c>
      <c r="DN51" s="101">
        <f>DN42*DM51</f>
        <v>0</v>
      </c>
      <c r="DO51" s="119">
        <f t="shared" si="657"/>
        <v>0</v>
      </c>
      <c r="DP51" s="93">
        <f>DP42</f>
        <v>2830</v>
      </c>
      <c r="DQ51" s="120">
        <f t="shared" si="658"/>
        <v>0</v>
      </c>
      <c r="DR51" s="101">
        <f t="shared" si="659"/>
        <v>0</v>
      </c>
      <c r="DS51" s="101"/>
      <c r="DT51" s="121"/>
      <c r="DU51" s="122">
        <f t="shared" si="660"/>
        <v>0</v>
      </c>
      <c r="DV51" s="469">
        <f t="shared" si="661"/>
        <v>0</v>
      </c>
      <c r="DW51" s="122">
        <f>DV51/DV42</f>
        <v>0</v>
      </c>
      <c r="DX51" s="101">
        <f>DX42*DW51</f>
        <v>0</v>
      </c>
      <c r="DY51" s="119">
        <f t="shared" si="662"/>
        <v>0</v>
      </c>
      <c r="DZ51" s="93">
        <f>DZ42</f>
        <v>0</v>
      </c>
      <c r="EA51" s="120">
        <f t="shared" si="663"/>
        <v>0</v>
      </c>
      <c r="EB51" s="101">
        <f t="shared" si="664"/>
        <v>0</v>
      </c>
      <c r="EC51" s="101"/>
      <c r="ED51" s="121"/>
      <c r="EE51" s="122">
        <f t="shared" si="665"/>
        <v>0</v>
      </c>
      <c r="EF51" s="469">
        <f t="shared" si="666"/>
        <v>0</v>
      </c>
      <c r="EG51" s="122">
        <f>EF51/EF42</f>
        <v>0</v>
      </c>
      <c r="EH51" s="101">
        <f>EH42*EG51</f>
        <v>0</v>
      </c>
      <c r="EI51" s="119">
        <f t="shared" si="667"/>
        <v>0</v>
      </c>
      <c r="EJ51" s="93">
        <f>EJ42</f>
        <v>2815</v>
      </c>
      <c r="EK51" s="120">
        <f t="shared" si="668"/>
        <v>0</v>
      </c>
      <c r="EL51" s="101">
        <f t="shared" si="669"/>
        <v>0</v>
      </c>
      <c r="EM51" s="101"/>
      <c r="EN51" s="121"/>
      <c r="EO51" s="122">
        <f t="shared" si="670"/>
        <v>0</v>
      </c>
      <c r="EP51" s="469">
        <f t="shared" si="671"/>
        <v>0</v>
      </c>
      <c r="EQ51" s="122">
        <f>EP51/EP42</f>
        <v>0</v>
      </c>
      <c r="ER51" s="101">
        <f>ER42*EQ51</f>
        <v>0</v>
      </c>
      <c r="ES51" s="119">
        <f t="shared" si="672"/>
        <v>0</v>
      </c>
      <c r="ET51" s="93">
        <f>ET42</f>
        <v>0</v>
      </c>
      <c r="EU51" s="120">
        <f t="shared" si="673"/>
        <v>0</v>
      </c>
      <c r="EV51" s="101">
        <f t="shared" si="674"/>
        <v>0</v>
      </c>
      <c r="EW51" s="101"/>
      <c r="EX51" s="121"/>
      <c r="EY51" s="122">
        <f t="shared" si="675"/>
        <v>0</v>
      </c>
      <c r="EZ51" s="469">
        <f t="shared" si="676"/>
        <v>0</v>
      </c>
      <c r="FA51" s="122">
        <f>EZ51/EZ42</f>
        <v>0</v>
      </c>
      <c r="FB51" s="101">
        <f>FB42*FA51</f>
        <v>0</v>
      </c>
      <c r="FC51" s="119">
        <f t="shared" si="677"/>
        <v>0</v>
      </c>
      <c r="FD51" s="93">
        <f>FD42</f>
        <v>2150</v>
      </c>
      <c r="FE51" s="120">
        <f t="shared" si="678"/>
        <v>0</v>
      </c>
      <c r="FF51" s="101">
        <f t="shared" si="679"/>
        <v>0</v>
      </c>
      <c r="FG51" s="101"/>
      <c r="FH51" s="121"/>
      <c r="FI51" s="122">
        <f t="shared" si="680"/>
        <v>0</v>
      </c>
      <c r="FJ51" s="469">
        <f t="shared" si="681"/>
        <v>0</v>
      </c>
      <c r="FK51" s="122">
        <f>FJ51/FJ42</f>
        <v>0</v>
      </c>
      <c r="FL51" s="101">
        <f>FL42*FK51</f>
        <v>0</v>
      </c>
      <c r="FM51" s="119">
        <f t="shared" si="682"/>
        <v>0</v>
      </c>
      <c r="FN51" s="93">
        <f>FN42</f>
        <v>2780</v>
      </c>
      <c r="FO51" s="120">
        <f t="shared" si="683"/>
        <v>0</v>
      </c>
      <c r="FP51" s="101">
        <f t="shared" si="684"/>
        <v>0</v>
      </c>
      <c r="FQ51" s="101"/>
      <c r="FR51" s="121"/>
      <c r="FS51" s="122">
        <f t="shared" si="685"/>
        <v>0</v>
      </c>
      <c r="FT51" s="469">
        <f t="shared" si="686"/>
        <v>0</v>
      </c>
      <c r="FU51" s="122">
        <f>FT51/FT42</f>
        <v>0</v>
      </c>
      <c r="FV51" s="101">
        <f>FV42*FU51</f>
        <v>0</v>
      </c>
      <c r="FW51" s="119">
        <f t="shared" si="687"/>
        <v>0</v>
      </c>
      <c r="FX51" s="93">
        <f>FX42</f>
        <v>2200</v>
      </c>
      <c r="FY51" s="120">
        <f t="shared" si="688"/>
        <v>0</v>
      </c>
      <c r="FZ51" s="101">
        <f t="shared" si="689"/>
        <v>0</v>
      </c>
      <c r="GA51" s="101"/>
      <c r="GB51" s="121"/>
      <c r="GC51" s="122">
        <f t="shared" si="690"/>
        <v>0</v>
      </c>
      <c r="GD51" s="469">
        <f t="shared" si="691"/>
        <v>0</v>
      </c>
      <c r="GE51" s="122">
        <f>GD51/GD42</f>
        <v>0</v>
      </c>
      <c r="GF51" s="101">
        <f>GF42*GE51</f>
        <v>0</v>
      </c>
      <c r="GG51" s="119">
        <f t="shared" si="692"/>
        <v>0</v>
      </c>
      <c r="GH51" s="93">
        <f>GH42</f>
        <v>2150</v>
      </c>
      <c r="GI51" s="120">
        <f t="shared" si="693"/>
        <v>0</v>
      </c>
      <c r="GJ51" s="101">
        <f t="shared" si="694"/>
        <v>0</v>
      </c>
      <c r="GK51" s="101"/>
      <c r="GL51" s="121"/>
      <c r="GM51" s="122">
        <f t="shared" si="695"/>
        <v>0</v>
      </c>
      <c r="GN51" s="469">
        <f t="shared" si="696"/>
        <v>0</v>
      </c>
      <c r="GO51" s="122">
        <f>GN51/GN42</f>
        <v>0</v>
      </c>
      <c r="GP51" s="101">
        <f>GP42*GO51</f>
        <v>0</v>
      </c>
      <c r="GQ51" s="119">
        <f t="shared" si="697"/>
        <v>0</v>
      </c>
      <c r="GR51" s="93">
        <f>GR42</f>
        <v>2150</v>
      </c>
      <c r="GS51" s="120">
        <f t="shared" si="698"/>
        <v>0</v>
      </c>
      <c r="GT51" s="101">
        <f t="shared" si="699"/>
        <v>0</v>
      </c>
      <c r="GU51" s="101"/>
      <c r="GV51" s="121"/>
      <c r="GW51" s="122">
        <f t="shared" si="700"/>
        <v>0</v>
      </c>
      <c r="GX51" s="469">
        <f t="shared" si="701"/>
        <v>0</v>
      </c>
      <c r="GY51" s="122">
        <f>GX51/GX42</f>
        <v>0</v>
      </c>
      <c r="GZ51" s="101">
        <f>GZ42*GY51</f>
        <v>0</v>
      </c>
      <c r="HA51" s="119">
        <f t="shared" si="702"/>
        <v>0</v>
      </c>
      <c r="HB51" s="93">
        <f>HB42</f>
        <v>2150</v>
      </c>
      <c r="HC51" s="120">
        <f t="shared" si="703"/>
        <v>0</v>
      </c>
      <c r="HD51" s="101">
        <f t="shared" si="704"/>
        <v>0</v>
      </c>
      <c r="HE51" s="101"/>
      <c r="HF51" s="121"/>
      <c r="HG51" s="122">
        <f t="shared" si="705"/>
        <v>0</v>
      </c>
      <c r="HH51" s="469">
        <f t="shared" si="706"/>
        <v>0</v>
      </c>
      <c r="HI51" s="122">
        <f>HH51/HH42</f>
        <v>0</v>
      </c>
      <c r="HJ51" s="101">
        <f>HJ42*HI51</f>
        <v>0</v>
      </c>
      <c r="HK51" s="119">
        <f t="shared" si="707"/>
        <v>0</v>
      </c>
      <c r="HL51" s="93">
        <f>HL42</f>
        <v>2150</v>
      </c>
      <c r="HM51" s="120">
        <f t="shared" si="708"/>
        <v>0</v>
      </c>
      <c r="HN51" s="101">
        <f t="shared" si="709"/>
        <v>0</v>
      </c>
      <c r="HO51" s="101"/>
      <c r="HP51" s="121"/>
      <c r="HQ51" s="122">
        <f t="shared" si="710"/>
        <v>0</v>
      </c>
      <c r="HR51" s="469">
        <f t="shared" si="711"/>
        <v>0</v>
      </c>
      <c r="HS51" s="122">
        <f>HR51/HR42</f>
        <v>0</v>
      </c>
      <c r="HT51" s="101">
        <f>HT42*HS51</f>
        <v>0</v>
      </c>
      <c r="HU51" s="119">
        <f t="shared" si="712"/>
        <v>0</v>
      </c>
      <c r="HV51" s="93">
        <f>HV42</f>
        <v>2200</v>
      </c>
      <c r="HW51" s="120">
        <f t="shared" si="713"/>
        <v>0</v>
      </c>
      <c r="HX51" s="101">
        <f t="shared" si="714"/>
        <v>0</v>
      </c>
      <c r="HY51" s="101"/>
      <c r="HZ51" s="121"/>
      <c r="IA51" s="122">
        <f t="shared" si="715"/>
        <v>0</v>
      </c>
      <c r="IB51" s="469">
        <f t="shared" si="716"/>
        <v>0</v>
      </c>
      <c r="IC51" s="122">
        <f>IB51/IB42</f>
        <v>0</v>
      </c>
      <c r="ID51" s="101">
        <f>ID42*IC51</f>
        <v>0</v>
      </c>
      <c r="IE51" s="119">
        <f t="shared" si="717"/>
        <v>0</v>
      </c>
      <c r="IF51" s="93">
        <f>IF42</f>
        <v>2830</v>
      </c>
      <c r="IG51" s="120">
        <f t="shared" si="718"/>
        <v>0</v>
      </c>
      <c r="IH51" s="101">
        <f t="shared" si="719"/>
        <v>0</v>
      </c>
      <c r="II51" s="101"/>
      <c r="IJ51" s="121"/>
      <c r="IK51" s="122">
        <f t="shared" si="720"/>
        <v>0</v>
      </c>
      <c r="IL51" s="469">
        <f t="shared" si="721"/>
        <v>0</v>
      </c>
      <c r="IM51" s="122">
        <f>IL51/IL42</f>
        <v>0</v>
      </c>
      <c r="IN51" s="101">
        <f>IN42*IM51</f>
        <v>0</v>
      </c>
      <c r="IO51" s="119">
        <f t="shared" si="722"/>
        <v>0</v>
      </c>
      <c r="IP51" s="93">
        <f>IP42</f>
        <v>2200</v>
      </c>
      <c r="IQ51" s="120">
        <f t="shared" si="723"/>
        <v>0</v>
      </c>
      <c r="IR51" s="101">
        <f t="shared" si="724"/>
        <v>0</v>
      </c>
      <c r="IS51" s="101"/>
      <c r="IT51" s="121"/>
      <c r="IU51" s="122">
        <f t="shared" si="725"/>
        <v>0</v>
      </c>
      <c r="IV51" s="469">
        <f t="shared" si="726"/>
        <v>0</v>
      </c>
      <c r="IW51" s="122">
        <f>IV51/IV42</f>
        <v>0</v>
      </c>
      <c r="IX51" s="101">
        <f>IX42*IW51</f>
        <v>0</v>
      </c>
      <c r="IY51" s="119">
        <f t="shared" si="727"/>
        <v>0</v>
      </c>
      <c r="IZ51" s="93">
        <f>IZ42</f>
        <v>2830</v>
      </c>
      <c r="JA51" s="120">
        <f t="shared" si="728"/>
        <v>0</v>
      </c>
      <c r="JB51" s="101">
        <f t="shared" si="729"/>
        <v>0</v>
      </c>
      <c r="JC51" s="101"/>
      <c r="JD51" s="121"/>
      <c r="JE51" s="122">
        <f t="shared" si="730"/>
        <v>0</v>
      </c>
      <c r="JF51" s="469">
        <f t="shared" si="731"/>
        <v>0</v>
      </c>
      <c r="JG51" s="122">
        <f>JF51/JF42</f>
        <v>0</v>
      </c>
      <c r="JH51" s="101">
        <f>JH42*JG51</f>
        <v>0</v>
      </c>
      <c r="JI51" s="119">
        <f t="shared" si="732"/>
        <v>0</v>
      </c>
      <c r="JJ51" s="93">
        <f>JJ42</f>
        <v>2200</v>
      </c>
      <c r="JK51" s="120">
        <f t="shared" si="733"/>
        <v>0</v>
      </c>
      <c r="JL51" s="101">
        <f t="shared" si="734"/>
        <v>0</v>
      </c>
      <c r="JM51" s="101"/>
      <c r="JN51" s="121"/>
      <c r="JO51" s="122">
        <f t="shared" si="735"/>
        <v>0</v>
      </c>
      <c r="JP51" s="469">
        <f t="shared" si="736"/>
        <v>0</v>
      </c>
      <c r="JQ51" s="122" t="e">
        <f>JP51/JP42</f>
        <v>#DIV/0!</v>
      </c>
      <c r="JR51" s="101" t="e">
        <f>JR42*JQ51</f>
        <v>#DIV/0!</v>
      </c>
      <c r="JS51" s="119">
        <f t="shared" si="737"/>
        <v>0</v>
      </c>
      <c r="JT51" s="93">
        <f>JT42</f>
        <v>0</v>
      </c>
      <c r="JU51" s="120">
        <f t="shared" si="738"/>
        <v>0</v>
      </c>
      <c r="JV51" s="101">
        <f t="shared" si="739"/>
        <v>0</v>
      </c>
      <c r="JW51" s="101"/>
      <c r="JX51" s="121"/>
      <c r="JY51" s="122">
        <f t="shared" si="740"/>
        <v>0</v>
      </c>
      <c r="JZ51" s="469">
        <f t="shared" si="741"/>
        <v>0</v>
      </c>
      <c r="KA51" s="122">
        <f>JZ51/JZ42</f>
        <v>0</v>
      </c>
      <c r="KB51" s="101">
        <f>KB42*KA51</f>
        <v>0</v>
      </c>
      <c r="KC51" s="119">
        <f t="shared" si="742"/>
        <v>0</v>
      </c>
      <c r="KD51" s="93">
        <f>KD42</f>
        <v>2150</v>
      </c>
      <c r="KE51" s="120">
        <f t="shared" si="743"/>
        <v>0</v>
      </c>
      <c r="KF51" s="101">
        <f t="shared" si="744"/>
        <v>0</v>
      </c>
      <c r="KG51" s="101"/>
      <c r="KH51" s="121"/>
      <c r="KI51" s="122">
        <f t="shared" si="745"/>
        <v>0</v>
      </c>
      <c r="KJ51" s="469">
        <f t="shared" si="746"/>
        <v>0</v>
      </c>
      <c r="KK51" s="122">
        <f>KJ51/KJ42</f>
        <v>0</v>
      </c>
      <c r="KL51" s="101">
        <f>KL42*KK51</f>
        <v>0</v>
      </c>
      <c r="KM51" s="119">
        <f t="shared" si="747"/>
        <v>0</v>
      </c>
      <c r="KN51" s="93">
        <f>KN42</f>
        <v>2150</v>
      </c>
      <c r="KO51" s="120">
        <f t="shared" si="748"/>
        <v>0</v>
      </c>
      <c r="KP51" s="101">
        <f t="shared" si="749"/>
        <v>0</v>
      </c>
      <c r="KQ51" s="101"/>
      <c r="KR51" s="121"/>
      <c r="KS51" s="122">
        <f t="shared" si="750"/>
        <v>0</v>
      </c>
      <c r="KT51" s="469">
        <f t="shared" si="751"/>
        <v>0</v>
      </c>
      <c r="KU51" s="122">
        <f>KT51/KT42</f>
        <v>0</v>
      </c>
      <c r="KV51" s="101">
        <f>KV42*KU51</f>
        <v>0</v>
      </c>
      <c r="KW51" s="119">
        <f t="shared" si="752"/>
        <v>0</v>
      </c>
      <c r="KX51" s="93">
        <f>KX42</f>
        <v>2200</v>
      </c>
      <c r="KY51" s="120">
        <f t="shared" si="753"/>
        <v>0</v>
      </c>
      <c r="KZ51" s="101">
        <f t="shared" si="754"/>
        <v>0</v>
      </c>
      <c r="LA51" s="101"/>
      <c r="LB51" s="121"/>
      <c r="LC51" s="122">
        <f t="shared" si="755"/>
        <v>0</v>
      </c>
      <c r="LD51" s="469">
        <f t="shared" si="756"/>
        <v>0</v>
      </c>
      <c r="LE51" s="122">
        <f>LD51/LD42</f>
        <v>0</v>
      </c>
      <c r="LF51" s="101">
        <f>LF42*LE51</f>
        <v>0</v>
      </c>
      <c r="LG51" s="119">
        <f t="shared" si="757"/>
        <v>0</v>
      </c>
      <c r="LH51" s="93">
        <f>LH42</f>
        <v>2150</v>
      </c>
      <c r="LI51" s="120">
        <f t="shared" si="758"/>
        <v>0</v>
      </c>
      <c r="LJ51" s="101">
        <f t="shared" si="759"/>
        <v>0</v>
      </c>
      <c r="LK51" s="101"/>
      <c r="LL51" s="121"/>
      <c r="LM51" s="122">
        <f t="shared" si="760"/>
        <v>0</v>
      </c>
      <c r="LN51" s="469">
        <f t="shared" si="761"/>
        <v>0</v>
      </c>
      <c r="LO51" s="122">
        <f>LN51/LN42</f>
        <v>0</v>
      </c>
      <c r="LP51" s="101">
        <f>LP42*LO51</f>
        <v>0</v>
      </c>
      <c r="LQ51" s="119">
        <f t="shared" si="762"/>
        <v>0</v>
      </c>
      <c r="LR51" s="93">
        <f>LR42</f>
        <v>2016.57</v>
      </c>
      <c r="LS51" s="120">
        <f t="shared" si="763"/>
        <v>0</v>
      </c>
      <c r="LT51" s="101">
        <f t="shared" si="764"/>
        <v>0</v>
      </c>
      <c r="LU51" s="101"/>
      <c r="LV51" s="121"/>
      <c r="LW51" s="122">
        <f t="shared" si="765"/>
        <v>0</v>
      </c>
      <c r="LX51" s="469">
        <f t="shared" si="766"/>
        <v>0</v>
      </c>
      <c r="LY51" s="122">
        <f>LX51/LX42</f>
        <v>0</v>
      </c>
      <c r="LZ51" s="101">
        <f>LZ42*LY51</f>
        <v>0</v>
      </c>
      <c r="MA51" s="119">
        <f t="shared" si="767"/>
        <v>0</v>
      </c>
      <c r="MB51" s="93">
        <f>MB42</f>
        <v>2150</v>
      </c>
      <c r="MC51" s="120">
        <f t="shared" si="768"/>
        <v>0</v>
      </c>
      <c r="MD51" s="101">
        <f t="shared" si="769"/>
        <v>0</v>
      </c>
      <c r="ME51" s="101"/>
      <c r="MF51" s="121"/>
      <c r="MG51" s="122">
        <f t="shared" si="770"/>
        <v>0</v>
      </c>
      <c r="MH51" s="469">
        <f t="shared" si="771"/>
        <v>0</v>
      </c>
      <c r="MI51" s="122">
        <f>MH51/MH42</f>
        <v>0</v>
      </c>
      <c r="MJ51" s="101">
        <f>MJ42*MI51</f>
        <v>0</v>
      </c>
      <c r="MK51" s="119">
        <f t="shared" si="772"/>
        <v>0</v>
      </c>
      <c r="ML51" s="93">
        <f>ML42</f>
        <v>2830</v>
      </c>
      <c r="MM51" s="120">
        <f t="shared" si="773"/>
        <v>0</v>
      </c>
      <c r="MN51" s="101">
        <f t="shared" si="774"/>
        <v>0</v>
      </c>
      <c r="MO51" s="101"/>
      <c r="MP51" s="121"/>
      <c r="MQ51" s="122">
        <f t="shared" si="775"/>
        <v>0</v>
      </c>
      <c r="MR51" s="469">
        <f t="shared" si="776"/>
        <v>15</v>
      </c>
      <c r="MS51" s="122">
        <f>MR51/MR42</f>
        <v>0.14706</v>
      </c>
      <c r="MT51" s="101">
        <f>MT42*MS51</f>
        <v>23.89</v>
      </c>
      <c r="MU51" s="119">
        <f t="shared" si="777"/>
        <v>1.5926666700000001</v>
      </c>
      <c r="MV51" s="93">
        <f>MV42</f>
        <v>2150</v>
      </c>
      <c r="MW51" s="120">
        <f t="shared" si="778"/>
        <v>3424.2333400000002</v>
      </c>
      <c r="MX51" s="101">
        <f t="shared" si="779"/>
        <v>51363.5</v>
      </c>
      <c r="MY51" s="101"/>
      <c r="MZ51" s="121"/>
      <c r="NA51" s="122">
        <f t="shared" si="780"/>
        <v>1.0152600000000001</v>
      </c>
      <c r="NB51" s="469">
        <f t="shared" si="781"/>
        <v>0</v>
      </c>
      <c r="NC51" s="122">
        <f>NB51/NB42</f>
        <v>0</v>
      </c>
      <c r="ND51" s="101">
        <f>ND42*NC51</f>
        <v>0</v>
      </c>
      <c r="NE51" s="119">
        <f t="shared" si="782"/>
        <v>0</v>
      </c>
      <c r="NF51" s="93">
        <f>NF42</f>
        <v>2145</v>
      </c>
      <c r="NG51" s="120">
        <f t="shared" si="783"/>
        <v>0</v>
      </c>
      <c r="NH51" s="101">
        <f t="shared" si="784"/>
        <v>0</v>
      </c>
      <c r="NI51" s="101"/>
      <c r="NJ51" s="121"/>
      <c r="NK51" s="122">
        <f t="shared" si="785"/>
        <v>0</v>
      </c>
      <c r="NL51" s="469">
        <f t="shared" si="786"/>
        <v>0</v>
      </c>
      <c r="NM51" s="122">
        <f>NL51/NL42</f>
        <v>0</v>
      </c>
      <c r="NN51" s="101">
        <f>NN42*NM51</f>
        <v>0</v>
      </c>
      <c r="NO51" s="119">
        <f t="shared" si="787"/>
        <v>0</v>
      </c>
      <c r="NP51" s="93">
        <f>NP42</f>
        <v>2837.73</v>
      </c>
      <c r="NQ51" s="120">
        <f t="shared" si="788"/>
        <v>0</v>
      </c>
      <c r="NR51" s="101">
        <f t="shared" si="789"/>
        <v>0</v>
      </c>
      <c r="NS51" s="101"/>
      <c r="NT51" s="121"/>
      <c r="NU51" s="122">
        <f t="shared" si="790"/>
        <v>0</v>
      </c>
      <c r="NV51" s="469">
        <f t="shared" si="791"/>
        <v>0</v>
      </c>
      <c r="NW51" s="122">
        <f>NV51/NV42</f>
        <v>0</v>
      </c>
      <c r="NX51" s="101">
        <f>NX42*NW51</f>
        <v>0</v>
      </c>
      <c r="NY51" s="119">
        <f t="shared" si="792"/>
        <v>0</v>
      </c>
      <c r="NZ51" s="93">
        <f>NZ42</f>
        <v>2830</v>
      </c>
      <c r="OA51" s="120">
        <f t="shared" si="793"/>
        <v>0</v>
      </c>
      <c r="OB51" s="101">
        <f t="shared" si="794"/>
        <v>0</v>
      </c>
      <c r="OC51" s="101"/>
      <c r="OD51" s="121"/>
      <c r="OE51" s="122">
        <f t="shared" si="795"/>
        <v>0</v>
      </c>
      <c r="OF51" s="469">
        <f t="shared" si="796"/>
        <v>0</v>
      </c>
      <c r="OG51" s="122">
        <f>OF51/OF42</f>
        <v>0</v>
      </c>
      <c r="OH51" s="101">
        <f>OH42*OG51</f>
        <v>0</v>
      </c>
      <c r="OI51" s="119">
        <f t="shared" si="797"/>
        <v>0</v>
      </c>
      <c r="OJ51" s="93">
        <f>OJ42</f>
        <v>2150</v>
      </c>
      <c r="OK51" s="120">
        <f t="shared" si="798"/>
        <v>0</v>
      </c>
      <c r="OL51" s="101">
        <f t="shared" si="799"/>
        <v>0</v>
      </c>
      <c r="OM51" s="101"/>
      <c r="ON51" s="121"/>
      <c r="OO51" s="122">
        <f t="shared" si="800"/>
        <v>0</v>
      </c>
      <c r="OP51" s="469">
        <f t="shared" si="801"/>
        <v>0</v>
      </c>
      <c r="OQ51" s="122">
        <f>OP51/OP42</f>
        <v>0</v>
      </c>
      <c r="OR51" s="101">
        <f>OR42*OQ51</f>
        <v>0</v>
      </c>
      <c r="OS51" s="119">
        <f t="shared" si="802"/>
        <v>0</v>
      </c>
      <c r="OT51" s="93">
        <f>OT42</f>
        <v>2830</v>
      </c>
      <c r="OU51" s="120">
        <f t="shared" si="803"/>
        <v>0</v>
      </c>
      <c r="OV51" s="101">
        <f t="shared" si="804"/>
        <v>0</v>
      </c>
      <c r="OW51" s="101"/>
      <c r="OX51" s="121"/>
      <c r="OY51" s="122">
        <f t="shared" si="805"/>
        <v>0</v>
      </c>
      <c r="OZ51" s="469">
        <f t="shared" si="806"/>
        <v>0</v>
      </c>
      <c r="PA51" s="122">
        <f>OZ51/OZ42</f>
        <v>0</v>
      </c>
      <c r="PB51" s="101">
        <f>PB42*PA51</f>
        <v>0</v>
      </c>
      <c r="PC51" s="119">
        <f t="shared" si="807"/>
        <v>0</v>
      </c>
      <c r="PD51" s="93">
        <f>PD42</f>
        <v>2925.67</v>
      </c>
      <c r="PE51" s="120">
        <f t="shared" si="808"/>
        <v>0</v>
      </c>
      <c r="PF51" s="101">
        <f t="shared" si="809"/>
        <v>0</v>
      </c>
      <c r="PG51" s="101"/>
      <c r="PH51" s="121"/>
      <c r="PI51" s="122">
        <f t="shared" si="810"/>
        <v>0</v>
      </c>
      <c r="PJ51" s="469">
        <f t="shared" si="811"/>
        <v>0</v>
      </c>
      <c r="PK51" s="122">
        <f>PJ51/PJ42</f>
        <v>0</v>
      </c>
      <c r="PL51" s="101">
        <f>PL42*PK51</f>
        <v>0</v>
      </c>
      <c r="PM51" s="119">
        <f t="shared" si="812"/>
        <v>0</v>
      </c>
      <c r="PN51" s="93">
        <f>PN42</f>
        <v>2830</v>
      </c>
      <c r="PO51" s="120">
        <f t="shared" si="813"/>
        <v>0</v>
      </c>
      <c r="PP51" s="101">
        <f t="shared" si="814"/>
        <v>0</v>
      </c>
      <c r="PQ51" s="101"/>
      <c r="PR51" s="121"/>
      <c r="PS51" s="122">
        <f t="shared" si="815"/>
        <v>0</v>
      </c>
      <c r="PT51" s="469">
        <f t="shared" si="816"/>
        <v>0</v>
      </c>
      <c r="PU51" s="122" t="e">
        <f>PT51/PT42</f>
        <v>#DIV/0!</v>
      </c>
      <c r="PV51" s="101" t="e">
        <f>PV42*PU51</f>
        <v>#DIV/0!</v>
      </c>
      <c r="PW51" s="119">
        <f t="shared" si="817"/>
        <v>0</v>
      </c>
      <c r="PX51" s="93">
        <f>PX42</f>
        <v>0</v>
      </c>
      <c r="PY51" s="120">
        <f t="shared" si="818"/>
        <v>0</v>
      </c>
      <c r="PZ51" s="101">
        <f t="shared" si="819"/>
        <v>0</v>
      </c>
      <c r="QA51" s="101"/>
      <c r="QB51" s="121"/>
      <c r="QC51" s="122">
        <f t="shared" si="820"/>
        <v>0</v>
      </c>
      <c r="QD51" s="469">
        <f t="shared" si="821"/>
        <v>0</v>
      </c>
      <c r="QE51" s="122">
        <f>QD51/QD42</f>
        <v>0</v>
      </c>
      <c r="QF51" s="101">
        <f>QF42*QE51</f>
        <v>0</v>
      </c>
      <c r="QG51" s="119">
        <f t="shared" si="822"/>
        <v>0</v>
      </c>
      <c r="QH51" s="93">
        <f>QH42</f>
        <v>2830</v>
      </c>
      <c r="QI51" s="120">
        <f t="shared" si="823"/>
        <v>0</v>
      </c>
      <c r="QJ51" s="101">
        <f t="shared" si="824"/>
        <v>0</v>
      </c>
      <c r="QK51" s="101"/>
      <c r="QL51" s="121"/>
      <c r="QM51" s="122">
        <f t="shared" si="825"/>
        <v>0</v>
      </c>
      <c r="QN51" s="469">
        <f t="shared" si="826"/>
        <v>0</v>
      </c>
      <c r="QO51" s="122">
        <f>QN51/QN42</f>
        <v>0</v>
      </c>
      <c r="QP51" s="101">
        <f>QP42*QO51</f>
        <v>0</v>
      </c>
      <c r="QQ51" s="119">
        <f t="shared" si="827"/>
        <v>0</v>
      </c>
      <c r="QR51" s="93">
        <f>QR42</f>
        <v>2150</v>
      </c>
      <c r="QS51" s="120">
        <f t="shared" si="828"/>
        <v>0</v>
      </c>
      <c r="QT51" s="101">
        <f t="shared" si="829"/>
        <v>0</v>
      </c>
      <c r="QU51" s="101"/>
      <c r="QV51" s="121"/>
      <c r="QW51" s="122">
        <f t="shared" si="830"/>
        <v>0</v>
      </c>
      <c r="QX51" s="469">
        <f t="shared" si="831"/>
        <v>0</v>
      </c>
      <c r="QY51" s="122">
        <f>QX51/QX42</f>
        <v>0</v>
      </c>
      <c r="QZ51" s="101">
        <f>QZ42*QY51</f>
        <v>0</v>
      </c>
      <c r="RA51" s="119">
        <f t="shared" si="832"/>
        <v>0</v>
      </c>
      <c r="RB51" s="93">
        <f>RB42</f>
        <v>3207</v>
      </c>
      <c r="RC51" s="120">
        <f t="shared" si="833"/>
        <v>0</v>
      </c>
      <c r="RD51" s="101">
        <f t="shared" si="834"/>
        <v>0</v>
      </c>
      <c r="RE51" s="101"/>
      <c r="RF51" s="121"/>
      <c r="RG51" s="122">
        <f t="shared" si="835"/>
        <v>0</v>
      </c>
      <c r="RH51" s="469">
        <f t="shared" si="836"/>
        <v>0</v>
      </c>
      <c r="RI51" s="122">
        <f>RH51/RH42</f>
        <v>0</v>
      </c>
      <c r="RJ51" s="101">
        <f>RJ42*RI51</f>
        <v>0</v>
      </c>
      <c r="RK51" s="119">
        <f t="shared" si="837"/>
        <v>0</v>
      </c>
      <c r="RL51" s="93">
        <f>RL42</f>
        <v>2868</v>
      </c>
      <c r="RM51" s="120">
        <f t="shared" si="838"/>
        <v>0</v>
      </c>
      <c r="RN51" s="101">
        <f t="shared" si="839"/>
        <v>0</v>
      </c>
      <c r="RO51" s="101"/>
      <c r="RP51" s="121"/>
      <c r="RQ51" s="122">
        <f t="shared" si="840"/>
        <v>0</v>
      </c>
      <c r="RR51" s="469">
        <f t="shared" si="841"/>
        <v>0</v>
      </c>
      <c r="RS51" s="122">
        <f>RR51/RR42</f>
        <v>0</v>
      </c>
      <c r="RT51" s="101">
        <f>RT42*RS51</f>
        <v>0</v>
      </c>
      <c r="RU51" s="119">
        <f t="shared" si="842"/>
        <v>0</v>
      </c>
      <c r="RV51" s="93">
        <f>RV42</f>
        <v>2830</v>
      </c>
      <c r="RW51" s="120">
        <f t="shared" si="843"/>
        <v>0</v>
      </c>
      <c r="RX51" s="101">
        <f t="shared" si="844"/>
        <v>0</v>
      </c>
      <c r="RY51" s="101"/>
      <c r="RZ51" s="121"/>
      <c r="SA51" s="122">
        <f t="shared" si="845"/>
        <v>0</v>
      </c>
      <c r="SB51" s="469">
        <f t="shared" si="846"/>
        <v>0</v>
      </c>
      <c r="SC51" s="122">
        <f>SB51/SB42</f>
        <v>0</v>
      </c>
      <c r="SD51" s="101">
        <f>SD42*SC51</f>
        <v>0</v>
      </c>
      <c r="SE51" s="119">
        <f t="shared" si="847"/>
        <v>0</v>
      </c>
      <c r="SF51" s="93">
        <f>SF42</f>
        <v>0</v>
      </c>
      <c r="SG51" s="120">
        <f t="shared" si="848"/>
        <v>0</v>
      </c>
      <c r="SH51" s="101">
        <f t="shared" si="849"/>
        <v>0</v>
      </c>
      <c r="SI51" s="101"/>
      <c r="SJ51" s="121"/>
      <c r="SK51" s="122">
        <f t="shared" si="850"/>
        <v>0</v>
      </c>
      <c r="SL51" s="469">
        <f t="shared" si="851"/>
        <v>0</v>
      </c>
      <c r="SM51" s="122">
        <f>SL51/SL42</f>
        <v>0</v>
      </c>
      <c r="SN51" s="101">
        <f>SN42*SM51</f>
        <v>0</v>
      </c>
      <c r="SO51" s="119">
        <f t="shared" si="852"/>
        <v>0</v>
      </c>
      <c r="SP51" s="93">
        <f>SP42</f>
        <v>2150</v>
      </c>
      <c r="SQ51" s="120">
        <f t="shared" si="853"/>
        <v>0</v>
      </c>
      <c r="SR51" s="101">
        <f t="shared" si="854"/>
        <v>0</v>
      </c>
      <c r="SS51" s="101"/>
      <c r="ST51" s="121"/>
      <c r="SU51" s="122">
        <f t="shared" si="855"/>
        <v>0</v>
      </c>
      <c r="SV51" s="469">
        <f t="shared" si="856"/>
        <v>0</v>
      </c>
      <c r="SW51" s="122">
        <f>SV51/SV42</f>
        <v>0</v>
      </c>
      <c r="SX51" s="101">
        <f>SX42*SW51</f>
        <v>0</v>
      </c>
      <c r="SY51" s="119">
        <f t="shared" si="857"/>
        <v>0</v>
      </c>
      <c r="SZ51" s="93">
        <f>SZ42</f>
        <v>2830</v>
      </c>
      <c r="TA51" s="120">
        <f t="shared" si="858"/>
        <v>0</v>
      </c>
      <c r="TB51" s="101">
        <f t="shared" si="859"/>
        <v>0</v>
      </c>
      <c r="TC51" s="101"/>
      <c r="TD51" s="121"/>
      <c r="TE51" s="122">
        <f t="shared" si="860"/>
        <v>0</v>
      </c>
      <c r="TF51" s="469">
        <f t="shared" si="861"/>
        <v>0</v>
      </c>
      <c r="TG51" s="122">
        <f>TF51/TF42</f>
        <v>0</v>
      </c>
      <c r="TH51" s="101">
        <f>TH42*TG51</f>
        <v>0</v>
      </c>
      <c r="TI51" s="119">
        <f t="shared" si="862"/>
        <v>0</v>
      </c>
      <c r="TJ51" s="93">
        <f>TJ42</f>
        <v>2830</v>
      </c>
      <c r="TK51" s="120">
        <f t="shared" si="863"/>
        <v>0</v>
      </c>
      <c r="TL51" s="101">
        <f t="shared" si="864"/>
        <v>0</v>
      </c>
      <c r="TM51" s="101"/>
      <c r="TN51" s="121"/>
      <c r="TO51" s="122">
        <f t="shared" si="865"/>
        <v>0</v>
      </c>
      <c r="TP51" s="469">
        <f t="shared" si="866"/>
        <v>0</v>
      </c>
      <c r="TQ51" s="122">
        <f>TP51/TP42</f>
        <v>0</v>
      </c>
      <c r="TR51" s="101">
        <f>TR42*TQ51</f>
        <v>0</v>
      </c>
      <c r="TS51" s="119">
        <f t="shared" si="867"/>
        <v>0</v>
      </c>
      <c r="TT51" s="93">
        <f>TT42</f>
        <v>2150</v>
      </c>
      <c r="TU51" s="120">
        <f t="shared" si="868"/>
        <v>0</v>
      </c>
      <c r="TV51" s="101">
        <f t="shared" si="869"/>
        <v>0</v>
      </c>
      <c r="TW51" s="101"/>
      <c r="TX51" s="121"/>
      <c r="TY51" s="122">
        <f t="shared" si="870"/>
        <v>0</v>
      </c>
      <c r="TZ51" s="469">
        <f t="shared" si="871"/>
        <v>0</v>
      </c>
      <c r="UA51" s="122">
        <f>TZ51/TZ42</f>
        <v>0</v>
      </c>
      <c r="UB51" s="101">
        <f>UB42*UA51</f>
        <v>0</v>
      </c>
      <c r="UC51" s="119">
        <f t="shared" si="872"/>
        <v>0</v>
      </c>
      <c r="UD51" s="93">
        <f>UD42</f>
        <v>2150</v>
      </c>
      <c r="UE51" s="120">
        <f t="shared" si="873"/>
        <v>0</v>
      </c>
      <c r="UF51" s="101">
        <f t="shared" si="874"/>
        <v>0</v>
      </c>
      <c r="UG51" s="101"/>
      <c r="UH51" s="121"/>
      <c r="UI51" s="122">
        <f t="shared" si="875"/>
        <v>0</v>
      </c>
      <c r="UJ51" s="469">
        <f t="shared" si="876"/>
        <v>0</v>
      </c>
      <c r="UK51" s="122">
        <f>UJ51/UJ42</f>
        <v>0</v>
      </c>
      <c r="UL51" s="101">
        <f>UL42*UK51</f>
        <v>0</v>
      </c>
      <c r="UM51" s="119">
        <f t="shared" si="877"/>
        <v>0</v>
      </c>
      <c r="UN51" s="93">
        <f>UN42</f>
        <v>2150</v>
      </c>
      <c r="UO51" s="120">
        <f t="shared" si="878"/>
        <v>0</v>
      </c>
      <c r="UP51" s="101">
        <f t="shared" si="879"/>
        <v>0</v>
      </c>
      <c r="UQ51" s="101"/>
      <c r="UR51" s="121"/>
      <c r="US51" s="122">
        <f t="shared" si="880"/>
        <v>0</v>
      </c>
      <c r="UT51" s="469">
        <f t="shared" si="881"/>
        <v>0</v>
      </c>
      <c r="UU51" s="122">
        <f>UT51/UT42</f>
        <v>0</v>
      </c>
      <c r="UV51" s="101">
        <f>UV42*UU51</f>
        <v>0</v>
      </c>
      <c r="UW51" s="119">
        <f t="shared" si="882"/>
        <v>0</v>
      </c>
      <c r="UX51" s="93">
        <f>UX42</f>
        <v>2150</v>
      </c>
      <c r="UY51" s="120">
        <f t="shared" si="883"/>
        <v>0</v>
      </c>
      <c r="UZ51" s="101">
        <f t="shared" si="884"/>
        <v>0</v>
      </c>
      <c r="VA51" s="101"/>
      <c r="VB51" s="121"/>
      <c r="VC51" s="122">
        <f t="shared" si="885"/>
        <v>0</v>
      </c>
      <c r="VD51" s="469">
        <f t="shared" si="886"/>
        <v>0</v>
      </c>
      <c r="VE51" s="122">
        <f>VD51/VD42</f>
        <v>0</v>
      </c>
      <c r="VF51" s="101">
        <f>VF42*VE51</f>
        <v>0</v>
      </c>
      <c r="VG51" s="119">
        <f t="shared" si="887"/>
        <v>0</v>
      </c>
      <c r="VH51" s="93">
        <f>VH42</f>
        <v>2150</v>
      </c>
      <c r="VI51" s="120">
        <f t="shared" si="888"/>
        <v>0</v>
      </c>
      <c r="VJ51" s="101">
        <f t="shared" si="889"/>
        <v>0</v>
      </c>
      <c r="VK51" s="101"/>
      <c r="VL51" s="121"/>
      <c r="VM51" s="122">
        <f t="shared" si="890"/>
        <v>0</v>
      </c>
      <c r="VN51" s="469">
        <f t="shared" si="891"/>
        <v>0</v>
      </c>
      <c r="VO51" s="122">
        <f>VN51/VN42</f>
        <v>0</v>
      </c>
      <c r="VP51" s="101">
        <f>VP42*VO51</f>
        <v>0</v>
      </c>
      <c r="VQ51" s="119">
        <f t="shared" si="892"/>
        <v>0</v>
      </c>
      <c r="VR51" s="93">
        <f>VR42</f>
        <v>2150</v>
      </c>
      <c r="VS51" s="120">
        <f t="shared" si="893"/>
        <v>0</v>
      </c>
      <c r="VT51" s="101">
        <f t="shared" si="894"/>
        <v>0</v>
      </c>
      <c r="VU51" s="101"/>
      <c r="VV51" s="121"/>
      <c r="VW51" s="122">
        <f t="shared" si="895"/>
        <v>0</v>
      </c>
      <c r="VX51" s="452">
        <f t="shared" si="896"/>
        <v>15</v>
      </c>
      <c r="VY51" s="122">
        <f>VX51/VX42</f>
        <v>1.1900000000000001E-3</v>
      </c>
      <c r="VZ51" s="101">
        <f>VZ42*VY51</f>
        <v>20.94</v>
      </c>
      <c r="WA51" s="119">
        <f t="shared" si="897"/>
        <v>1.3959999999999999</v>
      </c>
      <c r="WB51" s="93">
        <f>WB42</f>
        <v>2416.02</v>
      </c>
      <c r="WC51" s="120">
        <f t="shared" si="898"/>
        <v>3372.7639199999999</v>
      </c>
      <c r="WD51" s="101">
        <f t="shared" si="899"/>
        <v>50591.46</v>
      </c>
      <c r="WE51" s="101"/>
      <c r="WF51" s="121"/>
    </row>
    <row r="52" spans="1:604" ht="48">
      <c r="A52" s="5"/>
      <c r="B52" s="94" t="s">
        <v>411</v>
      </c>
      <c r="C52" s="12" t="s">
        <v>920</v>
      </c>
      <c r="D52" s="12" t="s">
        <v>423</v>
      </c>
      <c r="E52" s="4" t="s">
        <v>35</v>
      </c>
      <c r="F52" s="469">
        <f t="shared" si="601"/>
        <v>0</v>
      </c>
      <c r="G52" s="122">
        <f>F52/F42</f>
        <v>0</v>
      </c>
      <c r="H52" s="101">
        <f>H42*G52</f>
        <v>0</v>
      </c>
      <c r="I52" s="119">
        <f t="shared" si="602"/>
        <v>0</v>
      </c>
      <c r="J52" s="93">
        <f>J42</f>
        <v>2300</v>
      </c>
      <c r="K52" s="120">
        <f t="shared" si="603"/>
        <v>0</v>
      </c>
      <c r="L52" s="101">
        <f t="shared" si="604"/>
        <v>0</v>
      </c>
      <c r="M52" s="101"/>
      <c r="N52" s="121"/>
      <c r="O52" s="122">
        <f t="shared" si="605"/>
        <v>0</v>
      </c>
      <c r="P52" s="469">
        <f t="shared" si="606"/>
        <v>0</v>
      </c>
      <c r="Q52" s="122">
        <f>P52/P42</f>
        <v>0</v>
      </c>
      <c r="R52" s="101">
        <f>R42*Q52</f>
        <v>0</v>
      </c>
      <c r="S52" s="119">
        <f t="shared" si="607"/>
        <v>0</v>
      </c>
      <c r="T52" s="93">
        <f>T42</f>
        <v>2150</v>
      </c>
      <c r="U52" s="120">
        <f t="shared" si="608"/>
        <v>0</v>
      </c>
      <c r="V52" s="101">
        <f t="shared" si="609"/>
        <v>0</v>
      </c>
      <c r="W52" s="101"/>
      <c r="X52" s="121"/>
      <c r="Y52" s="122">
        <f t="shared" si="610"/>
        <v>0</v>
      </c>
      <c r="Z52" s="469">
        <f t="shared" si="611"/>
        <v>0</v>
      </c>
      <c r="AA52" s="122">
        <f>Z52/Z42</f>
        <v>0</v>
      </c>
      <c r="AB52" s="101">
        <f>AB42*AA52</f>
        <v>0</v>
      </c>
      <c r="AC52" s="119">
        <f t="shared" si="612"/>
        <v>0</v>
      </c>
      <c r="AD52" s="93">
        <f>AD42</f>
        <v>2150</v>
      </c>
      <c r="AE52" s="120">
        <f t="shared" si="613"/>
        <v>0</v>
      </c>
      <c r="AF52" s="101">
        <f t="shared" si="614"/>
        <v>0</v>
      </c>
      <c r="AG52" s="101"/>
      <c r="AH52" s="121"/>
      <c r="AI52" s="122">
        <f t="shared" si="615"/>
        <v>0</v>
      </c>
      <c r="AJ52" s="469">
        <f t="shared" si="616"/>
        <v>0</v>
      </c>
      <c r="AK52" s="122" t="e">
        <f>AJ52/AJ42</f>
        <v>#DIV/0!</v>
      </c>
      <c r="AL52" s="101" t="e">
        <f>AL42*AK52</f>
        <v>#DIV/0!</v>
      </c>
      <c r="AM52" s="119">
        <f t="shared" si="617"/>
        <v>0</v>
      </c>
      <c r="AN52" s="93">
        <f>AN42</f>
        <v>0</v>
      </c>
      <c r="AO52" s="120">
        <f t="shared" si="618"/>
        <v>0</v>
      </c>
      <c r="AP52" s="101">
        <f t="shared" si="619"/>
        <v>0</v>
      </c>
      <c r="AQ52" s="101"/>
      <c r="AR52" s="121"/>
      <c r="AS52" s="122">
        <f t="shared" si="620"/>
        <v>0</v>
      </c>
      <c r="AT52" s="469">
        <f t="shared" si="621"/>
        <v>0</v>
      </c>
      <c r="AU52" s="122">
        <f>AT52/AT42</f>
        <v>0</v>
      </c>
      <c r="AV52" s="101">
        <f>AV42*AU52</f>
        <v>0</v>
      </c>
      <c r="AW52" s="119">
        <f t="shared" si="622"/>
        <v>0</v>
      </c>
      <c r="AX52" s="93">
        <f>AX42</f>
        <v>2150</v>
      </c>
      <c r="AY52" s="120">
        <f t="shared" si="623"/>
        <v>0</v>
      </c>
      <c r="AZ52" s="101">
        <f t="shared" si="624"/>
        <v>0</v>
      </c>
      <c r="BA52" s="101"/>
      <c r="BB52" s="121"/>
      <c r="BC52" s="122">
        <f t="shared" si="625"/>
        <v>0</v>
      </c>
      <c r="BD52" s="469">
        <f t="shared" si="626"/>
        <v>0</v>
      </c>
      <c r="BE52" s="122">
        <f>BD52/BD42</f>
        <v>0</v>
      </c>
      <c r="BF52" s="101">
        <f>BF42*BE52</f>
        <v>0</v>
      </c>
      <c r="BG52" s="119">
        <f t="shared" si="627"/>
        <v>0</v>
      </c>
      <c r="BH52" s="93">
        <f>BH42</f>
        <v>2830</v>
      </c>
      <c r="BI52" s="120">
        <f t="shared" si="628"/>
        <v>0</v>
      </c>
      <c r="BJ52" s="101">
        <f t="shared" si="629"/>
        <v>0</v>
      </c>
      <c r="BK52" s="101"/>
      <c r="BL52" s="121"/>
      <c r="BM52" s="122">
        <f t="shared" si="630"/>
        <v>0</v>
      </c>
      <c r="BN52" s="469">
        <f t="shared" si="631"/>
        <v>0</v>
      </c>
      <c r="BO52" s="122">
        <f>BN52/BN42</f>
        <v>0</v>
      </c>
      <c r="BP52" s="101">
        <f>BP42*BO52</f>
        <v>0</v>
      </c>
      <c r="BQ52" s="119">
        <f t="shared" si="632"/>
        <v>0</v>
      </c>
      <c r="BR52" s="93">
        <f>BR42</f>
        <v>2830</v>
      </c>
      <c r="BS52" s="120">
        <f t="shared" si="633"/>
        <v>0</v>
      </c>
      <c r="BT52" s="101">
        <f t="shared" si="634"/>
        <v>0</v>
      </c>
      <c r="BU52" s="101"/>
      <c r="BV52" s="121"/>
      <c r="BW52" s="122">
        <f t="shared" si="635"/>
        <v>0</v>
      </c>
      <c r="BX52" s="469">
        <f t="shared" si="636"/>
        <v>0</v>
      </c>
      <c r="BY52" s="122">
        <f>BX52/BX42</f>
        <v>0</v>
      </c>
      <c r="BZ52" s="101">
        <f>BZ42*BY52</f>
        <v>0</v>
      </c>
      <c r="CA52" s="119">
        <f t="shared" si="637"/>
        <v>0</v>
      </c>
      <c r="CB52" s="93">
        <f>CB42</f>
        <v>2200</v>
      </c>
      <c r="CC52" s="120">
        <f t="shared" si="638"/>
        <v>0</v>
      </c>
      <c r="CD52" s="101">
        <f t="shared" si="639"/>
        <v>0</v>
      </c>
      <c r="CE52" s="101"/>
      <c r="CF52" s="121"/>
      <c r="CG52" s="122">
        <f t="shared" si="640"/>
        <v>0</v>
      </c>
      <c r="CH52" s="469">
        <f t="shared" si="641"/>
        <v>0</v>
      </c>
      <c r="CI52" s="122" t="e">
        <f>CH52/CH42</f>
        <v>#DIV/0!</v>
      </c>
      <c r="CJ52" s="101" t="e">
        <f>CJ42*CI52</f>
        <v>#DIV/0!</v>
      </c>
      <c r="CK52" s="119">
        <f t="shared" si="642"/>
        <v>0</v>
      </c>
      <c r="CL52" s="93">
        <f>CL42</f>
        <v>0</v>
      </c>
      <c r="CM52" s="120">
        <f t="shared" si="643"/>
        <v>0</v>
      </c>
      <c r="CN52" s="101">
        <f t="shared" si="644"/>
        <v>0</v>
      </c>
      <c r="CO52" s="101"/>
      <c r="CP52" s="121"/>
      <c r="CQ52" s="122">
        <f t="shared" si="645"/>
        <v>0</v>
      </c>
      <c r="CR52" s="469">
        <f t="shared" si="646"/>
        <v>0</v>
      </c>
      <c r="CS52" s="122">
        <f>CR52/CR42</f>
        <v>0</v>
      </c>
      <c r="CT52" s="101">
        <f>CT42*CS52</f>
        <v>0</v>
      </c>
      <c r="CU52" s="119">
        <f t="shared" si="647"/>
        <v>0</v>
      </c>
      <c r="CV52" s="93">
        <f>CV42</f>
        <v>2830</v>
      </c>
      <c r="CW52" s="120">
        <f t="shared" si="648"/>
        <v>0</v>
      </c>
      <c r="CX52" s="101">
        <f t="shared" si="649"/>
        <v>0</v>
      </c>
      <c r="CY52" s="101"/>
      <c r="CZ52" s="121"/>
      <c r="DA52" s="122">
        <f t="shared" si="650"/>
        <v>0</v>
      </c>
      <c r="DB52" s="469">
        <f t="shared" si="651"/>
        <v>0</v>
      </c>
      <c r="DC52" s="122">
        <f>DB52/DB42</f>
        <v>0</v>
      </c>
      <c r="DD52" s="101">
        <f>DD42*DC52</f>
        <v>0</v>
      </c>
      <c r="DE52" s="119">
        <f t="shared" si="652"/>
        <v>0</v>
      </c>
      <c r="DF52" s="93">
        <f>DF42</f>
        <v>2830</v>
      </c>
      <c r="DG52" s="120">
        <f t="shared" si="653"/>
        <v>0</v>
      </c>
      <c r="DH52" s="101">
        <f t="shared" si="654"/>
        <v>0</v>
      </c>
      <c r="DI52" s="101"/>
      <c r="DJ52" s="121"/>
      <c r="DK52" s="122">
        <f t="shared" si="655"/>
        <v>0</v>
      </c>
      <c r="DL52" s="469">
        <f t="shared" si="656"/>
        <v>0</v>
      </c>
      <c r="DM52" s="122">
        <f>DL52/DL42</f>
        <v>0</v>
      </c>
      <c r="DN52" s="101">
        <f>DN42*DM52</f>
        <v>0</v>
      </c>
      <c r="DO52" s="119">
        <f t="shared" si="657"/>
        <v>0</v>
      </c>
      <c r="DP52" s="93">
        <f>DP42</f>
        <v>2830</v>
      </c>
      <c r="DQ52" s="120">
        <f t="shared" si="658"/>
        <v>0</v>
      </c>
      <c r="DR52" s="101">
        <f t="shared" si="659"/>
        <v>0</v>
      </c>
      <c r="DS52" s="101"/>
      <c r="DT52" s="121"/>
      <c r="DU52" s="122">
        <f t="shared" si="660"/>
        <v>0</v>
      </c>
      <c r="DV52" s="469">
        <f t="shared" si="661"/>
        <v>0</v>
      </c>
      <c r="DW52" s="122">
        <f>DV52/DV42</f>
        <v>0</v>
      </c>
      <c r="DX52" s="101">
        <f>DX42*DW52</f>
        <v>0</v>
      </c>
      <c r="DY52" s="119">
        <f t="shared" si="662"/>
        <v>0</v>
      </c>
      <c r="DZ52" s="93">
        <f>DZ42</f>
        <v>0</v>
      </c>
      <c r="EA52" s="120">
        <f t="shared" si="663"/>
        <v>0</v>
      </c>
      <c r="EB52" s="101">
        <f t="shared" si="664"/>
        <v>0</v>
      </c>
      <c r="EC52" s="101"/>
      <c r="ED52" s="121"/>
      <c r="EE52" s="122">
        <f t="shared" si="665"/>
        <v>0</v>
      </c>
      <c r="EF52" s="469">
        <f t="shared" si="666"/>
        <v>0</v>
      </c>
      <c r="EG52" s="122">
        <f>EF52/EF42</f>
        <v>0</v>
      </c>
      <c r="EH52" s="101">
        <f>EH42*EG52</f>
        <v>0</v>
      </c>
      <c r="EI52" s="119">
        <f t="shared" si="667"/>
        <v>0</v>
      </c>
      <c r="EJ52" s="93">
        <f>EJ42</f>
        <v>2815</v>
      </c>
      <c r="EK52" s="120">
        <f t="shared" si="668"/>
        <v>0</v>
      </c>
      <c r="EL52" s="101">
        <f t="shared" si="669"/>
        <v>0</v>
      </c>
      <c r="EM52" s="101"/>
      <c r="EN52" s="121"/>
      <c r="EO52" s="122">
        <f t="shared" si="670"/>
        <v>0</v>
      </c>
      <c r="EP52" s="469">
        <f t="shared" si="671"/>
        <v>0</v>
      </c>
      <c r="EQ52" s="122">
        <f>EP52/EP42</f>
        <v>0</v>
      </c>
      <c r="ER52" s="101">
        <f>ER42*EQ52</f>
        <v>0</v>
      </c>
      <c r="ES52" s="119">
        <f t="shared" si="672"/>
        <v>0</v>
      </c>
      <c r="ET52" s="93">
        <f>ET42</f>
        <v>0</v>
      </c>
      <c r="EU52" s="120">
        <f t="shared" si="673"/>
        <v>0</v>
      </c>
      <c r="EV52" s="101">
        <f t="shared" si="674"/>
        <v>0</v>
      </c>
      <c r="EW52" s="101"/>
      <c r="EX52" s="121"/>
      <c r="EY52" s="122">
        <f t="shared" si="675"/>
        <v>0</v>
      </c>
      <c r="EZ52" s="469">
        <f t="shared" si="676"/>
        <v>0</v>
      </c>
      <c r="FA52" s="122">
        <f>EZ52/EZ42</f>
        <v>0</v>
      </c>
      <c r="FB52" s="101">
        <f>FB42*FA52</f>
        <v>0</v>
      </c>
      <c r="FC52" s="119">
        <f t="shared" si="677"/>
        <v>0</v>
      </c>
      <c r="FD52" s="93">
        <f>FD42</f>
        <v>2150</v>
      </c>
      <c r="FE52" s="120">
        <f t="shared" si="678"/>
        <v>0</v>
      </c>
      <c r="FF52" s="101">
        <f t="shared" si="679"/>
        <v>0</v>
      </c>
      <c r="FG52" s="101"/>
      <c r="FH52" s="121"/>
      <c r="FI52" s="122">
        <f t="shared" si="680"/>
        <v>0</v>
      </c>
      <c r="FJ52" s="469">
        <f t="shared" si="681"/>
        <v>0</v>
      </c>
      <c r="FK52" s="122">
        <f>FJ52/FJ42</f>
        <v>0</v>
      </c>
      <c r="FL52" s="101">
        <f>FL42*FK52</f>
        <v>0</v>
      </c>
      <c r="FM52" s="119">
        <f t="shared" si="682"/>
        <v>0</v>
      </c>
      <c r="FN52" s="93">
        <f>FN42</f>
        <v>2780</v>
      </c>
      <c r="FO52" s="120">
        <f t="shared" si="683"/>
        <v>0</v>
      </c>
      <c r="FP52" s="101">
        <f t="shared" si="684"/>
        <v>0</v>
      </c>
      <c r="FQ52" s="101"/>
      <c r="FR52" s="121"/>
      <c r="FS52" s="122">
        <f t="shared" si="685"/>
        <v>0</v>
      </c>
      <c r="FT52" s="469">
        <f t="shared" si="686"/>
        <v>0</v>
      </c>
      <c r="FU52" s="122">
        <f>FT52/FT42</f>
        <v>0</v>
      </c>
      <c r="FV52" s="101">
        <f>FV42*FU52</f>
        <v>0</v>
      </c>
      <c r="FW52" s="119">
        <f t="shared" si="687"/>
        <v>0</v>
      </c>
      <c r="FX52" s="93">
        <f>FX42</f>
        <v>2200</v>
      </c>
      <c r="FY52" s="120">
        <f t="shared" si="688"/>
        <v>0</v>
      </c>
      <c r="FZ52" s="101">
        <f t="shared" si="689"/>
        <v>0</v>
      </c>
      <c r="GA52" s="101"/>
      <c r="GB52" s="121"/>
      <c r="GC52" s="122">
        <f t="shared" si="690"/>
        <v>0</v>
      </c>
      <c r="GD52" s="469">
        <f t="shared" si="691"/>
        <v>0</v>
      </c>
      <c r="GE52" s="122">
        <f>GD52/GD42</f>
        <v>0</v>
      </c>
      <c r="GF52" s="101">
        <f>GF42*GE52</f>
        <v>0</v>
      </c>
      <c r="GG52" s="119">
        <f t="shared" si="692"/>
        <v>0</v>
      </c>
      <c r="GH52" s="93">
        <f>GH42</f>
        <v>2150</v>
      </c>
      <c r="GI52" s="120">
        <f t="shared" si="693"/>
        <v>0</v>
      </c>
      <c r="GJ52" s="101">
        <f t="shared" si="694"/>
        <v>0</v>
      </c>
      <c r="GK52" s="101"/>
      <c r="GL52" s="121"/>
      <c r="GM52" s="122">
        <f t="shared" si="695"/>
        <v>0</v>
      </c>
      <c r="GN52" s="469">
        <f t="shared" si="696"/>
        <v>0</v>
      </c>
      <c r="GO52" s="122">
        <f>GN52/GN42</f>
        <v>0</v>
      </c>
      <c r="GP52" s="101">
        <f>GP42*GO52</f>
        <v>0</v>
      </c>
      <c r="GQ52" s="119">
        <f t="shared" si="697"/>
        <v>0</v>
      </c>
      <c r="GR52" s="93">
        <f>GR42</f>
        <v>2150</v>
      </c>
      <c r="GS52" s="120">
        <f t="shared" si="698"/>
        <v>0</v>
      </c>
      <c r="GT52" s="101">
        <f t="shared" si="699"/>
        <v>0</v>
      </c>
      <c r="GU52" s="101"/>
      <c r="GV52" s="121"/>
      <c r="GW52" s="122">
        <f t="shared" si="700"/>
        <v>0</v>
      </c>
      <c r="GX52" s="469">
        <f t="shared" si="701"/>
        <v>0</v>
      </c>
      <c r="GY52" s="122">
        <f>GX52/GX42</f>
        <v>0</v>
      </c>
      <c r="GZ52" s="101">
        <f>GZ42*GY52</f>
        <v>0</v>
      </c>
      <c r="HA52" s="119">
        <f t="shared" si="702"/>
        <v>0</v>
      </c>
      <c r="HB52" s="93">
        <f>HB42</f>
        <v>2150</v>
      </c>
      <c r="HC52" s="120">
        <f t="shared" si="703"/>
        <v>0</v>
      </c>
      <c r="HD52" s="101">
        <f t="shared" si="704"/>
        <v>0</v>
      </c>
      <c r="HE52" s="101"/>
      <c r="HF52" s="121"/>
      <c r="HG52" s="122">
        <f t="shared" si="705"/>
        <v>0</v>
      </c>
      <c r="HH52" s="469">
        <f t="shared" si="706"/>
        <v>0</v>
      </c>
      <c r="HI52" s="122">
        <f>HH52/HH42</f>
        <v>0</v>
      </c>
      <c r="HJ52" s="101">
        <f>HJ42*HI52</f>
        <v>0</v>
      </c>
      <c r="HK52" s="119">
        <f t="shared" si="707"/>
        <v>0</v>
      </c>
      <c r="HL52" s="93">
        <f>HL42</f>
        <v>2150</v>
      </c>
      <c r="HM52" s="120">
        <f t="shared" si="708"/>
        <v>0</v>
      </c>
      <c r="HN52" s="101">
        <f t="shared" si="709"/>
        <v>0</v>
      </c>
      <c r="HO52" s="101"/>
      <c r="HP52" s="121"/>
      <c r="HQ52" s="122">
        <f t="shared" si="710"/>
        <v>0</v>
      </c>
      <c r="HR52" s="469">
        <f t="shared" si="711"/>
        <v>0</v>
      </c>
      <c r="HS52" s="122">
        <f>HR52/HR42</f>
        <v>0</v>
      </c>
      <c r="HT52" s="101">
        <f>HT42*HS52</f>
        <v>0</v>
      </c>
      <c r="HU52" s="119">
        <f t="shared" si="712"/>
        <v>0</v>
      </c>
      <c r="HV52" s="93">
        <f>HV42</f>
        <v>2200</v>
      </c>
      <c r="HW52" s="120">
        <f t="shared" si="713"/>
        <v>0</v>
      </c>
      <c r="HX52" s="101">
        <f t="shared" si="714"/>
        <v>0</v>
      </c>
      <c r="HY52" s="101"/>
      <c r="HZ52" s="121"/>
      <c r="IA52" s="122">
        <f t="shared" si="715"/>
        <v>0</v>
      </c>
      <c r="IB52" s="469">
        <f t="shared" si="716"/>
        <v>41</v>
      </c>
      <c r="IC52" s="122">
        <f>IB52/IB42</f>
        <v>0.23294999999999999</v>
      </c>
      <c r="ID52" s="101">
        <f>ID42*IC52</f>
        <v>68.17</v>
      </c>
      <c r="IE52" s="119">
        <f t="shared" si="717"/>
        <v>1.6626829299999999</v>
      </c>
      <c r="IF52" s="93">
        <f>IF42</f>
        <v>2830</v>
      </c>
      <c r="IG52" s="120">
        <f t="shared" si="718"/>
        <v>4705.3926899999997</v>
      </c>
      <c r="IH52" s="101">
        <f t="shared" si="719"/>
        <v>192921.1</v>
      </c>
      <c r="II52" s="101"/>
      <c r="IJ52" s="121"/>
      <c r="IK52" s="122">
        <f t="shared" si="720"/>
        <v>1.3903700000000001</v>
      </c>
      <c r="IL52" s="469">
        <f t="shared" si="721"/>
        <v>0</v>
      </c>
      <c r="IM52" s="122">
        <f>IL52/IL42</f>
        <v>0</v>
      </c>
      <c r="IN52" s="101">
        <f>IN42*IM52</f>
        <v>0</v>
      </c>
      <c r="IO52" s="119">
        <f t="shared" si="722"/>
        <v>0</v>
      </c>
      <c r="IP52" s="93">
        <f>IP42</f>
        <v>2200</v>
      </c>
      <c r="IQ52" s="120">
        <f t="shared" si="723"/>
        <v>0</v>
      </c>
      <c r="IR52" s="101">
        <f t="shared" si="724"/>
        <v>0</v>
      </c>
      <c r="IS52" s="101"/>
      <c r="IT52" s="121"/>
      <c r="IU52" s="122">
        <f t="shared" si="725"/>
        <v>0</v>
      </c>
      <c r="IV52" s="469">
        <f t="shared" si="726"/>
        <v>0</v>
      </c>
      <c r="IW52" s="122">
        <f>IV52/IV42</f>
        <v>0</v>
      </c>
      <c r="IX52" s="101">
        <f>IX42*IW52</f>
        <v>0</v>
      </c>
      <c r="IY52" s="119">
        <f t="shared" si="727"/>
        <v>0</v>
      </c>
      <c r="IZ52" s="93">
        <f>IZ42</f>
        <v>2830</v>
      </c>
      <c r="JA52" s="120">
        <f t="shared" si="728"/>
        <v>0</v>
      </c>
      <c r="JB52" s="101">
        <f t="shared" si="729"/>
        <v>0</v>
      </c>
      <c r="JC52" s="101"/>
      <c r="JD52" s="121"/>
      <c r="JE52" s="122">
        <f t="shared" si="730"/>
        <v>0</v>
      </c>
      <c r="JF52" s="469">
        <f t="shared" si="731"/>
        <v>0</v>
      </c>
      <c r="JG52" s="122">
        <f>JF52/JF42</f>
        <v>0</v>
      </c>
      <c r="JH52" s="101">
        <f>JH42*JG52</f>
        <v>0</v>
      </c>
      <c r="JI52" s="119">
        <f t="shared" si="732"/>
        <v>0</v>
      </c>
      <c r="JJ52" s="93">
        <f>JJ42</f>
        <v>2200</v>
      </c>
      <c r="JK52" s="120">
        <f t="shared" si="733"/>
        <v>0</v>
      </c>
      <c r="JL52" s="101">
        <f t="shared" si="734"/>
        <v>0</v>
      </c>
      <c r="JM52" s="101"/>
      <c r="JN52" s="121"/>
      <c r="JO52" s="122">
        <f t="shared" si="735"/>
        <v>0</v>
      </c>
      <c r="JP52" s="469">
        <f t="shared" si="736"/>
        <v>0</v>
      </c>
      <c r="JQ52" s="122" t="e">
        <f>JP52/JP42</f>
        <v>#DIV/0!</v>
      </c>
      <c r="JR52" s="101" t="e">
        <f>JR42*JQ52</f>
        <v>#DIV/0!</v>
      </c>
      <c r="JS52" s="119">
        <f t="shared" si="737"/>
        <v>0</v>
      </c>
      <c r="JT52" s="93">
        <f>JT42</f>
        <v>0</v>
      </c>
      <c r="JU52" s="120">
        <f t="shared" si="738"/>
        <v>0</v>
      </c>
      <c r="JV52" s="101">
        <f t="shared" si="739"/>
        <v>0</v>
      </c>
      <c r="JW52" s="101"/>
      <c r="JX52" s="121"/>
      <c r="JY52" s="122">
        <f t="shared" si="740"/>
        <v>0</v>
      </c>
      <c r="JZ52" s="469">
        <f t="shared" si="741"/>
        <v>0</v>
      </c>
      <c r="KA52" s="122">
        <f>JZ52/JZ42</f>
        <v>0</v>
      </c>
      <c r="KB52" s="101">
        <f>KB42*KA52</f>
        <v>0</v>
      </c>
      <c r="KC52" s="119">
        <f t="shared" si="742"/>
        <v>0</v>
      </c>
      <c r="KD52" s="93">
        <f>KD42</f>
        <v>2150</v>
      </c>
      <c r="KE52" s="120">
        <f t="shared" si="743"/>
        <v>0</v>
      </c>
      <c r="KF52" s="101">
        <f t="shared" si="744"/>
        <v>0</v>
      </c>
      <c r="KG52" s="101"/>
      <c r="KH52" s="121"/>
      <c r="KI52" s="122">
        <f t="shared" si="745"/>
        <v>0</v>
      </c>
      <c r="KJ52" s="469">
        <f t="shared" si="746"/>
        <v>0</v>
      </c>
      <c r="KK52" s="122">
        <f>KJ52/KJ42</f>
        <v>0</v>
      </c>
      <c r="KL52" s="101">
        <f>KL42*KK52</f>
        <v>0</v>
      </c>
      <c r="KM52" s="119">
        <f t="shared" si="747"/>
        <v>0</v>
      </c>
      <c r="KN52" s="93">
        <f>KN42</f>
        <v>2150</v>
      </c>
      <c r="KO52" s="120">
        <f t="shared" si="748"/>
        <v>0</v>
      </c>
      <c r="KP52" s="101">
        <f t="shared" si="749"/>
        <v>0</v>
      </c>
      <c r="KQ52" s="101"/>
      <c r="KR52" s="121"/>
      <c r="KS52" s="122">
        <f t="shared" si="750"/>
        <v>0</v>
      </c>
      <c r="KT52" s="469">
        <f t="shared" si="751"/>
        <v>0</v>
      </c>
      <c r="KU52" s="122">
        <f>KT52/KT42</f>
        <v>0</v>
      </c>
      <c r="KV52" s="101">
        <f>KV42*KU52</f>
        <v>0</v>
      </c>
      <c r="KW52" s="119">
        <f t="shared" si="752"/>
        <v>0</v>
      </c>
      <c r="KX52" s="93">
        <f>KX42</f>
        <v>2200</v>
      </c>
      <c r="KY52" s="120">
        <f t="shared" si="753"/>
        <v>0</v>
      </c>
      <c r="KZ52" s="101">
        <f t="shared" si="754"/>
        <v>0</v>
      </c>
      <c r="LA52" s="101"/>
      <c r="LB52" s="121"/>
      <c r="LC52" s="122">
        <f t="shared" si="755"/>
        <v>0</v>
      </c>
      <c r="LD52" s="469">
        <f t="shared" si="756"/>
        <v>0</v>
      </c>
      <c r="LE52" s="122">
        <f>LD52/LD42</f>
        <v>0</v>
      </c>
      <c r="LF52" s="101">
        <f>LF42*LE52</f>
        <v>0</v>
      </c>
      <c r="LG52" s="119">
        <f t="shared" si="757"/>
        <v>0</v>
      </c>
      <c r="LH52" s="93">
        <f>LH42</f>
        <v>2150</v>
      </c>
      <c r="LI52" s="120">
        <f t="shared" si="758"/>
        <v>0</v>
      </c>
      <c r="LJ52" s="101">
        <f t="shared" si="759"/>
        <v>0</v>
      </c>
      <c r="LK52" s="101"/>
      <c r="LL52" s="121"/>
      <c r="LM52" s="122">
        <f t="shared" si="760"/>
        <v>0</v>
      </c>
      <c r="LN52" s="469">
        <f t="shared" si="761"/>
        <v>0</v>
      </c>
      <c r="LO52" s="122">
        <f>LN52/LN42</f>
        <v>0</v>
      </c>
      <c r="LP52" s="101">
        <f>LP42*LO52</f>
        <v>0</v>
      </c>
      <c r="LQ52" s="119">
        <f t="shared" si="762"/>
        <v>0</v>
      </c>
      <c r="LR52" s="93">
        <f>LR42</f>
        <v>2016.57</v>
      </c>
      <c r="LS52" s="120">
        <f t="shared" si="763"/>
        <v>0</v>
      </c>
      <c r="LT52" s="101">
        <f t="shared" si="764"/>
        <v>0</v>
      </c>
      <c r="LU52" s="101"/>
      <c r="LV52" s="121"/>
      <c r="LW52" s="122">
        <f t="shared" si="765"/>
        <v>0</v>
      </c>
      <c r="LX52" s="469">
        <f t="shared" si="766"/>
        <v>0</v>
      </c>
      <c r="LY52" s="122">
        <f>LX52/LX42</f>
        <v>0</v>
      </c>
      <c r="LZ52" s="101">
        <f>LZ42*LY52</f>
        <v>0</v>
      </c>
      <c r="MA52" s="119">
        <f t="shared" si="767"/>
        <v>0</v>
      </c>
      <c r="MB52" s="93">
        <f>MB42</f>
        <v>2150</v>
      </c>
      <c r="MC52" s="120">
        <f t="shared" si="768"/>
        <v>0</v>
      </c>
      <c r="MD52" s="101">
        <f t="shared" si="769"/>
        <v>0</v>
      </c>
      <c r="ME52" s="101"/>
      <c r="MF52" s="121"/>
      <c r="MG52" s="122">
        <f t="shared" si="770"/>
        <v>0</v>
      </c>
      <c r="MH52" s="469">
        <f t="shared" si="771"/>
        <v>0</v>
      </c>
      <c r="MI52" s="122">
        <f>MH52/MH42</f>
        <v>0</v>
      </c>
      <c r="MJ52" s="101">
        <f>MJ42*MI52</f>
        <v>0</v>
      </c>
      <c r="MK52" s="119">
        <f t="shared" si="772"/>
        <v>0</v>
      </c>
      <c r="ML52" s="93">
        <f>ML42</f>
        <v>2830</v>
      </c>
      <c r="MM52" s="120">
        <f t="shared" si="773"/>
        <v>0</v>
      </c>
      <c r="MN52" s="101">
        <f t="shared" si="774"/>
        <v>0</v>
      </c>
      <c r="MO52" s="101"/>
      <c r="MP52" s="121"/>
      <c r="MQ52" s="122">
        <f t="shared" si="775"/>
        <v>0</v>
      </c>
      <c r="MR52" s="469">
        <f t="shared" si="776"/>
        <v>35</v>
      </c>
      <c r="MS52" s="122">
        <f>MR52/MR42</f>
        <v>0.34314</v>
      </c>
      <c r="MT52" s="101">
        <f>MT42*MS52</f>
        <v>55.74</v>
      </c>
      <c r="MU52" s="119">
        <f t="shared" si="777"/>
        <v>1.59257143</v>
      </c>
      <c r="MV52" s="93">
        <f>MV42</f>
        <v>2150</v>
      </c>
      <c r="MW52" s="120">
        <f t="shared" si="778"/>
        <v>3424.0285699999999</v>
      </c>
      <c r="MX52" s="101">
        <f t="shared" si="779"/>
        <v>119841</v>
      </c>
      <c r="MY52" s="101"/>
      <c r="MZ52" s="121"/>
      <c r="NA52" s="122">
        <f t="shared" si="780"/>
        <v>1.0117499999999999</v>
      </c>
      <c r="NB52" s="469">
        <f t="shared" si="781"/>
        <v>0</v>
      </c>
      <c r="NC52" s="122">
        <f>NB52/NB42</f>
        <v>0</v>
      </c>
      <c r="ND52" s="101">
        <f>ND42*NC52</f>
        <v>0</v>
      </c>
      <c r="NE52" s="119">
        <f t="shared" si="782"/>
        <v>0</v>
      </c>
      <c r="NF52" s="93">
        <f>NF42</f>
        <v>2145</v>
      </c>
      <c r="NG52" s="120">
        <f t="shared" si="783"/>
        <v>0</v>
      </c>
      <c r="NH52" s="101">
        <f t="shared" si="784"/>
        <v>0</v>
      </c>
      <c r="NI52" s="101"/>
      <c r="NJ52" s="121"/>
      <c r="NK52" s="122">
        <f t="shared" si="785"/>
        <v>0</v>
      </c>
      <c r="NL52" s="469">
        <f t="shared" si="786"/>
        <v>0</v>
      </c>
      <c r="NM52" s="122">
        <f>NL52/NL42</f>
        <v>0</v>
      </c>
      <c r="NN52" s="101">
        <f>NN42*NM52</f>
        <v>0</v>
      </c>
      <c r="NO52" s="119">
        <f t="shared" si="787"/>
        <v>0</v>
      </c>
      <c r="NP52" s="93">
        <f>NP42</f>
        <v>2837.73</v>
      </c>
      <c r="NQ52" s="120">
        <f t="shared" si="788"/>
        <v>0</v>
      </c>
      <c r="NR52" s="101">
        <f t="shared" si="789"/>
        <v>0</v>
      </c>
      <c r="NS52" s="101"/>
      <c r="NT52" s="121"/>
      <c r="NU52" s="122">
        <f t="shared" si="790"/>
        <v>0</v>
      </c>
      <c r="NV52" s="469">
        <f t="shared" si="791"/>
        <v>29</v>
      </c>
      <c r="NW52" s="122">
        <f>NV52/NV42</f>
        <v>0.19333</v>
      </c>
      <c r="NX52" s="101">
        <f>NX42*NW52</f>
        <v>54.32</v>
      </c>
      <c r="NY52" s="119">
        <f t="shared" si="792"/>
        <v>1.8731034499999999</v>
      </c>
      <c r="NZ52" s="93">
        <f>NZ42</f>
        <v>2830</v>
      </c>
      <c r="OA52" s="120">
        <f t="shared" si="793"/>
        <v>5300.8827600000004</v>
      </c>
      <c r="OB52" s="101">
        <f t="shared" si="794"/>
        <v>153725.6</v>
      </c>
      <c r="OC52" s="101"/>
      <c r="OD52" s="121"/>
      <c r="OE52" s="122">
        <f t="shared" si="795"/>
        <v>1.56633</v>
      </c>
      <c r="OF52" s="469">
        <f t="shared" si="796"/>
        <v>0</v>
      </c>
      <c r="OG52" s="122">
        <f>OF52/OF42</f>
        <v>0</v>
      </c>
      <c r="OH52" s="101">
        <f>OH42*OG52</f>
        <v>0</v>
      </c>
      <c r="OI52" s="119">
        <f t="shared" si="797"/>
        <v>0</v>
      </c>
      <c r="OJ52" s="93">
        <f>OJ42</f>
        <v>2150</v>
      </c>
      <c r="OK52" s="120">
        <f t="shared" si="798"/>
        <v>0</v>
      </c>
      <c r="OL52" s="101">
        <f t="shared" si="799"/>
        <v>0</v>
      </c>
      <c r="OM52" s="101"/>
      <c r="ON52" s="121"/>
      <c r="OO52" s="122">
        <f t="shared" si="800"/>
        <v>0</v>
      </c>
      <c r="OP52" s="469">
        <f t="shared" si="801"/>
        <v>0</v>
      </c>
      <c r="OQ52" s="122">
        <f>OP52/OP42</f>
        <v>0</v>
      </c>
      <c r="OR52" s="101">
        <f>OR42*OQ52</f>
        <v>0</v>
      </c>
      <c r="OS52" s="119">
        <f t="shared" si="802"/>
        <v>0</v>
      </c>
      <c r="OT52" s="93">
        <f>OT42</f>
        <v>2830</v>
      </c>
      <c r="OU52" s="120">
        <f t="shared" si="803"/>
        <v>0</v>
      </c>
      <c r="OV52" s="101">
        <f t="shared" si="804"/>
        <v>0</v>
      </c>
      <c r="OW52" s="101"/>
      <c r="OX52" s="121"/>
      <c r="OY52" s="122">
        <f t="shared" si="805"/>
        <v>0</v>
      </c>
      <c r="OZ52" s="469">
        <f t="shared" si="806"/>
        <v>0</v>
      </c>
      <c r="PA52" s="122">
        <f>OZ52/OZ42</f>
        <v>0</v>
      </c>
      <c r="PB52" s="101">
        <f>PB42*PA52</f>
        <v>0</v>
      </c>
      <c r="PC52" s="119">
        <f t="shared" si="807"/>
        <v>0</v>
      </c>
      <c r="PD52" s="93">
        <f>PD42</f>
        <v>2925.67</v>
      </c>
      <c r="PE52" s="120">
        <f t="shared" si="808"/>
        <v>0</v>
      </c>
      <c r="PF52" s="101">
        <f t="shared" si="809"/>
        <v>0</v>
      </c>
      <c r="PG52" s="101"/>
      <c r="PH52" s="121"/>
      <c r="PI52" s="122">
        <f t="shared" si="810"/>
        <v>0</v>
      </c>
      <c r="PJ52" s="469">
        <f t="shared" si="811"/>
        <v>0</v>
      </c>
      <c r="PK52" s="122">
        <f>PJ52/PJ42</f>
        <v>0</v>
      </c>
      <c r="PL52" s="101">
        <f>PL42*PK52</f>
        <v>0</v>
      </c>
      <c r="PM52" s="119">
        <f t="shared" si="812"/>
        <v>0</v>
      </c>
      <c r="PN52" s="93">
        <f>PN42</f>
        <v>2830</v>
      </c>
      <c r="PO52" s="120">
        <f t="shared" si="813"/>
        <v>0</v>
      </c>
      <c r="PP52" s="101">
        <f t="shared" si="814"/>
        <v>0</v>
      </c>
      <c r="PQ52" s="101"/>
      <c r="PR52" s="121"/>
      <c r="PS52" s="122">
        <f t="shared" si="815"/>
        <v>0</v>
      </c>
      <c r="PT52" s="469">
        <f t="shared" si="816"/>
        <v>0</v>
      </c>
      <c r="PU52" s="122" t="e">
        <f>PT52/PT42</f>
        <v>#DIV/0!</v>
      </c>
      <c r="PV52" s="101" t="e">
        <f>PV42*PU52</f>
        <v>#DIV/0!</v>
      </c>
      <c r="PW52" s="119">
        <f t="shared" si="817"/>
        <v>0</v>
      </c>
      <c r="PX52" s="93">
        <f>PX42</f>
        <v>0</v>
      </c>
      <c r="PY52" s="120">
        <f t="shared" si="818"/>
        <v>0</v>
      </c>
      <c r="PZ52" s="101">
        <f t="shared" si="819"/>
        <v>0</v>
      </c>
      <c r="QA52" s="101"/>
      <c r="QB52" s="121"/>
      <c r="QC52" s="122">
        <f t="shared" si="820"/>
        <v>0</v>
      </c>
      <c r="QD52" s="469">
        <f t="shared" si="821"/>
        <v>0</v>
      </c>
      <c r="QE52" s="122">
        <f>QD52/QD42</f>
        <v>0</v>
      </c>
      <c r="QF52" s="101">
        <f>QF42*QE52</f>
        <v>0</v>
      </c>
      <c r="QG52" s="119">
        <f t="shared" si="822"/>
        <v>0</v>
      </c>
      <c r="QH52" s="93">
        <f>QH42</f>
        <v>2830</v>
      </c>
      <c r="QI52" s="120">
        <f t="shared" si="823"/>
        <v>0</v>
      </c>
      <c r="QJ52" s="101">
        <f t="shared" si="824"/>
        <v>0</v>
      </c>
      <c r="QK52" s="101"/>
      <c r="QL52" s="121"/>
      <c r="QM52" s="122">
        <f t="shared" si="825"/>
        <v>0</v>
      </c>
      <c r="QN52" s="469">
        <f t="shared" si="826"/>
        <v>0</v>
      </c>
      <c r="QO52" s="122">
        <f>QN52/QN42</f>
        <v>0</v>
      </c>
      <c r="QP52" s="101">
        <f>QP42*QO52</f>
        <v>0</v>
      </c>
      <c r="QQ52" s="119">
        <f t="shared" si="827"/>
        <v>0</v>
      </c>
      <c r="QR52" s="93">
        <f>QR42</f>
        <v>2150</v>
      </c>
      <c r="QS52" s="120">
        <f t="shared" si="828"/>
        <v>0</v>
      </c>
      <c r="QT52" s="101">
        <f t="shared" si="829"/>
        <v>0</v>
      </c>
      <c r="QU52" s="101"/>
      <c r="QV52" s="121"/>
      <c r="QW52" s="122">
        <f t="shared" si="830"/>
        <v>0</v>
      </c>
      <c r="QX52" s="469">
        <f t="shared" si="831"/>
        <v>0</v>
      </c>
      <c r="QY52" s="122">
        <f>QX52/QX42</f>
        <v>0</v>
      </c>
      <c r="QZ52" s="101">
        <f>QZ42*QY52</f>
        <v>0</v>
      </c>
      <c r="RA52" s="119">
        <f t="shared" si="832"/>
        <v>0</v>
      </c>
      <c r="RB52" s="93">
        <f>RB42</f>
        <v>3207</v>
      </c>
      <c r="RC52" s="120">
        <f t="shared" si="833"/>
        <v>0</v>
      </c>
      <c r="RD52" s="101">
        <f t="shared" si="834"/>
        <v>0</v>
      </c>
      <c r="RE52" s="101"/>
      <c r="RF52" s="121"/>
      <c r="RG52" s="122">
        <f t="shared" si="835"/>
        <v>0</v>
      </c>
      <c r="RH52" s="469">
        <f t="shared" si="836"/>
        <v>0</v>
      </c>
      <c r="RI52" s="122">
        <f>RH52/RH42</f>
        <v>0</v>
      </c>
      <c r="RJ52" s="101">
        <f>RJ42*RI52</f>
        <v>0</v>
      </c>
      <c r="RK52" s="119">
        <f t="shared" si="837"/>
        <v>0</v>
      </c>
      <c r="RL52" s="93">
        <f>RL42</f>
        <v>2868</v>
      </c>
      <c r="RM52" s="120">
        <f t="shared" si="838"/>
        <v>0</v>
      </c>
      <c r="RN52" s="101">
        <f t="shared" si="839"/>
        <v>0</v>
      </c>
      <c r="RO52" s="101"/>
      <c r="RP52" s="121"/>
      <c r="RQ52" s="122">
        <f t="shared" si="840"/>
        <v>0</v>
      </c>
      <c r="RR52" s="469">
        <f t="shared" si="841"/>
        <v>0</v>
      </c>
      <c r="RS52" s="122">
        <f>RR52/RR42</f>
        <v>0</v>
      </c>
      <c r="RT52" s="101">
        <f>RT42*RS52</f>
        <v>0</v>
      </c>
      <c r="RU52" s="119">
        <f t="shared" si="842"/>
        <v>0</v>
      </c>
      <c r="RV52" s="93">
        <f>RV42</f>
        <v>2830</v>
      </c>
      <c r="RW52" s="120">
        <f t="shared" si="843"/>
        <v>0</v>
      </c>
      <c r="RX52" s="101">
        <f t="shared" si="844"/>
        <v>0</v>
      </c>
      <c r="RY52" s="101"/>
      <c r="RZ52" s="121"/>
      <c r="SA52" s="122">
        <f t="shared" si="845"/>
        <v>0</v>
      </c>
      <c r="SB52" s="469">
        <f t="shared" si="846"/>
        <v>0</v>
      </c>
      <c r="SC52" s="122">
        <f>SB52/SB42</f>
        <v>0</v>
      </c>
      <c r="SD52" s="101">
        <f>SD42*SC52</f>
        <v>0</v>
      </c>
      <c r="SE52" s="119">
        <f t="shared" si="847"/>
        <v>0</v>
      </c>
      <c r="SF52" s="93">
        <f>SF42</f>
        <v>0</v>
      </c>
      <c r="SG52" s="120">
        <f t="shared" si="848"/>
        <v>0</v>
      </c>
      <c r="SH52" s="101">
        <f t="shared" si="849"/>
        <v>0</v>
      </c>
      <c r="SI52" s="101"/>
      <c r="SJ52" s="121"/>
      <c r="SK52" s="122">
        <f t="shared" si="850"/>
        <v>0</v>
      </c>
      <c r="SL52" s="469">
        <f t="shared" si="851"/>
        <v>0</v>
      </c>
      <c r="SM52" s="122">
        <f>SL52/SL42</f>
        <v>0</v>
      </c>
      <c r="SN52" s="101">
        <f>SN42*SM52</f>
        <v>0</v>
      </c>
      <c r="SO52" s="119">
        <f t="shared" si="852"/>
        <v>0</v>
      </c>
      <c r="SP52" s="93">
        <f>SP42</f>
        <v>2150</v>
      </c>
      <c r="SQ52" s="120">
        <f t="shared" si="853"/>
        <v>0</v>
      </c>
      <c r="SR52" s="101">
        <f t="shared" si="854"/>
        <v>0</v>
      </c>
      <c r="SS52" s="101"/>
      <c r="ST52" s="121"/>
      <c r="SU52" s="122">
        <f t="shared" si="855"/>
        <v>0</v>
      </c>
      <c r="SV52" s="469">
        <f t="shared" si="856"/>
        <v>0</v>
      </c>
      <c r="SW52" s="122">
        <f>SV52/SV42</f>
        <v>0</v>
      </c>
      <c r="SX52" s="101">
        <f>SX42*SW52</f>
        <v>0</v>
      </c>
      <c r="SY52" s="119">
        <f t="shared" si="857"/>
        <v>0</v>
      </c>
      <c r="SZ52" s="93">
        <f>SZ42</f>
        <v>2830</v>
      </c>
      <c r="TA52" s="120">
        <f t="shared" si="858"/>
        <v>0</v>
      </c>
      <c r="TB52" s="101">
        <f t="shared" si="859"/>
        <v>0</v>
      </c>
      <c r="TC52" s="101"/>
      <c r="TD52" s="121"/>
      <c r="TE52" s="122">
        <f t="shared" si="860"/>
        <v>0</v>
      </c>
      <c r="TF52" s="469">
        <f t="shared" si="861"/>
        <v>0</v>
      </c>
      <c r="TG52" s="122">
        <f>TF52/TF42</f>
        <v>0</v>
      </c>
      <c r="TH52" s="101">
        <f>TH42*TG52</f>
        <v>0</v>
      </c>
      <c r="TI52" s="119">
        <f t="shared" si="862"/>
        <v>0</v>
      </c>
      <c r="TJ52" s="93">
        <f>TJ42</f>
        <v>2830</v>
      </c>
      <c r="TK52" s="120">
        <f t="shared" si="863"/>
        <v>0</v>
      </c>
      <c r="TL52" s="101">
        <f t="shared" si="864"/>
        <v>0</v>
      </c>
      <c r="TM52" s="101"/>
      <c r="TN52" s="121"/>
      <c r="TO52" s="122">
        <f t="shared" si="865"/>
        <v>0</v>
      </c>
      <c r="TP52" s="469">
        <f t="shared" si="866"/>
        <v>0</v>
      </c>
      <c r="TQ52" s="122">
        <f>TP52/TP42</f>
        <v>0</v>
      </c>
      <c r="TR52" s="101">
        <f>TR42*TQ52</f>
        <v>0</v>
      </c>
      <c r="TS52" s="119">
        <f t="shared" si="867"/>
        <v>0</v>
      </c>
      <c r="TT52" s="93">
        <f>TT42</f>
        <v>2150</v>
      </c>
      <c r="TU52" s="120">
        <f t="shared" si="868"/>
        <v>0</v>
      </c>
      <c r="TV52" s="101">
        <f t="shared" si="869"/>
        <v>0</v>
      </c>
      <c r="TW52" s="101"/>
      <c r="TX52" s="121"/>
      <c r="TY52" s="122">
        <f t="shared" si="870"/>
        <v>0</v>
      </c>
      <c r="TZ52" s="469">
        <f t="shared" si="871"/>
        <v>0</v>
      </c>
      <c r="UA52" s="122">
        <f>TZ52/TZ42</f>
        <v>0</v>
      </c>
      <c r="UB52" s="101">
        <f>UB42*UA52</f>
        <v>0</v>
      </c>
      <c r="UC52" s="119">
        <f t="shared" si="872"/>
        <v>0</v>
      </c>
      <c r="UD52" s="93">
        <f>UD42</f>
        <v>2150</v>
      </c>
      <c r="UE52" s="120">
        <f t="shared" si="873"/>
        <v>0</v>
      </c>
      <c r="UF52" s="101">
        <f t="shared" si="874"/>
        <v>0</v>
      </c>
      <c r="UG52" s="101"/>
      <c r="UH52" s="121"/>
      <c r="UI52" s="122">
        <f t="shared" si="875"/>
        <v>0</v>
      </c>
      <c r="UJ52" s="469">
        <f t="shared" si="876"/>
        <v>0</v>
      </c>
      <c r="UK52" s="122">
        <f>UJ52/UJ42</f>
        <v>0</v>
      </c>
      <c r="UL52" s="101">
        <f>UL42*UK52</f>
        <v>0</v>
      </c>
      <c r="UM52" s="119">
        <f t="shared" si="877"/>
        <v>0</v>
      </c>
      <c r="UN52" s="93">
        <f>UN42</f>
        <v>2150</v>
      </c>
      <c r="UO52" s="120">
        <f t="shared" si="878"/>
        <v>0</v>
      </c>
      <c r="UP52" s="101">
        <f t="shared" si="879"/>
        <v>0</v>
      </c>
      <c r="UQ52" s="101"/>
      <c r="UR52" s="121"/>
      <c r="US52" s="122">
        <f t="shared" si="880"/>
        <v>0</v>
      </c>
      <c r="UT52" s="469">
        <f t="shared" si="881"/>
        <v>0</v>
      </c>
      <c r="UU52" s="122">
        <f>UT52/UT42</f>
        <v>0</v>
      </c>
      <c r="UV52" s="101">
        <f>UV42*UU52</f>
        <v>0</v>
      </c>
      <c r="UW52" s="119">
        <f t="shared" si="882"/>
        <v>0</v>
      </c>
      <c r="UX52" s="93">
        <f>UX42</f>
        <v>2150</v>
      </c>
      <c r="UY52" s="120">
        <f t="shared" si="883"/>
        <v>0</v>
      </c>
      <c r="UZ52" s="101">
        <f t="shared" si="884"/>
        <v>0</v>
      </c>
      <c r="VA52" s="101"/>
      <c r="VB52" s="121"/>
      <c r="VC52" s="122">
        <f t="shared" si="885"/>
        <v>0</v>
      </c>
      <c r="VD52" s="469">
        <f t="shared" si="886"/>
        <v>0</v>
      </c>
      <c r="VE52" s="122">
        <f>VD52/VD42</f>
        <v>0</v>
      </c>
      <c r="VF52" s="101">
        <f>VF42*VE52</f>
        <v>0</v>
      </c>
      <c r="VG52" s="119">
        <f t="shared" si="887"/>
        <v>0</v>
      </c>
      <c r="VH52" s="93">
        <f>VH42</f>
        <v>2150</v>
      </c>
      <c r="VI52" s="120">
        <f t="shared" si="888"/>
        <v>0</v>
      </c>
      <c r="VJ52" s="101">
        <f t="shared" si="889"/>
        <v>0</v>
      </c>
      <c r="VK52" s="101"/>
      <c r="VL52" s="121"/>
      <c r="VM52" s="122">
        <f t="shared" si="890"/>
        <v>0</v>
      </c>
      <c r="VN52" s="469">
        <f t="shared" si="891"/>
        <v>0</v>
      </c>
      <c r="VO52" s="122">
        <f>VN52/VN42</f>
        <v>0</v>
      </c>
      <c r="VP52" s="101">
        <f>VP42*VO52</f>
        <v>0</v>
      </c>
      <c r="VQ52" s="119">
        <f t="shared" si="892"/>
        <v>0</v>
      </c>
      <c r="VR52" s="93">
        <f>VR42</f>
        <v>2150</v>
      </c>
      <c r="VS52" s="120">
        <f t="shared" si="893"/>
        <v>0</v>
      </c>
      <c r="VT52" s="101">
        <f t="shared" si="894"/>
        <v>0</v>
      </c>
      <c r="VU52" s="101"/>
      <c r="VV52" s="121"/>
      <c r="VW52" s="122">
        <f t="shared" si="895"/>
        <v>0</v>
      </c>
      <c r="VX52" s="452">
        <f t="shared" si="896"/>
        <v>105</v>
      </c>
      <c r="VY52" s="122">
        <f>VX52/VX42</f>
        <v>8.3599999999999994E-3</v>
      </c>
      <c r="VZ52" s="101">
        <f>VZ42*VY52</f>
        <v>147.08000000000001</v>
      </c>
      <c r="WA52" s="119">
        <f t="shared" si="897"/>
        <v>1.4007619</v>
      </c>
      <c r="WB52" s="93">
        <f>WB42</f>
        <v>2416.02</v>
      </c>
      <c r="WC52" s="120">
        <f t="shared" si="898"/>
        <v>3384.2687700000001</v>
      </c>
      <c r="WD52" s="101">
        <f t="shared" si="899"/>
        <v>355348.22</v>
      </c>
      <c r="WE52" s="101"/>
      <c r="WF52" s="121"/>
    </row>
    <row r="53" spans="1:604" ht="17.25" customHeight="1">
      <c r="A53" s="5"/>
      <c r="B53" s="85" t="s">
        <v>416</v>
      </c>
      <c r="C53" s="12" t="s">
        <v>919</v>
      </c>
      <c r="D53" s="12" t="s">
        <v>421</v>
      </c>
      <c r="E53" s="4" t="s">
        <v>35</v>
      </c>
      <c r="F53" s="469">
        <f t="shared" si="601"/>
        <v>0</v>
      </c>
      <c r="G53" s="122">
        <f>F53/F42</f>
        <v>0</v>
      </c>
      <c r="H53" s="101">
        <f>H42*G53</f>
        <v>0</v>
      </c>
      <c r="I53" s="119">
        <f t="shared" si="602"/>
        <v>0</v>
      </c>
      <c r="J53" s="93">
        <f>J42</f>
        <v>2300</v>
      </c>
      <c r="K53" s="120">
        <f t="shared" si="603"/>
        <v>0</v>
      </c>
      <c r="L53" s="101">
        <f t="shared" si="604"/>
        <v>0</v>
      </c>
      <c r="M53" s="101"/>
      <c r="N53" s="121"/>
      <c r="O53" s="122" t="e">
        <f t="shared" si="605"/>
        <v>#DIV/0!</v>
      </c>
      <c r="P53" s="469">
        <f t="shared" si="606"/>
        <v>0</v>
      </c>
      <c r="Q53" s="122">
        <f>P53/P42</f>
        <v>0</v>
      </c>
      <c r="R53" s="101">
        <f>R42*Q53</f>
        <v>0</v>
      </c>
      <c r="S53" s="119">
        <f t="shared" si="607"/>
        <v>0</v>
      </c>
      <c r="T53" s="93">
        <f>T42</f>
        <v>2150</v>
      </c>
      <c r="U53" s="120">
        <f t="shared" si="608"/>
        <v>0</v>
      </c>
      <c r="V53" s="101">
        <f t="shared" si="609"/>
        <v>0</v>
      </c>
      <c r="W53" s="101"/>
      <c r="X53" s="121"/>
      <c r="Y53" s="122" t="e">
        <f t="shared" si="610"/>
        <v>#DIV/0!</v>
      </c>
      <c r="Z53" s="469">
        <f t="shared" si="611"/>
        <v>0</v>
      </c>
      <c r="AA53" s="122">
        <f>Z53/Z42</f>
        <v>0</v>
      </c>
      <c r="AB53" s="101">
        <f>AB42*AA53</f>
        <v>0</v>
      </c>
      <c r="AC53" s="119">
        <f t="shared" si="612"/>
        <v>0</v>
      </c>
      <c r="AD53" s="93">
        <f>AD42</f>
        <v>2150</v>
      </c>
      <c r="AE53" s="120">
        <f t="shared" si="613"/>
        <v>0</v>
      </c>
      <c r="AF53" s="101">
        <f t="shared" si="614"/>
        <v>0</v>
      </c>
      <c r="AG53" s="101"/>
      <c r="AH53" s="121"/>
      <c r="AI53" s="122" t="e">
        <f t="shared" si="615"/>
        <v>#DIV/0!</v>
      </c>
      <c r="AJ53" s="469">
        <f t="shared" si="616"/>
        <v>0</v>
      </c>
      <c r="AK53" s="122" t="e">
        <f>AJ53/AJ42</f>
        <v>#DIV/0!</v>
      </c>
      <c r="AL53" s="101" t="e">
        <f>AL42*AK53</f>
        <v>#DIV/0!</v>
      </c>
      <c r="AM53" s="119">
        <f t="shared" si="617"/>
        <v>0</v>
      </c>
      <c r="AN53" s="93">
        <f>AN42</f>
        <v>0</v>
      </c>
      <c r="AO53" s="120">
        <f t="shared" si="618"/>
        <v>0</v>
      </c>
      <c r="AP53" s="101">
        <f t="shared" si="619"/>
        <v>0</v>
      </c>
      <c r="AQ53" s="101"/>
      <c r="AR53" s="121"/>
      <c r="AS53" s="122" t="e">
        <f t="shared" si="620"/>
        <v>#DIV/0!</v>
      </c>
      <c r="AT53" s="469">
        <f t="shared" si="621"/>
        <v>0</v>
      </c>
      <c r="AU53" s="122">
        <f>AT53/AT42</f>
        <v>0</v>
      </c>
      <c r="AV53" s="101">
        <f>AV42*AU53</f>
        <v>0</v>
      </c>
      <c r="AW53" s="119">
        <f t="shared" si="622"/>
        <v>0</v>
      </c>
      <c r="AX53" s="93">
        <f>AX42</f>
        <v>2150</v>
      </c>
      <c r="AY53" s="120">
        <f t="shared" si="623"/>
        <v>0</v>
      </c>
      <c r="AZ53" s="101">
        <f t="shared" si="624"/>
        <v>0</v>
      </c>
      <c r="BA53" s="101"/>
      <c r="BB53" s="121"/>
      <c r="BC53" s="122" t="e">
        <f t="shared" si="625"/>
        <v>#DIV/0!</v>
      </c>
      <c r="BD53" s="469">
        <f t="shared" si="626"/>
        <v>0</v>
      </c>
      <c r="BE53" s="122">
        <f>BD53/BD42</f>
        <v>0</v>
      </c>
      <c r="BF53" s="101">
        <f>BF42*BE53</f>
        <v>0</v>
      </c>
      <c r="BG53" s="119">
        <f t="shared" si="627"/>
        <v>0</v>
      </c>
      <c r="BH53" s="93">
        <f>BH42</f>
        <v>2830</v>
      </c>
      <c r="BI53" s="120">
        <f t="shared" si="628"/>
        <v>0</v>
      </c>
      <c r="BJ53" s="101">
        <f t="shared" si="629"/>
        <v>0</v>
      </c>
      <c r="BK53" s="101"/>
      <c r="BL53" s="121"/>
      <c r="BM53" s="122" t="e">
        <f t="shared" si="630"/>
        <v>#DIV/0!</v>
      </c>
      <c r="BN53" s="469">
        <f t="shared" si="631"/>
        <v>0</v>
      </c>
      <c r="BO53" s="122">
        <f>BN53/BN42</f>
        <v>0</v>
      </c>
      <c r="BP53" s="101">
        <f>BP42*BO53</f>
        <v>0</v>
      </c>
      <c r="BQ53" s="119">
        <f t="shared" si="632"/>
        <v>0</v>
      </c>
      <c r="BR53" s="93">
        <f>BR42</f>
        <v>2830</v>
      </c>
      <c r="BS53" s="120">
        <f t="shared" si="633"/>
        <v>0</v>
      </c>
      <c r="BT53" s="101">
        <f t="shared" si="634"/>
        <v>0</v>
      </c>
      <c r="BU53" s="101"/>
      <c r="BV53" s="121"/>
      <c r="BW53" s="122" t="e">
        <f t="shared" si="635"/>
        <v>#DIV/0!</v>
      </c>
      <c r="BX53" s="469">
        <f t="shared" si="636"/>
        <v>0</v>
      </c>
      <c r="BY53" s="122">
        <f>BX53/BX42</f>
        <v>0</v>
      </c>
      <c r="BZ53" s="101">
        <f>BZ42*BY53</f>
        <v>0</v>
      </c>
      <c r="CA53" s="119">
        <f t="shared" si="637"/>
        <v>0</v>
      </c>
      <c r="CB53" s="93">
        <f>CB42</f>
        <v>2200</v>
      </c>
      <c r="CC53" s="120">
        <f t="shared" si="638"/>
        <v>0</v>
      </c>
      <c r="CD53" s="101">
        <f t="shared" si="639"/>
        <v>0</v>
      </c>
      <c r="CE53" s="101"/>
      <c r="CF53" s="121"/>
      <c r="CG53" s="122" t="e">
        <f t="shared" si="640"/>
        <v>#DIV/0!</v>
      </c>
      <c r="CH53" s="469">
        <f t="shared" si="641"/>
        <v>0</v>
      </c>
      <c r="CI53" s="122" t="e">
        <f>CH53/CH42</f>
        <v>#DIV/0!</v>
      </c>
      <c r="CJ53" s="101" t="e">
        <f>CJ42*CI53</f>
        <v>#DIV/0!</v>
      </c>
      <c r="CK53" s="119">
        <f t="shared" si="642"/>
        <v>0</v>
      </c>
      <c r="CL53" s="93">
        <f>CL42</f>
        <v>0</v>
      </c>
      <c r="CM53" s="120">
        <f t="shared" si="643"/>
        <v>0</v>
      </c>
      <c r="CN53" s="101">
        <f t="shared" si="644"/>
        <v>0</v>
      </c>
      <c r="CO53" s="101"/>
      <c r="CP53" s="121"/>
      <c r="CQ53" s="122" t="e">
        <f t="shared" si="645"/>
        <v>#DIV/0!</v>
      </c>
      <c r="CR53" s="469">
        <f t="shared" si="646"/>
        <v>0</v>
      </c>
      <c r="CS53" s="122">
        <f>CR53/CR42</f>
        <v>0</v>
      </c>
      <c r="CT53" s="101">
        <f>CT42*CS53</f>
        <v>0</v>
      </c>
      <c r="CU53" s="119">
        <f t="shared" si="647"/>
        <v>0</v>
      </c>
      <c r="CV53" s="93">
        <f>CV42</f>
        <v>2830</v>
      </c>
      <c r="CW53" s="120">
        <f t="shared" si="648"/>
        <v>0</v>
      </c>
      <c r="CX53" s="101">
        <f t="shared" si="649"/>
        <v>0</v>
      </c>
      <c r="CY53" s="101"/>
      <c r="CZ53" s="121"/>
      <c r="DA53" s="122" t="e">
        <f t="shared" si="650"/>
        <v>#DIV/0!</v>
      </c>
      <c r="DB53" s="469">
        <f t="shared" si="651"/>
        <v>0</v>
      </c>
      <c r="DC53" s="122">
        <f>DB53/DB42</f>
        <v>0</v>
      </c>
      <c r="DD53" s="101">
        <f>DD42*DC53</f>
        <v>0</v>
      </c>
      <c r="DE53" s="119">
        <f t="shared" si="652"/>
        <v>0</v>
      </c>
      <c r="DF53" s="93">
        <f>DF42</f>
        <v>2830</v>
      </c>
      <c r="DG53" s="120">
        <f t="shared" si="653"/>
        <v>0</v>
      </c>
      <c r="DH53" s="101">
        <f t="shared" si="654"/>
        <v>0</v>
      </c>
      <c r="DI53" s="101"/>
      <c r="DJ53" s="121"/>
      <c r="DK53" s="122" t="e">
        <f t="shared" si="655"/>
        <v>#DIV/0!</v>
      </c>
      <c r="DL53" s="469">
        <f t="shared" si="656"/>
        <v>0</v>
      </c>
      <c r="DM53" s="122">
        <f>DL53/DL42</f>
        <v>0</v>
      </c>
      <c r="DN53" s="101">
        <f>DN42*DM53</f>
        <v>0</v>
      </c>
      <c r="DO53" s="119">
        <f t="shared" si="657"/>
        <v>0</v>
      </c>
      <c r="DP53" s="93">
        <f>DP42</f>
        <v>2830</v>
      </c>
      <c r="DQ53" s="120">
        <f t="shared" si="658"/>
        <v>0</v>
      </c>
      <c r="DR53" s="101">
        <f t="shared" si="659"/>
        <v>0</v>
      </c>
      <c r="DS53" s="101"/>
      <c r="DT53" s="121"/>
      <c r="DU53" s="122" t="e">
        <f t="shared" si="660"/>
        <v>#DIV/0!</v>
      </c>
      <c r="DV53" s="469">
        <f t="shared" si="661"/>
        <v>0</v>
      </c>
      <c r="DW53" s="122">
        <f>DV53/DV42</f>
        <v>0</v>
      </c>
      <c r="DX53" s="101">
        <f>DX42*DW53</f>
        <v>0</v>
      </c>
      <c r="DY53" s="119">
        <f t="shared" si="662"/>
        <v>0</v>
      </c>
      <c r="DZ53" s="93">
        <f>DZ42</f>
        <v>0</v>
      </c>
      <c r="EA53" s="120">
        <f t="shared" si="663"/>
        <v>0</v>
      </c>
      <c r="EB53" s="101">
        <f t="shared" si="664"/>
        <v>0</v>
      </c>
      <c r="EC53" s="101"/>
      <c r="ED53" s="121"/>
      <c r="EE53" s="122" t="e">
        <f t="shared" si="665"/>
        <v>#DIV/0!</v>
      </c>
      <c r="EF53" s="469">
        <f t="shared" si="666"/>
        <v>0</v>
      </c>
      <c r="EG53" s="122">
        <f>EF53/EF42</f>
        <v>0</v>
      </c>
      <c r="EH53" s="101">
        <f>EH42*EG53</f>
        <v>0</v>
      </c>
      <c r="EI53" s="119">
        <f t="shared" si="667"/>
        <v>0</v>
      </c>
      <c r="EJ53" s="93">
        <f>EJ42</f>
        <v>2815</v>
      </c>
      <c r="EK53" s="120">
        <f t="shared" si="668"/>
        <v>0</v>
      </c>
      <c r="EL53" s="101">
        <f t="shared" si="669"/>
        <v>0</v>
      </c>
      <c r="EM53" s="101"/>
      <c r="EN53" s="121"/>
      <c r="EO53" s="122" t="e">
        <f t="shared" si="670"/>
        <v>#DIV/0!</v>
      </c>
      <c r="EP53" s="469">
        <f t="shared" si="671"/>
        <v>0</v>
      </c>
      <c r="EQ53" s="122">
        <f>EP53/EP42</f>
        <v>0</v>
      </c>
      <c r="ER53" s="101">
        <f>ER42*EQ53</f>
        <v>0</v>
      </c>
      <c r="ES53" s="119">
        <f t="shared" si="672"/>
        <v>0</v>
      </c>
      <c r="ET53" s="93">
        <f>ET42</f>
        <v>0</v>
      </c>
      <c r="EU53" s="120">
        <f t="shared" si="673"/>
        <v>0</v>
      </c>
      <c r="EV53" s="101">
        <f t="shared" si="674"/>
        <v>0</v>
      </c>
      <c r="EW53" s="101"/>
      <c r="EX53" s="121"/>
      <c r="EY53" s="122" t="e">
        <f t="shared" si="675"/>
        <v>#DIV/0!</v>
      </c>
      <c r="EZ53" s="469">
        <f t="shared" si="676"/>
        <v>0</v>
      </c>
      <c r="FA53" s="122">
        <f>EZ53/EZ42</f>
        <v>0</v>
      </c>
      <c r="FB53" s="101">
        <f>FB42*FA53</f>
        <v>0</v>
      </c>
      <c r="FC53" s="119">
        <f t="shared" si="677"/>
        <v>0</v>
      </c>
      <c r="FD53" s="93">
        <f>FD42</f>
        <v>2150</v>
      </c>
      <c r="FE53" s="120">
        <f t="shared" si="678"/>
        <v>0</v>
      </c>
      <c r="FF53" s="101">
        <f t="shared" si="679"/>
        <v>0</v>
      </c>
      <c r="FG53" s="101"/>
      <c r="FH53" s="121"/>
      <c r="FI53" s="122" t="e">
        <f t="shared" si="680"/>
        <v>#DIV/0!</v>
      </c>
      <c r="FJ53" s="469">
        <f t="shared" si="681"/>
        <v>0</v>
      </c>
      <c r="FK53" s="122">
        <f>FJ53/FJ42</f>
        <v>0</v>
      </c>
      <c r="FL53" s="101">
        <f>FL42*FK53</f>
        <v>0</v>
      </c>
      <c r="FM53" s="119">
        <f t="shared" si="682"/>
        <v>0</v>
      </c>
      <c r="FN53" s="93">
        <f>FN42</f>
        <v>2780</v>
      </c>
      <c r="FO53" s="120">
        <f t="shared" si="683"/>
        <v>0</v>
      </c>
      <c r="FP53" s="101">
        <f t="shared" si="684"/>
        <v>0</v>
      </c>
      <c r="FQ53" s="101"/>
      <c r="FR53" s="121"/>
      <c r="FS53" s="122" t="e">
        <f t="shared" si="685"/>
        <v>#DIV/0!</v>
      </c>
      <c r="FT53" s="469">
        <f t="shared" si="686"/>
        <v>0</v>
      </c>
      <c r="FU53" s="122">
        <f>FT53/FT42</f>
        <v>0</v>
      </c>
      <c r="FV53" s="101">
        <f>FV42*FU53</f>
        <v>0</v>
      </c>
      <c r="FW53" s="119">
        <f t="shared" si="687"/>
        <v>0</v>
      </c>
      <c r="FX53" s="93">
        <f>FX42</f>
        <v>2200</v>
      </c>
      <c r="FY53" s="120">
        <f t="shared" si="688"/>
        <v>0</v>
      </c>
      <c r="FZ53" s="101">
        <f t="shared" si="689"/>
        <v>0</v>
      </c>
      <c r="GA53" s="101"/>
      <c r="GB53" s="121"/>
      <c r="GC53" s="122" t="e">
        <f t="shared" si="690"/>
        <v>#DIV/0!</v>
      </c>
      <c r="GD53" s="469">
        <f t="shared" si="691"/>
        <v>0</v>
      </c>
      <c r="GE53" s="122">
        <f>GD53/GD42</f>
        <v>0</v>
      </c>
      <c r="GF53" s="101">
        <f>GF42*GE53</f>
        <v>0</v>
      </c>
      <c r="GG53" s="119">
        <f t="shared" si="692"/>
        <v>0</v>
      </c>
      <c r="GH53" s="93">
        <f>GH42</f>
        <v>2150</v>
      </c>
      <c r="GI53" s="120">
        <f t="shared" si="693"/>
        <v>0</v>
      </c>
      <c r="GJ53" s="101">
        <f t="shared" si="694"/>
        <v>0</v>
      </c>
      <c r="GK53" s="101"/>
      <c r="GL53" s="121"/>
      <c r="GM53" s="122" t="e">
        <f t="shared" si="695"/>
        <v>#DIV/0!</v>
      </c>
      <c r="GN53" s="469">
        <f t="shared" si="696"/>
        <v>0</v>
      </c>
      <c r="GO53" s="122">
        <f>GN53/GN42</f>
        <v>0</v>
      </c>
      <c r="GP53" s="101">
        <f>GP42*GO53</f>
        <v>0</v>
      </c>
      <c r="GQ53" s="119">
        <f t="shared" si="697"/>
        <v>0</v>
      </c>
      <c r="GR53" s="93">
        <f>GR42</f>
        <v>2150</v>
      </c>
      <c r="GS53" s="120">
        <f t="shared" si="698"/>
        <v>0</v>
      </c>
      <c r="GT53" s="101">
        <f t="shared" si="699"/>
        <v>0</v>
      </c>
      <c r="GU53" s="101"/>
      <c r="GV53" s="121"/>
      <c r="GW53" s="122" t="e">
        <f t="shared" si="700"/>
        <v>#DIV/0!</v>
      </c>
      <c r="GX53" s="469">
        <f t="shared" si="701"/>
        <v>0</v>
      </c>
      <c r="GY53" s="122">
        <f>GX53/GX42</f>
        <v>0</v>
      </c>
      <c r="GZ53" s="101">
        <f>GZ42*GY53</f>
        <v>0</v>
      </c>
      <c r="HA53" s="119">
        <f t="shared" si="702"/>
        <v>0</v>
      </c>
      <c r="HB53" s="93">
        <f>HB42</f>
        <v>2150</v>
      </c>
      <c r="HC53" s="120">
        <f t="shared" si="703"/>
        <v>0</v>
      </c>
      <c r="HD53" s="101">
        <f t="shared" si="704"/>
        <v>0</v>
      </c>
      <c r="HE53" s="101"/>
      <c r="HF53" s="121"/>
      <c r="HG53" s="122" t="e">
        <f t="shared" si="705"/>
        <v>#DIV/0!</v>
      </c>
      <c r="HH53" s="469">
        <f t="shared" si="706"/>
        <v>0</v>
      </c>
      <c r="HI53" s="122">
        <f>HH53/HH42</f>
        <v>0</v>
      </c>
      <c r="HJ53" s="101">
        <f>HJ42*HI53</f>
        <v>0</v>
      </c>
      <c r="HK53" s="119">
        <f t="shared" si="707"/>
        <v>0</v>
      </c>
      <c r="HL53" s="93">
        <f>HL42</f>
        <v>2150</v>
      </c>
      <c r="HM53" s="120">
        <f t="shared" si="708"/>
        <v>0</v>
      </c>
      <c r="HN53" s="101">
        <f t="shared" si="709"/>
        <v>0</v>
      </c>
      <c r="HO53" s="101"/>
      <c r="HP53" s="121"/>
      <c r="HQ53" s="122" t="e">
        <f t="shared" si="710"/>
        <v>#DIV/0!</v>
      </c>
      <c r="HR53" s="469">
        <f t="shared" si="711"/>
        <v>0</v>
      </c>
      <c r="HS53" s="122">
        <f>HR53/HR42</f>
        <v>0</v>
      </c>
      <c r="HT53" s="101">
        <f>HT42*HS53</f>
        <v>0</v>
      </c>
      <c r="HU53" s="119">
        <f t="shared" si="712"/>
        <v>0</v>
      </c>
      <c r="HV53" s="93">
        <f>HV42</f>
        <v>2200</v>
      </c>
      <c r="HW53" s="120">
        <f t="shared" si="713"/>
        <v>0</v>
      </c>
      <c r="HX53" s="101">
        <f t="shared" si="714"/>
        <v>0</v>
      </c>
      <c r="HY53" s="101"/>
      <c r="HZ53" s="121"/>
      <c r="IA53" s="122" t="e">
        <f t="shared" si="715"/>
        <v>#DIV/0!</v>
      </c>
      <c r="IB53" s="469">
        <f t="shared" si="716"/>
        <v>0</v>
      </c>
      <c r="IC53" s="122">
        <f>IB53/IB42</f>
        <v>0</v>
      </c>
      <c r="ID53" s="101">
        <f>ID42*IC53</f>
        <v>0</v>
      </c>
      <c r="IE53" s="119">
        <f t="shared" si="717"/>
        <v>0</v>
      </c>
      <c r="IF53" s="93">
        <f>IF42</f>
        <v>2830</v>
      </c>
      <c r="IG53" s="120">
        <f t="shared" si="718"/>
        <v>0</v>
      </c>
      <c r="IH53" s="101">
        <f t="shared" si="719"/>
        <v>0</v>
      </c>
      <c r="II53" s="101"/>
      <c r="IJ53" s="121"/>
      <c r="IK53" s="122" t="e">
        <f t="shared" si="720"/>
        <v>#DIV/0!</v>
      </c>
      <c r="IL53" s="469">
        <f t="shared" si="721"/>
        <v>0</v>
      </c>
      <c r="IM53" s="122">
        <f>IL53/IL42</f>
        <v>0</v>
      </c>
      <c r="IN53" s="101">
        <f>IN42*IM53</f>
        <v>0</v>
      </c>
      <c r="IO53" s="119">
        <f t="shared" si="722"/>
        <v>0</v>
      </c>
      <c r="IP53" s="93">
        <f>IP42</f>
        <v>2200</v>
      </c>
      <c r="IQ53" s="120">
        <f t="shared" si="723"/>
        <v>0</v>
      </c>
      <c r="IR53" s="101">
        <f t="shared" si="724"/>
        <v>0</v>
      </c>
      <c r="IS53" s="101"/>
      <c r="IT53" s="121"/>
      <c r="IU53" s="122" t="e">
        <f t="shared" si="725"/>
        <v>#DIV/0!</v>
      </c>
      <c r="IV53" s="469">
        <f t="shared" si="726"/>
        <v>0</v>
      </c>
      <c r="IW53" s="122">
        <f>IV53/IV42</f>
        <v>0</v>
      </c>
      <c r="IX53" s="101">
        <f>IX42*IW53</f>
        <v>0</v>
      </c>
      <c r="IY53" s="119">
        <f t="shared" si="727"/>
        <v>0</v>
      </c>
      <c r="IZ53" s="93">
        <f>IZ42</f>
        <v>2830</v>
      </c>
      <c r="JA53" s="120">
        <f t="shared" si="728"/>
        <v>0</v>
      </c>
      <c r="JB53" s="101">
        <f t="shared" si="729"/>
        <v>0</v>
      </c>
      <c r="JC53" s="101"/>
      <c r="JD53" s="121"/>
      <c r="JE53" s="122" t="e">
        <f t="shared" si="730"/>
        <v>#DIV/0!</v>
      </c>
      <c r="JF53" s="469">
        <f t="shared" si="731"/>
        <v>0</v>
      </c>
      <c r="JG53" s="122">
        <f>JF53/JF42</f>
        <v>0</v>
      </c>
      <c r="JH53" s="101">
        <f>JH42*JG53</f>
        <v>0</v>
      </c>
      <c r="JI53" s="119">
        <f t="shared" si="732"/>
        <v>0</v>
      </c>
      <c r="JJ53" s="93">
        <f>JJ42</f>
        <v>2200</v>
      </c>
      <c r="JK53" s="120">
        <f t="shared" si="733"/>
        <v>0</v>
      </c>
      <c r="JL53" s="101">
        <f t="shared" si="734"/>
        <v>0</v>
      </c>
      <c r="JM53" s="101"/>
      <c r="JN53" s="121"/>
      <c r="JO53" s="122" t="e">
        <f t="shared" si="735"/>
        <v>#DIV/0!</v>
      </c>
      <c r="JP53" s="469">
        <f t="shared" si="736"/>
        <v>0</v>
      </c>
      <c r="JQ53" s="122" t="e">
        <f>JP53/JP42</f>
        <v>#DIV/0!</v>
      </c>
      <c r="JR53" s="101" t="e">
        <f>JR42*JQ53</f>
        <v>#DIV/0!</v>
      </c>
      <c r="JS53" s="119">
        <f t="shared" si="737"/>
        <v>0</v>
      </c>
      <c r="JT53" s="93">
        <f>JT42</f>
        <v>0</v>
      </c>
      <c r="JU53" s="120">
        <f t="shared" si="738"/>
        <v>0</v>
      </c>
      <c r="JV53" s="101">
        <f t="shared" si="739"/>
        <v>0</v>
      </c>
      <c r="JW53" s="101"/>
      <c r="JX53" s="121"/>
      <c r="JY53" s="122" t="e">
        <f t="shared" si="740"/>
        <v>#DIV/0!</v>
      </c>
      <c r="JZ53" s="469">
        <f t="shared" si="741"/>
        <v>0</v>
      </c>
      <c r="KA53" s="122">
        <f>JZ53/JZ42</f>
        <v>0</v>
      </c>
      <c r="KB53" s="101">
        <f>KB42*KA53</f>
        <v>0</v>
      </c>
      <c r="KC53" s="119">
        <f t="shared" si="742"/>
        <v>0</v>
      </c>
      <c r="KD53" s="93">
        <f>KD42</f>
        <v>2150</v>
      </c>
      <c r="KE53" s="120">
        <f t="shared" si="743"/>
        <v>0</v>
      </c>
      <c r="KF53" s="101">
        <f t="shared" si="744"/>
        <v>0</v>
      </c>
      <c r="KG53" s="101"/>
      <c r="KH53" s="121"/>
      <c r="KI53" s="122" t="e">
        <f t="shared" si="745"/>
        <v>#DIV/0!</v>
      </c>
      <c r="KJ53" s="469">
        <f t="shared" si="746"/>
        <v>0</v>
      </c>
      <c r="KK53" s="122">
        <f>KJ53/KJ42</f>
        <v>0</v>
      </c>
      <c r="KL53" s="101">
        <f>KL42*KK53</f>
        <v>0</v>
      </c>
      <c r="KM53" s="119">
        <f t="shared" si="747"/>
        <v>0</v>
      </c>
      <c r="KN53" s="93">
        <f>KN42</f>
        <v>2150</v>
      </c>
      <c r="KO53" s="120">
        <f t="shared" si="748"/>
        <v>0</v>
      </c>
      <c r="KP53" s="101">
        <f t="shared" si="749"/>
        <v>0</v>
      </c>
      <c r="KQ53" s="101"/>
      <c r="KR53" s="121"/>
      <c r="KS53" s="122" t="e">
        <f t="shared" si="750"/>
        <v>#DIV/0!</v>
      </c>
      <c r="KT53" s="469">
        <f t="shared" si="751"/>
        <v>0</v>
      </c>
      <c r="KU53" s="122">
        <f>KT53/KT42</f>
        <v>0</v>
      </c>
      <c r="KV53" s="101">
        <f>KV42*KU53</f>
        <v>0</v>
      </c>
      <c r="KW53" s="119">
        <f t="shared" si="752"/>
        <v>0</v>
      </c>
      <c r="KX53" s="93">
        <f>KX42</f>
        <v>2200</v>
      </c>
      <c r="KY53" s="120">
        <f t="shared" si="753"/>
        <v>0</v>
      </c>
      <c r="KZ53" s="101">
        <f t="shared" si="754"/>
        <v>0</v>
      </c>
      <c r="LA53" s="101"/>
      <c r="LB53" s="121"/>
      <c r="LC53" s="122" t="e">
        <f t="shared" si="755"/>
        <v>#DIV/0!</v>
      </c>
      <c r="LD53" s="469">
        <f t="shared" si="756"/>
        <v>0</v>
      </c>
      <c r="LE53" s="122">
        <f>LD53/LD42</f>
        <v>0</v>
      </c>
      <c r="LF53" s="101">
        <f>LF42*LE53</f>
        <v>0</v>
      </c>
      <c r="LG53" s="119">
        <f t="shared" si="757"/>
        <v>0</v>
      </c>
      <c r="LH53" s="93">
        <f>LH42</f>
        <v>2150</v>
      </c>
      <c r="LI53" s="120">
        <f t="shared" si="758"/>
        <v>0</v>
      </c>
      <c r="LJ53" s="101">
        <f t="shared" si="759"/>
        <v>0</v>
      </c>
      <c r="LK53" s="101"/>
      <c r="LL53" s="121"/>
      <c r="LM53" s="122" t="e">
        <f t="shared" si="760"/>
        <v>#DIV/0!</v>
      </c>
      <c r="LN53" s="469">
        <f t="shared" si="761"/>
        <v>0</v>
      </c>
      <c r="LO53" s="122">
        <f>LN53/LN42</f>
        <v>0</v>
      </c>
      <c r="LP53" s="101">
        <f>LP42*LO53</f>
        <v>0</v>
      </c>
      <c r="LQ53" s="119">
        <f t="shared" si="762"/>
        <v>0</v>
      </c>
      <c r="LR53" s="93">
        <f>LR42</f>
        <v>2016.57</v>
      </c>
      <c r="LS53" s="120">
        <f t="shared" si="763"/>
        <v>0</v>
      </c>
      <c r="LT53" s="101">
        <f t="shared" si="764"/>
        <v>0</v>
      </c>
      <c r="LU53" s="101"/>
      <c r="LV53" s="121"/>
      <c r="LW53" s="122" t="e">
        <f t="shared" si="765"/>
        <v>#DIV/0!</v>
      </c>
      <c r="LX53" s="469">
        <f t="shared" si="766"/>
        <v>0</v>
      </c>
      <c r="LY53" s="122">
        <f>LX53/LX42</f>
        <v>0</v>
      </c>
      <c r="LZ53" s="101">
        <f>LZ42*LY53</f>
        <v>0</v>
      </c>
      <c r="MA53" s="119">
        <f t="shared" si="767"/>
        <v>0</v>
      </c>
      <c r="MB53" s="93">
        <f>MB42</f>
        <v>2150</v>
      </c>
      <c r="MC53" s="120">
        <f t="shared" si="768"/>
        <v>0</v>
      </c>
      <c r="MD53" s="101">
        <f t="shared" si="769"/>
        <v>0</v>
      </c>
      <c r="ME53" s="101"/>
      <c r="MF53" s="121"/>
      <c r="MG53" s="122" t="e">
        <f t="shared" si="770"/>
        <v>#DIV/0!</v>
      </c>
      <c r="MH53" s="469">
        <f t="shared" si="771"/>
        <v>0</v>
      </c>
      <c r="MI53" s="122">
        <f>MH53/MH42</f>
        <v>0</v>
      </c>
      <c r="MJ53" s="101">
        <f>MJ42*MI53</f>
        <v>0</v>
      </c>
      <c r="MK53" s="119">
        <f t="shared" si="772"/>
        <v>0</v>
      </c>
      <c r="ML53" s="93">
        <f>ML42</f>
        <v>2830</v>
      </c>
      <c r="MM53" s="120">
        <f t="shared" si="773"/>
        <v>0</v>
      </c>
      <c r="MN53" s="101">
        <f t="shared" si="774"/>
        <v>0</v>
      </c>
      <c r="MO53" s="101"/>
      <c r="MP53" s="121"/>
      <c r="MQ53" s="122" t="e">
        <f t="shared" si="775"/>
        <v>#DIV/0!</v>
      </c>
      <c r="MR53" s="469">
        <f t="shared" si="776"/>
        <v>0</v>
      </c>
      <c r="MS53" s="122">
        <f>MR53/MR42</f>
        <v>0</v>
      </c>
      <c r="MT53" s="101">
        <f>MT42*MS53</f>
        <v>0</v>
      </c>
      <c r="MU53" s="119">
        <f t="shared" si="777"/>
        <v>0</v>
      </c>
      <c r="MV53" s="93">
        <f>MV42</f>
        <v>2150</v>
      </c>
      <c r="MW53" s="120">
        <f t="shared" si="778"/>
        <v>0</v>
      </c>
      <c r="MX53" s="101">
        <f t="shared" si="779"/>
        <v>0</v>
      </c>
      <c r="MY53" s="101"/>
      <c r="MZ53" s="121"/>
      <c r="NA53" s="122" t="e">
        <f t="shared" si="780"/>
        <v>#DIV/0!</v>
      </c>
      <c r="NB53" s="469">
        <f t="shared" si="781"/>
        <v>0</v>
      </c>
      <c r="NC53" s="122">
        <f>NB53/NB42</f>
        <v>0</v>
      </c>
      <c r="ND53" s="101">
        <f>ND42*NC53</f>
        <v>0</v>
      </c>
      <c r="NE53" s="119">
        <f t="shared" si="782"/>
        <v>0</v>
      </c>
      <c r="NF53" s="93">
        <f>NF42</f>
        <v>2145</v>
      </c>
      <c r="NG53" s="120">
        <f t="shared" si="783"/>
        <v>0</v>
      </c>
      <c r="NH53" s="101">
        <f t="shared" si="784"/>
        <v>0</v>
      </c>
      <c r="NI53" s="101"/>
      <c r="NJ53" s="121"/>
      <c r="NK53" s="122" t="e">
        <f t="shared" si="785"/>
        <v>#DIV/0!</v>
      </c>
      <c r="NL53" s="469">
        <f t="shared" si="786"/>
        <v>0</v>
      </c>
      <c r="NM53" s="122">
        <f>NL53/NL42</f>
        <v>0</v>
      </c>
      <c r="NN53" s="101">
        <f>NN42*NM53</f>
        <v>0</v>
      </c>
      <c r="NO53" s="119">
        <f t="shared" si="787"/>
        <v>0</v>
      </c>
      <c r="NP53" s="93">
        <f>NP42</f>
        <v>2837.73</v>
      </c>
      <c r="NQ53" s="120">
        <f t="shared" si="788"/>
        <v>0</v>
      </c>
      <c r="NR53" s="101">
        <f t="shared" si="789"/>
        <v>0</v>
      </c>
      <c r="NS53" s="101"/>
      <c r="NT53" s="121"/>
      <c r="NU53" s="122" t="e">
        <f t="shared" si="790"/>
        <v>#DIV/0!</v>
      </c>
      <c r="NV53" s="469">
        <f t="shared" si="791"/>
        <v>0</v>
      </c>
      <c r="NW53" s="122">
        <f>NV53/NV42</f>
        <v>0</v>
      </c>
      <c r="NX53" s="101">
        <f>NX42*NW53</f>
        <v>0</v>
      </c>
      <c r="NY53" s="119">
        <f t="shared" si="792"/>
        <v>0</v>
      </c>
      <c r="NZ53" s="93">
        <f>NZ42</f>
        <v>2830</v>
      </c>
      <c r="OA53" s="120">
        <f t="shared" si="793"/>
        <v>0</v>
      </c>
      <c r="OB53" s="101">
        <f t="shared" si="794"/>
        <v>0</v>
      </c>
      <c r="OC53" s="101"/>
      <c r="OD53" s="121"/>
      <c r="OE53" s="122" t="e">
        <f t="shared" si="795"/>
        <v>#DIV/0!</v>
      </c>
      <c r="OF53" s="469">
        <f t="shared" si="796"/>
        <v>0</v>
      </c>
      <c r="OG53" s="122">
        <f>OF53/OF42</f>
        <v>0</v>
      </c>
      <c r="OH53" s="101">
        <f>OH42*OG53</f>
        <v>0</v>
      </c>
      <c r="OI53" s="119">
        <f t="shared" si="797"/>
        <v>0</v>
      </c>
      <c r="OJ53" s="93">
        <f>OJ42</f>
        <v>2150</v>
      </c>
      <c r="OK53" s="120">
        <f t="shared" si="798"/>
        <v>0</v>
      </c>
      <c r="OL53" s="101">
        <f t="shared" si="799"/>
        <v>0</v>
      </c>
      <c r="OM53" s="101"/>
      <c r="ON53" s="121"/>
      <c r="OO53" s="122" t="e">
        <f t="shared" si="800"/>
        <v>#DIV/0!</v>
      </c>
      <c r="OP53" s="469">
        <f t="shared" si="801"/>
        <v>0</v>
      </c>
      <c r="OQ53" s="122">
        <f>OP53/OP42</f>
        <v>0</v>
      </c>
      <c r="OR53" s="101">
        <f>OR42*OQ53</f>
        <v>0</v>
      </c>
      <c r="OS53" s="119">
        <f t="shared" si="802"/>
        <v>0</v>
      </c>
      <c r="OT53" s="93">
        <f>OT42</f>
        <v>2830</v>
      </c>
      <c r="OU53" s="120">
        <f t="shared" si="803"/>
        <v>0</v>
      </c>
      <c r="OV53" s="101">
        <f t="shared" si="804"/>
        <v>0</v>
      </c>
      <c r="OW53" s="101"/>
      <c r="OX53" s="121"/>
      <c r="OY53" s="122" t="e">
        <f t="shared" si="805"/>
        <v>#DIV/0!</v>
      </c>
      <c r="OZ53" s="469">
        <f t="shared" si="806"/>
        <v>0</v>
      </c>
      <c r="PA53" s="122">
        <f>OZ53/OZ42</f>
        <v>0</v>
      </c>
      <c r="PB53" s="101">
        <f>PB42*PA53</f>
        <v>0</v>
      </c>
      <c r="PC53" s="119">
        <f t="shared" si="807"/>
        <v>0</v>
      </c>
      <c r="PD53" s="93">
        <f>PD42</f>
        <v>2925.67</v>
      </c>
      <c r="PE53" s="120">
        <f t="shared" si="808"/>
        <v>0</v>
      </c>
      <c r="PF53" s="101">
        <f t="shared" si="809"/>
        <v>0</v>
      </c>
      <c r="PG53" s="101"/>
      <c r="PH53" s="121"/>
      <c r="PI53" s="122" t="e">
        <f t="shared" si="810"/>
        <v>#DIV/0!</v>
      </c>
      <c r="PJ53" s="469">
        <f t="shared" si="811"/>
        <v>0</v>
      </c>
      <c r="PK53" s="122">
        <f>PJ53/PJ42</f>
        <v>0</v>
      </c>
      <c r="PL53" s="101">
        <f>PL42*PK53</f>
        <v>0</v>
      </c>
      <c r="PM53" s="119">
        <f t="shared" si="812"/>
        <v>0</v>
      </c>
      <c r="PN53" s="93">
        <f>PN42</f>
        <v>2830</v>
      </c>
      <c r="PO53" s="120">
        <f t="shared" si="813"/>
        <v>0</v>
      </c>
      <c r="PP53" s="101">
        <f t="shared" si="814"/>
        <v>0</v>
      </c>
      <c r="PQ53" s="101"/>
      <c r="PR53" s="121"/>
      <c r="PS53" s="122" t="e">
        <f t="shared" si="815"/>
        <v>#DIV/0!</v>
      </c>
      <c r="PT53" s="469">
        <f t="shared" si="816"/>
        <v>0</v>
      </c>
      <c r="PU53" s="122" t="e">
        <f>PT53/PT42</f>
        <v>#DIV/0!</v>
      </c>
      <c r="PV53" s="101" t="e">
        <f>PV42*PU53</f>
        <v>#DIV/0!</v>
      </c>
      <c r="PW53" s="119">
        <f t="shared" si="817"/>
        <v>0</v>
      </c>
      <c r="PX53" s="93">
        <f>PX42</f>
        <v>0</v>
      </c>
      <c r="PY53" s="120">
        <f t="shared" si="818"/>
        <v>0</v>
      </c>
      <c r="PZ53" s="101">
        <f t="shared" si="819"/>
        <v>0</v>
      </c>
      <c r="QA53" s="101"/>
      <c r="QB53" s="121"/>
      <c r="QC53" s="122" t="e">
        <f t="shared" si="820"/>
        <v>#DIV/0!</v>
      </c>
      <c r="QD53" s="469">
        <f t="shared" si="821"/>
        <v>0</v>
      </c>
      <c r="QE53" s="122">
        <f>QD53/QD42</f>
        <v>0</v>
      </c>
      <c r="QF53" s="101">
        <f>QF42*QE53</f>
        <v>0</v>
      </c>
      <c r="QG53" s="119">
        <f t="shared" si="822"/>
        <v>0</v>
      </c>
      <c r="QH53" s="93">
        <f>QH42</f>
        <v>2830</v>
      </c>
      <c r="QI53" s="120">
        <f t="shared" si="823"/>
        <v>0</v>
      </c>
      <c r="QJ53" s="101">
        <f t="shared" si="824"/>
        <v>0</v>
      </c>
      <c r="QK53" s="101"/>
      <c r="QL53" s="121"/>
      <c r="QM53" s="122" t="e">
        <f t="shared" si="825"/>
        <v>#DIV/0!</v>
      </c>
      <c r="QN53" s="469">
        <f t="shared" si="826"/>
        <v>0</v>
      </c>
      <c r="QO53" s="122">
        <f>QN53/QN42</f>
        <v>0</v>
      </c>
      <c r="QP53" s="101">
        <f>QP42*QO53</f>
        <v>0</v>
      </c>
      <c r="QQ53" s="119">
        <f t="shared" si="827"/>
        <v>0</v>
      </c>
      <c r="QR53" s="93">
        <f>QR42</f>
        <v>2150</v>
      </c>
      <c r="QS53" s="120">
        <f t="shared" si="828"/>
        <v>0</v>
      </c>
      <c r="QT53" s="101">
        <f t="shared" si="829"/>
        <v>0</v>
      </c>
      <c r="QU53" s="101"/>
      <c r="QV53" s="121"/>
      <c r="QW53" s="122" t="e">
        <f t="shared" si="830"/>
        <v>#DIV/0!</v>
      </c>
      <c r="QX53" s="469">
        <f t="shared" si="831"/>
        <v>0</v>
      </c>
      <c r="QY53" s="122">
        <f>QX53/QX42</f>
        <v>0</v>
      </c>
      <c r="QZ53" s="101">
        <f>QZ42*QY53</f>
        <v>0</v>
      </c>
      <c r="RA53" s="119">
        <f t="shared" si="832"/>
        <v>0</v>
      </c>
      <c r="RB53" s="93">
        <f>RB42</f>
        <v>3207</v>
      </c>
      <c r="RC53" s="120">
        <f t="shared" si="833"/>
        <v>0</v>
      </c>
      <c r="RD53" s="101">
        <f t="shared" si="834"/>
        <v>0</v>
      </c>
      <c r="RE53" s="101"/>
      <c r="RF53" s="121"/>
      <c r="RG53" s="122" t="e">
        <f t="shared" si="835"/>
        <v>#DIV/0!</v>
      </c>
      <c r="RH53" s="469">
        <f t="shared" si="836"/>
        <v>0</v>
      </c>
      <c r="RI53" s="122">
        <f>RH53/RH42</f>
        <v>0</v>
      </c>
      <c r="RJ53" s="101">
        <f>RJ42*RI53</f>
        <v>0</v>
      </c>
      <c r="RK53" s="119">
        <f t="shared" si="837"/>
        <v>0</v>
      </c>
      <c r="RL53" s="93">
        <f>RL42</f>
        <v>2868</v>
      </c>
      <c r="RM53" s="120">
        <f t="shared" si="838"/>
        <v>0</v>
      </c>
      <c r="RN53" s="101">
        <f t="shared" si="839"/>
        <v>0</v>
      </c>
      <c r="RO53" s="101"/>
      <c r="RP53" s="121"/>
      <c r="RQ53" s="122" t="e">
        <f t="shared" si="840"/>
        <v>#DIV/0!</v>
      </c>
      <c r="RR53" s="469">
        <f t="shared" si="841"/>
        <v>0</v>
      </c>
      <c r="RS53" s="122">
        <f>RR53/RR42</f>
        <v>0</v>
      </c>
      <c r="RT53" s="101">
        <f>RT42*RS53</f>
        <v>0</v>
      </c>
      <c r="RU53" s="119">
        <f t="shared" si="842"/>
        <v>0</v>
      </c>
      <c r="RV53" s="93">
        <f>RV42</f>
        <v>2830</v>
      </c>
      <c r="RW53" s="120">
        <f t="shared" si="843"/>
        <v>0</v>
      </c>
      <c r="RX53" s="101">
        <f t="shared" si="844"/>
        <v>0</v>
      </c>
      <c r="RY53" s="101"/>
      <c r="RZ53" s="121"/>
      <c r="SA53" s="122" t="e">
        <f t="shared" si="845"/>
        <v>#DIV/0!</v>
      </c>
      <c r="SB53" s="469">
        <f t="shared" si="846"/>
        <v>0</v>
      </c>
      <c r="SC53" s="122">
        <f>SB53/SB42</f>
        <v>0</v>
      </c>
      <c r="SD53" s="101">
        <f>SD42*SC53</f>
        <v>0</v>
      </c>
      <c r="SE53" s="119">
        <f t="shared" si="847"/>
        <v>0</v>
      </c>
      <c r="SF53" s="93">
        <f>SF42</f>
        <v>0</v>
      </c>
      <c r="SG53" s="120">
        <f t="shared" si="848"/>
        <v>0</v>
      </c>
      <c r="SH53" s="101">
        <f t="shared" si="849"/>
        <v>0</v>
      </c>
      <c r="SI53" s="101"/>
      <c r="SJ53" s="121"/>
      <c r="SK53" s="122" t="e">
        <f t="shared" si="850"/>
        <v>#DIV/0!</v>
      </c>
      <c r="SL53" s="469">
        <f t="shared" si="851"/>
        <v>0</v>
      </c>
      <c r="SM53" s="122">
        <f>SL53/SL42</f>
        <v>0</v>
      </c>
      <c r="SN53" s="101">
        <f>SN42*SM53</f>
        <v>0</v>
      </c>
      <c r="SO53" s="119">
        <f t="shared" si="852"/>
        <v>0</v>
      </c>
      <c r="SP53" s="93">
        <f>SP42</f>
        <v>2150</v>
      </c>
      <c r="SQ53" s="120">
        <f t="shared" si="853"/>
        <v>0</v>
      </c>
      <c r="SR53" s="101">
        <f t="shared" si="854"/>
        <v>0</v>
      </c>
      <c r="SS53" s="101"/>
      <c r="ST53" s="121"/>
      <c r="SU53" s="122" t="e">
        <f t="shared" si="855"/>
        <v>#DIV/0!</v>
      </c>
      <c r="SV53" s="469">
        <f t="shared" si="856"/>
        <v>0</v>
      </c>
      <c r="SW53" s="122">
        <f>SV53/SV42</f>
        <v>0</v>
      </c>
      <c r="SX53" s="101">
        <f>SX42*SW53</f>
        <v>0</v>
      </c>
      <c r="SY53" s="119">
        <f t="shared" si="857"/>
        <v>0</v>
      </c>
      <c r="SZ53" s="93">
        <f>SZ42</f>
        <v>2830</v>
      </c>
      <c r="TA53" s="120">
        <f t="shared" si="858"/>
        <v>0</v>
      </c>
      <c r="TB53" s="101">
        <f t="shared" si="859"/>
        <v>0</v>
      </c>
      <c r="TC53" s="101"/>
      <c r="TD53" s="121"/>
      <c r="TE53" s="122" t="e">
        <f t="shared" si="860"/>
        <v>#DIV/0!</v>
      </c>
      <c r="TF53" s="469">
        <f t="shared" si="861"/>
        <v>0</v>
      </c>
      <c r="TG53" s="122">
        <f>TF53/TF42</f>
        <v>0</v>
      </c>
      <c r="TH53" s="101">
        <f>TH42*TG53</f>
        <v>0</v>
      </c>
      <c r="TI53" s="119">
        <f t="shared" si="862"/>
        <v>0</v>
      </c>
      <c r="TJ53" s="93">
        <f>TJ42</f>
        <v>2830</v>
      </c>
      <c r="TK53" s="120">
        <f t="shared" si="863"/>
        <v>0</v>
      </c>
      <c r="TL53" s="101">
        <f t="shared" si="864"/>
        <v>0</v>
      </c>
      <c r="TM53" s="101"/>
      <c r="TN53" s="121"/>
      <c r="TO53" s="122" t="e">
        <f t="shared" si="865"/>
        <v>#DIV/0!</v>
      </c>
      <c r="TP53" s="469">
        <f t="shared" si="866"/>
        <v>0</v>
      </c>
      <c r="TQ53" s="122">
        <f>TP53/TP42</f>
        <v>0</v>
      </c>
      <c r="TR53" s="101">
        <f>TR42*TQ53</f>
        <v>0</v>
      </c>
      <c r="TS53" s="119">
        <f t="shared" si="867"/>
        <v>0</v>
      </c>
      <c r="TT53" s="93">
        <f>TT42</f>
        <v>2150</v>
      </c>
      <c r="TU53" s="120">
        <f t="shared" si="868"/>
        <v>0</v>
      </c>
      <c r="TV53" s="101">
        <f t="shared" si="869"/>
        <v>0</v>
      </c>
      <c r="TW53" s="101"/>
      <c r="TX53" s="121"/>
      <c r="TY53" s="122" t="e">
        <f t="shared" si="870"/>
        <v>#DIV/0!</v>
      </c>
      <c r="TZ53" s="469">
        <f t="shared" si="871"/>
        <v>0</v>
      </c>
      <c r="UA53" s="122">
        <f>TZ53/TZ42</f>
        <v>0</v>
      </c>
      <c r="UB53" s="101">
        <f>UB42*UA53</f>
        <v>0</v>
      </c>
      <c r="UC53" s="119">
        <f t="shared" si="872"/>
        <v>0</v>
      </c>
      <c r="UD53" s="93">
        <f>UD42</f>
        <v>2150</v>
      </c>
      <c r="UE53" s="120">
        <f t="shared" si="873"/>
        <v>0</v>
      </c>
      <c r="UF53" s="101">
        <f t="shared" si="874"/>
        <v>0</v>
      </c>
      <c r="UG53" s="101"/>
      <c r="UH53" s="121"/>
      <c r="UI53" s="122" t="e">
        <f t="shared" si="875"/>
        <v>#DIV/0!</v>
      </c>
      <c r="UJ53" s="469">
        <f t="shared" si="876"/>
        <v>0</v>
      </c>
      <c r="UK53" s="122">
        <f>UJ53/UJ42</f>
        <v>0</v>
      </c>
      <c r="UL53" s="101">
        <f>UL42*UK53</f>
        <v>0</v>
      </c>
      <c r="UM53" s="119">
        <f t="shared" si="877"/>
        <v>0</v>
      </c>
      <c r="UN53" s="93">
        <f>UN42</f>
        <v>2150</v>
      </c>
      <c r="UO53" s="120">
        <f t="shared" si="878"/>
        <v>0</v>
      </c>
      <c r="UP53" s="101">
        <f t="shared" si="879"/>
        <v>0</v>
      </c>
      <c r="UQ53" s="101"/>
      <c r="UR53" s="121"/>
      <c r="US53" s="122" t="e">
        <f t="shared" si="880"/>
        <v>#DIV/0!</v>
      </c>
      <c r="UT53" s="469">
        <f t="shared" si="881"/>
        <v>0</v>
      </c>
      <c r="UU53" s="122">
        <f>UT53/UT42</f>
        <v>0</v>
      </c>
      <c r="UV53" s="101">
        <f>UV42*UU53</f>
        <v>0</v>
      </c>
      <c r="UW53" s="119">
        <f t="shared" si="882"/>
        <v>0</v>
      </c>
      <c r="UX53" s="93">
        <f>UX42</f>
        <v>2150</v>
      </c>
      <c r="UY53" s="120">
        <f t="shared" si="883"/>
        <v>0</v>
      </c>
      <c r="UZ53" s="101">
        <f t="shared" si="884"/>
        <v>0</v>
      </c>
      <c r="VA53" s="101"/>
      <c r="VB53" s="121"/>
      <c r="VC53" s="122" t="e">
        <f t="shared" si="885"/>
        <v>#DIV/0!</v>
      </c>
      <c r="VD53" s="469">
        <f t="shared" si="886"/>
        <v>0</v>
      </c>
      <c r="VE53" s="122">
        <f>VD53/VD42</f>
        <v>0</v>
      </c>
      <c r="VF53" s="101">
        <f>VF42*VE53</f>
        <v>0</v>
      </c>
      <c r="VG53" s="119">
        <f t="shared" si="887"/>
        <v>0</v>
      </c>
      <c r="VH53" s="93">
        <f>VH42</f>
        <v>2150</v>
      </c>
      <c r="VI53" s="120">
        <f t="shared" si="888"/>
        <v>0</v>
      </c>
      <c r="VJ53" s="101">
        <f t="shared" si="889"/>
        <v>0</v>
      </c>
      <c r="VK53" s="101"/>
      <c r="VL53" s="121"/>
      <c r="VM53" s="122" t="e">
        <f t="shared" si="890"/>
        <v>#DIV/0!</v>
      </c>
      <c r="VN53" s="469">
        <f t="shared" si="891"/>
        <v>0</v>
      </c>
      <c r="VO53" s="122">
        <f>VN53/VN42</f>
        <v>0</v>
      </c>
      <c r="VP53" s="101">
        <f>VP42*VO53</f>
        <v>0</v>
      </c>
      <c r="VQ53" s="119">
        <f t="shared" si="892"/>
        <v>0</v>
      </c>
      <c r="VR53" s="93">
        <f>VR42</f>
        <v>2150</v>
      </c>
      <c r="VS53" s="120">
        <f t="shared" si="893"/>
        <v>0</v>
      </c>
      <c r="VT53" s="101">
        <f t="shared" si="894"/>
        <v>0</v>
      </c>
      <c r="VU53" s="101"/>
      <c r="VV53" s="121"/>
      <c r="VW53" s="122" t="e">
        <f t="shared" si="895"/>
        <v>#DIV/0!</v>
      </c>
      <c r="VX53" s="452">
        <f t="shared" si="896"/>
        <v>0</v>
      </c>
      <c r="VY53" s="122">
        <f>VX53/VX42</f>
        <v>0</v>
      </c>
      <c r="VZ53" s="101">
        <f>VZ42*VY53</f>
        <v>0</v>
      </c>
      <c r="WA53" s="119">
        <f t="shared" si="897"/>
        <v>0</v>
      </c>
      <c r="WB53" s="93">
        <f>WB42</f>
        <v>2416.02</v>
      </c>
      <c r="WC53" s="120">
        <f t="shared" si="898"/>
        <v>0</v>
      </c>
      <c r="WD53" s="101">
        <f t="shared" si="899"/>
        <v>0</v>
      </c>
      <c r="WE53" s="101"/>
      <c r="WF53" s="121"/>
    </row>
    <row r="54" spans="1:604" ht="17.25" customHeight="1">
      <c r="A54" s="5"/>
      <c r="B54" s="444" t="s">
        <v>412</v>
      </c>
      <c r="C54" s="12" t="s">
        <v>921</v>
      </c>
      <c r="D54" s="12" t="s">
        <v>424</v>
      </c>
      <c r="E54" s="4" t="s">
        <v>35</v>
      </c>
      <c r="F54" s="469">
        <f t="shared" si="601"/>
        <v>0</v>
      </c>
      <c r="G54" s="122">
        <f>F54/F42</f>
        <v>0</v>
      </c>
      <c r="H54" s="101">
        <f>H42*G54</f>
        <v>0</v>
      </c>
      <c r="I54" s="119">
        <f t="shared" si="602"/>
        <v>0</v>
      </c>
      <c r="J54" s="93">
        <f>J42</f>
        <v>2300</v>
      </c>
      <c r="K54" s="120">
        <f t="shared" si="603"/>
        <v>0</v>
      </c>
      <c r="L54" s="101">
        <f t="shared" si="604"/>
        <v>0</v>
      </c>
      <c r="M54" s="101"/>
      <c r="N54" s="121"/>
      <c r="O54" s="122">
        <f t="shared" si="605"/>
        <v>0</v>
      </c>
      <c r="P54" s="469">
        <f t="shared" si="606"/>
        <v>0</v>
      </c>
      <c r="Q54" s="122">
        <f>P54/P42</f>
        <v>0</v>
      </c>
      <c r="R54" s="101">
        <f>R42*Q54</f>
        <v>0</v>
      </c>
      <c r="S54" s="119">
        <f t="shared" si="607"/>
        <v>0</v>
      </c>
      <c r="T54" s="93">
        <f>T42</f>
        <v>2150</v>
      </c>
      <c r="U54" s="120">
        <f t="shared" si="608"/>
        <v>0</v>
      </c>
      <c r="V54" s="101">
        <f t="shared" si="609"/>
        <v>0</v>
      </c>
      <c r="W54" s="101"/>
      <c r="X54" s="121"/>
      <c r="Y54" s="122">
        <f t="shared" si="610"/>
        <v>0</v>
      </c>
      <c r="Z54" s="469">
        <f t="shared" si="611"/>
        <v>0</v>
      </c>
      <c r="AA54" s="122">
        <f>Z54/Z42</f>
        <v>0</v>
      </c>
      <c r="AB54" s="101">
        <f>AB42*AA54</f>
        <v>0</v>
      </c>
      <c r="AC54" s="119">
        <f t="shared" si="612"/>
        <v>0</v>
      </c>
      <c r="AD54" s="93">
        <f>AD42</f>
        <v>2150</v>
      </c>
      <c r="AE54" s="120">
        <f t="shared" si="613"/>
        <v>0</v>
      </c>
      <c r="AF54" s="101">
        <f t="shared" si="614"/>
        <v>0</v>
      </c>
      <c r="AG54" s="101"/>
      <c r="AH54" s="121"/>
      <c r="AI54" s="122">
        <f t="shared" si="615"/>
        <v>0</v>
      </c>
      <c r="AJ54" s="469">
        <f t="shared" si="616"/>
        <v>0</v>
      </c>
      <c r="AK54" s="122" t="e">
        <f>AJ54/AJ42</f>
        <v>#DIV/0!</v>
      </c>
      <c r="AL54" s="101" t="e">
        <f>AL42*AK54</f>
        <v>#DIV/0!</v>
      </c>
      <c r="AM54" s="119">
        <f t="shared" si="617"/>
        <v>0</v>
      </c>
      <c r="AN54" s="93">
        <f>AN42</f>
        <v>0</v>
      </c>
      <c r="AO54" s="120">
        <f t="shared" si="618"/>
        <v>0</v>
      </c>
      <c r="AP54" s="101">
        <f t="shared" si="619"/>
        <v>0</v>
      </c>
      <c r="AQ54" s="101"/>
      <c r="AR54" s="121"/>
      <c r="AS54" s="122">
        <f t="shared" si="620"/>
        <v>0</v>
      </c>
      <c r="AT54" s="469">
        <f t="shared" si="621"/>
        <v>0</v>
      </c>
      <c r="AU54" s="122">
        <f>AT54/AT42</f>
        <v>0</v>
      </c>
      <c r="AV54" s="101">
        <f>AV42*AU54</f>
        <v>0</v>
      </c>
      <c r="AW54" s="119">
        <f t="shared" si="622"/>
        <v>0</v>
      </c>
      <c r="AX54" s="93">
        <f>AX42</f>
        <v>2150</v>
      </c>
      <c r="AY54" s="120">
        <f t="shared" si="623"/>
        <v>0</v>
      </c>
      <c r="AZ54" s="101">
        <f t="shared" si="624"/>
        <v>0</v>
      </c>
      <c r="BA54" s="101"/>
      <c r="BB54" s="121"/>
      <c r="BC54" s="122">
        <f t="shared" si="625"/>
        <v>0</v>
      </c>
      <c r="BD54" s="469">
        <f t="shared" si="626"/>
        <v>0</v>
      </c>
      <c r="BE54" s="122">
        <f>BD54/BD42</f>
        <v>0</v>
      </c>
      <c r="BF54" s="101">
        <f>BF42*BE54</f>
        <v>0</v>
      </c>
      <c r="BG54" s="119">
        <f t="shared" si="627"/>
        <v>0</v>
      </c>
      <c r="BH54" s="93">
        <f>BH42</f>
        <v>2830</v>
      </c>
      <c r="BI54" s="120">
        <f t="shared" si="628"/>
        <v>0</v>
      </c>
      <c r="BJ54" s="101">
        <f t="shared" si="629"/>
        <v>0</v>
      </c>
      <c r="BK54" s="101"/>
      <c r="BL54" s="121"/>
      <c r="BM54" s="122">
        <f t="shared" si="630"/>
        <v>0</v>
      </c>
      <c r="BN54" s="469">
        <f t="shared" si="631"/>
        <v>0</v>
      </c>
      <c r="BO54" s="122">
        <f>BN54/BN42</f>
        <v>0</v>
      </c>
      <c r="BP54" s="101">
        <f>BP42*BO54</f>
        <v>0</v>
      </c>
      <c r="BQ54" s="119">
        <f t="shared" si="632"/>
        <v>0</v>
      </c>
      <c r="BR54" s="93">
        <f>BR42</f>
        <v>2830</v>
      </c>
      <c r="BS54" s="120">
        <f t="shared" si="633"/>
        <v>0</v>
      </c>
      <c r="BT54" s="101">
        <f t="shared" si="634"/>
        <v>0</v>
      </c>
      <c r="BU54" s="101"/>
      <c r="BV54" s="121"/>
      <c r="BW54" s="122">
        <f t="shared" si="635"/>
        <v>0</v>
      </c>
      <c r="BX54" s="469">
        <f t="shared" si="636"/>
        <v>0</v>
      </c>
      <c r="BY54" s="122">
        <f>BX54/BX42</f>
        <v>0</v>
      </c>
      <c r="BZ54" s="101">
        <f>BZ42*BY54</f>
        <v>0</v>
      </c>
      <c r="CA54" s="119">
        <f t="shared" si="637"/>
        <v>0</v>
      </c>
      <c r="CB54" s="93">
        <f>CB42</f>
        <v>2200</v>
      </c>
      <c r="CC54" s="120">
        <f t="shared" si="638"/>
        <v>0</v>
      </c>
      <c r="CD54" s="101">
        <f t="shared" si="639"/>
        <v>0</v>
      </c>
      <c r="CE54" s="101"/>
      <c r="CF54" s="121"/>
      <c r="CG54" s="122">
        <f t="shared" si="640"/>
        <v>0</v>
      </c>
      <c r="CH54" s="469">
        <f t="shared" si="641"/>
        <v>0</v>
      </c>
      <c r="CI54" s="122" t="e">
        <f>CH54/CH42</f>
        <v>#DIV/0!</v>
      </c>
      <c r="CJ54" s="101" t="e">
        <f>CJ42*CI54</f>
        <v>#DIV/0!</v>
      </c>
      <c r="CK54" s="119">
        <f t="shared" si="642"/>
        <v>0</v>
      </c>
      <c r="CL54" s="93">
        <f>CL42</f>
        <v>0</v>
      </c>
      <c r="CM54" s="120">
        <f t="shared" si="643"/>
        <v>0</v>
      </c>
      <c r="CN54" s="101">
        <f t="shared" si="644"/>
        <v>0</v>
      </c>
      <c r="CO54" s="101"/>
      <c r="CP54" s="121"/>
      <c r="CQ54" s="122">
        <f t="shared" si="645"/>
        <v>0</v>
      </c>
      <c r="CR54" s="469">
        <f t="shared" si="646"/>
        <v>0</v>
      </c>
      <c r="CS54" s="122">
        <f>CR54/CR42</f>
        <v>0</v>
      </c>
      <c r="CT54" s="101">
        <f>CT42*CS54</f>
        <v>0</v>
      </c>
      <c r="CU54" s="119">
        <f t="shared" si="647"/>
        <v>0</v>
      </c>
      <c r="CV54" s="93">
        <f>CV42</f>
        <v>2830</v>
      </c>
      <c r="CW54" s="120">
        <f t="shared" si="648"/>
        <v>0</v>
      </c>
      <c r="CX54" s="101">
        <f t="shared" si="649"/>
        <v>0</v>
      </c>
      <c r="CY54" s="101"/>
      <c r="CZ54" s="121"/>
      <c r="DA54" s="122">
        <f t="shared" si="650"/>
        <v>0</v>
      </c>
      <c r="DB54" s="469">
        <f t="shared" si="651"/>
        <v>0</v>
      </c>
      <c r="DC54" s="122">
        <f>DB54/DB42</f>
        <v>0</v>
      </c>
      <c r="DD54" s="101">
        <f>DD42*DC54</f>
        <v>0</v>
      </c>
      <c r="DE54" s="119">
        <f t="shared" si="652"/>
        <v>0</v>
      </c>
      <c r="DF54" s="93">
        <f>DF42</f>
        <v>2830</v>
      </c>
      <c r="DG54" s="120">
        <f t="shared" si="653"/>
        <v>0</v>
      </c>
      <c r="DH54" s="101">
        <f t="shared" si="654"/>
        <v>0</v>
      </c>
      <c r="DI54" s="101"/>
      <c r="DJ54" s="121"/>
      <c r="DK54" s="122">
        <f t="shared" si="655"/>
        <v>0</v>
      </c>
      <c r="DL54" s="469">
        <f t="shared" si="656"/>
        <v>0</v>
      </c>
      <c r="DM54" s="122">
        <f>DL54/DL42</f>
        <v>0</v>
      </c>
      <c r="DN54" s="101">
        <f>DN42*DM54</f>
        <v>0</v>
      </c>
      <c r="DO54" s="119">
        <f t="shared" si="657"/>
        <v>0</v>
      </c>
      <c r="DP54" s="93">
        <f>DP42</f>
        <v>2830</v>
      </c>
      <c r="DQ54" s="120">
        <f t="shared" si="658"/>
        <v>0</v>
      </c>
      <c r="DR54" s="101">
        <f t="shared" si="659"/>
        <v>0</v>
      </c>
      <c r="DS54" s="101"/>
      <c r="DT54" s="121"/>
      <c r="DU54" s="122">
        <f t="shared" si="660"/>
        <v>0</v>
      </c>
      <c r="DV54" s="469">
        <f t="shared" si="661"/>
        <v>0</v>
      </c>
      <c r="DW54" s="122">
        <f>DV54/DV42</f>
        <v>0</v>
      </c>
      <c r="DX54" s="101">
        <f>DX42*DW54</f>
        <v>0</v>
      </c>
      <c r="DY54" s="119">
        <f t="shared" si="662"/>
        <v>0</v>
      </c>
      <c r="DZ54" s="93">
        <f>DZ42</f>
        <v>0</v>
      </c>
      <c r="EA54" s="120">
        <f t="shared" si="663"/>
        <v>0</v>
      </c>
      <c r="EB54" s="101">
        <f t="shared" si="664"/>
        <v>0</v>
      </c>
      <c r="EC54" s="101"/>
      <c r="ED54" s="121"/>
      <c r="EE54" s="122">
        <f t="shared" si="665"/>
        <v>0</v>
      </c>
      <c r="EF54" s="469">
        <f t="shared" si="666"/>
        <v>0</v>
      </c>
      <c r="EG54" s="122">
        <f>EF54/EF42</f>
        <v>0</v>
      </c>
      <c r="EH54" s="101">
        <f>EH42*EG54</f>
        <v>0</v>
      </c>
      <c r="EI54" s="119">
        <f t="shared" si="667"/>
        <v>0</v>
      </c>
      <c r="EJ54" s="93">
        <f>EJ42</f>
        <v>2815</v>
      </c>
      <c r="EK54" s="120">
        <f t="shared" si="668"/>
        <v>0</v>
      </c>
      <c r="EL54" s="101">
        <f t="shared" si="669"/>
        <v>0</v>
      </c>
      <c r="EM54" s="101"/>
      <c r="EN54" s="121"/>
      <c r="EO54" s="122">
        <f t="shared" si="670"/>
        <v>0</v>
      </c>
      <c r="EP54" s="469">
        <f t="shared" si="671"/>
        <v>0</v>
      </c>
      <c r="EQ54" s="122">
        <f>EP54/EP42</f>
        <v>0</v>
      </c>
      <c r="ER54" s="101">
        <f>ER42*EQ54</f>
        <v>0</v>
      </c>
      <c r="ES54" s="119">
        <f t="shared" si="672"/>
        <v>0</v>
      </c>
      <c r="ET54" s="93">
        <f>ET42</f>
        <v>0</v>
      </c>
      <c r="EU54" s="120">
        <f t="shared" si="673"/>
        <v>0</v>
      </c>
      <c r="EV54" s="101">
        <f t="shared" si="674"/>
        <v>0</v>
      </c>
      <c r="EW54" s="101"/>
      <c r="EX54" s="121"/>
      <c r="EY54" s="122">
        <f t="shared" si="675"/>
        <v>0</v>
      </c>
      <c r="EZ54" s="469">
        <f t="shared" si="676"/>
        <v>0</v>
      </c>
      <c r="FA54" s="122">
        <f>EZ54/EZ42</f>
        <v>0</v>
      </c>
      <c r="FB54" s="101">
        <f>FB42*FA54</f>
        <v>0</v>
      </c>
      <c r="FC54" s="119">
        <f t="shared" si="677"/>
        <v>0</v>
      </c>
      <c r="FD54" s="93">
        <f>FD42</f>
        <v>2150</v>
      </c>
      <c r="FE54" s="120">
        <f t="shared" si="678"/>
        <v>0</v>
      </c>
      <c r="FF54" s="101">
        <f t="shared" si="679"/>
        <v>0</v>
      </c>
      <c r="FG54" s="101"/>
      <c r="FH54" s="121"/>
      <c r="FI54" s="122">
        <f t="shared" si="680"/>
        <v>0</v>
      </c>
      <c r="FJ54" s="469">
        <f t="shared" si="681"/>
        <v>0</v>
      </c>
      <c r="FK54" s="122">
        <f>FJ54/FJ42</f>
        <v>0</v>
      </c>
      <c r="FL54" s="101">
        <f>FL42*FK54</f>
        <v>0</v>
      </c>
      <c r="FM54" s="119">
        <f t="shared" si="682"/>
        <v>0</v>
      </c>
      <c r="FN54" s="93">
        <f>FN42</f>
        <v>2780</v>
      </c>
      <c r="FO54" s="120">
        <f t="shared" si="683"/>
        <v>0</v>
      </c>
      <c r="FP54" s="101">
        <f t="shared" si="684"/>
        <v>0</v>
      </c>
      <c r="FQ54" s="101"/>
      <c r="FR54" s="121"/>
      <c r="FS54" s="122">
        <f t="shared" si="685"/>
        <v>0</v>
      </c>
      <c r="FT54" s="469">
        <f t="shared" si="686"/>
        <v>0</v>
      </c>
      <c r="FU54" s="122">
        <f>FT54/FT42</f>
        <v>0</v>
      </c>
      <c r="FV54" s="101">
        <f>FV42*FU54</f>
        <v>0</v>
      </c>
      <c r="FW54" s="119">
        <f t="shared" si="687"/>
        <v>0</v>
      </c>
      <c r="FX54" s="93">
        <f>FX42</f>
        <v>2200</v>
      </c>
      <c r="FY54" s="120">
        <f t="shared" si="688"/>
        <v>0</v>
      </c>
      <c r="FZ54" s="101">
        <f t="shared" si="689"/>
        <v>0</v>
      </c>
      <c r="GA54" s="101"/>
      <c r="GB54" s="121"/>
      <c r="GC54" s="122">
        <f t="shared" si="690"/>
        <v>0</v>
      </c>
      <c r="GD54" s="469">
        <f t="shared" si="691"/>
        <v>0</v>
      </c>
      <c r="GE54" s="122">
        <f>GD54/GD42</f>
        <v>0</v>
      </c>
      <c r="GF54" s="101">
        <f>GF42*GE54</f>
        <v>0</v>
      </c>
      <c r="GG54" s="119">
        <f t="shared" si="692"/>
        <v>0</v>
      </c>
      <c r="GH54" s="93">
        <f>GH42</f>
        <v>2150</v>
      </c>
      <c r="GI54" s="120">
        <f t="shared" si="693"/>
        <v>0</v>
      </c>
      <c r="GJ54" s="101">
        <f t="shared" si="694"/>
        <v>0</v>
      </c>
      <c r="GK54" s="101"/>
      <c r="GL54" s="121"/>
      <c r="GM54" s="122">
        <f t="shared" si="695"/>
        <v>0</v>
      </c>
      <c r="GN54" s="469">
        <f t="shared" si="696"/>
        <v>0</v>
      </c>
      <c r="GO54" s="122">
        <f>GN54/GN42</f>
        <v>0</v>
      </c>
      <c r="GP54" s="101">
        <f>GP42*GO54</f>
        <v>0</v>
      </c>
      <c r="GQ54" s="119">
        <f t="shared" si="697"/>
        <v>0</v>
      </c>
      <c r="GR54" s="93">
        <f>GR42</f>
        <v>2150</v>
      </c>
      <c r="GS54" s="120">
        <f t="shared" si="698"/>
        <v>0</v>
      </c>
      <c r="GT54" s="101">
        <f t="shared" si="699"/>
        <v>0</v>
      </c>
      <c r="GU54" s="101"/>
      <c r="GV54" s="121"/>
      <c r="GW54" s="122">
        <f t="shared" si="700"/>
        <v>0</v>
      </c>
      <c r="GX54" s="469">
        <f t="shared" si="701"/>
        <v>0</v>
      </c>
      <c r="GY54" s="122">
        <f>GX54/GX42</f>
        <v>0</v>
      </c>
      <c r="GZ54" s="101">
        <f>GZ42*GY54</f>
        <v>0</v>
      </c>
      <c r="HA54" s="119">
        <f t="shared" si="702"/>
        <v>0</v>
      </c>
      <c r="HB54" s="93">
        <f>HB42</f>
        <v>2150</v>
      </c>
      <c r="HC54" s="120">
        <f t="shared" si="703"/>
        <v>0</v>
      </c>
      <c r="HD54" s="101">
        <f t="shared" si="704"/>
        <v>0</v>
      </c>
      <c r="HE54" s="101"/>
      <c r="HF54" s="121"/>
      <c r="HG54" s="122">
        <f t="shared" si="705"/>
        <v>0</v>
      </c>
      <c r="HH54" s="469">
        <f t="shared" si="706"/>
        <v>0</v>
      </c>
      <c r="HI54" s="122">
        <f>HH54/HH42</f>
        <v>0</v>
      </c>
      <c r="HJ54" s="101">
        <f>HJ42*HI54</f>
        <v>0</v>
      </c>
      <c r="HK54" s="119">
        <f t="shared" si="707"/>
        <v>0</v>
      </c>
      <c r="HL54" s="93">
        <f>HL42</f>
        <v>2150</v>
      </c>
      <c r="HM54" s="120">
        <f t="shared" si="708"/>
        <v>0</v>
      </c>
      <c r="HN54" s="101">
        <f t="shared" si="709"/>
        <v>0</v>
      </c>
      <c r="HO54" s="101"/>
      <c r="HP54" s="121"/>
      <c r="HQ54" s="122">
        <f t="shared" si="710"/>
        <v>0</v>
      </c>
      <c r="HR54" s="469">
        <f t="shared" si="711"/>
        <v>0</v>
      </c>
      <c r="HS54" s="122">
        <f>HR54/HR42</f>
        <v>0</v>
      </c>
      <c r="HT54" s="101">
        <f>HT42*HS54</f>
        <v>0</v>
      </c>
      <c r="HU54" s="119">
        <f t="shared" si="712"/>
        <v>0</v>
      </c>
      <c r="HV54" s="93">
        <f>HV42</f>
        <v>2200</v>
      </c>
      <c r="HW54" s="120">
        <f t="shared" si="713"/>
        <v>0</v>
      </c>
      <c r="HX54" s="101">
        <f t="shared" si="714"/>
        <v>0</v>
      </c>
      <c r="HY54" s="101"/>
      <c r="HZ54" s="121"/>
      <c r="IA54" s="122">
        <f t="shared" si="715"/>
        <v>0</v>
      </c>
      <c r="IB54" s="469">
        <f t="shared" si="716"/>
        <v>0</v>
      </c>
      <c r="IC54" s="122">
        <f>IB54/IB42</f>
        <v>0</v>
      </c>
      <c r="ID54" s="101">
        <f>ID42*IC54</f>
        <v>0</v>
      </c>
      <c r="IE54" s="119">
        <f t="shared" si="717"/>
        <v>0</v>
      </c>
      <c r="IF54" s="93">
        <f>IF42</f>
        <v>2830</v>
      </c>
      <c r="IG54" s="120">
        <f t="shared" si="718"/>
        <v>0</v>
      </c>
      <c r="IH54" s="101">
        <f t="shared" si="719"/>
        <v>0</v>
      </c>
      <c r="II54" s="101"/>
      <c r="IJ54" s="121"/>
      <c r="IK54" s="122">
        <f t="shared" si="720"/>
        <v>0</v>
      </c>
      <c r="IL54" s="469">
        <f t="shared" si="721"/>
        <v>0</v>
      </c>
      <c r="IM54" s="122">
        <f>IL54/IL42</f>
        <v>0</v>
      </c>
      <c r="IN54" s="101">
        <f>IN42*IM54</f>
        <v>0</v>
      </c>
      <c r="IO54" s="119">
        <f t="shared" si="722"/>
        <v>0</v>
      </c>
      <c r="IP54" s="93">
        <f>IP42</f>
        <v>2200</v>
      </c>
      <c r="IQ54" s="120">
        <f t="shared" si="723"/>
        <v>0</v>
      </c>
      <c r="IR54" s="101">
        <f t="shared" si="724"/>
        <v>0</v>
      </c>
      <c r="IS54" s="101"/>
      <c r="IT54" s="121"/>
      <c r="IU54" s="122">
        <f t="shared" si="725"/>
        <v>0</v>
      </c>
      <c r="IV54" s="469">
        <f t="shared" si="726"/>
        <v>0</v>
      </c>
      <c r="IW54" s="122">
        <f>IV54/IV42</f>
        <v>0</v>
      </c>
      <c r="IX54" s="101">
        <f>IX42*IW54</f>
        <v>0</v>
      </c>
      <c r="IY54" s="119">
        <f t="shared" si="727"/>
        <v>0</v>
      </c>
      <c r="IZ54" s="93">
        <f>IZ42</f>
        <v>2830</v>
      </c>
      <c r="JA54" s="120">
        <f t="shared" si="728"/>
        <v>0</v>
      </c>
      <c r="JB54" s="101">
        <f t="shared" si="729"/>
        <v>0</v>
      </c>
      <c r="JC54" s="101"/>
      <c r="JD54" s="121"/>
      <c r="JE54" s="122">
        <f t="shared" si="730"/>
        <v>0</v>
      </c>
      <c r="JF54" s="469">
        <f t="shared" si="731"/>
        <v>26</v>
      </c>
      <c r="JG54" s="122">
        <f>JF54/JF42</f>
        <v>8.1000000000000003E-2</v>
      </c>
      <c r="JH54" s="101">
        <f>JH42*JG54</f>
        <v>32.85</v>
      </c>
      <c r="JI54" s="119">
        <f t="shared" si="732"/>
        <v>1.26346154</v>
      </c>
      <c r="JJ54" s="93">
        <f>JJ42</f>
        <v>2200</v>
      </c>
      <c r="JK54" s="120">
        <f t="shared" si="733"/>
        <v>2779.6153899999999</v>
      </c>
      <c r="JL54" s="101">
        <f t="shared" si="734"/>
        <v>72270</v>
      </c>
      <c r="JM54" s="101"/>
      <c r="JN54" s="121"/>
      <c r="JO54" s="122">
        <f t="shared" si="735"/>
        <v>0.82133</v>
      </c>
      <c r="JP54" s="469">
        <f t="shared" si="736"/>
        <v>0</v>
      </c>
      <c r="JQ54" s="122" t="e">
        <f>JP54/JP42</f>
        <v>#DIV/0!</v>
      </c>
      <c r="JR54" s="101" t="e">
        <f>JR42*JQ54</f>
        <v>#DIV/0!</v>
      </c>
      <c r="JS54" s="119">
        <f t="shared" si="737"/>
        <v>0</v>
      </c>
      <c r="JT54" s="93">
        <f>JT42</f>
        <v>0</v>
      </c>
      <c r="JU54" s="120">
        <f t="shared" si="738"/>
        <v>0</v>
      </c>
      <c r="JV54" s="101">
        <f t="shared" si="739"/>
        <v>0</v>
      </c>
      <c r="JW54" s="101"/>
      <c r="JX54" s="121"/>
      <c r="JY54" s="122">
        <f t="shared" si="740"/>
        <v>0</v>
      </c>
      <c r="JZ54" s="469">
        <f t="shared" si="741"/>
        <v>0</v>
      </c>
      <c r="KA54" s="122">
        <f>JZ54/JZ42</f>
        <v>0</v>
      </c>
      <c r="KB54" s="101">
        <f>KB42*KA54</f>
        <v>0</v>
      </c>
      <c r="KC54" s="119">
        <f t="shared" si="742"/>
        <v>0</v>
      </c>
      <c r="KD54" s="93">
        <f>KD42</f>
        <v>2150</v>
      </c>
      <c r="KE54" s="120">
        <f t="shared" si="743"/>
        <v>0</v>
      </c>
      <c r="KF54" s="101">
        <f t="shared" si="744"/>
        <v>0</v>
      </c>
      <c r="KG54" s="101"/>
      <c r="KH54" s="121"/>
      <c r="KI54" s="122">
        <f t="shared" si="745"/>
        <v>0</v>
      </c>
      <c r="KJ54" s="469">
        <f t="shared" si="746"/>
        <v>0</v>
      </c>
      <c r="KK54" s="122">
        <f>KJ54/KJ42</f>
        <v>0</v>
      </c>
      <c r="KL54" s="101">
        <f>KL42*KK54</f>
        <v>0</v>
      </c>
      <c r="KM54" s="119">
        <f t="shared" si="747"/>
        <v>0</v>
      </c>
      <c r="KN54" s="93">
        <f>KN42</f>
        <v>2150</v>
      </c>
      <c r="KO54" s="120">
        <f t="shared" si="748"/>
        <v>0</v>
      </c>
      <c r="KP54" s="101">
        <f t="shared" si="749"/>
        <v>0</v>
      </c>
      <c r="KQ54" s="101"/>
      <c r="KR54" s="121"/>
      <c r="KS54" s="122">
        <f t="shared" si="750"/>
        <v>0</v>
      </c>
      <c r="KT54" s="469">
        <f t="shared" si="751"/>
        <v>0</v>
      </c>
      <c r="KU54" s="122">
        <f>KT54/KT42</f>
        <v>0</v>
      </c>
      <c r="KV54" s="101">
        <f>KV42*KU54</f>
        <v>0</v>
      </c>
      <c r="KW54" s="119">
        <f t="shared" si="752"/>
        <v>0</v>
      </c>
      <c r="KX54" s="93">
        <f>KX42</f>
        <v>2200</v>
      </c>
      <c r="KY54" s="120">
        <f t="shared" si="753"/>
        <v>0</v>
      </c>
      <c r="KZ54" s="101">
        <f t="shared" si="754"/>
        <v>0</v>
      </c>
      <c r="LA54" s="101"/>
      <c r="LB54" s="121"/>
      <c r="LC54" s="122">
        <f t="shared" si="755"/>
        <v>0</v>
      </c>
      <c r="LD54" s="469">
        <f t="shared" si="756"/>
        <v>0</v>
      </c>
      <c r="LE54" s="122">
        <f>LD54/LD42</f>
        <v>0</v>
      </c>
      <c r="LF54" s="101">
        <f>LF42*LE54</f>
        <v>0</v>
      </c>
      <c r="LG54" s="119">
        <f t="shared" si="757"/>
        <v>0</v>
      </c>
      <c r="LH54" s="93">
        <f>LH42</f>
        <v>2150</v>
      </c>
      <c r="LI54" s="120">
        <f t="shared" si="758"/>
        <v>0</v>
      </c>
      <c r="LJ54" s="101">
        <f t="shared" si="759"/>
        <v>0</v>
      </c>
      <c r="LK54" s="101"/>
      <c r="LL54" s="121"/>
      <c r="LM54" s="122">
        <f t="shared" si="760"/>
        <v>0</v>
      </c>
      <c r="LN54" s="469">
        <f t="shared" si="761"/>
        <v>0</v>
      </c>
      <c r="LO54" s="122">
        <f>LN54/LN42</f>
        <v>0</v>
      </c>
      <c r="LP54" s="101">
        <f>LP42*LO54</f>
        <v>0</v>
      </c>
      <c r="LQ54" s="119">
        <f t="shared" si="762"/>
        <v>0</v>
      </c>
      <c r="LR54" s="93">
        <f>LR42</f>
        <v>2016.57</v>
      </c>
      <c r="LS54" s="120">
        <f t="shared" si="763"/>
        <v>0</v>
      </c>
      <c r="LT54" s="101">
        <f t="shared" si="764"/>
        <v>0</v>
      </c>
      <c r="LU54" s="101"/>
      <c r="LV54" s="121"/>
      <c r="LW54" s="122">
        <f t="shared" si="765"/>
        <v>0</v>
      </c>
      <c r="LX54" s="469">
        <f t="shared" si="766"/>
        <v>0</v>
      </c>
      <c r="LY54" s="122">
        <f>LX54/LX42</f>
        <v>0</v>
      </c>
      <c r="LZ54" s="101">
        <f>LZ42*LY54</f>
        <v>0</v>
      </c>
      <c r="MA54" s="119">
        <f t="shared" si="767"/>
        <v>0</v>
      </c>
      <c r="MB54" s="93">
        <f>MB42</f>
        <v>2150</v>
      </c>
      <c r="MC54" s="120">
        <f t="shared" si="768"/>
        <v>0</v>
      </c>
      <c r="MD54" s="101">
        <f t="shared" si="769"/>
        <v>0</v>
      </c>
      <c r="ME54" s="101"/>
      <c r="MF54" s="121"/>
      <c r="MG54" s="122">
        <f t="shared" si="770"/>
        <v>0</v>
      </c>
      <c r="MH54" s="469">
        <f t="shared" si="771"/>
        <v>0</v>
      </c>
      <c r="MI54" s="122">
        <f>MH54/MH42</f>
        <v>0</v>
      </c>
      <c r="MJ54" s="101">
        <f>MJ42*MI54</f>
        <v>0</v>
      </c>
      <c r="MK54" s="119">
        <f t="shared" si="772"/>
        <v>0</v>
      </c>
      <c r="ML54" s="93">
        <f>ML42</f>
        <v>2830</v>
      </c>
      <c r="MM54" s="120">
        <f t="shared" si="773"/>
        <v>0</v>
      </c>
      <c r="MN54" s="101">
        <f t="shared" si="774"/>
        <v>0</v>
      </c>
      <c r="MO54" s="101"/>
      <c r="MP54" s="121"/>
      <c r="MQ54" s="122">
        <f t="shared" si="775"/>
        <v>0</v>
      </c>
      <c r="MR54" s="469">
        <f t="shared" si="776"/>
        <v>0</v>
      </c>
      <c r="MS54" s="122">
        <f>MR54/MR42</f>
        <v>0</v>
      </c>
      <c r="MT54" s="101">
        <f>MT42*MS54</f>
        <v>0</v>
      </c>
      <c r="MU54" s="119">
        <f t="shared" si="777"/>
        <v>0</v>
      </c>
      <c r="MV54" s="93">
        <f>MV42</f>
        <v>2150</v>
      </c>
      <c r="MW54" s="120">
        <f t="shared" si="778"/>
        <v>0</v>
      </c>
      <c r="MX54" s="101">
        <f t="shared" si="779"/>
        <v>0</v>
      </c>
      <c r="MY54" s="101"/>
      <c r="MZ54" s="121"/>
      <c r="NA54" s="122">
        <f t="shared" si="780"/>
        <v>0</v>
      </c>
      <c r="NB54" s="469">
        <f t="shared" si="781"/>
        <v>0</v>
      </c>
      <c r="NC54" s="122">
        <f>NB54/NB42</f>
        <v>0</v>
      </c>
      <c r="ND54" s="101">
        <f>ND42*NC54</f>
        <v>0</v>
      </c>
      <c r="NE54" s="119">
        <f t="shared" si="782"/>
        <v>0</v>
      </c>
      <c r="NF54" s="93">
        <f>NF42</f>
        <v>2145</v>
      </c>
      <c r="NG54" s="120">
        <f t="shared" si="783"/>
        <v>0</v>
      </c>
      <c r="NH54" s="101">
        <f t="shared" si="784"/>
        <v>0</v>
      </c>
      <c r="NI54" s="101"/>
      <c r="NJ54" s="121"/>
      <c r="NK54" s="122">
        <f t="shared" si="785"/>
        <v>0</v>
      </c>
      <c r="NL54" s="469">
        <f t="shared" si="786"/>
        <v>0</v>
      </c>
      <c r="NM54" s="122">
        <f>NL54/NL42</f>
        <v>0</v>
      </c>
      <c r="NN54" s="101">
        <f>NN42*NM54</f>
        <v>0</v>
      </c>
      <c r="NO54" s="119">
        <f t="shared" si="787"/>
        <v>0</v>
      </c>
      <c r="NP54" s="93">
        <f>NP42</f>
        <v>2837.73</v>
      </c>
      <c r="NQ54" s="120">
        <f t="shared" si="788"/>
        <v>0</v>
      </c>
      <c r="NR54" s="101">
        <f t="shared" si="789"/>
        <v>0</v>
      </c>
      <c r="NS54" s="101"/>
      <c r="NT54" s="121"/>
      <c r="NU54" s="122">
        <f t="shared" si="790"/>
        <v>0</v>
      </c>
      <c r="NV54" s="469">
        <f t="shared" si="791"/>
        <v>0</v>
      </c>
      <c r="NW54" s="122">
        <f>NV54/NV42</f>
        <v>0</v>
      </c>
      <c r="NX54" s="101">
        <f>NX42*NW54</f>
        <v>0</v>
      </c>
      <c r="NY54" s="119">
        <f t="shared" si="792"/>
        <v>0</v>
      </c>
      <c r="NZ54" s="93">
        <f>NZ42</f>
        <v>2830</v>
      </c>
      <c r="OA54" s="120">
        <f t="shared" si="793"/>
        <v>0</v>
      </c>
      <c r="OB54" s="101">
        <f t="shared" si="794"/>
        <v>0</v>
      </c>
      <c r="OC54" s="101"/>
      <c r="OD54" s="121"/>
      <c r="OE54" s="122">
        <f t="shared" si="795"/>
        <v>0</v>
      </c>
      <c r="OF54" s="469">
        <f t="shared" si="796"/>
        <v>0</v>
      </c>
      <c r="OG54" s="122">
        <f>OF54/OF42</f>
        <v>0</v>
      </c>
      <c r="OH54" s="101">
        <f>OH42*OG54</f>
        <v>0</v>
      </c>
      <c r="OI54" s="119">
        <f t="shared" si="797"/>
        <v>0</v>
      </c>
      <c r="OJ54" s="93">
        <f>OJ42</f>
        <v>2150</v>
      </c>
      <c r="OK54" s="120">
        <f t="shared" si="798"/>
        <v>0</v>
      </c>
      <c r="OL54" s="101">
        <f t="shared" si="799"/>
        <v>0</v>
      </c>
      <c r="OM54" s="101"/>
      <c r="ON54" s="121"/>
      <c r="OO54" s="122">
        <f t="shared" si="800"/>
        <v>0</v>
      </c>
      <c r="OP54" s="469">
        <f t="shared" si="801"/>
        <v>0</v>
      </c>
      <c r="OQ54" s="122">
        <f>OP54/OP42</f>
        <v>0</v>
      </c>
      <c r="OR54" s="101">
        <f>OR42*OQ54</f>
        <v>0</v>
      </c>
      <c r="OS54" s="119">
        <f t="shared" si="802"/>
        <v>0</v>
      </c>
      <c r="OT54" s="93">
        <f>OT42</f>
        <v>2830</v>
      </c>
      <c r="OU54" s="120">
        <f t="shared" si="803"/>
        <v>0</v>
      </c>
      <c r="OV54" s="101">
        <f t="shared" si="804"/>
        <v>0</v>
      </c>
      <c r="OW54" s="101"/>
      <c r="OX54" s="121"/>
      <c r="OY54" s="122">
        <f t="shared" si="805"/>
        <v>0</v>
      </c>
      <c r="OZ54" s="469">
        <f t="shared" si="806"/>
        <v>0</v>
      </c>
      <c r="PA54" s="122">
        <f>OZ54/OZ42</f>
        <v>0</v>
      </c>
      <c r="PB54" s="101">
        <f>PB42*PA54</f>
        <v>0</v>
      </c>
      <c r="PC54" s="119">
        <f t="shared" si="807"/>
        <v>0</v>
      </c>
      <c r="PD54" s="93">
        <f>PD42</f>
        <v>2925.67</v>
      </c>
      <c r="PE54" s="120">
        <f t="shared" si="808"/>
        <v>0</v>
      </c>
      <c r="PF54" s="101">
        <f t="shared" si="809"/>
        <v>0</v>
      </c>
      <c r="PG54" s="101"/>
      <c r="PH54" s="121"/>
      <c r="PI54" s="122">
        <f t="shared" si="810"/>
        <v>0</v>
      </c>
      <c r="PJ54" s="469">
        <f t="shared" si="811"/>
        <v>0</v>
      </c>
      <c r="PK54" s="122">
        <f>PJ54/PJ42</f>
        <v>0</v>
      </c>
      <c r="PL54" s="101">
        <f>PL42*PK54</f>
        <v>0</v>
      </c>
      <c r="PM54" s="119">
        <f t="shared" si="812"/>
        <v>0</v>
      </c>
      <c r="PN54" s="93">
        <f>PN42</f>
        <v>2830</v>
      </c>
      <c r="PO54" s="120">
        <f t="shared" si="813"/>
        <v>0</v>
      </c>
      <c r="PP54" s="101">
        <f t="shared" si="814"/>
        <v>0</v>
      </c>
      <c r="PQ54" s="101"/>
      <c r="PR54" s="121"/>
      <c r="PS54" s="122">
        <f t="shared" si="815"/>
        <v>0</v>
      </c>
      <c r="PT54" s="469">
        <f t="shared" si="816"/>
        <v>0</v>
      </c>
      <c r="PU54" s="122" t="e">
        <f>PT54/PT42</f>
        <v>#DIV/0!</v>
      </c>
      <c r="PV54" s="101" t="e">
        <f>PV42*PU54</f>
        <v>#DIV/0!</v>
      </c>
      <c r="PW54" s="119">
        <f t="shared" si="817"/>
        <v>0</v>
      </c>
      <c r="PX54" s="93">
        <f>PX42</f>
        <v>0</v>
      </c>
      <c r="PY54" s="120">
        <f t="shared" si="818"/>
        <v>0</v>
      </c>
      <c r="PZ54" s="101">
        <f t="shared" si="819"/>
        <v>0</v>
      </c>
      <c r="QA54" s="101"/>
      <c r="QB54" s="121"/>
      <c r="QC54" s="122">
        <f t="shared" si="820"/>
        <v>0</v>
      </c>
      <c r="QD54" s="469">
        <f t="shared" si="821"/>
        <v>0</v>
      </c>
      <c r="QE54" s="122">
        <f>QD54/QD42</f>
        <v>0</v>
      </c>
      <c r="QF54" s="101">
        <f>QF42*QE54</f>
        <v>0</v>
      </c>
      <c r="QG54" s="119">
        <f t="shared" si="822"/>
        <v>0</v>
      </c>
      <c r="QH54" s="93">
        <f>QH42</f>
        <v>2830</v>
      </c>
      <c r="QI54" s="120">
        <f t="shared" si="823"/>
        <v>0</v>
      </c>
      <c r="QJ54" s="101">
        <f t="shared" si="824"/>
        <v>0</v>
      </c>
      <c r="QK54" s="101"/>
      <c r="QL54" s="121"/>
      <c r="QM54" s="122">
        <f t="shared" si="825"/>
        <v>0</v>
      </c>
      <c r="QN54" s="469">
        <f t="shared" si="826"/>
        <v>0</v>
      </c>
      <c r="QO54" s="122">
        <f>QN54/QN42</f>
        <v>0</v>
      </c>
      <c r="QP54" s="101">
        <f>QP42*QO54</f>
        <v>0</v>
      </c>
      <c r="QQ54" s="119">
        <f t="shared" si="827"/>
        <v>0</v>
      </c>
      <c r="QR54" s="93">
        <f>QR42</f>
        <v>2150</v>
      </c>
      <c r="QS54" s="120">
        <f t="shared" si="828"/>
        <v>0</v>
      </c>
      <c r="QT54" s="101">
        <f t="shared" si="829"/>
        <v>0</v>
      </c>
      <c r="QU54" s="101"/>
      <c r="QV54" s="121"/>
      <c r="QW54" s="122">
        <f t="shared" si="830"/>
        <v>0</v>
      </c>
      <c r="QX54" s="469">
        <f t="shared" si="831"/>
        <v>0</v>
      </c>
      <c r="QY54" s="122">
        <f>QX54/QX42</f>
        <v>0</v>
      </c>
      <c r="QZ54" s="101">
        <f>QZ42*QY54</f>
        <v>0</v>
      </c>
      <c r="RA54" s="119">
        <f t="shared" si="832"/>
        <v>0</v>
      </c>
      <c r="RB54" s="93">
        <f>RB42</f>
        <v>3207</v>
      </c>
      <c r="RC54" s="120">
        <f t="shared" si="833"/>
        <v>0</v>
      </c>
      <c r="RD54" s="101">
        <f t="shared" si="834"/>
        <v>0</v>
      </c>
      <c r="RE54" s="101"/>
      <c r="RF54" s="121"/>
      <c r="RG54" s="122">
        <f t="shared" si="835"/>
        <v>0</v>
      </c>
      <c r="RH54" s="469">
        <f t="shared" si="836"/>
        <v>0</v>
      </c>
      <c r="RI54" s="122">
        <f>RH54/RH42</f>
        <v>0</v>
      </c>
      <c r="RJ54" s="101">
        <f>RJ42*RI54</f>
        <v>0</v>
      </c>
      <c r="RK54" s="119">
        <f t="shared" si="837"/>
        <v>0</v>
      </c>
      <c r="RL54" s="93">
        <f>RL42</f>
        <v>2868</v>
      </c>
      <c r="RM54" s="120">
        <f t="shared" si="838"/>
        <v>0</v>
      </c>
      <c r="RN54" s="101">
        <f t="shared" si="839"/>
        <v>0</v>
      </c>
      <c r="RO54" s="101"/>
      <c r="RP54" s="121"/>
      <c r="RQ54" s="122">
        <f t="shared" si="840"/>
        <v>0</v>
      </c>
      <c r="RR54" s="469">
        <f t="shared" si="841"/>
        <v>0</v>
      </c>
      <c r="RS54" s="122">
        <f>RR54/RR42</f>
        <v>0</v>
      </c>
      <c r="RT54" s="101">
        <f>RT42*RS54</f>
        <v>0</v>
      </c>
      <c r="RU54" s="119">
        <f t="shared" si="842"/>
        <v>0</v>
      </c>
      <c r="RV54" s="93">
        <f>RV42</f>
        <v>2830</v>
      </c>
      <c r="RW54" s="120">
        <f t="shared" si="843"/>
        <v>0</v>
      </c>
      <c r="RX54" s="101">
        <f t="shared" si="844"/>
        <v>0</v>
      </c>
      <c r="RY54" s="101"/>
      <c r="RZ54" s="121"/>
      <c r="SA54" s="122">
        <f t="shared" si="845"/>
        <v>0</v>
      </c>
      <c r="SB54" s="469">
        <f t="shared" si="846"/>
        <v>0</v>
      </c>
      <c r="SC54" s="122">
        <f>SB54/SB42</f>
        <v>0</v>
      </c>
      <c r="SD54" s="101">
        <f>SD42*SC54</f>
        <v>0</v>
      </c>
      <c r="SE54" s="119">
        <f t="shared" si="847"/>
        <v>0</v>
      </c>
      <c r="SF54" s="93">
        <f>SF42</f>
        <v>0</v>
      </c>
      <c r="SG54" s="120">
        <f t="shared" si="848"/>
        <v>0</v>
      </c>
      <c r="SH54" s="101">
        <f t="shared" si="849"/>
        <v>0</v>
      </c>
      <c r="SI54" s="101"/>
      <c r="SJ54" s="121"/>
      <c r="SK54" s="122">
        <f t="shared" si="850"/>
        <v>0</v>
      </c>
      <c r="SL54" s="469">
        <f t="shared" si="851"/>
        <v>0</v>
      </c>
      <c r="SM54" s="122">
        <f>SL54/SL42</f>
        <v>0</v>
      </c>
      <c r="SN54" s="101">
        <f>SN42*SM54</f>
        <v>0</v>
      </c>
      <c r="SO54" s="119">
        <f t="shared" si="852"/>
        <v>0</v>
      </c>
      <c r="SP54" s="93">
        <f>SP42</f>
        <v>2150</v>
      </c>
      <c r="SQ54" s="120">
        <f t="shared" si="853"/>
        <v>0</v>
      </c>
      <c r="SR54" s="101">
        <f t="shared" si="854"/>
        <v>0</v>
      </c>
      <c r="SS54" s="101"/>
      <c r="ST54" s="121"/>
      <c r="SU54" s="122">
        <f t="shared" si="855"/>
        <v>0</v>
      </c>
      <c r="SV54" s="469">
        <f t="shared" si="856"/>
        <v>0</v>
      </c>
      <c r="SW54" s="122">
        <f>SV54/SV42</f>
        <v>0</v>
      </c>
      <c r="SX54" s="101">
        <f>SX42*SW54</f>
        <v>0</v>
      </c>
      <c r="SY54" s="119">
        <f t="shared" si="857"/>
        <v>0</v>
      </c>
      <c r="SZ54" s="93">
        <f>SZ42</f>
        <v>2830</v>
      </c>
      <c r="TA54" s="120">
        <f t="shared" si="858"/>
        <v>0</v>
      </c>
      <c r="TB54" s="101">
        <f t="shared" si="859"/>
        <v>0</v>
      </c>
      <c r="TC54" s="101"/>
      <c r="TD54" s="121"/>
      <c r="TE54" s="122">
        <f t="shared" si="860"/>
        <v>0</v>
      </c>
      <c r="TF54" s="469">
        <f t="shared" si="861"/>
        <v>0</v>
      </c>
      <c r="TG54" s="122">
        <f>TF54/TF42</f>
        <v>0</v>
      </c>
      <c r="TH54" s="101">
        <f>TH42*TG54</f>
        <v>0</v>
      </c>
      <c r="TI54" s="119">
        <f t="shared" si="862"/>
        <v>0</v>
      </c>
      <c r="TJ54" s="93">
        <f>TJ42</f>
        <v>2830</v>
      </c>
      <c r="TK54" s="120">
        <f t="shared" si="863"/>
        <v>0</v>
      </c>
      <c r="TL54" s="101">
        <f t="shared" si="864"/>
        <v>0</v>
      </c>
      <c r="TM54" s="101"/>
      <c r="TN54" s="121"/>
      <c r="TO54" s="122">
        <f t="shared" si="865"/>
        <v>0</v>
      </c>
      <c r="TP54" s="469">
        <f t="shared" si="866"/>
        <v>0</v>
      </c>
      <c r="TQ54" s="122">
        <f>TP54/TP42</f>
        <v>0</v>
      </c>
      <c r="TR54" s="101">
        <f>TR42*TQ54</f>
        <v>0</v>
      </c>
      <c r="TS54" s="119">
        <f t="shared" si="867"/>
        <v>0</v>
      </c>
      <c r="TT54" s="93">
        <f>TT42</f>
        <v>2150</v>
      </c>
      <c r="TU54" s="120">
        <f t="shared" si="868"/>
        <v>0</v>
      </c>
      <c r="TV54" s="101">
        <f t="shared" si="869"/>
        <v>0</v>
      </c>
      <c r="TW54" s="101"/>
      <c r="TX54" s="121"/>
      <c r="TY54" s="122">
        <f t="shared" si="870"/>
        <v>0</v>
      </c>
      <c r="TZ54" s="469">
        <f t="shared" si="871"/>
        <v>0</v>
      </c>
      <c r="UA54" s="122">
        <f>TZ54/TZ42</f>
        <v>0</v>
      </c>
      <c r="UB54" s="101">
        <f>UB42*UA54</f>
        <v>0</v>
      </c>
      <c r="UC54" s="119">
        <f t="shared" si="872"/>
        <v>0</v>
      </c>
      <c r="UD54" s="93">
        <f>UD42</f>
        <v>2150</v>
      </c>
      <c r="UE54" s="120">
        <f t="shared" si="873"/>
        <v>0</v>
      </c>
      <c r="UF54" s="101">
        <f t="shared" si="874"/>
        <v>0</v>
      </c>
      <c r="UG54" s="101"/>
      <c r="UH54" s="121"/>
      <c r="UI54" s="122">
        <f t="shared" si="875"/>
        <v>0</v>
      </c>
      <c r="UJ54" s="469">
        <f t="shared" si="876"/>
        <v>0</v>
      </c>
      <c r="UK54" s="122">
        <f>UJ54/UJ42</f>
        <v>0</v>
      </c>
      <c r="UL54" s="101">
        <f>UL42*UK54</f>
        <v>0</v>
      </c>
      <c r="UM54" s="119">
        <f t="shared" si="877"/>
        <v>0</v>
      </c>
      <c r="UN54" s="93">
        <f>UN42</f>
        <v>2150</v>
      </c>
      <c r="UO54" s="120">
        <f t="shared" si="878"/>
        <v>0</v>
      </c>
      <c r="UP54" s="101">
        <f t="shared" si="879"/>
        <v>0</v>
      </c>
      <c r="UQ54" s="101"/>
      <c r="UR54" s="121"/>
      <c r="US54" s="122">
        <f t="shared" si="880"/>
        <v>0</v>
      </c>
      <c r="UT54" s="469">
        <f t="shared" si="881"/>
        <v>0</v>
      </c>
      <c r="UU54" s="122">
        <f>UT54/UT42</f>
        <v>0</v>
      </c>
      <c r="UV54" s="101">
        <f>UV42*UU54</f>
        <v>0</v>
      </c>
      <c r="UW54" s="119">
        <f t="shared" si="882"/>
        <v>0</v>
      </c>
      <c r="UX54" s="93">
        <f>UX42</f>
        <v>2150</v>
      </c>
      <c r="UY54" s="120">
        <f t="shared" si="883"/>
        <v>0</v>
      </c>
      <c r="UZ54" s="101">
        <f t="shared" si="884"/>
        <v>0</v>
      </c>
      <c r="VA54" s="101"/>
      <c r="VB54" s="121"/>
      <c r="VC54" s="122">
        <f t="shared" si="885"/>
        <v>0</v>
      </c>
      <c r="VD54" s="469">
        <f t="shared" si="886"/>
        <v>0</v>
      </c>
      <c r="VE54" s="122">
        <f>VD54/VD42</f>
        <v>0</v>
      </c>
      <c r="VF54" s="101">
        <f>VF42*VE54</f>
        <v>0</v>
      </c>
      <c r="VG54" s="119">
        <f t="shared" si="887"/>
        <v>0</v>
      </c>
      <c r="VH54" s="93">
        <f>VH42</f>
        <v>2150</v>
      </c>
      <c r="VI54" s="120">
        <f t="shared" si="888"/>
        <v>0</v>
      </c>
      <c r="VJ54" s="101">
        <f t="shared" si="889"/>
        <v>0</v>
      </c>
      <c r="VK54" s="101"/>
      <c r="VL54" s="121"/>
      <c r="VM54" s="122">
        <f t="shared" si="890"/>
        <v>0</v>
      </c>
      <c r="VN54" s="469">
        <f t="shared" si="891"/>
        <v>0</v>
      </c>
      <c r="VO54" s="122">
        <f>VN54/VN42</f>
        <v>0</v>
      </c>
      <c r="VP54" s="101">
        <f>VP42*VO54</f>
        <v>0</v>
      </c>
      <c r="VQ54" s="119">
        <f t="shared" si="892"/>
        <v>0</v>
      </c>
      <c r="VR54" s="93">
        <f>VR42</f>
        <v>2150</v>
      </c>
      <c r="VS54" s="120">
        <f t="shared" si="893"/>
        <v>0</v>
      </c>
      <c r="VT54" s="101">
        <f t="shared" si="894"/>
        <v>0</v>
      </c>
      <c r="VU54" s="101"/>
      <c r="VV54" s="121"/>
      <c r="VW54" s="122">
        <f t="shared" si="895"/>
        <v>0</v>
      </c>
      <c r="VX54" s="452">
        <f t="shared" si="896"/>
        <v>26</v>
      </c>
      <c r="VY54" s="122">
        <f>VX54/VX42</f>
        <v>2.0699999999999998E-3</v>
      </c>
      <c r="VZ54" s="101">
        <f>VZ42*VY54</f>
        <v>36.42</v>
      </c>
      <c r="WA54" s="119">
        <f t="shared" si="897"/>
        <v>1.4007692300000001</v>
      </c>
      <c r="WB54" s="93">
        <f>WB42</f>
        <v>2416.02</v>
      </c>
      <c r="WC54" s="120">
        <f t="shared" si="898"/>
        <v>3384.2864800000002</v>
      </c>
      <c r="WD54" s="101">
        <f t="shared" si="899"/>
        <v>87991.45</v>
      </c>
      <c r="WE54" s="101"/>
      <c r="WF54" s="121"/>
    </row>
    <row r="55" spans="1:604" ht="17.25" customHeight="1">
      <c r="A55" s="5"/>
      <c r="B55" s="85" t="s">
        <v>417</v>
      </c>
      <c r="C55" s="12" t="s">
        <v>919</v>
      </c>
      <c r="D55" s="12" t="s">
        <v>421</v>
      </c>
      <c r="E55" s="4" t="s">
        <v>35</v>
      </c>
      <c r="F55" s="469">
        <f t="shared" si="601"/>
        <v>0</v>
      </c>
      <c r="G55" s="122">
        <f>F55/F42</f>
        <v>0</v>
      </c>
      <c r="H55" s="101">
        <f>H42*G55</f>
        <v>0</v>
      </c>
      <c r="I55" s="119">
        <f t="shared" si="602"/>
        <v>0</v>
      </c>
      <c r="J55" s="93">
        <f>J42</f>
        <v>2300</v>
      </c>
      <c r="K55" s="120">
        <f t="shared" si="603"/>
        <v>0</v>
      </c>
      <c r="L55" s="101">
        <f t="shared" si="604"/>
        <v>0</v>
      </c>
      <c r="M55" s="101"/>
      <c r="N55" s="121"/>
      <c r="O55" s="122" t="e">
        <f t="shared" si="605"/>
        <v>#DIV/0!</v>
      </c>
      <c r="P55" s="469">
        <f t="shared" si="606"/>
        <v>0</v>
      </c>
      <c r="Q55" s="122">
        <f>P55/P42</f>
        <v>0</v>
      </c>
      <c r="R55" s="101">
        <f>R42*Q55</f>
        <v>0</v>
      </c>
      <c r="S55" s="119">
        <f t="shared" si="607"/>
        <v>0</v>
      </c>
      <c r="T55" s="93">
        <f>T42</f>
        <v>2150</v>
      </c>
      <c r="U55" s="120">
        <f t="shared" si="608"/>
        <v>0</v>
      </c>
      <c r="V55" s="101">
        <f t="shared" si="609"/>
        <v>0</v>
      </c>
      <c r="W55" s="101"/>
      <c r="X55" s="121"/>
      <c r="Y55" s="122" t="e">
        <f t="shared" si="610"/>
        <v>#DIV/0!</v>
      </c>
      <c r="Z55" s="469">
        <f t="shared" si="611"/>
        <v>0</v>
      </c>
      <c r="AA55" s="122">
        <f>Z55/Z42</f>
        <v>0</v>
      </c>
      <c r="AB55" s="101">
        <f>AB42*AA55</f>
        <v>0</v>
      </c>
      <c r="AC55" s="119">
        <f t="shared" si="612"/>
        <v>0</v>
      </c>
      <c r="AD55" s="93">
        <f>AD42</f>
        <v>2150</v>
      </c>
      <c r="AE55" s="120">
        <f t="shared" si="613"/>
        <v>0</v>
      </c>
      <c r="AF55" s="101">
        <f t="shared" si="614"/>
        <v>0</v>
      </c>
      <c r="AG55" s="101"/>
      <c r="AH55" s="121"/>
      <c r="AI55" s="122" t="e">
        <f t="shared" si="615"/>
        <v>#DIV/0!</v>
      </c>
      <c r="AJ55" s="469">
        <f t="shared" si="616"/>
        <v>0</v>
      </c>
      <c r="AK55" s="122" t="e">
        <f>AJ55/AJ42</f>
        <v>#DIV/0!</v>
      </c>
      <c r="AL55" s="101" t="e">
        <f>AL42*AK55</f>
        <v>#DIV/0!</v>
      </c>
      <c r="AM55" s="119">
        <f t="shared" si="617"/>
        <v>0</v>
      </c>
      <c r="AN55" s="93">
        <f>AN42</f>
        <v>0</v>
      </c>
      <c r="AO55" s="120">
        <f t="shared" si="618"/>
        <v>0</v>
      </c>
      <c r="AP55" s="101">
        <f t="shared" si="619"/>
        <v>0</v>
      </c>
      <c r="AQ55" s="101"/>
      <c r="AR55" s="121"/>
      <c r="AS55" s="122" t="e">
        <f t="shared" si="620"/>
        <v>#DIV/0!</v>
      </c>
      <c r="AT55" s="469">
        <f t="shared" si="621"/>
        <v>0</v>
      </c>
      <c r="AU55" s="122">
        <f>AT55/AT42</f>
        <v>0</v>
      </c>
      <c r="AV55" s="101">
        <f>AV42*AU55</f>
        <v>0</v>
      </c>
      <c r="AW55" s="119">
        <f t="shared" si="622"/>
        <v>0</v>
      </c>
      <c r="AX55" s="93">
        <f>AX42</f>
        <v>2150</v>
      </c>
      <c r="AY55" s="120">
        <f t="shared" si="623"/>
        <v>0</v>
      </c>
      <c r="AZ55" s="101">
        <f t="shared" si="624"/>
        <v>0</v>
      </c>
      <c r="BA55" s="101"/>
      <c r="BB55" s="121"/>
      <c r="BC55" s="122" t="e">
        <f t="shared" si="625"/>
        <v>#DIV/0!</v>
      </c>
      <c r="BD55" s="469">
        <f t="shared" si="626"/>
        <v>0</v>
      </c>
      <c r="BE55" s="122">
        <f>BD55/BD42</f>
        <v>0</v>
      </c>
      <c r="BF55" s="101">
        <f>BF42*BE55</f>
        <v>0</v>
      </c>
      <c r="BG55" s="119">
        <f t="shared" si="627"/>
        <v>0</v>
      </c>
      <c r="BH55" s="93">
        <f>BH42</f>
        <v>2830</v>
      </c>
      <c r="BI55" s="120">
        <f t="shared" si="628"/>
        <v>0</v>
      </c>
      <c r="BJ55" s="101">
        <f t="shared" si="629"/>
        <v>0</v>
      </c>
      <c r="BK55" s="101"/>
      <c r="BL55" s="121"/>
      <c r="BM55" s="122" t="e">
        <f t="shared" si="630"/>
        <v>#DIV/0!</v>
      </c>
      <c r="BN55" s="469">
        <f t="shared" si="631"/>
        <v>0</v>
      </c>
      <c r="BO55" s="122">
        <f>BN55/BN42</f>
        <v>0</v>
      </c>
      <c r="BP55" s="101">
        <f>BP42*BO55</f>
        <v>0</v>
      </c>
      <c r="BQ55" s="119">
        <f t="shared" si="632"/>
        <v>0</v>
      </c>
      <c r="BR55" s="93">
        <f>BR42</f>
        <v>2830</v>
      </c>
      <c r="BS55" s="120">
        <f t="shared" si="633"/>
        <v>0</v>
      </c>
      <c r="BT55" s="101">
        <f t="shared" si="634"/>
        <v>0</v>
      </c>
      <c r="BU55" s="101"/>
      <c r="BV55" s="121"/>
      <c r="BW55" s="122" t="e">
        <f t="shared" si="635"/>
        <v>#DIV/0!</v>
      </c>
      <c r="BX55" s="469">
        <f t="shared" si="636"/>
        <v>0</v>
      </c>
      <c r="BY55" s="122">
        <f>BX55/BX42</f>
        <v>0</v>
      </c>
      <c r="BZ55" s="101">
        <f>BZ42*BY55</f>
        <v>0</v>
      </c>
      <c r="CA55" s="119">
        <f t="shared" si="637"/>
        <v>0</v>
      </c>
      <c r="CB55" s="93">
        <f>CB42</f>
        <v>2200</v>
      </c>
      <c r="CC55" s="120">
        <f t="shared" si="638"/>
        <v>0</v>
      </c>
      <c r="CD55" s="101">
        <f t="shared" si="639"/>
        <v>0</v>
      </c>
      <c r="CE55" s="101"/>
      <c r="CF55" s="121"/>
      <c r="CG55" s="122" t="e">
        <f t="shared" si="640"/>
        <v>#DIV/0!</v>
      </c>
      <c r="CH55" s="469">
        <f t="shared" si="641"/>
        <v>0</v>
      </c>
      <c r="CI55" s="122" t="e">
        <f>CH55/CH42</f>
        <v>#DIV/0!</v>
      </c>
      <c r="CJ55" s="101" t="e">
        <f>CJ42*CI55</f>
        <v>#DIV/0!</v>
      </c>
      <c r="CK55" s="119">
        <f t="shared" si="642"/>
        <v>0</v>
      </c>
      <c r="CL55" s="93">
        <f>CL42</f>
        <v>0</v>
      </c>
      <c r="CM55" s="120">
        <f t="shared" si="643"/>
        <v>0</v>
      </c>
      <c r="CN55" s="101">
        <f t="shared" si="644"/>
        <v>0</v>
      </c>
      <c r="CO55" s="101"/>
      <c r="CP55" s="121"/>
      <c r="CQ55" s="122" t="e">
        <f t="shared" si="645"/>
        <v>#DIV/0!</v>
      </c>
      <c r="CR55" s="469">
        <f t="shared" si="646"/>
        <v>0</v>
      </c>
      <c r="CS55" s="122">
        <f>CR55/CR42</f>
        <v>0</v>
      </c>
      <c r="CT55" s="101">
        <f>CT42*CS55</f>
        <v>0</v>
      </c>
      <c r="CU55" s="119">
        <f t="shared" si="647"/>
        <v>0</v>
      </c>
      <c r="CV55" s="93">
        <f>CV42</f>
        <v>2830</v>
      </c>
      <c r="CW55" s="120">
        <f t="shared" si="648"/>
        <v>0</v>
      </c>
      <c r="CX55" s="101">
        <f t="shared" si="649"/>
        <v>0</v>
      </c>
      <c r="CY55" s="101"/>
      <c r="CZ55" s="121"/>
      <c r="DA55" s="122" t="e">
        <f t="shared" si="650"/>
        <v>#DIV/0!</v>
      </c>
      <c r="DB55" s="469">
        <f t="shared" si="651"/>
        <v>0</v>
      </c>
      <c r="DC55" s="122">
        <f>DB55/DB42</f>
        <v>0</v>
      </c>
      <c r="DD55" s="101">
        <f>DD42*DC55</f>
        <v>0</v>
      </c>
      <c r="DE55" s="119">
        <f t="shared" si="652"/>
        <v>0</v>
      </c>
      <c r="DF55" s="93">
        <f>DF42</f>
        <v>2830</v>
      </c>
      <c r="DG55" s="120">
        <f t="shared" si="653"/>
        <v>0</v>
      </c>
      <c r="DH55" s="101">
        <f t="shared" si="654"/>
        <v>0</v>
      </c>
      <c r="DI55" s="101"/>
      <c r="DJ55" s="121"/>
      <c r="DK55" s="122" t="e">
        <f t="shared" si="655"/>
        <v>#DIV/0!</v>
      </c>
      <c r="DL55" s="469">
        <f t="shared" si="656"/>
        <v>0</v>
      </c>
      <c r="DM55" s="122">
        <f>DL55/DL42</f>
        <v>0</v>
      </c>
      <c r="DN55" s="101">
        <f>DN42*DM55</f>
        <v>0</v>
      </c>
      <c r="DO55" s="119">
        <f t="shared" si="657"/>
        <v>0</v>
      </c>
      <c r="DP55" s="93">
        <f>DP42</f>
        <v>2830</v>
      </c>
      <c r="DQ55" s="120">
        <f t="shared" si="658"/>
        <v>0</v>
      </c>
      <c r="DR55" s="101">
        <f t="shared" si="659"/>
        <v>0</v>
      </c>
      <c r="DS55" s="101"/>
      <c r="DT55" s="121"/>
      <c r="DU55" s="122" t="e">
        <f t="shared" si="660"/>
        <v>#DIV/0!</v>
      </c>
      <c r="DV55" s="469">
        <f t="shared" si="661"/>
        <v>0</v>
      </c>
      <c r="DW55" s="122">
        <f>DV55/DV42</f>
        <v>0</v>
      </c>
      <c r="DX55" s="101">
        <f>DX42*DW55</f>
        <v>0</v>
      </c>
      <c r="DY55" s="119">
        <f t="shared" si="662"/>
        <v>0</v>
      </c>
      <c r="DZ55" s="93">
        <f>DZ42</f>
        <v>0</v>
      </c>
      <c r="EA55" s="120">
        <f t="shared" si="663"/>
        <v>0</v>
      </c>
      <c r="EB55" s="101">
        <f t="shared" si="664"/>
        <v>0</v>
      </c>
      <c r="EC55" s="101"/>
      <c r="ED55" s="121"/>
      <c r="EE55" s="122" t="e">
        <f t="shared" si="665"/>
        <v>#DIV/0!</v>
      </c>
      <c r="EF55" s="469">
        <f t="shared" si="666"/>
        <v>0</v>
      </c>
      <c r="EG55" s="122">
        <f>EF55/EF42</f>
        <v>0</v>
      </c>
      <c r="EH55" s="101">
        <f>EH42*EG55</f>
        <v>0</v>
      </c>
      <c r="EI55" s="119">
        <f t="shared" si="667"/>
        <v>0</v>
      </c>
      <c r="EJ55" s="93">
        <f>EJ42</f>
        <v>2815</v>
      </c>
      <c r="EK55" s="120">
        <f t="shared" si="668"/>
        <v>0</v>
      </c>
      <c r="EL55" s="101">
        <f t="shared" si="669"/>
        <v>0</v>
      </c>
      <c r="EM55" s="101"/>
      <c r="EN55" s="121"/>
      <c r="EO55" s="122" t="e">
        <f t="shared" si="670"/>
        <v>#DIV/0!</v>
      </c>
      <c r="EP55" s="469">
        <f t="shared" si="671"/>
        <v>0</v>
      </c>
      <c r="EQ55" s="122">
        <f>EP55/EP42</f>
        <v>0</v>
      </c>
      <c r="ER55" s="101">
        <f>ER42*EQ55</f>
        <v>0</v>
      </c>
      <c r="ES55" s="119">
        <f t="shared" si="672"/>
        <v>0</v>
      </c>
      <c r="ET55" s="93">
        <f>ET42</f>
        <v>0</v>
      </c>
      <c r="EU55" s="120">
        <f t="shared" si="673"/>
        <v>0</v>
      </c>
      <c r="EV55" s="101">
        <f t="shared" si="674"/>
        <v>0</v>
      </c>
      <c r="EW55" s="101"/>
      <c r="EX55" s="121"/>
      <c r="EY55" s="122" t="e">
        <f t="shared" si="675"/>
        <v>#DIV/0!</v>
      </c>
      <c r="EZ55" s="469">
        <f t="shared" si="676"/>
        <v>0</v>
      </c>
      <c r="FA55" s="122">
        <f>EZ55/EZ42</f>
        <v>0</v>
      </c>
      <c r="FB55" s="101">
        <f>FB42*FA55</f>
        <v>0</v>
      </c>
      <c r="FC55" s="119">
        <f t="shared" si="677"/>
        <v>0</v>
      </c>
      <c r="FD55" s="93">
        <f>FD42</f>
        <v>2150</v>
      </c>
      <c r="FE55" s="120">
        <f t="shared" si="678"/>
        <v>0</v>
      </c>
      <c r="FF55" s="101">
        <f t="shared" si="679"/>
        <v>0</v>
      </c>
      <c r="FG55" s="101"/>
      <c r="FH55" s="121"/>
      <c r="FI55" s="122" t="e">
        <f t="shared" si="680"/>
        <v>#DIV/0!</v>
      </c>
      <c r="FJ55" s="469">
        <f t="shared" si="681"/>
        <v>0</v>
      </c>
      <c r="FK55" s="122">
        <f>FJ55/FJ42</f>
        <v>0</v>
      </c>
      <c r="FL55" s="101">
        <f>FL42*FK55</f>
        <v>0</v>
      </c>
      <c r="FM55" s="119">
        <f t="shared" si="682"/>
        <v>0</v>
      </c>
      <c r="FN55" s="93">
        <f>FN42</f>
        <v>2780</v>
      </c>
      <c r="FO55" s="120">
        <f t="shared" si="683"/>
        <v>0</v>
      </c>
      <c r="FP55" s="101">
        <f t="shared" si="684"/>
        <v>0</v>
      </c>
      <c r="FQ55" s="101"/>
      <c r="FR55" s="121"/>
      <c r="FS55" s="122" t="e">
        <f t="shared" si="685"/>
        <v>#DIV/0!</v>
      </c>
      <c r="FT55" s="469">
        <f t="shared" si="686"/>
        <v>0</v>
      </c>
      <c r="FU55" s="122">
        <f>FT55/FT42</f>
        <v>0</v>
      </c>
      <c r="FV55" s="101">
        <f>FV42*FU55</f>
        <v>0</v>
      </c>
      <c r="FW55" s="119">
        <f t="shared" si="687"/>
        <v>0</v>
      </c>
      <c r="FX55" s="93">
        <f>FX42</f>
        <v>2200</v>
      </c>
      <c r="FY55" s="120">
        <f t="shared" si="688"/>
        <v>0</v>
      </c>
      <c r="FZ55" s="101">
        <f t="shared" si="689"/>
        <v>0</v>
      </c>
      <c r="GA55" s="101"/>
      <c r="GB55" s="121"/>
      <c r="GC55" s="122" t="e">
        <f t="shared" si="690"/>
        <v>#DIV/0!</v>
      </c>
      <c r="GD55" s="469">
        <f t="shared" si="691"/>
        <v>0</v>
      </c>
      <c r="GE55" s="122">
        <f>GD55/GD42</f>
        <v>0</v>
      </c>
      <c r="GF55" s="101">
        <f>GF42*GE55</f>
        <v>0</v>
      </c>
      <c r="GG55" s="119">
        <f t="shared" si="692"/>
        <v>0</v>
      </c>
      <c r="GH55" s="93">
        <f>GH42</f>
        <v>2150</v>
      </c>
      <c r="GI55" s="120">
        <f t="shared" si="693"/>
        <v>0</v>
      </c>
      <c r="GJ55" s="101">
        <f t="shared" si="694"/>
        <v>0</v>
      </c>
      <c r="GK55" s="101"/>
      <c r="GL55" s="121"/>
      <c r="GM55" s="122" t="e">
        <f t="shared" si="695"/>
        <v>#DIV/0!</v>
      </c>
      <c r="GN55" s="469">
        <f t="shared" si="696"/>
        <v>0</v>
      </c>
      <c r="GO55" s="122">
        <f>GN55/GN42</f>
        <v>0</v>
      </c>
      <c r="GP55" s="101">
        <f>GP42*GO55</f>
        <v>0</v>
      </c>
      <c r="GQ55" s="119">
        <f t="shared" si="697"/>
        <v>0</v>
      </c>
      <c r="GR55" s="93">
        <f>GR42</f>
        <v>2150</v>
      </c>
      <c r="GS55" s="120">
        <f t="shared" si="698"/>
        <v>0</v>
      </c>
      <c r="GT55" s="101">
        <f t="shared" si="699"/>
        <v>0</v>
      </c>
      <c r="GU55" s="101"/>
      <c r="GV55" s="121"/>
      <c r="GW55" s="122" t="e">
        <f t="shared" si="700"/>
        <v>#DIV/0!</v>
      </c>
      <c r="GX55" s="469">
        <f t="shared" si="701"/>
        <v>0</v>
      </c>
      <c r="GY55" s="122">
        <f>GX55/GX42</f>
        <v>0</v>
      </c>
      <c r="GZ55" s="101">
        <f>GZ42*GY55</f>
        <v>0</v>
      </c>
      <c r="HA55" s="119">
        <f t="shared" si="702"/>
        <v>0</v>
      </c>
      <c r="HB55" s="93">
        <f>HB42</f>
        <v>2150</v>
      </c>
      <c r="HC55" s="120">
        <f t="shared" si="703"/>
        <v>0</v>
      </c>
      <c r="HD55" s="101">
        <f t="shared" si="704"/>
        <v>0</v>
      </c>
      <c r="HE55" s="101"/>
      <c r="HF55" s="121"/>
      <c r="HG55" s="122" t="e">
        <f t="shared" si="705"/>
        <v>#DIV/0!</v>
      </c>
      <c r="HH55" s="469">
        <f t="shared" si="706"/>
        <v>0</v>
      </c>
      <c r="HI55" s="122">
        <f>HH55/HH42</f>
        <v>0</v>
      </c>
      <c r="HJ55" s="101">
        <f>HJ42*HI55</f>
        <v>0</v>
      </c>
      <c r="HK55" s="119">
        <f t="shared" si="707"/>
        <v>0</v>
      </c>
      <c r="HL55" s="93">
        <f>HL42</f>
        <v>2150</v>
      </c>
      <c r="HM55" s="120">
        <f t="shared" si="708"/>
        <v>0</v>
      </c>
      <c r="HN55" s="101">
        <f t="shared" si="709"/>
        <v>0</v>
      </c>
      <c r="HO55" s="101"/>
      <c r="HP55" s="121"/>
      <c r="HQ55" s="122" t="e">
        <f t="shared" si="710"/>
        <v>#DIV/0!</v>
      </c>
      <c r="HR55" s="469">
        <f t="shared" si="711"/>
        <v>0</v>
      </c>
      <c r="HS55" s="122">
        <f>HR55/HR42</f>
        <v>0</v>
      </c>
      <c r="HT55" s="101">
        <f>HT42*HS55</f>
        <v>0</v>
      </c>
      <c r="HU55" s="119">
        <f t="shared" si="712"/>
        <v>0</v>
      </c>
      <c r="HV55" s="93">
        <f>HV42</f>
        <v>2200</v>
      </c>
      <c r="HW55" s="120">
        <f t="shared" si="713"/>
        <v>0</v>
      </c>
      <c r="HX55" s="101">
        <f t="shared" si="714"/>
        <v>0</v>
      </c>
      <c r="HY55" s="101"/>
      <c r="HZ55" s="121"/>
      <c r="IA55" s="122" t="e">
        <f t="shared" si="715"/>
        <v>#DIV/0!</v>
      </c>
      <c r="IB55" s="469">
        <f t="shared" si="716"/>
        <v>0</v>
      </c>
      <c r="IC55" s="122">
        <f>IB55/IB42</f>
        <v>0</v>
      </c>
      <c r="ID55" s="101">
        <f>ID42*IC55</f>
        <v>0</v>
      </c>
      <c r="IE55" s="119">
        <f t="shared" si="717"/>
        <v>0</v>
      </c>
      <c r="IF55" s="93">
        <f>IF42</f>
        <v>2830</v>
      </c>
      <c r="IG55" s="120">
        <f t="shared" si="718"/>
        <v>0</v>
      </c>
      <c r="IH55" s="101">
        <f t="shared" si="719"/>
        <v>0</v>
      </c>
      <c r="II55" s="101"/>
      <c r="IJ55" s="121"/>
      <c r="IK55" s="122" t="e">
        <f t="shared" si="720"/>
        <v>#DIV/0!</v>
      </c>
      <c r="IL55" s="469">
        <f t="shared" si="721"/>
        <v>0</v>
      </c>
      <c r="IM55" s="122">
        <f>IL55/IL42</f>
        <v>0</v>
      </c>
      <c r="IN55" s="101">
        <f>IN42*IM55</f>
        <v>0</v>
      </c>
      <c r="IO55" s="119">
        <f t="shared" si="722"/>
        <v>0</v>
      </c>
      <c r="IP55" s="93">
        <f>IP42</f>
        <v>2200</v>
      </c>
      <c r="IQ55" s="120">
        <f t="shared" si="723"/>
        <v>0</v>
      </c>
      <c r="IR55" s="101">
        <f t="shared" si="724"/>
        <v>0</v>
      </c>
      <c r="IS55" s="101"/>
      <c r="IT55" s="121"/>
      <c r="IU55" s="122" t="e">
        <f t="shared" si="725"/>
        <v>#DIV/0!</v>
      </c>
      <c r="IV55" s="469">
        <f t="shared" si="726"/>
        <v>0</v>
      </c>
      <c r="IW55" s="122">
        <f>IV55/IV42</f>
        <v>0</v>
      </c>
      <c r="IX55" s="101">
        <f>IX42*IW55</f>
        <v>0</v>
      </c>
      <c r="IY55" s="119">
        <f t="shared" si="727"/>
        <v>0</v>
      </c>
      <c r="IZ55" s="93">
        <f>IZ42</f>
        <v>2830</v>
      </c>
      <c r="JA55" s="120">
        <f t="shared" si="728"/>
        <v>0</v>
      </c>
      <c r="JB55" s="101">
        <f t="shared" si="729"/>
        <v>0</v>
      </c>
      <c r="JC55" s="101"/>
      <c r="JD55" s="121"/>
      <c r="JE55" s="122" t="e">
        <f t="shared" si="730"/>
        <v>#DIV/0!</v>
      </c>
      <c r="JF55" s="469">
        <f t="shared" si="731"/>
        <v>0</v>
      </c>
      <c r="JG55" s="122">
        <f>JF55/JF42</f>
        <v>0</v>
      </c>
      <c r="JH55" s="101">
        <f>JH42*JG55</f>
        <v>0</v>
      </c>
      <c r="JI55" s="119">
        <f t="shared" si="732"/>
        <v>0</v>
      </c>
      <c r="JJ55" s="93">
        <f>JJ42</f>
        <v>2200</v>
      </c>
      <c r="JK55" s="120">
        <f t="shared" si="733"/>
        <v>0</v>
      </c>
      <c r="JL55" s="101">
        <f t="shared" si="734"/>
        <v>0</v>
      </c>
      <c r="JM55" s="101"/>
      <c r="JN55" s="121"/>
      <c r="JO55" s="122" t="e">
        <f t="shared" si="735"/>
        <v>#DIV/0!</v>
      </c>
      <c r="JP55" s="469">
        <f t="shared" si="736"/>
        <v>0</v>
      </c>
      <c r="JQ55" s="122" t="e">
        <f>JP55/JP42</f>
        <v>#DIV/0!</v>
      </c>
      <c r="JR55" s="101" t="e">
        <f>JR42*JQ55</f>
        <v>#DIV/0!</v>
      </c>
      <c r="JS55" s="119">
        <f t="shared" si="737"/>
        <v>0</v>
      </c>
      <c r="JT55" s="93">
        <f>JT42</f>
        <v>0</v>
      </c>
      <c r="JU55" s="120">
        <f t="shared" si="738"/>
        <v>0</v>
      </c>
      <c r="JV55" s="101">
        <f t="shared" si="739"/>
        <v>0</v>
      </c>
      <c r="JW55" s="101"/>
      <c r="JX55" s="121"/>
      <c r="JY55" s="122" t="e">
        <f t="shared" si="740"/>
        <v>#DIV/0!</v>
      </c>
      <c r="JZ55" s="469">
        <f t="shared" si="741"/>
        <v>0</v>
      </c>
      <c r="KA55" s="122">
        <f>JZ55/JZ42</f>
        <v>0</v>
      </c>
      <c r="KB55" s="101">
        <f>KB42*KA55</f>
        <v>0</v>
      </c>
      <c r="KC55" s="119">
        <f t="shared" si="742"/>
        <v>0</v>
      </c>
      <c r="KD55" s="93">
        <f>KD42</f>
        <v>2150</v>
      </c>
      <c r="KE55" s="120">
        <f t="shared" si="743"/>
        <v>0</v>
      </c>
      <c r="KF55" s="101">
        <f t="shared" si="744"/>
        <v>0</v>
      </c>
      <c r="KG55" s="101"/>
      <c r="KH55" s="121"/>
      <c r="KI55" s="122" t="e">
        <f t="shared" si="745"/>
        <v>#DIV/0!</v>
      </c>
      <c r="KJ55" s="469">
        <f t="shared" si="746"/>
        <v>0</v>
      </c>
      <c r="KK55" s="122">
        <f>KJ55/KJ42</f>
        <v>0</v>
      </c>
      <c r="KL55" s="101">
        <f>KL42*KK55</f>
        <v>0</v>
      </c>
      <c r="KM55" s="119">
        <f t="shared" si="747"/>
        <v>0</v>
      </c>
      <c r="KN55" s="93">
        <f>KN42</f>
        <v>2150</v>
      </c>
      <c r="KO55" s="120">
        <f t="shared" si="748"/>
        <v>0</v>
      </c>
      <c r="KP55" s="101">
        <f t="shared" si="749"/>
        <v>0</v>
      </c>
      <c r="KQ55" s="101"/>
      <c r="KR55" s="121"/>
      <c r="KS55" s="122" t="e">
        <f t="shared" si="750"/>
        <v>#DIV/0!</v>
      </c>
      <c r="KT55" s="469">
        <f t="shared" si="751"/>
        <v>0</v>
      </c>
      <c r="KU55" s="122">
        <f>KT55/KT42</f>
        <v>0</v>
      </c>
      <c r="KV55" s="101">
        <f>KV42*KU55</f>
        <v>0</v>
      </c>
      <c r="KW55" s="119">
        <f t="shared" si="752"/>
        <v>0</v>
      </c>
      <c r="KX55" s="93">
        <f>KX42</f>
        <v>2200</v>
      </c>
      <c r="KY55" s="120">
        <f t="shared" si="753"/>
        <v>0</v>
      </c>
      <c r="KZ55" s="101">
        <f t="shared" si="754"/>
        <v>0</v>
      </c>
      <c r="LA55" s="101"/>
      <c r="LB55" s="121"/>
      <c r="LC55" s="122" t="e">
        <f t="shared" si="755"/>
        <v>#DIV/0!</v>
      </c>
      <c r="LD55" s="469">
        <f t="shared" si="756"/>
        <v>0</v>
      </c>
      <c r="LE55" s="122">
        <f>LD55/LD42</f>
        <v>0</v>
      </c>
      <c r="LF55" s="101">
        <f>LF42*LE55</f>
        <v>0</v>
      </c>
      <c r="LG55" s="119">
        <f t="shared" si="757"/>
        <v>0</v>
      </c>
      <c r="LH55" s="93">
        <f>LH42</f>
        <v>2150</v>
      </c>
      <c r="LI55" s="120">
        <f t="shared" si="758"/>
        <v>0</v>
      </c>
      <c r="LJ55" s="101">
        <f t="shared" si="759"/>
        <v>0</v>
      </c>
      <c r="LK55" s="101"/>
      <c r="LL55" s="121"/>
      <c r="LM55" s="122" t="e">
        <f t="shared" si="760"/>
        <v>#DIV/0!</v>
      </c>
      <c r="LN55" s="469">
        <f t="shared" si="761"/>
        <v>0</v>
      </c>
      <c r="LO55" s="122">
        <f>LN55/LN42</f>
        <v>0</v>
      </c>
      <c r="LP55" s="101">
        <f>LP42*LO55</f>
        <v>0</v>
      </c>
      <c r="LQ55" s="119">
        <f t="shared" si="762"/>
        <v>0</v>
      </c>
      <c r="LR55" s="93">
        <f>LR42</f>
        <v>2016.57</v>
      </c>
      <c r="LS55" s="120">
        <f t="shared" si="763"/>
        <v>0</v>
      </c>
      <c r="LT55" s="101">
        <f t="shared" si="764"/>
        <v>0</v>
      </c>
      <c r="LU55" s="101"/>
      <c r="LV55" s="121"/>
      <c r="LW55" s="122" t="e">
        <f t="shared" si="765"/>
        <v>#DIV/0!</v>
      </c>
      <c r="LX55" s="469">
        <f t="shared" si="766"/>
        <v>0</v>
      </c>
      <c r="LY55" s="122">
        <f>LX55/LX42</f>
        <v>0</v>
      </c>
      <c r="LZ55" s="101">
        <f>LZ42*LY55</f>
        <v>0</v>
      </c>
      <c r="MA55" s="119">
        <f t="shared" si="767"/>
        <v>0</v>
      </c>
      <c r="MB55" s="93">
        <f>MB42</f>
        <v>2150</v>
      </c>
      <c r="MC55" s="120">
        <f t="shared" si="768"/>
        <v>0</v>
      </c>
      <c r="MD55" s="101">
        <f t="shared" si="769"/>
        <v>0</v>
      </c>
      <c r="ME55" s="101"/>
      <c r="MF55" s="121"/>
      <c r="MG55" s="122" t="e">
        <f t="shared" si="770"/>
        <v>#DIV/0!</v>
      </c>
      <c r="MH55" s="469">
        <f t="shared" si="771"/>
        <v>0</v>
      </c>
      <c r="MI55" s="122">
        <f>MH55/MH42</f>
        <v>0</v>
      </c>
      <c r="MJ55" s="101">
        <f>MJ42*MI55</f>
        <v>0</v>
      </c>
      <c r="MK55" s="119">
        <f t="shared" si="772"/>
        <v>0</v>
      </c>
      <c r="ML55" s="93">
        <f>ML42</f>
        <v>2830</v>
      </c>
      <c r="MM55" s="120">
        <f t="shared" si="773"/>
        <v>0</v>
      </c>
      <c r="MN55" s="101">
        <f t="shared" si="774"/>
        <v>0</v>
      </c>
      <c r="MO55" s="101"/>
      <c r="MP55" s="121"/>
      <c r="MQ55" s="122" t="e">
        <f t="shared" si="775"/>
        <v>#DIV/0!</v>
      </c>
      <c r="MR55" s="469">
        <f t="shared" si="776"/>
        <v>0</v>
      </c>
      <c r="MS55" s="122">
        <f>MR55/MR42</f>
        <v>0</v>
      </c>
      <c r="MT55" s="101">
        <f>MT42*MS55</f>
        <v>0</v>
      </c>
      <c r="MU55" s="119">
        <f t="shared" si="777"/>
        <v>0</v>
      </c>
      <c r="MV55" s="93">
        <f>MV42</f>
        <v>2150</v>
      </c>
      <c r="MW55" s="120">
        <f t="shared" si="778"/>
        <v>0</v>
      </c>
      <c r="MX55" s="101">
        <f t="shared" si="779"/>
        <v>0</v>
      </c>
      <c r="MY55" s="101"/>
      <c r="MZ55" s="121"/>
      <c r="NA55" s="122" t="e">
        <f t="shared" si="780"/>
        <v>#DIV/0!</v>
      </c>
      <c r="NB55" s="469">
        <f t="shared" si="781"/>
        <v>0</v>
      </c>
      <c r="NC55" s="122">
        <f>NB55/NB42</f>
        <v>0</v>
      </c>
      <c r="ND55" s="101">
        <f>ND42*NC55</f>
        <v>0</v>
      </c>
      <c r="NE55" s="119">
        <f t="shared" si="782"/>
        <v>0</v>
      </c>
      <c r="NF55" s="93">
        <f>NF42</f>
        <v>2145</v>
      </c>
      <c r="NG55" s="120">
        <f t="shared" si="783"/>
        <v>0</v>
      </c>
      <c r="NH55" s="101">
        <f t="shared" si="784"/>
        <v>0</v>
      </c>
      <c r="NI55" s="101"/>
      <c r="NJ55" s="121"/>
      <c r="NK55" s="122" t="e">
        <f t="shared" si="785"/>
        <v>#DIV/0!</v>
      </c>
      <c r="NL55" s="469">
        <f t="shared" si="786"/>
        <v>0</v>
      </c>
      <c r="NM55" s="122">
        <f>NL55/NL42</f>
        <v>0</v>
      </c>
      <c r="NN55" s="101">
        <f>NN42*NM55</f>
        <v>0</v>
      </c>
      <c r="NO55" s="119">
        <f t="shared" si="787"/>
        <v>0</v>
      </c>
      <c r="NP55" s="93">
        <f>NP42</f>
        <v>2837.73</v>
      </c>
      <c r="NQ55" s="120">
        <f t="shared" si="788"/>
        <v>0</v>
      </c>
      <c r="NR55" s="101">
        <f t="shared" si="789"/>
        <v>0</v>
      </c>
      <c r="NS55" s="101"/>
      <c r="NT55" s="121"/>
      <c r="NU55" s="122" t="e">
        <f t="shared" si="790"/>
        <v>#DIV/0!</v>
      </c>
      <c r="NV55" s="469">
        <f t="shared" si="791"/>
        <v>0</v>
      </c>
      <c r="NW55" s="122">
        <f>NV55/NV42</f>
        <v>0</v>
      </c>
      <c r="NX55" s="101">
        <f>NX42*NW55</f>
        <v>0</v>
      </c>
      <c r="NY55" s="119">
        <f t="shared" si="792"/>
        <v>0</v>
      </c>
      <c r="NZ55" s="93">
        <f>NZ42</f>
        <v>2830</v>
      </c>
      <c r="OA55" s="120">
        <f t="shared" si="793"/>
        <v>0</v>
      </c>
      <c r="OB55" s="101">
        <f t="shared" si="794"/>
        <v>0</v>
      </c>
      <c r="OC55" s="101"/>
      <c r="OD55" s="121"/>
      <c r="OE55" s="122" t="e">
        <f t="shared" si="795"/>
        <v>#DIV/0!</v>
      </c>
      <c r="OF55" s="469">
        <f t="shared" si="796"/>
        <v>0</v>
      </c>
      <c r="OG55" s="122">
        <f>OF55/OF42</f>
        <v>0</v>
      </c>
      <c r="OH55" s="101">
        <f>OH42*OG55</f>
        <v>0</v>
      </c>
      <c r="OI55" s="119">
        <f t="shared" si="797"/>
        <v>0</v>
      </c>
      <c r="OJ55" s="93">
        <f>OJ42</f>
        <v>2150</v>
      </c>
      <c r="OK55" s="120">
        <f t="shared" si="798"/>
        <v>0</v>
      </c>
      <c r="OL55" s="101">
        <f t="shared" si="799"/>
        <v>0</v>
      </c>
      <c r="OM55" s="101"/>
      <c r="ON55" s="121"/>
      <c r="OO55" s="122" t="e">
        <f t="shared" si="800"/>
        <v>#DIV/0!</v>
      </c>
      <c r="OP55" s="469">
        <f t="shared" si="801"/>
        <v>0</v>
      </c>
      <c r="OQ55" s="122">
        <f>OP55/OP42</f>
        <v>0</v>
      </c>
      <c r="OR55" s="101">
        <f>OR42*OQ55</f>
        <v>0</v>
      </c>
      <c r="OS55" s="119">
        <f t="shared" si="802"/>
        <v>0</v>
      </c>
      <c r="OT55" s="93">
        <f>OT42</f>
        <v>2830</v>
      </c>
      <c r="OU55" s="120">
        <f t="shared" si="803"/>
        <v>0</v>
      </c>
      <c r="OV55" s="101">
        <f t="shared" si="804"/>
        <v>0</v>
      </c>
      <c r="OW55" s="101"/>
      <c r="OX55" s="121"/>
      <c r="OY55" s="122" t="e">
        <f t="shared" si="805"/>
        <v>#DIV/0!</v>
      </c>
      <c r="OZ55" s="469">
        <f t="shared" si="806"/>
        <v>0</v>
      </c>
      <c r="PA55" s="122">
        <f>OZ55/OZ42</f>
        <v>0</v>
      </c>
      <c r="PB55" s="101">
        <f>PB42*PA55</f>
        <v>0</v>
      </c>
      <c r="PC55" s="119">
        <f t="shared" si="807"/>
        <v>0</v>
      </c>
      <c r="PD55" s="93">
        <f>PD42</f>
        <v>2925.67</v>
      </c>
      <c r="PE55" s="120">
        <f t="shared" si="808"/>
        <v>0</v>
      </c>
      <c r="PF55" s="101">
        <f t="shared" si="809"/>
        <v>0</v>
      </c>
      <c r="PG55" s="101"/>
      <c r="PH55" s="121"/>
      <c r="PI55" s="122" t="e">
        <f t="shared" si="810"/>
        <v>#DIV/0!</v>
      </c>
      <c r="PJ55" s="469">
        <f t="shared" si="811"/>
        <v>0</v>
      </c>
      <c r="PK55" s="122">
        <f>PJ55/PJ42</f>
        <v>0</v>
      </c>
      <c r="PL55" s="101">
        <f>PL42*PK55</f>
        <v>0</v>
      </c>
      <c r="PM55" s="119">
        <f t="shared" si="812"/>
        <v>0</v>
      </c>
      <c r="PN55" s="93">
        <f>PN42</f>
        <v>2830</v>
      </c>
      <c r="PO55" s="120">
        <f t="shared" si="813"/>
        <v>0</v>
      </c>
      <c r="PP55" s="101">
        <f t="shared" si="814"/>
        <v>0</v>
      </c>
      <c r="PQ55" s="101"/>
      <c r="PR55" s="121"/>
      <c r="PS55" s="122" t="e">
        <f t="shared" si="815"/>
        <v>#DIV/0!</v>
      </c>
      <c r="PT55" s="469">
        <f t="shared" si="816"/>
        <v>0</v>
      </c>
      <c r="PU55" s="122" t="e">
        <f>PT55/PT42</f>
        <v>#DIV/0!</v>
      </c>
      <c r="PV55" s="101" t="e">
        <f>PV42*PU55</f>
        <v>#DIV/0!</v>
      </c>
      <c r="PW55" s="119">
        <f t="shared" si="817"/>
        <v>0</v>
      </c>
      <c r="PX55" s="93">
        <f>PX42</f>
        <v>0</v>
      </c>
      <c r="PY55" s="120">
        <f t="shared" si="818"/>
        <v>0</v>
      </c>
      <c r="PZ55" s="101">
        <f t="shared" si="819"/>
        <v>0</v>
      </c>
      <c r="QA55" s="101"/>
      <c r="QB55" s="121"/>
      <c r="QC55" s="122" t="e">
        <f t="shared" si="820"/>
        <v>#DIV/0!</v>
      </c>
      <c r="QD55" s="469">
        <f t="shared" si="821"/>
        <v>0</v>
      </c>
      <c r="QE55" s="122">
        <f>QD55/QD42</f>
        <v>0</v>
      </c>
      <c r="QF55" s="101">
        <f>QF42*QE55</f>
        <v>0</v>
      </c>
      <c r="QG55" s="119">
        <f t="shared" si="822"/>
        <v>0</v>
      </c>
      <c r="QH55" s="93">
        <f>QH42</f>
        <v>2830</v>
      </c>
      <c r="QI55" s="120">
        <f t="shared" si="823"/>
        <v>0</v>
      </c>
      <c r="QJ55" s="101">
        <f t="shared" si="824"/>
        <v>0</v>
      </c>
      <c r="QK55" s="101"/>
      <c r="QL55" s="121"/>
      <c r="QM55" s="122" t="e">
        <f t="shared" si="825"/>
        <v>#DIV/0!</v>
      </c>
      <c r="QN55" s="469">
        <f t="shared" si="826"/>
        <v>0</v>
      </c>
      <c r="QO55" s="122">
        <f>QN55/QN42</f>
        <v>0</v>
      </c>
      <c r="QP55" s="101">
        <f>QP42*QO55</f>
        <v>0</v>
      </c>
      <c r="QQ55" s="119">
        <f t="shared" si="827"/>
        <v>0</v>
      </c>
      <c r="QR55" s="93">
        <f>QR42</f>
        <v>2150</v>
      </c>
      <c r="QS55" s="120">
        <f t="shared" si="828"/>
        <v>0</v>
      </c>
      <c r="QT55" s="101">
        <f t="shared" si="829"/>
        <v>0</v>
      </c>
      <c r="QU55" s="101"/>
      <c r="QV55" s="121"/>
      <c r="QW55" s="122" t="e">
        <f t="shared" si="830"/>
        <v>#DIV/0!</v>
      </c>
      <c r="QX55" s="469">
        <f t="shared" si="831"/>
        <v>0</v>
      </c>
      <c r="QY55" s="122">
        <f>QX55/QX42</f>
        <v>0</v>
      </c>
      <c r="QZ55" s="101">
        <f>QZ42*QY55</f>
        <v>0</v>
      </c>
      <c r="RA55" s="119">
        <f t="shared" si="832"/>
        <v>0</v>
      </c>
      <c r="RB55" s="93">
        <f>RB42</f>
        <v>3207</v>
      </c>
      <c r="RC55" s="120">
        <f t="shared" si="833"/>
        <v>0</v>
      </c>
      <c r="RD55" s="101">
        <f t="shared" si="834"/>
        <v>0</v>
      </c>
      <c r="RE55" s="101"/>
      <c r="RF55" s="121"/>
      <c r="RG55" s="122" t="e">
        <f t="shared" si="835"/>
        <v>#DIV/0!</v>
      </c>
      <c r="RH55" s="469">
        <f t="shared" si="836"/>
        <v>0</v>
      </c>
      <c r="RI55" s="122">
        <f>RH55/RH42</f>
        <v>0</v>
      </c>
      <c r="RJ55" s="101">
        <f>RJ42*RI55</f>
        <v>0</v>
      </c>
      <c r="RK55" s="119">
        <f t="shared" si="837"/>
        <v>0</v>
      </c>
      <c r="RL55" s="93">
        <f>RL42</f>
        <v>2868</v>
      </c>
      <c r="RM55" s="120">
        <f t="shared" si="838"/>
        <v>0</v>
      </c>
      <c r="RN55" s="101">
        <f t="shared" si="839"/>
        <v>0</v>
      </c>
      <c r="RO55" s="101"/>
      <c r="RP55" s="121"/>
      <c r="RQ55" s="122" t="e">
        <f t="shared" si="840"/>
        <v>#DIV/0!</v>
      </c>
      <c r="RR55" s="469">
        <f t="shared" si="841"/>
        <v>0</v>
      </c>
      <c r="RS55" s="122">
        <f>RR55/RR42</f>
        <v>0</v>
      </c>
      <c r="RT55" s="101">
        <f>RT42*RS55</f>
        <v>0</v>
      </c>
      <c r="RU55" s="119">
        <f t="shared" si="842"/>
        <v>0</v>
      </c>
      <c r="RV55" s="93">
        <f>RV42</f>
        <v>2830</v>
      </c>
      <c r="RW55" s="120">
        <f t="shared" si="843"/>
        <v>0</v>
      </c>
      <c r="RX55" s="101">
        <f t="shared" si="844"/>
        <v>0</v>
      </c>
      <c r="RY55" s="101"/>
      <c r="RZ55" s="121"/>
      <c r="SA55" s="122" t="e">
        <f t="shared" si="845"/>
        <v>#DIV/0!</v>
      </c>
      <c r="SB55" s="469">
        <f t="shared" si="846"/>
        <v>0</v>
      </c>
      <c r="SC55" s="122">
        <f>SB55/SB42</f>
        <v>0</v>
      </c>
      <c r="SD55" s="101">
        <f>SD42*SC55</f>
        <v>0</v>
      </c>
      <c r="SE55" s="119">
        <f t="shared" si="847"/>
        <v>0</v>
      </c>
      <c r="SF55" s="93">
        <f>SF42</f>
        <v>0</v>
      </c>
      <c r="SG55" s="120">
        <f t="shared" si="848"/>
        <v>0</v>
      </c>
      <c r="SH55" s="101">
        <f t="shared" si="849"/>
        <v>0</v>
      </c>
      <c r="SI55" s="101"/>
      <c r="SJ55" s="121"/>
      <c r="SK55" s="122" t="e">
        <f t="shared" si="850"/>
        <v>#DIV/0!</v>
      </c>
      <c r="SL55" s="469">
        <f t="shared" si="851"/>
        <v>0</v>
      </c>
      <c r="SM55" s="122">
        <f>SL55/SL42</f>
        <v>0</v>
      </c>
      <c r="SN55" s="101">
        <f>SN42*SM55</f>
        <v>0</v>
      </c>
      <c r="SO55" s="119">
        <f t="shared" si="852"/>
        <v>0</v>
      </c>
      <c r="SP55" s="93">
        <f>SP42</f>
        <v>2150</v>
      </c>
      <c r="SQ55" s="120">
        <f t="shared" si="853"/>
        <v>0</v>
      </c>
      <c r="SR55" s="101">
        <f t="shared" si="854"/>
        <v>0</v>
      </c>
      <c r="SS55" s="101"/>
      <c r="ST55" s="121"/>
      <c r="SU55" s="122" t="e">
        <f t="shared" si="855"/>
        <v>#DIV/0!</v>
      </c>
      <c r="SV55" s="469">
        <f t="shared" si="856"/>
        <v>0</v>
      </c>
      <c r="SW55" s="122">
        <f>SV55/SV42</f>
        <v>0</v>
      </c>
      <c r="SX55" s="101">
        <f>SX42*SW55</f>
        <v>0</v>
      </c>
      <c r="SY55" s="119">
        <f t="shared" si="857"/>
        <v>0</v>
      </c>
      <c r="SZ55" s="93">
        <f>SZ42</f>
        <v>2830</v>
      </c>
      <c r="TA55" s="120">
        <f t="shared" si="858"/>
        <v>0</v>
      </c>
      <c r="TB55" s="101">
        <f t="shared" si="859"/>
        <v>0</v>
      </c>
      <c r="TC55" s="101"/>
      <c r="TD55" s="121"/>
      <c r="TE55" s="122" t="e">
        <f t="shared" si="860"/>
        <v>#DIV/0!</v>
      </c>
      <c r="TF55" s="469">
        <f t="shared" si="861"/>
        <v>0</v>
      </c>
      <c r="TG55" s="122">
        <f>TF55/TF42</f>
        <v>0</v>
      </c>
      <c r="TH55" s="101">
        <f>TH42*TG55</f>
        <v>0</v>
      </c>
      <c r="TI55" s="119">
        <f t="shared" si="862"/>
        <v>0</v>
      </c>
      <c r="TJ55" s="93">
        <f>TJ42</f>
        <v>2830</v>
      </c>
      <c r="TK55" s="120">
        <f t="shared" si="863"/>
        <v>0</v>
      </c>
      <c r="TL55" s="101">
        <f t="shared" si="864"/>
        <v>0</v>
      </c>
      <c r="TM55" s="101"/>
      <c r="TN55" s="121"/>
      <c r="TO55" s="122" t="e">
        <f t="shared" si="865"/>
        <v>#DIV/0!</v>
      </c>
      <c r="TP55" s="469">
        <f t="shared" si="866"/>
        <v>0</v>
      </c>
      <c r="TQ55" s="122">
        <f>TP55/TP42</f>
        <v>0</v>
      </c>
      <c r="TR55" s="101">
        <f>TR42*TQ55</f>
        <v>0</v>
      </c>
      <c r="TS55" s="119">
        <f t="shared" si="867"/>
        <v>0</v>
      </c>
      <c r="TT55" s="93">
        <f>TT42</f>
        <v>2150</v>
      </c>
      <c r="TU55" s="120">
        <f t="shared" si="868"/>
        <v>0</v>
      </c>
      <c r="TV55" s="101">
        <f t="shared" si="869"/>
        <v>0</v>
      </c>
      <c r="TW55" s="101"/>
      <c r="TX55" s="121"/>
      <c r="TY55" s="122" t="e">
        <f t="shared" si="870"/>
        <v>#DIV/0!</v>
      </c>
      <c r="TZ55" s="469">
        <f t="shared" si="871"/>
        <v>0</v>
      </c>
      <c r="UA55" s="122">
        <f>TZ55/TZ42</f>
        <v>0</v>
      </c>
      <c r="UB55" s="101">
        <f>UB42*UA55</f>
        <v>0</v>
      </c>
      <c r="UC55" s="119">
        <f t="shared" si="872"/>
        <v>0</v>
      </c>
      <c r="UD55" s="93">
        <f>UD42</f>
        <v>2150</v>
      </c>
      <c r="UE55" s="120">
        <f t="shared" si="873"/>
        <v>0</v>
      </c>
      <c r="UF55" s="101">
        <f t="shared" si="874"/>
        <v>0</v>
      </c>
      <c r="UG55" s="101"/>
      <c r="UH55" s="121"/>
      <c r="UI55" s="122" t="e">
        <f t="shared" si="875"/>
        <v>#DIV/0!</v>
      </c>
      <c r="UJ55" s="469">
        <f t="shared" si="876"/>
        <v>0</v>
      </c>
      <c r="UK55" s="122">
        <f>UJ55/UJ42</f>
        <v>0</v>
      </c>
      <c r="UL55" s="101">
        <f>UL42*UK55</f>
        <v>0</v>
      </c>
      <c r="UM55" s="119">
        <f t="shared" si="877"/>
        <v>0</v>
      </c>
      <c r="UN55" s="93">
        <f>UN42</f>
        <v>2150</v>
      </c>
      <c r="UO55" s="120">
        <f t="shared" si="878"/>
        <v>0</v>
      </c>
      <c r="UP55" s="101">
        <f t="shared" si="879"/>
        <v>0</v>
      </c>
      <c r="UQ55" s="101"/>
      <c r="UR55" s="121"/>
      <c r="US55" s="122" t="e">
        <f t="shared" si="880"/>
        <v>#DIV/0!</v>
      </c>
      <c r="UT55" s="469">
        <f t="shared" si="881"/>
        <v>0</v>
      </c>
      <c r="UU55" s="122">
        <f>UT55/UT42</f>
        <v>0</v>
      </c>
      <c r="UV55" s="101">
        <f>UV42*UU55</f>
        <v>0</v>
      </c>
      <c r="UW55" s="119">
        <f t="shared" si="882"/>
        <v>0</v>
      </c>
      <c r="UX55" s="93">
        <f>UX42</f>
        <v>2150</v>
      </c>
      <c r="UY55" s="120">
        <f t="shared" si="883"/>
        <v>0</v>
      </c>
      <c r="UZ55" s="101">
        <f t="shared" si="884"/>
        <v>0</v>
      </c>
      <c r="VA55" s="101"/>
      <c r="VB55" s="121"/>
      <c r="VC55" s="122" t="e">
        <f t="shared" si="885"/>
        <v>#DIV/0!</v>
      </c>
      <c r="VD55" s="469">
        <f t="shared" si="886"/>
        <v>0</v>
      </c>
      <c r="VE55" s="122">
        <f>VD55/VD42</f>
        <v>0</v>
      </c>
      <c r="VF55" s="101">
        <f>VF42*VE55</f>
        <v>0</v>
      </c>
      <c r="VG55" s="119">
        <f t="shared" si="887"/>
        <v>0</v>
      </c>
      <c r="VH55" s="93">
        <f>VH42</f>
        <v>2150</v>
      </c>
      <c r="VI55" s="120">
        <f t="shared" si="888"/>
        <v>0</v>
      </c>
      <c r="VJ55" s="101">
        <f t="shared" si="889"/>
        <v>0</v>
      </c>
      <c r="VK55" s="101"/>
      <c r="VL55" s="121"/>
      <c r="VM55" s="122" t="e">
        <f t="shared" si="890"/>
        <v>#DIV/0!</v>
      </c>
      <c r="VN55" s="469">
        <f t="shared" si="891"/>
        <v>0</v>
      </c>
      <c r="VO55" s="122">
        <f>VN55/VN42</f>
        <v>0</v>
      </c>
      <c r="VP55" s="101">
        <f>VP42*VO55</f>
        <v>0</v>
      </c>
      <c r="VQ55" s="119">
        <f t="shared" si="892"/>
        <v>0</v>
      </c>
      <c r="VR55" s="93">
        <f>VR42</f>
        <v>2150</v>
      </c>
      <c r="VS55" s="120">
        <f t="shared" si="893"/>
        <v>0</v>
      </c>
      <c r="VT55" s="101">
        <f t="shared" si="894"/>
        <v>0</v>
      </c>
      <c r="VU55" s="101"/>
      <c r="VV55" s="121"/>
      <c r="VW55" s="122" t="e">
        <f t="shared" si="895"/>
        <v>#DIV/0!</v>
      </c>
      <c r="VX55" s="452">
        <f t="shared" si="896"/>
        <v>0</v>
      </c>
      <c r="VY55" s="122">
        <f>VX55/VX42</f>
        <v>0</v>
      </c>
      <c r="VZ55" s="101">
        <f>VZ42*VY55</f>
        <v>0</v>
      </c>
      <c r="WA55" s="119">
        <f t="shared" si="897"/>
        <v>0</v>
      </c>
      <c r="WB55" s="93">
        <f>WB42</f>
        <v>2416.02</v>
      </c>
      <c r="WC55" s="120">
        <f t="shared" si="898"/>
        <v>0</v>
      </c>
      <c r="WD55" s="101">
        <f t="shared" si="899"/>
        <v>0</v>
      </c>
      <c r="WE55" s="101"/>
      <c r="WF55" s="121"/>
    </row>
    <row r="56" spans="1:604" ht="17.25" customHeight="1">
      <c r="A56" s="5"/>
      <c r="B56" s="444" t="s">
        <v>413</v>
      </c>
      <c r="C56" s="12" t="s">
        <v>921</v>
      </c>
      <c r="D56" s="12" t="s">
        <v>424</v>
      </c>
      <c r="E56" s="4" t="s">
        <v>35</v>
      </c>
      <c r="F56" s="469">
        <f t="shared" si="601"/>
        <v>0</v>
      </c>
      <c r="G56" s="122">
        <f>F56/F42</f>
        <v>0</v>
      </c>
      <c r="H56" s="101">
        <f>H42*G56</f>
        <v>0</v>
      </c>
      <c r="I56" s="119">
        <f t="shared" si="602"/>
        <v>0</v>
      </c>
      <c r="J56" s="93">
        <f>J42</f>
        <v>2300</v>
      </c>
      <c r="K56" s="120">
        <f t="shared" si="603"/>
        <v>0</v>
      </c>
      <c r="L56" s="101">
        <f t="shared" si="604"/>
        <v>0</v>
      </c>
      <c r="M56" s="101"/>
      <c r="N56" s="121"/>
      <c r="O56" s="122">
        <f t="shared" si="605"/>
        <v>0</v>
      </c>
      <c r="P56" s="469">
        <f t="shared" si="606"/>
        <v>0</v>
      </c>
      <c r="Q56" s="122">
        <f>P56/P42</f>
        <v>0</v>
      </c>
      <c r="R56" s="101">
        <f>R42*Q56</f>
        <v>0</v>
      </c>
      <c r="S56" s="119">
        <f t="shared" si="607"/>
        <v>0</v>
      </c>
      <c r="T56" s="93">
        <f>T42</f>
        <v>2150</v>
      </c>
      <c r="U56" s="120">
        <f t="shared" si="608"/>
        <v>0</v>
      </c>
      <c r="V56" s="101">
        <f t="shared" si="609"/>
        <v>0</v>
      </c>
      <c r="W56" s="101"/>
      <c r="X56" s="121"/>
      <c r="Y56" s="122">
        <f t="shared" si="610"/>
        <v>0</v>
      </c>
      <c r="Z56" s="469">
        <f t="shared" si="611"/>
        <v>0</v>
      </c>
      <c r="AA56" s="122">
        <f>Z56/Z42</f>
        <v>0</v>
      </c>
      <c r="AB56" s="101">
        <f>AB42*AA56</f>
        <v>0</v>
      </c>
      <c r="AC56" s="119">
        <f t="shared" si="612"/>
        <v>0</v>
      </c>
      <c r="AD56" s="93">
        <f>AD42</f>
        <v>2150</v>
      </c>
      <c r="AE56" s="120">
        <f t="shared" si="613"/>
        <v>0</v>
      </c>
      <c r="AF56" s="101">
        <f t="shared" si="614"/>
        <v>0</v>
      </c>
      <c r="AG56" s="101"/>
      <c r="AH56" s="121"/>
      <c r="AI56" s="122">
        <f t="shared" si="615"/>
        <v>0</v>
      </c>
      <c r="AJ56" s="469">
        <f t="shared" si="616"/>
        <v>0</v>
      </c>
      <c r="AK56" s="122" t="e">
        <f>AJ56/AJ42</f>
        <v>#DIV/0!</v>
      </c>
      <c r="AL56" s="101" t="e">
        <f>AL42*AK56</f>
        <v>#DIV/0!</v>
      </c>
      <c r="AM56" s="119">
        <f t="shared" si="617"/>
        <v>0</v>
      </c>
      <c r="AN56" s="93">
        <f>AN42</f>
        <v>0</v>
      </c>
      <c r="AO56" s="120">
        <f t="shared" si="618"/>
        <v>0</v>
      </c>
      <c r="AP56" s="101">
        <f t="shared" si="619"/>
        <v>0</v>
      </c>
      <c r="AQ56" s="101"/>
      <c r="AR56" s="121"/>
      <c r="AS56" s="122">
        <f t="shared" si="620"/>
        <v>0</v>
      </c>
      <c r="AT56" s="469">
        <f t="shared" si="621"/>
        <v>0</v>
      </c>
      <c r="AU56" s="122">
        <f>AT56/AT42</f>
        <v>0</v>
      </c>
      <c r="AV56" s="101">
        <f>AV42*AU56</f>
        <v>0</v>
      </c>
      <c r="AW56" s="119">
        <f t="shared" si="622"/>
        <v>0</v>
      </c>
      <c r="AX56" s="93">
        <f>AX42</f>
        <v>2150</v>
      </c>
      <c r="AY56" s="120">
        <f t="shared" si="623"/>
        <v>0</v>
      </c>
      <c r="AZ56" s="101">
        <f t="shared" si="624"/>
        <v>0</v>
      </c>
      <c r="BA56" s="101"/>
      <c r="BB56" s="121"/>
      <c r="BC56" s="122">
        <f t="shared" si="625"/>
        <v>0</v>
      </c>
      <c r="BD56" s="469">
        <f t="shared" si="626"/>
        <v>0</v>
      </c>
      <c r="BE56" s="122">
        <f>BD56/BD42</f>
        <v>0</v>
      </c>
      <c r="BF56" s="101">
        <f>BF42*BE56</f>
        <v>0</v>
      </c>
      <c r="BG56" s="119">
        <f t="shared" si="627"/>
        <v>0</v>
      </c>
      <c r="BH56" s="93">
        <f>BH42</f>
        <v>2830</v>
      </c>
      <c r="BI56" s="120">
        <f t="shared" si="628"/>
        <v>0</v>
      </c>
      <c r="BJ56" s="101">
        <f t="shared" si="629"/>
        <v>0</v>
      </c>
      <c r="BK56" s="101"/>
      <c r="BL56" s="121"/>
      <c r="BM56" s="122">
        <f t="shared" si="630"/>
        <v>0</v>
      </c>
      <c r="BN56" s="469">
        <f t="shared" si="631"/>
        <v>0</v>
      </c>
      <c r="BO56" s="122">
        <f>BN56/BN42</f>
        <v>0</v>
      </c>
      <c r="BP56" s="101">
        <f>BP42*BO56</f>
        <v>0</v>
      </c>
      <c r="BQ56" s="119">
        <f t="shared" si="632"/>
        <v>0</v>
      </c>
      <c r="BR56" s="93">
        <f>BR42</f>
        <v>2830</v>
      </c>
      <c r="BS56" s="120">
        <f t="shared" si="633"/>
        <v>0</v>
      </c>
      <c r="BT56" s="101">
        <f t="shared" si="634"/>
        <v>0</v>
      </c>
      <c r="BU56" s="101"/>
      <c r="BV56" s="121"/>
      <c r="BW56" s="122">
        <f t="shared" si="635"/>
        <v>0</v>
      </c>
      <c r="BX56" s="469">
        <f t="shared" si="636"/>
        <v>0</v>
      </c>
      <c r="BY56" s="122">
        <f>BX56/BX42</f>
        <v>0</v>
      </c>
      <c r="BZ56" s="101">
        <f>BZ42*BY56</f>
        <v>0</v>
      </c>
      <c r="CA56" s="119">
        <f t="shared" si="637"/>
        <v>0</v>
      </c>
      <c r="CB56" s="93">
        <f>CB42</f>
        <v>2200</v>
      </c>
      <c r="CC56" s="120">
        <f t="shared" si="638"/>
        <v>0</v>
      </c>
      <c r="CD56" s="101">
        <f t="shared" si="639"/>
        <v>0</v>
      </c>
      <c r="CE56" s="101"/>
      <c r="CF56" s="121"/>
      <c r="CG56" s="122">
        <f t="shared" si="640"/>
        <v>0</v>
      </c>
      <c r="CH56" s="469">
        <f t="shared" si="641"/>
        <v>0</v>
      </c>
      <c r="CI56" s="122" t="e">
        <f>CH56/CH42</f>
        <v>#DIV/0!</v>
      </c>
      <c r="CJ56" s="101" t="e">
        <f>CJ42*CI56</f>
        <v>#DIV/0!</v>
      </c>
      <c r="CK56" s="119">
        <f t="shared" si="642"/>
        <v>0</v>
      </c>
      <c r="CL56" s="93">
        <f>CL42</f>
        <v>0</v>
      </c>
      <c r="CM56" s="120">
        <f t="shared" si="643"/>
        <v>0</v>
      </c>
      <c r="CN56" s="101">
        <f t="shared" si="644"/>
        <v>0</v>
      </c>
      <c r="CO56" s="101"/>
      <c r="CP56" s="121"/>
      <c r="CQ56" s="122">
        <f t="shared" si="645"/>
        <v>0</v>
      </c>
      <c r="CR56" s="469">
        <f t="shared" si="646"/>
        <v>0</v>
      </c>
      <c r="CS56" s="122">
        <f>CR56/CR42</f>
        <v>0</v>
      </c>
      <c r="CT56" s="101">
        <f>CT42*CS56</f>
        <v>0</v>
      </c>
      <c r="CU56" s="119">
        <f t="shared" si="647"/>
        <v>0</v>
      </c>
      <c r="CV56" s="93">
        <f>CV42</f>
        <v>2830</v>
      </c>
      <c r="CW56" s="120">
        <f t="shared" si="648"/>
        <v>0</v>
      </c>
      <c r="CX56" s="101">
        <f t="shared" si="649"/>
        <v>0</v>
      </c>
      <c r="CY56" s="101"/>
      <c r="CZ56" s="121"/>
      <c r="DA56" s="122">
        <f t="shared" si="650"/>
        <v>0</v>
      </c>
      <c r="DB56" s="469">
        <f t="shared" si="651"/>
        <v>0</v>
      </c>
      <c r="DC56" s="122">
        <f>DB56/DB42</f>
        <v>0</v>
      </c>
      <c r="DD56" s="101">
        <f>DD42*DC56</f>
        <v>0</v>
      </c>
      <c r="DE56" s="119">
        <f t="shared" si="652"/>
        <v>0</v>
      </c>
      <c r="DF56" s="93">
        <f>DF42</f>
        <v>2830</v>
      </c>
      <c r="DG56" s="120">
        <f t="shared" si="653"/>
        <v>0</v>
      </c>
      <c r="DH56" s="101">
        <f t="shared" si="654"/>
        <v>0</v>
      </c>
      <c r="DI56" s="101"/>
      <c r="DJ56" s="121"/>
      <c r="DK56" s="122">
        <f t="shared" si="655"/>
        <v>0</v>
      </c>
      <c r="DL56" s="469">
        <f t="shared" si="656"/>
        <v>0</v>
      </c>
      <c r="DM56" s="122">
        <f>DL56/DL42</f>
        <v>0</v>
      </c>
      <c r="DN56" s="101">
        <f>DN42*DM56</f>
        <v>0</v>
      </c>
      <c r="DO56" s="119">
        <f t="shared" si="657"/>
        <v>0</v>
      </c>
      <c r="DP56" s="93">
        <f>DP42</f>
        <v>2830</v>
      </c>
      <c r="DQ56" s="120">
        <f t="shared" si="658"/>
        <v>0</v>
      </c>
      <c r="DR56" s="101">
        <f t="shared" si="659"/>
        <v>0</v>
      </c>
      <c r="DS56" s="101"/>
      <c r="DT56" s="121"/>
      <c r="DU56" s="122">
        <f t="shared" si="660"/>
        <v>0</v>
      </c>
      <c r="DV56" s="469">
        <f t="shared" si="661"/>
        <v>0</v>
      </c>
      <c r="DW56" s="122">
        <f>DV56/DV42</f>
        <v>0</v>
      </c>
      <c r="DX56" s="101">
        <f>DX42*DW56</f>
        <v>0</v>
      </c>
      <c r="DY56" s="119">
        <f t="shared" si="662"/>
        <v>0</v>
      </c>
      <c r="DZ56" s="93">
        <f>DZ42</f>
        <v>0</v>
      </c>
      <c r="EA56" s="120">
        <f t="shared" si="663"/>
        <v>0</v>
      </c>
      <c r="EB56" s="101">
        <f t="shared" si="664"/>
        <v>0</v>
      </c>
      <c r="EC56" s="101"/>
      <c r="ED56" s="121"/>
      <c r="EE56" s="122">
        <f t="shared" si="665"/>
        <v>0</v>
      </c>
      <c r="EF56" s="469">
        <f t="shared" si="666"/>
        <v>0</v>
      </c>
      <c r="EG56" s="122">
        <f>EF56/EF42</f>
        <v>0</v>
      </c>
      <c r="EH56" s="101">
        <f>EH42*EG56</f>
        <v>0</v>
      </c>
      <c r="EI56" s="119">
        <f t="shared" si="667"/>
        <v>0</v>
      </c>
      <c r="EJ56" s="93">
        <f>EJ42</f>
        <v>2815</v>
      </c>
      <c r="EK56" s="120">
        <f t="shared" si="668"/>
        <v>0</v>
      </c>
      <c r="EL56" s="101">
        <f t="shared" si="669"/>
        <v>0</v>
      </c>
      <c r="EM56" s="101"/>
      <c r="EN56" s="121"/>
      <c r="EO56" s="122">
        <f t="shared" si="670"/>
        <v>0</v>
      </c>
      <c r="EP56" s="469">
        <f t="shared" si="671"/>
        <v>0</v>
      </c>
      <c r="EQ56" s="122">
        <f>EP56/EP42</f>
        <v>0</v>
      </c>
      <c r="ER56" s="101">
        <f>ER42*EQ56</f>
        <v>0</v>
      </c>
      <c r="ES56" s="119">
        <f t="shared" si="672"/>
        <v>0</v>
      </c>
      <c r="ET56" s="93">
        <f>ET42</f>
        <v>0</v>
      </c>
      <c r="EU56" s="120">
        <f t="shared" si="673"/>
        <v>0</v>
      </c>
      <c r="EV56" s="101">
        <f t="shared" si="674"/>
        <v>0</v>
      </c>
      <c r="EW56" s="101"/>
      <c r="EX56" s="121"/>
      <c r="EY56" s="122">
        <f t="shared" si="675"/>
        <v>0</v>
      </c>
      <c r="EZ56" s="469">
        <f t="shared" si="676"/>
        <v>0</v>
      </c>
      <c r="FA56" s="122">
        <f>EZ56/EZ42</f>
        <v>0</v>
      </c>
      <c r="FB56" s="101">
        <f>FB42*FA56</f>
        <v>0</v>
      </c>
      <c r="FC56" s="119">
        <f t="shared" si="677"/>
        <v>0</v>
      </c>
      <c r="FD56" s="93">
        <f>FD42</f>
        <v>2150</v>
      </c>
      <c r="FE56" s="120">
        <f t="shared" si="678"/>
        <v>0</v>
      </c>
      <c r="FF56" s="101">
        <f t="shared" si="679"/>
        <v>0</v>
      </c>
      <c r="FG56" s="101"/>
      <c r="FH56" s="121"/>
      <c r="FI56" s="122">
        <f t="shared" si="680"/>
        <v>0</v>
      </c>
      <c r="FJ56" s="469">
        <f t="shared" si="681"/>
        <v>0</v>
      </c>
      <c r="FK56" s="122">
        <f>FJ56/FJ42</f>
        <v>0</v>
      </c>
      <c r="FL56" s="101">
        <f>FL42*FK56</f>
        <v>0</v>
      </c>
      <c r="FM56" s="119">
        <f t="shared" si="682"/>
        <v>0</v>
      </c>
      <c r="FN56" s="93">
        <f>FN42</f>
        <v>2780</v>
      </c>
      <c r="FO56" s="120">
        <f t="shared" si="683"/>
        <v>0</v>
      </c>
      <c r="FP56" s="101">
        <f t="shared" si="684"/>
        <v>0</v>
      </c>
      <c r="FQ56" s="101"/>
      <c r="FR56" s="121"/>
      <c r="FS56" s="122">
        <f t="shared" si="685"/>
        <v>0</v>
      </c>
      <c r="FT56" s="469">
        <f t="shared" si="686"/>
        <v>0</v>
      </c>
      <c r="FU56" s="122">
        <f>FT56/FT42</f>
        <v>0</v>
      </c>
      <c r="FV56" s="101">
        <f>FV42*FU56</f>
        <v>0</v>
      </c>
      <c r="FW56" s="119">
        <f t="shared" si="687"/>
        <v>0</v>
      </c>
      <c r="FX56" s="93">
        <f>FX42</f>
        <v>2200</v>
      </c>
      <c r="FY56" s="120">
        <f t="shared" si="688"/>
        <v>0</v>
      </c>
      <c r="FZ56" s="101">
        <f t="shared" si="689"/>
        <v>0</v>
      </c>
      <c r="GA56" s="101"/>
      <c r="GB56" s="121"/>
      <c r="GC56" s="122">
        <f t="shared" si="690"/>
        <v>0</v>
      </c>
      <c r="GD56" s="469">
        <f t="shared" si="691"/>
        <v>0</v>
      </c>
      <c r="GE56" s="122">
        <f>GD56/GD42</f>
        <v>0</v>
      </c>
      <c r="GF56" s="101">
        <f>GF42*GE56</f>
        <v>0</v>
      </c>
      <c r="GG56" s="119">
        <f t="shared" si="692"/>
        <v>0</v>
      </c>
      <c r="GH56" s="93">
        <f>GH42</f>
        <v>2150</v>
      </c>
      <c r="GI56" s="120">
        <f t="shared" si="693"/>
        <v>0</v>
      </c>
      <c r="GJ56" s="101">
        <f t="shared" si="694"/>
        <v>0</v>
      </c>
      <c r="GK56" s="101"/>
      <c r="GL56" s="121"/>
      <c r="GM56" s="122">
        <f t="shared" si="695"/>
        <v>0</v>
      </c>
      <c r="GN56" s="469">
        <f t="shared" si="696"/>
        <v>0</v>
      </c>
      <c r="GO56" s="122">
        <f>GN56/GN42</f>
        <v>0</v>
      </c>
      <c r="GP56" s="101">
        <f>GP42*GO56</f>
        <v>0</v>
      </c>
      <c r="GQ56" s="119">
        <f t="shared" si="697"/>
        <v>0</v>
      </c>
      <c r="GR56" s="93">
        <f>GR42</f>
        <v>2150</v>
      </c>
      <c r="GS56" s="120">
        <f t="shared" si="698"/>
        <v>0</v>
      </c>
      <c r="GT56" s="101">
        <f t="shared" si="699"/>
        <v>0</v>
      </c>
      <c r="GU56" s="101"/>
      <c r="GV56" s="121"/>
      <c r="GW56" s="122">
        <f t="shared" si="700"/>
        <v>0</v>
      </c>
      <c r="GX56" s="469">
        <f t="shared" si="701"/>
        <v>0</v>
      </c>
      <c r="GY56" s="122">
        <f>GX56/GX42</f>
        <v>0</v>
      </c>
      <c r="GZ56" s="101">
        <f>GZ42*GY56</f>
        <v>0</v>
      </c>
      <c r="HA56" s="119">
        <f t="shared" si="702"/>
        <v>0</v>
      </c>
      <c r="HB56" s="93">
        <f>HB42</f>
        <v>2150</v>
      </c>
      <c r="HC56" s="120">
        <f t="shared" si="703"/>
        <v>0</v>
      </c>
      <c r="HD56" s="101">
        <f t="shared" si="704"/>
        <v>0</v>
      </c>
      <c r="HE56" s="101"/>
      <c r="HF56" s="121"/>
      <c r="HG56" s="122">
        <f t="shared" si="705"/>
        <v>0</v>
      </c>
      <c r="HH56" s="469">
        <f t="shared" si="706"/>
        <v>0</v>
      </c>
      <c r="HI56" s="122">
        <f>HH56/HH42</f>
        <v>0</v>
      </c>
      <c r="HJ56" s="101">
        <f>HJ42*HI56</f>
        <v>0</v>
      </c>
      <c r="HK56" s="119">
        <f t="shared" si="707"/>
        <v>0</v>
      </c>
      <c r="HL56" s="93">
        <f>HL42</f>
        <v>2150</v>
      </c>
      <c r="HM56" s="120">
        <f t="shared" si="708"/>
        <v>0</v>
      </c>
      <c r="HN56" s="101">
        <f t="shared" si="709"/>
        <v>0</v>
      </c>
      <c r="HO56" s="101"/>
      <c r="HP56" s="121"/>
      <c r="HQ56" s="122">
        <f t="shared" si="710"/>
        <v>0</v>
      </c>
      <c r="HR56" s="469">
        <f t="shared" si="711"/>
        <v>0</v>
      </c>
      <c r="HS56" s="122">
        <f>HR56/HR42</f>
        <v>0</v>
      </c>
      <c r="HT56" s="101">
        <f>HT42*HS56</f>
        <v>0</v>
      </c>
      <c r="HU56" s="119">
        <f t="shared" si="712"/>
        <v>0</v>
      </c>
      <c r="HV56" s="93">
        <f>HV42</f>
        <v>2200</v>
      </c>
      <c r="HW56" s="120">
        <f t="shared" si="713"/>
        <v>0</v>
      </c>
      <c r="HX56" s="101">
        <f t="shared" si="714"/>
        <v>0</v>
      </c>
      <c r="HY56" s="101"/>
      <c r="HZ56" s="121"/>
      <c r="IA56" s="122">
        <f t="shared" si="715"/>
        <v>0</v>
      </c>
      <c r="IB56" s="469">
        <f t="shared" si="716"/>
        <v>0</v>
      </c>
      <c r="IC56" s="122">
        <f>IB56/IB42</f>
        <v>0</v>
      </c>
      <c r="ID56" s="101">
        <f>ID42*IC56</f>
        <v>0</v>
      </c>
      <c r="IE56" s="119">
        <f t="shared" si="717"/>
        <v>0</v>
      </c>
      <c r="IF56" s="93">
        <f>IF42</f>
        <v>2830</v>
      </c>
      <c r="IG56" s="120">
        <f t="shared" si="718"/>
        <v>0</v>
      </c>
      <c r="IH56" s="101">
        <f t="shared" si="719"/>
        <v>0</v>
      </c>
      <c r="II56" s="101"/>
      <c r="IJ56" s="121"/>
      <c r="IK56" s="122">
        <f t="shared" si="720"/>
        <v>0</v>
      </c>
      <c r="IL56" s="469">
        <f t="shared" si="721"/>
        <v>0</v>
      </c>
      <c r="IM56" s="122">
        <f>IL56/IL42</f>
        <v>0</v>
      </c>
      <c r="IN56" s="101">
        <f>IN42*IM56</f>
        <v>0</v>
      </c>
      <c r="IO56" s="119">
        <f t="shared" si="722"/>
        <v>0</v>
      </c>
      <c r="IP56" s="93">
        <f>IP42</f>
        <v>2200</v>
      </c>
      <c r="IQ56" s="120">
        <f t="shared" si="723"/>
        <v>0</v>
      </c>
      <c r="IR56" s="101">
        <f t="shared" si="724"/>
        <v>0</v>
      </c>
      <c r="IS56" s="101"/>
      <c r="IT56" s="121"/>
      <c r="IU56" s="122">
        <f t="shared" si="725"/>
        <v>0</v>
      </c>
      <c r="IV56" s="469">
        <f t="shared" si="726"/>
        <v>0</v>
      </c>
      <c r="IW56" s="122">
        <f>IV56/IV42</f>
        <v>0</v>
      </c>
      <c r="IX56" s="101">
        <f>IX42*IW56</f>
        <v>0</v>
      </c>
      <c r="IY56" s="119">
        <f t="shared" si="727"/>
        <v>0</v>
      </c>
      <c r="IZ56" s="93">
        <f>IZ42</f>
        <v>2830</v>
      </c>
      <c r="JA56" s="120">
        <f t="shared" si="728"/>
        <v>0</v>
      </c>
      <c r="JB56" s="101">
        <f t="shared" si="729"/>
        <v>0</v>
      </c>
      <c r="JC56" s="101"/>
      <c r="JD56" s="121"/>
      <c r="JE56" s="122">
        <f t="shared" si="730"/>
        <v>0</v>
      </c>
      <c r="JF56" s="469">
        <f t="shared" si="731"/>
        <v>0</v>
      </c>
      <c r="JG56" s="122">
        <f>JF56/JF42</f>
        <v>0</v>
      </c>
      <c r="JH56" s="101">
        <f>JH42*JG56</f>
        <v>0</v>
      </c>
      <c r="JI56" s="119">
        <f t="shared" si="732"/>
        <v>0</v>
      </c>
      <c r="JJ56" s="93">
        <f>JJ42</f>
        <v>2200</v>
      </c>
      <c r="JK56" s="120">
        <f t="shared" si="733"/>
        <v>0</v>
      </c>
      <c r="JL56" s="101">
        <f t="shared" si="734"/>
        <v>0</v>
      </c>
      <c r="JM56" s="101"/>
      <c r="JN56" s="121"/>
      <c r="JO56" s="122">
        <f t="shared" si="735"/>
        <v>0</v>
      </c>
      <c r="JP56" s="469">
        <f t="shared" si="736"/>
        <v>0</v>
      </c>
      <c r="JQ56" s="122" t="e">
        <f>JP56/JP42</f>
        <v>#DIV/0!</v>
      </c>
      <c r="JR56" s="101" t="e">
        <f>JR42*JQ56</f>
        <v>#DIV/0!</v>
      </c>
      <c r="JS56" s="119">
        <f t="shared" si="737"/>
        <v>0</v>
      </c>
      <c r="JT56" s="93">
        <f>JT42</f>
        <v>0</v>
      </c>
      <c r="JU56" s="120">
        <f t="shared" si="738"/>
        <v>0</v>
      </c>
      <c r="JV56" s="101">
        <f t="shared" si="739"/>
        <v>0</v>
      </c>
      <c r="JW56" s="101"/>
      <c r="JX56" s="121"/>
      <c r="JY56" s="122">
        <f t="shared" si="740"/>
        <v>0</v>
      </c>
      <c r="JZ56" s="469">
        <f t="shared" si="741"/>
        <v>0</v>
      </c>
      <c r="KA56" s="122">
        <f>JZ56/JZ42</f>
        <v>0</v>
      </c>
      <c r="KB56" s="101">
        <f>KB42*KA56</f>
        <v>0</v>
      </c>
      <c r="KC56" s="119">
        <f t="shared" si="742"/>
        <v>0</v>
      </c>
      <c r="KD56" s="93">
        <f>KD42</f>
        <v>2150</v>
      </c>
      <c r="KE56" s="120">
        <f t="shared" si="743"/>
        <v>0</v>
      </c>
      <c r="KF56" s="101">
        <f t="shared" si="744"/>
        <v>0</v>
      </c>
      <c r="KG56" s="101"/>
      <c r="KH56" s="121"/>
      <c r="KI56" s="122">
        <f t="shared" si="745"/>
        <v>0</v>
      </c>
      <c r="KJ56" s="469">
        <f t="shared" si="746"/>
        <v>0</v>
      </c>
      <c r="KK56" s="122">
        <f>KJ56/KJ42</f>
        <v>0</v>
      </c>
      <c r="KL56" s="101">
        <f>KL42*KK56</f>
        <v>0</v>
      </c>
      <c r="KM56" s="119">
        <f t="shared" si="747"/>
        <v>0</v>
      </c>
      <c r="KN56" s="93">
        <f>KN42</f>
        <v>2150</v>
      </c>
      <c r="KO56" s="120">
        <f t="shared" si="748"/>
        <v>0</v>
      </c>
      <c r="KP56" s="101">
        <f t="shared" si="749"/>
        <v>0</v>
      </c>
      <c r="KQ56" s="101"/>
      <c r="KR56" s="121"/>
      <c r="KS56" s="122">
        <f t="shared" si="750"/>
        <v>0</v>
      </c>
      <c r="KT56" s="469">
        <f t="shared" si="751"/>
        <v>0</v>
      </c>
      <c r="KU56" s="122">
        <f>KT56/KT42</f>
        <v>0</v>
      </c>
      <c r="KV56" s="101">
        <f>KV42*KU56</f>
        <v>0</v>
      </c>
      <c r="KW56" s="119">
        <f t="shared" si="752"/>
        <v>0</v>
      </c>
      <c r="KX56" s="93">
        <f>KX42</f>
        <v>2200</v>
      </c>
      <c r="KY56" s="120">
        <f t="shared" si="753"/>
        <v>0</v>
      </c>
      <c r="KZ56" s="101">
        <f t="shared" si="754"/>
        <v>0</v>
      </c>
      <c r="LA56" s="101"/>
      <c r="LB56" s="121"/>
      <c r="LC56" s="122">
        <f t="shared" si="755"/>
        <v>0</v>
      </c>
      <c r="LD56" s="469">
        <f t="shared" si="756"/>
        <v>0</v>
      </c>
      <c r="LE56" s="122">
        <f>LD56/LD42</f>
        <v>0</v>
      </c>
      <c r="LF56" s="101">
        <f>LF42*LE56</f>
        <v>0</v>
      </c>
      <c r="LG56" s="119">
        <f t="shared" si="757"/>
        <v>0</v>
      </c>
      <c r="LH56" s="93">
        <f>LH42</f>
        <v>2150</v>
      </c>
      <c r="LI56" s="120">
        <f t="shared" si="758"/>
        <v>0</v>
      </c>
      <c r="LJ56" s="101">
        <f t="shared" si="759"/>
        <v>0</v>
      </c>
      <c r="LK56" s="101"/>
      <c r="LL56" s="121"/>
      <c r="LM56" s="122">
        <f t="shared" si="760"/>
        <v>0</v>
      </c>
      <c r="LN56" s="469">
        <f t="shared" si="761"/>
        <v>0</v>
      </c>
      <c r="LO56" s="122">
        <f>LN56/LN42</f>
        <v>0</v>
      </c>
      <c r="LP56" s="101">
        <f>LP42*LO56</f>
        <v>0</v>
      </c>
      <c r="LQ56" s="119">
        <f t="shared" si="762"/>
        <v>0</v>
      </c>
      <c r="LR56" s="93">
        <f>LR42</f>
        <v>2016.57</v>
      </c>
      <c r="LS56" s="120">
        <f t="shared" si="763"/>
        <v>0</v>
      </c>
      <c r="LT56" s="101">
        <f t="shared" si="764"/>
        <v>0</v>
      </c>
      <c r="LU56" s="101"/>
      <c r="LV56" s="121"/>
      <c r="LW56" s="122">
        <f t="shared" si="765"/>
        <v>0</v>
      </c>
      <c r="LX56" s="469">
        <f t="shared" si="766"/>
        <v>0</v>
      </c>
      <c r="LY56" s="122">
        <f>LX56/LX42</f>
        <v>0</v>
      </c>
      <c r="LZ56" s="101">
        <f>LZ42*LY56</f>
        <v>0</v>
      </c>
      <c r="MA56" s="119">
        <f t="shared" si="767"/>
        <v>0</v>
      </c>
      <c r="MB56" s="93">
        <f>MB42</f>
        <v>2150</v>
      </c>
      <c r="MC56" s="120">
        <f t="shared" si="768"/>
        <v>0</v>
      </c>
      <c r="MD56" s="101">
        <f t="shared" si="769"/>
        <v>0</v>
      </c>
      <c r="ME56" s="101"/>
      <c r="MF56" s="121"/>
      <c r="MG56" s="122">
        <f t="shared" si="770"/>
        <v>0</v>
      </c>
      <c r="MH56" s="469">
        <f t="shared" si="771"/>
        <v>66</v>
      </c>
      <c r="MI56" s="122">
        <f>MH56/MH42</f>
        <v>0.21085999999999999</v>
      </c>
      <c r="MJ56" s="101">
        <f>MJ42*MI56</f>
        <v>122.99</v>
      </c>
      <c r="MK56" s="119">
        <f t="shared" si="772"/>
        <v>1.8634848500000001</v>
      </c>
      <c r="ML56" s="93">
        <f>ML42</f>
        <v>2830</v>
      </c>
      <c r="MM56" s="120">
        <f t="shared" si="773"/>
        <v>5273.6621299999997</v>
      </c>
      <c r="MN56" s="101">
        <f t="shared" si="774"/>
        <v>348061.7</v>
      </c>
      <c r="MO56" s="101"/>
      <c r="MP56" s="121"/>
      <c r="MQ56" s="122">
        <f t="shared" si="775"/>
        <v>1.5600499999999999</v>
      </c>
      <c r="MR56" s="469">
        <f t="shared" si="776"/>
        <v>0</v>
      </c>
      <c r="MS56" s="122">
        <f>MR56/MR42</f>
        <v>0</v>
      </c>
      <c r="MT56" s="101">
        <f>MT42*MS56</f>
        <v>0</v>
      </c>
      <c r="MU56" s="119">
        <f t="shared" si="777"/>
        <v>0</v>
      </c>
      <c r="MV56" s="93">
        <f>MV42</f>
        <v>2150</v>
      </c>
      <c r="MW56" s="120">
        <f t="shared" si="778"/>
        <v>0</v>
      </c>
      <c r="MX56" s="101">
        <f t="shared" si="779"/>
        <v>0</v>
      </c>
      <c r="MY56" s="101"/>
      <c r="MZ56" s="121"/>
      <c r="NA56" s="122">
        <f t="shared" si="780"/>
        <v>0</v>
      </c>
      <c r="NB56" s="469">
        <f t="shared" si="781"/>
        <v>0</v>
      </c>
      <c r="NC56" s="122">
        <f>NB56/NB42</f>
        <v>0</v>
      </c>
      <c r="ND56" s="101">
        <f>ND42*NC56</f>
        <v>0</v>
      </c>
      <c r="NE56" s="119">
        <f t="shared" si="782"/>
        <v>0</v>
      </c>
      <c r="NF56" s="93">
        <f>NF42</f>
        <v>2145</v>
      </c>
      <c r="NG56" s="120">
        <f t="shared" si="783"/>
        <v>0</v>
      </c>
      <c r="NH56" s="101">
        <f t="shared" si="784"/>
        <v>0</v>
      </c>
      <c r="NI56" s="101"/>
      <c r="NJ56" s="121"/>
      <c r="NK56" s="122">
        <f t="shared" si="785"/>
        <v>0</v>
      </c>
      <c r="NL56" s="469">
        <f t="shared" si="786"/>
        <v>0</v>
      </c>
      <c r="NM56" s="122">
        <f>NL56/NL42</f>
        <v>0</v>
      </c>
      <c r="NN56" s="101">
        <f>NN42*NM56</f>
        <v>0</v>
      </c>
      <c r="NO56" s="119">
        <f t="shared" si="787"/>
        <v>0</v>
      </c>
      <c r="NP56" s="93">
        <f>NP42</f>
        <v>2837.73</v>
      </c>
      <c r="NQ56" s="120">
        <f t="shared" si="788"/>
        <v>0</v>
      </c>
      <c r="NR56" s="101">
        <f t="shared" si="789"/>
        <v>0</v>
      </c>
      <c r="NS56" s="101"/>
      <c r="NT56" s="121"/>
      <c r="NU56" s="122">
        <f t="shared" si="790"/>
        <v>0</v>
      </c>
      <c r="NV56" s="469">
        <f t="shared" si="791"/>
        <v>0</v>
      </c>
      <c r="NW56" s="122">
        <f>NV56/NV42</f>
        <v>0</v>
      </c>
      <c r="NX56" s="101">
        <f>NX42*NW56</f>
        <v>0</v>
      </c>
      <c r="NY56" s="119">
        <f t="shared" si="792"/>
        <v>0</v>
      </c>
      <c r="NZ56" s="93">
        <f>NZ42</f>
        <v>2830</v>
      </c>
      <c r="OA56" s="120">
        <f t="shared" si="793"/>
        <v>0</v>
      </c>
      <c r="OB56" s="101">
        <f t="shared" si="794"/>
        <v>0</v>
      </c>
      <c r="OC56" s="101"/>
      <c r="OD56" s="121"/>
      <c r="OE56" s="122">
        <f t="shared" si="795"/>
        <v>0</v>
      </c>
      <c r="OF56" s="469">
        <f t="shared" si="796"/>
        <v>0</v>
      </c>
      <c r="OG56" s="122">
        <f>OF56/OF42</f>
        <v>0</v>
      </c>
      <c r="OH56" s="101">
        <f>OH42*OG56</f>
        <v>0</v>
      </c>
      <c r="OI56" s="119">
        <f t="shared" si="797"/>
        <v>0</v>
      </c>
      <c r="OJ56" s="93">
        <f>OJ42</f>
        <v>2150</v>
      </c>
      <c r="OK56" s="120">
        <f t="shared" si="798"/>
        <v>0</v>
      </c>
      <c r="OL56" s="101">
        <f t="shared" si="799"/>
        <v>0</v>
      </c>
      <c r="OM56" s="101"/>
      <c r="ON56" s="121"/>
      <c r="OO56" s="122">
        <f t="shared" si="800"/>
        <v>0</v>
      </c>
      <c r="OP56" s="469">
        <f t="shared" si="801"/>
        <v>0</v>
      </c>
      <c r="OQ56" s="122">
        <f>OP56/OP42</f>
        <v>0</v>
      </c>
      <c r="OR56" s="101">
        <f>OR42*OQ56</f>
        <v>0</v>
      </c>
      <c r="OS56" s="119">
        <f t="shared" si="802"/>
        <v>0</v>
      </c>
      <c r="OT56" s="93">
        <f>OT42</f>
        <v>2830</v>
      </c>
      <c r="OU56" s="120">
        <f t="shared" si="803"/>
        <v>0</v>
      </c>
      <c r="OV56" s="101">
        <f t="shared" si="804"/>
        <v>0</v>
      </c>
      <c r="OW56" s="101"/>
      <c r="OX56" s="121"/>
      <c r="OY56" s="122">
        <f t="shared" si="805"/>
        <v>0</v>
      </c>
      <c r="OZ56" s="469">
        <f t="shared" si="806"/>
        <v>0</v>
      </c>
      <c r="PA56" s="122">
        <f>OZ56/OZ42</f>
        <v>0</v>
      </c>
      <c r="PB56" s="101">
        <f>PB42*PA56</f>
        <v>0</v>
      </c>
      <c r="PC56" s="119">
        <f t="shared" si="807"/>
        <v>0</v>
      </c>
      <c r="PD56" s="93">
        <f>PD42</f>
        <v>2925.67</v>
      </c>
      <c r="PE56" s="120">
        <f t="shared" si="808"/>
        <v>0</v>
      </c>
      <c r="PF56" s="101">
        <f t="shared" si="809"/>
        <v>0</v>
      </c>
      <c r="PG56" s="101"/>
      <c r="PH56" s="121"/>
      <c r="PI56" s="122">
        <f t="shared" si="810"/>
        <v>0</v>
      </c>
      <c r="PJ56" s="469">
        <f t="shared" si="811"/>
        <v>0</v>
      </c>
      <c r="PK56" s="122">
        <f>PJ56/PJ42</f>
        <v>0</v>
      </c>
      <c r="PL56" s="101">
        <f>PL42*PK56</f>
        <v>0</v>
      </c>
      <c r="PM56" s="119">
        <f t="shared" si="812"/>
        <v>0</v>
      </c>
      <c r="PN56" s="93">
        <f>PN42</f>
        <v>2830</v>
      </c>
      <c r="PO56" s="120">
        <f t="shared" si="813"/>
        <v>0</v>
      </c>
      <c r="PP56" s="101">
        <f t="shared" si="814"/>
        <v>0</v>
      </c>
      <c r="PQ56" s="101"/>
      <c r="PR56" s="121"/>
      <c r="PS56" s="122">
        <f t="shared" si="815"/>
        <v>0</v>
      </c>
      <c r="PT56" s="469">
        <f t="shared" si="816"/>
        <v>0</v>
      </c>
      <c r="PU56" s="122" t="e">
        <f>PT56/PT42</f>
        <v>#DIV/0!</v>
      </c>
      <c r="PV56" s="101" t="e">
        <f>PV42*PU56</f>
        <v>#DIV/0!</v>
      </c>
      <c r="PW56" s="119">
        <f t="shared" si="817"/>
        <v>0</v>
      </c>
      <c r="PX56" s="93">
        <f>PX42</f>
        <v>0</v>
      </c>
      <c r="PY56" s="120">
        <f t="shared" si="818"/>
        <v>0</v>
      </c>
      <c r="PZ56" s="101">
        <f t="shared" si="819"/>
        <v>0</v>
      </c>
      <c r="QA56" s="101"/>
      <c r="QB56" s="121"/>
      <c r="QC56" s="122">
        <f t="shared" si="820"/>
        <v>0</v>
      </c>
      <c r="QD56" s="469">
        <f t="shared" si="821"/>
        <v>0</v>
      </c>
      <c r="QE56" s="122">
        <f>QD56/QD42</f>
        <v>0</v>
      </c>
      <c r="QF56" s="101">
        <f>QF42*QE56</f>
        <v>0</v>
      </c>
      <c r="QG56" s="119">
        <f t="shared" si="822"/>
        <v>0</v>
      </c>
      <c r="QH56" s="93">
        <f>QH42</f>
        <v>2830</v>
      </c>
      <c r="QI56" s="120">
        <f t="shared" si="823"/>
        <v>0</v>
      </c>
      <c r="QJ56" s="101">
        <f t="shared" si="824"/>
        <v>0</v>
      </c>
      <c r="QK56" s="101"/>
      <c r="QL56" s="121"/>
      <c r="QM56" s="122">
        <f t="shared" si="825"/>
        <v>0</v>
      </c>
      <c r="QN56" s="469">
        <f t="shared" si="826"/>
        <v>0</v>
      </c>
      <c r="QO56" s="122">
        <f>QN56/QN42</f>
        <v>0</v>
      </c>
      <c r="QP56" s="101">
        <f>QP42*QO56</f>
        <v>0</v>
      </c>
      <c r="QQ56" s="119">
        <f t="shared" si="827"/>
        <v>0</v>
      </c>
      <c r="QR56" s="93">
        <f>QR42</f>
        <v>2150</v>
      </c>
      <c r="QS56" s="120">
        <f t="shared" si="828"/>
        <v>0</v>
      </c>
      <c r="QT56" s="101">
        <f t="shared" si="829"/>
        <v>0</v>
      </c>
      <c r="QU56" s="101"/>
      <c r="QV56" s="121"/>
      <c r="QW56" s="122">
        <f t="shared" si="830"/>
        <v>0</v>
      </c>
      <c r="QX56" s="469">
        <f t="shared" si="831"/>
        <v>0</v>
      </c>
      <c r="QY56" s="122">
        <f>QX56/QX42</f>
        <v>0</v>
      </c>
      <c r="QZ56" s="101">
        <f>QZ42*QY56</f>
        <v>0</v>
      </c>
      <c r="RA56" s="119">
        <f t="shared" si="832"/>
        <v>0</v>
      </c>
      <c r="RB56" s="93">
        <f>RB42</f>
        <v>3207</v>
      </c>
      <c r="RC56" s="120">
        <f t="shared" si="833"/>
        <v>0</v>
      </c>
      <c r="RD56" s="101">
        <f t="shared" si="834"/>
        <v>0</v>
      </c>
      <c r="RE56" s="101"/>
      <c r="RF56" s="121"/>
      <c r="RG56" s="122">
        <f t="shared" si="835"/>
        <v>0</v>
      </c>
      <c r="RH56" s="469">
        <f t="shared" si="836"/>
        <v>0</v>
      </c>
      <c r="RI56" s="122">
        <f>RH56/RH42</f>
        <v>0</v>
      </c>
      <c r="RJ56" s="101">
        <f>RJ42*RI56</f>
        <v>0</v>
      </c>
      <c r="RK56" s="119">
        <f t="shared" si="837"/>
        <v>0</v>
      </c>
      <c r="RL56" s="93">
        <f>RL42</f>
        <v>2868</v>
      </c>
      <c r="RM56" s="120">
        <f t="shared" si="838"/>
        <v>0</v>
      </c>
      <c r="RN56" s="101">
        <f t="shared" si="839"/>
        <v>0</v>
      </c>
      <c r="RO56" s="101"/>
      <c r="RP56" s="121"/>
      <c r="RQ56" s="122">
        <f t="shared" si="840"/>
        <v>0</v>
      </c>
      <c r="RR56" s="469">
        <f t="shared" si="841"/>
        <v>0</v>
      </c>
      <c r="RS56" s="122">
        <f>RR56/RR42</f>
        <v>0</v>
      </c>
      <c r="RT56" s="101">
        <f>RT42*RS56</f>
        <v>0</v>
      </c>
      <c r="RU56" s="119">
        <f t="shared" si="842"/>
        <v>0</v>
      </c>
      <c r="RV56" s="93">
        <f>RV42</f>
        <v>2830</v>
      </c>
      <c r="RW56" s="120">
        <f t="shared" si="843"/>
        <v>0</v>
      </c>
      <c r="RX56" s="101">
        <f t="shared" si="844"/>
        <v>0</v>
      </c>
      <c r="RY56" s="101"/>
      <c r="RZ56" s="121"/>
      <c r="SA56" s="122">
        <f t="shared" si="845"/>
        <v>0</v>
      </c>
      <c r="SB56" s="469">
        <f t="shared" si="846"/>
        <v>0</v>
      </c>
      <c r="SC56" s="122">
        <f>SB56/SB42</f>
        <v>0</v>
      </c>
      <c r="SD56" s="101">
        <f>SD42*SC56</f>
        <v>0</v>
      </c>
      <c r="SE56" s="119">
        <f t="shared" si="847"/>
        <v>0</v>
      </c>
      <c r="SF56" s="93">
        <f>SF42</f>
        <v>0</v>
      </c>
      <c r="SG56" s="120">
        <f t="shared" si="848"/>
        <v>0</v>
      </c>
      <c r="SH56" s="101">
        <f t="shared" si="849"/>
        <v>0</v>
      </c>
      <c r="SI56" s="101"/>
      <c r="SJ56" s="121"/>
      <c r="SK56" s="122">
        <f t="shared" si="850"/>
        <v>0</v>
      </c>
      <c r="SL56" s="469">
        <f t="shared" si="851"/>
        <v>0</v>
      </c>
      <c r="SM56" s="122">
        <f>SL56/SL42</f>
        <v>0</v>
      </c>
      <c r="SN56" s="101">
        <f>SN42*SM56</f>
        <v>0</v>
      </c>
      <c r="SO56" s="119">
        <f t="shared" si="852"/>
        <v>0</v>
      </c>
      <c r="SP56" s="93">
        <f>SP42</f>
        <v>2150</v>
      </c>
      <c r="SQ56" s="120">
        <f t="shared" si="853"/>
        <v>0</v>
      </c>
      <c r="SR56" s="101">
        <f t="shared" si="854"/>
        <v>0</v>
      </c>
      <c r="SS56" s="101"/>
      <c r="ST56" s="121"/>
      <c r="SU56" s="122">
        <f t="shared" si="855"/>
        <v>0</v>
      </c>
      <c r="SV56" s="469">
        <f t="shared" si="856"/>
        <v>19</v>
      </c>
      <c r="SW56" s="122">
        <f>SV56/SV42</f>
        <v>5.9560000000000002E-2</v>
      </c>
      <c r="SX56" s="101">
        <f>SX42*SW56</f>
        <v>22.2</v>
      </c>
      <c r="SY56" s="119">
        <f t="shared" si="857"/>
        <v>1.1684210500000001</v>
      </c>
      <c r="SZ56" s="93">
        <f>SZ42</f>
        <v>2830</v>
      </c>
      <c r="TA56" s="120">
        <f t="shared" si="858"/>
        <v>3306.63157</v>
      </c>
      <c r="TB56" s="101">
        <f t="shared" si="859"/>
        <v>62826</v>
      </c>
      <c r="TC56" s="101"/>
      <c r="TD56" s="121"/>
      <c r="TE56" s="122">
        <f t="shared" si="860"/>
        <v>0.97816999999999998</v>
      </c>
      <c r="TF56" s="469">
        <f t="shared" si="861"/>
        <v>0</v>
      </c>
      <c r="TG56" s="122">
        <f>TF56/TF42</f>
        <v>0</v>
      </c>
      <c r="TH56" s="101">
        <f>TH42*TG56</f>
        <v>0</v>
      </c>
      <c r="TI56" s="119">
        <f t="shared" si="862"/>
        <v>0</v>
      </c>
      <c r="TJ56" s="93">
        <f>TJ42</f>
        <v>2830</v>
      </c>
      <c r="TK56" s="120">
        <f t="shared" si="863"/>
        <v>0</v>
      </c>
      <c r="TL56" s="101">
        <f t="shared" si="864"/>
        <v>0</v>
      </c>
      <c r="TM56" s="101"/>
      <c r="TN56" s="121"/>
      <c r="TO56" s="122">
        <f t="shared" si="865"/>
        <v>0</v>
      </c>
      <c r="TP56" s="469">
        <f t="shared" si="866"/>
        <v>0</v>
      </c>
      <c r="TQ56" s="122">
        <f>TP56/TP42</f>
        <v>0</v>
      </c>
      <c r="TR56" s="101">
        <f>TR42*TQ56</f>
        <v>0</v>
      </c>
      <c r="TS56" s="119">
        <f t="shared" si="867"/>
        <v>0</v>
      </c>
      <c r="TT56" s="93">
        <f>TT42</f>
        <v>2150</v>
      </c>
      <c r="TU56" s="120">
        <f t="shared" si="868"/>
        <v>0</v>
      </c>
      <c r="TV56" s="101">
        <f t="shared" si="869"/>
        <v>0</v>
      </c>
      <c r="TW56" s="101"/>
      <c r="TX56" s="121"/>
      <c r="TY56" s="122">
        <f t="shared" si="870"/>
        <v>0</v>
      </c>
      <c r="TZ56" s="469">
        <f t="shared" si="871"/>
        <v>0</v>
      </c>
      <c r="UA56" s="122">
        <f>TZ56/TZ42</f>
        <v>0</v>
      </c>
      <c r="UB56" s="101">
        <f>UB42*UA56</f>
        <v>0</v>
      </c>
      <c r="UC56" s="119">
        <f t="shared" si="872"/>
        <v>0</v>
      </c>
      <c r="UD56" s="93">
        <f>UD42</f>
        <v>2150</v>
      </c>
      <c r="UE56" s="120">
        <f t="shared" si="873"/>
        <v>0</v>
      </c>
      <c r="UF56" s="101">
        <f t="shared" si="874"/>
        <v>0</v>
      </c>
      <c r="UG56" s="101"/>
      <c r="UH56" s="121"/>
      <c r="UI56" s="122">
        <f t="shared" si="875"/>
        <v>0</v>
      </c>
      <c r="UJ56" s="469">
        <f t="shared" si="876"/>
        <v>0</v>
      </c>
      <c r="UK56" s="122">
        <f>UJ56/UJ42</f>
        <v>0</v>
      </c>
      <c r="UL56" s="101">
        <f>UL42*UK56</f>
        <v>0</v>
      </c>
      <c r="UM56" s="119">
        <f t="shared" si="877"/>
        <v>0</v>
      </c>
      <c r="UN56" s="93">
        <f>UN42</f>
        <v>2150</v>
      </c>
      <c r="UO56" s="120">
        <f t="shared" si="878"/>
        <v>0</v>
      </c>
      <c r="UP56" s="101">
        <f t="shared" si="879"/>
        <v>0</v>
      </c>
      <c r="UQ56" s="101"/>
      <c r="UR56" s="121"/>
      <c r="US56" s="122">
        <f t="shared" si="880"/>
        <v>0</v>
      </c>
      <c r="UT56" s="469">
        <f t="shared" si="881"/>
        <v>0</v>
      </c>
      <c r="UU56" s="122">
        <f>UT56/UT42</f>
        <v>0</v>
      </c>
      <c r="UV56" s="101">
        <f>UV42*UU56</f>
        <v>0</v>
      </c>
      <c r="UW56" s="119">
        <f t="shared" si="882"/>
        <v>0</v>
      </c>
      <c r="UX56" s="93">
        <f>UX42</f>
        <v>2150</v>
      </c>
      <c r="UY56" s="120">
        <f t="shared" si="883"/>
        <v>0</v>
      </c>
      <c r="UZ56" s="101">
        <f t="shared" si="884"/>
        <v>0</v>
      </c>
      <c r="VA56" s="101"/>
      <c r="VB56" s="121"/>
      <c r="VC56" s="122">
        <f t="shared" si="885"/>
        <v>0</v>
      </c>
      <c r="VD56" s="469">
        <f t="shared" si="886"/>
        <v>0</v>
      </c>
      <c r="VE56" s="122">
        <f>VD56/VD42</f>
        <v>0</v>
      </c>
      <c r="VF56" s="101">
        <f>VF42*VE56</f>
        <v>0</v>
      </c>
      <c r="VG56" s="119">
        <f t="shared" si="887"/>
        <v>0</v>
      </c>
      <c r="VH56" s="93">
        <f>VH42</f>
        <v>2150</v>
      </c>
      <c r="VI56" s="120">
        <f t="shared" si="888"/>
        <v>0</v>
      </c>
      <c r="VJ56" s="101">
        <f t="shared" si="889"/>
        <v>0</v>
      </c>
      <c r="VK56" s="101"/>
      <c r="VL56" s="121"/>
      <c r="VM56" s="122">
        <f t="shared" si="890"/>
        <v>0</v>
      </c>
      <c r="VN56" s="469">
        <f t="shared" si="891"/>
        <v>0</v>
      </c>
      <c r="VO56" s="122">
        <f>VN56/VN42</f>
        <v>0</v>
      </c>
      <c r="VP56" s="101">
        <f>VP42*VO56</f>
        <v>0</v>
      </c>
      <c r="VQ56" s="119">
        <f t="shared" si="892"/>
        <v>0</v>
      </c>
      <c r="VR56" s="93">
        <f>VR42</f>
        <v>2150</v>
      </c>
      <c r="VS56" s="120">
        <f t="shared" si="893"/>
        <v>0</v>
      </c>
      <c r="VT56" s="101">
        <f t="shared" si="894"/>
        <v>0</v>
      </c>
      <c r="VU56" s="101"/>
      <c r="VV56" s="121"/>
      <c r="VW56" s="122">
        <f t="shared" si="895"/>
        <v>0</v>
      </c>
      <c r="VX56" s="452">
        <f t="shared" si="896"/>
        <v>85</v>
      </c>
      <c r="VY56" s="122">
        <f>VX56/VX42</f>
        <v>6.7600000000000004E-3</v>
      </c>
      <c r="VZ56" s="101">
        <f>VZ42*VY56</f>
        <v>118.93</v>
      </c>
      <c r="WA56" s="119">
        <f t="shared" si="897"/>
        <v>1.39917647</v>
      </c>
      <c r="WB56" s="93">
        <f>WB42</f>
        <v>2416.02</v>
      </c>
      <c r="WC56" s="120">
        <f t="shared" si="898"/>
        <v>3380.4383400000002</v>
      </c>
      <c r="WD56" s="101">
        <f t="shared" si="899"/>
        <v>287337.26</v>
      </c>
      <c r="WE56" s="101"/>
      <c r="WF56" s="121"/>
    </row>
    <row r="57" spans="1:604">
      <c r="A57" s="5"/>
      <c r="B57" s="12"/>
      <c r="C57" s="12"/>
      <c r="D57" s="12"/>
      <c r="E57" s="4" t="s">
        <v>35</v>
      </c>
      <c r="F57" s="469">
        <f t="shared" si="601"/>
        <v>0</v>
      </c>
      <c r="G57" s="122">
        <f>F57/F42</f>
        <v>0</v>
      </c>
      <c r="H57" s="101">
        <f>H42*G57</f>
        <v>0</v>
      </c>
      <c r="I57" s="119">
        <f t="shared" si="602"/>
        <v>0</v>
      </c>
      <c r="J57" s="93">
        <f>J42</f>
        <v>2300</v>
      </c>
      <c r="K57" s="120">
        <f t="shared" si="603"/>
        <v>0</v>
      </c>
      <c r="L57" s="101">
        <f t="shared" si="604"/>
        <v>0</v>
      </c>
      <c r="M57" s="101"/>
      <c r="N57" s="121"/>
      <c r="O57" s="122" t="e">
        <f t="shared" si="605"/>
        <v>#DIV/0!</v>
      </c>
      <c r="P57" s="469">
        <f t="shared" si="606"/>
        <v>0</v>
      </c>
      <c r="Q57" s="122">
        <f>P57/P42</f>
        <v>0</v>
      </c>
      <c r="R57" s="101">
        <f>R42*Q57</f>
        <v>0</v>
      </c>
      <c r="S57" s="119">
        <f t="shared" si="607"/>
        <v>0</v>
      </c>
      <c r="T57" s="93">
        <f>T42</f>
        <v>2150</v>
      </c>
      <c r="U57" s="120">
        <f t="shared" si="608"/>
        <v>0</v>
      </c>
      <c r="V57" s="101">
        <f t="shared" si="609"/>
        <v>0</v>
      </c>
      <c r="W57" s="101"/>
      <c r="X57" s="121"/>
      <c r="Y57" s="122" t="e">
        <f t="shared" si="610"/>
        <v>#DIV/0!</v>
      </c>
      <c r="Z57" s="469">
        <f t="shared" si="611"/>
        <v>0</v>
      </c>
      <c r="AA57" s="122">
        <f>Z57/Z42</f>
        <v>0</v>
      </c>
      <c r="AB57" s="101">
        <f>AB42*AA57</f>
        <v>0</v>
      </c>
      <c r="AC57" s="119">
        <f t="shared" si="612"/>
        <v>0</v>
      </c>
      <c r="AD57" s="93">
        <f>AD42</f>
        <v>2150</v>
      </c>
      <c r="AE57" s="120">
        <f t="shared" si="613"/>
        <v>0</v>
      </c>
      <c r="AF57" s="101">
        <f t="shared" si="614"/>
        <v>0</v>
      </c>
      <c r="AG57" s="101"/>
      <c r="AH57" s="121"/>
      <c r="AI57" s="122" t="e">
        <f t="shared" si="615"/>
        <v>#DIV/0!</v>
      </c>
      <c r="AJ57" s="469">
        <f t="shared" si="616"/>
        <v>0</v>
      </c>
      <c r="AK57" s="122" t="e">
        <f>AJ57/AJ42</f>
        <v>#DIV/0!</v>
      </c>
      <c r="AL57" s="101" t="e">
        <f>AL42*AK57</f>
        <v>#DIV/0!</v>
      </c>
      <c r="AM57" s="119">
        <f t="shared" si="617"/>
        <v>0</v>
      </c>
      <c r="AN57" s="93">
        <f>AN42</f>
        <v>0</v>
      </c>
      <c r="AO57" s="120">
        <f t="shared" si="618"/>
        <v>0</v>
      </c>
      <c r="AP57" s="101">
        <f t="shared" si="619"/>
        <v>0</v>
      </c>
      <c r="AQ57" s="101"/>
      <c r="AR57" s="121"/>
      <c r="AS57" s="122" t="e">
        <f t="shared" si="620"/>
        <v>#DIV/0!</v>
      </c>
      <c r="AT57" s="469">
        <f t="shared" si="621"/>
        <v>0</v>
      </c>
      <c r="AU57" s="122">
        <f>AT57/AT42</f>
        <v>0</v>
      </c>
      <c r="AV57" s="101">
        <f>AV42*AU57</f>
        <v>0</v>
      </c>
      <c r="AW57" s="119">
        <f t="shared" si="622"/>
        <v>0</v>
      </c>
      <c r="AX57" s="93">
        <f>AX42</f>
        <v>2150</v>
      </c>
      <c r="AY57" s="120">
        <f t="shared" si="623"/>
        <v>0</v>
      </c>
      <c r="AZ57" s="101">
        <f t="shared" si="624"/>
        <v>0</v>
      </c>
      <c r="BA57" s="101"/>
      <c r="BB57" s="121"/>
      <c r="BC57" s="122" t="e">
        <f t="shared" si="625"/>
        <v>#DIV/0!</v>
      </c>
      <c r="BD57" s="469">
        <f t="shared" si="626"/>
        <v>0</v>
      </c>
      <c r="BE57" s="122">
        <f>BD57/BD42</f>
        <v>0</v>
      </c>
      <c r="BF57" s="101">
        <f>BF42*BE57</f>
        <v>0</v>
      </c>
      <c r="BG57" s="119">
        <f t="shared" si="627"/>
        <v>0</v>
      </c>
      <c r="BH57" s="93">
        <f>BH42</f>
        <v>2830</v>
      </c>
      <c r="BI57" s="120">
        <f t="shared" si="628"/>
        <v>0</v>
      </c>
      <c r="BJ57" s="101">
        <f t="shared" si="629"/>
        <v>0</v>
      </c>
      <c r="BK57" s="101"/>
      <c r="BL57" s="121"/>
      <c r="BM57" s="122" t="e">
        <f t="shared" si="630"/>
        <v>#DIV/0!</v>
      </c>
      <c r="BN57" s="469">
        <f t="shared" si="631"/>
        <v>0</v>
      </c>
      <c r="BO57" s="122">
        <f>BN57/BN42</f>
        <v>0</v>
      </c>
      <c r="BP57" s="101">
        <f>BP42*BO57</f>
        <v>0</v>
      </c>
      <c r="BQ57" s="119">
        <f t="shared" si="632"/>
        <v>0</v>
      </c>
      <c r="BR57" s="93">
        <f>BR42</f>
        <v>2830</v>
      </c>
      <c r="BS57" s="120">
        <f t="shared" si="633"/>
        <v>0</v>
      </c>
      <c r="BT57" s="101">
        <f t="shared" si="634"/>
        <v>0</v>
      </c>
      <c r="BU57" s="101"/>
      <c r="BV57" s="121"/>
      <c r="BW57" s="122" t="e">
        <f t="shared" si="635"/>
        <v>#DIV/0!</v>
      </c>
      <c r="BX57" s="469">
        <f t="shared" si="636"/>
        <v>0</v>
      </c>
      <c r="BY57" s="122">
        <f>BX57/BX42</f>
        <v>0</v>
      </c>
      <c r="BZ57" s="101">
        <f>BZ42*BY57</f>
        <v>0</v>
      </c>
      <c r="CA57" s="119">
        <f t="shared" si="637"/>
        <v>0</v>
      </c>
      <c r="CB57" s="93">
        <f>CB42</f>
        <v>2200</v>
      </c>
      <c r="CC57" s="120">
        <f t="shared" si="638"/>
        <v>0</v>
      </c>
      <c r="CD57" s="101">
        <f t="shared" si="639"/>
        <v>0</v>
      </c>
      <c r="CE57" s="101"/>
      <c r="CF57" s="121"/>
      <c r="CG57" s="122" t="e">
        <f t="shared" si="640"/>
        <v>#DIV/0!</v>
      </c>
      <c r="CH57" s="469">
        <f t="shared" si="641"/>
        <v>0</v>
      </c>
      <c r="CI57" s="122" t="e">
        <f>CH57/CH42</f>
        <v>#DIV/0!</v>
      </c>
      <c r="CJ57" s="101" t="e">
        <f>CJ42*CI57</f>
        <v>#DIV/0!</v>
      </c>
      <c r="CK57" s="119">
        <f t="shared" si="642"/>
        <v>0</v>
      </c>
      <c r="CL57" s="93">
        <f>CL42</f>
        <v>0</v>
      </c>
      <c r="CM57" s="120">
        <f t="shared" si="643"/>
        <v>0</v>
      </c>
      <c r="CN57" s="101">
        <f t="shared" si="644"/>
        <v>0</v>
      </c>
      <c r="CO57" s="101"/>
      <c r="CP57" s="121"/>
      <c r="CQ57" s="122" t="e">
        <f t="shared" si="645"/>
        <v>#DIV/0!</v>
      </c>
      <c r="CR57" s="469">
        <f t="shared" si="646"/>
        <v>0</v>
      </c>
      <c r="CS57" s="122">
        <f>CR57/CR42</f>
        <v>0</v>
      </c>
      <c r="CT57" s="101">
        <f>CT42*CS57</f>
        <v>0</v>
      </c>
      <c r="CU57" s="119">
        <f t="shared" si="647"/>
        <v>0</v>
      </c>
      <c r="CV57" s="93">
        <f>CV42</f>
        <v>2830</v>
      </c>
      <c r="CW57" s="120">
        <f t="shared" si="648"/>
        <v>0</v>
      </c>
      <c r="CX57" s="101">
        <f t="shared" si="649"/>
        <v>0</v>
      </c>
      <c r="CY57" s="101"/>
      <c r="CZ57" s="121"/>
      <c r="DA57" s="122" t="e">
        <f t="shared" si="650"/>
        <v>#DIV/0!</v>
      </c>
      <c r="DB57" s="469">
        <f t="shared" si="651"/>
        <v>0</v>
      </c>
      <c r="DC57" s="122">
        <f>DB57/DB42</f>
        <v>0</v>
      </c>
      <c r="DD57" s="101">
        <f>DD42*DC57</f>
        <v>0</v>
      </c>
      <c r="DE57" s="119">
        <f t="shared" si="652"/>
        <v>0</v>
      </c>
      <c r="DF57" s="93">
        <f>DF42</f>
        <v>2830</v>
      </c>
      <c r="DG57" s="120">
        <f t="shared" si="653"/>
        <v>0</v>
      </c>
      <c r="DH57" s="101">
        <f t="shared" si="654"/>
        <v>0</v>
      </c>
      <c r="DI57" s="101"/>
      <c r="DJ57" s="121"/>
      <c r="DK57" s="122" t="e">
        <f t="shared" si="655"/>
        <v>#DIV/0!</v>
      </c>
      <c r="DL57" s="469">
        <f t="shared" si="656"/>
        <v>0</v>
      </c>
      <c r="DM57" s="122">
        <f>DL57/DL42</f>
        <v>0</v>
      </c>
      <c r="DN57" s="101">
        <f>DN42*DM57</f>
        <v>0</v>
      </c>
      <c r="DO57" s="119">
        <f t="shared" si="657"/>
        <v>0</v>
      </c>
      <c r="DP57" s="93">
        <f>DP42</f>
        <v>2830</v>
      </c>
      <c r="DQ57" s="120">
        <f t="shared" si="658"/>
        <v>0</v>
      </c>
      <c r="DR57" s="101">
        <f t="shared" si="659"/>
        <v>0</v>
      </c>
      <c r="DS57" s="101"/>
      <c r="DT57" s="121"/>
      <c r="DU57" s="122" t="e">
        <f t="shared" si="660"/>
        <v>#DIV/0!</v>
      </c>
      <c r="DV57" s="469">
        <f t="shared" si="661"/>
        <v>0</v>
      </c>
      <c r="DW57" s="122">
        <f>DV57/DV42</f>
        <v>0</v>
      </c>
      <c r="DX57" s="101">
        <f>DX42*DW57</f>
        <v>0</v>
      </c>
      <c r="DY57" s="119">
        <f t="shared" si="662"/>
        <v>0</v>
      </c>
      <c r="DZ57" s="93">
        <f>DZ42</f>
        <v>0</v>
      </c>
      <c r="EA57" s="120">
        <f t="shared" si="663"/>
        <v>0</v>
      </c>
      <c r="EB57" s="101">
        <f t="shared" si="664"/>
        <v>0</v>
      </c>
      <c r="EC57" s="101"/>
      <c r="ED57" s="121"/>
      <c r="EE57" s="122" t="e">
        <f t="shared" si="665"/>
        <v>#DIV/0!</v>
      </c>
      <c r="EF57" s="469">
        <f t="shared" si="666"/>
        <v>0</v>
      </c>
      <c r="EG57" s="122">
        <f>EF57/EF42</f>
        <v>0</v>
      </c>
      <c r="EH57" s="101">
        <f>EH42*EG57</f>
        <v>0</v>
      </c>
      <c r="EI57" s="119">
        <f t="shared" si="667"/>
        <v>0</v>
      </c>
      <c r="EJ57" s="93">
        <f>EJ42</f>
        <v>2815</v>
      </c>
      <c r="EK57" s="120">
        <f t="shared" si="668"/>
        <v>0</v>
      </c>
      <c r="EL57" s="101">
        <f t="shared" si="669"/>
        <v>0</v>
      </c>
      <c r="EM57" s="101"/>
      <c r="EN57" s="121"/>
      <c r="EO57" s="122" t="e">
        <f t="shared" si="670"/>
        <v>#DIV/0!</v>
      </c>
      <c r="EP57" s="469">
        <f t="shared" si="671"/>
        <v>0</v>
      </c>
      <c r="EQ57" s="122">
        <f>EP57/EP42</f>
        <v>0</v>
      </c>
      <c r="ER57" s="101">
        <f>ER42*EQ57</f>
        <v>0</v>
      </c>
      <c r="ES57" s="119">
        <f t="shared" si="672"/>
        <v>0</v>
      </c>
      <c r="ET57" s="93">
        <f>ET42</f>
        <v>0</v>
      </c>
      <c r="EU57" s="120">
        <f t="shared" si="673"/>
        <v>0</v>
      </c>
      <c r="EV57" s="101">
        <f t="shared" si="674"/>
        <v>0</v>
      </c>
      <c r="EW57" s="101"/>
      <c r="EX57" s="121"/>
      <c r="EY57" s="122" t="e">
        <f t="shared" si="675"/>
        <v>#DIV/0!</v>
      </c>
      <c r="EZ57" s="469">
        <f t="shared" si="676"/>
        <v>0</v>
      </c>
      <c r="FA57" s="122">
        <f>EZ57/EZ42</f>
        <v>0</v>
      </c>
      <c r="FB57" s="101">
        <f>FB42*FA57</f>
        <v>0</v>
      </c>
      <c r="FC57" s="119">
        <f t="shared" si="677"/>
        <v>0</v>
      </c>
      <c r="FD57" s="93">
        <f>FD42</f>
        <v>2150</v>
      </c>
      <c r="FE57" s="120">
        <f t="shared" si="678"/>
        <v>0</v>
      </c>
      <c r="FF57" s="101">
        <f t="shared" si="679"/>
        <v>0</v>
      </c>
      <c r="FG57" s="101"/>
      <c r="FH57" s="121"/>
      <c r="FI57" s="122" t="e">
        <f t="shared" si="680"/>
        <v>#DIV/0!</v>
      </c>
      <c r="FJ57" s="469">
        <f t="shared" si="681"/>
        <v>0</v>
      </c>
      <c r="FK57" s="122">
        <f>FJ57/FJ42</f>
        <v>0</v>
      </c>
      <c r="FL57" s="101">
        <f>FL42*FK57</f>
        <v>0</v>
      </c>
      <c r="FM57" s="119">
        <f t="shared" si="682"/>
        <v>0</v>
      </c>
      <c r="FN57" s="93">
        <f>FN42</f>
        <v>2780</v>
      </c>
      <c r="FO57" s="120">
        <f t="shared" si="683"/>
        <v>0</v>
      </c>
      <c r="FP57" s="101">
        <f t="shared" si="684"/>
        <v>0</v>
      </c>
      <c r="FQ57" s="101"/>
      <c r="FR57" s="121"/>
      <c r="FS57" s="122" t="e">
        <f t="shared" si="685"/>
        <v>#DIV/0!</v>
      </c>
      <c r="FT57" s="469">
        <f t="shared" si="686"/>
        <v>0</v>
      </c>
      <c r="FU57" s="122">
        <f>FT57/FT42</f>
        <v>0</v>
      </c>
      <c r="FV57" s="101">
        <f>FV42*FU57</f>
        <v>0</v>
      </c>
      <c r="FW57" s="119">
        <f t="shared" si="687"/>
        <v>0</v>
      </c>
      <c r="FX57" s="93">
        <f>FX42</f>
        <v>2200</v>
      </c>
      <c r="FY57" s="120">
        <f t="shared" si="688"/>
        <v>0</v>
      </c>
      <c r="FZ57" s="101">
        <f t="shared" si="689"/>
        <v>0</v>
      </c>
      <c r="GA57" s="101"/>
      <c r="GB57" s="121"/>
      <c r="GC57" s="122" t="e">
        <f t="shared" si="690"/>
        <v>#DIV/0!</v>
      </c>
      <c r="GD57" s="469">
        <f t="shared" si="691"/>
        <v>0</v>
      </c>
      <c r="GE57" s="122">
        <f>GD57/GD42</f>
        <v>0</v>
      </c>
      <c r="GF57" s="101">
        <f>GF42*GE57</f>
        <v>0</v>
      </c>
      <c r="GG57" s="119">
        <f t="shared" si="692"/>
        <v>0</v>
      </c>
      <c r="GH57" s="93">
        <f>GH42</f>
        <v>2150</v>
      </c>
      <c r="GI57" s="120">
        <f t="shared" si="693"/>
        <v>0</v>
      </c>
      <c r="GJ57" s="101">
        <f t="shared" si="694"/>
        <v>0</v>
      </c>
      <c r="GK57" s="101"/>
      <c r="GL57" s="121"/>
      <c r="GM57" s="122" t="e">
        <f t="shared" si="695"/>
        <v>#DIV/0!</v>
      </c>
      <c r="GN57" s="469">
        <f t="shared" si="696"/>
        <v>0</v>
      </c>
      <c r="GO57" s="122">
        <f>GN57/GN42</f>
        <v>0</v>
      </c>
      <c r="GP57" s="101">
        <f>GP42*GO57</f>
        <v>0</v>
      </c>
      <c r="GQ57" s="119">
        <f t="shared" si="697"/>
        <v>0</v>
      </c>
      <c r="GR57" s="93">
        <f>GR42</f>
        <v>2150</v>
      </c>
      <c r="GS57" s="120">
        <f t="shared" si="698"/>
        <v>0</v>
      </c>
      <c r="GT57" s="101">
        <f t="shared" si="699"/>
        <v>0</v>
      </c>
      <c r="GU57" s="101"/>
      <c r="GV57" s="121"/>
      <c r="GW57" s="122" t="e">
        <f t="shared" si="700"/>
        <v>#DIV/0!</v>
      </c>
      <c r="GX57" s="469">
        <f t="shared" si="701"/>
        <v>0</v>
      </c>
      <c r="GY57" s="122">
        <f>GX57/GX42</f>
        <v>0</v>
      </c>
      <c r="GZ57" s="101">
        <f>GZ42*GY57</f>
        <v>0</v>
      </c>
      <c r="HA57" s="119">
        <f t="shared" si="702"/>
        <v>0</v>
      </c>
      <c r="HB57" s="93">
        <f>HB42</f>
        <v>2150</v>
      </c>
      <c r="HC57" s="120">
        <f t="shared" si="703"/>
        <v>0</v>
      </c>
      <c r="HD57" s="101">
        <f t="shared" si="704"/>
        <v>0</v>
      </c>
      <c r="HE57" s="101"/>
      <c r="HF57" s="121"/>
      <c r="HG57" s="122" t="e">
        <f t="shared" si="705"/>
        <v>#DIV/0!</v>
      </c>
      <c r="HH57" s="469">
        <f t="shared" si="706"/>
        <v>0</v>
      </c>
      <c r="HI57" s="122">
        <f>HH57/HH42</f>
        <v>0</v>
      </c>
      <c r="HJ57" s="101">
        <f>HJ42*HI57</f>
        <v>0</v>
      </c>
      <c r="HK57" s="119">
        <f t="shared" si="707"/>
        <v>0</v>
      </c>
      <c r="HL57" s="93">
        <f>HL42</f>
        <v>2150</v>
      </c>
      <c r="HM57" s="120">
        <f t="shared" si="708"/>
        <v>0</v>
      </c>
      <c r="HN57" s="101">
        <f t="shared" si="709"/>
        <v>0</v>
      </c>
      <c r="HO57" s="101"/>
      <c r="HP57" s="121"/>
      <c r="HQ57" s="122" t="e">
        <f t="shared" si="710"/>
        <v>#DIV/0!</v>
      </c>
      <c r="HR57" s="469">
        <f t="shared" si="711"/>
        <v>0</v>
      </c>
      <c r="HS57" s="122">
        <f>HR57/HR42</f>
        <v>0</v>
      </c>
      <c r="HT57" s="101">
        <f>HT42*HS57</f>
        <v>0</v>
      </c>
      <c r="HU57" s="119">
        <f t="shared" si="712"/>
        <v>0</v>
      </c>
      <c r="HV57" s="93">
        <f>HV42</f>
        <v>2200</v>
      </c>
      <c r="HW57" s="120">
        <f t="shared" si="713"/>
        <v>0</v>
      </c>
      <c r="HX57" s="101">
        <f t="shared" si="714"/>
        <v>0</v>
      </c>
      <c r="HY57" s="101"/>
      <c r="HZ57" s="121"/>
      <c r="IA57" s="122" t="e">
        <f t="shared" si="715"/>
        <v>#DIV/0!</v>
      </c>
      <c r="IB57" s="469">
        <f t="shared" si="716"/>
        <v>0</v>
      </c>
      <c r="IC57" s="122">
        <f>IB57/IB42</f>
        <v>0</v>
      </c>
      <c r="ID57" s="101">
        <f>ID42*IC57</f>
        <v>0</v>
      </c>
      <c r="IE57" s="119">
        <f t="shared" si="717"/>
        <v>0</v>
      </c>
      <c r="IF57" s="93">
        <f>IF42</f>
        <v>2830</v>
      </c>
      <c r="IG57" s="120">
        <f t="shared" si="718"/>
        <v>0</v>
      </c>
      <c r="IH57" s="101">
        <f t="shared" si="719"/>
        <v>0</v>
      </c>
      <c r="II57" s="101"/>
      <c r="IJ57" s="121"/>
      <c r="IK57" s="122" t="e">
        <f t="shared" si="720"/>
        <v>#DIV/0!</v>
      </c>
      <c r="IL57" s="469">
        <f t="shared" si="721"/>
        <v>0</v>
      </c>
      <c r="IM57" s="122">
        <f>IL57/IL42</f>
        <v>0</v>
      </c>
      <c r="IN57" s="101">
        <f>IN42*IM57</f>
        <v>0</v>
      </c>
      <c r="IO57" s="119">
        <f t="shared" si="722"/>
        <v>0</v>
      </c>
      <c r="IP57" s="93">
        <f>IP42</f>
        <v>2200</v>
      </c>
      <c r="IQ57" s="120">
        <f t="shared" si="723"/>
        <v>0</v>
      </c>
      <c r="IR57" s="101">
        <f t="shared" si="724"/>
        <v>0</v>
      </c>
      <c r="IS57" s="101"/>
      <c r="IT57" s="121"/>
      <c r="IU57" s="122" t="e">
        <f t="shared" si="725"/>
        <v>#DIV/0!</v>
      </c>
      <c r="IV57" s="469">
        <f t="shared" si="726"/>
        <v>0</v>
      </c>
      <c r="IW57" s="122">
        <f>IV57/IV42</f>
        <v>0</v>
      </c>
      <c r="IX57" s="101">
        <f>IX42*IW57</f>
        <v>0</v>
      </c>
      <c r="IY57" s="119">
        <f t="shared" si="727"/>
        <v>0</v>
      </c>
      <c r="IZ57" s="93">
        <f>IZ42</f>
        <v>2830</v>
      </c>
      <c r="JA57" s="120">
        <f t="shared" si="728"/>
        <v>0</v>
      </c>
      <c r="JB57" s="101">
        <f t="shared" si="729"/>
        <v>0</v>
      </c>
      <c r="JC57" s="101"/>
      <c r="JD57" s="121"/>
      <c r="JE57" s="122" t="e">
        <f t="shared" si="730"/>
        <v>#DIV/0!</v>
      </c>
      <c r="JF57" s="469">
        <f t="shared" si="731"/>
        <v>0</v>
      </c>
      <c r="JG57" s="122">
        <f>JF57/JF42</f>
        <v>0</v>
      </c>
      <c r="JH57" s="101">
        <f>JH42*JG57</f>
        <v>0</v>
      </c>
      <c r="JI57" s="119">
        <f t="shared" si="732"/>
        <v>0</v>
      </c>
      <c r="JJ57" s="93">
        <f>JJ42</f>
        <v>2200</v>
      </c>
      <c r="JK57" s="120">
        <f t="shared" si="733"/>
        <v>0</v>
      </c>
      <c r="JL57" s="101">
        <f t="shared" si="734"/>
        <v>0</v>
      </c>
      <c r="JM57" s="101"/>
      <c r="JN57" s="121"/>
      <c r="JO57" s="122" t="e">
        <f t="shared" si="735"/>
        <v>#DIV/0!</v>
      </c>
      <c r="JP57" s="469">
        <f t="shared" si="736"/>
        <v>0</v>
      </c>
      <c r="JQ57" s="122" t="e">
        <f>JP57/JP42</f>
        <v>#DIV/0!</v>
      </c>
      <c r="JR57" s="101" t="e">
        <f>JR42*JQ57</f>
        <v>#DIV/0!</v>
      </c>
      <c r="JS57" s="119">
        <f t="shared" si="737"/>
        <v>0</v>
      </c>
      <c r="JT57" s="93">
        <f>JT42</f>
        <v>0</v>
      </c>
      <c r="JU57" s="120">
        <f t="shared" si="738"/>
        <v>0</v>
      </c>
      <c r="JV57" s="101">
        <f t="shared" si="739"/>
        <v>0</v>
      </c>
      <c r="JW57" s="101"/>
      <c r="JX57" s="121"/>
      <c r="JY57" s="122" t="e">
        <f t="shared" si="740"/>
        <v>#DIV/0!</v>
      </c>
      <c r="JZ57" s="469">
        <f t="shared" si="741"/>
        <v>0</v>
      </c>
      <c r="KA57" s="122">
        <f>JZ57/JZ42</f>
        <v>0</v>
      </c>
      <c r="KB57" s="101">
        <f>KB42*KA57</f>
        <v>0</v>
      </c>
      <c r="KC57" s="119">
        <f t="shared" si="742"/>
        <v>0</v>
      </c>
      <c r="KD57" s="93">
        <f>KD42</f>
        <v>2150</v>
      </c>
      <c r="KE57" s="120">
        <f t="shared" si="743"/>
        <v>0</v>
      </c>
      <c r="KF57" s="101">
        <f t="shared" si="744"/>
        <v>0</v>
      </c>
      <c r="KG57" s="101"/>
      <c r="KH57" s="121"/>
      <c r="KI57" s="122" t="e">
        <f t="shared" si="745"/>
        <v>#DIV/0!</v>
      </c>
      <c r="KJ57" s="469">
        <f t="shared" si="746"/>
        <v>0</v>
      </c>
      <c r="KK57" s="122">
        <f>KJ57/KJ42</f>
        <v>0</v>
      </c>
      <c r="KL57" s="101">
        <f>KL42*KK57</f>
        <v>0</v>
      </c>
      <c r="KM57" s="119">
        <f t="shared" si="747"/>
        <v>0</v>
      </c>
      <c r="KN57" s="93">
        <f>KN42</f>
        <v>2150</v>
      </c>
      <c r="KO57" s="120">
        <f t="shared" si="748"/>
        <v>0</v>
      </c>
      <c r="KP57" s="101">
        <f t="shared" si="749"/>
        <v>0</v>
      </c>
      <c r="KQ57" s="101"/>
      <c r="KR57" s="121"/>
      <c r="KS57" s="122" t="e">
        <f t="shared" si="750"/>
        <v>#DIV/0!</v>
      </c>
      <c r="KT57" s="469">
        <f t="shared" si="751"/>
        <v>0</v>
      </c>
      <c r="KU57" s="122">
        <f>KT57/KT42</f>
        <v>0</v>
      </c>
      <c r="KV57" s="101">
        <f>KV42*KU57</f>
        <v>0</v>
      </c>
      <c r="KW57" s="119">
        <f t="shared" si="752"/>
        <v>0</v>
      </c>
      <c r="KX57" s="93">
        <f>KX42</f>
        <v>2200</v>
      </c>
      <c r="KY57" s="120">
        <f t="shared" si="753"/>
        <v>0</v>
      </c>
      <c r="KZ57" s="101">
        <f t="shared" si="754"/>
        <v>0</v>
      </c>
      <c r="LA57" s="101"/>
      <c r="LB57" s="121"/>
      <c r="LC57" s="122" t="e">
        <f t="shared" si="755"/>
        <v>#DIV/0!</v>
      </c>
      <c r="LD57" s="469">
        <f t="shared" si="756"/>
        <v>0</v>
      </c>
      <c r="LE57" s="122">
        <f>LD57/LD42</f>
        <v>0</v>
      </c>
      <c r="LF57" s="101">
        <f>LF42*LE57</f>
        <v>0</v>
      </c>
      <c r="LG57" s="119">
        <f t="shared" si="757"/>
        <v>0</v>
      </c>
      <c r="LH57" s="93">
        <f>LH42</f>
        <v>2150</v>
      </c>
      <c r="LI57" s="120">
        <f t="shared" si="758"/>
        <v>0</v>
      </c>
      <c r="LJ57" s="101">
        <f t="shared" si="759"/>
        <v>0</v>
      </c>
      <c r="LK57" s="101"/>
      <c r="LL57" s="121"/>
      <c r="LM57" s="122" t="e">
        <f t="shared" si="760"/>
        <v>#DIV/0!</v>
      </c>
      <c r="LN57" s="469">
        <f t="shared" si="761"/>
        <v>0</v>
      </c>
      <c r="LO57" s="122">
        <f>LN57/LN42</f>
        <v>0</v>
      </c>
      <c r="LP57" s="101">
        <f>LP42*LO57</f>
        <v>0</v>
      </c>
      <c r="LQ57" s="119">
        <f t="shared" si="762"/>
        <v>0</v>
      </c>
      <c r="LR57" s="93">
        <f>LR42</f>
        <v>2016.57</v>
      </c>
      <c r="LS57" s="120">
        <f t="shared" si="763"/>
        <v>0</v>
      </c>
      <c r="LT57" s="101">
        <f t="shared" si="764"/>
        <v>0</v>
      </c>
      <c r="LU57" s="101"/>
      <c r="LV57" s="121"/>
      <c r="LW57" s="122" t="e">
        <f t="shared" si="765"/>
        <v>#DIV/0!</v>
      </c>
      <c r="LX57" s="469">
        <f t="shared" si="766"/>
        <v>0</v>
      </c>
      <c r="LY57" s="122">
        <f>LX57/LX42</f>
        <v>0</v>
      </c>
      <c r="LZ57" s="101">
        <f>LZ42*LY57</f>
        <v>0</v>
      </c>
      <c r="MA57" s="119">
        <f t="shared" si="767"/>
        <v>0</v>
      </c>
      <c r="MB57" s="93">
        <f>MB42</f>
        <v>2150</v>
      </c>
      <c r="MC57" s="120">
        <f t="shared" si="768"/>
        <v>0</v>
      </c>
      <c r="MD57" s="101">
        <f t="shared" si="769"/>
        <v>0</v>
      </c>
      <c r="ME57" s="101"/>
      <c r="MF57" s="121"/>
      <c r="MG57" s="122" t="e">
        <f t="shared" si="770"/>
        <v>#DIV/0!</v>
      </c>
      <c r="MH57" s="469">
        <f t="shared" si="771"/>
        <v>0</v>
      </c>
      <c r="MI57" s="122">
        <f>MH57/MH42</f>
        <v>0</v>
      </c>
      <c r="MJ57" s="101">
        <f>MJ42*MI57</f>
        <v>0</v>
      </c>
      <c r="MK57" s="119">
        <f t="shared" si="772"/>
        <v>0</v>
      </c>
      <c r="ML57" s="93">
        <f>ML42</f>
        <v>2830</v>
      </c>
      <c r="MM57" s="120">
        <f t="shared" si="773"/>
        <v>0</v>
      </c>
      <c r="MN57" s="101">
        <f t="shared" si="774"/>
        <v>0</v>
      </c>
      <c r="MO57" s="101"/>
      <c r="MP57" s="121"/>
      <c r="MQ57" s="122" t="e">
        <f t="shared" si="775"/>
        <v>#DIV/0!</v>
      </c>
      <c r="MR57" s="469">
        <f t="shared" si="776"/>
        <v>0</v>
      </c>
      <c r="MS57" s="122">
        <f>MR57/MR42</f>
        <v>0</v>
      </c>
      <c r="MT57" s="101">
        <f>MT42*MS57</f>
        <v>0</v>
      </c>
      <c r="MU57" s="119">
        <f t="shared" si="777"/>
        <v>0</v>
      </c>
      <c r="MV57" s="93">
        <f>MV42</f>
        <v>2150</v>
      </c>
      <c r="MW57" s="120">
        <f t="shared" si="778"/>
        <v>0</v>
      </c>
      <c r="MX57" s="101">
        <f t="shared" si="779"/>
        <v>0</v>
      </c>
      <c r="MY57" s="101"/>
      <c r="MZ57" s="121"/>
      <c r="NA57" s="122" t="e">
        <f t="shared" si="780"/>
        <v>#DIV/0!</v>
      </c>
      <c r="NB57" s="469">
        <f t="shared" si="781"/>
        <v>0</v>
      </c>
      <c r="NC57" s="122">
        <f>NB57/NB42</f>
        <v>0</v>
      </c>
      <c r="ND57" s="101">
        <f>ND42*NC57</f>
        <v>0</v>
      </c>
      <c r="NE57" s="119">
        <f t="shared" si="782"/>
        <v>0</v>
      </c>
      <c r="NF57" s="93">
        <f>NF42</f>
        <v>2145</v>
      </c>
      <c r="NG57" s="120">
        <f t="shared" si="783"/>
        <v>0</v>
      </c>
      <c r="NH57" s="101">
        <f t="shared" si="784"/>
        <v>0</v>
      </c>
      <c r="NI57" s="101"/>
      <c r="NJ57" s="121"/>
      <c r="NK57" s="122" t="e">
        <f t="shared" si="785"/>
        <v>#DIV/0!</v>
      </c>
      <c r="NL57" s="469">
        <f t="shared" si="786"/>
        <v>0</v>
      </c>
      <c r="NM57" s="122">
        <f>NL57/NL42</f>
        <v>0</v>
      </c>
      <c r="NN57" s="101">
        <f>NN42*NM57</f>
        <v>0</v>
      </c>
      <c r="NO57" s="119">
        <f t="shared" si="787"/>
        <v>0</v>
      </c>
      <c r="NP57" s="93">
        <f>NP42</f>
        <v>2837.73</v>
      </c>
      <c r="NQ57" s="120">
        <f t="shared" si="788"/>
        <v>0</v>
      </c>
      <c r="NR57" s="101">
        <f t="shared" si="789"/>
        <v>0</v>
      </c>
      <c r="NS57" s="101"/>
      <c r="NT57" s="121"/>
      <c r="NU57" s="122" t="e">
        <f t="shared" si="790"/>
        <v>#DIV/0!</v>
      </c>
      <c r="NV57" s="469">
        <f t="shared" si="791"/>
        <v>0</v>
      </c>
      <c r="NW57" s="122">
        <f>NV57/NV42</f>
        <v>0</v>
      </c>
      <c r="NX57" s="101">
        <f>NX42*NW57</f>
        <v>0</v>
      </c>
      <c r="NY57" s="119">
        <f t="shared" si="792"/>
        <v>0</v>
      </c>
      <c r="NZ57" s="93">
        <f>NZ42</f>
        <v>2830</v>
      </c>
      <c r="OA57" s="120">
        <f t="shared" si="793"/>
        <v>0</v>
      </c>
      <c r="OB57" s="101">
        <f t="shared" si="794"/>
        <v>0</v>
      </c>
      <c r="OC57" s="101"/>
      <c r="OD57" s="121"/>
      <c r="OE57" s="122" t="e">
        <f t="shared" si="795"/>
        <v>#DIV/0!</v>
      </c>
      <c r="OF57" s="469">
        <f t="shared" si="796"/>
        <v>0</v>
      </c>
      <c r="OG57" s="122">
        <f>OF57/OF42</f>
        <v>0</v>
      </c>
      <c r="OH57" s="101">
        <f>OH42*OG57</f>
        <v>0</v>
      </c>
      <c r="OI57" s="119">
        <f t="shared" si="797"/>
        <v>0</v>
      </c>
      <c r="OJ57" s="93">
        <f>OJ42</f>
        <v>2150</v>
      </c>
      <c r="OK57" s="120">
        <f t="shared" si="798"/>
        <v>0</v>
      </c>
      <c r="OL57" s="101">
        <f t="shared" si="799"/>
        <v>0</v>
      </c>
      <c r="OM57" s="101"/>
      <c r="ON57" s="121"/>
      <c r="OO57" s="122" t="e">
        <f t="shared" si="800"/>
        <v>#DIV/0!</v>
      </c>
      <c r="OP57" s="469">
        <f t="shared" si="801"/>
        <v>0</v>
      </c>
      <c r="OQ57" s="122">
        <f>OP57/OP42</f>
        <v>0</v>
      </c>
      <c r="OR57" s="101">
        <f>OR42*OQ57</f>
        <v>0</v>
      </c>
      <c r="OS57" s="119">
        <f t="shared" si="802"/>
        <v>0</v>
      </c>
      <c r="OT57" s="93">
        <f>OT42</f>
        <v>2830</v>
      </c>
      <c r="OU57" s="120">
        <f t="shared" si="803"/>
        <v>0</v>
      </c>
      <c r="OV57" s="101">
        <f t="shared" si="804"/>
        <v>0</v>
      </c>
      <c r="OW57" s="101"/>
      <c r="OX57" s="121"/>
      <c r="OY57" s="122" t="e">
        <f t="shared" si="805"/>
        <v>#DIV/0!</v>
      </c>
      <c r="OZ57" s="469">
        <f t="shared" si="806"/>
        <v>0</v>
      </c>
      <c r="PA57" s="122">
        <f>OZ57/OZ42</f>
        <v>0</v>
      </c>
      <c r="PB57" s="101">
        <f>PB42*PA57</f>
        <v>0</v>
      </c>
      <c r="PC57" s="119">
        <f t="shared" si="807"/>
        <v>0</v>
      </c>
      <c r="PD57" s="93">
        <f>PD42</f>
        <v>2925.67</v>
      </c>
      <c r="PE57" s="120">
        <f t="shared" si="808"/>
        <v>0</v>
      </c>
      <c r="PF57" s="101">
        <f t="shared" si="809"/>
        <v>0</v>
      </c>
      <c r="PG57" s="101"/>
      <c r="PH57" s="121"/>
      <c r="PI57" s="122" t="e">
        <f t="shared" si="810"/>
        <v>#DIV/0!</v>
      </c>
      <c r="PJ57" s="469">
        <f t="shared" si="811"/>
        <v>0</v>
      </c>
      <c r="PK57" s="122">
        <f>PJ57/PJ42</f>
        <v>0</v>
      </c>
      <c r="PL57" s="101">
        <f>PL42*PK57</f>
        <v>0</v>
      </c>
      <c r="PM57" s="119">
        <f t="shared" si="812"/>
        <v>0</v>
      </c>
      <c r="PN57" s="93">
        <f>PN42</f>
        <v>2830</v>
      </c>
      <c r="PO57" s="120">
        <f t="shared" si="813"/>
        <v>0</v>
      </c>
      <c r="PP57" s="101">
        <f t="shared" si="814"/>
        <v>0</v>
      </c>
      <c r="PQ57" s="101"/>
      <c r="PR57" s="121"/>
      <c r="PS57" s="122" t="e">
        <f t="shared" si="815"/>
        <v>#DIV/0!</v>
      </c>
      <c r="PT57" s="469">
        <f t="shared" si="816"/>
        <v>0</v>
      </c>
      <c r="PU57" s="122" t="e">
        <f>PT57/PT42</f>
        <v>#DIV/0!</v>
      </c>
      <c r="PV57" s="101" t="e">
        <f>PV42*PU57</f>
        <v>#DIV/0!</v>
      </c>
      <c r="PW57" s="119">
        <f t="shared" si="817"/>
        <v>0</v>
      </c>
      <c r="PX57" s="93">
        <f>PX42</f>
        <v>0</v>
      </c>
      <c r="PY57" s="120">
        <f t="shared" si="818"/>
        <v>0</v>
      </c>
      <c r="PZ57" s="101">
        <f t="shared" si="819"/>
        <v>0</v>
      </c>
      <c r="QA57" s="101"/>
      <c r="QB57" s="121"/>
      <c r="QC57" s="122" t="e">
        <f t="shared" si="820"/>
        <v>#DIV/0!</v>
      </c>
      <c r="QD57" s="469">
        <f t="shared" si="821"/>
        <v>0</v>
      </c>
      <c r="QE57" s="122">
        <f>QD57/QD42</f>
        <v>0</v>
      </c>
      <c r="QF57" s="101">
        <f>QF42*QE57</f>
        <v>0</v>
      </c>
      <c r="QG57" s="119">
        <f t="shared" si="822"/>
        <v>0</v>
      </c>
      <c r="QH57" s="93">
        <f>QH42</f>
        <v>2830</v>
      </c>
      <c r="QI57" s="120">
        <f t="shared" si="823"/>
        <v>0</v>
      </c>
      <c r="QJ57" s="101">
        <f t="shared" si="824"/>
        <v>0</v>
      </c>
      <c r="QK57" s="101"/>
      <c r="QL57" s="121"/>
      <c r="QM57" s="122" t="e">
        <f t="shared" si="825"/>
        <v>#DIV/0!</v>
      </c>
      <c r="QN57" s="469">
        <f t="shared" si="826"/>
        <v>0</v>
      </c>
      <c r="QO57" s="122">
        <f>QN57/QN42</f>
        <v>0</v>
      </c>
      <c r="QP57" s="101">
        <f>QP42*QO57</f>
        <v>0</v>
      </c>
      <c r="QQ57" s="119">
        <f t="shared" si="827"/>
        <v>0</v>
      </c>
      <c r="QR57" s="93">
        <f>QR42</f>
        <v>2150</v>
      </c>
      <c r="QS57" s="120">
        <f t="shared" si="828"/>
        <v>0</v>
      </c>
      <c r="QT57" s="101">
        <f t="shared" si="829"/>
        <v>0</v>
      </c>
      <c r="QU57" s="101"/>
      <c r="QV57" s="121"/>
      <c r="QW57" s="122" t="e">
        <f t="shared" si="830"/>
        <v>#DIV/0!</v>
      </c>
      <c r="QX57" s="469">
        <f t="shared" si="831"/>
        <v>0</v>
      </c>
      <c r="QY57" s="122">
        <f>QX57/QX42</f>
        <v>0</v>
      </c>
      <c r="QZ57" s="101">
        <f>QZ42*QY57</f>
        <v>0</v>
      </c>
      <c r="RA57" s="119">
        <f t="shared" si="832"/>
        <v>0</v>
      </c>
      <c r="RB57" s="93">
        <f>RB42</f>
        <v>3207</v>
      </c>
      <c r="RC57" s="120">
        <f t="shared" si="833"/>
        <v>0</v>
      </c>
      <c r="RD57" s="101">
        <f t="shared" si="834"/>
        <v>0</v>
      </c>
      <c r="RE57" s="101"/>
      <c r="RF57" s="121"/>
      <c r="RG57" s="122" t="e">
        <f t="shared" si="835"/>
        <v>#DIV/0!</v>
      </c>
      <c r="RH57" s="469">
        <f t="shared" si="836"/>
        <v>0</v>
      </c>
      <c r="RI57" s="122">
        <f>RH57/RH42</f>
        <v>0</v>
      </c>
      <c r="RJ57" s="101">
        <f>RJ42*RI57</f>
        <v>0</v>
      </c>
      <c r="RK57" s="119">
        <f t="shared" si="837"/>
        <v>0</v>
      </c>
      <c r="RL57" s="93">
        <f>RL42</f>
        <v>2868</v>
      </c>
      <c r="RM57" s="120">
        <f t="shared" si="838"/>
        <v>0</v>
      </c>
      <c r="RN57" s="101">
        <f t="shared" si="839"/>
        <v>0</v>
      </c>
      <c r="RO57" s="101"/>
      <c r="RP57" s="121"/>
      <c r="RQ57" s="122" t="e">
        <f t="shared" si="840"/>
        <v>#DIV/0!</v>
      </c>
      <c r="RR57" s="469">
        <f t="shared" si="841"/>
        <v>0</v>
      </c>
      <c r="RS57" s="122">
        <f>RR57/RR42</f>
        <v>0</v>
      </c>
      <c r="RT57" s="101">
        <f>RT42*RS57</f>
        <v>0</v>
      </c>
      <c r="RU57" s="119">
        <f t="shared" si="842"/>
        <v>0</v>
      </c>
      <c r="RV57" s="93">
        <f>RV42</f>
        <v>2830</v>
      </c>
      <c r="RW57" s="120">
        <f t="shared" si="843"/>
        <v>0</v>
      </c>
      <c r="RX57" s="101">
        <f t="shared" si="844"/>
        <v>0</v>
      </c>
      <c r="RY57" s="101"/>
      <c r="RZ57" s="121"/>
      <c r="SA57" s="122" t="e">
        <f t="shared" si="845"/>
        <v>#DIV/0!</v>
      </c>
      <c r="SB57" s="469">
        <f t="shared" si="846"/>
        <v>0</v>
      </c>
      <c r="SC57" s="122">
        <f>SB57/SB42</f>
        <v>0</v>
      </c>
      <c r="SD57" s="101">
        <f>SD42*SC57</f>
        <v>0</v>
      </c>
      <c r="SE57" s="119">
        <f t="shared" si="847"/>
        <v>0</v>
      </c>
      <c r="SF57" s="93">
        <f>SF42</f>
        <v>0</v>
      </c>
      <c r="SG57" s="120">
        <f t="shared" si="848"/>
        <v>0</v>
      </c>
      <c r="SH57" s="101">
        <f t="shared" si="849"/>
        <v>0</v>
      </c>
      <c r="SI57" s="101"/>
      <c r="SJ57" s="121"/>
      <c r="SK57" s="122" t="e">
        <f t="shared" si="850"/>
        <v>#DIV/0!</v>
      </c>
      <c r="SL57" s="469">
        <f t="shared" si="851"/>
        <v>0</v>
      </c>
      <c r="SM57" s="122">
        <f>SL57/SL42</f>
        <v>0</v>
      </c>
      <c r="SN57" s="101">
        <f>SN42*SM57</f>
        <v>0</v>
      </c>
      <c r="SO57" s="119">
        <f t="shared" si="852"/>
        <v>0</v>
      </c>
      <c r="SP57" s="93">
        <f>SP42</f>
        <v>2150</v>
      </c>
      <c r="SQ57" s="120">
        <f t="shared" si="853"/>
        <v>0</v>
      </c>
      <c r="SR57" s="101">
        <f t="shared" si="854"/>
        <v>0</v>
      </c>
      <c r="SS57" s="101"/>
      <c r="ST57" s="121"/>
      <c r="SU57" s="122" t="e">
        <f t="shared" si="855"/>
        <v>#DIV/0!</v>
      </c>
      <c r="SV57" s="469">
        <f t="shared" si="856"/>
        <v>0</v>
      </c>
      <c r="SW57" s="122">
        <f>SV57/SV42</f>
        <v>0</v>
      </c>
      <c r="SX57" s="101">
        <f>SX42*SW57</f>
        <v>0</v>
      </c>
      <c r="SY57" s="119">
        <f t="shared" si="857"/>
        <v>0</v>
      </c>
      <c r="SZ57" s="93">
        <f>SZ42</f>
        <v>2830</v>
      </c>
      <c r="TA57" s="120">
        <f t="shared" si="858"/>
        <v>0</v>
      </c>
      <c r="TB57" s="101">
        <f t="shared" si="859"/>
        <v>0</v>
      </c>
      <c r="TC57" s="101"/>
      <c r="TD57" s="121"/>
      <c r="TE57" s="122" t="e">
        <f t="shared" si="860"/>
        <v>#DIV/0!</v>
      </c>
      <c r="TF57" s="469">
        <f t="shared" si="861"/>
        <v>0</v>
      </c>
      <c r="TG57" s="122">
        <f>TF57/TF42</f>
        <v>0</v>
      </c>
      <c r="TH57" s="101">
        <f>TH42*TG57</f>
        <v>0</v>
      </c>
      <c r="TI57" s="119">
        <f t="shared" si="862"/>
        <v>0</v>
      </c>
      <c r="TJ57" s="93">
        <f>TJ42</f>
        <v>2830</v>
      </c>
      <c r="TK57" s="120">
        <f t="shared" si="863"/>
        <v>0</v>
      </c>
      <c r="TL57" s="101">
        <f t="shared" si="864"/>
        <v>0</v>
      </c>
      <c r="TM57" s="101"/>
      <c r="TN57" s="121"/>
      <c r="TO57" s="122" t="e">
        <f t="shared" si="865"/>
        <v>#DIV/0!</v>
      </c>
      <c r="TP57" s="469">
        <f t="shared" si="866"/>
        <v>0</v>
      </c>
      <c r="TQ57" s="122">
        <f>TP57/TP42</f>
        <v>0</v>
      </c>
      <c r="TR57" s="101">
        <f>TR42*TQ57</f>
        <v>0</v>
      </c>
      <c r="TS57" s="119">
        <f t="shared" si="867"/>
        <v>0</v>
      </c>
      <c r="TT57" s="93">
        <f>TT42</f>
        <v>2150</v>
      </c>
      <c r="TU57" s="120">
        <f t="shared" si="868"/>
        <v>0</v>
      </c>
      <c r="TV57" s="101">
        <f t="shared" si="869"/>
        <v>0</v>
      </c>
      <c r="TW57" s="101"/>
      <c r="TX57" s="121"/>
      <c r="TY57" s="122" t="e">
        <f t="shared" si="870"/>
        <v>#DIV/0!</v>
      </c>
      <c r="TZ57" s="469">
        <f t="shared" si="871"/>
        <v>0</v>
      </c>
      <c r="UA57" s="122">
        <f>TZ57/TZ42</f>
        <v>0</v>
      </c>
      <c r="UB57" s="101">
        <f>UB42*UA57</f>
        <v>0</v>
      </c>
      <c r="UC57" s="119">
        <f t="shared" si="872"/>
        <v>0</v>
      </c>
      <c r="UD57" s="93">
        <f>UD42</f>
        <v>2150</v>
      </c>
      <c r="UE57" s="120">
        <f t="shared" si="873"/>
        <v>0</v>
      </c>
      <c r="UF57" s="101">
        <f t="shared" si="874"/>
        <v>0</v>
      </c>
      <c r="UG57" s="101"/>
      <c r="UH57" s="121"/>
      <c r="UI57" s="122" t="e">
        <f t="shared" si="875"/>
        <v>#DIV/0!</v>
      </c>
      <c r="UJ57" s="469">
        <f t="shared" si="876"/>
        <v>0</v>
      </c>
      <c r="UK57" s="122">
        <f>UJ57/UJ42</f>
        <v>0</v>
      </c>
      <c r="UL57" s="101">
        <f>UL42*UK57</f>
        <v>0</v>
      </c>
      <c r="UM57" s="119">
        <f t="shared" si="877"/>
        <v>0</v>
      </c>
      <c r="UN57" s="93">
        <f>UN42</f>
        <v>2150</v>
      </c>
      <c r="UO57" s="120">
        <f t="shared" si="878"/>
        <v>0</v>
      </c>
      <c r="UP57" s="101">
        <f t="shared" si="879"/>
        <v>0</v>
      </c>
      <c r="UQ57" s="101"/>
      <c r="UR57" s="121"/>
      <c r="US57" s="122" t="e">
        <f t="shared" si="880"/>
        <v>#DIV/0!</v>
      </c>
      <c r="UT57" s="469">
        <f t="shared" si="881"/>
        <v>0</v>
      </c>
      <c r="UU57" s="122">
        <f>UT57/UT42</f>
        <v>0</v>
      </c>
      <c r="UV57" s="101">
        <f>UV42*UU57</f>
        <v>0</v>
      </c>
      <c r="UW57" s="119">
        <f t="shared" si="882"/>
        <v>0</v>
      </c>
      <c r="UX57" s="93">
        <f>UX42</f>
        <v>2150</v>
      </c>
      <c r="UY57" s="120">
        <f t="shared" si="883"/>
        <v>0</v>
      </c>
      <c r="UZ57" s="101">
        <f t="shared" si="884"/>
        <v>0</v>
      </c>
      <c r="VA57" s="101"/>
      <c r="VB57" s="121"/>
      <c r="VC57" s="122" t="e">
        <f t="shared" si="885"/>
        <v>#DIV/0!</v>
      </c>
      <c r="VD57" s="469">
        <f t="shared" si="886"/>
        <v>0</v>
      </c>
      <c r="VE57" s="122">
        <f>VD57/VD42</f>
        <v>0</v>
      </c>
      <c r="VF57" s="101">
        <f>VF42*VE57</f>
        <v>0</v>
      </c>
      <c r="VG57" s="119">
        <f t="shared" si="887"/>
        <v>0</v>
      </c>
      <c r="VH57" s="93">
        <f>VH42</f>
        <v>2150</v>
      </c>
      <c r="VI57" s="120">
        <f t="shared" si="888"/>
        <v>0</v>
      </c>
      <c r="VJ57" s="101">
        <f t="shared" si="889"/>
        <v>0</v>
      </c>
      <c r="VK57" s="101"/>
      <c r="VL57" s="121"/>
      <c r="VM57" s="122" t="e">
        <f t="shared" si="890"/>
        <v>#DIV/0!</v>
      </c>
      <c r="VN57" s="469">
        <f t="shared" si="891"/>
        <v>0</v>
      </c>
      <c r="VO57" s="122">
        <f>VN57/VN42</f>
        <v>0</v>
      </c>
      <c r="VP57" s="101">
        <f>VP42*VO57</f>
        <v>0</v>
      </c>
      <c r="VQ57" s="119">
        <f t="shared" si="892"/>
        <v>0</v>
      </c>
      <c r="VR57" s="93">
        <f>VR42</f>
        <v>2150</v>
      </c>
      <c r="VS57" s="120">
        <f t="shared" si="893"/>
        <v>0</v>
      </c>
      <c r="VT57" s="101">
        <f t="shared" si="894"/>
        <v>0</v>
      </c>
      <c r="VU57" s="101"/>
      <c r="VV57" s="121"/>
      <c r="VW57" s="122" t="e">
        <f t="shared" si="895"/>
        <v>#DIV/0!</v>
      </c>
      <c r="VX57" s="452">
        <f t="shared" si="896"/>
        <v>0</v>
      </c>
      <c r="VY57" s="122">
        <f>VX57/VX42</f>
        <v>0</v>
      </c>
      <c r="VZ57" s="101">
        <f>VZ42*VY57</f>
        <v>0</v>
      </c>
      <c r="WA57" s="119">
        <f t="shared" si="897"/>
        <v>0</v>
      </c>
      <c r="WB57" s="93">
        <f>WB42</f>
        <v>2416.02</v>
      </c>
      <c r="WC57" s="120">
        <f t="shared" si="898"/>
        <v>0</v>
      </c>
      <c r="WD57" s="101">
        <f t="shared" si="899"/>
        <v>0</v>
      </c>
      <c r="WE57" s="101"/>
      <c r="WF57" s="121"/>
    </row>
    <row r="58" spans="1:604">
      <c r="A58" s="5" t="s">
        <v>44</v>
      </c>
      <c r="B58" s="14" t="s">
        <v>45</v>
      </c>
      <c r="C58" s="14"/>
      <c r="D58" s="14"/>
      <c r="E58" s="4" t="s">
        <v>33</v>
      </c>
      <c r="F58" s="18">
        <f>SUM(F60:F73)</f>
        <v>223</v>
      </c>
      <c r="G58" s="4"/>
      <c r="H58" s="95">
        <v>6154</v>
      </c>
      <c r="I58" s="119">
        <f>IF(F58&gt;0,H58/F58,0)</f>
        <v>27.596412560000001</v>
      </c>
      <c r="J58" s="101">
        <f>IF(M58&gt;0,M58/H58,0)</f>
        <v>51.47</v>
      </c>
      <c r="K58" s="120">
        <f>I58*J58</f>
        <v>1420.38735</v>
      </c>
      <c r="L58" s="101">
        <f>K58*F58</f>
        <v>316746.38</v>
      </c>
      <c r="M58" s="95">
        <v>316746.38</v>
      </c>
      <c r="N58" s="121">
        <f>M58-L58</f>
        <v>0</v>
      </c>
      <c r="O58" s="122">
        <f t="shared" si="605"/>
        <v>1.87453</v>
      </c>
      <c r="P58" s="18">
        <f>SUM(P60:P73)</f>
        <v>446</v>
      </c>
      <c r="Q58" s="4"/>
      <c r="R58" s="95">
        <v>8612</v>
      </c>
      <c r="S58" s="119">
        <f>IF(P58&gt;0,R58/P58,0)</f>
        <v>19.30941704</v>
      </c>
      <c r="T58" s="101">
        <f>IF(W58&gt;0,W58/R58,0)</f>
        <v>51.47</v>
      </c>
      <c r="U58" s="120">
        <f>S58*T58</f>
        <v>993.85569999999996</v>
      </c>
      <c r="V58" s="101">
        <f>U58*P58</f>
        <v>443259.64</v>
      </c>
      <c r="W58" s="95">
        <v>443259.64</v>
      </c>
      <c r="X58" s="121">
        <f>W58-V58</f>
        <v>0</v>
      </c>
      <c r="Y58" s="122">
        <f t="shared" si="610"/>
        <v>1.31162</v>
      </c>
      <c r="Z58" s="18">
        <f>SUM(Z60:Z73)</f>
        <v>276</v>
      </c>
      <c r="AA58" s="4"/>
      <c r="AB58" s="95">
        <v>7068</v>
      </c>
      <c r="AC58" s="119">
        <f>IF(Z58&gt;0,AB58/Z58,0)</f>
        <v>25.608695650000001</v>
      </c>
      <c r="AD58" s="101">
        <f>IF(AG58&gt;0,AG58/AB58,0)</f>
        <v>51.47</v>
      </c>
      <c r="AE58" s="120">
        <f>AC58*AD58</f>
        <v>1318.0795700000001</v>
      </c>
      <c r="AF58" s="101">
        <f>AE58*Z58</f>
        <v>363789.96</v>
      </c>
      <c r="AG58" s="95">
        <v>363789.96</v>
      </c>
      <c r="AH58" s="121">
        <f>AG58-AF58</f>
        <v>0</v>
      </c>
      <c r="AI58" s="122">
        <f t="shared" si="615"/>
        <v>1.7395099999999999</v>
      </c>
      <c r="AJ58" s="18">
        <f>SUM(AJ60:AJ73)</f>
        <v>0</v>
      </c>
      <c r="AK58" s="4"/>
      <c r="AL58" s="95"/>
      <c r="AM58" s="119">
        <f>IF(AJ58&gt;0,AL58/AJ58,0)</f>
        <v>0</v>
      </c>
      <c r="AN58" s="101">
        <f>IF(AQ58&gt;0,AQ58/AL58,0)</f>
        <v>0</v>
      </c>
      <c r="AO58" s="120">
        <f>AM58*AN58</f>
        <v>0</v>
      </c>
      <c r="AP58" s="101">
        <f>AO58*AJ58</f>
        <v>0</v>
      </c>
      <c r="AQ58" s="95"/>
      <c r="AR58" s="121">
        <f>AQ58-AP58</f>
        <v>0</v>
      </c>
      <c r="AS58" s="122">
        <f t="shared" si="620"/>
        <v>0</v>
      </c>
      <c r="AT58" s="18">
        <f>SUM(AT60:AT73)</f>
        <v>131</v>
      </c>
      <c r="AU58" s="4"/>
      <c r="AV58" s="95">
        <v>3173</v>
      </c>
      <c r="AW58" s="119">
        <f>IF(AT58&gt;0,AV58/AT58,0)</f>
        <v>24.221374050000001</v>
      </c>
      <c r="AX58" s="101">
        <f>IF(BA58&gt;0,BA58/AV58,0)</f>
        <v>51.47</v>
      </c>
      <c r="AY58" s="120">
        <f>AW58*AX58</f>
        <v>1246.6741199999999</v>
      </c>
      <c r="AZ58" s="101">
        <f>AY58*AT58</f>
        <v>163314.31</v>
      </c>
      <c r="BA58" s="95">
        <v>163314.31</v>
      </c>
      <c r="BB58" s="121">
        <f>BA58-AZ58</f>
        <v>0</v>
      </c>
      <c r="BC58" s="122">
        <f t="shared" si="625"/>
        <v>1.6452800000000001</v>
      </c>
      <c r="BD58" s="18">
        <f>SUM(BD60:BD73)</f>
        <v>151</v>
      </c>
      <c r="BE58" s="4"/>
      <c r="BF58" s="95">
        <v>1356</v>
      </c>
      <c r="BG58" s="119">
        <f>IF(BD58&gt;0,BF58/BD58,0)</f>
        <v>8.9801324499999993</v>
      </c>
      <c r="BH58" s="101">
        <f>IF(BK58&gt;0,BK58/BF58,0)</f>
        <v>51.47</v>
      </c>
      <c r="BI58" s="120">
        <f>BG58*BH58</f>
        <v>462.20742000000001</v>
      </c>
      <c r="BJ58" s="101">
        <f>BI58*BD58</f>
        <v>69793.320000000007</v>
      </c>
      <c r="BK58" s="95">
        <v>69793.320000000007</v>
      </c>
      <c r="BL58" s="121">
        <f>BK58-BJ58</f>
        <v>0</v>
      </c>
      <c r="BM58" s="122">
        <f t="shared" si="630"/>
        <v>0.60999000000000003</v>
      </c>
      <c r="BN58" s="18">
        <f>SUM(BN60:BN73)</f>
        <v>50</v>
      </c>
      <c r="BO58" s="4"/>
      <c r="BP58" s="95">
        <v>941</v>
      </c>
      <c r="BQ58" s="119">
        <f>IF(BN58&gt;0,BP58/BN58,0)</f>
        <v>18.82</v>
      </c>
      <c r="BR58" s="101">
        <f>IF(BU58&gt;0,BU58/BP58,0)</f>
        <v>51.47</v>
      </c>
      <c r="BS58" s="120">
        <f>BQ58*BR58</f>
        <v>968.66539999999998</v>
      </c>
      <c r="BT58" s="101">
        <f>BS58*BN58</f>
        <v>48433.27</v>
      </c>
      <c r="BU58" s="95">
        <v>48433.27</v>
      </c>
      <c r="BV58" s="121">
        <f>BU58-BT58</f>
        <v>0</v>
      </c>
      <c r="BW58" s="122">
        <f t="shared" si="635"/>
        <v>1.2783800000000001</v>
      </c>
      <c r="BX58" s="18">
        <f>SUM(BX60:BX73)</f>
        <v>167</v>
      </c>
      <c r="BY58" s="4"/>
      <c r="BZ58" s="95">
        <v>1420</v>
      </c>
      <c r="CA58" s="119">
        <f>IF(BX58&gt;0,BZ58/BX58,0)</f>
        <v>8.5029940100000001</v>
      </c>
      <c r="CB58" s="101">
        <f>IF(CE58&gt;0,CE58/BZ58,0)</f>
        <v>51.47</v>
      </c>
      <c r="CC58" s="120">
        <f>CA58*CB58</f>
        <v>437.64909999999998</v>
      </c>
      <c r="CD58" s="101">
        <f>CC58*BX58</f>
        <v>73087.399999999994</v>
      </c>
      <c r="CE58" s="95">
        <v>73087.399999999994</v>
      </c>
      <c r="CF58" s="121">
        <f>CE58-CD58</f>
        <v>0</v>
      </c>
      <c r="CG58" s="122">
        <f t="shared" si="640"/>
        <v>0.57757999999999998</v>
      </c>
      <c r="CH58" s="18">
        <f>SUM(CH60:CH73)</f>
        <v>0</v>
      </c>
      <c r="CI58" s="4"/>
      <c r="CJ58" s="95"/>
      <c r="CK58" s="119">
        <f>IF(CH58&gt;0,CJ58/CH58,0)</f>
        <v>0</v>
      </c>
      <c r="CL58" s="101">
        <f>IF(CO58&gt;0,CO58/CJ58,0)</f>
        <v>0</v>
      </c>
      <c r="CM58" s="120">
        <f>CK58*CL58</f>
        <v>0</v>
      </c>
      <c r="CN58" s="101">
        <f>CM58*CH58</f>
        <v>0</v>
      </c>
      <c r="CO58" s="95"/>
      <c r="CP58" s="121">
        <f>CO58-CN58</f>
        <v>0</v>
      </c>
      <c r="CQ58" s="122">
        <f t="shared" si="645"/>
        <v>0</v>
      </c>
      <c r="CR58" s="18">
        <f>SUM(CR60:CR73)</f>
        <v>121</v>
      </c>
      <c r="CS58" s="4"/>
      <c r="CT58" s="95">
        <v>1357</v>
      </c>
      <c r="CU58" s="119">
        <f>IF(CR58&gt;0,CT58/CR58,0)</f>
        <v>11.214876029999999</v>
      </c>
      <c r="CV58" s="101">
        <f>IF(CY58&gt;0,CY58/CT58,0)</f>
        <v>51.47</v>
      </c>
      <c r="CW58" s="120">
        <f>CU58*CV58</f>
        <v>577.22967000000006</v>
      </c>
      <c r="CX58" s="101">
        <f>CW58*CR58</f>
        <v>69844.789999999994</v>
      </c>
      <c r="CY58" s="95">
        <v>69844.789999999994</v>
      </c>
      <c r="CZ58" s="121">
        <f>CY58-CX58</f>
        <v>0</v>
      </c>
      <c r="DA58" s="122">
        <f t="shared" si="650"/>
        <v>0.76178999999999997</v>
      </c>
      <c r="DB58" s="18">
        <f>SUM(DB60:DB73)</f>
        <v>338</v>
      </c>
      <c r="DC58" s="4"/>
      <c r="DD58" s="95">
        <v>3862</v>
      </c>
      <c r="DE58" s="119">
        <f>IF(DB58&gt;0,DD58/DB58,0)</f>
        <v>11.426035499999999</v>
      </c>
      <c r="DF58" s="101">
        <f>IF(DI58&gt;0,DI58/DD58,0)</f>
        <v>51.47</v>
      </c>
      <c r="DG58" s="120">
        <f>DE58*DF58</f>
        <v>588.09804999999994</v>
      </c>
      <c r="DH58" s="101">
        <f>DG58*DB58</f>
        <v>198777.14</v>
      </c>
      <c r="DI58" s="95">
        <v>198777.14</v>
      </c>
      <c r="DJ58" s="121">
        <f>DI58-DH58</f>
        <v>0</v>
      </c>
      <c r="DK58" s="122">
        <f t="shared" si="655"/>
        <v>0.77612999999999999</v>
      </c>
      <c r="DL58" s="18">
        <f>SUM(DL60:DL73)</f>
        <v>170</v>
      </c>
      <c r="DM58" s="4"/>
      <c r="DN58" s="95">
        <v>2327</v>
      </c>
      <c r="DO58" s="119">
        <f>IF(DL58&gt;0,DN58/DL58,0)</f>
        <v>13.68823529</v>
      </c>
      <c r="DP58" s="101">
        <f>IF(DS58&gt;0,DS58/DN58,0)</f>
        <v>51.47</v>
      </c>
      <c r="DQ58" s="120">
        <f>DO58*DP58</f>
        <v>704.53346999999997</v>
      </c>
      <c r="DR58" s="101">
        <f>DQ58*DL58</f>
        <v>119770.69</v>
      </c>
      <c r="DS58" s="95">
        <v>119770.69</v>
      </c>
      <c r="DT58" s="121">
        <f>DS58-DR58</f>
        <v>0</v>
      </c>
      <c r="DU58" s="122">
        <f t="shared" si="660"/>
        <v>0.92979999999999996</v>
      </c>
      <c r="DV58" s="18">
        <f>SUM(DV60:DV73)</f>
        <v>53</v>
      </c>
      <c r="DW58" s="4"/>
      <c r="DX58" s="95">
        <v>843</v>
      </c>
      <c r="DY58" s="119">
        <f>IF(DV58&gt;0,DX58/DV58,0)</f>
        <v>15.90566038</v>
      </c>
      <c r="DZ58" s="101">
        <f>IF(EC58&gt;0,EC58/DX58,0)</f>
        <v>51.47</v>
      </c>
      <c r="EA58" s="120">
        <f>DY58*DZ58</f>
        <v>818.66434000000004</v>
      </c>
      <c r="EB58" s="101">
        <f>EA58*DV58</f>
        <v>43389.21</v>
      </c>
      <c r="EC58" s="95">
        <v>43389.21</v>
      </c>
      <c r="ED58" s="121">
        <f>EC58-EB58</f>
        <v>0</v>
      </c>
      <c r="EE58" s="122">
        <f t="shared" si="665"/>
        <v>1.0804199999999999</v>
      </c>
      <c r="EF58" s="18">
        <f>SUM(EF60:EF73)</f>
        <v>239</v>
      </c>
      <c r="EG58" s="4"/>
      <c r="EH58" s="95">
        <v>7142</v>
      </c>
      <c r="EI58" s="119">
        <f>IF(EF58&gt;0,EH58/EF58,0)</f>
        <v>29.882845190000001</v>
      </c>
      <c r="EJ58" s="101">
        <f>IF(EM58&gt;0,EM58/EH58,0)</f>
        <v>51.47</v>
      </c>
      <c r="EK58" s="120">
        <f>EI58*EJ58</f>
        <v>1538.0700400000001</v>
      </c>
      <c r="EL58" s="101">
        <f>EK58*EF58</f>
        <v>367598.74</v>
      </c>
      <c r="EM58" s="95">
        <v>367598.74</v>
      </c>
      <c r="EN58" s="121">
        <f>EM58-EL58</f>
        <v>0</v>
      </c>
      <c r="EO58" s="122">
        <f t="shared" si="670"/>
        <v>2.0298400000000001</v>
      </c>
      <c r="EP58" s="18">
        <f>SUM(EP60:EP73)</f>
        <v>318</v>
      </c>
      <c r="EQ58" s="4"/>
      <c r="ER58" s="95">
        <v>4420</v>
      </c>
      <c r="ES58" s="119">
        <f>IF(EP58&gt;0,ER58/EP58,0)</f>
        <v>13.899371070000001</v>
      </c>
      <c r="ET58" s="101">
        <f>IF(EW58&gt;0,EW58/ER58,0)</f>
        <v>51.47</v>
      </c>
      <c r="EU58" s="120">
        <f>ES58*ET58</f>
        <v>715.40062999999998</v>
      </c>
      <c r="EV58" s="101">
        <f>EU58*EP58</f>
        <v>227497.4</v>
      </c>
      <c r="EW58" s="95">
        <v>227497.4</v>
      </c>
      <c r="EX58" s="121">
        <f>EW58-EV58</f>
        <v>0</v>
      </c>
      <c r="EY58" s="122">
        <f t="shared" si="675"/>
        <v>0.94413999999999998</v>
      </c>
      <c r="EZ58" s="18">
        <f>SUM(EZ60:EZ73)</f>
        <v>107</v>
      </c>
      <c r="FA58" s="4"/>
      <c r="FB58" s="95">
        <v>930</v>
      </c>
      <c r="FC58" s="119">
        <f>IF(EZ58&gt;0,FB58/EZ58,0)</f>
        <v>8.6915887900000008</v>
      </c>
      <c r="FD58" s="101">
        <f>IF(FG58&gt;0,FG58/FB58,0)</f>
        <v>51.47</v>
      </c>
      <c r="FE58" s="120">
        <f>FC58*FD58</f>
        <v>447.35608000000002</v>
      </c>
      <c r="FF58" s="101">
        <f>FE58*EZ58</f>
        <v>47867.1</v>
      </c>
      <c r="FG58" s="95">
        <v>47867.1</v>
      </c>
      <c r="FH58" s="121">
        <f>FG58-FF58</f>
        <v>0</v>
      </c>
      <c r="FI58" s="122">
        <f t="shared" si="680"/>
        <v>0.59038999999999997</v>
      </c>
      <c r="FJ58" s="18">
        <f>SUM(FJ60:FJ73)</f>
        <v>179</v>
      </c>
      <c r="FK58" s="4"/>
      <c r="FL58" s="95">
        <v>2453</v>
      </c>
      <c r="FM58" s="119">
        <f>IF(FJ58&gt;0,FL58/FJ58,0)</f>
        <v>13.703910609999999</v>
      </c>
      <c r="FN58" s="101">
        <f>IF(FQ58&gt;0,FQ58/FL58,0)</f>
        <v>51.47</v>
      </c>
      <c r="FO58" s="120">
        <f>FM58*FN58</f>
        <v>705.34028000000001</v>
      </c>
      <c r="FP58" s="101">
        <f>FO58*FJ58</f>
        <v>126255.91</v>
      </c>
      <c r="FQ58" s="95">
        <v>126255.91</v>
      </c>
      <c r="FR58" s="121">
        <f>FQ58-FP58</f>
        <v>0</v>
      </c>
      <c r="FS58" s="122">
        <f t="shared" si="685"/>
        <v>0.93086000000000002</v>
      </c>
      <c r="FT58" s="18">
        <f>SUM(FT60:FT73)</f>
        <v>298</v>
      </c>
      <c r="FU58" s="4"/>
      <c r="FV58" s="95">
        <v>3067</v>
      </c>
      <c r="FW58" s="119">
        <f>IF(FT58&gt;0,FV58/FT58,0)</f>
        <v>10.29194631</v>
      </c>
      <c r="FX58" s="101">
        <f>IF(GA58&gt;0,GA58/FV58,0)</f>
        <v>51.47</v>
      </c>
      <c r="FY58" s="120">
        <f>FW58*FX58</f>
        <v>529.72648000000004</v>
      </c>
      <c r="FZ58" s="101">
        <f>FY58*FT58</f>
        <v>157858.49</v>
      </c>
      <c r="GA58" s="95">
        <v>157858.49</v>
      </c>
      <c r="GB58" s="121">
        <f>GA58-FZ58</f>
        <v>0</v>
      </c>
      <c r="GC58" s="122">
        <f t="shared" si="690"/>
        <v>0.69910000000000005</v>
      </c>
      <c r="GD58" s="18">
        <f>SUM(GD60:GD73)</f>
        <v>153</v>
      </c>
      <c r="GE58" s="4"/>
      <c r="GF58" s="95">
        <v>1400</v>
      </c>
      <c r="GG58" s="119">
        <f>IF(GD58&gt;0,GF58/GD58,0)</f>
        <v>9.1503268000000002</v>
      </c>
      <c r="GH58" s="101">
        <f>IF(GK58&gt;0,GK58/GF58,0)</f>
        <v>51.47</v>
      </c>
      <c r="GI58" s="120">
        <f>GG58*GH58</f>
        <v>470.96731999999997</v>
      </c>
      <c r="GJ58" s="101">
        <f>GI58*GD58</f>
        <v>72058</v>
      </c>
      <c r="GK58" s="95">
        <v>72058</v>
      </c>
      <c r="GL58" s="121">
        <f>GK58-GJ58</f>
        <v>0</v>
      </c>
      <c r="GM58" s="122">
        <f t="shared" si="695"/>
        <v>0.62155000000000005</v>
      </c>
      <c r="GN58" s="18">
        <f>SUM(GN60:GN73)</f>
        <v>95</v>
      </c>
      <c r="GO58" s="4"/>
      <c r="GP58" s="95">
        <v>1585</v>
      </c>
      <c r="GQ58" s="119">
        <f>IF(GN58&gt;0,GP58/GN58,0)</f>
        <v>16.684210530000001</v>
      </c>
      <c r="GR58" s="101">
        <f>IF(GU58&gt;0,GU58/GP58,0)</f>
        <v>51.47</v>
      </c>
      <c r="GS58" s="120">
        <f>GQ58*GR58</f>
        <v>858.73631999999998</v>
      </c>
      <c r="GT58" s="101">
        <f>GS58*GN58</f>
        <v>81579.95</v>
      </c>
      <c r="GU58" s="95">
        <v>81579.95</v>
      </c>
      <c r="GV58" s="121">
        <f>GU58-GT58</f>
        <v>0</v>
      </c>
      <c r="GW58" s="122">
        <f t="shared" si="700"/>
        <v>1.1333</v>
      </c>
      <c r="GX58" s="18">
        <f>SUM(GX60:GX73)</f>
        <v>208</v>
      </c>
      <c r="GY58" s="4"/>
      <c r="GZ58" s="95">
        <v>3470</v>
      </c>
      <c r="HA58" s="119">
        <f>IF(GX58&gt;0,GZ58/GX58,0)</f>
        <v>16.68269231</v>
      </c>
      <c r="HB58" s="101">
        <f>IF(HE58&gt;0,HE58/GZ58,0)</f>
        <v>51.47</v>
      </c>
      <c r="HC58" s="120">
        <f>HA58*HB58</f>
        <v>858.65817000000004</v>
      </c>
      <c r="HD58" s="101">
        <f>HC58*GX58</f>
        <v>178600.9</v>
      </c>
      <c r="HE58" s="95">
        <v>178600.9</v>
      </c>
      <c r="HF58" s="121">
        <f>HE58-HD58</f>
        <v>0</v>
      </c>
      <c r="HG58" s="122">
        <f t="shared" si="705"/>
        <v>1.1332</v>
      </c>
      <c r="HH58" s="18">
        <f>SUM(HH60:HH73)</f>
        <v>277</v>
      </c>
      <c r="HI58" s="4"/>
      <c r="HJ58" s="95">
        <v>4682</v>
      </c>
      <c r="HK58" s="119">
        <f>IF(HH58&gt;0,HJ58/HH58,0)</f>
        <v>16.902527079999999</v>
      </c>
      <c r="HL58" s="101">
        <f>IF(HO58&gt;0,HO58/HJ58,0)</f>
        <v>51.47</v>
      </c>
      <c r="HM58" s="120">
        <f>HK58*HL58</f>
        <v>869.97307000000001</v>
      </c>
      <c r="HN58" s="101">
        <f>HM58*HH58</f>
        <v>240982.54</v>
      </c>
      <c r="HO58" s="95">
        <v>240982.54</v>
      </c>
      <c r="HP58" s="121">
        <f>HO58-HN58</f>
        <v>0</v>
      </c>
      <c r="HQ58" s="122">
        <f t="shared" si="710"/>
        <v>1.1481300000000001</v>
      </c>
      <c r="HR58" s="18">
        <f>SUM(HR60:HR73)</f>
        <v>429</v>
      </c>
      <c r="HS58" s="4"/>
      <c r="HT58" s="95">
        <v>5774</v>
      </c>
      <c r="HU58" s="119">
        <f>IF(HR58&gt;0,HT58/HR58,0)</f>
        <v>13.45920746</v>
      </c>
      <c r="HV58" s="101">
        <f>IF(HY58&gt;0,HY58/HT58,0)</f>
        <v>51.47</v>
      </c>
      <c r="HW58" s="120">
        <f>HU58*HV58</f>
        <v>692.74540999999999</v>
      </c>
      <c r="HX58" s="101">
        <f>HW58*HR58</f>
        <v>297187.78000000003</v>
      </c>
      <c r="HY58" s="95">
        <v>297187.78000000003</v>
      </c>
      <c r="HZ58" s="121">
        <f>HY58-HX58</f>
        <v>0</v>
      </c>
      <c r="IA58" s="122">
        <f t="shared" si="715"/>
        <v>0.91424000000000005</v>
      </c>
      <c r="IB58" s="18">
        <f>SUM(IB60:IB73)</f>
        <v>176</v>
      </c>
      <c r="IC58" s="4"/>
      <c r="ID58" s="95">
        <v>1760</v>
      </c>
      <c r="IE58" s="119">
        <f>IF(IB58&gt;0,ID58/IB58,0)</f>
        <v>10</v>
      </c>
      <c r="IF58" s="101">
        <f>IF(II58&gt;0,II58/ID58,0)</f>
        <v>51.47</v>
      </c>
      <c r="IG58" s="120">
        <f>IE58*IF58</f>
        <v>514.70000000000005</v>
      </c>
      <c r="IH58" s="101">
        <f>IG58*IB58</f>
        <v>90587.199999999997</v>
      </c>
      <c r="II58" s="95">
        <v>90587.199999999997</v>
      </c>
      <c r="IJ58" s="121">
        <f>II58-IH58</f>
        <v>0</v>
      </c>
      <c r="IK58" s="122">
        <f t="shared" si="720"/>
        <v>0.67927000000000004</v>
      </c>
      <c r="IL58" s="18">
        <f>SUM(IL60:IL73)</f>
        <v>118</v>
      </c>
      <c r="IM58" s="4"/>
      <c r="IN58" s="95">
        <v>1340</v>
      </c>
      <c r="IO58" s="119">
        <f>IF(IL58&gt;0,IN58/IL58,0)</f>
        <v>11.3559322</v>
      </c>
      <c r="IP58" s="101">
        <f>IF(IS58&gt;0,IS58/IN58,0)</f>
        <v>51.47</v>
      </c>
      <c r="IQ58" s="120">
        <f>IO58*IP58</f>
        <v>584.48982999999998</v>
      </c>
      <c r="IR58" s="101">
        <f>IQ58*IL58</f>
        <v>68969.8</v>
      </c>
      <c r="IS58" s="95">
        <v>68969.8</v>
      </c>
      <c r="IT58" s="121">
        <f>IS58-IR58</f>
        <v>0</v>
      </c>
      <c r="IU58" s="122">
        <f t="shared" si="725"/>
        <v>0.77137</v>
      </c>
      <c r="IV58" s="18">
        <f>SUM(IV60:IV73)</f>
        <v>316</v>
      </c>
      <c r="IW58" s="4"/>
      <c r="IX58" s="95">
        <v>3305</v>
      </c>
      <c r="IY58" s="119">
        <f>IF(IV58&gt;0,IX58/IV58,0)</f>
        <v>10.45886076</v>
      </c>
      <c r="IZ58" s="101">
        <f>IF(JC58&gt;0,JC58/IX58,0)</f>
        <v>51.47</v>
      </c>
      <c r="JA58" s="120">
        <f>IY58*IZ58</f>
        <v>538.31755999999996</v>
      </c>
      <c r="JB58" s="101">
        <f>JA58*IV58</f>
        <v>170108.35</v>
      </c>
      <c r="JC58" s="95">
        <v>170108.35</v>
      </c>
      <c r="JD58" s="121">
        <f>JC58-JB58</f>
        <v>0</v>
      </c>
      <c r="JE58" s="122">
        <f t="shared" si="730"/>
        <v>0.71043999999999996</v>
      </c>
      <c r="JF58" s="18">
        <f>SUM(JF60:JF73)</f>
        <v>321</v>
      </c>
      <c r="JG58" s="4"/>
      <c r="JH58" s="95">
        <v>5090</v>
      </c>
      <c r="JI58" s="119">
        <f>IF(JF58&gt;0,JH58/JF58,0)</f>
        <v>15.856697820000001</v>
      </c>
      <c r="JJ58" s="101">
        <f>IF(JM58&gt;0,JM58/JH58,0)</f>
        <v>51.47</v>
      </c>
      <c r="JK58" s="120">
        <f>JI58*JJ58</f>
        <v>816.14423999999997</v>
      </c>
      <c r="JL58" s="101">
        <f>JK58*JF58</f>
        <v>261982.3</v>
      </c>
      <c r="JM58" s="95">
        <v>261982.3</v>
      </c>
      <c r="JN58" s="121">
        <f>JM58-JL58</f>
        <v>0</v>
      </c>
      <c r="JO58" s="122">
        <f t="shared" si="735"/>
        <v>1.0770900000000001</v>
      </c>
      <c r="JP58" s="18">
        <f>SUM(JP60:JP73)</f>
        <v>0</v>
      </c>
      <c r="JQ58" s="4"/>
      <c r="JR58" s="95"/>
      <c r="JS58" s="119">
        <f>IF(JP58&gt;0,JR58/JP58,0)</f>
        <v>0</v>
      </c>
      <c r="JT58" s="101">
        <f>IF(JW58&gt;0,JW58/JR58,0)</f>
        <v>0</v>
      </c>
      <c r="JU58" s="120">
        <f>JS58*JT58</f>
        <v>0</v>
      </c>
      <c r="JV58" s="101">
        <f>JU58*JP58</f>
        <v>0</v>
      </c>
      <c r="JW58" s="95"/>
      <c r="JX58" s="121">
        <f>JW58-JV58</f>
        <v>0</v>
      </c>
      <c r="JY58" s="122">
        <f t="shared" si="740"/>
        <v>0</v>
      </c>
      <c r="JZ58" s="18">
        <f>SUM(JZ60:JZ73)</f>
        <v>176</v>
      </c>
      <c r="KA58" s="4"/>
      <c r="KB58" s="95">
        <v>2500</v>
      </c>
      <c r="KC58" s="119">
        <f>IF(JZ58&gt;0,KB58/JZ58,0)</f>
        <v>14.204545449999999</v>
      </c>
      <c r="KD58" s="101">
        <f>IF(KG58&gt;0,KG58/KB58,0)</f>
        <v>51.47</v>
      </c>
      <c r="KE58" s="120">
        <f>KC58*KD58</f>
        <v>731.10794999999996</v>
      </c>
      <c r="KF58" s="101">
        <f>KE58*JZ58</f>
        <v>128675</v>
      </c>
      <c r="KG58" s="95">
        <v>128675</v>
      </c>
      <c r="KH58" s="121">
        <f>KG58-KF58</f>
        <v>0</v>
      </c>
      <c r="KI58" s="122">
        <f t="shared" si="745"/>
        <v>0.96487000000000001</v>
      </c>
      <c r="KJ58" s="18">
        <f>SUM(KJ60:KJ73)</f>
        <v>363</v>
      </c>
      <c r="KK58" s="4"/>
      <c r="KL58" s="95">
        <v>4820</v>
      </c>
      <c r="KM58" s="119">
        <f>IF(KJ58&gt;0,KL58/KJ58,0)</f>
        <v>13.27823691</v>
      </c>
      <c r="KN58" s="101">
        <f>IF(KQ58&gt;0,KQ58/KL58,0)</f>
        <v>51.47</v>
      </c>
      <c r="KO58" s="120">
        <f>KM58*KN58</f>
        <v>683.43084999999996</v>
      </c>
      <c r="KP58" s="101">
        <f>KO58*KJ58</f>
        <v>248085.4</v>
      </c>
      <c r="KQ58" s="95">
        <v>248085.4</v>
      </c>
      <c r="KR58" s="121">
        <f>KQ58-KP58</f>
        <v>0</v>
      </c>
      <c r="KS58" s="122">
        <f t="shared" si="750"/>
        <v>0.90195000000000003</v>
      </c>
      <c r="KT58" s="18">
        <f>SUM(KT60:KT73)</f>
        <v>310</v>
      </c>
      <c r="KU58" s="4"/>
      <c r="KV58" s="95">
        <v>3547</v>
      </c>
      <c r="KW58" s="119">
        <f>IF(KT58&gt;0,KV58/KT58,0)</f>
        <v>11.44193548</v>
      </c>
      <c r="KX58" s="101">
        <f>IF(LA58&gt;0,LA58/KV58,0)</f>
        <v>51.47</v>
      </c>
      <c r="KY58" s="120">
        <f>KW58*KX58</f>
        <v>588.91642000000002</v>
      </c>
      <c r="KZ58" s="101">
        <f>KY58*KT58</f>
        <v>182564.09</v>
      </c>
      <c r="LA58" s="95">
        <v>182564.09</v>
      </c>
      <c r="LB58" s="121">
        <f>LA58-KZ58</f>
        <v>0</v>
      </c>
      <c r="LC58" s="122">
        <f t="shared" si="755"/>
        <v>0.77720999999999996</v>
      </c>
      <c r="LD58" s="18">
        <f>SUM(LD60:LD73)</f>
        <v>238</v>
      </c>
      <c r="LE58" s="4"/>
      <c r="LF58" s="95">
        <v>2614</v>
      </c>
      <c r="LG58" s="119">
        <f>IF(LD58&gt;0,LF58/LD58,0)</f>
        <v>10.98319328</v>
      </c>
      <c r="LH58" s="101">
        <f>IF(LK58&gt;0,LK58/LF58,0)</f>
        <v>51.47</v>
      </c>
      <c r="LI58" s="120">
        <f>LG58*LH58</f>
        <v>565.30496000000005</v>
      </c>
      <c r="LJ58" s="101">
        <f>LI58*LD58</f>
        <v>134542.57999999999</v>
      </c>
      <c r="LK58" s="95">
        <v>134542.57999999999</v>
      </c>
      <c r="LL58" s="121">
        <f>LK58-LJ58</f>
        <v>0</v>
      </c>
      <c r="LM58" s="122">
        <f t="shared" si="760"/>
        <v>0.74604999999999999</v>
      </c>
      <c r="LN58" s="18">
        <f>SUM(LN60:LN73)</f>
        <v>198</v>
      </c>
      <c r="LO58" s="4"/>
      <c r="LP58" s="95">
        <v>1616</v>
      </c>
      <c r="LQ58" s="119">
        <f>IF(LN58&gt;0,LP58/LN58,0)</f>
        <v>8.1616161599999995</v>
      </c>
      <c r="LR58" s="101">
        <f>IF(LU58&gt;0,LU58/LP58,0)</f>
        <v>51.47</v>
      </c>
      <c r="LS58" s="120">
        <f>LQ58*LR58</f>
        <v>420.07837999999998</v>
      </c>
      <c r="LT58" s="101">
        <f>LS58*LN58</f>
        <v>83175.520000000004</v>
      </c>
      <c r="LU58" s="95">
        <v>83175.520000000004</v>
      </c>
      <c r="LV58" s="121">
        <f>LU58-LT58</f>
        <v>0</v>
      </c>
      <c r="LW58" s="122">
        <f t="shared" si="765"/>
        <v>0.55439000000000005</v>
      </c>
      <c r="LX58" s="18">
        <f>SUM(LX60:LX73)</f>
        <v>143</v>
      </c>
      <c r="LY58" s="4"/>
      <c r="LZ58" s="95">
        <v>3520</v>
      </c>
      <c r="MA58" s="119">
        <f>IF(LX58&gt;0,LZ58/LX58,0)</f>
        <v>24.61538462</v>
      </c>
      <c r="MB58" s="101">
        <f>IF(ME58&gt;0,ME58/LZ58,0)</f>
        <v>51.47</v>
      </c>
      <c r="MC58" s="120">
        <f>MA58*MB58</f>
        <v>1266.9538500000001</v>
      </c>
      <c r="MD58" s="101">
        <f>MC58*LX58</f>
        <v>181174.39999999999</v>
      </c>
      <c r="ME58" s="95">
        <v>181174.39999999999</v>
      </c>
      <c r="MF58" s="121">
        <f>ME58-MD58</f>
        <v>0</v>
      </c>
      <c r="MG58" s="122">
        <f t="shared" si="770"/>
        <v>1.67204</v>
      </c>
      <c r="MH58" s="18">
        <f>SUM(MH60:MH73)</f>
        <v>313</v>
      </c>
      <c r="MI58" s="4"/>
      <c r="MJ58" s="95">
        <v>3435</v>
      </c>
      <c r="MK58" s="119">
        <f>IF(MH58&gt;0,MJ58/MH58,0)</f>
        <v>10.97444089</v>
      </c>
      <c r="ML58" s="101">
        <f>IF(MO58&gt;0,MO58/MJ58,0)</f>
        <v>51.47</v>
      </c>
      <c r="MM58" s="120">
        <f>MK58*ML58</f>
        <v>564.85446999999999</v>
      </c>
      <c r="MN58" s="101">
        <f>MM58*MH58</f>
        <v>176799.45</v>
      </c>
      <c r="MO58" s="95">
        <v>176799.45</v>
      </c>
      <c r="MP58" s="121">
        <f>MO58-MN58</f>
        <v>0</v>
      </c>
      <c r="MQ58" s="122">
        <f t="shared" si="775"/>
        <v>0.74546000000000001</v>
      </c>
      <c r="MR58" s="18">
        <f>SUM(MR60:MR73)</f>
        <v>102</v>
      </c>
      <c r="MS58" s="4"/>
      <c r="MT58" s="95">
        <v>1374</v>
      </c>
      <c r="MU58" s="119">
        <f>IF(MR58&gt;0,MT58/MR58,0)</f>
        <v>13.47058824</v>
      </c>
      <c r="MV58" s="101">
        <f>IF(MY58&gt;0,MY58/MT58,0)</f>
        <v>51.47</v>
      </c>
      <c r="MW58" s="120">
        <f>MU58*MV58</f>
        <v>693.33118000000002</v>
      </c>
      <c r="MX58" s="101">
        <f>MW58*MR58</f>
        <v>70719.78</v>
      </c>
      <c r="MY58" s="95">
        <v>70719.78</v>
      </c>
      <c r="MZ58" s="121">
        <f>MY58-MX58</f>
        <v>0</v>
      </c>
      <c r="NA58" s="122">
        <f t="shared" si="780"/>
        <v>0.91500999999999999</v>
      </c>
      <c r="NB58" s="18">
        <f>SUM(NB60:NB73)</f>
        <v>171</v>
      </c>
      <c r="NC58" s="4"/>
      <c r="ND58" s="95">
        <v>1840</v>
      </c>
      <c r="NE58" s="119">
        <f>IF(NB58&gt;0,ND58/NB58,0)</f>
        <v>10.760233919999999</v>
      </c>
      <c r="NF58" s="101">
        <f>IF(NI58&gt;0,NI58/ND58,0)</f>
        <v>51.47</v>
      </c>
      <c r="NG58" s="120">
        <f>NE58*NF58</f>
        <v>553.82924000000003</v>
      </c>
      <c r="NH58" s="101">
        <f>NG58*NB58</f>
        <v>94704.8</v>
      </c>
      <c r="NI58" s="95">
        <v>94704.8</v>
      </c>
      <c r="NJ58" s="121">
        <f>NI58-NH58</f>
        <v>0</v>
      </c>
      <c r="NK58" s="122">
        <f t="shared" si="785"/>
        <v>0.73090999999999995</v>
      </c>
      <c r="NL58" s="18">
        <f>SUM(NL60:NL73)</f>
        <v>480</v>
      </c>
      <c r="NM58" s="4"/>
      <c r="NN58" s="95">
        <v>5700</v>
      </c>
      <c r="NO58" s="119">
        <f>IF(NL58&gt;0,NN58/NL58,0)</f>
        <v>11.875</v>
      </c>
      <c r="NP58" s="101">
        <f>IF(NS58&gt;0,NS58/NN58,0)</f>
        <v>51.47</v>
      </c>
      <c r="NQ58" s="120">
        <f>NO58*NP58</f>
        <v>611.20624999999995</v>
      </c>
      <c r="NR58" s="101">
        <f>NQ58*NL58</f>
        <v>293379</v>
      </c>
      <c r="NS58" s="95">
        <v>293379</v>
      </c>
      <c r="NT58" s="121">
        <f>NS58-NR58</f>
        <v>0</v>
      </c>
      <c r="NU58" s="122">
        <f t="shared" si="790"/>
        <v>0.80662999999999996</v>
      </c>
      <c r="NV58" s="18">
        <f>SUM(NV60:NV73)</f>
        <v>150</v>
      </c>
      <c r="NW58" s="4"/>
      <c r="NX58" s="95">
        <v>1430</v>
      </c>
      <c r="NY58" s="119">
        <f>IF(NV58&gt;0,NX58/NV58,0)</f>
        <v>9.5333333299999996</v>
      </c>
      <c r="NZ58" s="101">
        <f>IF(OC58&gt;0,OC58/NX58,0)</f>
        <v>51.47</v>
      </c>
      <c r="OA58" s="120">
        <f>NY58*NZ58</f>
        <v>490.68067000000002</v>
      </c>
      <c r="OB58" s="101">
        <f>OA58*NV58</f>
        <v>73602.100000000006</v>
      </c>
      <c r="OC58" s="95">
        <v>73602.100000000006</v>
      </c>
      <c r="OD58" s="121">
        <f>OC58-OB58</f>
        <v>0</v>
      </c>
      <c r="OE58" s="122">
        <f t="shared" si="795"/>
        <v>0.64756999999999998</v>
      </c>
      <c r="OF58" s="18">
        <f>SUM(OF60:OF73)</f>
        <v>141</v>
      </c>
      <c r="OG58" s="4"/>
      <c r="OH58" s="95">
        <v>1356</v>
      </c>
      <c r="OI58" s="119">
        <f>IF(OF58&gt;0,OH58/OF58,0)</f>
        <v>9.6170212799999995</v>
      </c>
      <c r="OJ58" s="101">
        <f>IF(OM58&gt;0,OM58/OH58,0)</f>
        <v>51.47</v>
      </c>
      <c r="OK58" s="120">
        <f>OI58*OJ58</f>
        <v>494.98809</v>
      </c>
      <c r="OL58" s="101">
        <f>OK58*OF58</f>
        <v>69793.320000000007</v>
      </c>
      <c r="OM58" s="95">
        <v>69793.320000000007</v>
      </c>
      <c r="ON58" s="121">
        <f>OM58-OL58</f>
        <v>0</v>
      </c>
      <c r="OO58" s="122">
        <f t="shared" si="800"/>
        <v>0.65325</v>
      </c>
      <c r="OP58" s="18">
        <f>SUM(OP60:OP73)</f>
        <v>229</v>
      </c>
      <c r="OQ58" s="4"/>
      <c r="OR58" s="95">
        <v>2100</v>
      </c>
      <c r="OS58" s="119">
        <f>IF(OP58&gt;0,OR58/OP58,0)</f>
        <v>9.1703056800000002</v>
      </c>
      <c r="OT58" s="101">
        <f>IF(OW58&gt;0,OW58/OR58,0)</f>
        <v>51.47</v>
      </c>
      <c r="OU58" s="120">
        <f>OS58*OT58</f>
        <v>471.99563000000001</v>
      </c>
      <c r="OV58" s="101">
        <f>OU58*OP58</f>
        <v>108087</v>
      </c>
      <c r="OW58" s="95">
        <v>108087</v>
      </c>
      <c r="OX58" s="121">
        <f>OW58-OV58</f>
        <v>0</v>
      </c>
      <c r="OY58" s="122">
        <f t="shared" si="805"/>
        <v>0.62290999999999996</v>
      </c>
      <c r="OZ58" s="18">
        <f>SUM(OZ60:OZ73)</f>
        <v>72</v>
      </c>
      <c r="PA58" s="4"/>
      <c r="PB58" s="95">
        <v>760</v>
      </c>
      <c r="PC58" s="119">
        <f>IF(OZ58&gt;0,PB58/OZ58,0)</f>
        <v>10.55555556</v>
      </c>
      <c r="PD58" s="101">
        <f>IF(PG58&gt;0,PG58/PB58,0)</f>
        <v>51.47</v>
      </c>
      <c r="PE58" s="120">
        <f>PC58*PD58</f>
        <v>543.29444000000001</v>
      </c>
      <c r="PF58" s="101">
        <f>PE58*OZ58</f>
        <v>39117.199999999997</v>
      </c>
      <c r="PG58" s="95">
        <v>39117.199999999997</v>
      </c>
      <c r="PH58" s="121">
        <f>PG58-PF58</f>
        <v>0</v>
      </c>
      <c r="PI58" s="122">
        <f t="shared" si="810"/>
        <v>0.71699999999999997</v>
      </c>
      <c r="PJ58" s="18">
        <f>SUM(PJ60:PJ73)</f>
        <v>165</v>
      </c>
      <c r="PK58" s="4"/>
      <c r="PL58" s="95">
        <v>2705</v>
      </c>
      <c r="PM58" s="119">
        <f>IF(PJ58&gt;0,PL58/PJ58,0)</f>
        <v>16.39393939</v>
      </c>
      <c r="PN58" s="101">
        <f>IF(PQ58&gt;0,PQ58/PL58,0)</f>
        <v>51.47</v>
      </c>
      <c r="PO58" s="120">
        <f>PM58*PN58</f>
        <v>843.79606000000001</v>
      </c>
      <c r="PP58" s="101">
        <f>PO58*PJ58</f>
        <v>139226.35</v>
      </c>
      <c r="PQ58" s="95">
        <v>139226.35</v>
      </c>
      <c r="PR58" s="121">
        <f>PQ58-PP58</f>
        <v>0</v>
      </c>
      <c r="PS58" s="122">
        <f t="shared" si="815"/>
        <v>1.1135900000000001</v>
      </c>
      <c r="PT58" s="18">
        <f>SUM(PT60:PT73)</f>
        <v>0</v>
      </c>
      <c r="PU58" s="4"/>
      <c r="PV58" s="95"/>
      <c r="PW58" s="119">
        <f>IF(PT58&gt;0,PV58/PT58,0)</f>
        <v>0</v>
      </c>
      <c r="PX58" s="101">
        <f>IF(QA58&gt;0,QA58/PV58,0)</f>
        <v>0</v>
      </c>
      <c r="PY58" s="120">
        <f>PW58*PX58</f>
        <v>0</v>
      </c>
      <c r="PZ58" s="101">
        <f>PY58*PT58</f>
        <v>0</v>
      </c>
      <c r="QA58" s="95"/>
      <c r="QB58" s="121">
        <f>QA58-PZ58</f>
        <v>0</v>
      </c>
      <c r="QC58" s="122">
        <f t="shared" si="820"/>
        <v>0</v>
      </c>
      <c r="QD58" s="18">
        <f>SUM(QD60:QD73)</f>
        <v>230</v>
      </c>
      <c r="QE58" s="4"/>
      <c r="QF58" s="95">
        <v>1700</v>
      </c>
      <c r="QG58" s="119">
        <f>IF(QD58&gt;0,QF58/QD58,0)</f>
        <v>7.3913043500000004</v>
      </c>
      <c r="QH58" s="101">
        <f>IF(QK58&gt;0,QK58/QF58,0)</f>
        <v>51.47</v>
      </c>
      <c r="QI58" s="120">
        <f>QG58*QH58</f>
        <v>380.43043</v>
      </c>
      <c r="QJ58" s="101">
        <f>QI58*QD58</f>
        <v>87499</v>
      </c>
      <c r="QK58" s="95">
        <v>87499</v>
      </c>
      <c r="QL58" s="121">
        <f>QK58-QJ58</f>
        <v>0</v>
      </c>
      <c r="QM58" s="122">
        <f t="shared" si="825"/>
        <v>0.50207000000000002</v>
      </c>
      <c r="QN58" s="18">
        <f>SUM(QN60:QN73)</f>
        <v>165</v>
      </c>
      <c r="QO58" s="4"/>
      <c r="QP58" s="95">
        <v>1514</v>
      </c>
      <c r="QQ58" s="119">
        <f>IF(QN58&gt;0,QP58/QN58,0)</f>
        <v>9.1757575800000009</v>
      </c>
      <c r="QR58" s="101">
        <f>IF(QU58&gt;0,QU58/QP58,0)</f>
        <v>51.47</v>
      </c>
      <c r="QS58" s="120">
        <f>QQ58*QR58</f>
        <v>472.27623999999997</v>
      </c>
      <c r="QT58" s="101">
        <f>QS58*QN58</f>
        <v>77925.58</v>
      </c>
      <c r="QU58" s="95">
        <v>77925.58</v>
      </c>
      <c r="QV58" s="121">
        <f>QU58-QT58</f>
        <v>0</v>
      </c>
      <c r="QW58" s="122">
        <f t="shared" si="830"/>
        <v>0.62327999999999995</v>
      </c>
      <c r="QX58" s="18">
        <f>SUM(QX60:QX73)</f>
        <v>173</v>
      </c>
      <c r="QY58" s="4"/>
      <c r="QZ58" s="95">
        <v>1513</v>
      </c>
      <c r="RA58" s="119">
        <f>IF(QX58&gt;0,QZ58/QX58,0)</f>
        <v>8.7456647400000005</v>
      </c>
      <c r="RB58" s="101">
        <f>IF(RE58&gt;0,RE58/QZ58,0)</f>
        <v>51.47</v>
      </c>
      <c r="RC58" s="120">
        <f>RA58*RB58</f>
        <v>450.13936000000001</v>
      </c>
      <c r="RD58" s="101">
        <f>RC58*QX58</f>
        <v>77874.11</v>
      </c>
      <c r="RE58" s="95">
        <v>77874.11</v>
      </c>
      <c r="RF58" s="121">
        <f>RE58-RD58</f>
        <v>0</v>
      </c>
      <c r="RG58" s="122">
        <f t="shared" si="835"/>
        <v>0.59406000000000003</v>
      </c>
      <c r="RH58" s="18">
        <f>SUM(RH60:RH73)</f>
        <v>152</v>
      </c>
      <c r="RI58" s="4"/>
      <c r="RJ58" s="95">
        <v>2090</v>
      </c>
      <c r="RK58" s="119">
        <f>IF(RH58&gt;0,RJ58/RH58,0)</f>
        <v>13.75</v>
      </c>
      <c r="RL58" s="101">
        <f>IF(RO58&gt;0,RO58/RJ58,0)</f>
        <v>51.47</v>
      </c>
      <c r="RM58" s="120">
        <f>RK58*RL58</f>
        <v>707.71249999999998</v>
      </c>
      <c r="RN58" s="101">
        <f>RM58*RH58</f>
        <v>107572.3</v>
      </c>
      <c r="RO58" s="95">
        <v>107572.3</v>
      </c>
      <c r="RP58" s="121">
        <f>RO58-RN58</f>
        <v>0</v>
      </c>
      <c r="RQ58" s="122">
        <f t="shared" si="840"/>
        <v>0.93398999999999999</v>
      </c>
      <c r="RR58" s="18">
        <f>SUM(RR60:RR73)</f>
        <v>339</v>
      </c>
      <c r="RS58" s="4"/>
      <c r="RT58" s="95">
        <v>5411</v>
      </c>
      <c r="RU58" s="119">
        <f>IF(RR58&gt;0,RT58/RR58,0)</f>
        <v>15.96165192</v>
      </c>
      <c r="RV58" s="101">
        <f>IF(RY58&gt;0,RY58/RT58,0)</f>
        <v>51.47</v>
      </c>
      <c r="RW58" s="120">
        <f>RU58*RV58</f>
        <v>821.54621999999995</v>
      </c>
      <c r="RX58" s="101">
        <f>RW58*RR58</f>
        <v>278504.17</v>
      </c>
      <c r="RY58" s="95">
        <v>278504.17</v>
      </c>
      <c r="RZ58" s="121">
        <f>RY58-RX58</f>
        <v>0</v>
      </c>
      <c r="SA58" s="122">
        <f t="shared" si="845"/>
        <v>1.08422</v>
      </c>
      <c r="SB58" s="18">
        <f>SUM(SB60:SB73)</f>
        <v>50</v>
      </c>
      <c r="SC58" s="4"/>
      <c r="SD58" s="95">
        <v>1460</v>
      </c>
      <c r="SE58" s="119">
        <f>IF(SB58&gt;0,SD58/SB58,0)</f>
        <v>29.2</v>
      </c>
      <c r="SF58" s="101">
        <f>IF(SI58&gt;0,SI58/SD58,0)</f>
        <v>51.47</v>
      </c>
      <c r="SG58" s="120">
        <f>SE58*SF58</f>
        <v>1502.924</v>
      </c>
      <c r="SH58" s="101">
        <f>SG58*SB58</f>
        <v>75146.2</v>
      </c>
      <c r="SI58" s="95">
        <v>75146.2</v>
      </c>
      <c r="SJ58" s="121">
        <f>SI58-SH58</f>
        <v>0</v>
      </c>
      <c r="SK58" s="122">
        <f t="shared" si="850"/>
        <v>1.98346</v>
      </c>
      <c r="SL58" s="18">
        <f>SUM(SL60:SL73)</f>
        <v>295</v>
      </c>
      <c r="SM58" s="4"/>
      <c r="SN58" s="95">
        <v>4402</v>
      </c>
      <c r="SO58" s="119">
        <f>IF(SL58&gt;0,SN58/SL58,0)</f>
        <v>14.922033900000001</v>
      </c>
      <c r="SP58" s="101">
        <f>IF(SS58&gt;0,SS58/SN58,0)</f>
        <v>51.47</v>
      </c>
      <c r="SQ58" s="120">
        <f>SO58*SP58</f>
        <v>768.03707999999995</v>
      </c>
      <c r="SR58" s="101">
        <f>SQ58*SL58</f>
        <v>226570.94</v>
      </c>
      <c r="SS58" s="95">
        <v>226570.94</v>
      </c>
      <c r="ST58" s="121">
        <f>SS58-SR58</f>
        <v>0</v>
      </c>
      <c r="SU58" s="122">
        <f t="shared" si="855"/>
        <v>1.0136000000000001</v>
      </c>
      <c r="SV58" s="18">
        <f>SUM(SV60:SV73)</f>
        <v>319</v>
      </c>
      <c r="SW58" s="4"/>
      <c r="SX58" s="95">
        <v>3738</v>
      </c>
      <c r="SY58" s="119">
        <f>IF(SV58&gt;0,SX58/SV58,0)</f>
        <v>11.717868340000001</v>
      </c>
      <c r="SZ58" s="101">
        <f>IF(TC58&gt;0,TC58/SX58,0)</f>
        <v>51.47</v>
      </c>
      <c r="TA58" s="120">
        <f>SY58*SZ58</f>
        <v>603.11868000000004</v>
      </c>
      <c r="TB58" s="101">
        <f>TA58*SV58</f>
        <v>192394.86</v>
      </c>
      <c r="TC58" s="95">
        <v>192394.86</v>
      </c>
      <c r="TD58" s="121">
        <f>TC58-TB58</f>
        <v>0</v>
      </c>
      <c r="TE58" s="122">
        <f t="shared" si="860"/>
        <v>0.79596</v>
      </c>
      <c r="TF58" s="18">
        <f>SUM(TF60:TF73)</f>
        <v>175</v>
      </c>
      <c r="TG58" s="4"/>
      <c r="TH58" s="95">
        <v>2310</v>
      </c>
      <c r="TI58" s="119">
        <f>IF(TF58&gt;0,TH58/TF58,0)</f>
        <v>13.2</v>
      </c>
      <c r="TJ58" s="101">
        <f>IF(TM58&gt;0,TM58/TH58,0)</f>
        <v>51.47</v>
      </c>
      <c r="TK58" s="120">
        <f>TI58*TJ58</f>
        <v>679.404</v>
      </c>
      <c r="TL58" s="101">
        <f>TK58*TF58</f>
        <v>118895.7</v>
      </c>
      <c r="TM58" s="95">
        <v>118895.7</v>
      </c>
      <c r="TN58" s="121">
        <f>TM58-TL58</f>
        <v>0</v>
      </c>
      <c r="TO58" s="122">
        <f t="shared" si="865"/>
        <v>0.89663000000000004</v>
      </c>
      <c r="TP58" s="18">
        <f>SUM(TP60:TP73)</f>
        <v>274</v>
      </c>
      <c r="TQ58" s="4"/>
      <c r="TR58" s="95">
        <v>3913</v>
      </c>
      <c r="TS58" s="119">
        <f>IF(TP58&gt;0,TR58/TP58,0)</f>
        <v>14.281021900000001</v>
      </c>
      <c r="TT58" s="101">
        <f>IF(TW58&gt;0,TW58/TR58,0)</f>
        <v>51.47</v>
      </c>
      <c r="TU58" s="120">
        <f>TS58*TT58</f>
        <v>735.04420000000005</v>
      </c>
      <c r="TV58" s="101">
        <f>TU58*TP58</f>
        <v>201402.11</v>
      </c>
      <c r="TW58" s="95">
        <v>201402.11</v>
      </c>
      <c r="TX58" s="121">
        <f>TW58-TV58</f>
        <v>0</v>
      </c>
      <c r="TY58" s="122">
        <f t="shared" si="870"/>
        <v>0.97006000000000003</v>
      </c>
      <c r="TZ58" s="18">
        <f>SUM(TZ60:TZ73)</f>
        <v>188</v>
      </c>
      <c r="UA58" s="4"/>
      <c r="UB58" s="95">
        <v>3100</v>
      </c>
      <c r="UC58" s="119">
        <f>IF(TZ58&gt;0,UB58/TZ58,0)</f>
        <v>16.4893617</v>
      </c>
      <c r="UD58" s="101">
        <f>IF(UG58&gt;0,UG58/UB58,0)</f>
        <v>51.47</v>
      </c>
      <c r="UE58" s="120">
        <f>UC58*UD58</f>
        <v>848.70744999999999</v>
      </c>
      <c r="UF58" s="101">
        <f>UE58*TZ58</f>
        <v>159557</v>
      </c>
      <c r="UG58" s="95">
        <v>159557</v>
      </c>
      <c r="UH58" s="121">
        <f>UG58-UF58</f>
        <v>0</v>
      </c>
      <c r="UI58" s="122">
        <f t="shared" si="875"/>
        <v>1.1200699999999999</v>
      </c>
      <c r="UJ58" s="18">
        <f>SUM(UJ60:UJ73)</f>
        <v>349</v>
      </c>
      <c r="UK58" s="4"/>
      <c r="UL58" s="95">
        <v>9030</v>
      </c>
      <c r="UM58" s="119">
        <f>IF(UJ58&gt;0,UL58/UJ58,0)</f>
        <v>25.873925499999999</v>
      </c>
      <c r="UN58" s="101">
        <f>IF(UQ58&gt;0,UQ58/UL58,0)</f>
        <v>51.47</v>
      </c>
      <c r="UO58" s="120">
        <f>UM58*UN58</f>
        <v>1331.7309499999999</v>
      </c>
      <c r="UP58" s="101">
        <f>UO58*UJ58</f>
        <v>464774.1</v>
      </c>
      <c r="UQ58" s="95">
        <v>464774.1</v>
      </c>
      <c r="UR58" s="121">
        <f>UQ58-UP58</f>
        <v>0</v>
      </c>
      <c r="US58" s="122">
        <f t="shared" si="880"/>
        <v>1.75753</v>
      </c>
      <c r="UT58" s="18">
        <f>SUM(UT60:UT73)</f>
        <v>322</v>
      </c>
      <c r="UU58" s="4"/>
      <c r="UV58" s="95">
        <v>5500</v>
      </c>
      <c r="UW58" s="119">
        <f>IF(UT58&gt;0,UV58/UT58,0)</f>
        <v>17.08074534</v>
      </c>
      <c r="UX58" s="101">
        <f>IF(VA58&gt;0,VA58/UV58,0)</f>
        <v>51.47</v>
      </c>
      <c r="UY58" s="120">
        <f>UW58*UX58</f>
        <v>879.14595999999995</v>
      </c>
      <c r="UZ58" s="101">
        <f>UY58*UT58</f>
        <v>283085</v>
      </c>
      <c r="VA58" s="95">
        <v>283085</v>
      </c>
      <c r="VB58" s="121">
        <f>VA58-UZ58</f>
        <v>0</v>
      </c>
      <c r="VC58" s="122">
        <f t="shared" si="885"/>
        <v>1.1602399999999999</v>
      </c>
      <c r="VD58" s="18">
        <f>SUM(VD60:VD73)</f>
        <v>566</v>
      </c>
      <c r="VE58" s="4"/>
      <c r="VF58" s="95">
        <v>10800</v>
      </c>
      <c r="VG58" s="119">
        <f>IF(VD58&gt;0,VF58/VD58,0)</f>
        <v>19.081272080000002</v>
      </c>
      <c r="VH58" s="101">
        <f>IF(VK58&gt;0,VK58/VF58,0)</f>
        <v>51.47</v>
      </c>
      <c r="VI58" s="120">
        <f>VG58*VH58</f>
        <v>982.11306999999999</v>
      </c>
      <c r="VJ58" s="101">
        <f>VI58*VD58</f>
        <v>555876</v>
      </c>
      <c r="VK58" s="95">
        <v>555876</v>
      </c>
      <c r="VL58" s="121">
        <f>VK58-VJ58</f>
        <v>0</v>
      </c>
      <c r="VM58" s="122">
        <f t="shared" si="890"/>
        <v>1.29613</v>
      </c>
      <c r="VN58" s="18">
        <f>SUM(VN60:VN73)</f>
        <v>357</v>
      </c>
      <c r="VO58" s="4"/>
      <c r="VP58" s="95">
        <v>5650</v>
      </c>
      <c r="VQ58" s="119">
        <f>IF(VN58&gt;0,VP58/VN58,0)</f>
        <v>15.82633053</v>
      </c>
      <c r="VR58" s="101">
        <f>IF(VU58&gt;0,VU58/VP58,0)</f>
        <v>51.47</v>
      </c>
      <c r="VS58" s="120">
        <f>VQ58*VR58</f>
        <v>814.58123000000001</v>
      </c>
      <c r="VT58" s="101">
        <f>VS58*VN58</f>
        <v>290805.5</v>
      </c>
      <c r="VU58" s="95">
        <v>290805.5</v>
      </c>
      <c r="VV58" s="121">
        <f>VU58-VT58</f>
        <v>0</v>
      </c>
      <c r="VW58" s="122">
        <f t="shared" si="895"/>
        <v>1.0750299999999999</v>
      </c>
      <c r="VX58" s="18">
        <f>SUM(VX60:VX73)</f>
        <v>12565</v>
      </c>
      <c r="VY58" s="4"/>
      <c r="VZ58" s="127">
        <f>H58+R58+AB58+AL58+AV58+BF58+BP58+BZ58+CJ58+CT58+DD58+DN58+DX58+EH58+ER58+FB58+FL58+FV58+GF58+GP58+GZ58+HJ58+HT58+ID58+IN58+IX58+JH58+JR58+KB58+KL58+KV58+LF58+LP58+LZ58+MJ58+MT58+ND58+NN58+NX58+OH58+OR58+PB58+PL58+PV58+QF58+QP58+QZ58+RJ58+RT58+SD58+SN58+SX58+TH58+TR58+UB58+UL58+UV58+VF58+VP58</f>
        <v>184979</v>
      </c>
      <c r="WA58" s="119">
        <f>IF(VX58&gt;0,VZ58/VX58,0)</f>
        <v>14.72176681</v>
      </c>
      <c r="WB58" s="101">
        <f>IF(WE58&gt;0,WE58/VZ58,0)</f>
        <v>51.47</v>
      </c>
      <c r="WC58" s="120">
        <f>WA58*WB58</f>
        <v>757.72933999999998</v>
      </c>
      <c r="WD58" s="101">
        <f>WC58*VX58</f>
        <v>9520869.1600000001</v>
      </c>
      <c r="WE58" s="127">
        <f>M58+W58+AG58+AQ58+BA58+BK58+BU58+CE58+CO58+CY58+DI58+DS58+EC58+EM58+EW58+FG58+FQ58+GA58+GK58+GU58+HE58+HO58+HY58+II58+IS58+JC58+JM58+JW58+KG58+KQ58+LA58+LK58+LU58+ME58+MO58+MY58+NI58+NS58+OC58+OM58+OW58+PG58+PQ58+QA58+QK58+QU58+RE58+RO58+RY58+SI58+SS58+TC58+TM58+TW58+UG58+UQ58+VA58+VK58+VU58</f>
        <v>9520869.1300000008</v>
      </c>
      <c r="WF58" s="121">
        <f>WE58-WD58</f>
        <v>-0.03</v>
      </c>
    </row>
    <row r="59" spans="1:604" s="114" customFormat="1">
      <c r="A59" s="112"/>
      <c r="B59" s="113" t="s">
        <v>456</v>
      </c>
      <c r="C59" s="113"/>
      <c r="D59" s="113"/>
      <c r="E59" s="113"/>
      <c r="F59" s="123"/>
      <c r="G59" s="113"/>
      <c r="H59" s="121">
        <f>H58-(SUM(H60:H73))</f>
        <v>0</v>
      </c>
      <c r="I59" s="124"/>
      <c r="J59" s="121"/>
      <c r="K59" s="125"/>
      <c r="L59" s="121">
        <f>L58-(SUM(L60:L73))</f>
        <v>0</v>
      </c>
      <c r="M59" s="121"/>
      <c r="N59" s="121"/>
      <c r="O59" s="113"/>
      <c r="P59" s="123"/>
      <c r="Q59" s="113"/>
      <c r="R59" s="121">
        <f>R58-(SUM(R60:R73))</f>
        <v>0.01</v>
      </c>
      <c r="S59" s="124"/>
      <c r="T59" s="121"/>
      <c r="U59" s="125"/>
      <c r="V59" s="121">
        <f>V58-(SUM(V60:V73))</f>
        <v>0.52</v>
      </c>
      <c r="W59" s="121"/>
      <c r="X59" s="121"/>
      <c r="Y59" s="113"/>
      <c r="Z59" s="123"/>
      <c r="AA59" s="113"/>
      <c r="AB59" s="121">
        <f>AB58-(SUM(AB60:AB73))</f>
        <v>0</v>
      </c>
      <c r="AC59" s="124"/>
      <c r="AD59" s="121"/>
      <c r="AE59" s="125"/>
      <c r="AF59" s="121">
        <f>AF58-(SUM(AF60:AF73))</f>
        <v>0</v>
      </c>
      <c r="AG59" s="121"/>
      <c r="AH59" s="121"/>
      <c r="AI59" s="113"/>
      <c r="AJ59" s="123"/>
      <c r="AK59" s="113"/>
      <c r="AL59" s="121" t="e">
        <f>AL58-(SUM(AL60:AL73))</f>
        <v>#DIV/0!</v>
      </c>
      <c r="AM59" s="124"/>
      <c r="AN59" s="121"/>
      <c r="AO59" s="125"/>
      <c r="AP59" s="121">
        <f>AP58-(SUM(AP60:AP73))</f>
        <v>0</v>
      </c>
      <c r="AQ59" s="121"/>
      <c r="AR59" s="121"/>
      <c r="AS59" s="113"/>
      <c r="AT59" s="123"/>
      <c r="AU59" s="113"/>
      <c r="AV59" s="121">
        <f>AV58-(SUM(AV60:AV73))</f>
        <v>0</v>
      </c>
      <c r="AW59" s="124"/>
      <c r="AX59" s="121"/>
      <c r="AY59" s="125"/>
      <c r="AZ59" s="121">
        <f>AZ58-(SUM(AZ60:AZ73))</f>
        <v>0</v>
      </c>
      <c r="BA59" s="121"/>
      <c r="BB59" s="121"/>
      <c r="BC59" s="113"/>
      <c r="BD59" s="123"/>
      <c r="BE59" s="113"/>
      <c r="BF59" s="121">
        <f>BF58-(SUM(BF60:BF73))</f>
        <v>0</v>
      </c>
      <c r="BG59" s="124"/>
      <c r="BH59" s="121"/>
      <c r="BI59" s="125"/>
      <c r="BJ59" s="121">
        <f>BJ58-(SUM(BJ60:BJ73))</f>
        <v>-0.01</v>
      </c>
      <c r="BK59" s="121"/>
      <c r="BL59" s="121"/>
      <c r="BM59" s="113"/>
      <c r="BN59" s="123"/>
      <c r="BO59" s="113"/>
      <c r="BP59" s="121">
        <f>BP58-(SUM(BP60:BP73))</f>
        <v>0</v>
      </c>
      <c r="BQ59" s="124"/>
      <c r="BR59" s="121"/>
      <c r="BS59" s="125"/>
      <c r="BT59" s="121">
        <f>BT58-(SUM(BT60:BT73))</f>
        <v>0</v>
      </c>
      <c r="BU59" s="121"/>
      <c r="BV59" s="121"/>
      <c r="BW59" s="113"/>
      <c r="BX59" s="123"/>
      <c r="BY59" s="113"/>
      <c r="BZ59" s="121">
        <f>BZ58-(SUM(BZ60:BZ73))</f>
        <v>0</v>
      </c>
      <c r="CA59" s="124"/>
      <c r="CB59" s="121"/>
      <c r="CC59" s="125"/>
      <c r="CD59" s="121">
        <f>CD58-(SUM(CD60:CD73))</f>
        <v>0</v>
      </c>
      <c r="CE59" s="121"/>
      <c r="CF59" s="121"/>
      <c r="CG59" s="113"/>
      <c r="CH59" s="123"/>
      <c r="CI59" s="113"/>
      <c r="CJ59" s="121" t="e">
        <f>CJ58-(SUM(CJ60:CJ73))</f>
        <v>#DIV/0!</v>
      </c>
      <c r="CK59" s="124"/>
      <c r="CL59" s="121"/>
      <c r="CM59" s="125"/>
      <c r="CN59" s="121">
        <f>CN58-(SUM(CN60:CN73))</f>
        <v>0</v>
      </c>
      <c r="CO59" s="121"/>
      <c r="CP59" s="121"/>
      <c r="CQ59" s="113"/>
      <c r="CR59" s="123"/>
      <c r="CS59" s="113"/>
      <c r="CT59" s="121">
        <f>CT58-(SUM(CT60:CT73))</f>
        <v>0</v>
      </c>
      <c r="CU59" s="124"/>
      <c r="CV59" s="121"/>
      <c r="CW59" s="125"/>
      <c r="CX59" s="121">
        <f>CX58-(SUM(CX60:CX73))</f>
        <v>0</v>
      </c>
      <c r="CY59" s="121"/>
      <c r="CZ59" s="121"/>
      <c r="DA59" s="113"/>
      <c r="DB59" s="123"/>
      <c r="DC59" s="113"/>
      <c r="DD59" s="121">
        <f>DD58-(SUM(DD60:DD73))</f>
        <v>0</v>
      </c>
      <c r="DE59" s="124"/>
      <c r="DF59" s="121"/>
      <c r="DG59" s="125"/>
      <c r="DH59" s="121">
        <f>DH58-(SUM(DH60:DH73))</f>
        <v>-0.01</v>
      </c>
      <c r="DI59" s="121"/>
      <c r="DJ59" s="121"/>
      <c r="DK59" s="113"/>
      <c r="DL59" s="123"/>
      <c r="DM59" s="113"/>
      <c r="DN59" s="121">
        <f>DN58-(SUM(DN60:DN73))</f>
        <v>0</v>
      </c>
      <c r="DO59" s="124"/>
      <c r="DP59" s="121"/>
      <c r="DQ59" s="125"/>
      <c r="DR59" s="121">
        <f>DR58-(SUM(DR60:DR73))</f>
        <v>0</v>
      </c>
      <c r="DS59" s="121"/>
      <c r="DT59" s="121"/>
      <c r="DU59" s="113"/>
      <c r="DV59" s="123"/>
      <c r="DW59" s="113"/>
      <c r="DX59" s="121">
        <f>DX58-(SUM(DX60:DX73))</f>
        <v>0</v>
      </c>
      <c r="DY59" s="124"/>
      <c r="DZ59" s="121"/>
      <c r="EA59" s="125"/>
      <c r="EB59" s="121">
        <f>EB58-(SUM(EB60:EB73))</f>
        <v>0</v>
      </c>
      <c r="EC59" s="121"/>
      <c r="ED59" s="121"/>
      <c r="EE59" s="113"/>
      <c r="EF59" s="123"/>
      <c r="EG59" s="113"/>
      <c r="EH59" s="121">
        <f>EH58-(SUM(EH60:EH73))</f>
        <v>0</v>
      </c>
      <c r="EI59" s="124"/>
      <c r="EJ59" s="121"/>
      <c r="EK59" s="125"/>
      <c r="EL59" s="121">
        <f>EL58-(SUM(EL60:EL73))</f>
        <v>0</v>
      </c>
      <c r="EM59" s="121"/>
      <c r="EN59" s="121"/>
      <c r="EO59" s="113"/>
      <c r="EP59" s="123"/>
      <c r="EQ59" s="113"/>
      <c r="ER59" s="121">
        <f>ER58-(SUM(ER60:ER73))</f>
        <v>0</v>
      </c>
      <c r="ES59" s="124"/>
      <c r="ET59" s="121"/>
      <c r="EU59" s="125"/>
      <c r="EV59" s="121">
        <f>EV58-(SUM(EV60:EV73))</f>
        <v>0</v>
      </c>
      <c r="EW59" s="121"/>
      <c r="EX59" s="121"/>
      <c r="EY59" s="113"/>
      <c r="EZ59" s="123"/>
      <c r="FA59" s="113"/>
      <c r="FB59" s="121">
        <f>FB58-(SUM(FB60:FB73))</f>
        <v>0</v>
      </c>
      <c r="FC59" s="124"/>
      <c r="FD59" s="121"/>
      <c r="FE59" s="125"/>
      <c r="FF59" s="121">
        <f>FF58-(SUM(FF60:FF73))</f>
        <v>0</v>
      </c>
      <c r="FG59" s="121"/>
      <c r="FH59" s="121"/>
      <c r="FI59" s="113"/>
      <c r="FJ59" s="123"/>
      <c r="FK59" s="113"/>
      <c r="FL59" s="121">
        <f>FL58-(SUM(FL60:FL73))</f>
        <v>0</v>
      </c>
      <c r="FM59" s="124"/>
      <c r="FN59" s="121"/>
      <c r="FO59" s="125"/>
      <c r="FP59" s="121">
        <f>FP58-(SUM(FP60:FP73))</f>
        <v>0</v>
      </c>
      <c r="FQ59" s="121"/>
      <c r="FR59" s="121"/>
      <c r="FS59" s="113"/>
      <c r="FT59" s="123"/>
      <c r="FU59" s="113"/>
      <c r="FV59" s="121">
        <f>FV58-(SUM(FV60:FV73))</f>
        <v>0</v>
      </c>
      <c r="FW59" s="124"/>
      <c r="FX59" s="121"/>
      <c r="FY59" s="125"/>
      <c r="FZ59" s="121">
        <f>FZ58-(SUM(FZ60:FZ73))</f>
        <v>0</v>
      </c>
      <c r="GA59" s="121"/>
      <c r="GB59" s="121"/>
      <c r="GC59" s="113"/>
      <c r="GD59" s="123"/>
      <c r="GE59" s="113"/>
      <c r="GF59" s="121">
        <f>GF58-(SUM(GF60:GF73))</f>
        <v>0</v>
      </c>
      <c r="GG59" s="124"/>
      <c r="GH59" s="121"/>
      <c r="GI59" s="125"/>
      <c r="GJ59" s="121">
        <f>GJ58-(SUM(GJ60:GJ73))</f>
        <v>0</v>
      </c>
      <c r="GK59" s="121"/>
      <c r="GL59" s="121"/>
      <c r="GM59" s="113"/>
      <c r="GN59" s="123"/>
      <c r="GO59" s="113"/>
      <c r="GP59" s="121">
        <f>GP58-(SUM(GP60:GP73))</f>
        <v>0</v>
      </c>
      <c r="GQ59" s="124"/>
      <c r="GR59" s="121"/>
      <c r="GS59" s="125"/>
      <c r="GT59" s="121">
        <f>GT58-(SUM(GT60:GT73))</f>
        <v>0</v>
      </c>
      <c r="GU59" s="121"/>
      <c r="GV59" s="121"/>
      <c r="GW59" s="113"/>
      <c r="GX59" s="123"/>
      <c r="GY59" s="113"/>
      <c r="GZ59" s="121">
        <f>GZ58-(SUM(GZ60:GZ73))</f>
        <v>0</v>
      </c>
      <c r="HA59" s="124"/>
      <c r="HB59" s="121"/>
      <c r="HC59" s="125"/>
      <c r="HD59" s="121">
        <f>HD58-(SUM(HD60:HD73))</f>
        <v>0</v>
      </c>
      <c r="HE59" s="121"/>
      <c r="HF59" s="121"/>
      <c r="HG59" s="113"/>
      <c r="HH59" s="123"/>
      <c r="HI59" s="113"/>
      <c r="HJ59" s="121">
        <f>HJ58-(SUM(HJ60:HJ73))</f>
        <v>0</v>
      </c>
      <c r="HK59" s="124"/>
      <c r="HL59" s="121"/>
      <c r="HM59" s="125"/>
      <c r="HN59" s="121">
        <f>HN58-(SUM(HN60:HN73))</f>
        <v>0</v>
      </c>
      <c r="HO59" s="121"/>
      <c r="HP59" s="121"/>
      <c r="HQ59" s="113"/>
      <c r="HR59" s="123"/>
      <c r="HS59" s="113"/>
      <c r="HT59" s="121">
        <f>HT58-(SUM(HT60:HT73))</f>
        <v>0</v>
      </c>
      <c r="HU59" s="124"/>
      <c r="HV59" s="121"/>
      <c r="HW59" s="125"/>
      <c r="HX59" s="121">
        <f>HX58-(SUM(HX60:HX73))</f>
        <v>0</v>
      </c>
      <c r="HY59" s="121"/>
      <c r="HZ59" s="121"/>
      <c r="IA59" s="113"/>
      <c r="IB59" s="123"/>
      <c r="IC59" s="113"/>
      <c r="ID59" s="121">
        <f>ID58-(SUM(ID60:ID73))</f>
        <v>0</v>
      </c>
      <c r="IE59" s="124"/>
      <c r="IF59" s="121"/>
      <c r="IG59" s="125"/>
      <c r="IH59" s="121">
        <f>IH58-(SUM(IH60:IH73))</f>
        <v>0</v>
      </c>
      <c r="II59" s="121"/>
      <c r="IJ59" s="121"/>
      <c r="IK59" s="113"/>
      <c r="IL59" s="123"/>
      <c r="IM59" s="113"/>
      <c r="IN59" s="121">
        <f>IN58-(SUM(IN60:IN73))</f>
        <v>0</v>
      </c>
      <c r="IO59" s="124"/>
      <c r="IP59" s="121"/>
      <c r="IQ59" s="125"/>
      <c r="IR59" s="121">
        <f>IR58-(SUM(IR60:IR73))</f>
        <v>0</v>
      </c>
      <c r="IS59" s="121"/>
      <c r="IT59" s="121"/>
      <c r="IU59" s="113"/>
      <c r="IV59" s="123"/>
      <c r="IW59" s="113"/>
      <c r="IX59" s="121">
        <f>IX58-(SUM(IX60:IX73))</f>
        <v>0</v>
      </c>
      <c r="IY59" s="124"/>
      <c r="IZ59" s="121"/>
      <c r="JA59" s="125"/>
      <c r="JB59" s="121">
        <f>JB58-(SUM(JB60:JB73))</f>
        <v>0</v>
      </c>
      <c r="JC59" s="121"/>
      <c r="JD59" s="121"/>
      <c r="JE59" s="113"/>
      <c r="JF59" s="123"/>
      <c r="JG59" s="113"/>
      <c r="JH59" s="121">
        <f>JH58-(SUM(JH60:JH73))</f>
        <v>-0.06</v>
      </c>
      <c r="JI59" s="124"/>
      <c r="JJ59" s="121"/>
      <c r="JK59" s="125"/>
      <c r="JL59" s="121">
        <f>JL58-(SUM(JL60:JL73))</f>
        <v>-3.09</v>
      </c>
      <c r="JM59" s="121"/>
      <c r="JN59" s="121"/>
      <c r="JO59" s="113"/>
      <c r="JP59" s="123"/>
      <c r="JQ59" s="113"/>
      <c r="JR59" s="121" t="e">
        <f>JR58-(SUM(JR60:JR73))</f>
        <v>#DIV/0!</v>
      </c>
      <c r="JS59" s="124"/>
      <c r="JT59" s="121"/>
      <c r="JU59" s="125"/>
      <c r="JV59" s="121">
        <f>JV58-(SUM(JV60:JV73))</f>
        <v>0</v>
      </c>
      <c r="JW59" s="121"/>
      <c r="JX59" s="121"/>
      <c r="JY59" s="113"/>
      <c r="JZ59" s="123"/>
      <c r="KA59" s="113"/>
      <c r="KB59" s="121">
        <f>KB58-(SUM(KB60:KB73))</f>
        <v>0</v>
      </c>
      <c r="KC59" s="124"/>
      <c r="KD59" s="121"/>
      <c r="KE59" s="125"/>
      <c r="KF59" s="121">
        <f>KF58-(SUM(KF60:KF73))</f>
        <v>0</v>
      </c>
      <c r="KG59" s="121"/>
      <c r="KH59" s="121"/>
      <c r="KI59" s="113"/>
      <c r="KJ59" s="123"/>
      <c r="KK59" s="113"/>
      <c r="KL59" s="121">
        <f>KL58-(SUM(KL60:KL73))</f>
        <v>0</v>
      </c>
      <c r="KM59" s="124"/>
      <c r="KN59" s="121"/>
      <c r="KO59" s="125"/>
      <c r="KP59" s="121">
        <f>KP58-(SUM(KP60:KP73))</f>
        <v>0</v>
      </c>
      <c r="KQ59" s="121"/>
      <c r="KR59" s="121"/>
      <c r="KS59" s="113"/>
      <c r="KT59" s="123"/>
      <c r="KU59" s="113"/>
      <c r="KV59" s="121">
        <f>KV58-(SUM(KV60:KV73))</f>
        <v>0</v>
      </c>
      <c r="KW59" s="124"/>
      <c r="KX59" s="121"/>
      <c r="KY59" s="125"/>
      <c r="KZ59" s="121">
        <f>KZ58-(SUM(KZ60:KZ73))</f>
        <v>0</v>
      </c>
      <c r="LA59" s="121"/>
      <c r="LB59" s="121"/>
      <c r="LC59" s="113"/>
      <c r="LD59" s="123"/>
      <c r="LE59" s="113"/>
      <c r="LF59" s="121">
        <f>LF58-(SUM(LF60:LF73))</f>
        <v>0</v>
      </c>
      <c r="LG59" s="124"/>
      <c r="LH59" s="121"/>
      <c r="LI59" s="125"/>
      <c r="LJ59" s="121">
        <f>LJ58-(SUM(LJ60:LJ73))</f>
        <v>0</v>
      </c>
      <c r="LK59" s="121"/>
      <c r="LL59" s="121"/>
      <c r="LM59" s="113"/>
      <c r="LN59" s="123"/>
      <c r="LO59" s="113"/>
      <c r="LP59" s="121">
        <f>LP58-(SUM(LP60:LP73))</f>
        <v>0</v>
      </c>
      <c r="LQ59" s="124"/>
      <c r="LR59" s="121"/>
      <c r="LS59" s="125"/>
      <c r="LT59" s="121">
        <f>LT58-(SUM(LT60:LT73))</f>
        <v>0</v>
      </c>
      <c r="LU59" s="121"/>
      <c r="LV59" s="121"/>
      <c r="LW59" s="113"/>
      <c r="LX59" s="123"/>
      <c r="LY59" s="113"/>
      <c r="LZ59" s="121">
        <f>LZ58-(SUM(LZ60:LZ73))</f>
        <v>0</v>
      </c>
      <c r="MA59" s="124"/>
      <c r="MB59" s="121"/>
      <c r="MC59" s="125"/>
      <c r="MD59" s="121">
        <f>MD58-(SUM(MD60:MD73))</f>
        <v>0</v>
      </c>
      <c r="ME59" s="121"/>
      <c r="MF59" s="121"/>
      <c r="MG59" s="113"/>
      <c r="MH59" s="123"/>
      <c r="MI59" s="113"/>
      <c r="MJ59" s="121">
        <f>MJ58-(SUM(MJ60:MJ73))</f>
        <v>-0.01</v>
      </c>
      <c r="MK59" s="124"/>
      <c r="ML59" s="121"/>
      <c r="MM59" s="125"/>
      <c r="MN59" s="121">
        <f>MN58-(SUM(MN60:MN73))</f>
        <v>-0.51</v>
      </c>
      <c r="MO59" s="121"/>
      <c r="MP59" s="121"/>
      <c r="MQ59" s="113"/>
      <c r="MR59" s="123"/>
      <c r="MS59" s="113"/>
      <c r="MT59" s="121">
        <f>MT58-(SUM(MT60:MT73))</f>
        <v>0</v>
      </c>
      <c r="MU59" s="124"/>
      <c r="MV59" s="121"/>
      <c r="MW59" s="125"/>
      <c r="MX59" s="121">
        <f>MX58-(SUM(MX60:MX73))</f>
        <v>0</v>
      </c>
      <c r="MY59" s="121"/>
      <c r="MZ59" s="121"/>
      <c r="NA59" s="113"/>
      <c r="NB59" s="123"/>
      <c r="NC59" s="113"/>
      <c r="ND59" s="121">
        <f>ND58-(SUM(ND60:ND73))</f>
        <v>0</v>
      </c>
      <c r="NE59" s="124"/>
      <c r="NF59" s="121"/>
      <c r="NG59" s="125"/>
      <c r="NH59" s="121">
        <f>NH58-(SUM(NH60:NH73))</f>
        <v>0</v>
      </c>
      <c r="NI59" s="121"/>
      <c r="NJ59" s="121"/>
      <c r="NK59" s="113"/>
      <c r="NL59" s="123"/>
      <c r="NM59" s="113"/>
      <c r="NN59" s="121">
        <f>NN58-(SUM(NN60:NN73))</f>
        <v>0.05</v>
      </c>
      <c r="NO59" s="124"/>
      <c r="NP59" s="121"/>
      <c r="NQ59" s="125"/>
      <c r="NR59" s="121">
        <f>NR58-(SUM(NR60:NR73))</f>
        <v>2.58</v>
      </c>
      <c r="NS59" s="121"/>
      <c r="NT59" s="121"/>
      <c r="NU59" s="113"/>
      <c r="NV59" s="123"/>
      <c r="NW59" s="113"/>
      <c r="NX59" s="121">
        <f>NX58-(SUM(NX60:NX73))</f>
        <v>0</v>
      </c>
      <c r="NY59" s="124"/>
      <c r="NZ59" s="121"/>
      <c r="OA59" s="125"/>
      <c r="OB59" s="121">
        <f>OB58-(SUM(OB60:OB73))</f>
        <v>0</v>
      </c>
      <c r="OC59" s="121"/>
      <c r="OD59" s="121"/>
      <c r="OE59" s="113"/>
      <c r="OF59" s="123"/>
      <c r="OG59" s="113"/>
      <c r="OH59" s="121">
        <f>OH58-(SUM(OH60:OH73))</f>
        <v>0</v>
      </c>
      <c r="OI59" s="124"/>
      <c r="OJ59" s="121"/>
      <c r="OK59" s="125"/>
      <c r="OL59" s="121">
        <f>OL58-(SUM(OL60:OL73))</f>
        <v>0</v>
      </c>
      <c r="OM59" s="121"/>
      <c r="ON59" s="121"/>
      <c r="OO59" s="113"/>
      <c r="OP59" s="123"/>
      <c r="OQ59" s="113"/>
      <c r="OR59" s="121">
        <f>OR58-(SUM(OR60:OR73))</f>
        <v>0</v>
      </c>
      <c r="OS59" s="124"/>
      <c r="OT59" s="121"/>
      <c r="OU59" s="125"/>
      <c r="OV59" s="121">
        <f>OV58-(SUM(OV60:OV73))</f>
        <v>0</v>
      </c>
      <c r="OW59" s="121"/>
      <c r="OX59" s="121"/>
      <c r="OY59" s="113"/>
      <c r="OZ59" s="123"/>
      <c r="PA59" s="113"/>
      <c r="PB59" s="121">
        <f>PB58-(SUM(PB60:PB73))</f>
        <v>0</v>
      </c>
      <c r="PC59" s="124"/>
      <c r="PD59" s="121"/>
      <c r="PE59" s="125"/>
      <c r="PF59" s="121">
        <f>PF58-(SUM(PF60:PF73))</f>
        <v>0</v>
      </c>
      <c r="PG59" s="121"/>
      <c r="PH59" s="121"/>
      <c r="PI59" s="113"/>
      <c r="PJ59" s="123"/>
      <c r="PK59" s="113"/>
      <c r="PL59" s="121">
        <f>PL58-(SUM(PL60:PL73))</f>
        <v>0</v>
      </c>
      <c r="PM59" s="124"/>
      <c r="PN59" s="121"/>
      <c r="PO59" s="125"/>
      <c r="PP59" s="121">
        <f>PP58-(SUM(PP60:PP73))</f>
        <v>0</v>
      </c>
      <c r="PQ59" s="121"/>
      <c r="PR59" s="121"/>
      <c r="PS59" s="113"/>
      <c r="PT59" s="123"/>
      <c r="PU59" s="113"/>
      <c r="PV59" s="121" t="e">
        <f>PV58-(SUM(PV60:PV73))</f>
        <v>#DIV/0!</v>
      </c>
      <c r="PW59" s="124"/>
      <c r="PX59" s="121"/>
      <c r="PY59" s="125"/>
      <c r="PZ59" s="121">
        <f>PZ58-(SUM(PZ60:PZ73))</f>
        <v>0</v>
      </c>
      <c r="QA59" s="121"/>
      <c r="QB59" s="121"/>
      <c r="QC59" s="113"/>
      <c r="QD59" s="123"/>
      <c r="QE59" s="113"/>
      <c r="QF59" s="121">
        <f>QF58-(SUM(QF60:QF73))</f>
        <v>0</v>
      </c>
      <c r="QG59" s="124"/>
      <c r="QH59" s="121"/>
      <c r="QI59" s="125"/>
      <c r="QJ59" s="121">
        <f>QJ58-(SUM(QJ60:QJ73))</f>
        <v>0</v>
      </c>
      <c r="QK59" s="121"/>
      <c r="QL59" s="121"/>
      <c r="QM59" s="113"/>
      <c r="QN59" s="123"/>
      <c r="QO59" s="113"/>
      <c r="QP59" s="121">
        <f>QP58-(SUM(QP60:QP73))</f>
        <v>0</v>
      </c>
      <c r="QQ59" s="124"/>
      <c r="QR59" s="121"/>
      <c r="QS59" s="125"/>
      <c r="QT59" s="121">
        <f>QT58-(SUM(QT60:QT73))</f>
        <v>0</v>
      </c>
      <c r="QU59" s="121"/>
      <c r="QV59" s="121"/>
      <c r="QW59" s="113"/>
      <c r="QX59" s="123"/>
      <c r="QY59" s="113"/>
      <c r="QZ59" s="121">
        <f>QZ58-(SUM(QZ60:QZ73))</f>
        <v>0.01</v>
      </c>
      <c r="RA59" s="124"/>
      <c r="RB59" s="121"/>
      <c r="RC59" s="125"/>
      <c r="RD59" s="121">
        <f>RD58-(SUM(RD60:RD73))</f>
        <v>0.52</v>
      </c>
      <c r="RE59" s="121"/>
      <c r="RF59" s="121"/>
      <c r="RG59" s="113"/>
      <c r="RH59" s="123"/>
      <c r="RI59" s="113"/>
      <c r="RJ59" s="121">
        <f>RJ58-(SUM(RJ60:RJ73))</f>
        <v>0</v>
      </c>
      <c r="RK59" s="124"/>
      <c r="RL59" s="121"/>
      <c r="RM59" s="125"/>
      <c r="RN59" s="121">
        <f>RN58-(SUM(RN60:RN73))</f>
        <v>-0.01</v>
      </c>
      <c r="RO59" s="121"/>
      <c r="RP59" s="121"/>
      <c r="RQ59" s="113"/>
      <c r="RR59" s="123"/>
      <c r="RS59" s="113"/>
      <c r="RT59" s="121">
        <f>RT58-(SUM(RT60:RT73))</f>
        <v>0</v>
      </c>
      <c r="RU59" s="124"/>
      <c r="RV59" s="121"/>
      <c r="RW59" s="125"/>
      <c r="RX59" s="121">
        <f>RX58-(SUM(RX60:RX73))</f>
        <v>-0.01</v>
      </c>
      <c r="RY59" s="121"/>
      <c r="RZ59" s="121"/>
      <c r="SA59" s="113"/>
      <c r="SB59" s="123"/>
      <c r="SC59" s="113"/>
      <c r="SD59" s="121">
        <f>SD58-(SUM(SD60:SD73))</f>
        <v>0</v>
      </c>
      <c r="SE59" s="124"/>
      <c r="SF59" s="121"/>
      <c r="SG59" s="125"/>
      <c r="SH59" s="121">
        <f>SH58-(SUM(SH60:SH73))</f>
        <v>0</v>
      </c>
      <c r="SI59" s="121"/>
      <c r="SJ59" s="121"/>
      <c r="SK59" s="113"/>
      <c r="SL59" s="123"/>
      <c r="SM59" s="113"/>
      <c r="SN59" s="121">
        <f>SN58-(SUM(SN60:SN73))</f>
        <v>0</v>
      </c>
      <c r="SO59" s="124"/>
      <c r="SP59" s="121"/>
      <c r="SQ59" s="125"/>
      <c r="SR59" s="121">
        <f>SR58-(SUM(SR60:SR73))</f>
        <v>0</v>
      </c>
      <c r="SS59" s="121"/>
      <c r="ST59" s="121"/>
      <c r="SU59" s="113"/>
      <c r="SV59" s="123"/>
      <c r="SW59" s="113"/>
      <c r="SX59" s="121">
        <f>SX58-(SUM(SX60:SX73))</f>
        <v>0</v>
      </c>
      <c r="SY59" s="124"/>
      <c r="SZ59" s="121"/>
      <c r="TA59" s="125"/>
      <c r="TB59" s="121">
        <f>TB58-(SUM(TB60:TB73))</f>
        <v>0</v>
      </c>
      <c r="TC59" s="121"/>
      <c r="TD59" s="121"/>
      <c r="TE59" s="113"/>
      <c r="TF59" s="123"/>
      <c r="TG59" s="113"/>
      <c r="TH59" s="121">
        <f>TH58-(SUM(TH60:TH73))</f>
        <v>0</v>
      </c>
      <c r="TI59" s="124"/>
      <c r="TJ59" s="121"/>
      <c r="TK59" s="125"/>
      <c r="TL59" s="121">
        <f>TL58-(SUM(TL60:TL73))</f>
        <v>0</v>
      </c>
      <c r="TM59" s="121"/>
      <c r="TN59" s="121"/>
      <c r="TO59" s="113"/>
      <c r="TP59" s="123"/>
      <c r="TQ59" s="113"/>
      <c r="TR59" s="121">
        <f>TR58-(SUM(TR60:TR73))</f>
        <v>0</v>
      </c>
      <c r="TS59" s="124"/>
      <c r="TT59" s="121"/>
      <c r="TU59" s="125"/>
      <c r="TV59" s="121">
        <f>TV58-(SUM(TV60:TV73))</f>
        <v>-0.01</v>
      </c>
      <c r="TW59" s="121"/>
      <c r="TX59" s="121"/>
      <c r="TY59" s="113"/>
      <c r="TZ59" s="123"/>
      <c r="UA59" s="113"/>
      <c r="UB59" s="121">
        <f>UB58-(SUM(UB60:UB73))</f>
        <v>0</v>
      </c>
      <c r="UC59" s="124"/>
      <c r="UD59" s="121"/>
      <c r="UE59" s="125"/>
      <c r="UF59" s="121">
        <f>UF58-(SUM(UF60:UF73))</f>
        <v>0</v>
      </c>
      <c r="UG59" s="121"/>
      <c r="UH59" s="121"/>
      <c r="UI59" s="113"/>
      <c r="UJ59" s="123"/>
      <c r="UK59" s="113"/>
      <c r="UL59" s="121">
        <f>UL58-(SUM(UL60:UL73))</f>
        <v>0</v>
      </c>
      <c r="UM59" s="124"/>
      <c r="UN59" s="121"/>
      <c r="UO59" s="125"/>
      <c r="UP59" s="121">
        <f>UP58-(SUM(UP60:UP73))</f>
        <v>0</v>
      </c>
      <c r="UQ59" s="121"/>
      <c r="UR59" s="121"/>
      <c r="US59" s="113"/>
      <c r="UT59" s="123"/>
      <c r="UU59" s="113"/>
      <c r="UV59" s="121">
        <f>UV58-(SUM(UV60:UV73))</f>
        <v>-0.01</v>
      </c>
      <c r="UW59" s="124"/>
      <c r="UX59" s="121"/>
      <c r="UY59" s="125"/>
      <c r="UZ59" s="121">
        <f>UZ58-(SUM(UZ60:UZ73))</f>
        <v>-0.51</v>
      </c>
      <c r="VA59" s="121"/>
      <c r="VB59" s="121"/>
      <c r="VC59" s="113"/>
      <c r="VD59" s="123"/>
      <c r="VE59" s="113"/>
      <c r="VF59" s="121">
        <f>VF58-(SUM(VF60:VF73))</f>
        <v>0</v>
      </c>
      <c r="VG59" s="124"/>
      <c r="VH59" s="121"/>
      <c r="VI59" s="125"/>
      <c r="VJ59" s="121">
        <f>VJ58-(SUM(VJ60:VJ73))</f>
        <v>0</v>
      </c>
      <c r="VK59" s="121"/>
      <c r="VL59" s="121"/>
      <c r="VM59" s="113"/>
      <c r="VN59" s="123"/>
      <c r="VO59" s="113"/>
      <c r="VP59" s="121">
        <f>VP58-(SUM(VP60:VP73))</f>
        <v>-0.01</v>
      </c>
      <c r="VQ59" s="124"/>
      <c r="VR59" s="121"/>
      <c r="VS59" s="125"/>
      <c r="VT59" s="121">
        <f>VT58-(SUM(VT60:VT73))</f>
        <v>-0.52</v>
      </c>
      <c r="VU59" s="121"/>
      <c r="VV59" s="121"/>
      <c r="VW59" s="113"/>
      <c r="VX59" s="123"/>
      <c r="VY59" s="113"/>
      <c r="VZ59" s="121">
        <f>VZ58-(SUM(VZ60:VZ73))</f>
        <v>-1.85</v>
      </c>
      <c r="WA59" s="124"/>
      <c r="WB59" s="121"/>
      <c r="WC59" s="125"/>
      <c r="WD59" s="121">
        <f>WD58-(SUM(WD60:WD73))</f>
        <v>-95.21</v>
      </c>
      <c r="WE59" s="121"/>
      <c r="WF59" s="121"/>
    </row>
    <row r="60" spans="1:604" ht="26.25" customHeight="1">
      <c r="A60" s="5"/>
      <c r="B60" s="444" t="s">
        <v>414</v>
      </c>
      <c r="C60" s="12" t="s">
        <v>919</v>
      </c>
      <c r="D60" s="12" t="s">
        <v>421</v>
      </c>
      <c r="E60" s="4" t="s">
        <v>33</v>
      </c>
      <c r="F60" s="469">
        <f t="shared" ref="F60:F73" si="900">F12</f>
        <v>54</v>
      </c>
      <c r="G60" s="122">
        <f>F60/F58</f>
        <v>0.24215</v>
      </c>
      <c r="H60" s="101">
        <f>H58*G60</f>
        <v>1490.19</v>
      </c>
      <c r="I60" s="119">
        <f t="shared" ref="I60:I73" si="901">IF(F60&gt;0,H60/F60,0)</f>
        <v>27.596111109999999</v>
      </c>
      <c r="J60" s="93">
        <f>J58</f>
        <v>51.47</v>
      </c>
      <c r="K60" s="120">
        <f t="shared" ref="K60:K73" si="902">I60*J60</f>
        <v>1420.37184</v>
      </c>
      <c r="L60" s="101">
        <f t="shared" ref="L60:L73" si="903">K60*F60</f>
        <v>76700.08</v>
      </c>
      <c r="M60" s="101"/>
      <c r="N60" s="121"/>
      <c r="O60" s="122">
        <f t="shared" ref="O60:O74" si="904">K60/$WC60</f>
        <v>1.8744700000000001</v>
      </c>
      <c r="P60" s="469">
        <f t="shared" ref="P60:P73" si="905">P12</f>
        <v>51</v>
      </c>
      <c r="Q60" s="122">
        <f>P60/P58</f>
        <v>0.11434999999999999</v>
      </c>
      <c r="R60" s="101">
        <f>R58*Q60</f>
        <v>984.78</v>
      </c>
      <c r="S60" s="119">
        <f t="shared" ref="S60:S73" si="906">IF(P60&gt;0,R60/P60,0)</f>
        <v>19.30941176</v>
      </c>
      <c r="T60" s="93">
        <f>T58</f>
        <v>51.47</v>
      </c>
      <c r="U60" s="120">
        <f t="shared" ref="U60:U73" si="907">S60*T60</f>
        <v>993.85541999999998</v>
      </c>
      <c r="V60" s="101">
        <f t="shared" ref="V60:V73" si="908">U60*P60</f>
        <v>50686.63</v>
      </c>
      <c r="W60" s="101"/>
      <c r="X60" s="121"/>
      <c r="Y60" s="122">
        <f t="shared" ref="Y60:Y74" si="909">U60/$WC60</f>
        <v>1.31159</v>
      </c>
      <c r="Z60" s="469">
        <f t="shared" ref="Z60:Z73" si="910">Z12</f>
        <v>0</v>
      </c>
      <c r="AA60" s="122">
        <f>Z60/Z58</f>
        <v>0</v>
      </c>
      <c r="AB60" s="101">
        <f>AB58*AA60</f>
        <v>0</v>
      </c>
      <c r="AC60" s="119">
        <f t="shared" ref="AC60:AC73" si="911">IF(Z60&gt;0,AB60/Z60,0)</f>
        <v>0</v>
      </c>
      <c r="AD60" s="93">
        <f>AD58</f>
        <v>51.47</v>
      </c>
      <c r="AE60" s="120">
        <f t="shared" ref="AE60:AE73" si="912">AC60*AD60</f>
        <v>0</v>
      </c>
      <c r="AF60" s="101">
        <f t="shared" ref="AF60:AF73" si="913">AE60*Z60</f>
        <v>0</v>
      </c>
      <c r="AG60" s="101"/>
      <c r="AH60" s="121"/>
      <c r="AI60" s="122">
        <f t="shared" ref="AI60:AI74" si="914">AE60/$WC60</f>
        <v>0</v>
      </c>
      <c r="AJ60" s="469">
        <f t="shared" ref="AJ60:AJ73" si="915">AJ12</f>
        <v>0</v>
      </c>
      <c r="AK60" s="122" t="e">
        <f>AJ60/AJ58</f>
        <v>#DIV/0!</v>
      </c>
      <c r="AL60" s="101" t="e">
        <f>AL58*AK60</f>
        <v>#DIV/0!</v>
      </c>
      <c r="AM60" s="119">
        <f t="shared" ref="AM60:AM73" si="916">IF(AJ60&gt;0,AL60/AJ60,0)</f>
        <v>0</v>
      </c>
      <c r="AN60" s="93">
        <f>AN58</f>
        <v>0</v>
      </c>
      <c r="AO60" s="120">
        <f t="shared" ref="AO60:AO73" si="917">AM60*AN60</f>
        <v>0</v>
      </c>
      <c r="AP60" s="101">
        <f t="shared" ref="AP60:AP73" si="918">AO60*AJ60</f>
        <v>0</v>
      </c>
      <c r="AQ60" s="101"/>
      <c r="AR60" s="121"/>
      <c r="AS60" s="122">
        <f t="shared" ref="AS60:AS74" si="919">AO60/$WC60</f>
        <v>0</v>
      </c>
      <c r="AT60" s="469">
        <f t="shared" ref="AT60:AT73" si="920">AT12</f>
        <v>0</v>
      </c>
      <c r="AU60" s="122">
        <f>AT60/AT58</f>
        <v>0</v>
      </c>
      <c r="AV60" s="101">
        <f>AV58*AU60</f>
        <v>0</v>
      </c>
      <c r="AW60" s="119">
        <f t="shared" ref="AW60:AW73" si="921">IF(AT60&gt;0,AV60/AT60,0)</f>
        <v>0</v>
      </c>
      <c r="AX60" s="93">
        <f>AX58</f>
        <v>51.47</v>
      </c>
      <c r="AY60" s="120">
        <f t="shared" ref="AY60:AY73" si="922">AW60*AX60</f>
        <v>0</v>
      </c>
      <c r="AZ60" s="101">
        <f t="shared" ref="AZ60:AZ73" si="923">AY60*AT60</f>
        <v>0</v>
      </c>
      <c r="BA60" s="101"/>
      <c r="BB60" s="121"/>
      <c r="BC60" s="122">
        <f t="shared" ref="BC60:BC74" si="924">AY60/$WC60</f>
        <v>0</v>
      </c>
      <c r="BD60" s="469">
        <f t="shared" ref="BD60:BD73" si="925">BD12</f>
        <v>0</v>
      </c>
      <c r="BE60" s="122">
        <f>BD60/BD58</f>
        <v>0</v>
      </c>
      <c r="BF60" s="101">
        <f>BF58*BE60</f>
        <v>0</v>
      </c>
      <c r="BG60" s="119">
        <f t="shared" ref="BG60:BG73" si="926">IF(BD60&gt;0,BF60/BD60,0)</f>
        <v>0</v>
      </c>
      <c r="BH60" s="93">
        <f>BH58</f>
        <v>51.47</v>
      </c>
      <c r="BI60" s="120">
        <f t="shared" ref="BI60:BI73" si="927">BG60*BH60</f>
        <v>0</v>
      </c>
      <c r="BJ60" s="101">
        <f t="shared" ref="BJ60:BJ73" si="928">BI60*BD60</f>
        <v>0</v>
      </c>
      <c r="BK60" s="101"/>
      <c r="BL60" s="121"/>
      <c r="BM60" s="122">
        <f t="shared" ref="BM60:BM74" si="929">BI60/$WC60</f>
        <v>0</v>
      </c>
      <c r="BN60" s="469">
        <f t="shared" ref="BN60:BN73" si="930">BN12</f>
        <v>0</v>
      </c>
      <c r="BO60" s="122">
        <f>BN60/BN58</f>
        <v>0</v>
      </c>
      <c r="BP60" s="101">
        <f>BP58*BO60</f>
        <v>0</v>
      </c>
      <c r="BQ60" s="119">
        <f t="shared" ref="BQ60:BQ73" si="931">IF(BN60&gt;0,BP60/BN60,0)</f>
        <v>0</v>
      </c>
      <c r="BR60" s="93">
        <f>BR58</f>
        <v>51.47</v>
      </c>
      <c r="BS60" s="120">
        <f t="shared" ref="BS60:BS73" si="932">BQ60*BR60</f>
        <v>0</v>
      </c>
      <c r="BT60" s="101">
        <f t="shared" ref="BT60:BT73" si="933">BS60*BN60</f>
        <v>0</v>
      </c>
      <c r="BU60" s="101"/>
      <c r="BV60" s="121"/>
      <c r="BW60" s="122">
        <f t="shared" ref="BW60:BW74" si="934">BS60/$WC60</f>
        <v>0</v>
      </c>
      <c r="BX60" s="469">
        <f t="shared" ref="BX60:BX73" si="935">BX12</f>
        <v>27</v>
      </c>
      <c r="BY60" s="122">
        <f>BX60/BX58</f>
        <v>0.16167999999999999</v>
      </c>
      <c r="BZ60" s="101">
        <f>BZ58*BY60</f>
        <v>229.59</v>
      </c>
      <c r="CA60" s="119">
        <f t="shared" ref="CA60:CA73" si="936">IF(BX60&gt;0,BZ60/BX60,0)</f>
        <v>8.5033333300000002</v>
      </c>
      <c r="CB60" s="93">
        <f>CB58</f>
        <v>51.47</v>
      </c>
      <c r="CC60" s="120">
        <f t="shared" ref="CC60:CC73" si="937">CA60*CB60</f>
        <v>437.66656999999998</v>
      </c>
      <c r="CD60" s="101">
        <f t="shared" ref="CD60:CD73" si="938">CC60*BX60</f>
        <v>11817</v>
      </c>
      <c r="CE60" s="101"/>
      <c r="CF60" s="121"/>
      <c r="CG60" s="122">
        <f t="shared" ref="CG60:CG74" si="939">CC60/$WC60</f>
        <v>0.57759000000000005</v>
      </c>
      <c r="CH60" s="469">
        <f t="shared" ref="CH60:CH73" si="940">CH12</f>
        <v>0</v>
      </c>
      <c r="CI60" s="122" t="e">
        <f>CH60/CH58</f>
        <v>#DIV/0!</v>
      </c>
      <c r="CJ60" s="101" t="e">
        <f>CJ58*CI60</f>
        <v>#DIV/0!</v>
      </c>
      <c r="CK60" s="119">
        <f t="shared" ref="CK60:CK73" si="941">IF(CH60&gt;0,CJ60/CH60,0)</f>
        <v>0</v>
      </c>
      <c r="CL60" s="93">
        <f>CL58</f>
        <v>0</v>
      </c>
      <c r="CM60" s="120">
        <f t="shared" ref="CM60:CM73" si="942">CK60*CL60</f>
        <v>0</v>
      </c>
      <c r="CN60" s="101">
        <f t="shared" ref="CN60:CN73" si="943">CM60*CH60</f>
        <v>0</v>
      </c>
      <c r="CO60" s="101"/>
      <c r="CP60" s="121"/>
      <c r="CQ60" s="122">
        <f t="shared" ref="CQ60:CQ74" si="944">CM60/$WC60</f>
        <v>0</v>
      </c>
      <c r="CR60" s="469">
        <f t="shared" ref="CR60:CR73" si="945">CR12</f>
        <v>0</v>
      </c>
      <c r="CS60" s="122">
        <f>CR60/CR58</f>
        <v>0</v>
      </c>
      <c r="CT60" s="101">
        <f>CT58*CS60</f>
        <v>0</v>
      </c>
      <c r="CU60" s="119">
        <f t="shared" ref="CU60:CU73" si="946">IF(CR60&gt;0,CT60/CR60,0)</f>
        <v>0</v>
      </c>
      <c r="CV60" s="93">
        <f>CV58</f>
        <v>51.47</v>
      </c>
      <c r="CW60" s="120">
        <f t="shared" ref="CW60:CW73" si="947">CU60*CV60</f>
        <v>0</v>
      </c>
      <c r="CX60" s="101">
        <f t="shared" ref="CX60:CX73" si="948">CW60*CR60</f>
        <v>0</v>
      </c>
      <c r="CY60" s="101"/>
      <c r="CZ60" s="121"/>
      <c r="DA60" s="122">
        <f t="shared" ref="DA60:DA74" si="949">CW60/$WC60</f>
        <v>0</v>
      </c>
      <c r="DB60" s="469">
        <f t="shared" ref="DB60:DB73" si="950">DB12</f>
        <v>57</v>
      </c>
      <c r="DC60" s="122">
        <f>DB60/DB58</f>
        <v>0.16864000000000001</v>
      </c>
      <c r="DD60" s="101">
        <f>DD58*DC60</f>
        <v>651.29</v>
      </c>
      <c r="DE60" s="119">
        <f t="shared" ref="DE60:DE73" si="951">IF(DB60&gt;0,DD60/DB60,0)</f>
        <v>11.426140350000001</v>
      </c>
      <c r="DF60" s="93">
        <f>DF58</f>
        <v>51.47</v>
      </c>
      <c r="DG60" s="120">
        <f t="shared" ref="DG60:DG73" si="952">DE60*DF60</f>
        <v>588.10343999999998</v>
      </c>
      <c r="DH60" s="101">
        <f t="shared" ref="DH60:DH73" si="953">DG60*DB60</f>
        <v>33521.9</v>
      </c>
      <c r="DI60" s="101"/>
      <c r="DJ60" s="121"/>
      <c r="DK60" s="122">
        <f t="shared" ref="DK60:DK74" si="954">DG60/$WC60</f>
        <v>0.77612000000000003</v>
      </c>
      <c r="DL60" s="469">
        <f t="shared" ref="DL60:DL73" si="955">DL12</f>
        <v>0</v>
      </c>
      <c r="DM60" s="122">
        <f>DL60/DL58</f>
        <v>0</v>
      </c>
      <c r="DN60" s="101">
        <f>DN58*DM60</f>
        <v>0</v>
      </c>
      <c r="DO60" s="119">
        <f t="shared" ref="DO60:DO73" si="956">IF(DL60&gt;0,DN60/DL60,0)</f>
        <v>0</v>
      </c>
      <c r="DP60" s="93">
        <f>DP58</f>
        <v>51.47</v>
      </c>
      <c r="DQ60" s="120">
        <f t="shared" ref="DQ60:DQ73" si="957">DO60*DP60</f>
        <v>0</v>
      </c>
      <c r="DR60" s="101">
        <f t="shared" ref="DR60:DR73" si="958">DQ60*DL60</f>
        <v>0</v>
      </c>
      <c r="DS60" s="101"/>
      <c r="DT60" s="121"/>
      <c r="DU60" s="122">
        <f t="shared" ref="DU60:DU74" si="959">DQ60/$WC60</f>
        <v>0</v>
      </c>
      <c r="DV60" s="469">
        <f t="shared" ref="DV60:DV73" si="960">DV12</f>
        <v>0</v>
      </c>
      <c r="DW60" s="122">
        <f>DV60/DV58</f>
        <v>0</v>
      </c>
      <c r="DX60" s="101">
        <f>DX58*DW60</f>
        <v>0</v>
      </c>
      <c r="DY60" s="119">
        <f t="shared" ref="DY60:DY73" si="961">IF(DV60&gt;0,DX60/DV60,0)</f>
        <v>0</v>
      </c>
      <c r="DZ60" s="93">
        <f>DZ58</f>
        <v>51.47</v>
      </c>
      <c r="EA60" s="120">
        <f t="shared" ref="EA60:EA73" si="962">DY60*DZ60</f>
        <v>0</v>
      </c>
      <c r="EB60" s="101">
        <f t="shared" ref="EB60:EB73" si="963">EA60*DV60</f>
        <v>0</v>
      </c>
      <c r="EC60" s="101"/>
      <c r="ED60" s="121"/>
      <c r="EE60" s="122">
        <f t="shared" ref="EE60:EE74" si="964">EA60/$WC60</f>
        <v>0</v>
      </c>
      <c r="EF60" s="469">
        <f t="shared" ref="EF60:EF73" si="965">EF12</f>
        <v>37</v>
      </c>
      <c r="EG60" s="122">
        <f>EF60/EF58</f>
        <v>0.15481</v>
      </c>
      <c r="EH60" s="101">
        <f>EH58*EG60</f>
        <v>1105.6500000000001</v>
      </c>
      <c r="EI60" s="119">
        <f t="shared" ref="EI60:EI73" si="966">IF(EF60&gt;0,EH60/EF60,0)</f>
        <v>29.882432430000001</v>
      </c>
      <c r="EJ60" s="93">
        <f>EJ58</f>
        <v>51.47</v>
      </c>
      <c r="EK60" s="120">
        <f t="shared" ref="EK60:EK73" si="967">EI60*EJ60</f>
        <v>1538.0488</v>
      </c>
      <c r="EL60" s="101">
        <f t="shared" ref="EL60:EL73" si="968">EK60*EF60</f>
        <v>56907.81</v>
      </c>
      <c r="EM60" s="101"/>
      <c r="EN60" s="121"/>
      <c r="EO60" s="122">
        <f t="shared" ref="EO60:EO74" si="969">EK60/$WC60</f>
        <v>2.0297700000000001</v>
      </c>
      <c r="EP60" s="469">
        <f t="shared" ref="EP60:EP73" si="970">EP12</f>
        <v>44</v>
      </c>
      <c r="EQ60" s="122">
        <f>EP60/EP58</f>
        <v>0.13836000000000001</v>
      </c>
      <c r="ER60" s="101">
        <f>ER58*EQ60</f>
        <v>611.54999999999995</v>
      </c>
      <c r="ES60" s="119">
        <f t="shared" ref="ES60:ES73" si="971">IF(EP60&gt;0,ER60/EP60,0)</f>
        <v>13.89886364</v>
      </c>
      <c r="ET60" s="93">
        <f>ET58</f>
        <v>51.47</v>
      </c>
      <c r="EU60" s="120">
        <f t="shared" ref="EU60:EU73" si="972">ES60*ET60</f>
        <v>715.37450999999999</v>
      </c>
      <c r="EV60" s="101">
        <f t="shared" ref="EV60:EV73" si="973">EU60*EP60</f>
        <v>31476.48</v>
      </c>
      <c r="EW60" s="101"/>
      <c r="EX60" s="121"/>
      <c r="EY60" s="122">
        <f t="shared" ref="EY60:EY74" si="974">EU60/$WC60</f>
        <v>0.94408000000000003</v>
      </c>
      <c r="EZ60" s="469">
        <f t="shared" ref="EZ60:EZ73" si="975">EZ12</f>
        <v>27</v>
      </c>
      <c r="FA60" s="122">
        <f>EZ60/EZ58</f>
        <v>0.25234000000000001</v>
      </c>
      <c r="FB60" s="101">
        <f>FB58*FA60</f>
        <v>234.68</v>
      </c>
      <c r="FC60" s="119">
        <f t="shared" ref="FC60:FC73" si="976">IF(EZ60&gt;0,FB60/EZ60,0)</f>
        <v>8.6918518500000008</v>
      </c>
      <c r="FD60" s="93">
        <f>FD58</f>
        <v>51.47</v>
      </c>
      <c r="FE60" s="120">
        <f t="shared" ref="FE60:FE73" si="977">FC60*FD60</f>
        <v>447.36961000000002</v>
      </c>
      <c r="FF60" s="101">
        <f t="shared" ref="FF60:FF73" si="978">FE60*EZ60</f>
        <v>12078.98</v>
      </c>
      <c r="FG60" s="101"/>
      <c r="FH60" s="121"/>
      <c r="FI60" s="122">
        <f t="shared" ref="FI60:FI74" si="979">FE60/$WC60</f>
        <v>0.59038999999999997</v>
      </c>
      <c r="FJ60" s="469">
        <f t="shared" ref="FJ60:FJ73" si="980">FJ12</f>
        <v>28</v>
      </c>
      <c r="FK60" s="122">
        <f>FJ60/FJ58</f>
        <v>0.15642</v>
      </c>
      <c r="FL60" s="101">
        <f>FL58*FK60</f>
        <v>383.7</v>
      </c>
      <c r="FM60" s="119">
        <f t="shared" ref="FM60:FM73" si="981">IF(FJ60&gt;0,FL60/FJ60,0)</f>
        <v>13.70357143</v>
      </c>
      <c r="FN60" s="93">
        <f>FN58</f>
        <v>51.47</v>
      </c>
      <c r="FO60" s="120">
        <f t="shared" ref="FO60:FO73" si="982">FM60*FN60</f>
        <v>705.32281999999998</v>
      </c>
      <c r="FP60" s="101">
        <f t="shared" ref="FP60:FP73" si="983">FO60*FJ60</f>
        <v>19749.04</v>
      </c>
      <c r="FQ60" s="101"/>
      <c r="FR60" s="121"/>
      <c r="FS60" s="122">
        <f t="shared" ref="FS60:FS74" si="984">FO60/$WC60</f>
        <v>0.93081999999999998</v>
      </c>
      <c r="FT60" s="469">
        <f t="shared" ref="FT60:FT73" si="985">FT12</f>
        <v>34</v>
      </c>
      <c r="FU60" s="122">
        <f>FT60/FT58</f>
        <v>0.11409</v>
      </c>
      <c r="FV60" s="101">
        <f>FV58*FU60</f>
        <v>349.91</v>
      </c>
      <c r="FW60" s="119">
        <f t="shared" ref="FW60:FW73" si="986">IF(FT60&gt;0,FV60/FT60,0)</f>
        <v>10.291470589999999</v>
      </c>
      <c r="FX60" s="93">
        <f>FX58</f>
        <v>51.47</v>
      </c>
      <c r="FY60" s="120">
        <f t="shared" ref="FY60:FY73" si="987">FW60*FX60</f>
        <v>529.70199000000002</v>
      </c>
      <c r="FZ60" s="101">
        <f t="shared" ref="FZ60:FZ73" si="988">FY60*FT60</f>
        <v>18009.87</v>
      </c>
      <c r="GA60" s="101"/>
      <c r="GB60" s="121"/>
      <c r="GC60" s="122">
        <f t="shared" ref="GC60:GC74" si="989">FY60/$WC60</f>
        <v>0.69904999999999995</v>
      </c>
      <c r="GD60" s="469">
        <f t="shared" ref="GD60:GD73" si="990">GD12</f>
        <v>0</v>
      </c>
      <c r="GE60" s="122">
        <f>GD60/GD58</f>
        <v>0</v>
      </c>
      <c r="GF60" s="101">
        <f>GF58*GE60</f>
        <v>0</v>
      </c>
      <c r="GG60" s="119">
        <f t="shared" ref="GG60:GG73" si="991">IF(GD60&gt;0,GF60/GD60,0)</f>
        <v>0</v>
      </c>
      <c r="GH60" s="93">
        <f>GH58</f>
        <v>51.47</v>
      </c>
      <c r="GI60" s="120">
        <f t="shared" ref="GI60:GI73" si="992">GG60*GH60</f>
        <v>0</v>
      </c>
      <c r="GJ60" s="101">
        <f t="shared" ref="GJ60:GJ73" si="993">GI60*GD60</f>
        <v>0</v>
      </c>
      <c r="GK60" s="101"/>
      <c r="GL60" s="121"/>
      <c r="GM60" s="122">
        <f t="shared" ref="GM60:GM74" si="994">GI60/$WC60</f>
        <v>0</v>
      </c>
      <c r="GN60" s="469">
        <f t="shared" ref="GN60:GN73" si="995">GN12</f>
        <v>0</v>
      </c>
      <c r="GO60" s="122">
        <f>GN60/GN58</f>
        <v>0</v>
      </c>
      <c r="GP60" s="101">
        <f>GP58*GO60</f>
        <v>0</v>
      </c>
      <c r="GQ60" s="119">
        <f t="shared" ref="GQ60:GQ73" si="996">IF(GN60&gt;0,GP60/GN60,0)</f>
        <v>0</v>
      </c>
      <c r="GR60" s="93">
        <f>GR58</f>
        <v>51.47</v>
      </c>
      <c r="GS60" s="120">
        <f t="shared" ref="GS60:GS73" si="997">GQ60*GR60</f>
        <v>0</v>
      </c>
      <c r="GT60" s="101">
        <f t="shared" ref="GT60:GT73" si="998">GS60*GN60</f>
        <v>0</v>
      </c>
      <c r="GU60" s="101"/>
      <c r="GV60" s="121"/>
      <c r="GW60" s="122">
        <f t="shared" ref="GW60:GW74" si="999">GS60/$WC60</f>
        <v>0</v>
      </c>
      <c r="GX60" s="469">
        <f t="shared" ref="GX60:GX73" si="1000">GX12</f>
        <v>56</v>
      </c>
      <c r="GY60" s="122">
        <f>GX60/GX58</f>
        <v>0.26923000000000002</v>
      </c>
      <c r="GZ60" s="101">
        <f>GZ58*GY60</f>
        <v>934.23</v>
      </c>
      <c r="HA60" s="119">
        <f t="shared" ref="HA60:HA73" si="1001">IF(GX60&gt;0,GZ60/GX60,0)</f>
        <v>16.68267857</v>
      </c>
      <c r="HB60" s="93">
        <f>HB58</f>
        <v>51.47</v>
      </c>
      <c r="HC60" s="120">
        <f t="shared" ref="HC60:HC73" si="1002">HA60*HB60</f>
        <v>858.65746999999999</v>
      </c>
      <c r="HD60" s="101">
        <f t="shared" ref="HD60:HD73" si="1003">HC60*GX60</f>
        <v>48084.82</v>
      </c>
      <c r="HE60" s="101"/>
      <c r="HF60" s="121"/>
      <c r="HG60" s="122">
        <f t="shared" ref="HG60:HG74" si="1004">HC60/$WC60</f>
        <v>1.13317</v>
      </c>
      <c r="HH60" s="469">
        <f t="shared" ref="HH60:HH73" si="1005">HH12</f>
        <v>25</v>
      </c>
      <c r="HI60" s="122">
        <f>HH60/HH58</f>
        <v>9.0249999999999997E-2</v>
      </c>
      <c r="HJ60" s="101">
        <f>HJ58*HI60</f>
        <v>422.55</v>
      </c>
      <c r="HK60" s="119">
        <f t="shared" ref="HK60:HK73" si="1006">IF(HH60&gt;0,HJ60/HH60,0)</f>
        <v>16.902000000000001</v>
      </c>
      <c r="HL60" s="93">
        <f>HL58</f>
        <v>51.47</v>
      </c>
      <c r="HM60" s="120">
        <f t="shared" ref="HM60:HM73" si="1007">HK60*HL60</f>
        <v>869.94593999999995</v>
      </c>
      <c r="HN60" s="101">
        <f t="shared" ref="HN60:HN73" si="1008">HM60*HH60</f>
        <v>21748.65</v>
      </c>
      <c r="HO60" s="101"/>
      <c r="HP60" s="121"/>
      <c r="HQ60" s="122">
        <f t="shared" ref="HQ60:HQ74" si="1009">HM60/$WC60</f>
        <v>1.1480699999999999</v>
      </c>
      <c r="HR60" s="469">
        <f t="shared" ref="HR60:HR73" si="1010">HR12</f>
        <v>57</v>
      </c>
      <c r="HS60" s="122">
        <f>HR60/HR58</f>
        <v>0.13286999999999999</v>
      </c>
      <c r="HT60" s="101">
        <f>HT58*HS60</f>
        <v>767.19</v>
      </c>
      <c r="HU60" s="119">
        <f t="shared" ref="HU60:HU73" si="1011">IF(HR60&gt;0,HT60/HR60,0)</f>
        <v>13.45947368</v>
      </c>
      <c r="HV60" s="93">
        <f>HV58</f>
        <v>51.47</v>
      </c>
      <c r="HW60" s="120">
        <f t="shared" ref="HW60:HW73" si="1012">HU60*HV60</f>
        <v>692.75910999999996</v>
      </c>
      <c r="HX60" s="101">
        <f t="shared" ref="HX60:HX73" si="1013">HW60*HR60</f>
        <v>39487.269999999997</v>
      </c>
      <c r="HY60" s="101"/>
      <c r="HZ60" s="121"/>
      <c r="IA60" s="122">
        <f t="shared" ref="IA60:IA74" si="1014">HW60/$WC60</f>
        <v>0.91424000000000005</v>
      </c>
      <c r="IB60" s="469">
        <f t="shared" ref="IB60:IB73" si="1015">IB12</f>
        <v>23</v>
      </c>
      <c r="IC60" s="122">
        <f>IB60/IB58</f>
        <v>0.13067999999999999</v>
      </c>
      <c r="ID60" s="101">
        <f>ID58*IC60</f>
        <v>230</v>
      </c>
      <c r="IE60" s="119">
        <f t="shared" ref="IE60:IE73" si="1016">IF(IB60&gt;0,ID60/IB60,0)</f>
        <v>10</v>
      </c>
      <c r="IF60" s="93">
        <f>IF58</f>
        <v>51.47</v>
      </c>
      <c r="IG60" s="120">
        <f t="shared" ref="IG60:IG73" si="1017">IE60*IF60</f>
        <v>514.70000000000005</v>
      </c>
      <c r="IH60" s="101">
        <f t="shared" ref="IH60:IH73" si="1018">IG60*IB60</f>
        <v>11838.1</v>
      </c>
      <c r="II60" s="101"/>
      <c r="IJ60" s="121"/>
      <c r="IK60" s="122">
        <f t="shared" ref="IK60:IK74" si="1019">IG60/$WC60</f>
        <v>0.67925000000000002</v>
      </c>
      <c r="IL60" s="469">
        <f t="shared" ref="IL60:IL73" si="1020">IL12</f>
        <v>27</v>
      </c>
      <c r="IM60" s="122">
        <f>IL60/IL58</f>
        <v>0.22881000000000001</v>
      </c>
      <c r="IN60" s="101">
        <f>IN58*IM60</f>
        <v>306.61</v>
      </c>
      <c r="IO60" s="119">
        <f t="shared" ref="IO60:IO73" si="1021">IF(IL60&gt;0,IN60/IL60,0)</f>
        <v>11.35592593</v>
      </c>
      <c r="IP60" s="93">
        <f>IP58</f>
        <v>51.47</v>
      </c>
      <c r="IQ60" s="120">
        <f t="shared" ref="IQ60:IQ73" si="1022">IO60*IP60</f>
        <v>584.48951</v>
      </c>
      <c r="IR60" s="101">
        <f t="shared" ref="IR60:IR73" si="1023">IQ60*IL60</f>
        <v>15781.22</v>
      </c>
      <c r="IS60" s="101"/>
      <c r="IT60" s="121"/>
      <c r="IU60" s="122">
        <f t="shared" ref="IU60:IU74" si="1024">IQ60/$WC60</f>
        <v>0.77134999999999998</v>
      </c>
      <c r="IV60" s="469">
        <f t="shared" ref="IV60:IV73" si="1025">IV12</f>
        <v>51</v>
      </c>
      <c r="IW60" s="122">
        <f>IV60/IV58</f>
        <v>0.16139000000000001</v>
      </c>
      <c r="IX60" s="101">
        <f>IX58*IW60</f>
        <v>533.39</v>
      </c>
      <c r="IY60" s="119">
        <f t="shared" ref="IY60:IY73" si="1026">IF(IV60&gt;0,IX60/IV60,0)</f>
        <v>10.45862745</v>
      </c>
      <c r="IZ60" s="93">
        <f>IZ58</f>
        <v>51.47</v>
      </c>
      <c r="JA60" s="120">
        <f t="shared" ref="JA60:JA73" si="1027">IY60*IZ60</f>
        <v>538.30555000000004</v>
      </c>
      <c r="JB60" s="101">
        <f t="shared" ref="JB60:JB73" si="1028">JA60*IV60</f>
        <v>27453.58</v>
      </c>
      <c r="JC60" s="101"/>
      <c r="JD60" s="121"/>
      <c r="JE60" s="122">
        <f t="shared" ref="JE60:JE74" si="1029">JA60/$WC60</f>
        <v>0.71040000000000003</v>
      </c>
      <c r="JF60" s="469">
        <f t="shared" ref="JF60:JF73" si="1030">JF12</f>
        <v>95</v>
      </c>
      <c r="JG60" s="122">
        <f>JF60/JF58</f>
        <v>0.29594999999999999</v>
      </c>
      <c r="JH60" s="101">
        <f>JH58*JG60</f>
        <v>1506.39</v>
      </c>
      <c r="JI60" s="119">
        <f t="shared" ref="JI60:JI73" si="1031">IF(JF60&gt;0,JH60/JF60,0)</f>
        <v>15.85673684</v>
      </c>
      <c r="JJ60" s="93">
        <f>JJ58</f>
        <v>51.47</v>
      </c>
      <c r="JK60" s="120">
        <f t="shared" ref="JK60:JK73" si="1032">JI60*JJ60</f>
        <v>816.14625000000001</v>
      </c>
      <c r="JL60" s="101">
        <f t="shared" ref="JL60:JL73" si="1033">JK60*JF60</f>
        <v>77533.89</v>
      </c>
      <c r="JM60" s="101"/>
      <c r="JN60" s="121"/>
      <c r="JO60" s="122">
        <f t="shared" ref="JO60:JO74" si="1034">JK60/$WC60</f>
        <v>1.07707</v>
      </c>
      <c r="JP60" s="469">
        <f t="shared" ref="JP60:JP73" si="1035">JP12</f>
        <v>0</v>
      </c>
      <c r="JQ60" s="122" t="e">
        <f>JP60/JP58</f>
        <v>#DIV/0!</v>
      </c>
      <c r="JR60" s="101" t="e">
        <f>JR58*JQ60</f>
        <v>#DIV/0!</v>
      </c>
      <c r="JS60" s="119">
        <f t="shared" ref="JS60:JS73" si="1036">IF(JP60&gt;0,JR60/JP60,0)</f>
        <v>0</v>
      </c>
      <c r="JT60" s="93">
        <f>JT58</f>
        <v>0</v>
      </c>
      <c r="JU60" s="120">
        <f t="shared" ref="JU60:JU73" si="1037">JS60*JT60</f>
        <v>0</v>
      </c>
      <c r="JV60" s="101">
        <f t="shared" ref="JV60:JV73" si="1038">JU60*JP60</f>
        <v>0</v>
      </c>
      <c r="JW60" s="101"/>
      <c r="JX60" s="121"/>
      <c r="JY60" s="122">
        <f t="shared" ref="JY60:JY74" si="1039">JU60/$WC60</f>
        <v>0</v>
      </c>
      <c r="JZ60" s="469">
        <f t="shared" ref="JZ60:JZ73" si="1040">JZ12</f>
        <v>34</v>
      </c>
      <c r="KA60" s="122">
        <f>JZ60/JZ58</f>
        <v>0.19317999999999999</v>
      </c>
      <c r="KB60" s="101">
        <f>KB58*KA60</f>
        <v>482.95</v>
      </c>
      <c r="KC60" s="119">
        <f t="shared" ref="KC60:KC73" si="1041">IF(JZ60&gt;0,KB60/JZ60,0)</f>
        <v>14.204411759999999</v>
      </c>
      <c r="KD60" s="93">
        <f>KD58</f>
        <v>51.47</v>
      </c>
      <c r="KE60" s="120">
        <f t="shared" ref="KE60:KE73" si="1042">KC60*KD60</f>
        <v>731.10107000000005</v>
      </c>
      <c r="KF60" s="101">
        <f t="shared" ref="KF60:KF73" si="1043">KE60*JZ60</f>
        <v>24857.439999999999</v>
      </c>
      <c r="KG60" s="101"/>
      <c r="KH60" s="121"/>
      <c r="KI60" s="122">
        <f t="shared" ref="KI60:KI74" si="1044">KE60/$WC60</f>
        <v>0.96484000000000003</v>
      </c>
      <c r="KJ60" s="469">
        <f t="shared" ref="KJ60:KJ73" si="1045">KJ12</f>
        <v>54</v>
      </c>
      <c r="KK60" s="122">
        <f>KJ60/KJ58</f>
        <v>0.14876</v>
      </c>
      <c r="KL60" s="101">
        <f>KL58*KK60</f>
        <v>717.02</v>
      </c>
      <c r="KM60" s="119">
        <f t="shared" ref="KM60:KM73" si="1046">IF(KJ60&gt;0,KL60/KJ60,0)</f>
        <v>13.27814815</v>
      </c>
      <c r="KN60" s="93">
        <f>KN58</f>
        <v>51.47</v>
      </c>
      <c r="KO60" s="120">
        <f t="shared" ref="KO60:KO73" si="1047">KM60*KN60</f>
        <v>683.42628999999999</v>
      </c>
      <c r="KP60" s="101">
        <f t="shared" ref="KP60:KP73" si="1048">KO60*KJ60</f>
        <v>36905.019999999997</v>
      </c>
      <c r="KQ60" s="101"/>
      <c r="KR60" s="121"/>
      <c r="KS60" s="122">
        <f t="shared" ref="KS60:KS74" si="1049">KO60/$WC60</f>
        <v>0.90192000000000005</v>
      </c>
      <c r="KT60" s="469">
        <f t="shared" ref="KT60:KT73" si="1050">KT12</f>
        <v>88</v>
      </c>
      <c r="KU60" s="122">
        <f>KT60/KT58</f>
        <v>0.28387000000000001</v>
      </c>
      <c r="KV60" s="101">
        <f>KV58*KU60</f>
        <v>1006.89</v>
      </c>
      <c r="KW60" s="119">
        <f t="shared" ref="KW60:KW73" si="1051">IF(KT60&gt;0,KV60/KT60,0)</f>
        <v>11.441931820000001</v>
      </c>
      <c r="KX60" s="93">
        <f>KX58</f>
        <v>51.47</v>
      </c>
      <c r="KY60" s="120">
        <f t="shared" ref="KY60:KY73" si="1052">KW60*KX60</f>
        <v>588.91623000000004</v>
      </c>
      <c r="KZ60" s="101">
        <f t="shared" ref="KZ60:KZ73" si="1053">KY60*KT60</f>
        <v>51824.63</v>
      </c>
      <c r="LA60" s="101"/>
      <c r="LB60" s="121"/>
      <c r="LC60" s="122">
        <f t="shared" ref="LC60:LC74" si="1054">KY60/$WC60</f>
        <v>0.77719000000000005</v>
      </c>
      <c r="LD60" s="469">
        <f t="shared" ref="LD60:LD73" si="1055">LD12</f>
        <v>27</v>
      </c>
      <c r="LE60" s="122">
        <f>LD60/LD58</f>
        <v>0.11345</v>
      </c>
      <c r="LF60" s="101">
        <f>LF58*LE60</f>
        <v>296.56</v>
      </c>
      <c r="LG60" s="119">
        <f t="shared" ref="LG60:LG73" si="1056">IF(LD60&gt;0,LF60/LD60,0)</f>
        <v>10.9837037</v>
      </c>
      <c r="LH60" s="93">
        <f>LH58</f>
        <v>51.47</v>
      </c>
      <c r="LI60" s="120">
        <f t="shared" ref="LI60:LI73" si="1057">LG60*LH60</f>
        <v>565.33123000000001</v>
      </c>
      <c r="LJ60" s="101">
        <f t="shared" ref="LJ60:LJ73" si="1058">LI60*LD60</f>
        <v>15263.94</v>
      </c>
      <c r="LK60" s="101"/>
      <c r="LL60" s="121"/>
      <c r="LM60" s="122">
        <f t="shared" ref="LM60:LM74" si="1059">LI60/$WC60</f>
        <v>0.74607000000000001</v>
      </c>
      <c r="LN60" s="469">
        <f t="shared" ref="LN60:LN73" si="1060">LN12</f>
        <v>43</v>
      </c>
      <c r="LO60" s="122">
        <f>LN60/LN58</f>
        <v>0.21717</v>
      </c>
      <c r="LP60" s="101">
        <f>LP58*LO60</f>
        <v>350.95</v>
      </c>
      <c r="LQ60" s="119">
        <f t="shared" ref="LQ60:LQ73" si="1061">IF(LN60&gt;0,LP60/LN60,0)</f>
        <v>8.16162791</v>
      </c>
      <c r="LR60" s="93">
        <f>LR58</f>
        <v>51.47</v>
      </c>
      <c r="LS60" s="120">
        <f t="shared" ref="LS60:LS73" si="1062">LQ60*LR60</f>
        <v>420.07898999999998</v>
      </c>
      <c r="LT60" s="101">
        <f t="shared" ref="LT60:LT73" si="1063">LS60*LN60</f>
        <v>18063.400000000001</v>
      </c>
      <c r="LU60" s="101"/>
      <c r="LV60" s="121"/>
      <c r="LW60" s="122">
        <f t="shared" ref="LW60:LW74" si="1064">LS60/$WC60</f>
        <v>0.55437999999999998</v>
      </c>
      <c r="LX60" s="469">
        <f t="shared" ref="LX60:LX73" si="1065">LX12</f>
        <v>21</v>
      </c>
      <c r="LY60" s="122">
        <f>LX60/LX58</f>
        <v>0.14685000000000001</v>
      </c>
      <c r="LZ60" s="101">
        <f>LZ58*LY60</f>
        <v>516.91</v>
      </c>
      <c r="MA60" s="119">
        <f t="shared" ref="MA60:MA73" si="1066">IF(LX60&gt;0,LZ60/LX60,0)</f>
        <v>24.614761900000001</v>
      </c>
      <c r="MB60" s="93">
        <f>MB58</f>
        <v>51.47</v>
      </c>
      <c r="MC60" s="120">
        <f t="shared" ref="MC60:MC73" si="1067">MA60*MB60</f>
        <v>1266.9217900000001</v>
      </c>
      <c r="MD60" s="101">
        <f t="shared" ref="MD60:MD73" si="1068">MC60*LX60</f>
        <v>26605.360000000001</v>
      </c>
      <c r="ME60" s="101"/>
      <c r="MF60" s="121"/>
      <c r="MG60" s="122">
        <f t="shared" ref="MG60:MG74" si="1069">MC60/$WC60</f>
        <v>1.6719599999999999</v>
      </c>
      <c r="MH60" s="469">
        <f t="shared" ref="MH60:MH73" si="1070">MH12</f>
        <v>26</v>
      </c>
      <c r="MI60" s="122">
        <f>MH60/MH58</f>
        <v>8.3070000000000005E-2</v>
      </c>
      <c r="MJ60" s="101">
        <f>MJ58*MI60</f>
        <v>285.35000000000002</v>
      </c>
      <c r="MK60" s="119">
        <f t="shared" ref="MK60:MK73" si="1071">IF(MH60&gt;0,MJ60/MH60,0)</f>
        <v>10.975</v>
      </c>
      <c r="ML60" s="93">
        <f>ML58</f>
        <v>51.47</v>
      </c>
      <c r="MM60" s="120">
        <f t="shared" ref="MM60:MM73" si="1072">MK60*ML60</f>
        <v>564.88324999999998</v>
      </c>
      <c r="MN60" s="101">
        <f t="shared" ref="MN60:MN73" si="1073">MM60*MH60</f>
        <v>14686.96</v>
      </c>
      <c r="MO60" s="101"/>
      <c r="MP60" s="121"/>
      <c r="MQ60" s="122">
        <f t="shared" ref="MQ60:MQ74" si="1074">MM60/$WC60</f>
        <v>0.74548000000000003</v>
      </c>
      <c r="MR60" s="469">
        <f t="shared" ref="MR60:MR73" si="1075">MR12</f>
        <v>0</v>
      </c>
      <c r="MS60" s="122">
        <f>MR60/MR58</f>
        <v>0</v>
      </c>
      <c r="MT60" s="101">
        <f>MT58*MS60</f>
        <v>0</v>
      </c>
      <c r="MU60" s="119">
        <f t="shared" ref="MU60:MU73" si="1076">IF(MR60&gt;0,MT60/MR60,0)</f>
        <v>0</v>
      </c>
      <c r="MV60" s="93">
        <f>MV58</f>
        <v>51.47</v>
      </c>
      <c r="MW60" s="120">
        <f t="shared" ref="MW60:MW73" si="1077">MU60*MV60</f>
        <v>0</v>
      </c>
      <c r="MX60" s="101">
        <f t="shared" ref="MX60:MX73" si="1078">MW60*MR60</f>
        <v>0</v>
      </c>
      <c r="MY60" s="101"/>
      <c r="MZ60" s="121"/>
      <c r="NA60" s="122">
        <f t="shared" ref="NA60:NA74" si="1079">MW60/$WC60</f>
        <v>0</v>
      </c>
      <c r="NB60" s="469">
        <f t="shared" ref="NB60:NB73" si="1080">NB12</f>
        <v>30</v>
      </c>
      <c r="NC60" s="122">
        <f>NB60/NB58</f>
        <v>0.17544000000000001</v>
      </c>
      <c r="ND60" s="101">
        <f>ND58*NC60</f>
        <v>322.81</v>
      </c>
      <c r="NE60" s="119">
        <f t="shared" ref="NE60:NE73" si="1081">IF(NB60&gt;0,ND60/NB60,0)</f>
        <v>10.76033333</v>
      </c>
      <c r="NF60" s="93">
        <f>NF58</f>
        <v>51.47</v>
      </c>
      <c r="NG60" s="120">
        <f t="shared" ref="NG60:NG73" si="1082">NE60*NF60</f>
        <v>553.83435999999995</v>
      </c>
      <c r="NH60" s="101">
        <f t="shared" ref="NH60:NH73" si="1083">NG60*NB60</f>
        <v>16615.03</v>
      </c>
      <c r="NI60" s="101"/>
      <c r="NJ60" s="121"/>
      <c r="NK60" s="122">
        <f t="shared" ref="NK60:NK74" si="1084">NG60/$WC60</f>
        <v>0.73089999999999999</v>
      </c>
      <c r="NL60" s="469">
        <f t="shared" ref="NL60:NL73" si="1085">NL12</f>
        <v>82</v>
      </c>
      <c r="NM60" s="122">
        <f>NL60/NL58</f>
        <v>0.17083000000000001</v>
      </c>
      <c r="NN60" s="101">
        <f>NN58*NM60</f>
        <v>973.73</v>
      </c>
      <c r="NO60" s="119">
        <f t="shared" ref="NO60:NO73" si="1086">IF(NL60&gt;0,NN60/NL60,0)</f>
        <v>11.874756100000001</v>
      </c>
      <c r="NP60" s="93">
        <f>NP58</f>
        <v>51.47</v>
      </c>
      <c r="NQ60" s="120">
        <f t="shared" ref="NQ60:NQ73" si="1087">NO60*NP60</f>
        <v>611.19370000000004</v>
      </c>
      <c r="NR60" s="101">
        <f t="shared" ref="NR60:NR73" si="1088">NQ60*NL60</f>
        <v>50117.88</v>
      </c>
      <c r="NS60" s="101"/>
      <c r="NT60" s="121"/>
      <c r="NU60" s="122">
        <f t="shared" ref="NU60:NU74" si="1089">NQ60/$WC60</f>
        <v>0.80659000000000003</v>
      </c>
      <c r="NV60" s="469">
        <f t="shared" ref="NV60:NV73" si="1090">NV12</f>
        <v>0</v>
      </c>
      <c r="NW60" s="122">
        <f>NV60/NV58</f>
        <v>0</v>
      </c>
      <c r="NX60" s="101">
        <f>NX58*NW60</f>
        <v>0</v>
      </c>
      <c r="NY60" s="119">
        <f t="shared" ref="NY60:NY73" si="1091">IF(NV60&gt;0,NX60/NV60,0)</f>
        <v>0</v>
      </c>
      <c r="NZ60" s="93">
        <f>NZ58</f>
        <v>51.47</v>
      </c>
      <c r="OA60" s="120">
        <f t="shared" ref="OA60:OA73" si="1092">NY60*NZ60</f>
        <v>0</v>
      </c>
      <c r="OB60" s="101">
        <f t="shared" ref="OB60:OB73" si="1093">OA60*NV60</f>
        <v>0</v>
      </c>
      <c r="OC60" s="101"/>
      <c r="OD60" s="121"/>
      <c r="OE60" s="122">
        <f t="shared" ref="OE60:OE74" si="1094">OA60/$WC60</f>
        <v>0</v>
      </c>
      <c r="OF60" s="469">
        <f t="shared" ref="OF60:OF73" si="1095">OF12</f>
        <v>0</v>
      </c>
      <c r="OG60" s="122">
        <f>OF60/OF58</f>
        <v>0</v>
      </c>
      <c r="OH60" s="101">
        <f>OH58*OG60</f>
        <v>0</v>
      </c>
      <c r="OI60" s="119">
        <f t="shared" ref="OI60:OI73" si="1096">IF(OF60&gt;0,OH60/OF60,0)</f>
        <v>0</v>
      </c>
      <c r="OJ60" s="93">
        <f>OJ58</f>
        <v>51.47</v>
      </c>
      <c r="OK60" s="120">
        <f t="shared" ref="OK60:OK73" si="1097">OI60*OJ60</f>
        <v>0</v>
      </c>
      <c r="OL60" s="101">
        <f t="shared" ref="OL60:OL73" si="1098">OK60*OF60</f>
        <v>0</v>
      </c>
      <c r="OM60" s="101"/>
      <c r="ON60" s="121"/>
      <c r="OO60" s="122">
        <f t="shared" ref="OO60:OO74" si="1099">OK60/$WC60</f>
        <v>0</v>
      </c>
      <c r="OP60" s="469">
        <f t="shared" ref="OP60:OP73" si="1100">OP12</f>
        <v>20</v>
      </c>
      <c r="OQ60" s="122">
        <f>OP60/OP58</f>
        <v>8.7340000000000001E-2</v>
      </c>
      <c r="OR60" s="101">
        <f>OR58*OQ60</f>
        <v>183.41</v>
      </c>
      <c r="OS60" s="119">
        <f t="shared" ref="OS60:OS73" si="1101">IF(OP60&gt;0,OR60/OP60,0)</f>
        <v>9.1705000000000005</v>
      </c>
      <c r="OT60" s="93">
        <f>OT58</f>
        <v>51.47</v>
      </c>
      <c r="OU60" s="120">
        <f t="shared" ref="OU60:OU73" si="1102">OS60*OT60</f>
        <v>472.00564000000003</v>
      </c>
      <c r="OV60" s="101">
        <f t="shared" ref="OV60:OV73" si="1103">OU60*OP60</f>
        <v>9440.11</v>
      </c>
      <c r="OW60" s="101"/>
      <c r="OX60" s="121"/>
      <c r="OY60" s="122">
        <f t="shared" ref="OY60:OY74" si="1104">OU60/$WC60</f>
        <v>0.62290999999999996</v>
      </c>
      <c r="OZ60" s="469">
        <f t="shared" ref="OZ60:OZ73" si="1105">OZ12</f>
        <v>0</v>
      </c>
      <c r="PA60" s="122">
        <f>OZ60/OZ58</f>
        <v>0</v>
      </c>
      <c r="PB60" s="101">
        <f>PB58*PA60</f>
        <v>0</v>
      </c>
      <c r="PC60" s="119">
        <f t="shared" ref="PC60:PC73" si="1106">IF(OZ60&gt;0,PB60/OZ60,0)</f>
        <v>0</v>
      </c>
      <c r="PD60" s="93">
        <f>PD58</f>
        <v>51.47</v>
      </c>
      <c r="PE60" s="120">
        <f t="shared" ref="PE60:PE73" si="1107">PC60*PD60</f>
        <v>0</v>
      </c>
      <c r="PF60" s="101">
        <f t="shared" ref="PF60:PF73" si="1108">PE60*OZ60</f>
        <v>0</v>
      </c>
      <c r="PG60" s="101"/>
      <c r="PH60" s="121"/>
      <c r="PI60" s="122">
        <f t="shared" ref="PI60:PI74" si="1109">PE60/$WC60</f>
        <v>0</v>
      </c>
      <c r="PJ60" s="469">
        <f t="shared" ref="PJ60:PJ73" si="1110">PJ12</f>
        <v>26</v>
      </c>
      <c r="PK60" s="122">
        <f>PJ60/PJ58</f>
        <v>0.15758</v>
      </c>
      <c r="PL60" s="101">
        <f>PL58*PK60</f>
        <v>426.25</v>
      </c>
      <c r="PM60" s="119">
        <f t="shared" ref="PM60:PM73" si="1111">IF(PJ60&gt;0,PL60/PJ60,0)</f>
        <v>16.39423077</v>
      </c>
      <c r="PN60" s="93">
        <f>PN58</f>
        <v>51.47</v>
      </c>
      <c r="PO60" s="120">
        <f t="shared" ref="PO60:PO73" si="1112">PM60*PN60</f>
        <v>843.81106</v>
      </c>
      <c r="PP60" s="101">
        <f t="shared" ref="PP60:PP73" si="1113">PO60*PJ60</f>
        <v>21939.09</v>
      </c>
      <c r="PQ60" s="101"/>
      <c r="PR60" s="121"/>
      <c r="PS60" s="122">
        <f t="shared" ref="PS60:PS74" si="1114">PO60/$WC60</f>
        <v>1.11358</v>
      </c>
      <c r="PT60" s="469">
        <f t="shared" ref="PT60:PT73" si="1115">PT12</f>
        <v>0</v>
      </c>
      <c r="PU60" s="122" t="e">
        <f>PT60/PT58</f>
        <v>#DIV/0!</v>
      </c>
      <c r="PV60" s="101" t="e">
        <f>PV58*PU60</f>
        <v>#DIV/0!</v>
      </c>
      <c r="PW60" s="119">
        <f t="shared" ref="PW60:PW73" si="1116">IF(PT60&gt;0,PV60/PT60,0)</f>
        <v>0</v>
      </c>
      <c r="PX60" s="93">
        <f>PX58</f>
        <v>0</v>
      </c>
      <c r="PY60" s="120">
        <f t="shared" ref="PY60:PY73" si="1117">PW60*PX60</f>
        <v>0</v>
      </c>
      <c r="PZ60" s="101">
        <f t="shared" ref="PZ60:PZ73" si="1118">PY60*PT60</f>
        <v>0</v>
      </c>
      <c r="QA60" s="101"/>
      <c r="QB60" s="121"/>
      <c r="QC60" s="122">
        <f t="shared" ref="QC60:QC74" si="1119">PY60/$WC60</f>
        <v>0</v>
      </c>
      <c r="QD60" s="469">
        <f t="shared" ref="QD60:QD73" si="1120">QD12</f>
        <v>35</v>
      </c>
      <c r="QE60" s="122">
        <f>QD60/QD58</f>
        <v>0.15217</v>
      </c>
      <c r="QF60" s="101">
        <f>QF58*QE60</f>
        <v>258.69</v>
      </c>
      <c r="QG60" s="119">
        <f t="shared" ref="QG60:QG73" si="1121">IF(QD60&gt;0,QF60/QD60,0)</f>
        <v>7.3911428600000004</v>
      </c>
      <c r="QH60" s="93">
        <f>QH58</f>
        <v>51.47</v>
      </c>
      <c r="QI60" s="120">
        <f t="shared" ref="QI60:QI73" si="1122">QG60*QH60</f>
        <v>380.42212000000001</v>
      </c>
      <c r="QJ60" s="101">
        <f t="shared" ref="QJ60:QJ73" si="1123">QI60*QD60</f>
        <v>13314.77</v>
      </c>
      <c r="QK60" s="101"/>
      <c r="QL60" s="121"/>
      <c r="QM60" s="122">
        <f t="shared" ref="QM60:QM74" si="1124">QI60/$WC60</f>
        <v>0.50204000000000004</v>
      </c>
      <c r="QN60" s="469">
        <f t="shared" ref="QN60:QN73" si="1125">QN12</f>
        <v>25</v>
      </c>
      <c r="QO60" s="122">
        <f>QN60/QN58</f>
        <v>0.15151999999999999</v>
      </c>
      <c r="QP60" s="101">
        <f>QP58*QO60</f>
        <v>229.4</v>
      </c>
      <c r="QQ60" s="119">
        <f t="shared" ref="QQ60:QQ73" si="1126">IF(QN60&gt;0,QP60/QN60,0)</f>
        <v>9.1760000000000002</v>
      </c>
      <c r="QR60" s="93">
        <f>QR58</f>
        <v>51.47</v>
      </c>
      <c r="QS60" s="120">
        <f t="shared" ref="QS60:QS73" si="1127">QQ60*QR60</f>
        <v>472.28872000000001</v>
      </c>
      <c r="QT60" s="101">
        <f t="shared" ref="QT60:QT73" si="1128">QS60*QN60</f>
        <v>11807.22</v>
      </c>
      <c r="QU60" s="101"/>
      <c r="QV60" s="121"/>
      <c r="QW60" s="122">
        <f t="shared" ref="QW60:QW74" si="1129">QS60/$WC60</f>
        <v>0.62327999999999995</v>
      </c>
      <c r="QX60" s="469">
        <f t="shared" ref="QX60:QX73" si="1130">QX12</f>
        <v>23</v>
      </c>
      <c r="QY60" s="122">
        <f>QX60/QX58</f>
        <v>0.13295000000000001</v>
      </c>
      <c r="QZ60" s="101">
        <f>QZ58*QY60</f>
        <v>201.15</v>
      </c>
      <c r="RA60" s="119">
        <f t="shared" ref="RA60:RA73" si="1131">IF(QX60&gt;0,QZ60/QX60,0)</f>
        <v>8.7456521699999996</v>
      </c>
      <c r="RB60" s="93">
        <f>RB58</f>
        <v>51.47</v>
      </c>
      <c r="RC60" s="120">
        <f t="shared" ref="RC60:RC73" si="1132">RA60*RB60</f>
        <v>450.13871999999998</v>
      </c>
      <c r="RD60" s="101">
        <f t="shared" ref="RD60:RD73" si="1133">RC60*QX60</f>
        <v>10353.19</v>
      </c>
      <c r="RE60" s="101"/>
      <c r="RF60" s="121"/>
      <c r="RG60" s="122">
        <f t="shared" ref="RG60:RG74" si="1134">RC60/$WC60</f>
        <v>0.59404999999999997</v>
      </c>
      <c r="RH60" s="469">
        <f t="shared" ref="RH60:RH73" si="1135">RH12</f>
        <v>18</v>
      </c>
      <c r="RI60" s="122">
        <f>RH60/RH58</f>
        <v>0.11842</v>
      </c>
      <c r="RJ60" s="101">
        <f>RJ58*RI60</f>
        <v>247.5</v>
      </c>
      <c r="RK60" s="119">
        <f t="shared" ref="RK60:RK73" si="1136">IF(RH60&gt;0,RJ60/RH60,0)</f>
        <v>13.75</v>
      </c>
      <c r="RL60" s="93">
        <f>RL58</f>
        <v>51.47</v>
      </c>
      <c r="RM60" s="120">
        <f t="shared" ref="RM60:RM73" si="1137">RK60*RL60</f>
        <v>707.71249999999998</v>
      </c>
      <c r="RN60" s="101">
        <f t="shared" ref="RN60:RN73" si="1138">RM60*RH60</f>
        <v>12738.83</v>
      </c>
      <c r="RO60" s="101"/>
      <c r="RP60" s="121"/>
      <c r="RQ60" s="122">
        <f t="shared" ref="RQ60:RQ74" si="1139">RM60/$WC60</f>
        <v>0.93396999999999997</v>
      </c>
      <c r="RR60" s="469">
        <f t="shared" ref="RR60:RR73" si="1140">RR12</f>
        <v>28</v>
      </c>
      <c r="RS60" s="122">
        <f>RR60/RR58</f>
        <v>8.2600000000000007E-2</v>
      </c>
      <c r="RT60" s="101">
        <f>RT58*RS60</f>
        <v>446.95</v>
      </c>
      <c r="RU60" s="119">
        <f t="shared" ref="RU60:RU73" si="1141">IF(RR60&gt;0,RT60/RR60,0)</f>
        <v>15.9625</v>
      </c>
      <c r="RV60" s="93">
        <f>RV58</f>
        <v>51.47</v>
      </c>
      <c r="RW60" s="120">
        <f t="shared" ref="RW60:RW73" si="1142">RU60*RV60</f>
        <v>821.58987999999999</v>
      </c>
      <c r="RX60" s="101">
        <f t="shared" ref="RX60:RX73" si="1143">RW60*RR60</f>
        <v>23004.52</v>
      </c>
      <c r="RY60" s="101"/>
      <c r="RZ60" s="121"/>
      <c r="SA60" s="122">
        <f t="shared" ref="SA60:SA74" si="1144">RW60/$WC60</f>
        <v>1.0842499999999999</v>
      </c>
      <c r="SB60" s="469">
        <f t="shared" ref="SB60:SB73" si="1145">SB12</f>
        <v>11</v>
      </c>
      <c r="SC60" s="122">
        <f>SB60/SB58</f>
        <v>0.22</v>
      </c>
      <c r="SD60" s="101">
        <f>SD58*SC60</f>
        <v>321.2</v>
      </c>
      <c r="SE60" s="119">
        <f t="shared" ref="SE60:SE73" si="1146">IF(SB60&gt;0,SD60/SB60,0)</f>
        <v>29.2</v>
      </c>
      <c r="SF60" s="93">
        <f>SF58</f>
        <v>51.47</v>
      </c>
      <c r="SG60" s="120">
        <f t="shared" ref="SG60:SG73" si="1147">SE60*SF60</f>
        <v>1502.924</v>
      </c>
      <c r="SH60" s="101">
        <f t="shared" ref="SH60:SH73" si="1148">SG60*SB60</f>
        <v>16532.16</v>
      </c>
      <c r="SI60" s="101"/>
      <c r="SJ60" s="121"/>
      <c r="SK60" s="122">
        <f t="shared" ref="SK60:SK74" si="1149">SG60/$WC60</f>
        <v>1.9834099999999999</v>
      </c>
      <c r="SL60" s="469">
        <f t="shared" ref="SL60:SL73" si="1150">SL12</f>
        <v>24</v>
      </c>
      <c r="SM60" s="122">
        <f>SL60/SL58</f>
        <v>8.1360000000000002E-2</v>
      </c>
      <c r="SN60" s="101">
        <f>SN58*SM60</f>
        <v>358.15</v>
      </c>
      <c r="SO60" s="119">
        <f t="shared" ref="SO60:SO73" si="1151">IF(SL60&gt;0,SN60/SL60,0)</f>
        <v>14.922916669999999</v>
      </c>
      <c r="SP60" s="93">
        <f>SP58</f>
        <v>51.47</v>
      </c>
      <c r="SQ60" s="120">
        <f t="shared" ref="SQ60:SQ73" si="1152">SO60*SP60</f>
        <v>768.08252000000005</v>
      </c>
      <c r="SR60" s="101">
        <f t="shared" ref="SR60:SR73" si="1153">SQ60*SL60</f>
        <v>18433.98</v>
      </c>
      <c r="SS60" s="101"/>
      <c r="ST60" s="121"/>
      <c r="SU60" s="122">
        <f t="shared" ref="SU60:SU74" si="1154">SQ60/$WC60</f>
        <v>1.0136400000000001</v>
      </c>
      <c r="SV60" s="469">
        <f t="shared" ref="SV60:SV73" si="1155">SV12</f>
        <v>50</v>
      </c>
      <c r="SW60" s="122">
        <f>SV60/SV58</f>
        <v>0.15673999999999999</v>
      </c>
      <c r="SX60" s="101">
        <f>SX58*SW60</f>
        <v>585.89</v>
      </c>
      <c r="SY60" s="119">
        <f t="shared" ref="SY60:SY73" si="1156">IF(SV60&gt;0,SX60/SV60,0)</f>
        <v>11.7178</v>
      </c>
      <c r="SZ60" s="93">
        <f>SZ58</f>
        <v>51.47</v>
      </c>
      <c r="TA60" s="120">
        <f t="shared" ref="TA60:TA73" si="1157">SY60*SZ60</f>
        <v>603.11517000000003</v>
      </c>
      <c r="TB60" s="101">
        <f t="shared" ref="TB60:TB73" si="1158">TA60*SV60</f>
        <v>30155.759999999998</v>
      </c>
      <c r="TC60" s="101"/>
      <c r="TD60" s="121"/>
      <c r="TE60" s="122">
        <f t="shared" ref="TE60:TE74" si="1159">TA60/$WC60</f>
        <v>0.79593000000000003</v>
      </c>
      <c r="TF60" s="469">
        <f t="shared" ref="TF60:TF73" si="1160">TF12</f>
        <v>27</v>
      </c>
      <c r="TG60" s="122">
        <f>TF60/TF58</f>
        <v>0.15429000000000001</v>
      </c>
      <c r="TH60" s="101">
        <f>TH58*TG60</f>
        <v>356.41</v>
      </c>
      <c r="TI60" s="119">
        <f t="shared" ref="TI60:TI73" si="1161">IF(TF60&gt;0,TH60/TF60,0)</f>
        <v>13.20037037</v>
      </c>
      <c r="TJ60" s="93">
        <f>TJ58</f>
        <v>51.47</v>
      </c>
      <c r="TK60" s="120">
        <f t="shared" ref="TK60:TK73" si="1162">TI60*TJ60</f>
        <v>679.42305999999996</v>
      </c>
      <c r="TL60" s="101">
        <f t="shared" ref="TL60:TL73" si="1163">TK60*TF60</f>
        <v>18344.419999999998</v>
      </c>
      <c r="TM60" s="101"/>
      <c r="TN60" s="121"/>
      <c r="TO60" s="122">
        <f t="shared" ref="TO60:TO74" si="1164">TK60/$WC60</f>
        <v>0.89663999999999999</v>
      </c>
      <c r="TP60" s="469">
        <f t="shared" ref="TP60:TP73" si="1165">TP12</f>
        <v>27</v>
      </c>
      <c r="TQ60" s="122">
        <f>TP60/TP58</f>
        <v>9.8540000000000003E-2</v>
      </c>
      <c r="TR60" s="101">
        <f>TR58*TQ60</f>
        <v>385.59</v>
      </c>
      <c r="TS60" s="119">
        <f t="shared" ref="TS60:TS73" si="1166">IF(TP60&gt;0,TR60/TP60,0)</f>
        <v>14.281111109999999</v>
      </c>
      <c r="TT60" s="93">
        <f>TT58</f>
        <v>51.47</v>
      </c>
      <c r="TU60" s="120">
        <f t="shared" ref="TU60:TU73" si="1167">TS60*TT60</f>
        <v>735.04879000000005</v>
      </c>
      <c r="TV60" s="101">
        <f t="shared" ref="TV60:TV73" si="1168">TU60*TP60</f>
        <v>19846.32</v>
      </c>
      <c r="TW60" s="101"/>
      <c r="TX60" s="121"/>
      <c r="TY60" s="122">
        <f t="shared" ref="TY60:TY74" si="1169">TU60/$WC60</f>
        <v>0.97004999999999997</v>
      </c>
      <c r="TZ60" s="469">
        <f t="shared" ref="TZ60:TZ73" si="1170">TZ12</f>
        <v>22</v>
      </c>
      <c r="UA60" s="122">
        <f>TZ60/TZ58</f>
        <v>0.11702</v>
      </c>
      <c r="UB60" s="101">
        <f>UB58*UA60</f>
        <v>362.76</v>
      </c>
      <c r="UC60" s="119">
        <f t="shared" ref="UC60:UC73" si="1171">IF(TZ60&gt;0,UB60/TZ60,0)</f>
        <v>16.489090910000002</v>
      </c>
      <c r="UD60" s="93">
        <f>UD58</f>
        <v>51.47</v>
      </c>
      <c r="UE60" s="120">
        <f t="shared" ref="UE60:UE73" si="1172">UC60*UD60</f>
        <v>848.69350999999995</v>
      </c>
      <c r="UF60" s="101">
        <f t="shared" ref="UF60:UF73" si="1173">UE60*TZ60</f>
        <v>18671.259999999998</v>
      </c>
      <c r="UG60" s="101"/>
      <c r="UH60" s="121"/>
      <c r="UI60" s="122">
        <f t="shared" ref="UI60:UI74" si="1174">UE60/$WC60</f>
        <v>1.12002</v>
      </c>
      <c r="UJ60" s="469">
        <f t="shared" ref="UJ60:UJ73" si="1175">UJ12</f>
        <v>56</v>
      </c>
      <c r="UK60" s="122">
        <f>UJ60/UJ58</f>
        <v>0.16045999999999999</v>
      </c>
      <c r="UL60" s="101">
        <f>UL58*UK60</f>
        <v>1448.95</v>
      </c>
      <c r="UM60" s="119">
        <f t="shared" ref="UM60:UM73" si="1176">IF(UJ60&gt;0,UL60/UJ60,0)</f>
        <v>25.87410714</v>
      </c>
      <c r="UN60" s="93">
        <f>UN58</f>
        <v>51.47</v>
      </c>
      <c r="UO60" s="120">
        <f t="shared" ref="UO60:UO73" si="1177">UM60*UN60</f>
        <v>1331.74029</v>
      </c>
      <c r="UP60" s="101">
        <f t="shared" ref="UP60:UP73" si="1178">UO60*UJ60</f>
        <v>74577.460000000006</v>
      </c>
      <c r="UQ60" s="101"/>
      <c r="UR60" s="121"/>
      <c r="US60" s="122">
        <f t="shared" ref="US60:US74" si="1179">UO60/$WC60</f>
        <v>1.7575000000000001</v>
      </c>
      <c r="UT60" s="469">
        <f t="shared" ref="UT60:UT73" si="1180">UT12</f>
        <v>56</v>
      </c>
      <c r="UU60" s="122">
        <f>UT60/UT58</f>
        <v>0.17391000000000001</v>
      </c>
      <c r="UV60" s="101">
        <f>UV58*UU60</f>
        <v>956.51</v>
      </c>
      <c r="UW60" s="119">
        <f t="shared" ref="UW60:UW73" si="1181">IF(UT60&gt;0,UV60/UT60,0)</f>
        <v>17.080535709999999</v>
      </c>
      <c r="UX60" s="93">
        <f>UX58</f>
        <v>51.47</v>
      </c>
      <c r="UY60" s="120">
        <f t="shared" ref="UY60:UY73" si="1182">UW60*UX60</f>
        <v>879.13517000000002</v>
      </c>
      <c r="UZ60" s="101">
        <f t="shared" ref="UZ60:UZ73" si="1183">UY60*UT60</f>
        <v>49231.57</v>
      </c>
      <c r="VA60" s="101"/>
      <c r="VB60" s="121"/>
      <c r="VC60" s="122">
        <f t="shared" ref="VC60:VC74" si="1184">UY60/$WC60</f>
        <v>1.1601999999999999</v>
      </c>
      <c r="VD60" s="469">
        <f t="shared" ref="VD60:VD73" si="1185">VD12</f>
        <v>27</v>
      </c>
      <c r="VE60" s="122">
        <f>VD60/VD58</f>
        <v>4.7699999999999999E-2</v>
      </c>
      <c r="VF60" s="101">
        <f>VF58*VE60</f>
        <v>515.16</v>
      </c>
      <c r="VG60" s="119">
        <f t="shared" ref="VG60:VG73" si="1186">IF(VD60&gt;0,VF60/VD60,0)</f>
        <v>19.079999999999998</v>
      </c>
      <c r="VH60" s="93">
        <f>VH58</f>
        <v>51.47</v>
      </c>
      <c r="VI60" s="120">
        <f t="shared" ref="VI60:VI73" si="1187">VG60*VH60</f>
        <v>982.04759999999999</v>
      </c>
      <c r="VJ60" s="101">
        <f t="shared" ref="VJ60:VJ73" si="1188">VI60*VD60</f>
        <v>26515.29</v>
      </c>
      <c r="VK60" s="101"/>
      <c r="VL60" s="121"/>
      <c r="VM60" s="122">
        <f t="shared" ref="VM60:VM74" si="1189">VI60/$WC60</f>
        <v>1.2960100000000001</v>
      </c>
      <c r="VN60" s="469">
        <f t="shared" ref="VN60:VN73" si="1190">VN12</f>
        <v>53</v>
      </c>
      <c r="VO60" s="122">
        <f>VN60/VN58</f>
        <v>0.14846000000000001</v>
      </c>
      <c r="VP60" s="101">
        <f>VP58*VO60</f>
        <v>838.8</v>
      </c>
      <c r="VQ60" s="119">
        <f t="shared" ref="VQ60:VQ73" si="1191">IF(VN60&gt;0,VP60/VN60,0)</f>
        <v>15.826415089999999</v>
      </c>
      <c r="VR60" s="93">
        <f>VR58</f>
        <v>51.47</v>
      </c>
      <c r="VS60" s="120">
        <f t="shared" ref="VS60:VS73" si="1192">VQ60*VR60</f>
        <v>814.58558000000005</v>
      </c>
      <c r="VT60" s="101">
        <f t="shared" ref="VT60:VT73" si="1193">VS60*VN60</f>
        <v>43173.04</v>
      </c>
      <c r="VU60" s="101"/>
      <c r="VV60" s="121"/>
      <c r="VW60" s="122">
        <f t="shared" ref="VW60:VW74" si="1194">VS60/$WC60</f>
        <v>1.07501</v>
      </c>
      <c r="VX60" s="452">
        <f t="shared" ref="VX60:VX73" si="1195">F60+P60+Z60+AJ60+AT60+BD60+BN60+BX60+CH60+CR60+DB60+DL60+DV60+EF60+EP60+EZ60+FJ60+FT60+GD60+GN60+GX60+HH60+HR60+IB60+IL60+IV60+JF60+JP60+JZ60+KJ60+KT60+LD60+LN60+LX60+MH60+MR60+NB60+NL60+NV60+OF60+OP60+OZ60+PJ60+PT60+QD60+QN60+QX60+RH60+RR60+SB60+SL60+SV60+TF60+TP60+TZ60+UJ60+UT60+VD60+VN60</f>
        <v>1626</v>
      </c>
      <c r="VY60" s="122">
        <f>VX60/VX58</f>
        <v>0.12941</v>
      </c>
      <c r="VZ60" s="101">
        <f>VZ58*VY60</f>
        <v>23938.13</v>
      </c>
      <c r="WA60" s="119">
        <f t="shared" ref="WA60:WA73" si="1196">IF(VX60&gt;0,VZ60/VX60,0)</f>
        <v>14.72209717</v>
      </c>
      <c r="WB60" s="93">
        <f>WB58</f>
        <v>51.47</v>
      </c>
      <c r="WC60" s="120">
        <f t="shared" ref="WC60:WC73" si="1197">WA60*WB60</f>
        <v>757.74634000000003</v>
      </c>
      <c r="WD60" s="101">
        <f t="shared" ref="WD60:WD73" si="1198">WC60*VX60</f>
        <v>1232095.55</v>
      </c>
      <c r="WE60" s="101"/>
      <c r="WF60" s="121"/>
    </row>
    <row r="61" spans="1:604" ht="24.75" customHeight="1">
      <c r="A61" s="5"/>
      <c r="B61" s="444" t="s">
        <v>406</v>
      </c>
      <c r="C61" s="12" t="s">
        <v>921</v>
      </c>
      <c r="D61" s="12" t="s">
        <v>424</v>
      </c>
      <c r="E61" s="4" t="s">
        <v>33</v>
      </c>
      <c r="F61" s="469">
        <f t="shared" si="900"/>
        <v>169</v>
      </c>
      <c r="G61" s="122">
        <f>F61/F58</f>
        <v>0.75785000000000002</v>
      </c>
      <c r="H61" s="101">
        <f>H58*G61</f>
        <v>4663.8100000000004</v>
      </c>
      <c r="I61" s="119">
        <f t="shared" si="901"/>
        <v>27.596508879999998</v>
      </c>
      <c r="J61" s="93">
        <f>J58</f>
        <v>51.47</v>
      </c>
      <c r="K61" s="120">
        <f t="shared" si="902"/>
        <v>1420.39231</v>
      </c>
      <c r="L61" s="101">
        <f t="shared" si="903"/>
        <v>240046.3</v>
      </c>
      <c r="M61" s="101"/>
      <c r="N61" s="121"/>
      <c r="O61" s="122">
        <f t="shared" si="904"/>
        <v>1.87453</v>
      </c>
      <c r="P61" s="469">
        <f t="shared" si="905"/>
        <v>329</v>
      </c>
      <c r="Q61" s="122">
        <f>P61/P58</f>
        <v>0.73767000000000005</v>
      </c>
      <c r="R61" s="101">
        <f>R58*Q61</f>
        <v>6352.81</v>
      </c>
      <c r="S61" s="119">
        <f t="shared" si="906"/>
        <v>19.309452889999999</v>
      </c>
      <c r="T61" s="93">
        <f>T58</f>
        <v>51.47</v>
      </c>
      <c r="U61" s="120">
        <f t="shared" si="907"/>
        <v>993.85753999999997</v>
      </c>
      <c r="V61" s="101">
        <f t="shared" si="908"/>
        <v>326979.13</v>
      </c>
      <c r="W61" s="101"/>
      <c r="X61" s="121"/>
      <c r="Y61" s="122">
        <f t="shared" si="909"/>
        <v>1.31162</v>
      </c>
      <c r="Z61" s="469">
        <f t="shared" si="910"/>
        <v>276</v>
      </c>
      <c r="AA61" s="122">
        <f>Z61/Z58</f>
        <v>1</v>
      </c>
      <c r="AB61" s="101">
        <f>AB58*AA61</f>
        <v>7068</v>
      </c>
      <c r="AC61" s="119">
        <f t="shared" si="911"/>
        <v>25.608695650000001</v>
      </c>
      <c r="AD61" s="93">
        <f>AD58</f>
        <v>51.47</v>
      </c>
      <c r="AE61" s="120">
        <f t="shared" si="912"/>
        <v>1318.0795700000001</v>
      </c>
      <c r="AF61" s="101">
        <f t="shared" si="913"/>
        <v>363789.96</v>
      </c>
      <c r="AG61" s="101"/>
      <c r="AH61" s="121"/>
      <c r="AI61" s="122">
        <f t="shared" si="914"/>
        <v>1.7395</v>
      </c>
      <c r="AJ61" s="469">
        <f t="shared" si="915"/>
        <v>0</v>
      </c>
      <c r="AK61" s="122" t="e">
        <f>AJ61/AJ58</f>
        <v>#DIV/0!</v>
      </c>
      <c r="AL61" s="101" t="e">
        <f>AL58*AK61</f>
        <v>#DIV/0!</v>
      </c>
      <c r="AM61" s="119">
        <f t="shared" si="916"/>
        <v>0</v>
      </c>
      <c r="AN61" s="93">
        <f>AN58</f>
        <v>0</v>
      </c>
      <c r="AO61" s="120">
        <f t="shared" si="917"/>
        <v>0</v>
      </c>
      <c r="AP61" s="101">
        <f t="shared" si="918"/>
        <v>0</v>
      </c>
      <c r="AQ61" s="101"/>
      <c r="AR61" s="121"/>
      <c r="AS61" s="122">
        <f t="shared" si="919"/>
        <v>0</v>
      </c>
      <c r="AT61" s="469">
        <f t="shared" si="920"/>
        <v>131</v>
      </c>
      <c r="AU61" s="122">
        <f>AT61/AT58</f>
        <v>1</v>
      </c>
      <c r="AV61" s="101">
        <f>AV58*AU61</f>
        <v>3173</v>
      </c>
      <c r="AW61" s="119">
        <f t="shared" si="921"/>
        <v>24.221374050000001</v>
      </c>
      <c r="AX61" s="93">
        <f>AX58</f>
        <v>51.47</v>
      </c>
      <c r="AY61" s="120">
        <f t="shared" si="922"/>
        <v>1246.6741199999999</v>
      </c>
      <c r="AZ61" s="101">
        <f t="shared" si="923"/>
        <v>163314.31</v>
      </c>
      <c r="BA61" s="101"/>
      <c r="BB61" s="121"/>
      <c r="BC61" s="122">
        <f t="shared" si="924"/>
        <v>1.64527</v>
      </c>
      <c r="BD61" s="469">
        <f t="shared" si="925"/>
        <v>100</v>
      </c>
      <c r="BE61" s="122">
        <f>BD61/BD58</f>
        <v>0.66225000000000001</v>
      </c>
      <c r="BF61" s="101">
        <f>BF58*BE61</f>
        <v>898.01</v>
      </c>
      <c r="BG61" s="119">
        <f t="shared" si="926"/>
        <v>8.9801000000000002</v>
      </c>
      <c r="BH61" s="93">
        <f>BH58</f>
        <v>51.47</v>
      </c>
      <c r="BI61" s="120">
        <f t="shared" si="927"/>
        <v>462.20575000000002</v>
      </c>
      <c r="BJ61" s="101">
        <f t="shared" si="928"/>
        <v>46220.58</v>
      </c>
      <c r="BK61" s="101"/>
      <c r="BL61" s="121"/>
      <c r="BM61" s="122">
        <f t="shared" si="929"/>
        <v>0.60997999999999997</v>
      </c>
      <c r="BN61" s="469">
        <f t="shared" si="930"/>
        <v>0</v>
      </c>
      <c r="BO61" s="122">
        <f>BN61/BN58</f>
        <v>0</v>
      </c>
      <c r="BP61" s="101">
        <f>BP58*BO61</f>
        <v>0</v>
      </c>
      <c r="BQ61" s="119">
        <f t="shared" si="931"/>
        <v>0</v>
      </c>
      <c r="BR61" s="93">
        <f>BR58</f>
        <v>51.47</v>
      </c>
      <c r="BS61" s="120">
        <f t="shared" si="932"/>
        <v>0</v>
      </c>
      <c r="BT61" s="101">
        <f t="shared" si="933"/>
        <v>0</v>
      </c>
      <c r="BU61" s="101"/>
      <c r="BV61" s="121"/>
      <c r="BW61" s="122">
        <f t="shared" si="934"/>
        <v>0</v>
      </c>
      <c r="BX61" s="469">
        <f t="shared" si="935"/>
        <v>140</v>
      </c>
      <c r="BY61" s="122">
        <f>BX61/BX58</f>
        <v>0.83831999999999995</v>
      </c>
      <c r="BZ61" s="101">
        <f>BZ58*BY61</f>
        <v>1190.4100000000001</v>
      </c>
      <c r="CA61" s="119">
        <f t="shared" si="936"/>
        <v>8.5029285699999999</v>
      </c>
      <c r="CB61" s="93">
        <f>CB58</f>
        <v>51.47</v>
      </c>
      <c r="CC61" s="120">
        <f t="shared" si="937"/>
        <v>437.64573000000001</v>
      </c>
      <c r="CD61" s="101">
        <f t="shared" si="938"/>
        <v>61270.400000000001</v>
      </c>
      <c r="CE61" s="101"/>
      <c r="CF61" s="121"/>
      <c r="CG61" s="122">
        <f t="shared" si="939"/>
        <v>0.57757000000000003</v>
      </c>
      <c r="CH61" s="469">
        <f t="shared" si="940"/>
        <v>0</v>
      </c>
      <c r="CI61" s="122" t="e">
        <f>CH61/CH58</f>
        <v>#DIV/0!</v>
      </c>
      <c r="CJ61" s="101" t="e">
        <f>CJ58*CI61</f>
        <v>#DIV/0!</v>
      </c>
      <c r="CK61" s="119">
        <f t="shared" si="941"/>
        <v>0</v>
      </c>
      <c r="CL61" s="93">
        <f>CL58</f>
        <v>0</v>
      </c>
      <c r="CM61" s="120">
        <f t="shared" si="942"/>
        <v>0</v>
      </c>
      <c r="CN61" s="101">
        <f t="shared" si="943"/>
        <v>0</v>
      </c>
      <c r="CO61" s="101"/>
      <c r="CP61" s="121"/>
      <c r="CQ61" s="122">
        <f t="shared" si="944"/>
        <v>0</v>
      </c>
      <c r="CR61" s="469">
        <f t="shared" si="945"/>
        <v>121</v>
      </c>
      <c r="CS61" s="122">
        <f>CR61/CR58</f>
        <v>1</v>
      </c>
      <c r="CT61" s="101">
        <f>CT58*CS61</f>
        <v>1357</v>
      </c>
      <c r="CU61" s="119">
        <f t="shared" si="946"/>
        <v>11.214876029999999</v>
      </c>
      <c r="CV61" s="93">
        <f>CV58</f>
        <v>51.47</v>
      </c>
      <c r="CW61" s="120">
        <f t="shared" si="947"/>
        <v>577.22967000000006</v>
      </c>
      <c r="CX61" s="101">
        <f t="shared" si="948"/>
        <v>69844.789999999994</v>
      </c>
      <c r="CY61" s="101"/>
      <c r="CZ61" s="121"/>
      <c r="DA61" s="122">
        <f t="shared" si="949"/>
        <v>0.76178999999999997</v>
      </c>
      <c r="DB61" s="469">
        <f t="shared" si="950"/>
        <v>253</v>
      </c>
      <c r="DC61" s="122">
        <f>DB61/DB58</f>
        <v>0.74851999999999996</v>
      </c>
      <c r="DD61" s="101">
        <f>DD58*DC61</f>
        <v>2890.78</v>
      </c>
      <c r="DE61" s="119">
        <f t="shared" si="951"/>
        <v>11.426007909999999</v>
      </c>
      <c r="DF61" s="93">
        <f>DF58</f>
        <v>51.47</v>
      </c>
      <c r="DG61" s="120">
        <f t="shared" si="952"/>
        <v>588.09663</v>
      </c>
      <c r="DH61" s="101">
        <f t="shared" si="953"/>
        <v>148788.45000000001</v>
      </c>
      <c r="DI61" s="101"/>
      <c r="DJ61" s="121"/>
      <c r="DK61" s="122">
        <f t="shared" si="954"/>
        <v>0.77612999999999999</v>
      </c>
      <c r="DL61" s="469">
        <f t="shared" si="955"/>
        <v>170</v>
      </c>
      <c r="DM61" s="122">
        <f>DL61/DL58</f>
        <v>1</v>
      </c>
      <c r="DN61" s="101">
        <f>DN58*DM61</f>
        <v>2327</v>
      </c>
      <c r="DO61" s="119">
        <f t="shared" si="956"/>
        <v>13.68823529</v>
      </c>
      <c r="DP61" s="93">
        <f>DP58</f>
        <v>51.47</v>
      </c>
      <c r="DQ61" s="120">
        <f t="shared" si="957"/>
        <v>704.53346999999997</v>
      </c>
      <c r="DR61" s="101">
        <f t="shared" si="958"/>
        <v>119770.69</v>
      </c>
      <c r="DS61" s="101"/>
      <c r="DT61" s="121"/>
      <c r="DU61" s="122">
        <f t="shared" si="959"/>
        <v>0.92979000000000001</v>
      </c>
      <c r="DV61" s="469">
        <f t="shared" si="960"/>
        <v>0</v>
      </c>
      <c r="DW61" s="122">
        <f>DV61/DV58</f>
        <v>0</v>
      </c>
      <c r="DX61" s="101">
        <f>DX58*DW61</f>
        <v>0</v>
      </c>
      <c r="DY61" s="119">
        <f t="shared" si="961"/>
        <v>0</v>
      </c>
      <c r="DZ61" s="93">
        <f>DZ58</f>
        <v>51.47</v>
      </c>
      <c r="EA61" s="120">
        <f t="shared" si="962"/>
        <v>0</v>
      </c>
      <c r="EB61" s="101">
        <f t="shared" si="963"/>
        <v>0</v>
      </c>
      <c r="EC61" s="101"/>
      <c r="ED61" s="121"/>
      <c r="EE61" s="122">
        <f t="shared" si="964"/>
        <v>0</v>
      </c>
      <c r="EF61" s="469">
        <f t="shared" si="965"/>
        <v>202</v>
      </c>
      <c r="EG61" s="122">
        <f>EF61/EF58</f>
        <v>0.84519</v>
      </c>
      <c r="EH61" s="101">
        <f>EH58*EG61</f>
        <v>6036.35</v>
      </c>
      <c r="EI61" s="119">
        <f t="shared" si="966"/>
        <v>29.88292079</v>
      </c>
      <c r="EJ61" s="93">
        <f>EJ58</f>
        <v>51.47</v>
      </c>
      <c r="EK61" s="120">
        <f t="shared" si="967"/>
        <v>1538.07393</v>
      </c>
      <c r="EL61" s="101">
        <f t="shared" si="968"/>
        <v>310690.93</v>
      </c>
      <c r="EM61" s="101"/>
      <c r="EN61" s="121"/>
      <c r="EO61" s="122">
        <f t="shared" si="969"/>
        <v>2.0298400000000001</v>
      </c>
      <c r="EP61" s="469">
        <f t="shared" si="970"/>
        <v>274</v>
      </c>
      <c r="EQ61" s="122">
        <f>EP61/EP58</f>
        <v>0.86163999999999996</v>
      </c>
      <c r="ER61" s="101">
        <f>ER58*EQ61</f>
        <v>3808.45</v>
      </c>
      <c r="ES61" s="119">
        <f t="shared" si="971"/>
        <v>13.899452549999999</v>
      </c>
      <c r="ET61" s="93">
        <f>ET58</f>
        <v>51.47</v>
      </c>
      <c r="EU61" s="120">
        <f t="shared" si="972"/>
        <v>715.40481999999997</v>
      </c>
      <c r="EV61" s="101">
        <f t="shared" si="973"/>
        <v>196020.92</v>
      </c>
      <c r="EW61" s="101"/>
      <c r="EX61" s="121"/>
      <c r="EY61" s="122">
        <f t="shared" si="974"/>
        <v>0.94413999999999998</v>
      </c>
      <c r="EZ61" s="469">
        <f t="shared" si="975"/>
        <v>0</v>
      </c>
      <c r="FA61" s="122">
        <f>EZ61/EZ58</f>
        <v>0</v>
      </c>
      <c r="FB61" s="101">
        <f>FB58*FA61</f>
        <v>0</v>
      </c>
      <c r="FC61" s="119">
        <f t="shared" si="976"/>
        <v>0</v>
      </c>
      <c r="FD61" s="93">
        <f>FD58</f>
        <v>51.47</v>
      </c>
      <c r="FE61" s="120">
        <f t="shared" si="977"/>
        <v>0</v>
      </c>
      <c r="FF61" s="101">
        <f t="shared" si="978"/>
        <v>0</v>
      </c>
      <c r="FG61" s="101"/>
      <c r="FH61" s="121"/>
      <c r="FI61" s="122">
        <f t="shared" si="979"/>
        <v>0</v>
      </c>
      <c r="FJ61" s="469">
        <f t="shared" si="980"/>
        <v>151</v>
      </c>
      <c r="FK61" s="122">
        <f>FJ61/FJ58</f>
        <v>0.84358</v>
      </c>
      <c r="FL61" s="101">
        <f>FL58*FK61</f>
        <v>2069.3000000000002</v>
      </c>
      <c r="FM61" s="119">
        <f t="shared" si="981"/>
        <v>13.703973510000001</v>
      </c>
      <c r="FN61" s="93">
        <f>FN58</f>
        <v>51.47</v>
      </c>
      <c r="FO61" s="120">
        <f t="shared" si="982"/>
        <v>705.34352000000001</v>
      </c>
      <c r="FP61" s="101">
        <f t="shared" si="983"/>
        <v>106506.87</v>
      </c>
      <c r="FQ61" s="101"/>
      <c r="FR61" s="121"/>
      <c r="FS61" s="122">
        <f t="shared" si="984"/>
        <v>0.93086000000000002</v>
      </c>
      <c r="FT61" s="469">
        <f t="shared" si="985"/>
        <v>264</v>
      </c>
      <c r="FU61" s="122">
        <f>FT61/FT58</f>
        <v>0.88590999999999998</v>
      </c>
      <c r="FV61" s="101">
        <f>FV58*FU61</f>
        <v>2717.09</v>
      </c>
      <c r="FW61" s="119">
        <f t="shared" si="986"/>
        <v>10.29200758</v>
      </c>
      <c r="FX61" s="93">
        <f>FX58</f>
        <v>51.47</v>
      </c>
      <c r="FY61" s="120">
        <f t="shared" si="987"/>
        <v>529.72963000000004</v>
      </c>
      <c r="FZ61" s="101">
        <f t="shared" si="988"/>
        <v>139848.62</v>
      </c>
      <c r="GA61" s="101"/>
      <c r="GB61" s="121"/>
      <c r="GC61" s="122">
        <f t="shared" si="989"/>
        <v>0.69910000000000005</v>
      </c>
      <c r="GD61" s="469">
        <f t="shared" si="990"/>
        <v>153</v>
      </c>
      <c r="GE61" s="122">
        <f>GD61/GD58</f>
        <v>1</v>
      </c>
      <c r="GF61" s="101">
        <f>GF58*GE61</f>
        <v>1400</v>
      </c>
      <c r="GG61" s="119">
        <f t="shared" si="991"/>
        <v>9.1503268000000002</v>
      </c>
      <c r="GH61" s="93">
        <f>GH58</f>
        <v>51.47</v>
      </c>
      <c r="GI61" s="120">
        <f t="shared" si="992"/>
        <v>470.96731999999997</v>
      </c>
      <c r="GJ61" s="101">
        <f t="shared" si="993"/>
        <v>72058</v>
      </c>
      <c r="GK61" s="101"/>
      <c r="GL61" s="121"/>
      <c r="GM61" s="122">
        <f t="shared" si="994"/>
        <v>0.62155000000000005</v>
      </c>
      <c r="GN61" s="469">
        <f t="shared" si="995"/>
        <v>0</v>
      </c>
      <c r="GO61" s="122">
        <f>GN61/GN58</f>
        <v>0</v>
      </c>
      <c r="GP61" s="101">
        <f>GP58*GO61</f>
        <v>0</v>
      </c>
      <c r="GQ61" s="119">
        <f t="shared" si="996"/>
        <v>0</v>
      </c>
      <c r="GR61" s="93">
        <f>GR58</f>
        <v>51.47</v>
      </c>
      <c r="GS61" s="120">
        <f t="shared" si="997"/>
        <v>0</v>
      </c>
      <c r="GT61" s="101">
        <f t="shared" si="998"/>
        <v>0</v>
      </c>
      <c r="GU61" s="101"/>
      <c r="GV61" s="121"/>
      <c r="GW61" s="122">
        <f t="shared" si="999"/>
        <v>0</v>
      </c>
      <c r="GX61" s="469">
        <f t="shared" si="1000"/>
        <v>152</v>
      </c>
      <c r="GY61" s="122">
        <f>GX61/GX58</f>
        <v>0.73077000000000003</v>
      </c>
      <c r="GZ61" s="101">
        <f>GZ58*GY61</f>
        <v>2535.77</v>
      </c>
      <c r="HA61" s="119">
        <f t="shared" si="1001"/>
        <v>16.68269737</v>
      </c>
      <c r="HB61" s="93">
        <f>HB58</f>
        <v>51.47</v>
      </c>
      <c r="HC61" s="120">
        <f t="shared" si="1002"/>
        <v>858.65842999999995</v>
      </c>
      <c r="HD61" s="101">
        <f t="shared" si="1003"/>
        <v>130516.08</v>
      </c>
      <c r="HE61" s="101"/>
      <c r="HF61" s="121"/>
      <c r="HG61" s="122">
        <f t="shared" si="1004"/>
        <v>1.1331899999999999</v>
      </c>
      <c r="HH61" s="469">
        <f t="shared" si="1005"/>
        <v>252</v>
      </c>
      <c r="HI61" s="122">
        <f>HH61/HH58</f>
        <v>0.90974999999999995</v>
      </c>
      <c r="HJ61" s="101">
        <f>HJ58*HI61</f>
        <v>4259.45</v>
      </c>
      <c r="HK61" s="119">
        <f t="shared" si="1006"/>
        <v>16.902579370000002</v>
      </c>
      <c r="HL61" s="93">
        <f>HL58</f>
        <v>51.47</v>
      </c>
      <c r="HM61" s="120">
        <f t="shared" si="1007"/>
        <v>869.97576000000004</v>
      </c>
      <c r="HN61" s="101">
        <f t="shared" si="1008"/>
        <v>219233.89</v>
      </c>
      <c r="HO61" s="101"/>
      <c r="HP61" s="121"/>
      <c r="HQ61" s="122">
        <f t="shared" si="1009"/>
        <v>1.1481300000000001</v>
      </c>
      <c r="HR61" s="469">
        <f t="shared" si="1010"/>
        <v>344</v>
      </c>
      <c r="HS61" s="122">
        <f>HR61/HR58</f>
        <v>0.80186000000000002</v>
      </c>
      <c r="HT61" s="101">
        <f>HT58*HS61</f>
        <v>4629.9399999999996</v>
      </c>
      <c r="HU61" s="119">
        <f t="shared" si="1011"/>
        <v>13.459127909999999</v>
      </c>
      <c r="HV61" s="93">
        <f>HV58</f>
        <v>51.47</v>
      </c>
      <c r="HW61" s="120">
        <f t="shared" si="1012"/>
        <v>692.74131</v>
      </c>
      <c r="HX61" s="101">
        <f t="shared" si="1013"/>
        <v>238303.01</v>
      </c>
      <c r="HY61" s="101"/>
      <c r="HZ61" s="121"/>
      <c r="IA61" s="122">
        <f t="shared" si="1014"/>
        <v>0.91422999999999999</v>
      </c>
      <c r="IB61" s="469">
        <f t="shared" si="1015"/>
        <v>98</v>
      </c>
      <c r="IC61" s="122">
        <f>IB61/IB58</f>
        <v>0.55681999999999998</v>
      </c>
      <c r="ID61" s="101">
        <f>ID58*IC61</f>
        <v>980</v>
      </c>
      <c r="IE61" s="119">
        <f t="shared" si="1016"/>
        <v>10</v>
      </c>
      <c r="IF61" s="93">
        <f>IF58</f>
        <v>51.47</v>
      </c>
      <c r="IG61" s="120">
        <f t="shared" si="1017"/>
        <v>514.70000000000005</v>
      </c>
      <c r="IH61" s="101">
        <f t="shared" si="1018"/>
        <v>50440.6</v>
      </c>
      <c r="II61" s="101"/>
      <c r="IJ61" s="121"/>
      <c r="IK61" s="122">
        <f t="shared" si="1019"/>
        <v>0.67925999999999997</v>
      </c>
      <c r="IL61" s="469">
        <f t="shared" si="1020"/>
        <v>91</v>
      </c>
      <c r="IM61" s="122">
        <f>IL61/IL58</f>
        <v>0.77119000000000004</v>
      </c>
      <c r="IN61" s="101">
        <f>IN58*IM61</f>
        <v>1033.3900000000001</v>
      </c>
      <c r="IO61" s="119">
        <f t="shared" si="1021"/>
        <v>11.35593407</v>
      </c>
      <c r="IP61" s="93">
        <f>IP58</f>
        <v>51.47</v>
      </c>
      <c r="IQ61" s="120">
        <f t="shared" si="1022"/>
        <v>584.48992999999996</v>
      </c>
      <c r="IR61" s="101">
        <f t="shared" si="1023"/>
        <v>53188.58</v>
      </c>
      <c r="IS61" s="101"/>
      <c r="IT61" s="121"/>
      <c r="IU61" s="122">
        <f t="shared" si="1024"/>
        <v>0.77137</v>
      </c>
      <c r="IV61" s="469">
        <f t="shared" si="1025"/>
        <v>265</v>
      </c>
      <c r="IW61" s="122">
        <f>IV61/IV58</f>
        <v>0.83860999999999997</v>
      </c>
      <c r="IX61" s="101">
        <f>IX58*IW61</f>
        <v>2771.61</v>
      </c>
      <c r="IY61" s="119">
        <f t="shared" si="1026"/>
        <v>10.458905659999999</v>
      </c>
      <c r="IZ61" s="93">
        <f>IZ58</f>
        <v>51.47</v>
      </c>
      <c r="JA61" s="120">
        <f t="shared" si="1027"/>
        <v>538.31987000000004</v>
      </c>
      <c r="JB61" s="101">
        <f t="shared" si="1028"/>
        <v>142654.76999999999</v>
      </c>
      <c r="JC61" s="101"/>
      <c r="JD61" s="121"/>
      <c r="JE61" s="122">
        <f t="shared" si="1029"/>
        <v>0.71043000000000001</v>
      </c>
      <c r="JF61" s="469">
        <f t="shared" si="1030"/>
        <v>174</v>
      </c>
      <c r="JG61" s="122">
        <f>JF61/JF58</f>
        <v>0.54205999999999999</v>
      </c>
      <c r="JH61" s="101">
        <f>JH58*JG61</f>
        <v>2759.09</v>
      </c>
      <c r="JI61" s="119">
        <f t="shared" si="1031"/>
        <v>15.85683908</v>
      </c>
      <c r="JJ61" s="93">
        <f>JJ58</f>
        <v>51.47</v>
      </c>
      <c r="JK61" s="120">
        <f t="shared" si="1032"/>
        <v>816.15151000000003</v>
      </c>
      <c r="JL61" s="101">
        <f t="shared" si="1033"/>
        <v>142010.35999999999</v>
      </c>
      <c r="JM61" s="101"/>
      <c r="JN61" s="121"/>
      <c r="JO61" s="122">
        <f t="shared" si="1034"/>
        <v>1.0770999999999999</v>
      </c>
      <c r="JP61" s="469">
        <f t="shared" si="1035"/>
        <v>0</v>
      </c>
      <c r="JQ61" s="122" t="e">
        <f>JP61/JP58</f>
        <v>#DIV/0!</v>
      </c>
      <c r="JR61" s="101" t="e">
        <f>JR58*JQ61</f>
        <v>#DIV/0!</v>
      </c>
      <c r="JS61" s="119">
        <f t="shared" si="1036"/>
        <v>0</v>
      </c>
      <c r="JT61" s="93">
        <f>JT58</f>
        <v>0</v>
      </c>
      <c r="JU61" s="120">
        <f t="shared" si="1037"/>
        <v>0</v>
      </c>
      <c r="JV61" s="101">
        <f t="shared" si="1038"/>
        <v>0</v>
      </c>
      <c r="JW61" s="101"/>
      <c r="JX61" s="121"/>
      <c r="JY61" s="122">
        <f t="shared" si="1039"/>
        <v>0</v>
      </c>
      <c r="JZ61" s="469">
        <f t="shared" si="1040"/>
        <v>142</v>
      </c>
      <c r="KA61" s="122">
        <f>JZ61/JZ58</f>
        <v>0.80681999999999998</v>
      </c>
      <c r="KB61" s="101">
        <f>KB58*KA61</f>
        <v>2017.05</v>
      </c>
      <c r="KC61" s="119">
        <f t="shared" si="1041"/>
        <v>14.204577459999999</v>
      </c>
      <c r="KD61" s="93">
        <f>KD58</f>
        <v>51.47</v>
      </c>
      <c r="KE61" s="120">
        <f t="shared" si="1042"/>
        <v>731.1096</v>
      </c>
      <c r="KF61" s="101">
        <f t="shared" si="1043"/>
        <v>103817.56</v>
      </c>
      <c r="KG61" s="101"/>
      <c r="KH61" s="121"/>
      <c r="KI61" s="122">
        <f t="shared" si="1044"/>
        <v>0.96486000000000005</v>
      </c>
      <c r="KJ61" s="469">
        <f t="shared" si="1045"/>
        <v>282</v>
      </c>
      <c r="KK61" s="122">
        <f>KJ61/KJ58</f>
        <v>0.77685999999999999</v>
      </c>
      <c r="KL61" s="101">
        <f>KL58*KK61</f>
        <v>3744.47</v>
      </c>
      <c r="KM61" s="119">
        <f t="shared" si="1046"/>
        <v>13.27826241</v>
      </c>
      <c r="KN61" s="93">
        <f>KN58</f>
        <v>51.47</v>
      </c>
      <c r="KO61" s="120">
        <f t="shared" si="1047"/>
        <v>683.43217000000004</v>
      </c>
      <c r="KP61" s="101">
        <f t="shared" si="1048"/>
        <v>192727.87</v>
      </c>
      <c r="KQ61" s="101"/>
      <c r="KR61" s="121"/>
      <c r="KS61" s="122">
        <f t="shared" si="1049"/>
        <v>0.90193999999999996</v>
      </c>
      <c r="KT61" s="469">
        <f t="shared" si="1050"/>
        <v>207</v>
      </c>
      <c r="KU61" s="122">
        <f>KT61/KT58</f>
        <v>0.66774</v>
      </c>
      <c r="KV61" s="101">
        <f>KV58*KU61</f>
        <v>2368.4699999999998</v>
      </c>
      <c r="KW61" s="119">
        <f t="shared" si="1051"/>
        <v>11.44188406</v>
      </c>
      <c r="KX61" s="93">
        <f>KX58</f>
        <v>51.47</v>
      </c>
      <c r="KY61" s="120">
        <f t="shared" si="1052"/>
        <v>588.91377</v>
      </c>
      <c r="KZ61" s="101">
        <f t="shared" si="1053"/>
        <v>121905.15</v>
      </c>
      <c r="LA61" s="101"/>
      <c r="LB61" s="121"/>
      <c r="LC61" s="122">
        <f t="shared" si="1054"/>
        <v>0.7772</v>
      </c>
      <c r="LD61" s="469">
        <f t="shared" si="1055"/>
        <v>211</v>
      </c>
      <c r="LE61" s="122">
        <f>LD61/LD58</f>
        <v>0.88654999999999995</v>
      </c>
      <c r="LF61" s="101">
        <f>LF58*LE61</f>
        <v>2317.44</v>
      </c>
      <c r="LG61" s="119">
        <f t="shared" si="1056"/>
        <v>10.983127959999999</v>
      </c>
      <c r="LH61" s="93">
        <f>LH58</f>
        <v>51.47</v>
      </c>
      <c r="LI61" s="120">
        <f t="shared" si="1057"/>
        <v>565.30160000000001</v>
      </c>
      <c r="LJ61" s="101">
        <f t="shared" si="1058"/>
        <v>119278.64</v>
      </c>
      <c r="LK61" s="101"/>
      <c r="LL61" s="121"/>
      <c r="LM61" s="122">
        <f t="shared" si="1059"/>
        <v>0.74604000000000004</v>
      </c>
      <c r="LN61" s="469">
        <f t="shared" si="1060"/>
        <v>155</v>
      </c>
      <c r="LO61" s="122">
        <f>LN61/LN58</f>
        <v>0.78283000000000003</v>
      </c>
      <c r="LP61" s="101">
        <f>LP58*LO61</f>
        <v>1265.05</v>
      </c>
      <c r="LQ61" s="119">
        <f t="shared" si="1061"/>
        <v>8.1616128999999997</v>
      </c>
      <c r="LR61" s="93">
        <f>LR58</f>
        <v>51.47</v>
      </c>
      <c r="LS61" s="120">
        <f t="shared" si="1062"/>
        <v>420.07821999999999</v>
      </c>
      <c r="LT61" s="101">
        <f t="shared" si="1063"/>
        <v>65112.12</v>
      </c>
      <c r="LU61" s="101"/>
      <c r="LV61" s="121"/>
      <c r="LW61" s="122">
        <f t="shared" si="1064"/>
        <v>0.55439000000000005</v>
      </c>
      <c r="LX61" s="469">
        <f t="shared" si="1065"/>
        <v>122</v>
      </c>
      <c r="LY61" s="122">
        <f>LX61/LX58</f>
        <v>0.85314999999999996</v>
      </c>
      <c r="LZ61" s="101">
        <f>LZ58*LY61</f>
        <v>3003.09</v>
      </c>
      <c r="MA61" s="119">
        <f t="shared" si="1066"/>
        <v>24.615491800000001</v>
      </c>
      <c r="MB61" s="93">
        <f>MB58</f>
        <v>51.47</v>
      </c>
      <c r="MC61" s="120">
        <f t="shared" si="1067"/>
        <v>1266.9593600000001</v>
      </c>
      <c r="MD61" s="101">
        <f t="shared" si="1068"/>
        <v>154569.04</v>
      </c>
      <c r="ME61" s="101"/>
      <c r="MF61" s="121"/>
      <c r="MG61" s="122">
        <f t="shared" si="1069"/>
        <v>1.67204</v>
      </c>
      <c r="MH61" s="469">
        <f t="shared" si="1070"/>
        <v>148</v>
      </c>
      <c r="MI61" s="122">
        <f>MH61/MH58</f>
        <v>0.47283999999999998</v>
      </c>
      <c r="MJ61" s="101">
        <f>MJ58*MI61</f>
        <v>1624.21</v>
      </c>
      <c r="MK61" s="119">
        <f t="shared" si="1071"/>
        <v>10.97439189</v>
      </c>
      <c r="ML61" s="93">
        <f>ML58</f>
        <v>51.47</v>
      </c>
      <c r="MM61" s="120">
        <f t="shared" si="1072"/>
        <v>564.85194999999999</v>
      </c>
      <c r="MN61" s="101">
        <f t="shared" si="1073"/>
        <v>83598.09</v>
      </c>
      <c r="MO61" s="101"/>
      <c r="MP61" s="121"/>
      <c r="MQ61" s="122">
        <f t="shared" si="1074"/>
        <v>0.74544999999999995</v>
      </c>
      <c r="MR61" s="469">
        <f t="shared" si="1075"/>
        <v>34</v>
      </c>
      <c r="MS61" s="122">
        <f>MR61/MR58</f>
        <v>0.33333000000000002</v>
      </c>
      <c r="MT61" s="101">
        <f>MT58*MS61</f>
        <v>458</v>
      </c>
      <c r="MU61" s="119">
        <f t="shared" si="1076"/>
        <v>13.47058824</v>
      </c>
      <c r="MV61" s="93">
        <f>MV58</f>
        <v>51.47</v>
      </c>
      <c r="MW61" s="120">
        <f t="shared" si="1077"/>
        <v>693.33118000000002</v>
      </c>
      <c r="MX61" s="101">
        <f t="shared" si="1078"/>
        <v>23573.26</v>
      </c>
      <c r="MY61" s="101"/>
      <c r="MZ61" s="121"/>
      <c r="NA61" s="122">
        <f t="shared" si="1079"/>
        <v>0.91500999999999999</v>
      </c>
      <c r="NB61" s="469">
        <f t="shared" si="1080"/>
        <v>125</v>
      </c>
      <c r="NC61" s="122">
        <f>NB61/NB58</f>
        <v>0.73099000000000003</v>
      </c>
      <c r="ND61" s="101">
        <f>ND58*NC61</f>
        <v>1345.02</v>
      </c>
      <c r="NE61" s="119">
        <f t="shared" si="1081"/>
        <v>10.760160000000001</v>
      </c>
      <c r="NF61" s="93">
        <f>NF58</f>
        <v>51.47</v>
      </c>
      <c r="NG61" s="120">
        <f t="shared" si="1082"/>
        <v>553.82543999999996</v>
      </c>
      <c r="NH61" s="101">
        <f t="shared" si="1083"/>
        <v>69228.179999999993</v>
      </c>
      <c r="NI61" s="101"/>
      <c r="NJ61" s="121"/>
      <c r="NK61" s="122">
        <f t="shared" si="1084"/>
        <v>0.73089999999999999</v>
      </c>
      <c r="NL61" s="469">
        <f t="shared" si="1085"/>
        <v>373</v>
      </c>
      <c r="NM61" s="122">
        <f>NL61/NL58</f>
        <v>0.77707999999999999</v>
      </c>
      <c r="NN61" s="101">
        <f>NN58*NM61</f>
        <v>4429.3599999999997</v>
      </c>
      <c r="NO61" s="119">
        <f t="shared" si="1086"/>
        <v>11.87495979</v>
      </c>
      <c r="NP61" s="93">
        <f>NP58</f>
        <v>51.47</v>
      </c>
      <c r="NQ61" s="120">
        <f t="shared" si="1087"/>
        <v>611.20417999999995</v>
      </c>
      <c r="NR61" s="101">
        <f t="shared" si="1088"/>
        <v>227979.16</v>
      </c>
      <c r="NS61" s="101"/>
      <c r="NT61" s="121"/>
      <c r="NU61" s="122">
        <f t="shared" si="1089"/>
        <v>0.80662</v>
      </c>
      <c r="NV61" s="469">
        <f t="shared" si="1090"/>
        <v>63</v>
      </c>
      <c r="NW61" s="122">
        <f>NV61/NV58</f>
        <v>0.42</v>
      </c>
      <c r="NX61" s="101">
        <f>NX58*NW61</f>
        <v>600.6</v>
      </c>
      <c r="NY61" s="119">
        <f t="shared" si="1091"/>
        <v>9.5333333299999996</v>
      </c>
      <c r="NZ61" s="93">
        <f>NZ58</f>
        <v>51.47</v>
      </c>
      <c r="OA61" s="120">
        <f t="shared" si="1092"/>
        <v>490.68067000000002</v>
      </c>
      <c r="OB61" s="101">
        <f t="shared" si="1093"/>
        <v>30912.880000000001</v>
      </c>
      <c r="OC61" s="101"/>
      <c r="OD61" s="121"/>
      <c r="OE61" s="122">
        <f t="shared" si="1094"/>
        <v>0.64756000000000002</v>
      </c>
      <c r="OF61" s="469">
        <f t="shared" si="1095"/>
        <v>128</v>
      </c>
      <c r="OG61" s="122">
        <f>OF61/OF58</f>
        <v>0.90780000000000005</v>
      </c>
      <c r="OH61" s="101">
        <f>OH58*OG61</f>
        <v>1230.98</v>
      </c>
      <c r="OI61" s="119">
        <f t="shared" si="1096"/>
        <v>9.6170312500000001</v>
      </c>
      <c r="OJ61" s="93">
        <f>OJ58</f>
        <v>51.47</v>
      </c>
      <c r="OK61" s="120">
        <f t="shared" si="1097"/>
        <v>494.98860000000002</v>
      </c>
      <c r="OL61" s="101">
        <f t="shared" si="1098"/>
        <v>63358.54</v>
      </c>
      <c r="OM61" s="101"/>
      <c r="ON61" s="121"/>
      <c r="OO61" s="122">
        <f t="shared" si="1099"/>
        <v>0.65325</v>
      </c>
      <c r="OP61" s="469">
        <f t="shared" si="1100"/>
        <v>209</v>
      </c>
      <c r="OQ61" s="122">
        <f>OP61/OP58</f>
        <v>0.91266000000000003</v>
      </c>
      <c r="OR61" s="101">
        <f>OR58*OQ61</f>
        <v>1916.59</v>
      </c>
      <c r="OS61" s="119">
        <f t="shared" si="1101"/>
        <v>9.1702870799999996</v>
      </c>
      <c r="OT61" s="93">
        <f>OT58</f>
        <v>51.47</v>
      </c>
      <c r="OU61" s="120">
        <f t="shared" si="1102"/>
        <v>471.99468000000002</v>
      </c>
      <c r="OV61" s="101">
        <f t="shared" si="1103"/>
        <v>98646.89</v>
      </c>
      <c r="OW61" s="101"/>
      <c r="OX61" s="121"/>
      <c r="OY61" s="122">
        <f t="shared" si="1104"/>
        <v>0.62290000000000001</v>
      </c>
      <c r="OZ61" s="469">
        <f t="shared" si="1105"/>
        <v>0</v>
      </c>
      <c r="PA61" s="122">
        <f>OZ61/OZ58</f>
        <v>0</v>
      </c>
      <c r="PB61" s="101">
        <f>PB58*PA61</f>
        <v>0</v>
      </c>
      <c r="PC61" s="119">
        <f t="shared" si="1106"/>
        <v>0</v>
      </c>
      <c r="PD61" s="93">
        <f>PD58</f>
        <v>51.47</v>
      </c>
      <c r="PE61" s="120">
        <f t="shared" si="1107"/>
        <v>0</v>
      </c>
      <c r="PF61" s="101">
        <f t="shared" si="1108"/>
        <v>0</v>
      </c>
      <c r="PG61" s="101"/>
      <c r="PH61" s="121"/>
      <c r="PI61" s="122">
        <f t="shared" si="1109"/>
        <v>0</v>
      </c>
      <c r="PJ61" s="469">
        <f t="shared" si="1110"/>
        <v>139</v>
      </c>
      <c r="PK61" s="122">
        <f>PJ61/PJ58</f>
        <v>0.84241999999999995</v>
      </c>
      <c r="PL61" s="101">
        <f>PL58*PK61</f>
        <v>2278.75</v>
      </c>
      <c r="PM61" s="119">
        <f t="shared" si="1111"/>
        <v>16.393884889999999</v>
      </c>
      <c r="PN61" s="93">
        <f>PN58</f>
        <v>51.47</v>
      </c>
      <c r="PO61" s="120">
        <f t="shared" si="1112"/>
        <v>843.79326000000003</v>
      </c>
      <c r="PP61" s="101">
        <f t="shared" si="1113"/>
        <v>117287.26</v>
      </c>
      <c r="PQ61" s="101"/>
      <c r="PR61" s="121"/>
      <c r="PS61" s="122">
        <f t="shared" si="1114"/>
        <v>1.11358</v>
      </c>
      <c r="PT61" s="469">
        <f t="shared" si="1115"/>
        <v>0</v>
      </c>
      <c r="PU61" s="122" t="e">
        <f>PT61/PT58</f>
        <v>#DIV/0!</v>
      </c>
      <c r="PV61" s="101" t="e">
        <f>PV58*PU61</f>
        <v>#DIV/0!</v>
      </c>
      <c r="PW61" s="119">
        <f t="shared" si="1116"/>
        <v>0</v>
      </c>
      <c r="PX61" s="93">
        <f>PX58</f>
        <v>0</v>
      </c>
      <c r="PY61" s="120">
        <f t="shared" si="1117"/>
        <v>0</v>
      </c>
      <c r="PZ61" s="101">
        <f t="shared" si="1118"/>
        <v>0</v>
      </c>
      <c r="QA61" s="101"/>
      <c r="QB61" s="121"/>
      <c r="QC61" s="122">
        <f t="shared" si="1119"/>
        <v>0</v>
      </c>
      <c r="QD61" s="469">
        <f t="shared" si="1120"/>
        <v>195</v>
      </c>
      <c r="QE61" s="122">
        <f>QD61/QD58</f>
        <v>0.84782999999999997</v>
      </c>
      <c r="QF61" s="101">
        <f>QF58*QE61</f>
        <v>1441.31</v>
      </c>
      <c r="QG61" s="119">
        <f t="shared" si="1121"/>
        <v>7.3913333300000001</v>
      </c>
      <c r="QH61" s="93">
        <f>QH58</f>
        <v>51.47</v>
      </c>
      <c r="QI61" s="120">
        <f t="shared" si="1122"/>
        <v>380.43193000000002</v>
      </c>
      <c r="QJ61" s="101">
        <f t="shared" si="1123"/>
        <v>74184.23</v>
      </c>
      <c r="QK61" s="101"/>
      <c r="QL61" s="121"/>
      <c r="QM61" s="122">
        <f t="shared" si="1124"/>
        <v>0.50207000000000002</v>
      </c>
      <c r="QN61" s="469">
        <f t="shared" si="1125"/>
        <v>140</v>
      </c>
      <c r="QO61" s="122">
        <f>QN61/QN58</f>
        <v>0.84848000000000001</v>
      </c>
      <c r="QP61" s="101">
        <f>QP58*QO61</f>
        <v>1284.5999999999999</v>
      </c>
      <c r="QQ61" s="119">
        <f t="shared" si="1126"/>
        <v>9.1757142900000002</v>
      </c>
      <c r="QR61" s="93">
        <f>QR58</f>
        <v>51.47</v>
      </c>
      <c r="QS61" s="120">
        <f t="shared" si="1127"/>
        <v>472.27400999999998</v>
      </c>
      <c r="QT61" s="101">
        <f t="shared" si="1128"/>
        <v>66118.36</v>
      </c>
      <c r="QU61" s="101"/>
      <c r="QV61" s="121"/>
      <c r="QW61" s="122">
        <f t="shared" si="1129"/>
        <v>0.62326999999999999</v>
      </c>
      <c r="QX61" s="469">
        <f t="shared" si="1130"/>
        <v>123</v>
      </c>
      <c r="QY61" s="122">
        <f>QX61/QX58</f>
        <v>0.71097999999999995</v>
      </c>
      <c r="QZ61" s="101">
        <f>QZ58*QY61</f>
        <v>1075.71</v>
      </c>
      <c r="RA61" s="119">
        <f t="shared" si="1131"/>
        <v>8.7456097600000007</v>
      </c>
      <c r="RB61" s="93">
        <f>RB58</f>
        <v>51.47</v>
      </c>
      <c r="RC61" s="120">
        <f t="shared" si="1132"/>
        <v>450.13652999999999</v>
      </c>
      <c r="RD61" s="101">
        <f t="shared" si="1133"/>
        <v>55366.79</v>
      </c>
      <c r="RE61" s="101"/>
      <c r="RF61" s="121"/>
      <c r="RG61" s="122">
        <f t="shared" si="1134"/>
        <v>0.59406000000000003</v>
      </c>
      <c r="RH61" s="469">
        <f t="shared" si="1135"/>
        <v>134</v>
      </c>
      <c r="RI61" s="122">
        <f>RH61/RH58</f>
        <v>0.88158000000000003</v>
      </c>
      <c r="RJ61" s="101">
        <f>RJ58*RI61</f>
        <v>1842.5</v>
      </c>
      <c r="RK61" s="119">
        <f t="shared" si="1136"/>
        <v>13.75</v>
      </c>
      <c r="RL61" s="93">
        <f>RL58</f>
        <v>51.47</v>
      </c>
      <c r="RM61" s="120">
        <f t="shared" si="1137"/>
        <v>707.71249999999998</v>
      </c>
      <c r="RN61" s="101">
        <f t="shared" si="1138"/>
        <v>94833.48</v>
      </c>
      <c r="RO61" s="101"/>
      <c r="RP61" s="121"/>
      <c r="RQ61" s="122">
        <f t="shared" si="1139"/>
        <v>0.93398999999999999</v>
      </c>
      <c r="RR61" s="469">
        <f t="shared" si="1140"/>
        <v>268</v>
      </c>
      <c r="RS61" s="122">
        <f>RR61/RR58</f>
        <v>0.79056000000000004</v>
      </c>
      <c r="RT61" s="101">
        <f>RT58*RS61</f>
        <v>4277.72</v>
      </c>
      <c r="RU61" s="119">
        <f t="shared" si="1141"/>
        <v>15.96164179</v>
      </c>
      <c r="RV61" s="93">
        <f>RV58</f>
        <v>51.47</v>
      </c>
      <c r="RW61" s="120">
        <f t="shared" si="1142"/>
        <v>821.54570000000001</v>
      </c>
      <c r="RX61" s="101">
        <f t="shared" si="1143"/>
        <v>220174.25</v>
      </c>
      <c r="RY61" s="101"/>
      <c r="RZ61" s="121"/>
      <c r="SA61" s="122">
        <f t="shared" si="1144"/>
        <v>1.08422</v>
      </c>
      <c r="SB61" s="469">
        <f t="shared" si="1145"/>
        <v>0</v>
      </c>
      <c r="SC61" s="122">
        <f>SB61/SB58</f>
        <v>0</v>
      </c>
      <c r="SD61" s="101">
        <f>SD58*SC61</f>
        <v>0</v>
      </c>
      <c r="SE61" s="119">
        <f t="shared" si="1146"/>
        <v>0</v>
      </c>
      <c r="SF61" s="93">
        <f>SF58</f>
        <v>51.47</v>
      </c>
      <c r="SG61" s="120">
        <f t="shared" si="1147"/>
        <v>0</v>
      </c>
      <c r="SH61" s="101">
        <f t="shared" si="1148"/>
        <v>0</v>
      </c>
      <c r="SI61" s="101"/>
      <c r="SJ61" s="121"/>
      <c r="SK61" s="122">
        <f t="shared" si="1149"/>
        <v>0</v>
      </c>
      <c r="SL61" s="469">
        <f t="shared" si="1150"/>
        <v>240</v>
      </c>
      <c r="SM61" s="122">
        <f>SL61/SL58</f>
        <v>0.81355999999999995</v>
      </c>
      <c r="SN61" s="101">
        <f>SN58*SM61</f>
        <v>3581.29</v>
      </c>
      <c r="SO61" s="119">
        <f t="shared" si="1151"/>
        <v>14.92204167</v>
      </c>
      <c r="SP61" s="93">
        <f>SP58</f>
        <v>51.47</v>
      </c>
      <c r="SQ61" s="120">
        <f t="shared" si="1152"/>
        <v>768.03747999999996</v>
      </c>
      <c r="SR61" s="101">
        <f t="shared" si="1153"/>
        <v>184329</v>
      </c>
      <c r="SS61" s="101"/>
      <c r="ST61" s="121"/>
      <c r="SU61" s="122">
        <f t="shared" si="1154"/>
        <v>1.0136000000000001</v>
      </c>
      <c r="SV61" s="469">
        <f t="shared" si="1155"/>
        <v>250</v>
      </c>
      <c r="SW61" s="122">
        <f>SV61/SV58</f>
        <v>0.78369999999999995</v>
      </c>
      <c r="SX61" s="101">
        <f>SX58*SW61</f>
        <v>2929.47</v>
      </c>
      <c r="SY61" s="119">
        <f t="shared" si="1156"/>
        <v>11.717879999999999</v>
      </c>
      <c r="SZ61" s="93">
        <f>SZ58</f>
        <v>51.47</v>
      </c>
      <c r="TA61" s="120">
        <f t="shared" si="1157"/>
        <v>603.11928</v>
      </c>
      <c r="TB61" s="101">
        <f t="shared" si="1158"/>
        <v>150779.82</v>
      </c>
      <c r="TC61" s="101"/>
      <c r="TD61" s="121"/>
      <c r="TE61" s="122">
        <f t="shared" si="1159"/>
        <v>0.79595000000000005</v>
      </c>
      <c r="TF61" s="469">
        <f t="shared" si="1160"/>
        <v>148</v>
      </c>
      <c r="TG61" s="122">
        <f>TF61/TF58</f>
        <v>0.84570999999999996</v>
      </c>
      <c r="TH61" s="101">
        <f>TH58*TG61</f>
        <v>1953.59</v>
      </c>
      <c r="TI61" s="119">
        <f t="shared" si="1161"/>
        <v>13.19993243</v>
      </c>
      <c r="TJ61" s="93">
        <f>TJ58</f>
        <v>51.47</v>
      </c>
      <c r="TK61" s="120">
        <f t="shared" si="1162"/>
        <v>679.40052000000003</v>
      </c>
      <c r="TL61" s="101">
        <f t="shared" si="1163"/>
        <v>100551.28</v>
      </c>
      <c r="TM61" s="101"/>
      <c r="TN61" s="121"/>
      <c r="TO61" s="122">
        <f t="shared" si="1164"/>
        <v>0.89661999999999997</v>
      </c>
      <c r="TP61" s="469">
        <f t="shared" si="1165"/>
        <v>198</v>
      </c>
      <c r="TQ61" s="122">
        <f>TP61/TP58</f>
        <v>0.72262999999999999</v>
      </c>
      <c r="TR61" s="101">
        <f>TR58*TQ61</f>
        <v>2827.65</v>
      </c>
      <c r="TS61" s="119">
        <f t="shared" si="1166"/>
        <v>14.281060610000001</v>
      </c>
      <c r="TT61" s="93">
        <f>TT58</f>
        <v>51.47</v>
      </c>
      <c r="TU61" s="120">
        <f t="shared" si="1167"/>
        <v>735.04619000000002</v>
      </c>
      <c r="TV61" s="101">
        <f t="shared" si="1168"/>
        <v>145539.15</v>
      </c>
      <c r="TW61" s="101"/>
      <c r="TX61" s="121"/>
      <c r="TY61" s="122">
        <f t="shared" si="1169"/>
        <v>0.97006000000000003</v>
      </c>
      <c r="TZ61" s="469">
        <f t="shared" si="1170"/>
        <v>166</v>
      </c>
      <c r="UA61" s="122">
        <f>TZ61/TZ58</f>
        <v>0.88297999999999999</v>
      </c>
      <c r="UB61" s="101">
        <f>UB58*UA61</f>
        <v>2737.24</v>
      </c>
      <c r="UC61" s="119">
        <f t="shared" si="1171"/>
        <v>16.489397589999999</v>
      </c>
      <c r="UD61" s="93">
        <f>UD58</f>
        <v>51.47</v>
      </c>
      <c r="UE61" s="120">
        <f t="shared" si="1172"/>
        <v>848.70929000000001</v>
      </c>
      <c r="UF61" s="101">
        <f t="shared" si="1173"/>
        <v>140885.74</v>
      </c>
      <c r="UG61" s="101"/>
      <c r="UH61" s="121"/>
      <c r="UI61" s="122">
        <f t="shared" si="1174"/>
        <v>1.1200600000000001</v>
      </c>
      <c r="UJ61" s="469">
        <f t="shared" si="1175"/>
        <v>293</v>
      </c>
      <c r="UK61" s="122">
        <f>UJ61/UJ58</f>
        <v>0.83953999999999995</v>
      </c>
      <c r="UL61" s="101">
        <f>UL58*UK61</f>
        <v>7581.05</v>
      </c>
      <c r="UM61" s="119">
        <f t="shared" si="1176"/>
        <v>25.87389078</v>
      </c>
      <c r="UN61" s="93">
        <f>UN58</f>
        <v>51.47</v>
      </c>
      <c r="UO61" s="120">
        <f t="shared" si="1177"/>
        <v>1331.7291600000001</v>
      </c>
      <c r="UP61" s="101">
        <f t="shared" si="1178"/>
        <v>390196.64</v>
      </c>
      <c r="UQ61" s="101"/>
      <c r="UR61" s="121"/>
      <c r="US61" s="122">
        <f t="shared" si="1179"/>
        <v>1.75752</v>
      </c>
      <c r="UT61" s="469">
        <f t="shared" si="1180"/>
        <v>238</v>
      </c>
      <c r="UU61" s="122">
        <f>UT61/UT58</f>
        <v>0.73912999999999995</v>
      </c>
      <c r="UV61" s="101">
        <f>UV58*UU61</f>
        <v>4065.22</v>
      </c>
      <c r="UW61" s="119">
        <f t="shared" si="1181"/>
        <v>17.080756300000001</v>
      </c>
      <c r="UX61" s="93">
        <f>UX58</f>
        <v>51.47</v>
      </c>
      <c r="UY61" s="120">
        <f t="shared" si="1182"/>
        <v>879.14652999999998</v>
      </c>
      <c r="UZ61" s="101">
        <f t="shared" si="1183"/>
        <v>209236.87</v>
      </c>
      <c r="VA61" s="101"/>
      <c r="VB61" s="121"/>
      <c r="VC61" s="122">
        <f t="shared" si="1184"/>
        <v>1.1602300000000001</v>
      </c>
      <c r="VD61" s="469">
        <f t="shared" si="1185"/>
        <v>514</v>
      </c>
      <c r="VE61" s="122">
        <f>VD61/VD58</f>
        <v>0.90812999999999999</v>
      </c>
      <c r="VF61" s="101">
        <f>VF58*VE61</f>
        <v>9807.7999999999993</v>
      </c>
      <c r="VG61" s="119">
        <f t="shared" si="1186"/>
        <v>19.081322960000001</v>
      </c>
      <c r="VH61" s="93">
        <f>VH58</f>
        <v>51.47</v>
      </c>
      <c r="VI61" s="120">
        <f t="shared" si="1187"/>
        <v>982.11568999999997</v>
      </c>
      <c r="VJ61" s="101">
        <f t="shared" si="1188"/>
        <v>504807.46</v>
      </c>
      <c r="VK61" s="101"/>
      <c r="VL61" s="121"/>
      <c r="VM61" s="122">
        <f t="shared" si="1189"/>
        <v>1.2961199999999999</v>
      </c>
      <c r="VN61" s="469">
        <f t="shared" si="1190"/>
        <v>272</v>
      </c>
      <c r="VO61" s="122">
        <f>VN61/VN58</f>
        <v>0.76190000000000002</v>
      </c>
      <c r="VP61" s="101">
        <f>VP58*VO61</f>
        <v>4304.74</v>
      </c>
      <c r="VQ61" s="119">
        <f t="shared" si="1191"/>
        <v>15.82625</v>
      </c>
      <c r="VR61" s="93">
        <f>VR58</f>
        <v>51.47</v>
      </c>
      <c r="VS61" s="120">
        <f t="shared" si="1192"/>
        <v>814.57709</v>
      </c>
      <c r="VT61" s="101">
        <f t="shared" si="1193"/>
        <v>221564.97</v>
      </c>
      <c r="VU61" s="101"/>
      <c r="VV61" s="121"/>
      <c r="VW61" s="122">
        <f t="shared" si="1194"/>
        <v>1.0750200000000001</v>
      </c>
      <c r="VX61" s="452">
        <f t="shared" si="1195"/>
        <v>9626</v>
      </c>
      <c r="VY61" s="122">
        <f>VX61/VX58</f>
        <v>0.7661</v>
      </c>
      <c r="VZ61" s="101">
        <f>VZ58*VY61</f>
        <v>141712.41</v>
      </c>
      <c r="WA61" s="119">
        <f t="shared" si="1196"/>
        <v>14.721837730000001</v>
      </c>
      <c r="WB61" s="93">
        <f>WB58</f>
        <v>51.47</v>
      </c>
      <c r="WC61" s="120">
        <f t="shared" si="1197"/>
        <v>757.73298999999997</v>
      </c>
      <c r="WD61" s="101">
        <f t="shared" si="1198"/>
        <v>7293937.7599999998</v>
      </c>
      <c r="WE61" s="101"/>
      <c r="WF61" s="121"/>
    </row>
    <row r="62" spans="1:604" ht="27.75" customHeight="1">
      <c r="A62" s="5"/>
      <c r="B62" s="444" t="s">
        <v>836</v>
      </c>
      <c r="C62" s="12" t="s">
        <v>919</v>
      </c>
      <c r="D62" s="12" t="s">
        <v>421</v>
      </c>
      <c r="E62" s="4" t="s">
        <v>33</v>
      </c>
      <c r="F62" s="469">
        <f t="shared" si="900"/>
        <v>0</v>
      </c>
      <c r="G62" s="122">
        <f>F62/F58</f>
        <v>0</v>
      </c>
      <c r="H62" s="101">
        <f>H58*G62</f>
        <v>0</v>
      </c>
      <c r="I62" s="119">
        <f t="shared" si="901"/>
        <v>0</v>
      </c>
      <c r="J62" s="93">
        <f>J58</f>
        <v>51.47</v>
      </c>
      <c r="K62" s="120">
        <f t="shared" si="902"/>
        <v>0</v>
      </c>
      <c r="L62" s="101">
        <f t="shared" si="903"/>
        <v>0</v>
      </c>
      <c r="M62" s="101"/>
      <c r="N62" s="121"/>
      <c r="O62" s="122">
        <f t="shared" si="904"/>
        <v>0</v>
      </c>
      <c r="P62" s="469">
        <f t="shared" si="905"/>
        <v>0</v>
      </c>
      <c r="Q62" s="122">
        <f>P62/P58</f>
        <v>0</v>
      </c>
      <c r="R62" s="101">
        <f>R58*Q62</f>
        <v>0</v>
      </c>
      <c r="S62" s="119">
        <f t="shared" si="906"/>
        <v>0</v>
      </c>
      <c r="T62" s="93">
        <f>T58</f>
        <v>51.47</v>
      </c>
      <c r="U62" s="120">
        <f t="shared" si="907"/>
        <v>0</v>
      </c>
      <c r="V62" s="101">
        <f t="shared" si="908"/>
        <v>0</v>
      </c>
      <c r="W62" s="101"/>
      <c r="X62" s="121"/>
      <c r="Y62" s="122">
        <f t="shared" si="909"/>
        <v>0</v>
      </c>
      <c r="Z62" s="469">
        <f t="shared" si="910"/>
        <v>0</v>
      </c>
      <c r="AA62" s="122">
        <f>Z62/Z58</f>
        <v>0</v>
      </c>
      <c r="AB62" s="101">
        <f>AB58*AA62</f>
        <v>0</v>
      </c>
      <c r="AC62" s="119">
        <f t="shared" si="911"/>
        <v>0</v>
      </c>
      <c r="AD62" s="93">
        <f>AD58</f>
        <v>51.47</v>
      </c>
      <c r="AE62" s="120">
        <f t="shared" si="912"/>
        <v>0</v>
      </c>
      <c r="AF62" s="101">
        <f t="shared" si="913"/>
        <v>0</v>
      </c>
      <c r="AG62" s="101"/>
      <c r="AH62" s="121"/>
      <c r="AI62" s="122">
        <f t="shared" si="914"/>
        <v>0</v>
      </c>
      <c r="AJ62" s="469">
        <f t="shared" si="915"/>
        <v>0</v>
      </c>
      <c r="AK62" s="122" t="e">
        <f>AJ62/AJ58</f>
        <v>#DIV/0!</v>
      </c>
      <c r="AL62" s="101" t="e">
        <f>AL58*AK62</f>
        <v>#DIV/0!</v>
      </c>
      <c r="AM62" s="119">
        <f t="shared" si="916"/>
        <v>0</v>
      </c>
      <c r="AN62" s="93">
        <f>AN58</f>
        <v>0</v>
      </c>
      <c r="AO62" s="120">
        <f t="shared" si="917"/>
        <v>0</v>
      </c>
      <c r="AP62" s="101">
        <f t="shared" si="918"/>
        <v>0</v>
      </c>
      <c r="AQ62" s="101"/>
      <c r="AR62" s="121"/>
      <c r="AS62" s="122">
        <f t="shared" si="919"/>
        <v>0</v>
      </c>
      <c r="AT62" s="469">
        <f t="shared" si="920"/>
        <v>0</v>
      </c>
      <c r="AU62" s="122">
        <f>AT62/AT58</f>
        <v>0</v>
      </c>
      <c r="AV62" s="101">
        <f>AV58*AU62</f>
        <v>0</v>
      </c>
      <c r="AW62" s="119">
        <f t="shared" si="921"/>
        <v>0</v>
      </c>
      <c r="AX62" s="93">
        <f>AX58</f>
        <v>51.47</v>
      </c>
      <c r="AY62" s="120">
        <f t="shared" si="922"/>
        <v>0</v>
      </c>
      <c r="AZ62" s="101">
        <f t="shared" si="923"/>
        <v>0</v>
      </c>
      <c r="BA62" s="101"/>
      <c r="BB62" s="121"/>
      <c r="BC62" s="122">
        <f t="shared" si="924"/>
        <v>0</v>
      </c>
      <c r="BD62" s="469">
        <f t="shared" si="925"/>
        <v>0</v>
      </c>
      <c r="BE62" s="122">
        <f>BD62/BD58</f>
        <v>0</v>
      </c>
      <c r="BF62" s="101">
        <f>BF58*BE62</f>
        <v>0</v>
      </c>
      <c r="BG62" s="119">
        <f t="shared" si="926"/>
        <v>0</v>
      </c>
      <c r="BH62" s="93">
        <f>BH58</f>
        <v>51.47</v>
      </c>
      <c r="BI62" s="120">
        <f t="shared" si="927"/>
        <v>0</v>
      </c>
      <c r="BJ62" s="101">
        <f t="shared" si="928"/>
        <v>0</v>
      </c>
      <c r="BK62" s="101"/>
      <c r="BL62" s="121"/>
      <c r="BM62" s="122">
        <f t="shared" si="929"/>
        <v>0</v>
      </c>
      <c r="BN62" s="469">
        <f t="shared" si="930"/>
        <v>0</v>
      </c>
      <c r="BO62" s="122">
        <f>BN62/BN58</f>
        <v>0</v>
      </c>
      <c r="BP62" s="101">
        <f>BP58*BO62</f>
        <v>0</v>
      </c>
      <c r="BQ62" s="119">
        <f t="shared" si="931"/>
        <v>0</v>
      </c>
      <c r="BR62" s="93">
        <f>BR58</f>
        <v>51.47</v>
      </c>
      <c r="BS62" s="120">
        <f t="shared" si="932"/>
        <v>0</v>
      </c>
      <c r="BT62" s="101">
        <f t="shared" si="933"/>
        <v>0</v>
      </c>
      <c r="BU62" s="101"/>
      <c r="BV62" s="121"/>
      <c r="BW62" s="122">
        <f t="shared" si="934"/>
        <v>0</v>
      </c>
      <c r="BX62" s="469">
        <f t="shared" si="935"/>
        <v>0</v>
      </c>
      <c r="BY62" s="122">
        <f>BX62/BX58</f>
        <v>0</v>
      </c>
      <c r="BZ62" s="101">
        <f>BZ58*BY62</f>
        <v>0</v>
      </c>
      <c r="CA62" s="119">
        <f t="shared" si="936"/>
        <v>0</v>
      </c>
      <c r="CB62" s="93">
        <f>CB58</f>
        <v>51.47</v>
      </c>
      <c r="CC62" s="120">
        <f t="shared" si="937"/>
        <v>0</v>
      </c>
      <c r="CD62" s="101">
        <f t="shared" si="938"/>
        <v>0</v>
      </c>
      <c r="CE62" s="101"/>
      <c r="CF62" s="121"/>
      <c r="CG62" s="122">
        <f t="shared" si="939"/>
        <v>0</v>
      </c>
      <c r="CH62" s="469">
        <f t="shared" si="940"/>
        <v>0</v>
      </c>
      <c r="CI62" s="122" t="e">
        <f>CH62/CH58</f>
        <v>#DIV/0!</v>
      </c>
      <c r="CJ62" s="101" t="e">
        <f>CJ58*CI62</f>
        <v>#DIV/0!</v>
      </c>
      <c r="CK62" s="119">
        <f t="shared" si="941"/>
        <v>0</v>
      </c>
      <c r="CL62" s="93">
        <f>CL58</f>
        <v>0</v>
      </c>
      <c r="CM62" s="120">
        <f t="shared" si="942"/>
        <v>0</v>
      </c>
      <c r="CN62" s="101">
        <f t="shared" si="943"/>
        <v>0</v>
      </c>
      <c r="CO62" s="101"/>
      <c r="CP62" s="121"/>
      <c r="CQ62" s="122">
        <f t="shared" si="944"/>
        <v>0</v>
      </c>
      <c r="CR62" s="469">
        <f t="shared" si="945"/>
        <v>0</v>
      </c>
      <c r="CS62" s="122">
        <f>CR62/CR58</f>
        <v>0</v>
      </c>
      <c r="CT62" s="101">
        <f>CT58*CS62</f>
        <v>0</v>
      </c>
      <c r="CU62" s="119">
        <f t="shared" si="946"/>
        <v>0</v>
      </c>
      <c r="CV62" s="93">
        <f>CV58</f>
        <v>51.47</v>
      </c>
      <c r="CW62" s="120">
        <f t="shared" si="947"/>
        <v>0</v>
      </c>
      <c r="CX62" s="101">
        <f t="shared" si="948"/>
        <v>0</v>
      </c>
      <c r="CY62" s="101"/>
      <c r="CZ62" s="121"/>
      <c r="DA62" s="122">
        <f t="shared" si="949"/>
        <v>0</v>
      </c>
      <c r="DB62" s="469">
        <f t="shared" si="950"/>
        <v>0</v>
      </c>
      <c r="DC62" s="122">
        <f>DB62/DB58</f>
        <v>0</v>
      </c>
      <c r="DD62" s="101">
        <f>DD58*DC62</f>
        <v>0</v>
      </c>
      <c r="DE62" s="119">
        <f t="shared" si="951"/>
        <v>0</v>
      </c>
      <c r="DF62" s="93">
        <f>DF58</f>
        <v>51.47</v>
      </c>
      <c r="DG62" s="120">
        <f t="shared" si="952"/>
        <v>0</v>
      </c>
      <c r="DH62" s="101">
        <f t="shared" si="953"/>
        <v>0</v>
      </c>
      <c r="DI62" s="101"/>
      <c r="DJ62" s="121"/>
      <c r="DK62" s="122">
        <f t="shared" si="954"/>
        <v>0</v>
      </c>
      <c r="DL62" s="469">
        <f t="shared" si="955"/>
        <v>0</v>
      </c>
      <c r="DM62" s="122">
        <f>DL62/DL58</f>
        <v>0</v>
      </c>
      <c r="DN62" s="101">
        <f>DN58*DM62</f>
        <v>0</v>
      </c>
      <c r="DO62" s="119">
        <f t="shared" si="956"/>
        <v>0</v>
      </c>
      <c r="DP62" s="93">
        <f>DP58</f>
        <v>51.47</v>
      </c>
      <c r="DQ62" s="120">
        <f t="shared" si="957"/>
        <v>0</v>
      </c>
      <c r="DR62" s="101">
        <f t="shared" si="958"/>
        <v>0</v>
      </c>
      <c r="DS62" s="101"/>
      <c r="DT62" s="121"/>
      <c r="DU62" s="122">
        <f t="shared" si="959"/>
        <v>0</v>
      </c>
      <c r="DV62" s="469">
        <f t="shared" si="960"/>
        <v>0</v>
      </c>
      <c r="DW62" s="122">
        <f>DV62/DV58</f>
        <v>0</v>
      </c>
      <c r="DX62" s="101">
        <f>DX58*DW62</f>
        <v>0</v>
      </c>
      <c r="DY62" s="119">
        <f t="shared" si="961"/>
        <v>0</v>
      </c>
      <c r="DZ62" s="93">
        <f>DZ58</f>
        <v>51.47</v>
      </c>
      <c r="EA62" s="120">
        <f t="shared" si="962"/>
        <v>0</v>
      </c>
      <c r="EB62" s="101">
        <f t="shared" si="963"/>
        <v>0</v>
      </c>
      <c r="EC62" s="101"/>
      <c r="ED62" s="121"/>
      <c r="EE62" s="122">
        <f t="shared" si="964"/>
        <v>0</v>
      </c>
      <c r="EF62" s="469">
        <f t="shared" si="965"/>
        <v>0</v>
      </c>
      <c r="EG62" s="122">
        <f>EF62/EF58</f>
        <v>0</v>
      </c>
      <c r="EH62" s="101">
        <f>EH58*EG62</f>
        <v>0</v>
      </c>
      <c r="EI62" s="119">
        <f t="shared" si="966"/>
        <v>0</v>
      </c>
      <c r="EJ62" s="93">
        <f>EJ58</f>
        <v>51.47</v>
      </c>
      <c r="EK62" s="120">
        <f t="shared" si="967"/>
        <v>0</v>
      </c>
      <c r="EL62" s="101">
        <f t="shared" si="968"/>
        <v>0</v>
      </c>
      <c r="EM62" s="101"/>
      <c r="EN62" s="121"/>
      <c r="EO62" s="122">
        <f t="shared" si="969"/>
        <v>0</v>
      </c>
      <c r="EP62" s="469">
        <f t="shared" si="970"/>
        <v>0</v>
      </c>
      <c r="EQ62" s="122">
        <f>EP62/EP58</f>
        <v>0</v>
      </c>
      <c r="ER62" s="101">
        <f>ER58*EQ62</f>
        <v>0</v>
      </c>
      <c r="ES62" s="119">
        <f t="shared" si="971"/>
        <v>0</v>
      </c>
      <c r="ET62" s="93">
        <f>ET58</f>
        <v>51.47</v>
      </c>
      <c r="EU62" s="120">
        <f t="shared" si="972"/>
        <v>0</v>
      </c>
      <c r="EV62" s="101">
        <f t="shared" si="973"/>
        <v>0</v>
      </c>
      <c r="EW62" s="101"/>
      <c r="EX62" s="121"/>
      <c r="EY62" s="122">
        <f t="shared" si="974"/>
        <v>0</v>
      </c>
      <c r="EZ62" s="469">
        <f t="shared" si="975"/>
        <v>0</v>
      </c>
      <c r="FA62" s="122">
        <f>EZ62/EZ58</f>
        <v>0</v>
      </c>
      <c r="FB62" s="101">
        <f>FB58*FA62</f>
        <v>0</v>
      </c>
      <c r="FC62" s="119">
        <f t="shared" si="976"/>
        <v>0</v>
      </c>
      <c r="FD62" s="93">
        <f>FD58</f>
        <v>51.47</v>
      </c>
      <c r="FE62" s="120">
        <f t="shared" si="977"/>
        <v>0</v>
      </c>
      <c r="FF62" s="101">
        <f t="shared" si="978"/>
        <v>0</v>
      </c>
      <c r="FG62" s="101"/>
      <c r="FH62" s="121"/>
      <c r="FI62" s="122">
        <f t="shared" si="979"/>
        <v>0</v>
      </c>
      <c r="FJ62" s="469">
        <f t="shared" si="980"/>
        <v>0</v>
      </c>
      <c r="FK62" s="122">
        <f>FJ62/FJ58</f>
        <v>0</v>
      </c>
      <c r="FL62" s="101">
        <f>FL58*FK62</f>
        <v>0</v>
      </c>
      <c r="FM62" s="119">
        <f t="shared" si="981"/>
        <v>0</v>
      </c>
      <c r="FN62" s="93">
        <f>FN58</f>
        <v>51.47</v>
      </c>
      <c r="FO62" s="120">
        <f t="shared" si="982"/>
        <v>0</v>
      </c>
      <c r="FP62" s="101">
        <f t="shared" si="983"/>
        <v>0</v>
      </c>
      <c r="FQ62" s="101"/>
      <c r="FR62" s="121"/>
      <c r="FS62" s="122">
        <f t="shared" si="984"/>
        <v>0</v>
      </c>
      <c r="FT62" s="469">
        <f t="shared" si="985"/>
        <v>0</v>
      </c>
      <c r="FU62" s="122">
        <f>FT62/FT58</f>
        <v>0</v>
      </c>
      <c r="FV62" s="101">
        <f>FV58*FU62</f>
        <v>0</v>
      </c>
      <c r="FW62" s="119">
        <f t="shared" si="986"/>
        <v>0</v>
      </c>
      <c r="FX62" s="93">
        <f>FX58</f>
        <v>51.47</v>
      </c>
      <c r="FY62" s="120">
        <f t="shared" si="987"/>
        <v>0</v>
      </c>
      <c r="FZ62" s="101">
        <f t="shared" si="988"/>
        <v>0</v>
      </c>
      <c r="GA62" s="101"/>
      <c r="GB62" s="121"/>
      <c r="GC62" s="122">
        <f t="shared" si="989"/>
        <v>0</v>
      </c>
      <c r="GD62" s="469">
        <f t="shared" si="990"/>
        <v>0</v>
      </c>
      <c r="GE62" s="122">
        <f>GD62/GD58</f>
        <v>0</v>
      </c>
      <c r="GF62" s="101">
        <f>GF58*GE62</f>
        <v>0</v>
      </c>
      <c r="GG62" s="119">
        <f t="shared" si="991"/>
        <v>0</v>
      </c>
      <c r="GH62" s="93">
        <f>GH58</f>
        <v>51.47</v>
      </c>
      <c r="GI62" s="120">
        <f t="shared" si="992"/>
        <v>0</v>
      </c>
      <c r="GJ62" s="101">
        <f t="shared" si="993"/>
        <v>0</v>
      </c>
      <c r="GK62" s="101"/>
      <c r="GL62" s="121"/>
      <c r="GM62" s="122">
        <f t="shared" si="994"/>
        <v>0</v>
      </c>
      <c r="GN62" s="469">
        <f t="shared" si="995"/>
        <v>0</v>
      </c>
      <c r="GO62" s="122">
        <f>GN62/GN58</f>
        <v>0</v>
      </c>
      <c r="GP62" s="101">
        <f>GP58*GO62</f>
        <v>0</v>
      </c>
      <c r="GQ62" s="119">
        <f t="shared" si="996"/>
        <v>0</v>
      </c>
      <c r="GR62" s="93">
        <f>GR58</f>
        <v>51.47</v>
      </c>
      <c r="GS62" s="120">
        <f t="shared" si="997"/>
        <v>0</v>
      </c>
      <c r="GT62" s="101">
        <f t="shared" si="998"/>
        <v>0</v>
      </c>
      <c r="GU62" s="101"/>
      <c r="GV62" s="121"/>
      <c r="GW62" s="122">
        <f t="shared" si="999"/>
        <v>0</v>
      </c>
      <c r="GX62" s="469">
        <f t="shared" si="1000"/>
        <v>0</v>
      </c>
      <c r="GY62" s="122">
        <f>GX62/GX58</f>
        <v>0</v>
      </c>
      <c r="GZ62" s="101">
        <f>GZ58*GY62</f>
        <v>0</v>
      </c>
      <c r="HA62" s="119">
        <f t="shared" si="1001"/>
        <v>0</v>
      </c>
      <c r="HB62" s="93">
        <f>HB58</f>
        <v>51.47</v>
      </c>
      <c r="HC62" s="120">
        <f t="shared" si="1002"/>
        <v>0</v>
      </c>
      <c r="HD62" s="101">
        <f t="shared" si="1003"/>
        <v>0</v>
      </c>
      <c r="HE62" s="101"/>
      <c r="HF62" s="121"/>
      <c r="HG62" s="122">
        <f t="shared" si="1004"/>
        <v>0</v>
      </c>
      <c r="HH62" s="469">
        <f t="shared" si="1005"/>
        <v>0</v>
      </c>
      <c r="HI62" s="122">
        <f>HH62/HH58</f>
        <v>0</v>
      </c>
      <c r="HJ62" s="101">
        <f>HJ58*HI62</f>
        <v>0</v>
      </c>
      <c r="HK62" s="119">
        <f t="shared" si="1006"/>
        <v>0</v>
      </c>
      <c r="HL62" s="93">
        <f>HL58</f>
        <v>51.47</v>
      </c>
      <c r="HM62" s="120">
        <f t="shared" si="1007"/>
        <v>0</v>
      </c>
      <c r="HN62" s="101">
        <f t="shared" si="1008"/>
        <v>0</v>
      </c>
      <c r="HO62" s="101"/>
      <c r="HP62" s="121"/>
      <c r="HQ62" s="122">
        <f t="shared" si="1009"/>
        <v>0</v>
      </c>
      <c r="HR62" s="469">
        <f t="shared" si="1010"/>
        <v>0</v>
      </c>
      <c r="HS62" s="122">
        <f>HR62/HR58</f>
        <v>0</v>
      </c>
      <c r="HT62" s="101">
        <f>HT58*HS62</f>
        <v>0</v>
      </c>
      <c r="HU62" s="119">
        <f t="shared" si="1011"/>
        <v>0</v>
      </c>
      <c r="HV62" s="93">
        <f>HV58</f>
        <v>51.47</v>
      </c>
      <c r="HW62" s="120">
        <f t="shared" si="1012"/>
        <v>0</v>
      </c>
      <c r="HX62" s="101">
        <f t="shared" si="1013"/>
        <v>0</v>
      </c>
      <c r="HY62" s="101"/>
      <c r="HZ62" s="121"/>
      <c r="IA62" s="122">
        <f t="shared" si="1014"/>
        <v>0</v>
      </c>
      <c r="IB62" s="469">
        <f t="shared" si="1015"/>
        <v>0</v>
      </c>
      <c r="IC62" s="122">
        <f>IB62/IB58</f>
        <v>0</v>
      </c>
      <c r="ID62" s="101">
        <f>ID58*IC62</f>
        <v>0</v>
      </c>
      <c r="IE62" s="119">
        <f t="shared" si="1016"/>
        <v>0</v>
      </c>
      <c r="IF62" s="93">
        <f>IF58</f>
        <v>51.47</v>
      </c>
      <c r="IG62" s="120">
        <f t="shared" si="1017"/>
        <v>0</v>
      </c>
      <c r="IH62" s="101">
        <f t="shared" si="1018"/>
        <v>0</v>
      </c>
      <c r="II62" s="101"/>
      <c r="IJ62" s="121"/>
      <c r="IK62" s="122">
        <f t="shared" si="1019"/>
        <v>0</v>
      </c>
      <c r="IL62" s="469">
        <f t="shared" si="1020"/>
        <v>0</v>
      </c>
      <c r="IM62" s="122">
        <f>IL62/IL58</f>
        <v>0</v>
      </c>
      <c r="IN62" s="101">
        <f>IN58*IM62</f>
        <v>0</v>
      </c>
      <c r="IO62" s="119">
        <f t="shared" si="1021"/>
        <v>0</v>
      </c>
      <c r="IP62" s="93">
        <f>IP58</f>
        <v>51.47</v>
      </c>
      <c r="IQ62" s="120">
        <f t="shared" si="1022"/>
        <v>0</v>
      </c>
      <c r="IR62" s="101">
        <f t="shared" si="1023"/>
        <v>0</v>
      </c>
      <c r="IS62" s="101"/>
      <c r="IT62" s="121"/>
      <c r="IU62" s="122">
        <f t="shared" si="1024"/>
        <v>0</v>
      </c>
      <c r="IV62" s="469">
        <f t="shared" si="1025"/>
        <v>0</v>
      </c>
      <c r="IW62" s="122">
        <f>IV62/IV58</f>
        <v>0</v>
      </c>
      <c r="IX62" s="101">
        <f>IX58*IW62</f>
        <v>0</v>
      </c>
      <c r="IY62" s="119">
        <f t="shared" si="1026"/>
        <v>0</v>
      </c>
      <c r="IZ62" s="93">
        <f>IZ58</f>
        <v>51.47</v>
      </c>
      <c r="JA62" s="120">
        <f t="shared" si="1027"/>
        <v>0</v>
      </c>
      <c r="JB62" s="101">
        <f t="shared" si="1028"/>
        <v>0</v>
      </c>
      <c r="JC62" s="101"/>
      <c r="JD62" s="121"/>
      <c r="JE62" s="122">
        <f t="shared" si="1029"/>
        <v>0</v>
      </c>
      <c r="JF62" s="469">
        <f t="shared" si="1030"/>
        <v>0</v>
      </c>
      <c r="JG62" s="122">
        <f>JF62/JF58</f>
        <v>0</v>
      </c>
      <c r="JH62" s="101">
        <f>JH58*JG62</f>
        <v>0</v>
      </c>
      <c r="JI62" s="119">
        <f t="shared" si="1031"/>
        <v>0</v>
      </c>
      <c r="JJ62" s="93">
        <f>JJ58</f>
        <v>51.47</v>
      </c>
      <c r="JK62" s="120">
        <f t="shared" si="1032"/>
        <v>0</v>
      </c>
      <c r="JL62" s="101">
        <f t="shared" si="1033"/>
        <v>0</v>
      </c>
      <c r="JM62" s="101"/>
      <c r="JN62" s="121"/>
      <c r="JO62" s="122">
        <f t="shared" si="1034"/>
        <v>0</v>
      </c>
      <c r="JP62" s="469">
        <f t="shared" si="1035"/>
        <v>0</v>
      </c>
      <c r="JQ62" s="122" t="e">
        <f>JP62/JP58</f>
        <v>#DIV/0!</v>
      </c>
      <c r="JR62" s="101" t="e">
        <f>JR58*JQ62</f>
        <v>#DIV/0!</v>
      </c>
      <c r="JS62" s="119">
        <f t="shared" si="1036"/>
        <v>0</v>
      </c>
      <c r="JT62" s="93">
        <f>JT58</f>
        <v>0</v>
      </c>
      <c r="JU62" s="120">
        <f t="shared" si="1037"/>
        <v>0</v>
      </c>
      <c r="JV62" s="101">
        <f t="shared" si="1038"/>
        <v>0</v>
      </c>
      <c r="JW62" s="101"/>
      <c r="JX62" s="121"/>
      <c r="JY62" s="122">
        <f t="shared" si="1039"/>
        <v>0</v>
      </c>
      <c r="JZ62" s="469">
        <f t="shared" si="1040"/>
        <v>0</v>
      </c>
      <c r="KA62" s="122">
        <f>JZ62/JZ58</f>
        <v>0</v>
      </c>
      <c r="KB62" s="101">
        <f>KB58*KA62</f>
        <v>0</v>
      </c>
      <c r="KC62" s="119">
        <f t="shared" si="1041"/>
        <v>0</v>
      </c>
      <c r="KD62" s="93">
        <f>KD58</f>
        <v>51.47</v>
      </c>
      <c r="KE62" s="120">
        <f t="shared" si="1042"/>
        <v>0</v>
      </c>
      <c r="KF62" s="101">
        <f t="shared" si="1043"/>
        <v>0</v>
      </c>
      <c r="KG62" s="101"/>
      <c r="KH62" s="121"/>
      <c r="KI62" s="122">
        <f t="shared" si="1044"/>
        <v>0</v>
      </c>
      <c r="KJ62" s="469">
        <f t="shared" si="1045"/>
        <v>0</v>
      </c>
      <c r="KK62" s="122">
        <f>KJ62/KJ58</f>
        <v>0</v>
      </c>
      <c r="KL62" s="101">
        <f>KL58*KK62</f>
        <v>0</v>
      </c>
      <c r="KM62" s="119">
        <f t="shared" si="1046"/>
        <v>0</v>
      </c>
      <c r="KN62" s="93">
        <f>KN58</f>
        <v>51.47</v>
      </c>
      <c r="KO62" s="120">
        <f t="shared" si="1047"/>
        <v>0</v>
      </c>
      <c r="KP62" s="101">
        <f t="shared" si="1048"/>
        <v>0</v>
      </c>
      <c r="KQ62" s="101"/>
      <c r="KR62" s="121"/>
      <c r="KS62" s="122">
        <f t="shared" si="1049"/>
        <v>0</v>
      </c>
      <c r="KT62" s="469">
        <f t="shared" si="1050"/>
        <v>0</v>
      </c>
      <c r="KU62" s="122">
        <f>KT62/KT58</f>
        <v>0</v>
      </c>
      <c r="KV62" s="101">
        <f>KV58*KU62</f>
        <v>0</v>
      </c>
      <c r="KW62" s="119">
        <f t="shared" si="1051"/>
        <v>0</v>
      </c>
      <c r="KX62" s="93">
        <f>KX58</f>
        <v>51.47</v>
      </c>
      <c r="KY62" s="120">
        <f t="shared" si="1052"/>
        <v>0</v>
      </c>
      <c r="KZ62" s="101">
        <f t="shared" si="1053"/>
        <v>0</v>
      </c>
      <c r="LA62" s="101"/>
      <c r="LB62" s="121"/>
      <c r="LC62" s="122">
        <f t="shared" si="1054"/>
        <v>0</v>
      </c>
      <c r="LD62" s="469">
        <f t="shared" si="1055"/>
        <v>0</v>
      </c>
      <c r="LE62" s="122">
        <f>LD62/LD58</f>
        <v>0</v>
      </c>
      <c r="LF62" s="101">
        <f>LF58*LE62</f>
        <v>0</v>
      </c>
      <c r="LG62" s="119">
        <f t="shared" si="1056"/>
        <v>0</v>
      </c>
      <c r="LH62" s="93">
        <f>LH58</f>
        <v>51.47</v>
      </c>
      <c r="LI62" s="120">
        <f t="shared" si="1057"/>
        <v>0</v>
      </c>
      <c r="LJ62" s="101">
        <f t="shared" si="1058"/>
        <v>0</v>
      </c>
      <c r="LK62" s="101"/>
      <c r="LL62" s="121"/>
      <c r="LM62" s="122">
        <f t="shared" si="1059"/>
        <v>0</v>
      </c>
      <c r="LN62" s="469">
        <f t="shared" si="1060"/>
        <v>0</v>
      </c>
      <c r="LO62" s="122">
        <f>LN62/LN58</f>
        <v>0</v>
      </c>
      <c r="LP62" s="101">
        <f>LP58*LO62</f>
        <v>0</v>
      </c>
      <c r="LQ62" s="119">
        <f t="shared" si="1061"/>
        <v>0</v>
      </c>
      <c r="LR62" s="93">
        <f>LR58</f>
        <v>51.47</v>
      </c>
      <c r="LS62" s="120">
        <f t="shared" si="1062"/>
        <v>0</v>
      </c>
      <c r="LT62" s="101">
        <f t="shared" si="1063"/>
        <v>0</v>
      </c>
      <c r="LU62" s="101"/>
      <c r="LV62" s="121"/>
      <c r="LW62" s="122">
        <f t="shared" si="1064"/>
        <v>0</v>
      </c>
      <c r="LX62" s="469">
        <f t="shared" si="1065"/>
        <v>0</v>
      </c>
      <c r="LY62" s="122">
        <f>LX62/LX58</f>
        <v>0</v>
      </c>
      <c r="LZ62" s="101">
        <f>LZ58*LY62</f>
        <v>0</v>
      </c>
      <c r="MA62" s="119">
        <f t="shared" si="1066"/>
        <v>0</v>
      </c>
      <c r="MB62" s="93">
        <f>MB58</f>
        <v>51.47</v>
      </c>
      <c r="MC62" s="120">
        <f t="shared" si="1067"/>
        <v>0</v>
      </c>
      <c r="MD62" s="101">
        <f t="shared" si="1068"/>
        <v>0</v>
      </c>
      <c r="ME62" s="101"/>
      <c r="MF62" s="121"/>
      <c r="MG62" s="122">
        <f t="shared" si="1069"/>
        <v>0</v>
      </c>
      <c r="MH62" s="469">
        <f t="shared" si="1070"/>
        <v>0</v>
      </c>
      <c r="MI62" s="122">
        <f>MH62/MH58</f>
        <v>0</v>
      </c>
      <c r="MJ62" s="101">
        <f>MJ58*MI62</f>
        <v>0</v>
      </c>
      <c r="MK62" s="119">
        <f t="shared" si="1071"/>
        <v>0</v>
      </c>
      <c r="ML62" s="93">
        <f>ML58</f>
        <v>51.47</v>
      </c>
      <c r="MM62" s="120">
        <f t="shared" si="1072"/>
        <v>0</v>
      </c>
      <c r="MN62" s="101">
        <f t="shared" si="1073"/>
        <v>0</v>
      </c>
      <c r="MO62" s="101"/>
      <c r="MP62" s="121"/>
      <c r="MQ62" s="122">
        <f t="shared" si="1074"/>
        <v>0</v>
      </c>
      <c r="MR62" s="469">
        <f t="shared" si="1075"/>
        <v>0</v>
      </c>
      <c r="MS62" s="122">
        <f>MR62/MR58</f>
        <v>0</v>
      </c>
      <c r="MT62" s="101">
        <f>MT58*MS62</f>
        <v>0</v>
      </c>
      <c r="MU62" s="119">
        <f t="shared" si="1076"/>
        <v>0</v>
      </c>
      <c r="MV62" s="93">
        <f>MV58</f>
        <v>51.47</v>
      </c>
      <c r="MW62" s="120">
        <f t="shared" si="1077"/>
        <v>0</v>
      </c>
      <c r="MX62" s="101">
        <f t="shared" si="1078"/>
        <v>0</v>
      </c>
      <c r="MY62" s="101"/>
      <c r="MZ62" s="121"/>
      <c r="NA62" s="122">
        <f t="shared" si="1079"/>
        <v>0</v>
      </c>
      <c r="NB62" s="469">
        <f t="shared" si="1080"/>
        <v>0</v>
      </c>
      <c r="NC62" s="122">
        <f>NB62/NB58</f>
        <v>0</v>
      </c>
      <c r="ND62" s="101">
        <f>ND58*NC62</f>
        <v>0</v>
      </c>
      <c r="NE62" s="119">
        <f t="shared" si="1081"/>
        <v>0</v>
      </c>
      <c r="NF62" s="93">
        <f>NF58</f>
        <v>51.47</v>
      </c>
      <c r="NG62" s="120">
        <f t="shared" si="1082"/>
        <v>0</v>
      </c>
      <c r="NH62" s="101">
        <f t="shared" si="1083"/>
        <v>0</v>
      </c>
      <c r="NI62" s="101"/>
      <c r="NJ62" s="121"/>
      <c r="NK62" s="122">
        <f t="shared" si="1084"/>
        <v>0</v>
      </c>
      <c r="NL62" s="469">
        <f t="shared" si="1085"/>
        <v>0</v>
      </c>
      <c r="NM62" s="122">
        <f>NL62/NL58</f>
        <v>0</v>
      </c>
      <c r="NN62" s="101">
        <f>NN58*NM62</f>
        <v>0</v>
      </c>
      <c r="NO62" s="119">
        <f t="shared" si="1086"/>
        <v>0</v>
      </c>
      <c r="NP62" s="93">
        <f>NP58</f>
        <v>51.47</v>
      </c>
      <c r="NQ62" s="120">
        <f t="shared" si="1087"/>
        <v>0</v>
      </c>
      <c r="NR62" s="101">
        <f t="shared" si="1088"/>
        <v>0</v>
      </c>
      <c r="NS62" s="101"/>
      <c r="NT62" s="121"/>
      <c r="NU62" s="122">
        <f t="shared" si="1089"/>
        <v>0</v>
      </c>
      <c r="NV62" s="469">
        <f t="shared" si="1090"/>
        <v>28</v>
      </c>
      <c r="NW62" s="122">
        <f>NV62/NV58</f>
        <v>0.18667</v>
      </c>
      <c r="NX62" s="101">
        <f>NX58*NW62</f>
        <v>266.94</v>
      </c>
      <c r="NY62" s="119">
        <f t="shared" si="1091"/>
        <v>9.5335714300000003</v>
      </c>
      <c r="NZ62" s="93">
        <f>NZ58</f>
        <v>51.47</v>
      </c>
      <c r="OA62" s="120">
        <f t="shared" si="1092"/>
        <v>490.69292000000002</v>
      </c>
      <c r="OB62" s="101">
        <f t="shared" si="1093"/>
        <v>13739.4</v>
      </c>
      <c r="OC62" s="101"/>
      <c r="OD62" s="121"/>
      <c r="OE62" s="122">
        <f t="shared" si="1094"/>
        <v>0.64712999999999998</v>
      </c>
      <c r="OF62" s="469">
        <f t="shared" si="1095"/>
        <v>0</v>
      </c>
      <c r="OG62" s="122">
        <f>OF62/OF58</f>
        <v>0</v>
      </c>
      <c r="OH62" s="101">
        <f>OH58*OG62</f>
        <v>0</v>
      </c>
      <c r="OI62" s="119">
        <f t="shared" si="1096"/>
        <v>0</v>
      </c>
      <c r="OJ62" s="93">
        <f>OJ58</f>
        <v>51.47</v>
      </c>
      <c r="OK62" s="120">
        <f t="shared" si="1097"/>
        <v>0</v>
      </c>
      <c r="OL62" s="101">
        <f t="shared" si="1098"/>
        <v>0</v>
      </c>
      <c r="OM62" s="101"/>
      <c r="ON62" s="121"/>
      <c r="OO62" s="122">
        <f t="shared" si="1099"/>
        <v>0</v>
      </c>
      <c r="OP62" s="469">
        <f t="shared" si="1100"/>
        <v>0</v>
      </c>
      <c r="OQ62" s="122">
        <f>OP62/OP58</f>
        <v>0</v>
      </c>
      <c r="OR62" s="101">
        <f>OR58*OQ62</f>
        <v>0</v>
      </c>
      <c r="OS62" s="119">
        <f t="shared" si="1101"/>
        <v>0</v>
      </c>
      <c r="OT62" s="93">
        <f>OT58</f>
        <v>51.47</v>
      </c>
      <c r="OU62" s="120">
        <f t="shared" si="1102"/>
        <v>0</v>
      </c>
      <c r="OV62" s="101">
        <f t="shared" si="1103"/>
        <v>0</v>
      </c>
      <c r="OW62" s="101"/>
      <c r="OX62" s="121"/>
      <c r="OY62" s="122">
        <f t="shared" si="1104"/>
        <v>0</v>
      </c>
      <c r="OZ62" s="469">
        <f t="shared" si="1105"/>
        <v>0</v>
      </c>
      <c r="PA62" s="122">
        <f>OZ62/OZ58</f>
        <v>0</v>
      </c>
      <c r="PB62" s="101">
        <f>PB58*PA62</f>
        <v>0</v>
      </c>
      <c r="PC62" s="119">
        <f t="shared" si="1106"/>
        <v>0</v>
      </c>
      <c r="PD62" s="93">
        <f>PD58</f>
        <v>51.47</v>
      </c>
      <c r="PE62" s="120">
        <f t="shared" si="1107"/>
        <v>0</v>
      </c>
      <c r="PF62" s="101">
        <f t="shared" si="1108"/>
        <v>0</v>
      </c>
      <c r="PG62" s="101"/>
      <c r="PH62" s="121"/>
      <c r="PI62" s="122">
        <f t="shared" si="1109"/>
        <v>0</v>
      </c>
      <c r="PJ62" s="469">
        <f t="shared" si="1110"/>
        <v>0</v>
      </c>
      <c r="PK62" s="122">
        <f>PJ62/PJ58</f>
        <v>0</v>
      </c>
      <c r="PL62" s="101">
        <f>PL58*PK62</f>
        <v>0</v>
      </c>
      <c r="PM62" s="119">
        <f t="shared" si="1111"/>
        <v>0</v>
      </c>
      <c r="PN62" s="93">
        <f>PN58</f>
        <v>51.47</v>
      </c>
      <c r="PO62" s="120">
        <f t="shared" si="1112"/>
        <v>0</v>
      </c>
      <c r="PP62" s="101">
        <f t="shared" si="1113"/>
        <v>0</v>
      </c>
      <c r="PQ62" s="101"/>
      <c r="PR62" s="121"/>
      <c r="PS62" s="122">
        <f t="shared" si="1114"/>
        <v>0</v>
      </c>
      <c r="PT62" s="469">
        <f t="shared" si="1115"/>
        <v>0</v>
      </c>
      <c r="PU62" s="122" t="e">
        <f>PT62/PT58</f>
        <v>#DIV/0!</v>
      </c>
      <c r="PV62" s="101" t="e">
        <f>PV58*PU62</f>
        <v>#DIV/0!</v>
      </c>
      <c r="PW62" s="119">
        <f t="shared" si="1116"/>
        <v>0</v>
      </c>
      <c r="PX62" s="93">
        <f>PX58</f>
        <v>0</v>
      </c>
      <c r="PY62" s="120">
        <f t="shared" si="1117"/>
        <v>0</v>
      </c>
      <c r="PZ62" s="101">
        <f t="shared" si="1118"/>
        <v>0</v>
      </c>
      <c r="QA62" s="101"/>
      <c r="QB62" s="121"/>
      <c r="QC62" s="122">
        <f t="shared" si="1119"/>
        <v>0</v>
      </c>
      <c r="QD62" s="469">
        <f t="shared" si="1120"/>
        <v>0</v>
      </c>
      <c r="QE62" s="122">
        <f>QD62/QD58</f>
        <v>0</v>
      </c>
      <c r="QF62" s="101">
        <f>QF58*QE62</f>
        <v>0</v>
      </c>
      <c r="QG62" s="119">
        <f t="shared" si="1121"/>
        <v>0</v>
      </c>
      <c r="QH62" s="93">
        <f>QH58</f>
        <v>51.47</v>
      </c>
      <c r="QI62" s="120">
        <f t="shared" si="1122"/>
        <v>0</v>
      </c>
      <c r="QJ62" s="101">
        <f t="shared" si="1123"/>
        <v>0</v>
      </c>
      <c r="QK62" s="101"/>
      <c r="QL62" s="121"/>
      <c r="QM62" s="122">
        <f t="shared" si="1124"/>
        <v>0</v>
      </c>
      <c r="QN62" s="469">
        <f t="shared" si="1125"/>
        <v>0</v>
      </c>
      <c r="QO62" s="122">
        <f>QN62/QN58</f>
        <v>0</v>
      </c>
      <c r="QP62" s="101">
        <f>QP58*QO62</f>
        <v>0</v>
      </c>
      <c r="QQ62" s="119">
        <f t="shared" si="1126"/>
        <v>0</v>
      </c>
      <c r="QR62" s="93">
        <f>QR58</f>
        <v>51.47</v>
      </c>
      <c r="QS62" s="120">
        <f t="shared" si="1127"/>
        <v>0</v>
      </c>
      <c r="QT62" s="101">
        <f t="shared" si="1128"/>
        <v>0</v>
      </c>
      <c r="QU62" s="101"/>
      <c r="QV62" s="121"/>
      <c r="QW62" s="122">
        <f t="shared" si="1129"/>
        <v>0</v>
      </c>
      <c r="QX62" s="469">
        <f t="shared" si="1130"/>
        <v>0</v>
      </c>
      <c r="QY62" s="122">
        <f>QX62/QX58</f>
        <v>0</v>
      </c>
      <c r="QZ62" s="101">
        <f>QZ58*QY62</f>
        <v>0</v>
      </c>
      <c r="RA62" s="119">
        <f t="shared" si="1131"/>
        <v>0</v>
      </c>
      <c r="RB62" s="93">
        <f>RB58</f>
        <v>51.47</v>
      </c>
      <c r="RC62" s="120">
        <f t="shared" si="1132"/>
        <v>0</v>
      </c>
      <c r="RD62" s="101">
        <f t="shared" si="1133"/>
        <v>0</v>
      </c>
      <c r="RE62" s="101"/>
      <c r="RF62" s="121"/>
      <c r="RG62" s="122">
        <f t="shared" si="1134"/>
        <v>0</v>
      </c>
      <c r="RH62" s="469">
        <f t="shared" si="1135"/>
        <v>0</v>
      </c>
      <c r="RI62" s="122">
        <f>RH62/RH58</f>
        <v>0</v>
      </c>
      <c r="RJ62" s="101">
        <f>RJ58*RI62</f>
        <v>0</v>
      </c>
      <c r="RK62" s="119">
        <f t="shared" si="1136"/>
        <v>0</v>
      </c>
      <c r="RL62" s="93">
        <f>RL58</f>
        <v>51.47</v>
      </c>
      <c r="RM62" s="120">
        <f t="shared" si="1137"/>
        <v>0</v>
      </c>
      <c r="RN62" s="101">
        <f t="shared" si="1138"/>
        <v>0</v>
      </c>
      <c r="RO62" s="101"/>
      <c r="RP62" s="121"/>
      <c r="RQ62" s="122">
        <f t="shared" si="1139"/>
        <v>0</v>
      </c>
      <c r="RR62" s="469">
        <f t="shared" si="1140"/>
        <v>0</v>
      </c>
      <c r="RS62" s="122">
        <f>RR62/RR58</f>
        <v>0</v>
      </c>
      <c r="RT62" s="101">
        <f>RT58*RS62</f>
        <v>0</v>
      </c>
      <c r="RU62" s="119">
        <f t="shared" si="1141"/>
        <v>0</v>
      </c>
      <c r="RV62" s="93">
        <f>RV58</f>
        <v>51.47</v>
      </c>
      <c r="RW62" s="120">
        <f t="shared" si="1142"/>
        <v>0</v>
      </c>
      <c r="RX62" s="101">
        <f t="shared" si="1143"/>
        <v>0</v>
      </c>
      <c r="RY62" s="101"/>
      <c r="RZ62" s="121"/>
      <c r="SA62" s="122">
        <f t="shared" si="1144"/>
        <v>0</v>
      </c>
      <c r="SB62" s="469">
        <f t="shared" si="1145"/>
        <v>0</v>
      </c>
      <c r="SC62" s="122">
        <f>SB62/SB58</f>
        <v>0</v>
      </c>
      <c r="SD62" s="101">
        <f>SD58*SC62</f>
        <v>0</v>
      </c>
      <c r="SE62" s="119">
        <f t="shared" si="1146"/>
        <v>0</v>
      </c>
      <c r="SF62" s="93">
        <f>SF58</f>
        <v>51.47</v>
      </c>
      <c r="SG62" s="120">
        <f t="shared" si="1147"/>
        <v>0</v>
      </c>
      <c r="SH62" s="101">
        <f t="shared" si="1148"/>
        <v>0</v>
      </c>
      <c r="SI62" s="101"/>
      <c r="SJ62" s="121"/>
      <c r="SK62" s="122">
        <f t="shared" si="1149"/>
        <v>0</v>
      </c>
      <c r="SL62" s="469">
        <f t="shared" si="1150"/>
        <v>0</v>
      </c>
      <c r="SM62" s="122">
        <f>SL62/SL58</f>
        <v>0</v>
      </c>
      <c r="SN62" s="101">
        <f>SN58*SM62</f>
        <v>0</v>
      </c>
      <c r="SO62" s="119">
        <f t="shared" si="1151"/>
        <v>0</v>
      </c>
      <c r="SP62" s="93">
        <f>SP58</f>
        <v>51.47</v>
      </c>
      <c r="SQ62" s="120">
        <f t="shared" si="1152"/>
        <v>0</v>
      </c>
      <c r="SR62" s="101">
        <f t="shared" si="1153"/>
        <v>0</v>
      </c>
      <c r="SS62" s="101"/>
      <c r="ST62" s="121"/>
      <c r="SU62" s="122">
        <f t="shared" si="1154"/>
        <v>0</v>
      </c>
      <c r="SV62" s="469">
        <f t="shared" si="1155"/>
        <v>0</v>
      </c>
      <c r="SW62" s="122">
        <f>SV62/SV58</f>
        <v>0</v>
      </c>
      <c r="SX62" s="101">
        <f>SX58*SW62</f>
        <v>0</v>
      </c>
      <c r="SY62" s="119">
        <f t="shared" si="1156"/>
        <v>0</v>
      </c>
      <c r="SZ62" s="93">
        <f>SZ58</f>
        <v>51.47</v>
      </c>
      <c r="TA62" s="120">
        <f t="shared" si="1157"/>
        <v>0</v>
      </c>
      <c r="TB62" s="101">
        <f t="shared" si="1158"/>
        <v>0</v>
      </c>
      <c r="TC62" s="101"/>
      <c r="TD62" s="121"/>
      <c r="TE62" s="122">
        <f t="shared" si="1159"/>
        <v>0</v>
      </c>
      <c r="TF62" s="469">
        <f t="shared" si="1160"/>
        <v>0</v>
      </c>
      <c r="TG62" s="122">
        <f>TF62/TF58</f>
        <v>0</v>
      </c>
      <c r="TH62" s="101">
        <f>TH58*TG62</f>
        <v>0</v>
      </c>
      <c r="TI62" s="119">
        <f t="shared" si="1161"/>
        <v>0</v>
      </c>
      <c r="TJ62" s="93">
        <f>TJ58</f>
        <v>51.47</v>
      </c>
      <c r="TK62" s="120">
        <f t="shared" si="1162"/>
        <v>0</v>
      </c>
      <c r="TL62" s="101">
        <f t="shared" si="1163"/>
        <v>0</v>
      </c>
      <c r="TM62" s="101"/>
      <c r="TN62" s="121"/>
      <c r="TO62" s="122">
        <f t="shared" si="1164"/>
        <v>0</v>
      </c>
      <c r="TP62" s="469">
        <f t="shared" si="1165"/>
        <v>0</v>
      </c>
      <c r="TQ62" s="122">
        <f>TP62/TP58</f>
        <v>0</v>
      </c>
      <c r="TR62" s="101">
        <f>TR58*TQ62</f>
        <v>0</v>
      </c>
      <c r="TS62" s="119">
        <f t="shared" si="1166"/>
        <v>0</v>
      </c>
      <c r="TT62" s="93">
        <f>TT58</f>
        <v>51.47</v>
      </c>
      <c r="TU62" s="120">
        <f t="shared" si="1167"/>
        <v>0</v>
      </c>
      <c r="TV62" s="101">
        <f t="shared" si="1168"/>
        <v>0</v>
      </c>
      <c r="TW62" s="101"/>
      <c r="TX62" s="121"/>
      <c r="TY62" s="122">
        <f t="shared" si="1169"/>
        <v>0</v>
      </c>
      <c r="TZ62" s="469">
        <f t="shared" si="1170"/>
        <v>0</v>
      </c>
      <c r="UA62" s="122">
        <f>TZ62/TZ58</f>
        <v>0</v>
      </c>
      <c r="UB62" s="101">
        <f>UB58*UA62</f>
        <v>0</v>
      </c>
      <c r="UC62" s="119">
        <f t="shared" si="1171"/>
        <v>0</v>
      </c>
      <c r="UD62" s="93">
        <f>UD58</f>
        <v>51.47</v>
      </c>
      <c r="UE62" s="120">
        <f t="shared" si="1172"/>
        <v>0</v>
      </c>
      <c r="UF62" s="101">
        <f t="shared" si="1173"/>
        <v>0</v>
      </c>
      <c r="UG62" s="101"/>
      <c r="UH62" s="121"/>
      <c r="UI62" s="122">
        <f t="shared" si="1174"/>
        <v>0</v>
      </c>
      <c r="UJ62" s="469">
        <f t="shared" si="1175"/>
        <v>0</v>
      </c>
      <c r="UK62" s="122">
        <f>UJ62/UJ58</f>
        <v>0</v>
      </c>
      <c r="UL62" s="101">
        <f>UL58*UK62</f>
        <v>0</v>
      </c>
      <c r="UM62" s="119">
        <f t="shared" si="1176"/>
        <v>0</v>
      </c>
      <c r="UN62" s="93">
        <f>UN58</f>
        <v>51.47</v>
      </c>
      <c r="UO62" s="120">
        <f t="shared" si="1177"/>
        <v>0</v>
      </c>
      <c r="UP62" s="101">
        <f t="shared" si="1178"/>
        <v>0</v>
      </c>
      <c r="UQ62" s="101"/>
      <c r="UR62" s="121"/>
      <c r="US62" s="122">
        <f t="shared" si="1179"/>
        <v>0</v>
      </c>
      <c r="UT62" s="469">
        <f t="shared" si="1180"/>
        <v>0</v>
      </c>
      <c r="UU62" s="122">
        <f>UT62/UT58</f>
        <v>0</v>
      </c>
      <c r="UV62" s="101">
        <f>UV58*UU62</f>
        <v>0</v>
      </c>
      <c r="UW62" s="119">
        <f t="shared" si="1181"/>
        <v>0</v>
      </c>
      <c r="UX62" s="93">
        <f>UX58</f>
        <v>51.47</v>
      </c>
      <c r="UY62" s="120">
        <f t="shared" si="1182"/>
        <v>0</v>
      </c>
      <c r="UZ62" s="101">
        <f t="shared" si="1183"/>
        <v>0</v>
      </c>
      <c r="VA62" s="101"/>
      <c r="VB62" s="121"/>
      <c r="VC62" s="122">
        <f t="shared" si="1184"/>
        <v>0</v>
      </c>
      <c r="VD62" s="469">
        <f t="shared" si="1185"/>
        <v>0</v>
      </c>
      <c r="VE62" s="122">
        <f>VD62/VD58</f>
        <v>0</v>
      </c>
      <c r="VF62" s="101">
        <f>VF58*VE62</f>
        <v>0</v>
      </c>
      <c r="VG62" s="119">
        <f t="shared" si="1186"/>
        <v>0</v>
      </c>
      <c r="VH62" s="93">
        <f>VH58</f>
        <v>51.47</v>
      </c>
      <c r="VI62" s="120">
        <f t="shared" si="1187"/>
        <v>0</v>
      </c>
      <c r="VJ62" s="101">
        <f t="shared" si="1188"/>
        <v>0</v>
      </c>
      <c r="VK62" s="101"/>
      <c r="VL62" s="121"/>
      <c r="VM62" s="122">
        <f t="shared" si="1189"/>
        <v>0</v>
      </c>
      <c r="VN62" s="469">
        <f t="shared" si="1190"/>
        <v>0</v>
      </c>
      <c r="VO62" s="122">
        <f>VN62/VN58</f>
        <v>0</v>
      </c>
      <c r="VP62" s="101">
        <f>VP58*VO62</f>
        <v>0</v>
      </c>
      <c r="VQ62" s="119">
        <f t="shared" si="1191"/>
        <v>0</v>
      </c>
      <c r="VR62" s="93">
        <f>VR58</f>
        <v>51.47</v>
      </c>
      <c r="VS62" s="120">
        <f t="shared" si="1192"/>
        <v>0</v>
      </c>
      <c r="VT62" s="101">
        <f t="shared" si="1193"/>
        <v>0</v>
      </c>
      <c r="VU62" s="101"/>
      <c r="VV62" s="121"/>
      <c r="VW62" s="122">
        <f t="shared" si="1194"/>
        <v>0</v>
      </c>
      <c r="VX62" s="452">
        <f t="shared" si="1195"/>
        <v>28</v>
      </c>
      <c r="VY62" s="122">
        <f>VX62/VX58</f>
        <v>2.2300000000000002E-3</v>
      </c>
      <c r="VZ62" s="101">
        <f>VZ58*VY62</f>
        <v>412.5</v>
      </c>
      <c r="WA62" s="119">
        <f t="shared" si="1196"/>
        <v>14.73214286</v>
      </c>
      <c r="WB62" s="93">
        <f>WB58</f>
        <v>51.47</v>
      </c>
      <c r="WC62" s="120">
        <f t="shared" si="1197"/>
        <v>758.26338999999996</v>
      </c>
      <c r="WD62" s="101">
        <f t="shared" si="1198"/>
        <v>21231.37</v>
      </c>
      <c r="WE62" s="101"/>
      <c r="WF62" s="121"/>
    </row>
    <row r="63" spans="1:604" ht="26.25" customHeight="1">
      <c r="A63" s="5"/>
      <c r="B63" s="444" t="s">
        <v>407</v>
      </c>
      <c r="C63" s="12" t="s">
        <v>921</v>
      </c>
      <c r="D63" s="12" t="s">
        <v>424</v>
      </c>
      <c r="E63" s="4" t="s">
        <v>33</v>
      </c>
      <c r="F63" s="469">
        <f t="shared" si="900"/>
        <v>0</v>
      </c>
      <c r="G63" s="122">
        <f>F63/F58</f>
        <v>0</v>
      </c>
      <c r="H63" s="101">
        <f>H58*G63</f>
        <v>0</v>
      </c>
      <c r="I63" s="119">
        <f t="shared" si="901"/>
        <v>0</v>
      </c>
      <c r="J63" s="93">
        <f>J58</f>
        <v>51.47</v>
      </c>
      <c r="K63" s="120">
        <f t="shared" si="902"/>
        <v>0</v>
      </c>
      <c r="L63" s="101">
        <f t="shared" si="903"/>
        <v>0</v>
      </c>
      <c r="M63" s="101"/>
      <c r="N63" s="121"/>
      <c r="O63" s="122">
        <f t="shared" si="904"/>
        <v>0</v>
      </c>
      <c r="P63" s="469">
        <f t="shared" si="905"/>
        <v>0</v>
      </c>
      <c r="Q63" s="122">
        <f>P63/P58</f>
        <v>0</v>
      </c>
      <c r="R63" s="101">
        <f>R58*Q63</f>
        <v>0</v>
      </c>
      <c r="S63" s="119">
        <f t="shared" si="906"/>
        <v>0</v>
      </c>
      <c r="T63" s="93">
        <f>T58</f>
        <v>51.47</v>
      </c>
      <c r="U63" s="120">
        <f t="shared" si="907"/>
        <v>0</v>
      </c>
      <c r="V63" s="101">
        <f t="shared" si="908"/>
        <v>0</v>
      </c>
      <c r="W63" s="101"/>
      <c r="X63" s="121"/>
      <c r="Y63" s="122">
        <f t="shared" si="909"/>
        <v>0</v>
      </c>
      <c r="Z63" s="469">
        <f t="shared" si="910"/>
        <v>0</v>
      </c>
      <c r="AA63" s="122">
        <f>Z63/Z58</f>
        <v>0</v>
      </c>
      <c r="AB63" s="101">
        <f>AB58*AA63</f>
        <v>0</v>
      </c>
      <c r="AC63" s="119">
        <f t="shared" si="911"/>
        <v>0</v>
      </c>
      <c r="AD63" s="93">
        <f>AD58</f>
        <v>51.47</v>
      </c>
      <c r="AE63" s="120">
        <f t="shared" si="912"/>
        <v>0</v>
      </c>
      <c r="AF63" s="101">
        <f t="shared" si="913"/>
        <v>0</v>
      </c>
      <c r="AG63" s="101"/>
      <c r="AH63" s="121"/>
      <c r="AI63" s="122">
        <f t="shared" si="914"/>
        <v>0</v>
      </c>
      <c r="AJ63" s="469">
        <f t="shared" si="915"/>
        <v>0</v>
      </c>
      <c r="AK63" s="122" t="e">
        <f>AJ63/AJ58</f>
        <v>#DIV/0!</v>
      </c>
      <c r="AL63" s="101" t="e">
        <f>AL58*AK63</f>
        <v>#DIV/0!</v>
      </c>
      <c r="AM63" s="119">
        <f t="shared" si="916"/>
        <v>0</v>
      </c>
      <c r="AN63" s="93">
        <f>AN58</f>
        <v>0</v>
      </c>
      <c r="AO63" s="120">
        <f t="shared" si="917"/>
        <v>0</v>
      </c>
      <c r="AP63" s="101">
        <f t="shared" si="918"/>
        <v>0</v>
      </c>
      <c r="AQ63" s="101"/>
      <c r="AR63" s="121"/>
      <c r="AS63" s="122">
        <f t="shared" si="919"/>
        <v>0</v>
      </c>
      <c r="AT63" s="469">
        <f t="shared" si="920"/>
        <v>0</v>
      </c>
      <c r="AU63" s="122">
        <f>AT63/AT58</f>
        <v>0</v>
      </c>
      <c r="AV63" s="101">
        <f>AV58*AU63</f>
        <v>0</v>
      </c>
      <c r="AW63" s="119">
        <f t="shared" si="921"/>
        <v>0</v>
      </c>
      <c r="AX63" s="93">
        <f>AX58</f>
        <v>51.47</v>
      </c>
      <c r="AY63" s="120">
        <f t="shared" si="922"/>
        <v>0</v>
      </c>
      <c r="AZ63" s="101">
        <f t="shared" si="923"/>
        <v>0</v>
      </c>
      <c r="BA63" s="101"/>
      <c r="BB63" s="121"/>
      <c r="BC63" s="122">
        <f t="shared" si="924"/>
        <v>0</v>
      </c>
      <c r="BD63" s="469">
        <f t="shared" si="925"/>
        <v>28</v>
      </c>
      <c r="BE63" s="122">
        <f>BD63/BD58</f>
        <v>0.18543000000000001</v>
      </c>
      <c r="BF63" s="101">
        <f>BF58*BE63</f>
        <v>251.44</v>
      </c>
      <c r="BG63" s="119">
        <f t="shared" si="926"/>
        <v>8.98</v>
      </c>
      <c r="BH63" s="93">
        <f>BH58</f>
        <v>51.47</v>
      </c>
      <c r="BI63" s="120">
        <f t="shared" si="927"/>
        <v>462.20060000000001</v>
      </c>
      <c r="BJ63" s="101">
        <f t="shared" si="928"/>
        <v>12941.62</v>
      </c>
      <c r="BK63" s="101"/>
      <c r="BL63" s="121"/>
      <c r="BM63" s="122">
        <f t="shared" si="929"/>
        <v>0.60997999999999997</v>
      </c>
      <c r="BN63" s="469">
        <f t="shared" si="930"/>
        <v>0</v>
      </c>
      <c r="BO63" s="122">
        <f>BN63/BN58</f>
        <v>0</v>
      </c>
      <c r="BP63" s="101">
        <f>BP58*BO63</f>
        <v>0</v>
      </c>
      <c r="BQ63" s="119">
        <f t="shared" si="931"/>
        <v>0</v>
      </c>
      <c r="BR63" s="93">
        <f>BR58</f>
        <v>51.47</v>
      </c>
      <c r="BS63" s="120">
        <f t="shared" si="932"/>
        <v>0</v>
      </c>
      <c r="BT63" s="101">
        <f t="shared" si="933"/>
        <v>0</v>
      </c>
      <c r="BU63" s="101"/>
      <c r="BV63" s="121"/>
      <c r="BW63" s="122">
        <f t="shared" si="934"/>
        <v>0</v>
      </c>
      <c r="BX63" s="469">
        <f t="shared" si="935"/>
        <v>0</v>
      </c>
      <c r="BY63" s="122">
        <f>BX63/BX58</f>
        <v>0</v>
      </c>
      <c r="BZ63" s="101">
        <f>BZ58*BY63</f>
        <v>0</v>
      </c>
      <c r="CA63" s="119">
        <f t="shared" si="936"/>
        <v>0</v>
      </c>
      <c r="CB63" s="93">
        <f>CB58</f>
        <v>51.47</v>
      </c>
      <c r="CC63" s="120">
        <f t="shared" si="937"/>
        <v>0</v>
      </c>
      <c r="CD63" s="101">
        <f t="shared" si="938"/>
        <v>0</v>
      </c>
      <c r="CE63" s="101"/>
      <c r="CF63" s="121"/>
      <c r="CG63" s="122">
        <f t="shared" si="939"/>
        <v>0</v>
      </c>
      <c r="CH63" s="469">
        <f t="shared" si="940"/>
        <v>0</v>
      </c>
      <c r="CI63" s="122" t="e">
        <f>CH63/CH58</f>
        <v>#DIV/0!</v>
      </c>
      <c r="CJ63" s="101" t="e">
        <f>CJ58*CI63</f>
        <v>#DIV/0!</v>
      </c>
      <c r="CK63" s="119">
        <f t="shared" si="941"/>
        <v>0</v>
      </c>
      <c r="CL63" s="93">
        <f>CL58</f>
        <v>0</v>
      </c>
      <c r="CM63" s="120">
        <f t="shared" si="942"/>
        <v>0</v>
      </c>
      <c r="CN63" s="101">
        <f t="shared" si="943"/>
        <v>0</v>
      </c>
      <c r="CO63" s="101"/>
      <c r="CP63" s="121"/>
      <c r="CQ63" s="122">
        <f t="shared" si="944"/>
        <v>0</v>
      </c>
      <c r="CR63" s="469">
        <f t="shared" si="945"/>
        <v>0</v>
      </c>
      <c r="CS63" s="122">
        <f>CR63/CR58</f>
        <v>0</v>
      </c>
      <c r="CT63" s="101">
        <f>CT58*CS63</f>
        <v>0</v>
      </c>
      <c r="CU63" s="119">
        <f t="shared" si="946"/>
        <v>0</v>
      </c>
      <c r="CV63" s="93">
        <f>CV58</f>
        <v>51.47</v>
      </c>
      <c r="CW63" s="120">
        <f t="shared" si="947"/>
        <v>0</v>
      </c>
      <c r="CX63" s="101">
        <f t="shared" si="948"/>
        <v>0</v>
      </c>
      <c r="CY63" s="101"/>
      <c r="CZ63" s="121"/>
      <c r="DA63" s="122">
        <f t="shared" si="949"/>
        <v>0</v>
      </c>
      <c r="DB63" s="469">
        <f t="shared" si="950"/>
        <v>0</v>
      </c>
      <c r="DC63" s="122">
        <f>DB63/DB58</f>
        <v>0</v>
      </c>
      <c r="DD63" s="101">
        <f>DD58*DC63</f>
        <v>0</v>
      </c>
      <c r="DE63" s="119">
        <f t="shared" si="951"/>
        <v>0</v>
      </c>
      <c r="DF63" s="93">
        <f>DF58</f>
        <v>51.47</v>
      </c>
      <c r="DG63" s="120">
        <f t="shared" si="952"/>
        <v>0</v>
      </c>
      <c r="DH63" s="101">
        <f t="shared" si="953"/>
        <v>0</v>
      </c>
      <c r="DI63" s="101"/>
      <c r="DJ63" s="121"/>
      <c r="DK63" s="122">
        <f t="shared" si="954"/>
        <v>0</v>
      </c>
      <c r="DL63" s="469">
        <f t="shared" si="955"/>
        <v>0</v>
      </c>
      <c r="DM63" s="122">
        <f>DL63/DL58</f>
        <v>0</v>
      </c>
      <c r="DN63" s="101">
        <f>DN58*DM63</f>
        <v>0</v>
      </c>
      <c r="DO63" s="119">
        <f t="shared" si="956"/>
        <v>0</v>
      </c>
      <c r="DP63" s="93">
        <f>DP58</f>
        <v>51.47</v>
      </c>
      <c r="DQ63" s="120">
        <f t="shared" si="957"/>
        <v>0</v>
      </c>
      <c r="DR63" s="101">
        <f t="shared" si="958"/>
        <v>0</v>
      </c>
      <c r="DS63" s="101"/>
      <c r="DT63" s="121"/>
      <c r="DU63" s="122">
        <f t="shared" si="959"/>
        <v>0</v>
      </c>
      <c r="DV63" s="469">
        <f t="shared" si="960"/>
        <v>0</v>
      </c>
      <c r="DW63" s="122">
        <f>DV63/DV58</f>
        <v>0</v>
      </c>
      <c r="DX63" s="101">
        <f>DX58*DW63</f>
        <v>0</v>
      </c>
      <c r="DY63" s="119">
        <f t="shared" si="961"/>
        <v>0</v>
      </c>
      <c r="DZ63" s="93">
        <f>DZ58</f>
        <v>51.47</v>
      </c>
      <c r="EA63" s="120">
        <f t="shared" si="962"/>
        <v>0</v>
      </c>
      <c r="EB63" s="101">
        <f t="shared" si="963"/>
        <v>0</v>
      </c>
      <c r="EC63" s="101"/>
      <c r="ED63" s="121"/>
      <c r="EE63" s="122">
        <f t="shared" si="964"/>
        <v>0</v>
      </c>
      <c r="EF63" s="469">
        <f t="shared" si="965"/>
        <v>0</v>
      </c>
      <c r="EG63" s="122">
        <f>EF63/EF58</f>
        <v>0</v>
      </c>
      <c r="EH63" s="101">
        <f>EH58*EG63</f>
        <v>0</v>
      </c>
      <c r="EI63" s="119">
        <f t="shared" si="966"/>
        <v>0</v>
      </c>
      <c r="EJ63" s="93">
        <f>EJ58</f>
        <v>51.47</v>
      </c>
      <c r="EK63" s="120">
        <f t="shared" si="967"/>
        <v>0</v>
      </c>
      <c r="EL63" s="101">
        <f t="shared" si="968"/>
        <v>0</v>
      </c>
      <c r="EM63" s="101"/>
      <c r="EN63" s="121"/>
      <c r="EO63" s="122">
        <f t="shared" si="969"/>
        <v>0</v>
      </c>
      <c r="EP63" s="469">
        <f t="shared" si="970"/>
        <v>0</v>
      </c>
      <c r="EQ63" s="122">
        <f>EP63/EP58</f>
        <v>0</v>
      </c>
      <c r="ER63" s="101">
        <f>ER58*EQ63</f>
        <v>0</v>
      </c>
      <c r="ES63" s="119">
        <f t="shared" si="971"/>
        <v>0</v>
      </c>
      <c r="ET63" s="93">
        <f>ET58</f>
        <v>51.47</v>
      </c>
      <c r="EU63" s="120">
        <f t="shared" si="972"/>
        <v>0</v>
      </c>
      <c r="EV63" s="101">
        <f t="shared" si="973"/>
        <v>0</v>
      </c>
      <c r="EW63" s="101"/>
      <c r="EX63" s="121"/>
      <c r="EY63" s="122">
        <f t="shared" si="974"/>
        <v>0</v>
      </c>
      <c r="EZ63" s="469">
        <f t="shared" si="975"/>
        <v>12</v>
      </c>
      <c r="FA63" s="122">
        <f>EZ63/EZ58</f>
        <v>0.11215</v>
      </c>
      <c r="FB63" s="101">
        <f>FB58*FA63</f>
        <v>104.3</v>
      </c>
      <c r="FC63" s="119">
        <f t="shared" si="976"/>
        <v>8.69166667</v>
      </c>
      <c r="FD63" s="93">
        <f>FD58</f>
        <v>51.47</v>
      </c>
      <c r="FE63" s="120">
        <f t="shared" si="977"/>
        <v>447.36007999999998</v>
      </c>
      <c r="FF63" s="101">
        <f t="shared" si="978"/>
        <v>5368.32</v>
      </c>
      <c r="FG63" s="101"/>
      <c r="FH63" s="121"/>
      <c r="FI63" s="122">
        <f t="shared" si="979"/>
        <v>0.59038999999999997</v>
      </c>
      <c r="FJ63" s="469">
        <f t="shared" si="980"/>
        <v>0</v>
      </c>
      <c r="FK63" s="122">
        <f>FJ63/FJ58</f>
        <v>0</v>
      </c>
      <c r="FL63" s="101">
        <f>FL58*FK63</f>
        <v>0</v>
      </c>
      <c r="FM63" s="119">
        <f t="shared" si="981"/>
        <v>0</v>
      </c>
      <c r="FN63" s="93">
        <f>FN58</f>
        <v>51.47</v>
      </c>
      <c r="FO63" s="120">
        <f t="shared" si="982"/>
        <v>0</v>
      </c>
      <c r="FP63" s="101">
        <f t="shared" si="983"/>
        <v>0</v>
      </c>
      <c r="FQ63" s="101"/>
      <c r="FR63" s="121"/>
      <c r="FS63" s="122">
        <f t="shared" si="984"/>
        <v>0</v>
      </c>
      <c r="FT63" s="469">
        <f t="shared" si="985"/>
        <v>0</v>
      </c>
      <c r="FU63" s="122">
        <f>FT63/FT58</f>
        <v>0</v>
      </c>
      <c r="FV63" s="101">
        <f>FV58*FU63</f>
        <v>0</v>
      </c>
      <c r="FW63" s="119">
        <f t="shared" si="986"/>
        <v>0</v>
      </c>
      <c r="FX63" s="93">
        <f>FX58</f>
        <v>51.47</v>
      </c>
      <c r="FY63" s="120">
        <f t="shared" si="987"/>
        <v>0</v>
      </c>
      <c r="FZ63" s="101">
        <f t="shared" si="988"/>
        <v>0</v>
      </c>
      <c r="GA63" s="101"/>
      <c r="GB63" s="121"/>
      <c r="GC63" s="122">
        <f t="shared" si="989"/>
        <v>0</v>
      </c>
      <c r="GD63" s="469">
        <f t="shared" si="990"/>
        <v>0</v>
      </c>
      <c r="GE63" s="122">
        <f>GD63/GD58</f>
        <v>0</v>
      </c>
      <c r="GF63" s="101">
        <f>GF58*GE63</f>
        <v>0</v>
      </c>
      <c r="GG63" s="119">
        <f t="shared" si="991"/>
        <v>0</v>
      </c>
      <c r="GH63" s="93">
        <f>GH58</f>
        <v>51.47</v>
      </c>
      <c r="GI63" s="120">
        <f t="shared" si="992"/>
        <v>0</v>
      </c>
      <c r="GJ63" s="101">
        <f t="shared" si="993"/>
        <v>0</v>
      </c>
      <c r="GK63" s="101"/>
      <c r="GL63" s="121"/>
      <c r="GM63" s="122">
        <f t="shared" si="994"/>
        <v>0</v>
      </c>
      <c r="GN63" s="469">
        <f t="shared" si="995"/>
        <v>0</v>
      </c>
      <c r="GO63" s="122">
        <f>GN63/GN58</f>
        <v>0</v>
      </c>
      <c r="GP63" s="101">
        <f>GP58*GO63</f>
        <v>0</v>
      </c>
      <c r="GQ63" s="119">
        <f t="shared" si="996"/>
        <v>0</v>
      </c>
      <c r="GR63" s="93">
        <f>GR58</f>
        <v>51.47</v>
      </c>
      <c r="GS63" s="120">
        <f t="shared" si="997"/>
        <v>0</v>
      </c>
      <c r="GT63" s="101">
        <f t="shared" si="998"/>
        <v>0</v>
      </c>
      <c r="GU63" s="101"/>
      <c r="GV63" s="121"/>
      <c r="GW63" s="122">
        <f t="shared" si="999"/>
        <v>0</v>
      </c>
      <c r="GX63" s="469">
        <f t="shared" si="1000"/>
        <v>0</v>
      </c>
      <c r="GY63" s="122">
        <f>GX63/GX58</f>
        <v>0</v>
      </c>
      <c r="GZ63" s="101">
        <f>GZ58*GY63</f>
        <v>0</v>
      </c>
      <c r="HA63" s="119">
        <f t="shared" si="1001"/>
        <v>0</v>
      </c>
      <c r="HB63" s="93">
        <f>HB58</f>
        <v>51.47</v>
      </c>
      <c r="HC63" s="120">
        <f t="shared" si="1002"/>
        <v>0</v>
      </c>
      <c r="HD63" s="101">
        <f t="shared" si="1003"/>
        <v>0</v>
      </c>
      <c r="HE63" s="101"/>
      <c r="HF63" s="121"/>
      <c r="HG63" s="122">
        <f t="shared" si="1004"/>
        <v>0</v>
      </c>
      <c r="HH63" s="469">
        <f t="shared" si="1005"/>
        <v>0</v>
      </c>
      <c r="HI63" s="122">
        <f>HH63/HH58</f>
        <v>0</v>
      </c>
      <c r="HJ63" s="101">
        <f>HJ58*HI63</f>
        <v>0</v>
      </c>
      <c r="HK63" s="119">
        <f t="shared" si="1006"/>
        <v>0</v>
      </c>
      <c r="HL63" s="93">
        <f>HL58</f>
        <v>51.47</v>
      </c>
      <c r="HM63" s="120">
        <f t="shared" si="1007"/>
        <v>0</v>
      </c>
      <c r="HN63" s="101">
        <f t="shared" si="1008"/>
        <v>0</v>
      </c>
      <c r="HO63" s="101"/>
      <c r="HP63" s="121"/>
      <c r="HQ63" s="122">
        <f t="shared" si="1009"/>
        <v>0</v>
      </c>
      <c r="HR63" s="469">
        <f t="shared" si="1010"/>
        <v>0</v>
      </c>
      <c r="HS63" s="122">
        <f>HR63/HR58</f>
        <v>0</v>
      </c>
      <c r="HT63" s="101">
        <f>HT58*HS63</f>
        <v>0</v>
      </c>
      <c r="HU63" s="119">
        <f t="shared" si="1011"/>
        <v>0</v>
      </c>
      <c r="HV63" s="93">
        <f>HV58</f>
        <v>51.47</v>
      </c>
      <c r="HW63" s="120">
        <f t="shared" si="1012"/>
        <v>0</v>
      </c>
      <c r="HX63" s="101">
        <f t="shared" si="1013"/>
        <v>0</v>
      </c>
      <c r="HY63" s="101"/>
      <c r="HZ63" s="121"/>
      <c r="IA63" s="122">
        <f t="shared" si="1014"/>
        <v>0</v>
      </c>
      <c r="IB63" s="469">
        <f t="shared" si="1015"/>
        <v>0</v>
      </c>
      <c r="IC63" s="122">
        <f>IB63/IB58</f>
        <v>0</v>
      </c>
      <c r="ID63" s="101">
        <f>ID58*IC63</f>
        <v>0</v>
      </c>
      <c r="IE63" s="119">
        <f t="shared" si="1016"/>
        <v>0</v>
      </c>
      <c r="IF63" s="93">
        <f>IF58</f>
        <v>51.47</v>
      </c>
      <c r="IG63" s="120">
        <f t="shared" si="1017"/>
        <v>0</v>
      </c>
      <c r="IH63" s="101">
        <f t="shared" si="1018"/>
        <v>0</v>
      </c>
      <c r="II63" s="101"/>
      <c r="IJ63" s="121"/>
      <c r="IK63" s="122">
        <f t="shared" si="1019"/>
        <v>0</v>
      </c>
      <c r="IL63" s="469">
        <f t="shared" si="1020"/>
        <v>0</v>
      </c>
      <c r="IM63" s="122">
        <f>IL63/IL58</f>
        <v>0</v>
      </c>
      <c r="IN63" s="101">
        <f>IN58*IM63</f>
        <v>0</v>
      </c>
      <c r="IO63" s="119">
        <f t="shared" si="1021"/>
        <v>0</v>
      </c>
      <c r="IP63" s="93">
        <f>IP58</f>
        <v>51.47</v>
      </c>
      <c r="IQ63" s="120">
        <f t="shared" si="1022"/>
        <v>0</v>
      </c>
      <c r="IR63" s="101">
        <f t="shared" si="1023"/>
        <v>0</v>
      </c>
      <c r="IS63" s="101"/>
      <c r="IT63" s="121"/>
      <c r="IU63" s="122">
        <f t="shared" si="1024"/>
        <v>0</v>
      </c>
      <c r="IV63" s="469">
        <f t="shared" si="1025"/>
        <v>0</v>
      </c>
      <c r="IW63" s="122">
        <f>IV63/IV58</f>
        <v>0</v>
      </c>
      <c r="IX63" s="101">
        <f>IX58*IW63</f>
        <v>0</v>
      </c>
      <c r="IY63" s="119">
        <f t="shared" si="1026"/>
        <v>0</v>
      </c>
      <c r="IZ63" s="93">
        <f>IZ58</f>
        <v>51.47</v>
      </c>
      <c r="JA63" s="120">
        <f t="shared" si="1027"/>
        <v>0</v>
      </c>
      <c r="JB63" s="101">
        <f t="shared" si="1028"/>
        <v>0</v>
      </c>
      <c r="JC63" s="101"/>
      <c r="JD63" s="121"/>
      <c r="JE63" s="122">
        <f t="shared" si="1029"/>
        <v>0</v>
      </c>
      <c r="JF63" s="469">
        <f t="shared" si="1030"/>
        <v>0</v>
      </c>
      <c r="JG63" s="122">
        <f>JF63/JF58</f>
        <v>0</v>
      </c>
      <c r="JH63" s="101">
        <f>JH58*JG63</f>
        <v>0</v>
      </c>
      <c r="JI63" s="119">
        <f t="shared" si="1031"/>
        <v>0</v>
      </c>
      <c r="JJ63" s="93">
        <f>JJ58</f>
        <v>51.47</v>
      </c>
      <c r="JK63" s="120">
        <f t="shared" si="1032"/>
        <v>0</v>
      </c>
      <c r="JL63" s="101">
        <f t="shared" si="1033"/>
        <v>0</v>
      </c>
      <c r="JM63" s="101"/>
      <c r="JN63" s="121"/>
      <c r="JO63" s="122">
        <f t="shared" si="1034"/>
        <v>0</v>
      </c>
      <c r="JP63" s="469">
        <f t="shared" si="1035"/>
        <v>0</v>
      </c>
      <c r="JQ63" s="122" t="e">
        <f>JP63/JP58</f>
        <v>#DIV/0!</v>
      </c>
      <c r="JR63" s="101" t="e">
        <f>JR58*JQ63</f>
        <v>#DIV/0!</v>
      </c>
      <c r="JS63" s="119">
        <f t="shared" si="1036"/>
        <v>0</v>
      </c>
      <c r="JT63" s="93">
        <f>JT58</f>
        <v>0</v>
      </c>
      <c r="JU63" s="120">
        <f t="shared" si="1037"/>
        <v>0</v>
      </c>
      <c r="JV63" s="101">
        <f t="shared" si="1038"/>
        <v>0</v>
      </c>
      <c r="JW63" s="101"/>
      <c r="JX63" s="121"/>
      <c r="JY63" s="122">
        <f t="shared" si="1039"/>
        <v>0</v>
      </c>
      <c r="JZ63" s="469">
        <f t="shared" si="1040"/>
        <v>0</v>
      </c>
      <c r="KA63" s="122">
        <f>JZ63/JZ58</f>
        <v>0</v>
      </c>
      <c r="KB63" s="101">
        <f>KB58*KA63</f>
        <v>0</v>
      </c>
      <c r="KC63" s="119">
        <f t="shared" si="1041"/>
        <v>0</v>
      </c>
      <c r="KD63" s="93">
        <f>KD58</f>
        <v>51.47</v>
      </c>
      <c r="KE63" s="120">
        <f t="shared" si="1042"/>
        <v>0</v>
      </c>
      <c r="KF63" s="101">
        <f t="shared" si="1043"/>
        <v>0</v>
      </c>
      <c r="KG63" s="101"/>
      <c r="KH63" s="121"/>
      <c r="KI63" s="122">
        <f t="shared" si="1044"/>
        <v>0</v>
      </c>
      <c r="KJ63" s="469">
        <f t="shared" si="1045"/>
        <v>0</v>
      </c>
      <c r="KK63" s="122">
        <f>KJ63/KJ58</f>
        <v>0</v>
      </c>
      <c r="KL63" s="101">
        <f>KL58*KK63</f>
        <v>0</v>
      </c>
      <c r="KM63" s="119">
        <f t="shared" si="1046"/>
        <v>0</v>
      </c>
      <c r="KN63" s="93">
        <f>KN58</f>
        <v>51.47</v>
      </c>
      <c r="KO63" s="120">
        <f t="shared" si="1047"/>
        <v>0</v>
      </c>
      <c r="KP63" s="101">
        <f t="shared" si="1048"/>
        <v>0</v>
      </c>
      <c r="KQ63" s="101"/>
      <c r="KR63" s="121"/>
      <c r="KS63" s="122">
        <f t="shared" si="1049"/>
        <v>0</v>
      </c>
      <c r="KT63" s="469">
        <f t="shared" si="1050"/>
        <v>0</v>
      </c>
      <c r="KU63" s="122">
        <f>KT63/KT58</f>
        <v>0</v>
      </c>
      <c r="KV63" s="101">
        <f>KV58*KU63</f>
        <v>0</v>
      </c>
      <c r="KW63" s="119">
        <f t="shared" si="1051"/>
        <v>0</v>
      </c>
      <c r="KX63" s="93">
        <f>KX58</f>
        <v>51.47</v>
      </c>
      <c r="KY63" s="120">
        <f t="shared" si="1052"/>
        <v>0</v>
      </c>
      <c r="KZ63" s="101">
        <f t="shared" si="1053"/>
        <v>0</v>
      </c>
      <c r="LA63" s="101"/>
      <c r="LB63" s="121"/>
      <c r="LC63" s="122">
        <f t="shared" si="1054"/>
        <v>0</v>
      </c>
      <c r="LD63" s="469">
        <f t="shared" si="1055"/>
        <v>0</v>
      </c>
      <c r="LE63" s="122">
        <f>LD63/LD58</f>
        <v>0</v>
      </c>
      <c r="LF63" s="101">
        <f>LF58*LE63</f>
        <v>0</v>
      </c>
      <c r="LG63" s="119">
        <f t="shared" si="1056"/>
        <v>0</v>
      </c>
      <c r="LH63" s="93">
        <f>LH58</f>
        <v>51.47</v>
      </c>
      <c r="LI63" s="120">
        <f t="shared" si="1057"/>
        <v>0</v>
      </c>
      <c r="LJ63" s="101">
        <f t="shared" si="1058"/>
        <v>0</v>
      </c>
      <c r="LK63" s="101"/>
      <c r="LL63" s="121"/>
      <c r="LM63" s="122">
        <f t="shared" si="1059"/>
        <v>0</v>
      </c>
      <c r="LN63" s="469">
        <f t="shared" si="1060"/>
        <v>0</v>
      </c>
      <c r="LO63" s="122">
        <f>LN63/LN58</f>
        <v>0</v>
      </c>
      <c r="LP63" s="101">
        <f>LP58*LO63</f>
        <v>0</v>
      </c>
      <c r="LQ63" s="119">
        <f t="shared" si="1061"/>
        <v>0</v>
      </c>
      <c r="LR63" s="93">
        <f>LR58</f>
        <v>51.47</v>
      </c>
      <c r="LS63" s="120">
        <f t="shared" si="1062"/>
        <v>0</v>
      </c>
      <c r="LT63" s="101">
        <f t="shared" si="1063"/>
        <v>0</v>
      </c>
      <c r="LU63" s="101"/>
      <c r="LV63" s="121"/>
      <c r="LW63" s="122">
        <f t="shared" si="1064"/>
        <v>0</v>
      </c>
      <c r="LX63" s="469">
        <f t="shared" si="1065"/>
        <v>0</v>
      </c>
      <c r="LY63" s="122">
        <f>LX63/LX58</f>
        <v>0</v>
      </c>
      <c r="LZ63" s="101">
        <f>LZ58*LY63</f>
        <v>0</v>
      </c>
      <c r="MA63" s="119">
        <f t="shared" si="1066"/>
        <v>0</v>
      </c>
      <c r="MB63" s="93">
        <f>MB58</f>
        <v>51.47</v>
      </c>
      <c r="MC63" s="120">
        <f t="shared" si="1067"/>
        <v>0</v>
      </c>
      <c r="MD63" s="101">
        <f t="shared" si="1068"/>
        <v>0</v>
      </c>
      <c r="ME63" s="101"/>
      <c r="MF63" s="121"/>
      <c r="MG63" s="122">
        <f t="shared" si="1069"/>
        <v>0</v>
      </c>
      <c r="MH63" s="469">
        <f t="shared" si="1070"/>
        <v>0</v>
      </c>
      <c r="MI63" s="122">
        <f>MH63/MH58</f>
        <v>0</v>
      </c>
      <c r="MJ63" s="101">
        <f>MJ58*MI63</f>
        <v>0</v>
      </c>
      <c r="MK63" s="119">
        <f t="shared" si="1071"/>
        <v>0</v>
      </c>
      <c r="ML63" s="93">
        <f>ML58</f>
        <v>51.47</v>
      </c>
      <c r="MM63" s="120">
        <f t="shared" si="1072"/>
        <v>0</v>
      </c>
      <c r="MN63" s="101">
        <f t="shared" si="1073"/>
        <v>0</v>
      </c>
      <c r="MO63" s="101"/>
      <c r="MP63" s="121"/>
      <c r="MQ63" s="122">
        <f t="shared" si="1074"/>
        <v>0</v>
      </c>
      <c r="MR63" s="469">
        <f t="shared" si="1075"/>
        <v>0</v>
      </c>
      <c r="MS63" s="122">
        <f>MR63/MR58</f>
        <v>0</v>
      </c>
      <c r="MT63" s="101">
        <f>MT58*MS63</f>
        <v>0</v>
      </c>
      <c r="MU63" s="119">
        <f t="shared" si="1076"/>
        <v>0</v>
      </c>
      <c r="MV63" s="93">
        <f>MV58</f>
        <v>51.47</v>
      </c>
      <c r="MW63" s="120">
        <f t="shared" si="1077"/>
        <v>0</v>
      </c>
      <c r="MX63" s="101">
        <f t="shared" si="1078"/>
        <v>0</v>
      </c>
      <c r="MY63" s="101"/>
      <c r="MZ63" s="121"/>
      <c r="NA63" s="122">
        <f t="shared" si="1079"/>
        <v>0</v>
      </c>
      <c r="NB63" s="469">
        <f t="shared" si="1080"/>
        <v>0</v>
      </c>
      <c r="NC63" s="122">
        <f>NB63/NB58</f>
        <v>0</v>
      </c>
      <c r="ND63" s="101">
        <f>ND58*NC63</f>
        <v>0</v>
      </c>
      <c r="NE63" s="119">
        <f t="shared" si="1081"/>
        <v>0</v>
      </c>
      <c r="NF63" s="93">
        <f>NF58</f>
        <v>51.47</v>
      </c>
      <c r="NG63" s="120">
        <f t="shared" si="1082"/>
        <v>0</v>
      </c>
      <c r="NH63" s="101">
        <f t="shared" si="1083"/>
        <v>0</v>
      </c>
      <c r="NI63" s="101"/>
      <c r="NJ63" s="121"/>
      <c r="NK63" s="122">
        <f t="shared" si="1084"/>
        <v>0</v>
      </c>
      <c r="NL63" s="469">
        <f t="shared" si="1085"/>
        <v>0</v>
      </c>
      <c r="NM63" s="122">
        <f>NL63/NL58</f>
        <v>0</v>
      </c>
      <c r="NN63" s="101">
        <f>NN58*NM63</f>
        <v>0</v>
      </c>
      <c r="NO63" s="119">
        <f t="shared" si="1086"/>
        <v>0</v>
      </c>
      <c r="NP63" s="93">
        <f>NP58</f>
        <v>51.47</v>
      </c>
      <c r="NQ63" s="120">
        <f t="shared" si="1087"/>
        <v>0</v>
      </c>
      <c r="NR63" s="101">
        <f t="shared" si="1088"/>
        <v>0</v>
      </c>
      <c r="NS63" s="101"/>
      <c r="NT63" s="121"/>
      <c r="NU63" s="122">
        <f t="shared" si="1089"/>
        <v>0</v>
      </c>
      <c r="NV63" s="469">
        <f t="shared" si="1090"/>
        <v>30</v>
      </c>
      <c r="NW63" s="122">
        <f>NV63/NV58</f>
        <v>0.2</v>
      </c>
      <c r="NX63" s="101">
        <f>NX58*NW63</f>
        <v>286</v>
      </c>
      <c r="NY63" s="119">
        <f t="shared" si="1091"/>
        <v>9.5333333299999996</v>
      </c>
      <c r="NZ63" s="93">
        <f>NZ58</f>
        <v>51.47</v>
      </c>
      <c r="OA63" s="120">
        <f t="shared" si="1092"/>
        <v>490.68067000000002</v>
      </c>
      <c r="OB63" s="101">
        <f t="shared" si="1093"/>
        <v>14720.42</v>
      </c>
      <c r="OC63" s="101"/>
      <c r="OD63" s="121"/>
      <c r="OE63" s="122">
        <f t="shared" si="1094"/>
        <v>0.64756999999999998</v>
      </c>
      <c r="OF63" s="469">
        <f t="shared" si="1095"/>
        <v>0</v>
      </c>
      <c r="OG63" s="122">
        <f>OF63/OF58</f>
        <v>0</v>
      </c>
      <c r="OH63" s="101">
        <f>OH58*OG63</f>
        <v>0</v>
      </c>
      <c r="OI63" s="119">
        <f t="shared" si="1096"/>
        <v>0</v>
      </c>
      <c r="OJ63" s="93">
        <f>OJ58</f>
        <v>51.47</v>
      </c>
      <c r="OK63" s="120">
        <f t="shared" si="1097"/>
        <v>0</v>
      </c>
      <c r="OL63" s="101">
        <f t="shared" si="1098"/>
        <v>0</v>
      </c>
      <c r="OM63" s="101"/>
      <c r="ON63" s="121"/>
      <c r="OO63" s="122">
        <f t="shared" si="1099"/>
        <v>0</v>
      </c>
      <c r="OP63" s="469">
        <f t="shared" si="1100"/>
        <v>0</v>
      </c>
      <c r="OQ63" s="122">
        <f>OP63/OP58</f>
        <v>0</v>
      </c>
      <c r="OR63" s="101">
        <f>OR58*OQ63</f>
        <v>0</v>
      </c>
      <c r="OS63" s="119">
        <f t="shared" si="1101"/>
        <v>0</v>
      </c>
      <c r="OT63" s="93">
        <f>OT58</f>
        <v>51.47</v>
      </c>
      <c r="OU63" s="120">
        <f t="shared" si="1102"/>
        <v>0</v>
      </c>
      <c r="OV63" s="101">
        <f t="shared" si="1103"/>
        <v>0</v>
      </c>
      <c r="OW63" s="101"/>
      <c r="OX63" s="121"/>
      <c r="OY63" s="122">
        <f t="shared" si="1104"/>
        <v>0</v>
      </c>
      <c r="OZ63" s="469">
        <f t="shared" si="1105"/>
        <v>36</v>
      </c>
      <c r="PA63" s="122">
        <f>OZ63/OZ58</f>
        <v>0.5</v>
      </c>
      <c r="PB63" s="101">
        <f>PB58*PA63</f>
        <v>380</v>
      </c>
      <c r="PC63" s="119">
        <f t="shared" si="1106"/>
        <v>10.55555556</v>
      </c>
      <c r="PD63" s="93">
        <f>PD58</f>
        <v>51.47</v>
      </c>
      <c r="PE63" s="120">
        <f t="shared" si="1107"/>
        <v>543.29444000000001</v>
      </c>
      <c r="PF63" s="101">
        <f t="shared" si="1108"/>
        <v>19558.599999999999</v>
      </c>
      <c r="PG63" s="101"/>
      <c r="PH63" s="121"/>
      <c r="PI63" s="122">
        <f t="shared" si="1109"/>
        <v>0.71699999999999997</v>
      </c>
      <c r="PJ63" s="469">
        <f t="shared" si="1110"/>
        <v>0</v>
      </c>
      <c r="PK63" s="122">
        <f>PJ63/PJ58</f>
        <v>0</v>
      </c>
      <c r="PL63" s="101">
        <f>PL58*PK63</f>
        <v>0</v>
      </c>
      <c r="PM63" s="119">
        <f t="shared" si="1111"/>
        <v>0</v>
      </c>
      <c r="PN63" s="93">
        <f>PN58</f>
        <v>51.47</v>
      </c>
      <c r="PO63" s="120">
        <f t="shared" si="1112"/>
        <v>0</v>
      </c>
      <c r="PP63" s="101">
        <f t="shared" si="1113"/>
        <v>0</v>
      </c>
      <c r="PQ63" s="101"/>
      <c r="PR63" s="121"/>
      <c r="PS63" s="122">
        <f t="shared" si="1114"/>
        <v>0</v>
      </c>
      <c r="PT63" s="469">
        <f t="shared" si="1115"/>
        <v>0</v>
      </c>
      <c r="PU63" s="122" t="e">
        <f>PT63/PT58</f>
        <v>#DIV/0!</v>
      </c>
      <c r="PV63" s="101" t="e">
        <f>PV58*PU63</f>
        <v>#DIV/0!</v>
      </c>
      <c r="PW63" s="119">
        <f t="shared" si="1116"/>
        <v>0</v>
      </c>
      <c r="PX63" s="93">
        <f>PX58</f>
        <v>0</v>
      </c>
      <c r="PY63" s="120">
        <f t="shared" si="1117"/>
        <v>0</v>
      </c>
      <c r="PZ63" s="101">
        <f t="shared" si="1118"/>
        <v>0</v>
      </c>
      <c r="QA63" s="101"/>
      <c r="QB63" s="121"/>
      <c r="QC63" s="122">
        <f t="shared" si="1119"/>
        <v>0</v>
      </c>
      <c r="QD63" s="469">
        <f t="shared" si="1120"/>
        <v>0</v>
      </c>
      <c r="QE63" s="122">
        <f>QD63/QD58</f>
        <v>0</v>
      </c>
      <c r="QF63" s="101">
        <f>QF58*QE63</f>
        <v>0</v>
      </c>
      <c r="QG63" s="119">
        <f t="shared" si="1121"/>
        <v>0</v>
      </c>
      <c r="QH63" s="93">
        <f>QH58</f>
        <v>51.47</v>
      </c>
      <c r="QI63" s="120">
        <f t="shared" si="1122"/>
        <v>0</v>
      </c>
      <c r="QJ63" s="101">
        <f t="shared" si="1123"/>
        <v>0</v>
      </c>
      <c r="QK63" s="101"/>
      <c r="QL63" s="121"/>
      <c r="QM63" s="122">
        <f t="shared" si="1124"/>
        <v>0</v>
      </c>
      <c r="QN63" s="469">
        <f t="shared" si="1125"/>
        <v>0</v>
      </c>
      <c r="QO63" s="122">
        <f>QN63/QN58</f>
        <v>0</v>
      </c>
      <c r="QP63" s="101">
        <f>QP58*QO63</f>
        <v>0</v>
      </c>
      <c r="QQ63" s="119">
        <f t="shared" si="1126"/>
        <v>0</v>
      </c>
      <c r="QR63" s="93">
        <f>QR58</f>
        <v>51.47</v>
      </c>
      <c r="QS63" s="120">
        <f t="shared" si="1127"/>
        <v>0</v>
      </c>
      <c r="QT63" s="101">
        <f t="shared" si="1128"/>
        <v>0</v>
      </c>
      <c r="QU63" s="101"/>
      <c r="QV63" s="121"/>
      <c r="QW63" s="122">
        <f t="shared" si="1129"/>
        <v>0</v>
      </c>
      <c r="QX63" s="469">
        <f t="shared" si="1130"/>
        <v>0</v>
      </c>
      <c r="QY63" s="122">
        <f>QX63/QX58</f>
        <v>0</v>
      </c>
      <c r="QZ63" s="101">
        <f>QZ58*QY63</f>
        <v>0</v>
      </c>
      <c r="RA63" s="119">
        <f t="shared" si="1131"/>
        <v>0</v>
      </c>
      <c r="RB63" s="93">
        <f>RB58</f>
        <v>51.47</v>
      </c>
      <c r="RC63" s="120">
        <f t="shared" si="1132"/>
        <v>0</v>
      </c>
      <c r="RD63" s="101">
        <f t="shared" si="1133"/>
        <v>0</v>
      </c>
      <c r="RE63" s="101"/>
      <c r="RF63" s="121"/>
      <c r="RG63" s="122">
        <f t="shared" si="1134"/>
        <v>0</v>
      </c>
      <c r="RH63" s="469">
        <f t="shared" si="1135"/>
        <v>0</v>
      </c>
      <c r="RI63" s="122">
        <f>RH63/RH58</f>
        <v>0</v>
      </c>
      <c r="RJ63" s="101">
        <f>RJ58*RI63</f>
        <v>0</v>
      </c>
      <c r="RK63" s="119">
        <f t="shared" si="1136"/>
        <v>0</v>
      </c>
      <c r="RL63" s="93">
        <f>RL58</f>
        <v>51.47</v>
      </c>
      <c r="RM63" s="120">
        <f t="shared" si="1137"/>
        <v>0</v>
      </c>
      <c r="RN63" s="101">
        <f t="shared" si="1138"/>
        <v>0</v>
      </c>
      <c r="RO63" s="101"/>
      <c r="RP63" s="121"/>
      <c r="RQ63" s="122">
        <f t="shared" si="1139"/>
        <v>0</v>
      </c>
      <c r="RR63" s="469">
        <f t="shared" si="1140"/>
        <v>0</v>
      </c>
      <c r="RS63" s="122">
        <f>RR63/RR58</f>
        <v>0</v>
      </c>
      <c r="RT63" s="101">
        <f>RT58*RS63</f>
        <v>0</v>
      </c>
      <c r="RU63" s="119">
        <f t="shared" si="1141"/>
        <v>0</v>
      </c>
      <c r="RV63" s="93">
        <f>RV58</f>
        <v>51.47</v>
      </c>
      <c r="RW63" s="120">
        <f t="shared" si="1142"/>
        <v>0</v>
      </c>
      <c r="RX63" s="101">
        <f t="shared" si="1143"/>
        <v>0</v>
      </c>
      <c r="RY63" s="101"/>
      <c r="RZ63" s="121"/>
      <c r="SA63" s="122">
        <f t="shared" si="1144"/>
        <v>0</v>
      </c>
      <c r="SB63" s="469">
        <f t="shared" si="1145"/>
        <v>39</v>
      </c>
      <c r="SC63" s="122">
        <f>SB63/SB58</f>
        <v>0.78</v>
      </c>
      <c r="SD63" s="101">
        <f>SD58*SC63</f>
        <v>1138.8</v>
      </c>
      <c r="SE63" s="119">
        <f t="shared" si="1146"/>
        <v>29.2</v>
      </c>
      <c r="SF63" s="93">
        <f>SF58</f>
        <v>51.47</v>
      </c>
      <c r="SG63" s="120">
        <f t="shared" si="1147"/>
        <v>1502.924</v>
      </c>
      <c r="SH63" s="101">
        <f t="shared" si="1148"/>
        <v>58614.04</v>
      </c>
      <c r="SI63" s="101"/>
      <c r="SJ63" s="121"/>
      <c r="SK63" s="122">
        <f t="shared" si="1149"/>
        <v>1.9834499999999999</v>
      </c>
      <c r="SL63" s="469">
        <f t="shared" si="1150"/>
        <v>0</v>
      </c>
      <c r="SM63" s="122">
        <f>SL63/SL58</f>
        <v>0</v>
      </c>
      <c r="SN63" s="101">
        <f>SN58*SM63</f>
        <v>0</v>
      </c>
      <c r="SO63" s="119">
        <f t="shared" si="1151"/>
        <v>0</v>
      </c>
      <c r="SP63" s="93">
        <f>SP58</f>
        <v>51.47</v>
      </c>
      <c r="SQ63" s="120">
        <f t="shared" si="1152"/>
        <v>0</v>
      </c>
      <c r="SR63" s="101">
        <f t="shared" si="1153"/>
        <v>0</v>
      </c>
      <c r="SS63" s="101"/>
      <c r="ST63" s="121"/>
      <c r="SU63" s="122">
        <f t="shared" si="1154"/>
        <v>0</v>
      </c>
      <c r="SV63" s="469">
        <f t="shared" si="1155"/>
        <v>0</v>
      </c>
      <c r="SW63" s="122">
        <f>SV63/SV58</f>
        <v>0</v>
      </c>
      <c r="SX63" s="101">
        <f>SX58*SW63</f>
        <v>0</v>
      </c>
      <c r="SY63" s="119">
        <f t="shared" si="1156"/>
        <v>0</v>
      </c>
      <c r="SZ63" s="93">
        <f>SZ58</f>
        <v>51.47</v>
      </c>
      <c r="TA63" s="120">
        <f t="shared" si="1157"/>
        <v>0</v>
      </c>
      <c r="TB63" s="101">
        <f t="shared" si="1158"/>
        <v>0</v>
      </c>
      <c r="TC63" s="101"/>
      <c r="TD63" s="121"/>
      <c r="TE63" s="122">
        <f t="shared" si="1159"/>
        <v>0</v>
      </c>
      <c r="TF63" s="469">
        <f t="shared" si="1160"/>
        <v>0</v>
      </c>
      <c r="TG63" s="122">
        <f>TF63/TF58</f>
        <v>0</v>
      </c>
      <c r="TH63" s="101">
        <f>TH58*TG63</f>
        <v>0</v>
      </c>
      <c r="TI63" s="119">
        <f t="shared" si="1161"/>
        <v>0</v>
      </c>
      <c r="TJ63" s="93">
        <f>TJ58</f>
        <v>51.47</v>
      </c>
      <c r="TK63" s="120">
        <f t="shared" si="1162"/>
        <v>0</v>
      </c>
      <c r="TL63" s="101">
        <f t="shared" si="1163"/>
        <v>0</v>
      </c>
      <c r="TM63" s="101"/>
      <c r="TN63" s="121"/>
      <c r="TO63" s="122">
        <f t="shared" si="1164"/>
        <v>0</v>
      </c>
      <c r="TP63" s="469">
        <f t="shared" si="1165"/>
        <v>0</v>
      </c>
      <c r="TQ63" s="122">
        <f>TP63/TP58</f>
        <v>0</v>
      </c>
      <c r="TR63" s="101">
        <f>TR58*TQ63</f>
        <v>0</v>
      </c>
      <c r="TS63" s="119">
        <f t="shared" si="1166"/>
        <v>0</v>
      </c>
      <c r="TT63" s="93">
        <f>TT58</f>
        <v>51.47</v>
      </c>
      <c r="TU63" s="120">
        <f t="shared" si="1167"/>
        <v>0</v>
      </c>
      <c r="TV63" s="101">
        <f t="shared" si="1168"/>
        <v>0</v>
      </c>
      <c r="TW63" s="101"/>
      <c r="TX63" s="121"/>
      <c r="TY63" s="122">
        <f t="shared" si="1169"/>
        <v>0</v>
      </c>
      <c r="TZ63" s="469">
        <f t="shared" si="1170"/>
        <v>0</v>
      </c>
      <c r="UA63" s="122">
        <f>TZ63/TZ58</f>
        <v>0</v>
      </c>
      <c r="UB63" s="101">
        <f>UB58*UA63</f>
        <v>0</v>
      </c>
      <c r="UC63" s="119">
        <f t="shared" si="1171"/>
        <v>0</v>
      </c>
      <c r="UD63" s="93">
        <f>UD58</f>
        <v>51.47</v>
      </c>
      <c r="UE63" s="120">
        <f t="shared" si="1172"/>
        <v>0</v>
      </c>
      <c r="UF63" s="101">
        <f t="shared" si="1173"/>
        <v>0</v>
      </c>
      <c r="UG63" s="101"/>
      <c r="UH63" s="121"/>
      <c r="UI63" s="122">
        <f t="shared" si="1174"/>
        <v>0</v>
      </c>
      <c r="UJ63" s="469">
        <f t="shared" si="1175"/>
        <v>0</v>
      </c>
      <c r="UK63" s="122">
        <f>UJ63/UJ58</f>
        <v>0</v>
      </c>
      <c r="UL63" s="101">
        <f>UL58*UK63</f>
        <v>0</v>
      </c>
      <c r="UM63" s="119">
        <f t="shared" si="1176"/>
        <v>0</v>
      </c>
      <c r="UN63" s="93">
        <f>UN58</f>
        <v>51.47</v>
      </c>
      <c r="UO63" s="120">
        <f t="shared" si="1177"/>
        <v>0</v>
      </c>
      <c r="UP63" s="101">
        <f t="shared" si="1178"/>
        <v>0</v>
      </c>
      <c r="UQ63" s="101"/>
      <c r="UR63" s="121"/>
      <c r="US63" s="122">
        <f t="shared" si="1179"/>
        <v>0</v>
      </c>
      <c r="UT63" s="469">
        <f t="shared" si="1180"/>
        <v>0</v>
      </c>
      <c r="UU63" s="122">
        <f>UT63/UT58</f>
        <v>0</v>
      </c>
      <c r="UV63" s="101">
        <f>UV58*UU63</f>
        <v>0</v>
      </c>
      <c r="UW63" s="119">
        <f t="shared" si="1181"/>
        <v>0</v>
      </c>
      <c r="UX63" s="93">
        <f>UX58</f>
        <v>51.47</v>
      </c>
      <c r="UY63" s="120">
        <f t="shared" si="1182"/>
        <v>0</v>
      </c>
      <c r="UZ63" s="101">
        <f t="shared" si="1183"/>
        <v>0</v>
      </c>
      <c r="VA63" s="101"/>
      <c r="VB63" s="121"/>
      <c r="VC63" s="122">
        <f t="shared" si="1184"/>
        <v>0</v>
      </c>
      <c r="VD63" s="469">
        <f t="shared" si="1185"/>
        <v>0</v>
      </c>
      <c r="VE63" s="122">
        <f>VD63/VD58</f>
        <v>0</v>
      </c>
      <c r="VF63" s="101">
        <f>VF58*VE63</f>
        <v>0</v>
      </c>
      <c r="VG63" s="119">
        <f t="shared" si="1186"/>
        <v>0</v>
      </c>
      <c r="VH63" s="93">
        <f>VH58</f>
        <v>51.47</v>
      </c>
      <c r="VI63" s="120">
        <f t="shared" si="1187"/>
        <v>0</v>
      </c>
      <c r="VJ63" s="101">
        <f t="shared" si="1188"/>
        <v>0</v>
      </c>
      <c r="VK63" s="101"/>
      <c r="VL63" s="121"/>
      <c r="VM63" s="122">
        <f t="shared" si="1189"/>
        <v>0</v>
      </c>
      <c r="VN63" s="469">
        <f t="shared" si="1190"/>
        <v>0</v>
      </c>
      <c r="VO63" s="122">
        <f>VN63/VN58</f>
        <v>0</v>
      </c>
      <c r="VP63" s="101">
        <f>VP58*VO63</f>
        <v>0</v>
      </c>
      <c r="VQ63" s="119">
        <f t="shared" si="1191"/>
        <v>0</v>
      </c>
      <c r="VR63" s="93">
        <f>VR58</f>
        <v>51.47</v>
      </c>
      <c r="VS63" s="120">
        <f t="shared" si="1192"/>
        <v>0</v>
      </c>
      <c r="VT63" s="101">
        <f t="shared" si="1193"/>
        <v>0</v>
      </c>
      <c r="VU63" s="101"/>
      <c r="VV63" s="121"/>
      <c r="VW63" s="122">
        <f t="shared" si="1194"/>
        <v>0</v>
      </c>
      <c r="VX63" s="452">
        <f t="shared" si="1195"/>
        <v>145</v>
      </c>
      <c r="VY63" s="122">
        <f>VX63/VX58</f>
        <v>1.154E-2</v>
      </c>
      <c r="VZ63" s="101">
        <f>VZ58*VY63</f>
        <v>2134.66</v>
      </c>
      <c r="WA63" s="119">
        <f t="shared" si="1196"/>
        <v>14.721793099999999</v>
      </c>
      <c r="WB63" s="93">
        <f>WB58</f>
        <v>51.47</v>
      </c>
      <c r="WC63" s="120">
        <f t="shared" si="1197"/>
        <v>757.73068999999998</v>
      </c>
      <c r="WD63" s="101">
        <f t="shared" si="1198"/>
        <v>109870.95</v>
      </c>
      <c r="WE63" s="101"/>
      <c r="WF63" s="121"/>
    </row>
    <row r="64" spans="1:604" ht="26.25" customHeight="1">
      <c r="A64" s="5"/>
      <c r="B64" s="444" t="s">
        <v>408</v>
      </c>
      <c r="C64" s="12" t="s">
        <v>921</v>
      </c>
      <c r="D64" s="12" t="s">
        <v>424</v>
      </c>
      <c r="E64" s="4" t="s">
        <v>33</v>
      </c>
      <c r="F64" s="469">
        <f t="shared" si="900"/>
        <v>0</v>
      </c>
      <c r="G64" s="122">
        <f>F64/F58</f>
        <v>0</v>
      </c>
      <c r="H64" s="101">
        <f>H58*G64</f>
        <v>0</v>
      </c>
      <c r="I64" s="119">
        <f t="shared" si="901"/>
        <v>0</v>
      </c>
      <c r="J64" s="93">
        <f>J58</f>
        <v>51.47</v>
      </c>
      <c r="K64" s="120">
        <f t="shared" si="902"/>
        <v>0</v>
      </c>
      <c r="L64" s="101">
        <f t="shared" si="903"/>
        <v>0</v>
      </c>
      <c r="M64" s="101"/>
      <c r="N64" s="121"/>
      <c r="O64" s="122">
        <f t="shared" si="904"/>
        <v>0</v>
      </c>
      <c r="P64" s="469">
        <f t="shared" si="905"/>
        <v>27</v>
      </c>
      <c r="Q64" s="122">
        <f>P64/P58</f>
        <v>6.0539999999999997E-2</v>
      </c>
      <c r="R64" s="101">
        <f>R58*Q64</f>
        <v>521.37</v>
      </c>
      <c r="S64" s="119">
        <f t="shared" si="906"/>
        <v>19.309999999999999</v>
      </c>
      <c r="T64" s="93">
        <f>T58</f>
        <v>51.47</v>
      </c>
      <c r="U64" s="120">
        <f t="shared" si="907"/>
        <v>993.88570000000004</v>
      </c>
      <c r="V64" s="101">
        <f t="shared" si="908"/>
        <v>26834.91</v>
      </c>
      <c r="W64" s="101"/>
      <c r="X64" s="121"/>
      <c r="Y64" s="122">
        <f t="shared" si="909"/>
        <v>1.31152</v>
      </c>
      <c r="Z64" s="469">
        <f t="shared" si="910"/>
        <v>0</v>
      </c>
      <c r="AA64" s="122">
        <f>Z64/Z58</f>
        <v>0</v>
      </c>
      <c r="AB64" s="101">
        <f>AB58*AA64</f>
        <v>0</v>
      </c>
      <c r="AC64" s="119">
        <f t="shared" si="911"/>
        <v>0</v>
      </c>
      <c r="AD64" s="93">
        <f>AD58</f>
        <v>51.47</v>
      </c>
      <c r="AE64" s="120">
        <f t="shared" si="912"/>
        <v>0</v>
      </c>
      <c r="AF64" s="101">
        <f t="shared" si="913"/>
        <v>0</v>
      </c>
      <c r="AG64" s="101"/>
      <c r="AH64" s="121"/>
      <c r="AI64" s="122">
        <f t="shared" si="914"/>
        <v>0</v>
      </c>
      <c r="AJ64" s="469">
        <f t="shared" si="915"/>
        <v>0</v>
      </c>
      <c r="AK64" s="122" t="e">
        <f>AJ64/AJ58</f>
        <v>#DIV/0!</v>
      </c>
      <c r="AL64" s="101" t="e">
        <f>AL58*AK64</f>
        <v>#DIV/0!</v>
      </c>
      <c r="AM64" s="119">
        <f t="shared" si="916"/>
        <v>0</v>
      </c>
      <c r="AN64" s="93">
        <f>AN58</f>
        <v>0</v>
      </c>
      <c r="AO64" s="120">
        <f t="shared" si="917"/>
        <v>0</v>
      </c>
      <c r="AP64" s="101">
        <f t="shared" si="918"/>
        <v>0</v>
      </c>
      <c r="AQ64" s="101"/>
      <c r="AR64" s="121"/>
      <c r="AS64" s="122">
        <f t="shared" si="919"/>
        <v>0</v>
      </c>
      <c r="AT64" s="469">
        <f t="shared" si="920"/>
        <v>0</v>
      </c>
      <c r="AU64" s="122">
        <f>AT64/AT58</f>
        <v>0</v>
      </c>
      <c r="AV64" s="101">
        <f>AV58*AU64</f>
        <v>0</v>
      </c>
      <c r="AW64" s="119">
        <f t="shared" si="921"/>
        <v>0</v>
      </c>
      <c r="AX64" s="93">
        <f>AX58</f>
        <v>51.47</v>
      </c>
      <c r="AY64" s="120">
        <f t="shared" si="922"/>
        <v>0</v>
      </c>
      <c r="AZ64" s="101">
        <f t="shared" si="923"/>
        <v>0</v>
      </c>
      <c r="BA64" s="101"/>
      <c r="BB64" s="121"/>
      <c r="BC64" s="122">
        <f t="shared" si="924"/>
        <v>0</v>
      </c>
      <c r="BD64" s="469">
        <f t="shared" si="925"/>
        <v>23</v>
      </c>
      <c r="BE64" s="122">
        <f>BD64/BD58</f>
        <v>0.15232000000000001</v>
      </c>
      <c r="BF64" s="101">
        <f>BF58*BE64</f>
        <v>206.55</v>
      </c>
      <c r="BG64" s="119">
        <f t="shared" si="926"/>
        <v>8.9804347799999995</v>
      </c>
      <c r="BH64" s="93">
        <f>BH58</f>
        <v>51.47</v>
      </c>
      <c r="BI64" s="120">
        <f t="shared" si="927"/>
        <v>462.22298000000001</v>
      </c>
      <c r="BJ64" s="101">
        <f t="shared" si="928"/>
        <v>10631.13</v>
      </c>
      <c r="BK64" s="101"/>
      <c r="BL64" s="121"/>
      <c r="BM64" s="122">
        <f t="shared" si="929"/>
        <v>0.60994999999999999</v>
      </c>
      <c r="BN64" s="469">
        <f t="shared" si="930"/>
        <v>0</v>
      </c>
      <c r="BO64" s="122">
        <f>BN64/BN58</f>
        <v>0</v>
      </c>
      <c r="BP64" s="101">
        <f>BP58*BO64</f>
        <v>0</v>
      </c>
      <c r="BQ64" s="119">
        <f t="shared" si="931"/>
        <v>0</v>
      </c>
      <c r="BR64" s="93">
        <f>BR58</f>
        <v>51.47</v>
      </c>
      <c r="BS64" s="120">
        <f t="shared" si="932"/>
        <v>0</v>
      </c>
      <c r="BT64" s="101">
        <f t="shared" si="933"/>
        <v>0</v>
      </c>
      <c r="BU64" s="101"/>
      <c r="BV64" s="121"/>
      <c r="BW64" s="122">
        <f t="shared" si="934"/>
        <v>0</v>
      </c>
      <c r="BX64" s="469">
        <f t="shared" si="935"/>
        <v>0</v>
      </c>
      <c r="BY64" s="122">
        <f>BX64/BX58</f>
        <v>0</v>
      </c>
      <c r="BZ64" s="101">
        <f>BZ58*BY64</f>
        <v>0</v>
      </c>
      <c r="CA64" s="119">
        <f t="shared" si="936"/>
        <v>0</v>
      </c>
      <c r="CB64" s="93">
        <f>CB58</f>
        <v>51.47</v>
      </c>
      <c r="CC64" s="120">
        <f t="shared" si="937"/>
        <v>0</v>
      </c>
      <c r="CD64" s="101">
        <f t="shared" si="938"/>
        <v>0</v>
      </c>
      <c r="CE64" s="101"/>
      <c r="CF64" s="121"/>
      <c r="CG64" s="122">
        <f t="shared" si="939"/>
        <v>0</v>
      </c>
      <c r="CH64" s="469">
        <f t="shared" si="940"/>
        <v>0</v>
      </c>
      <c r="CI64" s="122" t="e">
        <f>CH64/CH58</f>
        <v>#DIV/0!</v>
      </c>
      <c r="CJ64" s="101" t="e">
        <f>CJ58*CI64</f>
        <v>#DIV/0!</v>
      </c>
      <c r="CK64" s="119">
        <f t="shared" si="941"/>
        <v>0</v>
      </c>
      <c r="CL64" s="93">
        <f>CL58</f>
        <v>0</v>
      </c>
      <c r="CM64" s="120">
        <f t="shared" si="942"/>
        <v>0</v>
      </c>
      <c r="CN64" s="101">
        <f t="shared" si="943"/>
        <v>0</v>
      </c>
      <c r="CO64" s="101"/>
      <c r="CP64" s="121"/>
      <c r="CQ64" s="122">
        <f t="shared" si="944"/>
        <v>0</v>
      </c>
      <c r="CR64" s="469">
        <f t="shared" si="945"/>
        <v>0</v>
      </c>
      <c r="CS64" s="122">
        <f>CR64/CR58</f>
        <v>0</v>
      </c>
      <c r="CT64" s="101">
        <f>CT58*CS64</f>
        <v>0</v>
      </c>
      <c r="CU64" s="119">
        <f t="shared" si="946"/>
        <v>0</v>
      </c>
      <c r="CV64" s="93">
        <f>CV58</f>
        <v>51.47</v>
      </c>
      <c r="CW64" s="120">
        <f t="shared" si="947"/>
        <v>0</v>
      </c>
      <c r="CX64" s="101">
        <f t="shared" si="948"/>
        <v>0</v>
      </c>
      <c r="CY64" s="101"/>
      <c r="CZ64" s="121"/>
      <c r="DA64" s="122">
        <f t="shared" si="949"/>
        <v>0</v>
      </c>
      <c r="DB64" s="469">
        <f t="shared" si="950"/>
        <v>0</v>
      </c>
      <c r="DC64" s="122">
        <f>DB64/DB58</f>
        <v>0</v>
      </c>
      <c r="DD64" s="101">
        <f>DD58*DC64</f>
        <v>0</v>
      </c>
      <c r="DE64" s="119">
        <f t="shared" si="951"/>
        <v>0</v>
      </c>
      <c r="DF64" s="93">
        <f>DF58</f>
        <v>51.47</v>
      </c>
      <c r="DG64" s="120">
        <f t="shared" si="952"/>
        <v>0</v>
      </c>
      <c r="DH64" s="101">
        <f t="shared" si="953"/>
        <v>0</v>
      </c>
      <c r="DI64" s="101"/>
      <c r="DJ64" s="121"/>
      <c r="DK64" s="122">
        <f t="shared" si="954"/>
        <v>0</v>
      </c>
      <c r="DL64" s="469">
        <f t="shared" si="955"/>
        <v>0</v>
      </c>
      <c r="DM64" s="122">
        <f>DL64/DL58</f>
        <v>0</v>
      </c>
      <c r="DN64" s="101">
        <f>DN58*DM64</f>
        <v>0</v>
      </c>
      <c r="DO64" s="119">
        <f t="shared" si="956"/>
        <v>0</v>
      </c>
      <c r="DP64" s="93">
        <f>DP58</f>
        <v>51.47</v>
      </c>
      <c r="DQ64" s="120">
        <f t="shared" si="957"/>
        <v>0</v>
      </c>
      <c r="DR64" s="101">
        <f t="shared" si="958"/>
        <v>0</v>
      </c>
      <c r="DS64" s="101"/>
      <c r="DT64" s="121"/>
      <c r="DU64" s="122">
        <f t="shared" si="959"/>
        <v>0</v>
      </c>
      <c r="DV64" s="469">
        <f t="shared" si="960"/>
        <v>0</v>
      </c>
      <c r="DW64" s="122">
        <f>DV64/DV58</f>
        <v>0</v>
      </c>
      <c r="DX64" s="101">
        <f>DX58*DW64</f>
        <v>0</v>
      </c>
      <c r="DY64" s="119">
        <f t="shared" si="961"/>
        <v>0</v>
      </c>
      <c r="DZ64" s="93">
        <f>DZ58</f>
        <v>51.47</v>
      </c>
      <c r="EA64" s="120">
        <f t="shared" si="962"/>
        <v>0</v>
      </c>
      <c r="EB64" s="101">
        <f t="shared" si="963"/>
        <v>0</v>
      </c>
      <c r="EC64" s="101"/>
      <c r="ED64" s="121"/>
      <c r="EE64" s="122">
        <f t="shared" si="964"/>
        <v>0</v>
      </c>
      <c r="EF64" s="469">
        <f t="shared" si="965"/>
        <v>0</v>
      </c>
      <c r="EG64" s="122">
        <f>EF64/EF58</f>
        <v>0</v>
      </c>
      <c r="EH64" s="101">
        <f>EH58*EG64</f>
        <v>0</v>
      </c>
      <c r="EI64" s="119">
        <f t="shared" si="966"/>
        <v>0</v>
      </c>
      <c r="EJ64" s="93">
        <f>EJ58</f>
        <v>51.47</v>
      </c>
      <c r="EK64" s="120">
        <f t="shared" si="967"/>
        <v>0</v>
      </c>
      <c r="EL64" s="101">
        <f t="shared" si="968"/>
        <v>0</v>
      </c>
      <c r="EM64" s="101"/>
      <c r="EN64" s="121"/>
      <c r="EO64" s="122">
        <f t="shared" si="969"/>
        <v>0</v>
      </c>
      <c r="EP64" s="469">
        <f t="shared" si="970"/>
        <v>0</v>
      </c>
      <c r="EQ64" s="122">
        <f>EP64/EP58</f>
        <v>0</v>
      </c>
      <c r="ER64" s="101">
        <f>ER58*EQ64</f>
        <v>0</v>
      </c>
      <c r="ES64" s="119">
        <f t="shared" si="971"/>
        <v>0</v>
      </c>
      <c r="ET64" s="93">
        <f>ET58</f>
        <v>51.47</v>
      </c>
      <c r="EU64" s="120">
        <f t="shared" si="972"/>
        <v>0</v>
      </c>
      <c r="EV64" s="101">
        <f t="shared" si="973"/>
        <v>0</v>
      </c>
      <c r="EW64" s="101"/>
      <c r="EX64" s="121"/>
      <c r="EY64" s="122">
        <f t="shared" si="974"/>
        <v>0</v>
      </c>
      <c r="EZ64" s="469">
        <f t="shared" si="975"/>
        <v>68</v>
      </c>
      <c r="FA64" s="122">
        <f>EZ64/EZ58</f>
        <v>0.63551000000000002</v>
      </c>
      <c r="FB64" s="101">
        <f>FB58*FA64</f>
        <v>591.02</v>
      </c>
      <c r="FC64" s="119">
        <f t="shared" si="976"/>
        <v>8.6914705899999998</v>
      </c>
      <c r="FD64" s="93">
        <f>FD58</f>
        <v>51.47</v>
      </c>
      <c r="FE64" s="120">
        <f t="shared" si="977"/>
        <v>447.34998999999999</v>
      </c>
      <c r="FF64" s="101">
        <f t="shared" si="978"/>
        <v>30419.8</v>
      </c>
      <c r="FG64" s="101"/>
      <c r="FH64" s="121"/>
      <c r="FI64" s="122">
        <f t="shared" si="979"/>
        <v>0.59031999999999996</v>
      </c>
      <c r="FJ64" s="469">
        <f t="shared" si="980"/>
        <v>0</v>
      </c>
      <c r="FK64" s="122">
        <f>FJ64/FJ58</f>
        <v>0</v>
      </c>
      <c r="FL64" s="101">
        <f>FL58*FK64</f>
        <v>0</v>
      </c>
      <c r="FM64" s="119">
        <f t="shared" si="981"/>
        <v>0</v>
      </c>
      <c r="FN64" s="93">
        <f>FN58</f>
        <v>51.47</v>
      </c>
      <c r="FO64" s="120">
        <f t="shared" si="982"/>
        <v>0</v>
      </c>
      <c r="FP64" s="101">
        <f t="shared" si="983"/>
        <v>0</v>
      </c>
      <c r="FQ64" s="101"/>
      <c r="FR64" s="121"/>
      <c r="FS64" s="122">
        <f t="shared" si="984"/>
        <v>0</v>
      </c>
      <c r="FT64" s="469">
        <f t="shared" si="985"/>
        <v>0</v>
      </c>
      <c r="FU64" s="122">
        <f>FT64/FT58</f>
        <v>0</v>
      </c>
      <c r="FV64" s="101">
        <f>FV58*FU64</f>
        <v>0</v>
      </c>
      <c r="FW64" s="119">
        <f t="shared" si="986"/>
        <v>0</v>
      </c>
      <c r="FX64" s="93">
        <f>FX58</f>
        <v>51.47</v>
      </c>
      <c r="FY64" s="120">
        <f t="shared" si="987"/>
        <v>0</v>
      </c>
      <c r="FZ64" s="101">
        <f t="shared" si="988"/>
        <v>0</v>
      </c>
      <c r="GA64" s="101"/>
      <c r="GB64" s="121"/>
      <c r="GC64" s="122">
        <f t="shared" si="989"/>
        <v>0</v>
      </c>
      <c r="GD64" s="469">
        <f t="shared" si="990"/>
        <v>0</v>
      </c>
      <c r="GE64" s="122">
        <f>GD64/GD58</f>
        <v>0</v>
      </c>
      <c r="GF64" s="101">
        <f>GF58*GE64</f>
        <v>0</v>
      </c>
      <c r="GG64" s="119">
        <f t="shared" si="991"/>
        <v>0</v>
      </c>
      <c r="GH64" s="93">
        <f>GH58</f>
        <v>51.47</v>
      </c>
      <c r="GI64" s="120">
        <f t="shared" si="992"/>
        <v>0</v>
      </c>
      <c r="GJ64" s="101">
        <f t="shared" si="993"/>
        <v>0</v>
      </c>
      <c r="GK64" s="101"/>
      <c r="GL64" s="121"/>
      <c r="GM64" s="122">
        <f t="shared" si="994"/>
        <v>0</v>
      </c>
      <c r="GN64" s="469">
        <f t="shared" si="995"/>
        <v>0</v>
      </c>
      <c r="GO64" s="122">
        <f>GN64/GN58</f>
        <v>0</v>
      </c>
      <c r="GP64" s="101">
        <f>GP58*GO64</f>
        <v>0</v>
      </c>
      <c r="GQ64" s="119">
        <f t="shared" si="996"/>
        <v>0</v>
      </c>
      <c r="GR64" s="93">
        <f>GR58</f>
        <v>51.47</v>
      </c>
      <c r="GS64" s="120">
        <f t="shared" si="997"/>
        <v>0</v>
      </c>
      <c r="GT64" s="101">
        <f t="shared" si="998"/>
        <v>0</v>
      </c>
      <c r="GU64" s="101"/>
      <c r="GV64" s="121"/>
      <c r="GW64" s="122">
        <f t="shared" si="999"/>
        <v>0</v>
      </c>
      <c r="GX64" s="469">
        <f t="shared" si="1000"/>
        <v>0</v>
      </c>
      <c r="GY64" s="122">
        <f>GX64/GX58</f>
        <v>0</v>
      </c>
      <c r="GZ64" s="101">
        <f>GZ58*GY64</f>
        <v>0</v>
      </c>
      <c r="HA64" s="119">
        <f t="shared" si="1001"/>
        <v>0</v>
      </c>
      <c r="HB64" s="93">
        <f>HB58</f>
        <v>51.47</v>
      </c>
      <c r="HC64" s="120">
        <f t="shared" si="1002"/>
        <v>0</v>
      </c>
      <c r="HD64" s="101">
        <f t="shared" si="1003"/>
        <v>0</v>
      </c>
      <c r="HE64" s="101"/>
      <c r="HF64" s="121"/>
      <c r="HG64" s="122">
        <f t="shared" si="1004"/>
        <v>0</v>
      </c>
      <c r="HH64" s="469">
        <f t="shared" si="1005"/>
        <v>0</v>
      </c>
      <c r="HI64" s="122">
        <f>HH64/HH58</f>
        <v>0</v>
      </c>
      <c r="HJ64" s="101">
        <f>HJ58*HI64</f>
        <v>0</v>
      </c>
      <c r="HK64" s="119">
        <f t="shared" si="1006"/>
        <v>0</v>
      </c>
      <c r="HL64" s="93">
        <f>HL58</f>
        <v>51.47</v>
      </c>
      <c r="HM64" s="120">
        <f t="shared" si="1007"/>
        <v>0</v>
      </c>
      <c r="HN64" s="101">
        <f t="shared" si="1008"/>
        <v>0</v>
      </c>
      <c r="HO64" s="101"/>
      <c r="HP64" s="121"/>
      <c r="HQ64" s="122">
        <f t="shared" si="1009"/>
        <v>0</v>
      </c>
      <c r="HR64" s="469">
        <f t="shared" si="1010"/>
        <v>28</v>
      </c>
      <c r="HS64" s="122">
        <f>HR64/HR58</f>
        <v>6.5269999999999995E-2</v>
      </c>
      <c r="HT64" s="101">
        <f>HT58*HS64</f>
        <v>376.87</v>
      </c>
      <c r="HU64" s="119">
        <f t="shared" si="1011"/>
        <v>13.459642860000001</v>
      </c>
      <c r="HV64" s="93">
        <f>HV58</f>
        <v>51.47</v>
      </c>
      <c r="HW64" s="120">
        <f t="shared" si="1012"/>
        <v>692.76782000000003</v>
      </c>
      <c r="HX64" s="101">
        <f t="shared" si="1013"/>
        <v>19397.5</v>
      </c>
      <c r="HY64" s="101"/>
      <c r="HZ64" s="121"/>
      <c r="IA64" s="122">
        <f t="shared" si="1014"/>
        <v>0.91417000000000004</v>
      </c>
      <c r="IB64" s="469">
        <f t="shared" si="1015"/>
        <v>0</v>
      </c>
      <c r="IC64" s="122">
        <f>IB64/IB58</f>
        <v>0</v>
      </c>
      <c r="ID64" s="101">
        <f>ID58*IC64</f>
        <v>0</v>
      </c>
      <c r="IE64" s="119">
        <f t="shared" si="1016"/>
        <v>0</v>
      </c>
      <c r="IF64" s="93">
        <f>IF58</f>
        <v>51.47</v>
      </c>
      <c r="IG64" s="120">
        <f t="shared" si="1017"/>
        <v>0</v>
      </c>
      <c r="IH64" s="101">
        <f t="shared" si="1018"/>
        <v>0</v>
      </c>
      <c r="II64" s="101"/>
      <c r="IJ64" s="121"/>
      <c r="IK64" s="122">
        <f t="shared" si="1019"/>
        <v>0</v>
      </c>
      <c r="IL64" s="469">
        <f t="shared" si="1020"/>
        <v>0</v>
      </c>
      <c r="IM64" s="122">
        <f>IL64/IL58</f>
        <v>0</v>
      </c>
      <c r="IN64" s="101">
        <f>IN58*IM64</f>
        <v>0</v>
      </c>
      <c r="IO64" s="119">
        <f t="shared" si="1021"/>
        <v>0</v>
      </c>
      <c r="IP64" s="93">
        <f>IP58</f>
        <v>51.47</v>
      </c>
      <c r="IQ64" s="120">
        <f t="shared" si="1022"/>
        <v>0</v>
      </c>
      <c r="IR64" s="101">
        <f t="shared" si="1023"/>
        <v>0</v>
      </c>
      <c r="IS64" s="101"/>
      <c r="IT64" s="121"/>
      <c r="IU64" s="122">
        <f t="shared" si="1024"/>
        <v>0</v>
      </c>
      <c r="IV64" s="469">
        <f t="shared" si="1025"/>
        <v>0</v>
      </c>
      <c r="IW64" s="122">
        <f>IV64/IV58</f>
        <v>0</v>
      </c>
      <c r="IX64" s="101">
        <f>IX58*IW64</f>
        <v>0</v>
      </c>
      <c r="IY64" s="119">
        <f t="shared" si="1026"/>
        <v>0</v>
      </c>
      <c r="IZ64" s="93">
        <f>IZ58</f>
        <v>51.47</v>
      </c>
      <c r="JA64" s="120">
        <f t="shared" si="1027"/>
        <v>0</v>
      </c>
      <c r="JB64" s="101">
        <f t="shared" si="1028"/>
        <v>0</v>
      </c>
      <c r="JC64" s="101"/>
      <c r="JD64" s="121"/>
      <c r="JE64" s="122">
        <f t="shared" si="1029"/>
        <v>0</v>
      </c>
      <c r="JF64" s="469">
        <f t="shared" si="1030"/>
        <v>0</v>
      </c>
      <c r="JG64" s="122">
        <f>JF64/JF58</f>
        <v>0</v>
      </c>
      <c r="JH64" s="101">
        <f>JH58*JG64</f>
        <v>0</v>
      </c>
      <c r="JI64" s="119">
        <f t="shared" si="1031"/>
        <v>0</v>
      </c>
      <c r="JJ64" s="93">
        <f>JJ58</f>
        <v>51.47</v>
      </c>
      <c r="JK64" s="120">
        <f t="shared" si="1032"/>
        <v>0</v>
      </c>
      <c r="JL64" s="101">
        <f t="shared" si="1033"/>
        <v>0</v>
      </c>
      <c r="JM64" s="101"/>
      <c r="JN64" s="121"/>
      <c r="JO64" s="122">
        <f t="shared" si="1034"/>
        <v>0</v>
      </c>
      <c r="JP64" s="469">
        <f t="shared" si="1035"/>
        <v>0</v>
      </c>
      <c r="JQ64" s="122" t="e">
        <f>JP64/JP58</f>
        <v>#DIV/0!</v>
      </c>
      <c r="JR64" s="101" t="e">
        <f>JR58*JQ64</f>
        <v>#DIV/0!</v>
      </c>
      <c r="JS64" s="119">
        <f t="shared" si="1036"/>
        <v>0</v>
      </c>
      <c r="JT64" s="93">
        <f>JT58</f>
        <v>0</v>
      </c>
      <c r="JU64" s="120">
        <f t="shared" si="1037"/>
        <v>0</v>
      </c>
      <c r="JV64" s="101">
        <f t="shared" si="1038"/>
        <v>0</v>
      </c>
      <c r="JW64" s="101"/>
      <c r="JX64" s="121"/>
      <c r="JY64" s="122">
        <f t="shared" si="1039"/>
        <v>0</v>
      </c>
      <c r="JZ64" s="469">
        <f t="shared" si="1040"/>
        <v>0</v>
      </c>
      <c r="KA64" s="122">
        <f>JZ64/JZ58</f>
        <v>0</v>
      </c>
      <c r="KB64" s="101">
        <f>KB58*KA64</f>
        <v>0</v>
      </c>
      <c r="KC64" s="119">
        <f t="shared" si="1041"/>
        <v>0</v>
      </c>
      <c r="KD64" s="93">
        <f>KD58</f>
        <v>51.47</v>
      </c>
      <c r="KE64" s="120">
        <f t="shared" si="1042"/>
        <v>0</v>
      </c>
      <c r="KF64" s="101">
        <f t="shared" si="1043"/>
        <v>0</v>
      </c>
      <c r="KG64" s="101"/>
      <c r="KH64" s="121"/>
      <c r="KI64" s="122">
        <f t="shared" si="1044"/>
        <v>0</v>
      </c>
      <c r="KJ64" s="469">
        <f t="shared" si="1045"/>
        <v>0</v>
      </c>
      <c r="KK64" s="122">
        <f>KJ64/KJ58</f>
        <v>0</v>
      </c>
      <c r="KL64" s="101">
        <f>KL58*KK64</f>
        <v>0</v>
      </c>
      <c r="KM64" s="119">
        <f t="shared" si="1046"/>
        <v>0</v>
      </c>
      <c r="KN64" s="93">
        <f>KN58</f>
        <v>51.47</v>
      </c>
      <c r="KO64" s="120">
        <f t="shared" si="1047"/>
        <v>0</v>
      </c>
      <c r="KP64" s="101">
        <f t="shared" si="1048"/>
        <v>0</v>
      </c>
      <c r="KQ64" s="101"/>
      <c r="KR64" s="121"/>
      <c r="KS64" s="122">
        <f t="shared" si="1049"/>
        <v>0</v>
      </c>
      <c r="KT64" s="469">
        <f t="shared" si="1050"/>
        <v>0</v>
      </c>
      <c r="KU64" s="122">
        <f>KT64/KT58</f>
        <v>0</v>
      </c>
      <c r="KV64" s="101">
        <f>KV58*KU64</f>
        <v>0</v>
      </c>
      <c r="KW64" s="119">
        <f t="shared" si="1051"/>
        <v>0</v>
      </c>
      <c r="KX64" s="93">
        <f>KX58</f>
        <v>51.47</v>
      </c>
      <c r="KY64" s="120">
        <f t="shared" si="1052"/>
        <v>0</v>
      </c>
      <c r="KZ64" s="101">
        <f t="shared" si="1053"/>
        <v>0</v>
      </c>
      <c r="LA64" s="101"/>
      <c r="LB64" s="121"/>
      <c r="LC64" s="122">
        <f t="shared" si="1054"/>
        <v>0</v>
      </c>
      <c r="LD64" s="469">
        <f t="shared" si="1055"/>
        <v>0</v>
      </c>
      <c r="LE64" s="122">
        <f>LD64/LD58</f>
        <v>0</v>
      </c>
      <c r="LF64" s="101">
        <f>LF58*LE64</f>
        <v>0</v>
      </c>
      <c r="LG64" s="119">
        <f t="shared" si="1056"/>
        <v>0</v>
      </c>
      <c r="LH64" s="93">
        <f>LH58</f>
        <v>51.47</v>
      </c>
      <c r="LI64" s="120">
        <f t="shared" si="1057"/>
        <v>0</v>
      </c>
      <c r="LJ64" s="101">
        <f t="shared" si="1058"/>
        <v>0</v>
      </c>
      <c r="LK64" s="101"/>
      <c r="LL64" s="121"/>
      <c r="LM64" s="122">
        <f t="shared" si="1059"/>
        <v>0</v>
      </c>
      <c r="LN64" s="469">
        <f t="shared" si="1060"/>
        <v>0</v>
      </c>
      <c r="LO64" s="122">
        <f>LN64/LN58</f>
        <v>0</v>
      </c>
      <c r="LP64" s="101">
        <f>LP58*LO64</f>
        <v>0</v>
      </c>
      <c r="LQ64" s="119">
        <f t="shared" si="1061"/>
        <v>0</v>
      </c>
      <c r="LR64" s="93">
        <f>LR58</f>
        <v>51.47</v>
      </c>
      <c r="LS64" s="120">
        <f t="shared" si="1062"/>
        <v>0</v>
      </c>
      <c r="LT64" s="101">
        <f t="shared" si="1063"/>
        <v>0</v>
      </c>
      <c r="LU64" s="101"/>
      <c r="LV64" s="121"/>
      <c r="LW64" s="122">
        <f t="shared" si="1064"/>
        <v>0</v>
      </c>
      <c r="LX64" s="469">
        <f t="shared" si="1065"/>
        <v>0</v>
      </c>
      <c r="LY64" s="122">
        <f>LX64/LX58</f>
        <v>0</v>
      </c>
      <c r="LZ64" s="101">
        <f>LZ58*LY64</f>
        <v>0</v>
      </c>
      <c r="MA64" s="119">
        <f t="shared" si="1066"/>
        <v>0</v>
      </c>
      <c r="MB64" s="93">
        <f>MB58</f>
        <v>51.47</v>
      </c>
      <c r="MC64" s="120">
        <f t="shared" si="1067"/>
        <v>0</v>
      </c>
      <c r="MD64" s="101">
        <f t="shared" si="1068"/>
        <v>0</v>
      </c>
      <c r="ME64" s="101"/>
      <c r="MF64" s="121"/>
      <c r="MG64" s="122">
        <f t="shared" si="1069"/>
        <v>0</v>
      </c>
      <c r="MH64" s="469">
        <f t="shared" si="1070"/>
        <v>0</v>
      </c>
      <c r="MI64" s="122">
        <f>MH64/MH58</f>
        <v>0</v>
      </c>
      <c r="MJ64" s="101">
        <f>MJ58*MI64</f>
        <v>0</v>
      </c>
      <c r="MK64" s="119">
        <f t="shared" si="1071"/>
        <v>0</v>
      </c>
      <c r="ML64" s="93">
        <f>ML58</f>
        <v>51.47</v>
      </c>
      <c r="MM64" s="120">
        <f t="shared" si="1072"/>
        <v>0</v>
      </c>
      <c r="MN64" s="101">
        <f t="shared" si="1073"/>
        <v>0</v>
      </c>
      <c r="MO64" s="101"/>
      <c r="MP64" s="121"/>
      <c r="MQ64" s="122">
        <f t="shared" si="1074"/>
        <v>0</v>
      </c>
      <c r="MR64" s="469">
        <f t="shared" si="1075"/>
        <v>0</v>
      </c>
      <c r="MS64" s="122">
        <f>MR64/MR58</f>
        <v>0</v>
      </c>
      <c r="MT64" s="101">
        <f>MT58*MS64</f>
        <v>0</v>
      </c>
      <c r="MU64" s="119">
        <f t="shared" si="1076"/>
        <v>0</v>
      </c>
      <c r="MV64" s="93">
        <f>MV58</f>
        <v>51.47</v>
      </c>
      <c r="MW64" s="120">
        <f t="shared" si="1077"/>
        <v>0</v>
      </c>
      <c r="MX64" s="101">
        <f t="shared" si="1078"/>
        <v>0</v>
      </c>
      <c r="MY64" s="101"/>
      <c r="MZ64" s="121"/>
      <c r="NA64" s="122">
        <f t="shared" si="1079"/>
        <v>0</v>
      </c>
      <c r="NB64" s="469">
        <f t="shared" si="1080"/>
        <v>0</v>
      </c>
      <c r="NC64" s="122">
        <f>NB64/NB58</f>
        <v>0</v>
      </c>
      <c r="ND64" s="101">
        <f>ND58*NC64</f>
        <v>0</v>
      </c>
      <c r="NE64" s="119">
        <f t="shared" si="1081"/>
        <v>0</v>
      </c>
      <c r="NF64" s="93">
        <f>NF58</f>
        <v>51.47</v>
      </c>
      <c r="NG64" s="120">
        <f t="shared" si="1082"/>
        <v>0</v>
      </c>
      <c r="NH64" s="101">
        <f t="shared" si="1083"/>
        <v>0</v>
      </c>
      <c r="NI64" s="101"/>
      <c r="NJ64" s="121"/>
      <c r="NK64" s="122">
        <f t="shared" si="1084"/>
        <v>0</v>
      </c>
      <c r="NL64" s="469">
        <f t="shared" si="1085"/>
        <v>0</v>
      </c>
      <c r="NM64" s="122">
        <f>NL64/NL58</f>
        <v>0</v>
      </c>
      <c r="NN64" s="101">
        <f>NN58*NM64</f>
        <v>0</v>
      </c>
      <c r="NO64" s="119">
        <f t="shared" si="1086"/>
        <v>0</v>
      </c>
      <c r="NP64" s="93">
        <f>NP58</f>
        <v>51.47</v>
      </c>
      <c r="NQ64" s="120">
        <f t="shared" si="1087"/>
        <v>0</v>
      </c>
      <c r="NR64" s="101">
        <f t="shared" si="1088"/>
        <v>0</v>
      </c>
      <c r="NS64" s="101"/>
      <c r="NT64" s="121"/>
      <c r="NU64" s="122">
        <f t="shared" si="1089"/>
        <v>0</v>
      </c>
      <c r="NV64" s="469">
        <f t="shared" si="1090"/>
        <v>0</v>
      </c>
      <c r="NW64" s="122">
        <f>NV64/NV58</f>
        <v>0</v>
      </c>
      <c r="NX64" s="101">
        <f>NX58*NW64</f>
        <v>0</v>
      </c>
      <c r="NY64" s="119">
        <f t="shared" si="1091"/>
        <v>0</v>
      </c>
      <c r="NZ64" s="93">
        <f>NZ58</f>
        <v>51.47</v>
      </c>
      <c r="OA64" s="120">
        <f t="shared" si="1092"/>
        <v>0</v>
      </c>
      <c r="OB64" s="101">
        <f t="shared" si="1093"/>
        <v>0</v>
      </c>
      <c r="OC64" s="101"/>
      <c r="OD64" s="121"/>
      <c r="OE64" s="122">
        <f t="shared" si="1094"/>
        <v>0</v>
      </c>
      <c r="OF64" s="469">
        <f t="shared" si="1095"/>
        <v>13</v>
      </c>
      <c r="OG64" s="122">
        <f>OF64/OF58</f>
        <v>9.2200000000000004E-2</v>
      </c>
      <c r="OH64" s="101">
        <f>OH58*OG64</f>
        <v>125.02</v>
      </c>
      <c r="OI64" s="119">
        <f t="shared" si="1096"/>
        <v>9.6169230799999994</v>
      </c>
      <c r="OJ64" s="93">
        <f>OJ58</f>
        <v>51.47</v>
      </c>
      <c r="OK64" s="120">
        <f t="shared" si="1097"/>
        <v>494.98302999999999</v>
      </c>
      <c r="OL64" s="101">
        <f t="shared" si="1098"/>
        <v>6434.78</v>
      </c>
      <c r="OM64" s="101"/>
      <c r="ON64" s="121"/>
      <c r="OO64" s="122">
        <f t="shared" si="1099"/>
        <v>0.65317999999999998</v>
      </c>
      <c r="OP64" s="469">
        <f t="shared" si="1100"/>
        <v>0</v>
      </c>
      <c r="OQ64" s="122">
        <f>OP64/OP58</f>
        <v>0</v>
      </c>
      <c r="OR64" s="101">
        <f>OR58*OQ64</f>
        <v>0</v>
      </c>
      <c r="OS64" s="119">
        <f t="shared" si="1101"/>
        <v>0</v>
      </c>
      <c r="OT64" s="93">
        <f>OT58</f>
        <v>51.47</v>
      </c>
      <c r="OU64" s="120">
        <f t="shared" si="1102"/>
        <v>0</v>
      </c>
      <c r="OV64" s="101">
        <f t="shared" si="1103"/>
        <v>0</v>
      </c>
      <c r="OW64" s="101"/>
      <c r="OX64" s="121"/>
      <c r="OY64" s="122">
        <f t="shared" si="1104"/>
        <v>0</v>
      </c>
      <c r="OZ64" s="469">
        <f t="shared" si="1105"/>
        <v>36</v>
      </c>
      <c r="PA64" s="122">
        <f>OZ64/OZ58</f>
        <v>0.5</v>
      </c>
      <c r="PB64" s="101">
        <f>PB58*PA64</f>
        <v>380</v>
      </c>
      <c r="PC64" s="119">
        <f t="shared" si="1106"/>
        <v>10.55555556</v>
      </c>
      <c r="PD64" s="93">
        <f>PD58</f>
        <v>51.47</v>
      </c>
      <c r="PE64" s="120">
        <f t="shared" si="1107"/>
        <v>543.29444000000001</v>
      </c>
      <c r="PF64" s="101">
        <f t="shared" si="1108"/>
        <v>19558.599999999999</v>
      </c>
      <c r="PG64" s="101"/>
      <c r="PH64" s="121"/>
      <c r="PI64" s="122">
        <f t="shared" si="1109"/>
        <v>0.71692999999999996</v>
      </c>
      <c r="PJ64" s="469">
        <f t="shared" si="1110"/>
        <v>0</v>
      </c>
      <c r="PK64" s="122">
        <f>PJ64/PJ58</f>
        <v>0</v>
      </c>
      <c r="PL64" s="101">
        <f>PL58*PK64</f>
        <v>0</v>
      </c>
      <c r="PM64" s="119">
        <f t="shared" si="1111"/>
        <v>0</v>
      </c>
      <c r="PN64" s="93">
        <f>PN58</f>
        <v>51.47</v>
      </c>
      <c r="PO64" s="120">
        <f t="shared" si="1112"/>
        <v>0</v>
      </c>
      <c r="PP64" s="101">
        <f t="shared" si="1113"/>
        <v>0</v>
      </c>
      <c r="PQ64" s="101"/>
      <c r="PR64" s="121"/>
      <c r="PS64" s="122">
        <f t="shared" si="1114"/>
        <v>0</v>
      </c>
      <c r="PT64" s="469">
        <f t="shared" si="1115"/>
        <v>0</v>
      </c>
      <c r="PU64" s="122" t="e">
        <f>PT64/PT58</f>
        <v>#DIV/0!</v>
      </c>
      <c r="PV64" s="101" t="e">
        <f>PV58*PU64</f>
        <v>#DIV/0!</v>
      </c>
      <c r="PW64" s="119">
        <f t="shared" si="1116"/>
        <v>0</v>
      </c>
      <c r="PX64" s="93">
        <f>PX58</f>
        <v>0</v>
      </c>
      <c r="PY64" s="120">
        <f t="shared" si="1117"/>
        <v>0</v>
      </c>
      <c r="PZ64" s="101">
        <f t="shared" si="1118"/>
        <v>0</v>
      </c>
      <c r="QA64" s="101"/>
      <c r="QB64" s="121"/>
      <c r="QC64" s="122">
        <f t="shared" si="1119"/>
        <v>0</v>
      </c>
      <c r="QD64" s="469">
        <f t="shared" si="1120"/>
        <v>0</v>
      </c>
      <c r="QE64" s="122">
        <f>QD64/QD58</f>
        <v>0</v>
      </c>
      <c r="QF64" s="101">
        <f>QF58*QE64</f>
        <v>0</v>
      </c>
      <c r="QG64" s="119">
        <f t="shared" si="1121"/>
        <v>0</v>
      </c>
      <c r="QH64" s="93">
        <f>QH58</f>
        <v>51.47</v>
      </c>
      <c r="QI64" s="120">
        <f t="shared" si="1122"/>
        <v>0</v>
      </c>
      <c r="QJ64" s="101">
        <f t="shared" si="1123"/>
        <v>0</v>
      </c>
      <c r="QK64" s="101"/>
      <c r="QL64" s="121"/>
      <c r="QM64" s="122">
        <f t="shared" si="1124"/>
        <v>0</v>
      </c>
      <c r="QN64" s="469">
        <f t="shared" si="1125"/>
        <v>0</v>
      </c>
      <c r="QO64" s="122">
        <f>QN64/QN58</f>
        <v>0</v>
      </c>
      <c r="QP64" s="101">
        <f>QP58*QO64</f>
        <v>0</v>
      </c>
      <c r="QQ64" s="119">
        <f t="shared" si="1126"/>
        <v>0</v>
      </c>
      <c r="QR64" s="93">
        <f>QR58</f>
        <v>51.47</v>
      </c>
      <c r="QS64" s="120">
        <f t="shared" si="1127"/>
        <v>0</v>
      </c>
      <c r="QT64" s="101">
        <f t="shared" si="1128"/>
        <v>0</v>
      </c>
      <c r="QU64" s="101"/>
      <c r="QV64" s="121"/>
      <c r="QW64" s="122">
        <f t="shared" si="1129"/>
        <v>0</v>
      </c>
      <c r="QX64" s="469">
        <f t="shared" si="1130"/>
        <v>27</v>
      </c>
      <c r="QY64" s="122">
        <f>QX64/QX58</f>
        <v>0.15606999999999999</v>
      </c>
      <c r="QZ64" s="101">
        <f>QZ58*QY64</f>
        <v>236.13</v>
      </c>
      <c r="RA64" s="119">
        <f t="shared" si="1131"/>
        <v>8.7455555599999997</v>
      </c>
      <c r="RB64" s="93">
        <f>RB58</f>
        <v>51.47</v>
      </c>
      <c r="RC64" s="120">
        <f t="shared" si="1132"/>
        <v>450.13373999999999</v>
      </c>
      <c r="RD64" s="101">
        <f t="shared" si="1133"/>
        <v>12153.61</v>
      </c>
      <c r="RE64" s="101"/>
      <c r="RF64" s="121"/>
      <c r="RG64" s="122">
        <f t="shared" si="1134"/>
        <v>0.59399000000000002</v>
      </c>
      <c r="RH64" s="469">
        <f t="shared" si="1135"/>
        <v>0</v>
      </c>
      <c r="RI64" s="122">
        <f>RH64/RH58</f>
        <v>0</v>
      </c>
      <c r="RJ64" s="101">
        <f>RJ58*RI64</f>
        <v>0</v>
      </c>
      <c r="RK64" s="119">
        <f t="shared" si="1136"/>
        <v>0</v>
      </c>
      <c r="RL64" s="93">
        <f>RL58</f>
        <v>51.47</v>
      </c>
      <c r="RM64" s="120">
        <f t="shared" si="1137"/>
        <v>0</v>
      </c>
      <c r="RN64" s="101">
        <f t="shared" si="1138"/>
        <v>0</v>
      </c>
      <c r="RO64" s="101"/>
      <c r="RP64" s="121"/>
      <c r="RQ64" s="122">
        <f t="shared" si="1139"/>
        <v>0</v>
      </c>
      <c r="RR64" s="469">
        <f t="shared" si="1140"/>
        <v>0</v>
      </c>
      <c r="RS64" s="122">
        <f>RR64/RR58</f>
        <v>0</v>
      </c>
      <c r="RT64" s="101">
        <f>RT58*RS64</f>
        <v>0</v>
      </c>
      <c r="RU64" s="119">
        <f t="shared" si="1141"/>
        <v>0</v>
      </c>
      <c r="RV64" s="93">
        <f>RV58</f>
        <v>51.47</v>
      </c>
      <c r="RW64" s="120">
        <f t="shared" si="1142"/>
        <v>0</v>
      </c>
      <c r="RX64" s="101">
        <f t="shared" si="1143"/>
        <v>0</v>
      </c>
      <c r="RY64" s="101"/>
      <c r="RZ64" s="121"/>
      <c r="SA64" s="122">
        <f t="shared" si="1144"/>
        <v>0</v>
      </c>
      <c r="SB64" s="469">
        <f t="shared" si="1145"/>
        <v>0</v>
      </c>
      <c r="SC64" s="122">
        <f>SB64/SB58</f>
        <v>0</v>
      </c>
      <c r="SD64" s="101">
        <f>SD58*SC64</f>
        <v>0</v>
      </c>
      <c r="SE64" s="119">
        <f t="shared" si="1146"/>
        <v>0</v>
      </c>
      <c r="SF64" s="93">
        <f>SF58</f>
        <v>51.47</v>
      </c>
      <c r="SG64" s="120">
        <f t="shared" si="1147"/>
        <v>0</v>
      </c>
      <c r="SH64" s="101">
        <f t="shared" si="1148"/>
        <v>0</v>
      </c>
      <c r="SI64" s="101"/>
      <c r="SJ64" s="121"/>
      <c r="SK64" s="122">
        <f t="shared" si="1149"/>
        <v>0</v>
      </c>
      <c r="SL64" s="469">
        <f t="shared" si="1150"/>
        <v>0</v>
      </c>
      <c r="SM64" s="122">
        <f>SL64/SL58</f>
        <v>0</v>
      </c>
      <c r="SN64" s="101">
        <f>SN58*SM64</f>
        <v>0</v>
      </c>
      <c r="SO64" s="119">
        <f t="shared" si="1151"/>
        <v>0</v>
      </c>
      <c r="SP64" s="93">
        <f>SP58</f>
        <v>51.47</v>
      </c>
      <c r="SQ64" s="120">
        <f t="shared" si="1152"/>
        <v>0</v>
      </c>
      <c r="SR64" s="101">
        <f t="shared" si="1153"/>
        <v>0</v>
      </c>
      <c r="SS64" s="101"/>
      <c r="ST64" s="121"/>
      <c r="SU64" s="122">
        <f t="shared" si="1154"/>
        <v>0</v>
      </c>
      <c r="SV64" s="469">
        <f t="shared" si="1155"/>
        <v>0</v>
      </c>
      <c r="SW64" s="122">
        <f>SV64/SV58</f>
        <v>0</v>
      </c>
      <c r="SX64" s="101">
        <f>SX58*SW64</f>
        <v>0</v>
      </c>
      <c r="SY64" s="119">
        <f t="shared" si="1156"/>
        <v>0</v>
      </c>
      <c r="SZ64" s="93">
        <f>SZ58</f>
        <v>51.47</v>
      </c>
      <c r="TA64" s="120">
        <f t="shared" si="1157"/>
        <v>0</v>
      </c>
      <c r="TB64" s="101">
        <f t="shared" si="1158"/>
        <v>0</v>
      </c>
      <c r="TC64" s="101"/>
      <c r="TD64" s="121"/>
      <c r="TE64" s="122">
        <f t="shared" si="1159"/>
        <v>0</v>
      </c>
      <c r="TF64" s="469">
        <f t="shared" si="1160"/>
        <v>0</v>
      </c>
      <c r="TG64" s="122">
        <f>TF64/TF58</f>
        <v>0</v>
      </c>
      <c r="TH64" s="101">
        <f>TH58*TG64</f>
        <v>0</v>
      </c>
      <c r="TI64" s="119">
        <f t="shared" si="1161"/>
        <v>0</v>
      </c>
      <c r="TJ64" s="93">
        <f>TJ58</f>
        <v>51.47</v>
      </c>
      <c r="TK64" s="120">
        <f t="shared" si="1162"/>
        <v>0</v>
      </c>
      <c r="TL64" s="101">
        <f t="shared" si="1163"/>
        <v>0</v>
      </c>
      <c r="TM64" s="101"/>
      <c r="TN64" s="121"/>
      <c r="TO64" s="122">
        <f t="shared" si="1164"/>
        <v>0</v>
      </c>
      <c r="TP64" s="469">
        <f t="shared" si="1165"/>
        <v>0</v>
      </c>
      <c r="TQ64" s="122">
        <f>TP64/TP58</f>
        <v>0</v>
      </c>
      <c r="TR64" s="101">
        <f>TR58*TQ64</f>
        <v>0</v>
      </c>
      <c r="TS64" s="119">
        <f t="shared" si="1166"/>
        <v>0</v>
      </c>
      <c r="TT64" s="93">
        <f>TT58</f>
        <v>51.47</v>
      </c>
      <c r="TU64" s="120">
        <f t="shared" si="1167"/>
        <v>0</v>
      </c>
      <c r="TV64" s="101">
        <f t="shared" si="1168"/>
        <v>0</v>
      </c>
      <c r="TW64" s="101"/>
      <c r="TX64" s="121"/>
      <c r="TY64" s="122">
        <f t="shared" si="1169"/>
        <v>0</v>
      </c>
      <c r="TZ64" s="469">
        <f t="shared" si="1170"/>
        <v>0</v>
      </c>
      <c r="UA64" s="122">
        <f>TZ64/TZ58</f>
        <v>0</v>
      </c>
      <c r="UB64" s="101">
        <f>UB58*UA64</f>
        <v>0</v>
      </c>
      <c r="UC64" s="119">
        <f t="shared" si="1171"/>
        <v>0</v>
      </c>
      <c r="UD64" s="93">
        <f>UD58</f>
        <v>51.47</v>
      </c>
      <c r="UE64" s="120">
        <f t="shared" si="1172"/>
        <v>0</v>
      </c>
      <c r="UF64" s="101">
        <f t="shared" si="1173"/>
        <v>0</v>
      </c>
      <c r="UG64" s="101"/>
      <c r="UH64" s="121"/>
      <c r="UI64" s="122">
        <f t="shared" si="1174"/>
        <v>0</v>
      </c>
      <c r="UJ64" s="469">
        <f t="shared" si="1175"/>
        <v>0</v>
      </c>
      <c r="UK64" s="122">
        <f>UJ64/UJ58</f>
        <v>0</v>
      </c>
      <c r="UL64" s="101">
        <f>UL58*UK64</f>
        <v>0</v>
      </c>
      <c r="UM64" s="119">
        <f t="shared" si="1176"/>
        <v>0</v>
      </c>
      <c r="UN64" s="93">
        <f>UN58</f>
        <v>51.47</v>
      </c>
      <c r="UO64" s="120">
        <f t="shared" si="1177"/>
        <v>0</v>
      </c>
      <c r="UP64" s="101">
        <f t="shared" si="1178"/>
        <v>0</v>
      </c>
      <c r="UQ64" s="101"/>
      <c r="UR64" s="121"/>
      <c r="US64" s="122">
        <f t="shared" si="1179"/>
        <v>0</v>
      </c>
      <c r="UT64" s="469">
        <f t="shared" si="1180"/>
        <v>0</v>
      </c>
      <c r="UU64" s="122">
        <f>UT64/UT58</f>
        <v>0</v>
      </c>
      <c r="UV64" s="101">
        <f>UV58*UU64</f>
        <v>0</v>
      </c>
      <c r="UW64" s="119">
        <f t="shared" si="1181"/>
        <v>0</v>
      </c>
      <c r="UX64" s="93">
        <f>UX58</f>
        <v>51.47</v>
      </c>
      <c r="UY64" s="120">
        <f t="shared" si="1182"/>
        <v>0</v>
      </c>
      <c r="UZ64" s="101">
        <f t="shared" si="1183"/>
        <v>0</v>
      </c>
      <c r="VA64" s="101"/>
      <c r="VB64" s="121"/>
      <c r="VC64" s="122">
        <f t="shared" si="1184"/>
        <v>0</v>
      </c>
      <c r="VD64" s="469">
        <f t="shared" si="1185"/>
        <v>0</v>
      </c>
      <c r="VE64" s="122">
        <f>VD64/VD58</f>
        <v>0</v>
      </c>
      <c r="VF64" s="101">
        <f>VF58*VE64</f>
        <v>0</v>
      </c>
      <c r="VG64" s="119">
        <f t="shared" si="1186"/>
        <v>0</v>
      </c>
      <c r="VH64" s="93">
        <f>VH58</f>
        <v>51.47</v>
      </c>
      <c r="VI64" s="120">
        <f t="shared" si="1187"/>
        <v>0</v>
      </c>
      <c r="VJ64" s="101">
        <f t="shared" si="1188"/>
        <v>0</v>
      </c>
      <c r="VK64" s="101"/>
      <c r="VL64" s="121"/>
      <c r="VM64" s="122">
        <f t="shared" si="1189"/>
        <v>0</v>
      </c>
      <c r="VN64" s="469">
        <f t="shared" si="1190"/>
        <v>0</v>
      </c>
      <c r="VO64" s="122">
        <f>VN64/VN58</f>
        <v>0</v>
      </c>
      <c r="VP64" s="101">
        <f>VP58*VO64</f>
        <v>0</v>
      </c>
      <c r="VQ64" s="119">
        <f t="shared" si="1191"/>
        <v>0</v>
      </c>
      <c r="VR64" s="93">
        <f>VR58</f>
        <v>51.47</v>
      </c>
      <c r="VS64" s="120">
        <f t="shared" si="1192"/>
        <v>0</v>
      </c>
      <c r="VT64" s="101">
        <f t="shared" si="1193"/>
        <v>0</v>
      </c>
      <c r="VU64" s="101"/>
      <c r="VV64" s="121"/>
      <c r="VW64" s="122">
        <f t="shared" si="1194"/>
        <v>0</v>
      </c>
      <c r="VX64" s="452">
        <f t="shared" si="1195"/>
        <v>222</v>
      </c>
      <c r="VY64" s="122">
        <f>VX64/VX58</f>
        <v>1.7670000000000002E-2</v>
      </c>
      <c r="VZ64" s="101">
        <f>VZ58*VY64</f>
        <v>3268.58</v>
      </c>
      <c r="WA64" s="119">
        <f t="shared" si="1196"/>
        <v>14.723333330000001</v>
      </c>
      <c r="WB64" s="93">
        <f>WB58</f>
        <v>51.47</v>
      </c>
      <c r="WC64" s="120">
        <f t="shared" si="1197"/>
        <v>757.80997000000002</v>
      </c>
      <c r="WD64" s="101">
        <f t="shared" si="1198"/>
        <v>168233.81</v>
      </c>
      <c r="WE64" s="101"/>
      <c r="WF64" s="121"/>
    </row>
    <row r="65" spans="1:604" ht="24">
      <c r="A65" s="5"/>
      <c r="B65" s="85" t="s">
        <v>409</v>
      </c>
      <c r="C65" s="12" t="s">
        <v>920</v>
      </c>
      <c r="D65" s="12" t="s">
        <v>423</v>
      </c>
      <c r="E65" s="4" t="s">
        <v>33</v>
      </c>
      <c r="F65" s="469">
        <f t="shared" si="900"/>
        <v>0</v>
      </c>
      <c r="G65" s="122">
        <f>F65/F58</f>
        <v>0</v>
      </c>
      <c r="H65" s="101">
        <f>H58*G65</f>
        <v>0</v>
      </c>
      <c r="I65" s="119">
        <f t="shared" si="901"/>
        <v>0</v>
      </c>
      <c r="J65" s="93">
        <f>J58</f>
        <v>51.47</v>
      </c>
      <c r="K65" s="120">
        <f t="shared" si="902"/>
        <v>0</v>
      </c>
      <c r="L65" s="101">
        <f t="shared" si="903"/>
        <v>0</v>
      </c>
      <c r="M65" s="101"/>
      <c r="N65" s="121"/>
      <c r="O65" s="122" t="e">
        <f t="shared" si="904"/>
        <v>#DIV/0!</v>
      </c>
      <c r="P65" s="469">
        <f t="shared" si="905"/>
        <v>0</v>
      </c>
      <c r="Q65" s="122">
        <f>P65/P58</f>
        <v>0</v>
      </c>
      <c r="R65" s="101">
        <f>R58*Q65</f>
        <v>0</v>
      </c>
      <c r="S65" s="119">
        <f t="shared" si="906"/>
        <v>0</v>
      </c>
      <c r="T65" s="93">
        <f>T58</f>
        <v>51.47</v>
      </c>
      <c r="U65" s="120">
        <f t="shared" si="907"/>
        <v>0</v>
      </c>
      <c r="V65" s="101">
        <f t="shared" si="908"/>
        <v>0</v>
      </c>
      <c r="W65" s="101"/>
      <c r="X65" s="121"/>
      <c r="Y65" s="122" t="e">
        <f t="shared" si="909"/>
        <v>#DIV/0!</v>
      </c>
      <c r="Z65" s="469">
        <f t="shared" si="910"/>
        <v>0</v>
      </c>
      <c r="AA65" s="122">
        <f>Z65/Z58</f>
        <v>0</v>
      </c>
      <c r="AB65" s="101">
        <f>AB58*AA65</f>
        <v>0</v>
      </c>
      <c r="AC65" s="119">
        <f t="shared" si="911"/>
        <v>0</v>
      </c>
      <c r="AD65" s="93">
        <f>AD58</f>
        <v>51.47</v>
      </c>
      <c r="AE65" s="120">
        <f t="shared" si="912"/>
        <v>0</v>
      </c>
      <c r="AF65" s="101">
        <f t="shared" si="913"/>
        <v>0</v>
      </c>
      <c r="AG65" s="101"/>
      <c r="AH65" s="121"/>
      <c r="AI65" s="122" t="e">
        <f t="shared" si="914"/>
        <v>#DIV/0!</v>
      </c>
      <c r="AJ65" s="469">
        <f t="shared" si="915"/>
        <v>0</v>
      </c>
      <c r="AK65" s="122" t="e">
        <f>AJ65/AJ58</f>
        <v>#DIV/0!</v>
      </c>
      <c r="AL65" s="101" t="e">
        <f>AL58*AK65</f>
        <v>#DIV/0!</v>
      </c>
      <c r="AM65" s="119">
        <f t="shared" si="916"/>
        <v>0</v>
      </c>
      <c r="AN65" s="93">
        <f>AN58</f>
        <v>0</v>
      </c>
      <c r="AO65" s="120">
        <f t="shared" si="917"/>
        <v>0</v>
      </c>
      <c r="AP65" s="101">
        <f t="shared" si="918"/>
        <v>0</v>
      </c>
      <c r="AQ65" s="101"/>
      <c r="AR65" s="121"/>
      <c r="AS65" s="122" t="e">
        <f t="shared" si="919"/>
        <v>#DIV/0!</v>
      </c>
      <c r="AT65" s="469">
        <f t="shared" si="920"/>
        <v>0</v>
      </c>
      <c r="AU65" s="122">
        <f>AT65/AT58</f>
        <v>0</v>
      </c>
      <c r="AV65" s="101">
        <f>AV58*AU65</f>
        <v>0</v>
      </c>
      <c r="AW65" s="119">
        <f t="shared" si="921"/>
        <v>0</v>
      </c>
      <c r="AX65" s="93">
        <f>AX58</f>
        <v>51.47</v>
      </c>
      <c r="AY65" s="120">
        <f t="shared" si="922"/>
        <v>0</v>
      </c>
      <c r="AZ65" s="101">
        <f t="shared" si="923"/>
        <v>0</v>
      </c>
      <c r="BA65" s="101"/>
      <c r="BB65" s="121"/>
      <c r="BC65" s="122" t="e">
        <f t="shared" si="924"/>
        <v>#DIV/0!</v>
      </c>
      <c r="BD65" s="469">
        <f t="shared" si="925"/>
        <v>0</v>
      </c>
      <c r="BE65" s="122">
        <f>BD65/BD58</f>
        <v>0</v>
      </c>
      <c r="BF65" s="101">
        <f>BF58*BE65</f>
        <v>0</v>
      </c>
      <c r="BG65" s="119">
        <f t="shared" si="926"/>
        <v>0</v>
      </c>
      <c r="BH65" s="93">
        <f>BH58</f>
        <v>51.47</v>
      </c>
      <c r="BI65" s="120">
        <f t="shared" si="927"/>
        <v>0</v>
      </c>
      <c r="BJ65" s="101">
        <f t="shared" si="928"/>
        <v>0</v>
      </c>
      <c r="BK65" s="101"/>
      <c r="BL65" s="121"/>
      <c r="BM65" s="122" t="e">
        <f t="shared" si="929"/>
        <v>#DIV/0!</v>
      </c>
      <c r="BN65" s="469">
        <f t="shared" si="930"/>
        <v>0</v>
      </c>
      <c r="BO65" s="122">
        <f>BN65/BN58</f>
        <v>0</v>
      </c>
      <c r="BP65" s="101">
        <f>BP58*BO65</f>
        <v>0</v>
      </c>
      <c r="BQ65" s="119">
        <f t="shared" si="931"/>
        <v>0</v>
      </c>
      <c r="BR65" s="93">
        <f>BR58</f>
        <v>51.47</v>
      </c>
      <c r="BS65" s="120">
        <f t="shared" si="932"/>
        <v>0</v>
      </c>
      <c r="BT65" s="101">
        <f t="shared" si="933"/>
        <v>0</v>
      </c>
      <c r="BU65" s="101"/>
      <c r="BV65" s="121"/>
      <c r="BW65" s="122" t="e">
        <f t="shared" si="934"/>
        <v>#DIV/0!</v>
      </c>
      <c r="BX65" s="469">
        <f t="shared" si="935"/>
        <v>0</v>
      </c>
      <c r="BY65" s="122">
        <f>BX65/BX58</f>
        <v>0</v>
      </c>
      <c r="BZ65" s="101">
        <f>BZ58*BY65</f>
        <v>0</v>
      </c>
      <c r="CA65" s="119">
        <f t="shared" si="936"/>
        <v>0</v>
      </c>
      <c r="CB65" s="93">
        <f>CB58</f>
        <v>51.47</v>
      </c>
      <c r="CC65" s="120">
        <f t="shared" si="937"/>
        <v>0</v>
      </c>
      <c r="CD65" s="101">
        <f t="shared" si="938"/>
        <v>0</v>
      </c>
      <c r="CE65" s="101"/>
      <c r="CF65" s="121"/>
      <c r="CG65" s="122" t="e">
        <f t="shared" si="939"/>
        <v>#DIV/0!</v>
      </c>
      <c r="CH65" s="469">
        <f t="shared" si="940"/>
        <v>0</v>
      </c>
      <c r="CI65" s="122" t="e">
        <f>CH65/CH58</f>
        <v>#DIV/0!</v>
      </c>
      <c r="CJ65" s="101" t="e">
        <f>CJ58*CI65</f>
        <v>#DIV/0!</v>
      </c>
      <c r="CK65" s="119">
        <f t="shared" si="941"/>
        <v>0</v>
      </c>
      <c r="CL65" s="93">
        <f>CL58</f>
        <v>0</v>
      </c>
      <c r="CM65" s="120">
        <f t="shared" si="942"/>
        <v>0</v>
      </c>
      <c r="CN65" s="101">
        <f t="shared" si="943"/>
        <v>0</v>
      </c>
      <c r="CO65" s="101"/>
      <c r="CP65" s="121"/>
      <c r="CQ65" s="122" t="e">
        <f t="shared" si="944"/>
        <v>#DIV/0!</v>
      </c>
      <c r="CR65" s="469">
        <f t="shared" si="945"/>
        <v>0</v>
      </c>
      <c r="CS65" s="122">
        <f>CR65/CR58</f>
        <v>0</v>
      </c>
      <c r="CT65" s="101">
        <f>CT58*CS65</f>
        <v>0</v>
      </c>
      <c r="CU65" s="119">
        <f t="shared" si="946"/>
        <v>0</v>
      </c>
      <c r="CV65" s="93">
        <f>CV58</f>
        <v>51.47</v>
      </c>
      <c r="CW65" s="120">
        <f t="shared" si="947"/>
        <v>0</v>
      </c>
      <c r="CX65" s="101">
        <f t="shared" si="948"/>
        <v>0</v>
      </c>
      <c r="CY65" s="101"/>
      <c r="CZ65" s="121"/>
      <c r="DA65" s="122" t="e">
        <f t="shared" si="949"/>
        <v>#DIV/0!</v>
      </c>
      <c r="DB65" s="469">
        <f t="shared" si="950"/>
        <v>0</v>
      </c>
      <c r="DC65" s="122">
        <f>DB65/DB58</f>
        <v>0</v>
      </c>
      <c r="DD65" s="101">
        <f>DD58*DC65</f>
        <v>0</v>
      </c>
      <c r="DE65" s="119">
        <f t="shared" si="951"/>
        <v>0</v>
      </c>
      <c r="DF65" s="93">
        <f>DF58</f>
        <v>51.47</v>
      </c>
      <c r="DG65" s="120">
        <f t="shared" si="952"/>
        <v>0</v>
      </c>
      <c r="DH65" s="101">
        <f t="shared" si="953"/>
        <v>0</v>
      </c>
      <c r="DI65" s="101"/>
      <c r="DJ65" s="121"/>
      <c r="DK65" s="122" t="e">
        <f t="shared" si="954"/>
        <v>#DIV/0!</v>
      </c>
      <c r="DL65" s="469">
        <f t="shared" si="955"/>
        <v>0</v>
      </c>
      <c r="DM65" s="122">
        <f>DL65/DL58</f>
        <v>0</v>
      </c>
      <c r="DN65" s="101">
        <f>DN58*DM65</f>
        <v>0</v>
      </c>
      <c r="DO65" s="119">
        <f t="shared" si="956"/>
        <v>0</v>
      </c>
      <c r="DP65" s="93">
        <f>DP58</f>
        <v>51.47</v>
      </c>
      <c r="DQ65" s="120">
        <f t="shared" si="957"/>
        <v>0</v>
      </c>
      <c r="DR65" s="101">
        <f t="shared" si="958"/>
        <v>0</v>
      </c>
      <c r="DS65" s="101"/>
      <c r="DT65" s="121"/>
      <c r="DU65" s="122" t="e">
        <f t="shared" si="959"/>
        <v>#DIV/0!</v>
      </c>
      <c r="DV65" s="469">
        <f t="shared" si="960"/>
        <v>0</v>
      </c>
      <c r="DW65" s="122">
        <f>DV65/DV58</f>
        <v>0</v>
      </c>
      <c r="DX65" s="101">
        <f>DX58*DW65</f>
        <v>0</v>
      </c>
      <c r="DY65" s="119">
        <f t="shared" si="961"/>
        <v>0</v>
      </c>
      <c r="DZ65" s="93">
        <f>DZ58</f>
        <v>51.47</v>
      </c>
      <c r="EA65" s="120">
        <f t="shared" si="962"/>
        <v>0</v>
      </c>
      <c r="EB65" s="101">
        <f t="shared" si="963"/>
        <v>0</v>
      </c>
      <c r="EC65" s="101"/>
      <c r="ED65" s="121"/>
      <c r="EE65" s="122" t="e">
        <f t="shared" si="964"/>
        <v>#DIV/0!</v>
      </c>
      <c r="EF65" s="469">
        <f t="shared" si="965"/>
        <v>0</v>
      </c>
      <c r="EG65" s="122">
        <f>EF65/EF58</f>
        <v>0</v>
      </c>
      <c r="EH65" s="101">
        <f>EH58*EG65</f>
        <v>0</v>
      </c>
      <c r="EI65" s="119">
        <f t="shared" si="966"/>
        <v>0</v>
      </c>
      <c r="EJ65" s="93">
        <f>EJ58</f>
        <v>51.47</v>
      </c>
      <c r="EK65" s="120">
        <f t="shared" si="967"/>
        <v>0</v>
      </c>
      <c r="EL65" s="101">
        <f t="shared" si="968"/>
        <v>0</v>
      </c>
      <c r="EM65" s="101"/>
      <c r="EN65" s="121"/>
      <c r="EO65" s="122" t="e">
        <f t="shared" si="969"/>
        <v>#DIV/0!</v>
      </c>
      <c r="EP65" s="469">
        <f t="shared" si="970"/>
        <v>0</v>
      </c>
      <c r="EQ65" s="122">
        <f>EP65/EP58</f>
        <v>0</v>
      </c>
      <c r="ER65" s="101">
        <f>ER58*EQ65</f>
        <v>0</v>
      </c>
      <c r="ES65" s="119">
        <f t="shared" si="971"/>
        <v>0</v>
      </c>
      <c r="ET65" s="93">
        <f>ET58</f>
        <v>51.47</v>
      </c>
      <c r="EU65" s="120">
        <f t="shared" si="972"/>
        <v>0</v>
      </c>
      <c r="EV65" s="101">
        <f t="shared" si="973"/>
        <v>0</v>
      </c>
      <c r="EW65" s="101"/>
      <c r="EX65" s="121"/>
      <c r="EY65" s="122" t="e">
        <f t="shared" si="974"/>
        <v>#DIV/0!</v>
      </c>
      <c r="EZ65" s="469">
        <f t="shared" si="975"/>
        <v>0</v>
      </c>
      <c r="FA65" s="122">
        <f>EZ65/EZ58</f>
        <v>0</v>
      </c>
      <c r="FB65" s="101">
        <f>FB58*FA65</f>
        <v>0</v>
      </c>
      <c r="FC65" s="119">
        <f t="shared" si="976"/>
        <v>0</v>
      </c>
      <c r="FD65" s="93">
        <f>FD58</f>
        <v>51.47</v>
      </c>
      <c r="FE65" s="120">
        <f t="shared" si="977"/>
        <v>0</v>
      </c>
      <c r="FF65" s="101">
        <f t="shared" si="978"/>
        <v>0</v>
      </c>
      <c r="FG65" s="101"/>
      <c r="FH65" s="121"/>
      <c r="FI65" s="122" t="e">
        <f t="shared" si="979"/>
        <v>#DIV/0!</v>
      </c>
      <c r="FJ65" s="469">
        <f t="shared" si="980"/>
        <v>0</v>
      </c>
      <c r="FK65" s="122">
        <f>FJ65/FJ58</f>
        <v>0</v>
      </c>
      <c r="FL65" s="101">
        <f>FL58*FK65</f>
        <v>0</v>
      </c>
      <c r="FM65" s="119">
        <f t="shared" si="981"/>
        <v>0</v>
      </c>
      <c r="FN65" s="93">
        <f>FN58</f>
        <v>51.47</v>
      </c>
      <c r="FO65" s="120">
        <f t="shared" si="982"/>
        <v>0</v>
      </c>
      <c r="FP65" s="101">
        <f t="shared" si="983"/>
        <v>0</v>
      </c>
      <c r="FQ65" s="101"/>
      <c r="FR65" s="121"/>
      <c r="FS65" s="122" t="e">
        <f t="shared" si="984"/>
        <v>#DIV/0!</v>
      </c>
      <c r="FT65" s="469">
        <f t="shared" si="985"/>
        <v>0</v>
      </c>
      <c r="FU65" s="122">
        <f>FT65/FT58</f>
        <v>0</v>
      </c>
      <c r="FV65" s="101">
        <f>FV58*FU65</f>
        <v>0</v>
      </c>
      <c r="FW65" s="119">
        <f t="shared" si="986"/>
        <v>0</v>
      </c>
      <c r="FX65" s="93">
        <f>FX58</f>
        <v>51.47</v>
      </c>
      <c r="FY65" s="120">
        <f t="shared" si="987"/>
        <v>0</v>
      </c>
      <c r="FZ65" s="101">
        <f t="shared" si="988"/>
        <v>0</v>
      </c>
      <c r="GA65" s="101"/>
      <c r="GB65" s="121"/>
      <c r="GC65" s="122" t="e">
        <f t="shared" si="989"/>
        <v>#DIV/0!</v>
      </c>
      <c r="GD65" s="469">
        <f t="shared" si="990"/>
        <v>0</v>
      </c>
      <c r="GE65" s="122">
        <f>GD65/GD58</f>
        <v>0</v>
      </c>
      <c r="GF65" s="101">
        <f>GF58*GE65</f>
        <v>0</v>
      </c>
      <c r="GG65" s="119">
        <f t="shared" si="991"/>
        <v>0</v>
      </c>
      <c r="GH65" s="93">
        <f>GH58</f>
        <v>51.47</v>
      </c>
      <c r="GI65" s="120">
        <f t="shared" si="992"/>
        <v>0</v>
      </c>
      <c r="GJ65" s="101">
        <f t="shared" si="993"/>
        <v>0</v>
      </c>
      <c r="GK65" s="101"/>
      <c r="GL65" s="121"/>
      <c r="GM65" s="122" t="e">
        <f t="shared" si="994"/>
        <v>#DIV/0!</v>
      </c>
      <c r="GN65" s="469">
        <f t="shared" si="995"/>
        <v>0</v>
      </c>
      <c r="GO65" s="122">
        <f>GN65/GN58</f>
        <v>0</v>
      </c>
      <c r="GP65" s="101">
        <f>GP58*GO65</f>
        <v>0</v>
      </c>
      <c r="GQ65" s="119">
        <f t="shared" si="996"/>
        <v>0</v>
      </c>
      <c r="GR65" s="93">
        <f>GR58</f>
        <v>51.47</v>
      </c>
      <c r="GS65" s="120">
        <f t="shared" si="997"/>
        <v>0</v>
      </c>
      <c r="GT65" s="101">
        <f t="shared" si="998"/>
        <v>0</v>
      </c>
      <c r="GU65" s="101"/>
      <c r="GV65" s="121"/>
      <c r="GW65" s="122" t="e">
        <f t="shared" si="999"/>
        <v>#DIV/0!</v>
      </c>
      <c r="GX65" s="469">
        <f t="shared" si="1000"/>
        <v>0</v>
      </c>
      <c r="GY65" s="122">
        <f>GX65/GX58</f>
        <v>0</v>
      </c>
      <c r="GZ65" s="101">
        <f>GZ58*GY65</f>
        <v>0</v>
      </c>
      <c r="HA65" s="119">
        <f t="shared" si="1001"/>
        <v>0</v>
      </c>
      <c r="HB65" s="93">
        <f>HB58</f>
        <v>51.47</v>
      </c>
      <c r="HC65" s="120">
        <f t="shared" si="1002"/>
        <v>0</v>
      </c>
      <c r="HD65" s="101">
        <f t="shared" si="1003"/>
        <v>0</v>
      </c>
      <c r="HE65" s="101"/>
      <c r="HF65" s="121"/>
      <c r="HG65" s="122" t="e">
        <f t="shared" si="1004"/>
        <v>#DIV/0!</v>
      </c>
      <c r="HH65" s="469">
        <f t="shared" si="1005"/>
        <v>0</v>
      </c>
      <c r="HI65" s="122">
        <f>HH65/HH58</f>
        <v>0</v>
      </c>
      <c r="HJ65" s="101">
        <f>HJ58*HI65</f>
        <v>0</v>
      </c>
      <c r="HK65" s="119">
        <f t="shared" si="1006"/>
        <v>0</v>
      </c>
      <c r="HL65" s="93">
        <f>HL58</f>
        <v>51.47</v>
      </c>
      <c r="HM65" s="120">
        <f t="shared" si="1007"/>
        <v>0</v>
      </c>
      <c r="HN65" s="101">
        <f t="shared" si="1008"/>
        <v>0</v>
      </c>
      <c r="HO65" s="101"/>
      <c r="HP65" s="121"/>
      <c r="HQ65" s="122" t="e">
        <f t="shared" si="1009"/>
        <v>#DIV/0!</v>
      </c>
      <c r="HR65" s="469">
        <f t="shared" si="1010"/>
        <v>0</v>
      </c>
      <c r="HS65" s="122">
        <f>HR65/HR58</f>
        <v>0</v>
      </c>
      <c r="HT65" s="101">
        <f>HT58*HS65</f>
        <v>0</v>
      </c>
      <c r="HU65" s="119">
        <f t="shared" si="1011"/>
        <v>0</v>
      </c>
      <c r="HV65" s="93">
        <f>HV58</f>
        <v>51.47</v>
      </c>
      <c r="HW65" s="120">
        <f t="shared" si="1012"/>
        <v>0</v>
      </c>
      <c r="HX65" s="101">
        <f t="shared" si="1013"/>
        <v>0</v>
      </c>
      <c r="HY65" s="101"/>
      <c r="HZ65" s="121"/>
      <c r="IA65" s="122" t="e">
        <f t="shared" si="1014"/>
        <v>#DIV/0!</v>
      </c>
      <c r="IB65" s="469">
        <f t="shared" si="1015"/>
        <v>0</v>
      </c>
      <c r="IC65" s="122">
        <f>IB65/IB58</f>
        <v>0</v>
      </c>
      <c r="ID65" s="101">
        <f>ID58*IC65</f>
        <v>0</v>
      </c>
      <c r="IE65" s="119">
        <f t="shared" si="1016"/>
        <v>0</v>
      </c>
      <c r="IF65" s="93">
        <f>IF58</f>
        <v>51.47</v>
      </c>
      <c r="IG65" s="120">
        <f t="shared" si="1017"/>
        <v>0</v>
      </c>
      <c r="IH65" s="101">
        <f t="shared" si="1018"/>
        <v>0</v>
      </c>
      <c r="II65" s="101"/>
      <c r="IJ65" s="121"/>
      <c r="IK65" s="122" t="e">
        <f t="shared" si="1019"/>
        <v>#DIV/0!</v>
      </c>
      <c r="IL65" s="469">
        <f t="shared" si="1020"/>
        <v>0</v>
      </c>
      <c r="IM65" s="122">
        <f>IL65/IL58</f>
        <v>0</v>
      </c>
      <c r="IN65" s="101">
        <f>IN58*IM65</f>
        <v>0</v>
      </c>
      <c r="IO65" s="119">
        <f t="shared" si="1021"/>
        <v>0</v>
      </c>
      <c r="IP65" s="93">
        <f>IP58</f>
        <v>51.47</v>
      </c>
      <c r="IQ65" s="120">
        <f t="shared" si="1022"/>
        <v>0</v>
      </c>
      <c r="IR65" s="101">
        <f t="shared" si="1023"/>
        <v>0</v>
      </c>
      <c r="IS65" s="101"/>
      <c r="IT65" s="121"/>
      <c r="IU65" s="122" t="e">
        <f t="shared" si="1024"/>
        <v>#DIV/0!</v>
      </c>
      <c r="IV65" s="469">
        <f t="shared" si="1025"/>
        <v>0</v>
      </c>
      <c r="IW65" s="122">
        <f>IV65/IV58</f>
        <v>0</v>
      </c>
      <c r="IX65" s="101">
        <f>IX58*IW65</f>
        <v>0</v>
      </c>
      <c r="IY65" s="119">
        <f t="shared" si="1026"/>
        <v>0</v>
      </c>
      <c r="IZ65" s="93">
        <f>IZ58</f>
        <v>51.47</v>
      </c>
      <c r="JA65" s="120">
        <f t="shared" si="1027"/>
        <v>0</v>
      </c>
      <c r="JB65" s="101">
        <f t="shared" si="1028"/>
        <v>0</v>
      </c>
      <c r="JC65" s="101"/>
      <c r="JD65" s="121"/>
      <c r="JE65" s="122" t="e">
        <f t="shared" si="1029"/>
        <v>#DIV/0!</v>
      </c>
      <c r="JF65" s="469">
        <f t="shared" si="1030"/>
        <v>0</v>
      </c>
      <c r="JG65" s="122">
        <f>JF65/JF58</f>
        <v>0</v>
      </c>
      <c r="JH65" s="101">
        <f>JH58*JG65</f>
        <v>0</v>
      </c>
      <c r="JI65" s="119">
        <f t="shared" si="1031"/>
        <v>0</v>
      </c>
      <c r="JJ65" s="93">
        <f>JJ58</f>
        <v>51.47</v>
      </c>
      <c r="JK65" s="120">
        <f t="shared" si="1032"/>
        <v>0</v>
      </c>
      <c r="JL65" s="101">
        <f t="shared" si="1033"/>
        <v>0</v>
      </c>
      <c r="JM65" s="101"/>
      <c r="JN65" s="121"/>
      <c r="JO65" s="122" t="e">
        <f t="shared" si="1034"/>
        <v>#DIV/0!</v>
      </c>
      <c r="JP65" s="469">
        <f t="shared" si="1035"/>
        <v>0</v>
      </c>
      <c r="JQ65" s="122" t="e">
        <f>JP65/JP58</f>
        <v>#DIV/0!</v>
      </c>
      <c r="JR65" s="101" t="e">
        <f>JR58*JQ65</f>
        <v>#DIV/0!</v>
      </c>
      <c r="JS65" s="119">
        <f t="shared" si="1036"/>
        <v>0</v>
      </c>
      <c r="JT65" s="93">
        <f>JT58</f>
        <v>0</v>
      </c>
      <c r="JU65" s="120">
        <f t="shared" si="1037"/>
        <v>0</v>
      </c>
      <c r="JV65" s="101">
        <f t="shared" si="1038"/>
        <v>0</v>
      </c>
      <c r="JW65" s="101"/>
      <c r="JX65" s="121"/>
      <c r="JY65" s="122" t="e">
        <f t="shared" si="1039"/>
        <v>#DIV/0!</v>
      </c>
      <c r="JZ65" s="469">
        <f t="shared" si="1040"/>
        <v>0</v>
      </c>
      <c r="KA65" s="122">
        <f>JZ65/JZ58</f>
        <v>0</v>
      </c>
      <c r="KB65" s="101">
        <f>KB58*KA65</f>
        <v>0</v>
      </c>
      <c r="KC65" s="119">
        <f t="shared" si="1041"/>
        <v>0</v>
      </c>
      <c r="KD65" s="93">
        <f>KD58</f>
        <v>51.47</v>
      </c>
      <c r="KE65" s="120">
        <f t="shared" si="1042"/>
        <v>0</v>
      </c>
      <c r="KF65" s="101">
        <f t="shared" si="1043"/>
        <v>0</v>
      </c>
      <c r="KG65" s="101"/>
      <c r="KH65" s="121"/>
      <c r="KI65" s="122" t="e">
        <f t="shared" si="1044"/>
        <v>#DIV/0!</v>
      </c>
      <c r="KJ65" s="469">
        <f t="shared" si="1045"/>
        <v>0</v>
      </c>
      <c r="KK65" s="122">
        <f>KJ65/KJ58</f>
        <v>0</v>
      </c>
      <c r="KL65" s="101">
        <f>KL58*KK65</f>
        <v>0</v>
      </c>
      <c r="KM65" s="119">
        <f t="shared" si="1046"/>
        <v>0</v>
      </c>
      <c r="KN65" s="93">
        <f>KN58</f>
        <v>51.47</v>
      </c>
      <c r="KO65" s="120">
        <f t="shared" si="1047"/>
        <v>0</v>
      </c>
      <c r="KP65" s="101">
        <f t="shared" si="1048"/>
        <v>0</v>
      </c>
      <c r="KQ65" s="101"/>
      <c r="KR65" s="121"/>
      <c r="KS65" s="122" t="e">
        <f t="shared" si="1049"/>
        <v>#DIV/0!</v>
      </c>
      <c r="KT65" s="469">
        <f t="shared" si="1050"/>
        <v>0</v>
      </c>
      <c r="KU65" s="122">
        <f>KT65/KT58</f>
        <v>0</v>
      </c>
      <c r="KV65" s="101">
        <f>KV58*KU65</f>
        <v>0</v>
      </c>
      <c r="KW65" s="119">
        <f t="shared" si="1051"/>
        <v>0</v>
      </c>
      <c r="KX65" s="93">
        <f>KX58</f>
        <v>51.47</v>
      </c>
      <c r="KY65" s="120">
        <f t="shared" si="1052"/>
        <v>0</v>
      </c>
      <c r="KZ65" s="101">
        <f t="shared" si="1053"/>
        <v>0</v>
      </c>
      <c r="LA65" s="101"/>
      <c r="LB65" s="121"/>
      <c r="LC65" s="122" t="e">
        <f t="shared" si="1054"/>
        <v>#DIV/0!</v>
      </c>
      <c r="LD65" s="469">
        <f t="shared" si="1055"/>
        <v>0</v>
      </c>
      <c r="LE65" s="122">
        <f>LD65/LD58</f>
        <v>0</v>
      </c>
      <c r="LF65" s="101">
        <f>LF58*LE65</f>
        <v>0</v>
      </c>
      <c r="LG65" s="119">
        <f t="shared" si="1056"/>
        <v>0</v>
      </c>
      <c r="LH65" s="93">
        <f>LH58</f>
        <v>51.47</v>
      </c>
      <c r="LI65" s="120">
        <f t="shared" si="1057"/>
        <v>0</v>
      </c>
      <c r="LJ65" s="101">
        <f t="shared" si="1058"/>
        <v>0</v>
      </c>
      <c r="LK65" s="101"/>
      <c r="LL65" s="121"/>
      <c r="LM65" s="122" t="e">
        <f t="shared" si="1059"/>
        <v>#DIV/0!</v>
      </c>
      <c r="LN65" s="469">
        <f t="shared" si="1060"/>
        <v>0</v>
      </c>
      <c r="LO65" s="122">
        <f>LN65/LN58</f>
        <v>0</v>
      </c>
      <c r="LP65" s="101">
        <f>LP58*LO65</f>
        <v>0</v>
      </c>
      <c r="LQ65" s="119">
        <f t="shared" si="1061"/>
        <v>0</v>
      </c>
      <c r="LR65" s="93">
        <f>LR58</f>
        <v>51.47</v>
      </c>
      <c r="LS65" s="120">
        <f t="shared" si="1062"/>
        <v>0</v>
      </c>
      <c r="LT65" s="101">
        <f t="shared" si="1063"/>
        <v>0</v>
      </c>
      <c r="LU65" s="101"/>
      <c r="LV65" s="121"/>
      <c r="LW65" s="122" t="e">
        <f t="shared" si="1064"/>
        <v>#DIV/0!</v>
      </c>
      <c r="LX65" s="469">
        <f t="shared" si="1065"/>
        <v>0</v>
      </c>
      <c r="LY65" s="122">
        <f>LX65/LX58</f>
        <v>0</v>
      </c>
      <c r="LZ65" s="101">
        <f>LZ58*LY65</f>
        <v>0</v>
      </c>
      <c r="MA65" s="119">
        <f t="shared" si="1066"/>
        <v>0</v>
      </c>
      <c r="MB65" s="93">
        <f>MB58</f>
        <v>51.47</v>
      </c>
      <c r="MC65" s="120">
        <f t="shared" si="1067"/>
        <v>0</v>
      </c>
      <c r="MD65" s="101">
        <f t="shared" si="1068"/>
        <v>0</v>
      </c>
      <c r="ME65" s="101"/>
      <c r="MF65" s="121"/>
      <c r="MG65" s="122" t="e">
        <f t="shared" si="1069"/>
        <v>#DIV/0!</v>
      </c>
      <c r="MH65" s="469">
        <f t="shared" si="1070"/>
        <v>0</v>
      </c>
      <c r="MI65" s="122">
        <f>MH65/MH58</f>
        <v>0</v>
      </c>
      <c r="MJ65" s="101">
        <f>MJ58*MI65</f>
        <v>0</v>
      </c>
      <c r="MK65" s="119">
        <f t="shared" si="1071"/>
        <v>0</v>
      </c>
      <c r="ML65" s="93">
        <f>ML58</f>
        <v>51.47</v>
      </c>
      <c r="MM65" s="120">
        <f t="shared" si="1072"/>
        <v>0</v>
      </c>
      <c r="MN65" s="101">
        <f t="shared" si="1073"/>
        <v>0</v>
      </c>
      <c r="MO65" s="101"/>
      <c r="MP65" s="121"/>
      <c r="MQ65" s="122" t="e">
        <f t="shared" si="1074"/>
        <v>#DIV/0!</v>
      </c>
      <c r="MR65" s="469">
        <f t="shared" si="1075"/>
        <v>0</v>
      </c>
      <c r="MS65" s="122">
        <f>MR65/MR58</f>
        <v>0</v>
      </c>
      <c r="MT65" s="101">
        <f>MT58*MS65</f>
        <v>0</v>
      </c>
      <c r="MU65" s="119">
        <f t="shared" si="1076"/>
        <v>0</v>
      </c>
      <c r="MV65" s="93">
        <f>MV58</f>
        <v>51.47</v>
      </c>
      <c r="MW65" s="120">
        <f t="shared" si="1077"/>
        <v>0</v>
      </c>
      <c r="MX65" s="101">
        <f t="shared" si="1078"/>
        <v>0</v>
      </c>
      <c r="MY65" s="101"/>
      <c r="MZ65" s="121"/>
      <c r="NA65" s="122" t="e">
        <f t="shared" si="1079"/>
        <v>#DIV/0!</v>
      </c>
      <c r="NB65" s="469">
        <f t="shared" si="1080"/>
        <v>0</v>
      </c>
      <c r="NC65" s="122">
        <f>NB65/NB58</f>
        <v>0</v>
      </c>
      <c r="ND65" s="101">
        <f>ND58*NC65</f>
        <v>0</v>
      </c>
      <c r="NE65" s="119">
        <f t="shared" si="1081"/>
        <v>0</v>
      </c>
      <c r="NF65" s="93">
        <f>NF58</f>
        <v>51.47</v>
      </c>
      <c r="NG65" s="120">
        <f t="shared" si="1082"/>
        <v>0</v>
      </c>
      <c r="NH65" s="101">
        <f t="shared" si="1083"/>
        <v>0</v>
      </c>
      <c r="NI65" s="101"/>
      <c r="NJ65" s="121"/>
      <c r="NK65" s="122" t="e">
        <f t="shared" si="1084"/>
        <v>#DIV/0!</v>
      </c>
      <c r="NL65" s="469">
        <f t="shared" si="1085"/>
        <v>0</v>
      </c>
      <c r="NM65" s="122">
        <f>NL65/NL58</f>
        <v>0</v>
      </c>
      <c r="NN65" s="101">
        <f>NN58*NM65</f>
        <v>0</v>
      </c>
      <c r="NO65" s="119">
        <f t="shared" si="1086"/>
        <v>0</v>
      </c>
      <c r="NP65" s="93">
        <f>NP58</f>
        <v>51.47</v>
      </c>
      <c r="NQ65" s="120">
        <f t="shared" si="1087"/>
        <v>0</v>
      </c>
      <c r="NR65" s="101">
        <f t="shared" si="1088"/>
        <v>0</v>
      </c>
      <c r="NS65" s="101"/>
      <c r="NT65" s="121"/>
      <c r="NU65" s="122" t="e">
        <f t="shared" si="1089"/>
        <v>#DIV/0!</v>
      </c>
      <c r="NV65" s="469">
        <f t="shared" si="1090"/>
        <v>0</v>
      </c>
      <c r="NW65" s="122">
        <f>NV65/NV58</f>
        <v>0</v>
      </c>
      <c r="NX65" s="101">
        <f>NX58*NW65</f>
        <v>0</v>
      </c>
      <c r="NY65" s="119">
        <f t="shared" si="1091"/>
        <v>0</v>
      </c>
      <c r="NZ65" s="93">
        <f>NZ58</f>
        <v>51.47</v>
      </c>
      <c r="OA65" s="120">
        <f t="shared" si="1092"/>
        <v>0</v>
      </c>
      <c r="OB65" s="101">
        <f t="shared" si="1093"/>
        <v>0</v>
      </c>
      <c r="OC65" s="101"/>
      <c r="OD65" s="121"/>
      <c r="OE65" s="122" t="e">
        <f t="shared" si="1094"/>
        <v>#DIV/0!</v>
      </c>
      <c r="OF65" s="469">
        <f t="shared" si="1095"/>
        <v>0</v>
      </c>
      <c r="OG65" s="122">
        <f>OF65/OF58</f>
        <v>0</v>
      </c>
      <c r="OH65" s="101">
        <f>OH58*OG65</f>
        <v>0</v>
      </c>
      <c r="OI65" s="119">
        <f t="shared" si="1096"/>
        <v>0</v>
      </c>
      <c r="OJ65" s="93">
        <f>OJ58</f>
        <v>51.47</v>
      </c>
      <c r="OK65" s="120">
        <f t="shared" si="1097"/>
        <v>0</v>
      </c>
      <c r="OL65" s="101">
        <f t="shared" si="1098"/>
        <v>0</v>
      </c>
      <c r="OM65" s="101"/>
      <c r="ON65" s="121"/>
      <c r="OO65" s="122" t="e">
        <f t="shared" si="1099"/>
        <v>#DIV/0!</v>
      </c>
      <c r="OP65" s="469">
        <f t="shared" si="1100"/>
        <v>0</v>
      </c>
      <c r="OQ65" s="122">
        <f>OP65/OP58</f>
        <v>0</v>
      </c>
      <c r="OR65" s="101">
        <f>OR58*OQ65</f>
        <v>0</v>
      </c>
      <c r="OS65" s="119">
        <f t="shared" si="1101"/>
        <v>0</v>
      </c>
      <c r="OT65" s="93">
        <f>OT58</f>
        <v>51.47</v>
      </c>
      <c r="OU65" s="120">
        <f t="shared" si="1102"/>
        <v>0</v>
      </c>
      <c r="OV65" s="101">
        <f t="shared" si="1103"/>
        <v>0</v>
      </c>
      <c r="OW65" s="101"/>
      <c r="OX65" s="121"/>
      <c r="OY65" s="122" t="e">
        <f t="shared" si="1104"/>
        <v>#DIV/0!</v>
      </c>
      <c r="OZ65" s="469">
        <f t="shared" si="1105"/>
        <v>0</v>
      </c>
      <c r="PA65" s="122">
        <f>OZ65/OZ58</f>
        <v>0</v>
      </c>
      <c r="PB65" s="101">
        <f>PB58*PA65</f>
        <v>0</v>
      </c>
      <c r="PC65" s="119">
        <f t="shared" si="1106"/>
        <v>0</v>
      </c>
      <c r="PD65" s="93">
        <f>PD58</f>
        <v>51.47</v>
      </c>
      <c r="PE65" s="120">
        <f t="shared" si="1107"/>
        <v>0</v>
      </c>
      <c r="PF65" s="101">
        <f t="shared" si="1108"/>
        <v>0</v>
      </c>
      <c r="PG65" s="101"/>
      <c r="PH65" s="121"/>
      <c r="PI65" s="122" t="e">
        <f t="shared" si="1109"/>
        <v>#DIV/0!</v>
      </c>
      <c r="PJ65" s="469">
        <f t="shared" si="1110"/>
        <v>0</v>
      </c>
      <c r="PK65" s="122">
        <f>PJ65/PJ58</f>
        <v>0</v>
      </c>
      <c r="PL65" s="101">
        <f>PL58*PK65</f>
        <v>0</v>
      </c>
      <c r="PM65" s="119">
        <f t="shared" si="1111"/>
        <v>0</v>
      </c>
      <c r="PN65" s="93">
        <f>PN58</f>
        <v>51.47</v>
      </c>
      <c r="PO65" s="120">
        <f t="shared" si="1112"/>
        <v>0</v>
      </c>
      <c r="PP65" s="101">
        <f t="shared" si="1113"/>
        <v>0</v>
      </c>
      <c r="PQ65" s="101"/>
      <c r="PR65" s="121"/>
      <c r="PS65" s="122" t="e">
        <f t="shared" si="1114"/>
        <v>#DIV/0!</v>
      </c>
      <c r="PT65" s="469">
        <f t="shared" si="1115"/>
        <v>0</v>
      </c>
      <c r="PU65" s="122" t="e">
        <f>PT65/PT58</f>
        <v>#DIV/0!</v>
      </c>
      <c r="PV65" s="101" t="e">
        <f>PV58*PU65</f>
        <v>#DIV/0!</v>
      </c>
      <c r="PW65" s="119">
        <f t="shared" si="1116"/>
        <v>0</v>
      </c>
      <c r="PX65" s="93">
        <f>PX58</f>
        <v>0</v>
      </c>
      <c r="PY65" s="120">
        <f t="shared" si="1117"/>
        <v>0</v>
      </c>
      <c r="PZ65" s="101">
        <f t="shared" si="1118"/>
        <v>0</v>
      </c>
      <c r="QA65" s="101"/>
      <c r="QB65" s="121"/>
      <c r="QC65" s="122" t="e">
        <f t="shared" si="1119"/>
        <v>#DIV/0!</v>
      </c>
      <c r="QD65" s="469">
        <f t="shared" si="1120"/>
        <v>0</v>
      </c>
      <c r="QE65" s="122">
        <f>QD65/QD58</f>
        <v>0</v>
      </c>
      <c r="QF65" s="101">
        <f>QF58*QE65</f>
        <v>0</v>
      </c>
      <c r="QG65" s="119">
        <f t="shared" si="1121"/>
        <v>0</v>
      </c>
      <c r="QH65" s="93">
        <f>QH58</f>
        <v>51.47</v>
      </c>
      <c r="QI65" s="120">
        <f t="shared" si="1122"/>
        <v>0</v>
      </c>
      <c r="QJ65" s="101">
        <f t="shared" si="1123"/>
        <v>0</v>
      </c>
      <c r="QK65" s="101"/>
      <c r="QL65" s="121"/>
      <c r="QM65" s="122" t="e">
        <f t="shared" si="1124"/>
        <v>#DIV/0!</v>
      </c>
      <c r="QN65" s="469">
        <f t="shared" si="1125"/>
        <v>0</v>
      </c>
      <c r="QO65" s="122">
        <f>QN65/QN58</f>
        <v>0</v>
      </c>
      <c r="QP65" s="101">
        <f>QP58*QO65</f>
        <v>0</v>
      </c>
      <c r="QQ65" s="119">
        <f t="shared" si="1126"/>
        <v>0</v>
      </c>
      <c r="QR65" s="93">
        <f>QR58</f>
        <v>51.47</v>
      </c>
      <c r="QS65" s="120">
        <f t="shared" si="1127"/>
        <v>0</v>
      </c>
      <c r="QT65" s="101">
        <f t="shared" si="1128"/>
        <v>0</v>
      </c>
      <c r="QU65" s="101"/>
      <c r="QV65" s="121"/>
      <c r="QW65" s="122" t="e">
        <f t="shared" si="1129"/>
        <v>#DIV/0!</v>
      </c>
      <c r="QX65" s="469">
        <f t="shared" si="1130"/>
        <v>0</v>
      </c>
      <c r="QY65" s="122">
        <f>QX65/QX58</f>
        <v>0</v>
      </c>
      <c r="QZ65" s="101">
        <f>QZ58*QY65</f>
        <v>0</v>
      </c>
      <c r="RA65" s="119">
        <f t="shared" si="1131"/>
        <v>0</v>
      </c>
      <c r="RB65" s="93">
        <f>RB58</f>
        <v>51.47</v>
      </c>
      <c r="RC65" s="120">
        <f t="shared" si="1132"/>
        <v>0</v>
      </c>
      <c r="RD65" s="101">
        <f t="shared" si="1133"/>
        <v>0</v>
      </c>
      <c r="RE65" s="101"/>
      <c r="RF65" s="121"/>
      <c r="RG65" s="122" t="e">
        <f t="shared" si="1134"/>
        <v>#DIV/0!</v>
      </c>
      <c r="RH65" s="469">
        <f t="shared" si="1135"/>
        <v>0</v>
      </c>
      <c r="RI65" s="122">
        <f>RH65/RH58</f>
        <v>0</v>
      </c>
      <c r="RJ65" s="101">
        <f>RJ58*RI65</f>
        <v>0</v>
      </c>
      <c r="RK65" s="119">
        <f t="shared" si="1136"/>
        <v>0</v>
      </c>
      <c r="RL65" s="93">
        <f>RL58</f>
        <v>51.47</v>
      </c>
      <c r="RM65" s="120">
        <f t="shared" si="1137"/>
        <v>0</v>
      </c>
      <c r="RN65" s="101">
        <f t="shared" si="1138"/>
        <v>0</v>
      </c>
      <c r="RO65" s="101"/>
      <c r="RP65" s="121"/>
      <c r="RQ65" s="122" t="e">
        <f t="shared" si="1139"/>
        <v>#DIV/0!</v>
      </c>
      <c r="RR65" s="469">
        <f t="shared" si="1140"/>
        <v>0</v>
      </c>
      <c r="RS65" s="122">
        <f>RR65/RR58</f>
        <v>0</v>
      </c>
      <c r="RT65" s="101">
        <f>RT58*RS65</f>
        <v>0</v>
      </c>
      <c r="RU65" s="119">
        <f t="shared" si="1141"/>
        <v>0</v>
      </c>
      <c r="RV65" s="93">
        <f>RV58</f>
        <v>51.47</v>
      </c>
      <c r="RW65" s="120">
        <f t="shared" si="1142"/>
        <v>0</v>
      </c>
      <c r="RX65" s="101">
        <f t="shared" si="1143"/>
        <v>0</v>
      </c>
      <c r="RY65" s="101"/>
      <c r="RZ65" s="121"/>
      <c r="SA65" s="122" t="e">
        <f t="shared" si="1144"/>
        <v>#DIV/0!</v>
      </c>
      <c r="SB65" s="469">
        <f t="shared" si="1145"/>
        <v>0</v>
      </c>
      <c r="SC65" s="122">
        <f>SB65/SB58</f>
        <v>0</v>
      </c>
      <c r="SD65" s="101">
        <f>SD58*SC65</f>
        <v>0</v>
      </c>
      <c r="SE65" s="119">
        <f t="shared" si="1146"/>
        <v>0</v>
      </c>
      <c r="SF65" s="93">
        <f>SF58</f>
        <v>51.47</v>
      </c>
      <c r="SG65" s="120">
        <f t="shared" si="1147"/>
        <v>0</v>
      </c>
      <c r="SH65" s="101">
        <f t="shared" si="1148"/>
        <v>0</v>
      </c>
      <c r="SI65" s="101"/>
      <c r="SJ65" s="121"/>
      <c r="SK65" s="122" t="e">
        <f t="shared" si="1149"/>
        <v>#DIV/0!</v>
      </c>
      <c r="SL65" s="469">
        <f t="shared" si="1150"/>
        <v>0</v>
      </c>
      <c r="SM65" s="122">
        <f>SL65/SL58</f>
        <v>0</v>
      </c>
      <c r="SN65" s="101">
        <f>SN58*SM65</f>
        <v>0</v>
      </c>
      <c r="SO65" s="119">
        <f t="shared" si="1151"/>
        <v>0</v>
      </c>
      <c r="SP65" s="93">
        <f>SP58</f>
        <v>51.47</v>
      </c>
      <c r="SQ65" s="120">
        <f t="shared" si="1152"/>
        <v>0</v>
      </c>
      <c r="SR65" s="101">
        <f t="shared" si="1153"/>
        <v>0</v>
      </c>
      <c r="SS65" s="101"/>
      <c r="ST65" s="121"/>
      <c r="SU65" s="122" t="e">
        <f t="shared" si="1154"/>
        <v>#DIV/0!</v>
      </c>
      <c r="SV65" s="469">
        <f t="shared" si="1155"/>
        <v>0</v>
      </c>
      <c r="SW65" s="122">
        <f>SV65/SV58</f>
        <v>0</v>
      </c>
      <c r="SX65" s="101">
        <f>SX58*SW65</f>
        <v>0</v>
      </c>
      <c r="SY65" s="119">
        <f t="shared" si="1156"/>
        <v>0</v>
      </c>
      <c r="SZ65" s="93">
        <f>SZ58</f>
        <v>51.47</v>
      </c>
      <c r="TA65" s="120">
        <f t="shared" si="1157"/>
        <v>0</v>
      </c>
      <c r="TB65" s="101">
        <f t="shared" si="1158"/>
        <v>0</v>
      </c>
      <c r="TC65" s="101"/>
      <c r="TD65" s="121"/>
      <c r="TE65" s="122" t="e">
        <f t="shared" si="1159"/>
        <v>#DIV/0!</v>
      </c>
      <c r="TF65" s="469">
        <f t="shared" si="1160"/>
        <v>0</v>
      </c>
      <c r="TG65" s="122">
        <f>TF65/TF58</f>
        <v>0</v>
      </c>
      <c r="TH65" s="101">
        <f>TH58*TG65</f>
        <v>0</v>
      </c>
      <c r="TI65" s="119">
        <f t="shared" si="1161"/>
        <v>0</v>
      </c>
      <c r="TJ65" s="93">
        <f>TJ58</f>
        <v>51.47</v>
      </c>
      <c r="TK65" s="120">
        <f t="shared" si="1162"/>
        <v>0</v>
      </c>
      <c r="TL65" s="101">
        <f t="shared" si="1163"/>
        <v>0</v>
      </c>
      <c r="TM65" s="101"/>
      <c r="TN65" s="121"/>
      <c r="TO65" s="122" t="e">
        <f t="shared" si="1164"/>
        <v>#DIV/0!</v>
      </c>
      <c r="TP65" s="469">
        <f t="shared" si="1165"/>
        <v>0</v>
      </c>
      <c r="TQ65" s="122">
        <f>TP65/TP58</f>
        <v>0</v>
      </c>
      <c r="TR65" s="101">
        <f>TR58*TQ65</f>
        <v>0</v>
      </c>
      <c r="TS65" s="119">
        <f t="shared" si="1166"/>
        <v>0</v>
      </c>
      <c r="TT65" s="93">
        <f>TT58</f>
        <v>51.47</v>
      </c>
      <c r="TU65" s="120">
        <f t="shared" si="1167"/>
        <v>0</v>
      </c>
      <c r="TV65" s="101">
        <f t="shared" si="1168"/>
        <v>0</v>
      </c>
      <c r="TW65" s="101"/>
      <c r="TX65" s="121"/>
      <c r="TY65" s="122" t="e">
        <f t="shared" si="1169"/>
        <v>#DIV/0!</v>
      </c>
      <c r="TZ65" s="469">
        <f t="shared" si="1170"/>
        <v>0</v>
      </c>
      <c r="UA65" s="122">
        <f>TZ65/TZ58</f>
        <v>0</v>
      </c>
      <c r="UB65" s="101">
        <f>UB58*UA65</f>
        <v>0</v>
      </c>
      <c r="UC65" s="119">
        <f t="shared" si="1171"/>
        <v>0</v>
      </c>
      <c r="UD65" s="93">
        <f>UD58</f>
        <v>51.47</v>
      </c>
      <c r="UE65" s="120">
        <f t="shared" si="1172"/>
        <v>0</v>
      </c>
      <c r="UF65" s="101">
        <f t="shared" si="1173"/>
        <v>0</v>
      </c>
      <c r="UG65" s="101"/>
      <c r="UH65" s="121"/>
      <c r="UI65" s="122" t="e">
        <f t="shared" si="1174"/>
        <v>#DIV/0!</v>
      </c>
      <c r="UJ65" s="469">
        <f t="shared" si="1175"/>
        <v>0</v>
      </c>
      <c r="UK65" s="122">
        <f>UJ65/UJ58</f>
        <v>0</v>
      </c>
      <c r="UL65" s="101">
        <f>UL58*UK65</f>
        <v>0</v>
      </c>
      <c r="UM65" s="119">
        <f t="shared" si="1176"/>
        <v>0</v>
      </c>
      <c r="UN65" s="93">
        <f>UN58</f>
        <v>51.47</v>
      </c>
      <c r="UO65" s="120">
        <f t="shared" si="1177"/>
        <v>0</v>
      </c>
      <c r="UP65" s="101">
        <f t="shared" si="1178"/>
        <v>0</v>
      </c>
      <c r="UQ65" s="101"/>
      <c r="UR65" s="121"/>
      <c r="US65" s="122" t="e">
        <f t="shared" si="1179"/>
        <v>#DIV/0!</v>
      </c>
      <c r="UT65" s="469">
        <f t="shared" si="1180"/>
        <v>0</v>
      </c>
      <c r="UU65" s="122">
        <f>UT65/UT58</f>
        <v>0</v>
      </c>
      <c r="UV65" s="101">
        <f>UV58*UU65</f>
        <v>0</v>
      </c>
      <c r="UW65" s="119">
        <f t="shared" si="1181"/>
        <v>0</v>
      </c>
      <c r="UX65" s="93">
        <f>UX58</f>
        <v>51.47</v>
      </c>
      <c r="UY65" s="120">
        <f t="shared" si="1182"/>
        <v>0</v>
      </c>
      <c r="UZ65" s="101">
        <f t="shared" si="1183"/>
        <v>0</v>
      </c>
      <c r="VA65" s="101"/>
      <c r="VB65" s="121"/>
      <c r="VC65" s="122" t="e">
        <f t="shared" si="1184"/>
        <v>#DIV/0!</v>
      </c>
      <c r="VD65" s="469">
        <f t="shared" si="1185"/>
        <v>0</v>
      </c>
      <c r="VE65" s="122">
        <f>VD65/VD58</f>
        <v>0</v>
      </c>
      <c r="VF65" s="101">
        <f>VF58*VE65</f>
        <v>0</v>
      </c>
      <c r="VG65" s="119">
        <f t="shared" si="1186"/>
        <v>0</v>
      </c>
      <c r="VH65" s="93">
        <f>VH58</f>
        <v>51.47</v>
      </c>
      <c r="VI65" s="120">
        <f t="shared" si="1187"/>
        <v>0</v>
      </c>
      <c r="VJ65" s="101">
        <f t="shared" si="1188"/>
        <v>0</v>
      </c>
      <c r="VK65" s="101"/>
      <c r="VL65" s="121"/>
      <c r="VM65" s="122" t="e">
        <f t="shared" si="1189"/>
        <v>#DIV/0!</v>
      </c>
      <c r="VN65" s="469">
        <f t="shared" si="1190"/>
        <v>0</v>
      </c>
      <c r="VO65" s="122">
        <f>VN65/VN58</f>
        <v>0</v>
      </c>
      <c r="VP65" s="101">
        <f>VP58*VO65</f>
        <v>0</v>
      </c>
      <c r="VQ65" s="119">
        <f t="shared" si="1191"/>
        <v>0</v>
      </c>
      <c r="VR65" s="93">
        <f>VR58</f>
        <v>51.47</v>
      </c>
      <c r="VS65" s="120">
        <f t="shared" si="1192"/>
        <v>0</v>
      </c>
      <c r="VT65" s="101">
        <f t="shared" si="1193"/>
        <v>0</v>
      </c>
      <c r="VU65" s="101"/>
      <c r="VV65" s="121"/>
      <c r="VW65" s="122" t="e">
        <f t="shared" si="1194"/>
        <v>#DIV/0!</v>
      </c>
      <c r="VX65" s="452">
        <f t="shared" si="1195"/>
        <v>0</v>
      </c>
      <c r="VY65" s="122">
        <f>VX65/VX58</f>
        <v>0</v>
      </c>
      <c r="VZ65" s="101">
        <f>VZ58*VY65</f>
        <v>0</v>
      </c>
      <c r="WA65" s="119">
        <f t="shared" si="1196"/>
        <v>0</v>
      </c>
      <c r="WB65" s="93">
        <f>WB58</f>
        <v>51.47</v>
      </c>
      <c r="WC65" s="120">
        <f t="shared" si="1197"/>
        <v>0</v>
      </c>
      <c r="WD65" s="101">
        <f t="shared" si="1198"/>
        <v>0</v>
      </c>
      <c r="WE65" s="101"/>
      <c r="WF65" s="121"/>
    </row>
    <row r="66" spans="1:604" ht="48">
      <c r="A66" s="5"/>
      <c r="B66" s="94" t="s">
        <v>410</v>
      </c>
      <c r="C66" s="12" t="s">
        <v>920</v>
      </c>
      <c r="D66" s="12" t="s">
        <v>423</v>
      </c>
      <c r="E66" s="4" t="s">
        <v>33</v>
      </c>
      <c r="F66" s="469">
        <f t="shared" si="900"/>
        <v>0</v>
      </c>
      <c r="G66" s="122">
        <f>F66/F58</f>
        <v>0</v>
      </c>
      <c r="H66" s="101">
        <f>H58*G66</f>
        <v>0</v>
      </c>
      <c r="I66" s="119">
        <f t="shared" si="901"/>
        <v>0</v>
      </c>
      <c r="J66" s="93">
        <f>J58</f>
        <v>51.47</v>
      </c>
      <c r="K66" s="120">
        <f t="shared" si="902"/>
        <v>0</v>
      </c>
      <c r="L66" s="101">
        <f t="shared" si="903"/>
        <v>0</v>
      </c>
      <c r="M66" s="101"/>
      <c r="N66" s="121"/>
      <c r="O66" s="122">
        <f t="shared" si="904"/>
        <v>0</v>
      </c>
      <c r="P66" s="469">
        <f t="shared" si="905"/>
        <v>39</v>
      </c>
      <c r="Q66" s="122">
        <f>P66/P58</f>
        <v>8.7440000000000004E-2</v>
      </c>
      <c r="R66" s="101">
        <f>R58*Q66</f>
        <v>753.03</v>
      </c>
      <c r="S66" s="119">
        <f t="shared" si="906"/>
        <v>19.30846154</v>
      </c>
      <c r="T66" s="93">
        <f>T58</f>
        <v>51.47</v>
      </c>
      <c r="U66" s="120">
        <f t="shared" si="907"/>
        <v>993.80651999999998</v>
      </c>
      <c r="V66" s="101">
        <f t="shared" si="908"/>
        <v>38758.449999999997</v>
      </c>
      <c r="W66" s="101"/>
      <c r="X66" s="121"/>
      <c r="Y66" s="122">
        <f t="shared" si="909"/>
        <v>1.3114600000000001</v>
      </c>
      <c r="Z66" s="469">
        <f t="shared" si="910"/>
        <v>0</v>
      </c>
      <c r="AA66" s="122">
        <f>Z66/Z58</f>
        <v>0</v>
      </c>
      <c r="AB66" s="101">
        <f>AB58*AA66</f>
        <v>0</v>
      </c>
      <c r="AC66" s="119">
        <f t="shared" si="911"/>
        <v>0</v>
      </c>
      <c r="AD66" s="93">
        <f>AD58</f>
        <v>51.47</v>
      </c>
      <c r="AE66" s="120">
        <f t="shared" si="912"/>
        <v>0</v>
      </c>
      <c r="AF66" s="101">
        <f t="shared" si="913"/>
        <v>0</v>
      </c>
      <c r="AG66" s="101"/>
      <c r="AH66" s="121"/>
      <c r="AI66" s="122">
        <f t="shared" si="914"/>
        <v>0</v>
      </c>
      <c r="AJ66" s="469">
        <f t="shared" si="915"/>
        <v>0</v>
      </c>
      <c r="AK66" s="122" t="e">
        <f>AJ66/AJ58</f>
        <v>#DIV/0!</v>
      </c>
      <c r="AL66" s="101" t="e">
        <f>AL58*AK66</f>
        <v>#DIV/0!</v>
      </c>
      <c r="AM66" s="119">
        <f t="shared" si="916"/>
        <v>0</v>
      </c>
      <c r="AN66" s="93">
        <f>AN58</f>
        <v>0</v>
      </c>
      <c r="AO66" s="120">
        <f t="shared" si="917"/>
        <v>0</v>
      </c>
      <c r="AP66" s="101">
        <f t="shared" si="918"/>
        <v>0</v>
      </c>
      <c r="AQ66" s="101"/>
      <c r="AR66" s="121"/>
      <c r="AS66" s="122">
        <f t="shared" si="919"/>
        <v>0</v>
      </c>
      <c r="AT66" s="469">
        <f t="shared" si="920"/>
        <v>0</v>
      </c>
      <c r="AU66" s="122">
        <f>AT66/AT58</f>
        <v>0</v>
      </c>
      <c r="AV66" s="101">
        <f>AV58*AU66</f>
        <v>0</v>
      </c>
      <c r="AW66" s="119">
        <f t="shared" si="921"/>
        <v>0</v>
      </c>
      <c r="AX66" s="93">
        <f>AX58</f>
        <v>51.47</v>
      </c>
      <c r="AY66" s="120">
        <f t="shared" si="922"/>
        <v>0</v>
      </c>
      <c r="AZ66" s="101">
        <f t="shared" si="923"/>
        <v>0</v>
      </c>
      <c r="BA66" s="101"/>
      <c r="BB66" s="121"/>
      <c r="BC66" s="122">
        <f t="shared" si="924"/>
        <v>0</v>
      </c>
      <c r="BD66" s="469">
        <f t="shared" si="925"/>
        <v>0</v>
      </c>
      <c r="BE66" s="122">
        <f>BD66/BD58</f>
        <v>0</v>
      </c>
      <c r="BF66" s="101">
        <f>BF58*BE66</f>
        <v>0</v>
      </c>
      <c r="BG66" s="119">
        <f t="shared" si="926"/>
        <v>0</v>
      </c>
      <c r="BH66" s="93">
        <f>BH58</f>
        <v>51.47</v>
      </c>
      <c r="BI66" s="120">
        <f t="shared" si="927"/>
        <v>0</v>
      </c>
      <c r="BJ66" s="101">
        <f t="shared" si="928"/>
        <v>0</v>
      </c>
      <c r="BK66" s="101"/>
      <c r="BL66" s="121"/>
      <c r="BM66" s="122">
        <f t="shared" si="929"/>
        <v>0</v>
      </c>
      <c r="BN66" s="469">
        <f t="shared" si="930"/>
        <v>50</v>
      </c>
      <c r="BO66" s="122">
        <f>BN66/BN58</f>
        <v>1</v>
      </c>
      <c r="BP66" s="101">
        <f>BP58*BO66</f>
        <v>941</v>
      </c>
      <c r="BQ66" s="119">
        <f t="shared" si="931"/>
        <v>18.82</v>
      </c>
      <c r="BR66" s="93">
        <f>BR58</f>
        <v>51.47</v>
      </c>
      <c r="BS66" s="120">
        <f t="shared" si="932"/>
        <v>968.66539999999998</v>
      </c>
      <c r="BT66" s="101">
        <f t="shared" si="933"/>
        <v>48433.27</v>
      </c>
      <c r="BU66" s="101"/>
      <c r="BV66" s="121"/>
      <c r="BW66" s="122">
        <f t="shared" si="934"/>
        <v>1.2782800000000001</v>
      </c>
      <c r="BX66" s="469">
        <f t="shared" si="935"/>
        <v>0</v>
      </c>
      <c r="BY66" s="122">
        <f>BX66/BX58</f>
        <v>0</v>
      </c>
      <c r="BZ66" s="101">
        <f>BZ58*BY66</f>
        <v>0</v>
      </c>
      <c r="CA66" s="119">
        <f t="shared" si="936"/>
        <v>0</v>
      </c>
      <c r="CB66" s="93">
        <f>CB58</f>
        <v>51.47</v>
      </c>
      <c r="CC66" s="120">
        <f t="shared" si="937"/>
        <v>0</v>
      </c>
      <c r="CD66" s="101">
        <f t="shared" si="938"/>
        <v>0</v>
      </c>
      <c r="CE66" s="101"/>
      <c r="CF66" s="121"/>
      <c r="CG66" s="122">
        <f t="shared" si="939"/>
        <v>0</v>
      </c>
      <c r="CH66" s="469">
        <f t="shared" si="940"/>
        <v>0</v>
      </c>
      <c r="CI66" s="122" t="e">
        <f>CH66/CH58</f>
        <v>#DIV/0!</v>
      </c>
      <c r="CJ66" s="101" t="e">
        <f>CJ58*CI66</f>
        <v>#DIV/0!</v>
      </c>
      <c r="CK66" s="119">
        <f t="shared" si="941"/>
        <v>0</v>
      </c>
      <c r="CL66" s="93">
        <f>CL58</f>
        <v>0</v>
      </c>
      <c r="CM66" s="120">
        <f t="shared" si="942"/>
        <v>0</v>
      </c>
      <c r="CN66" s="101">
        <f t="shared" si="943"/>
        <v>0</v>
      </c>
      <c r="CO66" s="101"/>
      <c r="CP66" s="121"/>
      <c r="CQ66" s="122">
        <f t="shared" si="944"/>
        <v>0</v>
      </c>
      <c r="CR66" s="469">
        <f t="shared" si="945"/>
        <v>0</v>
      </c>
      <c r="CS66" s="122">
        <f>CR66/CR58</f>
        <v>0</v>
      </c>
      <c r="CT66" s="101">
        <f>CT58*CS66</f>
        <v>0</v>
      </c>
      <c r="CU66" s="119">
        <f t="shared" si="946"/>
        <v>0</v>
      </c>
      <c r="CV66" s="93">
        <f>CV58</f>
        <v>51.47</v>
      </c>
      <c r="CW66" s="120">
        <f t="shared" si="947"/>
        <v>0</v>
      </c>
      <c r="CX66" s="101">
        <f t="shared" si="948"/>
        <v>0</v>
      </c>
      <c r="CY66" s="101"/>
      <c r="CZ66" s="121"/>
      <c r="DA66" s="122">
        <f t="shared" si="949"/>
        <v>0</v>
      </c>
      <c r="DB66" s="469">
        <f t="shared" si="950"/>
        <v>28</v>
      </c>
      <c r="DC66" s="122">
        <f>DB66/DB58</f>
        <v>8.2839999999999997E-2</v>
      </c>
      <c r="DD66" s="101">
        <f>DD58*DC66</f>
        <v>319.93</v>
      </c>
      <c r="DE66" s="119">
        <f t="shared" si="951"/>
        <v>11.42607143</v>
      </c>
      <c r="DF66" s="93">
        <f>DF58</f>
        <v>51.47</v>
      </c>
      <c r="DG66" s="120">
        <f t="shared" si="952"/>
        <v>588.09990000000005</v>
      </c>
      <c r="DH66" s="101">
        <f t="shared" si="953"/>
        <v>16466.8</v>
      </c>
      <c r="DI66" s="101"/>
      <c r="DJ66" s="121"/>
      <c r="DK66" s="122">
        <f t="shared" si="954"/>
        <v>0.77607000000000004</v>
      </c>
      <c r="DL66" s="469">
        <f t="shared" si="955"/>
        <v>0</v>
      </c>
      <c r="DM66" s="122">
        <f>DL66/DL58</f>
        <v>0</v>
      </c>
      <c r="DN66" s="101">
        <f>DN58*DM66</f>
        <v>0</v>
      </c>
      <c r="DO66" s="119">
        <f t="shared" si="956"/>
        <v>0</v>
      </c>
      <c r="DP66" s="93">
        <f>DP58</f>
        <v>51.47</v>
      </c>
      <c r="DQ66" s="120">
        <f t="shared" si="957"/>
        <v>0</v>
      </c>
      <c r="DR66" s="101">
        <f t="shared" si="958"/>
        <v>0</v>
      </c>
      <c r="DS66" s="101"/>
      <c r="DT66" s="121"/>
      <c r="DU66" s="122">
        <f t="shared" si="959"/>
        <v>0</v>
      </c>
      <c r="DV66" s="469">
        <f t="shared" si="960"/>
        <v>53</v>
      </c>
      <c r="DW66" s="122">
        <f>DV66/DV58</f>
        <v>1</v>
      </c>
      <c r="DX66" s="101">
        <f>DX58*DW66</f>
        <v>843</v>
      </c>
      <c r="DY66" s="119">
        <f t="shared" si="961"/>
        <v>15.90566038</v>
      </c>
      <c r="DZ66" s="93">
        <f>DZ58</f>
        <v>51.47</v>
      </c>
      <c r="EA66" s="120">
        <f t="shared" si="962"/>
        <v>818.66434000000004</v>
      </c>
      <c r="EB66" s="101">
        <f t="shared" si="963"/>
        <v>43389.21</v>
      </c>
      <c r="EC66" s="101"/>
      <c r="ED66" s="121"/>
      <c r="EE66" s="122">
        <f t="shared" si="964"/>
        <v>1.08033</v>
      </c>
      <c r="EF66" s="469">
        <f t="shared" si="965"/>
        <v>0</v>
      </c>
      <c r="EG66" s="122">
        <f>EF66/EF58</f>
        <v>0</v>
      </c>
      <c r="EH66" s="101">
        <f>EH58*EG66</f>
        <v>0</v>
      </c>
      <c r="EI66" s="119">
        <f t="shared" si="966"/>
        <v>0</v>
      </c>
      <c r="EJ66" s="93">
        <f>EJ58</f>
        <v>51.47</v>
      </c>
      <c r="EK66" s="120">
        <f t="shared" si="967"/>
        <v>0</v>
      </c>
      <c r="EL66" s="101">
        <f t="shared" si="968"/>
        <v>0</v>
      </c>
      <c r="EM66" s="101"/>
      <c r="EN66" s="121"/>
      <c r="EO66" s="122">
        <f t="shared" si="969"/>
        <v>0</v>
      </c>
      <c r="EP66" s="469">
        <f t="shared" si="970"/>
        <v>0</v>
      </c>
      <c r="EQ66" s="122">
        <f>EP66/EP58</f>
        <v>0</v>
      </c>
      <c r="ER66" s="101">
        <f>ER58*EQ66</f>
        <v>0</v>
      </c>
      <c r="ES66" s="119">
        <f t="shared" si="971"/>
        <v>0</v>
      </c>
      <c r="ET66" s="93">
        <f>ET58</f>
        <v>51.47</v>
      </c>
      <c r="EU66" s="120">
        <f t="shared" si="972"/>
        <v>0</v>
      </c>
      <c r="EV66" s="101">
        <f t="shared" si="973"/>
        <v>0</v>
      </c>
      <c r="EW66" s="101"/>
      <c r="EX66" s="121"/>
      <c r="EY66" s="122">
        <f t="shared" si="974"/>
        <v>0</v>
      </c>
      <c r="EZ66" s="469">
        <f t="shared" si="975"/>
        <v>0</v>
      </c>
      <c r="FA66" s="122">
        <f>EZ66/EZ58</f>
        <v>0</v>
      </c>
      <c r="FB66" s="101">
        <f>FB58*FA66</f>
        <v>0</v>
      </c>
      <c r="FC66" s="119">
        <f t="shared" si="976"/>
        <v>0</v>
      </c>
      <c r="FD66" s="93">
        <f>FD58</f>
        <v>51.47</v>
      </c>
      <c r="FE66" s="120">
        <f t="shared" si="977"/>
        <v>0</v>
      </c>
      <c r="FF66" s="101">
        <f t="shared" si="978"/>
        <v>0</v>
      </c>
      <c r="FG66" s="101"/>
      <c r="FH66" s="121"/>
      <c r="FI66" s="122">
        <f t="shared" si="979"/>
        <v>0</v>
      </c>
      <c r="FJ66" s="469">
        <f t="shared" si="980"/>
        <v>0</v>
      </c>
      <c r="FK66" s="122">
        <f>FJ66/FJ58</f>
        <v>0</v>
      </c>
      <c r="FL66" s="101">
        <f>FL58*FK66</f>
        <v>0</v>
      </c>
      <c r="FM66" s="119">
        <f t="shared" si="981"/>
        <v>0</v>
      </c>
      <c r="FN66" s="93">
        <f>FN58</f>
        <v>51.47</v>
      </c>
      <c r="FO66" s="120">
        <f t="shared" si="982"/>
        <v>0</v>
      </c>
      <c r="FP66" s="101">
        <f t="shared" si="983"/>
        <v>0</v>
      </c>
      <c r="FQ66" s="101"/>
      <c r="FR66" s="121"/>
      <c r="FS66" s="122">
        <f t="shared" si="984"/>
        <v>0</v>
      </c>
      <c r="FT66" s="469">
        <f t="shared" si="985"/>
        <v>0</v>
      </c>
      <c r="FU66" s="122">
        <f>FT66/FT58</f>
        <v>0</v>
      </c>
      <c r="FV66" s="101">
        <f>FV58*FU66</f>
        <v>0</v>
      </c>
      <c r="FW66" s="119">
        <f t="shared" si="986"/>
        <v>0</v>
      </c>
      <c r="FX66" s="93">
        <f>FX58</f>
        <v>51.47</v>
      </c>
      <c r="FY66" s="120">
        <f t="shared" si="987"/>
        <v>0</v>
      </c>
      <c r="FZ66" s="101">
        <f t="shared" si="988"/>
        <v>0</v>
      </c>
      <c r="GA66" s="101"/>
      <c r="GB66" s="121"/>
      <c r="GC66" s="122">
        <f t="shared" si="989"/>
        <v>0</v>
      </c>
      <c r="GD66" s="469">
        <f t="shared" si="990"/>
        <v>0</v>
      </c>
      <c r="GE66" s="122">
        <f>GD66/GD58</f>
        <v>0</v>
      </c>
      <c r="GF66" s="101">
        <f>GF58*GE66</f>
        <v>0</v>
      </c>
      <c r="GG66" s="119">
        <f t="shared" si="991"/>
        <v>0</v>
      </c>
      <c r="GH66" s="93">
        <f>GH58</f>
        <v>51.47</v>
      </c>
      <c r="GI66" s="120">
        <f t="shared" si="992"/>
        <v>0</v>
      </c>
      <c r="GJ66" s="101">
        <f t="shared" si="993"/>
        <v>0</v>
      </c>
      <c r="GK66" s="101"/>
      <c r="GL66" s="121"/>
      <c r="GM66" s="122">
        <f t="shared" si="994"/>
        <v>0</v>
      </c>
      <c r="GN66" s="469">
        <f t="shared" si="995"/>
        <v>95</v>
      </c>
      <c r="GO66" s="122">
        <f>GN66/GN58</f>
        <v>1</v>
      </c>
      <c r="GP66" s="101">
        <f>GP58*GO66</f>
        <v>1585</v>
      </c>
      <c r="GQ66" s="119">
        <f t="shared" si="996"/>
        <v>16.684210530000001</v>
      </c>
      <c r="GR66" s="93">
        <f>GR58</f>
        <v>51.47</v>
      </c>
      <c r="GS66" s="120">
        <f t="shared" si="997"/>
        <v>858.73631999999998</v>
      </c>
      <c r="GT66" s="101">
        <f t="shared" si="998"/>
        <v>81579.95</v>
      </c>
      <c r="GU66" s="101"/>
      <c r="GV66" s="121"/>
      <c r="GW66" s="122">
        <f t="shared" si="999"/>
        <v>1.1332100000000001</v>
      </c>
      <c r="GX66" s="469">
        <f t="shared" si="1000"/>
        <v>0</v>
      </c>
      <c r="GY66" s="122">
        <f>GX66/GX58</f>
        <v>0</v>
      </c>
      <c r="GZ66" s="101">
        <f>GZ58*GY66</f>
        <v>0</v>
      </c>
      <c r="HA66" s="119">
        <f t="shared" si="1001"/>
        <v>0</v>
      </c>
      <c r="HB66" s="93">
        <f>HB58</f>
        <v>51.47</v>
      </c>
      <c r="HC66" s="120">
        <f t="shared" si="1002"/>
        <v>0</v>
      </c>
      <c r="HD66" s="101">
        <f t="shared" si="1003"/>
        <v>0</v>
      </c>
      <c r="HE66" s="101"/>
      <c r="HF66" s="121"/>
      <c r="HG66" s="122">
        <f t="shared" si="1004"/>
        <v>0</v>
      </c>
      <c r="HH66" s="469">
        <f t="shared" si="1005"/>
        <v>0</v>
      </c>
      <c r="HI66" s="122">
        <f>HH66/HH58</f>
        <v>0</v>
      </c>
      <c r="HJ66" s="101">
        <f>HJ58*HI66</f>
        <v>0</v>
      </c>
      <c r="HK66" s="119">
        <f t="shared" si="1006"/>
        <v>0</v>
      </c>
      <c r="HL66" s="93">
        <f>HL58</f>
        <v>51.47</v>
      </c>
      <c r="HM66" s="120">
        <f t="shared" si="1007"/>
        <v>0</v>
      </c>
      <c r="HN66" s="101">
        <f t="shared" si="1008"/>
        <v>0</v>
      </c>
      <c r="HO66" s="101"/>
      <c r="HP66" s="121"/>
      <c r="HQ66" s="122">
        <f t="shared" si="1009"/>
        <v>0</v>
      </c>
      <c r="HR66" s="469">
        <f t="shared" si="1010"/>
        <v>0</v>
      </c>
      <c r="HS66" s="122">
        <f>HR66/HR58</f>
        <v>0</v>
      </c>
      <c r="HT66" s="101">
        <f>HT58*HS66</f>
        <v>0</v>
      </c>
      <c r="HU66" s="119">
        <f t="shared" si="1011"/>
        <v>0</v>
      </c>
      <c r="HV66" s="93">
        <f>HV58</f>
        <v>51.47</v>
      </c>
      <c r="HW66" s="120">
        <f t="shared" si="1012"/>
        <v>0</v>
      </c>
      <c r="HX66" s="101">
        <f t="shared" si="1013"/>
        <v>0</v>
      </c>
      <c r="HY66" s="101"/>
      <c r="HZ66" s="121"/>
      <c r="IA66" s="122">
        <f t="shared" si="1014"/>
        <v>0</v>
      </c>
      <c r="IB66" s="469">
        <f t="shared" si="1015"/>
        <v>14</v>
      </c>
      <c r="IC66" s="122">
        <f>IB66/IB58</f>
        <v>7.9549999999999996E-2</v>
      </c>
      <c r="ID66" s="101">
        <f>ID58*IC66</f>
        <v>140.01</v>
      </c>
      <c r="IE66" s="119">
        <f t="shared" si="1016"/>
        <v>10.000714289999999</v>
      </c>
      <c r="IF66" s="93">
        <f>IF58</f>
        <v>51.47</v>
      </c>
      <c r="IG66" s="120">
        <f t="shared" si="1017"/>
        <v>514.73676</v>
      </c>
      <c r="IH66" s="101">
        <f t="shared" si="1018"/>
        <v>7206.31</v>
      </c>
      <c r="II66" s="101"/>
      <c r="IJ66" s="121"/>
      <c r="IK66" s="122">
        <f t="shared" si="1019"/>
        <v>0.67925999999999997</v>
      </c>
      <c r="IL66" s="469">
        <f t="shared" si="1020"/>
        <v>0</v>
      </c>
      <c r="IM66" s="122">
        <f>IL66/IL58</f>
        <v>0</v>
      </c>
      <c r="IN66" s="101">
        <f>IN58*IM66</f>
        <v>0</v>
      </c>
      <c r="IO66" s="119">
        <f t="shared" si="1021"/>
        <v>0</v>
      </c>
      <c r="IP66" s="93">
        <f>IP58</f>
        <v>51.47</v>
      </c>
      <c r="IQ66" s="120">
        <f t="shared" si="1022"/>
        <v>0</v>
      </c>
      <c r="IR66" s="101">
        <f t="shared" si="1023"/>
        <v>0</v>
      </c>
      <c r="IS66" s="101"/>
      <c r="IT66" s="121"/>
      <c r="IU66" s="122">
        <f t="shared" si="1024"/>
        <v>0</v>
      </c>
      <c r="IV66" s="469">
        <f t="shared" si="1025"/>
        <v>0</v>
      </c>
      <c r="IW66" s="122">
        <f>IV66/IV58</f>
        <v>0</v>
      </c>
      <c r="IX66" s="101">
        <f>IX58*IW66</f>
        <v>0</v>
      </c>
      <c r="IY66" s="119">
        <f t="shared" si="1026"/>
        <v>0</v>
      </c>
      <c r="IZ66" s="93">
        <f>IZ58</f>
        <v>51.47</v>
      </c>
      <c r="JA66" s="120">
        <f t="shared" si="1027"/>
        <v>0</v>
      </c>
      <c r="JB66" s="101">
        <f t="shared" si="1028"/>
        <v>0</v>
      </c>
      <c r="JC66" s="101"/>
      <c r="JD66" s="121"/>
      <c r="JE66" s="122">
        <f t="shared" si="1029"/>
        <v>0</v>
      </c>
      <c r="JF66" s="469">
        <f t="shared" si="1030"/>
        <v>26</v>
      </c>
      <c r="JG66" s="122">
        <f>JF66/JF58</f>
        <v>8.1000000000000003E-2</v>
      </c>
      <c r="JH66" s="101">
        <f>JH58*JG66</f>
        <v>412.29</v>
      </c>
      <c r="JI66" s="119">
        <f t="shared" si="1031"/>
        <v>15.857307690000001</v>
      </c>
      <c r="JJ66" s="93">
        <f>JJ58</f>
        <v>51.47</v>
      </c>
      <c r="JK66" s="120">
        <f t="shared" si="1032"/>
        <v>816.17562999999996</v>
      </c>
      <c r="JL66" s="101">
        <f t="shared" si="1033"/>
        <v>21220.57</v>
      </c>
      <c r="JM66" s="101"/>
      <c r="JN66" s="121"/>
      <c r="JO66" s="122">
        <f t="shared" si="1034"/>
        <v>1.0770500000000001</v>
      </c>
      <c r="JP66" s="469">
        <f t="shared" si="1035"/>
        <v>0</v>
      </c>
      <c r="JQ66" s="122" t="e">
        <f>JP66/JP58</f>
        <v>#DIV/0!</v>
      </c>
      <c r="JR66" s="101" t="e">
        <f>JR58*JQ66</f>
        <v>#DIV/0!</v>
      </c>
      <c r="JS66" s="119">
        <f t="shared" si="1036"/>
        <v>0</v>
      </c>
      <c r="JT66" s="93">
        <f>JT58</f>
        <v>0</v>
      </c>
      <c r="JU66" s="120">
        <f t="shared" si="1037"/>
        <v>0</v>
      </c>
      <c r="JV66" s="101">
        <f t="shared" si="1038"/>
        <v>0</v>
      </c>
      <c r="JW66" s="101"/>
      <c r="JX66" s="121"/>
      <c r="JY66" s="122">
        <f t="shared" si="1039"/>
        <v>0</v>
      </c>
      <c r="JZ66" s="469">
        <f t="shared" si="1040"/>
        <v>0</v>
      </c>
      <c r="KA66" s="122">
        <f>JZ66/JZ58</f>
        <v>0</v>
      </c>
      <c r="KB66" s="101">
        <f>KB58*KA66</f>
        <v>0</v>
      </c>
      <c r="KC66" s="119">
        <f t="shared" si="1041"/>
        <v>0</v>
      </c>
      <c r="KD66" s="93">
        <f>KD58</f>
        <v>51.47</v>
      </c>
      <c r="KE66" s="120">
        <f t="shared" si="1042"/>
        <v>0</v>
      </c>
      <c r="KF66" s="101">
        <f t="shared" si="1043"/>
        <v>0</v>
      </c>
      <c r="KG66" s="101"/>
      <c r="KH66" s="121"/>
      <c r="KI66" s="122">
        <f t="shared" si="1044"/>
        <v>0</v>
      </c>
      <c r="KJ66" s="469">
        <f t="shared" si="1045"/>
        <v>27</v>
      </c>
      <c r="KK66" s="122">
        <f>KJ66/KJ58</f>
        <v>7.4380000000000002E-2</v>
      </c>
      <c r="KL66" s="101">
        <f>KL58*KK66</f>
        <v>358.51</v>
      </c>
      <c r="KM66" s="119">
        <f t="shared" si="1046"/>
        <v>13.27814815</v>
      </c>
      <c r="KN66" s="93">
        <f>KN58</f>
        <v>51.47</v>
      </c>
      <c r="KO66" s="120">
        <f t="shared" si="1047"/>
        <v>683.42628999999999</v>
      </c>
      <c r="KP66" s="101">
        <f t="shared" si="1048"/>
        <v>18452.509999999998</v>
      </c>
      <c r="KQ66" s="101"/>
      <c r="KR66" s="121"/>
      <c r="KS66" s="122">
        <f t="shared" si="1049"/>
        <v>0.90186999999999995</v>
      </c>
      <c r="KT66" s="469">
        <f t="shared" si="1050"/>
        <v>15</v>
      </c>
      <c r="KU66" s="122">
        <f>KT66/KT58</f>
        <v>4.8390000000000002E-2</v>
      </c>
      <c r="KV66" s="101">
        <f>KV58*KU66</f>
        <v>171.64</v>
      </c>
      <c r="KW66" s="119">
        <f t="shared" si="1051"/>
        <v>11.442666669999999</v>
      </c>
      <c r="KX66" s="93">
        <f>KX58</f>
        <v>51.47</v>
      </c>
      <c r="KY66" s="120">
        <f t="shared" si="1052"/>
        <v>588.95405000000005</v>
      </c>
      <c r="KZ66" s="101">
        <f t="shared" si="1053"/>
        <v>8834.31</v>
      </c>
      <c r="LA66" s="101"/>
      <c r="LB66" s="121"/>
      <c r="LC66" s="122">
        <f t="shared" si="1054"/>
        <v>0.7772</v>
      </c>
      <c r="LD66" s="469">
        <f t="shared" si="1055"/>
        <v>0</v>
      </c>
      <c r="LE66" s="122">
        <f>LD66/LD58</f>
        <v>0</v>
      </c>
      <c r="LF66" s="101">
        <f>LF58*LE66</f>
        <v>0</v>
      </c>
      <c r="LG66" s="119">
        <f t="shared" si="1056"/>
        <v>0</v>
      </c>
      <c r="LH66" s="93">
        <f>LH58</f>
        <v>51.47</v>
      </c>
      <c r="LI66" s="120">
        <f t="shared" si="1057"/>
        <v>0</v>
      </c>
      <c r="LJ66" s="101">
        <f t="shared" si="1058"/>
        <v>0</v>
      </c>
      <c r="LK66" s="101"/>
      <c r="LL66" s="121"/>
      <c r="LM66" s="122">
        <f t="shared" si="1059"/>
        <v>0</v>
      </c>
      <c r="LN66" s="469">
        <f t="shared" si="1060"/>
        <v>0</v>
      </c>
      <c r="LO66" s="122">
        <f>LN66/LN58</f>
        <v>0</v>
      </c>
      <c r="LP66" s="101">
        <f>LP58*LO66</f>
        <v>0</v>
      </c>
      <c r="LQ66" s="119">
        <f t="shared" si="1061"/>
        <v>0</v>
      </c>
      <c r="LR66" s="93">
        <f>LR58</f>
        <v>51.47</v>
      </c>
      <c r="LS66" s="120">
        <f t="shared" si="1062"/>
        <v>0</v>
      </c>
      <c r="LT66" s="101">
        <f t="shared" si="1063"/>
        <v>0</v>
      </c>
      <c r="LU66" s="101"/>
      <c r="LV66" s="121"/>
      <c r="LW66" s="122">
        <f t="shared" si="1064"/>
        <v>0</v>
      </c>
      <c r="LX66" s="469">
        <f t="shared" si="1065"/>
        <v>0</v>
      </c>
      <c r="LY66" s="122">
        <f>LX66/LX58</f>
        <v>0</v>
      </c>
      <c r="LZ66" s="101">
        <f>LZ58*LY66</f>
        <v>0</v>
      </c>
      <c r="MA66" s="119">
        <f t="shared" si="1066"/>
        <v>0</v>
      </c>
      <c r="MB66" s="93">
        <f>MB58</f>
        <v>51.47</v>
      </c>
      <c r="MC66" s="120">
        <f t="shared" si="1067"/>
        <v>0</v>
      </c>
      <c r="MD66" s="101">
        <f t="shared" si="1068"/>
        <v>0</v>
      </c>
      <c r="ME66" s="101"/>
      <c r="MF66" s="121"/>
      <c r="MG66" s="122">
        <f t="shared" si="1069"/>
        <v>0</v>
      </c>
      <c r="MH66" s="469">
        <f t="shared" si="1070"/>
        <v>73</v>
      </c>
      <c r="MI66" s="122">
        <f>MH66/MH58</f>
        <v>0.23322999999999999</v>
      </c>
      <c r="MJ66" s="101">
        <f>MJ58*MI66</f>
        <v>801.15</v>
      </c>
      <c r="MK66" s="119">
        <f t="shared" si="1071"/>
        <v>10.97465753</v>
      </c>
      <c r="ML66" s="93">
        <f>ML58</f>
        <v>51.47</v>
      </c>
      <c r="MM66" s="120">
        <f t="shared" si="1072"/>
        <v>564.86562000000004</v>
      </c>
      <c r="MN66" s="101">
        <f t="shared" si="1073"/>
        <v>41235.19</v>
      </c>
      <c r="MO66" s="101"/>
      <c r="MP66" s="121"/>
      <c r="MQ66" s="122">
        <f t="shared" si="1074"/>
        <v>0.74541000000000002</v>
      </c>
      <c r="MR66" s="469">
        <f t="shared" si="1075"/>
        <v>18</v>
      </c>
      <c r="MS66" s="122">
        <f>MR66/MR58</f>
        <v>0.17646999999999999</v>
      </c>
      <c r="MT66" s="101">
        <f>MT58*MS66</f>
        <v>242.47</v>
      </c>
      <c r="MU66" s="119">
        <f t="shared" si="1076"/>
        <v>13.470555559999999</v>
      </c>
      <c r="MV66" s="93">
        <f>MV58</f>
        <v>51.47</v>
      </c>
      <c r="MW66" s="120">
        <f t="shared" si="1077"/>
        <v>693.32948999999996</v>
      </c>
      <c r="MX66" s="101">
        <f t="shared" si="1078"/>
        <v>12479.93</v>
      </c>
      <c r="MY66" s="101"/>
      <c r="MZ66" s="121"/>
      <c r="NA66" s="122">
        <f t="shared" si="1079"/>
        <v>0.91493999999999998</v>
      </c>
      <c r="NB66" s="469">
        <f t="shared" si="1080"/>
        <v>16</v>
      </c>
      <c r="NC66" s="122">
        <f>NB66/NB58</f>
        <v>9.357E-2</v>
      </c>
      <c r="ND66" s="101">
        <f>ND58*NC66</f>
        <v>172.17</v>
      </c>
      <c r="NE66" s="119">
        <f t="shared" si="1081"/>
        <v>10.760624999999999</v>
      </c>
      <c r="NF66" s="93">
        <f>NF58</f>
        <v>51.47</v>
      </c>
      <c r="NG66" s="120">
        <f t="shared" si="1082"/>
        <v>553.84937000000002</v>
      </c>
      <c r="NH66" s="101">
        <f t="shared" si="1083"/>
        <v>8861.59</v>
      </c>
      <c r="NI66" s="101"/>
      <c r="NJ66" s="121"/>
      <c r="NK66" s="122">
        <f t="shared" si="1084"/>
        <v>0.73087999999999997</v>
      </c>
      <c r="NL66" s="469">
        <f t="shared" si="1085"/>
        <v>25</v>
      </c>
      <c r="NM66" s="122">
        <f>NL66/NL58</f>
        <v>5.2080000000000001E-2</v>
      </c>
      <c r="NN66" s="101">
        <f>NN58*NM66</f>
        <v>296.86</v>
      </c>
      <c r="NO66" s="119">
        <f t="shared" si="1086"/>
        <v>11.8744</v>
      </c>
      <c r="NP66" s="93">
        <f>NP58</f>
        <v>51.47</v>
      </c>
      <c r="NQ66" s="120">
        <f t="shared" si="1087"/>
        <v>611.17537000000004</v>
      </c>
      <c r="NR66" s="101">
        <f t="shared" si="1088"/>
        <v>15279.38</v>
      </c>
      <c r="NS66" s="101"/>
      <c r="NT66" s="121"/>
      <c r="NU66" s="122">
        <f t="shared" si="1089"/>
        <v>0.80652000000000001</v>
      </c>
      <c r="NV66" s="469">
        <f t="shared" si="1090"/>
        <v>0</v>
      </c>
      <c r="NW66" s="122">
        <f>NV66/NV58</f>
        <v>0</v>
      </c>
      <c r="NX66" s="101">
        <f>NX58*NW66</f>
        <v>0</v>
      </c>
      <c r="NY66" s="119">
        <f t="shared" si="1091"/>
        <v>0</v>
      </c>
      <c r="NZ66" s="93">
        <f>NZ58</f>
        <v>51.47</v>
      </c>
      <c r="OA66" s="120">
        <f t="shared" si="1092"/>
        <v>0</v>
      </c>
      <c r="OB66" s="101">
        <f t="shared" si="1093"/>
        <v>0</v>
      </c>
      <c r="OC66" s="101"/>
      <c r="OD66" s="121"/>
      <c r="OE66" s="122">
        <f t="shared" si="1094"/>
        <v>0</v>
      </c>
      <c r="OF66" s="469">
        <f t="shared" si="1095"/>
        <v>0</v>
      </c>
      <c r="OG66" s="122">
        <f>OF66/OF58</f>
        <v>0</v>
      </c>
      <c r="OH66" s="101">
        <f>OH58*OG66</f>
        <v>0</v>
      </c>
      <c r="OI66" s="119">
        <f t="shared" si="1096"/>
        <v>0</v>
      </c>
      <c r="OJ66" s="93">
        <f>OJ58</f>
        <v>51.47</v>
      </c>
      <c r="OK66" s="120">
        <f t="shared" si="1097"/>
        <v>0</v>
      </c>
      <c r="OL66" s="101">
        <f t="shared" si="1098"/>
        <v>0</v>
      </c>
      <c r="OM66" s="101"/>
      <c r="ON66" s="121"/>
      <c r="OO66" s="122">
        <f t="shared" si="1099"/>
        <v>0</v>
      </c>
      <c r="OP66" s="469">
        <f t="shared" si="1100"/>
        <v>0</v>
      </c>
      <c r="OQ66" s="122">
        <f>OP66/OP58</f>
        <v>0</v>
      </c>
      <c r="OR66" s="101">
        <f>OR58*OQ66</f>
        <v>0</v>
      </c>
      <c r="OS66" s="119">
        <f t="shared" si="1101"/>
        <v>0</v>
      </c>
      <c r="OT66" s="93">
        <f>OT58</f>
        <v>51.47</v>
      </c>
      <c r="OU66" s="120">
        <f t="shared" si="1102"/>
        <v>0</v>
      </c>
      <c r="OV66" s="101">
        <f t="shared" si="1103"/>
        <v>0</v>
      </c>
      <c r="OW66" s="101"/>
      <c r="OX66" s="121"/>
      <c r="OY66" s="122">
        <f t="shared" si="1104"/>
        <v>0</v>
      </c>
      <c r="OZ66" s="469">
        <f t="shared" si="1105"/>
        <v>0</v>
      </c>
      <c r="PA66" s="122">
        <f>OZ66/OZ58</f>
        <v>0</v>
      </c>
      <c r="PB66" s="101">
        <f>PB58*PA66</f>
        <v>0</v>
      </c>
      <c r="PC66" s="119">
        <f t="shared" si="1106"/>
        <v>0</v>
      </c>
      <c r="PD66" s="93">
        <f>PD58</f>
        <v>51.47</v>
      </c>
      <c r="PE66" s="120">
        <f t="shared" si="1107"/>
        <v>0</v>
      </c>
      <c r="PF66" s="101">
        <f t="shared" si="1108"/>
        <v>0</v>
      </c>
      <c r="PG66" s="101"/>
      <c r="PH66" s="121"/>
      <c r="PI66" s="122">
        <f t="shared" si="1109"/>
        <v>0</v>
      </c>
      <c r="PJ66" s="469">
        <f t="shared" si="1110"/>
        <v>0</v>
      </c>
      <c r="PK66" s="122">
        <f>PJ66/PJ58</f>
        <v>0</v>
      </c>
      <c r="PL66" s="101">
        <f>PL58*PK66</f>
        <v>0</v>
      </c>
      <c r="PM66" s="119">
        <f t="shared" si="1111"/>
        <v>0</v>
      </c>
      <c r="PN66" s="93">
        <f>PN58</f>
        <v>51.47</v>
      </c>
      <c r="PO66" s="120">
        <f t="shared" si="1112"/>
        <v>0</v>
      </c>
      <c r="PP66" s="101">
        <f t="shared" si="1113"/>
        <v>0</v>
      </c>
      <c r="PQ66" s="101"/>
      <c r="PR66" s="121"/>
      <c r="PS66" s="122">
        <f t="shared" si="1114"/>
        <v>0</v>
      </c>
      <c r="PT66" s="469">
        <f t="shared" si="1115"/>
        <v>0</v>
      </c>
      <c r="PU66" s="122" t="e">
        <f>PT66/PT58</f>
        <v>#DIV/0!</v>
      </c>
      <c r="PV66" s="101" t="e">
        <f>PV58*PU66</f>
        <v>#DIV/0!</v>
      </c>
      <c r="PW66" s="119">
        <f t="shared" si="1116"/>
        <v>0</v>
      </c>
      <c r="PX66" s="93">
        <f>PX58</f>
        <v>0</v>
      </c>
      <c r="PY66" s="120">
        <f t="shared" si="1117"/>
        <v>0</v>
      </c>
      <c r="PZ66" s="101">
        <f t="shared" si="1118"/>
        <v>0</v>
      </c>
      <c r="QA66" s="101"/>
      <c r="QB66" s="121"/>
      <c r="QC66" s="122">
        <f t="shared" si="1119"/>
        <v>0</v>
      </c>
      <c r="QD66" s="469">
        <f t="shared" si="1120"/>
        <v>0</v>
      </c>
      <c r="QE66" s="122">
        <f>QD66/QD58</f>
        <v>0</v>
      </c>
      <c r="QF66" s="101">
        <f>QF58*QE66</f>
        <v>0</v>
      </c>
      <c r="QG66" s="119">
        <f t="shared" si="1121"/>
        <v>0</v>
      </c>
      <c r="QH66" s="93">
        <f>QH58</f>
        <v>51.47</v>
      </c>
      <c r="QI66" s="120">
        <f t="shared" si="1122"/>
        <v>0</v>
      </c>
      <c r="QJ66" s="101">
        <f t="shared" si="1123"/>
        <v>0</v>
      </c>
      <c r="QK66" s="101"/>
      <c r="QL66" s="121"/>
      <c r="QM66" s="122">
        <f t="shared" si="1124"/>
        <v>0</v>
      </c>
      <c r="QN66" s="469">
        <f t="shared" si="1125"/>
        <v>0</v>
      </c>
      <c r="QO66" s="122">
        <f>QN66/QN58</f>
        <v>0</v>
      </c>
      <c r="QP66" s="101">
        <f>QP58*QO66</f>
        <v>0</v>
      </c>
      <c r="QQ66" s="119">
        <f t="shared" si="1126"/>
        <v>0</v>
      </c>
      <c r="QR66" s="93">
        <f>QR58</f>
        <v>51.47</v>
      </c>
      <c r="QS66" s="120">
        <f t="shared" si="1127"/>
        <v>0</v>
      </c>
      <c r="QT66" s="101">
        <f t="shared" si="1128"/>
        <v>0</v>
      </c>
      <c r="QU66" s="101"/>
      <c r="QV66" s="121"/>
      <c r="QW66" s="122">
        <f t="shared" si="1129"/>
        <v>0</v>
      </c>
      <c r="QX66" s="469">
        <f t="shared" si="1130"/>
        <v>0</v>
      </c>
      <c r="QY66" s="122">
        <f>QX66/QX58</f>
        <v>0</v>
      </c>
      <c r="QZ66" s="101">
        <f>QZ58*QY66</f>
        <v>0</v>
      </c>
      <c r="RA66" s="119">
        <f t="shared" si="1131"/>
        <v>0</v>
      </c>
      <c r="RB66" s="93">
        <f>RB58</f>
        <v>51.47</v>
      </c>
      <c r="RC66" s="120">
        <f t="shared" si="1132"/>
        <v>0</v>
      </c>
      <c r="RD66" s="101">
        <f t="shared" si="1133"/>
        <v>0</v>
      </c>
      <c r="RE66" s="101"/>
      <c r="RF66" s="121"/>
      <c r="RG66" s="122">
        <f t="shared" si="1134"/>
        <v>0</v>
      </c>
      <c r="RH66" s="469">
        <f t="shared" si="1135"/>
        <v>0</v>
      </c>
      <c r="RI66" s="122">
        <f>RH66/RH58</f>
        <v>0</v>
      </c>
      <c r="RJ66" s="101">
        <f>RJ58*RI66</f>
        <v>0</v>
      </c>
      <c r="RK66" s="119">
        <f t="shared" si="1136"/>
        <v>0</v>
      </c>
      <c r="RL66" s="93">
        <f>RL58</f>
        <v>51.47</v>
      </c>
      <c r="RM66" s="120">
        <f t="shared" si="1137"/>
        <v>0</v>
      </c>
      <c r="RN66" s="101">
        <f t="shared" si="1138"/>
        <v>0</v>
      </c>
      <c r="RO66" s="101"/>
      <c r="RP66" s="121"/>
      <c r="RQ66" s="122">
        <f t="shared" si="1139"/>
        <v>0</v>
      </c>
      <c r="RR66" s="469">
        <f t="shared" si="1140"/>
        <v>43</v>
      </c>
      <c r="RS66" s="122">
        <f>RR66/RR58</f>
        <v>0.12684000000000001</v>
      </c>
      <c r="RT66" s="101">
        <f>RT58*RS66</f>
        <v>686.33</v>
      </c>
      <c r="RU66" s="119">
        <f t="shared" si="1141"/>
        <v>15.961162789999999</v>
      </c>
      <c r="RV66" s="93">
        <f>RV58</f>
        <v>51.47</v>
      </c>
      <c r="RW66" s="120">
        <f t="shared" si="1142"/>
        <v>821.52104999999995</v>
      </c>
      <c r="RX66" s="101">
        <f t="shared" si="1143"/>
        <v>35325.410000000003</v>
      </c>
      <c r="RY66" s="101"/>
      <c r="RZ66" s="121"/>
      <c r="SA66" s="122">
        <f t="shared" si="1144"/>
        <v>1.0841000000000001</v>
      </c>
      <c r="SB66" s="469">
        <f t="shared" si="1145"/>
        <v>0</v>
      </c>
      <c r="SC66" s="122">
        <f>SB66/SB58</f>
        <v>0</v>
      </c>
      <c r="SD66" s="101">
        <f>SD58*SC66</f>
        <v>0</v>
      </c>
      <c r="SE66" s="119">
        <f t="shared" si="1146"/>
        <v>0</v>
      </c>
      <c r="SF66" s="93">
        <f>SF58</f>
        <v>51.47</v>
      </c>
      <c r="SG66" s="120">
        <f t="shared" si="1147"/>
        <v>0</v>
      </c>
      <c r="SH66" s="101">
        <f t="shared" si="1148"/>
        <v>0</v>
      </c>
      <c r="SI66" s="101"/>
      <c r="SJ66" s="121"/>
      <c r="SK66" s="122">
        <f t="shared" si="1149"/>
        <v>0</v>
      </c>
      <c r="SL66" s="469">
        <f t="shared" si="1150"/>
        <v>31</v>
      </c>
      <c r="SM66" s="122">
        <f>SL66/SL58</f>
        <v>0.10508000000000001</v>
      </c>
      <c r="SN66" s="101">
        <f>SN58*SM66</f>
        <v>462.56</v>
      </c>
      <c r="SO66" s="119">
        <f t="shared" si="1151"/>
        <v>14.921290320000001</v>
      </c>
      <c r="SP66" s="93">
        <f>SP58</f>
        <v>51.47</v>
      </c>
      <c r="SQ66" s="120">
        <f t="shared" si="1152"/>
        <v>767.99881000000005</v>
      </c>
      <c r="SR66" s="101">
        <f t="shared" si="1153"/>
        <v>23807.96</v>
      </c>
      <c r="SS66" s="101"/>
      <c r="ST66" s="121"/>
      <c r="SU66" s="122">
        <f t="shared" si="1154"/>
        <v>1.0134700000000001</v>
      </c>
      <c r="SV66" s="469">
        <f t="shared" si="1155"/>
        <v>0</v>
      </c>
      <c r="SW66" s="122">
        <f>SV66/SV58</f>
        <v>0</v>
      </c>
      <c r="SX66" s="101">
        <f>SX58*SW66</f>
        <v>0</v>
      </c>
      <c r="SY66" s="119">
        <f t="shared" si="1156"/>
        <v>0</v>
      </c>
      <c r="SZ66" s="93">
        <f>SZ58</f>
        <v>51.47</v>
      </c>
      <c r="TA66" s="120">
        <f t="shared" si="1157"/>
        <v>0</v>
      </c>
      <c r="TB66" s="101">
        <f t="shared" si="1158"/>
        <v>0</v>
      </c>
      <c r="TC66" s="101"/>
      <c r="TD66" s="121"/>
      <c r="TE66" s="122">
        <f t="shared" si="1159"/>
        <v>0</v>
      </c>
      <c r="TF66" s="469">
        <f t="shared" si="1160"/>
        <v>0</v>
      </c>
      <c r="TG66" s="122">
        <f>TF66/TF58</f>
        <v>0</v>
      </c>
      <c r="TH66" s="101">
        <f>TH58*TG66</f>
        <v>0</v>
      </c>
      <c r="TI66" s="119">
        <f t="shared" si="1161"/>
        <v>0</v>
      </c>
      <c r="TJ66" s="93">
        <f>TJ58</f>
        <v>51.47</v>
      </c>
      <c r="TK66" s="120">
        <f t="shared" si="1162"/>
        <v>0</v>
      </c>
      <c r="TL66" s="101">
        <f t="shared" si="1163"/>
        <v>0</v>
      </c>
      <c r="TM66" s="101"/>
      <c r="TN66" s="121"/>
      <c r="TO66" s="122">
        <f t="shared" si="1164"/>
        <v>0</v>
      </c>
      <c r="TP66" s="469">
        <f t="shared" si="1165"/>
        <v>49</v>
      </c>
      <c r="TQ66" s="122">
        <f>TP66/TP58</f>
        <v>0.17882999999999999</v>
      </c>
      <c r="TR66" s="101">
        <f>TR58*TQ66</f>
        <v>699.76</v>
      </c>
      <c r="TS66" s="119">
        <f t="shared" si="1166"/>
        <v>14.28081633</v>
      </c>
      <c r="TT66" s="93">
        <f>TT58</f>
        <v>51.47</v>
      </c>
      <c r="TU66" s="120">
        <f t="shared" si="1167"/>
        <v>735.03362000000004</v>
      </c>
      <c r="TV66" s="101">
        <f t="shared" si="1168"/>
        <v>36016.65</v>
      </c>
      <c r="TW66" s="101"/>
      <c r="TX66" s="121"/>
      <c r="TY66" s="122">
        <f t="shared" si="1169"/>
        <v>0.96997</v>
      </c>
      <c r="TZ66" s="469">
        <f t="shared" si="1170"/>
        <v>0</v>
      </c>
      <c r="UA66" s="122">
        <f>TZ66/TZ58</f>
        <v>0</v>
      </c>
      <c r="UB66" s="101">
        <f>UB58*UA66</f>
        <v>0</v>
      </c>
      <c r="UC66" s="119">
        <f t="shared" si="1171"/>
        <v>0</v>
      </c>
      <c r="UD66" s="93">
        <f>UD58</f>
        <v>51.47</v>
      </c>
      <c r="UE66" s="120">
        <f t="shared" si="1172"/>
        <v>0</v>
      </c>
      <c r="UF66" s="101">
        <f t="shared" si="1173"/>
        <v>0</v>
      </c>
      <c r="UG66" s="101"/>
      <c r="UH66" s="121"/>
      <c r="UI66" s="122">
        <f t="shared" si="1174"/>
        <v>0</v>
      </c>
      <c r="UJ66" s="469">
        <f t="shared" si="1175"/>
        <v>0</v>
      </c>
      <c r="UK66" s="122">
        <f>UJ66/UJ58</f>
        <v>0</v>
      </c>
      <c r="UL66" s="101">
        <f>UL58*UK66</f>
        <v>0</v>
      </c>
      <c r="UM66" s="119">
        <f t="shared" si="1176"/>
        <v>0</v>
      </c>
      <c r="UN66" s="93">
        <f>UN58</f>
        <v>51.47</v>
      </c>
      <c r="UO66" s="120">
        <f t="shared" si="1177"/>
        <v>0</v>
      </c>
      <c r="UP66" s="101">
        <f t="shared" si="1178"/>
        <v>0</v>
      </c>
      <c r="UQ66" s="101"/>
      <c r="UR66" s="121"/>
      <c r="US66" s="122">
        <f t="shared" si="1179"/>
        <v>0</v>
      </c>
      <c r="UT66" s="469">
        <f t="shared" si="1180"/>
        <v>28</v>
      </c>
      <c r="UU66" s="122">
        <f>UT66/UT58</f>
        <v>8.6959999999999996E-2</v>
      </c>
      <c r="UV66" s="101">
        <f>UV58*UU66</f>
        <v>478.28</v>
      </c>
      <c r="UW66" s="119">
        <f t="shared" si="1181"/>
        <v>17.08142857</v>
      </c>
      <c r="UX66" s="93">
        <f>UX58</f>
        <v>51.47</v>
      </c>
      <c r="UY66" s="120">
        <f t="shared" si="1182"/>
        <v>879.18113000000005</v>
      </c>
      <c r="UZ66" s="101">
        <f t="shared" si="1183"/>
        <v>24617.07</v>
      </c>
      <c r="VA66" s="101"/>
      <c r="VB66" s="121"/>
      <c r="VC66" s="122">
        <f t="shared" si="1184"/>
        <v>1.1601900000000001</v>
      </c>
      <c r="VD66" s="469">
        <f t="shared" si="1185"/>
        <v>25</v>
      </c>
      <c r="VE66" s="122">
        <f>VD66/VD58</f>
        <v>4.4170000000000001E-2</v>
      </c>
      <c r="VF66" s="101">
        <f>VF58*VE66</f>
        <v>477.04</v>
      </c>
      <c r="VG66" s="119">
        <f t="shared" si="1186"/>
        <v>19.081600000000002</v>
      </c>
      <c r="VH66" s="93">
        <f>VH58</f>
        <v>51.47</v>
      </c>
      <c r="VI66" s="120">
        <f t="shared" si="1187"/>
        <v>982.12995000000001</v>
      </c>
      <c r="VJ66" s="101">
        <f t="shared" si="1188"/>
        <v>24553.25</v>
      </c>
      <c r="VK66" s="101"/>
      <c r="VL66" s="121"/>
      <c r="VM66" s="122">
        <f t="shared" si="1189"/>
        <v>1.2960499999999999</v>
      </c>
      <c r="VN66" s="469">
        <f t="shared" si="1190"/>
        <v>32</v>
      </c>
      <c r="VO66" s="122">
        <f>VN66/VN58</f>
        <v>8.9639999999999997E-2</v>
      </c>
      <c r="VP66" s="101">
        <f>VP58*VO66</f>
        <v>506.47</v>
      </c>
      <c r="VQ66" s="119">
        <f t="shared" si="1191"/>
        <v>15.827187500000001</v>
      </c>
      <c r="VR66" s="93">
        <f>VR58</f>
        <v>51.47</v>
      </c>
      <c r="VS66" s="120">
        <f t="shared" si="1192"/>
        <v>814.62534000000005</v>
      </c>
      <c r="VT66" s="101">
        <f t="shared" si="1193"/>
        <v>26068.01</v>
      </c>
      <c r="VU66" s="101"/>
      <c r="VV66" s="121"/>
      <c r="VW66" s="122">
        <f t="shared" si="1194"/>
        <v>1.075</v>
      </c>
      <c r="VX66" s="452">
        <f t="shared" si="1195"/>
        <v>687</v>
      </c>
      <c r="VY66" s="122">
        <f>VX66/VX58</f>
        <v>5.4679999999999999E-2</v>
      </c>
      <c r="VZ66" s="101">
        <f>VZ58*VY66</f>
        <v>10114.65</v>
      </c>
      <c r="WA66" s="119">
        <f t="shared" si="1196"/>
        <v>14.722925760000001</v>
      </c>
      <c r="WB66" s="93">
        <f>WB58</f>
        <v>51.47</v>
      </c>
      <c r="WC66" s="120">
        <f t="shared" si="1197"/>
        <v>757.78899000000001</v>
      </c>
      <c r="WD66" s="101">
        <f t="shared" si="1198"/>
        <v>520601.04</v>
      </c>
      <c r="WE66" s="101"/>
      <c r="WF66" s="121"/>
    </row>
    <row r="67" spans="1:604" ht="48">
      <c r="A67" s="5"/>
      <c r="B67" s="94" t="s">
        <v>415</v>
      </c>
      <c r="C67" s="12" t="s">
        <v>918</v>
      </c>
      <c r="D67" s="12" t="s">
        <v>422</v>
      </c>
      <c r="E67" s="4" t="s">
        <v>33</v>
      </c>
      <c r="F67" s="469">
        <f t="shared" si="900"/>
        <v>0</v>
      </c>
      <c r="G67" s="122">
        <f>F67/F58</f>
        <v>0</v>
      </c>
      <c r="H67" s="101">
        <f>H58*G67</f>
        <v>0</v>
      </c>
      <c r="I67" s="119">
        <f t="shared" si="901"/>
        <v>0</v>
      </c>
      <c r="J67" s="93">
        <f>J58</f>
        <v>51.47</v>
      </c>
      <c r="K67" s="120">
        <f t="shared" si="902"/>
        <v>0</v>
      </c>
      <c r="L67" s="101">
        <f t="shared" si="903"/>
        <v>0</v>
      </c>
      <c r="M67" s="101"/>
      <c r="N67" s="121"/>
      <c r="O67" s="122">
        <f t="shared" si="904"/>
        <v>0</v>
      </c>
      <c r="P67" s="469">
        <f t="shared" si="905"/>
        <v>0</v>
      </c>
      <c r="Q67" s="122">
        <f>P67/P58</f>
        <v>0</v>
      </c>
      <c r="R67" s="101">
        <f>R58*Q67</f>
        <v>0</v>
      </c>
      <c r="S67" s="119">
        <f t="shared" si="906"/>
        <v>0</v>
      </c>
      <c r="T67" s="93">
        <f>T58</f>
        <v>51.47</v>
      </c>
      <c r="U67" s="120">
        <f t="shared" si="907"/>
        <v>0</v>
      </c>
      <c r="V67" s="101">
        <f t="shared" si="908"/>
        <v>0</v>
      </c>
      <c r="W67" s="101"/>
      <c r="X67" s="121"/>
      <c r="Y67" s="122">
        <f t="shared" si="909"/>
        <v>0</v>
      </c>
      <c r="Z67" s="469">
        <f t="shared" si="910"/>
        <v>0</v>
      </c>
      <c r="AA67" s="122">
        <f>Z67/Z58</f>
        <v>0</v>
      </c>
      <c r="AB67" s="101">
        <f>AB58*AA67</f>
        <v>0</v>
      </c>
      <c r="AC67" s="119">
        <f t="shared" si="911"/>
        <v>0</v>
      </c>
      <c r="AD67" s="93">
        <f>AD58</f>
        <v>51.47</v>
      </c>
      <c r="AE67" s="120">
        <f t="shared" si="912"/>
        <v>0</v>
      </c>
      <c r="AF67" s="101">
        <f t="shared" si="913"/>
        <v>0</v>
      </c>
      <c r="AG67" s="101"/>
      <c r="AH67" s="121"/>
      <c r="AI67" s="122">
        <f t="shared" si="914"/>
        <v>0</v>
      </c>
      <c r="AJ67" s="469">
        <f t="shared" si="915"/>
        <v>0</v>
      </c>
      <c r="AK67" s="122" t="e">
        <f>AJ67/AJ58</f>
        <v>#DIV/0!</v>
      </c>
      <c r="AL67" s="101" t="e">
        <f>AL58*AK67</f>
        <v>#DIV/0!</v>
      </c>
      <c r="AM67" s="119">
        <f t="shared" si="916"/>
        <v>0</v>
      </c>
      <c r="AN67" s="93">
        <f>AN58</f>
        <v>0</v>
      </c>
      <c r="AO67" s="120">
        <f t="shared" si="917"/>
        <v>0</v>
      </c>
      <c r="AP67" s="101">
        <f t="shared" si="918"/>
        <v>0</v>
      </c>
      <c r="AQ67" s="101"/>
      <c r="AR67" s="121"/>
      <c r="AS67" s="122">
        <f t="shared" si="919"/>
        <v>0</v>
      </c>
      <c r="AT67" s="469">
        <f t="shared" si="920"/>
        <v>0</v>
      </c>
      <c r="AU67" s="122">
        <f>AT67/AT58</f>
        <v>0</v>
      </c>
      <c r="AV67" s="101">
        <f>AV58*AU67</f>
        <v>0</v>
      </c>
      <c r="AW67" s="119">
        <f t="shared" si="921"/>
        <v>0</v>
      </c>
      <c r="AX67" s="93">
        <f>AX58</f>
        <v>51.47</v>
      </c>
      <c r="AY67" s="120">
        <f t="shared" si="922"/>
        <v>0</v>
      </c>
      <c r="AZ67" s="101">
        <f t="shared" si="923"/>
        <v>0</v>
      </c>
      <c r="BA67" s="101"/>
      <c r="BB67" s="121"/>
      <c r="BC67" s="122">
        <f t="shared" si="924"/>
        <v>0</v>
      </c>
      <c r="BD67" s="469">
        <f t="shared" si="925"/>
        <v>0</v>
      </c>
      <c r="BE67" s="122">
        <f>BD67/BD58</f>
        <v>0</v>
      </c>
      <c r="BF67" s="101">
        <f>BF58*BE67</f>
        <v>0</v>
      </c>
      <c r="BG67" s="119">
        <f t="shared" si="926"/>
        <v>0</v>
      </c>
      <c r="BH67" s="93">
        <f>BH58</f>
        <v>51.47</v>
      </c>
      <c r="BI67" s="120">
        <f t="shared" si="927"/>
        <v>0</v>
      </c>
      <c r="BJ67" s="101">
        <f t="shared" si="928"/>
        <v>0</v>
      </c>
      <c r="BK67" s="101"/>
      <c r="BL67" s="121"/>
      <c r="BM67" s="122">
        <f t="shared" si="929"/>
        <v>0</v>
      </c>
      <c r="BN67" s="469">
        <f t="shared" si="930"/>
        <v>0</v>
      </c>
      <c r="BO67" s="122">
        <f>BN67/BN58</f>
        <v>0</v>
      </c>
      <c r="BP67" s="101">
        <f>BP58*BO67</f>
        <v>0</v>
      </c>
      <c r="BQ67" s="119">
        <f t="shared" si="931"/>
        <v>0</v>
      </c>
      <c r="BR67" s="93">
        <f>BR58</f>
        <v>51.47</v>
      </c>
      <c r="BS67" s="120">
        <f t="shared" si="932"/>
        <v>0</v>
      </c>
      <c r="BT67" s="101">
        <f t="shared" si="933"/>
        <v>0</v>
      </c>
      <c r="BU67" s="101"/>
      <c r="BV67" s="121"/>
      <c r="BW67" s="122">
        <f t="shared" si="934"/>
        <v>0</v>
      </c>
      <c r="BX67" s="469">
        <f t="shared" si="935"/>
        <v>0</v>
      </c>
      <c r="BY67" s="122">
        <f>BX67/BX58</f>
        <v>0</v>
      </c>
      <c r="BZ67" s="101">
        <f>BZ58*BY67</f>
        <v>0</v>
      </c>
      <c r="CA67" s="119">
        <f t="shared" si="936"/>
        <v>0</v>
      </c>
      <c r="CB67" s="93">
        <f>CB58</f>
        <v>51.47</v>
      </c>
      <c r="CC67" s="120">
        <f t="shared" si="937"/>
        <v>0</v>
      </c>
      <c r="CD67" s="101">
        <f t="shared" si="938"/>
        <v>0</v>
      </c>
      <c r="CE67" s="101"/>
      <c r="CF67" s="121"/>
      <c r="CG67" s="122">
        <f t="shared" si="939"/>
        <v>0</v>
      </c>
      <c r="CH67" s="469">
        <f t="shared" si="940"/>
        <v>0</v>
      </c>
      <c r="CI67" s="122" t="e">
        <f>CH67/CH58</f>
        <v>#DIV/0!</v>
      </c>
      <c r="CJ67" s="101" t="e">
        <f>CJ58*CI67</f>
        <v>#DIV/0!</v>
      </c>
      <c r="CK67" s="119">
        <f t="shared" si="941"/>
        <v>0</v>
      </c>
      <c r="CL67" s="93">
        <f>CL58</f>
        <v>0</v>
      </c>
      <c r="CM67" s="120">
        <f t="shared" si="942"/>
        <v>0</v>
      </c>
      <c r="CN67" s="101">
        <f t="shared" si="943"/>
        <v>0</v>
      </c>
      <c r="CO67" s="101"/>
      <c r="CP67" s="121"/>
      <c r="CQ67" s="122">
        <f t="shared" si="944"/>
        <v>0</v>
      </c>
      <c r="CR67" s="469">
        <f t="shared" si="945"/>
        <v>0</v>
      </c>
      <c r="CS67" s="122">
        <f>CR67/CR58</f>
        <v>0</v>
      </c>
      <c r="CT67" s="101">
        <f>CT58*CS67</f>
        <v>0</v>
      </c>
      <c r="CU67" s="119">
        <f t="shared" si="946"/>
        <v>0</v>
      </c>
      <c r="CV67" s="93">
        <f>CV58</f>
        <v>51.47</v>
      </c>
      <c r="CW67" s="120">
        <f t="shared" si="947"/>
        <v>0</v>
      </c>
      <c r="CX67" s="101">
        <f t="shared" si="948"/>
        <v>0</v>
      </c>
      <c r="CY67" s="101"/>
      <c r="CZ67" s="121"/>
      <c r="DA67" s="122">
        <f t="shared" si="949"/>
        <v>0</v>
      </c>
      <c r="DB67" s="469">
        <f t="shared" si="950"/>
        <v>0</v>
      </c>
      <c r="DC67" s="122">
        <f>DB67/DB58</f>
        <v>0</v>
      </c>
      <c r="DD67" s="101">
        <f>DD58*DC67</f>
        <v>0</v>
      </c>
      <c r="DE67" s="119">
        <f t="shared" si="951"/>
        <v>0</v>
      </c>
      <c r="DF67" s="93">
        <f>DF58</f>
        <v>51.47</v>
      </c>
      <c r="DG67" s="120">
        <f t="shared" si="952"/>
        <v>0</v>
      </c>
      <c r="DH67" s="101">
        <f t="shared" si="953"/>
        <v>0</v>
      </c>
      <c r="DI67" s="101"/>
      <c r="DJ67" s="121"/>
      <c r="DK67" s="122">
        <f t="shared" si="954"/>
        <v>0</v>
      </c>
      <c r="DL67" s="469">
        <f t="shared" si="955"/>
        <v>0</v>
      </c>
      <c r="DM67" s="122">
        <f>DL67/DL58</f>
        <v>0</v>
      </c>
      <c r="DN67" s="101">
        <f>DN58*DM67</f>
        <v>0</v>
      </c>
      <c r="DO67" s="119">
        <f t="shared" si="956"/>
        <v>0</v>
      </c>
      <c r="DP67" s="93">
        <f>DP58</f>
        <v>51.47</v>
      </c>
      <c r="DQ67" s="120">
        <f t="shared" si="957"/>
        <v>0</v>
      </c>
      <c r="DR67" s="101">
        <f t="shared" si="958"/>
        <v>0</v>
      </c>
      <c r="DS67" s="101"/>
      <c r="DT67" s="121"/>
      <c r="DU67" s="122">
        <f t="shared" si="959"/>
        <v>0</v>
      </c>
      <c r="DV67" s="469">
        <f t="shared" si="960"/>
        <v>0</v>
      </c>
      <c r="DW67" s="122">
        <f>DV67/DV58</f>
        <v>0</v>
      </c>
      <c r="DX67" s="101">
        <f>DX58*DW67</f>
        <v>0</v>
      </c>
      <c r="DY67" s="119">
        <f t="shared" si="961"/>
        <v>0</v>
      </c>
      <c r="DZ67" s="93">
        <f>DZ58</f>
        <v>51.47</v>
      </c>
      <c r="EA67" s="120">
        <f t="shared" si="962"/>
        <v>0</v>
      </c>
      <c r="EB67" s="101">
        <f t="shared" si="963"/>
        <v>0</v>
      </c>
      <c r="EC67" s="101"/>
      <c r="ED67" s="121"/>
      <c r="EE67" s="122">
        <f t="shared" si="964"/>
        <v>0</v>
      </c>
      <c r="EF67" s="469">
        <f t="shared" si="965"/>
        <v>0</v>
      </c>
      <c r="EG67" s="122">
        <f>EF67/EF58</f>
        <v>0</v>
      </c>
      <c r="EH67" s="101">
        <f>EH58*EG67</f>
        <v>0</v>
      </c>
      <c r="EI67" s="119">
        <f t="shared" si="966"/>
        <v>0</v>
      </c>
      <c r="EJ67" s="93">
        <f>EJ58</f>
        <v>51.47</v>
      </c>
      <c r="EK67" s="120">
        <f t="shared" si="967"/>
        <v>0</v>
      </c>
      <c r="EL67" s="101">
        <f t="shared" si="968"/>
        <v>0</v>
      </c>
      <c r="EM67" s="101"/>
      <c r="EN67" s="121"/>
      <c r="EO67" s="122">
        <f t="shared" si="969"/>
        <v>0</v>
      </c>
      <c r="EP67" s="469">
        <f t="shared" si="970"/>
        <v>0</v>
      </c>
      <c r="EQ67" s="122">
        <f>EP67/EP58</f>
        <v>0</v>
      </c>
      <c r="ER67" s="101">
        <f>ER58*EQ67</f>
        <v>0</v>
      </c>
      <c r="ES67" s="119">
        <f t="shared" si="971"/>
        <v>0</v>
      </c>
      <c r="ET67" s="93">
        <f>ET58</f>
        <v>51.47</v>
      </c>
      <c r="EU67" s="120">
        <f t="shared" si="972"/>
        <v>0</v>
      </c>
      <c r="EV67" s="101">
        <f t="shared" si="973"/>
        <v>0</v>
      </c>
      <c r="EW67" s="101"/>
      <c r="EX67" s="121"/>
      <c r="EY67" s="122">
        <f t="shared" si="974"/>
        <v>0</v>
      </c>
      <c r="EZ67" s="469">
        <f t="shared" si="975"/>
        <v>0</v>
      </c>
      <c r="FA67" s="122">
        <f>EZ67/EZ58</f>
        <v>0</v>
      </c>
      <c r="FB67" s="101">
        <f>FB58*FA67</f>
        <v>0</v>
      </c>
      <c r="FC67" s="119">
        <f t="shared" si="976"/>
        <v>0</v>
      </c>
      <c r="FD67" s="93">
        <f>FD58</f>
        <v>51.47</v>
      </c>
      <c r="FE67" s="120">
        <f t="shared" si="977"/>
        <v>0</v>
      </c>
      <c r="FF67" s="101">
        <f t="shared" si="978"/>
        <v>0</v>
      </c>
      <c r="FG67" s="101"/>
      <c r="FH67" s="121"/>
      <c r="FI67" s="122">
        <f t="shared" si="979"/>
        <v>0</v>
      </c>
      <c r="FJ67" s="469">
        <f t="shared" si="980"/>
        <v>0</v>
      </c>
      <c r="FK67" s="122">
        <f>FJ67/FJ58</f>
        <v>0</v>
      </c>
      <c r="FL67" s="101">
        <f>FL58*FK67</f>
        <v>0</v>
      </c>
      <c r="FM67" s="119">
        <f t="shared" si="981"/>
        <v>0</v>
      </c>
      <c r="FN67" s="93">
        <f>FN58</f>
        <v>51.47</v>
      </c>
      <c r="FO67" s="120">
        <f t="shared" si="982"/>
        <v>0</v>
      </c>
      <c r="FP67" s="101">
        <f t="shared" si="983"/>
        <v>0</v>
      </c>
      <c r="FQ67" s="101"/>
      <c r="FR67" s="121"/>
      <c r="FS67" s="122">
        <f t="shared" si="984"/>
        <v>0</v>
      </c>
      <c r="FT67" s="469">
        <f t="shared" si="985"/>
        <v>0</v>
      </c>
      <c r="FU67" s="122">
        <f>FT67/FT58</f>
        <v>0</v>
      </c>
      <c r="FV67" s="101">
        <f>FV58*FU67</f>
        <v>0</v>
      </c>
      <c r="FW67" s="119">
        <f t="shared" si="986"/>
        <v>0</v>
      </c>
      <c r="FX67" s="93">
        <f>FX58</f>
        <v>51.47</v>
      </c>
      <c r="FY67" s="120">
        <f t="shared" si="987"/>
        <v>0</v>
      </c>
      <c r="FZ67" s="101">
        <f t="shared" si="988"/>
        <v>0</v>
      </c>
      <c r="GA67" s="101"/>
      <c r="GB67" s="121"/>
      <c r="GC67" s="122">
        <f t="shared" si="989"/>
        <v>0</v>
      </c>
      <c r="GD67" s="469">
        <f t="shared" si="990"/>
        <v>0</v>
      </c>
      <c r="GE67" s="122">
        <f>GD67/GD58</f>
        <v>0</v>
      </c>
      <c r="GF67" s="101">
        <f>GF58*GE67</f>
        <v>0</v>
      </c>
      <c r="GG67" s="119">
        <f t="shared" si="991"/>
        <v>0</v>
      </c>
      <c r="GH67" s="93">
        <f>GH58</f>
        <v>51.47</v>
      </c>
      <c r="GI67" s="120">
        <f t="shared" si="992"/>
        <v>0</v>
      </c>
      <c r="GJ67" s="101">
        <f t="shared" si="993"/>
        <v>0</v>
      </c>
      <c r="GK67" s="101"/>
      <c r="GL67" s="121"/>
      <c r="GM67" s="122">
        <f t="shared" si="994"/>
        <v>0</v>
      </c>
      <c r="GN67" s="469">
        <f t="shared" si="995"/>
        <v>0</v>
      </c>
      <c r="GO67" s="122">
        <f>GN67/GN58</f>
        <v>0</v>
      </c>
      <c r="GP67" s="101">
        <f>GP58*GO67</f>
        <v>0</v>
      </c>
      <c r="GQ67" s="119">
        <f t="shared" si="996"/>
        <v>0</v>
      </c>
      <c r="GR67" s="93">
        <f>GR58</f>
        <v>51.47</v>
      </c>
      <c r="GS67" s="120">
        <f t="shared" si="997"/>
        <v>0</v>
      </c>
      <c r="GT67" s="101">
        <f t="shared" si="998"/>
        <v>0</v>
      </c>
      <c r="GU67" s="101"/>
      <c r="GV67" s="121"/>
      <c r="GW67" s="122">
        <f t="shared" si="999"/>
        <v>0</v>
      </c>
      <c r="GX67" s="469">
        <f t="shared" si="1000"/>
        <v>0</v>
      </c>
      <c r="GY67" s="122">
        <f>GX67/GX58</f>
        <v>0</v>
      </c>
      <c r="GZ67" s="101">
        <f>GZ58*GY67</f>
        <v>0</v>
      </c>
      <c r="HA67" s="119">
        <f t="shared" si="1001"/>
        <v>0</v>
      </c>
      <c r="HB67" s="93">
        <f>HB58</f>
        <v>51.47</v>
      </c>
      <c r="HC67" s="120">
        <f t="shared" si="1002"/>
        <v>0</v>
      </c>
      <c r="HD67" s="101">
        <f t="shared" si="1003"/>
        <v>0</v>
      </c>
      <c r="HE67" s="101"/>
      <c r="HF67" s="121"/>
      <c r="HG67" s="122">
        <f t="shared" si="1004"/>
        <v>0</v>
      </c>
      <c r="HH67" s="469">
        <f t="shared" si="1005"/>
        <v>0</v>
      </c>
      <c r="HI67" s="122">
        <f>HH67/HH58</f>
        <v>0</v>
      </c>
      <c r="HJ67" s="101">
        <f>HJ58*HI67</f>
        <v>0</v>
      </c>
      <c r="HK67" s="119">
        <f t="shared" si="1006"/>
        <v>0</v>
      </c>
      <c r="HL67" s="93">
        <f>HL58</f>
        <v>51.47</v>
      </c>
      <c r="HM67" s="120">
        <f t="shared" si="1007"/>
        <v>0</v>
      </c>
      <c r="HN67" s="101">
        <f t="shared" si="1008"/>
        <v>0</v>
      </c>
      <c r="HO67" s="101"/>
      <c r="HP67" s="121"/>
      <c r="HQ67" s="122">
        <f t="shared" si="1009"/>
        <v>0</v>
      </c>
      <c r="HR67" s="469">
        <f t="shared" si="1010"/>
        <v>0</v>
      </c>
      <c r="HS67" s="122">
        <f>HR67/HR58</f>
        <v>0</v>
      </c>
      <c r="HT67" s="101">
        <f>HT58*HS67</f>
        <v>0</v>
      </c>
      <c r="HU67" s="119">
        <f t="shared" si="1011"/>
        <v>0</v>
      </c>
      <c r="HV67" s="93">
        <f>HV58</f>
        <v>51.47</v>
      </c>
      <c r="HW67" s="120">
        <f t="shared" si="1012"/>
        <v>0</v>
      </c>
      <c r="HX67" s="101">
        <f t="shared" si="1013"/>
        <v>0</v>
      </c>
      <c r="HY67" s="101"/>
      <c r="HZ67" s="121"/>
      <c r="IA67" s="122">
        <f t="shared" si="1014"/>
        <v>0</v>
      </c>
      <c r="IB67" s="469">
        <f t="shared" si="1015"/>
        <v>0</v>
      </c>
      <c r="IC67" s="122">
        <f>IB67/IB58</f>
        <v>0</v>
      </c>
      <c r="ID67" s="101">
        <f>ID58*IC67</f>
        <v>0</v>
      </c>
      <c r="IE67" s="119">
        <f t="shared" si="1016"/>
        <v>0</v>
      </c>
      <c r="IF67" s="93">
        <f>IF58</f>
        <v>51.47</v>
      </c>
      <c r="IG67" s="120">
        <f t="shared" si="1017"/>
        <v>0</v>
      </c>
      <c r="IH67" s="101">
        <f t="shared" si="1018"/>
        <v>0</v>
      </c>
      <c r="II67" s="101"/>
      <c r="IJ67" s="121"/>
      <c r="IK67" s="122">
        <f t="shared" si="1019"/>
        <v>0</v>
      </c>
      <c r="IL67" s="469">
        <f t="shared" si="1020"/>
        <v>0</v>
      </c>
      <c r="IM67" s="122">
        <f>IL67/IL58</f>
        <v>0</v>
      </c>
      <c r="IN67" s="101">
        <f>IN58*IM67</f>
        <v>0</v>
      </c>
      <c r="IO67" s="119">
        <f t="shared" si="1021"/>
        <v>0</v>
      </c>
      <c r="IP67" s="93">
        <f>IP58</f>
        <v>51.47</v>
      </c>
      <c r="IQ67" s="120">
        <f t="shared" si="1022"/>
        <v>0</v>
      </c>
      <c r="IR67" s="101">
        <f t="shared" si="1023"/>
        <v>0</v>
      </c>
      <c r="IS67" s="101"/>
      <c r="IT67" s="121"/>
      <c r="IU67" s="122">
        <f t="shared" si="1024"/>
        <v>0</v>
      </c>
      <c r="IV67" s="469">
        <f t="shared" si="1025"/>
        <v>0</v>
      </c>
      <c r="IW67" s="122">
        <f>IV67/IV58</f>
        <v>0</v>
      </c>
      <c r="IX67" s="101">
        <f>IX58*IW67</f>
        <v>0</v>
      </c>
      <c r="IY67" s="119">
        <f t="shared" si="1026"/>
        <v>0</v>
      </c>
      <c r="IZ67" s="93">
        <f>IZ58</f>
        <v>51.47</v>
      </c>
      <c r="JA67" s="120">
        <f t="shared" si="1027"/>
        <v>0</v>
      </c>
      <c r="JB67" s="101">
        <f t="shared" si="1028"/>
        <v>0</v>
      </c>
      <c r="JC67" s="101"/>
      <c r="JD67" s="121"/>
      <c r="JE67" s="122">
        <f t="shared" si="1029"/>
        <v>0</v>
      </c>
      <c r="JF67" s="469">
        <f t="shared" si="1030"/>
        <v>0</v>
      </c>
      <c r="JG67" s="122">
        <f>JF67/JF58</f>
        <v>0</v>
      </c>
      <c r="JH67" s="101">
        <f>JH58*JG67</f>
        <v>0</v>
      </c>
      <c r="JI67" s="119">
        <f t="shared" si="1031"/>
        <v>0</v>
      </c>
      <c r="JJ67" s="93">
        <f>JJ58</f>
        <v>51.47</v>
      </c>
      <c r="JK67" s="120">
        <f t="shared" si="1032"/>
        <v>0</v>
      </c>
      <c r="JL67" s="101">
        <f t="shared" si="1033"/>
        <v>0</v>
      </c>
      <c r="JM67" s="101"/>
      <c r="JN67" s="121"/>
      <c r="JO67" s="122">
        <f t="shared" si="1034"/>
        <v>0</v>
      </c>
      <c r="JP67" s="469">
        <f t="shared" si="1035"/>
        <v>0</v>
      </c>
      <c r="JQ67" s="122" t="e">
        <f>JP67/JP58</f>
        <v>#DIV/0!</v>
      </c>
      <c r="JR67" s="101" t="e">
        <f>JR58*JQ67</f>
        <v>#DIV/0!</v>
      </c>
      <c r="JS67" s="119">
        <f t="shared" si="1036"/>
        <v>0</v>
      </c>
      <c r="JT67" s="93">
        <f>JT58</f>
        <v>0</v>
      </c>
      <c r="JU67" s="120">
        <f t="shared" si="1037"/>
        <v>0</v>
      </c>
      <c r="JV67" s="101">
        <f t="shared" si="1038"/>
        <v>0</v>
      </c>
      <c r="JW67" s="101"/>
      <c r="JX67" s="121"/>
      <c r="JY67" s="122">
        <f t="shared" si="1039"/>
        <v>0</v>
      </c>
      <c r="JZ67" s="469">
        <f t="shared" si="1040"/>
        <v>0</v>
      </c>
      <c r="KA67" s="122">
        <f>JZ67/JZ58</f>
        <v>0</v>
      </c>
      <c r="KB67" s="101">
        <f>KB58*KA67</f>
        <v>0</v>
      </c>
      <c r="KC67" s="119">
        <f t="shared" si="1041"/>
        <v>0</v>
      </c>
      <c r="KD67" s="93">
        <f>KD58</f>
        <v>51.47</v>
      </c>
      <c r="KE67" s="120">
        <f t="shared" si="1042"/>
        <v>0</v>
      </c>
      <c r="KF67" s="101">
        <f t="shared" si="1043"/>
        <v>0</v>
      </c>
      <c r="KG67" s="101"/>
      <c r="KH67" s="121"/>
      <c r="KI67" s="122">
        <f t="shared" si="1044"/>
        <v>0</v>
      </c>
      <c r="KJ67" s="469">
        <f t="shared" si="1045"/>
        <v>0</v>
      </c>
      <c r="KK67" s="122">
        <f>KJ67/KJ58</f>
        <v>0</v>
      </c>
      <c r="KL67" s="101">
        <f>KL58*KK67</f>
        <v>0</v>
      </c>
      <c r="KM67" s="119">
        <f t="shared" si="1046"/>
        <v>0</v>
      </c>
      <c r="KN67" s="93">
        <f>KN58</f>
        <v>51.47</v>
      </c>
      <c r="KO67" s="120">
        <f t="shared" si="1047"/>
        <v>0</v>
      </c>
      <c r="KP67" s="101">
        <f t="shared" si="1048"/>
        <v>0</v>
      </c>
      <c r="KQ67" s="101"/>
      <c r="KR67" s="121"/>
      <c r="KS67" s="122">
        <f t="shared" si="1049"/>
        <v>0</v>
      </c>
      <c r="KT67" s="469">
        <f t="shared" si="1050"/>
        <v>0</v>
      </c>
      <c r="KU67" s="122">
        <f>KT67/KT58</f>
        <v>0</v>
      </c>
      <c r="KV67" s="101">
        <f>KV58*KU67</f>
        <v>0</v>
      </c>
      <c r="KW67" s="119">
        <f t="shared" si="1051"/>
        <v>0</v>
      </c>
      <c r="KX67" s="93">
        <f>KX58</f>
        <v>51.47</v>
      </c>
      <c r="KY67" s="120">
        <f t="shared" si="1052"/>
        <v>0</v>
      </c>
      <c r="KZ67" s="101">
        <f t="shared" si="1053"/>
        <v>0</v>
      </c>
      <c r="LA67" s="101"/>
      <c r="LB67" s="121"/>
      <c r="LC67" s="122">
        <f t="shared" si="1054"/>
        <v>0</v>
      </c>
      <c r="LD67" s="469">
        <f t="shared" si="1055"/>
        <v>0</v>
      </c>
      <c r="LE67" s="122">
        <f>LD67/LD58</f>
        <v>0</v>
      </c>
      <c r="LF67" s="101">
        <f>LF58*LE67</f>
        <v>0</v>
      </c>
      <c r="LG67" s="119">
        <f t="shared" si="1056"/>
        <v>0</v>
      </c>
      <c r="LH67" s="93">
        <f>LH58</f>
        <v>51.47</v>
      </c>
      <c r="LI67" s="120">
        <f t="shared" si="1057"/>
        <v>0</v>
      </c>
      <c r="LJ67" s="101">
        <f t="shared" si="1058"/>
        <v>0</v>
      </c>
      <c r="LK67" s="101"/>
      <c r="LL67" s="121"/>
      <c r="LM67" s="122">
        <f t="shared" si="1059"/>
        <v>0</v>
      </c>
      <c r="LN67" s="469">
        <f t="shared" si="1060"/>
        <v>0</v>
      </c>
      <c r="LO67" s="122">
        <f>LN67/LN58</f>
        <v>0</v>
      </c>
      <c r="LP67" s="101">
        <f>LP58*LO67</f>
        <v>0</v>
      </c>
      <c r="LQ67" s="119">
        <f t="shared" si="1061"/>
        <v>0</v>
      </c>
      <c r="LR67" s="93">
        <f>LR58</f>
        <v>51.47</v>
      </c>
      <c r="LS67" s="120">
        <f t="shared" si="1062"/>
        <v>0</v>
      </c>
      <c r="LT67" s="101">
        <f t="shared" si="1063"/>
        <v>0</v>
      </c>
      <c r="LU67" s="101"/>
      <c r="LV67" s="121"/>
      <c r="LW67" s="122">
        <f t="shared" si="1064"/>
        <v>0</v>
      </c>
      <c r="LX67" s="469">
        <f t="shared" si="1065"/>
        <v>0</v>
      </c>
      <c r="LY67" s="122">
        <f>LX67/LX58</f>
        <v>0</v>
      </c>
      <c r="LZ67" s="101">
        <f>LZ58*LY67</f>
        <v>0</v>
      </c>
      <c r="MA67" s="119">
        <f t="shared" si="1066"/>
        <v>0</v>
      </c>
      <c r="MB67" s="93">
        <f>MB58</f>
        <v>51.47</v>
      </c>
      <c r="MC67" s="120">
        <f t="shared" si="1067"/>
        <v>0</v>
      </c>
      <c r="MD67" s="101">
        <f t="shared" si="1068"/>
        <v>0</v>
      </c>
      <c r="ME67" s="101"/>
      <c r="MF67" s="121"/>
      <c r="MG67" s="122">
        <f t="shared" si="1069"/>
        <v>0</v>
      </c>
      <c r="MH67" s="469">
        <f t="shared" si="1070"/>
        <v>0</v>
      </c>
      <c r="MI67" s="122">
        <f>MH67/MH58</f>
        <v>0</v>
      </c>
      <c r="MJ67" s="101">
        <f>MJ58*MI67</f>
        <v>0</v>
      </c>
      <c r="MK67" s="119">
        <f t="shared" si="1071"/>
        <v>0</v>
      </c>
      <c r="ML67" s="93">
        <f>ML58</f>
        <v>51.47</v>
      </c>
      <c r="MM67" s="120">
        <f t="shared" si="1072"/>
        <v>0</v>
      </c>
      <c r="MN67" s="101">
        <f t="shared" si="1073"/>
        <v>0</v>
      </c>
      <c r="MO67" s="101"/>
      <c r="MP67" s="121"/>
      <c r="MQ67" s="122">
        <f t="shared" si="1074"/>
        <v>0</v>
      </c>
      <c r="MR67" s="469">
        <f t="shared" si="1075"/>
        <v>15</v>
      </c>
      <c r="MS67" s="122">
        <f>MR67/MR58</f>
        <v>0.14706</v>
      </c>
      <c r="MT67" s="101">
        <f>MT58*MS67</f>
        <v>202.06</v>
      </c>
      <c r="MU67" s="119">
        <f t="shared" si="1076"/>
        <v>13.47066667</v>
      </c>
      <c r="MV67" s="93">
        <f>MV58</f>
        <v>51.47</v>
      </c>
      <c r="MW67" s="120">
        <f t="shared" si="1077"/>
        <v>693.33520999999996</v>
      </c>
      <c r="MX67" s="101">
        <f t="shared" si="1078"/>
        <v>10400.030000000001</v>
      </c>
      <c r="MY67" s="101"/>
      <c r="MZ67" s="121"/>
      <c r="NA67" s="122">
        <f t="shared" si="1079"/>
        <v>0.91791</v>
      </c>
      <c r="NB67" s="469">
        <f t="shared" si="1080"/>
        <v>0</v>
      </c>
      <c r="NC67" s="122">
        <f>NB67/NB58</f>
        <v>0</v>
      </c>
      <c r="ND67" s="101">
        <f>ND58*NC67</f>
        <v>0</v>
      </c>
      <c r="NE67" s="119">
        <f t="shared" si="1081"/>
        <v>0</v>
      </c>
      <c r="NF67" s="93">
        <f>NF58</f>
        <v>51.47</v>
      </c>
      <c r="NG67" s="120">
        <f t="shared" si="1082"/>
        <v>0</v>
      </c>
      <c r="NH67" s="101">
        <f t="shared" si="1083"/>
        <v>0</v>
      </c>
      <c r="NI67" s="101"/>
      <c r="NJ67" s="121"/>
      <c r="NK67" s="122">
        <f t="shared" si="1084"/>
        <v>0</v>
      </c>
      <c r="NL67" s="469">
        <f t="shared" si="1085"/>
        <v>0</v>
      </c>
      <c r="NM67" s="122">
        <f>NL67/NL58</f>
        <v>0</v>
      </c>
      <c r="NN67" s="101">
        <f>NN58*NM67</f>
        <v>0</v>
      </c>
      <c r="NO67" s="119">
        <f t="shared" si="1086"/>
        <v>0</v>
      </c>
      <c r="NP67" s="93">
        <f>NP58</f>
        <v>51.47</v>
      </c>
      <c r="NQ67" s="120">
        <f t="shared" si="1087"/>
        <v>0</v>
      </c>
      <c r="NR67" s="101">
        <f t="shared" si="1088"/>
        <v>0</v>
      </c>
      <c r="NS67" s="101"/>
      <c r="NT67" s="121"/>
      <c r="NU67" s="122">
        <f t="shared" si="1089"/>
        <v>0</v>
      </c>
      <c r="NV67" s="469">
        <f t="shared" si="1090"/>
        <v>0</v>
      </c>
      <c r="NW67" s="122">
        <f>NV67/NV58</f>
        <v>0</v>
      </c>
      <c r="NX67" s="101">
        <f>NX58*NW67</f>
        <v>0</v>
      </c>
      <c r="NY67" s="119">
        <f t="shared" si="1091"/>
        <v>0</v>
      </c>
      <c r="NZ67" s="93">
        <f>NZ58</f>
        <v>51.47</v>
      </c>
      <c r="OA67" s="120">
        <f t="shared" si="1092"/>
        <v>0</v>
      </c>
      <c r="OB67" s="101">
        <f t="shared" si="1093"/>
        <v>0</v>
      </c>
      <c r="OC67" s="101"/>
      <c r="OD67" s="121"/>
      <c r="OE67" s="122">
        <f t="shared" si="1094"/>
        <v>0</v>
      </c>
      <c r="OF67" s="469">
        <f t="shared" si="1095"/>
        <v>0</v>
      </c>
      <c r="OG67" s="122">
        <f>OF67/OF58</f>
        <v>0</v>
      </c>
      <c r="OH67" s="101">
        <f>OH58*OG67</f>
        <v>0</v>
      </c>
      <c r="OI67" s="119">
        <f t="shared" si="1096"/>
        <v>0</v>
      </c>
      <c r="OJ67" s="93">
        <f>OJ58</f>
        <v>51.47</v>
      </c>
      <c r="OK67" s="120">
        <f t="shared" si="1097"/>
        <v>0</v>
      </c>
      <c r="OL67" s="101">
        <f t="shared" si="1098"/>
        <v>0</v>
      </c>
      <c r="OM67" s="101"/>
      <c r="ON67" s="121"/>
      <c r="OO67" s="122">
        <f t="shared" si="1099"/>
        <v>0</v>
      </c>
      <c r="OP67" s="469">
        <f t="shared" si="1100"/>
        <v>0</v>
      </c>
      <c r="OQ67" s="122">
        <f>OP67/OP58</f>
        <v>0</v>
      </c>
      <c r="OR67" s="101">
        <f>OR58*OQ67</f>
        <v>0</v>
      </c>
      <c r="OS67" s="119">
        <f t="shared" si="1101"/>
        <v>0</v>
      </c>
      <c r="OT67" s="93">
        <f>OT58</f>
        <v>51.47</v>
      </c>
      <c r="OU67" s="120">
        <f t="shared" si="1102"/>
        <v>0</v>
      </c>
      <c r="OV67" s="101">
        <f t="shared" si="1103"/>
        <v>0</v>
      </c>
      <c r="OW67" s="101"/>
      <c r="OX67" s="121"/>
      <c r="OY67" s="122">
        <f t="shared" si="1104"/>
        <v>0</v>
      </c>
      <c r="OZ67" s="469">
        <f t="shared" si="1105"/>
        <v>0</v>
      </c>
      <c r="PA67" s="122">
        <f>OZ67/OZ58</f>
        <v>0</v>
      </c>
      <c r="PB67" s="101">
        <f>PB58*PA67</f>
        <v>0</v>
      </c>
      <c r="PC67" s="119">
        <f t="shared" si="1106"/>
        <v>0</v>
      </c>
      <c r="PD67" s="93">
        <f>PD58</f>
        <v>51.47</v>
      </c>
      <c r="PE67" s="120">
        <f t="shared" si="1107"/>
        <v>0</v>
      </c>
      <c r="PF67" s="101">
        <f t="shared" si="1108"/>
        <v>0</v>
      </c>
      <c r="PG67" s="101"/>
      <c r="PH67" s="121"/>
      <c r="PI67" s="122">
        <f t="shared" si="1109"/>
        <v>0</v>
      </c>
      <c r="PJ67" s="469">
        <f t="shared" si="1110"/>
        <v>0</v>
      </c>
      <c r="PK67" s="122">
        <f>PJ67/PJ58</f>
        <v>0</v>
      </c>
      <c r="PL67" s="101">
        <f>PL58*PK67</f>
        <v>0</v>
      </c>
      <c r="PM67" s="119">
        <f t="shared" si="1111"/>
        <v>0</v>
      </c>
      <c r="PN67" s="93">
        <f>PN58</f>
        <v>51.47</v>
      </c>
      <c r="PO67" s="120">
        <f t="shared" si="1112"/>
        <v>0</v>
      </c>
      <c r="PP67" s="101">
        <f t="shared" si="1113"/>
        <v>0</v>
      </c>
      <c r="PQ67" s="101"/>
      <c r="PR67" s="121"/>
      <c r="PS67" s="122">
        <f t="shared" si="1114"/>
        <v>0</v>
      </c>
      <c r="PT67" s="469">
        <f t="shared" si="1115"/>
        <v>0</v>
      </c>
      <c r="PU67" s="122" t="e">
        <f>PT67/PT58</f>
        <v>#DIV/0!</v>
      </c>
      <c r="PV67" s="101" t="e">
        <f>PV58*PU67</f>
        <v>#DIV/0!</v>
      </c>
      <c r="PW67" s="119">
        <f t="shared" si="1116"/>
        <v>0</v>
      </c>
      <c r="PX67" s="93">
        <f>PX58</f>
        <v>0</v>
      </c>
      <c r="PY67" s="120">
        <f t="shared" si="1117"/>
        <v>0</v>
      </c>
      <c r="PZ67" s="101">
        <f t="shared" si="1118"/>
        <v>0</v>
      </c>
      <c r="QA67" s="101"/>
      <c r="QB67" s="121"/>
      <c r="QC67" s="122">
        <f t="shared" si="1119"/>
        <v>0</v>
      </c>
      <c r="QD67" s="469">
        <f t="shared" si="1120"/>
        <v>0</v>
      </c>
      <c r="QE67" s="122">
        <f>QD67/QD58</f>
        <v>0</v>
      </c>
      <c r="QF67" s="101">
        <f>QF58*QE67</f>
        <v>0</v>
      </c>
      <c r="QG67" s="119">
        <f t="shared" si="1121"/>
        <v>0</v>
      </c>
      <c r="QH67" s="93">
        <f>QH58</f>
        <v>51.47</v>
      </c>
      <c r="QI67" s="120">
        <f t="shared" si="1122"/>
        <v>0</v>
      </c>
      <c r="QJ67" s="101">
        <f t="shared" si="1123"/>
        <v>0</v>
      </c>
      <c r="QK67" s="101"/>
      <c r="QL67" s="121"/>
      <c r="QM67" s="122">
        <f t="shared" si="1124"/>
        <v>0</v>
      </c>
      <c r="QN67" s="469">
        <f t="shared" si="1125"/>
        <v>0</v>
      </c>
      <c r="QO67" s="122">
        <f>QN67/QN58</f>
        <v>0</v>
      </c>
      <c r="QP67" s="101">
        <f>QP58*QO67</f>
        <v>0</v>
      </c>
      <c r="QQ67" s="119">
        <f t="shared" si="1126"/>
        <v>0</v>
      </c>
      <c r="QR67" s="93">
        <f>QR58</f>
        <v>51.47</v>
      </c>
      <c r="QS67" s="120">
        <f t="shared" si="1127"/>
        <v>0</v>
      </c>
      <c r="QT67" s="101">
        <f t="shared" si="1128"/>
        <v>0</v>
      </c>
      <c r="QU67" s="101"/>
      <c r="QV67" s="121"/>
      <c r="QW67" s="122">
        <f t="shared" si="1129"/>
        <v>0</v>
      </c>
      <c r="QX67" s="469">
        <f t="shared" si="1130"/>
        <v>0</v>
      </c>
      <c r="QY67" s="122">
        <f>QX67/QX58</f>
        <v>0</v>
      </c>
      <c r="QZ67" s="101">
        <f>QZ58*QY67</f>
        <v>0</v>
      </c>
      <c r="RA67" s="119">
        <f t="shared" si="1131"/>
        <v>0</v>
      </c>
      <c r="RB67" s="93">
        <f>RB58</f>
        <v>51.47</v>
      </c>
      <c r="RC67" s="120">
        <f t="shared" si="1132"/>
        <v>0</v>
      </c>
      <c r="RD67" s="101">
        <f t="shared" si="1133"/>
        <v>0</v>
      </c>
      <c r="RE67" s="101"/>
      <c r="RF67" s="121"/>
      <c r="RG67" s="122">
        <f t="shared" si="1134"/>
        <v>0</v>
      </c>
      <c r="RH67" s="469">
        <f t="shared" si="1135"/>
        <v>0</v>
      </c>
      <c r="RI67" s="122">
        <f>RH67/RH58</f>
        <v>0</v>
      </c>
      <c r="RJ67" s="101">
        <f>RJ58*RI67</f>
        <v>0</v>
      </c>
      <c r="RK67" s="119">
        <f t="shared" si="1136"/>
        <v>0</v>
      </c>
      <c r="RL67" s="93">
        <f>RL58</f>
        <v>51.47</v>
      </c>
      <c r="RM67" s="120">
        <f t="shared" si="1137"/>
        <v>0</v>
      </c>
      <c r="RN67" s="101">
        <f t="shared" si="1138"/>
        <v>0</v>
      </c>
      <c r="RO67" s="101"/>
      <c r="RP67" s="121"/>
      <c r="RQ67" s="122">
        <f t="shared" si="1139"/>
        <v>0</v>
      </c>
      <c r="RR67" s="469">
        <f t="shared" si="1140"/>
        <v>0</v>
      </c>
      <c r="RS67" s="122">
        <f>RR67/RR58</f>
        <v>0</v>
      </c>
      <c r="RT67" s="101">
        <f>RT58*RS67</f>
        <v>0</v>
      </c>
      <c r="RU67" s="119">
        <f t="shared" si="1141"/>
        <v>0</v>
      </c>
      <c r="RV67" s="93">
        <f>RV58</f>
        <v>51.47</v>
      </c>
      <c r="RW67" s="120">
        <f t="shared" si="1142"/>
        <v>0</v>
      </c>
      <c r="RX67" s="101">
        <f t="shared" si="1143"/>
        <v>0</v>
      </c>
      <c r="RY67" s="101"/>
      <c r="RZ67" s="121"/>
      <c r="SA67" s="122">
        <f t="shared" si="1144"/>
        <v>0</v>
      </c>
      <c r="SB67" s="469">
        <f t="shared" si="1145"/>
        <v>0</v>
      </c>
      <c r="SC67" s="122">
        <f>SB67/SB58</f>
        <v>0</v>
      </c>
      <c r="SD67" s="101">
        <f>SD58*SC67</f>
        <v>0</v>
      </c>
      <c r="SE67" s="119">
        <f t="shared" si="1146"/>
        <v>0</v>
      </c>
      <c r="SF67" s="93">
        <f>SF58</f>
        <v>51.47</v>
      </c>
      <c r="SG67" s="120">
        <f t="shared" si="1147"/>
        <v>0</v>
      </c>
      <c r="SH67" s="101">
        <f t="shared" si="1148"/>
        <v>0</v>
      </c>
      <c r="SI67" s="101"/>
      <c r="SJ67" s="121"/>
      <c r="SK67" s="122">
        <f t="shared" si="1149"/>
        <v>0</v>
      </c>
      <c r="SL67" s="469">
        <f t="shared" si="1150"/>
        <v>0</v>
      </c>
      <c r="SM67" s="122">
        <f>SL67/SL58</f>
        <v>0</v>
      </c>
      <c r="SN67" s="101">
        <f>SN58*SM67</f>
        <v>0</v>
      </c>
      <c r="SO67" s="119">
        <f t="shared" si="1151"/>
        <v>0</v>
      </c>
      <c r="SP67" s="93">
        <f>SP58</f>
        <v>51.47</v>
      </c>
      <c r="SQ67" s="120">
        <f t="shared" si="1152"/>
        <v>0</v>
      </c>
      <c r="SR67" s="101">
        <f t="shared" si="1153"/>
        <v>0</v>
      </c>
      <c r="SS67" s="101"/>
      <c r="ST67" s="121"/>
      <c r="SU67" s="122">
        <f t="shared" si="1154"/>
        <v>0</v>
      </c>
      <c r="SV67" s="469">
        <f t="shared" si="1155"/>
        <v>0</v>
      </c>
      <c r="SW67" s="122">
        <f>SV67/SV58</f>
        <v>0</v>
      </c>
      <c r="SX67" s="101">
        <f>SX58*SW67</f>
        <v>0</v>
      </c>
      <c r="SY67" s="119">
        <f t="shared" si="1156"/>
        <v>0</v>
      </c>
      <c r="SZ67" s="93">
        <f>SZ58</f>
        <v>51.47</v>
      </c>
      <c r="TA67" s="120">
        <f t="shared" si="1157"/>
        <v>0</v>
      </c>
      <c r="TB67" s="101">
        <f t="shared" si="1158"/>
        <v>0</v>
      </c>
      <c r="TC67" s="101"/>
      <c r="TD67" s="121"/>
      <c r="TE67" s="122">
        <f t="shared" si="1159"/>
        <v>0</v>
      </c>
      <c r="TF67" s="469">
        <f t="shared" si="1160"/>
        <v>0</v>
      </c>
      <c r="TG67" s="122">
        <f>TF67/TF58</f>
        <v>0</v>
      </c>
      <c r="TH67" s="101">
        <f>TH58*TG67</f>
        <v>0</v>
      </c>
      <c r="TI67" s="119">
        <f t="shared" si="1161"/>
        <v>0</v>
      </c>
      <c r="TJ67" s="93">
        <f>TJ58</f>
        <v>51.47</v>
      </c>
      <c r="TK67" s="120">
        <f t="shared" si="1162"/>
        <v>0</v>
      </c>
      <c r="TL67" s="101">
        <f t="shared" si="1163"/>
        <v>0</v>
      </c>
      <c r="TM67" s="101"/>
      <c r="TN67" s="121"/>
      <c r="TO67" s="122">
        <f t="shared" si="1164"/>
        <v>0</v>
      </c>
      <c r="TP67" s="469">
        <f t="shared" si="1165"/>
        <v>0</v>
      </c>
      <c r="TQ67" s="122">
        <f>TP67/TP58</f>
        <v>0</v>
      </c>
      <c r="TR67" s="101">
        <f>TR58*TQ67</f>
        <v>0</v>
      </c>
      <c r="TS67" s="119">
        <f t="shared" si="1166"/>
        <v>0</v>
      </c>
      <c r="TT67" s="93">
        <f>TT58</f>
        <v>51.47</v>
      </c>
      <c r="TU67" s="120">
        <f t="shared" si="1167"/>
        <v>0</v>
      </c>
      <c r="TV67" s="101">
        <f t="shared" si="1168"/>
        <v>0</v>
      </c>
      <c r="TW67" s="101"/>
      <c r="TX67" s="121"/>
      <c r="TY67" s="122">
        <f t="shared" si="1169"/>
        <v>0</v>
      </c>
      <c r="TZ67" s="469">
        <f t="shared" si="1170"/>
        <v>0</v>
      </c>
      <c r="UA67" s="122">
        <f>TZ67/TZ58</f>
        <v>0</v>
      </c>
      <c r="UB67" s="101">
        <f>UB58*UA67</f>
        <v>0</v>
      </c>
      <c r="UC67" s="119">
        <f t="shared" si="1171"/>
        <v>0</v>
      </c>
      <c r="UD67" s="93">
        <f>UD58</f>
        <v>51.47</v>
      </c>
      <c r="UE67" s="120">
        <f t="shared" si="1172"/>
        <v>0</v>
      </c>
      <c r="UF67" s="101">
        <f t="shared" si="1173"/>
        <v>0</v>
      </c>
      <c r="UG67" s="101"/>
      <c r="UH67" s="121"/>
      <c r="UI67" s="122">
        <f t="shared" si="1174"/>
        <v>0</v>
      </c>
      <c r="UJ67" s="469">
        <f t="shared" si="1175"/>
        <v>0</v>
      </c>
      <c r="UK67" s="122">
        <f>UJ67/UJ58</f>
        <v>0</v>
      </c>
      <c r="UL67" s="101">
        <f>UL58*UK67</f>
        <v>0</v>
      </c>
      <c r="UM67" s="119">
        <f t="shared" si="1176"/>
        <v>0</v>
      </c>
      <c r="UN67" s="93">
        <f>UN58</f>
        <v>51.47</v>
      </c>
      <c r="UO67" s="120">
        <f t="shared" si="1177"/>
        <v>0</v>
      </c>
      <c r="UP67" s="101">
        <f t="shared" si="1178"/>
        <v>0</v>
      </c>
      <c r="UQ67" s="101"/>
      <c r="UR67" s="121"/>
      <c r="US67" s="122">
        <f t="shared" si="1179"/>
        <v>0</v>
      </c>
      <c r="UT67" s="469">
        <f t="shared" si="1180"/>
        <v>0</v>
      </c>
      <c r="UU67" s="122">
        <f>UT67/UT58</f>
        <v>0</v>
      </c>
      <c r="UV67" s="101">
        <f>UV58*UU67</f>
        <v>0</v>
      </c>
      <c r="UW67" s="119">
        <f t="shared" si="1181"/>
        <v>0</v>
      </c>
      <c r="UX67" s="93">
        <f>UX58</f>
        <v>51.47</v>
      </c>
      <c r="UY67" s="120">
        <f t="shared" si="1182"/>
        <v>0</v>
      </c>
      <c r="UZ67" s="101">
        <f t="shared" si="1183"/>
        <v>0</v>
      </c>
      <c r="VA67" s="101"/>
      <c r="VB67" s="121"/>
      <c r="VC67" s="122">
        <f t="shared" si="1184"/>
        <v>0</v>
      </c>
      <c r="VD67" s="469">
        <f t="shared" si="1185"/>
        <v>0</v>
      </c>
      <c r="VE67" s="122">
        <f>VD67/VD58</f>
        <v>0</v>
      </c>
      <c r="VF67" s="101">
        <f>VF58*VE67</f>
        <v>0</v>
      </c>
      <c r="VG67" s="119">
        <f t="shared" si="1186"/>
        <v>0</v>
      </c>
      <c r="VH67" s="93">
        <f>VH58</f>
        <v>51.47</v>
      </c>
      <c r="VI67" s="120">
        <f t="shared" si="1187"/>
        <v>0</v>
      </c>
      <c r="VJ67" s="101">
        <f t="shared" si="1188"/>
        <v>0</v>
      </c>
      <c r="VK67" s="101"/>
      <c r="VL67" s="121"/>
      <c r="VM67" s="122">
        <f t="shared" si="1189"/>
        <v>0</v>
      </c>
      <c r="VN67" s="469">
        <f t="shared" si="1190"/>
        <v>0</v>
      </c>
      <c r="VO67" s="122">
        <f>VN67/VN58</f>
        <v>0</v>
      </c>
      <c r="VP67" s="101">
        <f>VP58*VO67</f>
        <v>0</v>
      </c>
      <c r="VQ67" s="119">
        <f t="shared" si="1191"/>
        <v>0</v>
      </c>
      <c r="VR67" s="93">
        <f>VR58</f>
        <v>51.47</v>
      </c>
      <c r="VS67" s="120">
        <f t="shared" si="1192"/>
        <v>0</v>
      </c>
      <c r="VT67" s="101">
        <f t="shared" si="1193"/>
        <v>0</v>
      </c>
      <c r="VU67" s="101"/>
      <c r="VV67" s="121"/>
      <c r="VW67" s="122">
        <f t="shared" si="1194"/>
        <v>0</v>
      </c>
      <c r="VX67" s="452">
        <f t="shared" si="1195"/>
        <v>15</v>
      </c>
      <c r="VY67" s="122">
        <f>VX67/VX58</f>
        <v>1.1900000000000001E-3</v>
      </c>
      <c r="VZ67" s="101">
        <f>VZ58*VY67</f>
        <v>220.13</v>
      </c>
      <c r="WA67" s="119">
        <f t="shared" si="1196"/>
        <v>14.675333330000001</v>
      </c>
      <c r="WB67" s="93">
        <f>WB58</f>
        <v>51.47</v>
      </c>
      <c r="WC67" s="120">
        <f t="shared" si="1197"/>
        <v>755.33941000000004</v>
      </c>
      <c r="WD67" s="101">
        <f t="shared" si="1198"/>
        <v>11330.09</v>
      </c>
      <c r="WE67" s="101"/>
      <c r="WF67" s="121"/>
    </row>
    <row r="68" spans="1:604" ht="48">
      <c r="A68" s="5"/>
      <c r="B68" s="94" t="s">
        <v>411</v>
      </c>
      <c r="C68" s="12" t="s">
        <v>920</v>
      </c>
      <c r="D68" s="12" t="s">
        <v>423</v>
      </c>
      <c r="E68" s="4" t="s">
        <v>33</v>
      </c>
      <c r="F68" s="469">
        <f t="shared" si="900"/>
        <v>0</v>
      </c>
      <c r="G68" s="122">
        <f>F68/F58</f>
        <v>0</v>
      </c>
      <c r="H68" s="101">
        <f>H58*G68</f>
        <v>0</v>
      </c>
      <c r="I68" s="119">
        <f t="shared" si="901"/>
        <v>0</v>
      </c>
      <c r="J68" s="93">
        <f>J58</f>
        <v>51.47</v>
      </c>
      <c r="K68" s="120">
        <f t="shared" si="902"/>
        <v>0</v>
      </c>
      <c r="L68" s="101">
        <f t="shared" si="903"/>
        <v>0</v>
      </c>
      <c r="M68" s="101"/>
      <c r="N68" s="121"/>
      <c r="O68" s="122">
        <f t="shared" si="904"/>
        <v>0</v>
      </c>
      <c r="P68" s="469">
        <f t="shared" si="905"/>
        <v>0</v>
      </c>
      <c r="Q68" s="122">
        <f>P68/P58</f>
        <v>0</v>
      </c>
      <c r="R68" s="101">
        <f>R58*Q68</f>
        <v>0</v>
      </c>
      <c r="S68" s="119">
        <f t="shared" si="906"/>
        <v>0</v>
      </c>
      <c r="T68" s="93">
        <f>T58</f>
        <v>51.47</v>
      </c>
      <c r="U68" s="120">
        <f t="shared" si="907"/>
        <v>0</v>
      </c>
      <c r="V68" s="101">
        <f t="shared" si="908"/>
        <v>0</v>
      </c>
      <c r="W68" s="101"/>
      <c r="X68" s="121"/>
      <c r="Y68" s="122">
        <f t="shared" si="909"/>
        <v>0</v>
      </c>
      <c r="Z68" s="469">
        <f t="shared" si="910"/>
        <v>0</v>
      </c>
      <c r="AA68" s="122">
        <f>Z68/Z58</f>
        <v>0</v>
      </c>
      <c r="AB68" s="101">
        <f>AB58*AA68</f>
        <v>0</v>
      </c>
      <c r="AC68" s="119">
        <f t="shared" si="911"/>
        <v>0</v>
      </c>
      <c r="AD68" s="93">
        <f>AD58</f>
        <v>51.47</v>
      </c>
      <c r="AE68" s="120">
        <f t="shared" si="912"/>
        <v>0</v>
      </c>
      <c r="AF68" s="101">
        <f t="shared" si="913"/>
        <v>0</v>
      </c>
      <c r="AG68" s="101"/>
      <c r="AH68" s="121"/>
      <c r="AI68" s="122">
        <f t="shared" si="914"/>
        <v>0</v>
      </c>
      <c r="AJ68" s="469">
        <f t="shared" si="915"/>
        <v>0</v>
      </c>
      <c r="AK68" s="122" t="e">
        <f>AJ68/AJ58</f>
        <v>#DIV/0!</v>
      </c>
      <c r="AL68" s="101" t="e">
        <f>AL58*AK68</f>
        <v>#DIV/0!</v>
      </c>
      <c r="AM68" s="119">
        <f t="shared" si="916"/>
        <v>0</v>
      </c>
      <c r="AN68" s="93">
        <f>AN58</f>
        <v>0</v>
      </c>
      <c r="AO68" s="120">
        <f t="shared" si="917"/>
        <v>0</v>
      </c>
      <c r="AP68" s="101">
        <f t="shared" si="918"/>
        <v>0</v>
      </c>
      <c r="AQ68" s="101"/>
      <c r="AR68" s="121"/>
      <c r="AS68" s="122">
        <f t="shared" si="919"/>
        <v>0</v>
      </c>
      <c r="AT68" s="469">
        <f t="shared" si="920"/>
        <v>0</v>
      </c>
      <c r="AU68" s="122">
        <f>AT68/AT58</f>
        <v>0</v>
      </c>
      <c r="AV68" s="101">
        <f>AV58*AU68</f>
        <v>0</v>
      </c>
      <c r="AW68" s="119">
        <f t="shared" si="921"/>
        <v>0</v>
      </c>
      <c r="AX68" s="93">
        <f>AX58</f>
        <v>51.47</v>
      </c>
      <c r="AY68" s="120">
        <f t="shared" si="922"/>
        <v>0</v>
      </c>
      <c r="AZ68" s="101">
        <f t="shared" si="923"/>
        <v>0</v>
      </c>
      <c r="BA68" s="101"/>
      <c r="BB68" s="121"/>
      <c r="BC68" s="122">
        <f t="shared" si="924"/>
        <v>0</v>
      </c>
      <c r="BD68" s="469">
        <f t="shared" si="925"/>
        <v>0</v>
      </c>
      <c r="BE68" s="122">
        <f>BD68/BD58</f>
        <v>0</v>
      </c>
      <c r="BF68" s="101">
        <f>BF58*BE68</f>
        <v>0</v>
      </c>
      <c r="BG68" s="119">
        <f t="shared" si="926"/>
        <v>0</v>
      </c>
      <c r="BH68" s="93">
        <f>BH58</f>
        <v>51.47</v>
      </c>
      <c r="BI68" s="120">
        <f t="shared" si="927"/>
        <v>0</v>
      </c>
      <c r="BJ68" s="101">
        <f t="shared" si="928"/>
        <v>0</v>
      </c>
      <c r="BK68" s="101"/>
      <c r="BL68" s="121"/>
      <c r="BM68" s="122">
        <f t="shared" si="929"/>
        <v>0</v>
      </c>
      <c r="BN68" s="469">
        <f t="shared" si="930"/>
        <v>0</v>
      </c>
      <c r="BO68" s="122">
        <f>BN68/BN58</f>
        <v>0</v>
      </c>
      <c r="BP68" s="101">
        <f>BP58*BO68</f>
        <v>0</v>
      </c>
      <c r="BQ68" s="119">
        <f t="shared" si="931"/>
        <v>0</v>
      </c>
      <c r="BR68" s="93">
        <f>BR58</f>
        <v>51.47</v>
      </c>
      <c r="BS68" s="120">
        <f t="shared" si="932"/>
        <v>0</v>
      </c>
      <c r="BT68" s="101">
        <f t="shared" si="933"/>
        <v>0</v>
      </c>
      <c r="BU68" s="101"/>
      <c r="BV68" s="121"/>
      <c r="BW68" s="122">
        <f t="shared" si="934"/>
        <v>0</v>
      </c>
      <c r="BX68" s="469">
        <f t="shared" si="935"/>
        <v>0</v>
      </c>
      <c r="BY68" s="122">
        <f>BX68/BX58</f>
        <v>0</v>
      </c>
      <c r="BZ68" s="101">
        <f>BZ58*BY68</f>
        <v>0</v>
      </c>
      <c r="CA68" s="119">
        <f t="shared" si="936"/>
        <v>0</v>
      </c>
      <c r="CB68" s="93">
        <f>CB58</f>
        <v>51.47</v>
      </c>
      <c r="CC68" s="120">
        <f t="shared" si="937"/>
        <v>0</v>
      </c>
      <c r="CD68" s="101">
        <f t="shared" si="938"/>
        <v>0</v>
      </c>
      <c r="CE68" s="101"/>
      <c r="CF68" s="121"/>
      <c r="CG68" s="122">
        <f t="shared" si="939"/>
        <v>0</v>
      </c>
      <c r="CH68" s="469">
        <f t="shared" si="940"/>
        <v>0</v>
      </c>
      <c r="CI68" s="122" t="e">
        <f>CH68/CH58</f>
        <v>#DIV/0!</v>
      </c>
      <c r="CJ68" s="101" t="e">
        <f>CJ58*CI68</f>
        <v>#DIV/0!</v>
      </c>
      <c r="CK68" s="119">
        <f t="shared" si="941"/>
        <v>0</v>
      </c>
      <c r="CL68" s="93">
        <f>CL58</f>
        <v>0</v>
      </c>
      <c r="CM68" s="120">
        <f t="shared" si="942"/>
        <v>0</v>
      </c>
      <c r="CN68" s="101">
        <f t="shared" si="943"/>
        <v>0</v>
      </c>
      <c r="CO68" s="101"/>
      <c r="CP68" s="121"/>
      <c r="CQ68" s="122">
        <f t="shared" si="944"/>
        <v>0</v>
      </c>
      <c r="CR68" s="469">
        <f t="shared" si="945"/>
        <v>0</v>
      </c>
      <c r="CS68" s="122">
        <f>CR68/CR58</f>
        <v>0</v>
      </c>
      <c r="CT68" s="101">
        <f>CT58*CS68</f>
        <v>0</v>
      </c>
      <c r="CU68" s="119">
        <f t="shared" si="946"/>
        <v>0</v>
      </c>
      <c r="CV68" s="93">
        <f>CV58</f>
        <v>51.47</v>
      </c>
      <c r="CW68" s="120">
        <f t="shared" si="947"/>
        <v>0</v>
      </c>
      <c r="CX68" s="101">
        <f t="shared" si="948"/>
        <v>0</v>
      </c>
      <c r="CY68" s="101"/>
      <c r="CZ68" s="121"/>
      <c r="DA68" s="122">
        <f t="shared" si="949"/>
        <v>0</v>
      </c>
      <c r="DB68" s="469">
        <f t="shared" si="950"/>
        <v>0</v>
      </c>
      <c r="DC68" s="122">
        <f>DB68/DB58</f>
        <v>0</v>
      </c>
      <c r="DD68" s="101">
        <f>DD58*DC68</f>
        <v>0</v>
      </c>
      <c r="DE68" s="119">
        <f t="shared" si="951"/>
        <v>0</v>
      </c>
      <c r="DF68" s="93">
        <f>DF58</f>
        <v>51.47</v>
      </c>
      <c r="DG68" s="120">
        <f t="shared" si="952"/>
        <v>0</v>
      </c>
      <c r="DH68" s="101">
        <f t="shared" si="953"/>
        <v>0</v>
      </c>
      <c r="DI68" s="101"/>
      <c r="DJ68" s="121"/>
      <c r="DK68" s="122">
        <f t="shared" si="954"/>
        <v>0</v>
      </c>
      <c r="DL68" s="469">
        <f t="shared" si="955"/>
        <v>0</v>
      </c>
      <c r="DM68" s="122">
        <f>DL68/DL58</f>
        <v>0</v>
      </c>
      <c r="DN68" s="101">
        <f>DN58*DM68</f>
        <v>0</v>
      </c>
      <c r="DO68" s="119">
        <f t="shared" si="956"/>
        <v>0</v>
      </c>
      <c r="DP68" s="93">
        <f>DP58</f>
        <v>51.47</v>
      </c>
      <c r="DQ68" s="120">
        <f t="shared" si="957"/>
        <v>0</v>
      </c>
      <c r="DR68" s="101">
        <f t="shared" si="958"/>
        <v>0</v>
      </c>
      <c r="DS68" s="101"/>
      <c r="DT68" s="121"/>
      <c r="DU68" s="122">
        <f t="shared" si="959"/>
        <v>0</v>
      </c>
      <c r="DV68" s="469">
        <f t="shared" si="960"/>
        <v>0</v>
      </c>
      <c r="DW68" s="122">
        <f>DV68/DV58</f>
        <v>0</v>
      </c>
      <c r="DX68" s="101">
        <f>DX58*DW68</f>
        <v>0</v>
      </c>
      <c r="DY68" s="119">
        <f t="shared" si="961"/>
        <v>0</v>
      </c>
      <c r="DZ68" s="93">
        <f>DZ58</f>
        <v>51.47</v>
      </c>
      <c r="EA68" s="120">
        <f t="shared" si="962"/>
        <v>0</v>
      </c>
      <c r="EB68" s="101">
        <f t="shared" si="963"/>
        <v>0</v>
      </c>
      <c r="EC68" s="101"/>
      <c r="ED68" s="121"/>
      <c r="EE68" s="122">
        <f t="shared" si="964"/>
        <v>0</v>
      </c>
      <c r="EF68" s="469">
        <f t="shared" si="965"/>
        <v>0</v>
      </c>
      <c r="EG68" s="122">
        <f>EF68/EF58</f>
        <v>0</v>
      </c>
      <c r="EH68" s="101">
        <f>EH58*EG68</f>
        <v>0</v>
      </c>
      <c r="EI68" s="119">
        <f t="shared" si="966"/>
        <v>0</v>
      </c>
      <c r="EJ68" s="93">
        <f>EJ58</f>
        <v>51.47</v>
      </c>
      <c r="EK68" s="120">
        <f t="shared" si="967"/>
        <v>0</v>
      </c>
      <c r="EL68" s="101">
        <f t="shared" si="968"/>
        <v>0</v>
      </c>
      <c r="EM68" s="101"/>
      <c r="EN68" s="121"/>
      <c r="EO68" s="122">
        <f t="shared" si="969"/>
        <v>0</v>
      </c>
      <c r="EP68" s="469">
        <f t="shared" si="970"/>
        <v>0</v>
      </c>
      <c r="EQ68" s="122">
        <f>EP68/EP58</f>
        <v>0</v>
      </c>
      <c r="ER68" s="101">
        <f>ER58*EQ68</f>
        <v>0</v>
      </c>
      <c r="ES68" s="119">
        <f t="shared" si="971"/>
        <v>0</v>
      </c>
      <c r="ET68" s="93">
        <f>ET58</f>
        <v>51.47</v>
      </c>
      <c r="EU68" s="120">
        <f t="shared" si="972"/>
        <v>0</v>
      </c>
      <c r="EV68" s="101">
        <f t="shared" si="973"/>
        <v>0</v>
      </c>
      <c r="EW68" s="101"/>
      <c r="EX68" s="121"/>
      <c r="EY68" s="122">
        <f t="shared" si="974"/>
        <v>0</v>
      </c>
      <c r="EZ68" s="469">
        <f t="shared" si="975"/>
        <v>0</v>
      </c>
      <c r="FA68" s="122">
        <f>EZ68/EZ58</f>
        <v>0</v>
      </c>
      <c r="FB68" s="101">
        <f>FB58*FA68</f>
        <v>0</v>
      </c>
      <c r="FC68" s="119">
        <f t="shared" si="976"/>
        <v>0</v>
      </c>
      <c r="FD68" s="93">
        <f>FD58</f>
        <v>51.47</v>
      </c>
      <c r="FE68" s="120">
        <f t="shared" si="977"/>
        <v>0</v>
      </c>
      <c r="FF68" s="101">
        <f t="shared" si="978"/>
        <v>0</v>
      </c>
      <c r="FG68" s="101"/>
      <c r="FH68" s="121"/>
      <c r="FI68" s="122">
        <f t="shared" si="979"/>
        <v>0</v>
      </c>
      <c r="FJ68" s="469">
        <f t="shared" si="980"/>
        <v>0</v>
      </c>
      <c r="FK68" s="122">
        <f>FJ68/FJ58</f>
        <v>0</v>
      </c>
      <c r="FL68" s="101">
        <f>FL58*FK68</f>
        <v>0</v>
      </c>
      <c r="FM68" s="119">
        <f t="shared" si="981"/>
        <v>0</v>
      </c>
      <c r="FN68" s="93">
        <f>FN58</f>
        <v>51.47</v>
      </c>
      <c r="FO68" s="120">
        <f t="shared" si="982"/>
        <v>0</v>
      </c>
      <c r="FP68" s="101">
        <f t="shared" si="983"/>
        <v>0</v>
      </c>
      <c r="FQ68" s="101"/>
      <c r="FR68" s="121"/>
      <c r="FS68" s="122">
        <f t="shared" si="984"/>
        <v>0</v>
      </c>
      <c r="FT68" s="469">
        <f t="shared" si="985"/>
        <v>0</v>
      </c>
      <c r="FU68" s="122">
        <f>FT68/FT58</f>
        <v>0</v>
      </c>
      <c r="FV68" s="101">
        <f>FV58*FU68</f>
        <v>0</v>
      </c>
      <c r="FW68" s="119">
        <f t="shared" si="986"/>
        <v>0</v>
      </c>
      <c r="FX68" s="93">
        <f>FX58</f>
        <v>51.47</v>
      </c>
      <c r="FY68" s="120">
        <f t="shared" si="987"/>
        <v>0</v>
      </c>
      <c r="FZ68" s="101">
        <f t="shared" si="988"/>
        <v>0</v>
      </c>
      <c r="GA68" s="101"/>
      <c r="GB68" s="121"/>
      <c r="GC68" s="122">
        <f t="shared" si="989"/>
        <v>0</v>
      </c>
      <c r="GD68" s="469">
        <f t="shared" si="990"/>
        <v>0</v>
      </c>
      <c r="GE68" s="122">
        <f>GD68/GD58</f>
        <v>0</v>
      </c>
      <c r="GF68" s="101">
        <f>GF58*GE68</f>
        <v>0</v>
      </c>
      <c r="GG68" s="119">
        <f t="shared" si="991"/>
        <v>0</v>
      </c>
      <c r="GH68" s="93">
        <f>GH58</f>
        <v>51.47</v>
      </c>
      <c r="GI68" s="120">
        <f t="shared" si="992"/>
        <v>0</v>
      </c>
      <c r="GJ68" s="101">
        <f t="shared" si="993"/>
        <v>0</v>
      </c>
      <c r="GK68" s="101"/>
      <c r="GL68" s="121"/>
      <c r="GM68" s="122">
        <f t="shared" si="994"/>
        <v>0</v>
      </c>
      <c r="GN68" s="469">
        <f t="shared" si="995"/>
        <v>0</v>
      </c>
      <c r="GO68" s="122">
        <f>GN68/GN58</f>
        <v>0</v>
      </c>
      <c r="GP68" s="101">
        <f>GP58*GO68</f>
        <v>0</v>
      </c>
      <c r="GQ68" s="119">
        <f t="shared" si="996"/>
        <v>0</v>
      </c>
      <c r="GR68" s="93">
        <f>GR58</f>
        <v>51.47</v>
      </c>
      <c r="GS68" s="120">
        <f t="shared" si="997"/>
        <v>0</v>
      </c>
      <c r="GT68" s="101">
        <f t="shared" si="998"/>
        <v>0</v>
      </c>
      <c r="GU68" s="101"/>
      <c r="GV68" s="121"/>
      <c r="GW68" s="122">
        <f t="shared" si="999"/>
        <v>0</v>
      </c>
      <c r="GX68" s="469">
        <f t="shared" si="1000"/>
        <v>0</v>
      </c>
      <c r="GY68" s="122">
        <f>GX68/GX58</f>
        <v>0</v>
      </c>
      <c r="GZ68" s="101">
        <f>GZ58*GY68</f>
        <v>0</v>
      </c>
      <c r="HA68" s="119">
        <f t="shared" si="1001"/>
        <v>0</v>
      </c>
      <c r="HB68" s="93">
        <f>HB58</f>
        <v>51.47</v>
      </c>
      <c r="HC68" s="120">
        <f t="shared" si="1002"/>
        <v>0</v>
      </c>
      <c r="HD68" s="101">
        <f t="shared" si="1003"/>
        <v>0</v>
      </c>
      <c r="HE68" s="101"/>
      <c r="HF68" s="121"/>
      <c r="HG68" s="122">
        <f t="shared" si="1004"/>
        <v>0</v>
      </c>
      <c r="HH68" s="469">
        <f t="shared" si="1005"/>
        <v>0</v>
      </c>
      <c r="HI68" s="122">
        <f>HH68/HH58</f>
        <v>0</v>
      </c>
      <c r="HJ68" s="101">
        <f>HJ58*HI68</f>
        <v>0</v>
      </c>
      <c r="HK68" s="119">
        <f t="shared" si="1006"/>
        <v>0</v>
      </c>
      <c r="HL68" s="93">
        <f>HL58</f>
        <v>51.47</v>
      </c>
      <c r="HM68" s="120">
        <f t="shared" si="1007"/>
        <v>0</v>
      </c>
      <c r="HN68" s="101">
        <f t="shared" si="1008"/>
        <v>0</v>
      </c>
      <c r="HO68" s="101"/>
      <c r="HP68" s="121"/>
      <c r="HQ68" s="122">
        <f t="shared" si="1009"/>
        <v>0</v>
      </c>
      <c r="HR68" s="469">
        <f t="shared" si="1010"/>
        <v>0</v>
      </c>
      <c r="HS68" s="122">
        <f>HR68/HR58</f>
        <v>0</v>
      </c>
      <c r="HT68" s="101">
        <f>HT58*HS68</f>
        <v>0</v>
      </c>
      <c r="HU68" s="119">
        <f t="shared" si="1011"/>
        <v>0</v>
      </c>
      <c r="HV68" s="93">
        <f>HV58</f>
        <v>51.47</v>
      </c>
      <c r="HW68" s="120">
        <f t="shared" si="1012"/>
        <v>0</v>
      </c>
      <c r="HX68" s="101">
        <f t="shared" si="1013"/>
        <v>0</v>
      </c>
      <c r="HY68" s="101"/>
      <c r="HZ68" s="121"/>
      <c r="IA68" s="122">
        <f t="shared" si="1014"/>
        <v>0</v>
      </c>
      <c r="IB68" s="469">
        <f t="shared" si="1015"/>
        <v>41</v>
      </c>
      <c r="IC68" s="122">
        <f>IB68/IB58</f>
        <v>0.23294999999999999</v>
      </c>
      <c r="ID68" s="101">
        <f>ID58*IC68</f>
        <v>409.99</v>
      </c>
      <c r="IE68" s="119">
        <f t="shared" si="1016"/>
        <v>9.9997561000000008</v>
      </c>
      <c r="IF68" s="93">
        <f>IF58</f>
        <v>51.47</v>
      </c>
      <c r="IG68" s="120">
        <f t="shared" si="1017"/>
        <v>514.68745000000001</v>
      </c>
      <c r="IH68" s="101">
        <f t="shared" si="1018"/>
        <v>21102.19</v>
      </c>
      <c r="II68" s="101"/>
      <c r="IJ68" s="121"/>
      <c r="IK68" s="122">
        <f t="shared" si="1019"/>
        <v>0.67896999999999996</v>
      </c>
      <c r="IL68" s="469">
        <f t="shared" si="1020"/>
        <v>0</v>
      </c>
      <c r="IM68" s="122">
        <f>IL68/IL58</f>
        <v>0</v>
      </c>
      <c r="IN68" s="101">
        <f>IN58*IM68</f>
        <v>0</v>
      </c>
      <c r="IO68" s="119">
        <f t="shared" si="1021"/>
        <v>0</v>
      </c>
      <c r="IP68" s="93">
        <f>IP58</f>
        <v>51.47</v>
      </c>
      <c r="IQ68" s="120">
        <f t="shared" si="1022"/>
        <v>0</v>
      </c>
      <c r="IR68" s="101">
        <f t="shared" si="1023"/>
        <v>0</v>
      </c>
      <c r="IS68" s="101"/>
      <c r="IT68" s="121"/>
      <c r="IU68" s="122">
        <f t="shared" si="1024"/>
        <v>0</v>
      </c>
      <c r="IV68" s="469">
        <f t="shared" si="1025"/>
        <v>0</v>
      </c>
      <c r="IW68" s="122">
        <f>IV68/IV58</f>
        <v>0</v>
      </c>
      <c r="IX68" s="101">
        <f>IX58*IW68</f>
        <v>0</v>
      </c>
      <c r="IY68" s="119">
        <f t="shared" si="1026"/>
        <v>0</v>
      </c>
      <c r="IZ68" s="93">
        <f>IZ58</f>
        <v>51.47</v>
      </c>
      <c r="JA68" s="120">
        <f t="shared" si="1027"/>
        <v>0</v>
      </c>
      <c r="JB68" s="101">
        <f t="shared" si="1028"/>
        <v>0</v>
      </c>
      <c r="JC68" s="101"/>
      <c r="JD68" s="121"/>
      <c r="JE68" s="122">
        <f t="shared" si="1029"/>
        <v>0</v>
      </c>
      <c r="JF68" s="469">
        <f t="shared" si="1030"/>
        <v>0</v>
      </c>
      <c r="JG68" s="122">
        <f>JF68/JF58</f>
        <v>0</v>
      </c>
      <c r="JH68" s="101">
        <f>JH58*JG68</f>
        <v>0</v>
      </c>
      <c r="JI68" s="119">
        <f t="shared" si="1031"/>
        <v>0</v>
      </c>
      <c r="JJ68" s="93">
        <f>JJ58</f>
        <v>51.47</v>
      </c>
      <c r="JK68" s="120">
        <f t="shared" si="1032"/>
        <v>0</v>
      </c>
      <c r="JL68" s="101">
        <f t="shared" si="1033"/>
        <v>0</v>
      </c>
      <c r="JM68" s="101"/>
      <c r="JN68" s="121"/>
      <c r="JO68" s="122">
        <f t="shared" si="1034"/>
        <v>0</v>
      </c>
      <c r="JP68" s="469">
        <f t="shared" si="1035"/>
        <v>0</v>
      </c>
      <c r="JQ68" s="122" t="e">
        <f>JP68/JP58</f>
        <v>#DIV/0!</v>
      </c>
      <c r="JR68" s="101" t="e">
        <f>JR58*JQ68</f>
        <v>#DIV/0!</v>
      </c>
      <c r="JS68" s="119">
        <f t="shared" si="1036"/>
        <v>0</v>
      </c>
      <c r="JT68" s="93">
        <f>JT58</f>
        <v>0</v>
      </c>
      <c r="JU68" s="120">
        <f t="shared" si="1037"/>
        <v>0</v>
      </c>
      <c r="JV68" s="101">
        <f t="shared" si="1038"/>
        <v>0</v>
      </c>
      <c r="JW68" s="101"/>
      <c r="JX68" s="121"/>
      <c r="JY68" s="122">
        <f t="shared" si="1039"/>
        <v>0</v>
      </c>
      <c r="JZ68" s="469">
        <f t="shared" si="1040"/>
        <v>0</v>
      </c>
      <c r="KA68" s="122">
        <f>JZ68/JZ58</f>
        <v>0</v>
      </c>
      <c r="KB68" s="101">
        <f>KB58*KA68</f>
        <v>0</v>
      </c>
      <c r="KC68" s="119">
        <f t="shared" si="1041"/>
        <v>0</v>
      </c>
      <c r="KD68" s="93">
        <f>KD58</f>
        <v>51.47</v>
      </c>
      <c r="KE68" s="120">
        <f t="shared" si="1042"/>
        <v>0</v>
      </c>
      <c r="KF68" s="101">
        <f t="shared" si="1043"/>
        <v>0</v>
      </c>
      <c r="KG68" s="101"/>
      <c r="KH68" s="121"/>
      <c r="KI68" s="122">
        <f t="shared" si="1044"/>
        <v>0</v>
      </c>
      <c r="KJ68" s="469">
        <f t="shared" si="1045"/>
        <v>0</v>
      </c>
      <c r="KK68" s="122">
        <f>KJ68/KJ58</f>
        <v>0</v>
      </c>
      <c r="KL68" s="101">
        <f>KL58*KK68</f>
        <v>0</v>
      </c>
      <c r="KM68" s="119">
        <f t="shared" si="1046"/>
        <v>0</v>
      </c>
      <c r="KN68" s="93">
        <f>KN58</f>
        <v>51.47</v>
      </c>
      <c r="KO68" s="120">
        <f t="shared" si="1047"/>
        <v>0</v>
      </c>
      <c r="KP68" s="101">
        <f t="shared" si="1048"/>
        <v>0</v>
      </c>
      <c r="KQ68" s="101"/>
      <c r="KR68" s="121"/>
      <c r="KS68" s="122">
        <f t="shared" si="1049"/>
        <v>0</v>
      </c>
      <c r="KT68" s="469">
        <f t="shared" si="1050"/>
        <v>0</v>
      </c>
      <c r="KU68" s="122">
        <f>KT68/KT58</f>
        <v>0</v>
      </c>
      <c r="KV68" s="101">
        <f>KV58*KU68</f>
        <v>0</v>
      </c>
      <c r="KW68" s="119">
        <f t="shared" si="1051"/>
        <v>0</v>
      </c>
      <c r="KX68" s="93">
        <f>KX58</f>
        <v>51.47</v>
      </c>
      <c r="KY68" s="120">
        <f t="shared" si="1052"/>
        <v>0</v>
      </c>
      <c r="KZ68" s="101">
        <f t="shared" si="1053"/>
        <v>0</v>
      </c>
      <c r="LA68" s="101"/>
      <c r="LB68" s="121"/>
      <c r="LC68" s="122">
        <f t="shared" si="1054"/>
        <v>0</v>
      </c>
      <c r="LD68" s="469">
        <f t="shared" si="1055"/>
        <v>0</v>
      </c>
      <c r="LE68" s="122">
        <f>LD68/LD58</f>
        <v>0</v>
      </c>
      <c r="LF68" s="101">
        <f>LF58*LE68</f>
        <v>0</v>
      </c>
      <c r="LG68" s="119">
        <f t="shared" si="1056"/>
        <v>0</v>
      </c>
      <c r="LH68" s="93">
        <f>LH58</f>
        <v>51.47</v>
      </c>
      <c r="LI68" s="120">
        <f t="shared" si="1057"/>
        <v>0</v>
      </c>
      <c r="LJ68" s="101">
        <f t="shared" si="1058"/>
        <v>0</v>
      </c>
      <c r="LK68" s="101"/>
      <c r="LL68" s="121"/>
      <c r="LM68" s="122">
        <f t="shared" si="1059"/>
        <v>0</v>
      </c>
      <c r="LN68" s="469">
        <f t="shared" si="1060"/>
        <v>0</v>
      </c>
      <c r="LO68" s="122">
        <f>LN68/LN58</f>
        <v>0</v>
      </c>
      <c r="LP68" s="101">
        <f>LP58*LO68</f>
        <v>0</v>
      </c>
      <c r="LQ68" s="119">
        <f t="shared" si="1061"/>
        <v>0</v>
      </c>
      <c r="LR68" s="93">
        <f>LR58</f>
        <v>51.47</v>
      </c>
      <c r="LS68" s="120">
        <f t="shared" si="1062"/>
        <v>0</v>
      </c>
      <c r="LT68" s="101">
        <f t="shared" si="1063"/>
        <v>0</v>
      </c>
      <c r="LU68" s="101"/>
      <c r="LV68" s="121"/>
      <c r="LW68" s="122">
        <f t="shared" si="1064"/>
        <v>0</v>
      </c>
      <c r="LX68" s="469">
        <f t="shared" si="1065"/>
        <v>0</v>
      </c>
      <c r="LY68" s="122">
        <f>LX68/LX58</f>
        <v>0</v>
      </c>
      <c r="LZ68" s="101">
        <f>LZ58*LY68</f>
        <v>0</v>
      </c>
      <c r="MA68" s="119">
        <f t="shared" si="1066"/>
        <v>0</v>
      </c>
      <c r="MB68" s="93">
        <f>MB58</f>
        <v>51.47</v>
      </c>
      <c r="MC68" s="120">
        <f t="shared" si="1067"/>
        <v>0</v>
      </c>
      <c r="MD68" s="101">
        <f t="shared" si="1068"/>
        <v>0</v>
      </c>
      <c r="ME68" s="101"/>
      <c r="MF68" s="121"/>
      <c r="MG68" s="122">
        <f t="shared" si="1069"/>
        <v>0</v>
      </c>
      <c r="MH68" s="469">
        <f t="shared" si="1070"/>
        <v>0</v>
      </c>
      <c r="MI68" s="122">
        <f>MH68/MH58</f>
        <v>0</v>
      </c>
      <c r="MJ68" s="101">
        <f>MJ58*MI68</f>
        <v>0</v>
      </c>
      <c r="MK68" s="119">
        <f t="shared" si="1071"/>
        <v>0</v>
      </c>
      <c r="ML68" s="93">
        <f>ML58</f>
        <v>51.47</v>
      </c>
      <c r="MM68" s="120">
        <f t="shared" si="1072"/>
        <v>0</v>
      </c>
      <c r="MN68" s="101">
        <f t="shared" si="1073"/>
        <v>0</v>
      </c>
      <c r="MO68" s="101"/>
      <c r="MP68" s="121"/>
      <c r="MQ68" s="122">
        <f t="shared" si="1074"/>
        <v>0</v>
      </c>
      <c r="MR68" s="469">
        <f t="shared" si="1075"/>
        <v>35</v>
      </c>
      <c r="MS68" s="122">
        <f>MR68/MR58</f>
        <v>0.34314</v>
      </c>
      <c r="MT68" s="101">
        <f>MT58*MS68</f>
        <v>471.47</v>
      </c>
      <c r="MU68" s="119">
        <f t="shared" si="1076"/>
        <v>13.47057143</v>
      </c>
      <c r="MV68" s="93">
        <f>MV58</f>
        <v>51.47</v>
      </c>
      <c r="MW68" s="120">
        <f t="shared" si="1077"/>
        <v>693.33031000000005</v>
      </c>
      <c r="MX68" s="101">
        <f t="shared" si="1078"/>
        <v>24266.560000000001</v>
      </c>
      <c r="MY68" s="101"/>
      <c r="MZ68" s="121"/>
      <c r="NA68" s="122">
        <f t="shared" si="1079"/>
        <v>0.91464000000000001</v>
      </c>
      <c r="NB68" s="469">
        <f t="shared" si="1080"/>
        <v>0</v>
      </c>
      <c r="NC68" s="122">
        <f>NB68/NB58</f>
        <v>0</v>
      </c>
      <c r="ND68" s="101">
        <f>ND58*NC68</f>
        <v>0</v>
      </c>
      <c r="NE68" s="119">
        <f t="shared" si="1081"/>
        <v>0</v>
      </c>
      <c r="NF68" s="93">
        <f>NF58</f>
        <v>51.47</v>
      </c>
      <c r="NG68" s="120">
        <f t="shared" si="1082"/>
        <v>0</v>
      </c>
      <c r="NH68" s="101">
        <f t="shared" si="1083"/>
        <v>0</v>
      </c>
      <c r="NI68" s="101"/>
      <c r="NJ68" s="121"/>
      <c r="NK68" s="122">
        <f t="shared" si="1084"/>
        <v>0</v>
      </c>
      <c r="NL68" s="469">
        <f t="shared" si="1085"/>
        <v>0</v>
      </c>
      <c r="NM68" s="122">
        <f>NL68/NL58</f>
        <v>0</v>
      </c>
      <c r="NN68" s="101">
        <f>NN58*NM68</f>
        <v>0</v>
      </c>
      <c r="NO68" s="119">
        <f t="shared" si="1086"/>
        <v>0</v>
      </c>
      <c r="NP68" s="93">
        <f>NP58</f>
        <v>51.47</v>
      </c>
      <c r="NQ68" s="120">
        <f t="shared" si="1087"/>
        <v>0</v>
      </c>
      <c r="NR68" s="101">
        <f t="shared" si="1088"/>
        <v>0</v>
      </c>
      <c r="NS68" s="101"/>
      <c r="NT68" s="121"/>
      <c r="NU68" s="122">
        <f t="shared" si="1089"/>
        <v>0</v>
      </c>
      <c r="NV68" s="469">
        <f t="shared" si="1090"/>
        <v>29</v>
      </c>
      <c r="NW68" s="122">
        <f>NV68/NV58</f>
        <v>0.19333</v>
      </c>
      <c r="NX68" s="101">
        <f>NX58*NW68</f>
        <v>276.45999999999998</v>
      </c>
      <c r="NY68" s="119">
        <f t="shared" si="1091"/>
        <v>9.5331034500000005</v>
      </c>
      <c r="NZ68" s="93">
        <f>NZ58</f>
        <v>51.47</v>
      </c>
      <c r="OA68" s="120">
        <f t="shared" si="1092"/>
        <v>490.66883000000001</v>
      </c>
      <c r="OB68" s="101">
        <f t="shared" si="1093"/>
        <v>14229.4</v>
      </c>
      <c r="OC68" s="101"/>
      <c r="OD68" s="121"/>
      <c r="OE68" s="122">
        <f t="shared" si="1094"/>
        <v>0.64729000000000003</v>
      </c>
      <c r="OF68" s="469">
        <f t="shared" si="1095"/>
        <v>0</v>
      </c>
      <c r="OG68" s="122">
        <f>OF68/OF58</f>
        <v>0</v>
      </c>
      <c r="OH68" s="101">
        <f>OH58*OG68</f>
        <v>0</v>
      </c>
      <c r="OI68" s="119">
        <f t="shared" si="1096"/>
        <v>0</v>
      </c>
      <c r="OJ68" s="93">
        <f>OJ58</f>
        <v>51.47</v>
      </c>
      <c r="OK68" s="120">
        <f t="shared" si="1097"/>
        <v>0</v>
      </c>
      <c r="OL68" s="101">
        <f t="shared" si="1098"/>
        <v>0</v>
      </c>
      <c r="OM68" s="101"/>
      <c r="ON68" s="121"/>
      <c r="OO68" s="122">
        <f t="shared" si="1099"/>
        <v>0</v>
      </c>
      <c r="OP68" s="469">
        <f t="shared" si="1100"/>
        <v>0</v>
      </c>
      <c r="OQ68" s="122">
        <f>OP68/OP58</f>
        <v>0</v>
      </c>
      <c r="OR68" s="101">
        <f>OR58*OQ68</f>
        <v>0</v>
      </c>
      <c r="OS68" s="119">
        <f t="shared" si="1101"/>
        <v>0</v>
      </c>
      <c r="OT68" s="93">
        <f>OT58</f>
        <v>51.47</v>
      </c>
      <c r="OU68" s="120">
        <f t="shared" si="1102"/>
        <v>0</v>
      </c>
      <c r="OV68" s="101">
        <f t="shared" si="1103"/>
        <v>0</v>
      </c>
      <c r="OW68" s="101"/>
      <c r="OX68" s="121"/>
      <c r="OY68" s="122">
        <f t="shared" si="1104"/>
        <v>0</v>
      </c>
      <c r="OZ68" s="469">
        <f t="shared" si="1105"/>
        <v>0</v>
      </c>
      <c r="PA68" s="122">
        <f>OZ68/OZ58</f>
        <v>0</v>
      </c>
      <c r="PB68" s="101">
        <f>PB58*PA68</f>
        <v>0</v>
      </c>
      <c r="PC68" s="119">
        <f t="shared" si="1106"/>
        <v>0</v>
      </c>
      <c r="PD68" s="93">
        <f>PD58</f>
        <v>51.47</v>
      </c>
      <c r="PE68" s="120">
        <f t="shared" si="1107"/>
        <v>0</v>
      </c>
      <c r="PF68" s="101">
        <f t="shared" si="1108"/>
        <v>0</v>
      </c>
      <c r="PG68" s="101"/>
      <c r="PH68" s="121"/>
      <c r="PI68" s="122">
        <f t="shared" si="1109"/>
        <v>0</v>
      </c>
      <c r="PJ68" s="469">
        <f t="shared" si="1110"/>
        <v>0</v>
      </c>
      <c r="PK68" s="122">
        <f>PJ68/PJ58</f>
        <v>0</v>
      </c>
      <c r="PL68" s="101">
        <f>PL58*PK68</f>
        <v>0</v>
      </c>
      <c r="PM68" s="119">
        <f t="shared" si="1111"/>
        <v>0</v>
      </c>
      <c r="PN68" s="93">
        <f>PN58</f>
        <v>51.47</v>
      </c>
      <c r="PO68" s="120">
        <f t="shared" si="1112"/>
        <v>0</v>
      </c>
      <c r="PP68" s="101">
        <f t="shared" si="1113"/>
        <v>0</v>
      </c>
      <c r="PQ68" s="101"/>
      <c r="PR68" s="121"/>
      <c r="PS68" s="122">
        <f t="shared" si="1114"/>
        <v>0</v>
      </c>
      <c r="PT68" s="469">
        <f t="shared" si="1115"/>
        <v>0</v>
      </c>
      <c r="PU68" s="122" t="e">
        <f>PT68/PT58</f>
        <v>#DIV/0!</v>
      </c>
      <c r="PV68" s="101" t="e">
        <f>PV58*PU68</f>
        <v>#DIV/0!</v>
      </c>
      <c r="PW68" s="119">
        <f t="shared" si="1116"/>
        <v>0</v>
      </c>
      <c r="PX68" s="93">
        <f>PX58</f>
        <v>0</v>
      </c>
      <c r="PY68" s="120">
        <f t="shared" si="1117"/>
        <v>0</v>
      </c>
      <c r="PZ68" s="101">
        <f t="shared" si="1118"/>
        <v>0</v>
      </c>
      <c r="QA68" s="101"/>
      <c r="QB68" s="121"/>
      <c r="QC68" s="122">
        <f t="shared" si="1119"/>
        <v>0</v>
      </c>
      <c r="QD68" s="469">
        <f t="shared" si="1120"/>
        <v>0</v>
      </c>
      <c r="QE68" s="122">
        <f>QD68/QD58</f>
        <v>0</v>
      </c>
      <c r="QF68" s="101">
        <f>QF58*QE68</f>
        <v>0</v>
      </c>
      <c r="QG68" s="119">
        <f t="shared" si="1121"/>
        <v>0</v>
      </c>
      <c r="QH68" s="93">
        <f>QH58</f>
        <v>51.47</v>
      </c>
      <c r="QI68" s="120">
        <f t="shared" si="1122"/>
        <v>0</v>
      </c>
      <c r="QJ68" s="101">
        <f t="shared" si="1123"/>
        <v>0</v>
      </c>
      <c r="QK68" s="101"/>
      <c r="QL68" s="121"/>
      <c r="QM68" s="122">
        <f t="shared" si="1124"/>
        <v>0</v>
      </c>
      <c r="QN68" s="469">
        <f t="shared" si="1125"/>
        <v>0</v>
      </c>
      <c r="QO68" s="122">
        <f>QN68/QN58</f>
        <v>0</v>
      </c>
      <c r="QP68" s="101">
        <f>QP58*QO68</f>
        <v>0</v>
      </c>
      <c r="QQ68" s="119">
        <f t="shared" si="1126"/>
        <v>0</v>
      </c>
      <c r="QR68" s="93">
        <f>QR58</f>
        <v>51.47</v>
      </c>
      <c r="QS68" s="120">
        <f t="shared" si="1127"/>
        <v>0</v>
      </c>
      <c r="QT68" s="101">
        <f t="shared" si="1128"/>
        <v>0</v>
      </c>
      <c r="QU68" s="101"/>
      <c r="QV68" s="121"/>
      <c r="QW68" s="122">
        <f t="shared" si="1129"/>
        <v>0</v>
      </c>
      <c r="QX68" s="469">
        <f t="shared" si="1130"/>
        <v>0</v>
      </c>
      <c r="QY68" s="122">
        <f>QX68/QX58</f>
        <v>0</v>
      </c>
      <c r="QZ68" s="101">
        <f>QZ58*QY68</f>
        <v>0</v>
      </c>
      <c r="RA68" s="119">
        <f t="shared" si="1131"/>
        <v>0</v>
      </c>
      <c r="RB68" s="93">
        <f>RB58</f>
        <v>51.47</v>
      </c>
      <c r="RC68" s="120">
        <f t="shared" si="1132"/>
        <v>0</v>
      </c>
      <c r="RD68" s="101">
        <f t="shared" si="1133"/>
        <v>0</v>
      </c>
      <c r="RE68" s="101"/>
      <c r="RF68" s="121"/>
      <c r="RG68" s="122">
        <f t="shared" si="1134"/>
        <v>0</v>
      </c>
      <c r="RH68" s="469">
        <f t="shared" si="1135"/>
        <v>0</v>
      </c>
      <c r="RI68" s="122">
        <f>RH68/RH58</f>
        <v>0</v>
      </c>
      <c r="RJ68" s="101">
        <f>RJ58*RI68</f>
        <v>0</v>
      </c>
      <c r="RK68" s="119">
        <f t="shared" si="1136"/>
        <v>0</v>
      </c>
      <c r="RL68" s="93">
        <f>RL58</f>
        <v>51.47</v>
      </c>
      <c r="RM68" s="120">
        <f t="shared" si="1137"/>
        <v>0</v>
      </c>
      <c r="RN68" s="101">
        <f t="shared" si="1138"/>
        <v>0</v>
      </c>
      <c r="RO68" s="101"/>
      <c r="RP68" s="121"/>
      <c r="RQ68" s="122">
        <f t="shared" si="1139"/>
        <v>0</v>
      </c>
      <c r="RR68" s="469">
        <f t="shared" si="1140"/>
        <v>0</v>
      </c>
      <c r="RS68" s="122">
        <f>RR68/RR58</f>
        <v>0</v>
      </c>
      <c r="RT68" s="101">
        <f>RT58*RS68</f>
        <v>0</v>
      </c>
      <c r="RU68" s="119">
        <f t="shared" si="1141"/>
        <v>0</v>
      </c>
      <c r="RV68" s="93">
        <f>RV58</f>
        <v>51.47</v>
      </c>
      <c r="RW68" s="120">
        <f t="shared" si="1142"/>
        <v>0</v>
      </c>
      <c r="RX68" s="101">
        <f t="shared" si="1143"/>
        <v>0</v>
      </c>
      <c r="RY68" s="101"/>
      <c r="RZ68" s="121"/>
      <c r="SA68" s="122">
        <f t="shared" si="1144"/>
        <v>0</v>
      </c>
      <c r="SB68" s="469">
        <f t="shared" si="1145"/>
        <v>0</v>
      </c>
      <c r="SC68" s="122">
        <f>SB68/SB58</f>
        <v>0</v>
      </c>
      <c r="SD68" s="101">
        <f>SD58*SC68</f>
        <v>0</v>
      </c>
      <c r="SE68" s="119">
        <f t="shared" si="1146"/>
        <v>0</v>
      </c>
      <c r="SF68" s="93">
        <f>SF58</f>
        <v>51.47</v>
      </c>
      <c r="SG68" s="120">
        <f t="shared" si="1147"/>
        <v>0</v>
      </c>
      <c r="SH68" s="101">
        <f t="shared" si="1148"/>
        <v>0</v>
      </c>
      <c r="SI68" s="101"/>
      <c r="SJ68" s="121"/>
      <c r="SK68" s="122">
        <f t="shared" si="1149"/>
        <v>0</v>
      </c>
      <c r="SL68" s="469">
        <f t="shared" si="1150"/>
        <v>0</v>
      </c>
      <c r="SM68" s="122">
        <f>SL68/SL58</f>
        <v>0</v>
      </c>
      <c r="SN68" s="101">
        <f>SN58*SM68</f>
        <v>0</v>
      </c>
      <c r="SO68" s="119">
        <f t="shared" si="1151"/>
        <v>0</v>
      </c>
      <c r="SP68" s="93">
        <f>SP58</f>
        <v>51.47</v>
      </c>
      <c r="SQ68" s="120">
        <f t="shared" si="1152"/>
        <v>0</v>
      </c>
      <c r="SR68" s="101">
        <f t="shared" si="1153"/>
        <v>0</v>
      </c>
      <c r="SS68" s="101"/>
      <c r="ST68" s="121"/>
      <c r="SU68" s="122">
        <f t="shared" si="1154"/>
        <v>0</v>
      </c>
      <c r="SV68" s="469">
        <f t="shared" si="1155"/>
        <v>0</v>
      </c>
      <c r="SW68" s="122">
        <f>SV68/SV58</f>
        <v>0</v>
      </c>
      <c r="SX68" s="101">
        <f>SX58*SW68</f>
        <v>0</v>
      </c>
      <c r="SY68" s="119">
        <f t="shared" si="1156"/>
        <v>0</v>
      </c>
      <c r="SZ68" s="93">
        <f>SZ58</f>
        <v>51.47</v>
      </c>
      <c r="TA68" s="120">
        <f t="shared" si="1157"/>
        <v>0</v>
      </c>
      <c r="TB68" s="101">
        <f t="shared" si="1158"/>
        <v>0</v>
      </c>
      <c r="TC68" s="101"/>
      <c r="TD68" s="121"/>
      <c r="TE68" s="122">
        <f t="shared" si="1159"/>
        <v>0</v>
      </c>
      <c r="TF68" s="469">
        <f t="shared" si="1160"/>
        <v>0</v>
      </c>
      <c r="TG68" s="122">
        <f>TF68/TF58</f>
        <v>0</v>
      </c>
      <c r="TH68" s="101">
        <f>TH58*TG68</f>
        <v>0</v>
      </c>
      <c r="TI68" s="119">
        <f t="shared" si="1161"/>
        <v>0</v>
      </c>
      <c r="TJ68" s="93">
        <f>TJ58</f>
        <v>51.47</v>
      </c>
      <c r="TK68" s="120">
        <f t="shared" si="1162"/>
        <v>0</v>
      </c>
      <c r="TL68" s="101">
        <f t="shared" si="1163"/>
        <v>0</v>
      </c>
      <c r="TM68" s="101"/>
      <c r="TN68" s="121"/>
      <c r="TO68" s="122">
        <f t="shared" si="1164"/>
        <v>0</v>
      </c>
      <c r="TP68" s="469">
        <f t="shared" si="1165"/>
        <v>0</v>
      </c>
      <c r="TQ68" s="122">
        <f>TP68/TP58</f>
        <v>0</v>
      </c>
      <c r="TR68" s="101">
        <f>TR58*TQ68</f>
        <v>0</v>
      </c>
      <c r="TS68" s="119">
        <f t="shared" si="1166"/>
        <v>0</v>
      </c>
      <c r="TT68" s="93">
        <f>TT58</f>
        <v>51.47</v>
      </c>
      <c r="TU68" s="120">
        <f t="shared" si="1167"/>
        <v>0</v>
      </c>
      <c r="TV68" s="101">
        <f t="shared" si="1168"/>
        <v>0</v>
      </c>
      <c r="TW68" s="101"/>
      <c r="TX68" s="121"/>
      <c r="TY68" s="122">
        <f t="shared" si="1169"/>
        <v>0</v>
      </c>
      <c r="TZ68" s="469">
        <f t="shared" si="1170"/>
        <v>0</v>
      </c>
      <c r="UA68" s="122">
        <f>TZ68/TZ58</f>
        <v>0</v>
      </c>
      <c r="UB68" s="101">
        <f>UB58*UA68</f>
        <v>0</v>
      </c>
      <c r="UC68" s="119">
        <f t="shared" si="1171"/>
        <v>0</v>
      </c>
      <c r="UD68" s="93">
        <f>UD58</f>
        <v>51.47</v>
      </c>
      <c r="UE68" s="120">
        <f t="shared" si="1172"/>
        <v>0</v>
      </c>
      <c r="UF68" s="101">
        <f t="shared" si="1173"/>
        <v>0</v>
      </c>
      <c r="UG68" s="101"/>
      <c r="UH68" s="121"/>
      <c r="UI68" s="122">
        <f t="shared" si="1174"/>
        <v>0</v>
      </c>
      <c r="UJ68" s="469">
        <f t="shared" si="1175"/>
        <v>0</v>
      </c>
      <c r="UK68" s="122">
        <f>UJ68/UJ58</f>
        <v>0</v>
      </c>
      <c r="UL68" s="101">
        <f>UL58*UK68</f>
        <v>0</v>
      </c>
      <c r="UM68" s="119">
        <f t="shared" si="1176"/>
        <v>0</v>
      </c>
      <c r="UN68" s="93">
        <f>UN58</f>
        <v>51.47</v>
      </c>
      <c r="UO68" s="120">
        <f t="shared" si="1177"/>
        <v>0</v>
      </c>
      <c r="UP68" s="101">
        <f t="shared" si="1178"/>
        <v>0</v>
      </c>
      <c r="UQ68" s="101"/>
      <c r="UR68" s="121"/>
      <c r="US68" s="122">
        <f t="shared" si="1179"/>
        <v>0</v>
      </c>
      <c r="UT68" s="469">
        <f t="shared" si="1180"/>
        <v>0</v>
      </c>
      <c r="UU68" s="122">
        <f>UT68/UT58</f>
        <v>0</v>
      </c>
      <c r="UV68" s="101">
        <f>UV58*UU68</f>
        <v>0</v>
      </c>
      <c r="UW68" s="119">
        <f t="shared" si="1181"/>
        <v>0</v>
      </c>
      <c r="UX68" s="93">
        <f>UX58</f>
        <v>51.47</v>
      </c>
      <c r="UY68" s="120">
        <f t="shared" si="1182"/>
        <v>0</v>
      </c>
      <c r="UZ68" s="101">
        <f t="shared" si="1183"/>
        <v>0</v>
      </c>
      <c r="VA68" s="101"/>
      <c r="VB68" s="121"/>
      <c r="VC68" s="122">
        <f t="shared" si="1184"/>
        <v>0</v>
      </c>
      <c r="VD68" s="469">
        <f t="shared" si="1185"/>
        <v>0</v>
      </c>
      <c r="VE68" s="122">
        <f>VD68/VD58</f>
        <v>0</v>
      </c>
      <c r="VF68" s="101">
        <f>VF58*VE68</f>
        <v>0</v>
      </c>
      <c r="VG68" s="119">
        <f t="shared" si="1186"/>
        <v>0</v>
      </c>
      <c r="VH68" s="93">
        <f>VH58</f>
        <v>51.47</v>
      </c>
      <c r="VI68" s="120">
        <f t="shared" si="1187"/>
        <v>0</v>
      </c>
      <c r="VJ68" s="101">
        <f t="shared" si="1188"/>
        <v>0</v>
      </c>
      <c r="VK68" s="101"/>
      <c r="VL68" s="121"/>
      <c r="VM68" s="122">
        <f t="shared" si="1189"/>
        <v>0</v>
      </c>
      <c r="VN68" s="469">
        <f t="shared" si="1190"/>
        <v>0</v>
      </c>
      <c r="VO68" s="122">
        <f>VN68/VN58</f>
        <v>0</v>
      </c>
      <c r="VP68" s="101">
        <f>VP58*VO68</f>
        <v>0</v>
      </c>
      <c r="VQ68" s="119">
        <f t="shared" si="1191"/>
        <v>0</v>
      </c>
      <c r="VR68" s="93">
        <f>VR58</f>
        <v>51.47</v>
      </c>
      <c r="VS68" s="120">
        <f t="shared" si="1192"/>
        <v>0</v>
      </c>
      <c r="VT68" s="101">
        <f t="shared" si="1193"/>
        <v>0</v>
      </c>
      <c r="VU68" s="101"/>
      <c r="VV68" s="121"/>
      <c r="VW68" s="122">
        <f t="shared" si="1194"/>
        <v>0</v>
      </c>
      <c r="VX68" s="452">
        <f t="shared" si="1195"/>
        <v>105</v>
      </c>
      <c r="VY68" s="122">
        <f>VX68/VX58</f>
        <v>8.3599999999999994E-3</v>
      </c>
      <c r="VZ68" s="101">
        <f>VZ58*VY68</f>
        <v>1546.42</v>
      </c>
      <c r="WA68" s="119">
        <f t="shared" si="1196"/>
        <v>14.727809519999999</v>
      </c>
      <c r="WB68" s="93">
        <f>WB58</f>
        <v>51.47</v>
      </c>
      <c r="WC68" s="120">
        <f t="shared" si="1197"/>
        <v>758.04035999999996</v>
      </c>
      <c r="WD68" s="101">
        <f t="shared" si="1198"/>
        <v>79594.240000000005</v>
      </c>
      <c r="WE68" s="101"/>
      <c r="WF68" s="121"/>
    </row>
    <row r="69" spans="1:604" ht="18" customHeight="1">
      <c r="A69" s="5"/>
      <c r="B69" s="85" t="s">
        <v>416</v>
      </c>
      <c r="C69" s="12" t="s">
        <v>919</v>
      </c>
      <c r="D69" s="12" t="s">
        <v>421</v>
      </c>
      <c r="E69" s="4" t="s">
        <v>33</v>
      </c>
      <c r="F69" s="469">
        <f t="shared" si="900"/>
        <v>0</v>
      </c>
      <c r="G69" s="122">
        <f>F69/F58</f>
        <v>0</v>
      </c>
      <c r="H69" s="101">
        <f>H58*G69</f>
        <v>0</v>
      </c>
      <c r="I69" s="119">
        <f t="shared" si="901"/>
        <v>0</v>
      </c>
      <c r="J69" s="93">
        <f>J58</f>
        <v>51.47</v>
      </c>
      <c r="K69" s="120">
        <f t="shared" si="902"/>
        <v>0</v>
      </c>
      <c r="L69" s="101">
        <f t="shared" si="903"/>
        <v>0</v>
      </c>
      <c r="M69" s="101"/>
      <c r="N69" s="121"/>
      <c r="O69" s="122" t="e">
        <f t="shared" si="904"/>
        <v>#DIV/0!</v>
      </c>
      <c r="P69" s="469">
        <f t="shared" si="905"/>
        <v>0</v>
      </c>
      <c r="Q69" s="122">
        <f>P69/P58</f>
        <v>0</v>
      </c>
      <c r="R69" s="101">
        <f>R58*Q69</f>
        <v>0</v>
      </c>
      <c r="S69" s="119">
        <f t="shared" si="906"/>
        <v>0</v>
      </c>
      <c r="T69" s="93">
        <f>T58</f>
        <v>51.47</v>
      </c>
      <c r="U69" s="120">
        <f t="shared" si="907"/>
        <v>0</v>
      </c>
      <c r="V69" s="101">
        <f t="shared" si="908"/>
        <v>0</v>
      </c>
      <c r="W69" s="101"/>
      <c r="X69" s="121"/>
      <c r="Y69" s="122" t="e">
        <f t="shared" si="909"/>
        <v>#DIV/0!</v>
      </c>
      <c r="Z69" s="469">
        <f t="shared" si="910"/>
        <v>0</v>
      </c>
      <c r="AA69" s="122">
        <f>Z69/Z58</f>
        <v>0</v>
      </c>
      <c r="AB69" s="101">
        <f>AB58*AA69</f>
        <v>0</v>
      </c>
      <c r="AC69" s="119">
        <f t="shared" si="911"/>
        <v>0</v>
      </c>
      <c r="AD69" s="93">
        <f>AD58</f>
        <v>51.47</v>
      </c>
      <c r="AE69" s="120">
        <f t="shared" si="912"/>
        <v>0</v>
      </c>
      <c r="AF69" s="101">
        <f t="shared" si="913"/>
        <v>0</v>
      </c>
      <c r="AG69" s="101"/>
      <c r="AH69" s="121"/>
      <c r="AI69" s="122" t="e">
        <f t="shared" si="914"/>
        <v>#DIV/0!</v>
      </c>
      <c r="AJ69" s="469">
        <f t="shared" si="915"/>
        <v>0</v>
      </c>
      <c r="AK69" s="122" t="e">
        <f>AJ69/AJ58</f>
        <v>#DIV/0!</v>
      </c>
      <c r="AL69" s="101" t="e">
        <f>AL58*AK69</f>
        <v>#DIV/0!</v>
      </c>
      <c r="AM69" s="119">
        <f t="shared" si="916"/>
        <v>0</v>
      </c>
      <c r="AN69" s="93">
        <f>AN58</f>
        <v>0</v>
      </c>
      <c r="AO69" s="120">
        <f t="shared" si="917"/>
        <v>0</v>
      </c>
      <c r="AP69" s="101">
        <f t="shared" si="918"/>
        <v>0</v>
      </c>
      <c r="AQ69" s="101"/>
      <c r="AR69" s="121"/>
      <c r="AS69" s="122" t="e">
        <f t="shared" si="919"/>
        <v>#DIV/0!</v>
      </c>
      <c r="AT69" s="469">
        <f t="shared" si="920"/>
        <v>0</v>
      </c>
      <c r="AU69" s="122">
        <f>AT69/AT58</f>
        <v>0</v>
      </c>
      <c r="AV69" s="101">
        <f>AV58*AU69</f>
        <v>0</v>
      </c>
      <c r="AW69" s="119">
        <f t="shared" si="921"/>
        <v>0</v>
      </c>
      <c r="AX69" s="93">
        <f>AX58</f>
        <v>51.47</v>
      </c>
      <c r="AY69" s="120">
        <f t="shared" si="922"/>
        <v>0</v>
      </c>
      <c r="AZ69" s="101">
        <f t="shared" si="923"/>
        <v>0</v>
      </c>
      <c r="BA69" s="101"/>
      <c r="BB69" s="121"/>
      <c r="BC69" s="122" t="e">
        <f t="shared" si="924"/>
        <v>#DIV/0!</v>
      </c>
      <c r="BD69" s="469">
        <f t="shared" si="925"/>
        <v>0</v>
      </c>
      <c r="BE69" s="122">
        <f>BD69/BD58</f>
        <v>0</v>
      </c>
      <c r="BF69" s="101">
        <f>BF58*BE69</f>
        <v>0</v>
      </c>
      <c r="BG69" s="119">
        <f t="shared" si="926"/>
        <v>0</v>
      </c>
      <c r="BH69" s="93">
        <f>BH58</f>
        <v>51.47</v>
      </c>
      <c r="BI69" s="120">
        <f t="shared" si="927"/>
        <v>0</v>
      </c>
      <c r="BJ69" s="101">
        <f t="shared" si="928"/>
        <v>0</v>
      </c>
      <c r="BK69" s="101"/>
      <c r="BL69" s="121"/>
      <c r="BM69" s="122" t="e">
        <f t="shared" si="929"/>
        <v>#DIV/0!</v>
      </c>
      <c r="BN69" s="469">
        <f t="shared" si="930"/>
        <v>0</v>
      </c>
      <c r="BO69" s="122">
        <f>BN69/BN58</f>
        <v>0</v>
      </c>
      <c r="BP69" s="101">
        <f>BP58*BO69</f>
        <v>0</v>
      </c>
      <c r="BQ69" s="119">
        <f t="shared" si="931"/>
        <v>0</v>
      </c>
      <c r="BR69" s="93">
        <f>BR58</f>
        <v>51.47</v>
      </c>
      <c r="BS69" s="120">
        <f t="shared" si="932"/>
        <v>0</v>
      </c>
      <c r="BT69" s="101">
        <f t="shared" si="933"/>
        <v>0</v>
      </c>
      <c r="BU69" s="101"/>
      <c r="BV69" s="121"/>
      <c r="BW69" s="122" t="e">
        <f t="shared" si="934"/>
        <v>#DIV/0!</v>
      </c>
      <c r="BX69" s="469">
        <f t="shared" si="935"/>
        <v>0</v>
      </c>
      <c r="BY69" s="122">
        <f>BX69/BX58</f>
        <v>0</v>
      </c>
      <c r="BZ69" s="101">
        <f>BZ58*BY69</f>
        <v>0</v>
      </c>
      <c r="CA69" s="119">
        <f t="shared" si="936"/>
        <v>0</v>
      </c>
      <c r="CB69" s="93">
        <f>CB58</f>
        <v>51.47</v>
      </c>
      <c r="CC69" s="120">
        <f t="shared" si="937"/>
        <v>0</v>
      </c>
      <c r="CD69" s="101">
        <f t="shared" si="938"/>
        <v>0</v>
      </c>
      <c r="CE69" s="101"/>
      <c r="CF69" s="121"/>
      <c r="CG69" s="122" t="e">
        <f t="shared" si="939"/>
        <v>#DIV/0!</v>
      </c>
      <c r="CH69" s="469">
        <f t="shared" si="940"/>
        <v>0</v>
      </c>
      <c r="CI69" s="122" t="e">
        <f>CH69/CH58</f>
        <v>#DIV/0!</v>
      </c>
      <c r="CJ69" s="101" t="e">
        <f>CJ58*CI69</f>
        <v>#DIV/0!</v>
      </c>
      <c r="CK69" s="119">
        <f t="shared" si="941"/>
        <v>0</v>
      </c>
      <c r="CL69" s="93">
        <f>CL58</f>
        <v>0</v>
      </c>
      <c r="CM69" s="120">
        <f t="shared" si="942"/>
        <v>0</v>
      </c>
      <c r="CN69" s="101">
        <f t="shared" si="943"/>
        <v>0</v>
      </c>
      <c r="CO69" s="101"/>
      <c r="CP69" s="121"/>
      <c r="CQ69" s="122" t="e">
        <f t="shared" si="944"/>
        <v>#DIV/0!</v>
      </c>
      <c r="CR69" s="469">
        <f t="shared" si="945"/>
        <v>0</v>
      </c>
      <c r="CS69" s="122">
        <f>CR69/CR58</f>
        <v>0</v>
      </c>
      <c r="CT69" s="101">
        <f>CT58*CS69</f>
        <v>0</v>
      </c>
      <c r="CU69" s="119">
        <f t="shared" si="946"/>
        <v>0</v>
      </c>
      <c r="CV69" s="93">
        <f>CV58</f>
        <v>51.47</v>
      </c>
      <c r="CW69" s="120">
        <f t="shared" si="947"/>
        <v>0</v>
      </c>
      <c r="CX69" s="101">
        <f t="shared" si="948"/>
        <v>0</v>
      </c>
      <c r="CY69" s="101"/>
      <c r="CZ69" s="121"/>
      <c r="DA69" s="122" t="e">
        <f t="shared" si="949"/>
        <v>#DIV/0!</v>
      </c>
      <c r="DB69" s="469">
        <f t="shared" si="950"/>
        <v>0</v>
      </c>
      <c r="DC69" s="122">
        <f>DB69/DB58</f>
        <v>0</v>
      </c>
      <c r="DD69" s="101">
        <f>DD58*DC69</f>
        <v>0</v>
      </c>
      <c r="DE69" s="119">
        <f t="shared" si="951"/>
        <v>0</v>
      </c>
      <c r="DF69" s="93">
        <f>DF58</f>
        <v>51.47</v>
      </c>
      <c r="DG69" s="120">
        <f t="shared" si="952"/>
        <v>0</v>
      </c>
      <c r="DH69" s="101">
        <f t="shared" si="953"/>
        <v>0</v>
      </c>
      <c r="DI69" s="101"/>
      <c r="DJ69" s="121"/>
      <c r="DK69" s="122" t="e">
        <f t="shared" si="954"/>
        <v>#DIV/0!</v>
      </c>
      <c r="DL69" s="469">
        <f t="shared" si="955"/>
        <v>0</v>
      </c>
      <c r="DM69" s="122">
        <f>DL69/DL58</f>
        <v>0</v>
      </c>
      <c r="DN69" s="101">
        <f>DN58*DM69</f>
        <v>0</v>
      </c>
      <c r="DO69" s="119">
        <f t="shared" si="956"/>
        <v>0</v>
      </c>
      <c r="DP69" s="93">
        <f>DP58</f>
        <v>51.47</v>
      </c>
      <c r="DQ69" s="120">
        <f t="shared" si="957"/>
        <v>0</v>
      </c>
      <c r="DR69" s="101">
        <f t="shared" si="958"/>
        <v>0</v>
      </c>
      <c r="DS69" s="101"/>
      <c r="DT69" s="121"/>
      <c r="DU69" s="122" t="e">
        <f t="shared" si="959"/>
        <v>#DIV/0!</v>
      </c>
      <c r="DV69" s="469">
        <f t="shared" si="960"/>
        <v>0</v>
      </c>
      <c r="DW69" s="122">
        <f>DV69/DV58</f>
        <v>0</v>
      </c>
      <c r="DX69" s="101">
        <f>DX58*DW69</f>
        <v>0</v>
      </c>
      <c r="DY69" s="119">
        <f t="shared" si="961"/>
        <v>0</v>
      </c>
      <c r="DZ69" s="93">
        <f>DZ58</f>
        <v>51.47</v>
      </c>
      <c r="EA69" s="120">
        <f t="shared" si="962"/>
        <v>0</v>
      </c>
      <c r="EB69" s="101">
        <f t="shared" si="963"/>
        <v>0</v>
      </c>
      <c r="EC69" s="101"/>
      <c r="ED69" s="121"/>
      <c r="EE69" s="122" t="e">
        <f t="shared" si="964"/>
        <v>#DIV/0!</v>
      </c>
      <c r="EF69" s="469">
        <f t="shared" si="965"/>
        <v>0</v>
      </c>
      <c r="EG69" s="122">
        <f>EF69/EF58</f>
        <v>0</v>
      </c>
      <c r="EH69" s="101">
        <f>EH58*EG69</f>
        <v>0</v>
      </c>
      <c r="EI69" s="119">
        <f t="shared" si="966"/>
        <v>0</v>
      </c>
      <c r="EJ69" s="93">
        <f>EJ58</f>
        <v>51.47</v>
      </c>
      <c r="EK69" s="120">
        <f t="shared" si="967"/>
        <v>0</v>
      </c>
      <c r="EL69" s="101">
        <f t="shared" si="968"/>
        <v>0</v>
      </c>
      <c r="EM69" s="101"/>
      <c r="EN69" s="121"/>
      <c r="EO69" s="122" t="e">
        <f t="shared" si="969"/>
        <v>#DIV/0!</v>
      </c>
      <c r="EP69" s="469">
        <f t="shared" si="970"/>
        <v>0</v>
      </c>
      <c r="EQ69" s="122">
        <f>EP69/EP58</f>
        <v>0</v>
      </c>
      <c r="ER69" s="101">
        <f>ER58*EQ69</f>
        <v>0</v>
      </c>
      <c r="ES69" s="119">
        <f t="shared" si="971"/>
        <v>0</v>
      </c>
      <c r="ET69" s="93">
        <f>ET58</f>
        <v>51.47</v>
      </c>
      <c r="EU69" s="120">
        <f t="shared" si="972"/>
        <v>0</v>
      </c>
      <c r="EV69" s="101">
        <f t="shared" si="973"/>
        <v>0</v>
      </c>
      <c r="EW69" s="101"/>
      <c r="EX69" s="121"/>
      <c r="EY69" s="122" t="e">
        <f t="shared" si="974"/>
        <v>#DIV/0!</v>
      </c>
      <c r="EZ69" s="469">
        <f t="shared" si="975"/>
        <v>0</v>
      </c>
      <c r="FA69" s="122">
        <f>EZ69/EZ58</f>
        <v>0</v>
      </c>
      <c r="FB69" s="101">
        <f>FB58*FA69</f>
        <v>0</v>
      </c>
      <c r="FC69" s="119">
        <f t="shared" si="976"/>
        <v>0</v>
      </c>
      <c r="FD69" s="93">
        <f>FD58</f>
        <v>51.47</v>
      </c>
      <c r="FE69" s="120">
        <f t="shared" si="977"/>
        <v>0</v>
      </c>
      <c r="FF69" s="101">
        <f t="shared" si="978"/>
        <v>0</v>
      </c>
      <c r="FG69" s="101"/>
      <c r="FH69" s="121"/>
      <c r="FI69" s="122" t="e">
        <f t="shared" si="979"/>
        <v>#DIV/0!</v>
      </c>
      <c r="FJ69" s="469">
        <f t="shared" si="980"/>
        <v>0</v>
      </c>
      <c r="FK69" s="122">
        <f>FJ69/FJ58</f>
        <v>0</v>
      </c>
      <c r="FL69" s="101">
        <f>FL58*FK69</f>
        <v>0</v>
      </c>
      <c r="FM69" s="119">
        <f t="shared" si="981"/>
        <v>0</v>
      </c>
      <c r="FN69" s="93">
        <f>FN58</f>
        <v>51.47</v>
      </c>
      <c r="FO69" s="120">
        <f t="shared" si="982"/>
        <v>0</v>
      </c>
      <c r="FP69" s="101">
        <f t="shared" si="983"/>
        <v>0</v>
      </c>
      <c r="FQ69" s="101"/>
      <c r="FR69" s="121"/>
      <c r="FS69" s="122" t="e">
        <f t="shared" si="984"/>
        <v>#DIV/0!</v>
      </c>
      <c r="FT69" s="469">
        <f t="shared" si="985"/>
        <v>0</v>
      </c>
      <c r="FU69" s="122">
        <f>FT69/FT58</f>
        <v>0</v>
      </c>
      <c r="FV69" s="101">
        <f>FV58*FU69</f>
        <v>0</v>
      </c>
      <c r="FW69" s="119">
        <f t="shared" si="986"/>
        <v>0</v>
      </c>
      <c r="FX69" s="93">
        <f>FX58</f>
        <v>51.47</v>
      </c>
      <c r="FY69" s="120">
        <f t="shared" si="987"/>
        <v>0</v>
      </c>
      <c r="FZ69" s="101">
        <f t="shared" si="988"/>
        <v>0</v>
      </c>
      <c r="GA69" s="101"/>
      <c r="GB69" s="121"/>
      <c r="GC69" s="122" t="e">
        <f t="shared" si="989"/>
        <v>#DIV/0!</v>
      </c>
      <c r="GD69" s="469">
        <f t="shared" si="990"/>
        <v>0</v>
      </c>
      <c r="GE69" s="122">
        <f>GD69/GD58</f>
        <v>0</v>
      </c>
      <c r="GF69" s="101">
        <f>GF58*GE69</f>
        <v>0</v>
      </c>
      <c r="GG69" s="119">
        <f t="shared" si="991"/>
        <v>0</v>
      </c>
      <c r="GH69" s="93">
        <f>GH58</f>
        <v>51.47</v>
      </c>
      <c r="GI69" s="120">
        <f t="shared" si="992"/>
        <v>0</v>
      </c>
      <c r="GJ69" s="101">
        <f t="shared" si="993"/>
        <v>0</v>
      </c>
      <c r="GK69" s="101"/>
      <c r="GL69" s="121"/>
      <c r="GM69" s="122" t="e">
        <f t="shared" si="994"/>
        <v>#DIV/0!</v>
      </c>
      <c r="GN69" s="469">
        <f t="shared" si="995"/>
        <v>0</v>
      </c>
      <c r="GO69" s="122">
        <f>GN69/GN58</f>
        <v>0</v>
      </c>
      <c r="GP69" s="101">
        <f>GP58*GO69</f>
        <v>0</v>
      </c>
      <c r="GQ69" s="119">
        <f t="shared" si="996"/>
        <v>0</v>
      </c>
      <c r="GR69" s="93">
        <f>GR58</f>
        <v>51.47</v>
      </c>
      <c r="GS69" s="120">
        <f t="shared" si="997"/>
        <v>0</v>
      </c>
      <c r="GT69" s="101">
        <f t="shared" si="998"/>
        <v>0</v>
      </c>
      <c r="GU69" s="101"/>
      <c r="GV69" s="121"/>
      <c r="GW69" s="122" t="e">
        <f t="shared" si="999"/>
        <v>#DIV/0!</v>
      </c>
      <c r="GX69" s="469">
        <f t="shared" si="1000"/>
        <v>0</v>
      </c>
      <c r="GY69" s="122">
        <f>GX69/GX58</f>
        <v>0</v>
      </c>
      <c r="GZ69" s="101">
        <f>GZ58*GY69</f>
        <v>0</v>
      </c>
      <c r="HA69" s="119">
        <f t="shared" si="1001"/>
        <v>0</v>
      </c>
      <c r="HB69" s="93">
        <f>HB58</f>
        <v>51.47</v>
      </c>
      <c r="HC69" s="120">
        <f t="shared" si="1002"/>
        <v>0</v>
      </c>
      <c r="HD69" s="101">
        <f t="shared" si="1003"/>
        <v>0</v>
      </c>
      <c r="HE69" s="101"/>
      <c r="HF69" s="121"/>
      <c r="HG69" s="122" t="e">
        <f t="shared" si="1004"/>
        <v>#DIV/0!</v>
      </c>
      <c r="HH69" s="469">
        <f t="shared" si="1005"/>
        <v>0</v>
      </c>
      <c r="HI69" s="122">
        <f>HH69/HH58</f>
        <v>0</v>
      </c>
      <c r="HJ69" s="101">
        <f>HJ58*HI69</f>
        <v>0</v>
      </c>
      <c r="HK69" s="119">
        <f t="shared" si="1006"/>
        <v>0</v>
      </c>
      <c r="HL69" s="93">
        <f>HL58</f>
        <v>51.47</v>
      </c>
      <c r="HM69" s="120">
        <f t="shared" si="1007"/>
        <v>0</v>
      </c>
      <c r="HN69" s="101">
        <f t="shared" si="1008"/>
        <v>0</v>
      </c>
      <c r="HO69" s="101"/>
      <c r="HP69" s="121"/>
      <c r="HQ69" s="122" t="e">
        <f t="shared" si="1009"/>
        <v>#DIV/0!</v>
      </c>
      <c r="HR69" s="469">
        <f t="shared" si="1010"/>
        <v>0</v>
      </c>
      <c r="HS69" s="122">
        <f>HR69/HR58</f>
        <v>0</v>
      </c>
      <c r="HT69" s="101">
        <f>HT58*HS69</f>
        <v>0</v>
      </c>
      <c r="HU69" s="119">
        <f t="shared" si="1011"/>
        <v>0</v>
      </c>
      <c r="HV69" s="93">
        <f>HV58</f>
        <v>51.47</v>
      </c>
      <c r="HW69" s="120">
        <f t="shared" si="1012"/>
        <v>0</v>
      </c>
      <c r="HX69" s="101">
        <f t="shared" si="1013"/>
        <v>0</v>
      </c>
      <c r="HY69" s="101"/>
      <c r="HZ69" s="121"/>
      <c r="IA69" s="122" t="e">
        <f t="shared" si="1014"/>
        <v>#DIV/0!</v>
      </c>
      <c r="IB69" s="469">
        <f t="shared" si="1015"/>
        <v>0</v>
      </c>
      <c r="IC69" s="122">
        <f>IB69/IB58</f>
        <v>0</v>
      </c>
      <c r="ID69" s="101">
        <f>ID58*IC69</f>
        <v>0</v>
      </c>
      <c r="IE69" s="119">
        <f t="shared" si="1016"/>
        <v>0</v>
      </c>
      <c r="IF69" s="93">
        <f>IF58</f>
        <v>51.47</v>
      </c>
      <c r="IG69" s="120">
        <f t="shared" si="1017"/>
        <v>0</v>
      </c>
      <c r="IH69" s="101">
        <f t="shared" si="1018"/>
        <v>0</v>
      </c>
      <c r="II69" s="101"/>
      <c r="IJ69" s="121"/>
      <c r="IK69" s="122" t="e">
        <f t="shared" si="1019"/>
        <v>#DIV/0!</v>
      </c>
      <c r="IL69" s="469">
        <f t="shared" si="1020"/>
        <v>0</v>
      </c>
      <c r="IM69" s="122">
        <f>IL69/IL58</f>
        <v>0</v>
      </c>
      <c r="IN69" s="101">
        <f>IN58*IM69</f>
        <v>0</v>
      </c>
      <c r="IO69" s="119">
        <f t="shared" si="1021"/>
        <v>0</v>
      </c>
      <c r="IP69" s="93">
        <f>IP58</f>
        <v>51.47</v>
      </c>
      <c r="IQ69" s="120">
        <f t="shared" si="1022"/>
        <v>0</v>
      </c>
      <c r="IR69" s="101">
        <f t="shared" si="1023"/>
        <v>0</v>
      </c>
      <c r="IS69" s="101"/>
      <c r="IT69" s="121"/>
      <c r="IU69" s="122" t="e">
        <f t="shared" si="1024"/>
        <v>#DIV/0!</v>
      </c>
      <c r="IV69" s="469">
        <f t="shared" si="1025"/>
        <v>0</v>
      </c>
      <c r="IW69" s="122">
        <f>IV69/IV58</f>
        <v>0</v>
      </c>
      <c r="IX69" s="101">
        <f>IX58*IW69</f>
        <v>0</v>
      </c>
      <c r="IY69" s="119">
        <f t="shared" si="1026"/>
        <v>0</v>
      </c>
      <c r="IZ69" s="93">
        <f>IZ58</f>
        <v>51.47</v>
      </c>
      <c r="JA69" s="120">
        <f t="shared" si="1027"/>
        <v>0</v>
      </c>
      <c r="JB69" s="101">
        <f t="shared" si="1028"/>
        <v>0</v>
      </c>
      <c r="JC69" s="101"/>
      <c r="JD69" s="121"/>
      <c r="JE69" s="122" t="e">
        <f t="shared" si="1029"/>
        <v>#DIV/0!</v>
      </c>
      <c r="JF69" s="469">
        <f t="shared" si="1030"/>
        <v>0</v>
      </c>
      <c r="JG69" s="122">
        <f>JF69/JF58</f>
        <v>0</v>
      </c>
      <c r="JH69" s="101">
        <f>JH58*JG69</f>
        <v>0</v>
      </c>
      <c r="JI69" s="119">
        <f t="shared" si="1031"/>
        <v>0</v>
      </c>
      <c r="JJ69" s="93">
        <f>JJ58</f>
        <v>51.47</v>
      </c>
      <c r="JK69" s="120">
        <f t="shared" si="1032"/>
        <v>0</v>
      </c>
      <c r="JL69" s="101">
        <f t="shared" si="1033"/>
        <v>0</v>
      </c>
      <c r="JM69" s="101"/>
      <c r="JN69" s="121"/>
      <c r="JO69" s="122" t="e">
        <f t="shared" si="1034"/>
        <v>#DIV/0!</v>
      </c>
      <c r="JP69" s="469">
        <f t="shared" si="1035"/>
        <v>0</v>
      </c>
      <c r="JQ69" s="122" t="e">
        <f>JP69/JP58</f>
        <v>#DIV/0!</v>
      </c>
      <c r="JR69" s="101" t="e">
        <f>JR58*JQ69</f>
        <v>#DIV/0!</v>
      </c>
      <c r="JS69" s="119">
        <f t="shared" si="1036"/>
        <v>0</v>
      </c>
      <c r="JT69" s="93">
        <f>JT58</f>
        <v>0</v>
      </c>
      <c r="JU69" s="120">
        <f t="shared" si="1037"/>
        <v>0</v>
      </c>
      <c r="JV69" s="101">
        <f t="shared" si="1038"/>
        <v>0</v>
      </c>
      <c r="JW69" s="101"/>
      <c r="JX69" s="121"/>
      <c r="JY69" s="122" t="e">
        <f t="shared" si="1039"/>
        <v>#DIV/0!</v>
      </c>
      <c r="JZ69" s="469">
        <f t="shared" si="1040"/>
        <v>0</v>
      </c>
      <c r="KA69" s="122">
        <f>JZ69/JZ58</f>
        <v>0</v>
      </c>
      <c r="KB69" s="101">
        <f>KB58*KA69</f>
        <v>0</v>
      </c>
      <c r="KC69" s="119">
        <f t="shared" si="1041"/>
        <v>0</v>
      </c>
      <c r="KD69" s="93">
        <f>KD58</f>
        <v>51.47</v>
      </c>
      <c r="KE69" s="120">
        <f t="shared" si="1042"/>
        <v>0</v>
      </c>
      <c r="KF69" s="101">
        <f t="shared" si="1043"/>
        <v>0</v>
      </c>
      <c r="KG69" s="101"/>
      <c r="KH69" s="121"/>
      <c r="KI69" s="122" t="e">
        <f t="shared" si="1044"/>
        <v>#DIV/0!</v>
      </c>
      <c r="KJ69" s="469">
        <f t="shared" si="1045"/>
        <v>0</v>
      </c>
      <c r="KK69" s="122">
        <f>KJ69/KJ58</f>
        <v>0</v>
      </c>
      <c r="KL69" s="101">
        <f>KL58*KK69</f>
        <v>0</v>
      </c>
      <c r="KM69" s="119">
        <f t="shared" si="1046"/>
        <v>0</v>
      </c>
      <c r="KN69" s="93">
        <f>KN58</f>
        <v>51.47</v>
      </c>
      <c r="KO69" s="120">
        <f t="shared" si="1047"/>
        <v>0</v>
      </c>
      <c r="KP69" s="101">
        <f t="shared" si="1048"/>
        <v>0</v>
      </c>
      <c r="KQ69" s="101"/>
      <c r="KR69" s="121"/>
      <c r="KS69" s="122" t="e">
        <f t="shared" si="1049"/>
        <v>#DIV/0!</v>
      </c>
      <c r="KT69" s="469">
        <f t="shared" si="1050"/>
        <v>0</v>
      </c>
      <c r="KU69" s="122">
        <f>KT69/KT58</f>
        <v>0</v>
      </c>
      <c r="KV69" s="101">
        <f>KV58*KU69</f>
        <v>0</v>
      </c>
      <c r="KW69" s="119">
        <f t="shared" si="1051"/>
        <v>0</v>
      </c>
      <c r="KX69" s="93">
        <f>KX58</f>
        <v>51.47</v>
      </c>
      <c r="KY69" s="120">
        <f t="shared" si="1052"/>
        <v>0</v>
      </c>
      <c r="KZ69" s="101">
        <f t="shared" si="1053"/>
        <v>0</v>
      </c>
      <c r="LA69" s="101"/>
      <c r="LB69" s="121"/>
      <c r="LC69" s="122" t="e">
        <f t="shared" si="1054"/>
        <v>#DIV/0!</v>
      </c>
      <c r="LD69" s="469">
        <f t="shared" si="1055"/>
        <v>0</v>
      </c>
      <c r="LE69" s="122">
        <f>LD69/LD58</f>
        <v>0</v>
      </c>
      <c r="LF69" s="101">
        <f>LF58*LE69</f>
        <v>0</v>
      </c>
      <c r="LG69" s="119">
        <f t="shared" si="1056"/>
        <v>0</v>
      </c>
      <c r="LH69" s="93">
        <f>LH58</f>
        <v>51.47</v>
      </c>
      <c r="LI69" s="120">
        <f t="shared" si="1057"/>
        <v>0</v>
      </c>
      <c r="LJ69" s="101">
        <f t="shared" si="1058"/>
        <v>0</v>
      </c>
      <c r="LK69" s="101"/>
      <c r="LL69" s="121"/>
      <c r="LM69" s="122" t="e">
        <f t="shared" si="1059"/>
        <v>#DIV/0!</v>
      </c>
      <c r="LN69" s="469">
        <f t="shared" si="1060"/>
        <v>0</v>
      </c>
      <c r="LO69" s="122">
        <f>LN69/LN58</f>
        <v>0</v>
      </c>
      <c r="LP69" s="101">
        <f>LP58*LO69</f>
        <v>0</v>
      </c>
      <c r="LQ69" s="119">
        <f t="shared" si="1061"/>
        <v>0</v>
      </c>
      <c r="LR69" s="93">
        <f>LR58</f>
        <v>51.47</v>
      </c>
      <c r="LS69" s="120">
        <f t="shared" si="1062"/>
        <v>0</v>
      </c>
      <c r="LT69" s="101">
        <f t="shared" si="1063"/>
        <v>0</v>
      </c>
      <c r="LU69" s="101"/>
      <c r="LV69" s="121"/>
      <c r="LW69" s="122" t="e">
        <f t="shared" si="1064"/>
        <v>#DIV/0!</v>
      </c>
      <c r="LX69" s="469">
        <f t="shared" si="1065"/>
        <v>0</v>
      </c>
      <c r="LY69" s="122">
        <f>LX69/LX58</f>
        <v>0</v>
      </c>
      <c r="LZ69" s="101">
        <f>LZ58*LY69</f>
        <v>0</v>
      </c>
      <c r="MA69" s="119">
        <f t="shared" si="1066"/>
        <v>0</v>
      </c>
      <c r="MB69" s="93">
        <f>MB58</f>
        <v>51.47</v>
      </c>
      <c r="MC69" s="120">
        <f t="shared" si="1067"/>
        <v>0</v>
      </c>
      <c r="MD69" s="101">
        <f t="shared" si="1068"/>
        <v>0</v>
      </c>
      <c r="ME69" s="101"/>
      <c r="MF69" s="121"/>
      <c r="MG69" s="122" t="e">
        <f t="shared" si="1069"/>
        <v>#DIV/0!</v>
      </c>
      <c r="MH69" s="469">
        <f t="shared" si="1070"/>
        <v>0</v>
      </c>
      <c r="MI69" s="122">
        <f>MH69/MH58</f>
        <v>0</v>
      </c>
      <c r="MJ69" s="101">
        <f>MJ58*MI69</f>
        <v>0</v>
      </c>
      <c r="MK69" s="119">
        <f t="shared" si="1071"/>
        <v>0</v>
      </c>
      <c r="ML69" s="93">
        <f>ML58</f>
        <v>51.47</v>
      </c>
      <c r="MM69" s="120">
        <f t="shared" si="1072"/>
        <v>0</v>
      </c>
      <c r="MN69" s="101">
        <f t="shared" si="1073"/>
        <v>0</v>
      </c>
      <c r="MO69" s="101"/>
      <c r="MP69" s="121"/>
      <c r="MQ69" s="122" t="e">
        <f t="shared" si="1074"/>
        <v>#DIV/0!</v>
      </c>
      <c r="MR69" s="469">
        <f t="shared" si="1075"/>
        <v>0</v>
      </c>
      <c r="MS69" s="122">
        <f>MR69/MR58</f>
        <v>0</v>
      </c>
      <c r="MT69" s="101">
        <f>MT58*MS69</f>
        <v>0</v>
      </c>
      <c r="MU69" s="119">
        <f t="shared" si="1076"/>
        <v>0</v>
      </c>
      <c r="MV69" s="93">
        <f>MV58</f>
        <v>51.47</v>
      </c>
      <c r="MW69" s="120">
        <f t="shared" si="1077"/>
        <v>0</v>
      </c>
      <c r="MX69" s="101">
        <f t="shared" si="1078"/>
        <v>0</v>
      </c>
      <c r="MY69" s="101"/>
      <c r="MZ69" s="121"/>
      <c r="NA69" s="122" t="e">
        <f t="shared" si="1079"/>
        <v>#DIV/0!</v>
      </c>
      <c r="NB69" s="469">
        <f t="shared" si="1080"/>
        <v>0</v>
      </c>
      <c r="NC69" s="122">
        <f>NB69/NB58</f>
        <v>0</v>
      </c>
      <c r="ND69" s="101">
        <f>ND58*NC69</f>
        <v>0</v>
      </c>
      <c r="NE69" s="119">
        <f t="shared" si="1081"/>
        <v>0</v>
      </c>
      <c r="NF69" s="93">
        <f>NF58</f>
        <v>51.47</v>
      </c>
      <c r="NG69" s="120">
        <f t="shared" si="1082"/>
        <v>0</v>
      </c>
      <c r="NH69" s="101">
        <f t="shared" si="1083"/>
        <v>0</v>
      </c>
      <c r="NI69" s="101"/>
      <c r="NJ69" s="121"/>
      <c r="NK69" s="122" t="e">
        <f t="shared" si="1084"/>
        <v>#DIV/0!</v>
      </c>
      <c r="NL69" s="469">
        <f t="shared" si="1085"/>
        <v>0</v>
      </c>
      <c r="NM69" s="122">
        <f>NL69/NL58</f>
        <v>0</v>
      </c>
      <c r="NN69" s="101">
        <f>NN58*NM69</f>
        <v>0</v>
      </c>
      <c r="NO69" s="119">
        <f t="shared" si="1086"/>
        <v>0</v>
      </c>
      <c r="NP69" s="93">
        <f>NP58</f>
        <v>51.47</v>
      </c>
      <c r="NQ69" s="120">
        <f t="shared" si="1087"/>
        <v>0</v>
      </c>
      <c r="NR69" s="101">
        <f t="shared" si="1088"/>
        <v>0</v>
      </c>
      <c r="NS69" s="101"/>
      <c r="NT69" s="121"/>
      <c r="NU69" s="122" t="e">
        <f t="shared" si="1089"/>
        <v>#DIV/0!</v>
      </c>
      <c r="NV69" s="469">
        <f t="shared" si="1090"/>
        <v>0</v>
      </c>
      <c r="NW69" s="122">
        <f>NV69/NV58</f>
        <v>0</v>
      </c>
      <c r="NX69" s="101">
        <f>NX58*NW69</f>
        <v>0</v>
      </c>
      <c r="NY69" s="119">
        <f t="shared" si="1091"/>
        <v>0</v>
      </c>
      <c r="NZ69" s="93">
        <f>NZ58</f>
        <v>51.47</v>
      </c>
      <c r="OA69" s="120">
        <f t="shared" si="1092"/>
        <v>0</v>
      </c>
      <c r="OB69" s="101">
        <f t="shared" si="1093"/>
        <v>0</v>
      </c>
      <c r="OC69" s="101"/>
      <c r="OD69" s="121"/>
      <c r="OE69" s="122" t="e">
        <f t="shared" si="1094"/>
        <v>#DIV/0!</v>
      </c>
      <c r="OF69" s="469">
        <f t="shared" si="1095"/>
        <v>0</v>
      </c>
      <c r="OG69" s="122">
        <f>OF69/OF58</f>
        <v>0</v>
      </c>
      <c r="OH69" s="101">
        <f>OH58*OG69</f>
        <v>0</v>
      </c>
      <c r="OI69" s="119">
        <f t="shared" si="1096"/>
        <v>0</v>
      </c>
      <c r="OJ69" s="93">
        <f>OJ58</f>
        <v>51.47</v>
      </c>
      <c r="OK69" s="120">
        <f t="shared" si="1097"/>
        <v>0</v>
      </c>
      <c r="OL69" s="101">
        <f t="shared" si="1098"/>
        <v>0</v>
      </c>
      <c r="OM69" s="101"/>
      <c r="ON69" s="121"/>
      <c r="OO69" s="122" t="e">
        <f t="shared" si="1099"/>
        <v>#DIV/0!</v>
      </c>
      <c r="OP69" s="469">
        <f t="shared" si="1100"/>
        <v>0</v>
      </c>
      <c r="OQ69" s="122">
        <f>OP69/OP58</f>
        <v>0</v>
      </c>
      <c r="OR69" s="101">
        <f>OR58*OQ69</f>
        <v>0</v>
      </c>
      <c r="OS69" s="119">
        <f t="shared" si="1101"/>
        <v>0</v>
      </c>
      <c r="OT69" s="93">
        <f>OT58</f>
        <v>51.47</v>
      </c>
      <c r="OU69" s="120">
        <f t="shared" si="1102"/>
        <v>0</v>
      </c>
      <c r="OV69" s="101">
        <f t="shared" si="1103"/>
        <v>0</v>
      </c>
      <c r="OW69" s="101"/>
      <c r="OX69" s="121"/>
      <c r="OY69" s="122" t="e">
        <f t="shared" si="1104"/>
        <v>#DIV/0!</v>
      </c>
      <c r="OZ69" s="469">
        <f t="shared" si="1105"/>
        <v>0</v>
      </c>
      <c r="PA69" s="122">
        <f>OZ69/OZ58</f>
        <v>0</v>
      </c>
      <c r="PB69" s="101">
        <f>PB58*PA69</f>
        <v>0</v>
      </c>
      <c r="PC69" s="119">
        <f t="shared" si="1106"/>
        <v>0</v>
      </c>
      <c r="PD69" s="93">
        <f>PD58</f>
        <v>51.47</v>
      </c>
      <c r="PE69" s="120">
        <f t="shared" si="1107"/>
        <v>0</v>
      </c>
      <c r="PF69" s="101">
        <f t="shared" si="1108"/>
        <v>0</v>
      </c>
      <c r="PG69" s="101"/>
      <c r="PH69" s="121"/>
      <c r="PI69" s="122" t="e">
        <f t="shared" si="1109"/>
        <v>#DIV/0!</v>
      </c>
      <c r="PJ69" s="469">
        <f t="shared" si="1110"/>
        <v>0</v>
      </c>
      <c r="PK69" s="122">
        <f>PJ69/PJ58</f>
        <v>0</v>
      </c>
      <c r="PL69" s="101">
        <f>PL58*PK69</f>
        <v>0</v>
      </c>
      <c r="PM69" s="119">
        <f t="shared" si="1111"/>
        <v>0</v>
      </c>
      <c r="PN69" s="93">
        <f>PN58</f>
        <v>51.47</v>
      </c>
      <c r="PO69" s="120">
        <f t="shared" si="1112"/>
        <v>0</v>
      </c>
      <c r="PP69" s="101">
        <f t="shared" si="1113"/>
        <v>0</v>
      </c>
      <c r="PQ69" s="101"/>
      <c r="PR69" s="121"/>
      <c r="PS69" s="122" t="e">
        <f t="shared" si="1114"/>
        <v>#DIV/0!</v>
      </c>
      <c r="PT69" s="469">
        <f t="shared" si="1115"/>
        <v>0</v>
      </c>
      <c r="PU69" s="122" t="e">
        <f>PT69/PT58</f>
        <v>#DIV/0!</v>
      </c>
      <c r="PV69" s="101" t="e">
        <f>PV58*PU69</f>
        <v>#DIV/0!</v>
      </c>
      <c r="PW69" s="119">
        <f t="shared" si="1116"/>
        <v>0</v>
      </c>
      <c r="PX69" s="93">
        <f>PX58</f>
        <v>0</v>
      </c>
      <c r="PY69" s="120">
        <f t="shared" si="1117"/>
        <v>0</v>
      </c>
      <c r="PZ69" s="101">
        <f t="shared" si="1118"/>
        <v>0</v>
      </c>
      <c r="QA69" s="101"/>
      <c r="QB69" s="121"/>
      <c r="QC69" s="122" t="e">
        <f t="shared" si="1119"/>
        <v>#DIV/0!</v>
      </c>
      <c r="QD69" s="469">
        <f t="shared" si="1120"/>
        <v>0</v>
      </c>
      <c r="QE69" s="122">
        <f>QD69/QD58</f>
        <v>0</v>
      </c>
      <c r="QF69" s="101">
        <f>QF58*QE69</f>
        <v>0</v>
      </c>
      <c r="QG69" s="119">
        <f t="shared" si="1121"/>
        <v>0</v>
      </c>
      <c r="QH69" s="93">
        <f>QH58</f>
        <v>51.47</v>
      </c>
      <c r="QI69" s="120">
        <f t="shared" si="1122"/>
        <v>0</v>
      </c>
      <c r="QJ69" s="101">
        <f t="shared" si="1123"/>
        <v>0</v>
      </c>
      <c r="QK69" s="101"/>
      <c r="QL69" s="121"/>
      <c r="QM69" s="122" t="e">
        <f t="shared" si="1124"/>
        <v>#DIV/0!</v>
      </c>
      <c r="QN69" s="469">
        <f t="shared" si="1125"/>
        <v>0</v>
      </c>
      <c r="QO69" s="122">
        <f>QN69/QN58</f>
        <v>0</v>
      </c>
      <c r="QP69" s="101">
        <f>QP58*QO69</f>
        <v>0</v>
      </c>
      <c r="QQ69" s="119">
        <f t="shared" si="1126"/>
        <v>0</v>
      </c>
      <c r="QR69" s="93">
        <f>QR58</f>
        <v>51.47</v>
      </c>
      <c r="QS69" s="120">
        <f t="shared" si="1127"/>
        <v>0</v>
      </c>
      <c r="QT69" s="101">
        <f t="shared" si="1128"/>
        <v>0</v>
      </c>
      <c r="QU69" s="101"/>
      <c r="QV69" s="121"/>
      <c r="QW69" s="122" t="e">
        <f t="shared" si="1129"/>
        <v>#DIV/0!</v>
      </c>
      <c r="QX69" s="469">
        <f t="shared" si="1130"/>
        <v>0</v>
      </c>
      <c r="QY69" s="122">
        <f>QX69/QX58</f>
        <v>0</v>
      </c>
      <c r="QZ69" s="101">
        <f>QZ58*QY69</f>
        <v>0</v>
      </c>
      <c r="RA69" s="119">
        <f t="shared" si="1131"/>
        <v>0</v>
      </c>
      <c r="RB69" s="93">
        <f>RB58</f>
        <v>51.47</v>
      </c>
      <c r="RC69" s="120">
        <f t="shared" si="1132"/>
        <v>0</v>
      </c>
      <c r="RD69" s="101">
        <f t="shared" si="1133"/>
        <v>0</v>
      </c>
      <c r="RE69" s="101"/>
      <c r="RF69" s="121"/>
      <c r="RG69" s="122" t="e">
        <f t="shared" si="1134"/>
        <v>#DIV/0!</v>
      </c>
      <c r="RH69" s="469">
        <f t="shared" si="1135"/>
        <v>0</v>
      </c>
      <c r="RI69" s="122">
        <f>RH69/RH58</f>
        <v>0</v>
      </c>
      <c r="RJ69" s="101">
        <f>RJ58*RI69</f>
        <v>0</v>
      </c>
      <c r="RK69" s="119">
        <f t="shared" si="1136"/>
        <v>0</v>
      </c>
      <c r="RL69" s="93">
        <f>RL58</f>
        <v>51.47</v>
      </c>
      <c r="RM69" s="120">
        <f t="shared" si="1137"/>
        <v>0</v>
      </c>
      <c r="RN69" s="101">
        <f t="shared" si="1138"/>
        <v>0</v>
      </c>
      <c r="RO69" s="101"/>
      <c r="RP69" s="121"/>
      <c r="RQ69" s="122" t="e">
        <f t="shared" si="1139"/>
        <v>#DIV/0!</v>
      </c>
      <c r="RR69" s="469">
        <f t="shared" si="1140"/>
        <v>0</v>
      </c>
      <c r="RS69" s="122">
        <f>RR69/RR58</f>
        <v>0</v>
      </c>
      <c r="RT69" s="101">
        <f>RT58*RS69</f>
        <v>0</v>
      </c>
      <c r="RU69" s="119">
        <f t="shared" si="1141"/>
        <v>0</v>
      </c>
      <c r="RV69" s="93">
        <f>RV58</f>
        <v>51.47</v>
      </c>
      <c r="RW69" s="120">
        <f t="shared" si="1142"/>
        <v>0</v>
      </c>
      <c r="RX69" s="101">
        <f t="shared" si="1143"/>
        <v>0</v>
      </c>
      <c r="RY69" s="101"/>
      <c r="RZ69" s="121"/>
      <c r="SA69" s="122" t="e">
        <f t="shared" si="1144"/>
        <v>#DIV/0!</v>
      </c>
      <c r="SB69" s="469">
        <f t="shared" si="1145"/>
        <v>0</v>
      </c>
      <c r="SC69" s="122">
        <f>SB69/SB58</f>
        <v>0</v>
      </c>
      <c r="SD69" s="101">
        <f>SD58*SC69</f>
        <v>0</v>
      </c>
      <c r="SE69" s="119">
        <f t="shared" si="1146"/>
        <v>0</v>
      </c>
      <c r="SF69" s="93">
        <f>SF58</f>
        <v>51.47</v>
      </c>
      <c r="SG69" s="120">
        <f t="shared" si="1147"/>
        <v>0</v>
      </c>
      <c r="SH69" s="101">
        <f t="shared" si="1148"/>
        <v>0</v>
      </c>
      <c r="SI69" s="101"/>
      <c r="SJ69" s="121"/>
      <c r="SK69" s="122" t="e">
        <f t="shared" si="1149"/>
        <v>#DIV/0!</v>
      </c>
      <c r="SL69" s="469">
        <f t="shared" si="1150"/>
        <v>0</v>
      </c>
      <c r="SM69" s="122">
        <f>SL69/SL58</f>
        <v>0</v>
      </c>
      <c r="SN69" s="101">
        <f>SN58*SM69</f>
        <v>0</v>
      </c>
      <c r="SO69" s="119">
        <f t="shared" si="1151"/>
        <v>0</v>
      </c>
      <c r="SP69" s="93">
        <f>SP58</f>
        <v>51.47</v>
      </c>
      <c r="SQ69" s="120">
        <f t="shared" si="1152"/>
        <v>0</v>
      </c>
      <c r="SR69" s="101">
        <f t="shared" si="1153"/>
        <v>0</v>
      </c>
      <c r="SS69" s="101"/>
      <c r="ST69" s="121"/>
      <c r="SU69" s="122" t="e">
        <f t="shared" si="1154"/>
        <v>#DIV/0!</v>
      </c>
      <c r="SV69" s="469">
        <f t="shared" si="1155"/>
        <v>0</v>
      </c>
      <c r="SW69" s="122">
        <f>SV69/SV58</f>
        <v>0</v>
      </c>
      <c r="SX69" s="101">
        <f>SX58*SW69</f>
        <v>0</v>
      </c>
      <c r="SY69" s="119">
        <f t="shared" si="1156"/>
        <v>0</v>
      </c>
      <c r="SZ69" s="93">
        <f>SZ58</f>
        <v>51.47</v>
      </c>
      <c r="TA69" s="120">
        <f t="shared" si="1157"/>
        <v>0</v>
      </c>
      <c r="TB69" s="101">
        <f t="shared" si="1158"/>
        <v>0</v>
      </c>
      <c r="TC69" s="101"/>
      <c r="TD69" s="121"/>
      <c r="TE69" s="122" t="e">
        <f t="shared" si="1159"/>
        <v>#DIV/0!</v>
      </c>
      <c r="TF69" s="469">
        <f t="shared" si="1160"/>
        <v>0</v>
      </c>
      <c r="TG69" s="122">
        <f>TF69/TF58</f>
        <v>0</v>
      </c>
      <c r="TH69" s="101">
        <f>TH58*TG69</f>
        <v>0</v>
      </c>
      <c r="TI69" s="119">
        <f t="shared" si="1161"/>
        <v>0</v>
      </c>
      <c r="TJ69" s="93">
        <f>TJ58</f>
        <v>51.47</v>
      </c>
      <c r="TK69" s="120">
        <f t="shared" si="1162"/>
        <v>0</v>
      </c>
      <c r="TL69" s="101">
        <f t="shared" si="1163"/>
        <v>0</v>
      </c>
      <c r="TM69" s="101"/>
      <c r="TN69" s="121"/>
      <c r="TO69" s="122" t="e">
        <f t="shared" si="1164"/>
        <v>#DIV/0!</v>
      </c>
      <c r="TP69" s="469">
        <f t="shared" si="1165"/>
        <v>0</v>
      </c>
      <c r="TQ69" s="122">
        <f>TP69/TP58</f>
        <v>0</v>
      </c>
      <c r="TR69" s="101">
        <f>TR58*TQ69</f>
        <v>0</v>
      </c>
      <c r="TS69" s="119">
        <f t="shared" si="1166"/>
        <v>0</v>
      </c>
      <c r="TT69" s="93">
        <f>TT58</f>
        <v>51.47</v>
      </c>
      <c r="TU69" s="120">
        <f t="shared" si="1167"/>
        <v>0</v>
      </c>
      <c r="TV69" s="101">
        <f t="shared" si="1168"/>
        <v>0</v>
      </c>
      <c r="TW69" s="101"/>
      <c r="TX69" s="121"/>
      <c r="TY69" s="122" t="e">
        <f t="shared" si="1169"/>
        <v>#DIV/0!</v>
      </c>
      <c r="TZ69" s="469">
        <f t="shared" si="1170"/>
        <v>0</v>
      </c>
      <c r="UA69" s="122">
        <f>TZ69/TZ58</f>
        <v>0</v>
      </c>
      <c r="UB69" s="101">
        <f>UB58*UA69</f>
        <v>0</v>
      </c>
      <c r="UC69" s="119">
        <f t="shared" si="1171"/>
        <v>0</v>
      </c>
      <c r="UD69" s="93">
        <f>UD58</f>
        <v>51.47</v>
      </c>
      <c r="UE69" s="120">
        <f t="shared" si="1172"/>
        <v>0</v>
      </c>
      <c r="UF69" s="101">
        <f t="shared" si="1173"/>
        <v>0</v>
      </c>
      <c r="UG69" s="101"/>
      <c r="UH69" s="121"/>
      <c r="UI69" s="122" t="e">
        <f t="shared" si="1174"/>
        <v>#DIV/0!</v>
      </c>
      <c r="UJ69" s="469">
        <f t="shared" si="1175"/>
        <v>0</v>
      </c>
      <c r="UK69" s="122">
        <f>UJ69/UJ58</f>
        <v>0</v>
      </c>
      <c r="UL69" s="101">
        <f>UL58*UK69</f>
        <v>0</v>
      </c>
      <c r="UM69" s="119">
        <f t="shared" si="1176"/>
        <v>0</v>
      </c>
      <c r="UN69" s="93">
        <f>UN58</f>
        <v>51.47</v>
      </c>
      <c r="UO69" s="120">
        <f t="shared" si="1177"/>
        <v>0</v>
      </c>
      <c r="UP69" s="101">
        <f t="shared" si="1178"/>
        <v>0</v>
      </c>
      <c r="UQ69" s="101"/>
      <c r="UR69" s="121"/>
      <c r="US69" s="122" t="e">
        <f t="shared" si="1179"/>
        <v>#DIV/0!</v>
      </c>
      <c r="UT69" s="469">
        <f t="shared" si="1180"/>
        <v>0</v>
      </c>
      <c r="UU69" s="122">
        <f>UT69/UT58</f>
        <v>0</v>
      </c>
      <c r="UV69" s="101">
        <f>UV58*UU69</f>
        <v>0</v>
      </c>
      <c r="UW69" s="119">
        <f t="shared" si="1181"/>
        <v>0</v>
      </c>
      <c r="UX69" s="93">
        <f>UX58</f>
        <v>51.47</v>
      </c>
      <c r="UY69" s="120">
        <f t="shared" si="1182"/>
        <v>0</v>
      </c>
      <c r="UZ69" s="101">
        <f t="shared" si="1183"/>
        <v>0</v>
      </c>
      <c r="VA69" s="101"/>
      <c r="VB69" s="121"/>
      <c r="VC69" s="122" t="e">
        <f t="shared" si="1184"/>
        <v>#DIV/0!</v>
      </c>
      <c r="VD69" s="469">
        <f t="shared" si="1185"/>
        <v>0</v>
      </c>
      <c r="VE69" s="122">
        <f>VD69/VD58</f>
        <v>0</v>
      </c>
      <c r="VF69" s="101">
        <f>VF58*VE69</f>
        <v>0</v>
      </c>
      <c r="VG69" s="119">
        <f t="shared" si="1186"/>
        <v>0</v>
      </c>
      <c r="VH69" s="93">
        <f>VH58</f>
        <v>51.47</v>
      </c>
      <c r="VI69" s="120">
        <f t="shared" si="1187"/>
        <v>0</v>
      </c>
      <c r="VJ69" s="101">
        <f t="shared" si="1188"/>
        <v>0</v>
      </c>
      <c r="VK69" s="101"/>
      <c r="VL69" s="121"/>
      <c r="VM69" s="122" t="e">
        <f t="shared" si="1189"/>
        <v>#DIV/0!</v>
      </c>
      <c r="VN69" s="469">
        <f t="shared" si="1190"/>
        <v>0</v>
      </c>
      <c r="VO69" s="122">
        <f>VN69/VN58</f>
        <v>0</v>
      </c>
      <c r="VP69" s="101">
        <f>VP58*VO69</f>
        <v>0</v>
      </c>
      <c r="VQ69" s="119">
        <f t="shared" si="1191"/>
        <v>0</v>
      </c>
      <c r="VR69" s="93">
        <f>VR58</f>
        <v>51.47</v>
      </c>
      <c r="VS69" s="120">
        <f t="shared" si="1192"/>
        <v>0</v>
      </c>
      <c r="VT69" s="101">
        <f t="shared" si="1193"/>
        <v>0</v>
      </c>
      <c r="VU69" s="101"/>
      <c r="VV69" s="121"/>
      <c r="VW69" s="122" t="e">
        <f t="shared" si="1194"/>
        <v>#DIV/0!</v>
      </c>
      <c r="VX69" s="452">
        <f t="shared" si="1195"/>
        <v>0</v>
      </c>
      <c r="VY69" s="122">
        <f>VX69/VX58</f>
        <v>0</v>
      </c>
      <c r="VZ69" s="101">
        <f>VZ58*VY69</f>
        <v>0</v>
      </c>
      <c r="WA69" s="119">
        <f t="shared" si="1196"/>
        <v>0</v>
      </c>
      <c r="WB69" s="93">
        <f>WB58</f>
        <v>51.47</v>
      </c>
      <c r="WC69" s="120">
        <f t="shared" si="1197"/>
        <v>0</v>
      </c>
      <c r="WD69" s="101">
        <f t="shared" si="1198"/>
        <v>0</v>
      </c>
      <c r="WE69" s="101"/>
      <c r="WF69" s="121"/>
    </row>
    <row r="70" spans="1:604" ht="18" customHeight="1">
      <c r="A70" s="5"/>
      <c r="B70" s="444" t="s">
        <v>412</v>
      </c>
      <c r="C70" s="12" t="s">
        <v>921</v>
      </c>
      <c r="D70" s="12" t="s">
        <v>424</v>
      </c>
      <c r="E70" s="4" t="s">
        <v>33</v>
      </c>
      <c r="F70" s="469">
        <f t="shared" si="900"/>
        <v>0</v>
      </c>
      <c r="G70" s="122">
        <f>F70/F58</f>
        <v>0</v>
      </c>
      <c r="H70" s="101">
        <f>H58*G70</f>
        <v>0</v>
      </c>
      <c r="I70" s="119">
        <f t="shared" si="901"/>
        <v>0</v>
      </c>
      <c r="J70" s="93">
        <f>J58</f>
        <v>51.47</v>
      </c>
      <c r="K70" s="120">
        <f t="shared" si="902"/>
        <v>0</v>
      </c>
      <c r="L70" s="101">
        <f t="shared" si="903"/>
        <v>0</v>
      </c>
      <c r="M70" s="101"/>
      <c r="N70" s="121"/>
      <c r="O70" s="122">
        <f t="shared" si="904"/>
        <v>0</v>
      </c>
      <c r="P70" s="469">
        <f t="shared" si="905"/>
        <v>0</v>
      </c>
      <c r="Q70" s="122">
        <f>P70/P58</f>
        <v>0</v>
      </c>
      <c r="R70" s="101">
        <f>R58*Q70</f>
        <v>0</v>
      </c>
      <c r="S70" s="119">
        <f t="shared" si="906"/>
        <v>0</v>
      </c>
      <c r="T70" s="93">
        <f>T58</f>
        <v>51.47</v>
      </c>
      <c r="U70" s="120">
        <f t="shared" si="907"/>
        <v>0</v>
      </c>
      <c r="V70" s="101">
        <f t="shared" si="908"/>
        <v>0</v>
      </c>
      <c r="W70" s="101"/>
      <c r="X70" s="121"/>
      <c r="Y70" s="122">
        <f t="shared" si="909"/>
        <v>0</v>
      </c>
      <c r="Z70" s="469">
        <f t="shared" si="910"/>
        <v>0</v>
      </c>
      <c r="AA70" s="122">
        <f>Z70/Z58</f>
        <v>0</v>
      </c>
      <c r="AB70" s="101">
        <f>AB58*AA70</f>
        <v>0</v>
      </c>
      <c r="AC70" s="119">
        <f t="shared" si="911"/>
        <v>0</v>
      </c>
      <c r="AD70" s="93">
        <f>AD58</f>
        <v>51.47</v>
      </c>
      <c r="AE70" s="120">
        <f t="shared" si="912"/>
        <v>0</v>
      </c>
      <c r="AF70" s="101">
        <f t="shared" si="913"/>
        <v>0</v>
      </c>
      <c r="AG70" s="101"/>
      <c r="AH70" s="121"/>
      <c r="AI70" s="122">
        <f t="shared" si="914"/>
        <v>0</v>
      </c>
      <c r="AJ70" s="469">
        <f t="shared" si="915"/>
        <v>0</v>
      </c>
      <c r="AK70" s="122" t="e">
        <f>AJ70/AJ58</f>
        <v>#DIV/0!</v>
      </c>
      <c r="AL70" s="101" t="e">
        <f>AL58*AK70</f>
        <v>#DIV/0!</v>
      </c>
      <c r="AM70" s="119">
        <f t="shared" si="916"/>
        <v>0</v>
      </c>
      <c r="AN70" s="93">
        <f>AN58</f>
        <v>0</v>
      </c>
      <c r="AO70" s="120">
        <f t="shared" si="917"/>
        <v>0</v>
      </c>
      <c r="AP70" s="101">
        <f t="shared" si="918"/>
        <v>0</v>
      </c>
      <c r="AQ70" s="101"/>
      <c r="AR70" s="121"/>
      <c r="AS70" s="122">
        <f t="shared" si="919"/>
        <v>0</v>
      </c>
      <c r="AT70" s="469">
        <f t="shared" si="920"/>
        <v>0</v>
      </c>
      <c r="AU70" s="122">
        <f>AT70/AT58</f>
        <v>0</v>
      </c>
      <c r="AV70" s="101">
        <f>AV58*AU70</f>
        <v>0</v>
      </c>
      <c r="AW70" s="119">
        <f t="shared" si="921"/>
        <v>0</v>
      </c>
      <c r="AX70" s="93">
        <f>AX58</f>
        <v>51.47</v>
      </c>
      <c r="AY70" s="120">
        <f t="shared" si="922"/>
        <v>0</v>
      </c>
      <c r="AZ70" s="101">
        <f t="shared" si="923"/>
        <v>0</v>
      </c>
      <c r="BA70" s="101"/>
      <c r="BB70" s="121"/>
      <c r="BC70" s="122">
        <f t="shared" si="924"/>
        <v>0</v>
      </c>
      <c r="BD70" s="469">
        <f t="shared" si="925"/>
        <v>0</v>
      </c>
      <c r="BE70" s="122">
        <f>BD70/BD58</f>
        <v>0</v>
      </c>
      <c r="BF70" s="101">
        <f>BF58*BE70</f>
        <v>0</v>
      </c>
      <c r="BG70" s="119">
        <f t="shared" si="926"/>
        <v>0</v>
      </c>
      <c r="BH70" s="93">
        <f>BH58</f>
        <v>51.47</v>
      </c>
      <c r="BI70" s="120">
        <f t="shared" si="927"/>
        <v>0</v>
      </c>
      <c r="BJ70" s="101">
        <f t="shared" si="928"/>
        <v>0</v>
      </c>
      <c r="BK70" s="101"/>
      <c r="BL70" s="121"/>
      <c r="BM70" s="122">
        <f t="shared" si="929"/>
        <v>0</v>
      </c>
      <c r="BN70" s="469">
        <f t="shared" si="930"/>
        <v>0</v>
      </c>
      <c r="BO70" s="122">
        <f>BN70/BN58</f>
        <v>0</v>
      </c>
      <c r="BP70" s="101">
        <f>BP58*BO70</f>
        <v>0</v>
      </c>
      <c r="BQ70" s="119">
        <f t="shared" si="931"/>
        <v>0</v>
      </c>
      <c r="BR70" s="93">
        <f>BR58</f>
        <v>51.47</v>
      </c>
      <c r="BS70" s="120">
        <f t="shared" si="932"/>
        <v>0</v>
      </c>
      <c r="BT70" s="101">
        <f t="shared" si="933"/>
        <v>0</v>
      </c>
      <c r="BU70" s="101"/>
      <c r="BV70" s="121"/>
      <c r="BW70" s="122">
        <f t="shared" si="934"/>
        <v>0</v>
      </c>
      <c r="BX70" s="469">
        <f t="shared" si="935"/>
        <v>0</v>
      </c>
      <c r="BY70" s="122">
        <f>BX70/BX58</f>
        <v>0</v>
      </c>
      <c r="BZ70" s="101">
        <f>BZ58*BY70</f>
        <v>0</v>
      </c>
      <c r="CA70" s="119">
        <f t="shared" si="936"/>
        <v>0</v>
      </c>
      <c r="CB70" s="93">
        <f>CB58</f>
        <v>51.47</v>
      </c>
      <c r="CC70" s="120">
        <f t="shared" si="937"/>
        <v>0</v>
      </c>
      <c r="CD70" s="101">
        <f t="shared" si="938"/>
        <v>0</v>
      </c>
      <c r="CE70" s="101"/>
      <c r="CF70" s="121"/>
      <c r="CG70" s="122">
        <f t="shared" si="939"/>
        <v>0</v>
      </c>
      <c r="CH70" s="469">
        <f t="shared" si="940"/>
        <v>0</v>
      </c>
      <c r="CI70" s="122" t="e">
        <f>CH70/CH58</f>
        <v>#DIV/0!</v>
      </c>
      <c r="CJ70" s="101" t="e">
        <f>CJ58*CI70</f>
        <v>#DIV/0!</v>
      </c>
      <c r="CK70" s="119">
        <f t="shared" si="941"/>
        <v>0</v>
      </c>
      <c r="CL70" s="93">
        <f>CL58</f>
        <v>0</v>
      </c>
      <c r="CM70" s="120">
        <f t="shared" si="942"/>
        <v>0</v>
      </c>
      <c r="CN70" s="101">
        <f t="shared" si="943"/>
        <v>0</v>
      </c>
      <c r="CO70" s="101"/>
      <c r="CP70" s="121"/>
      <c r="CQ70" s="122">
        <f t="shared" si="944"/>
        <v>0</v>
      </c>
      <c r="CR70" s="469">
        <f t="shared" si="945"/>
        <v>0</v>
      </c>
      <c r="CS70" s="122">
        <f>CR70/CR58</f>
        <v>0</v>
      </c>
      <c r="CT70" s="101">
        <f>CT58*CS70</f>
        <v>0</v>
      </c>
      <c r="CU70" s="119">
        <f t="shared" si="946"/>
        <v>0</v>
      </c>
      <c r="CV70" s="93">
        <f>CV58</f>
        <v>51.47</v>
      </c>
      <c r="CW70" s="120">
        <f t="shared" si="947"/>
        <v>0</v>
      </c>
      <c r="CX70" s="101">
        <f t="shared" si="948"/>
        <v>0</v>
      </c>
      <c r="CY70" s="101"/>
      <c r="CZ70" s="121"/>
      <c r="DA70" s="122">
        <f t="shared" si="949"/>
        <v>0</v>
      </c>
      <c r="DB70" s="469">
        <f t="shared" si="950"/>
        <v>0</v>
      </c>
      <c r="DC70" s="122">
        <f>DB70/DB58</f>
        <v>0</v>
      </c>
      <c r="DD70" s="101">
        <f>DD58*DC70</f>
        <v>0</v>
      </c>
      <c r="DE70" s="119">
        <f t="shared" si="951"/>
        <v>0</v>
      </c>
      <c r="DF70" s="93">
        <f>DF58</f>
        <v>51.47</v>
      </c>
      <c r="DG70" s="120">
        <f t="shared" si="952"/>
        <v>0</v>
      </c>
      <c r="DH70" s="101">
        <f t="shared" si="953"/>
        <v>0</v>
      </c>
      <c r="DI70" s="101"/>
      <c r="DJ70" s="121"/>
      <c r="DK70" s="122">
        <f t="shared" si="954"/>
        <v>0</v>
      </c>
      <c r="DL70" s="469">
        <f t="shared" si="955"/>
        <v>0</v>
      </c>
      <c r="DM70" s="122">
        <f>DL70/DL58</f>
        <v>0</v>
      </c>
      <c r="DN70" s="101">
        <f>DN58*DM70</f>
        <v>0</v>
      </c>
      <c r="DO70" s="119">
        <f t="shared" si="956"/>
        <v>0</v>
      </c>
      <c r="DP70" s="93">
        <f>DP58</f>
        <v>51.47</v>
      </c>
      <c r="DQ70" s="120">
        <f t="shared" si="957"/>
        <v>0</v>
      </c>
      <c r="DR70" s="101">
        <f t="shared" si="958"/>
        <v>0</v>
      </c>
      <c r="DS70" s="101"/>
      <c r="DT70" s="121"/>
      <c r="DU70" s="122">
        <f t="shared" si="959"/>
        <v>0</v>
      </c>
      <c r="DV70" s="469">
        <f t="shared" si="960"/>
        <v>0</v>
      </c>
      <c r="DW70" s="122">
        <f>DV70/DV58</f>
        <v>0</v>
      </c>
      <c r="DX70" s="101">
        <f>DX58*DW70</f>
        <v>0</v>
      </c>
      <c r="DY70" s="119">
        <f t="shared" si="961"/>
        <v>0</v>
      </c>
      <c r="DZ70" s="93">
        <f>DZ58</f>
        <v>51.47</v>
      </c>
      <c r="EA70" s="120">
        <f t="shared" si="962"/>
        <v>0</v>
      </c>
      <c r="EB70" s="101">
        <f t="shared" si="963"/>
        <v>0</v>
      </c>
      <c r="EC70" s="101"/>
      <c r="ED70" s="121"/>
      <c r="EE70" s="122">
        <f t="shared" si="964"/>
        <v>0</v>
      </c>
      <c r="EF70" s="469">
        <f t="shared" si="965"/>
        <v>0</v>
      </c>
      <c r="EG70" s="122">
        <f>EF70/EF58</f>
        <v>0</v>
      </c>
      <c r="EH70" s="101">
        <f>EH58*EG70</f>
        <v>0</v>
      </c>
      <c r="EI70" s="119">
        <f t="shared" si="966"/>
        <v>0</v>
      </c>
      <c r="EJ70" s="93">
        <f>EJ58</f>
        <v>51.47</v>
      </c>
      <c r="EK70" s="120">
        <f t="shared" si="967"/>
        <v>0</v>
      </c>
      <c r="EL70" s="101">
        <f t="shared" si="968"/>
        <v>0</v>
      </c>
      <c r="EM70" s="101"/>
      <c r="EN70" s="121"/>
      <c r="EO70" s="122">
        <f t="shared" si="969"/>
        <v>0</v>
      </c>
      <c r="EP70" s="469">
        <f t="shared" si="970"/>
        <v>0</v>
      </c>
      <c r="EQ70" s="122">
        <f>EP70/EP58</f>
        <v>0</v>
      </c>
      <c r="ER70" s="101">
        <f>ER58*EQ70</f>
        <v>0</v>
      </c>
      <c r="ES70" s="119">
        <f t="shared" si="971"/>
        <v>0</v>
      </c>
      <c r="ET70" s="93">
        <f>ET58</f>
        <v>51.47</v>
      </c>
      <c r="EU70" s="120">
        <f t="shared" si="972"/>
        <v>0</v>
      </c>
      <c r="EV70" s="101">
        <f t="shared" si="973"/>
        <v>0</v>
      </c>
      <c r="EW70" s="101"/>
      <c r="EX70" s="121"/>
      <c r="EY70" s="122">
        <f t="shared" si="974"/>
        <v>0</v>
      </c>
      <c r="EZ70" s="469">
        <f t="shared" si="975"/>
        <v>0</v>
      </c>
      <c r="FA70" s="122">
        <f>EZ70/EZ58</f>
        <v>0</v>
      </c>
      <c r="FB70" s="101">
        <f>FB58*FA70</f>
        <v>0</v>
      </c>
      <c r="FC70" s="119">
        <f t="shared" si="976"/>
        <v>0</v>
      </c>
      <c r="FD70" s="93">
        <f>FD58</f>
        <v>51.47</v>
      </c>
      <c r="FE70" s="120">
        <f t="shared" si="977"/>
        <v>0</v>
      </c>
      <c r="FF70" s="101">
        <f t="shared" si="978"/>
        <v>0</v>
      </c>
      <c r="FG70" s="101"/>
      <c r="FH70" s="121"/>
      <c r="FI70" s="122">
        <f t="shared" si="979"/>
        <v>0</v>
      </c>
      <c r="FJ70" s="469">
        <f t="shared" si="980"/>
        <v>0</v>
      </c>
      <c r="FK70" s="122">
        <f>FJ70/FJ58</f>
        <v>0</v>
      </c>
      <c r="FL70" s="101">
        <f>FL58*FK70</f>
        <v>0</v>
      </c>
      <c r="FM70" s="119">
        <f t="shared" si="981"/>
        <v>0</v>
      </c>
      <c r="FN70" s="93">
        <f>FN58</f>
        <v>51.47</v>
      </c>
      <c r="FO70" s="120">
        <f t="shared" si="982"/>
        <v>0</v>
      </c>
      <c r="FP70" s="101">
        <f t="shared" si="983"/>
        <v>0</v>
      </c>
      <c r="FQ70" s="101"/>
      <c r="FR70" s="121"/>
      <c r="FS70" s="122">
        <f t="shared" si="984"/>
        <v>0</v>
      </c>
      <c r="FT70" s="469">
        <f t="shared" si="985"/>
        <v>0</v>
      </c>
      <c r="FU70" s="122">
        <f>FT70/FT58</f>
        <v>0</v>
      </c>
      <c r="FV70" s="101">
        <f>FV58*FU70</f>
        <v>0</v>
      </c>
      <c r="FW70" s="119">
        <f t="shared" si="986"/>
        <v>0</v>
      </c>
      <c r="FX70" s="93">
        <f>FX58</f>
        <v>51.47</v>
      </c>
      <c r="FY70" s="120">
        <f t="shared" si="987"/>
        <v>0</v>
      </c>
      <c r="FZ70" s="101">
        <f t="shared" si="988"/>
        <v>0</v>
      </c>
      <c r="GA70" s="101"/>
      <c r="GB70" s="121"/>
      <c r="GC70" s="122">
        <f t="shared" si="989"/>
        <v>0</v>
      </c>
      <c r="GD70" s="469">
        <f t="shared" si="990"/>
        <v>0</v>
      </c>
      <c r="GE70" s="122">
        <f>GD70/GD58</f>
        <v>0</v>
      </c>
      <c r="GF70" s="101">
        <f>GF58*GE70</f>
        <v>0</v>
      </c>
      <c r="GG70" s="119">
        <f t="shared" si="991"/>
        <v>0</v>
      </c>
      <c r="GH70" s="93">
        <f>GH58</f>
        <v>51.47</v>
      </c>
      <c r="GI70" s="120">
        <f t="shared" si="992"/>
        <v>0</v>
      </c>
      <c r="GJ70" s="101">
        <f t="shared" si="993"/>
        <v>0</v>
      </c>
      <c r="GK70" s="101"/>
      <c r="GL70" s="121"/>
      <c r="GM70" s="122">
        <f t="shared" si="994"/>
        <v>0</v>
      </c>
      <c r="GN70" s="469">
        <f t="shared" si="995"/>
        <v>0</v>
      </c>
      <c r="GO70" s="122">
        <f>GN70/GN58</f>
        <v>0</v>
      </c>
      <c r="GP70" s="101">
        <f>GP58*GO70</f>
        <v>0</v>
      </c>
      <c r="GQ70" s="119">
        <f t="shared" si="996"/>
        <v>0</v>
      </c>
      <c r="GR70" s="93">
        <f>GR58</f>
        <v>51.47</v>
      </c>
      <c r="GS70" s="120">
        <f t="shared" si="997"/>
        <v>0</v>
      </c>
      <c r="GT70" s="101">
        <f t="shared" si="998"/>
        <v>0</v>
      </c>
      <c r="GU70" s="101"/>
      <c r="GV70" s="121"/>
      <c r="GW70" s="122">
        <f t="shared" si="999"/>
        <v>0</v>
      </c>
      <c r="GX70" s="469">
        <f t="shared" si="1000"/>
        <v>0</v>
      </c>
      <c r="GY70" s="122">
        <f>GX70/GX58</f>
        <v>0</v>
      </c>
      <c r="GZ70" s="101">
        <f>GZ58*GY70</f>
        <v>0</v>
      </c>
      <c r="HA70" s="119">
        <f t="shared" si="1001"/>
        <v>0</v>
      </c>
      <c r="HB70" s="93">
        <f>HB58</f>
        <v>51.47</v>
      </c>
      <c r="HC70" s="120">
        <f t="shared" si="1002"/>
        <v>0</v>
      </c>
      <c r="HD70" s="101">
        <f t="shared" si="1003"/>
        <v>0</v>
      </c>
      <c r="HE70" s="101"/>
      <c r="HF70" s="121"/>
      <c r="HG70" s="122">
        <f t="shared" si="1004"/>
        <v>0</v>
      </c>
      <c r="HH70" s="469">
        <f t="shared" si="1005"/>
        <v>0</v>
      </c>
      <c r="HI70" s="122">
        <f>HH70/HH58</f>
        <v>0</v>
      </c>
      <c r="HJ70" s="101">
        <f>HJ58*HI70</f>
        <v>0</v>
      </c>
      <c r="HK70" s="119">
        <f t="shared" si="1006"/>
        <v>0</v>
      </c>
      <c r="HL70" s="93">
        <f>HL58</f>
        <v>51.47</v>
      </c>
      <c r="HM70" s="120">
        <f t="shared" si="1007"/>
        <v>0</v>
      </c>
      <c r="HN70" s="101">
        <f t="shared" si="1008"/>
        <v>0</v>
      </c>
      <c r="HO70" s="101"/>
      <c r="HP70" s="121"/>
      <c r="HQ70" s="122">
        <f t="shared" si="1009"/>
        <v>0</v>
      </c>
      <c r="HR70" s="469">
        <f t="shared" si="1010"/>
        <v>0</v>
      </c>
      <c r="HS70" s="122">
        <f>HR70/HR58</f>
        <v>0</v>
      </c>
      <c r="HT70" s="101">
        <f>HT58*HS70</f>
        <v>0</v>
      </c>
      <c r="HU70" s="119">
        <f t="shared" si="1011"/>
        <v>0</v>
      </c>
      <c r="HV70" s="93">
        <f>HV58</f>
        <v>51.47</v>
      </c>
      <c r="HW70" s="120">
        <f t="shared" si="1012"/>
        <v>0</v>
      </c>
      <c r="HX70" s="101">
        <f t="shared" si="1013"/>
        <v>0</v>
      </c>
      <c r="HY70" s="101"/>
      <c r="HZ70" s="121"/>
      <c r="IA70" s="122">
        <f t="shared" si="1014"/>
        <v>0</v>
      </c>
      <c r="IB70" s="469">
        <f t="shared" si="1015"/>
        <v>0</v>
      </c>
      <c r="IC70" s="122">
        <f>IB70/IB58</f>
        <v>0</v>
      </c>
      <c r="ID70" s="101">
        <f>ID58*IC70</f>
        <v>0</v>
      </c>
      <c r="IE70" s="119">
        <f t="shared" si="1016"/>
        <v>0</v>
      </c>
      <c r="IF70" s="93">
        <f>IF58</f>
        <v>51.47</v>
      </c>
      <c r="IG70" s="120">
        <f t="shared" si="1017"/>
        <v>0</v>
      </c>
      <c r="IH70" s="101">
        <f t="shared" si="1018"/>
        <v>0</v>
      </c>
      <c r="II70" s="101"/>
      <c r="IJ70" s="121"/>
      <c r="IK70" s="122">
        <f t="shared" si="1019"/>
        <v>0</v>
      </c>
      <c r="IL70" s="469">
        <f t="shared" si="1020"/>
        <v>0</v>
      </c>
      <c r="IM70" s="122">
        <f>IL70/IL58</f>
        <v>0</v>
      </c>
      <c r="IN70" s="101">
        <f>IN58*IM70</f>
        <v>0</v>
      </c>
      <c r="IO70" s="119">
        <f t="shared" si="1021"/>
        <v>0</v>
      </c>
      <c r="IP70" s="93">
        <f>IP58</f>
        <v>51.47</v>
      </c>
      <c r="IQ70" s="120">
        <f t="shared" si="1022"/>
        <v>0</v>
      </c>
      <c r="IR70" s="101">
        <f t="shared" si="1023"/>
        <v>0</v>
      </c>
      <c r="IS70" s="101"/>
      <c r="IT70" s="121"/>
      <c r="IU70" s="122">
        <f t="shared" si="1024"/>
        <v>0</v>
      </c>
      <c r="IV70" s="469">
        <f t="shared" si="1025"/>
        <v>0</v>
      </c>
      <c r="IW70" s="122">
        <f>IV70/IV58</f>
        <v>0</v>
      </c>
      <c r="IX70" s="101">
        <f>IX58*IW70</f>
        <v>0</v>
      </c>
      <c r="IY70" s="119">
        <f t="shared" si="1026"/>
        <v>0</v>
      </c>
      <c r="IZ70" s="93">
        <f>IZ58</f>
        <v>51.47</v>
      </c>
      <c r="JA70" s="120">
        <f t="shared" si="1027"/>
        <v>0</v>
      </c>
      <c r="JB70" s="101">
        <f t="shared" si="1028"/>
        <v>0</v>
      </c>
      <c r="JC70" s="101"/>
      <c r="JD70" s="121"/>
      <c r="JE70" s="122">
        <f t="shared" si="1029"/>
        <v>0</v>
      </c>
      <c r="JF70" s="469">
        <f t="shared" si="1030"/>
        <v>26</v>
      </c>
      <c r="JG70" s="122">
        <f>JF70/JF58</f>
        <v>8.1000000000000003E-2</v>
      </c>
      <c r="JH70" s="101">
        <f>JH58*JG70</f>
        <v>412.29</v>
      </c>
      <c r="JI70" s="119">
        <f t="shared" si="1031"/>
        <v>15.857307690000001</v>
      </c>
      <c r="JJ70" s="93">
        <f>JJ58</f>
        <v>51.47</v>
      </c>
      <c r="JK70" s="120">
        <f t="shared" si="1032"/>
        <v>816.17562999999996</v>
      </c>
      <c r="JL70" s="101">
        <f t="shared" si="1033"/>
        <v>21220.57</v>
      </c>
      <c r="JM70" s="101"/>
      <c r="JN70" s="121"/>
      <c r="JO70" s="122">
        <f t="shared" si="1034"/>
        <v>1.07673</v>
      </c>
      <c r="JP70" s="469">
        <f t="shared" si="1035"/>
        <v>0</v>
      </c>
      <c r="JQ70" s="122" t="e">
        <f>JP70/JP58</f>
        <v>#DIV/0!</v>
      </c>
      <c r="JR70" s="101" t="e">
        <f>JR58*JQ70</f>
        <v>#DIV/0!</v>
      </c>
      <c r="JS70" s="119">
        <f t="shared" si="1036"/>
        <v>0</v>
      </c>
      <c r="JT70" s="93">
        <f>JT58</f>
        <v>0</v>
      </c>
      <c r="JU70" s="120">
        <f t="shared" si="1037"/>
        <v>0</v>
      </c>
      <c r="JV70" s="101">
        <f t="shared" si="1038"/>
        <v>0</v>
      </c>
      <c r="JW70" s="101"/>
      <c r="JX70" s="121"/>
      <c r="JY70" s="122">
        <f t="shared" si="1039"/>
        <v>0</v>
      </c>
      <c r="JZ70" s="469">
        <f t="shared" si="1040"/>
        <v>0</v>
      </c>
      <c r="KA70" s="122">
        <f>JZ70/JZ58</f>
        <v>0</v>
      </c>
      <c r="KB70" s="101">
        <f>KB58*KA70</f>
        <v>0</v>
      </c>
      <c r="KC70" s="119">
        <f t="shared" si="1041"/>
        <v>0</v>
      </c>
      <c r="KD70" s="93">
        <f>KD58</f>
        <v>51.47</v>
      </c>
      <c r="KE70" s="120">
        <f t="shared" si="1042"/>
        <v>0</v>
      </c>
      <c r="KF70" s="101">
        <f t="shared" si="1043"/>
        <v>0</v>
      </c>
      <c r="KG70" s="101"/>
      <c r="KH70" s="121"/>
      <c r="KI70" s="122">
        <f t="shared" si="1044"/>
        <v>0</v>
      </c>
      <c r="KJ70" s="469">
        <f t="shared" si="1045"/>
        <v>0</v>
      </c>
      <c r="KK70" s="122">
        <f>KJ70/KJ58</f>
        <v>0</v>
      </c>
      <c r="KL70" s="101">
        <f>KL58*KK70</f>
        <v>0</v>
      </c>
      <c r="KM70" s="119">
        <f t="shared" si="1046"/>
        <v>0</v>
      </c>
      <c r="KN70" s="93">
        <f>KN58</f>
        <v>51.47</v>
      </c>
      <c r="KO70" s="120">
        <f t="shared" si="1047"/>
        <v>0</v>
      </c>
      <c r="KP70" s="101">
        <f t="shared" si="1048"/>
        <v>0</v>
      </c>
      <c r="KQ70" s="101"/>
      <c r="KR70" s="121"/>
      <c r="KS70" s="122">
        <f t="shared" si="1049"/>
        <v>0</v>
      </c>
      <c r="KT70" s="469">
        <f t="shared" si="1050"/>
        <v>0</v>
      </c>
      <c r="KU70" s="122">
        <f>KT70/KT58</f>
        <v>0</v>
      </c>
      <c r="KV70" s="101">
        <f>KV58*KU70</f>
        <v>0</v>
      </c>
      <c r="KW70" s="119">
        <f t="shared" si="1051"/>
        <v>0</v>
      </c>
      <c r="KX70" s="93">
        <f>KX58</f>
        <v>51.47</v>
      </c>
      <c r="KY70" s="120">
        <f t="shared" si="1052"/>
        <v>0</v>
      </c>
      <c r="KZ70" s="101">
        <f t="shared" si="1053"/>
        <v>0</v>
      </c>
      <c r="LA70" s="101"/>
      <c r="LB70" s="121"/>
      <c r="LC70" s="122">
        <f t="shared" si="1054"/>
        <v>0</v>
      </c>
      <c r="LD70" s="469">
        <f t="shared" si="1055"/>
        <v>0</v>
      </c>
      <c r="LE70" s="122">
        <f>LD70/LD58</f>
        <v>0</v>
      </c>
      <c r="LF70" s="101">
        <f>LF58*LE70</f>
        <v>0</v>
      </c>
      <c r="LG70" s="119">
        <f t="shared" si="1056"/>
        <v>0</v>
      </c>
      <c r="LH70" s="93">
        <f>LH58</f>
        <v>51.47</v>
      </c>
      <c r="LI70" s="120">
        <f t="shared" si="1057"/>
        <v>0</v>
      </c>
      <c r="LJ70" s="101">
        <f t="shared" si="1058"/>
        <v>0</v>
      </c>
      <c r="LK70" s="101"/>
      <c r="LL70" s="121"/>
      <c r="LM70" s="122">
        <f t="shared" si="1059"/>
        <v>0</v>
      </c>
      <c r="LN70" s="469">
        <f t="shared" si="1060"/>
        <v>0</v>
      </c>
      <c r="LO70" s="122">
        <f>LN70/LN58</f>
        <v>0</v>
      </c>
      <c r="LP70" s="101">
        <f>LP58*LO70</f>
        <v>0</v>
      </c>
      <c r="LQ70" s="119">
        <f t="shared" si="1061"/>
        <v>0</v>
      </c>
      <c r="LR70" s="93">
        <f>LR58</f>
        <v>51.47</v>
      </c>
      <c r="LS70" s="120">
        <f t="shared" si="1062"/>
        <v>0</v>
      </c>
      <c r="LT70" s="101">
        <f t="shared" si="1063"/>
        <v>0</v>
      </c>
      <c r="LU70" s="101"/>
      <c r="LV70" s="121"/>
      <c r="LW70" s="122">
        <f t="shared" si="1064"/>
        <v>0</v>
      </c>
      <c r="LX70" s="469">
        <f t="shared" si="1065"/>
        <v>0</v>
      </c>
      <c r="LY70" s="122">
        <f>LX70/LX58</f>
        <v>0</v>
      </c>
      <c r="LZ70" s="101">
        <f>LZ58*LY70</f>
        <v>0</v>
      </c>
      <c r="MA70" s="119">
        <f t="shared" si="1066"/>
        <v>0</v>
      </c>
      <c r="MB70" s="93">
        <f>MB58</f>
        <v>51.47</v>
      </c>
      <c r="MC70" s="120">
        <f t="shared" si="1067"/>
        <v>0</v>
      </c>
      <c r="MD70" s="101">
        <f t="shared" si="1068"/>
        <v>0</v>
      </c>
      <c r="ME70" s="101"/>
      <c r="MF70" s="121"/>
      <c r="MG70" s="122">
        <f t="shared" si="1069"/>
        <v>0</v>
      </c>
      <c r="MH70" s="469">
        <f t="shared" si="1070"/>
        <v>0</v>
      </c>
      <c r="MI70" s="122">
        <f>MH70/MH58</f>
        <v>0</v>
      </c>
      <c r="MJ70" s="101">
        <f>MJ58*MI70</f>
        <v>0</v>
      </c>
      <c r="MK70" s="119">
        <f t="shared" si="1071"/>
        <v>0</v>
      </c>
      <c r="ML70" s="93">
        <f>ML58</f>
        <v>51.47</v>
      </c>
      <c r="MM70" s="120">
        <f t="shared" si="1072"/>
        <v>0</v>
      </c>
      <c r="MN70" s="101">
        <f t="shared" si="1073"/>
        <v>0</v>
      </c>
      <c r="MO70" s="101"/>
      <c r="MP70" s="121"/>
      <c r="MQ70" s="122">
        <f t="shared" si="1074"/>
        <v>0</v>
      </c>
      <c r="MR70" s="469">
        <f t="shared" si="1075"/>
        <v>0</v>
      </c>
      <c r="MS70" s="122">
        <f>MR70/MR58</f>
        <v>0</v>
      </c>
      <c r="MT70" s="101">
        <f>MT58*MS70</f>
        <v>0</v>
      </c>
      <c r="MU70" s="119">
        <f t="shared" si="1076"/>
        <v>0</v>
      </c>
      <c r="MV70" s="93">
        <f>MV58</f>
        <v>51.47</v>
      </c>
      <c r="MW70" s="120">
        <f t="shared" si="1077"/>
        <v>0</v>
      </c>
      <c r="MX70" s="101">
        <f t="shared" si="1078"/>
        <v>0</v>
      </c>
      <c r="MY70" s="101"/>
      <c r="MZ70" s="121"/>
      <c r="NA70" s="122">
        <f t="shared" si="1079"/>
        <v>0</v>
      </c>
      <c r="NB70" s="469">
        <f t="shared" si="1080"/>
        <v>0</v>
      </c>
      <c r="NC70" s="122">
        <f>NB70/NB58</f>
        <v>0</v>
      </c>
      <c r="ND70" s="101">
        <f>ND58*NC70</f>
        <v>0</v>
      </c>
      <c r="NE70" s="119">
        <f t="shared" si="1081"/>
        <v>0</v>
      </c>
      <c r="NF70" s="93">
        <f>NF58</f>
        <v>51.47</v>
      </c>
      <c r="NG70" s="120">
        <f t="shared" si="1082"/>
        <v>0</v>
      </c>
      <c r="NH70" s="101">
        <f t="shared" si="1083"/>
        <v>0</v>
      </c>
      <c r="NI70" s="101"/>
      <c r="NJ70" s="121"/>
      <c r="NK70" s="122">
        <f t="shared" si="1084"/>
        <v>0</v>
      </c>
      <c r="NL70" s="469">
        <f t="shared" si="1085"/>
        <v>0</v>
      </c>
      <c r="NM70" s="122">
        <f>NL70/NL58</f>
        <v>0</v>
      </c>
      <c r="NN70" s="101">
        <f>NN58*NM70</f>
        <v>0</v>
      </c>
      <c r="NO70" s="119">
        <f t="shared" si="1086"/>
        <v>0</v>
      </c>
      <c r="NP70" s="93">
        <f>NP58</f>
        <v>51.47</v>
      </c>
      <c r="NQ70" s="120">
        <f t="shared" si="1087"/>
        <v>0</v>
      </c>
      <c r="NR70" s="101">
        <f t="shared" si="1088"/>
        <v>0</v>
      </c>
      <c r="NS70" s="101"/>
      <c r="NT70" s="121"/>
      <c r="NU70" s="122">
        <f t="shared" si="1089"/>
        <v>0</v>
      </c>
      <c r="NV70" s="469">
        <f t="shared" si="1090"/>
        <v>0</v>
      </c>
      <c r="NW70" s="122">
        <f>NV70/NV58</f>
        <v>0</v>
      </c>
      <c r="NX70" s="101">
        <f>NX58*NW70</f>
        <v>0</v>
      </c>
      <c r="NY70" s="119">
        <f t="shared" si="1091"/>
        <v>0</v>
      </c>
      <c r="NZ70" s="93">
        <f>NZ58</f>
        <v>51.47</v>
      </c>
      <c r="OA70" s="120">
        <f t="shared" si="1092"/>
        <v>0</v>
      </c>
      <c r="OB70" s="101">
        <f t="shared" si="1093"/>
        <v>0</v>
      </c>
      <c r="OC70" s="101"/>
      <c r="OD70" s="121"/>
      <c r="OE70" s="122">
        <f t="shared" si="1094"/>
        <v>0</v>
      </c>
      <c r="OF70" s="469">
        <f t="shared" si="1095"/>
        <v>0</v>
      </c>
      <c r="OG70" s="122">
        <f>OF70/OF58</f>
        <v>0</v>
      </c>
      <c r="OH70" s="101">
        <f>OH58*OG70</f>
        <v>0</v>
      </c>
      <c r="OI70" s="119">
        <f t="shared" si="1096"/>
        <v>0</v>
      </c>
      <c r="OJ70" s="93">
        <f>OJ58</f>
        <v>51.47</v>
      </c>
      <c r="OK70" s="120">
        <f t="shared" si="1097"/>
        <v>0</v>
      </c>
      <c r="OL70" s="101">
        <f t="shared" si="1098"/>
        <v>0</v>
      </c>
      <c r="OM70" s="101"/>
      <c r="ON70" s="121"/>
      <c r="OO70" s="122">
        <f t="shared" si="1099"/>
        <v>0</v>
      </c>
      <c r="OP70" s="469">
        <f t="shared" si="1100"/>
        <v>0</v>
      </c>
      <c r="OQ70" s="122">
        <f>OP70/OP58</f>
        <v>0</v>
      </c>
      <c r="OR70" s="101">
        <f>OR58*OQ70</f>
        <v>0</v>
      </c>
      <c r="OS70" s="119">
        <f t="shared" si="1101"/>
        <v>0</v>
      </c>
      <c r="OT70" s="93">
        <f>OT58</f>
        <v>51.47</v>
      </c>
      <c r="OU70" s="120">
        <f t="shared" si="1102"/>
        <v>0</v>
      </c>
      <c r="OV70" s="101">
        <f t="shared" si="1103"/>
        <v>0</v>
      </c>
      <c r="OW70" s="101"/>
      <c r="OX70" s="121"/>
      <c r="OY70" s="122">
        <f t="shared" si="1104"/>
        <v>0</v>
      </c>
      <c r="OZ70" s="469">
        <f t="shared" si="1105"/>
        <v>0</v>
      </c>
      <c r="PA70" s="122">
        <f>OZ70/OZ58</f>
        <v>0</v>
      </c>
      <c r="PB70" s="101">
        <f>PB58*PA70</f>
        <v>0</v>
      </c>
      <c r="PC70" s="119">
        <f t="shared" si="1106"/>
        <v>0</v>
      </c>
      <c r="PD70" s="93">
        <f>PD58</f>
        <v>51.47</v>
      </c>
      <c r="PE70" s="120">
        <f t="shared" si="1107"/>
        <v>0</v>
      </c>
      <c r="PF70" s="101">
        <f t="shared" si="1108"/>
        <v>0</v>
      </c>
      <c r="PG70" s="101"/>
      <c r="PH70" s="121"/>
      <c r="PI70" s="122">
        <f t="shared" si="1109"/>
        <v>0</v>
      </c>
      <c r="PJ70" s="469">
        <f t="shared" si="1110"/>
        <v>0</v>
      </c>
      <c r="PK70" s="122">
        <f>PJ70/PJ58</f>
        <v>0</v>
      </c>
      <c r="PL70" s="101">
        <f>PL58*PK70</f>
        <v>0</v>
      </c>
      <c r="PM70" s="119">
        <f t="shared" si="1111"/>
        <v>0</v>
      </c>
      <c r="PN70" s="93">
        <f>PN58</f>
        <v>51.47</v>
      </c>
      <c r="PO70" s="120">
        <f t="shared" si="1112"/>
        <v>0</v>
      </c>
      <c r="PP70" s="101">
        <f t="shared" si="1113"/>
        <v>0</v>
      </c>
      <c r="PQ70" s="101"/>
      <c r="PR70" s="121"/>
      <c r="PS70" s="122">
        <f t="shared" si="1114"/>
        <v>0</v>
      </c>
      <c r="PT70" s="469">
        <f t="shared" si="1115"/>
        <v>0</v>
      </c>
      <c r="PU70" s="122" t="e">
        <f>PT70/PT58</f>
        <v>#DIV/0!</v>
      </c>
      <c r="PV70" s="101" t="e">
        <f>PV58*PU70</f>
        <v>#DIV/0!</v>
      </c>
      <c r="PW70" s="119">
        <f t="shared" si="1116"/>
        <v>0</v>
      </c>
      <c r="PX70" s="93">
        <f>PX58</f>
        <v>0</v>
      </c>
      <c r="PY70" s="120">
        <f t="shared" si="1117"/>
        <v>0</v>
      </c>
      <c r="PZ70" s="101">
        <f t="shared" si="1118"/>
        <v>0</v>
      </c>
      <c r="QA70" s="101"/>
      <c r="QB70" s="121"/>
      <c r="QC70" s="122">
        <f t="shared" si="1119"/>
        <v>0</v>
      </c>
      <c r="QD70" s="469">
        <f t="shared" si="1120"/>
        <v>0</v>
      </c>
      <c r="QE70" s="122">
        <f>QD70/QD58</f>
        <v>0</v>
      </c>
      <c r="QF70" s="101">
        <f>QF58*QE70</f>
        <v>0</v>
      </c>
      <c r="QG70" s="119">
        <f t="shared" si="1121"/>
        <v>0</v>
      </c>
      <c r="QH70" s="93">
        <f>QH58</f>
        <v>51.47</v>
      </c>
      <c r="QI70" s="120">
        <f t="shared" si="1122"/>
        <v>0</v>
      </c>
      <c r="QJ70" s="101">
        <f t="shared" si="1123"/>
        <v>0</v>
      </c>
      <c r="QK70" s="101"/>
      <c r="QL70" s="121"/>
      <c r="QM70" s="122">
        <f t="shared" si="1124"/>
        <v>0</v>
      </c>
      <c r="QN70" s="469">
        <f t="shared" si="1125"/>
        <v>0</v>
      </c>
      <c r="QO70" s="122">
        <f>QN70/QN58</f>
        <v>0</v>
      </c>
      <c r="QP70" s="101">
        <f>QP58*QO70</f>
        <v>0</v>
      </c>
      <c r="QQ70" s="119">
        <f t="shared" si="1126"/>
        <v>0</v>
      </c>
      <c r="QR70" s="93">
        <f>QR58</f>
        <v>51.47</v>
      </c>
      <c r="QS70" s="120">
        <f t="shared" si="1127"/>
        <v>0</v>
      </c>
      <c r="QT70" s="101">
        <f t="shared" si="1128"/>
        <v>0</v>
      </c>
      <c r="QU70" s="101"/>
      <c r="QV70" s="121"/>
      <c r="QW70" s="122">
        <f t="shared" si="1129"/>
        <v>0</v>
      </c>
      <c r="QX70" s="469">
        <f t="shared" si="1130"/>
        <v>0</v>
      </c>
      <c r="QY70" s="122">
        <f>QX70/QX58</f>
        <v>0</v>
      </c>
      <c r="QZ70" s="101">
        <f>QZ58*QY70</f>
        <v>0</v>
      </c>
      <c r="RA70" s="119">
        <f t="shared" si="1131"/>
        <v>0</v>
      </c>
      <c r="RB70" s="93">
        <f>RB58</f>
        <v>51.47</v>
      </c>
      <c r="RC70" s="120">
        <f t="shared" si="1132"/>
        <v>0</v>
      </c>
      <c r="RD70" s="101">
        <f t="shared" si="1133"/>
        <v>0</v>
      </c>
      <c r="RE70" s="101"/>
      <c r="RF70" s="121"/>
      <c r="RG70" s="122">
        <f t="shared" si="1134"/>
        <v>0</v>
      </c>
      <c r="RH70" s="469">
        <f t="shared" si="1135"/>
        <v>0</v>
      </c>
      <c r="RI70" s="122">
        <f>RH70/RH58</f>
        <v>0</v>
      </c>
      <c r="RJ70" s="101">
        <f>RJ58*RI70</f>
        <v>0</v>
      </c>
      <c r="RK70" s="119">
        <f t="shared" si="1136"/>
        <v>0</v>
      </c>
      <c r="RL70" s="93">
        <f>RL58</f>
        <v>51.47</v>
      </c>
      <c r="RM70" s="120">
        <f t="shared" si="1137"/>
        <v>0</v>
      </c>
      <c r="RN70" s="101">
        <f t="shared" si="1138"/>
        <v>0</v>
      </c>
      <c r="RO70" s="101"/>
      <c r="RP70" s="121"/>
      <c r="RQ70" s="122">
        <f t="shared" si="1139"/>
        <v>0</v>
      </c>
      <c r="RR70" s="469">
        <f t="shared" si="1140"/>
        <v>0</v>
      </c>
      <c r="RS70" s="122">
        <f>RR70/RR58</f>
        <v>0</v>
      </c>
      <c r="RT70" s="101">
        <f>RT58*RS70</f>
        <v>0</v>
      </c>
      <c r="RU70" s="119">
        <f t="shared" si="1141"/>
        <v>0</v>
      </c>
      <c r="RV70" s="93">
        <f>RV58</f>
        <v>51.47</v>
      </c>
      <c r="RW70" s="120">
        <f t="shared" si="1142"/>
        <v>0</v>
      </c>
      <c r="RX70" s="101">
        <f t="shared" si="1143"/>
        <v>0</v>
      </c>
      <c r="RY70" s="101"/>
      <c r="RZ70" s="121"/>
      <c r="SA70" s="122">
        <f t="shared" si="1144"/>
        <v>0</v>
      </c>
      <c r="SB70" s="469">
        <f t="shared" si="1145"/>
        <v>0</v>
      </c>
      <c r="SC70" s="122">
        <f>SB70/SB58</f>
        <v>0</v>
      </c>
      <c r="SD70" s="101">
        <f>SD58*SC70</f>
        <v>0</v>
      </c>
      <c r="SE70" s="119">
        <f t="shared" si="1146"/>
        <v>0</v>
      </c>
      <c r="SF70" s="93">
        <f>SF58</f>
        <v>51.47</v>
      </c>
      <c r="SG70" s="120">
        <f t="shared" si="1147"/>
        <v>0</v>
      </c>
      <c r="SH70" s="101">
        <f t="shared" si="1148"/>
        <v>0</v>
      </c>
      <c r="SI70" s="101"/>
      <c r="SJ70" s="121"/>
      <c r="SK70" s="122">
        <f t="shared" si="1149"/>
        <v>0</v>
      </c>
      <c r="SL70" s="469">
        <f t="shared" si="1150"/>
        <v>0</v>
      </c>
      <c r="SM70" s="122">
        <f>SL70/SL58</f>
        <v>0</v>
      </c>
      <c r="SN70" s="101">
        <f>SN58*SM70</f>
        <v>0</v>
      </c>
      <c r="SO70" s="119">
        <f t="shared" si="1151"/>
        <v>0</v>
      </c>
      <c r="SP70" s="93">
        <f>SP58</f>
        <v>51.47</v>
      </c>
      <c r="SQ70" s="120">
        <f t="shared" si="1152"/>
        <v>0</v>
      </c>
      <c r="SR70" s="101">
        <f t="shared" si="1153"/>
        <v>0</v>
      </c>
      <c r="SS70" s="101"/>
      <c r="ST70" s="121"/>
      <c r="SU70" s="122">
        <f t="shared" si="1154"/>
        <v>0</v>
      </c>
      <c r="SV70" s="469">
        <f t="shared" si="1155"/>
        <v>0</v>
      </c>
      <c r="SW70" s="122">
        <f>SV70/SV58</f>
        <v>0</v>
      </c>
      <c r="SX70" s="101">
        <f>SX58*SW70</f>
        <v>0</v>
      </c>
      <c r="SY70" s="119">
        <f t="shared" si="1156"/>
        <v>0</v>
      </c>
      <c r="SZ70" s="93">
        <f>SZ58</f>
        <v>51.47</v>
      </c>
      <c r="TA70" s="120">
        <f t="shared" si="1157"/>
        <v>0</v>
      </c>
      <c r="TB70" s="101">
        <f t="shared" si="1158"/>
        <v>0</v>
      </c>
      <c r="TC70" s="101"/>
      <c r="TD70" s="121"/>
      <c r="TE70" s="122">
        <f t="shared" si="1159"/>
        <v>0</v>
      </c>
      <c r="TF70" s="469">
        <f t="shared" si="1160"/>
        <v>0</v>
      </c>
      <c r="TG70" s="122">
        <f>TF70/TF58</f>
        <v>0</v>
      </c>
      <c r="TH70" s="101">
        <f>TH58*TG70</f>
        <v>0</v>
      </c>
      <c r="TI70" s="119">
        <f t="shared" si="1161"/>
        <v>0</v>
      </c>
      <c r="TJ70" s="93">
        <f>TJ58</f>
        <v>51.47</v>
      </c>
      <c r="TK70" s="120">
        <f t="shared" si="1162"/>
        <v>0</v>
      </c>
      <c r="TL70" s="101">
        <f t="shared" si="1163"/>
        <v>0</v>
      </c>
      <c r="TM70" s="101"/>
      <c r="TN70" s="121"/>
      <c r="TO70" s="122">
        <f t="shared" si="1164"/>
        <v>0</v>
      </c>
      <c r="TP70" s="469">
        <f t="shared" si="1165"/>
        <v>0</v>
      </c>
      <c r="TQ70" s="122">
        <f>TP70/TP58</f>
        <v>0</v>
      </c>
      <c r="TR70" s="101">
        <f>TR58*TQ70</f>
        <v>0</v>
      </c>
      <c r="TS70" s="119">
        <f t="shared" si="1166"/>
        <v>0</v>
      </c>
      <c r="TT70" s="93">
        <f>TT58</f>
        <v>51.47</v>
      </c>
      <c r="TU70" s="120">
        <f t="shared" si="1167"/>
        <v>0</v>
      </c>
      <c r="TV70" s="101">
        <f t="shared" si="1168"/>
        <v>0</v>
      </c>
      <c r="TW70" s="101"/>
      <c r="TX70" s="121"/>
      <c r="TY70" s="122">
        <f t="shared" si="1169"/>
        <v>0</v>
      </c>
      <c r="TZ70" s="469">
        <f t="shared" si="1170"/>
        <v>0</v>
      </c>
      <c r="UA70" s="122">
        <f>TZ70/TZ58</f>
        <v>0</v>
      </c>
      <c r="UB70" s="101">
        <f>UB58*UA70</f>
        <v>0</v>
      </c>
      <c r="UC70" s="119">
        <f t="shared" si="1171"/>
        <v>0</v>
      </c>
      <c r="UD70" s="93">
        <f>UD58</f>
        <v>51.47</v>
      </c>
      <c r="UE70" s="120">
        <f t="shared" si="1172"/>
        <v>0</v>
      </c>
      <c r="UF70" s="101">
        <f t="shared" si="1173"/>
        <v>0</v>
      </c>
      <c r="UG70" s="101"/>
      <c r="UH70" s="121"/>
      <c r="UI70" s="122">
        <f t="shared" si="1174"/>
        <v>0</v>
      </c>
      <c r="UJ70" s="469">
        <f t="shared" si="1175"/>
        <v>0</v>
      </c>
      <c r="UK70" s="122">
        <f>UJ70/UJ58</f>
        <v>0</v>
      </c>
      <c r="UL70" s="101">
        <f>UL58*UK70</f>
        <v>0</v>
      </c>
      <c r="UM70" s="119">
        <f t="shared" si="1176"/>
        <v>0</v>
      </c>
      <c r="UN70" s="93">
        <f>UN58</f>
        <v>51.47</v>
      </c>
      <c r="UO70" s="120">
        <f t="shared" si="1177"/>
        <v>0</v>
      </c>
      <c r="UP70" s="101">
        <f t="shared" si="1178"/>
        <v>0</v>
      </c>
      <c r="UQ70" s="101"/>
      <c r="UR70" s="121"/>
      <c r="US70" s="122">
        <f t="shared" si="1179"/>
        <v>0</v>
      </c>
      <c r="UT70" s="469">
        <f t="shared" si="1180"/>
        <v>0</v>
      </c>
      <c r="UU70" s="122">
        <f>UT70/UT58</f>
        <v>0</v>
      </c>
      <c r="UV70" s="101">
        <f>UV58*UU70</f>
        <v>0</v>
      </c>
      <c r="UW70" s="119">
        <f t="shared" si="1181"/>
        <v>0</v>
      </c>
      <c r="UX70" s="93">
        <f>UX58</f>
        <v>51.47</v>
      </c>
      <c r="UY70" s="120">
        <f t="shared" si="1182"/>
        <v>0</v>
      </c>
      <c r="UZ70" s="101">
        <f t="shared" si="1183"/>
        <v>0</v>
      </c>
      <c r="VA70" s="101"/>
      <c r="VB70" s="121"/>
      <c r="VC70" s="122">
        <f t="shared" si="1184"/>
        <v>0</v>
      </c>
      <c r="VD70" s="469">
        <f t="shared" si="1185"/>
        <v>0</v>
      </c>
      <c r="VE70" s="122">
        <f>VD70/VD58</f>
        <v>0</v>
      </c>
      <c r="VF70" s="101">
        <f>VF58*VE70</f>
        <v>0</v>
      </c>
      <c r="VG70" s="119">
        <f t="shared" si="1186"/>
        <v>0</v>
      </c>
      <c r="VH70" s="93">
        <f>VH58</f>
        <v>51.47</v>
      </c>
      <c r="VI70" s="120">
        <f t="shared" si="1187"/>
        <v>0</v>
      </c>
      <c r="VJ70" s="101">
        <f t="shared" si="1188"/>
        <v>0</v>
      </c>
      <c r="VK70" s="101"/>
      <c r="VL70" s="121"/>
      <c r="VM70" s="122">
        <f t="shared" si="1189"/>
        <v>0</v>
      </c>
      <c r="VN70" s="469">
        <f t="shared" si="1190"/>
        <v>0</v>
      </c>
      <c r="VO70" s="122">
        <f>VN70/VN58</f>
        <v>0</v>
      </c>
      <c r="VP70" s="101">
        <f>VP58*VO70</f>
        <v>0</v>
      </c>
      <c r="VQ70" s="119">
        <f t="shared" si="1191"/>
        <v>0</v>
      </c>
      <c r="VR70" s="93">
        <f>VR58</f>
        <v>51.47</v>
      </c>
      <c r="VS70" s="120">
        <f t="shared" si="1192"/>
        <v>0</v>
      </c>
      <c r="VT70" s="101">
        <f t="shared" si="1193"/>
        <v>0</v>
      </c>
      <c r="VU70" s="101"/>
      <c r="VV70" s="121"/>
      <c r="VW70" s="122">
        <f t="shared" si="1194"/>
        <v>0</v>
      </c>
      <c r="VX70" s="452">
        <f t="shared" si="1195"/>
        <v>26</v>
      </c>
      <c r="VY70" s="122">
        <f>VX70/VX58</f>
        <v>2.0699999999999998E-3</v>
      </c>
      <c r="VZ70" s="101">
        <f>VZ58*VY70</f>
        <v>382.91</v>
      </c>
      <c r="WA70" s="119">
        <f t="shared" si="1196"/>
        <v>14.72730769</v>
      </c>
      <c r="WB70" s="93">
        <f>WB58</f>
        <v>51.47</v>
      </c>
      <c r="WC70" s="120">
        <f t="shared" si="1197"/>
        <v>758.01453000000004</v>
      </c>
      <c r="WD70" s="101">
        <f t="shared" si="1198"/>
        <v>19708.38</v>
      </c>
      <c r="WE70" s="101"/>
      <c r="WF70" s="121"/>
    </row>
    <row r="71" spans="1:604" ht="17.25" customHeight="1">
      <c r="A71" s="5"/>
      <c r="B71" s="85" t="s">
        <v>417</v>
      </c>
      <c r="C71" s="12" t="s">
        <v>919</v>
      </c>
      <c r="D71" s="12" t="s">
        <v>421</v>
      </c>
      <c r="E71" s="4" t="s">
        <v>33</v>
      </c>
      <c r="F71" s="469">
        <f t="shared" si="900"/>
        <v>0</v>
      </c>
      <c r="G71" s="122">
        <f>F71/F58</f>
        <v>0</v>
      </c>
      <c r="H71" s="101">
        <f>H58*G71</f>
        <v>0</v>
      </c>
      <c r="I71" s="119">
        <f t="shared" si="901"/>
        <v>0</v>
      </c>
      <c r="J71" s="93">
        <f>J58</f>
        <v>51.47</v>
      </c>
      <c r="K71" s="120">
        <f t="shared" si="902"/>
        <v>0</v>
      </c>
      <c r="L71" s="101">
        <f t="shared" si="903"/>
        <v>0</v>
      </c>
      <c r="M71" s="101"/>
      <c r="N71" s="121"/>
      <c r="O71" s="122" t="e">
        <f t="shared" si="904"/>
        <v>#DIV/0!</v>
      </c>
      <c r="P71" s="469">
        <f t="shared" si="905"/>
        <v>0</v>
      </c>
      <c r="Q71" s="122">
        <f>P71/P58</f>
        <v>0</v>
      </c>
      <c r="R71" s="101">
        <f>R58*Q71</f>
        <v>0</v>
      </c>
      <c r="S71" s="119">
        <f t="shared" si="906"/>
        <v>0</v>
      </c>
      <c r="T71" s="93">
        <f>T58</f>
        <v>51.47</v>
      </c>
      <c r="U71" s="120">
        <f t="shared" si="907"/>
        <v>0</v>
      </c>
      <c r="V71" s="101">
        <f t="shared" si="908"/>
        <v>0</v>
      </c>
      <c r="W71" s="101"/>
      <c r="X71" s="121"/>
      <c r="Y71" s="122" t="e">
        <f t="shared" si="909"/>
        <v>#DIV/0!</v>
      </c>
      <c r="Z71" s="469">
        <f t="shared" si="910"/>
        <v>0</v>
      </c>
      <c r="AA71" s="122">
        <f>Z71/Z58</f>
        <v>0</v>
      </c>
      <c r="AB71" s="101">
        <f>AB58*AA71</f>
        <v>0</v>
      </c>
      <c r="AC71" s="119">
        <f t="shared" si="911"/>
        <v>0</v>
      </c>
      <c r="AD71" s="93">
        <f>AD58</f>
        <v>51.47</v>
      </c>
      <c r="AE71" s="120">
        <f t="shared" si="912"/>
        <v>0</v>
      </c>
      <c r="AF71" s="101">
        <f t="shared" si="913"/>
        <v>0</v>
      </c>
      <c r="AG71" s="101"/>
      <c r="AH71" s="121"/>
      <c r="AI71" s="122" t="e">
        <f t="shared" si="914"/>
        <v>#DIV/0!</v>
      </c>
      <c r="AJ71" s="469">
        <f t="shared" si="915"/>
        <v>0</v>
      </c>
      <c r="AK71" s="122" t="e">
        <f>AJ71/AJ58</f>
        <v>#DIV/0!</v>
      </c>
      <c r="AL71" s="101" t="e">
        <f>AL58*AK71</f>
        <v>#DIV/0!</v>
      </c>
      <c r="AM71" s="119">
        <f t="shared" si="916"/>
        <v>0</v>
      </c>
      <c r="AN71" s="93">
        <f>AN58</f>
        <v>0</v>
      </c>
      <c r="AO71" s="120">
        <f t="shared" si="917"/>
        <v>0</v>
      </c>
      <c r="AP71" s="101">
        <f t="shared" si="918"/>
        <v>0</v>
      </c>
      <c r="AQ71" s="101"/>
      <c r="AR71" s="121"/>
      <c r="AS71" s="122" t="e">
        <f t="shared" si="919"/>
        <v>#DIV/0!</v>
      </c>
      <c r="AT71" s="469">
        <f t="shared" si="920"/>
        <v>0</v>
      </c>
      <c r="AU71" s="122">
        <f>AT71/AT58</f>
        <v>0</v>
      </c>
      <c r="AV71" s="101">
        <f>AV58*AU71</f>
        <v>0</v>
      </c>
      <c r="AW71" s="119">
        <f t="shared" si="921"/>
        <v>0</v>
      </c>
      <c r="AX71" s="93">
        <f>AX58</f>
        <v>51.47</v>
      </c>
      <c r="AY71" s="120">
        <f t="shared" si="922"/>
        <v>0</v>
      </c>
      <c r="AZ71" s="101">
        <f t="shared" si="923"/>
        <v>0</v>
      </c>
      <c r="BA71" s="101"/>
      <c r="BB71" s="121"/>
      <c r="BC71" s="122" t="e">
        <f t="shared" si="924"/>
        <v>#DIV/0!</v>
      </c>
      <c r="BD71" s="469">
        <f t="shared" si="925"/>
        <v>0</v>
      </c>
      <c r="BE71" s="122">
        <f>BD71/BD58</f>
        <v>0</v>
      </c>
      <c r="BF71" s="101">
        <f>BF58*BE71</f>
        <v>0</v>
      </c>
      <c r="BG71" s="119">
        <f t="shared" si="926"/>
        <v>0</v>
      </c>
      <c r="BH71" s="93">
        <f>BH58</f>
        <v>51.47</v>
      </c>
      <c r="BI71" s="120">
        <f t="shared" si="927"/>
        <v>0</v>
      </c>
      <c r="BJ71" s="101">
        <f t="shared" si="928"/>
        <v>0</v>
      </c>
      <c r="BK71" s="101"/>
      <c r="BL71" s="121"/>
      <c r="BM71" s="122" t="e">
        <f t="shared" si="929"/>
        <v>#DIV/0!</v>
      </c>
      <c r="BN71" s="469">
        <f t="shared" si="930"/>
        <v>0</v>
      </c>
      <c r="BO71" s="122">
        <f>BN71/BN58</f>
        <v>0</v>
      </c>
      <c r="BP71" s="101">
        <f>BP58*BO71</f>
        <v>0</v>
      </c>
      <c r="BQ71" s="119">
        <f t="shared" si="931"/>
        <v>0</v>
      </c>
      <c r="BR71" s="93">
        <f>BR58</f>
        <v>51.47</v>
      </c>
      <c r="BS71" s="120">
        <f t="shared" si="932"/>
        <v>0</v>
      </c>
      <c r="BT71" s="101">
        <f t="shared" si="933"/>
        <v>0</v>
      </c>
      <c r="BU71" s="101"/>
      <c r="BV71" s="121"/>
      <c r="BW71" s="122" t="e">
        <f t="shared" si="934"/>
        <v>#DIV/0!</v>
      </c>
      <c r="BX71" s="469">
        <f t="shared" si="935"/>
        <v>0</v>
      </c>
      <c r="BY71" s="122">
        <f>BX71/BX58</f>
        <v>0</v>
      </c>
      <c r="BZ71" s="101">
        <f>BZ58*BY71</f>
        <v>0</v>
      </c>
      <c r="CA71" s="119">
        <f t="shared" si="936"/>
        <v>0</v>
      </c>
      <c r="CB71" s="93">
        <f>CB58</f>
        <v>51.47</v>
      </c>
      <c r="CC71" s="120">
        <f t="shared" si="937"/>
        <v>0</v>
      </c>
      <c r="CD71" s="101">
        <f t="shared" si="938"/>
        <v>0</v>
      </c>
      <c r="CE71" s="101"/>
      <c r="CF71" s="121"/>
      <c r="CG71" s="122" t="e">
        <f t="shared" si="939"/>
        <v>#DIV/0!</v>
      </c>
      <c r="CH71" s="469">
        <f t="shared" si="940"/>
        <v>0</v>
      </c>
      <c r="CI71" s="122" t="e">
        <f>CH71/CH58</f>
        <v>#DIV/0!</v>
      </c>
      <c r="CJ71" s="101" t="e">
        <f>CJ58*CI71</f>
        <v>#DIV/0!</v>
      </c>
      <c r="CK71" s="119">
        <f t="shared" si="941"/>
        <v>0</v>
      </c>
      <c r="CL71" s="93">
        <f>CL58</f>
        <v>0</v>
      </c>
      <c r="CM71" s="120">
        <f t="shared" si="942"/>
        <v>0</v>
      </c>
      <c r="CN71" s="101">
        <f t="shared" si="943"/>
        <v>0</v>
      </c>
      <c r="CO71" s="101"/>
      <c r="CP71" s="121"/>
      <c r="CQ71" s="122" t="e">
        <f t="shared" si="944"/>
        <v>#DIV/0!</v>
      </c>
      <c r="CR71" s="469">
        <f t="shared" si="945"/>
        <v>0</v>
      </c>
      <c r="CS71" s="122">
        <f>CR71/CR58</f>
        <v>0</v>
      </c>
      <c r="CT71" s="101">
        <f>CT58*CS71</f>
        <v>0</v>
      </c>
      <c r="CU71" s="119">
        <f t="shared" si="946"/>
        <v>0</v>
      </c>
      <c r="CV71" s="93">
        <f>CV58</f>
        <v>51.47</v>
      </c>
      <c r="CW71" s="120">
        <f t="shared" si="947"/>
        <v>0</v>
      </c>
      <c r="CX71" s="101">
        <f t="shared" si="948"/>
        <v>0</v>
      </c>
      <c r="CY71" s="101"/>
      <c r="CZ71" s="121"/>
      <c r="DA71" s="122" t="e">
        <f t="shared" si="949"/>
        <v>#DIV/0!</v>
      </c>
      <c r="DB71" s="469">
        <f t="shared" si="950"/>
        <v>0</v>
      </c>
      <c r="DC71" s="122">
        <f>DB71/DB58</f>
        <v>0</v>
      </c>
      <c r="DD71" s="101">
        <f>DD58*DC71</f>
        <v>0</v>
      </c>
      <c r="DE71" s="119">
        <f t="shared" si="951"/>
        <v>0</v>
      </c>
      <c r="DF71" s="93">
        <f>DF58</f>
        <v>51.47</v>
      </c>
      <c r="DG71" s="120">
        <f t="shared" si="952"/>
        <v>0</v>
      </c>
      <c r="DH71" s="101">
        <f t="shared" si="953"/>
        <v>0</v>
      </c>
      <c r="DI71" s="101"/>
      <c r="DJ71" s="121"/>
      <c r="DK71" s="122" t="e">
        <f t="shared" si="954"/>
        <v>#DIV/0!</v>
      </c>
      <c r="DL71" s="469">
        <f t="shared" si="955"/>
        <v>0</v>
      </c>
      <c r="DM71" s="122">
        <f>DL71/DL58</f>
        <v>0</v>
      </c>
      <c r="DN71" s="101">
        <f>DN58*DM71</f>
        <v>0</v>
      </c>
      <c r="DO71" s="119">
        <f t="shared" si="956"/>
        <v>0</v>
      </c>
      <c r="DP71" s="93">
        <f>DP58</f>
        <v>51.47</v>
      </c>
      <c r="DQ71" s="120">
        <f t="shared" si="957"/>
        <v>0</v>
      </c>
      <c r="DR71" s="101">
        <f t="shared" si="958"/>
        <v>0</v>
      </c>
      <c r="DS71" s="101"/>
      <c r="DT71" s="121"/>
      <c r="DU71" s="122" t="e">
        <f t="shared" si="959"/>
        <v>#DIV/0!</v>
      </c>
      <c r="DV71" s="469">
        <f t="shared" si="960"/>
        <v>0</v>
      </c>
      <c r="DW71" s="122">
        <f>DV71/DV58</f>
        <v>0</v>
      </c>
      <c r="DX71" s="101">
        <f>DX58*DW71</f>
        <v>0</v>
      </c>
      <c r="DY71" s="119">
        <f t="shared" si="961"/>
        <v>0</v>
      </c>
      <c r="DZ71" s="93">
        <f>DZ58</f>
        <v>51.47</v>
      </c>
      <c r="EA71" s="120">
        <f t="shared" si="962"/>
        <v>0</v>
      </c>
      <c r="EB71" s="101">
        <f t="shared" si="963"/>
        <v>0</v>
      </c>
      <c r="EC71" s="101"/>
      <c r="ED71" s="121"/>
      <c r="EE71" s="122" t="e">
        <f t="shared" si="964"/>
        <v>#DIV/0!</v>
      </c>
      <c r="EF71" s="469">
        <f t="shared" si="965"/>
        <v>0</v>
      </c>
      <c r="EG71" s="122">
        <f>EF71/EF58</f>
        <v>0</v>
      </c>
      <c r="EH71" s="101">
        <f>EH58*EG71</f>
        <v>0</v>
      </c>
      <c r="EI71" s="119">
        <f t="shared" si="966"/>
        <v>0</v>
      </c>
      <c r="EJ71" s="93">
        <f>EJ58</f>
        <v>51.47</v>
      </c>
      <c r="EK71" s="120">
        <f t="shared" si="967"/>
        <v>0</v>
      </c>
      <c r="EL71" s="101">
        <f t="shared" si="968"/>
        <v>0</v>
      </c>
      <c r="EM71" s="101"/>
      <c r="EN71" s="121"/>
      <c r="EO71" s="122" t="e">
        <f t="shared" si="969"/>
        <v>#DIV/0!</v>
      </c>
      <c r="EP71" s="469">
        <f t="shared" si="970"/>
        <v>0</v>
      </c>
      <c r="EQ71" s="122">
        <f>EP71/EP58</f>
        <v>0</v>
      </c>
      <c r="ER71" s="101">
        <f>ER58*EQ71</f>
        <v>0</v>
      </c>
      <c r="ES71" s="119">
        <f t="shared" si="971"/>
        <v>0</v>
      </c>
      <c r="ET71" s="93">
        <f>ET58</f>
        <v>51.47</v>
      </c>
      <c r="EU71" s="120">
        <f t="shared" si="972"/>
        <v>0</v>
      </c>
      <c r="EV71" s="101">
        <f t="shared" si="973"/>
        <v>0</v>
      </c>
      <c r="EW71" s="101"/>
      <c r="EX71" s="121"/>
      <c r="EY71" s="122" t="e">
        <f t="shared" si="974"/>
        <v>#DIV/0!</v>
      </c>
      <c r="EZ71" s="469">
        <f t="shared" si="975"/>
        <v>0</v>
      </c>
      <c r="FA71" s="122">
        <f>EZ71/EZ58</f>
        <v>0</v>
      </c>
      <c r="FB71" s="101">
        <f>FB58*FA71</f>
        <v>0</v>
      </c>
      <c r="FC71" s="119">
        <f t="shared" si="976"/>
        <v>0</v>
      </c>
      <c r="FD71" s="93">
        <f>FD58</f>
        <v>51.47</v>
      </c>
      <c r="FE71" s="120">
        <f t="shared" si="977"/>
        <v>0</v>
      </c>
      <c r="FF71" s="101">
        <f t="shared" si="978"/>
        <v>0</v>
      </c>
      <c r="FG71" s="101"/>
      <c r="FH71" s="121"/>
      <c r="FI71" s="122" t="e">
        <f t="shared" si="979"/>
        <v>#DIV/0!</v>
      </c>
      <c r="FJ71" s="469">
        <f t="shared" si="980"/>
        <v>0</v>
      </c>
      <c r="FK71" s="122">
        <f>FJ71/FJ58</f>
        <v>0</v>
      </c>
      <c r="FL71" s="101">
        <f>FL58*FK71</f>
        <v>0</v>
      </c>
      <c r="FM71" s="119">
        <f t="shared" si="981"/>
        <v>0</v>
      </c>
      <c r="FN71" s="93">
        <f>FN58</f>
        <v>51.47</v>
      </c>
      <c r="FO71" s="120">
        <f t="shared" si="982"/>
        <v>0</v>
      </c>
      <c r="FP71" s="101">
        <f t="shared" si="983"/>
        <v>0</v>
      </c>
      <c r="FQ71" s="101"/>
      <c r="FR71" s="121"/>
      <c r="FS71" s="122" t="e">
        <f t="shared" si="984"/>
        <v>#DIV/0!</v>
      </c>
      <c r="FT71" s="469">
        <f t="shared" si="985"/>
        <v>0</v>
      </c>
      <c r="FU71" s="122">
        <f>FT71/FT58</f>
        <v>0</v>
      </c>
      <c r="FV71" s="101">
        <f>FV58*FU71</f>
        <v>0</v>
      </c>
      <c r="FW71" s="119">
        <f t="shared" si="986"/>
        <v>0</v>
      </c>
      <c r="FX71" s="93">
        <f>FX58</f>
        <v>51.47</v>
      </c>
      <c r="FY71" s="120">
        <f t="shared" si="987"/>
        <v>0</v>
      </c>
      <c r="FZ71" s="101">
        <f t="shared" si="988"/>
        <v>0</v>
      </c>
      <c r="GA71" s="101"/>
      <c r="GB71" s="121"/>
      <c r="GC71" s="122" t="e">
        <f t="shared" si="989"/>
        <v>#DIV/0!</v>
      </c>
      <c r="GD71" s="469">
        <f t="shared" si="990"/>
        <v>0</v>
      </c>
      <c r="GE71" s="122">
        <f>GD71/GD58</f>
        <v>0</v>
      </c>
      <c r="GF71" s="101">
        <f>GF58*GE71</f>
        <v>0</v>
      </c>
      <c r="GG71" s="119">
        <f t="shared" si="991"/>
        <v>0</v>
      </c>
      <c r="GH71" s="93">
        <f>GH58</f>
        <v>51.47</v>
      </c>
      <c r="GI71" s="120">
        <f t="shared" si="992"/>
        <v>0</v>
      </c>
      <c r="GJ71" s="101">
        <f t="shared" si="993"/>
        <v>0</v>
      </c>
      <c r="GK71" s="101"/>
      <c r="GL71" s="121"/>
      <c r="GM71" s="122" t="e">
        <f t="shared" si="994"/>
        <v>#DIV/0!</v>
      </c>
      <c r="GN71" s="469">
        <f t="shared" si="995"/>
        <v>0</v>
      </c>
      <c r="GO71" s="122">
        <f>GN71/GN58</f>
        <v>0</v>
      </c>
      <c r="GP71" s="101">
        <f>GP58*GO71</f>
        <v>0</v>
      </c>
      <c r="GQ71" s="119">
        <f t="shared" si="996"/>
        <v>0</v>
      </c>
      <c r="GR71" s="93">
        <f>GR58</f>
        <v>51.47</v>
      </c>
      <c r="GS71" s="120">
        <f t="shared" si="997"/>
        <v>0</v>
      </c>
      <c r="GT71" s="101">
        <f t="shared" si="998"/>
        <v>0</v>
      </c>
      <c r="GU71" s="101"/>
      <c r="GV71" s="121"/>
      <c r="GW71" s="122" t="e">
        <f t="shared" si="999"/>
        <v>#DIV/0!</v>
      </c>
      <c r="GX71" s="469">
        <f t="shared" si="1000"/>
        <v>0</v>
      </c>
      <c r="GY71" s="122">
        <f>GX71/GX58</f>
        <v>0</v>
      </c>
      <c r="GZ71" s="101">
        <f>GZ58*GY71</f>
        <v>0</v>
      </c>
      <c r="HA71" s="119">
        <f t="shared" si="1001"/>
        <v>0</v>
      </c>
      <c r="HB71" s="93">
        <f>HB58</f>
        <v>51.47</v>
      </c>
      <c r="HC71" s="120">
        <f t="shared" si="1002"/>
        <v>0</v>
      </c>
      <c r="HD71" s="101">
        <f t="shared" si="1003"/>
        <v>0</v>
      </c>
      <c r="HE71" s="101"/>
      <c r="HF71" s="121"/>
      <c r="HG71" s="122" t="e">
        <f t="shared" si="1004"/>
        <v>#DIV/0!</v>
      </c>
      <c r="HH71" s="469">
        <f t="shared" si="1005"/>
        <v>0</v>
      </c>
      <c r="HI71" s="122">
        <f>HH71/HH58</f>
        <v>0</v>
      </c>
      <c r="HJ71" s="101">
        <f>HJ58*HI71</f>
        <v>0</v>
      </c>
      <c r="HK71" s="119">
        <f t="shared" si="1006"/>
        <v>0</v>
      </c>
      <c r="HL71" s="93">
        <f>HL58</f>
        <v>51.47</v>
      </c>
      <c r="HM71" s="120">
        <f t="shared" si="1007"/>
        <v>0</v>
      </c>
      <c r="HN71" s="101">
        <f t="shared" si="1008"/>
        <v>0</v>
      </c>
      <c r="HO71" s="101"/>
      <c r="HP71" s="121"/>
      <c r="HQ71" s="122" t="e">
        <f t="shared" si="1009"/>
        <v>#DIV/0!</v>
      </c>
      <c r="HR71" s="469">
        <f t="shared" si="1010"/>
        <v>0</v>
      </c>
      <c r="HS71" s="122">
        <f>HR71/HR58</f>
        <v>0</v>
      </c>
      <c r="HT71" s="101">
        <f>HT58*HS71</f>
        <v>0</v>
      </c>
      <c r="HU71" s="119">
        <f t="shared" si="1011"/>
        <v>0</v>
      </c>
      <c r="HV71" s="93">
        <f>HV58</f>
        <v>51.47</v>
      </c>
      <c r="HW71" s="120">
        <f t="shared" si="1012"/>
        <v>0</v>
      </c>
      <c r="HX71" s="101">
        <f t="shared" si="1013"/>
        <v>0</v>
      </c>
      <c r="HY71" s="101"/>
      <c r="HZ71" s="121"/>
      <c r="IA71" s="122" t="e">
        <f t="shared" si="1014"/>
        <v>#DIV/0!</v>
      </c>
      <c r="IB71" s="469">
        <f t="shared" si="1015"/>
        <v>0</v>
      </c>
      <c r="IC71" s="122">
        <f>IB71/IB58</f>
        <v>0</v>
      </c>
      <c r="ID71" s="101">
        <f>ID58*IC71</f>
        <v>0</v>
      </c>
      <c r="IE71" s="119">
        <f t="shared" si="1016"/>
        <v>0</v>
      </c>
      <c r="IF71" s="93">
        <f>IF58</f>
        <v>51.47</v>
      </c>
      <c r="IG71" s="120">
        <f t="shared" si="1017"/>
        <v>0</v>
      </c>
      <c r="IH71" s="101">
        <f t="shared" si="1018"/>
        <v>0</v>
      </c>
      <c r="II71" s="101"/>
      <c r="IJ71" s="121"/>
      <c r="IK71" s="122" t="e">
        <f t="shared" si="1019"/>
        <v>#DIV/0!</v>
      </c>
      <c r="IL71" s="469">
        <f t="shared" si="1020"/>
        <v>0</v>
      </c>
      <c r="IM71" s="122">
        <f>IL71/IL58</f>
        <v>0</v>
      </c>
      <c r="IN71" s="101">
        <f>IN58*IM71</f>
        <v>0</v>
      </c>
      <c r="IO71" s="119">
        <f t="shared" si="1021"/>
        <v>0</v>
      </c>
      <c r="IP71" s="93">
        <f>IP58</f>
        <v>51.47</v>
      </c>
      <c r="IQ71" s="120">
        <f t="shared" si="1022"/>
        <v>0</v>
      </c>
      <c r="IR71" s="101">
        <f t="shared" si="1023"/>
        <v>0</v>
      </c>
      <c r="IS71" s="101"/>
      <c r="IT71" s="121"/>
      <c r="IU71" s="122" t="e">
        <f t="shared" si="1024"/>
        <v>#DIV/0!</v>
      </c>
      <c r="IV71" s="469">
        <f t="shared" si="1025"/>
        <v>0</v>
      </c>
      <c r="IW71" s="122">
        <f>IV71/IV58</f>
        <v>0</v>
      </c>
      <c r="IX71" s="101">
        <f>IX58*IW71</f>
        <v>0</v>
      </c>
      <c r="IY71" s="119">
        <f t="shared" si="1026"/>
        <v>0</v>
      </c>
      <c r="IZ71" s="93">
        <f>IZ58</f>
        <v>51.47</v>
      </c>
      <c r="JA71" s="120">
        <f t="shared" si="1027"/>
        <v>0</v>
      </c>
      <c r="JB71" s="101">
        <f t="shared" si="1028"/>
        <v>0</v>
      </c>
      <c r="JC71" s="101"/>
      <c r="JD71" s="121"/>
      <c r="JE71" s="122" t="e">
        <f t="shared" si="1029"/>
        <v>#DIV/0!</v>
      </c>
      <c r="JF71" s="469">
        <f t="shared" si="1030"/>
        <v>0</v>
      </c>
      <c r="JG71" s="122">
        <f>JF71/JF58</f>
        <v>0</v>
      </c>
      <c r="JH71" s="101">
        <f>JH58*JG71</f>
        <v>0</v>
      </c>
      <c r="JI71" s="119">
        <f t="shared" si="1031"/>
        <v>0</v>
      </c>
      <c r="JJ71" s="93">
        <f>JJ58</f>
        <v>51.47</v>
      </c>
      <c r="JK71" s="120">
        <f t="shared" si="1032"/>
        <v>0</v>
      </c>
      <c r="JL71" s="101">
        <f t="shared" si="1033"/>
        <v>0</v>
      </c>
      <c r="JM71" s="101"/>
      <c r="JN71" s="121"/>
      <c r="JO71" s="122" t="e">
        <f t="shared" si="1034"/>
        <v>#DIV/0!</v>
      </c>
      <c r="JP71" s="469">
        <f t="shared" si="1035"/>
        <v>0</v>
      </c>
      <c r="JQ71" s="122" t="e">
        <f>JP71/JP58</f>
        <v>#DIV/0!</v>
      </c>
      <c r="JR71" s="101" t="e">
        <f>JR58*JQ71</f>
        <v>#DIV/0!</v>
      </c>
      <c r="JS71" s="119">
        <f t="shared" si="1036"/>
        <v>0</v>
      </c>
      <c r="JT71" s="93">
        <f>JT58</f>
        <v>0</v>
      </c>
      <c r="JU71" s="120">
        <f t="shared" si="1037"/>
        <v>0</v>
      </c>
      <c r="JV71" s="101">
        <f t="shared" si="1038"/>
        <v>0</v>
      </c>
      <c r="JW71" s="101"/>
      <c r="JX71" s="121"/>
      <c r="JY71" s="122" t="e">
        <f t="shared" si="1039"/>
        <v>#DIV/0!</v>
      </c>
      <c r="JZ71" s="469">
        <f t="shared" si="1040"/>
        <v>0</v>
      </c>
      <c r="KA71" s="122">
        <f>JZ71/JZ58</f>
        <v>0</v>
      </c>
      <c r="KB71" s="101">
        <f>KB58*KA71</f>
        <v>0</v>
      </c>
      <c r="KC71" s="119">
        <f t="shared" si="1041"/>
        <v>0</v>
      </c>
      <c r="KD71" s="93">
        <f>KD58</f>
        <v>51.47</v>
      </c>
      <c r="KE71" s="120">
        <f t="shared" si="1042"/>
        <v>0</v>
      </c>
      <c r="KF71" s="101">
        <f t="shared" si="1043"/>
        <v>0</v>
      </c>
      <c r="KG71" s="101"/>
      <c r="KH71" s="121"/>
      <c r="KI71" s="122" t="e">
        <f t="shared" si="1044"/>
        <v>#DIV/0!</v>
      </c>
      <c r="KJ71" s="469">
        <f t="shared" si="1045"/>
        <v>0</v>
      </c>
      <c r="KK71" s="122">
        <f>KJ71/KJ58</f>
        <v>0</v>
      </c>
      <c r="KL71" s="101">
        <f>KL58*KK71</f>
        <v>0</v>
      </c>
      <c r="KM71" s="119">
        <f t="shared" si="1046"/>
        <v>0</v>
      </c>
      <c r="KN71" s="93">
        <f>KN58</f>
        <v>51.47</v>
      </c>
      <c r="KO71" s="120">
        <f t="shared" si="1047"/>
        <v>0</v>
      </c>
      <c r="KP71" s="101">
        <f t="shared" si="1048"/>
        <v>0</v>
      </c>
      <c r="KQ71" s="101"/>
      <c r="KR71" s="121"/>
      <c r="KS71" s="122" t="e">
        <f t="shared" si="1049"/>
        <v>#DIV/0!</v>
      </c>
      <c r="KT71" s="469">
        <f t="shared" si="1050"/>
        <v>0</v>
      </c>
      <c r="KU71" s="122">
        <f>KT71/KT58</f>
        <v>0</v>
      </c>
      <c r="KV71" s="101">
        <f>KV58*KU71</f>
        <v>0</v>
      </c>
      <c r="KW71" s="119">
        <f t="shared" si="1051"/>
        <v>0</v>
      </c>
      <c r="KX71" s="93">
        <f>KX58</f>
        <v>51.47</v>
      </c>
      <c r="KY71" s="120">
        <f t="shared" si="1052"/>
        <v>0</v>
      </c>
      <c r="KZ71" s="101">
        <f t="shared" si="1053"/>
        <v>0</v>
      </c>
      <c r="LA71" s="101"/>
      <c r="LB71" s="121"/>
      <c r="LC71" s="122" t="e">
        <f t="shared" si="1054"/>
        <v>#DIV/0!</v>
      </c>
      <c r="LD71" s="469">
        <f t="shared" si="1055"/>
        <v>0</v>
      </c>
      <c r="LE71" s="122">
        <f>LD71/LD58</f>
        <v>0</v>
      </c>
      <c r="LF71" s="101">
        <f>LF58*LE71</f>
        <v>0</v>
      </c>
      <c r="LG71" s="119">
        <f t="shared" si="1056"/>
        <v>0</v>
      </c>
      <c r="LH71" s="93">
        <f>LH58</f>
        <v>51.47</v>
      </c>
      <c r="LI71" s="120">
        <f t="shared" si="1057"/>
        <v>0</v>
      </c>
      <c r="LJ71" s="101">
        <f t="shared" si="1058"/>
        <v>0</v>
      </c>
      <c r="LK71" s="101"/>
      <c r="LL71" s="121"/>
      <c r="LM71" s="122" t="e">
        <f t="shared" si="1059"/>
        <v>#DIV/0!</v>
      </c>
      <c r="LN71" s="469">
        <f t="shared" si="1060"/>
        <v>0</v>
      </c>
      <c r="LO71" s="122">
        <f>LN71/LN58</f>
        <v>0</v>
      </c>
      <c r="LP71" s="101">
        <f>LP58*LO71</f>
        <v>0</v>
      </c>
      <c r="LQ71" s="119">
        <f t="shared" si="1061"/>
        <v>0</v>
      </c>
      <c r="LR71" s="93">
        <f>LR58</f>
        <v>51.47</v>
      </c>
      <c r="LS71" s="120">
        <f t="shared" si="1062"/>
        <v>0</v>
      </c>
      <c r="LT71" s="101">
        <f t="shared" si="1063"/>
        <v>0</v>
      </c>
      <c r="LU71" s="101"/>
      <c r="LV71" s="121"/>
      <c r="LW71" s="122" t="e">
        <f t="shared" si="1064"/>
        <v>#DIV/0!</v>
      </c>
      <c r="LX71" s="469">
        <f t="shared" si="1065"/>
        <v>0</v>
      </c>
      <c r="LY71" s="122">
        <f>LX71/LX58</f>
        <v>0</v>
      </c>
      <c r="LZ71" s="101">
        <f>LZ58*LY71</f>
        <v>0</v>
      </c>
      <c r="MA71" s="119">
        <f t="shared" si="1066"/>
        <v>0</v>
      </c>
      <c r="MB71" s="93">
        <f>MB58</f>
        <v>51.47</v>
      </c>
      <c r="MC71" s="120">
        <f t="shared" si="1067"/>
        <v>0</v>
      </c>
      <c r="MD71" s="101">
        <f t="shared" si="1068"/>
        <v>0</v>
      </c>
      <c r="ME71" s="101"/>
      <c r="MF71" s="121"/>
      <c r="MG71" s="122" t="e">
        <f t="shared" si="1069"/>
        <v>#DIV/0!</v>
      </c>
      <c r="MH71" s="469">
        <f t="shared" si="1070"/>
        <v>0</v>
      </c>
      <c r="MI71" s="122">
        <f>MH71/MH58</f>
        <v>0</v>
      </c>
      <c r="MJ71" s="101">
        <f>MJ58*MI71</f>
        <v>0</v>
      </c>
      <c r="MK71" s="119">
        <f t="shared" si="1071"/>
        <v>0</v>
      </c>
      <c r="ML71" s="93">
        <f>ML58</f>
        <v>51.47</v>
      </c>
      <c r="MM71" s="120">
        <f t="shared" si="1072"/>
        <v>0</v>
      </c>
      <c r="MN71" s="101">
        <f t="shared" si="1073"/>
        <v>0</v>
      </c>
      <c r="MO71" s="101"/>
      <c r="MP71" s="121"/>
      <c r="MQ71" s="122" t="e">
        <f t="shared" si="1074"/>
        <v>#DIV/0!</v>
      </c>
      <c r="MR71" s="469">
        <f t="shared" si="1075"/>
        <v>0</v>
      </c>
      <c r="MS71" s="122">
        <f>MR71/MR58</f>
        <v>0</v>
      </c>
      <c r="MT71" s="101">
        <f>MT58*MS71</f>
        <v>0</v>
      </c>
      <c r="MU71" s="119">
        <f t="shared" si="1076"/>
        <v>0</v>
      </c>
      <c r="MV71" s="93">
        <f>MV58</f>
        <v>51.47</v>
      </c>
      <c r="MW71" s="120">
        <f t="shared" si="1077"/>
        <v>0</v>
      </c>
      <c r="MX71" s="101">
        <f t="shared" si="1078"/>
        <v>0</v>
      </c>
      <c r="MY71" s="101"/>
      <c r="MZ71" s="121"/>
      <c r="NA71" s="122" t="e">
        <f t="shared" si="1079"/>
        <v>#DIV/0!</v>
      </c>
      <c r="NB71" s="469">
        <f t="shared" si="1080"/>
        <v>0</v>
      </c>
      <c r="NC71" s="122">
        <f>NB71/NB58</f>
        <v>0</v>
      </c>
      <c r="ND71" s="101">
        <f>ND58*NC71</f>
        <v>0</v>
      </c>
      <c r="NE71" s="119">
        <f t="shared" si="1081"/>
        <v>0</v>
      </c>
      <c r="NF71" s="93">
        <f>NF58</f>
        <v>51.47</v>
      </c>
      <c r="NG71" s="120">
        <f t="shared" si="1082"/>
        <v>0</v>
      </c>
      <c r="NH71" s="101">
        <f t="shared" si="1083"/>
        <v>0</v>
      </c>
      <c r="NI71" s="101"/>
      <c r="NJ71" s="121"/>
      <c r="NK71" s="122" t="e">
        <f t="shared" si="1084"/>
        <v>#DIV/0!</v>
      </c>
      <c r="NL71" s="469">
        <f t="shared" si="1085"/>
        <v>0</v>
      </c>
      <c r="NM71" s="122">
        <f>NL71/NL58</f>
        <v>0</v>
      </c>
      <c r="NN71" s="101">
        <f>NN58*NM71</f>
        <v>0</v>
      </c>
      <c r="NO71" s="119">
        <f t="shared" si="1086"/>
        <v>0</v>
      </c>
      <c r="NP71" s="93">
        <f>NP58</f>
        <v>51.47</v>
      </c>
      <c r="NQ71" s="120">
        <f t="shared" si="1087"/>
        <v>0</v>
      </c>
      <c r="NR71" s="101">
        <f t="shared" si="1088"/>
        <v>0</v>
      </c>
      <c r="NS71" s="101"/>
      <c r="NT71" s="121"/>
      <c r="NU71" s="122" t="e">
        <f t="shared" si="1089"/>
        <v>#DIV/0!</v>
      </c>
      <c r="NV71" s="469">
        <f t="shared" si="1090"/>
        <v>0</v>
      </c>
      <c r="NW71" s="122">
        <f>NV71/NV58</f>
        <v>0</v>
      </c>
      <c r="NX71" s="101">
        <f>NX58*NW71</f>
        <v>0</v>
      </c>
      <c r="NY71" s="119">
        <f t="shared" si="1091"/>
        <v>0</v>
      </c>
      <c r="NZ71" s="93">
        <f>NZ58</f>
        <v>51.47</v>
      </c>
      <c r="OA71" s="120">
        <f t="shared" si="1092"/>
        <v>0</v>
      </c>
      <c r="OB71" s="101">
        <f t="shared" si="1093"/>
        <v>0</v>
      </c>
      <c r="OC71" s="101"/>
      <c r="OD71" s="121"/>
      <c r="OE71" s="122" t="e">
        <f t="shared" si="1094"/>
        <v>#DIV/0!</v>
      </c>
      <c r="OF71" s="469">
        <f t="shared" si="1095"/>
        <v>0</v>
      </c>
      <c r="OG71" s="122">
        <f>OF71/OF58</f>
        <v>0</v>
      </c>
      <c r="OH71" s="101">
        <f>OH58*OG71</f>
        <v>0</v>
      </c>
      <c r="OI71" s="119">
        <f t="shared" si="1096"/>
        <v>0</v>
      </c>
      <c r="OJ71" s="93">
        <f>OJ58</f>
        <v>51.47</v>
      </c>
      <c r="OK71" s="120">
        <f t="shared" si="1097"/>
        <v>0</v>
      </c>
      <c r="OL71" s="101">
        <f t="shared" si="1098"/>
        <v>0</v>
      </c>
      <c r="OM71" s="101"/>
      <c r="ON71" s="121"/>
      <c r="OO71" s="122" t="e">
        <f t="shared" si="1099"/>
        <v>#DIV/0!</v>
      </c>
      <c r="OP71" s="469">
        <f t="shared" si="1100"/>
        <v>0</v>
      </c>
      <c r="OQ71" s="122">
        <f>OP71/OP58</f>
        <v>0</v>
      </c>
      <c r="OR71" s="101">
        <f>OR58*OQ71</f>
        <v>0</v>
      </c>
      <c r="OS71" s="119">
        <f t="shared" si="1101"/>
        <v>0</v>
      </c>
      <c r="OT71" s="93">
        <f>OT58</f>
        <v>51.47</v>
      </c>
      <c r="OU71" s="120">
        <f t="shared" si="1102"/>
        <v>0</v>
      </c>
      <c r="OV71" s="101">
        <f t="shared" si="1103"/>
        <v>0</v>
      </c>
      <c r="OW71" s="101"/>
      <c r="OX71" s="121"/>
      <c r="OY71" s="122" t="e">
        <f t="shared" si="1104"/>
        <v>#DIV/0!</v>
      </c>
      <c r="OZ71" s="469">
        <f t="shared" si="1105"/>
        <v>0</v>
      </c>
      <c r="PA71" s="122">
        <f>OZ71/OZ58</f>
        <v>0</v>
      </c>
      <c r="PB71" s="101">
        <f>PB58*PA71</f>
        <v>0</v>
      </c>
      <c r="PC71" s="119">
        <f t="shared" si="1106"/>
        <v>0</v>
      </c>
      <c r="PD71" s="93">
        <f>PD58</f>
        <v>51.47</v>
      </c>
      <c r="PE71" s="120">
        <f t="shared" si="1107"/>
        <v>0</v>
      </c>
      <c r="PF71" s="101">
        <f t="shared" si="1108"/>
        <v>0</v>
      </c>
      <c r="PG71" s="101"/>
      <c r="PH71" s="121"/>
      <c r="PI71" s="122" t="e">
        <f t="shared" si="1109"/>
        <v>#DIV/0!</v>
      </c>
      <c r="PJ71" s="469">
        <f t="shared" si="1110"/>
        <v>0</v>
      </c>
      <c r="PK71" s="122">
        <f>PJ71/PJ58</f>
        <v>0</v>
      </c>
      <c r="PL71" s="101">
        <f>PL58*PK71</f>
        <v>0</v>
      </c>
      <c r="PM71" s="119">
        <f t="shared" si="1111"/>
        <v>0</v>
      </c>
      <c r="PN71" s="93">
        <f>PN58</f>
        <v>51.47</v>
      </c>
      <c r="PO71" s="120">
        <f t="shared" si="1112"/>
        <v>0</v>
      </c>
      <c r="PP71" s="101">
        <f t="shared" si="1113"/>
        <v>0</v>
      </c>
      <c r="PQ71" s="101"/>
      <c r="PR71" s="121"/>
      <c r="PS71" s="122" t="e">
        <f t="shared" si="1114"/>
        <v>#DIV/0!</v>
      </c>
      <c r="PT71" s="469">
        <f t="shared" si="1115"/>
        <v>0</v>
      </c>
      <c r="PU71" s="122" t="e">
        <f>PT71/PT58</f>
        <v>#DIV/0!</v>
      </c>
      <c r="PV71" s="101" t="e">
        <f>PV58*PU71</f>
        <v>#DIV/0!</v>
      </c>
      <c r="PW71" s="119">
        <f t="shared" si="1116"/>
        <v>0</v>
      </c>
      <c r="PX71" s="93">
        <f>PX58</f>
        <v>0</v>
      </c>
      <c r="PY71" s="120">
        <f t="shared" si="1117"/>
        <v>0</v>
      </c>
      <c r="PZ71" s="101">
        <f t="shared" si="1118"/>
        <v>0</v>
      </c>
      <c r="QA71" s="101"/>
      <c r="QB71" s="121"/>
      <c r="QC71" s="122" t="e">
        <f t="shared" si="1119"/>
        <v>#DIV/0!</v>
      </c>
      <c r="QD71" s="469">
        <f t="shared" si="1120"/>
        <v>0</v>
      </c>
      <c r="QE71" s="122">
        <f>QD71/QD58</f>
        <v>0</v>
      </c>
      <c r="QF71" s="101">
        <f>QF58*QE71</f>
        <v>0</v>
      </c>
      <c r="QG71" s="119">
        <f t="shared" si="1121"/>
        <v>0</v>
      </c>
      <c r="QH71" s="93">
        <f>QH58</f>
        <v>51.47</v>
      </c>
      <c r="QI71" s="120">
        <f t="shared" si="1122"/>
        <v>0</v>
      </c>
      <c r="QJ71" s="101">
        <f t="shared" si="1123"/>
        <v>0</v>
      </c>
      <c r="QK71" s="101"/>
      <c r="QL71" s="121"/>
      <c r="QM71" s="122" t="e">
        <f t="shared" si="1124"/>
        <v>#DIV/0!</v>
      </c>
      <c r="QN71" s="469">
        <f t="shared" si="1125"/>
        <v>0</v>
      </c>
      <c r="QO71" s="122">
        <f>QN71/QN58</f>
        <v>0</v>
      </c>
      <c r="QP71" s="101">
        <f>QP58*QO71</f>
        <v>0</v>
      </c>
      <c r="QQ71" s="119">
        <f t="shared" si="1126"/>
        <v>0</v>
      </c>
      <c r="QR71" s="93">
        <f>QR58</f>
        <v>51.47</v>
      </c>
      <c r="QS71" s="120">
        <f t="shared" si="1127"/>
        <v>0</v>
      </c>
      <c r="QT71" s="101">
        <f t="shared" si="1128"/>
        <v>0</v>
      </c>
      <c r="QU71" s="101"/>
      <c r="QV71" s="121"/>
      <c r="QW71" s="122" t="e">
        <f t="shared" si="1129"/>
        <v>#DIV/0!</v>
      </c>
      <c r="QX71" s="469">
        <f t="shared" si="1130"/>
        <v>0</v>
      </c>
      <c r="QY71" s="122">
        <f>QX71/QX58</f>
        <v>0</v>
      </c>
      <c r="QZ71" s="101">
        <f>QZ58*QY71</f>
        <v>0</v>
      </c>
      <c r="RA71" s="119">
        <f t="shared" si="1131"/>
        <v>0</v>
      </c>
      <c r="RB71" s="93">
        <f>RB58</f>
        <v>51.47</v>
      </c>
      <c r="RC71" s="120">
        <f t="shared" si="1132"/>
        <v>0</v>
      </c>
      <c r="RD71" s="101">
        <f t="shared" si="1133"/>
        <v>0</v>
      </c>
      <c r="RE71" s="101"/>
      <c r="RF71" s="121"/>
      <c r="RG71" s="122" t="e">
        <f t="shared" si="1134"/>
        <v>#DIV/0!</v>
      </c>
      <c r="RH71" s="469">
        <f t="shared" si="1135"/>
        <v>0</v>
      </c>
      <c r="RI71" s="122">
        <f>RH71/RH58</f>
        <v>0</v>
      </c>
      <c r="RJ71" s="101">
        <f>RJ58*RI71</f>
        <v>0</v>
      </c>
      <c r="RK71" s="119">
        <f t="shared" si="1136"/>
        <v>0</v>
      </c>
      <c r="RL71" s="93">
        <f>RL58</f>
        <v>51.47</v>
      </c>
      <c r="RM71" s="120">
        <f t="shared" si="1137"/>
        <v>0</v>
      </c>
      <c r="RN71" s="101">
        <f t="shared" si="1138"/>
        <v>0</v>
      </c>
      <c r="RO71" s="101"/>
      <c r="RP71" s="121"/>
      <c r="RQ71" s="122" t="e">
        <f t="shared" si="1139"/>
        <v>#DIV/0!</v>
      </c>
      <c r="RR71" s="469">
        <f t="shared" si="1140"/>
        <v>0</v>
      </c>
      <c r="RS71" s="122">
        <f>RR71/RR58</f>
        <v>0</v>
      </c>
      <c r="RT71" s="101">
        <f>RT58*RS71</f>
        <v>0</v>
      </c>
      <c r="RU71" s="119">
        <f t="shared" si="1141"/>
        <v>0</v>
      </c>
      <c r="RV71" s="93">
        <f>RV58</f>
        <v>51.47</v>
      </c>
      <c r="RW71" s="120">
        <f t="shared" si="1142"/>
        <v>0</v>
      </c>
      <c r="RX71" s="101">
        <f t="shared" si="1143"/>
        <v>0</v>
      </c>
      <c r="RY71" s="101"/>
      <c r="RZ71" s="121"/>
      <c r="SA71" s="122" t="e">
        <f t="shared" si="1144"/>
        <v>#DIV/0!</v>
      </c>
      <c r="SB71" s="469">
        <f t="shared" si="1145"/>
        <v>0</v>
      </c>
      <c r="SC71" s="122">
        <f>SB71/SB58</f>
        <v>0</v>
      </c>
      <c r="SD71" s="101">
        <f>SD58*SC71</f>
        <v>0</v>
      </c>
      <c r="SE71" s="119">
        <f t="shared" si="1146"/>
        <v>0</v>
      </c>
      <c r="SF71" s="93">
        <f>SF58</f>
        <v>51.47</v>
      </c>
      <c r="SG71" s="120">
        <f t="shared" si="1147"/>
        <v>0</v>
      </c>
      <c r="SH71" s="101">
        <f t="shared" si="1148"/>
        <v>0</v>
      </c>
      <c r="SI71" s="101"/>
      <c r="SJ71" s="121"/>
      <c r="SK71" s="122" t="e">
        <f t="shared" si="1149"/>
        <v>#DIV/0!</v>
      </c>
      <c r="SL71" s="469">
        <f t="shared" si="1150"/>
        <v>0</v>
      </c>
      <c r="SM71" s="122">
        <f>SL71/SL58</f>
        <v>0</v>
      </c>
      <c r="SN71" s="101">
        <f>SN58*SM71</f>
        <v>0</v>
      </c>
      <c r="SO71" s="119">
        <f t="shared" si="1151"/>
        <v>0</v>
      </c>
      <c r="SP71" s="93">
        <f>SP58</f>
        <v>51.47</v>
      </c>
      <c r="SQ71" s="120">
        <f t="shared" si="1152"/>
        <v>0</v>
      </c>
      <c r="SR71" s="101">
        <f t="shared" si="1153"/>
        <v>0</v>
      </c>
      <c r="SS71" s="101"/>
      <c r="ST71" s="121"/>
      <c r="SU71" s="122" t="e">
        <f t="shared" si="1154"/>
        <v>#DIV/0!</v>
      </c>
      <c r="SV71" s="469">
        <f t="shared" si="1155"/>
        <v>0</v>
      </c>
      <c r="SW71" s="122">
        <f>SV71/SV58</f>
        <v>0</v>
      </c>
      <c r="SX71" s="101">
        <f>SX58*SW71</f>
        <v>0</v>
      </c>
      <c r="SY71" s="119">
        <f t="shared" si="1156"/>
        <v>0</v>
      </c>
      <c r="SZ71" s="93">
        <f>SZ58</f>
        <v>51.47</v>
      </c>
      <c r="TA71" s="120">
        <f t="shared" si="1157"/>
        <v>0</v>
      </c>
      <c r="TB71" s="101">
        <f t="shared" si="1158"/>
        <v>0</v>
      </c>
      <c r="TC71" s="101"/>
      <c r="TD71" s="121"/>
      <c r="TE71" s="122" t="e">
        <f t="shared" si="1159"/>
        <v>#DIV/0!</v>
      </c>
      <c r="TF71" s="469">
        <f t="shared" si="1160"/>
        <v>0</v>
      </c>
      <c r="TG71" s="122">
        <f>TF71/TF58</f>
        <v>0</v>
      </c>
      <c r="TH71" s="101">
        <f>TH58*TG71</f>
        <v>0</v>
      </c>
      <c r="TI71" s="119">
        <f t="shared" si="1161"/>
        <v>0</v>
      </c>
      <c r="TJ71" s="93">
        <f>TJ58</f>
        <v>51.47</v>
      </c>
      <c r="TK71" s="120">
        <f t="shared" si="1162"/>
        <v>0</v>
      </c>
      <c r="TL71" s="101">
        <f t="shared" si="1163"/>
        <v>0</v>
      </c>
      <c r="TM71" s="101"/>
      <c r="TN71" s="121"/>
      <c r="TO71" s="122" t="e">
        <f t="shared" si="1164"/>
        <v>#DIV/0!</v>
      </c>
      <c r="TP71" s="469">
        <f t="shared" si="1165"/>
        <v>0</v>
      </c>
      <c r="TQ71" s="122">
        <f>TP71/TP58</f>
        <v>0</v>
      </c>
      <c r="TR71" s="101">
        <f>TR58*TQ71</f>
        <v>0</v>
      </c>
      <c r="TS71" s="119">
        <f t="shared" si="1166"/>
        <v>0</v>
      </c>
      <c r="TT71" s="93">
        <f>TT58</f>
        <v>51.47</v>
      </c>
      <c r="TU71" s="120">
        <f t="shared" si="1167"/>
        <v>0</v>
      </c>
      <c r="TV71" s="101">
        <f t="shared" si="1168"/>
        <v>0</v>
      </c>
      <c r="TW71" s="101"/>
      <c r="TX71" s="121"/>
      <c r="TY71" s="122" t="e">
        <f t="shared" si="1169"/>
        <v>#DIV/0!</v>
      </c>
      <c r="TZ71" s="469">
        <f t="shared" si="1170"/>
        <v>0</v>
      </c>
      <c r="UA71" s="122">
        <f>TZ71/TZ58</f>
        <v>0</v>
      </c>
      <c r="UB71" s="101">
        <f>UB58*UA71</f>
        <v>0</v>
      </c>
      <c r="UC71" s="119">
        <f t="shared" si="1171"/>
        <v>0</v>
      </c>
      <c r="UD71" s="93">
        <f>UD58</f>
        <v>51.47</v>
      </c>
      <c r="UE71" s="120">
        <f t="shared" si="1172"/>
        <v>0</v>
      </c>
      <c r="UF71" s="101">
        <f t="shared" si="1173"/>
        <v>0</v>
      </c>
      <c r="UG71" s="101"/>
      <c r="UH71" s="121"/>
      <c r="UI71" s="122" t="e">
        <f t="shared" si="1174"/>
        <v>#DIV/0!</v>
      </c>
      <c r="UJ71" s="469">
        <f t="shared" si="1175"/>
        <v>0</v>
      </c>
      <c r="UK71" s="122">
        <f>UJ71/UJ58</f>
        <v>0</v>
      </c>
      <c r="UL71" s="101">
        <f>UL58*UK71</f>
        <v>0</v>
      </c>
      <c r="UM71" s="119">
        <f t="shared" si="1176"/>
        <v>0</v>
      </c>
      <c r="UN71" s="93">
        <f>UN58</f>
        <v>51.47</v>
      </c>
      <c r="UO71" s="120">
        <f t="shared" si="1177"/>
        <v>0</v>
      </c>
      <c r="UP71" s="101">
        <f t="shared" si="1178"/>
        <v>0</v>
      </c>
      <c r="UQ71" s="101"/>
      <c r="UR71" s="121"/>
      <c r="US71" s="122" t="e">
        <f t="shared" si="1179"/>
        <v>#DIV/0!</v>
      </c>
      <c r="UT71" s="469">
        <f t="shared" si="1180"/>
        <v>0</v>
      </c>
      <c r="UU71" s="122">
        <f>UT71/UT58</f>
        <v>0</v>
      </c>
      <c r="UV71" s="101">
        <f>UV58*UU71</f>
        <v>0</v>
      </c>
      <c r="UW71" s="119">
        <f t="shared" si="1181"/>
        <v>0</v>
      </c>
      <c r="UX71" s="93">
        <f>UX58</f>
        <v>51.47</v>
      </c>
      <c r="UY71" s="120">
        <f t="shared" si="1182"/>
        <v>0</v>
      </c>
      <c r="UZ71" s="101">
        <f t="shared" si="1183"/>
        <v>0</v>
      </c>
      <c r="VA71" s="101"/>
      <c r="VB71" s="121"/>
      <c r="VC71" s="122" t="e">
        <f t="shared" si="1184"/>
        <v>#DIV/0!</v>
      </c>
      <c r="VD71" s="469">
        <f t="shared" si="1185"/>
        <v>0</v>
      </c>
      <c r="VE71" s="122">
        <f>VD71/VD58</f>
        <v>0</v>
      </c>
      <c r="VF71" s="101">
        <f>VF58*VE71</f>
        <v>0</v>
      </c>
      <c r="VG71" s="119">
        <f t="shared" si="1186"/>
        <v>0</v>
      </c>
      <c r="VH71" s="93">
        <f>VH58</f>
        <v>51.47</v>
      </c>
      <c r="VI71" s="120">
        <f t="shared" si="1187"/>
        <v>0</v>
      </c>
      <c r="VJ71" s="101">
        <f t="shared" si="1188"/>
        <v>0</v>
      </c>
      <c r="VK71" s="101"/>
      <c r="VL71" s="121"/>
      <c r="VM71" s="122" t="e">
        <f t="shared" si="1189"/>
        <v>#DIV/0!</v>
      </c>
      <c r="VN71" s="469">
        <f t="shared" si="1190"/>
        <v>0</v>
      </c>
      <c r="VO71" s="122">
        <f>VN71/VN58</f>
        <v>0</v>
      </c>
      <c r="VP71" s="101">
        <f>VP58*VO71</f>
        <v>0</v>
      </c>
      <c r="VQ71" s="119">
        <f t="shared" si="1191"/>
        <v>0</v>
      </c>
      <c r="VR71" s="93">
        <f>VR58</f>
        <v>51.47</v>
      </c>
      <c r="VS71" s="120">
        <f t="shared" si="1192"/>
        <v>0</v>
      </c>
      <c r="VT71" s="101">
        <f t="shared" si="1193"/>
        <v>0</v>
      </c>
      <c r="VU71" s="101"/>
      <c r="VV71" s="121"/>
      <c r="VW71" s="122" t="e">
        <f t="shared" si="1194"/>
        <v>#DIV/0!</v>
      </c>
      <c r="VX71" s="452">
        <f t="shared" si="1195"/>
        <v>0</v>
      </c>
      <c r="VY71" s="122">
        <f>VX71/VX58</f>
        <v>0</v>
      </c>
      <c r="VZ71" s="101">
        <f>VZ58*VY71</f>
        <v>0</v>
      </c>
      <c r="WA71" s="119">
        <f t="shared" si="1196"/>
        <v>0</v>
      </c>
      <c r="WB71" s="93">
        <f>WB58</f>
        <v>51.47</v>
      </c>
      <c r="WC71" s="120">
        <f t="shared" si="1197"/>
        <v>0</v>
      </c>
      <c r="WD71" s="101">
        <f t="shared" si="1198"/>
        <v>0</v>
      </c>
      <c r="WE71" s="101"/>
      <c r="WF71" s="121"/>
    </row>
    <row r="72" spans="1:604" ht="18" customHeight="1">
      <c r="A72" s="5"/>
      <c r="B72" s="444" t="s">
        <v>413</v>
      </c>
      <c r="C72" s="12" t="s">
        <v>921</v>
      </c>
      <c r="D72" s="12" t="s">
        <v>424</v>
      </c>
      <c r="E72" s="4" t="s">
        <v>33</v>
      </c>
      <c r="F72" s="469">
        <f t="shared" si="900"/>
        <v>0</v>
      </c>
      <c r="G72" s="122">
        <f>F72/F58</f>
        <v>0</v>
      </c>
      <c r="H72" s="101">
        <f>H58*G72</f>
        <v>0</v>
      </c>
      <c r="I72" s="119">
        <f t="shared" si="901"/>
        <v>0</v>
      </c>
      <c r="J72" s="93">
        <f>J58</f>
        <v>51.47</v>
      </c>
      <c r="K72" s="120">
        <f t="shared" si="902"/>
        <v>0</v>
      </c>
      <c r="L72" s="101">
        <f t="shared" si="903"/>
        <v>0</v>
      </c>
      <c r="M72" s="101"/>
      <c r="N72" s="121"/>
      <c r="O72" s="122">
        <f t="shared" si="904"/>
        <v>0</v>
      </c>
      <c r="P72" s="469">
        <f t="shared" si="905"/>
        <v>0</v>
      </c>
      <c r="Q72" s="122">
        <f>P72/P58</f>
        <v>0</v>
      </c>
      <c r="R72" s="101">
        <f>R58*Q72</f>
        <v>0</v>
      </c>
      <c r="S72" s="119">
        <f t="shared" si="906"/>
        <v>0</v>
      </c>
      <c r="T72" s="93">
        <f>T58</f>
        <v>51.47</v>
      </c>
      <c r="U72" s="120">
        <f t="shared" si="907"/>
        <v>0</v>
      </c>
      <c r="V72" s="101">
        <f t="shared" si="908"/>
        <v>0</v>
      </c>
      <c r="W72" s="101"/>
      <c r="X72" s="121"/>
      <c r="Y72" s="122">
        <f t="shared" si="909"/>
        <v>0</v>
      </c>
      <c r="Z72" s="469">
        <f t="shared" si="910"/>
        <v>0</v>
      </c>
      <c r="AA72" s="122">
        <f>Z72/Z58</f>
        <v>0</v>
      </c>
      <c r="AB72" s="101">
        <f>AB58*AA72</f>
        <v>0</v>
      </c>
      <c r="AC72" s="119">
        <f t="shared" si="911"/>
        <v>0</v>
      </c>
      <c r="AD72" s="93">
        <f>AD58</f>
        <v>51.47</v>
      </c>
      <c r="AE72" s="120">
        <f t="shared" si="912"/>
        <v>0</v>
      </c>
      <c r="AF72" s="101">
        <f t="shared" si="913"/>
        <v>0</v>
      </c>
      <c r="AG72" s="101"/>
      <c r="AH72" s="121"/>
      <c r="AI72" s="122">
        <f t="shared" si="914"/>
        <v>0</v>
      </c>
      <c r="AJ72" s="469">
        <f t="shared" si="915"/>
        <v>0</v>
      </c>
      <c r="AK72" s="122" t="e">
        <f>AJ72/AJ58</f>
        <v>#DIV/0!</v>
      </c>
      <c r="AL72" s="101" t="e">
        <f>AL58*AK72</f>
        <v>#DIV/0!</v>
      </c>
      <c r="AM72" s="119">
        <f t="shared" si="916"/>
        <v>0</v>
      </c>
      <c r="AN72" s="93">
        <f>AN58</f>
        <v>0</v>
      </c>
      <c r="AO72" s="120">
        <f t="shared" si="917"/>
        <v>0</v>
      </c>
      <c r="AP72" s="101">
        <f t="shared" si="918"/>
        <v>0</v>
      </c>
      <c r="AQ72" s="101"/>
      <c r="AR72" s="121"/>
      <c r="AS72" s="122">
        <f t="shared" si="919"/>
        <v>0</v>
      </c>
      <c r="AT72" s="469">
        <f t="shared" si="920"/>
        <v>0</v>
      </c>
      <c r="AU72" s="122">
        <f>AT72/AT58</f>
        <v>0</v>
      </c>
      <c r="AV72" s="101">
        <f>AV58*AU72</f>
        <v>0</v>
      </c>
      <c r="AW72" s="119">
        <f t="shared" si="921"/>
        <v>0</v>
      </c>
      <c r="AX72" s="93">
        <f>AX58</f>
        <v>51.47</v>
      </c>
      <c r="AY72" s="120">
        <f t="shared" si="922"/>
        <v>0</v>
      </c>
      <c r="AZ72" s="101">
        <f t="shared" si="923"/>
        <v>0</v>
      </c>
      <c r="BA72" s="101"/>
      <c r="BB72" s="121"/>
      <c r="BC72" s="122">
        <f t="shared" si="924"/>
        <v>0</v>
      </c>
      <c r="BD72" s="469">
        <f t="shared" si="925"/>
        <v>0</v>
      </c>
      <c r="BE72" s="122">
        <f>BD72/BD58</f>
        <v>0</v>
      </c>
      <c r="BF72" s="101">
        <f>BF58*BE72</f>
        <v>0</v>
      </c>
      <c r="BG72" s="119">
        <f t="shared" si="926"/>
        <v>0</v>
      </c>
      <c r="BH72" s="93">
        <f>BH58</f>
        <v>51.47</v>
      </c>
      <c r="BI72" s="120">
        <f t="shared" si="927"/>
        <v>0</v>
      </c>
      <c r="BJ72" s="101">
        <f t="shared" si="928"/>
        <v>0</v>
      </c>
      <c r="BK72" s="101"/>
      <c r="BL72" s="121"/>
      <c r="BM72" s="122">
        <f t="shared" si="929"/>
        <v>0</v>
      </c>
      <c r="BN72" s="469">
        <f t="shared" si="930"/>
        <v>0</v>
      </c>
      <c r="BO72" s="122">
        <f>BN72/BN58</f>
        <v>0</v>
      </c>
      <c r="BP72" s="101">
        <f>BP58*BO72</f>
        <v>0</v>
      </c>
      <c r="BQ72" s="119">
        <f t="shared" si="931"/>
        <v>0</v>
      </c>
      <c r="BR72" s="93">
        <f>BR58</f>
        <v>51.47</v>
      </c>
      <c r="BS72" s="120">
        <f t="shared" si="932"/>
        <v>0</v>
      </c>
      <c r="BT72" s="101">
        <f t="shared" si="933"/>
        <v>0</v>
      </c>
      <c r="BU72" s="101"/>
      <c r="BV72" s="121"/>
      <c r="BW72" s="122">
        <f t="shared" si="934"/>
        <v>0</v>
      </c>
      <c r="BX72" s="469">
        <f t="shared" si="935"/>
        <v>0</v>
      </c>
      <c r="BY72" s="122">
        <f>BX72/BX58</f>
        <v>0</v>
      </c>
      <c r="BZ72" s="101">
        <f>BZ58*BY72</f>
        <v>0</v>
      </c>
      <c r="CA72" s="119">
        <f t="shared" si="936"/>
        <v>0</v>
      </c>
      <c r="CB72" s="93">
        <f>CB58</f>
        <v>51.47</v>
      </c>
      <c r="CC72" s="120">
        <f t="shared" si="937"/>
        <v>0</v>
      </c>
      <c r="CD72" s="101">
        <f t="shared" si="938"/>
        <v>0</v>
      </c>
      <c r="CE72" s="101"/>
      <c r="CF72" s="121"/>
      <c r="CG72" s="122">
        <f t="shared" si="939"/>
        <v>0</v>
      </c>
      <c r="CH72" s="469">
        <f t="shared" si="940"/>
        <v>0</v>
      </c>
      <c r="CI72" s="122" t="e">
        <f>CH72/CH58</f>
        <v>#DIV/0!</v>
      </c>
      <c r="CJ72" s="101" t="e">
        <f>CJ58*CI72</f>
        <v>#DIV/0!</v>
      </c>
      <c r="CK72" s="119">
        <f t="shared" si="941"/>
        <v>0</v>
      </c>
      <c r="CL72" s="93">
        <f>CL58</f>
        <v>0</v>
      </c>
      <c r="CM72" s="120">
        <f t="shared" si="942"/>
        <v>0</v>
      </c>
      <c r="CN72" s="101">
        <f t="shared" si="943"/>
        <v>0</v>
      </c>
      <c r="CO72" s="101"/>
      <c r="CP72" s="121"/>
      <c r="CQ72" s="122">
        <f t="shared" si="944"/>
        <v>0</v>
      </c>
      <c r="CR72" s="469">
        <f t="shared" si="945"/>
        <v>0</v>
      </c>
      <c r="CS72" s="122">
        <f>CR72/CR58</f>
        <v>0</v>
      </c>
      <c r="CT72" s="101">
        <f>CT58*CS72</f>
        <v>0</v>
      </c>
      <c r="CU72" s="119">
        <f t="shared" si="946"/>
        <v>0</v>
      </c>
      <c r="CV72" s="93">
        <f>CV58</f>
        <v>51.47</v>
      </c>
      <c r="CW72" s="120">
        <f t="shared" si="947"/>
        <v>0</v>
      </c>
      <c r="CX72" s="101">
        <f t="shared" si="948"/>
        <v>0</v>
      </c>
      <c r="CY72" s="101"/>
      <c r="CZ72" s="121"/>
      <c r="DA72" s="122">
        <f t="shared" si="949"/>
        <v>0</v>
      </c>
      <c r="DB72" s="469">
        <f t="shared" si="950"/>
        <v>0</v>
      </c>
      <c r="DC72" s="122">
        <f>DB72/DB58</f>
        <v>0</v>
      </c>
      <c r="DD72" s="101">
        <f>DD58*DC72</f>
        <v>0</v>
      </c>
      <c r="DE72" s="119">
        <f t="shared" si="951"/>
        <v>0</v>
      </c>
      <c r="DF72" s="93">
        <f>DF58</f>
        <v>51.47</v>
      </c>
      <c r="DG72" s="120">
        <f t="shared" si="952"/>
        <v>0</v>
      </c>
      <c r="DH72" s="101">
        <f t="shared" si="953"/>
        <v>0</v>
      </c>
      <c r="DI72" s="101"/>
      <c r="DJ72" s="121"/>
      <c r="DK72" s="122">
        <f t="shared" si="954"/>
        <v>0</v>
      </c>
      <c r="DL72" s="469">
        <f t="shared" si="955"/>
        <v>0</v>
      </c>
      <c r="DM72" s="122">
        <f>DL72/DL58</f>
        <v>0</v>
      </c>
      <c r="DN72" s="101">
        <f>DN58*DM72</f>
        <v>0</v>
      </c>
      <c r="DO72" s="119">
        <f t="shared" si="956"/>
        <v>0</v>
      </c>
      <c r="DP72" s="93">
        <f>DP58</f>
        <v>51.47</v>
      </c>
      <c r="DQ72" s="120">
        <f t="shared" si="957"/>
        <v>0</v>
      </c>
      <c r="DR72" s="101">
        <f t="shared" si="958"/>
        <v>0</v>
      </c>
      <c r="DS72" s="101"/>
      <c r="DT72" s="121"/>
      <c r="DU72" s="122">
        <f t="shared" si="959"/>
        <v>0</v>
      </c>
      <c r="DV72" s="469">
        <f t="shared" si="960"/>
        <v>0</v>
      </c>
      <c r="DW72" s="122">
        <f>DV72/DV58</f>
        <v>0</v>
      </c>
      <c r="DX72" s="101">
        <f>DX58*DW72</f>
        <v>0</v>
      </c>
      <c r="DY72" s="119">
        <f t="shared" si="961"/>
        <v>0</v>
      </c>
      <c r="DZ72" s="93">
        <f>DZ58</f>
        <v>51.47</v>
      </c>
      <c r="EA72" s="120">
        <f t="shared" si="962"/>
        <v>0</v>
      </c>
      <c r="EB72" s="101">
        <f t="shared" si="963"/>
        <v>0</v>
      </c>
      <c r="EC72" s="101"/>
      <c r="ED72" s="121"/>
      <c r="EE72" s="122">
        <f t="shared" si="964"/>
        <v>0</v>
      </c>
      <c r="EF72" s="469">
        <f t="shared" si="965"/>
        <v>0</v>
      </c>
      <c r="EG72" s="122">
        <f>EF72/EF58</f>
        <v>0</v>
      </c>
      <c r="EH72" s="101">
        <f>EH58*EG72</f>
        <v>0</v>
      </c>
      <c r="EI72" s="119">
        <f t="shared" si="966"/>
        <v>0</v>
      </c>
      <c r="EJ72" s="93">
        <f>EJ58</f>
        <v>51.47</v>
      </c>
      <c r="EK72" s="120">
        <f t="shared" si="967"/>
        <v>0</v>
      </c>
      <c r="EL72" s="101">
        <f t="shared" si="968"/>
        <v>0</v>
      </c>
      <c r="EM72" s="101"/>
      <c r="EN72" s="121"/>
      <c r="EO72" s="122">
        <f t="shared" si="969"/>
        <v>0</v>
      </c>
      <c r="EP72" s="469">
        <f t="shared" si="970"/>
        <v>0</v>
      </c>
      <c r="EQ72" s="122">
        <f>EP72/EP58</f>
        <v>0</v>
      </c>
      <c r="ER72" s="101">
        <f>ER58*EQ72</f>
        <v>0</v>
      </c>
      <c r="ES72" s="119">
        <f t="shared" si="971"/>
        <v>0</v>
      </c>
      <c r="ET72" s="93">
        <f>ET58</f>
        <v>51.47</v>
      </c>
      <c r="EU72" s="120">
        <f t="shared" si="972"/>
        <v>0</v>
      </c>
      <c r="EV72" s="101">
        <f t="shared" si="973"/>
        <v>0</v>
      </c>
      <c r="EW72" s="101"/>
      <c r="EX72" s="121"/>
      <c r="EY72" s="122">
        <f t="shared" si="974"/>
        <v>0</v>
      </c>
      <c r="EZ72" s="469">
        <f t="shared" si="975"/>
        <v>0</v>
      </c>
      <c r="FA72" s="122">
        <f>EZ72/EZ58</f>
        <v>0</v>
      </c>
      <c r="FB72" s="101">
        <f>FB58*FA72</f>
        <v>0</v>
      </c>
      <c r="FC72" s="119">
        <f t="shared" si="976"/>
        <v>0</v>
      </c>
      <c r="FD72" s="93">
        <f>FD58</f>
        <v>51.47</v>
      </c>
      <c r="FE72" s="120">
        <f t="shared" si="977"/>
        <v>0</v>
      </c>
      <c r="FF72" s="101">
        <f t="shared" si="978"/>
        <v>0</v>
      </c>
      <c r="FG72" s="101"/>
      <c r="FH72" s="121"/>
      <c r="FI72" s="122">
        <f t="shared" si="979"/>
        <v>0</v>
      </c>
      <c r="FJ72" s="469">
        <f t="shared" si="980"/>
        <v>0</v>
      </c>
      <c r="FK72" s="122">
        <f>FJ72/FJ58</f>
        <v>0</v>
      </c>
      <c r="FL72" s="101">
        <f>FL58*FK72</f>
        <v>0</v>
      </c>
      <c r="FM72" s="119">
        <f t="shared" si="981"/>
        <v>0</v>
      </c>
      <c r="FN72" s="93">
        <f>FN58</f>
        <v>51.47</v>
      </c>
      <c r="FO72" s="120">
        <f t="shared" si="982"/>
        <v>0</v>
      </c>
      <c r="FP72" s="101">
        <f t="shared" si="983"/>
        <v>0</v>
      </c>
      <c r="FQ72" s="101"/>
      <c r="FR72" s="121"/>
      <c r="FS72" s="122">
        <f t="shared" si="984"/>
        <v>0</v>
      </c>
      <c r="FT72" s="469">
        <f t="shared" si="985"/>
        <v>0</v>
      </c>
      <c r="FU72" s="122">
        <f>FT72/FT58</f>
        <v>0</v>
      </c>
      <c r="FV72" s="101">
        <f>FV58*FU72</f>
        <v>0</v>
      </c>
      <c r="FW72" s="119">
        <f t="shared" si="986"/>
        <v>0</v>
      </c>
      <c r="FX72" s="93">
        <f>FX58</f>
        <v>51.47</v>
      </c>
      <c r="FY72" s="120">
        <f t="shared" si="987"/>
        <v>0</v>
      </c>
      <c r="FZ72" s="101">
        <f t="shared" si="988"/>
        <v>0</v>
      </c>
      <c r="GA72" s="101"/>
      <c r="GB72" s="121"/>
      <c r="GC72" s="122">
        <f t="shared" si="989"/>
        <v>0</v>
      </c>
      <c r="GD72" s="469">
        <f t="shared" si="990"/>
        <v>0</v>
      </c>
      <c r="GE72" s="122">
        <f>GD72/GD58</f>
        <v>0</v>
      </c>
      <c r="GF72" s="101">
        <f>GF58*GE72</f>
        <v>0</v>
      </c>
      <c r="GG72" s="119">
        <f t="shared" si="991"/>
        <v>0</v>
      </c>
      <c r="GH72" s="93">
        <f>GH58</f>
        <v>51.47</v>
      </c>
      <c r="GI72" s="120">
        <f t="shared" si="992"/>
        <v>0</v>
      </c>
      <c r="GJ72" s="101">
        <f t="shared" si="993"/>
        <v>0</v>
      </c>
      <c r="GK72" s="101"/>
      <c r="GL72" s="121"/>
      <c r="GM72" s="122">
        <f t="shared" si="994"/>
        <v>0</v>
      </c>
      <c r="GN72" s="469">
        <f t="shared" si="995"/>
        <v>0</v>
      </c>
      <c r="GO72" s="122">
        <f>GN72/GN58</f>
        <v>0</v>
      </c>
      <c r="GP72" s="101">
        <f>GP58*GO72</f>
        <v>0</v>
      </c>
      <c r="GQ72" s="119">
        <f t="shared" si="996"/>
        <v>0</v>
      </c>
      <c r="GR72" s="93">
        <f>GR58</f>
        <v>51.47</v>
      </c>
      <c r="GS72" s="120">
        <f t="shared" si="997"/>
        <v>0</v>
      </c>
      <c r="GT72" s="101">
        <f t="shared" si="998"/>
        <v>0</v>
      </c>
      <c r="GU72" s="101"/>
      <c r="GV72" s="121"/>
      <c r="GW72" s="122">
        <f t="shared" si="999"/>
        <v>0</v>
      </c>
      <c r="GX72" s="469">
        <f t="shared" si="1000"/>
        <v>0</v>
      </c>
      <c r="GY72" s="122">
        <f>GX72/GX58</f>
        <v>0</v>
      </c>
      <c r="GZ72" s="101">
        <f>GZ58*GY72</f>
        <v>0</v>
      </c>
      <c r="HA72" s="119">
        <f t="shared" si="1001"/>
        <v>0</v>
      </c>
      <c r="HB72" s="93">
        <f>HB58</f>
        <v>51.47</v>
      </c>
      <c r="HC72" s="120">
        <f t="shared" si="1002"/>
        <v>0</v>
      </c>
      <c r="HD72" s="101">
        <f t="shared" si="1003"/>
        <v>0</v>
      </c>
      <c r="HE72" s="101"/>
      <c r="HF72" s="121"/>
      <c r="HG72" s="122">
        <f t="shared" si="1004"/>
        <v>0</v>
      </c>
      <c r="HH72" s="469">
        <f t="shared" si="1005"/>
        <v>0</v>
      </c>
      <c r="HI72" s="122">
        <f>HH72/HH58</f>
        <v>0</v>
      </c>
      <c r="HJ72" s="101">
        <f>HJ58*HI72</f>
        <v>0</v>
      </c>
      <c r="HK72" s="119">
        <f t="shared" si="1006"/>
        <v>0</v>
      </c>
      <c r="HL72" s="93">
        <f>HL58</f>
        <v>51.47</v>
      </c>
      <c r="HM72" s="120">
        <f t="shared" si="1007"/>
        <v>0</v>
      </c>
      <c r="HN72" s="101">
        <f t="shared" si="1008"/>
        <v>0</v>
      </c>
      <c r="HO72" s="101"/>
      <c r="HP72" s="121"/>
      <c r="HQ72" s="122">
        <f t="shared" si="1009"/>
        <v>0</v>
      </c>
      <c r="HR72" s="469">
        <f t="shared" si="1010"/>
        <v>0</v>
      </c>
      <c r="HS72" s="122">
        <f>HR72/HR58</f>
        <v>0</v>
      </c>
      <c r="HT72" s="101">
        <f>HT58*HS72</f>
        <v>0</v>
      </c>
      <c r="HU72" s="119">
        <f t="shared" si="1011"/>
        <v>0</v>
      </c>
      <c r="HV72" s="93">
        <f>HV58</f>
        <v>51.47</v>
      </c>
      <c r="HW72" s="120">
        <f t="shared" si="1012"/>
        <v>0</v>
      </c>
      <c r="HX72" s="101">
        <f t="shared" si="1013"/>
        <v>0</v>
      </c>
      <c r="HY72" s="101"/>
      <c r="HZ72" s="121"/>
      <c r="IA72" s="122">
        <f t="shared" si="1014"/>
        <v>0</v>
      </c>
      <c r="IB72" s="469">
        <f t="shared" si="1015"/>
        <v>0</v>
      </c>
      <c r="IC72" s="122">
        <f>IB72/IB58</f>
        <v>0</v>
      </c>
      <c r="ID72" s="101">
        <f>ID58*IC72</f>
        <v>0</v>
      </c>
      <c r="IE72" s="119">
        <f t="shared" si="1016"/>
        <v>0</v>
      </c>
      <c r="IF72" s="93">
        <f>IF58</f>
        <v>51.47</v>
      </c>
      <c r="IG72" s="120">
        <f t="shared" si="1017"/>
        <v>0</v>
      </c>
      <c r="IH72" s="101">
        <f t="shared" si="1018"/>
        <v>0</v>
      </c>
      <c r="II72" s="101"/>
      <c r="IJ72" s="121"/>
      <c r="IK72" s="122">
        <f t="shared" si="1019"/>
        <v>0</v>
      </c>
      <c r="IL72" s="469">
        <f t="shared" si="1020"/>
        <v>0</v>
      </c>
      <c r="IM72" s="122">
        <f>IL72/IL58</f>
        <v>0</v>
      </c>
      <c r="IN72" s="101">
        <f>IN58*IM72</f>
        <v>0</v>
      </c>
      <c r="IO72" s="119">
        <f t="shared" si="1021"/>
        <v>0</v>
      </c>
      <c r="IP72" s="93">
        <f>IP58</f>
        <v>51.47</v>
      </c>
      <c r="IQ72" s="120">
        <f t="shared" si="1022"/>
        <v>0</v>
      </c>
      <c r="IR72" s="101">
        <f t="shared" si="1023"/>
        <v>0</v>
      </c>
      <c r="IS72" s="101"/>
      <c r="IT72" s="121"/>
      <c r="IU72" s="122">
        <f t="shared" si="1024"/>
        <v>0</v>
      </c>
      <c r="IV72" s="469">
        <f t="shared" si="1025"/>
        <v>0</v>
      </c>
      <c r="IW72" s="122">
        <f>IV72/IV58</f>
        <v>0</v>
      </c>
      <c r="IX72" s="101">
        <f>IX58*IW72</f>
        <v>0</v>
      </c>
      <c r="IY72" s="119">
        <f t="shared" si="1026"/>
        <v>0</v>
      </c>
      <c r="IZ72" s="93">
        <f>IZ58</f>
        <v>51.47</v>
      </c>
      <c r="JA72" s="120">
        <f t="shared" si="1027"/>
        <v>0</v>
      </c>
      <c r="JB72" s="101">
        <f t="shared" si="1028"/>
        <v>0</v>
      </c>
      <c r="JC72" s="101"/>
      <c r="JD72" s="121"/>
      <c r="JE72" s="122">
        <f t="shared" si="1029"/>
        <v>0</v>
      </c>
      <c r="JF72" s="469">
        <f t="shared" si="1030"/>
        <v>0</v>
      </c>
      <c r="JG72" s="122">
        <f>JF72/JF58</f>
        <v>0</v>
      </c>
      <c r="JH72" s="101">
        <f>JH58*JG72</f>
        <v>0</v>
      </c>
      <c r="JI72" s="119">
        <f t="shared" si="1031"/>
        <v>0</v>
      </c>
      <c r="JJ72" s="93">
        <f>JJ58</f>
        <v>51.47</v>
      </c>
      <c r="JK72" s="120">
        <f t="shared" si="1032"/>
        <v>0</v>
      </c>
      <c r="JL72" s="101">
        <f t="shared" si="1033"/>
        <v>0</v>
      </c>
      <c r="JM72" s="101"/>
      <c r="JN72" s="121"/>
      <c r="JO72" s="122">
        <f t="shared" si="1034"/>
        <v>0</v>
      </c>
      <c r="JP72" s="469">
        <f t="shared" si="1035"/>
        <v>0</v>
      </c>
      <c r="JQ72" s="122" t="e">
        <f>JP72/JP58</f>
        <v>#DIV/0!</v>
      </c>
      <c r="JR72" s="101" t="e">
        <f>JR58*JQ72</f>
        <v>#DIV/0!</v>
      </c>
      <c r="JS72" s="119">
        <f t="shared" si="1036"/>
        <v>0</v>
      </c>
      <c r="JT72" s="93">
        <f>JT58</f>
        <v>0</v>
      </c>
      <c r="JU72" s="120">
        <f t="shared" si="1037"/>
        <v>0</v>
      </c>
      <c r="JV72" s="101">
        <f t="shared" si="1038"/>
        <v>0</v>
      </c>
      <c r="JW72" s="101"/>
      <c r="JX72" s="121"/>
      <c r="JY72" s="122">
        <f t="shared" si="1039"/>
        <v>0</v>
      </c>
      <c r="JZ72" s="469">
        <f t="shared" si="1040"/>
        <v>0</v>
      </c>
      <c r="KA72" s="122">
        <f>JZ72/JZ58</f>
        <v>0</v>
      </c>
      <c r="KB72" s="101">
        <f>KB58*KA72</f>
        <v>0</v>
      </c>
      <c r="KC72" s="119">
        <f t="shared" si="1041"/>
        <v>0</v>
      </c>
      <c r="KD72" s="93">
        <f>KD58</f>
        <v>51.47</v>
      </c>
      <c r="KE72" s="120">
        <f t="shared" si="1042"/>
        <v>0</v>
      </c>
      <c r="KF72" s="101">
        <f t="shared" si="1043"/>
        <v>0</v>
      </c>
      <c r="KG72" s="101"/>
      <c r="KH72" s="121"/>
      <c r="KI72" s="122">
        <f t="shared" si="1044"/>
        <v>0</v>
      </c>
      <c r="KJ72" s="469">
        <f t="shared" si="1045"/>
        <v>0</v>
      </c>
      <c r="KK72" s="122">
        <f>KJ72/KJ58</f>
        <v>0</v>
      </c>
      <c r="KL72" s="101">
        <f>KL58*KK72</f>
        <v>0</v>
      </c>
      <c r="KM72" s="119">
        <f t="shared" si="1046"/>
        <v>0</v>
      </c>
      <c r="KN72" s="93">
        <f>KN58</f>
        <v>51.47</v>
      </c>
      <c r="KO72" s="120">
        <f t="shared" si="1047"/>
        <v>0</v>
      </c>
      <c r="KP72" s="101">
        <f t="shared" si="1048"/>
        <v>0</v>
      </c>
      <c r="KQ72" s="101"/>
      <c r="KR72" s="121"/>
      <c r="KS72" s="122">
        <f t="shared" si="1049"/>
        <v>0</v>
      </c>
      <c r="KT72" s="469">
        <f t="shared" si="1050"/>
        <v>0</v>
      </c>
      <c r="KU72" s="122">
        <f>KT72/KT58</f>
        <v>0</v>
      </c>
      <c r="KV72" s="101">
        <f>KV58*KU72</f>
        <v>0</v>
      </c>
      <c r="KW72" s="119">
        <f t="shared" si="1051"/>
        <v>0</v>
      </c>
      <c r="KX72" s="93">
        <f>KX58</f>
        <v>51.47</v>
      </c>
      <c r="KY72" s="120">
        <f t="shared" si="1052"/>
        <v>0</v>
      </c>
      <c r="KZ72" s="101">
        <f t="shared" si="1053"/>
        <v>0</v>
      </c>
      <c r="LA72" s="101"/>
      <c r="LB72" s="121"/>
      <c r="LC72" s="122">
        <f t="shared" si="1054"/>
        <v>0</v>
      </c>
      <c r="LD72" s="469">
        <f t="shared" si="1055"/>
        <v>0</v>
      </c>
      <c r="LE72" s="122">
        <f>LD72/LD58</f>
        <v>0</v>
      </c>
      <c r="LF72" s="101">
        <f>LF58*LE72</f>
        <v>0</v>
      </c>
      <c r="LG72" s="119">
        <f t="shared" si="1056"/>
        <v>0</v>
      </c>
      <c r="LH72" s="93">
        <f>LH58</f>
        <v>51.47</v>
      </c>
      <c r="LI72" s="120">
        <f t="shared" si="1057"/>
        <v>0</v>
      </c>
      <c r="LJ72" s="101">
        <f t="shared" si="1058"/>
        <v>0</v>
      </c>
      <c r="LK72" s="101"/>
      <c r="LL72" s="121"/>
      <c r="LM72" s="122">
        <f t="shared" si="1059"/>
        <v>0</v>
      </c>
      <c r="LN72" s="469">
        <f t="shared" si="1060"/>
        <v>0</v>
      </c>
      <c r="LO72" s="122">
        <f>LN72/LN58</f>
        <v>0</v>
      </c>
      <c r="LP72" s="101">
        <f>LP58*LO72</f>
        <v>0</v>
      </c>
      <c r="LQ72" s="119">
        <f t="shared" si="1061"/>
        <v>0</v>
      </c>
      <c r="LR72" s="93">
        <f>LR58</f>
        <v>51.47</v>
      </c>
      <c r="LS72" s="120">
        <f t="shared" si="1062"/>
        <v>0</v>
      </c>
      <c r="LT72" s="101">
        <f t="shared" si="1063"/>
        <v>0</v>
      </c>
      <c r="LU72" s="101"/>
      <c r="LV72" s="121"/>
      <c r="LW72" s="122">
        <f t="shared" si="1064"/>
        <v>0</v>
      </c>
      <c r="LX72" s="469">
        <f t="shared" si="1065"/>
        <v>0</v>
      </c>
      <c r="LY72" s="122">
        <f>LX72/LX58</f>
        <v>0</v>
      </c>
      <c r="LZ72" s="101">
        <f>LZ58*LY72</f>
        <v>0</v>
      </c>
      <c r="MA72" s="119">
        <f t="shared" si="1066"/>
        <v>0</v>
      </c>
      <c r="MB72" s="93">
        <f>MB58</f>
        <v>51.47</v>
      </c>
      <c r="MC72" s="120">
        <f t="shared" si="1067"/>
        <v>0</v>
      </c>
      <c r="MD72" s="101">
        <f t="shared" si="1068"/>
        <v>0</v>
      </c>
      <c r="ME72" s="101"/>
      <c r="MF72" s="121"/>
      <c r="MG72" s="122">
        <f t="shared" si="1069"/>
        <v>0</v>
      </c>
      <c r="MH72" s="469">
        <f t="shared" si="1070"/>
        <v>66</v>
      </c>
      <c r="MI72" s="122">
        <f>MH72/MH58</f>
        <v>0.21085999999999999</v>
      </c>
      <c r="MJ72" s="101">
        <f>MJ58*MI72</f>
        <v>724.3</v>
      </c>
      <c r="MK72" s="119">
        <f t="shared" si="1071"/>
        <v>10.974242419999999</v>
      </c>
      <c r="ML72" s="93">
        <f>ML58</f>
        <v>51.47</v>
      </c>
      <c r="MM72" s="120">
        <f t="shared" si="1072"/>
        <v>564.84425999999996</v>
      </c>
      <c r="MN72" s="101">
        <f t="shared" si="1073"/>
        <v>37279.72</v>
      </c>
      <c r="MO72" s="101"/>
      <c r="MP72" s="121"/>
      <c r="MQ72" s="122">
        <f t="shared" si="1074"/>
        <v>0.74597000000000002</v>
      </c>
      <c r="MR72" s="469">
        <f t="shared" si="1075"/>
        <v>0</v>
      </c>
      <c r="MS72" s="122">
        <f>MR72/MR58</f>
        <v>0</v>
      </c>
      <c r="MT72" s="101">
        <f>MT58*MS72</f>
        <v>0</v>
      </c>
      <c r="MU72" s="119">
        <f t="shared" si="1076"/>
        <v>0</v>
      </c>
      <c r="MV72" s="93">
        <f>MV58</f>
        <v>51.47</v>
      </c>
      <c r="MW72" s="120">
        <f t="shared" si="1077"/>
        <v>0</v>
      </c>
      <c r="MX72" s="101">
        <f t="shared" si="1078"/>
        <v>0</v>
      </c>
      <c r="MY72" s="101"/>
      <c r="MZ72" s="121"/>
      <c r="NA72" s="122">
        <f t="shared" si="1079"/>
        <v>0</v>
      </c>
      <c r="NB72" s="469">
        <f t="shared" si="1080"/>
        <v>0</v>
      </c>
      <c r="NC72" s="122">
        <f>NB72/NB58</f>
        <v>0</v>
      </c>
      <c r="ND72" s="101">
        <f>ND58*NC72</f>
        <v>0</v>
      </c>
      <c r="NE72" s="119">
        <f t="shared" si="1081"/>
        <v>0</v>
      </c>
      <c r="NF72" s="93">
        <f>NF58</f>
        <v>51.47</v>
      </c>
      <c r="NG72" s="120">
        <f t="shared" si="1082"/>
        <v>0</v>
      </c>
      <c r="NH72" s="101">
        <f t="shared" si="1083"/>
        <v>0</v>
      </c>
      <c r="NI72" s="101"/>
      <c r="NJ72" s="121"/>
      <c r="NK72" s="122">
        <f t="shared" si="1084"/>
        <v>0</v>
      </c>
      <c r="NL72" s="469">
        <f t="shared" si="1085"/>
        <v>0</v>
      </c>
      <c r="NM72" s="122">
        <f>NL72/NL58</f>
        <v>0</v>
      </c>
      <c r="NN72" s="101">
        <f>NN58*NM72</f>
        <v>0</v>
      </c>
      <c r="NO72" s="119">
        <f t="shared" si="1086"/>
        <v>0</v>
      </c>
      <c r="NP72" s="93">
        <f>NP58</f>
        <v>51.47</v>
      </c>
      <c r="NQ72" s="120">
        <f t="shared" si="1087"/>
        <v>0</v>
      </c>
      <c r="NR72" s="101">
        <f t="shared" si="1088"/>
        <v>0</v>
      </c>
      <c r="NS72" s="101"/>
      <c r="NT72" s="121"/>
      <c r="NU72" s="122">
        <f t="shared" si="1089"/>
        <v>0</v>
      </c>
      <c r="NV72" s="469">
        <f t="shared" si="1090"/>
        <v>0</v>
      </c>
      <c r="NW72" s="122">
        <f>NV72/NV58</f>
        <v>0</v>
      </c>
      <c r="NX72" s="101">
        <f>NX58*NW72</f>
        <v>0</v>
      </c>
      <c r="NY72" s="119">
        <f t="shared" si="1091"/>
        <v>0</v>
      </c>
      <c r="NZ72" s="93">
        <f>NZ58</f>
        <v>51.47</v>
      </c>
      <c r="OA72" s="120">
        <f t="shared" si="1092"/>
        <v>0</v>
      </c>
      <c r="OB72" s="101">
        <f t="shared" si="1093"/>
        <v>0</v>
      </c>
      <c r="OC72" s="101"/>
      <c r="OD72" s="121"/>
      <c r="OE72" s="122">
        <f t="shared" si="1094"/>
        <v>0</v>
      </c>
      <c r="OF72" s="469">
        <f t="shared" si="1095"/>
        <v>0</v>
      </c>
      <c r="OG72" s="122">
        <f>OF72/OF58</f>
        <v>0</v>
      </c>
      <c r="OH72" s="101">
        <f>OH58*OG72</f>
        <v>0</v>
      </c>
      <c r="OI72" s="119">
        <f t="shared" si="1096"/>
        <v>0</v>
      </c>
      <c r="OJ72" s="93">
        <f>OJ58</f>
        <v>51.47</v>
      </c>
      <c r="OK72" s="120">
        <f t="shared" si="1097"/>
        <v>0</v>
      </c>
      <c r="OL72" s="101">
        <f t="shared" si="1098"/>
        <v>0</v>
      </c>
      <c r="OM72" s="101"/>
      <c r="ON72" s="121"/>
      <c r="OO72" s="122">
        <f t="shared" si="1099"/>
        <v>0</v>
      </c>
      <c r="OP72" s="469">
        <f t="shared" si="1100"/>
        <v>0</v>
      </c>
      <c r="OQ72" s="122">
        <f>OP72/OP58</f>
        <v>0</v>
      </c>
      <c r="OR72" s="101">
        <f>OR58*OQ72</f>
        <v>0</v>
      </c>
      <c r="OS72" s="119">
        <f t="shared" si="1101"/>
        <v>0</v>
      </c>
      <c r="OT72" s="93">
        <f>OT58</f>
        <v>51.47</v>
      </c>
      <c r="OU72" s="120">
        <f t="shared" si="1102"/>
        <v>0</v>
      </c>
      <c r="OV72" s="101">
        <f t="shared" si="1103"/>
        <v>0</v>
      </c>
      <c r="OW72" s="101"/>
      <c r="OX72" s="121"/>
      <c r="OY72" s="122">
        <f t="shared" si="1104"/>
        <v>0</v>
      </c>
      <c r="OZ72" s="469">
        <f t="shared" si="1105"/>
        <v>0</v>
      </c>
      <c r="PA72" s="122">
        <f>OZ72/OZ58</f>
        <v>0</v>
      </c>
      <c r="PB72" s="101">
        <f>PB58*PA72</f>
        <v>0</v>
      </c>
      <c r="PC72" s="119">
        <f t="shared" si="1106"/>
        <v>0</v>
      </c>
      <c r="PD72" s="93">
        <f>PD58</f>
        <v>51.47</v>
      </c>
      <c r="PE72" s="120">
        <f t="shared" si="1107"/>
        <v>0</v>
      </c>
      <c r="PF72" s="101">
        <f t="shared" si="1108"/>
        <v>0</v>
      </c>
      <c r="PG72" s="101"/>
      <c r="PH72" s="121"/>
      <c r="PI72" s="122">
        <f t="shared" si="1109"/>
        <v>0</v>
      </c>
      <c r="PJ72" s="469">
        <f t="shared" si="1110"/>
        <v>0</v>
      </c>
      <c r="PK72" s="122">
        <f>PJ72/PJ58</f>
        <v>0</v>
      </c>
      <c r="PL72" s="101">
        <f>PL58*PK72</f>
        <v>0</v>
      </c>
      <c r="PM72" s="119">
        <f t="shared" si="1111"/>
        <v>0</v>
      </c>
      <c r="PN72" s="93">
        <f>PN58</f>
        <v>51.47</v>
      </c>
      <c r="PO72" s="120">
        <f t="shared" si="1112"/>
        <v>0</v>
      </c>
      <c r="PP72" s="101">
        <f t="shared" si="1113"/>
        <v>0</v>
      </c>
      <c r="PQ72" s="101"/>
      <c r="PR72" s="121"/>
      <c r="PS72" s="122">
        <f t="shared" si="1114"/>
        <v>0</v>
      </c>
      <c r="PT72" s="469">
        <f t="shared" si="1115"/>
        <v>0</v>
      </c>
      <c r="PU72" s="122" t="e">
        <f>PT72/PT58</f>
        <v>#DIV/0!</v>
      </c>
      <c r="PV72" s="101" t="e">
        <f>PV58*PU72</f>
        <v>#DIV/0!</v>
      </c>
      <c r="PW72" s="119">
        <f t="shared" si="1116"/>
        <v>0</v>
      </c>
      <c r="PX72" s="93">
        <f>PX58</f>
        <v>0</v>
      </c>
      <c r="PY72" s="120">
        <f t="shared" si="1117"/>
        <v>0</v>
      </c>
      <c r="PZ72" s="101">
        <f t="shared" si="1118"/>
        <v>0</v>
      </c>
      <c r="QA72" s="101"/>
      <c r="QB72" s="121"/>
      <c r="QC72" s="122">
        <f t="shared" si="1119"/>
        <v>0</v>
      </c>
      <c r="QD72" s="469">
        <f t="shared" si="1120"/>
        <v>0</v>
      </c>
      <c r="QE72" s="122">
        <f>QD72/QD58</f>
        <v>0</v>
      </c>
      <c r="QF72" s="101">
        <f>QF58*QE72</f>
        <v>0</v>
      </c>
      <c r="QG72" s="119">
        <f t="shared" si="1121"/>
        <v>0</v>
      </c>
      <c r="QH72" s="93">
        <f>QH58</f>
        <v>51.47</v>
      </c>
      <c r="QI72" s="120">
        <f t="shared" si="1122"/>
        <v>0</v>
      </c>
      <c r="QJ72" s="101">
        <f t="shared" si="1123"/>
        <v>0</v>
      </c>
      <c r="QK72" s="101"/>
      <c r="QL72" s="121"/>
      <c r="QM72" s="122">
        <f t="shared" si="1124"/>
        <v>0</v>
      </c>
      <c r="QN72" s="469">
        <f t="shared" si="1125"/>
        <v>0</v>
      </c>
      <c r="QO72" s="122">
        <f>QN72/QN58</f>
        <v>0</v>
      </c>
      <c r="QP72" s="101">
        <f>QP58*QO72</f>
        <v>0</v>
      </c>
      <c r="QQ72" s="119">
        <f t="shared" si="1126"/>
        <v>0</v>
      </c>
      <c r="QR72" s="93">
        <f>QR58</f>
        <v>51.47</v>
      </c>
      <c r="QS72" s="120">
        <f t="shared" si="1127"/>
        <v>0</v>
      </c>
      <c r="QT72" s="101">
        <f t="shared" si="1128"/>
        <v>0</v>
      </c>
      <c r="QU72" s="101"/>
      <c r="QV72" s="121"/>
      <c r="QW72" s="122">
        <f t="shared" si="1129"/>
        <v>0</v>
      </c>
      <c r="QX72" s="469">
        <f t="shared" si="1130"/>
        <v>0</v>
      </c>
      <c r="QY72" s="122">
        <f>QX72/QX58</f>
        <v>0</v>
      </c>
      <c r="QZ72" s="101">
        <f>QZ58*QY72</f>
        <v>0</v>
      </c>
      <c r="RA72" s="119">
        <f t="shared" si="1131"/>
        <v>0</v>
      </c>
      <c r="RB72" s="93">
        <f>RB58</f>
        <v>51.47</v>
      </c>
      <c r="RC72" s="120">
        <f t="shared" si="1132"/>
        <v>0</v>
      </c>
      <c r="RD72" s="101">
        <f t="shared" si="1133"/>
        <v>0</v>
      </c>
      <c r="RE72" s="101"/>
      <c r="RF72" s="121"/>
      <c r="RG72" s="122">
        <f t="shared" si="1134"/>
        <v>0</v>
      </c>
      <c r="RH72" s="469">
        <f t="shared" si="1135"/>
        <v>0</v>
      </c>
      <c r="RI72" s="122">
        <f>RH72/RH58</f>
        <v>0</v>
      </c>
      <c r="RJ72" s="101">
        <f>RJ58*RI72</f>
        <v>0</v>
      </c>
      <c r="RK72" s="119">
        <f t="shared" si="1136"/>
        <v>0</v>
      </c>
      <c r="RL72" s="93">
        <f>RL58</f>
        <v>51.47</v>
      </c>
      <c r="RM72" s="120">
        <f t="shared" si="1137"/>
        <v>0</v>
      </c>
      <c r="RN72" s="101">
        <f t="shared" si="1138"/>
        <v>0</v>
      </c>
      <c r="RO72" s="101"/>
      <c r="RP72" s="121"/>
      <c r="RQ72" s="122">
        <f t="shared" si="1139"/>
        <v>0</v>
      </c>
      <c r="RR72" s="469">
        <f t="shared" si="1140"/>
        <v>0</v>
      </c>
      <c r="RS72" s="122">
        <f>RR72/RR58</f>
        <v>0</v>
      </c>
      <c r="RT72" s="101">
        <f>RT58*RS72</f>
        <v>0</v>
      </c>
      <c r="RU72" s="119">
        <f t="shared" si="1141"/>
        <v>0</v>
      </c>
      <c r="RV72" s="93">
        <f>RV58</f>
        <v>51.47</v>
      </c>
      <c r="RW72" s="120">
        <f t="shared" si="1142"/>
        <v>0</v>
      </c>
      <c r="RX72" s="101">
        <f t="shared" si="1143"/>
        <v>0</v>
      </c>
      <c r="RY72" s="101"/>
      <c r="RZ72" s="121"/>
      <c r="SA72" s="122">
        <f t="shared" si="1144"/>
        <v>0</v>
      </c>
      <c r="SB72" s="469">
        <f t="shared" si="1145"/>
        <v>0</v>
      </c>
      <c r="SC72" s="122">
        <f>SB72/SB58</f>
        <v>0</v>
      </c>
      <c r="SD72" s="101">
        <f>SD58*SC72</f>
        <v>0</v>
      </c>
      <c r="SE72" s="119">
        <f t="shared" si="1146"/>
        <v>0</v>
      </c>
      <c r="SF72" s="93">
        <f>SF58</f>
        <v>51.47</v>
      </c>
      <c r="SG72" s="120">
        <f t="shared" si="1147"/>
        <v>0</v>
      </c>
      <c r="SH72" s="101">
        <f t="shared" si="1148"/>
        <v>0</v>
      </c>
      <c r="SI72" s="101"/>
      <c r="SJ72" s="121"/>
      <c r="SK72" s="122">
        <f t="shared" si="1149"/>
        <v>0</v>
      </c>
      <c r="SL72" s="469">
        <f t="shared" si="1150"/>
        <v>0</v>
      </c>
      <c r="SM72" s="122">
        <f>SL72/SL58</f>
        <v>0</v>
      </c>
      <c r="SN72" s="101">
        <f>SN58*SM72</f>
        <v>0</v>
      </c>
      <c r="SO72" s="119">
        <f t="shared" si="1151"/>
        <v>0</v>
      </c>
      <c r="SP72" s="93">
        <f>SP58</f>
        <v>51.47</v>
      </c>
      <c r="SQ72" s="120">
        <f t="shared" si="1152"/>
        <v>0</v>
      </c>
      <c r="SR72" s="101">
        <f t="shared" si="1153"/>
        <v>0</v>
      </c>
      <c r="SS72" s="101"/>
      <c r="ST72" s="121"/>
      <c r="SU72" s="122">
        <f t="shared" si="1154"/>
        <v>0</v>
      </c>
      <c r="SV72" s="469">
        <f t="shared" si="1155"/>
        <v>19</v>
      </c>
      <c r="SW72" s="122">
        <f>SV72/SV58</f>
        <v>5.9560000000000002E-2</v>
      </c>
      <c r="SX72" s="101">
        <f>SX58*SW72</f>
        <v>222.64</v>
      </c>
      <c r="SY72" s="119">
        <f t="shared" si="1156"/>
        <v>11.71789474</v>
      </c>
      <c r="SZ72" s="93">
        <f>SZ58</f>
        <v>51.47</v>
      </c>
      <c r="TA72" s="120">
        <f t="shared" si="1157"/>
        <v>603.12004000000002</v>
      </c>
      <c r="TB72" s="101">
        <f t="shared" si="1158"/>
        <v>11459.28</v>
      </c>
      <c r="TC72" s="101"/>
      <c r="TD72" s="121"/>
      <c r="TE72" s="122">
        <f t="shared" si="1159"/>
        <v>0.79652000000000001</v>
      </c>
      <c r="TF72" s="469">
        <f t="shared" si="1160"/>
        <v>0</v>
      </c>
      <c r="TG72" s="122">
        <f>TF72/TF58</f>
        <v>0</v>
      </c>
      <c r="TH72" s="101">
        <f>TH58*TG72</f>
        <v>0</v>
      </c>
      <c r="TI72" s="119">
        <f t="shared" si="1161"/>
        <v>0</v>
      </c>
      <c r="TJ72" s="93">
        <f>TJ58</f>
        <v>51.47</v>
      </c>
      <c r="TK72" s="120">
        <f t="shared" si="1162"/>
        <v>0</v>
      </c>
      <c r="TL72" s="101">
        <f t="shared" si="1163"/>
        <v>0</v>
      </c>
      <c r="TM72" s="101"/>
      <c r="TN72" s="121"/>
      <c r="TO72" s="122">
        <f t="shared" si="1164"/>
        <v>0</v>
      </c>
      <c r="TP72" s="469">
        <f t="shared" si="1165"/>
        <v>0</v>
      </c>
      <c r="TQ72" s="122">
        <f>TP72/TP58</f>
        <v>0</v>
      </c>
      <c r="TR72" s="101">
        <f>TR58*TQ72</f>
        <v>0</v>
      </c>
      <c r="TS72" s="119">
        <f t="shared" si="1166"/>
        <v>0</v>
      </c>
      <c r="TT72" s="93">
        <f>TT58</f>
        <v>51.47</v>
      </c>
      <c r="TU72" s="120">
        <f t="shared" si="1167"/>
        <v>0</v>
      </c>
      <c r="TV72" s="101">
        <f t="shared" si="1168"/>
        <v>0</v>
      </c>
      <c r="TW72" s="101"/>
      <c r="TX72" s="121"/>
      <c r="TY72" s="122">
        <f t="shared" si="1169"/>
        <v>0</v>
      </c>
      <c r="TZ72" s="469">
        <f t="shared" si="1170"/>
        <v>0</v>
      </c>
      <c r="UA72" s="122">
        <f>TZ72/TZ58</f>
        <v>0</v>
      </c>
      <c r="UB72" s="101">
        <f>UB58*UA72</f>
        <v>0</v>
      </c>
      <c r="UC72" s="119">
        <f t="shared" si="1171"/>
        <v>0</v>
      </c>
      <c r="UD72" s="93">
        <f>UD58</f>
        <v>51.47</v>
      </c>
      <c r="UE72" s="120">
        <f t="shared" si="1172"/>
        <v>0</v>
      </c>
      <c r="UF72" s="101">
        <f t="shared" si="1173"/>
        <v>0</v>
      </c>
      <c r="UG72" s="101"/>
      <c r="UH72" s="121"/>
      <c r="UI72" s="122">
        <f t="shared" si="1174"/>
        <v>0</v>
      </c>
      <c r="UJ72" s="469">
        <f t="shared" si="1175"/>
        <v>0</v>
      </c>
      <c r="UK72" s="122">
        <f>UJ72/UJ58</f>
        <v>0</v>
      </c>
      <c r="UL72" s="101">
        <f>UL58*UK72</f>
        <v>0</v>
      </c>
      <c r="UM72" s="119">
        <f t="shared" si="1176"/>
        <v>0</v>
      </c>
      <c r="UN72" s="93">
        <f>UN58</f>
        <v>51.47</v>
      </c>
      <c r="UO72" s="120">
        <f t="shared" si="1177"/>
        <v>0</v>
      </c>
      <c r="UP72" s="101">
        <f t="shared" si="1178"/>
        <v>0</v>
      </c>
      <c r="UQ72" s="101"/>
      <c r="UR72" s="121"/>
      <c r="US72" s="122">
        <f t="shared" si="1179"/>
        <v>0</v>
      </c>
      <c r="UT72" s="469">
        <f t="shared" si="1180"/>
        <v>0</v>
      </c>
      <c r="UU72" s="122">
        <f>UT72/UT58</f>
        <v>0</v>
      </c>
      <c r="UV72" s="101">
        <f>UV58*UU72</f>
        <v>0</v>
      </c>
      <c r="UW72" s="119">
        <f t="shared" si="1181"/>
        <v>0</v>
      </c>
      <c r="UX72" s="93">
        <f>UX58</f>
        <v>51.47</v>
      </c>
      <c r="UY72" s="120">
        <f t="shared" si="1182"/>
        <v>0</v>
      </c>
      <c r="UZ72" s="101">
        <f t="shared" si="1183"/>
        <v>0</v>
      </c>
      <c r="VA72" s="101"/>
      <c r="VB72" s="121"/>
      <c r="VC72" s="122">
        <f t="shared" si="1184"/>
        <v>0</v>
      </c>
      <c r="VD72" s="469">
        <f t="shared" si="1185"/>
        <v>0</v>
      </c>
      <c r="VE72" s="122">
        <f>VD72/VD58</f>
        <v>0</v>
      </c>
      <c r="VF72" s="101">
        <f>VF58*VE72</f>
        <v>0</v>
      </c>
      <c r="VG72" s="119">
        <f t="shared" si="1186"/>
        <v>0</v>
      </c>
      <c r="VH72" s="93">
        <f>VH58</f>
        <v>51.47</v>
      </c>
      <c r="VI72" s="120">
        <f t="shared" si="1187"/>
        <v>0</v>
      </c>
      <c r="VJ72" s="101">
        <f t="shared" si="1188"/>
        <v>0</v>
      </c>
      <c r="VK72" s="101"/>
      <c r="VL72" s="121"/>
      <c r="VM72" s="122">
        <f t="shared" si="1189"/>
        <v>0</v>
      </c>
      <c r="VN72" s="469">
        <f t="shared" si="1190"/>
        <v>0</v>
      </c>
      <c r="VO72" s="122">
        <f>VN72/VN58</f>
        <v>0</v>
      </c>
      <c r="VP72" s="101">
        <f>VP58*VO72</f>
        <v>0</v>
      </c>
      <c r="VQ72" s="119">
        <f t="shared" si="1191"/>
        <v>0</v>
      </c>
      <c r="VR72" s="93">
        <f>VR58</f>
        <v>51.47</v>
      </c>
      <c r="VS72" s="120">
        <f t="shared" si="1192"/>
        <v>0</v>
      </c>
      <c r="VT72" s="101">
        <f t="shared" si="1193"/>
        <v>0</v>
      </c>
      <c r="VU72" s="101"/>
      <c r="VV72" s="121"/>
      <c r="VW72" s="122">
        <f t="shared" si="1194"/>
        <v>0</v>
      </c>
      <c r="VX72" s="452">
        <f t="shared" si="1195"/>
        <v>85</v>
      </c>
      <c r="VY72" s="122">
        <f>VX72/VX58</f>
        <v>6.7600000000000004E-3</v>
      </c>
      <c r="VZ72" s="101">
        <f>VZ58*VY72</f>
        <v>1250.46</v>
      </c>
      <c r="WA72" s="119">
        <f t="shared" si="1196"/>
        <v>14.71129412</v>
      </c>
      <c r="WB72" s="93">
        <f>WB58</f>
        <v>51.47</v>
      </c>
      <c r="WC72" s="120">
        <f t="shared" si="1197"/>
        <v>757.19030999999995</v>
      </c>
      <c r="WD72" s="101">
        <f t="shared" si="1198"/>
        <v>64361.18</v>
      </c>
      <c r="WE72" s="101"/>
      <c r="WF72" s="121"/>
    </row>
    <row r="73" spans="1:604">
      <c r="A73" s="5"/>
      <c r="B73" s="12"/>
      <c r="C73" s="12"/>
      <c r="D73" s="12"/>
      <c r="E73" s="4" t="s">
        <v>33</v>
      </c>
      <c r="F73" s="469">
        <f t="shared" si="900"/>
        <v>0</v>
      </c>
      <c r="G73" s="122">
        <f>F73/F58</f>
        <v>0</v>
      </c>
      <c r="H73" s="101">
        <f>H58*G73</f>
        <v>0</v>
      </c>
      <c r="I73" s="119">
        <f t="shared" si="901"/>
        <v>0</v>
      </c>
      <c r="J73" s="93">
        <f>J58</f>
        <v>51.47</v>
      </c>
      <c r="K73" s="120">
        <f t="shared" si="902"/>
        <v>0</v>
      </c>
      <c r="L73" s="101">
        <f t="shared" si="903"/>
        <v>0</v>
      </c>
      <c r="M73" s="101"/>
      <c r="N73" s="121"/>
      <c r="O73" s="122" t="e">
        <f t="shared" si="904"/>
        <v>#DIV/0!</v>
      </c>
      <c r="P73" s="469">
        <f t="shared" si="905"/>
        <v>0</v>
      </c>
      <c r="Q73" s="122">
        <f>P73/P58</f>
        <v>0</v>
      </c>
      <c r="R73" s="101">
        <f>R58*Q73</f>
        <v>0</v>
      </c>
      <c r="S73" s="119">
        <f t="shared" si="906"/>
        <v>0</v>
      </c>
      <c r="T73" s="93">
        <f>T58</f>
        <v>51.47</v>
      </c>
      <c r="U73" s="120">
        <f t="shared" si="907"/>
        <v>0</v>
      </c>
      <c r="V73" s="101">
        <f t="shared" si="908"/>
        <v>0</v>
      </c>
      <c r="W73" s="101"/>
      <c r="X73" s="121"/>
      <c r="Y73" s="122" t="e">
        <f t="shared" si="909"/>
        <v>#DIV/0!</v>
      </c>
      <c r="Z73" s="469">
        <f t="shared" si="910"/>
        <v>0</v>
      </c>
      <c r="AA73" s="122">
        <f>Z73/Z58</f>
        <v>0</v>
      </c>
      <c r="AB73" s="101">
        <f>AB58*AA73</f>
        <v>0</v>
      </c>
      <c r="AC73" s="119">
        <f t="shared" si="911"/>
        <v>0</v>
      </c>
      <c r="AD73" s="93">
        <f>AD58</f>
        <v>51.47</v>
      </c>
      <c r="AE73" s="120">
        <f t="shared" si="912"/>
        <v>0</v>
      </c>
      <c r="AF73" s="101">
        <f t="shared" si="913"/>
        <v>0</v>
      </c>
      <c r="AG73" s="101"/>
      <c r="AH73" s="121"/>
      <c r="AI73" s="122" t="e">
        <f t="shared" si="914"/>
        <v>#DIV/0!</v>
      </c>
      <c r="AJ73" s="469">
        <f t="shared" si="915"/>
        <v>0</v>
      </c>
      <c r="AK73" s="122" t="e">
        <f>AJ73/AJ58</f>
        <v>#DIV/0!</v>
      </c>
      <c r="AL73" s="101" t="e">
        <f>AL58*AK73</f>
        <v>#DIV/0!</v>
      </c>
      <c r="AM73" s="119">
        <f t="shared" si="916"/>
        <v>0</v>
      </c>
      <c r="AN73" s="93">
        <f>AN58</f>
        <v>0</v>
      </c>
      <c r="AO73" s="120">
        <f t="shared" si="917"/>
        <v>0</v>
      </c>
      <c r="AP73" s="101">
        <f t="shared" si="918"/>
        <v>0</v>
      </c>
      <c r="AQ73" s="101"/>
      <c r="AR73" s="121"/>
      <c r="AS73" s="122" t="e">
        <f t="shared" si="919"/>
        <v>#DIV/0!</v>
      </c>
      <c r="AT73" s="469">
        <f t="shared" si="920"/>
        <v>0</v>
      </c>
      <c r="AU73" s="122">
        <f>AT73/AT58</f>
        <v>0</v>
      </c>
      <c r="AV73" s="101">
        <f>AV58*AU73</f>
        <v>0</v>
      </c>
      <c r="AW73" s="119">
        <f t="shared" si="921"/>
        <v>0</v>
      </c>
      <c r="AX73" s="93">
        <f>AX58</f>
        <v>51.47</v>
      </c>
      <c r="AY73" s="120">
        <f t="shared" si="922"/>
        <v>0</v>
      </c>
      <c r="AZ73" s="101">
        <f t="shared" si="923"/>
        <v>0</v>
      </c>
      <c r="BA73" s="101"/>
      <c r="BB73" s="121"/>
      <c r="BC73" s="122" t="e">
        <f t="shared" si="924"/>
        <v>#DIV/0!</v>
      </c>
      <c r="BD73" s="469">
        <f t="shared" si="925"/>
        <v>0</v>
      </c>
      <c r="BE73" s="122">
        <f>BD73/BD58</f>
        <v>0</v>
      </c>
      <c r="BF73" s="101">
        <f>BF58*BE73</f>
        <v>0</v>
      </c>
      <c r="BG73" s="119">
        <f t="shared" si="926"/>
        <v>0</v>
      </c>
      <c r="BH73" s="93">
        <f>BH58</f>
        <v>51.47</v>
      </c>
      <c r="BI73" s="120">
        <f t="shared" si="927"/>
        <v>0</v>
      </c>
      <c r="BJ73" s="101">
        <f t="shared" si="928"/>
        <v>0</v>
      </c>
      <c r="BK73" s="101"/>
      <c r="BL73" s="121"/>
      <c r="BM73" s="122" t="e">
        <f t="shared" si="929"/>
        <v>#DIV/0!</v>
      </c>
      <c r="BN73" s="469">
        <f t="shared" si="930"/>
        <v>0</v>
      </c>
      <c r="BO73" s="122">
        <f>BN73/BN58</f>
        <v>0</v>
      </c>
      <c r="BP73" s="101">
        <f>BP58*BO73</f>
        <v>0</v>
      </c>
      <c r="BQ73" s="119">
        <f t="shared" si="931"/>
        <v>0</v>
      </c>
      <c r="BR73" s="93">
        <f>BR58</f>
        <v>51.47</v>
      </c>
      <c r="BS73" s="120">
        <f t="shared" si="932"/>
        <v>0</v>
      </c>
      <c r="BT73" s="101">
        <f t="shared" si="933"/>
        <v>0</v>
      </c>
      <c r="BU73" s="101"/>
      <c r="BV73" s="121"/>
      <c r="BW73" s="122" t="e">
        <f t="shared" si="934"/>
        <v>#DIV/0!</v>
      </c>
      <c r="BX73" s="469">
        <f t="shared" si="935"/>
        <v>0</v>
      </c>
      <c r="BY73" s="122">
        <f>BX73/BX58</f>
        <v>0</v>
      </c>
      <c r="BZ73" s="101">
        <f>BZ58*BY73</f>
        <v>0</v>
      </c>
      <c r="CA73" s="119">
        <f t="shared" si="936"/>
        <v>0</v>
      </c>
      <c r="CB73" s="93">
        <f>CB58</f>
        <v>51.47</v>
      </c>
      <c r="CC73" s="120">
        <f t="shared" si="937"/>
        <v>0</v>
      </c>
      <c r="CD73" s="101">
        <f t="shared" si="938"/>
        <v>0</v>
      </c>
      <c r="CE73" s="101"/>
      <c r="CF73" s="121"/>
      <c r="CG73" s="122" t="e">
        <f t="shared" si="939"/>
        <v>#DIV/0!</v>
      </c>
      <c r="CH73" s="469">
        <f t="shared" si="940"/>
        <v>0</v>
      </c>
      <c r="CI73" s="122" t="e">
        <f>CH73/CH58</f>
        <v>#DIV/0!</v>
      </c>
      <c r="CJ73" s="101" t="e">
        <f>CJ58*CI73</f>
        <v>#DIV/0!</v>
      </c>
      <c r="CK73" s="119">
        <f t="shared" si="941"/>
        <v>0</v>
      </c>
      <c r="CL73" s="93">
        <f>CL58</f>
        <v>0</v>
      </c>
      <c r="CM73" s="120">
        <f t="shared" si="942"/>
        <v>0</v>
      </c>
      <c r="CN73" s="101">
        <f t="shared" si="943"/>
        <v>0</v>
      </c>
      <c r="CO73" s="101"/>
      <c r="CP73" s="121"/>
      <c r="CQ73" s="122" t="e">
        <f t="shared" si="944"/>
        <v>#DIV/0!</v>
      </c>
      <c r="CR73" s="469">
        <f t="shared" si="945"/>
        <v>0</v>
      </c>
      <c r="CS73" s="122">
        <f>CR73/CR58</f>
        <v>0</v>
      </c>
      <c r="CT73" s="101">
        <f>CT58*CS73</f>
        <v>0</v>
      </c>
      <c r="CU73" s="119">
        <f t="shared" si="946"/>
        <v>0</v>
      </c>
      <c r="CV73" s="93">
        <f>CV58</f>
        <v>51.47</v>
      </c>
      <c r="CW73" s="120">
        <f t="shared" si="947"/>
        <v>0</v>
      </c>
      <c r="CX73" s="101">
        <f t="shared" si="948"/>
        <v>0</v>
      </c>
      <c r="CY73" s="101"/>
      <c r="CZ73" s="121"/>
      <c r="DA73" s="122" t="e">
        <f t="shared" si="949"/>
        <v>#DIV/0!</v>
      </c>
      <c r="DB73" s="469">
        <f t="shared" si="950"/>
        <v>0</v>
      </c>
      <c r="DC73" s="122">
        <f>DB73/DB58</f>
        <v>0</v>
      </c>
      <c r="DD73" s="101">
        <f>DD58*DC73</f>
        <v>0</v>
      </c>
      <c r="DE73" s="119">
        <f t="shared" si="951"/>
        <v>0</v>
      </c>
      <c r="DF73" s="93">
        <f>DF58</f>
        <v>51.47</v>
      </c>
      <c r="DG73" s="120">
        <f t="shared" si="952"/>
        <v>0</v>
      </c>
      <c r="DH73" s="101">
        <f t="shared" si="953"/>
        <v>0</v>
      </c>
      <c r="DI73" s="101"/>
      <c r="DJ73" s="121"/>
      <c r="DK73" s="122" t="e">
        <f t="shared" si="954"/>
        <v>#DIV/0!</v>
      </c>
      <c r="DL73" s="469">
        <f t="shared" si="955"/>
        <v>0</v>
      </c>
      <c r="DM73" s="122">
        <f>DL73/DL58</f>
        <v>0</v>
      </c>
      <c r="DN73" s="101">
        <f>DN58*DM73</f>
        <v>0</v>
      </c>
      <c r="DO73" s="119">
        <f t="shared" si="956"/>
        <v>0</v>
      </c>
      <c r="DP73" s="93">
        <f>DP58</f>
        <v>51.47</v>
      </c>
      <c r="DQ73" s="120">
        <f t="shared" si="957"/>
        <v>0</v>
      </c>
      <c r="DR73" s="101">
        <f t="shared" si="958"/>
        <v>0</v>
      </c>
      <c r="DS73" s="101"/>
      <c r="DT73" s="121"/>
      <c r="DU73" s="122" t="e">
        <f t="shared" si="959"/>
        <v>#DIV/0!</v>
      </c>
      <c r="DV73" s="469">
        <f t="shared" si="960"/>
        <v>0</v>
      </c>
      <c r="DW73" s="122">
        <f>DV73/DV58</f>
        <v>0</v>
      </c>
      <c r="DX73" s="101">
        <f>DX58*DW73</f>
        <v>0</v>
      </c>
      <c r="DY73" s="119">
        <f t="shared" si="961"/>
        <v>0</v>
      </c>
      <c r="DZ73" s="93">
        <f>DZ58</f>
        <v>51.47</v>
      </c>
      <c r="EA73" s="120">
        <f t="shared" si="962"/>
        <v>0</v>
      </c>
      <c r="EB73" s="101">
        <f t="shared" si="963"/>
        <v>0</v>
      </c>
      <c r="EC73" s="101"/>
      <c r="ED73" s="121"/>
      <c r="EE73" s="122" t="e">
        <f t="shared" si="964"/>
        <v>#DIV/0!</v>
      </c>
      <c r="EF73" s="469">
        <f t="shared" si="965"/>
        <v>0</v>
      </c>
      <c r="EG73" s="122">
        <f>EF73/EF58</f>
        <v>0</v>
      </c>
      <c r="EH73" s="101">
        <f>EH58*EG73</f>
        <v>0</v>
      </c>
      <c r="EI73" s="119">
        <f t="shared" si="966"/>
        <v>0</v>
      </c>
      <c r="EJ73" s="93">
        <f>EJ58</f>
        <v>51.47</v>
      </c>
      <c r="EK73" s="120">
        <f t="shared" si="967"/>
        <v>0</v>
      </c>
      <c r="EL73" s="101">
        <f t="shared" si="968"/>
        <v>0</v>
      </c>
      <c r="EM73" s="101"/>
      <c r="EN73" s="121"/>
      <c r="EO73" s="122" t="e">
        <f t="shared" si="969"/>
        <v>#DIV/0!</v>
      </c>
      <c r="EP73" s="469">
        <f t="shared" si="970"/>
        <v>0</v>
      </c>
      <c r="EQ73" s="122">
        <f>EP73/EP58</f>
        <v>0</v>
      </c>
      <c r="ER73" s="101">
        <f>ER58*EQ73</f>
        <v>0</v>
      </c>
      <c r="ES73" s="119">
        <f t="shared" si="971"/>
        <v>0</v>
      </c>
      <c r="ET73" s="93">
        <f>ET58</f>
        <v>51.47</v>
      </c>
      <c r="EU73" s="120">
        <f t="shared" si="972"/>
        <v>0</v>
      </c>
      <c r="EV73" s="101">
        <f t="shared" si="973"/>
        <v>0</v>
      </c>
      <c r="EW73" s="101"/>
      <c r="EX73" s="121"/>
      <c r="EY73" s="122" t="e">
        <f t="shared" si="974"/>
        <v>#DIV/0!</v>
      </c>
      <c r="EZ73" s="469">
        <f t="shared" si="975"/>
        <v>0</v>
      </c>
      <c r="FA73" s="122">
        <f>EZ73/EZ58</f>
        <v>0</v>
      </c>
      <c r="FB73" s="101">
        <f>FB58*FA73</f>
        <v>0</v>
      </c>
      <c r="FC73" s="119">
        <f t="shared" si="976"/>
        <v>0</v>
      </c>
      <c r="FD73" s="93">
        <f>FD58</f>
        <v>51.47</v>
      </c>
      <c r="FE73" s="120">
        <f t="shared" si="977"/>
        <v>0</v>
      </c>
      <c r="FF73" s="101">
        <f t="shared" si="978"/>
        <v>0</v>
      </c>
      <c r="FG73" s="101"/>
      <c r="FH73" s="121"/>
      <c r="FI73" s="122" t="e">
        <f t="shared" si="979"/>
        <v>#DIV/0!</v>
      </c>
      <c r="FJ73" s="469">
        <f t="shared" si="980"/>
        <v>0</v>
      </c>
      <c r="FK73" s="122">
        <f>FJ73/FJ58</f>
        <v>0</v>
      </c>
      <c r="FL73" s="101">
        <f>FL58*FK73</f>
        <v>0</v>
      </c>
      <c r="FM73" s="119">
        <f t="shared" si="981"/>
        <v>0</v>
      </c>
      <c r="FN73" s="93">
        <f>FN58</f>
        <v>51.47</v>
      </c>
      <c r="FO73" s="120">
        <f t="shared" si="982"/>
        <v>0</v>
      </c>
      <c r="FP73" s="101">
        <f t="shared" si="983"/>
        <v>0</v>
      </c>
      <c r="FQ73" s="101"/>
      <c r="FR73" s="121"/>
      <c r="FS73" s="122" t="e">
        <f t="shared" si="984"/>
        <v>#DIV/0!</v>
      </c>
      <c r="FT73" s="469">
        <f t="shared" si="985"/>
        <v>0</v>
      </c>
      <c r="FU73" s="122">
        <f>FT73/FT58</f>
        <v>0</v>
      </c>
      <c r="FV73" s="101">
        <f>FV58*FU73</f>
        <v>0</v>
      </c>
      <c r="FW73" s="119">
        <f t="shared" si="986"/>
        <v>0</v>
      </c>
      <c r="FX73" s="93">
        <f>FX58</f>
        <v>51.47</v>
      </c>
      <c r="FY73" s="120">
        <f t="shared" si="987"/>
        <v>0</v>
      </c>
      <c r="FZ73" s="101">
        <f t="shared" si="988"/>
        <v>0</v>
      </c>
      <c r="GA73" s="101"/>
      <c r="GB73" s="121"/>
      <c r="GC73" s="122" t="e">
        <f t="shared" si="989"/>
        <v>#DIV/0!</v>
      </c>
      <c r="GD73" s="469">
        <f t="shared" si="990"/>
        <v>0</v>
      </c>
      <c r="GE73" s="122">
        <f>GD73/GD58</f>
        <v>0</v>
      </c>
      <c r="GF73" s="101">
        <f>GF58*GE73</f>
        <v>0</v>
      </c>
      <c r="GG73" s="119">
        <f t="shared" si="991"/>
        <v>0</v>
      </c>
      <c r="GH73" s="93">
        <f>GH58</f>
        <v>51.47</v>
      </c>
      <c r="GI73" s="120">
        <f t="shared" si="992"/>
        <v>0</v>
      </c>
      <c r="GJ73" s="101">
        <f t="shared" si="993"/>
        <v>0</v>
      </c>
      <c r="GK73" s="101"/>
      <c r="GL73" s="121"/>
      <c r="GM73" s="122" t="e">
        <f t="shared" si="994"/>
        <v>#DIV/0!</v>
      </c>
      <c r="GN73" s="469">
        <f t="shared" si="995"/>
        <v>0</v>
      </c>
      <c r="GO73" s="122">
        <f>GN73/GN58</f>
        <v>0</v>
      </c>
      <c r="GP73" s="101">
        <f>GP58*GO73</f>
        <v>0</v>
      </c>
      <c r="GQ73" s="119">
        <f t="shared" si="996"/>
        <v>0</v>
      </c>
      <c r="GR73" s="93">
        <f>GR58</f>
        <v>51.47</v>
      </c>
      <c r="GS73" s="120">
        <f t="shared" si="997"/>
        <v>0</v>
      </c>
      <c r="GT73" s="101">
        <f t="shared" si="998"/>
        <v>0</v>
      </c>
      <c r="GU73" s="101"/>
      <c r="GV73" s="121"/>
      <c r="GW73" s="122" t="e">
        <f t="shared" si="999"/>
        <v>#DIV/0!</v>
      </c>
      <c r="GX73" s="469">
        <f t="shared" si="1000"/>
        <v>0</v>
      </c>
      <c r="GY73" s="122">
        <f>GX73/GX58</f>
        <v>0</v>
      </c>
      <c r="GZ73" s="101">
        <f>GZ58*GY73</f>
        <v>0</v>
      </c>
      <c r="HA73" s="119">
        <f t="shared" si="1001"/>
        <v>0</v>
      </c>
      <c r="HB73" s="93">
        <f>HB58</f>
        <v>51.47</v>
      </c>
      <c r="HC73" s="120">
        <f t="shared" si="1002"/>
        <v>0</v>
      </c>
      <c r="HD73" s="101">
        <f t="shared" si="1003"/>
        <v>0</v>
      </c>
      <c r="HE73" s="101"/>
      <c r="HF73" s="121"/>
      <c r="HG73" s="122" t="e">
        <f t="shared" si="1004"/>
        <v>#DIV/0!</v>
      </c>
      <c r="HH73" s="469">
        <f t="shared" si="1005"/>
        <v>0</v>
      </c>
      <c r="HI73" s="122">
        <f>HH73/HH58</f>
        <v>0</v>
      </c>
      <c r="HJ73" s="101">
        <f>HJ58*HI73</f>
        <v>0</v>
      </c>
      <c r="HK73" s="119">
        <f t="shared" si="1006"/>
        <v>0</v>
      </c>
      <c r="HL73" s="93">
        <f>HL58</f>
        <v>51.47</v>
      </c>
      <c r="HM73" s="120">
        <f t="shared" si="1007"/>
        <v>0</v>
      </c>
      <c r="HN73" s="101">
        <f t="shared" si="1008"/>
        <v>0</v>
      </c>
      <c r="HO73" s="101"/>
      <c r="HP73" s="121"/>
      <c r="HQ73" s="122" t="e">
        <f t="shared" si="1009"/>
        <v>#DIV/0!</v>
      </c>
      <c r="HR73" s="469">
        <f t="shared" si="1010"/>
        <v>0</v>
      </c>
      <c r="HS73" s="122">
        <f>HR73/HR58</f>
        <v>0</v>
      </c>
      <c r="HT73" s="101">
        <f>HT58*HS73</f>
        <v>0</v>
      </c>
      <c r="HU73" s="119">
        <f t="shared" si="1011"/>
        <v>0</v>
      </c>
      <c r="HV73" s="93">
        <f>HV58</f>
        <v>51.47</v>
      </c>
      <c r="HW73" s="120">
        <f t="shared" si="1012"/>
        <v>0</v>
      </c>
      <c r="HX73" s="101">
        <f t="shared" si="1013"/>
        <v>0</v>
      </c>
      <c r="HY73" s="101"/>
      <c r="HZ73" s="121"/>
      <c r="IA73" s="122" t="e">
        <f t="shared" si="1014"/>
        <v>#DIV/0!</v>
      </c>
      <c r="IB73" s="469">
        <f t="shared" si="1015"/>
        <v>0</v>
      </c>
      <c r="IC73" s="122">
        <f>IB73/IB58</f>
        <v>0</v>
      </c>
      <c r="ID73" s="101">
        <f>ID58*IC73</f>
        <v>0</v>
      </c>
      <c r="IE73" s="119">
        <f t="shared" si="1016"/>
        <v>0</v>
      </c>
      <c r="IF73" s="93">
        <f>IF58</f>
        <v>51.47</v>
      </c>
      <c r="IG73" s="120">
        <f t="shared" si="1017"/>
        <v>0</v>
      </c>
      <c r="IH73" s="101">
        <f t="shared" si="1018"/>
        <v>0</v>
      </c>
      <c r="II73" s="101"/>
      <c r="IJ73" s="121"/>
      <c r="IK73" s="122" t="e">
        <f t="shared" si="1019"/>
        <v>#DIV/0!</v>
      </c>
      <c r="IL73" s="469">
        <f t="shared" si="1020"/>
        <v>0</v>
      </c>
      <c r="IM73" s="122">
        <f>IL73/IL58</f>
        <v>0</v>
      </c>
      <c r="IN73" s="101">
        <f>IN58*IM73</f>
        <v>0</v>
      </c>
      <c r="IO73" s="119">
        <f t="shared" si="1021"/>
        <v>0</v>
      </c>
      <c r="IP73" s="93">
        <f>IP58</f>
        <v>51.47</v>
      </c>
      <c r="IQ73" s="120">
        <f t="shared" si="1022"/>
        <v>0</v>
      </c>
      <c r="IR73" s="101">
        <f t="shared" si="1023"/>
        <v>0</v>
      </c>
      <c r="IS73" s="101"/>
      <c r="IT73" s="121"/>
      <c r="IU73" s="122" t="e">
        <f t="shared" si="1024"/>
        <v>#DIV/0!</v>
      </c>
      <c r="IV73" s="469">
        <f t="shared" si="1025"/>
        <v>0</v>
      </c>
      <c r="IW73" s="122">
        <f>IV73/IV58</f>
        <v>0</v>
      </c>
      <c r="IX73" s="101">
        <f>IX58*IW73</f>
        <v>0</v>
      </c>
      <c r="IY73" s="119">
        <f t="shared" si="1026"/>
        <v>0</v>
      </c>
      <c r="IZ73" s="93">
        <f>IZ58</f>
        <v>51.47</v>
      </c>
      <c r="JA73" s="120">
        <f t="shared" si="1027"/>
        <v>0</v>
      </c>
      <c r="JB73" s="101">
        <f t="shared" si="1028"/>
        <v>0</v>
      </c>
      <c r="JC73" s="101"/>
      <c r="JD73" s="121"/>
      <c r="JE73" s="122" t="e">
        <f t="shared" si="1029"/>
        <v>#DIV/0!</v>
      </c>
      <c r="JF73" s="469">
        <f t="shared" si="1030"/>
        <v>0</v>
      </c>
      <c r="JG73" s="122">
        <f>JF73/JF58</f>
        <v>0</v>
      </c>
      <c r="JH73" s="101">
        <f>JH58*JG73</f>
        <v>0</v>
      </c>
      <c r="JI73" s="119">
        <f t="shared" si="1031"/>
        <v>0</v>
      </c>
      <c r="JJ73" s="93">
        <f>JJ58</f>
        <v>51.47</v>
      </c>
      <c r="JK73" s="120">
        <f t="shared" si="1032"/>
        <v>0</v>
      </c>
      <c r="JL73" s="101">
        <f t="shared" si="1033"/>
        <v>0</v>
      </c>
      <c r="JM73" s="101"/>
      <c r="JN73" s="121"/>
      <c r="JO73" s="122" t="e">
        <f t="shared" si="1034"/>
        <v>#DIV/0!</v>
      </c>
      <c r="JP73" s="469">
        <f t="shared" si="1035"/>
        <v>0</v>
      </c>
      <c r="JQ73" s="122" t="e">
        <f>JP73/JP58</f>
        <v>#DIV/0!</v>
      </c>
      <c r="JR73" s="101" t="e">
        <f>JR58*JQ73</f>
        <v>#DIV/0!</v>
      </c>
      <c r="JS73" s="119">
        <f t="shared" si="1036"/>
        <v>0</v>
      </c>
      <c r="JT73" s="93">
        <f>JT58</f>
        <v>0</v>
      </c>
      <c r="JU73" s="120">
        <f t="shared" si="1037"/>
        <v>0</v>
      </c>
      <c r="JV73" s="101">
        <f t="shared" si="1038"/>
        <v>0</v>
      </c>
      <c r="JW73" s="101"/>
      <c r="JX73" s="121"/>
      <c r="JY73" s="122" t="e">
        <f t="shared" si="1039"/>
        <v>#DIV/0!</v>
      </c>
      <c r="JZ73" s="469">
        <f t="shared" si="1040"/>
        <v>0</v>
      </c>
      <c r="KA73" s="122">
        <f>JZ73/JZ58</f>
        <v>0</v>
      </c>
      <c r="KB73" s="101">
        <f>KB58*KA73</f>
        <v>0</v>
      </c>
      <c r="KC73" s="119">
        <f t="shared" si="1041"/>
        <v>0</v>
      </c>
      <c r="KD73" s="93">
        <f>KD58</f>
        <v>51.47</v>
      </c>
      <c r="KE73" s="120">
        <f t="shared" si="1042"/>
        <v>0</v>
      </c>
      <c r="KF73" s="101">
        <f t="shared" si="1043"/>
        <v>0</v>
      </c>
      <c r="KG73" s="101"/>
      <c r="KH73" s="121"/>
      <c r="KI73" s="122" t="e">
        <f t="shared" si="1044"/>
        <v>#DIV/0!</v>
      </c>
      <c r="KJ73" s="469">
        <f t="shared" si="1045"/>
        <v>0</v>
      </c>
      <c r="KK73" s="122">
        <f>KJ73/KJ58</f>
        <v>0</v>
      </c>
      <c r="KL73" s="101">
        <f>KL58*KK73</f>
        <v>0</v>
      </c>
      <c r="KM73" s="119">
        <f t="shared" si="1046"/>
        <v>0</v>
      </c>
      <c r="KN73" s="93">
        <f>KN58</f>
        <v>51.47</v>
      </c>
      <c r="KO73" s="120">
        <f t="shared" si="1047"/>
        <v>0</v>
      </c>
      <c r="KP73" s="101">
        <f t="shared" si="1048"/>
        <v>0</v>
      </c>
      <c r="KQ73" s="101"/>
      <c r="KR73" s="121"/>
      <c r="KS73" s="122" t="e">
        <f t="shared" si="1049"/>
        <v>#DIV/0!</v>
      </c>
      <c r="KT73" s="469">
        <f t="shared" si="1050"/>
        <v>0</v>
      </c>
      <c r="KU73" s="122">
        <f>KT73/KT58</f>
        <v>0</v>
      </c>
      <c r="KV73" s="101">
        <f>KV58*KU73</f>
        <v>0</v>
      </c>
      <c r="KW73" s="119">
        <f t="shared" si="1051"/>
        <v>0</v>
      </c>
      <c r="KX73" s="93">
        <f>KX58</f>
        <v>51.47</v>
      </c>
      <c r="KY73" s="120">
        <f t="shared" si="1052"/>
        <v>0</v>
      </c>
      <c r="KZ73" s="101">
        <f t="shared" si="1053"/>
        <v>0</v>
      </c>
      <c r="LA73" s="101"/>
      <c r="LB73" s="121"/>
      <c r="LC73" s="122" t="e">
        <f t="shared" si="1054"/>
        <v>#DIV/0!</v>
      </c>
      <c r="LD73" s="469">
        <f t="shared" si="1055"/>
        <v>0</v>
      </c>
      <c r="LE73" s="122">
        <f>LD73/LD58</f>
        <v>0</v>
      </c>
      <c r="LF73" s="101">
        <f>LF58*LE73</f>
        <v>0</v>
      </c>
      <c r="LG73" s="119">
        <f t="shared" si="1056"/>
        <v>0</v>
      </c>
      <c r="LH73" s="93">
        <f>LH58</f>
        <v>51.47</v>
      </c>
      <c r="LI73" s="120">
        <f t="shared" si="1057"/>
        <v>0</v>
      </c>
      <c r="LJ73" s="101">
        <f t="shared" si="1058"/>
        <v>0</v>
      </c>
      <c r="LK73" s="101"/>
      <c r="LL73" s="121"/>
      <c r="LM73" s="122" t="e">
        <f t="shared" si="1059"/>
        <v>#DIV/0!</v>
      </c>
      <c r="LN73" s="469">
        <f t="shared" si="1060"/>
        <v>0</v>
      </c>
      <c r="LO73" s="122">
        <f>LN73/LN58</f>
        <v>0</v>
      </c>
      <c r="LP73" s="101">
        <f>LP58*LO73</f>
        <v>0</v>
      </c>
      <c r="LQ73" s="119">
        <f t="shared" si="1061"/>
        <v>0</v>
      </c>
      <c r="LR73" s="93">
        <f>LR58</f>
        <v>51.47</v>
      </c>
      <c r="LS73" s="120">
        <f t="shared" si="1062"/>
        <v>0</v>
      </c>
      <c r="LT73" s="101">
        <f t="shared" si="1063"/>
        <v>0</v>
      </c>
      <c r="LU73" s="101"/>
      <c r="LV73" s="121"/>
      <c r="LW73" s="122" t="e">
        <f t="shared" si="1064"/>
        <v>#DIV/0!</v>
      </c>
      <c r="LX73" s="469">
        <f t="shared" si="1065"/>
        <v>0</v>
      </c>
      <c r="LY73" s="122">
        <f>LX73/LX58</f>
        <v>0</v>
      </c>
      <c r="LZ73" s="101">
        <f>LZ58*LY73</f>
        <v>0</v>
      </c>
      <c r="MA73" s="119">
        <f t="shared" si="1066"/>
        <v>0</v>
      </c>
      <c r="MB73" s="93">
        <f>MB58</f>
        <v>51.47</v>
      </c>
      <c r="MC73" s="120">
        <f t="shared" si="1067"/>
        <v>0</v>
      </c>
      <c r="MD73" s="101">
        <f t="shared" si="1068"/>
        <v>0</v>
      </c>
      <c r="ME73" s="101"/>
      <c r="MF73" s="121"/>
      <c r="MG73" s="122" t="e">
        <f t="shared" si="1069"/>
        <v>#DIV/0!</v>
      </c>
      <c r="MH73" s="469">
        <f t="shared" si="1070"/>
        <v>0</v>
      </c>
      <c r="MI73" s="122">
        <f>MH73/MH58</f>
        <v>0</v>
      </c>
      <c r="MJ73" s="101">
        <f>MJ58*MI73</f>
        <v>0</v>
      </c>
      <c r="MK73" s="119">
        <f t="shared" si="1071"/>
        <v>0</v>
      </c>
      <c r="ML73" s="93">
        <f>ML58</f>
        <v>51.47</v>
      </c>
      <c r="MM73" s="120">
        <f t="shared" si="1072"/>
        <v>0</v>
      </c>
      <c r="MN73" s="101">
        <f t="shared" si="1073"/>
        <v>0</v>
      </c>
      <c r="MO73" s="101"/>
      <c r="MP73" s="121"/>
      <c r="MQ73" s="122" t="e">
        <f t="shared" si="1074"/>
        <v>#DIV/0!</v>
      </c>
      <c r="MR73" s="469">
        <f t="shared" si="1075"/>
        <v>0</v>
      </c>
      <c r="MS73" s="122">
        <f>MR73/MR58</f>
        <v>0</v>
      </c>
      <c r="MT73" s="101">
        <f>MT58*MS73</f>
        <v>0</v>
      </c>
      <c r="MU73" s="119">
        <f t="shared" si="1076"/>
        <v>0</v>
      </c>
      <c r="MV73" s="93">
        <f>MV58</f>
        <v>51.47</v>
      </c>
      <c r="MW73" s="120">
        <f t="shared" si="1077"/>
        <v>0</v>
      </c>
      <c r="MX73" s="101">
        <f t="shared" si="1078"/>
        <v>0</v>
      </c>
      <c r="MY73" s="101"/>
      <c r="MZ73" s="121"/>
      <c r="NA73" s="122" t="e">
        <f t="shared" si="1079"/>
        <v>#DIV/0!</v>
      </c>
      <c r="NB73" s="469">
        <f t="shared" si="1080"/>
        <v>0</v>
      </c>
      <c r="NC73" s="122">
        <f>NB73/NB58</f>
        <v>0</v>
      </c>
      <c r="ND73" s="101">
        <f>ND58*NC73</f>
        <v>0</v>
      </c>
      <c r="NE73" s="119">
        <f t="shared" si="1081"/>
        <v>0</v>
      </c>
      <c r="NF73" s="93">
        <f>NF58</f>
        <v>51.47</v>
      </c>
      <c r="NG73" s="120">
        <f t="shared" si="1082"/>
        <v>0</v>
      </c>
      <c r="NH73" s="101">
        <f t="shared" si="1083"/>
        <v>0</v>
      </c>
      <c r="NI73" s="101"/>
      <c r="NJ73" s="121"/>
      <c r="NK73" s="122" t="e">
        <f t="shared" si="1084"/>
        <v>#DIV/0!</v>
      </c>
      <c r="NL73" s="469">
        <f t="shared" si="1085"/>
        <v>0</v>
      </c>
      <c r="NM73" s="122">
        <f>NL73/NL58</f>
        <v>0</v>
      </c>
      <c r="NN73" s="101">
        <f>NN58*NM73</f>
        <v>0</v>
      </c>
      <c r="NO73" s="119">
        <f t="shared" si="1086"/>
        <v>0</v>
      </c>
      <c r="NP73" s="93">
        <f>NP58</f>
        <v>51.47</v>
      </c>
      <c r="NQ73" s="120">
        <f t="shared" si="1087"/>
        <v>0</v>
      </c>
      <c r="NR73" s="101">
        <f t="shared" si="1088"/>
        <v>0</v>
      </c>
      <c r="NS73" s="101"/>
      <c r="NT73" s="121"/>
      <c r="NU73" s="122" t="e">
        <f t="shared" si="1089"/>
        <v>#DIV/0!</v>
      </c>
      <c r="NV73" s="469">
        <f t="shared" si="1090"/>
        <v>0</v>
      </c>
      <c r="NW73" s="122">
        <f>NV73/NV58</f>
        <v>0</v>
      </c>
      <c r="NX73" s="101">
        <f>NX58*NW73</f>
        <v>0</v>
      </c>
      <c r="NY73" s="119">
        <f t="shared" si="1091"/>
        <v>0</v>
      </c>
      <c r="NZ73" s="93">
        <f>NZ58</f>
        <v>51.47</v>
      </c>
      <c r="OA73" s="120">
        <f t="shared" si="1092"/>
        <v>0</v>
      </c>
      <c r="OB73" s="101">
        <f t="shared" si="1093"/>
        <v>0</v>
      </c>
      <c r="OC73" s="101"/>
      <c r="OD73" s="121"/>
      <c r="OE73" s="122" t="e">
        <f t="shared" si="1094"/>
        <v>#DIV/0!</v>
      </c>
      <c r="OF73" s="469">
        <f t="shared" si="1095"/>
        <v>0</v>
      </c>
      <c r="OG73" s="122">
        <f>OF73/OF58</f>
        <v>0</v>
      </c>
      <c r="OH73" s="101">
        <f>OH58*OG73</f>
        <v>0</v>
      </c>
      <c r="OI73" s="119">
        <f t="shared" si="1096"/>
        <v>0</v>
      </c>
      <c r="OJ73" s="93">
        <f>OJ58</f>
        <v>51.47</v>
      </c>
      <c r="OK73" s="120">
        <f t="shared" si="1097"/>
        <v>0</v>
      </c>
      <c r="OL73" s="101">
        <f t="shared" si="1098"/>
        <v>0</v>
      </c>
      <c r="OM73" s="101"/>
      <c r="ON73" s="121"/>
      <c r="OO73" s="122" t="e">
        <f t="shared" si="1099"/>
        <v>#DIV/0!</v>
      </c>
      <c r="OP73" s="469">
        <f t="shared" si="1100"/>
        <v>0</v>
      </c>
      <c r="OQ73" s="122">
        <f>OP73/OP58</f>
        <v>0</v>
      </c>
      <c r="OR73" s="101">
        <f>OR58*OQ73</f>
        <v>0</v>
      </c>
      <c r="OS73" s="119">
        <f t="shared" si="1101"/>
        <v>0</v>
      </c>
      <c r="OT73" s="93">
        <f>OT58</f>
        <v>51.47</v>
      </c>
      <c r="OU73" s="120">
        <f t="shared" si="1102"/>
        <v>0</v>
      </c>
      <c r="OV73" s="101">
        <f t="shared" si="1103"/>
        <v>0</v>
      </c>
      <c r="OW73" s="101"/>
      <c r="OX73" s="121"/>
      <c r="OY73" s="122" t="e">
        <f t="shared" si="1104"/>
        <v>#DIV/0!</v>
      </c>
      <c r="OZ73" s="469">
        <f t="shared" si="1105"/>
        <v>0</v>
      </c>
      <c r="PA73" s="122">
        <f>OZ73/OZ58</f>
        <v>0</v>
      </c>
      <c r="PB73" s="101">
        <f>PB58*PA73</f>
        <v>0</v>
      </c>
      <c r="PC73" s="119">
        <f t="shared" si="1106"/>
        <v>0</v>
      </c>
      <c r="PD73" s="93">
        <f>PD58</f>
        <v>51.47</v>
      </c>
      <c r="PE73" s="120">
        <f t="shared" si="1107"/>
        <v>0</v>
      </c>
      <c r="PF73" s="101">
        <f t="shared" si="1108"/>
        <v>0</v>
      </c>
      <c r="PG73" s="101"/>
      <c r="PH73" s="121"/>
      <c r="PI73" s="122" t="e">
        <f t="shared" si="1109"/>
        <v>#DIV/0!</v>
      </c>
      <c r="PJ73" s="469">
        <f t="shared" si="1110"/>
        <v>0</v>
      </c>
      <c r="PK73" s="122">
        <f>PJ73/PJ58</f>
        <v>0</v>
      </c>
      <c r="PL73" s="101">
        <f>PL58*PK73</f>
        <v>0</v>
      </c>
      <c r="PM73" s="119">
        <f t="shared" si="1111"/>
        <v>0</v>
      </c>
      <c r="PN73" s="93">
        <f>PN58</f>
        <v>51.47</v>
      </c>
      <c r="PO73" s="120">
        <f t="shared" si="1112"/>
        <v>0</v>
      </c>
      <c r="PP73" s="101">
        <f t="shared" si="1113"/>
        <v>0</v>
      </c>
      <c r="PQ73" s="101"/>
      <c r="PR73" s="121"/>
      <c r="PS73" s="122" t="e">
        <f t="shared" si="1114"/>
        <v>#DIV/0!</v>
      </c>
      <c r="PT73" s="469">
        <f t="shared" si="1115"/>
        <v>0</v>
      </c>
      <c r="PU73" s="122" t="e">
        <f>PT73/PT58</f>
        <v>#DIV/0!</v>
      </c>
      <c r="PV73" s="101" t="e">
        <f>PV58*PU73</f>
        <v>#DIV/0!</v>
      </c>
      <c r="PW73" s="119">
        <f t="shared" si="1116"/>
        <v>0</v>
      </c>
      <c r="PX73" s="93">
        <f>PX58</f>
        <v>0</v>
      </c>
      <c r="PY73" s="120">
        <f t="shared" si="1117"/>
        <v>0</v>
      </c>
      <c r="PZ73" s="101">
        <f t="shared" si="1118"/>
        <v>0</v>
      </c>
      <c r="QA73" s="101"/>
      <c r="QB73" s="121"/>
      <c r="QC73" s="122" t="e">
        <f t="shared" si="1119"/>
        <v>#DIV/0!</v>
      </c>
      <c r="QD73" s="469">
        <f t="shared" si="1120"/>
        <v>0</v>
      </c>
      <c r="QE73" s="122">
        <f>QD73/QD58</f>
        <v>0</v>
      </c>
      <c r="QF73" s="101">
        <f>QF58*QE73</f>
        <v>0</v>
      </c>
      <c r="QG73" s="119">
        <f t="shared" si="1121"/>
        <v>0</v>
      </c>
      <c r="QH73" s="93">
        <f>QH58</f>
        <v>51.47</v>
      </c>
      <c r="QI73" s="120">
        <f t="shared" si="1122"/>
        <v>0</v>
      </c>
      <c r="QJ73" s="101">
        <f t="shared" si="1123"/>
        <v>0</v>
      </c>
      <c r="QK73" s="101"/>
      <c r="QL73" s="121"/>
      <c r="QM73" s="122" t="e">
        <f t="shared" si="1124"/>
        <v>#DIV/0!</v>
      </c>
      <c r="QN73" s="469">
        <f t="shared" si="1125"/>
        <v>0</v>
      </c>
      <c r="QO73" s="122">
        <f>QN73/QN58</f>
        <v>0</v>
      </c>
      <c r="QP73" s="101">
        <f>QP58*QO73</f>
        <v>0</v>
      </c>
      <c r="QQ73" s="119">
        <f t="shared" si="1126"/>
        <v>0</v>
      </c>
      <c r="QR73" s="93">
        <f>QR58</f>
        <v>51.47</v>
      </c>
      <c r="QS73" s="120">
        <f t="shared" si="1127"/>
        <v>0</v>
      </c>
      <c r="QT73" s="101">
        <f t="shared" si="1128"/>
        <v>0</v>
      </c>
      <c r="QU73" s="101"/>
      <c r="QV73" s="121"/>
      <c r="QW73" s="122" t="e">
        <f t="shared" si="1129"/>
        <v>#DIV/0!</v>
      </c>
      <c r="QX73" s="469">
        <f t="shared" si="1130"/>
        <v>0</v>
      </c>
      <c r="QY73" s="122">
        <f>QX73/QX58</f>
        <v>0</v>
      </c>
      <c r="QZ73" s="101">
        <f>QZ58*QY73</f>
        <v>0</v>
      </c>
      <c r="RA73" s="119">
        <f t="shared" si="1131"/>
        <v>0</v>
      </c>
      <c r="RB73" s="93">
        <f>RB58</f>
        <v>51.47</v>
      </c>
      <c r="RC73" s="120">
        <f t="shared" si="1132"/>
        <v>0</v>
      </c>
      <c r="RD73" s="101">
        <f t="shared" si="1133"/>
        <v>0</v>
      </c>
      <c r="RE73" s="101"/>
      <c r="RF73" s="121"/>
      <c r="RG73" s="122" t="e">
        <f t="shared" si="1134"/>
        <v>#DIV/0!</v>
      </c>
      <c r="RH73" s="469">
        <f t="shared" si="1135"/>
        <v>0</v>
      </c>
      <c r="RI73" s="122">
        <f>RH73/RH58</f>
        <v>0</v>
      </c>
      <c r="RJ73" s="101">
        <f>RJ58*RI73</f>
        <v>0</v>
      </c>
      <c r="RK73" s="119">
        <f t="shared" si="1136"/>
        <v>0</v>
      </c>
      <c r="RL73" s="93">
        <f>RL58</f>
        <v>51.47</v>
      </c>
      <c r="RM73" s="120">
        <f t="shared" si="1137"/>
        <v>0</v>
      </c>
      <c r="RN73" s="101">
        <f t="shared" si="1138"/>
        <v>0</v>
      </c>
      <c r="RO73" s="101"/>
      <c r="RP73" s="121"/>
      <c r="RQ73" s="122" t="e">
        <f t="shared" si="1139"/>
        <v>#DIV/0!</v>
      </c>
      <c r="RR73" s="469">
        <f t="shared" si="1140"/>
        <v>0</v>
      </c>
      <c r="RS73" s="122">
        <f>RR73/RR58</f>
        <v>0</v>
      </c>
      <c r="RT73" s="101">
        <f>RT58*RS73</f>
        <v>0</v>
      </c>
      <c r="RU73" s="119">
        <f t="shared" si="1141"/>
        <v>0</v>
      </c>
      <c r="RV73" s="93">
        <f>RV58</f>
        <v>51.47</v>
      </c>
      <c r="RW73" s="120">
        <f t="shared" si="1142"/>
        <v>0</v>
      </c>
      <c r="RX73" s="101">
        <f t="shared" si="1143"/>
        <v>0</v>
      </c>
      <c r="RY73" s="101"/>
      <c r="RZ73" s="121"/>
      <c r="SA73" s="122" t="e">
        <f t="shared" si="1144"/>
        <v>#DIV/0!</v>
      </c>
      <c r="SB73" s="469">
        <f t="shared" si="1145"/>
        <v>0</v>
      </c>
      <c r="SC73" s="122">
        <f>SB73/SB58</f>
        <v>0</v>
      </c>
      <c r="SD73" s="101">
        <f>SD58*SC73</f>
        <v>0</v>
      </c>
      <c r="SE73" s="119">
        <f t="shared" si="1146"/>
        <v>0</v>
      </c>
      <c r="SF73" s="93">
        <f>SF58</f>
        <v>51.47</v>
      </c>
      <c r="SG73" s="120">
        <f t="shared" si="1147"/>
        <v>0</v>
      </c>
      <c r="SH73" s="101">
        <f t="shared" si="1148"/>
        <v>0</v>
      </c>
      <c r="SI73" s="101"/>
      <c r="SJ73" s="121"/>
      <c r="SK73" s="122" t="e">
        <f t="shared" si="1149"/>
        <v>#DIV/0!</v>
      </c>
      <c r="SL73" s="469">
        <f t="shared" si="1150"/>
        <v>0</v>
      </c>
      <c r="SM73" s="122">
        <f>SL73/SL58</f>
        <v>0</v>
      </c>
      <c r="SN73" s="101">
        <f>SN58*SM73</f>
        <v>0</v>
      </c>
      <c r="SO73" s="119">
        <f t="shared" si="1151"/>
        <v>0</v>
      </c>
      <c r="SP73" s="93">
        <f>SP58</f>
        <v>51.47</v>
      </c>
      <c r="SQ73" s="120">
        <f t="shared" si="1152"/>
        <v>0</v>
      </c>
      <c r="SR73" s="101">
        <f t="shared" si="1153"/>
        <v>0</v>
      </c>
      <c r="SS73" s="101"/>
      <c r="ST73" s="121"/>
      <c r="SU73" s="122" t="e">
        <f t="shared" si="1154"/>
        <v>#DIV/0!</v>
      </c>
      <c r="SV73" s="469">
        <f t="shared" si="1155"/>
        <v>0</v>
      </c>
      <c r="SW73" s="122">
        <f>SV73/SV58</f>
        <v>0</v>
      </c>
      <c r="SX73" s="101">
        <f>SX58*SW73</f>
        <v>0</v>
      </c>
      <c r="SY73" s="119">
        <f t="shared" si="1156"/>
        <v>0</v>
      </c>
      <c r="SZ73" s="93">
        <f>SZ58</f>
        <v>51.47</v>
      </c>
      <c r="TA73" s="120">
        <f t="shared" si="1157"/>
        <v>0</v>
      </c>
      <c r="TB73" s="101">
        <f t="shared" si="1158"/>
        <v>0</v>
      </c>
      <c r="TC73" s="101"/>
      <c r="TD73" s="121"/>
      <c r="TE73" s="122" t="e">
        <f t="shared" si="1159"/>
        <v>#DIV/0!</v>
      </c>
      <c r="TF73" s="469">
        <f t="shared" si="1160"/>
        <v>0</v>
      </c>
      <c r="TG73" s="122">
        <f>TF73/TF58</f>
        <v>0</v>
      </c>
      <c r="TH73" s="101">
        <f>TH58*TG73</f>
        <v>0</v>
      </c>
      <c r="TI73" s="119">
        <f t="shared" si="1161"/>
        <v>0</v>
      </c>
      <c r="TJ73" s="93">
        <f>TJ58</f>
        <v>51.47</v>
      </c>
      <c r="TK73" s="120">
        <f t="shared" si="1162"/>
        <v>0</v>
      </c>
      <c r="TL73" s="101">
        <f t="shared" si="1163"/>
        <v>0</v>
      </c>
      <c r="TM73" s="101"/>
      <c r="TN73" s="121"/>
      <c r="TO73" s="122" t="e">
        <f t="shared" si="1164"/>
        <v>#DIV/0!</v>
      </c>
      <c r="TP73" s="469">
        <f t="shared" si="1165"/>
        <v>0</v>
      </c>
      <c r="TQ73" s="122">
        <f>TP73/TP58</f>
        <v>0</v>
      </c>
      <c r="TR73" s="101">
        <f>TR58*TQ73</f>
        <v>0</v>
      </c>
      <c r="TS73" s="119">
        <f t="shared" si="1166"/>
        <v>0</v>
      </c>
      <c r="TT73" s="93">
        <f>TT58</f>
        <v>51.47</v>
      </c>
      <c r="TU73" s="120">
        <f t="shared" si="1167"/>
        <v>0</v>
      </c>
      <c r="TV73" s="101">
        <f t="shared" si="1168"/>
        <v>0</v>
      </c>
      <c r="TW73" s="101"/>
      <c r="TX73" s="121"/>
      <c r="TY73" s="122" t="e">
        <f t="shared" si="1169"/>
        <v>#DIV/0!</v>
      </c>
      <c r="TZ73" s="469">
        <f t="shared" si="1170"/>
        <v>0</v>
      </c>
      <c r="UA73" s="122">
        <f>TZ73/TZ58</f>
        <v>0</v>
      </c>
      <c r="UB73" s="101">
        <f>UB58*UA73</f>
        <v>0</v>
      </c>
      <c r="UC73" s="119">
        <f t="shared" si="1171"/>
        <v>0</v>
      </c>
      <c r="UD73" s="93">
        <f>UD58</f>
        <v>51.47</v>
      </c>
      <c r="UE73" s="120">
        <f t="shared" si="1172"/>
        <v>0</v>
      </c>
      <c r="UF73" s="101">
        <f t="shared" si="1173"/>
        <v>0</v>
      </c>
      <c r="UG73" s="101"/>
      <c r="UH73" s="121"/>
      <c r="UI73" s="122" t="e">
        <f t="shared" si="1174"/>
        <v>#DIV/0!</v>
      </c>
      <c r="UJ73" s="469">
        <f t="shared" si="1175"/>
        <v>0</v>
      </c>
      <c r="UK73" s="122">
        <f>UJ73/UJ58</f>
        <v>0</v>
      </c>
      <c r="UL73" s="101">
        <f>UL58*UK73</f>
        <v>0</v>
      </c>
      <c r="UM73" s="119">
        <f t="shared" si="1176"/>
        <v>0</v>
      </c>
      <c r="UN73" s="93">
        <f>UN58</f>
        <v>51.47</v>
      </c>
      <c r="UO73" s="120">
        <f t="shared" si="1177"/>
        <v>0</v>
      </c>
      <c r="UP73" s="101">
        <f t="shared" si="1178"/>
        <v>0</v>
      </c>
      <c r="UQ73" s="101"/>
      <c r="UR73" s="121"/>
      <c r="US73" s="122" t="e">
        <f t="shared" si="1179"/>
        <v>#DIV/0!</v>
      </c>
      <c r="UT73" s="469">
        <f t="shared" si="1180"/>
        <v>0</v>
      </c>
      <c r="UU73" s="122">
        <f>UT73/UT58</f>
        <v>0</v>
      </c>
      <c r="UV73" s="101">
        <f>UV58*UU73</f>
        <v>0</v>
      </c>
      <c r="UW73" s="119">
        <f t="shared" si="1181"/>
        <v>0</v>
      </c>
      <c r="UX73" s="93">
        <f>UX58</f>
        <v>51.47</v>
      </c>
      <c r="UY73" s="120">
        <f t="shared" si="1182"/>
        <v>0</v>
      </c>
      <c r="UZ73" s="101">
        <f t="shared" si="1183"/>
        <v>0</v>
      </c>
      <c r="VA73" s="101"/>
      <c r="VB73" s="121"/>
      <c r="VC73" s="122" t="e">
        <f t="shared" si="1184"/>
        <v>#DIV/0!</v>
      </c>
      <c r="VD73" s="469">
        <f t="shared" si="1185"/>
        <v>0</v>
      </c>
      <c r="VE73" s="122">
        <f>VD73/VD58</f>
        <v>0</v>
      </c>
      <c r="VF73" s="101">
        <f>VF58*VE73</f>
        <v>0</v>
      </c>
      <c r="VG73" s="119">
        <f t="shared" si="1186"/>
        <v>0</v>
      </c>
      <c r="VH73" s="93">
        <f>VH58</f>
        <v>51.47</v>
      </c>
      <c r="VI73" s="120">
        <f t="shared" si="1187"/>
        <v>0</v>
      </c>
      <c r="VJ73" s="101">
        <f t="shared" si="1188"/>
        <v>0</v>
      </c>
      <c r="VK73" s="101"/>
      <c r="VL73" s="121"/>
      <c r="VM73" s="122" t="e">
        <f t="shared" si="1189"/>
        <v>#DIV/0!</v>
      </c>
      <c r="VN73" s="469">
        <f t="shared" si="1190"/>
        <v>0</v>
      </c>
      <c r="VO73" s="122">
        <f>VN73/VN58</f>
        <v>0</v>
      </c>
      <c r="VP73" s="101">
        <f>VP58*VO73</f>
        <v>0</v>
      </c>
      <c r="VQ73" s="119">
        <f t="shared" si="1191"/>
        <v>0</v>
      </c>
      <c r="VR73" s="93">
        <f>VR58</f>
        <v>51.47</v>
      </c>
      <c r="VS73" s="120">
        <f t="shared" si="1192"/>
        <v>0</v>
      </c>
      <c r="VT73" s="101">
        <f t="shared" si="1193"/>
        <v>0</v>
      </c>
      <c r="VU73" s="101"/>
      <c r="VV73" s="121"/>
      <c r="VW73" s="122" t="e">
        <f t="shared" si="1194"/>
        <v>#DIV/0!</v>
      </c>
      <c r="VX73" s="452">
        <f t="shared" si="1195"/>
        <v>0</v>
      </c>
      <c r="VY73" s="122">
        <f>VX73/VX58</f>
        <v>0</v>
      </c>
      <c r="VZ73" s="101">
        <f>VZ58*VY73</f>
        <v>0</v>
      </c>
      <c r="WA73" s="119">
        <f t="shared" si="1196"/>
        <v>0</v>
      </c>
      <c r="WB73" s="93">
        <f>WB58</f>
        <v>51.47</v>
      </c>
      <c r="WC73" s="120">
        <f t="shared" si="1197"/>
        <v>0</v>
      </c>
      <c r="WD73" s="101">
        <f t="shared" si="1198"/>
        <v>0</v>
      </c>
      <c r="WE73" s="101"/>
      <c r="WF73" s="121"/>
    </row>
    <row r="74" spans="1:604">
      <c r="A74" s="5" t="s">
        <v>46</v>
      </c>
      <c r="B74" s="14" t="s">
        <v>1017</v>
      </c>
      <c r="C74" s="14"/>
      <c r="D74" s="14"/>
      <c r="E74" s="4" t="s">
        <v>33</v>
      </c>
      <c r="F74" s="18">
        <f>SUM(F76:F89)</f>
        <v>223</v>
      </c>
      <c r="G74" s="4"/>
      <c r="H74" s="95">
        <v>6154</v>
      </c>
      <c r="I74" s="119">
        <f>IF(F74&gt;0,H74/F74,0)</f>
        <v>27.596412560000001</v>
      </c>
      <c r="J74" s="101">
        <f>IF(M74&gt;0,M74/H74,0)</f>
        <v>23.63</v>
      </c>
      <c r="K74" s="120">
        <f>I74*J74</f>
        <v>652.10323000000005</v>
      </c>
      <c r="L74" s="101">
        <f>K74*F74</f>
        <v>145419.01999999999</v>
      </c>
      <c r="M74" s="95">
        <v>145419.01999999999</v>
      </c>
      <c r="N74" s="121">
        <f>M74-L74</f>
        <v>0</v>
      </c>
      <c r="O74" s="122">
        <f t="shared" si="904"/>
        <v>1.8526800000000001</v>
      </c>
      <c r="P74" s="18">
        <f>SUM(P76:P89)</f>
        <v>446</v>
      </c>
      <c r="Q74" s="4"/>
      <c r="R74" s="95">
        <v>8612</v>
      </c>
      <c r="S74" s="119">
        <f>IF(P74&gt;0,R74/P74,0)</f>
        <v>19.30941704</v>
      </c>
      <c r="T74" s="101">
        <f>IF(W74&gt;0,W74/R74,0)</f>
        <v>23.63</v>
      </c>
      <c r="U74" s="120">
        <f>S74*T74</f>
        <v>456.28152</v>
      </c>
      <c r="V74" s="101">
        <f>U74*P74</f>
        <v>203501.56</v>
      </c>
      <c r="W74" s="95">
        <v>203501.56</v>
      </c>
      <c r="X74" s="121">
        <f>W74-V74</f>
        <v>0</v>
      </c>
      <c r="Y74" s="122">
        <f t="shared" si="909"/>
        <v>1.29633</v>
      </c>
      <c r="Z74" s="18">
        <f>SUM(Z76:Z89)</f>
        <v>276</v>
      </c>
      <c r="AA74" s="4"/>
      <c r="AB74" s="95">
        <v>7068</v>
      </c>
      <c r="AC74" s="119">
        <f>IF(Z74&gt;0,AB74/Z74,0)</f>
        <v>25.608695650000001</v>
      </c>
      <c r="AD74" s="101">
        <f>IF(AG74&gt;0,AG74/AB74,0)</f>
        <v>23.63</v>
      </c>
      <c r="AE74" s="120">
        <f>AC74*AD74</f>
        <v>605.13347999999996</v>
      </c>
      <c r="AF74" s="101">
        <f>AE74*Z74</f>
        <v>167016.84</v>
      </c>
      <c r="AG74" s="95">
        <v>167016.84</v>
      </c>
      <c r="AH74" s="121">
        <f>AG74-AF74</f>
        <v>0</v>
      </c>
      <c r="AI74" s="122">
        <f t="shared" si="914"/>
        <v>1.71923</v>
      </c>
      <c r="AJ74" s="18">
        <f>SUM(AJ76:AJ89)</f>
        <v>0</v>
      </c>
      <c r="AK74" s="4"/>
      <c r="AL74" s="95"/>
      <c r="AM74" s="119">
        <f>IF(AJ74&gt;0,AL74/AJ74,0)</f>
        <v>0</v>
      </c>
      <c r="AN74" s="101">
        <f>IF(AQ74&gt;0,AQ74/AL74,0)</f>
        <v>0</v>
      </c>
      <c r="AO74" s="120">
        <f>AM74*AN74</f>
        <v>0</v>
      </c>
      <c r="AP74" s="101">
        <f>AO74*AJ74</f>
        <v>0</v>
      </c>
      <c r="AQ74" s="95"/>
      <c r="AR74" s="121">
        <f>AQ74-AP74</f>
        <v>0</v>
      </c>
      <c r="AS74" s="122">
        <f t="shared" si="919"/>
        <v>0</v>
      </c>
      <c r="AT74" s="18">
        <f>SUM(AT76:AT89)</f>
        <v>131</v>
      </c>
      <c r="AU74" s="4"/>
      <c r="AV74" s="95">
        <v>3173</v>
      </c>
      <c r="AW74" s="119">
        <f>IF(AT74&gt;0,AV74/AT74,0)</f>
        <v>24.221374050000001</v>
      </c>
      <c r="AX74" s="101">
        <f>IF(BA74&gt;0,BA74/AV74,0)</f>
        <v>23.63</v>
      </c>
      <c r="AY74" s="120">
        <f>AW74*AX74</f>
        <v>572.35107000000005</v>
      </c>
      <c r="AZ74" s="101">
        <f>AY74*AT74</f>
        <v>74977.990000000005</v>
      </c>
      <c r="BA74" s="95">
        <v>74977.990000000005</v>
      </c>
      <c r="BB74" s="121">
        <f>BA74-AZ74</f>
        <v>0</v>
      </c>
      <c r="BC74" s="122">
        <f t="shared" si="924"/>
        <v>1.6261000000000001</v>
      </c>
      <c r="BD74" s="18">
        <f>SUM(BD76:BD89)</f>
        <v>151</v>
      </c>
      <c r="BE74" s="4"/>
      <c r="BF74" s="95">
        <v>1356</v>
      </c>
      <c r="BG74" s="119">
        <f>IF(BD74&gt;0,BF74/BD74,0)</f>
        <v>8.9801324499999993</v>
      </c>
      <c r="BH74" s="101">
        <f>IF(BK74&gt;0,BK74/BF74,0)</f>
        <v>23.63</v>
      </c>
      <c r="BI74" s="120">
        <f>BG74*BH74</f>
        <v>212.20052999999999</v>
      </c>
      <c r="BJ74" s="101">
        <f>BI74*BD74</f>
        <v>32042.28</v>
      </c>
      <c r="BK74" s="95">
        <v>32042.28</v>
      </c>
      <c r="BL74" s="121">
        <f>BK74-BJ74</f>
        <v>0</v>
      </c>
      <c r="BM74" s="122">
        <f t="shared" si="929"/>
        <v>0.60287999999999997</v>
      </c>
      <c r="BN74" s="18">
        <f>SUM(BN76:BN89)</f>
        <v>50</v>
      </c>
      <c r="BO74" s="4"/>
      <c r="BP74" s="95">
        <v>941</v>
      </c>
      <c r="BQ74" s="119">
        <f>IF(BN74&gt;0,BP74/BN74,0)</f>
        <v>18.82</v>
      </c>
      <c r="BR74" s="101">
        <f>IF(BU74&gt;0,BU74/BP74,0)</f>
        <v>23.63</v>
      </c>
      <c r="BS74" s="120">
        <f>BQ74*BR74</f>
        <v>444.71660000000003</v>
      </c>
      <c r="BT74" s="101">
        <f>BS74*BN74</f>
        <v>22235.83</v>
      </c>
      <c r="BU74" s="95">
        <v>22235.83</v>
      </c>
      <c r="BV74" s="121">
        <f>BU74-BT74</f>
        <v>0</v>
      </c>
      <c r="BW74" s="122">
        <f t="shared" si="934"/>
        <v>1.2634799999999999</v>
      </c>
      <c r="BX74" s="18">
        <f>SUM(BX76:BX89)</f>
        <v>167</v>
      </c>
      <c r="BY74" s="4"/>
      <c r="BZ74" s="95">
        <v>1420</v>
      </c>
      <c r="CA74" s="119">
        <f>IF(BX74&gt;0,BZ74/BX74,0)</f>
        <v>8.5029940100000001</v>
      </c>
      <c r="CB74" s="101">
        <f>IF(CE74&gt;0,CE74/BZ74,0)</f>
        <v>23.63</v>
      </c>
      <c r="CC74" s="120">
        <f>CA74*CB74</f>
        <v>200.92574999999999</v>
      </c>
      <c r="CD74" s="101">
        <f>CC74*BX74</f>
        <v>33554.6</v>
      </c>
      <c r="CE74" s="95">
        <v>33554.6</v>
      </c>
      <c r="CF74" s="121">
        <f>CE74-CD74</f>
        <v>0</v>
      </c>
      <c r="CG74" s="122">
        <f t="shared" si="939"/>
        <v>0.57084999999999997</v>
      </c>
      <c r="CH74" s="18">
        <f>SUM(CH76:CH89)</f>
        <v>0</v>
      </c>
      <c r="CI74" s="4"/>
      <c r="CJ74" s="95"/>
      <c r="CK74" s="119">
        <f>IF(CH74&gt;0,CJ74/CH74,0)</f>
        <v>0</v>
      </c>
      <c r="CL74" s="101">
        <f>IF(CO74&gt;0,CO74/CJ74,0)</f>
        <v>0</v>
      </c>
      <c r="CM74" s="120">
        <f>CK74*CL74</f>
        <v>0</v>
      </c>
      <c r="CN74" s="101">
        <f>CM74*CH74</f>
        <v>0</v>
      </c>
      <c r="CO74" s="95"/>
      <c r="CP74" s="121">
        <f>CO74-CN74</f>
        <v>0</v>
      </c>
      <c r="CQ74" s="122">
        <f t="shared" si="944"/>
        <v>0</v>
      </c>
      <c r="CR74" s="18">
        <f>SUM(CR76:CR89)</f>
        <v>121</v>
      </c>
      <c r="CS74" s="4"/>
      <c r="CT74" s="95">
        <v>1357</v>
      </c>
      <c r="CU74" s="119">
        <f>IF(CR74&gt;0,CT74/CR74,0)</f>
        <v>11.214876029999999</v>
      </c>
      <c r="CV74" s="101">
        <f>IF(CY74&gt;0,CY74/CT74,0)</f>
        <v>23.63</v>
      </c>
      <c r="CW74" s="120">
        <f>CU74*CV74</f>
        <v>265.00752</v>
      </c>
      <c r="CX74" s="101">
        <f>CW74*CR74</f>
        <v>32065.91</v>
      </c>
      <c r="CY74" s="95">
        <v>32065.91</v>
      </c>
      <c r="CZ74" s="121">
        <f>CY74-CX74</f>
        <v>0</v>
      </c>
      <c r="DA74" s="122">
        <f t="shared" si="949"/>
        <v>0.75290999999999997</v>
      </c>
      <c r="DB74" s="18">
        <f>SUM(DB76:DB89)</f>
        <v>338</v>
      </c>
      <c r="DC74" s="4"/>
      <c r="DD74" s="95">
        <v>3862</v>
      </c>
      <c r="DE74" s="119">
        <f>IF(DB74&gt;0,DD74/DB74,0)</f>
        <v>11.426035499999999</v>
      </c>
      <c r="DF74" s="101">
        <f>IF(DI74&gt;0,DI74/DD74,0)</f>
        <v>23.63</v>
      </c>
      <c r="DG74" s="120">
        <f>DE74*DF74</f>
        <v>269.99722000000003</v>
      </c>
      <c r="DH74" s="101">
        <f>DG74*DB74</f>
        <v>91259.06</v>
      </c>
      <c r="DI74" s="95">
        <v>91259.06</v>
      </c>
      <c r="DJ74" s="121">
        <f>DI74-DH74</f>
        <v>0</v>
      </c>
      <c r="DK74" s="122">
        <f t="shared" si="954"/>
        <v>0.76707999999999998</v>
      </c>
      <c r="DL74" s="18">
        <f>SUM(DL76:DL89)</f>
        <v>170</v>
      </c>
      <c r="DM74" s="4"/>
      <c r="DN74" s="95">
        <v>2327</v>
      </c>
      <c r="DO74" s="119">
        <f>IF(DL74&gt;0,DN74/DL74,0)</f>
        <v>13.68823529</v>
      </c>
      <c r="DP74" s="101">
        <f>IF(DS74&gt;0,DS74/DN74,0)</f>
        <v>23.63</v>
      </c>
      <c r="DQ74" s="120">
        <f>DO74*DP74</f>
        <v>323.45299999999997</v>
      </c>
      <c r="DR74" s="101">
        <f>DQ74*DL74</f>
        <v>54987.01</v>
      </c>
      <c r="DS74" s="95">
        <v>54987.01</v>
      </c>
      <c r="DT74" s="121">
        <f>DS74-DR74</f>
        <v>0</v>
      </c>
      <c r="DU74" s="122">
        <f t="shared" si="959"/>
        <v>0.91896</v>
      </c>
      <c r="DV74" s="18">
        <f>SUM(DV76:DV89)</f>
        <v>53</v>
      </c>
      <c r="DW74" s="4"/>
      <c r="DX74" s="95">
        <v>843</v>
      </c>
      <c r="DY74" s="119">
        <f>IF(DV74&gt;0,DX74/DV74,0)</f>
        <v>15.90566038</v>
      </c>
      <c r="DZ74" s="101">
        <f>IF(EC74&gt;0,EC74/DX74,0)</f>
        <v>23.63</v>
      </c>
      <c r="EA74" s="120">
        <f>DY74*DZ74</f>
        <v>375.85075000000001</v>
      </c>
      <c r="EB74" s="101">
        <f>EA74*DV74</f>
        <v>19920.09</v>
      </c>
      <c r="EC74" s="95">
        <v>19920.09</v>
      </c>
      <c r="ED74" s="121">
        <f>EC74-EB74</f>
        <v>0</v>
      </c>
      <c r="EE74" s="122">
        <f t="shared" si="964"/>
        <v>1.06782</v>
      </c>
      <c r="EF74" s="18">
        <f>SUM(EF76:EF89)</f>
        <v>239</v>
      </c>
      <c r="EG74" s="4"/>
      <c r="EH74" s="95">
        <v>7142</v>
      </c>
      <c r="EI74" s="119">
        <f>IF(EF74&gt;0,EH74/EF74,0)</f>
        <v>29.882845190000001</v>
      </c>
      <c r="EJ74" s="101">
        <f>IF(EM74&gt;0,EM74/EH74,0)</f>
        <v>23.63</v>
      </c>
      <c r="EK74" s="120">
        <f>EI74*EJ74</f>
        <v>706.13162999999997</v>
      </c>
      <c r="EL74" s="101">
        <f>EK74*EF74</f>
        <v>168765.46</v>
      </c>
      <c r="EM74" s="95">
        <v>168765.46</v>
      </c>
      <c r="EN74" s="121">
        <f>EM74-EL74</f>
        <v>0</v>
      </c>
      <c r="EO74" s="122">
        <f t="shared" si="969"/>
        <v>2.0061800000000001</v>
      </c>
      <c r="EP74" s="18">
        <f>SUM(EP76:EP89)</f>
        <v>318</v>
      </c>
      <c r="EQ74" s="4"/>
      <c r="ER74" s="95">
        <v>4420</v>
      </c>
      <c r="ES74" s="119">
        <f>IF(EP74&gt;0,ER74/EP74,0)</f>
        <v>13.899371070000001</v>
      </c>
      <c r="ET74" s="101">
        <f>IF(EW74&gt;0,EW74/ER74,0)</f>
        <v>23.63</v>
      </c>
      <c r="EU74" s="120">
        <f>ES74*ET74</f>
        <v>328.44213999999999</v>
      </c>
      <c r="EV74" s="101">
        <f>EU74*EP74</f>
        <v>104444.6</v>
      </c>
      <c r="EW74" s="95">
        <v>104444.6</v>
      </c>
      <c r="EX74" s="121">
        <f>EW74-EV74</f>
        <v>0</v>
      </c>
      <c r="EY74" s="122">
        <f t="shared" si="974"/>
        <v>0.93313000000000001</v>
      </c>
      <c r="EZ74" s="18">
        <f>SUM(EZ76:EZ89)</f>
        <v>107</v>
      </c>
      <c r="FA74" s="4"/>
      <c r="FB74" s="95">
        <v>930</v>
      </c>
      <c r="FC74" s="119">
        <f>IF(EZ74&gt;0,FB74/EZ74,0)</f>
        <v>8.6915887900000008</v>
      </c>
      <c r="FD74" s="101">
        <f>IF(FG74&gt;0,FG74/FB74,0)</f>
        <v>23.63</v>
      </c>
      <c r="FE74" s="120">
        <f>FC74*FD74</f>
        <v>205.38224</v>
      </c>
      <c r="FF74" s="101">
        <f>FE74*EZ74</f>
        <v>21975.9</v>
      </c>
      <c r="FG74" s="95">
        <v>21975.9</v>
      </c>
      <c r="FH74" s="121">
        <f>FG74-FF74</f>
        <v>0</v>
      </c>
      <c r="FI74" s="122">
        <f t="shared" si="979"/>
        <v>0.58350999999999997</v>
      </c>
      <c r="FJ74" s="18">
        <f>SUM(FJ76:FJ89)</f>
        <v>179</v>
      </c>
      <c r="FK74" s="4"/>
      <c r="FL74" s="95">
        <v>2453</v>
      </c>
      <c r="FM74" s="119">
        <f>IF(FJ74&gt;0,FL74/FJ74,0)</f>
        <v>13.703910609999999</v>
      </c>
      <c r="FN74" s="101">
        <f>IF(FQ74&gt;0,FQ74/FL74,0)</f>
        <v>23.63</v>
      </c>
      <c r="FO74" s="120">
        <f>FM74*FN74</f>
        <v>323.82341000000002</v>
      </c>
      <c r="FP74" s="101">
        <f>FO74*FJ74</f>
        <v>57964.39</v>
      </c>
      <c r="FQ74" s="95">
        <v>57964.39</v>
      </c>
      <c r="FR74" s="121">
        <f>FQ74-FP74</f>
        <v>0</v>
      </c>
      <c r="FS74" s="122">
        <f t="shared" si="984"/>
        <v>0.92000999999999999</v>
      </c>
      <c r="FT74" s="18">
        <f>SUM(FT76:FT89)</f>
        <v>298</v>
      </c>
      <c r="FU74" s="4"/>
      <c r="FV74" s="95">
        <v>3067</v>
      </c>
      <c r="FW74" s="119">
        <f>IF(FT74&gt;0,FV74/FT74,0)</f>
        <v>10.29194631</v>
      </c>
      <c r="FX74" s="101">
        <f>IF(GA74&gt;0,GA74/FV74,0)</f>
        <v>23.63</v>
      </c>
      <c r="FY74" s="120">
        <f>FW74*FX74</f>
        <v>243.19869</v>
      </c>
      <c r="FZ74" s="101">
        <f>FY74*FT74</f>
        <v>72473.210000000006</v>
      </c>
      <c r="GA74" s="95">
        <v>72473.210000000006</v>
      </c>
      <c r="GB74" s="121">
        <f>GA74-FZ74</f>
        <v>0</v>
      </c>
      <c r="GC74" s="122">
        <f t="shared" si="989"/>
        <v>0.69094999999999995</v>
      </c>
      <c r="GD74" s="18">
        <f>SUM(GD76:GD89)</f>
        <v>153</v>
      </c>
      <c r="GE74" s="4"/>
      <c r="GF74" s="95">
        <v>1400</v>
      </c>
      <c r="GG74" s="119">
        <f>IF(GD74&gt;0,GF74/GD74,0)</f>
        <v>9.1503268000000002</v>
      </c>
      <c r="GH74" s="101">
        <f>IF(GK74&gt;0,GK74/GF74,0)</f>
        <v>23.63</v>
      </c>
      <c r="GI74" s="120">
        <f>GG74*GH74</f>
        <v>216.22221999999999</v>
      </c>
      <c r="GJ74" s="101">
        <f>GI74*GD74</f>
        <v>33082</v>
      </c>
      <c r="GK74" s="95">
        <v>33082</v>
      </c>
      <c r="GL74" s="121">
        <f>GK74-GJ74</f>
        <v>0</v>
      </c>
      <c r="GM74" s="122">
        <f t="shared" si="994"/>
        <v>0.61429999999999996</v>
      </c>
      <c r="GN74" s="18">
        <f>SUM(GN76:GN89)</f>
        <v>95</v>
      </c>
      <c r="GO74" s="4"/>
      <c r="GP74" s="95">
        <v>1585</v>
      </c>
      <c r="GQ74" s="119">
        <f>IF(GN74&gt;0,GP74/GN74,0)</f>
        <v>16.684210530000001</v>
      </c>
      <c r="GR74" s="101">
        <f>IF(GU74&gt;0,GU74/GP74,0)</f>
        <v>23.63</v>
      </c>
      <c r="GS74" s="120">
        <f>GQ74*GR74</f>
        <v>394.24788999999998</v>
      </c>
      <c r="GT74" s="101">
        <f>GS74*GN74</f>
        <v>37453.550000000003</v>
      </c>
      <c r="GU74" s="95">
        <v>37453.550000000003</v>
      </c>
      <c r="GV74" s="121">
        <f>GU74-GT74</f>
        <v>0</v>
      </c>
      <c r="GW74" s="122">
        <f t="shared" si="999"/>
        <v>1.12009</v>
      </c>
      <c r="GX74" s="18">
        <f>SUM(GX76:GX89)</f>
        <v>208</v>
      </c>
      <c r="GY74" s="4"/>
      <c r="GZ74" s="95">
        <v>3470</v>
      </c>
      <c r="HA74" s="119">
        <f>IF(GX74&gt;0,GZ74/GX74,0)</f>
        <v>16.68269231</v>
      </c>
      <c r="HB74" s="101">
        <f>IF(HE74&gt;0,HE74/GZ74,0)</f>
        <v>23.63</v>
      </c>
      <c r="HC74" s="120">
        <f>HA74*HB74</f>
        <v>394.21202</v>
      </c>
      <c r="HD74" s="101">
        <f>HC74*GX74</f>
        <v>81996.100000000006</v>
      </c>
      <c r="HE74" s="95">
        <v>81996.100000000006</v>
      </c>
      <c r="HF74" s="121">
        <f>HE74-HD74</f>
        <v>0</v>
      </c>
      <c r="HG74" s="122">
        <f t="shared" si="1004"/>
        <v>1.11999</v>
      </c>
      <c r="HH74" s="18">
        <f>SUM(HH76:HH89)</f>
        <v>277</v>
      </c>
      <c r="HI74" s="4"/>
      <c r="HJ74" s="95">
        <v>4682</v>
      </c>
      <c r="HK74" s="119">
        <f>IF(HH74&gt;0,HJ74/HH74,0)</f>
        <v>16.902527079999999</v>
      </c>
      <c r="HL74" s="101">
        <f>IF(HO74&gt;0,HO74/HJ74,0)</f>
        <v>23.63</v>
      </c>
      <c r="HM74" s="120">
        <f>HK74*HL74</f>
        <v>399.40670999999998</v>
      </c>
      <c r="HN74" s="101">
        <f>HM74*HH74</f>
        <v>110635.66</v>
      </c>
      <c r="HO74" s="95">
        <v>110635.66</v>
      </c>
      <c r="HP74" s="121">
        <f>HO74-HN74</f>
        <v>0</v>
      </c>
      <c r="HQ74" s="122">
        <f t="shared" si="1009"/>
        <v>1.1347499999999999</v>
      </c>
      <c r="HR74" s="18">
        <f>SUM(HR76:HR89)</f>
        <v>429</v>
      </c>
      <c r="HS74" s="4"/>
      <c r="HT74" s="95">
        <v>5774</v>
      </c>
      <c r="HU74" s="119">
        <f>IF(HR74&gt;0,HT74/HR74,0)</f>
        <v>13.45920746</v>
      </c>
      <c r="HV74" s="101">
        <f>IF(HY74&gt;0,HY74/HT74,0)</f>
        <v>23.63</v>
      </c>
      <c r="HW74" s="120">
        <f>HU74*HV74</f>
        <v>318.04106999999999</v>
      </c>
      <c r="HX74" s="101">
        <f>HW74*HR74</f>
        <v>136439.62</v>
      </c>
      <c r="HY74" s="95">
        <v>136439.62</v>
      </c>
      <c r="HZ74" s="121">
        <f>HY74-HX74</f>
        <v>0</v>
      </c>
      <c r="IA74" s="122">
        <f t="shared" si="1014"/>
        <v>0.90358000000000005</v>
      </c>
      <c r="IB74" s="18">
        <f>SUM(IB76:IB89)</f>
        <v>176</v>
      </c>
      <c r="IC74" s="4"/>
      <c r="ID74" s="95">
        <v>2394</v>
      </c>
      <c r="IE74" s="119">
        <f>IF(IB74&gt;0,ID74/IB74,0)</f>
        <v>13.602272729999999</v>
      </c>
      <c r="IF74" s="101">
        <f>IF(II74&gt;0,II74/ID74,0)</f>
        <v>23.63</v>
      </c>
      <c r="IG74" s="120">
        <f>IE74*IF74</f>
        <v>321.42169999999999</v>
      </c>
      <c r="IH74" s="101">
        <f>IG74*IB74</f>
        <v>56570.22</v>
      </c>
      <c r="II74" s="95">
        <v>56570.22</v>
      </c>
      <c r="IJ74" s="121">
        <f>II74-IH74</f>
        <v>0</v>
      </c>
      <c r="IK74" s="122">
        <f t="shared" si="1019"/>
        <v>0.91317999999999999</v>
      </c>
      <c r="IL74" s="18">
        <f>SUM(IL76:IL89)</f>
        <v>118</v>
      </c>
      <c r="IM74" s="4"/>
      <c r="IN74" s="95">
        <v>1340</v>
      </c>
      <c r="IO74" s="119">
        <f>IF(IL74&gt;0,IN74/IL74,0)</f>
        <v>11.3559322</v>
      </c>
      <c r="IP74" s="101">
        <f>IF(IS74&gt;0,IS74/IN74,0)</f>
        <v>23.63</v>
      </c>
      <c r="IQ74" s="120">
        <f>IO74*IP74</f>
        <v>268.34068000000002</v>
      </c>
      <c r="IR74" s="101">
        <f>IQ74*IL74</f>
        <v>31664.2</v>
      </c>
      <c r="IS74" s="95">
        <v>31664.2</v>
      </c>
      <c r="IT74" s="121">
        <f>IS74-IR74</f>
        <v>0</v>
      </c>
      <c r="IU74" s="122">
        <f t="shared" si="1024"/>
        <v>0.76237999999999995</v>
      </c>
      <c r="IV74" s="18">
        <f>SUM(IV76:IV89)</f>
        <v>316</v>
      </c>
      <c r="IW74" s="4"/>
      <c r="IX74" s="95">
        <v>3305</v>
      </c>
      <c r="IY74" s="119">
        <f>IF(IV74&gt;0,IX74/IV74,0)</f>
        <v>10.45886076</v>
      </c>
      <c r="IZ74" s="101">
        <f>IF(JC74&gt;0,JC74/IX74,0)</f>
        <v>23.63</v>
      </c>
      <c r="JA74" s="120">
        <f>IY74*IZ74</f>
        <v>247.14287999999999</v>
      </c>
      <c r="JB74" s="101">
        <f>JA74*IV74</f>
        <v>78097.149999999994</v>
      </c>
      <c r="JC74" s="95">
        <v>78097.149999999994</v>
      </c>
      <c r="JD74" s="121">
        <f>JC74-JB74</f>
        <v>0</v>
      </c>
      <c r="JE74" s="122">
        <f t="shared" si="1029"/>
        <v>0.70215000000000005</v>
      </c>
      <c r="JF74" s="18">
        <f>SUM(JF76:JF89)</f>
        <v>321</v>
      </c>
      <c r="JG74" s="4"/>
      <c r="JH74" s="95">
        <v>5090</v>
      </c>
      <c r="JI74" s="119">
        <f>IF(JF74&gt;0,JH74/JF74,0)</f>
        <v>15.856697820000001</v>
      </c>
      <c r="JJ74" s="101">
        <f>IF(JM74&gt;0,JM74/JH74,0)</f>
        <v>23.63</v>
      </c>
      <c r="JK74" s="120">
        <f>JI74*JJ74</f>
        <v>374.69376999999997</v>
      </c>
      <c r="JL74" s="101">
        <f>JK74*JF74</f>
        <v>120276.7</v>
      </c>
      <c r="JM74" s="95">
        <v>120276.7</v>
      </c>
      <c r="JN74" s="121">
        <f>JM74-JL74</f>
        <v>0</v>
      </c>
      <c r="JO74" s="122">
        <f t="shared" si="1034"/>
        <v>1.06453</v>
      </c>
      <c r="JP74" s="18">
        <f>SUM(JP76:JP89)</f>
        <v>0</v>
      </c>
      <c r="JQ74" s="4"/>
      <c r="JR74" s="95"/>
      <c r="JS74" s="119">
        <f>IF(JP74&gt;0,JR74/JP74,0)</f>
        <v>0</v>
      </c>
      <c r="JT74" s="101">
        <f>IF(JW74&gt;0,JW74/JR74,0)</f>
        <v>0</v>
      </c>
      <c r="JU74" s="120">
        <f>JS74*JT74</f>
        <v>0</v>
      </c>
      <c r="JV74" s="101">
        <f>JU74*JP74</f>
        <v>0</v>
      </c>
      <c r="JW74" s="95"/>
      <c r="JX74" s="121">
        <f>JW74-JV74</f>
        <v>0</v>
      </c>
      <c r="JY74" s="122">
        <f t="shared" si="1039"/>
        <v>0</v>
      </c>
      <c r="JZ74" s="18">
        <f>SUM(JZ76:JZ89)</f>
        <v>176</v>
      </c>
      <c r="KA74" s="4"/>
      <c r="KB74" s="95">
        <v>2500</v>
      </c>
      <c r="KC74" s="119">
        <f>IF(JZ74&gt;0,KB74/JZ74,0)</f>
        <v>14.204545449999999</v>
      </c>
      <c r="KD74" s="101">
        <f>IF(KG74&gt;0,KG74/KB74,0)</f>
        <v>23.63</v>
      </c>
      <c r="KE74" s="120">
        <f>KC74*KD74</f>
        <v>335.65341000000001</v>
      </c>
      <c r="KF74" s="101">
        <f>KE74*JZ74</f>
        <v>59075</v>
      </c>
      <c r="KG74" s="95">
        <v>59075</v>
      </c>
      <c r="KH74" s="121">
        <f>KG74-KF74</f>
        <v>0</v>
      </c>
      <c r="KI74" s="122">
        <f t="shared" si="1044"/>
        <v>0.95362000000000002</v>
      </c>
      <c r="KJ74" s="18">
        <f>SUM(KJ76:KJ89)</f>
        <v>363</v>
      </c>
      <c r="KK74" s="4"/>
      <c r="KL74" s="95">
        <v>4820</v>
      </c>
      <c r="KM74" s="119">
        <f>IF(KJ74&gt;0,KL74/KJ74,0)</f>
        <v>13.27823691</v>
      </c>
      <c r="KN74" s="101">
        <f>IF(KQ74&gt;0,KQ74/KL74,0)</f>
        <v>23.63</v>
      </c>
      <c r="KO74" s="120">
        <f>KM74*KN74</f>
        <v>313.76474000000002</v>
      </c>
      <c r="KP74" s="101">
        <f>KO74*KJ74</f>
        <v>113896.6</v>
      </c>
      <c r="KQ74" s="95">
        <v>113896.6</v>
      </c>
      <c r="KR74" s="121">
        <f>KQ74-KP74</f>
        <v>0</v>
      </c>
      <c r="KS74" s="122">
        <f t="shared" si="1049"/>
        <v>0.89142999999999994</v>
      </c>
      <c r="KT74" s="18">
        <f>SUM(KT76:KT89)</f>
        <v>310</v>
      </c>
      <c r="KU74" s="4"/>
      <c r="KV74" s="95">
        <v>3547</v>
      </c>
      <c r="KW74" s="119">
        <f>IF(KT74&gt;0,KV74/KT74,0)</f>
        <v>11.44193548</v>
      </c>
      <c r="KX74" s="101">
        <f>IF(LA74&gt;0,LA74/KV74,0)</f>
        <v>23.63</v>
      </c>
      <c r="KY74" s="120">
        <f>KW74*KX74</f>
        <v>270.37294000000003</v>
      </c>
      <c r="KZ74" s="101">
        <f>KY74*KT74</f>
        <v>83815.61</v>
      </c>
      <c r="LA74" s="95">
        <v>83815.61</v>
      </c>
      <c r="LB74" s="121">
        <f>LA74-KZ74</f>
        <v>0</v>
      </c>
      <c r="LC74" s="122">
        <f t="shared" si="1054"/>
        <v>0.76815</v>
      </c>
      <c r="LD74" s="18">
        <f>SUM(LD76:LD89)</f>
        <v>238</v>
      </c>
      <c r="LE74" s="4"/>
      <c r="LF74" s="95">
        <v>2614</v>
      </c>
      <c r="LG74" s="119">
        <f>IF(LD74&gt;0,LF74/LD74,0)</f>
        <v>10.98319328</v>
      </c>
      <c r="LH74" s="101">
        <f>IF(LK74&gt;0,LK74/LF74,0)</f>
        <v>23.63</v>
      </c>
      <c r="LI74" s="120">
        <f>LG74*LH74</f>
        <v>259.53286000000003</v>
      </c>
      <c r="LJ74" s="101">
        <f>LI74*LD74</f>
        <v>61768.82</v>
      </c>
      <c r="LK74" s="95">
        <v>61768.82</v>
      </c>
      <c r="LL74" s="121">
        <f>LK74-LJ74</f>
        <v>0</v>
      </c>
      <c r="LM74" s="122">
        <f t="shared" si="1059"/>
        <v>0.73734999999999995</v>
      </c>
      <c r="LN74" s="18">
        <f>SUM(LN76:LN89)</f>
        <v>198</v>
      </c>
      <c r="LO74" s="4"/>
      <c r="LP74" s="95">
        <v>1616</v>
      </c>
      <c r="LQ74" s="119">
        <f>IF(LN74&gt;0,LP74/LN74,0)</f>
        <v>8.1616161599999995</v>
      </c>
      <c r="LR74" s="101">
        <f>IF(LU74&gt;0,LU74/LP74,0)</f>
        <v>23.63</v>
      </c>
      <c r="LS74" s="120">
        <f>LQ74*LR74</f>
        <v>192.85899000000001</v>
      </c>
      <c r="LT74" s="101">
        <f>LS74*LN74</f>
        <v>38186.080000000002</v>
      </c>
      <c r="LU74" s="95">
        <v>38186.080000000002</v>
      </c>
      <c r="LV74" s="121">
        <f>LU74-LT74</f>
        <v>0</v>
      </c>
      <c r="LW74" s="122">
        <f t="shared" si="1064"/>
        <v>0.54793000000000003</v>
      </c>
      <c r="LX74" s="18">
        <f>SUM(LX76:LX89)</f>
        <v>143</v>
      </c>
      <c r="LY74" s="4"/>
      <c r="LZ74" s="95">
        <v>3520</v>
      </c>
      <c r="MA74" s="119">
        <f>IF(LX74&gt;0,LZ74/LX74,0)</f>
        <v>24.61538462</v>
      </c>
      <c r="MB74" s="101">
        <f>IF(ME74&gt;0,ME74/LZ74,0)</f>
        <v>23.63</v>
      </c>
      <c r="MC74" s="120">
        <f>MA74*MB74</f>
        <v>581.66153999999995</v>
      </c>
      <c r="MD74" s="101">
        <f>MC74*LX74</f>
        <v>83177.600000000006</v>
      </c>
      <c r="ME74" s="95">
        <v>83177.600000000006</v>
      </c>
      <c r="MF74" s="121">
        <f>ME74-MD74</f>
        <v>0</v>
      </c>
      <c r="MG74" s="122">
        <f t="shared" si="1069"/>
        <v>1.65255</v>
      </c>
      <c r="MH74" s="18">
        <f>SUM(MH76:MH89)</f>
        <v>313</v>
      </c>
      <c r="MI74" s="4"/>
      <c r="MJ74" s="95">
        <v>3435</v>
      </c>
      <c r="MK74" s="119">
        <f>IF(MH74&gt;0,MJ74/MH74,0)</f>
        <v>10.97444089</v>
      </c>
      <c r="ML74" s="101">
        <f>IF(MO74&gt;0,MO74/MJ74,0)</f>
        <v>23.63</v>
      </c>
      <c r="MM74" s="120">
        <f>MK74*ML74</f>
        <v>259.32603999999998</v>
      </c>
      <c r="MN74" s="101">
        <f>MM74*MH74</f>
        <v>81169.05</v>
      </c>
      <c r="MO74" s="95">
        <v>81169.05</v>
      </c>
      <c r="MP74" s="121">
        <f>MO74-MN74</f>
        <v>0</v>
      </c>
      <c r="MQ74" s="122">
        <f t="shared" si="1074"/>
        <v>0.73677000000000004</v>
      </c>
      <c r="MR74" s="18">
        <f>SUM(MR76:MR89)</f>
        <v>102</v>
      </c>
      <c r="MS74" s="4"/>
      <c r="MT74" s="95">
        <v>1374</v>
      </c>
      <c r="MU74" s="119">
        <f>IF(MR74&gt;0,MT74/MR74,0)</f>
        <v>13.47058824</v>
      </c>
      <c r="MV74" s="101">
        <f>IF(MY74&gt;0,MY74/MT74,0)</f>
        <v>23.63</v>
      </c>
      <c r="MW74" s="120">
        <f>MU74*MV74</f>
        <v>318.31</v>
      </c>
      <c r="MX74" s="101">
        <f>MW74*MR74</f>
        <v>32467.62</v>
      </c>
      <c r="MY74" s="95">
        <v>32467.62</v>
      </c>
      <c r="MZ74" s="121">
        <f>MY74-MX74</f>
        <v>0</v>
      </c>
      <c r="NA74" s="122">
        <f t="shared" si="1079"/>
        <v>0.90434000000000003</v>
      </c>
      <c r="NB74" s="18">
        <f>SUM(NB76:NB89)</f>
        <v>171</v>
      </c>
      <c r="NC74" s="4"/>
      <c r="ND74" s="95">
        <f>1840</f>
        <v>1840</v>
      </c>
      <c r="NE74" s="119">
        <f>IF(NB74&gt;0,ND74/NB74,0)</f>
        <v>10.760233919999999</v>
      </c>
      <c r="NF74" s="101">
        <f>IF(NI74&gt;0,NI74/ND74,0)</f>
        <v>23.63</v>
      </c>
      <c r="NG74" s="120">
        <f>NE74*NF74</f>
        <v>254.26433</v>
      </c>
      <c r="NH74" s="101">
        <f>NG74*NB74</f>
        <v>43479.199999999997</v>
      </c>
      <c r="NI74" s="95">
        <v>43479.199999999997</v>
      </c>
      <c r="NJ74" s="121">
        <f>NI74-NH74</f>
        <v>0</v>
      </c>
      <c r="NK74" s="122">
        <f t="shared" si="1084"/>
        <v>0.72238999999999998</v>
      </c>
      <c r="NL74" s="18">
        <f>SUM(NL76:NL89)</f>
        <v>480</v>
      </c>
      <c r="NM74" s="4"/>
      <c r="NN74" s="95">
        <v>5700</v>
      </c>
      <c r="NO74" s="119">
        <f>IF(NL74&gt;0,NN74/NL74,0)</f>
        <v>11.875</v>
      </c>
      <c r="NP74" s="101">
        <f>IF(NS74&gt;0,NS74/NN74,0)</f>
        <v>23.63</v>
      </c>
      <c r="NQ74" s="120">
        <f>NO74*NP74</f>
        <v>280.60624999999999</v>
      </c>
      <c r="NR74" s="101">
        <f>NQ74*NL74</f>
        <v>134691</v>
      </c>
      <c r="NS74" s="95">
        <v>134691</v>
      </c>
      <c r="NT74" s="121">
        <f>NS74-NR74</f>
        <v>0</v>
      </c>
      <c r="NU74" s="122">
        <f t="shared" si="1089"/>
        <v>0.79722000000000004</v>
      </c>
      <c r="NV74" s="18">
        <f>SUM(NV76:NV89)</f>
        <v>150</v>
      </c>
      <c r="NW74" s="4"/>
      <c r="NX74" s="95">
        <v>1430</v>
      </c>
      <c r="NY74" s="119">
        <f>IF(NV74&gt;0,NX74/NV74,0)</f>
        <v>9.5333333299999996</v>
      </c>
      <c r="NZ74" s="101">
        <f>IF(OC74&gt;0,OC74/NX74,0)</f>
        <v>23.63</v>
      </c>
      <c r="OA74" s="120">
        <f>NY74*NZ74</f>
        <v>225.27267000000001</v>
      </c>
      <c r="OB74" s="101">
        <f>OA74*NV74</f>
        <v>33790.9</v>
      </c>
      <c r="OC74" s="95">
        <v>33790.9</v>
      </c>
      <c r="OD74" s="121">
        <f>OC74-OB74</f>
        <v>0</v>
      </c>
      <c r="OE74" s="122">
        <f t="shared" si="1094"/>
        <v>0.64002000000000003</v>
      </c>
      <c r="OF74" s="18">
        <f>SUM(OF76:OF89)</f>
        <v>141</v>
      </c>
      <c r="OG74" s="4"/>
      <c r="OH74" s="95">
        <v>1356</v>
      </c>
      <c r="OI74" s="119">
        <f>IF(OF74&gt;0,OH74/OF74,0)</f>
        <v>9.6170212799999995</v>
      </c>
      <c r="OJ74" s="101">
        <f>IF(OM74&gt;0,OM74/OH74,0)</f>
        <v>23.63</v>
      </c>
      <c r="OK74" s="120">
        <f>OI74*OJ74</f>
        <v>227.25021000000001</v>
      </c>
      <c r="OL74" s="101">
        <f>OK74*OF74</f>
        <v>32042.28</v>
      </c>
      <c r="OM74" s="95">
        <v>32042.28</v>
      </c>
      <c r="ON74" s="121">
        <f>OM74-OL74</f>
        <v>0</v>
      </c>
      <c r="OO74" s="122">
        <f t="shared" si="1099"/>
        <v>0.64563999999999999</v>
      </c>
      <c r="OP74" s="18">
        <f>SUM(OP76:OP89)</f>
        <v>229</v>
      </c>
      <c r="OQ74" s="4"/>
      <c r="OR74" s="95">
        <f>2100</f>
        <v>2100</v>
      </c>
      <c r="OS74" s="119">
        <f>IF(OP74&gt;0,OR74/OP74,0)</f>
        <v>9.1703056800000002</v>
      </c>
      <c r="OT74" s="101">
        <f>IF(OW74&gt;0,OW74/OR74,0)</f>
        <v>23.63</v>
      </c>
      <c r="OU74" s="120">
        <f>OS74*OT74</f>
        <v>216.69432</v>
      </c>
      <c r="OV74" s="101">
        <f>OU74*OP74</f>
        <v>49623</v>
      </c>
      <c r="OW74" s="95">
        <v>49623</v>
      </c>
      <c r="OX74" s="121">
        <f>OW74-OV74</f>
        <v>0</v>
      </c>
      <c r="OY74" s="122">
        <f t="shared" si="1104"/>
        <v>0.61565000000000003</v>
      </c>
      <c r="OZ74" s="18">
        <f>SUM(OZ76:OZ89)</f>
        <v>72</v>
      </c>
      <c r="PA74" s="4"/>
      <c r="PB74" s="95">
        <v>760</v>
      </c>
      <c r="PC74" s="119">
        <f>IF(OZ74&gt;0,PB74/OZ74,0)</f>
        <v>10.55555556</v>
      </c>
      <c r="PD74" s="101">
        <f>IF(PG74&gt;0,PG74/PB74,0)</f>
        <v>23.63</v>
      </c>
      <c r="PE74" s="120">
        <f>PC74*PD74</f>
        <v>249.42778000000001</v>
      </c>
      <c r="PF74" s="101">
        <f>PE74*OZ74</f>
        <v>17958.8</v>
      </c>
      <c r="PG74" s="95">
        <v>17958.8</v>
      </c>
      <c r="PH74" s="121">
        <f>PG74-PF74</f>
        <v>0</v>
      </c>
      <c r="PI74" s="122">
        <f t="shared" si="1109"/>
        <v>0.70864000000000005</v>
      </c>
      <c r="PJ74" s="18">
        <f>SUM(PJ76:PJ89)</f>
        <v>165</v>
      </c>
      <c r="PK74" s="4"/>
      <c r="PL74" s="95">
        <v>2705</v>
      </c>
      <c r="PM74" s="119">
        <f>IF(PJ74&gt;0,PL74/PJ74,0)</f>
        <v>16.39393939</v>
      </c>
      <c r="PN74" s="101">
        <f>IF(PQ74&gt;0,PQ74/PL74,0)</f>
        <v>23.63</v>
      </c>
      <c r="PO74" s="120">
        <f>PM74*PN74</f>
        <v>387.38878999999997</v>
      </c>
      <c r="PP74" s="101">
        <f>PO74*PJ74</f>
        <v>63919.15</v>
      </c>
      <c r="PQ74" s="95">
        <v>63919.15</v>
      </c>
      <c r="PR74" s="121">
        <f>PQ74-PP74</f>
        <v>0</v>
      </c>
      <c r="PS74" s="122">
        <f t="shared" si="1114"/>
        <v>1.1006</v>
      </c>
      <c r="PT74" s="18">
        <f>SUM(PT76:PT89)</f>
        <v>0</v>
      </c>
      <c r="PU74" s="4"/>
      <c r="PV74" s="95"/>
      <c r="PW74" s="119">
        <f>IF(PT74&gt;0,PV74/PT74,0)</f>
        <v>0</v>
      </c>
      <c r="PX74" s="101">
        <f>IF(QA74&gt;0,QA74/PV74,0)</f>
        <v>0</v>
      </c>
      <c r="PY74" s="120">
        <f>PW74*PX74</f>
        <v>0</v>
      </c>
      <c r="PZ74" s="101">
        <f>PY74*PT74</f>
        <v>0</v>
      </c>
      <c r="QA74" s="95"/>
      <c r="QB74" s="121">
        <f>QA74-PZ74</f>
        <v>0</v>
      </c>
      <c r="QC74" s="122">
        <f t="shared" si="1119"/>
        <v>0</v>
      </c>
      <c r="QD74" s="18">
        <f>SUM(QD76:QD89)</f>
        <v>230</v>
      </c>
      <c r="QE74" s="4"/>
      <c r="QF74" s="95">
        <v>1700</v>
      </c>
      <c r="QG74" s="119">
        <f>IF(QD74&gt;0,QF74/QD74,0)</f>
        <v>7.3913043500000004</v>
      </c>
      <c r="QH74" s="101">
        <f>IF(QK74&gt;0,QK74/QF74,0)</f>
        <v>23.63</v>
      </c>
      <c r="QI74" s="120">
        <f>QG74*QH74</f>
        <v>174.65652</v>
      </c>
      <c r="QJ74" s="101">
        <f>QI74*QD74</f>
        <v>40171</v>
      </c>
      <c r="QK74" s="95">
        <v>40171</v>
      </c>
      <c r="QL74" s="121">
        <f>QK74-QJ74</f>
        <v>0</v>
      </c>
      <c r="QM74" s="122">
        <f t="shared" si="1124"/>
        <v>0.49620999999999998</v>
      </c>
      <c r="QN74" s="18">
        <f>SUM(QN76:QN89)</f>
        <v>165</v>
      </c>
      <c r="QO74" s="4"/>
      <c r="QP74" s="95">
        <v>1514</v>
      </c>
      <c r="QQ74" s="119">
        <f>IF(QN74&gt;0,QP74/QN74,0)</f>
        <v>9.1757575800000009</v>
      </c>
      <c r="QR74" s="101">
        <f>IF(QU74&gt;0,QU74/QP74,0)</f>
        <v>23.63</v>
      </c>
      <c r="QS74" s="120">
        <f>QQ74*QR74</f>
        <v>216.82315</v>
      </c>
      <c r="QT74" s="101">
        <f>QS74*QN74</f>
        <v>35775.82</v>
      </c>
      <c r="QU74" s="95">
        <v>35775.82</v>
      </c>
      <c r="QV74" s="121">
        <f>QU74-QT74</f>
        <v>0</v>
      </c>
      <c r="QW74" s="122">
        <f t="shared" si="1129"/>
        <v>0.61600999999999995</v>
      </c>
      <c r="QX74" s="18">
        <f>SUM(QX76:QX89)</f>
        <v>173</v>
      </c>
      <c r="QY74" s="4"/>
      <c r="QZ74" s="95">
        <v>1513</v>
      </c>
      <c r="RA74" s="119">
        <f>IF(QX74&gt;0,QZ74/QX74,0)</f>
        <v>8.7456647400000005</v>
      </c>
      <c r="RB74" s="101">
        <f>IF(RE74&gt;0,RE74/QZ74,0)</f>
        <v>23.63</v>
      </c>
      <c r="RC74" s="120">
        <f>RA74*RB74</f>
        <v>206.66005999999999</v>
      </c>
      <c r="RD74" s="101">
        <f>RC74*QX74</f>
        <v>35752.19</v>
      </c>
      <c r="RE74" s="95">
        <v>35752.19</v>
      </c>
      <c r="RF74" s="121">
        <f>RE74-RD74</f>
        <v>0</v>
      </c>
      <c r="RG74" s="122">
        <f t="shared" si="1134"/>
        <v>0.58714</v>
      </c>
      <c r="RH74" s="18">
        <f>SUM(RH76:RH89)</f>
        <v>152</v>
      </c>
      <c r="RI74" s="4"/>
      <c r="RJ74" s="95">
        <v>2090</v>
      </c>
      <c r="RK74" s="119">
        <f>IF(RH74&gt;0,RJ74/RH74,0)</f>
        <v>13.75</v>
      </c>
      <c r="RL74" s="101">
        <f>IF(RO74&gt;0,RO74/RJ74,0)</f>
        <v>23.63</v>
      </c>
      <c r="RM74" s="120">
        <f>RK74*RL74</f>
        <v>324.91250000000002</v>
      </c>
      <c r="RN74" s="101">
        <f>RM74*RH74</f>
        <v>49386.7</v>
      </c>
      <c r="RO74" s="95">
        <v>49386.7</v>
      </c>
      <c r="RP74" s="121">
        <f>RO74-RN74</f>
        <v>0</v>
      </c>
      <c r="RQ74" s="122">
        <f t="shared" si="1139"/>
        <v>0.92310000000000003</v>
      </c>
      <c r="RR74" s="18">
        <f>SUM(RR76:RR89)</f>
        <v>339</v>
      </c>
      <c r="RS74" s="4"/>
      <c r="RT74" s="95">
        <v>6959</v>
      </c>
      <c r="RU74" s="119">
        <f>IF(RR74&gt;0,RT74/RR74,0)</f>
        <v>20.528023600000001</v>
      </c>
      <c r="RV74" s="101">
        <f>IF(RY74&gt;0,RY74/RT74,0)</f>
        <v>23.63</v>
      </c>
      <c r="RW74" s="120">
        <f>RU74*RV74</f>
        <v>485.0772</v>
      </c>
      <c r="RX74" s="101">
        <f>RW74*RR74</f>
        <v>164441.17000000001</v>
      </c>
      <c r="RY74" s="95">
        <v>164441.17000000001</v>
      </c>
      <c r="RZ74" s="121">
        <f>RY74-RX74</f>
        <v>0</v>
      </c>
      <c r="SA74" s="122">
        <f t="shared" si="1144"/>
        <v>1.3781399999999999</v>
      </c>
      <c r="SB74" s="18">
        <f>SUM(SB76:SB89)</f>
        <v>50</v>
      </c>
      <c r="SC74" s="4"/>
      <c r="SD74" s="95">
        <v>1460</v>
      </c>
      <c r="SE74" s="119">
        <f>IF(SB74&gt;0,SD74/SB74,0)</f>
        <v>29.2</v>
      </c>
      <c r="SF74" s="101">
        <f>IF(SI74&gt;0,SI74/SD74,0)</f>
        <v>23.63</v>
      </c>
      <c r="SG74" s="120">
        <f>SE74*SF74</f>
        <v>689.99599999999998</v>
      </c>
      <c r="SH74" s="101">
        <f>SG74*SB74</f>
        <v>34499.800000000003</v>
      </c>
      <c r="SI74" s="95">
        <v>34499.800000000003</v>
      </c>
      <c r="SJ74" s="121">
        <f>SI74-SH74</f>
        <v>0</v>
      </c>
      <c r="SK74" s="122">
        <f t="shared" si="1149"/>
        <v>1.9603299999999999</v>
      </c>
      <c r="SL74" s="18">
        <f>SUM(SL76:SL89)</f>
        <v>295</v>
      </c>
      <c r="SM74" s="4"/>
      <c r="SN74" s="95">
        <v>4402</v>
      </c>
      <c r="SO74" s="119">
        <f>IF(SL74&gt;0,SN74/SL74,0)</f>
        <v>14.922033900000001</v>
      </c>
      <c r="SP74" s="101">
        <f>IF(SS74&gt;0,SS74/SN74,0)</f>
        <v>23.63</v>
      </c>
      <c r="SQ74" s="120">
        <f>SO74*SP74</f>
        <v>352.60766000000001</v>
      </c>
      <c r="SR74" s="101">
        <f>SQ74*SL74</f>
        <v>104019.26</v>
      </c>
      <c r="SS74" s="95">
        <v>104019.26</v>
      </c>
      <c r="ST74" s="121">
        <f>SS74-SR74</f>
        <v>0</v>
      </c>
      <c r="SU74" s="122">
        <f t="shared" si="1154"/>
        <v>1.00179</v>
      </c>
      <c r="SV74" s="18">
        <f>SUM(SV76:SV89)</f>
        <v>319</v>
      </c>
      <c r="SW74" s="4"/>
      <c r="SX74" s="95">
        <v>3738</v>
      </c>
      <c r="SY74" s="119">
        <f>IF(SV74&gt;0,SX74/SV74,0)</f>
        <v>11.717868340000001</v>
      </c>
      <c r="SZ74" s="101">
        <f>IF(TC74&gt;0,TC74/SX74,0)</f>
        <v>23.63</v>
      </c>
      <c r="TA74" s="120">
        <f>SY74*SZ74</f>
        <v>276.89323000000002</v>
      </c>
      <c r="TB74" s="101">
        <f>TA74*SV74</f>
        <v>88328.94</v>
      </c>
      <c r="TC74" s="95">
        <v>88328.94</v>
      </c>
      <c r="TD74" s="121">
        <f>TC74-TB74</f>
        <v>0</v>
      </c>
      <c r="TE74" s="122">
        <f t="shared" si="1159"/>
        <v>0.78668000000000005</v>
      </c>
      <c r="TF74" s="18">
        <f>SUM(TF76:TF89)</f>
        <v>175</v>
      </c>
      <c r="TG74" s="4"/>
      <c r="TH74" s="95">
        <v>2310</v>
      </c>
      <c r="TI74" s="119">
        <f>IF(TF74&gt;0,TH74/TF74,0)</f>
        <v>13.2</v>
      </c>
      <c r="TJ74" s="101">
        <f>IF(TM74&gt;0,TM74/TH74,0)</f>
        <v>23.63</v>
      </c>
      <c r="TK74" s="120">
        <f>TI74*TJ74</f>
        <v>311.916</v>
      </c>
      <c r="TL74" s="101">
        <f>TK74*TF74</f>
        <v>54585.3</v>
      </c>
      <c r="TM74" s="95">
        <v>54585.3</v>
      </c>
      <c r="TN74" s="121">
        <f>TM74-TL74</f>
        <v>0</v>
      </c>
      <c r="TO74" s="122">
        <f t="shared" si="1164"/>
        <v>0.88617999999999997</v>
      </c>
      <c r="TP74" s="18">
        <f>SUM(TP76:TP89)</f>
        <v>274</v>
      </c>
      <c r="TQ74" s="4"/>
      <c r="TR74" s="95">
        <v>3913</v>
      </c>
      <c r="TS74" s="119">
        <f>IF(TP74&gt;0,TR74/TP74,0)</f>
        <v>14.281021900000001</v>
      </c>
      <c r="TT74" s="101">
        <f>IF(TW74&gt;0,TW74/TR74,0)</f>
        <v>23.63</v>
      </c>
      <c r="TU74" s="120">
        <f>TS74*TT74</f>
        <v>337.46055000000001</v>
      </c>
      <c r="TV74" s="101">
        <f>TU74*TP74</f>
        <v>92464.19</v>
      </c>
      <c r="TW74" s="95">
        <v>92464.19</v>
      </c>
      <c r="TX74" s="121">
        <f>TW74-TV74</f>
        <v>0</v>
      </c>
      <c r="TY74" s="122">
        <f t="shared" si="1169"/>
        <v>0.95874999999999999</v>
      </c>
      <c r="TZ74" s="18">
        <f>SUM(TZ76:TZ89)</f>
        <v>188</v>
      </c>
      <c r="UA74" s="4"/>
      <c r="UB74" s="95">
        <v>3100</v>
      </c>
      <c r="UC74" s="119">
        <f>IF(TZ74&gt;0,UB74/TZ74,0)</f>
        <v>16.4893617</v>
      </c>
      <c r="UD74" s="101">
        <f>IF(UG74&gt;0,UG74/UB74,0)</f>
        <v>23.63</v>
      </c>
      <c r="UE74" s="120">
        <f>UC74*UD74</f>
        <v>389.64362</v>
      </c>
      <c r="UF74" s="101">
        <f>UE74*TZ74</f>
        <v>73253</v>
      </c>
      <c r="UG74" s="95">
        <v>73253</v>
      </c>
      <c r="UH74" s="121">
        <f>UG74-UF74</f>
        <v>0</v>
      </c>
      <c r="UI74" s="122">
        <f t="shared" si="1174"/>
        <v>1.10701</v>
      </c>
      <c r="UJ74" s="18">
        <f>SUM(UJ76:UJ89)</f>
        <v>349</v>
      </c>
      <c r="UK74" s="4"/>
      <c r="UL74" s="95">
        <v>9030</v>
      </c>
      <c r="UM74" s="119">
        <f>IF(UJ74&gt;0,UL74/UJ74,0)</f>
        <v>25.873925499999999</v>
      </c>
      <c r="UN74" s="101">
        <f>IF(UQ74&gt;0,UQ74/UL74,0)</f>
        <v>23.63</v>
      </c>
      <c r="UO74" s="120">
        <f>UM74*UN74</f>
        <v>611.40085999999997</v>
      </c>
      <c r="UP74" s="101">
        <f>UO74*UJ74</f>
        <v>213378.9</v>
      </c>
      <c r="UQ74" s="95">
        <v>213378.9</v>
      </c>
      <c r="UR74" s="121">
        <f>UQ74-UP74</f>
        <v>0</v>
      </c>
      <c r="US74" s="122">
        <f t="shared" si="1179"/>
        <v>1.7370399999999999</v>
      </c>
      <c r="UT74" s="18">
        <f>SUM(UT76:UT89)</f>
        <v>322</v>
      </c>
      <c r="UU74" s="4"/>
      <c r="UV74" s="95">
        <v>5500</v>
      </c>
      <c r="UW74" s="119">
        <f>IF(UT74&gt;0,UV74/UT74,0)</f>
        <v>17.08074534</v>
      </c>
      <c r="UX74" s="101">
        <f>IF(VA74&gt;0,VA74/UV74,0)</f>
        <v>23.63</v>
      </c>
      <c r="UY74" s="120">
        <f>UW74*UX74</f>
        <v>403.61801000000003</v>
      </c>
      <c r="UZ74" s="101">
        <f>UY74*UT74</f>
        <v>129965</v>
      </c>
      <c r="VA74" s="95">
        <v>129965</v>
      </c>
      <c r="VB74" s="121">
        <f>VA74-UZ74</f>
        <v>0</v>
      </c>
      <c r="VC74" s="122">
        <f t="shared" si="1184"/>
        <v>1.1467099999999999</v>
      </c>
      <c r="VD74" s="18">
        <f>SUM(VD76:VD89)</f>
        <v>566</v>
      </c>
      <c r="VE74" s="4"/>
      <c r="VF74" s="95">
        <v>10800</v>
      </c>
      <c r="VG74" s="119">
        <f>IF(VD74&gt;0,VF74/VD74,0)</f>
        <v>19.081272080000002</v>
      </c>
      <c r="VH74" s="101">
        <f>IF(VK74&gt;0,VK74/VF74,0)</f>
        <v>23.63</v>
      </c>
      <c r="VI74" s="120">
        <f>VG74*VH74</f>
        <v>450.89046000000002</v>
      </c>
      <c r="VJ74" s="101">
        <f>VI74*VD74</f>
        <v>255204</v>
      </c>
      <c r="VK74" s="95">
        <v>255204</v>
      </c>
      <c r="VL74" s="121">
        <f>VK74-VJ74</f>
        <v>0</v>
      </c>
      <c r="VM74" s="122">
        <f t="shared" si="1189"/>
        <v>1.28102</v>
      </c>
      <c r="VN74" s="18">
        <f>SUM(VN76:VN89)</f>
        <v>357</v>
      </c>
      <c r="VO74" s="4"/>
      <c r="VP74" s="95">
        <f>5650</f>
        <v>5650</v>
      </c>
      <c r="VQ74" s="119">
        <f>IF(VN74&gt;0,VP74/VN74,0)</f>
        <v>15.82633053</v>
      </c>
      <c r="VR74" s="101">
        <f>IF(VU74&gt;0,VU74/VP74,0)</f>
        <v>23.63</v>
      </c>
      <c r="VS74" s="120">
        <f>VQ74*VR74</f>
        <v>373.97618999999997</v>
      </c>
      <c r="VT74" s="101">
        <f>VS74*VN74</f>
        <v>133509.5</v>
      </c>
      <c r="VU74" s="95">
        <v>133509.5</v>
      </c>
      <c r="VV74" s="121">
        <f>VU74-VT74</f>
        <v>0</v>
      </c>
      <c r="VW74" s="122">
        <f t="shared" si="1194"/>
        <v>1.0625</v>
      </c>
      <c r="VX74" s="18">
        <f>SUM(VX76:VX89)</f>
        <v>12565</v>
      </c>
      <c r="VY74" s="4"/>
      <c r="VZ74" s="127">
        <f>H74+R74+AB74+AL74+AV74+BF74+BP74+BZ74+CJ74+CT74+DD74+DN74+DX74+EH74+ER74+FB74+FL74+FV74+GF74+GP74+GZ74+HJ74+HT74+ID74+IN74+IX74+JH74+JR74+KB74+KL74+KV74+LF74+LP74+LZ74+MJ74+MT74+ND74+NN74+NX74+OH74+OR74+PB74+PL74+PV74+QF74+QP74+QZ74+RJ74+RT74+SD74+SN74+SX74+TH74+TR74+UB74+UL74+UV74+VF74+VP74</f>
        <v>187161</v>
      </c>
      <c r="WA74" s="119">
        <f>IF(VX74&gt;0,VZ74/VX74,0)</f>
        <v>14.8954238</v>
      </c>
      <c r="WB74" s="101">
        <f>IF(WE74&gt;0,WE74/VZ74,0)</f>
        <v>23.63</v>
      </c>
      <c r="WC74" s="120">
        <f>WA74*WB74</f>
        <v>351.97886</v>
      </c>
      <c r="WD74" s="101">
        <f>WC74*VX74</f>
        <v>4422614.38</v>
      </c>
      <c r="WE74" s="127">
        <f>M74+W74+AG74+AQ74+BA74+BK74+BU74+CE74+CO74+CY74+DI74+DS74+EC74+EM74+EW74+FG74+FQ74+GA74+GK74+GU74+HE74+HO74+HY74+II74+IS74+JC74+JM74+JW74+KG74+KQ74+LA74+LK74+LU74+ME74+MO74+MY74+NI74+NS74+OC74+OM74+OW74+PG74+PQ74+QA74+QK74+QU74+RE74+RO74+RY74+SI74+SS74+TC74+TM74+TW74+UG74+UQ74+VA74+VK74+VU74</f>
        <v>4422614.43</v>
      </c>
      <c r="WF74" s="121">
        <f>WE74-WD74</f>
        <v>0.05</v>
      </c>
    </row>
    <row r="75" spans="1:604" s="114" customFormat="1">
      <c r="A75" s="112"/>
      <c r="B75" s="113" t="s">
        <v>456</v>
      </c>
      <c r="C75" s="113"/>
      <c r="D75" s="113"/>
      <c r="E75" s="113"/>
      <c r="F75" s="123"/>
      <c r="G75" s="113"/>
      <c r="H75" s="121">
        <f>H74-(SUM(H76:H89))</f>
        <v>0</v>
      </c>
      <c r="I75" s="124"/>
      <c r="J75" s="121"/>
      <c r="K75" s="125"/>
      <c r="L75" s="121">
        <f>L74-(SUM(L76:L89))</f>
        <v>0</v>
      </c>
      <c r="M75" s="121"/>
      <c r="N75" s="121"/>
      <c r="O75" s="113"/>
      <c r="P75" s="123"/>
      <c r="Q75" s="113"/>
      <c r="R75" s="121">
        <f>R74-(SUM(R76:R89))</f>
        <v>0.01</v>
      </c>
      <c r="S75" s="124"/>
      <c r="T75" s="121"/>
      <c r="U75" s="125"/>
      <c r="V75" s="121">
        <f>V74-(SUM(V76:V89))</f>
        <v>0.24</v>
      </c>
      <c r="W75" s="121"/>
      <c r="X75" s="121"/>
      <c r="Y75" s="113"/>
      <c r="Z75" s="123"/>
      <c r="AA75" s="113"/>
      <c r="AB75" s="121">
        <f>AB74-(SUM(AB76:AB89))</f>
        <v>0</v>
      </c>
      <c r="AC75" s="124"/>
      <c r="AD75" s="121"/>
      <c r="AE75" s="125"/>
      <c r="AF75" s="121">
        <f>AF74-(SUM(AF76:AF89))</f>
        <v>0</v>
      </c>
      <c r="AG75" s="121"/>
      <c r="AH75" s="121"/>
      <c r="AI75" s="113"/>
      <c r="AJ75" s="123"/>
      <c r="AK75" s="113"/>
      <c r="AL75" s="121" t="e">
        <f>AL74-(SUM(AL76:AL89))</f>
        <v>#DIV/0!</v>
      </c>
      <c r="AM75" s="124"/>
      <c r="AN75" s="121"/>
      <c r="AO75" s="125"/>
      <c r="AP75" s="121">
        <f>AP74-(SUM(AP76:AP89))</f>
        <v>0</v>
      </c>
      <c r="AQ75" s="121"/>
      <c r="AR75" s="121"/>
      <c r="AS75" s="113"/>
      <c r="AT75" s="123"/>
      <c r="AU75" s="113"/>
      <c r="AV75" s="121">
        <f>AV74-(SUM(AV76:AV89))</f>
        <v>0</v>
      </c>
      <c r="AW75" s="124"/>
      <c r="AX75" s="121"/>
      <c r="AY75" s="125"/>
      <c r="AZ75" s="121">
        <f>AZ74-(SUM(AZ76:AZ89))</f>
        <v>0</v>
      </c>
      <c r="BA75" s="121"/>
      <c r="BB75" s="121"/>
      <c r="BC75" s="113"/>
      <c r="BD75" s="123"/>
      <c r="BE75" s="113"/>
      <c r="BF75" s="121">
        <f>BF74-(SUM(BF76:BF89))</f>
        <v>0</v>
      </c>
      <c r="BG75" s="124"/>
      <c r="BH75" s="121"/>
      <c r="BI75" s="125"/>
      <c r="BJ75" s="121">
        <f>BJ74-(SUM(BJ76:BJ89))</f>
        <v>-0.01</v>
      </c>
      <c r="BK75" s="121"/>
      <c r="BL75" s="121"/>
      <c r="BM75" s="113"/>
      <c r="BN75" s="123"/>
      <c r="BO75" s="113"/>
      <c r="BP75" s="121">
        <f>BP74-(SUM(BP76:BP89))</f>
        <v>0</v>
      </c>
      <c r="BQ75" s="124"/>
      <c r="BR75" s="121"/>
      <c r="BS75" s="125"/>
      <c r="BT75" s="121">
        <f>BT74-(SUM(BT76:BT89))</f>
        <v>0</v>
      </c>
      <c r="BU75" s="121"/>
      <c r="BV75" s="121"/>
      <c r="BW75" s="113"/>
      <c r="BX75" s="123"/>
      <c r="BY75" s="113"/>
      <c r="BZ75" s="121">
        <f>BZ74-(SUM(BZ76:BZ89))</f>
        <v>0</v>
      </c>
      <c r="CA75" s="124"/>
      <c r="CB75" s="121"/>
      <c r="CC75" s="125"/>
      <c r="CD75" s="121">
        <f>CD74-(SUM(CD76:CD89))</f>
        <v>0</v>
      </c>
      <c r="CE75" s="121"/>
      <c r="CF75" s="121"/>
      <c r="CG75" s="113"/>
      <c r="CH75" s="123"/>
      <c r="CI75" s="113"/>
      <c r="CJ75" s="121" t="e">
        <f>CJ74-(SUM(CJ76:CJ89))</f>
        <v>#DIV/0!</v>
      </c>
      <c r="CK75" s="124"/>
      <c r="CL75" s="121"/>
      <c r="CM75" s="125"/>
      <c r="CN75" s="121">
        <f>CN74-(SUM(CN76:CN89))</f>
        <v>0</v>
      </c>
      <c r="CO75" s="121"/>
      <c r="CP75" s="121"/>
      <c r="CQ75" s="113"/>
      <c r="CR75" s="123"/>
      <c r="CS75" s="113"/>
      <c r="CT75" s="121">
        <f>CT74-(SUM(CT76:CT89))</f>
        <v>0</v>
      </c>
      <c r="CU75" s="124"/>
      <c r="CV75" s="121"/>
      <c r="CW75" s="125"/>
      <c r="CX75" s="121">
        <f>CX74-(SUM(CX76:CX89))</f>
        <v>0</v>
      </c>
      <c r="CY75" s="121"/>
      <c r="CZ75" s="121"/>
      <c r="DA75" s="113"/>
      <c r="DB75" s="123"/>
      <c r="DC75" s="113"/>
      <c r="DD75" s="121">
        <f>DD74-(SUM(DD76:DD89))</f>
        <v>0</v>
      </c>
      <c r="DE75" s="124"/>
      <c r="DF75" s="121"/>
      <c r="DG75" s="125"/>
      <c r="DH75" s="121">
        <f>DH74-(SUM(DH76:DH89))</f>
        <v>0</v>
      </c>
      <c r="DI75" s="121"/>
      <c r="DJ75" s="121"/>
      <c r="DK75" s="113"/>
      <c r="DL75" s="123"/>
      <c r="DM75" s="113"/>
      <c r="DN75" s="121">
        <f>DN74-(SUM(DN76:DN89))</f>
        <v>0</v>
      </c>
      <c r="DO75" s="124"/>
      <c r="DP75" s="121"/>
      <c r="DQ75" s="125"/>
      <c r="DR75" s="121">
        <f>DR74-(SUM(DR76:DR89))</f>
        <v>0</v>
      </c>
      <c r="DS75" s="121"/>
      <c r="DT75" s="121"/>
      <c r="DU75" s="113"/>
      <c r="DV75" s="123"/>
      <c r="DW75" s="113"/>
      <c r="DX75" s="121">
        <f>DX74-(SUM(DX76:DX89))</f>
        <v>0</v>
      </c>
      <c r="DY75" s="124"/>
      <c r="DZ75" s="121"/>
      <c r="EA75" s="125"/>
      <c r="EB75" s="121">
        <f>EB74-(SUM(EB76:EB89))</f>
        <v>0</v>
      </c>
      <c r="EC75" s="121"/>
      <c r="ED75" s="121"/>
      <c r="EE75" s="113"/>
      <c r="EF75" s="123"/>
      <c r="EG75" s="113"/>
      <c r="EH75" s="121">
        <f>EH74-(SUM(EH76:EH89))</f>
        <v>0</v>
      </c>
      <c r="EI75" s="124"/>
      <c r="EJ75" s="121"/>
      <c r="EK75" s="125"/>
      <c r="EL75" s="121">
        <f>EL74-(SUM(EL76:EL89))</f>
        <v>0</v>
      </c>
      <c r="EM75" s="121"/>
      <c r="EN75" s="121"/>
      <c r="EO75" s="113"/>
      <c r="EP75" s="123"/>
      <c r="EQ75" s="113"/>
      <c r="ER75" s="121">
        <f>ER74-(SUM(ER76:ER89))</f>
        <v>0</v>
      </c>
      <c r="ES75" s="124"/>
      <c r="ET75" s="121"/>
      <c r="EU75" s="125"/>
      <c r="EV75" s="121">
        <f>EV74-(SUM(EV76:EV89))</f>
        <v>0</v>
      </c>
      <c r="EW75" s="121"/>
      <c r="EX75" s="121"/>
      <c r="EY75" s="113"/>
      <c r="EZ75" s="123"/>
      <c r="FA75" s="113"/>
      <c r="FB75" s="121">
        <f>FB74-(SUM(FB76:FB89))</f>
        <v>0</v>
      </c>
      <c r="FC75" s="124"/>
      <c r="FD75" s="121"/>
      <c r="FE75" s="125"/>
      <c r="FF75" s="121">
        <f>FF74-(SUM(FF76:FF89))</f>
        <v>0</v>
      </c>
      <c r="FG75" s="121"/>
      <c r="FH75" s="121"/>
      <c r="FI75" s="113"/>
      <c r="FJ75" s="123"/>
      <c r="FK75" s="113"/>
      <c r="FL75" s="121">
        <f>FL74-(SUM(FL76:FL89))</f>
        <v>0</v>
      </c>
      <c r="FM75" s="124"/>
      <c r="FN75" s="121"/>
      <c r="FO75" s="125"/>
      <c r="FP75" s="121">
        <f>FP74-(SUM(FP76:FP89))</f>
        <v>0</v>
      </c>
      <c r="FQ75" s="121"/>
      <c r="FR75" s="121"/>
      <c r="FS75" s="113"/>
      <c r="FT75" s="123"/>
      <c r="FU75" s="113"/>
      <c r="FV75" s="121">
        <f>FV74-(SUM(FV76:FV89))</f>
        <v>0</v>
      </c>
      <c r="FW75" s="124"/>
      <c r="FX75" s="121"/>
      <c r="FY75" s="125"/>
      <c r="FZ75" s="121">
        <f>FZ74-(SUM(FZ76:FZ89))</f>
        <v>0</v>
      </c>
      <c r="GA75" s="121"/>
      <c r="GB75" s="121"/>
      <c r="GC75" s="113"/>
      <c r="GD75" s="123"/>
      <c r="GE75" s="113"/>
      <c r="GF75" s="121">
        <f>GF74-(SUM(GF76:GF89))</f>
        <v>0</v>
      </c>
      <c r="GG75" s="124"/>
      <c r="GH75" s="121"/>
      <c r="GI75" s="125"/>
      <c r="GJ75" s="121">
        <f>GJ74-(SUM(GJ76:GJ89))</f>
        <v>0</v>
      </c>
      <c r="GK75" s="121"/>
      <c r="GL75" s="121"/>
      <c r="GM75" s="113"/>
      <c r="GN75" s="123"/>
      <c r="GO75" s="113"/>
      <c r="GP75" s="121">
        <f>GP74-(SUM(GP76:GP89))</f>
        <v>0</v>
      </c>
      <c r="GQ75" s="124"/>
      <c r="GR75" s="121"/>
      <c r="GS75" s="125"/>
      <c r="GT75" s="121">
        <f>GT74-(SUM(GT76:GT89))</f>
        <v>0</v>
      </c>
      <c r="GU75" s="121"/>
      <c r="GV75" s="121"/>
      <c r="GW75" s="113"/>
      <c r="GX75" s="123"/>
      <c r="GY75" s="113"/>
      <c r="GZ75" s="121">
        <f>GZ74-(SUM(GZ76:GZ89))</f>
        <v>0</v>
      </c>
      <c r="HA75" s="124"/>
      <c r="HB75" s="121"/>
      <c r="HC75" s="125"/>
      <c r="HD75" s="121">
        <f>HD74-(SUM(HD76:HD89))</f>
        <v>0</v>
      </c>
      <c r="HE75" s="121"/>
      <c r="HF75" s="121"/>
      <c r="HG75" s="113"/>
      <c r="HH75" s="123"/>
      <c r="HI75" s="113"/>
      <c r="HJ75" s="121">
        <f>HJ74-(SUM(HJ76:HJ89))</f>
        <v>0</v>
      </c>
      <c r="HK75" s="124"/>
      <c r="HL75" s="121"/>
      <c r="HM75" s="125"/>
      <c r="HN75" s="121">
        <f>HN74-(SUM(HN76:HN89))</f>
        <v>0</v>
      </c>
      <c r="HO75" s="121"/>
      <c r="HP75" s="121"/>
      <c r="HQ75" s="113"/>
      <c r="HR75" s="123"/>
      <c r="HS75" s="113"/>
      <c r="HT75" s="121">
        <f>HT74-(SUM(HT76:HT89))</f>
        <v>0</v>
      </c>
      <c r="HU75" s="124"/>
      <c r="HV75" s="121"/>
      <c r="HW75" s="125"/>
      <c r="HX75" s="121">
        <f>HX74-(SUM(HX76:HX89))</f>
        <v>0</v>
      </c>
      <c r="HY75" s="121"/>
      <c r="HZ75" s="121"/>
      <c r="IA75" s="113"/>
      <c r="IB75" s="123"/>
      <c r="IC75" s="113"/>
      <c r="ID75" s="121">
        <f>ID74-(SUM(ID76:ID89))</f>
        <v>0</v>
      </c>
      <c r="IE75" s="124"/>
      <c r="IF75" s="121"/>
      <c r="IG75" s="125"/>
      <c r="IH75" s="121">
        <f>IH74-(SUM(IH76:IH89))</f>
        <v>-0.01</v>
      </c>
      <c r="II75" s="121"/>
      <c r="IJ75" s="121"/>
      <c r="IK75" s="113"/>
      <c r="IL75" s="123"/>
      <c r="IM75" s="113"/>
      <c r="IN75" s="121">
        <f>IN74-(SUM(IN76:IN89))</f>
        <v>0</v>
      </c>
      <c r="IO75" s="124"/>
      <c r="IP75" s="121"/>
      <c r="IQ75" s="125"/>
      <c r="IR75" s="121">
        <f>IR74-(SUM(IR76:IR89))</f>
        <v>0</v>
      </c>
      <c r="IS75" s="121"/>
      <c r="IT75" s="121"/>
      <c r="IU75" s="113"/>
      <c r="IV75" s="123"/>
      <c r="IW75" s="113"/>
      <c r="IX75" s="121">
        <f>IX74-(SUM(IX76:IX89))</f>
        <v>0</v>
      </c>
      <c r="IY75" s="124"/>
      <c r="IZ75" s="121"/>
      <c r="JA75" s="125"/>
      <c r="JB75" s="121">
        <f>JB74-(SUM(JB76:JB89))</f>
        <v>0</v>
      </c>
      <c r="JC75" s="121"/>
      <c r="JD75" s="121"/>
      <c r="JE75" s="113"/>
      <c r="JF75" s="123"/>
      <c r="JG75" s="113"/>
      <c r="JH75" s="121">
        <f>JH74-(SUM(JH76:JH89))</f>
        <v>-0.06</v>
      </c>
      <c r="JI75" s="124"/>
      <c r="JJ75" s="121"/>
      <c r="JK75" s="125"/>
      <c r="JL75" s="121">
        <f>JL74-(SUM(JL76:JL89))</f>
        <v>-1.42</v>
      </c>
      <c r="JM75" s="121"/>
      <c r="JN75" s="121"/>
      <c r="JO75" s="113"/>
      <c r="JP75" s="123"/>
      <c r="JQ75" s="113"/>
      <c r="JR75" s="121" t="e">
        <f>JR74-(SUM(JR76:JR89))</f>
        <v>#DIV/0!</v>
      </c>
      <c r="JS75" s="124"/>
      <c r="JT75" s="121"/>
      <c r="JU75" s="125"/>
      <c r="JV75" s="121">
        <f>JV74-(SUM(JV76:JV89))</f>
        <v>0</v>
      </c>
      <c r="JW75" s="121"/>
      <c r="JX75" s="121"/>
      <c r="JY75" s="113"/>
      <c r="JZ75" s="123"/>
      <c r="KA75" s="113"/>
      <c r="KB75" s="121">
        <f>KB74-(SUM(KB76:KB89))</f>
        <v>0</v>
      </c>
      <c r="KC75" s="124"/>
      <c r="KD75" s="121"/>
      <c r="KE75" s="125"/>
      <c r="KF75" s="121">
        <f>KF74-(SUM(KF76:KF89))</f>
        <v>0</v>
      </c>
      <c r="KG75" s="121"/>
      <c r="KH75" s="121"/>
      <c r="KI75" s="113"/>
      <c r="KJ75" s="123"/>
      <c r="KK75" s="113"/>
      <c r="KL75" s="121">
        <f>KL74-(SUM(KL76:KL89))</f>
        <v>0</v>
      </c>
      <c r="KM75" s="124"/>
      <c r="KN75" s="121"/>
      <c r="KO75" s="125"/>
      <c r="KP75" s="121">
        <f>KP74-(SUM(KP76:KP89))</f>
        <v>0</v>
      </c>
      <c r="KQ75" s="121"/>
      <c r="KR75" s="121"/>
      <c r="KS75" s="113"/>
      <c r="KT75" s="123"/>
      <c r="KU75" s="113"/>
      <c r="KV75" s="121">
        <f>KV74-(SUM(KV76:KV89))</f>
        <v>0</v>
      </c>
      <c r="KW75" s="124"/>
      <c r="KX75" s="121"/>
      <c r="KY75" s="125"/>
      <c r="KZ75" s="121">
        <f>KZ74-(SUM(KZ76:KZ89))</f>
        <v>0</v>
      </c>
      <c r="LA75" s="121"/>
      <c r="LB75" s="121"/>
      <c r="LC75" s="113"/>
      <c r="LD75" s="123"/>
      <c r="LE75" s="113"/>
      <c r="LF75" s="121">
        <f>LF74-(SUM(LF76:LF89))</f>
        <v>0</v>
      </c>
      <c r="LG75" s="124"/>
      <c r="LH75" s="121"/>
      <c r="LI75" s="125"/>
      <c r="LJ75" s="121">
        <f>LJ74-(SUM(LJ76:LJ89))</f>
        <v>0</v>
      </c>
      <c r="LK75" s="121"/>
      <c r="LL75" s="121"/>
      <c r="LM75" s="113"/>
      <c r="LN75" s="123"/>
      <c r="LO75" s="113"/>
      <c r="LP75" s="121">
        <f>LP74-(SUM(LP76:LP89))</f>
        <v>0</v>
      </c>
      <c r="LQ75" s="124"/>
      <c r="LR75" s="121"/>
      <c r="LS75" s="125"/>
      <c r="LT75" s="121">
        <f>LT74-(SUM(LT76:LT89))</f>
        <v>0</v>
      </c>
      <c r="LU75" s="121"/>
      <c r="LV75" s="121"/>
      <c r="LW75" s="113"/>
      <c r="LX75" s="123"/>
      <c r="LY75" s="113"/>
      <c r="LZ75" s="121">
        <f>LZ74-(SUM(LZ76:LZ89))</f>
        <v>0</v>
      </c>
      <c r="MA75" s="124"/>
      <c r="MB75" s="121"/>
      <c r="MC75" s="125"/>
      <c r="MD75" s="121">
        <f>MD74-(SUM(MD76:MD89))</f>
        <v>0</v>
      </c>
      <c r="ME75" s="121"/>
      <c r="MF75" s="121"/>
      <c r="MG75" s="113"/>
      <c r="MH75" s="123"/>
      <c r="MI75" s="113"/>
      <c r="MJ75" s="121">
        <f>MJ74-(SUM(MJ76:MJ89))</f>
        <v>-0.01</v>
      </c>
      <c r="MK75" s="124"/>
      <c r="ML75" s="121"/>
      <c r="MM75" s="125"/>
      <c r="MN75" s="121">
        <f>MN74-(SUM(MN76:MN89))</f>
        <v>-0.23</v>
      </c>
      <c r="MO75" s="121"/>
      <c r="MP75" s="121"/>
      <c r="MQ75" s="113"/>
      <c r="MR75" s="123"/>
      <c r="MS75" s="113"/>
      <c r="MT75" s="121">
        <f>MT74-(SUM(MT76:MT89))</f>
        <v>0</v>
      </c>
      <c r="MU75" s="124"/>
      <c r="MV75" s="121"/>
      <c r="MW75" s="125"/>
      <c r="MX75" s="121">
        <f>MX74-(SUM(MX76:MX89))</f>
        <v>-0.01</v>
      </c>
      <c r="MY75" s="121"/>
      <c r="MZ75" s="121"/>
      <c r="NA75" s="113"/>
      <c r="NB75" s="123"/>
      <c r="NC75" s="113"/>
      <c r="ND75" s="121">
        <f>ND74-(SUM(ND76:ND89))</f>
        <v>0</v>
      </c>
      <c r="NE75" s="124"/>
      <c r="NF75" s="121"/>
      <c r="NG75" s="125"/>
      <c r="NH75" s="121">
        <f>NH74-(SUM(NH76:NH89))</f>
        <v>0</v>
      </c>
      <c r="NI75" s="121"/>
      <c r="NJ75" s="121"/>
      <c r="NK75" s="113"/>
      <c r="NL75" s="123"/>
      <c r="NM75" s="113"/>
      <c r="NN75" s="121">
        <f>NN74-(SUM(NN76:NN89))</f>
        <v>0.05</v>
      </c>
      <c r="NO75" s="124"/>
      <c r="NP75" s="121"/>
      <c r="NQ75" s="125"/>
      <c r="NR75" s="121">
        <f>NR74-(SUM(NR76:NR89))</f>
        <v>1.18</v>
      </c>
      <c r="NS75" s="121"/>
      <c r="NT75" s="121"/>
      <c r="NU75" s="113"/>
      <c r="NV75" s="123"/>
      <c r="NW75" s="113"/>
      <c r="NX75" s="121">
        <f>NX74-(SUM(NX76:NX89))</f>
        <v>0</v>
      </c>
      <c r="NY75" s="124"/>
      <c r="NZ75" s="121"/>
      <c r="OA75" s="125"/>
      <c r="OB75" s="121">
        <f>OB74-(SUM(OB76:OB89))</f>
        <v>0</v>
      </c>
      <c r="OC75" s="121"/>
      <c r="OD75" s="121"/>
      <c r="OE75" s="113"/>
      <c r="OF75" s="123"/>
      <c r="OG75" s="113"/>
      <c r="OH75" s="121">
        <f>OH74-(SUM(OH76:OH89))</f>
        <v>0</v>
      </c>
      <c r="OI75" s="124"/>
      <c r="OJ75" s="121"/>
      <c r="OK75" s="125"/>
      <c r="OL75" s="121">
        <f>OL74-(SUM(OL76:OL89))</f>
        <v>0</v>
      </c>
      <c r="OM75" s="121"/>
      <c r="ON75" s="121"/>
      <c r="OO75" s="113"/>
      <c r="OP75" s="123"/>
      <c r="OQ75" s="113"/>
      <c r="OR75" s="121">
        <f>OR74-(SUM(OR76:OR89))</f>
        <v>0</v>
      </c>
      <c r="OS75" s="124"/>
      <c r="OT75" s="121"/>
      <c r="OU75" s="125"/>
      <c r="OV75" s="121">
        <f>OV74-(SUM(OV76:OV89))</f>
        <v>0</v>
      </c>
      <c r="OW75" s="121"/>
      <c r="OX75" s="121"/>
      <c r="OY75" s="113"/>
      <c r="OZ75" s="123"/>
      <c r="PA75" s="113"/>
      <c r="PB75" s="121">
        <f>PB74-(SUM(PB76:PB89))</f>
        <v>0</v>
      </c>
      <c r="PC75" s="124"/>
      <c r="PD75" s="121"/>
      <c r="PE75" s="125"/>
      <c r="PF75" s="121">
        <f>PF74-(SUM(PF76:PF89))</f>
        <v>0</v>
      </c>
      <c r="PG75" s="121"/>
      <c r="PH75" s="121"/>
      <c r="PI75" s="113"/>
      <c r="PJ75" s="123"/>
      <c r="PK75" s="113"/>
      <c r="PL75" s="121">
        <f>PL74-(SUM(PL76:PL89))</f>
        <v>0</v>
      </c>
      <c r="PM75" s="124"/>
      <c r="PN75" s="121"/>
      <c r="PO75" s="125"/>
      <c r="PP75" s="121">
        <f>PP74-(SUM(PP76:PP89))</f>
        <v>0</v>
      </c>
      <c r="PQ75" s="121"/>
      <c r="PR75" s="121"/>
      <c r="PS75" s="113"/>
      <c r="PT75" s="123"/>
      <c r="PU75" s="113"/>
      <c r="PV75" s="121" t="e">
        <f>PV74-(SUM(PV76:PV89))</f>
        <v>#DIV/0!</v>
      </c>
      <c r="PW75" s="124"/>
      <c r="PX75" s="121"/>
      <c r="PY75" s="125"/>
      <c r="PZ75" s="121">
        <f>PZ74-(SUM(PZ76:PZ89))</f>
        <v>0</v>
      </c>
      <c r="QA75" s="121"/>
      <c r="QB75" s="121"/>
      <c r="QC75" s="113"/>
      <c r="QD75" s="123"/>
      <c r="QE75" s="113"/>
      <c r="QF75" s="121">
        <f>QF74-(SUM(QF76:QF89))</f>
        <v>0</v>
      </c>
      <c r="QG75" s="124"/>
      <c r="QH75" s="121"/>
      <c r="QI75" s="125"/>
      <c r="QJ75" s="121">
        <f>QJ74-(SUM(QJ76:QJ89))</f>
        <v>0</v>
      </c>
      <c r="QK75" s="121"/>
      <c r="QL75" s="121"/>
      <c r="QM75" s="113"/>
      <c r="QN75" s="123"/>
      <c r="QO75" s="113"/>
      <c r="QP75" s="121">
        <f>QP74-(SUM(QP76:QP89))</f>
        <v>0</v>
      </c>
      <c r="QQ75" s="124"/>
      <c r="QR75" s="121"/>
      <c r="QS75" s="125"/>
      <c r="QT75" s="121">
        <f>QT74-(SUM(QT76:QT89))</f>
        <v>0</v>
      </c>
      <c r="QU75" s="121"/>
      <c r="QV75" s="121"/>
      <c r="QW75" s="113"/>
      <c r="QX75" s="123"/>
      <c r="QY75" s="113"/>
      <c r="QZ75" s="121">
        <f>QZ74-(SUM(QZ76:QZ89))</f>
        <v>0.01</v>
      </c>
      <c r="RA75" s="124"/>
      <c r="RB75" s="121"/>
      <c r="RC75" s="125"/>
      <c r="RD75" s="121">
        <f>RD74-(SUM(RD76:RD89))</f>
        <v>0.24</v>
      </c>
      <c r="RE75" s="121"/>
      <c r="RF75" s="121"/>
      <c r="RG75" s="113"/>
      <c r="RH75" s="123"/>
      <c r="RI75" s="113"/>
      <c r="RJ75" s="121">
        <f>RJ74-(SUM(RJ76:RJ89))</f>
        <v>0</v>
      </c>
      <c r="RK75" s="124"/>
      <c r="RL75" s="121"/>
      <c r="RM75" s="125"/>
      <c r="RN75" s="121">
        <f>RN74-(SUM(RN76:RN89))</f>
        <v>-0.01</v>
      </c>
      <c r="RO75" s="121"/>
      <c r="RP75" s="121"/>
      <c r="RQ75" s="113"/>
      <c r="RR75" s="123"/>
      <c r="RS75" s="113"/>
      <c r="RT75" s="121">
        <f>RT74-(SUM(RT76:RT89))</f>
        <v>0</v>
      </c>
      <c r="RU75" s="124"/>
      <c r="RV75" s="121"/>
      <c r="RW75" s="125"/>
      <c r="RX75" s="121">
        <f>RX74-(SUM(RX76:RX89))</f>
        <v>0</v>
      </c>
      <c r="RY75" s="121"/>
      <c r="RZ75" s="121"/>
      <c r="SA75" s="113"/>
      <c r="SB75" s="123"/>
      <c r="SC75" s="113"/>
      <c r="SD75" s="121">
        <f>SD74-(SUM(SD76:SD89))</f>
        <v>0</v>
      </c>
      <c r="SE75" s="124"/>
      <c r="SF75" s="121"/>
      <c r="SG75" s="125"/>
      <c r="SH75" s="121">
        <f>SH74-(SUM(SH76:SH89))</f>
        <v>0</v>
      </c>
      <c r="SI75" s="121"/>
      <c r="SJ75" s="121"/>
      <c r="SK75" s="113"/>
      <c r="SL75" s="123"/>
      <c r="SM75" s="113"/>
      <c r="SN75" s="121">
        <f>SN74-(SUM(SN76:SN89))</f>
        <v>0</v>
      </c>
      <c r="SO75" s="124"/>
      <c r="SP75" s="121"/>
      <c r="SQ75" s="125"/>
      <c r="SR75" s="121">
        <f>SR74-(SUM(SR76:SR89))</f>
        <v>0.01</v>
      </c>
      <c r="SS75" s="121"/>
      <c r="ST75" s="121"/>
      <c r="SU75" s="113"/>
      <c r="SV75" s="123"/>
      <c r="SW75" s="113"/>
      <c r="SX75" s="121">
        <f>SX74-(SUM(SX76:SX89))</f>
        <v>0</v>
      </c>
      <c r="SY75" s="124"/>
      <c r="SZ75" s="121"/>
      <c r="TA75" s="125"/>
      <c r="TB75" s="121">
        <f>TB74-(SUM(TB76:TB89))</f>
        <v>0</v>
      </c>
      <c r="TC75" s="121"/>
      <c r="TD75" s="121"/>
      <c r="TE75" s="113"/>
      <c r="TF75" s="123"/>
      <c r="TG75" s="113"/>
      <c r="TH75" s="121">
        <f>TH74-(SUM(TH76:TH89))</f>
        <v>0</v>
      </c>
      <c r="TI75" s="124"/>
      <c r="TJ75" s="121"/>
      <c r="TK75" s="125"/>
      <c r="TL75" s="121">
        <f>TL74-(SUM(TL76:TL89))</f>
        <v>0</v>
      </c>
      <c r="TM75" s="121"/>
      <c r="TN75" s="121"/>
      <c r="TO75" s="113"/>
      <c r="TP75" s="123"/>
      <c r="TQ75" s="113"/>
      <c r="TR75" s="121">
        <f>TR74-(SUM(TR76:TR89))</f>
        <v>0</v>
      </c>
      <c r="TS75" s="124"/>
      <c r="TT75" s="121"/>
      <c r="TU75" s="125"/>
      <c r="TV75" s="121">
        <f>TV74-(SUM(TV76:TV89))</f>
        <v>0</v>
      </c>
      <c r="TW75" s="121"/>
      <c r="TX75" s="121"/>
      <c r="TY75" s="113"/>
      <c r="TZ75" s="123"/>
      <c r="UA75" s="113"/>
      <c r="UB75" s="121">
        <f>UB74-(SUM(UB76:UB89))</f>
        <v>0</v>
      </c>
      <c r="UC75" s="124"/>
      <c r="UD75" s="121"/>
      <c r="UE75" s="125"/>
      <c r="UF75" s="121">
        <f>UF74-(SUM(UF76:UF89))</f>
        <v>0</v>
      </c>
      <c r="UG75" s="121"/>
      <c r="UH75" s="121"/>
      <c r="UI75" s="113"/>
      <c r="UJ75" s="123"/>
      <c r="UK75" s="113"/>
      <c r="UL75" s="121">
        <f>UL74-(SUM(UL76:UL89))</f>
        <v>0</v>
      </c>
      <c r="UM75" s="124"/>
      <c r="UN75" s="121"/>
      <c r="UO75" s="125"/>
      <c r="UP75" s="121">
        <f>UP74-(SUM(UP76:UP89))</f>
        <v>0</v>
      </c>
      <c r="UQ75" s="121"/>
      <c r="UR75" s="121"/>
      <c r="US75" s="113"/>
      <c r="UT75" s="123"/>
      <c r="UU75" s="113"/>
      <c r="UV75" s="121">
        <f>UV74-(SUM(UV76:UV89))</f>
        <v>-0.01</v>
      </c>
      <c r="UW75" s="124"/>
      <c r="UX75" s="121"/>
      <c r="UY75" s="125"/>
      <c r="UZ75" s="121">
        <f>UZ74-(SUM(UZ76:UZ89))</f>
        <v>-0.24</v>
      </c>
      <c r="VA75" s="121"/>
      <c r="VB75" s="121"/>
      <c r="VC75" s="113"/>
      <c r="VD75" s="123"/>
      <c r="VE75" s="113"/>
      <c r="VF75" s="121">
        <f>VF74-(SUM(VF76:VF89))</f>
        <v>0</v>
      </c>
      <c r="VG75" s="124"/>
      <c r="VH75" s="121"/>
      <c r="VI75" s="125"/>
      <c r="VJ75" s="121">
        <f>VJ74-(SUM(VJ76:VJ89))</f>
        <v>0</v>
      </c>
      <c r="VK75" s="121"/>
      <c r="VL75" s="121"/>
      <c r="VM75" s="113"/>
      <c r="VN75" s="123"/>
      <c r="VO75" s="113"/>
      <c r="VP75" s="121">
        <f>VP74-(SUM(VP76:VP89))</f>
        <v>-0.01</v>
      </c>
      <c r="VQ75" s="124"/>
      <c r="VR75" s="121"/>
      <c r="VS75" s="125"/>
      <c r="VT75" s="121">
        <f>VT74-(SUM(VT76:VT89))</f>
        <v>-0.24</v>
      </c>
      <c r="VU75" s="121"/>
      <c r="VV75" s="121"/>
      <c r="VW75" s="113"/>
      <c r="VX75" s="123"/>
      <c r="VY75" s="113"/>
      <c r="VZ75" s="121">
        <f>VZ74-(SUM(VZ76:VZ89))</f>
        <v>-1.87</v>
      </c>
      <c r="WA75" s="124"/>
      <c r="WB75" s="121"/>
      <c r="WC75" s="125"/>
      <c r="WD75" s="121">
        <f>WD74-(SUM(WD76:WD89))</f>
        <v>-44.22</v>
      </c>
      <c r="WE75" s="121"/>
      <c r="WF75" s="121"/>
    </row>
    <row r="76" spans="1:604" ht="27.75" customHeight="1">
      <c r="A76" s="5"/>
      <c r="B76" s="444" t="s">
        <v>414</v>
      </c>
      <c r="C76" s="12" t="s">
        <v>919</v>
      </c>
      <c r="D76" s="12" t="s">
        <v>421</v>
      </c>
      <c r="E76" s="4" t="s">
        <v>33</v>
      </c>
      <c r="F76" s="469">
        <f t="shared" ref="F76:F89" si="1199">F12</f>
        <v>54</v>
      </c>
      <c r="G76" s="122">
        <f>F76/F74</f>
        <v>0.24215</v>
      </c>
      <c r="H76" s="101">
        <f>H74*G76</f>
        <v>1490.19</v>
      </c>
      <c r="I76" s="119">
        <f t="shared" ref="I76:I89" si="1200">IF(F76&gt;0,H76/F76,0)</f>
        <v>27.596111109999999</v>
      </c>
      <c r="J76" s="93">
        <f>J74</f>
        <v>23.63</v>
      </c>
      <c r="K76" s="120">
        <f t="shared" ref="K76:K89" si="1201">I76*J76</f>
        <v>652.09610999999995</v>
      </c>
      <c r="L76" s="101">
        <f t="shared" ref="L76:L89" si="1202">K76*F76</f>
        <v>35213.19</v>
      </c>
      <c r="M76" s="101"/>
      <c r="N76" s="121"/>
      <c r="O76" s="122">
        <f t="shared" ref="O76:O90" si="1203">K76/$WC76</f>
        <v>1.8526100000000001</v>
      </c>
      <c r="P76" s="469">
        <f t="shared" ref="P76:P89" si="1204">P12</f>
        <v>51</v>
      </c>
      <c r="Q76" s="122">
        <f>P76/P74</f>
        <v>0.11434999999999999</v>
      </c>
      <c r="R76" s="101">
        <f>R74*Q76</f>
        <v>984.78</v>
      </c>
      <c r="S76" s="119">
        <f t="shared" ref="S76:S89" si="1205">IF(P76&gt;0,R76/P76,0)</f>
        <v>19.30941176</v>
      </c>
      <c r="T76" s="93">
        <f>T74</f>
        <v>23.63</v>
      </c>
      <c r="U76" s="120">
        <f t="shared" ref="U76:U89" si="1206">S76*T76</f>
        <v>456.28140000000002</v>
      </c>
      <c r="V76" s="101">
        <f t="shared" ref="V76:V89" si="1207">U76*P76</f>
        <v>23270.35</v>
      </c>
      <c r="W76" s="101"/>
      <c r="X76" s="121"/>
      <c r="Y76" s="122">
        <f t="shared" ref="Y76:Y90" si="1208">U76/$WC76</f>
        <v>1.2963</v>
      </c>
      <c r="Z76" s="469">
        <f t="shared" ref="Z76:Z89" si="1209">Z12</f>
        <v>0</v>
      </c>
      <c r="AA76" s="122">
        <f>Z76/Z74</f>
        <v>0</v>
      </c>
      <c r="AB76" s="101">
        <f>AB74*AA76</f>
        <v>0</v>
      </c>
      <c r="AC76" s="119">
        <f t="shared" ref="AC76:AC89" si="1210">IF(Z76&gt;0,AB76/Z76,0)</f>
        <v>0</v>
      </c>
      <c r="AD76" s="93">
        <f>AD74</f>
        <v>23.63</v>
      </c>
      <c r="AE76" s="120">
        <f t="shared" ref="AE76:AE89" si="1211">AC76*AD76</f>
        <v>0</v>
      </c>
      <c r="AF76" s="101">
        <f t="shared" ref="AF76:AF89" si="1212">AE76*Z76</f>
        <v>0</v>
      </c>
      <c r="AG76" s="101"/>
      <c r="AH76" s="121"/>
      <c r="AI76" s="122">
        <f t="shared" ref="AI76:AI90" si="1213">AE76/$WC76</f>
        <v>0</v>
      </c>
      <c r="AJ76" s="469">
        <f t="shared" ref="AJ76:AJ89" si="1214">AJ12</f>
        <v>0</v>
      </c>
      <c r="AK76" s="122" t="e">
        <f>AJ76/AJ74</f>
        <v>#DIV/0!</v>
      </c>
      <c r="AL76" s="101" t="e">
        <f>AL74*AK76</f>
        <v>#DIV/0!</v>
      </c>
      <c r="AM76" s="119">
        <f t="shared" ref="AM76:AM89" si="1215">IF(AJ76&gt;0,AL76/AJ76,0)</f>
        <v>0</v>
      </c>
      <c r="AN76" s="93">
        <f>AN74</f>
        <v>0</v>
      </c>
      <c r="AO76" s="120">
        <f t="shared" ref="AO76:AO89" si="1216">AM76*AN76</f>
        <v>0</v>
      </c>
      <c r="AP76" s="101">
        <f t="shared" ref="AP76:AP89" si="1217">AO76*AJ76</f>
        <v>0</v>
      </c>
      <c r="AQ76" s="101"/>
      <c r="AR76" s="121"/>
      <c r="AS76" s="122">
        <f t="shared" ref="AS76:AS90" si="1218">AO76/$WC76</f>
        <v>0</v>
      </c>
      <c r="AT76" s="469">
        <f t="shared" ref="AT76:AT89" si="1219">AT12</f>
        <v>0</v>
      </c>
      <c r="AU76" s="122">
        <f>AT76/AT74</f>
        <v>0</v>
      </c>
      <c r="AV76" s="101">
        <f>AV74*AU76</f>
        <v>0</v>
      </c>
      <c r="AW76" s="119">
        <f t="shared" ref="AW76:AW89" si="1220">IF(AT76&gt;0,AV76/AT76,0)</f>
        <v>0</v>
      </c>
      <c r="AX76" s="93">
        <f>AX74</f>
        <v>23.63</v>
      </c>
      <c r="AY76" s="120">
        <f t="shared" ref="AY76:AY89" si="1221">AW76*AX76</f>
        <v>0</v>
      </c>
      <c r="AZ76" s="101">
        <f t="shared" ref="AZ76:AZ89" si="1222">AY76*AT76</f>
        <v>0</v>
      </c>
      <c r="BA76" s="101"/>
      <c r="BB76" s="121"/>
      <c r="BC76" s="122">
        <f t="shared" ref="BC76:BC90" si="1223">AY76/$WC76</f>
        <v>0</v>
      </c>
      <c r="BD76" s="469">
        <f t="shared" ref="BD76:BD89" si="1224">BD12</f>
        <v>0</v>
      </c>
      <c r="BE76" s="122">
        <f>BD76/BD74</f>
        <v>0</v>
      </c>
      <c r="BF76" s="101">
        <f>BF74*BE76</f>
        <v>0</v>
      </c>
      <c r="BG76" s="119">
        <f t="shared" ref="BG76:BG89" si="1225">IF(BD76&gt;0,BF76/BD76,0)</f>
        <v>0</v>
      </c>
      <c r="BH76" s="93">
        <f>BH74</f>
        <v>23.63</v>
      </c>
      <c r="BI76" s="120">
        <f t="shared" ref="BI76:BI89" si="1226">BG76*BH76</f>
        <v>0</v>
      </c>
      <c r="BJ76" s="101">
        <f t="shared" ref="BJ76:BJ90" si="1227">BI76*BD76</f>
        <v>0</v>
      </c>
      <c r="BK76" s="101"/>
      <c r="BL76" s="121"/>
      <c r="BM76" s="122">
        <f t="shared" ref="BM76:BM90" si="1228">BI76/$WC76</f>
        <v>0</v>
      </c>
      <c r="BN76" s="469">
        <f t="shared" ref="BN76:BN89" si="1229">BN12</f>
        <v>0</v>
      </c>
      <c r="BO76" s="122">
        <f>BN76/BN74</f>
        <v>0</v>
      </c>
      <c r="BP76" s="101">
        <f>BP74*BO76</f>
        <v>0</v>
      </c>
      <c r="BQ76" s="119">
        <f t="shared" ref="BQ76:BQ89" si="1230">IF(BN76&gt;0,BP76/BN76,0)</f>
        <v>0</v>
      </c>
      <c r="BR76" s="93">
        <f>BR74</f>
        <v>23.63</v>
      </c>
      <c r="BS76" s="120">
        <f t="shared" ref="BS76:BS89" si="1231">BQ76*BR76</f>
        <v>0</v>
      </c>
      <c r="BT76" s="101">
        <f t="shared" ref="BT76:BT90" si="1232">BS76*BN76</f>
        <v>0</v>
      </c>
      <c r="BU76" s="101"/>
      <c r="BV76" s="121"/>
      <c r="BW76" s="122">
        <f t="shared" ref="BW76:BW90" si="1233">BS76/$WC76</f>
        <v>0</v>
      </c>
      <c r="BX76" s="469">
        <f t="shared" ref="BX76:BX89" si="1234">BX12</f>
        <v>27</v>
      </c>
      <c r="BY76" s="122">
        <f>BX76/BX74</f>
        <v>0.16167999999999999</v>
      </c>
      <c r="BZ76" s="101">
        <f>BZ74*BY76</f>
        <v>229.59</v>
      </c>
      <c r="CA76" s="119">
        <f t="shared" ref="CA76:CA89" si="1235">IF(BX76&gt;0,BZ76/BX76,0)</f>
        <v>8.5033333300000002</v>
      </c>
      <c r="CB76" s="93">
        <f>CB74</f>
        <v>23.63</v>
      </c>
      <c r="CC76" s="120">
        <f t="shared" ref="CC76:CC89" si="1236">CA76*CB76</f>
        <v>200.93377000000001</v>
      </c>
      <c r="CD76" s="101">
        <f t="shared" ref="CD76:CD90" si="1237">CC76*BX76</f>
        <v>5425.21</v>
      </c>
      <c r="CE76" s="101"/>
      <c r="CF76" s="121"/>
      <c r="CG76" s="122">
        <f t="shared" ref="CG76:CG90" si="1238">CC76/$WC76</f>
        <v>0.57086000000000003</v>
      </c>
      <c r="CH76" s="469">
        <f t="shared" ref="CH76:CH89" si="1239">CH12</f>
        <v>0</v>
      </c>
      <c r="CI76" s="122" t="e">
        <f>CH76/CH74</f>
        <v>#DIV/0!</v>
      </c>
      <c r="CJ76" s="101" t="e">
        <f>CJ74*CI76</f>
        <v>#DIV/0!</v>
      </c>
      <c r="CK76" s="119">
        <f t="shared" ref="CK76:CK89" si="1240">IF(CH76&gt;0,CJ76/CH76,0)</f>
        <v>0</v>
      </c>
      <c r="CL76" s="93">
        <f>CL74</f>
        <v>0</v>
      </c>
      <c r="CM76" s="120">
        <f t="shared" ref="CM76:CM89" si="1241">CK76*CL76</f>
        <v>0</v>
      </c>
      <c r="CN76" s="101">
        <f t="shared" ref="CN76:CN90" si="1242">CM76*CH76</f>
        <v>0</v>
      </c>
      <c r="CO76" s="101"/>
      <c r="CP76" s="121"/>
      <c r="CQ76" s="122">
        <f t="shared" ref="CQ76:CQ90" si="1243">CM76/$WC76</f>
        <v>0</v>
      </c>
      <c r="CR76" s="469">
        <f t="shared" ref="CR76:CR89" si="1244">CR12</f>
        <v>0</v>
      </c>
      <c r="CS76" s="122">
        <f>CR76/CR74</f>
        <v>0</v>
      </c>
      <c r="CT76" s="101">
        <f>CT74*CS76</f>
        <v>0</v>
      </c>
      <c r="CU76" s="119">
        <f t="shared" ref="CU76:CU89" si="1245">IF(CR76&gt;0,CT76/CR76,0)</f>
        <v>0</v>
      </c>
      <c r="CV76" s="93">
        <f>CV74</f>
        <v>23.63</v>
      </c>
      <c r="CW76" s="120">
        <f t="shared" ref="CW76:CW89" si="1246">CU76*CV76</f>
        <v>0</v>
      </c>
      <c r="CX76" s="101">
        <f t="shared" ref="CX76:CX90" si="1247">CW76*CR76</f>
        <v>0</v>
      </c>
      <c r="CY76" s="101"/>
      <c r="CZ76" s="121"/>
      <c r="DA76" s="122">
        <f t="shared" ref="DA76:DA90" si="1248">CW76/$WC76</f>
        <v>0</v>
      </c>
      <c r="DB76" s="469">
        <f t="shared" ref="DB76:DB89" si="1249">DB12</f>
        <v>57</v>
      </c>
      <c r="DC76" s="122">
        <f>DB76/DB74</f>
        <v>0.16864000000000001</v>
      </c>
      <c r="DD76" s="101">
        <f>DD74*DC76</f>
        <v>651.29</v>
      </c>
      <c r="DE76" s="119">
        <f t="shared" ref="DE76:DE89" si="1250">IF(DB76&gt;0,DD76/DB76,0)</f>
        <v>11.426140350000001</v>
      </c>
      <c r="DF76" s="93">
        <f>DF74</f>
        <v>23.63</v>
      </c>
      <c r="DG76" s="120">
        <f t="shared" ref="DG76:DG89" si="1251">DE76*DF76</f>
        <v>269.99970000000002</v>
      </c>
      <c r="DH76" s="101">
        <f t="shared" ref="DH76:DH90" si="1252">DG76*DB76</f>
        <v>15389.98</v>
      </c>
      <c r="DI76" s="101"/>
      <c r="DJ76" s="121"/>
      <c r="DK76" s="122">
        <f t="shared" ref="DK76:DK90" si="1253">DG76/$WC76</f>
        <v>0.76707000000000003</v>
      </c>
      <c r="DL76" s="469">
        <f t="shared" ref="DL76:DL89" si="1254">DL12</f>
        <v>0</v>
      </c>
      <c r="DM76" s="122">
        <f>DL76/DL74</f>
        <v>0</v>
      </c>
      <c r="DN76" s="101">
        <f>DN74*DM76</f>
        <v>0</v>
      </c>
      <c r="DO76" s="119">
        <f t="shared" ref="DO76:DO89" si="1255">IF(DL76&gt;0,DN76/DL76,0)</f>
        <v>0</v>
      </c>
      <c r="DP76" s="93">
        <f>DP74</f>
        <v>23.63</v>
      </c>
      <c r="DQ76" s="120">
        <f t="shared" ref="DQ76:DQ89" si="1256">DO76*DP76</f>
        <v>0</v>
      </c>
      <c r="DR76" s="101">
        <f t="shared" ref="DR76:DR90" si="1257">DQ76*DL76</f>
        <v>0</v>
      </c>
      <c r="DS76" s="101"/>
      <c r="DT76" s="121"/>
      <c r="DU76" s="122">
        <f t="shared" ref="DU76:DU90" si="1258">DQ76/$WC76</f>
        <v>0</v>
      </c>
      <c r="DV76" s="469">
        <f t="shared" ref="DV76:DV89" si="1259">DV12</f>
        <v>0</v>
      </c>
      <c r="DW76" s="122">
        <f>DV76/DV74</f>
        <v>0</v>
      </c>
      <c r="DX76" s="101">
        <f>DX74*DW76</f>
        <v>0</v>
      </c>
      <c r="DY76" s="119">
        <f t="shared" ref="DY76:DY89" si="1260">IF(DV76&gt;0,DX76/DV76,0)</f>
        <v>0</v>
      </c>
      <c r="DZ76" s="93">
        <f>DZ74</f>
        <v>23.63</v>
      </c>
      <c r="EA76" s="120">
        <f t="shared" ref="EA76:EA89" si="1261">DY76*DZ76</f>
        <v>0</v>
      </c>
      <c r="EB76" s="101">
        <f t="shared" ref="EB76:EB90" si="1262">EA76*DV76</f>
        <v>0</v>
      </c>
      <c r="EC76" s="101"/>
      <c r="ED76" s="121"/>
      <c r="EE76" s="122">
        <f t="shared" ref="EE76:EE90" si="1263">EA76/$WC76</f>
        <v>0</v>
      </c>
      <c r="EF76" s="469">
        <f t="shared" ref="EF76:EF89" si="1264">EF12</f>
        <v>37</v>
      </c>
      <c r="EG76" s="122">
        <f>EF76/EF74</f>
        <v>0.15481</v>
      </c>
      <c r="EH76" s="101">
        <f>EH74*EG76</f>
        <v>1105.6500000000001</v>
      </c>
      <c r="EI76" s="119">
        <f t="shared" ref="EI76:EI89" si="1265">IF(EF76&gt;0,EH76/EF76,0)</f>
        <v>29.882432430000001</v>
      </c>
      <c r="EJ76" s="93">
        <f>EJ74</f>
        <v>23.63</v>
      </c>
      <c r="EK76" s="120">
        <f t="shared" ref="EK76:EK89" si="1266">EI76*EJ76</f>
        <v>706.12188000000003</v>
      </c>
      <c r="EL76" s="101">
        <f t="shared" ref="EL76:EL90" si="1267">EK76*EF76</f>
        <v>26126.51</v>
      </c>
      <c r="EM76" s="101"/>
      <c r="EN76" s="121"/>
      <c r="EO76" s="122">
        <f t="shared" ref="EO76:EO90" si="1268">EK76/$WC76</f>
        <v>2.0061</v>
      </c>
      <c r="EP76" s="469">
        <f t="shared" ref="EP76:EP89" si="1269">EP12</f>
        <v>44</v>
      </c>
      <c r="EQ76" s="122">
        <f>EP76/EP74</f>
        <v>0.13836000000000001</v>
      </c>
      <c r="ER76" s="101">
        <f>ER74*EQ76</f>
        <v>611.54999999999995</v>
      </c>
      <c r="ES76" s="119">
        <f t="shared" ref="ES76:ES89" si="1270">IF(EP76&gt;0,ER76/EP76,0)</f>
        <v>13.89886364</v>
      </c>
      <c r="ET76" s="93">
        <f>ET74</f>
        <v>23.63</v>
      </c>
      <c r="EU76" s="120">
        <f t="shared" ref="EU76:EU89" si="1271">ES76*ET76</f>
        <v>328.43015000000003</v>
      </c>
      <c r="EV76" s="101">
        <f t="shared" ref="EV76:EV90" si="1272">EU76*EP76</f>
        <v>14450.93</v>
      </c>
      <c r="EW76" s="101"/>
      <c r="EX76" s="121"/>
      <c r="EY76" s="122">
        <f t="shared" ref="EY76:EY90" si="1273">EU76/$WC76</f>
        <v>0.93308000000000002</v>
      </c>
      <c r="EZ76" s="469">
        <f t="shared" ref="EZ76:EZ89" si="1274">EZ12</f>
        <v>27</v>
      </c>
      <c r="FA76" s="122">
        <f>EZ76/EZ74</f>
        <v>0.25234000000000001</v>
      </c>
      <c r="FB76" s="101">
        <f>FB74*FA76</f>
        <v>234.68</v>
      </c>
      <c r="FC76" s="119">
        <f t="shared" ref="FC76:FC89" si="1275">IF(EZ76&gt;0,FB76/EZ76,0)</f>
        <v>8.6918518500000008</v>
      </c>
      <c r="FD76" s="93">
        <f>FD74</f>
        <v>23.63</v>
      </c>
      <c r="FE76" s="120">
        <f t="shared" ref="FE76:FE89" si="1276">FC76*FD76</f>
        <v>205.38846000000001</v>
      </c>
      <c r="FF76" s="101">
        <f t="shared" ref="FF76:FF90" si="1277">FE76*EZ76</f>
        <v>5545.49</v>
      </c>
      <c r="FG76" s="101"/>
      <c r="FH76" s="121"/>
      <c r="FI76" s="122">
        <f t="shared" ref="FI76:FI90" si="1278">FE76/$WC76</f>
        <v>0.58350999999999997</v>
      </c>
      <c r="FJ76" s="469">
        <f t="shared" ref="FJ76:FJ89" si="1279">FJ12</f>
        <v>28</v>
      </c>
      <c r="FK76" s="122">
        <f>FJ76/FJ74</f>
        <v>0.15642</v>
      </c>
      <c r="FL76" s="101">
        <f>FL74*FK76</f>
        <v>383.7</v>
      </c>
      <c r="FM76" s="119">
        <f t="shared" ref="FM76:FM89" si="1280">IF(FJ76&gt;0,FL76/FJ76,0)</f>
        <v>13.70357143</v>
      </c>
      <c r="FN76" s="93">
        <f>FN74</f>
        <v>23.63</v>
      </c>
      <c r="FO76" s="120">
        <f t="shared" ref="FO76:FO89" si="1281">FM76*FN76</f>
        <v>323.81538999999998</v>
      </c>
      <c r="FP76" s="101">
        <f t="shared" ref="FP76:FP90" si="1282">FO76*FJ76</f>
        <v>9066.83</v>
      </c>
      <c r="FQ76" s="101"/>
      <c r="FR76" s="121"/>
      <c r="FS76" s="122">
        <f t="shared" ref="FS76:FS90" si="1283">FO76/$WC76</f>
        <v>0.91996</v>
      </c>
      <c r="FT76" s="469">
        <f t="shared" ref="FT76:FT89" si="1284">FT12</f>
        <v>34</v>
      </c>
      <c r="FU76" s="122">
        <f>FT76/FT74</f>
        <v>0.11409</v>
      </c>
      <c r="FV76" s="101">
        <f>FV74*FU76</f>
        <v>349.91</v>
      </c>
      <c r="FW76" s="119">
        <f t="shared" ref="FW76:FW89" si="1285">IF(FT76&gt;0,FV76/FT76,0)</f>
        <v>10.291470589999999</v>
      </c>
      <c r="FX76" s="93">
        <f>FX74</f>
        <v>23.63</v>
      </c>
      <c r="FY76" s="120">
        <f t="shared" ref="FY76:FY89" si="1286">FW76*FX76</f>
        <v>243.18745000000001</v>
      </c>
      <c r="FZ76" s="101">
        <f t="shared" ref="FZ76:FZ90" si="1287">FY76*FT76</f>
        <v>8268.3700000000008</v>
      </c>
      <c r="GA76" s="101"/>
      <c r="GB76" s="121"/>
      <c r="GC76" s="122">
        <f t="shared" ref="GC76:GC90" si="1288">FY76/$WC76</f>
        <v>0.69089999999999996</v>
      </c>
      <c r="GD76" s="469">
        <f t="shared" ref="GD76:GD89" si="1289">GD12</f>
        <v>0</v>
      </c>
      <c r="GE76" s="122">
        <f>GD76/GD74</f>
        <v>0</v>
      </c>
      <c r="GF76" s="101">
        <f>GF74*GE76</f>
        <v>0</v>
      </c>
      <c r="GG76" s="119">
        <f t="shared" ref="GG76:GG89" si="1290">IF(GD76&gt;0,GF76/GD76,0)</f>
        <v>0</v>
      </c>
      <c r="GH76" s="93">
        <f>GH74</f>
        <v>23.63</v>
      </c>
      <c r="GI76" s="120">
        <f t="shared" ref="GI76:GI89" si="1291">GG76*GH76</f>
        <v>0</v>
      </c>
      <c r="GJ76" s="101">
        <f t="shared" ref="GJ76:GJ90" si="1292">GI76*GD76</f>
        <v>0</v>
      </c>
      <c r="GK76" s="101"/>
      <c r="GL76" s="121"/>
      <c r="GM76" s="122">
        <f t="shared" ref="GM76:GM90" si="1293">GI76/$WC76</f>
        <v>0</v>
      </c>
      <c r="GN76" s="469">
        <f t="shared" ref="GN76:GN89" si="1294">GN12</f>
        <v>0</v>
      </c>
      <c r="GO76" s="122">
        <f>GN76/GN74</f>
        <v>0</v>
      </c>
      <c r="GP76" s="101">
        <f>GP74*GO76</f>
        <v>0</v>
      </c>
      <c r="GQ76" s="119">
        <f t="shared" ref="GQ76:GQ89" si="1295">IF(GN76&gt;0,GP76/GN76,0)</f>
        <v>0</v>
      </c>
      <c r="GR76" s="93">
        <f>GR74</f>
        <v>23.63</v>
      </c>
      <c r="GS76" s="120">
        <f t="shared" ref="GS76:GS89" si="1296">GQ76*GR76</f>
        <v>0</v>
      </c>
      <c r="GT76" s="101">
        <f t="shared" ref="GT76:GT90" si="1297">GS76*GN76</f>
        <v>0</v>
      </c>
      <c r="GU76" s="101"/>
      <c r="GV76" s="121"/>
      <c r="GW76" s="122">
        <f t="shared" ref="GW76:GW90" si="1298">GS76/$WC76</f>
        <v>0</v>
      </c>
      <c r="GX76" s="469">
        <f t="shared" ref="GX76:GX89" si="1299">GX12</f>
        <v>56</v>
      </c>
      <c r="GY76" s="122">
        <f>GX76/GX74</f>
        <v>0.26923000000000002</v>
      </c>
      <c r="GZ76" s="101">
        <f>GZ74*GY76</f>
        <v>934.23</v>
      </c>
      <c r="HA76" s="119">
        <f t="shared" ref="HA76:HA89" si="1300">IF(GX76&gt;0,GZ76/GX76,0)</f>
        <v>16.68267857</v>
      </c>
      <c r="HB76" s="93">
        <f>HB74</f>
        <v>23.63</v>
      </c>
      <c r="HC76" s="120">
        <f t="shared" ref="HC76:HC89" si="1301">HA76*HB76</f>
        <v>394.21168999999998</v>
      </c>
      <c r="HD76" s="101">
        <f t="shared" ref="HD76:HD90" si="1302">HC76*GX76</f>
        <v>22075.85</v>
      </c>
      <c r="HE76" s="101"/>
      <c r="HF76" s="121"/>
      <c r="HG76" s="122">
        <f t="shared" ref="HG76:HG90" si="1303">HC76/$WC76</f>
        <v>1.1199600000000001</v>
      </c>
      <c r="HH76" s="469">
        <f t="shared" ref="HH76:HH89" si="1304">HH12</f>
        <v>25</v>
      </c>
      <c r="HI76" s="122">
        <f>HH76/HH74</f>
        <v>9.0249999999999997E-2</v>
      </c>
      <c r="HJ76" s="101">
        <f>HJ74*HI76</f>
        <v>422.55</v>
      </c>
      <c r="HK76" s="119">
        <f t="shared" ref="HK76:HK89" si="1305">IF(HH76&gt;0,HJ76/HH76,0)</f>
        <v>16.902000000000001</v>
      </c>
      <c r="HL76" s="93">
        <f>HL74</f>
        <v>23.63</v>
      </c>
      <c r="HM76" s="120">
        <f t="shared" ref="HM76:HM89" si="1306">HK76*HL76</f>
        <v>399.39425999999997</v>
      </c>
      <c r="HN76" s="101">
        <f t="shared" ref="HN76:HN90" si="1307">HM76*HH76</f>
        <v>9984.86</v>
      </c>
      <c r="HO76" s="101"/>
      <c r="HP76" s="121"/>
      <c r="HQ76" s="122">
        <f t="shared" ref="HQ76:HQ90" si="1308">HM76/$WC76</f>
        <v>1.13469</v>
      </c>
      <c r="HR76" s="469">
        <f t="shared" ref="HR76:HR89" si="1309">HR12</f>
        <v>57</v>
      </c>
      <c r="HS76" s="122">
        <f>HR76/HR74</f>
        <v>0.13286999999999999</v>
      </c>
      <c r="HT76" s="101">
        <f>HT74*HS76</f>
        <v>767.19</v>
      </c>
      <c r="HU76" s="119">
        <f t="shared" ref="HU76:HU89" si="1310">IF(HR76&gt;0,HT76/HR76,0)</f>
        <v>13.45947368</v>
      </c>
      <c r="HV76" s="93">
        <f>HV74</f>
        <v>23.63</v>
      </c>
      <c r="HW76" s="120">
        <f t="shared" ref="HW76:HW89" si="1311">HU76*HV76</f>
        <v>318.04736000000003</v>
      </c>
      <c r="HX76" s="101">
        <f t="shared" ref="HX76:HX90" si="1312">HW76*HR76</f>
        <v>18128.7</v>
      </c>
      <c r="HY76" s="101"/>
      <c r="HZ76" s="121"/>
      <c r="IA76" s="122">
        <f t="shared" ref="IA76:IA90" si="1313">HW76/$WC76</f>
        <v>0.90358000000000005</v>
      </c>
      <c r="IB76" s="469">
        <f t="shared" ref="IB76:IB89" si="1314">IB12</f>
        <v>23</v>
      </c>
      <c r="IC76" s="122">
        <f>IB76/IB74</f>
        <v>0.13067999999999999</v>
      </c>
      <c r="ID76" s="101">
        <f>ID74*IC76</f>
        <v>312.85000000000002</v>
      </c>
      <c r="IE76" s="119">
        <f t="shared" ref="IE76:IE89" si="1315">IF(IB76&gt;0,ID76/IB76,0)</f>
        <v>13.602173909999999</v>
      </c>
      <c r="IF76" s="93">
        <f>IF74</f>
        <v>23.63</v>
      </c>
      <c r="IG76" s="120">
        <f t="shared" ref="IG76:IG89" si="1316">IE76*IF76</f>
        <v>321.41937000000001</v>
      </c>
      <c r="IH76" s="101">
        <f t="shared" ref="IH76:IH90" si="1317">IG76*IB76</f>
        <v>7392.65</v>
      </c>
      <c r="II76" s="101"/>
      <c r="IJ76" s="121"/>
      <c r="IK76" s="122">
        <f t="shared" ref="IK76:IK90" si="1318">IG76/$WC76</f>
        <v>0.91315999999999997</v>
      </c>
      <c r="IL76" s="469">
        <f t="shared" ref="IL76:IL89" si="1319">IL12</f>
        <v>27</v>
      </c>
      <c r="IM76" s="122">
        <f>IL76/IL74</f>
        <v>0.22881000000000001</v>
      </c>
      <c r="IN76" s="101">
        <f>IN74*IM76</f>
        <v>306.61</v>
      </c>
      <c r="IO76" s="119">
        <f t="shared" ref="IO76:IO89" si="1320">IF(IL76&gt;0,IN76/IL76,0)</f>
        <v>11.35592593</v>
      </c>
      <c r="IP76" s="93">
        <f>IP74</f>
        <v>23.63</v>
      </c>
      <c r="IQ76" s="120">
        <f t="shared" ref="IQ76:IQ89" si="1321">IO76*IP76</f>
        <v>268.34053</v>
      </c>
      <c r="IR76" s="101">
        <f t="shared" ref="IR76:IR90" si="1322">IQ76*IL76</f>
        <v>7245.19</v>
      </c>
      <c r="IS76" s="101"/>
      <c r="IT76" s="121"/>
      <c r="IU76" s="122">
        <f t="shared" ref="IU76:IU90" si="1323">IQ76/$WC76</f>
        <v>0.76236000000000004</v>
      </c>
      <c r="IV76" s="469">
        <f t="shared" ref="IV76:IV89" si="1324">IV12</f>
        <v>51</v>
      </c>
      <c r="IW76" s="122">
        <f>IV76/IV74</f>
        <v>0.16139000000000001</v>
      </c>
      <c r="IX76" s="101">
        <f>IX74*IW76</f>
        <v>533.39</v>
      </c>
      <c r="IY76" s="119">
        <f t="shared" ref="IY76:IY89" si="1325">IF(IV76&gt;0,IX76/IV76,0)</f>
        <v>10.45862745</v>
      </c>
      <c r="IZ76" s="93">
        <f>IZ74</f>
        <v>23.63</v>
      </c>
      <c r="JA76" s="120">
        <f t="shared" ref="JA76:JA89" si="1326">IY76*IZ76</f>
        <v>247.13737</v>
      </c>
      <c r="JB76" s="101">
        <f t="shared" ref="JB76:JB90" si="1327">JA76*IV76</f>
        <v>12604.01</v>
      </c>
      <c r="JC76" s="101"/>
      <c r="JD76" s="121"/>
      <c r="JE76" s="122">
        <f t="shared" ref="JE76:JE90" si="1328">JA76/$WC76</f>
        <v>0.70211999999999997</v>
      </c>
      <c r="JF76" s="469">
        <f t="shared" ref="JF76:JF89" si="1329">JF12</f>
        <v>95</v>
      </c>
      <c r="JG76" s="122">
        <f>JF76/JF74</f>
        <v>0.29594999999999999</v>
      </c>
      <c r="JH76" s="101">
        <f>JH74*JG76</f>
        <v>1506.39</v>
      </c>
      <c r="JI76" s="119">
        <f t="shared" ref="JI76:JI89" si="1330">IF(JF76&gt;0,JH76/JF76,0)</f>
        <v>15.85673684</v>
      </c>
      <c r="JJ76" s="93">
        <f>JJ74</f>
        <v>23.63</v>
      </c>
      <c r="JK76" s="120">
        <f t="shared" ref="JK76:JK89" si="1331">JI76*JJ76</f>
        <v>374.69468999999998</v>
      </c>
      <c r="JL76" s="101">
        <f t="shared" ref="JL76:JL90" si="1332">JK76*JF76</f>
        <v>35596</v>
      </c>
      <c r="JM76" s="101"/>
      <c r="JN76" s="121"/>
      <c r="JO76" s="122">
        <f t="shared" ref="JO76:JO90" si="1333">JK76/$WC76</f>
        <v>1.0645100000000001</v>
      </c>
      <c r="JP76" s="469">
        <f t="shared" ref="JP76:JP89" si="1334">JP12</f>
        <v>0</v>
      </c>
      <c r="JQ76" s="122" t="e">
        <f>JP76/JP74</f>
        <v>#DIV/0!</v>
      </c>
      <c r="JR76" s="101" t="e">
        <f>JR74*JQ76</f>
        <v>#DIV/0!</v>
      </c>
      <c r="JS76" s="119">
        <f t="shared" ref="JS76:JS89" si="1335">IF(JP76&gt;0,JR76/JP76,0)</f>
        <v>0</v>
      </c>
      <c r="JT76" s="93">
        <f>JT74</f>
        <v>0</v>
      </c>
      <c r="JU76" s="120">
        <f t="shared" ref="JU76:JU89" si="1336">JS76*JT76</f>
        <v>0</v>
      </c>
      <c r="JV76" s="101">
        <f t="shared" ref="JV76:JV90" si="1337">JU76*JP76</f>
        <v>0</v>
      </c>
      <c r="JW76" s="101"/>
      <c r="JX76" s="121"/>
      <c r="JY76" s="122">
        <f t="shared" ref="JY76:JY90" si="1338">JU76/$WC76</f>
        <v>0</v>
      </c>
      <c r="JZ76" s="469">
        <f t="shared" ref="JZ76:JZ89" si="1339">JZ12</f>
        <v>34</v>
      </c>
      <c r="KA76" s="122">
        <f>JZ76/JZ74</f>
        <v>0.19317999999999999</v>
      </c>
      <c r="KB76" s="101">
        <f>KB74*KA76</f>
        <v>482.95</v>
      </c>
      <c r="KC76" s="119">
        <f t="shared" ref="KC76:KC89" si="1340">IF(JZ76&gt;0,KB76/JZ76,0)</f>
        <v>14.204411759999999</v>
      </c>
      <c r="KD76" s="93">
        <f>KD74</f>
        <v>23.63</v>
      </c>
      <c r="KE76" s="120">
        <f t="shared" ref="KE76:KE89" si="1341">KC76*KD76</f>
        <v>335.65025000000003</v>
      </c>
      <c r="KF76" s="101">
        <f t="shared" ref="KF76:KF90" si="1342">KE76*JZ76</f>
        <v>11412.11</v>
      </c>
      <c r="KG76" s="101"/>
      <c r="KH76" s="121"/>
      <c r="KI76" s="122">
        <f t="shared" ref="KI76:KI90" si="1343">KE76/$WC76</f>
        <v>0.95359000000000005</v>
      </c>
      <c r="KJ76" s="469">
        <f t="shared" ref="KJ76:KJ89" si="1344">KJ12</f>
        <v>54</v>
      </c>
      <c r="KK76" s="122">
        <f>KJ76/KJ74</f>
        <v>0.14876</v>
      </c>
      <c r="KL76" s="101">
        <f>KL74*KK76</f>
        <v>717.02</v>
      </c>
      <c r="KM76" s="119">
        <f t="shared" ref="KM76:KM89" si="1345">IF(KJ76&gt;0,KL76/KJ76,0)</f>
        <v>13.27814815</v>
      </c>
      <c r="KN76" s="93">
        <f>KN74</f>
        <v>23.63</v>
      </c>
      <c r="KO76" s="120">
        <f t="shared" ref="KO76:KO89" si="1346">KM76*KN76</f>
        <v>313.76263999999998</v>
      </c>
      <c r="KP76" s="101">
        <f t="shared" ref="KP76:KP90" si="1347">KO76*KJ76</f>
        <v>16943.18</v>
      </c>
      <c r="KQ76" s="101"/>
      <c r="KR76" s="121"/>
      <c r="KS76" s="122">
        <f t="shared" ref="KS76:KS90" si="1348">KO76/$WC76</f>
        <v>0.89139999999999997</v>
      </c>
      <c r="KT76" s="469">
        <f t="shared" ref="KT76:KT89" si="1349">KT12</f>
        <v>88</v>
      </c>
      <c r="KU76" s="122">
        <f>KT76/KT74</f>
        <v>0.28387000000000001</v>
      </c>
      <c r="KV76" s="101">
        <f>KV74*KU76</f>
        <v>1006.89</v>
      </c>
      <c r="KW76" s="119">
        <f t="shared" ref="KW76:KW89" si="1350">IF(KT76&gt;0,KV76/KT76,0)</f>
        <v>11.441931820000001</v>
      </c>
      <c r="KX76" s="93">
        <f>KX74</f>
        <v>23.63</v>
      </c>
      <c r="KY76" s="120">
        <f t="shared" ref="KY76:KY89" si="1351">KW76*KX76</f>
        <v>270.37285000000003</v>
      </c>
      <c r="KZ76" s="101">
        <f t="shared" ref="KZ76:KZ90" si="1352">KY76*KT76</f>
        <v>23792.81</v>
      </c>
      <c r="LA76" s="101"/>
      <c r="LB76" s="121"/>
      <c r="LC76" s="122">
        <f t="shared" ref="LC76:LC90" si="1353">KY76/$WC76</f>
        <v>0.76812999999999998</v>
      </c>
      <c r="LD76" s="469">
        <f t="shared" ref="LD76:LD89" si="1354">LD12</f>
        <v>27</v>
      </c>
      <c r="LE76" s="122">
        <f>LD76/LD74</f>
        <v>0.11345</v>
      </c>
      <c r="LF76" s="101">
        <f>LF74*LE76</f>
        <v>296.56</v>
      </c>
      <c r="LG76" s="119">
        <f t="shared" ref="LG76:LG89" si="1355">IF(LD76&gt;0,LF76/LD76,0)</f>
        <v>10.9837037</v>
      </c>
      <c r="LH76" s="93">
        <f>LH74</f>
        <v>23.63</v>
      </c>
      <c r="LI76" s="120">
        <f t="shared" ref="LI76:LI89" si="1356">LG76*LH76</f>
        <v>259.54491999999999</v>
      </c>
      <c r="LJ76" s="101">
        <f t="shared" ref="LJ76:LJ90" si="1357">LI76*LD76</f>
        <v>7007.71</v>
      </c>
      <c r="LK76" s="101"/>
      <c r="LL76" s="121"/>
      <c r="LM76" s="122">
        <f t="shared" ref="LM76:LM90" si="1358">LI76/$WC76</f>
        <v>0.73736999999999997</v>
      </c>
      <c r="LN76" s="469">
        <f t="shared" ref="LN76:LN89" si="1359">LN12</f>
        <v>43</v>
      </c>
      <c r="LO76" s="122">
        <f>LN76/LN74</f>
        <v>0.21717</v>
      </c>
      <c r="LP76" s="101">
        <f>LP74*LO76</f>
        <v>350.95</v>
      </c>
      <c r="LQ76" s="119">
        <f t="shared" ref="LQ76:LQ89" si="1360">IF(LN76&gt;0,LP76/LN76,0)</f>
        <v>8.16162791</v>
      </c>
      <c r="LR76" s="93">
        <f>LR74</f>
        <v>23.63</v>
      </c>
      <c r="LS76" s="120">
        <f t="shared" ref="LS76:LS89" si="1361">LQ76*LR76</f>
        <v>192.85927000000001</v>
      </c>
      <c r="LT76" s="101">
        <f t="shared" ref="LT76:LT90" si="1362">LS76*LN76</f>
        <v>8292.9500000000007</v>
      </c>
      <c r="LU76" s="101"/>
      <c r="LV76" s="121"/>
      <c r="LW76" s="122">
        <f t="shared" ref="LW76:LW90" si="1363">LS76/$WC76</f>
        <v>0.54791999999999996</v>
      </c>
      <c r="LX76" s="469">
        <f t="shared" ref="LX76:LX89" si="1364">LX12</f>
        <v>21</v>
      </c>
      <c r="LY76" s="122">
        <f>LX76/LX74</f>
        <v>0.14685000000000001</v>
      </c>
      <c r="LZ76" s="101">
        <f>LZ74*LY76</f>
        <v>516.91</v>
      </c>
      <c r="MA76" s="119">
        <f t="shared" ref="MA76:MA89" si="1365">IF(LX76&gt;0,LZ76/LX76,0)</f>
        <v>24.614761900000001</v>
      </c>
      <c r="MB76" s="93">
        <f>MB74</f>
        <v>23.63</v>
      </c>
      <c r="MC76" s="120">
        <f t="shared" ref="MC76:MC89" si="1366">MA76*MB76</f>
        <v>581.64682000000005</v>
      </c>
      <c r="MD76" s="101">
        <f t="shared" ref="MD76:MD90" si="1367">MC76*LX76</f>
        <v>12214.58</v>
      </c>
      <c r="ME76" s="101"/>
      <c r="MF76" s="121"/>
      <c r="MG76" s="122">
        <f t="shared" ref="MG76:MG90" si="1368">MC76/$WC76</f>
        <v>1.6524700000000001</v>
      </c>
      <c r="MH76" s="469">
        <f t="shared" ref="MH76:MH89" si="1369">MH12</f>
        <v>26</v>
      </c>
      <c r="MI76" s="122">
        <f>MH76/MH74</f>
        <v>8.3070000000000005E-2</v>
      </c>
      <c r="MJ76" s="101">
        <f>MJ74*MI76</f>
        <v>285.35000000000002</v>
      </c>
      <c r="MK76" s="119">
        <f t="shared" ref="MK76:MK89" si="1370">IF(MH76&gt;0,MJ76/MH76,0)</f>
        <v>10.975</v>
      </c>
      <c r="ML76" s="93">
        <f>ML74</f>
        <v>23.63</v>
      </c>
      <c r="MM76" s="120">
        <f t="shared" ref="MM76:MM89" si="1371">MK76*ML76</f>
        <v>259.33924999999999</v>
      </c>
      <c r="MN76" s="101">
        <f t="shared" ref="MN76:MN90" si="1372">MM76*MH76</f>
        <v>6742.82</v>
      </c>
      <c r="MO76" s="101"/>
      <c r="MP76" s="121"/>
      <c r="MQ76" s="122">
        <f t="shared" ref="MQ76:MQ90" si="1373">MM76/$WC76</f>
        <v>0.73678999999999994</v>
      </c>
      <c r="MR76" s="469">
        <f t="shared" ref="MR76:MR89" si="1374">MR12</f>
        <v>0</v>
      </c>
      <c r="MS76" s="122">
        <f>MR76/MR74</f>
        <v>0</v>
      </c>
      <c r="MT76" s="101">
        <f>MT74*MS76</f>
        <v>0</v>
      </c>
      <c r="MU76" s="119">
        <f t="shared" ref="MU76:MU89" si="1375">IF(MR76&gt;0,MT76/MR76,0)</f>
        <v>0</v>
      </c>
      <c r="MV76" s="93">
        <f>MV74</f>
        <v>23.63</v>
      </c>
      <c r="MW76" s="120">
        <f t="shared" ref="MW76:MW89" si="1376">MU76*MV76</f>
        <v>0</v>
      </c>
      <c r="MX76" s="101">
        <f t="shared" ref="MX76:MX90" si="1377">MW76*MR76</f>
        <v>0</v>
      </c>
      <c r="MY76" s="101"/>
      <c r="MZ76" s="121"/>
      <c r="NA76" s="122">
        <f t="shared" ref="NA76:NA90" si="1378">MW76/$WC76</f>
        <v>0</v>
      </c>
      <c r="NB76" s="469">
        <f t="shared" ref="NB76:NB89" si="1379">NB12</f>
        <v>30</v>
      </c>
      <c r="NC76" s="122">
        <f>NB76/NB74</f>
        <v>0.17544000000000001</v>
      </c>
      <c r="ND76" s="101">
        <f>ND74*NC76</f>
        <v>322.81</v>
      </c>
      <c r="NE76" s="119">
        <f t="shared" ref="NE76:NE89" si="1380">IF(NB76&gt;0,ND76/NB76,0)</f>
        <v>10.76033333</v>
      </c>
      <c r="NF76" s="93">
        <f>NF74</f>
        <v>23.63</v>
      </c>
      <c r="NG76" s="120">
        <f t="shared" ref="NG76:NG89" si="1381">NE76*NF76</f>
        <v>254.26668000000001</v>
      </c>
      <c r="NH76" s="101">
        <f t="shared" ref="NH76:NH90" si="1382">NG76*NB76</f>
        <v>7628</v>
      </c>
      <c r="NI76" s="101"/>
      <c r="NJ76" s="121"/>
      <c r="NK76" s="122">
        <f t="shared" ref="NK76:NK90" si="1383">NG76/$WC76</f>
        <v>0.72238000000000002</v>
      </c>
      <c r="NL76" s="469">
        <f t="shared" ref="NL76:NL89" si="1384">NL12</f>
        <v>82</v>
      </c>
      <c r="NM76" s="122">
        <f>NL76/NL74</f>
        <v>0.17083000000000001</v>
      </c>
      <c r="NN76" s="101">
        <f>NN74*NM76</f>
        <v>973.73</v>
      </c>
      <c r="NO76" s="119">
        <f t="shared" ref="NO76:NO89" si="1385">IF(NL76&gt;0,NN76/NL76,0)</f>
        <v>11.874756100000001</v>
      </c>
      <c r="NP76" s="93">
        <f>NP74</f>
        <v>23.63</v>
      </c>
      <c r="NQ76" s="120">
        <f t="shared" ref="NQ76:NQ89" si="1386">NO76*NP76</f>
        <v>280.60048999999998</v>
      </c>
      <c r="NR76" s="101">
        <f t="shared" ref="NR76:NR90" si="1387">NQ76*NL76</f>
        <v>23009.24</v>
      </c>
      <c r="NS76" s="101"/>
      <c r="NT76" s="121"/>
      <c r="NU76" s="122">
        <f t="shared" ref="NU76:NU90" si="1388">NQ76/$WC76</f>
        <v>0.79718999999999995</v>
      </c>
      <c r="NV76" s="469">
        <f t="shared" ref="NV76:NV89" si="1389">NV12</f>
        <v>0</v>
      </c>
      <c r="NW76" s="122">
        <f>NV76/NV74</f>
        <v>0</v>
      </c>
      <c r="NX76" s="101">
        <f>NX74*NW76</f>
        <v>0</v>
      </c>
      <c r="NY76" s="119">
        <f t="shared" ref="NY76:NY89" si="1390">IF(NV76&gt;0,NX76/NV76,0)</f>
        <v>0</v>
      </c>
      <c r="NZ76" s="93">
        <f>NZ74</f>
        <v>23.63</v>
      </c>
      <c r="OA76" s="120">
        <f t="shared" ref="OA76:OA89" si="1391">NY76*NZ76</f>
        <v>0</v>
      </c>
      <c r="OB76" s="101">
        <f t="shared" ref="OB76:OB90" si="1392">OA76*NV76</f>
        <v>0</v>
      </c>
      <c r="OC76" s="101"/>
      <c r="OD76" s="121"/>
      <c r="OE76" s="122">
        <f t="shared" ref="OE76:OE90" si="1393">OA76/$WC76</f>
        <v>0</v>
      </c>
      <c r="OF76" s="469">
        <f t="shared" ref="OF76:OF89" si="1394">OF12</f>
        <v>0</v>
      </c>
      <c r="OG76" s="122">
        <f>OF76/OF74</f>
        <v>0</v>
      </c>
      <c r="OH76" s="101">
        <f>OH74*OG76</f>
        <v>0</v>
      </c>
      <c r="OI76" s="119">
        <f t="shared" ref="OI76:OI89" si="1395">IF(OF76&gt;0,OH76/OF76,0)</f>
        <v>0</v>
      </c>
      <c r="OJ76" s="93">
        <f>OJ74</f>
        <v>23.63</v>
      </c>
      <c r="OK76" s="120">
        <f t="shared" ref="OK76:OK89" si="1396">OI76*OJ76</f>
        <v>0</v>
      </c>
      <c r="OL76" s="101">
        <f t="shared" ref="OL76:OL90" si="1397">OK76*OF76</f>
        <v>0</v>
      </c>
      <c r="OM76" s="101"/>
      <c r="ON76" s="121"/>
      <c r="OO76" s="122">
        <f t="shared" ref="OO76:OO90" si="1398">OK76/$WC76</f>
        <v>0</v>
      </c>
      <c r="OP76" s="469">
        <f t="shared" ref="OP76:OP89" si="1399">OP12</f>
        <v>20</v>
      </c>
      <c r="OQ76" s="122">
        <f>OP76/OP74</f>
        <v>8.7340000000000001E-2</v>
      </c>
      <c r="OR76" s="101">
        <f>OR74*OQ76</f>
        <v>183.41</v>
      </c>
      <c r="OS76" s="119">
        <f t="shared" ref="OS76:OS89" si="1400">IF(OP76&gt;0,OR76/OP76,0)</f>
        <v>9.1705000000000005</v>
      </c>
      <c r="OT76" s="93">
        <f>OT74</f>
        <v>23.63</v>
      </c>
      <c r="OU76" s="120">
        <f t="shared" ref="OU76:OU89" si="1401">OS76*OT76</f>
        <v>216.69891999999999</v>
      </c>
      <c r="OV76" s="101">
        <f t="shared" ref="OV76:OV90" si="1402">OU76*OP76</f>
        <v>4333.9799999999996</v>
      </c>
      <c r="OW76" s="101"/>
      <c r="OX76" s="121"/>
      <c r="OY76" s="122">
        <f t="shared" ref="OY76:OY90" si="1403">OU76/$WC76</f>
        <v>0.61563999999999997</v>
      </c>
      <c r="OZ76" s="469">
        <f t="shared" ref="OZ76:OZ89" si="1404">OZ12</f>
        <v>0</v>
      </c>
      <c r="PA76" s="122">
        <f>OZ76/OZ74</f>
        <v>0</v>
      </c>
      <c r="PB76" s="101">
        <f>PB74*PA76</f>
        <v>0</v>
      </c>
      <c r="PC76" s="119">
        <f t="shared" ref="PC76:PC89" si="1405">IF(OZ76&gt;0,PB76/OZ76,0)</f>
        <v>0</v>
      </c>
      <c r="PD76" s="93">
        <f>PD74</f>
        <v>23.63</v>
      </c>
      <c r="PE76" s="120">
        <f t="shared" ref="PE76:PE89" si="1406">PC76*PD76</f>
        <v>0</v>
      </c>
      <c r="PF76" s="101">
        <f t="shared" ref="PF76:PF90" si="1407">PE76*OZ76</f>
        <v>0</v>
      </c>
      <c r="PG76" s="101"/>
      <c r="PH76" s="121"/>
      <c r="PI76" s="122">
        <f t="shared" ref="PI76:PI90" si="1408">PE76/$WC76</f>
        <v>0</v>
      </c>
      <c r="PJ76" s="469">
        <f t="shared" ref="PJ76:PJ89" si="1409">PJ12</f>
        <v>26</v>
      </c>
      <c r="PK76" s="122">
        <f>PJ76/PJ74</f>
        <v>0.15758</v>
      </c>
      <c r="PL76" s="101">
        <f>PL74*PK76</f>
        <v>426.25</v>
      </c>
      <c r="PM76" s="119">
        <f t="shared" ref="PM76:PM89" si="1410">IF(PJ76&gt;0,PL76/PJ76,0)</f>
        <v>16.39423077</v>
      </c>
      <c r="PN76" s="93">
        <f>PN74</f>
        <v>23.63</v>
      </c>
      <c r="PO76" s="120">
        <f t="shared" ref="PO76:PO89" si="1411">PM76*PN76</f>
        <v>387.39567</v>
      </c>
      <c r="PP76" s="101">
        <f t="shared" ref="PP76:PP90" si="1412">PO76*PJ76</f>
        <v>10072.290000000001</v>
      </c>
      <c r="PQ76" s="101"/>
      <c r="PR76" s="121"/>
      <c r="PS76" s="122">
        <f t="shared" ref="PS76:PS90" si="1413">PO76/$WC76</f>
        <v>1.1006</v>
      </c>
      <c r="PT76" s="469">
        <f t="shared" ref="PT76:PT89" si="1414">PT12</f>
        <v>0</v>
      </c>
      <c r="PU76" s="122" t="e">
        <f>PT76/PT74</f>
        <v>#DIV/0!</v>
      </c>
      <c r="PV76" s="101" t="e">
        <f>PV74*PU76</f>
        <v>#DIV/0!</v>
      </c>
      <c r="PW76" s="119">
        <f t="shared" ref="PW76:PW89" si="1415">IF(PT76&gt;0,PV76/PT76,0)</f>
        <v>0</v>
      </c>
      <c r="PX76" s="93">
        <f>PX74</f>
        <v>0</v>
      </c>
      <c r="PY76" s="120">
        <f t="shared" ref="PY76:PY89" si="1416">PW76*PX76</f>
        <v>0</v>
      </c>
      <c r="PZ76" s="101">
        <f t="shared" ref="PZ76:PZ90" si="1417">PY76*PT76</f>
        <v>0</v>
      </c>
      <c r="QA76" s="101"/>
      <c r="QB76" s="121"/>
      <c r="QC76" s="122">
        <f t="shared" ref="QC76:QC90" si="1418">PY76/$WC76</f>
        <v>0</v>
      </c>
      <c r="QD76" s="469">
        <f t="shared" ref="QD76:QD89" si="1419">QD12</f>
        <v>35</v>
      </c>
      <c r="QE76" s="122">
        <f>QD76/QD74</f>
        <v>0.15217</v>
      </c>
      <c r="QF76" s="101">
        <f>QF74*QE76</f>
        <v>258.69</v>
      </c>
      <c r="QG76" s="119">
        <f t="shared" ref="QG76:QG89" si="1420">IF(QD76&gt;0,QF76/QD76,0)</f>
        <v>7.3911428600000004</v>
      </c>
      <c r="QH76" s="93">
        <f>QH74</f>
        <v>23.63</v>
      </c>
      <c r="QI76" s="120">
        <f t="shared" ref="QI76:QI89" si="1421">QG76*QH76</f>
        <v>174.65271000000001</v>
      </c>
      <c r="QJ76" s="101">
        <f t="shared" ref="QJ76:QJ90" si="1422">QI76*QD76</f>
        <v>6112.84</v>
      </c>
      <c r="QK76" s="101"/>
      <c r="QL76" s="121"/>
      <c r="QM76" s="122">
        <f t="shared" ref="QM76:QM90" si="1423">QI76/$WC76</f>
        <v>0.49619000000000002</v>
      </c>
      <c r="QN76" s="469">
        <f t="shared" ref="QN76:QN89" si="1424">QN12</f>
        <v>25</v>
      </c>
      <c r="QO76" s="122">
        <f>QN76/QN74</f>
        <v>0.15151999999999999</v>
      </c>
      <c r="QP76" s="101">
        <f>QP74*QO76</f>
        <v>229.4</v>
      </c>
      <c r="QQ76" s="119">
        <f t="shared" ref="QQ76:QQ89" si="1425">IF(QN76&gt;0,QP76/QN76,0)</f>
        <v>9.1760000000000002</v>
      </c>
      <c r="QR76" s="93">
        <f>QR74</f>
        <v>23.63</v>
      </c>
      <c r="QS76" s="120">
        <f t="shared" ref="QS76:QS89" si="1426">QQ76*QR76</f>
        <v>216.82888</v>
      </c>
      <c r="QT76" s="101">
        <f t="shared" ref="QT76:QT90" si="1427">QS76*QN76</f>
        <v>5420.72</v>
      </c>
      <c r="QU76" s="101"/>
      <c r="QV76" s="121"/>
      <c r="QW76" s="122">
        <f t="shared" ref="QW76:QW90" si="1428">QS76/$WC76</f>
        <v>0.61600999999999995</v>
      </c>
      <c r="QX76" s="469">
        <f t="shared" ref="QX76:QX89" si="1429">QX12</f>
        <v>23</v>
      </c>
      <c r="QY76" s="122">
        <f>QX76/QX74</f>
        <v>0.13295000000000001</v>
      </c>
      <c r="QZ76" s="101">
        <f>QZ74*QY76</f>
        <v>201.15</v>
      </c>
      <c r="RA76" s="119">
        <f t="shared" ref="RA76:RA89" si="1430">IF(QX76&gt;0,QZ76/QX76,0)</f>
        <v>8.7456521699999996</v>
      </c>
      <c r="RB76" s="93">
        <f>RB74</f>
        <v>23.63</v>
      </c>
      <c r="RC76" s="120">
        <f t="shared" ref="RC76:RC89" si="1431">RA76*RB76</f>
        <v>206.65976000000001</v>
      </c>
      <c r="RD76" s="101">
        <f t="shared" ref="RD76:RD90" si="1432">RC76*QX76</f>
        <v>4753.17</v>
      </c>
      <c r="RE76" s="101"/>
      <c r="RF76" s="121"/>
      <c r="RG76" s="122">
        <f t="shared" ref="RG76:RG90" si="1433">RC76/$WC76</f>
        <v>0.58711999999999998</v>
      </c>
      <c r="RH76" s="469">
        <f t="shared" ref="RH76:RH89" si="1434">RH12</f>
        <v>18</v>
      </c>
      <c r="RI76" s="122">
        <f>RH76/RH74</f>
        <v>0.11842</v>
      </c>
      <c r="RJ76" s="101">
        <f>RJ74*RI76</f>
        <v>247.5</v>
      </c>
      <c r="RK76" s="119">
        <f t="shared" ref="RK76:RK89" si="1435">IF(RH76&gt;0,RJ76/RH76,0)</f>
        <v>13.75</v>
      </c>
      <c r="RL76" s="93">
        <f>RL74</f>
        <v>23.63</v>
      </c>
      <c r="RM76" s="120">
        <f t="shared" ref="RM76:RM89" si="1436">RK76*RL76</f>
        <v>324.91250000000002</v>
      </c>
      <c r="RN76" s="101">
        <f t="shared" ref="RN76:RN90" si="1437">RM76*RH76</f>
        <v>5848.43</v>
      </c>
      <c r="RO76" s="101"/>
      <c r="RP76" s="121"/>
      <c r="RQ76" s="122">
        <f t="shared" ref="RQ76:RQ90" si="1438">RM76/$WC76</f>
        <v>0.92308000000000001</v>
      </c>
      <c r="RR76" s="469">
        <f t="shared" ref="RR76:RR89" si="1439">RR12</f>
        <v>28</v>
      </c>
      <c r="RS76" s="122">
        <f>RR76/RR74</f>
        <v>8.2600000000000007E-2</v>
      </c>
      <c r="RT76" s="101">
        <f>RT74*RS76</f>
        <v>574.80999999999995</v>
      </c>
      <c r="RU76" s="119">
        <f t="shared" ref="RU76:RU89" si="1440">IF(RR76&gt;0,RT76/RR76,0)</f>
        <v>20.528928570000001</v>
      </c>
      <c r="RV76" s="93">
        <f>RV74</f>
        <v>23.63</v>
      </c>
      <c r="RW76" s="120">
        <f t="shared" ref="RW76:RW89" si="1441">RU76*RV76</f>
        <v>485.09858000000003</v>
      </c>
      <c r="RX76" s="101">
        <f t="shared" ref="RX76:RX90" si="1442">RW76*RR76</f>
        <v>13582.76</v>
      </c>
      <c r="RY76" s="101"/>
      <c r="RZ76" s="121"/>
      <c r="SA76" s="122">
        <f t="shared" ref="SA76:SA90" si="1443">RW76/$WC76</f>
        <v>1.3781699999999999</v>
      </c>
      <c r="SB76" s="469">
        <f t="shared" ref="SB76:SB89" si="1444">SB12</f>
        <v>11</v>
      </c>
      <c r="SC76" s="122">
        <f>SB76/SB74</f>
        <v>0.22</v>
      </c>
      <c r="SD76" s="101">
        <f>SD74*SC76</f>
        <v>321.2</v>
      </c>
      <c r="SE76" s="119">
        <f t="shared" ref="SE76:SE89" si="1445">IF(SB76&gt;0,SD76/SB76,0)</f>
        <v>29.2</v>
      </c>
      <c r="SF76" s="93">
        <f>SF74</f>
        <v>23.63</v>
      </c>
      <c r="SG76" s="120">
        <f t="shared" ref="SG76:SG89" si="1446">SE76*SF76</f>
        <v>689.99599999999998</v>
      </c>
      <c r="SH76" s="101">
        <f t="shared" ref="SH76:SH90" si="1447">SG76*SB76</f>
        <v>7589.96</v>
      </c>
      <c r="SI76" s="101"/>
      <c r="SJ76" s="121"/>
      <c r="SK76" s="122">
        <f t="shared" ref="SK76:SK90" si="1448">SG76/$WC76</f>
        <v>1.9602900000000001</v>
      </c>
      <c r="SL76" s="469">
        <f t="shared" ref="SL76:SL89" si="1449">SL12</f>
        <v>24</v>
      </c>
      <c r="SM76" s="122">
        <f>SL76/SL74</f>
        <v>8.1360000000000002E-2</v>
      </c>
      <c r="SN76" s="101">
        <f>SN74*SM76</f>
        <v>358.15</v>
      </c>
      <c r="SO76" s="119">
        <f t="shared" ref="SO76:SO89" si="1450">IF(SL76&gt;0,SN76/SL76,0)</f>
        <v>14.922916669999999</v>
      </c>
      <c r="SP76" s="93">
        <f>SP74</f>
        <v>23.63</v>
      </c>
      <c r="SQ76" s="120">
        <f t="shared" ref="SQ76:SQ89" si="1451">SO76*SP76</f>
        <v>352.62851999999998</v>
      </c>
      <c r="SR76" s="101">
        <f t="shared" ref="SR76:SR90" si="1452">SQ76*SL76</f>
        <v>8463.08</v>
      </c>
      <c r="SS76" s="101"/>
      <c r="ST76" s="121"/>
      <c r="SU76" s="122">
        <f t="shared" ref="SU76:SU90" si="1453">SQ76/$WC76</f>
        <v>1.0018199999999999</v>
      </c>
      <c r="SV76" s="469">
        <f t="shared" ref="SV76:SV89" si="1454">SV12</f>
        <v>50</v>
      </c>
      <c r="SW76" s="122">
        <f>SV76/SV74</f>
        <v>0.15673999999999999</v>
      </c>
      <c r="SX76" s="101">
        <f>SX74*SW76</f>
        <v>585.89</v>
      </c>
      <c r="SY76" s="119">
        <f t="shared" ref="SY76:SY89" si="1455">IF(SV76&gt;0,SX76/SV76,0)</f>
        <v>11.7178</v>
      </c>
      <c r="SZ76" s="93">
        <f>SZ74</f>
        <v>23.63</v>
      </c>
      <c r="TA76" s="120">
        <f t="shared" ref="TA76:TA89" si="1456">SY76*SZ76</f>
        <v>276.89161000000001</v>
      </c>
      <c r="TB76" s="101">
        <f t="shared" ref="TB76:TB90" si="1457">TA76*SV76</f>
        <v>13844.58</v>
      </c>
      <c r="TC76" s="101"/>
      <c r="TD76" s="121"/>
      <c r="TE76" s="122">
        <f t="shared" ref="TE76:TE90" si="1458">TA76/$WC76</f>
        <v>0.78664999999999996</v>
      </c>
      <c r="TF76" s="469">
        <f t="shared" ref="TF76:TF89" si="1459">TF12</f>
        <v>27</v>
      </c>
      <c r="TG76" s="122">
        <f>TF76/TF74</f>
        <v>0.15429000000000001</v>
      </c>
      <c r="TH76" s="101">
        <f>TH74*TG76</f>
        <v>356.41</v>
      </c>
      <c r="TI76" s="119">
        <f t="shared" ref="TI76:TI89" si="1460">IF(TF76&gt;0,TH76/TF76,0)</f>
        <v>13.20037037</v>
      </c>
      <c r="TJ76" s="93">
        <f>TJ74</f>
        <v>23.63</v>
      </c>
      <c r="TK76" s="120">
        <f t="shared" ref="TK76:TK89" si="1461">TI76*TJ76</f>
        <v>311.92475000000002</v>
      </c>
      <c r="TL76" s="101">
        <f t="shared" ref="TL76:TL90" si="1462">TK76*TF76</f>
        <v>8421.9699999999993</v>
      </c>
      <c r="TM76" s="101"/>
      <c r="TN76" s="121"/>
      <c r="TO76" s="122">
        <f t="shared" ref="TO76:TO90" si="1463">TK76/$WC76</f>
        <v>0.88617999999999997</v>
      </c>
      <c r="TP76" s="469">
        <f t="shared" ref="TP76:TP89" si="1464">TP12</f>
        <v>27</v>
      </c>
      <c r="TQ76" s="122">
        <f>TP76/TP74</f>
        <v>9.8540000000000003E-2</v>
      </c>
      <c r="TR76" s="101">
        <f>TR74*TQ76</f>
        <v>385.59</v>
      </c>
      <c r="TS76" s="119">
        <f t="shared" ref="TS76:TS89" si="1465">IF(TP76&gt;0,TR76/TP76,0)</f>
        <v>14.281111109999999</v>
      </c>
      <c r="TT76" s="93">
        <f>TT74</f>
        <v>23.63</v>
      </c>
      <c r="TU76" s="120">
        <f t="shared" ref="TU76:TU89" si="1466">TS76*TT76</f>
        <v>337.46266000000003</v>
      </c>
      <c r="TV76" s="101">
        <f t="shared" ref="TV76:TV90" si="1467">TU76*TP76</f>
        <v>9111.49</v>
      </c>
      <c r="TW76" s="101"/>
      <c r="TX76" s="121"/>
      <c r="TY76" s="122">
        <f t="shared" ref="TY76:TY90" si="1468">TU76/$WC76</f>
        <v>0.95874000000000004</v>
      </c>
      <c r="TZ76" s="469">
        <f t="shared" ref="TZ76:TZ89" si="1469">TZ12</f>
        <v>22</v>
      </c>
      <c r="UA76" s="122">
        <f>TZ76/TZ74</f>
        <v>0.11702</v>
      </c>
      <c r="UB76" s="101">
        <f>UB74*UA76</f>
        <v>362.76</v>
      </c>
      <c r="UC76" s="119">
        <f t="shared" ref="UC76:UC89" si="1470">IF(TZ76&gt;0,UB76/TZ76,0)</f>
        <v>16.489090910000002</v>
      </c>
      <c r="UD76" s="93">
        <f>UD74</f>
        <v>23.63</v>
      </c>
      <c r="UE76" s="120">
        <f t="shared" ref="UE76:UE89" si="1471">UC76*UD76</f>
        <v>389.63722000000001</v>
      </c>
      <c r="UF76" s="101">
        <f t="shared" ref="UF76:UF90" si="1472">UE76*TZ76</f>
        <v>8572.02</v>
      </c>
      <c r="UG76" s="101"/>
      <c r="UH76" s="121"/>
      <c r="UI76" s="122">
        <f t="shared" ref="UI76:UI90" si="1473">UE76/$WC76</f>
        <v>1.10697</v>
      </c>
      <c r="UJ76" s="469">
        <f t="shared" ref="UJ76:UJ89" si="1474">UJ12</f>
        <v>56</v>
      </c>
      <c r="UK76" s="122">
        <f>UJ76/UJ74</f>
        <v>0.16045999999999999</v>
      </c>
      <c r="UL76" s="101">
        <f>UL74*UK76</f>
        <v>1448.95</v>
      </c>
      <c r="UM76" s="119">
        <f t="shared" ref="UM76:UM89" si="1475">IF(UJ76&gt;0,UL76/UJ76,0)</f>
        <v>25.87410714</v>
      </c>
      <c r="UN76" s="93">
        <f>UN74</f>
        <v>23.63</v>
      </c>
      <c r="UO76" s="120">
        <f t="shared" ref="UO76:UO89" si="1476">UM76*UN76</f>
        <v>611.40515000000005</v>
      </c>
      <c r="UP76" s="101">
        <f t="shared" ref="UP76:UP90" si="1477">UO76*UJ76</f>
        <v>34238.69</v>
      </c>
      <c r="UQ76" s="101"/>
      <c r="UR76" s="121"/>
      <c r="US76" s="122">
        <f t="shared" ref="US76:US90" si="1478">UO76/$WC76</f>
        <v>1.7370099999999999</v>
      </c>
      <c r="UT76" s="469">
        <f t="shared" ref="UT76:UT89" si="1479">UT12</f>
        <v>56</v>
      </c>
      <c r="UU76" s="122">
        <f>UT76/UT74</f>
        <v>0.17391000000000001</v>
      </c>
      <c r="UV76" s="101">
        <f>UV74*UU76</f>
        <v>956.51</v>
      </c>
      <c r="UW76" s="119">
        <f t="shared" ref="UW76:UW89" si="1480">IF(UT76&gt;0,UV76/UT76,0)</f>
        <v>17.080535709999999</v>
      </c>
      <c r="UX76" s="93">
        <f>UX74</f>
        <v>23.63</v>
      </c>
      <c r="UY76" s="120">
        <f t="shared" ref="UY76:UY89" si="1481">UW76*UX76</f>
        <v>403.61306000000002</v>
      </c>
      <c r="UZ76" s="101">
        <f t="shared" ref="UZ76:UZ90" si="1482">UY76*UT76</f>
        <v>22602.33</v>
      </c>
      <c r="VA76" s="101"/>
      <c r="VB76" s="121"/>
      <c r="VC76" s="122">
        <f t="shared" ref="VC76:VC90" si="1483">UY76/$WC76</f>
        <v>1.1466700000000001</v>
      </c>
      <c r="VD76" s="469">
        <f t="shared" ref="VD76:VD89" si="1484">VD12</f>
        <v>27</v>
      </c>
      <c r="VE76" s="122">
        <f>VD76/VD74</f>
        <v>4.7699999999999999E-2</v>
      </c>
      <c r="VF76" s="101">
        <f>VF74*VE76</f>
        <v>515.16</v>
      </c>
      <c r="VG76" s="119">
        <f t="shared" ref="VG76:VG89" si="1485">IF(VD76&gt;0,VF76/VD76,0)</f>
        <v>19.079999999999998</v>
      </c>
      <c r="VH76" s="93">
        <f>VH74</f>
        <v>23.63</v>
      </c>
      <c r="VI76" s="120">
        <f t="shared" ref="VI76:VI89" si="1486">VG76*VH76</f>
        <v>450.86040000000003</v>
      </c>
      <c r="VJ76" s="101">
        <f t="shared" ref="VJ76:VJ90" si="1487">VI76*VD76</f>
        <v>12173.23</v>
      </c>
      <c r="VK76" s="101"/>
      <c r="VL76" s="121"/>
      <c r="VM76" s="122">
        <f t="shared" ref="VM76:VM90" si="1488">VI76/$WC76</f>
        <v>1.2808999999999999</v>
      </c>
      <c r="VN76" s="469">
        <f t="shared" ref="VN76:VN89" si="1489">VN12</f>
        <v>53</v>
      </c>
      <c r="VO76" s="122">
        <f>VN76/VN74</f>
        <v>0.14846000000000001</v>
      </c>
      <c r="VP76" s="101">
        <f>VP74*VO76</f>
        <v>838.8</v>
      </c>
      <c r="VQ76" s="119">
        <f t="shared" ref="VQ76:VQ89" si="1490">IF(VN76&gt;0,VP76/VN76,0)</f>
        <v>15.826415089999999</v>
      </c>
      <c r="VR76" s="93">
        <f>VR74</f>
        <v>23.63</v>
      </c>
      <c r="VS76" s="120">
        <f t="shared" ref="VS76:VS89" si="1491">VQ76*VR76</f>
        <v>373.97818999999998</v>
      </c>
      <c r="VT76" s="101">
        <f t="shared" ref="VT76:VT90" si="1492">VS76*VN76</f>
        <v>19820.84</v>
      </c>
      <c r="VU76" s="101"/>
      <c r="VV76" s="121"/>
      <c r="VW76" s="122">
        <f t="shared" ref="VW76:VW90" si="1493">VS76/$WC76</f>
        <v>1.0624800000000001</v>
      </c>
      <c r="VX76" s="452">
        <f t="shared" ref="VX76:VX89" si="1494">F76+P76+Z76+AJ76+AT76+BD76+BN76+BX76+CH76+CR76+DB76+DL76+DV76+EF76+EP76+EZ76+FJ76+FT76+GD76+GN76+GX76+HH76+HR76+IB76+IL76+IV76+JF76+JP76+JZ76+KJ76+KT76+LD76+LN76+LX76+MH76+MR76+NB76+NL76+NV76+OF76+OP76+OZ76+PJ76+PT76+QD76+QN76+QX76+RH76+RR76+SB76+SL76+SV76+TF76+TP76+TZ76+UJ76+UT76+VD76+VN76</f>
        <v>1626</v>
      </c>
      <c r="VY76" s="122">
        <f>VX76/VX74</f>
        <v>0.12941</v>
      </c>
      <c r="VZ76" s="101">
        <f>VZ74*VY76</f>
        <v>24220.51</v>
      </c>
      <c r="WA76" s="119">
        <f t="shared" ref="WA76:WA89" si="1495">IF(VX76&gt;0,VZ76/VX76,0)</f>
        <v>14.89576261</v>
      </c>
      <c r="WB76" s="93">
        <f>WB74</f>
        <v>23.63</v>
      </c>
      <c r="WC76" s="120">
        <f t="shared" ref="WC76:WC89" si="1496">WA76*WB76</f>
        <v>351.98687000000001</v>
      </c>
      <c r="WD76" s="101">
        <f t="shared" ref="WD76:WD90" si="1497">WC76*VX76</f>
        <v>572330.65</v>
      </c>
      <c r="WE76" s="101"/>
      <c r="WF76" s="121"/>
    </row>
    <row r="77" spans="1:604" ht="26.25" customHeight="1">
      <c r="A77" s="5"/>
      <c r="B77" s="444" t="s">
        <v>406</v>
      </c>
      <c r="C77" s="12" t="s">
        <v>921</v>
      </c>
      <c r="D77" s="12" t="s">
        <v>424</v>
      </c>
      <c r="E77" s="4" t="s">
        <v>33</v>
      </c>
      <c r="F77" s="469">
        <f t="shared" si="1199"/>
        <v>169</v>
      </c>
      <c r="G77" s="122">
        <f>F77/F74</f>
        <v>0.75785000000000002</v>
      </c>
      <c r="H77" s="101">
        <f>H74*G77</f>
        <v>4663.8100000000004</v>
      </c>
      <c r="I77" s="119">
        <f t="shared" si="1200"/>
        <v>27.596508879999998</v>
      </c>
      <c r="J77" s="93">
        <f>J74</f>
        <v>23.63</v>
      </c>
      <c r="K77" s="120">
        <f t="shared" si="1201"/>
        <v>652.10550000000001</v>
      </c>
      <c r="L77" s="101">
        <f t="shared" si="1202"/>
        <v>110205.83</v>
      </c>
      <c r="M77" s="101"/>
      <c r="N77" s="121"/>
      <c r="O77" s="122">
        <f t="shared" si="1203"/>
        <v>1.85267</v>
      </c>
      <c r="P77" s="469">
        <f t="shared" si="1204"/>
        <v>329</v>
      </c>
      <c r="Q77" s="122">
        <f>P77/P74</f>
        <v>0.73767000000000005</v>
      </c>
      <c r="R77" s="101">
        <f>R74*Q77</f>
        <v>6352.81</v>
      </c>
      <c r="S77" s="119">
        <f t="shared" si="1205"/>
        <v>19.309452889999999</v>
      </c>
      <c r="T77" s="93">
        <f>T74</f>
        <v>23.63</v>
      </c>
      <c r="U77" s="120">
        <f t="shared" si="1206"/>
        <v>456.28237000000001</v>
      </c>
      <c r="V77" s="101">
        <f t="shared" si="1207"/>
        <v>150116.9</v>
      </c>
      <c r="W77" s="101"/>
      <c r="X77" s="121"/>
      <c r="Y77" s="122">
        <f t="shared" si="1208"/>
        <v>1.29633</v>
      </c>
      <c r="Z77" s="469">
        <f t="shared" si="1209"/>
        <v>276</v>
      </c>
      <c r="AA77" s="122">
        <f>Z77/Z74</f>
        <v>1</v>
      </c>
      <c r="AB77" s="101">
        <f>AB74*AA77</f>
        <v>7068</v>
      </c>
      <c r="AC77" s="119">
        <f t="shared" si="1210"/>
        <v>25.608695650000001</v>
      </c>
      <c r="AD77" s="93">
        <f>AD74</f>
        <v>23.63</v>
      </c>
      <c r="AE77" s="120">
        <f t="shared" si="1211"/>
        <v>605.13347999999996</v>
      </c>
      <c r="AF77" s="101">
        <f t="shared" si="1212"/>
        <v>167016.84</v>
      </c>
      <c r="AG77" s="101"/>
      <c r="AH77" s="121"/>
      <c r="AI77" s="122">
        <f t="shared" si="1213"/>
        <v>1.71922</v>
      </c>
      <c r="AJ77" s="469">
        <f t="shared" si="1214"/>
        <v>0</v>
      </c>
      <c r="AK77" s="122" t="e">
        <f>AJ77/AJ74</f>
        <v>#DIV/0!</v>
      </c>
      <c r="AL77" s="101" t="e">
        <f>AL74*AK77</f>
        <v>#DIV/0!</v>
      </c>
      <c r="AM77" s="119">
        <f t="shared" si="1215"/>
        <v>0</v>
      </c>
      <c r="AN77" s="93">
        <f>AN74</f>
        <v>0</v>
      </c>
      <c r="AO77" s="120">
        <f t="shared" si="1216"/>
        <v>0</v>
      </c>
      <c r="AP77" s="101">
        <f t="shared" si="1217"/>
        <v>0</v>
      </c>
      <c r="AQ77" s="101"/>
      <c r="AR77" s="121"/>
      <c r="AS77" s="122">
        <f t="shared" si="1218"/>
        <v>0</v>
      </c>
      <c r="AT77" s="469">
        <f t="shared" si="1219"/>
        <v>131</v>
      </c>
      <c r="AU77" s="122">
        <f>AT77/AT74</f>
        <v>1</v>
      </c>
      <c r="AV77" s="101">
        <f>AV74*AU77</f>
        <v>3173</v>
      </c>
      <c r="AW77" s="119">
        <f t="shared" si="1220"/>
        <v>24.221374050000001</v>
      </c>
      <c r="AX77" s="93">
        <f>AX74</f>
        <v>23.63</v>
      </c>
      <c r="AY77" s="120">
        <f t="shared" si="1221"/>
        <v>572.35107000000005</v>
      </c>
      <c r="AZ77" s="101">
        <f t="shared" si="1222"/>
        <v>74977.990000000005</v>
      </c>
      <c r="BA77" s="101"/>
      <c r="BB77" s="121"/>
      <c r="BC77" s="122">
        <f t="shared" si="1223"/>
        <v>1.62609</v>
      </c>
      <c r="BD77" s="469">
        <f t="shared" si="1224"/>
        <v>100</v>
      </c>
      <c r="BE77" s="122">
        <f>BD77/BD74</f>
        <v>0.66225000000000001</v>
      </c>
      <c r="BF77" s="101">
        <f>BF74*BE77</f>
        <v>898.01</v>
      </c>
      <c r="BG77" s="119">
        <f t="shared" si="1225"/>
        <v>8.9801000000000002</v>
      </c>
      <c r="BH77" s="93">
        <f>BH74</f>
        <v>23.63</v>
      </c>
      <c r="BI77" s="120">
        <f t="shared" si="1226"/>
        <v>212.19976</v>
      </c>
      <c r="BJ77" s="101">
        <f t="shared" si="1227"/>
        <v>21219.98</v>
      </c>
      <c r="BK77" s="101"/>
      <c r="BL77" s="121"/>
      <c r="BM77" s="122">
        <f t="shared" si="1228"/>
        <v>0.60287000000000002</v>
      </c>
      <c r="BN77" s="469">
        <f t="shared" si="1229"/>
        <v>0</v>
      </c>
      <c r="BO77" s="122">
        <f>BN77/BN74</f>
        <v>0</v>
      </c>
      <c r="BP77" s="101">
        <f>BP74*BO77</f>
        <v>0</v>
      </c>
      <c r="BQ77" s="119">
        <f t="shared" si="1230"/>
        <v>0</v>
      </c>
      <c r="BR77" s="93">
        <f>BR74</f>
        <v>23.63</v>
      </c>
      <c r="BS77" s="120">
        <f t="shared" si="1231"/>
        <v>0</v>
      </c>
      <c r="BT77" s="101">
        <f t="shared" si="1232"/>
        <v>0</v>
      </c>
      <c r="BU77" s="101"/>
      <c r="BV77" s="121"/>
      <c r="BW77" s="122">
        <f t="shared" si="1233"/>
        <v>0</v>
      </c>
      <c r="BX77" s="469">
        <f t="shared" si="1234"/>
        <v>140</v>
      </c>
      <c r="BY77" s="122">
        <f>BX77/BX74</f>
        <v>0.83831999999999995</v>
      </c>
      <c r="BZ77" s="101">
        <f>BZ74*BY77</f>
        <v>1190.4100000000001</v>
      </c>
      <c r="CA77" s="119">
        <f t="shared" si="1235"/>
        <v>8.5029285699999999</v>
      </c>
      <c r="CB77" s="93">
        <f>CB74</f>
        <v>23.63</v>
      </c>
      <c r="CC77" s="120">
        <f t="shared" si="1236"/>
        <v>200.92420000000001</v>
      </c>
      <c r="CD77" s="101">
        <f t="shared" si="1237"/>
        <v>28129.39</v>
      </c>
      <c r="CE77" s="101"/>
      <c r="CF77" s="121"/>
      <c r="CG77" s="122">
        <f t="shared" si="1238"/>
        <v>0.57084000000000001</v>
      </c>
      <c r="CH77" s="469">
        <f t="shared" si="1239"/>
        <v>0</v>
      </c>
      <c r="CI77" s="122" t="e">
        <f>CH77/CH74</f>
        <v>#DIV/0!</v>
      </c>
      <c r="CJ77" s="101" t="e">
        <f>CJ74*CI77</f>
        <v>#DIV/0!</v>
      </c>
      <c r="CK77" s="119">
        <f t="shared" si="1240"/>
        <v>0</v>
      </c>
      <c r="CL77" s="93">
        <f>CL74</f>
        <v>0</v>
      </c>
      <c r="CM77" s="120">
        <f t="shared" si="1241"/>
        <v>0</v>
      </c>
      <c r="CN77" s="101">
        <f t="shared" si="1242"/>
        <v>0</v>
      </c>
      <c r="CO77" s="101"/>
      <c r="CP77" s="121"/>
      <c r="CQ77" s="122">
        <f t="shared" si="1243"/>
        <v>0</v>
      </c>
      <c r="CR77" s="469">
        <f t="shared" si="1244"/>
        <v>121</v>
      </c>
      <c r="CS77" s="122">
        <f>CR77/CR74</f>
        <v>1</v>
      </c>
      <c r="CT77" s="101">
        <f>CT74*CS77</f>
        <v>1357</v>
      </c>
      <c r="CU77" s="119">
        <f t="shared" si="1245"/>
        <v>11.214876029999999</v>
      </c>
      <c r="CV77" s="93">
        <f>CV74</f>
        <v>23.63</v>
      </c>
      <c r="CW77" s="120">
        <f t="shared" si="1246"/>
        <v>265.00752</v>
      </c>
      <c r="CX77" s="101">
        <f t="shared" si="1247"/>
        <v>32065.91</v>
      </c>
      <c r="CY77" s="101"/>
      <c r="CZ77" s="121"/>
      <c r="DA77" s="122">
        <f t="shared" si="1248"/>
        <v>0.75290000000000001</v>
      </c>
      <c r="DB77" s="469">
        <f t="shared" si="1249"/>
        <v>253</v>
      </c>
      <c r="DC77" s="122">
        <f>DB77/DB74</f>
        <v>0.74851999999999996</v>
      </c>
      <c r="DD77" s="101">
        <f>DD74*DC77</f>
        <v>2890.78</v>
      </c>
      <c r="DE77" s="119">
        <f t="shared" si="1250"/>
        <v>11.426007909999999</v>
      </c>
      <c r="DF77" s="93">
        <f>DF74</f>
        <v>23.63</v>
      </c>
      <c r="DG77" s="120">
        <f t="shared" si="1251"/>
        <v>269.99657000000002</v>
      </c>
      <c r="DH77" s="101">
        <f t="shared" si="1252"/>
        <v>68309.13</v>
      </c>
      <c r="DI77" s="101"/>
      <c r="DJ77" s="121"/>
      <c r="DK77" s="122">
        <f t="shared" si="1253"/>
        <v>0.76707999999999998</v>
      </c>
      <c r="DL77" s="469">
        <f t="shared" si="1254"/>
        <v>170</v>
      </c>
      <c r="DM77" s="122">
        <f>DL77/DL74</f>
        <v>1</v>
      </c>
      <c r="DN77" s="101">
        <f>DN74*DM77</f>
        <v>2327</v>
      </c>
      <c r="DO77" s="119">
        <f t="shared" si="1255"/>
        <v>13.68823529</v>
      </c>
      <c r="DP77" s="93">
        <f>DP74</f>
        <v>23.63</v>
      </c>
      <c r="DQ77" s="120">
        <f t="shared" si="1256"/>
        <v>323.45299999999997</v>
      </c>
      <c r="DR77" s="101">
        <f t="shared" si="1257"/>
        <v>54987.01</v>
      </c>
      <c r="DS77" s="101"/>
      <c r="DT77" s="121"/>
      <c r="DU77" s="122">
        <f t="shared" si="1258"/>
        <v>0.91895000000000004</v>
      </c>
      <c r="DV77" s="469">
        <f t="shared" si="1259"/>
        <v>0</v>
      </c>
      <c r="DW77" s="122">
        <f>DV77/DV74</f>
        <v>0</v>
      </c>
      <c r="DX77" s="101">
        <f>DX74*DW77</f>
        <v>0</v>
      </c>
      <c r="DY77" s="119">
        <f t="shared" si="1260"/>
        <v>0</v>
      </c>
      <c r="DZ77" s="93">
        <f>DZ74</f>
        <v>23.63</v>
      </c>
      <c r="EA77" s="120">
        <f t="shared" si="1261"/>
        <v>0</v>
      </c>
      <c r="EB77" s="101">
        <f t="shared" si="1262"/>
        <v>0</v>
      </c>
      <c r="EC77" s="101"/>
      <c r="ED77" s="121"/>
      <c r="EE77" s="122">
        <f t="shared" si="1263"/>
        <v>0</v>
      </c>
      <c r="EF77" s="469">
        <f t="shared" si="1264"/>
        <v>202</v>
      </c>
      <c r="EG77" s="122">
        <f>EF77/EF74</f>
        <v>0.84519</v>
      </c>
      <c r="EH77" s="101">
        <f>EH74*EG77</f>
        <v>6036.35</v>
      </c>
      <c r="EI77" s="119">
        <f t="shared" si="1265"/>
        <v>29.88292079</v>
      </c>
      <c r="EJ77" s="93">
        <f>EJ74</f>
        <v>23.63</v>
      </c>
      <c r="EK77" s="120">
        <f t="shared" si="1266"/>
        <v>706.13342</v>
      </c>
      <c r="EL77" s="101">
        <f t="shared" si="1267"/>
        <v>142638.95000000001</v>
      </c>
      <c r="EM77" s="101"/>
      <c r="EN77" s="121"/>
      <c r="EO77" s="122">
        <f t="shared" si="1268"/>
        <v>2.00617</v>
      </c>
      <c r="EP77" s="469">
        <f t="shared" si="1269"/>
        <v>274</v>
      </c>
      <c r="EQ77" s="122">
        <f>EP77/EP74</f>
        <v>0.86163999999999996</v>
      </c>
      <c r="ER77" s="101">
        <f>ER74*EQ77</f>
        <v>3808.45</v>
      </c>
      <c r="ES77" s="119">
        <f t="shared" si="1270"/>
        <v>13.899452549999999</v>
      </c>
      <c r="ET77" s="93">
        <f>ET74</f>
        <v>23.63</v>
      </c>
      <c r="EU77" s="120">
        <f t="shared" si="1271"/>
        <v>328.44405999999998</v>
      </c>
      <c r="EV77" s="101">
        <f t="shared" si="1272"/>
        <v>89993.67</v>
      </c>
      <c r="EW77" s="101"/>
      <c r="EX77" s="121"/>
      <c r="EY77" s="122">
        <f t="shared" si="1273"/>
        <v>0.93313000000000001</v>
      </c>
      <c r="EZ77" s="469">
        <f t="shared" si="1274"/>
        <v>0</v>
      </c>
      <c r="FA77" s="122">
        <f>EZ77/EZ74</f>
        <v>0</v>
      </c>
      <c r="FB77" s="101">
        <f>FB74*FA77</f>
        <v>0</v>
      </c>
      <c r="FC77" s="119">
        <f t="shared" si="1275"/>
        <v>0</v>
      </c>
      <c r="FD77" s="93">
        <f>FD74</f>
        <v>23.63</v>
      </c>
      <c r="FE77" s="120">
        <f t="shared" si="1276"/>
        <v>0</v>
      </c>
      <c r="FF77" s="101">
        <f t="shared" si="1277"/>
        <v>0</v>
      </c>
      <c r="FG77" s="101"/>
      <c r="FH77" s="121"/>
      <c r="FI77" s="122">
        <f t="shared" si="1278"/>
        <v>0</v>
      </c>
      <c r="FJ77" s="469">
        <f t="shared" si="1279"/>
        <v>151</v>
      </c>
      <c r="FK77" s="122">
        <f>FJ77/FJ74</f>
        <v>0.84358</v>
      </c>
      <c r="FL77" s="101">
        <f>FL74*FK77</f>
        <v>2069.3000000000002</v>
      </c>
      <c r="FM77" s="119">
        <f t="shared" si="1280"/>
        <v>13.703973510000001</v>
      </c>
      <c r="FN77" s="93">
        <f>FN74</f>
        <v>23.63</v>
      </c>
      <c r="FO77" s="120">
        <f t="shared" si="1281"/>
        <v>323.82488999999998</v>
      </c>
      <c r="FP77" s="101">
        <f t="shared" si="1282"/>
        <v>48897.56</v>
      </c>
      <c r="FQ77" s="101"/>
      <c r="FR77" s="121"/>
      <c r="FS77" s="122">
        <f t="shared" si="1283"/>
        <v>0.92000999999999999</v>
      </c>
      <c r="FT77" s="469">
        <f t="shared" si="1284"/>
        <v>264</v>
      </c>
      <c r="FU77" s="122">
        <f>FT77/FT74</f>
        <v>0.88590999999999998</v>
      </c>
      <c r="FV77" s="101">
        <f>FV74*FU77</f>
        <v>2717.09</v>
      </c>
      <c r="FW77" s="119">
        <f t="shared" si="1285"/>
        <v>10.29200758</v>
      </c>
      <c r="FX77" s="93">
        <f>FX74</f>
        <v>23.63</v>
      </c>
      <c r="FY77" s="120">
        <f t="shared" si="1286"/>
        <v>243.20014</v>
      </c>
      <c r="FZ77" s="101">
        <f t="shared" si="1287"/>
        <v>64204.84</v>
      </c>
      <c r="GA77" s="101"/>
      <c r="GB77" s="121"/>
      <c r="GC77" s="122">
        <f t="shared" si="1288"/>
        <v>0.69094999999999995</v>
      </c>
      <c r="GD77" s="469">
        <f t="shared" si="1289"/>
        <v>153</v>
      </c>
      <c r="GE77" s="122">
        <f>GD77/GD74</f>
        <v>1</v>
      </c>
      <c r="GF77" s="101">
        <f>GF74*GE77</f>
        <v>1400</v>
      </c>
      <c r="GG77" s="119">
        <f t="shared" si="1290"/>
        <v>9.1503268000000002</v>
      </c>
      <c r="GH77" s="93">
        <f>GH74</f>
        <v>23.63</v>
      </c>
      <c r="GI77" s="120">
        <f t="shared" si="1291"/>
        <v>216.22221999999999</v>
      </c>
      <c r="GJ77" s="101">
        <f t="shared" si="1292"/>
        <v>33082</v>
      </c>
      <c r="GK77" s="101"/>
      <c r="GL77" s="121"/>
      <c r="GM77" s="122">
        <f t="shared" si="1293"/>
        <v>0.61429999999999996</v>
      </c>
      <c r="GN77" s="469">
        <f t="shared" si="1294"/>
        <v>0</v>
      </c>
      <c r="GO77" s="122">
        <f>GN77/GN74</f>
        <v>0</v>
      </c>
      <c r="GP77" s="101">
        <f>GP74*GO77</f>
        <v>0</v>
      </c>
      <c r="GQ77" s="119">
        <f t="shared" si="1295"/>
        <v>0</v>
      </c>
      <c r="GR77" s="93">
        <f>GR74</f>
        <v>23.63</v>
      </c>
      <c r="GS77" s="120">
        <f t="shared" si="1296"/>
        <v>0</v>
      </c>
      <c r="GT77" s="101">
        <f t="shared" si="1297"/>
        <v>0</v>
      </c>
      <c r="GU77" s="101"/>
      <c r="GV77" s="121"/>
      <c r="GW77" s="122">
        <f t="shared" si="1298"/>
        <v>0</v>
      </c>
      <c r="GX77" s="469">
        <f t="shared" si="1299"/>
        <v>152</v>
      </c>
      <c r="GY77" s="122">
        <f>GX77/GX74</f>
        <v>0.73077000000000003</v>
      </c>
      <c r="GZ77" s="101">
        <f>GZ74*GY77</f>
        <v>2535.77</v>
      </c>
      <c r="HA77" s="119">
        <f t="shared" si="1300"/>
        <v>16.68269737</v>
      </c>
      <c r="HB77" s="93">
        <f>HB74</f>
        <v>23.63</v>
      </c>
      <c r="HC77" s="120">
        <f t="shared" si="1301"/>
        <v>394.21213999999998</v>
      </c>
      <c r="HD77" s="101">
        <f t="shared" si="1302"/>
        <v>59920.25</v>
      </c>
      <c r="HE77" s="101"/>
      <c r="HF77" s="121"/>
      <c r="HG77" s="122">
        <f t="shared" si="1303"/>
        <v>1.11998</v>
      </c>
      <c r="HH77" s="469">
        <f t="shared" si="1304"/>
        <v>252</v>
      </c>
      <c r="HI77" s="122">
        <f>HH77/HH74</f>
        <v>0.90974999999999995</v>
      </c>
      <c r="HJ77" s="101">
        <f>HJ74*HI77</f>
        <v>4259.45</v>
      </c>
      <c r="HK77" s="119">
        <f t="shared" si="1305"/>
        <v>16.902579370000002</v>
      </c>
      <c r="HL77" s="93">
        <f>HL74</f>
        <v>23.63</v>
      </c>
      <c r="HM77" s="120">
        <f t="shared" si="1306"/>
        <v>399.40795000000003</v>
      </c>
      <c r="HN77" s="101">
        <f t="shared" si="1307"/>
        <v>100650.8</v>
      </c>
      <c r="HO77" s="101"/>
      <c r="HP77" s="121"/>
      <c r="HQ77" s="122">
        <f t="shared" si="1308"/>
        <v>1.1347400000000001</v>
      </c>
      <c r="HR77" s="469">
        <f t="shared" si="1309"/>
        <v>344</v>
      </c>
      <c r="HS77" s="122">
        <f>HR77/HR74</f>
        <v>0.80186000000000002</v>
      </c>
      <c r="HT77" s="101">
        <f>HT74*HS77</f>
        <v>4629.9399999999996</v>
      </c>
      <c r="HU77" s="119">
        <f t="shared" si="1310"/>
        <v>13.459127909999999</v>
      </c>
      <c r="HV77" s="93">
        <f>HV74</f>
        <v>23.63</v>
      </c>
      <c r="HW77" s="120">
        <f t="shared" si="1311"/>
        <v>318.03919000000002</v>
      </c>
      <c r="HX77" s="101">
        <f t="shared" si="1312"/>
        <v>109405.48</v>
      </c>
      <c r="HY77" s="101"/>
      <c r="HZ77" s="121"/>
      <c r="IA77" s="122">
        <f t="shared" si="1313"/>
        <v>0.90356999999999998</v>
      </c>
      <c r="IB77" s="469">
        <f t="shared" si="1314"/>
        <v>98</v>
      </c>
      <c r="IC77" s="122">
        <f>IB77/IB74</f>
        <v>0.55681999999999998</v>
      </c>
      <c r="ID77" s="101">
        <f>ID74*IC77</f>
        <v>1333.03</v>
      </c>
      <c r="IE77" s="119">
        <f t="shared" si="1315"/>
        <v>13.60234694</v>
      </c>
      <c r="IF77" s="93">
        <f>IF74</f>
        <v>23.63</v>
      </c>
      <c r="IG77" s="120">
        <f t="shared" si="1316"/>
        <v>321.42345999999998</v>
      </c>
      <c r="IH77" s="101">
        <f t="shared" si="1317"/>
        <v>31499.5</v>
      </c>
      <c r="II77" s="101"/>
      <c r="IJ77" s="121"/>
      <c r="IK77" s="122">
        <f t="shared" si="1318"/>
        <v>0.91318999999999995</v>
      </c>
      <c r="IL77" s="469">
        <f t="shared" si="1319"/>
        <v>91</v>
      </c>
      <c r="IM77" s="122">
        <f>IL77/IL74</f>
        <v>0.77119000000000004</v>
      </c>
      <c r="IN77" s="101">
        <f>IN74*IM77</f>
        <v>1033.3900000000001</v>
      </c>
      <c r="IO77" s="119">
        <f t="shared" si="1320"/>
        <v>11.35593407</v>
      </c>
      <c r="IP77" s="93">
        <f>IP74</f>
        <v>23.63</v>
      </c>
      <c r="IQ77" s="120">
        <f t="shared" si="1321"/>
        <v>268.34071999999998</v>
      </c>
      <c r="IR77" s="101">
        <f t="shared" si="1322"/>
        <v>24419.01</v>
      </c>
      <c r="IS77" s="101"/>
      <c r="IT77" s="121"/>
      <c r="IU77" s="122">
        <f t="shared" si="1323"/>
        <v>0.76236999999999999</v>
      </c>
      <c r="IV77" s="469">
        <f t="shared" si="1324"/>
        <v>265</v>
      </c>
      <c r="IW77" s="122">
        <f>IV77/IV74</f>
        <v>0.83860999999999997</v>
      </c>
      <c r="IX77" s="101">
        <f>IX74*IW77</f>
        <v>2771.61</v>
      </c>
      <c r="IY77" s="119">
        <f t="shared" si="1325"/>
        <v>10.458905659999999</v>
      </c>
      <c r="IZ77" s="93">
        <f>IZ74</f>
        <v>23.63</v>
      </c>
      <c r="JA77" s="120">
        <f t="shared" si="1326"/>
        <v>247.14393999999999</v>
      </c>
      <c r="JB77" s="101">
        <f t="shared" si="1327"/>
        <v>65493.14</v>
      </c>
      <c r="JC77" s="101"/>
      <c r="JD77" s="121"/>
      <c r="JE77" s="122">
        <f t="shared" si="1328"/>
        <v>0.70215000000000005</v>
      </c>
      <c r="JF77" s="469">
        <f t="shared" si="1329"/>
        <v>174</v>
      </c>
      <c r="JG77" s="122">
        <f>JF77/JF74</f>
        <v>0.54205999999999999</v>
      </c>
      <c r="JH77" s="101">
        <f>JH74*JG77</f>
        <v>2759.09</v>
      </c>
      <c r="JI77" s="119">
        <f t="shared" si="1330"/>
        <v>15.85683908</v>
      </c>
      <c r="JJ77" s="93">
        <f>JJ74</f>
        <v>23.63</v>
      </c>
      <c r="JK77" s="120">
        <f t="shared" si="1331"/>
        <v>374.69711000000001</v>
      </c>
      <c r="JL77" s="101">
        <f t="shared" si="1332"/>
        <v>65197.3</v>
      </c>
      <c r="JM77" s="101"/>
      <c r="JN77" s="121"/>
      <c r="JO77" s="122">
        <f t="shared" si="1333"/>
        <v>1.06454</v>
      </c>
      <c r="JP77" s="469">
        <f t="shared" si="1334"/>
        <v>0</v>
      </c>
      <c r="JQ77" s="122" t="e">
        <f>JP77/JP74</f>
        <v>#DIV/0!</v>
      </c>
      <c r="JR77" s="101" t="e">
        <f>JR74*JQ77</f>
        <v>#DIV/0!</v>
      </c>
      <c r="JS77" s="119">
        <f t="shared" si="1335"/>
        <v>0</v>
      </c>
      <c r="JT77" s="93">
        <f>JT74</f>
        <v>0</v>
      </c>
      <c r="JU77" s="120">
        <f t="shared" si="1336"/>
        <v>0</v>
      </c>
      <c r="JV77" s="101">
        <f t="shared" si="1337"/>
        <v>0</v>
      </c>
      <c r="JW77" s="101"/>
      <c r="JX77" s="121"/>
      <c r="JY77" s="122">
        <f t="shared" si="1338"/>
        <v>0</v>
      </c>
      <c r="JZ77" s="469">
        <f t="shared" si="1339"/>
        <v>142</v>
      </c>
      <c r="KA77" s="122">
        <f>JZ77/JZ74</f>
        <v>0.80681999999999998</v>
      </c>
      <c r="KB77" s="101">
        <f>KB74*KA77</f>
        <v>2017.05</v>
      </c>
      <c r="KC77" s="119">
        <f t="shared" si="1340"/>
        <v>14.204577459999999</v>
      </c>
      <c r="KD77" s="93">
        <f>KD74</f>
        <v>23.63</v>
      </c>
      <c r="KE77" s="120">
        <f t="shared" si="1341"/>
        <v>335.65417000000002</v>
      </c>
      <c r="KF77" s="101">
        <f t="shared" si="1342"/>
        <v>47662.89</v>
      </c>
      <c r="KG77" s="101"/>
      <c r="KH77" s="121"/>
      <c r="KI77" s="122">
        <f t="shared" si="1343"/>
        <v>0.95362000000000002</v>
      </c>
      <c r="KJ77" s="469">
        <f t="shared" si="1344"/>
        <v>282</v>
      </c>
      <c r="KK77" s="122">
        <f>KJ77/KJ74</f>
        <v>0.77685999999999999</v>
      </c>
      <c r="KL77" s="101">
        <f>KL74*KK77</f>
        <v>3744.47</v>
      </c>
      <c r="KM77" s="119">
        <f t="shared" si="1345"/>
        <v>13.27826241</v>
      </c>
      <c r="KN77" s="93">
        <f>KN74</f>
        <v>23.63</v>
      </c>
      <c r="KO77" s="120">
        <f t="shared" si="1346"/>
        <v>313.76533999999998</v>
      </c>
      <c r="KP77" s="101">
        <f t="shared" si="1347"/>
        <v>88481.83</v>
      </c>
      <c r="KQ77" s="101"/>
      <c r="KR77" s="121"/>
      <c r="KS77" s="122">
        <f t="shared" si="1348"/>
        <v>0.89142999999999994</v>
      </c>
      <c r="KT77" s="469">
        <f t="shared" si="1349"/>
        <v>207</v>
      </c>
      <c r="KU77" s="122">
        <f>KT77/KT74</f>
        <v>0.66774</v>
      </c>
      <c r="KV77" s="101">
        <f>KV74*KU77</f>
        <v>2368.4699999999998</v>
      </c>
      <c r="KW77" s="119">
        <f t="shared" si="1350"/>
        <v>11.44188406</v>
      </c>
      <c r="KX77" s="93">
        <f>KX74</f>
        <v>23.63</v>
      </c>
      <c r="KY77" s="120">
        <f t="shared" si="1351"/>
        <v>270.37171999999998</v>
      </c>
      <c r="KZ77" s="101">
        <f t="shared" si="1352"/>
        <v>55966.95</v>
      </c>
      <c r="LA77" s="101"/>
      <c r="LB77" s="121"/>
      <c r="LC77" s="122">
        <f t="shared" si="1353"/>
        <v>0.76814000000000004</v>
      </c>
      <c r="LD77" s="469">
        <f t="shared" si="1354"/>
        <v>211</v>
      </c>
      <c r="LE77" s="122">
        <f>LD77/LD74</f>
        <v>0.88654999999999995</v>
      </c>
      <c r="LF77" s="101">
        <f>LF74*LE77</f>
        <v>2317.44</v>
      </c>
      <c r="LG77" s="119">
        <f t="shared" si="1355"/>
        <v>10.983127959999999</v>
      </c>
      <c r="LH77" s="93">
        <f>LH74</f>
        <v>23.63</v>
      </c>
      <c r="LI77" s="120">
        <f t="shared" si="1356"/>
        <v>259.53131000000002</v>
      </c>
      <c r="LJ77" s="101">
        <f t="shared" si="1357"/>
        <v>54761.11</v>
      </c>
      <c r="LK77" s="101"/>
      <c r="LL77" s="121"/>
      <c r="LM77" s="122">
        <f t="shared" si="1358"/>
        <v>0.73734999999999995</v>
      </c>
      <c r="LN77" s="469">
        <f t="shared" si="1359"/>
        <v>155</v>
      </c>
      <c r="LO77" s="122">
        <f>LN77/LN74</f>
        <v>0.78283000000000003</v>
      </c>
      <c r="LP77" s="101">
        <f>LP74*LO77</f>
        <v>1265.05</v>
      </c>
      <c r="LQ77" s="119">
        <f t="shared" si="1360"/>
        <v>8.1616128999999997</v>
      </c>
      <c r="LR77" s="93">
        <f>LR74</f>
        <v>23.63</v>
      </c>
      <c r="LS77" s="120">
        <f t="shared" si="1361"/>
        <v>192.85891000000001</v>
      </c>
      <c r="LT77" s="101">
        <f t="shared" si="1362"/>
        <v>29893.13</v>
      </c>
      <c r="LU77" s="101"/>
      <c r="LV77" s="121"/>
      <c r="LW77" s="122">
        <f t="shared" si="1363"/>
        <v>0.54791999999999996</v>
      </c>
      <c r="LX77" s="469">
        <f t="shared" si="1364"/>
        <v>122</v>
      </c>
      <c r="LY77" s="122">
        <f>LX77/LX74</f>
        <v>0.85314999999999996</v>
      </c>
      <c r="LZ77" s="101">
        <f>LZ74*LY77</f>
        <v>3003.09</v>
      </c>
      <c r="MA77" s="119">
        <f t="shared" si="1365"/>
        <v>24.615491800000001</v>
      </c>
      <c r="MB77" s="93">
        <f>MB74</f>
        <v>23.63</v>
      </c>
      <c r="MC77" s="120">
        <f t="shared" si="1366"/>
        <v>581.66407000000004</v>
      </c>
      <c r="MD77" s="101">
        <f t="shared" si="1367"/>
        <v>70963.02</v>
      </c>
      <c r="ME77" s="101"/>
      <c r="MF77" s="121"/>
      <c r="MG77" s="122">
        <f t="shared" si="1368"/>
        <v>1.65255</v>
      </c>
      <c r="MH77" s="469">
        <f t="shared" si="1369"/>
        <v>148</v>
      </c>
      <c r="MI77" s="122">
        <f>MH77/MH74</f>
        <v>0.47283999999999998</v>
      </c>
      <c r="MJ77" s="101">
        <f>MJ74*MI77</f>
        <v>1624.21</v>
      </c>
      <c r="MK77" s="119">
        <f t="shared" si="1370"/>
        <v>10.97439189</v>
      </c>
      <c r="ML77" s="93">
        <f>ML74</f>
        <v>23.63</v>
      </c>
      <c r="MM77" s="120">
        <f t="shared" si="1371"/>
        <v>259.32488000000001</v>
      </c>
      <c r="MN77" s="101">
        <f t="shared" si="1372"/>
        <v>38380.080000000002</v>
      </c>
      <c r="MO77" s="101"/>
      <c r="MP77" s="121"/>
      <c r="MQ77" s="122">
        <f t="shared" si="1373"/>
        <v>0.73675999999999997</v>
      </c>
      <c r="MR77" s="469">
        <f t="shared" si="1374"/>
        <v>34</v>
      </c>
      <c r="MS77" s="122">
        <f>MR77/MR74</f>
        <v>0.33333000000000002</v>
      </c>
      <c r="MT77" s="101">
        <f>MT74*MS77</f>
        <v>458</v>
      </c>
      <c r="MU77" s="119">
        <f t="shared" si="1375"/>
        <v>13.47058824</v>
      </c>
      <c r="MV77" s="93">
        <f>MV74</f>
        <v>23.63</v>
      </c>
      <c r="MW77" s="120">
        <f t="shared" si="1376"/>
        <v>318.31</v>
      </c>
      <c r="MX77" s="101">
        <f t="shared" si="1377"/>
        <v>10822.54</v>
      </c>
      <c r="MY77" s="101"/>
      <c r="MZ77" s="121"/>
      <c r="NA77" s="122">
        <f t="shared" si="1378"/>
        <v>0.90434000000000003</v>
      </c>
      <c r="NB77" s="469">
        <f t="shared" si="1379"/>
        <v>125</v>
      </c>
      <c r="NC77" s="122">
        <f>NB77/NB74</f>
        <v>0.73099000000000003</v>
      </c>
      <c r="ND77" s="101">
        <f>ND74*NC77</f>
        <v>1345.02</v>
      </c>
      <c r="NE77" s="119">
        <f t="shared" si="1380"/>
        <v>10.760160000000001</v>
      </c>
      <c r="NF77" s="93">
        <f>NF74</f>
        <v>23.63</v>
      </c>
      <c r="NG77" s="120">
        <f t="shared" si="1381"/>
        <v>254.26258000000001</v>
      </c>
      <c r="NH77" s="101">
        <f t="shared" si="1382"/>
        <v>31782.82</v>
      </c>
      <c r="NI77" s="101"/>
      <c r="NJ77" s="121"/>
      <c r="NK77" s="122">
        <f t="shared" si="1383"/>
        <v>0.72238000000000002</v>
      </c>
      <c r="NL77" s="469">
        <f t="shared" si="1384"/>
        <v>373</v>
      </c>
      <c r="NM77" s="122">
        <f>NL77/NL74</f>
        <v>0.77707999999999999</v>
      </c>
      <c r="NN77" s="101">
        <f>NN74*NM77</f>
        <v>4429.3599999999997</v>
      </c>
      <c r="NO77" s="119">
        <f t="shared" si="1385"/>
        <v>11.87495979</v>
      </c>
      <c r="NP77" s="93">
        <f>NP74</f>
        <v>23.63</v>
      </c>
      <c r="NQ77" s="120">
        <f t="shared" si="1386"/>
        <v>280.6053</v>
      </c>
      <c r="NR77" s="101">
        <f t="shared" si="1387"/>
        <v>104665.78</v>
      </c>
      <c r="NS77" s="101"/>
      <c r="NT77" s="121"/>
      <c r="NU77" s="122">
        <f t="shared" si="1388"/>
        <v>0.79722000000000004</v>
      </c>
      <c r="NV77" s="469">
        <f t="shared" si="1389"/>
        <v>63</v>
      </c>
      <c r="NW77" s="122">
        <f>NV77/NV74</f>
        <v>0.42</v>
      </c>
      <c r="NX77" s="101">
        <f>NX74*NW77</f>
        <v>600.6</v>
      </c>
      <c r="NY77" s="119">
        <f t="shared" si="1390"/>
        <v>9.5333333299999996</v>
      </c>
      <c r="NZ77" s="93">
        <f>NZ74</f>
        <v>23.63</v>
      </c>
      <c r="OA77" s="120">
        <f t="shared" si="1391"/>
        <v>225.27267000000001</v>
      </c>
      <c r="OB77" s="101">
        <f t="shared" si="1392"/>
        <v>14192.18</v>
      </c>
      <c r="OC77" s="101"/>
      <c r="OD77" s="121"/>
      <c r="OE77" s="122">
        <f t="shared" si="1393"/>
        <v>0.64000999999999997</v>
      </c>
      <c r="OF77" s="469">
        <f t="shared" si="1394"/>
        <v>128</v>
      </c>
      <c r="OG77" s="122">
        <f>OF77/OF74</f>
        <v>0.90780000000000005</v>
      </c>
      <c r="OH77" s="101">
        <f>OH74*OG77</f>
        <v>1230.98</v>
      </c>
      <c r="OI77" s="119">
        <f t="shared" si="1395"/>
        <v>9.6170312500000001</v>
      </c>
      <c r="OJ77" s="93">
        <f>OJ74</f>
        <v>23.63</v>
      </c>
      <c r="OK77" s="120">
        <f t="shared" si="1396"/>
        <v>227.25045</v>
      </c>
      <c r="OL77" s="101">
        <f t="shared" si="1397"/>
        <v>29088.06</v>
      </c>
      <c r="OM77" s="101"/>
      <c r="ON77" s="121"/>
      <c r="OO77" s="122">
        <f t="shared" si="1398"/>
        <v>0.64563000000000004</v>
      </c>
      <c r="OP77" s="469">
        <f t="shared" si="1399"/>
        <v>209</v>
      </c>
      <c r="OQ77" s="122">
        <f>OP77/OP74</f>
        <v>0.91266000000000003</v>
      </c>
      <c r="OR77" s="101">
        <f>OR74*OQ77</f>
        <v>1916.59</v>
      </c>
      <c r="OS77" s="119">
        <f t="shared" si="1400"/>
        <v>9.1702870799999996</v>
      </c>
      <c r="OT77" s="93">
        <f>OT74</f>
        <v>23.63</v>
      </c>
      <c r="OU77" s="120">
        <f t="shared" si="1401"/>
        <v>216.69388000000001</v>
      </c>
      <c r="OV77" s="101">
        <f t="shared" si="1402"/>
        <v>45289.02</v>
      </c>
      <c r="OW77" s="101"/>
      <c r="OX77" s="121"/>
      <c r="OY77" s="122">
        <f t="shared" si="1403"/>
        <v>0.61563999999999997</v>
      </c>
      <c r="OZ77" s="469">
        <f t="shared" si="1404"/>
        <v>0</v>
      </c>
      <c r="PA77" s="122">
        <f>OZ77/OZ74</f>
        <v>0</v>
      </c>
      <c r="PB77" s="101">
        <f>PB74*PA77</f>
        <v>0</v>
      </c>
      <c r="PC77" s="119">
        <f t="shared" si="1405"/>
        <v>0</v>
      </c>
      <c r="PD77" s="93">
        <f>PD74</f>
        <v>23.63</v>
      </c>
      <c r="PE77" s="120">
        <f t="shared" si="1406"/>
        <v>0</v>
      </c>
      <c r="PF77" s="101">
        <f t="shared" si="1407"/>
        <v>0</v>
      </c>
      <c r="PG77" s="101"/>
      <c r="PH77" s="121"/>
      <c r="PI77" s="122">
        <f t="shared" si="1408"/>
        <v>0</v>
      </c>
      <c r="PJ77" s="469">
        <f t="shared" si="1409"/>
        <v>139</v>
      </c>
      <c r="PK77" s="122">
        <f>PJ77/PJ74</f>
        <v>0.84241999999999995</v>
      </c>
      <c r="PL77" s="101">
        <f>PL74*PK77</f>
        <v>2278.75</v>
      </c>
      <c r="PM77" s="119">
        <f t="shared" si="1410"/>
        <v>16.393884889999999</v>
      </c>
      <c r="PN77" s="93">
        <f>PN74</f>
        <v>23.63</v>
      </c>
      <c r="PO77" s="120">
        <f t="shared" si="1411"/>
        <v>387.38749999999999</v>
      </c>
      <c r="PP77" s="101">
        <f t="shared" si="1412"/>
        <v>53846.86</v>
      </c>
      <c r="PQ77" s="101"/>
      <c r="PR77" s="121"/>
      <c r="PS77" s="122">
        <f t="shared" si="1413"/>
        <v>1.10059</v>
      </c>
      <c r="PT77" s="469">
        <f t="shared" si="1414"/>
        <v>0</v>
      </c>
      <c r="PU77" s="122" t="e">
        <f>PT77/PT74</f>
        <v>#DIV/0!</v>
      </c>
      <c r="PV77" s="101" t="e">
        <f>PV74*PU77</f>
        <v>#DIV/0!</v>
      </c>
      <c r="PW77" s="119">
        <f t="shared" si="1415"/>
        <v>0</v>
      </c>
      <c r="PX77" s="93">
        <f>PX74</f>
        <v>0</v>
      </c>
      <c r="PY77" s="120">
        <f t="shared" si="1416"/>
        <v>0</v>
      </c>
      <c r="PZ77" s="101">
        <f t="shared" si="1417"/>
        <v>0</v>
      </c>
      <c r="QA77" s="101"/>
      <c r="QB77" s="121"/>
      <c r="QC77" s="122">
        <f t="shared" si="1418"/>
        <v>0</v>
      </c>
      <c r="QD77" s="469">
        <f t="shared" si="1419"/>
        <v>195</v>
      </c>
      <c r="QE77" s="122">
        <f>QD77/QD74</f>
        <v>0.84782999999999997</v>
      </c>
      <c r="QF77" s="101">
        <f>QF74*QE77</f>
        <v>1441.31</v>
      </c>
      <c r="QG77" s="119">
        <f t="shared" si="1420"/>
        <v>7.3913333300000001</v>
      </c>
      <c r="QH77" s="93">
        <f>QH74</f>
        <v>23.63</v>
      </c>
      <c r="QI77" s="120">
        <f t="shared" si="1421"/>
        <v>174.65720999999999</v>
      </c>
      <c r="QJ77" s="101">
        <f t="shared" si="1422"/>
        <v>34058.160000000003</v>
      </c>
      <c r="QK77" s="101"/>
      <c r="QL77" s="121"/>
      <c r="QM77" s="122">
        <f t="shared" si="1423"/>
        <v>0.49620999999999998</v>
      </c>
      <c r="QN77" s="469">
        <f t="shared" si="1424"/>
        <v>140</v>
      </c>
      <c r="QO77" s="122">
        <f>QN77/QN74</f>
        <v>0.84848000000000001</v>
      </c>
      <c r="QP77" s="101">
        <f>QP74*QO77</f>
        <v>1284.5999999999999</v>
      </c>
      <c r="QQ77" s="119">
        <f t="shared" si="1425"/>
        <v>9.1757142900000002</v>
      </c>
      <c r="QR77" s="93">
        <f>QR74</f>
        <v>23.63</v>
      </c>
      <c r="QS77" s="120">
        <f t="shared" si="1426"/>
        <v>216.82212999999999</v>
      </c>
      <c r="QT77" s="101">
        <f t="shared" si="1427"/>
        <v>30355.1</v>
      </c>
      <c r="QU77" s="101"/>
      <c r="QV77" s="121"/>
      <c r="QW77" s="122">
        <f t="shared" si="1428"/>
        <v>0.61600999999999995</v>
      </c>
      <c r="QX77" s="469">
        <f t="shared" si="1429"/>
        <v>123</v>
      </c>
      <c r="QY77" s="122">
        <f>QX77/QX74</f>
        <v>0.71097999999999995</v>
      </c>
      <c r="QZ77" s="101">
        <f>QZ74*QY77</f>
        <v>1075.71</v>
      </c>
      <c r="RA77" s="119">
        <f t="shared" si="1430"/>
        <v>8.7456097600000007</v>
      </c>
      <c r="RB77" s="93">
        <f>RB74</f>
        <v>23.63</v>
      </c>
      <c r="RC77" s="120">
        <f t="shared" si="1431"/>
        <v>206.65876</v>
      </c>
      <c r="RD77" s="101">
        <f t="shared" si="1432"/>
        <v>25419.03</v>
      </c>
      <c r="RE77" s="101"/>
      <c r="RF77" s="121"/>
      <c r="RG77" s="122">
        <f t="shared" si="1433"/>
        <v>0.58713000000000004</v>
      </c>
      <c r="RH77" s="469">
        <f t="shared" si="1434"/>
        <v>134</v>
      </c>
      <c r="RI77" s="122">
        <f>RH77/RH74</f>
        <v>0.88158000000000003</v>
      </c>
      <c r="RJ77" s="101">
        <f>RJ74*RI77</f>
        <v>1842.5</v>
      </c>
      <c r="RK77" s="119">
        <f t="shared" si="1435"/>
        <v>13.75</v>
      </c>
      <c r="RL77" s="93">
        <f>RL74</f>
        <v>23.63</v>
      </c>
      <c r="RM77" s="120">
        <f t="shared" si="1436"/>
        <v>324.91250000000002</v>
      </c>
      <c r="RN77" s="101">
        <f t="shared" si="1437"/>
        <v>43538.28</v>
      </c>
      <c r="RO77" s="101"/>
      <c r="RP77" s="121"/>
      <c r="RQ77" s="122">
        <f t="shared" si="1438"/>
        <v>0.92310000000000003</v>
      </c>
      <c r="RR77" s="469">
        <f t="shared" si="1439"/>
        <v>268</v>
      </c>
      <c r="RS77" s="122">
        <f>RR77/RR74</f>
        <v>0.79056000000000004</v>
      </c>
      <c r="RT77" s="101">
        <f>RT74*RS77</f>
        <v>5501.51</v>
      </c>
      <c r="RU77" s="119">
        <f t="shared" si="1440"/>
        <v>20.52802239</v>
      </c>
      <c r="RV77" s="93">
        <f>RV74</f>
        <v>23.63</v>
      </c>
      <c r="RW77" s="120">
        <f t="shared" si="1441"/>
        <v>485.07717000000002</v>
      </c>
      <c r="RX77" s="101">
        <f t="shared" si="1442"/>
        <v>130000.68</v>
      </c>
      <c r="RY77" s="101"/>
      <c r="RZ77" s="121"/>
      <c r="SA77" s="122">
        <f t="shared" si="1443"/>
        <v>1.3781399999999999</v>
      </c>
      <c r="SB77" s="469">
        <f t="shared" si="1444"/>
        <v>0</v>
      </c>
      <c r="SC77" s="122">
        <f>SB77/SB74</f>
        <v>0</v>
      </c>
      <c r="SD77" s="101">
        <f>SD74*SC77</f>
        <v>0</v>
      </c>
      <c r="SE77" s="119">
        <f t="shared" si="1445"/>
        <v>0</v>
      </c>
      <c r="SF77" s="93">
        <f>SF74</f>
        <v>23.63</v>
      </c>
      <c r="SG77" s="120">
        <f t="shared" si="1446"/>
        <v>0</v>
      </c>
      <c r="SH77" s="101">
        <f t="shared" si="1447"/>
        <v>0</v>
      </c>
      <c r="SI77" s="101"/>
      <c r="SJ77" s="121"/>
      <c r="SK77" s="122">
        <f t="shared" si="1448"/>
        <v>0</v>
      </c>
      <c r="SL77" s="469">
        <f t="shared" si="1449"/>
        <v>240</v>
      </c>
      <c r="SM77" s="122">
        <f>SL77/SL74</f>
        <v>0.81355999999999995</v>
      </c>
      <c r="SN77" s="101">
        <f>SN74*SM77</f>
        <v>3581.29</v>
      </c>
      <c r="SO77" s="119">
        <f t="shared" si="1450"/>
        <v>14.92204167</v>
      </c>
      <c r="SP77" s="93">
        <f>SP74</f>
        <v>23.63</v>
      </c>
      <c r="SQ77" s="120">
        <f t="shared" si="1451"/>
        <v>352.60784000000001</v>
      </c>
      <c r="SR77" s="101">
        <f t="shared" si="1452"/>
        <v>84625.88</v>
      </c>
      <c r="SS77" s="101"/>
      <c r="ST77" s="121"/>
      <c r="SU77" s="122">
        <f t="shared" si="1453"/>
        <v>1.0017799999999999</v>
      </c>
      <c r="SV77" s="469">
        <f t="shared" si="1454"/>
        <v>250</v>
      </c>
      <c r="SW77" s="122">
        <f>SV77/SV74</f>
        <v>0.78369999999999995</v>
      </c>
      <c r="SX77" s="101">
        <f>SX74*SW77</f>
        <v>2929.47</v>
      </c>
      <c r="SY77" s="119">
        <f t="shared" si="1455"/>
        <v>11.717879999999999</v>
      </c>
      <c r="SZ77" s="93">
        <f>SZ74</f>
        <v>23.63</v>
      </c>
      <c r="TA77" s="120">
        <f t="shared" si="1456"/>
        <v>276.89350000000002</v>
      </c>
      <c r="TB77" s="101">
        <f t="shared" si="1457"/>
        <v>69223.38</v>
      </c>
      <c r="TC77" s="101"/>
      <c r="TD77" s="121"/>
      <c r="TE77" s="122">
        <f t="shared" si="1458"/>
        <v>0.78666999999999998</v>
      </c>
      <c r="TF77" s="469">
        <f t="shared" si="1459"/>
        <v>148</v>
      </c>
      <c r="TG77" s="122">
        <f>TF77/TF74</f>
        <v>0.84570999999999996</v>
      </c>
      <c r="TH77" s="101">
        <f>TH74*TG77</f>
        <v>1953.59</v>
      </c>
      <c r="TI77" s="119">
        <f t="shared" si="1460"/>
        <v>13.19993243</v>
      </c>
      <c r="TJ77" s="93">
        <f>TJ74</f>
        <v>23.63</v>
      </c>
      <c r="TK77" s="120">
        <f t="shared" si="1461"/>
        <v>311.9144</v>
      </c>
      <c r="TL77" s="101">
        <f t="shared" si="1462"/>
        <v>46163.33</v>
      </c>
      <c r="TM77" s="101"/>
      <c r="TN77" s="121"/>
      <c r="TO77" s="122">
        <f t="shared" si="1463"/>
        <v>0.88617000000000001</v>
      </c>
      <c r="TP77" s="469">
        <f t="shared" si="1464"/>
        <v>198</v>
      </c>
      <c r="TQ77" s="122">
        <f>TP77/TP74</f>
        <v>0.72262999999999999</v>
      </c>
      <c r="TR77" s="101">
        <f>TR74*TQ77</f>
        <v>2827.65</v>
      </c>
      <c r="TS77" s="119">
        <f t="shared" si="1465"/>
        <v>14.281060610000001</v>
      </c>
      <c r="TT77" s="93">
        <f>TT74</f>
        <v>23.63</v>
      </c>
      <c r="TU77" s="120">
        <f t="shared" si="1466"/>
        <v>337.46145999999999</v>
      </c>
      <c r="TV77" s="101">
        <f t="shared" si="1467"/>
        <v>66817.37</v>
      </c>
      <c r="TW77" s="101"/>
      <c r="TX77" s="121"/>
      <c r="TY77" s="122">
        <f t="shared" si="1468"/>
        <v>0.95874999999999999</v>
      </c>
      <c r="TZ77" s="469">
        <f t="shared" si="1469"/>
        <v>166</v>
      </c>
      <c r="UA77" s="122">
        <f>TZ77/TZ74</f>
        <v>0.88297999999999999</v>
      </c>
      <c r="UB77" s="101">
        <f>UB74*UA77</f>
        <v>2737.24</v>
      </c>
      <c r="UC77" s="119">
        <f t="shared" si="1470"/>
        <v>16.489397589999999</v>
      </c>
      <c r="UD77" s="93">
        <f>UD74</f>
        <v>23.63</v>
      </c>
      <c r="UE77" s="120">
        <f t="shared" si="1471"/>
        <v>389.64447000000001</v>
      </c>
      <c r="UF77" s="101">
        <f t="shared" si="1472"/>
        <v>64680.98</v>
      </c>
      <c r="UG77" s="101"/>
      <c r="UH77" s="121"/>
      <c r="UI77" s="122">
        <f t="shared" si="1473"/>
        <v>1.10701</v>
      </c>
      <c r="UJ77" s="469">
        <f t="shared" si="1474"/>
        <v>293</v>
      </c>
      <c r="UK77" s="122">
        <f>UJ77/UJ74</f>
        <v>0.83953999999999995</v>
      </c>
      <c r="UL77" s="101">
        <f>UL74*UK77</f>
        <v>7581.05</v>
      </c>
      <c r="UM77" s="119">
        <f t="shared" si="1475"/>
        <v>25.87389078</v>
      </c>
      <c r="UN77" s="93">
        <f>UN74</f>
        <v>23.63</v>
      </c>
      <c r="UO77" s="120">
        <f t="shared" si="1476"/>
        <v>611.40003999999999</v>
      </c>
      <c r="UP77" s="101">
        <f t="shared" si="1477"/>
        <v>179140.21</v>
      </c>
      <c r="UQ77" s="101"/>
      <c r="UR77" s="121"/>
      <c r="US77" s="122">
        <f t="shared" si="1478"/>
        <v>1.7370300000000001</v>
      </c>
      <c r="UT77" s="469">
        <f t="shared" si="1479"/>
        <v>238</v>
      </c>
      <c r="UU77" s="122">
        <f>UT77/UT74</f>
        <v>0.73912999999999995</v>
      </c>
      <c r="UV77" s="101">
        <f>UV74*UU77</f>
        <v>4065.22</v>
      </c>
      <c r="UW77" s="119">
        <f t="shared" si="1480"/>
        <v>17.080756300000001</v>
      </c>
      <c r="UX77" s="93">
        <f>UX74</f>
        <v>23.63</v>
      </c>
      <c r="UY77" s="120">
        <f t="shared" si="1481"/>
        <v>403.61827</v>
      </c>
      <c r="UZ77" s="101">
        <f t="shared" si="1482"/>
        <v>96061.15</v>
      </c>
      <c r="VA77" s="101"/>
      <c r="VB77" s="121"/>
      <c r="VC77" s="122">
        <f t="shared" si="1483"/>
        <v>1.1467099999999999</v>
      </c>
      <c r="VD77" s="469">
        <f t="shared" si="1484"/>
        <v>514</v>
      </c>
      <c r="VE77" s="122">
        <f>VD77/VD74</f>
        <v>0.90812999999999999</v>
      </c>
      <c r="VF77" s="101">
        <f>VF74*VE77</f>
        <v>9807.7999999999993</v>
      </c>
      <c r="VG77" s="119">
        <f t="shared" si="1485"/>
        <v>19.081322960000001</v>
      </c>
      <c r="VH77" s="93">
        <f>VH74</f>
        <v>23.63</v>
      </c>
      <c r="VI77" s="120">
        <f t="shared" si="1486"/>
        <v>450.89166</v>
      </c>
      <c r="VJ77" s="101">
        <f t="shared" si="1487"/>
        <v>231758.31</v>
      </c>
      <c r="VK77" s="101"/>
      <c r="VL77" s="121"/>
      <c r="VM77" s="122">
        <f t="shared" si="1488"/>
        <v>1.28101</v>
      </c>
      <c r="VN77" s="469">
        <f t="shared" si="1489"/>
        <v>272</v>
      </c>
      <c r="VO77" s="122">
        <f>VN77/VN74</f>
        <v>0.76190000000000002</v>
      </c>
      <c r="VP77" s="101">
        <f>VP74*VO77</f>
        <v>4304.74</v>
      </c>
      <c r="VQ77" s="119">
        <f t="shared" si="1490"/>
        <v>15.82625</v>
      </c>
      <c r="VR77" s="93">
        <f>VR74</f>
        <v>23.63</v>
      </c>
      <c r="VS77" s="120">
        <f t="shared" si="1491"/>
        <v>373.97429</v>
      </c>
      <c r="VT77" s="101">
        <f t="shared" si="1492"/>
        <v>101721.01</v>
      </c>
      <c r="VU77" s="101"/>
      <c r="VV77" s="121"/>
      <c r="VW77" s="122">
        <f t="shared" si="1493"/>
        <v>1.0624899999999999</v>
      </c>
      <c r="VX77" s="452">
        <f t="shared" si="1494"/>
        <v>9626</v>
      </c>
      <c r="VY77" s="122">
        <f>VX77/VX74</f>
        <v>0.7661</v>
      </c>
      <c r="VZ77" s="101">
        <f>VZ74*VY77</f>
        <v>143384.04</v>
      </c>
      <c r="WA77" s="119">
        <f t="shared" si="1495"/>
        <v>14.89549553</v>
      </c>
      <c r="WB77" s="93">
        <f>WB74</f>
        <v>23.63</v>
      </c>
      <c r="WC77" s="120">
        <f t="shared" si="1496"/>
        <v>351.98056000000003</v>
      </c>
      <c r="WD77" s="101">
        <f t="shared" si="1497"/>
        <v>3388164.87</v>
      </c>
      <c r="WE77" s="101"/>
      <c r="WF77" s="121"/>
    </row>
    <row r="78" spans="1:604" ht="26.25" customHeight="1">
      <c r="A78" s="5"/>
      <c r="B78" s="444" t="s">
        <v>836</v>
      </c>
      <c r="C78" s="12" t="s">
        <v>919</v>
      </c>
      <c r="D78" s="12" t="s">
        <v>421</v>
      </c>
      <c r="E78" s="4" t="s">
        <v>33</v>
      </c>
      <c r="F78" s="469">
        <f t="shared" si="1199"/>
        <v>0</v>
      </c>
      <c r="G78" s="122">
        <f>F78/F74</f>
        <v>0</v>
      </c>
      <c r="H78" s="101">
        <f>H74*G78</f>
        <v>0</v>
      </c>
      <c r="I78" s="119">
        <f t="shared" si="1200"/>
        <v>0</v>
      </c>
      <c r="J78" s="93">
        <f>J74</f>
        <v>23.63</v>
      </c>
      <c r="K78" s="120">
        <f t="shared" si="1201"/>
        <v>0</v>
      </c>
      <c r="L78" s="101">
        <f t="shared" si="1202"/>
        <v>0</v>
      </c>
      <c r="M78" s="101"/>
      <c r="N78" s="121"/>
      <c r="O78" s="122">
        <f t="shared" si="1203"/>
        <v>0</v>
      </c>
      <c r="P78" s="469">
        <f t="shared" si="1204"/>
        <v>0</v>
      </c>
      <c r="Q78" s="122">
        <f>P78/P74</f>
        <v>0</v>
      </c>
      <c r="R78" s="101">
        <f>R74*Q78</f>
        <v>0</v>
      </c>
      <c r="S78" s="119">
        <f t="shared" si="1205"/>
        <v>0</v>
      </c>
      <c r="T78" s="93">
        <f>T74</f>
        <v>23.63</v>
      </c>
      <c r="U78" s="120">
        <f t="shared" si="1206"/>
        <v>0</v>
      </c>
      <c r="V78" s="101">
        <f t="shared" si="1207"/>
        <v>0</v>
      </c>
      <c r="W78" s="101"/>
      <c r="X78" s="121"/>
      <c r="Y78" s="122">
        <f t="shared" si="1208"/>
        <v>0</v>
      </c>
      <c r="Z78" s="469">
        <f t="shared" si="1209"/>
        <v>0</v>
      </c>
      <c r="AA78" s="122">
        <f>Z78/Z74</f>
        <v>0</v>
      </c>
      <c r="AB78" s="101">
        <f>AB74*AA78</f>
        <v>0</v>
      </c>
      <c r="AC78" s="119">
        <f t="shared" si="1210"/>
        <v>0</v>
      </c>
      <c r="AD78" s="93">
        <f>AD74</f>
        <v>23.63</v>
      </c>
      <c r="AE78" s="120">
        <f t="shared" si="1211"/>
        <v>0</v>
      </c>
      <c r="AF78" s="101">
        <f t="shared" si="1212"/>
        <v>0</v>
      </c>
      <c r="AG78" s="101"/>
      <c r="AH78" s="121"/>
      <c r="AI78" s="122">
        <f t="shared" si="1213"/>
        <v>0</v>
      </c>
      <c r="AJ78" s="469">
        <f t="shared" si="1214"/>
        <v>0</v>
      </c>
      <c r="AK78" s="122" t="e">
        <f>AJ78/AJ74</f>
        <v>#DIV/0!</v>
      </c>
      <c r="AL78" s="101" t="e">
        <f>AL74*AK78</f>
        <v>#DIV/0!</v>
      </c>
      <c r="AM78" s="119">
        <f t="shared" si="1215"/>
        <v>0</v>
      </c>
      <c r="AN78" s="93">
        <f>AN74</f>
        <v>0</v>
      </c>
      <c r="AO78" s="120">
        <f t="shared" si="1216"/>
        <v>0</v>
      </c>
      <c r="AP78" s="101">
        <f t="shared" si="1217"/>
        <v>0</v>
      </c>
      <c r="AQ78" s="101"/>
      <c r="AR78" s="121"/>
      <c r="AS78" s="122">
        <f t="shared" si="1218"/>
        <v>0</v>
      </c>
      <c r="AT78" s="469">
        <f t="shared" si="1219"/>
        <v>0</v>
      </c>
      <c r="AU78" s="122">
        <f>AT78/AT74</f>
        <v>0</v>
      </c>
      <c r="AV78" s="101">
        <f>AV74*AU78</f>
        <v>0</v>
      </c>
      <c r="AW78" s="119">
        <f t="shared" si="1220"/>
        <v>0</v>
      </c>
      <c r="AX78" s="93">
        <f>AX74</f>
        <v>23.63</v>
      </c>
      <c r="AY78" s="120">
        <f t="shared" si="1221"/>
        <v>0</v>
      </c>
      <c r="AZ78" s="101">
        <f t="shared" si="1222"/>
        <v>0</v>
      </c>
      <c r="BA78" s="101"/>
      <c r="BB78" s="121"/>
      <c r="BC78" s="122">
        <f t="shared" si="1223"/>
        <v>0</v>
      </c>
      <c r="BD78" s="469">
        <f t="shared" si="1224"/>
        <v>0</v>
      </c>
      <c r="BE78" s="122">
        <f>BD78/BD74</f>
        <v>0</v>
      </c>
      <c r="BF78" s="101">
        <f>BF74*BE78</f>
        <v>0</v>
      </c>
      <c r="BG78" s="119">
        <f t="shared" si="1225"/>
        <v>0</v>
      </c>
      <c r="BH78" s="93">
        <f>BH74</f>
        <v>23.63</v>
      </c>
      <c r="BI78" s="120">
        <f t="shared" si="1226"/>
        <v>0</v>
      </c>
      <c r="BJ78" s="101">
        <f t="shared" si="1227"/>
        <v>0</v>
      </c>
      <c r="BK78" s="101"/>
      <c r="BL78" s="121"/>
      <c r="BM78" s="122">
        <f t="shared" si="1228"/>
        <v>0</v>
      </c>
      <c r="BN78" s="469">
        <f t="shared" si="1229"/>
        <v>0</v>
      </c>
      <c r="BO78" s="122">
        <f>BN78/BN74</f>
        <v>0</v>
      </c>
      <c r="BP78" s="101">
        <f>BP74*BO78</f>
        <v>0</v>
      </c>
      <c r="BQ78" s="119">
        <f t="shared" si="1230"/>
        <v>0</v>
      </c>
      <c r="BR78" s="93">
        <f>BR74</f>
        <v>23.63</v>
      </c>
      <c r="BS78" s="120">
        <f t="shared" si="1231"/>
        <v>0</v>
      </c>
      <c r="BT78" s="101">
        <f t="shared" si="1232"/>
        <v>0</v>
      </c>
      <c r="BU78" s="101"/>
      <c r="BV78" s="121"/>
      <c r="BW78" s="122">
        <f t="shared" si="1233"/>
        <v>0</v>
      </c>
      <c r="BX78" s="469">
        <f t="shared" si="1234"/>
        <v>0</v>
      </c>
      <c r="BY78" s="122">
        <f>BX78/BX74</f>
        <v>0</v>
      </c>
      <c r="BZ78" s="101">
        <f>BZ74*BY78</f>
        <v>0</v>
      </c>
      <c r="CA78" s="119">
        <f t="shared" si="1235"/>
        <v>0</v>
      </c>
      <c r="CB78" s="93">
        <f>CB74</f>
        <v>23.63</v>
      </c>
      <c r="CC78" s="120">
        <f t="shared" si="1236"/>
        <v>0</v>
      </c>
      <c r="CD78" s="101">
        <f t="shared" si="1237"/>
        <v>0</v>
      </c>
      <c r="CE78" s="101"/>
      <c r="CF78" s="121"/>
      <c r="CG78" s="122">
        <f t="shared" si="1238"/>
        <v>0</v>
      </c>
      <c r="CH78" s="469">
        <f t="shared" si="1239"/>
        <v>0</v>
      </c>
      <c r="CI78" s="122" t="e">
        <f>CH78/CH74</f>
        <v>#DIV/0!</v>
      </c>
      <c r="CJ78" s="101" t="e">
        <f>CJ74*CI78</f>
        <v>#DIV/0!</v>
      </c>
      <c r="CK78" s="119">
        <f t="shared" si="1240"/>
        <v>0</v>
      </c>
      <c r="CL78" s="93">
        <f>CL74</f>
        <v>0</v>
      </c>
      <c r="CM78" s="120">
        <f t="shared" si="1241"/>
        <v>0</v>
      </c>
      <c r="CN78" s="101">
        <f t="shared" si="1242"/>
        <v>0</v>
      </c>
      <c r="CO78" s="101"/>
      <c r="CP78" s="121"/>
      <c r="CQ78" s="122">
        <f t="shared" si="1243"/>
        <v>0</v>
      </c>
      <c r="CR78" s="469">
        <f t="shared" si="1244"/>
        <v>0</v>
      </c>
      <c r="CS78" s="122">
        <f>CR78/CR74</f>
        <v>0</v>
      </c>
      <c r="CT78" s="101">
        <f>CT74*CS78</f>
        <v>0</v>
      </c>
      <c r="CU78" s="119">
        <f t="shared" si="1245"/>
        <v>0</v>
      </c>
      <c r="CV78" s="93">
        <f>CV74</f>
        <v>23.63</v>
      </c>
      <c r="CW78" s="120">
        <f t="shared" si="1246"/>
        <v>0</v>
      </c>
      <c r="CX78" s="101">
        <f t="shared" si="1247"/>
        <v>0</v>
      </c>
      <c r="CY78" s="101"/>
      <c r="CZ78" s="121"/>
      <c r="DA78" s="122">
        <f t="shared" si="1248"/>
        <v>0</v>
      </c>
      <c r="DB78" s="469">
        <f t="shared" si="1249"/>
        <v>0</v>
      </c>
      <c r="DC78" s="122">
        <f>DB78/DB74</f>
        <v>0</v>
      </c>
      <c r="DD78" s="101">
        <f>DD74*DC78</f>
        <v>0</v>
      </c>
      <c r="DE78" s="119">
        <f t="shared" si="1250"/>
        <v>0</v>
      </c>
      <c r="DF78" s="93">
        <f>DF74</f>
        <v>23.63</v>
      </c>
      <c r="DG78" s="120">
        <f t="shared" si="1251"/>
        <v>0</v>
      </c>
      <c r="DH78" s="101">
        <f t="shared" si="1252"/>
        <v>0</v>
      </c>
      <c r="DI78" s="101"/>
      <c r="DJ78" s="121"/>
      <c r="DK78" s="122">
        <f t="shared" si="1253"/>
        <v>0</v>
      </c>
      <c r="DL78" s="469">
        <f t="shared" si="1254"/>
        <v>0</v>
      </c>
      <c r="DM78" s="122">
        <f>DL78/DL74</f>
        <v>0</v>
      </c>
      <c r="DN78" s="101">
        <f>DN74*DM78</f>
        <v>0</v>
      </c>
      <c r="DO78" s="119">
        <f t="shared" si="1255"/>
        <v>0</v>
      </c>
      <c r="DP78" s="93">
        <f>DP74</f>
        <v>23.63</v>
      </c>
      <c r="DQ78" s="120">
        <f t="shared" si="1256"/>
        <v>0</v>
      </c>
      <c r="DR78" s="101">
        <f t="shared" si="1257"/>
        <v>0</v>
      </c>
      <c r="DS78" s="101"/>
      <c r="DT78" s="121"/>
      <c r="DU78" s="122">
        <f t="shared" si="1258"/>
        <v>0</v>
      </c>
      <c r="DV78" s="469">
        <f t="shared" si="1259"/>
        <v>0</v>
      </c>
      <c r="DW78" s="122">
        <f>DV78/DV74</f>
        <v>0</v>
      </c>
      <c r="DX78" s="101">
        <f>DX74*DW78</f>
        <v>0</v>
      </c>
      <c r="DY78" s="119">
        <f t="shared" si="1260"/>
        <v>0</v>
      </c>
      <c r="DZ78" s="93">
        <f>DZ74</f>
        <v>23.63</v>
      </c>
      <c r="EA78" s="120">
        <f t="shared" si="1261"/>
        <v>0</v>
      </c>
      <c r="EB78" s="101">
        <f t="shared" si="1262"/>
        <v>0</v>
      </c>
      <c r="EC78" s="101"/>
      <c r="ED78" s="121"/>
      <c r="EE78" s="122">
        <f t="shared" si="1263"/>
        <v>0</v>
      </c>
      <c r="EF78" s="469">
        <f t="shared" si="1264"/>
        <v>0</v>
      </c>
      <c r="EG78" s="122">
        <f>EF78/EF74</f>
        <v>0</v>
      </c>
      <c r="EH78" s="101">
        <f>EH74*EG78</f>
        <v>0</v>
      </c>
      <c r="EI78" s="119">
        <f t="shared" si="1265"/>
        <v>0</v>
      </c>
      <c r="EJ78" s="93">
        <f>EJ74</f>
        <v>23.63</v>
      </c>
      <c r="EK78" s="120">
        <f t="shared" si="1266"/>
        <v>0</v>
      </c>
      <c r="EL78" s="101">
        <f t="shared" si="1267"/>
        <v>0</v>
      </c>
      <c r="EM78" s="101"/>
      <c r="EN78" s="121"/>
      <c r="EO78" s="122">
        <f t="shared" si="1268"/>
        <v>0</v>
      </c>
      <c r="EP78" s="469">
        <f t="shared" si="1269"/>
        <v>0</v>
      </c>
      <c r="EQ78" s="122">
        <f>EP78/EP74</f>
        <v>0</v>
      </c>
      <c r="ER78" s="101">
        <f>ER74*EQ78</f>
        <v>0</v>
      </c>
      <c r="ES78" s="119">
        <f t="shared" si="1270"/>
        <v>0</v>
      </c>
      <c r="ET78" s="93">
        <f>ET74</f>
        <v>23.63</v>
      </c>
      <c r="EU78" s="120">
        <f t="shared" si="1271"/>
        <v>0</v>
      </c>
      <c r="EV78" s="101">
        <f t="shared" si="1272"/>
        <v>0</v>
      </c>
      <c r="EW78" s="101"/>
      <c r="EX78" s="121"/>
      <c r="EY78" s="122">
        <f t="shared" si="1273"/>
        <v>0</v>
      </c>
      <c r="EZ78" s="469">
        <f t="shared" si="1274"/>
        <v>0</v>
      </c>
      <c r="FA78" s="122">
        <f>EZ78/EZ74</f>
        <v>0</v>
      </c>
      <c r="FB78" s="101">
        <f>FB74*FA78</f>
        <v>0</v>
      </c>
      <c r="FC78" s="119">
        <f t="shared" si="1275"/>
        <v>0</v>
      </c>
      <c r="FD78" s="93">
        <f>FD74</f>
        <v>23.63</v>
      </c>
      <c r="FE78" s="120">
        <f t="shared" si="1276"/>
        <v>0</v>
      </c>
      <c r="FF78" s="101">
        <f t="shared" si="1277"/>
        <v>0</v>
      </c>
      <c r="FG78" s="101"/>
      <c r="FH78" s="121"/>
      <c r="FI78" s="122">
        <f t="shared" si="1278"/>
        <v>0</v>
      </c>
      <c r="FJ78" s="469">
        <f t="shared" si="1279"/>
        <v>0</v>
      </c>
      <c r="FK78" s="122">
        <f>FJ78/FJ74</f>
        <v>0</v>
      </c>
      <c r="FL78" s="101">
        <f>FL74*FK78</f>
        <v>0</v>
      </c>
      <c r="FM78" s="119">
        <f t="shared" si="1280"/>
        <v>0</v>
      </c>
      <c r="FN78" s="93">
        <f>FN74</f>
        <v>23.63</v>
      </c>
      <c r="FO78" s="120">
        <f t="shared" si="1281"/>
        <v>0</v>
      </c>
      <c r="FP78" s="101">
        <f t="shared" si="1282"/>
        <v>0</v>
      </c>
      <c r="FQ78" s="101"/>
      <c r="FR78" s="121"/>
      <c r="FS78" s="122">
        <f t="shared" si="1283"/>
        <v>0</v>
      </c>
      <c r="FT78" s="469">
        <f t="shared" si="1284"/>
        <v>0</v>
      </c>
      <c r="FU78" s="122">
        <f>FT78/FT74</f>
        <v>0</v>
      </c>
      <c r="FV78" s="101">
        <f>FV74*FU78</f>
        <v>0</v>
      </c>
      <c r="FW78" s="119">
        <f t="shared" si="1285"/>
        <v>0</v>
      </c>
      <c r="FX78" s="93">
        <f>FX74</f>
        <v>23.63</v>
      </c>
      <c r="FY78" s="120">
        <f t="shared" si="1286"/>
        <v>0</v>
      </c>
      <c r="FZ78" s="101">
        <f t="shared" si="1287"/>
        <v>0</v>
      </c>
      <c r="GA78" s="101"/>
      <c r="GB78" s="121"/>
      <c r="GC78" s="122">
        <f t="shared" si="1288"/>
        <v>0</v>
      </c>
      <c r="GD78" s="469">
        <f t="shared" si="1289"/>
        <v>0</v>
      </c>
      <c r="GE78" s="122">
        <f>GD78/GD74</f>
        <v>0</v>
      </c>
      <c r="GF78" s="101">
        <f>GF74*GE78</f>
        <v>0</v>
      </c>
      <c r="GG78" s="119">
        <f t="shared" si="1290"/>
        <v>0</v>
      </c>
      <c r="GH78" s="93">
        <f>GH74</f>
        <v>23.63</v>
      </c>
      <c r="GI78" s="120">
        <f t="shared" si="1291"/>
        <v>0</v>
      </c>
      <c r="GJ78" s="101">
        <f t="shared" si="1292"/>
        <v>0</v>
      </c>
      <c r="GK78" s="101"/>
      <c r="GL78" s="121"/>
      <c r="GM78" s="122">
        <f t="shared" si="1293"/>
        <v>0</v>
      </c>
      <c r="GN78" s="469">
        <f t="shared" si="1294"/>
        <v>0</v>
      </c>
      <c r="GO78" s="122">
        <f>GN78/GN74</f>
        <v>0</v>
      </c>
      <c r="GP78" s="101">
        <f>GP74*GO78</f>
        <v>0</v>
      </c>
      <c r="GQ78" s="119">
        <f t="shared" si="1295"/>
        <v>0</v>
      </c>
      <c r="GR78" s="93">
        <f>GR74</f>
        <v>23.63</v>
      </c>
      <c r="GS78" s="120">
        <f t="shared" si="1296"/>
        <v>0</v>
      </c>
      <c r="GT78" s="101">
        <f t="shared" si="1297"/>
        <v>0</v>
      </c>
      <c r="GU78" s="101"/>
      <c r="GV78" s="121"/>
      <c r="GW78" s="122">
        <f t="shared" si="1298"/>
        <v>0</v>
      </c>
      <c r="GX78" s="469">
        <f t="shared" si="1299"/>
        <v>0</v>
      </c>
      <c r="GY78" s="122">
        <f>GX78/GX74</f>
        <v>0</v>
      </c>
      <c r="GZ78" s="101">
        <f>GZ74*GY78</f>
        <v>0</v>
      </c>
      <c r="HA78" s="119">
        <f t="shared" si="1300"/>
        <v>0</v>
      </c>
      <c r="HB78" s="93">
        <f>HB74</f>
        <v>23.63</v>
      </c>
      <c r="HC78" s="120">
        <f t="shared" si="1301"/>
        <v>0</v>
      </c>
      <c r="HD78" s="101">
        <f t="shared" si="1302"/>
        <v>0</v>
      </c>
      <c r="HE78" s="101"/>
      <c r="HF78" s="121"/>
      <c r="HG78" s="122">
        <f t="shared" si="1303"/>
        <v>0</v>
      </c>
      <c r="HH78" s="469">
        <f t="shared" si="1304"/>
        <v>0</v>
      </c>
      <c r="HI78" s="122">
        <f>HH78/HH74</f>
        <v>0</v>
      </c>
      <c r="HJ78" s="101">
        <f>HJ74*HI78</f>
        <v>0</v>
      </c>
      <c r="HK78" s="119">
        <f t="shared" si="1305"/>
        <v>0</v>
      </c>
      <c r="HL78" s="93">
        <f>HL74</f>
        <v>23.63</v>
      </c>
      <c r="HM78" s="120">
        <f t="shared" si="1306"/>
        <v>0</v>
      </c>
      <c r="HN78" s="101">
        <f t="shared" si="1307"/>
        <v>0</v>
      </c>
      <c r="HO78" s="101"/>
      <c r="HP78" s="121"/>
      <c r="HQ78" s="122">
        <f t="shared" si="1308"/>
        <v>0</v>
      </c>
      <c r="HR78" s="469">
        <f t="shared" si="1309"/>
        <v>0</v>
      </c>
      <c r="HS78" s="122">
        <f>HR78/HR74</f>
        <v>0</v>
      </c>
      <c r="HT78" s="101">
        <f>HT74*HS78</f>
        <v>0</v>
      </c>
      <c r="HU78" s="119">
        <f t="shared" si="1310"/>
        <v>0</v>
      </c>
      <c r="HV78" s="93">
        <f>HV74</f>
        <v>23.63</v>
      </c>
      <c r="HW78" s="120">
        <f t="shared" si="1311"/>
        <v>0</v>
      </c>
      <c r="HX78" s="101">
        <f t="shared" si="1312"/>
        <v>0</v>
      </c>
      <c r="HY78" s="101"/>
      <c r="HZ78" s="121"/>
      <c r="IA78" s="122">
        <f t="shared" si="1313"/>
        <v>0</v>
      </c>
      <c r="IB78" s="469">
        <f t="shared" si="1314"/>
        <v>0</v>
      </c>
      <c r="IC78" s="122">
        <f>IB78/IB74</f>
        <v>0</v>
      </c>
      <c r="ID78" s="101">
        <f>ID74*IC78</f>
        <v>0</v>
      </c>
      <c r="IE78" s="119">
        <f t="shared" si="1315"/>
        <v>0</v>
      </c>
      <c r="IF78" s="93">
        <f>IF74</f>
        <v>23.63</v>
      </c>
      <c r="IG78" s="120">
        <f t="shared" si="1316"/>
        <v>0</v>
      </c>
      <c r="IH78" s="101">
        <f t="shared" si="1317"/>
        <v>0</v>
      </c>
      <c r="II78" s="101"/>
      <c r="IJ78" s="121"/>
      <c r="IK78" s="122">
        <f t="shared" si="1318"/>
        <v>0</v>
      </c>
      <c r="IL78" s="469">
        <f t="shared" si="1319"/>
        <v>0</v>
      </c>
      <c r="IM78" s="122">
        <f>IL78/IL74</f>
        <v>0</v>
      </c>
      <c r="IN78" s="101">
        <f>IN74*IM78</f>
        <v>0</v>
      </c>
      <c r="IO78" s="119">
        <f t="shared" si="1320"/>
        <v>0</v>
      </c>
      <c r="IP78" s="93">
        <f>IP74</f>
        <v>23.63</v>
      </c>
      <c r="IQ78" s="120">
        <f t="shared" si="1321"/>
        <v>0</v>
      </c>
      <c r="IR78" s="101">
        <f t="shared" si="1322"/>
        <v>0</v>
      </c>
      <c r="IS78" s="101"/>
      <c r="IT78" s="121"/>
      <c r="IU78" s="122">
        <f t="shared" si="1323"/>
        <v>0</v>
      </c>
      <c r="IV78" s="469">
        <f t="shared" si="1324"/>
        <v>0</v>
      </c>
      <c r="IW78" s="122">
        <f>IV78/IV74</f>
        <v>0</v>
      </c>
      <c r="IX78" s="101">
        <f>IX74*IW78</f>
        <v>0</v>
      </c>
      <c r="IY78" s="119">
        <f t="shared" si="1325"/>
        <v>0</v>
      </c>
      <c r="IZ78" s="93">
        <f>IZ74</f>
        <v>23.63</v>
      </c>
      <c r="JA78" s="120">
        <f t="shared" si="1326"/>
        <v>0</v>
      </c>
      <c r="JB78" s="101">
        <f t="shared" si="1327"/>
        <v>0</v>
      </c>
      <c r="JC78" s="101"/>
      <c r="JD78" s="121"/>
      <c r="JE78" s="122">
        <f t="shared" si="1328"/>
        <v>0</v>
      </c>
      <c r="JF78" s="469">
        <f t="shared" si="1329"/>
        <v>0</v>
      </c>
      <c r="JG78" s="122">
        <f>JF78/JF74</f>
        <v>0</v>
      </c>
      <c r="JH78" s="101">
        <f>JH74*JG78</f>
        <v>0</v>
      </c>
      <c r="JI78" s="119">
        <f t="shared" si="1330"/>
        <v>0</v>
      </c>
      <c r="JJ78" s="93">
        <f>JJ74</f>
        <v>23.63</v>
      </c>
      <c r="JK78" s="120">
        <f t="shared" si="1331"/>
        <v>0</v>
      </c>
      <c r="JL78" s="101">
        <f t="shared" si="1332"/>
        <v>0</v>
      </c>
      <c r="JM78" s="101"/>
      <c r="JN78" s="121"/>
      <c r="JO78" s="122">
        <f t="shared" si="1333"/>
        <v>0</v>
      </c>
      <c r="JP78" s="469">
        <f t="shared" si="1334"/>
        <v>0</v>
      </c>
      <c r="JQ78" s="122" t="e">
        <f>JP78/JP74</f>
        <v>#DIV/0!</v>
      </c>
      <c r="JR78" s="101" t="e">
        <f>JR74*JQ78</f>
        <v>#DIV/0!</v>
      </c>
      <c r="JS78" s="119">
        <f t="shared" si="1335"/>
        <v>0</v>
      </c>
      <c r="JT78" s="93">
        <f>JT74</f>
        <v>0</v>
      </c>
      <c r="JU78" s="120">
        <f t="shared" si="1336"/>
        <v>0</v>
      </c>
      <c r="JV78" s="101">
        <f t="shared" si="1337"/>
        <v>0</v>
      </c>
      <c r="JW78" s="101"/>
      <c r="JX78" s="121"/>
      <c r="JY78" s="122">
        <f t="shared" si="1338"/>
        <v>0</v>
      </c>
      <c r="JZ78" s="469">
        <f t="shared" si="1339"/>
        <v>0</v>
      </c>
      <c r="KA78" s="122">
        <f>JZ78/JZ74</f>
        <v>0</v>
      </c>
      <c r="KB78" s="101">
        <f>KB74*KA78</f>
        <v>0</v>
      </c>
      <c r="KC78" s="119">
        <f t="shared" si="1340"/>
        <v>0</v>
      </c>
      <c r="KD78" s="93">
        <f>KD74</f>
        <v>23.63</v>
      </c>
      <c r="KE78" s="120">
        <f t="shared" si="1341"/>
        <v>0</v>
      </c>
      <c r="KF78" s="101">
        <f t="shared" si="1342"/>
        <v>0</v>
      </c>
      <c r="KG78" s="101"/>
      <c r="KH78" s="121"/>
      <c r="KI78" s="122">
        <f t="shared" si="1343"/>
        <v>0</v>
      </c>
      <c r="KJ78" s="469">
        <f t="shared" si="1344"/>
        <v>0</v>
      </c>
      <c r="KK78" s="122">
        <f>KJ78/KJ74</f>
        <v>0</v>
      </c>
      <c r="KL78" s="101">
        <f>KL74*KK78</f>
        <v>0</v>
      </c>
      <c r="KM78" s="119">
        <f t="shared" si="1345"/>
        <v>0</v>
      </c>
      <c r="KN78" s="93">
        <f>KN74</f>
        <v>23.63</v>
      </c>
      <c r="KO78" s="120">
        <f t="shared" si="1346"/>
        <v>0</v>
      </c>
      <c r="KP78" s="101">
        <f t="shared" si="1347"/>
        <v>0</v>
      </c>
      <c r="KQ78" s="101"/>
      <c r="KR78" s="121"/>
      <c r="KS78" s="122">
        <f t="shared" si="1348"/>
        <v>0</v>
      </c>
      <c r="KT78" s="469">
        <f t="shared" si="1349"/>
        <v>0</v>
      </c>
      <c r="KU78" s="122">
        <f>KT78/KT74</f>
        <v>0</v>
      </c>
      <c r="KV78" s="101">
        <f>KV74*KU78</f>
        <v>0</v>
      </c>
      <c r="KW78" s="119">
        <f t="shared" si="1350"/>
        <v>0</v>
      </c>
      <c r="KX78" s="93">
        <f>KX74</f>
        <v>23.63</v>
      </c>
      <c r="KY78" s="120">
        <f t="shared" si="1351"/>
        <v>0</v>
      </c>
      <c r="KZ78" s="101">
        <f t="shared" si="1352"/>
        <v>0</v>
      </c>
      <c r="LA78" s="101"/>
      <c r="LB78" s="121"/>
      <c r="LC78" s="122">
        <f t="shared" si="1353"/>
        <v>0</v>
      </c>
      <c r="LD78" s="469">
        <f t="shared" si="1354"/>
        <v>0</v>
      </c>
      <c r="LE78" s="122">
        <f>LD78/LD74</f>
        <v>0</v>
      </c>
      <c r="LF78" s="101">
        <f>LF74*LE78</f>
        <v>0</v>
      </c>
      <c r="LG78" s="119">
        <f t="shared" si="1355"/>
        <v>0</v>
      </c>
      <c r="LH78" s="93">
        <f>LH74</f>
        <v>23.63</v>
      </c>
      <c r="LI78" s="120">
        <f t="shared" si="1356"/>
        <v>0</v>
      </c>
      <c r="LJ78" s="101">
        <f t="shared" si="1357"/>
        <v>0</v>
      </c>
      <c r="LK78" s="101"/>
      <c r="LL78" s="121"/>
      <c r="LM78" s="122">
        <f t="shared" si="1358"/>
        <v>0</v>
      </c>
      <c r="LN78" s="469">
        <f t="shared" si="1359"/>
        <v>0</v>
      </c>
      <c r="LO78" s="122">
        <f>LN78/LN74</f>
        <v>0</v>
      </c>
      <c r="LP78" s="101">
        <f>LP74*LO78</f>
        <v>0</v>
      </c>
      <c r="LQ78" s="119">
        <f t="shared" si="1360"/>
        <v>0</v>
      </c>
      <c r="LR78" s="93">
        <f>LR74</f>
        <v>23.63</v>
      </c>
      <c r="LS78" s="120">
        <f t="shared" si="1361"/>
        <v>0</v>
      </c>
      <c r="LT78" s="101">
        <f t="shared" si="1362"/>
        <v>0</v>
      </c>
      <c r="LU78" s="101"/>
      <c r="LV78" s="121"/>
      <c r="LW78" s="122">
        <f t="shared" si="1363"/>
        <v>0</v>
      </c>
      <c r="LX78" s="469">
        <f t="shared" si="1364"/>
        <v>0</v>
      </c>
      <c r="LY78" s="122">
        <f>LX78/LX74</f>
        <v>0</v>
      </c>
      <c r="LZ78" s="101">
        <f>LZ74*LY78</f>
        <v>0</v>
      </c>
      <c r="MA78" s="119">
        <f t="shared" si="1365"/>
        <v>0</v>
      </c>
      <c r="MB78" s="93">
        <f>MB74</f>
        <v>23.63</v>
      </c>
      <c r="MC78" s="120">
        <f t="shared" si="1366"/>
        <v>0</v>
      </c>
      <c r="MD78" s="101">
        <f t="shared" si="1367"/>
        <v>0</v>
      </c>
      <c r="ME78" s="101"/>
      <c r="MF78" s="121"/>
      <c r="MG78" s="122">
        <f t="shared" si="1368"/>
        <v>0</v>
      </c>
      <c r="MH78" s="469">
        <f t="shared" si="1369"/>
        <v>0</v>
      </c>
      <c r="MI78" s="122">
        <f>MH78/MH74</f>
        <v>0</v>
      </c>
      <c r="MJ78" s="101">
        <f>MJ74*MI78</f>
        <v>0</v>
      </c>
      <c r="MK78" s="119">
        <f t="shared" si="1370"/>
        <v>0</v>
      </c>
      <c r="ML78" s="93">
        <f>ML74</f>
        <v>23.63</v>
      </c>
      <c r="MM78" s="120">
        <f t="shared" si="1371"/>
        <v>0</v>
      </c>
      <c r="MN78" s="101">
        <f t="shared" si="1372"/>
        <v>0</v>
      </c>
      <c r="MO78" s="101"/>
      <c r="MP78" s="121"/>
      <c r="MQ78" s="122">
        <f t="shared" si="1373"/>
        <v>0</v>
      </c>
      <c r="MR78" s="469">
        <f t="shared" si="1374"/>
        <v>0</v>
      </c>
      <c r="MS78" s="122">
        <f>MR78/MR74</f>
        <v>0</v>
      </c>
      <c r="MT78" s="101">
        <f>MT74*MS78</f>
        <v>0</v>
      </c>
      <c r="MU78" s="119">
        <f t="shared" si="1375"/>
        <v>0</v>
      </c>
      <c r="MV78" s="93">
        <f>MV74</f>
        <v>23.63</v>
      </c>
      <c r="MW78" s="120">
        <f t="shared" si="1376"/>
        <v>0</v>
      </c>
      <c r="MX78" s="101">
        <f t="shared" si="1377"/>
        <v>0</v>
      </c>
      <c r="MY78" s="101"/>
      <c r="MZ78" s="121"/>
      <c r="NA78" s="122">
        <f t="shared" si="1378"/>
        <v>0</v>
      </c>
      <c r="NB78" s="469">
        <f t="shared" si="1379"/>
        <v>0</v>
      </c>
      <c r="NC78" s="122">
        <f>NB78/NB74</f>
        <v>0</v>
      </c>
      <c r="ND78" s="101">
        <f>ND74*NC78</f>
        <v>0</v>
      </c>
      <c r="NE78" s="119">
        <f t="shared" si="1380"/>
        <v>0</v>
      </c>
      <c r="NF78" s="93">
        <f>NF74</f>
        <v>23.63</v>
      </c>
      <c r="NG78" s="120">
        <f t="shared" si="1381"/>
        <v>0</v>
      </c>
      <c r="NH78" s="101">
        <f t="shared" si="1382"/>
        <v>0</v>
      </c>
      <c r="NI78" s="101"/>
      <c r="NJ78" s="121"/>
      <c r="NK78" s="122">
        <f t="shared" si="1383"/>
        <v>0</v>
      </c>
      <c r="NL78" s="469">
        <f t="shared" si="1384"/>
        <v>0</v>
      </c>
      <c r="NM78" s="122">
        <f>NL78/NL74</f>
        <v>0</v>
      </c>
      <c r="NN78" s="101">
        <f>NN74*NM78</f>
        <v>0</v>
      </c>
      <c r="NO78" s="119">
        <f t="shared" si="1385"/>
        <v>0</v>
      </c>
      <c r="NP78" s="93">
        <f>NP74</f>
        <v>23.63</v>
      </c>
      <c r="NQ78" s="120">
        <f t="shared" si="1386"/>
        <v>0</v>
      </c>
      <c r="NR78" s="101">
        <f t="shared" si="1387"/>
        <v>0</v>
      </c>
      <c r="NS78" s="101"/>
      <c r="NT78" s="121"/>
      <c r="NU78" s="122">
        <f t="shared" si="1388"/>
        <v>0</v>
      </c>
      <c r="NV78" s="469">
        <f t="shared" si="1389"/>
        <v>28</v>
      </c>
      <c r="NW78" s="122">
        <f>NV78/NV74</f>
        <v>0.18667</v>
      </c>
      <c r="NX78" s="101">
        <f>NX74*NW78</f>
        <v>266.94</v>
      </c>
      <c r="NY78" s="119">
        <f t="shared" si="1390"/>
        <v>9.5335714300000003</v>
      </c>
      <c r="NZ78" s="93">
        <f>NZ74</f>
        <v>23.63</v>
      </c>
      <c r="OA78" s="120">
        <f t="shared" si="1391"/>
        <v>225.27829</v>
      </c>
      <c r="OB78" s="101">
        <f t="shared" si="1392"/>
        <v>6307.79</v>
      </c>
      <c r="OC78" s="101"/>
      <c r="OD78" s="121"/>
      <c r="OE78" s="122">
        <f t="shared" si="1393"/>
        <v>0.63958000000000004</v>
      </c>
      <c r="OF78" s="469">
        <f t="shared" si="1394"/>
        <v>0</v>
      </c>
      <c r="OG78" s="122">
        <f>OF78/OF74</f>
        <v>0</v>
      </c>
      <c r="OH78" s="101">
        <f>OH74*OG78</f>
        <v>0</v>
      </c>
      <c r="OI78" s="119">
        <f t="shared" si="1395"/>
        <v>0</v>
      </c>
      <c r="OJ78" s="93">
        <f>OJ74</f>
        <v>23.63</v>
      </c>
      <c r="OK78" s="120">
        <f t="shared" si="1396"/>
        <v>0</v>
      </c>
      <c r="OL78" s="101">
        <f t="shared" si="1397"/>
        <v>0</v>
      </c>
      <c r="OM78" s="101"/>
      <c r="ON78" s="121"/>
      <c r="OO78" s="122">
        <f t="shared" si="1398"/>
        <v>0</v>
      </c>
      <c r="OP78" s="469">
        <f t="shared" si="1399"/>
        <v>0</v>
      </c>
      <c r="OQ78" s="122">
        <f>OP78/OP74</f>
        <v>0</v>
      </c>
      <c r="OR78" s="101">
        <f>OR74*OQ78</f>
        <v>0</v>
      </c>
      <c r="OS78" s="119">
        <f t="shared" si="1400"/>
        <v>0</v>
      </c>
      <c r="OT78" s="93">
        <f>OT74</f>
        <v>23.63</v>
      </c>
      <c r="OU78" s="120">
        <f t="shared" si="1401"/>
        <v>0</v>
      </c>
      <c r="OV78" s="101">
        <f t="shared" si="1402"/>
        <v>0</v>
      </c>
      <c r="OW78" s="101"/>
      <c r="OX78" s="121"/>
      <c r="OY78" s="122">
        <f t="shared" si="1403"/>
        <v>0</v>
      </c>
      <c r="OZ78" s="469">
        <f t="shared" si="1404"/>
        <v>0</v>
      </c>
      <c r="PA78" s="122">
        <f>OZ78/OZ74</f>
        <v>0</v>
      </c>
      <c r="PB78" s="101">
        <f>PB74*PA78</f>
        <v>0</v>
      </c>
      <c r="PC78" s="119">
        <f t="shared" si="1405"/>
        <v>0</v>
      </c>
      <c r="PD78" s="93">
        <f>PD74</f>
        <v>23.63</v>
      </c>
      <c r="PE78" s="120">
        <f t="shared" si="1406"/>
        <v>0</v>
      </c>
      <c r="PF78" s="101">
        <f t="shared" si="1407"/>
        <v>0</v>
      </c>
      <c r="PG78" s="101"/>
      <c r="PH78" s="121"/>
      <c r="PI78" s="122">
        <f t="shared" si="1408"/>
        <v>0</v>
      </c>
      <c r="PJ78" s="469">
        <f t="shared" si="1409"/>
        <v>0</v>
      </c>
      <c r="PK78" s="122">
        <f>PJ78/PJ74</f>
        <v>0</v>
      </c>
      <c r="PL78" s="101">
        <f>PL74*PK78</f>
        <v>0</v>
      </c>
      <c r="PM78" s="119">
        <f t="shared" si="1410"/>
        <v>0</v>
      </c>
      <c r="PN78" s="93">
        <f>PN74</f>
        <v>23.63</v>
      </c>
      <c r="PO78" s="120">
        <f t="shared" si="1411"/>
        <v>0</v>
      </c>
      <c r="PP78" s="101">
        <f t="shared" si="1412"/>
        <v>0</v>
      </c>
      <c r="PQ78" s="101"/>
      <c r="PR78" s="121"/>
      <c r="PS78" s="122">
        <f t="shared" si="1413"/>
        <v>0</v>
      </c>
      <c r="PT78" s="469">
        <f t="shared" si="1414"/>
        <v>0</v>
      </c>
      <c r="PU78" s="122" t="e">
        <f>PT78/PT74</f>
        <v>#DIV/0!</v>
      </c>
      <c r="PV78" s="101" t="e">
        <f>PV74*PU78</f>
        <v>#DIV/0!</v>
      </c>
      <c r="PW78" s="119">
        <f t="shared" si="1415"/>
        <v>0</v>
      </c>
      <c r="PX78" s="93">
        <f>PX74</f>
        <v>0</v>
      </c>
      <c r="PY78" s="120">
        <f t="shared" si="1416"/>
        <v>0</v>
      </c>
      <c r="PZ78" s="101">
        <f t="shared" si="1417"/>
        <v>0</v>
      </c>
      <c r="QA78" s="101"/>
      <c r="QB78" s="121"/>
      <c r="QC78" s="122">
        <f t="shared" si="1418"/>
        <v>0</v>
      </c>
      <c r="QD78" s="469">
        <f t="shared" si="1419"/>
        <v>0</v>
      </c>
      <c r="QE78" s="122">
        <f>QD78/QD74</f>
        <v>0</v>
      </c>
      <c r="QF78" s="101">
        <f>QF74*QE78</f>
        <v>0</v>
      </c>
      <c r="QG78" s="119">
        <f t="shared" si="1420"/>
        <v>0</v>
      </c>
      <c r="QH78" s="93">
        <f>QH74</f>
        <v>23.63</v>
      </c>
      <c r="QI78" s="120">
        <f t="shared" si="1421"/>
        <v>0</v>
      </c>
      <c r="QJ78" s="101">
        <f t="shared" si="1422"/>
        <v>0</v>
      </c>
      <c r="QK78" s="101"/>
      <c r="QL78" s="121"/>
      <c r="QM78" s="122">
        <f t="shared" si="1423"/>
        <v>0</v>
      </c>
      <c r="QN78" s="469">
        <f t="shared" si="1424"/>
        <v>0</v>
      </c>
      <c r="QO78" s="122">
        <f>QN78/QN74</f>
        <v>0</v>
      </c>
      <c r="QP78" s="101">
        <f>QP74*QO78</f>
        <v>0</v>
      </c>
      <c r="QQ78" s="119">
        <f t="shared" si="1425"/>
        <v>0</v>
      </c>
      <c r="QR78" s="93">
        <f>QR74</f>
        <v>23.63</v>
      </c>
      <c r="QS78" s="120">
        <f t="shared" si="1426"/>
        <v>0</v>
      </c>
      <c r="QT78" s="101">
        <f t="shared" si="1427"/>
        <v>0</v>
      </c>
      <c r="QU78" s="101"/>
      <c r="QV78" s="121"/>
      <c r="QW78" s="122">
        <f t="shared" si="1428"/>
        <v>0</v>
      </c>
      <c r="QX78" s="469">
        <f t="shared" si="1429"/>
        <v>0</v>
      </c>
      <c r="QY78" s="122">
        <f>QX78/QX74</f>
        <v>0</v>
      </c>
      <c r="QZ78" s="101">
        <f>QZ74*QY78</f>
        <v>0</v>
      </c>
      <c r="RA78" s="119">
        <f t="shared" si="1430"/>
        <v>0</v>
      </c>
      <c r="RB78" s="93">
        <f>RB74</f>
        <v>23.63</v>
      </c>
      <c r="RC78" s="120">
        <f t="shared" si="1431"/>
        <v>0</v>
      </c>
      <c r="RD78" s="101">
        <f t="shared" si="1432"/>
        <v>0</v>
      </c>
      <c r="RE78" s="101"/>
      <c r="RF78" s="121"/>
      <c r="RG78" s="122">
        <f t="shared" si="1433"/>
        <v>0</v>
      </c>
      <c r="RH78" s="469">
        <f t="shared" si="1434"/>
        <v>0</v>
      </c>
      <c r="RI78" s="122">
        <f>RH78/RH74</f>
        <v>0</v>
      </c>
      <c r="RJ78" s="101">
        <f>RJ74*RI78</f>
        <v>0</v>
      </c>
      <c r="RK78" s="119">
        <f t="shared" si="1435"/>
        <v>0</v>
      </c>
      <c r="RL78" s="93">
        <f>RL74</f>
        <v>23.63</v>
      </c>
      <c r="RM78" s="120">
        <f t="shared" si="1436"/>
        <v>0</v>
      </c>
      <c r="RN78" s="101">
        <f t="shared" si="1437"/>
        <v>0</v>
      </c>
      <c r="RO78" s="101"/>
      <c r="RP78" s="121"/>
      <c r="RQ78" s="122">
        <f t="shared" si="1438"/>
        <v>0</v>
      </c>
      <c r="RR78" s="469">
        <f t="shared" si="1439"/>
        <v>0</v>
      </c>
      <c r="RS78" s="122">
        <f>RR78/RR74</f>
        <v>0</v>
      </c>
      <c r="RT78" s="101">
        <f>RT74*RS78</f>
        <v>0</v>
      </c>
      <c r="RU78" s="119">
        <f t="shared" si="1440"/>
        <v>0</v>
      </c>
      <c r="RV78" s="93">
        <f>RV74</f>
        <v>23.63</v>
      </c>
      <c r="RW78" s="120">
        <f t="shared" si="1441"/>
        <v>0</v>
      </c>
      <c r="RX78" s="101">
        <f t="shared" si="1442"/>
        <v>0</v>
      </c>
      <c r="RY78" s="101"/>
      <c r="RZ78" s="121"/>
      <c r="SA78" s="122">
        <f t="shared" si="1443"/>
        <v>0</v>
      </c>
      <c r="SB78" s="469">
        <f t="shared" si="1444"/>
        <v>0</v>
      </c>
      <c r="SC78" s="122">
        <f>SB78/SB74</f>
        <v>0</v>
      </c>
      <c r="SD78" s="101">
        <f>SD74*SC78</f>
        <v>0</v>
      </c>
      <c r="SE78" s="119">
        <f t="shared" si="1445"/>
        <v>0</v>
      </c>
      <c r="SF78" s="93">
        <f>SF74</f>
        <v>23.63</v>
      </c>
      <c r="SG78" s="120">
        <f t="shared" si="1446"/>
        <v>0</v>
      </c>
      <c r="SH78" s="101">
        <f t="shared" si="1447"/>
        <v>0</v>
      </c>
      <c r="SI78" s="101"/>
      <c r="SJ78" s="121"/>
      <c r="SK78" s="122">
        <f t="shared" si="1448"/>
        <v>0</v>
      </c>
      <c r="SL78" s="469">
        <f t="shared" si="1449"/>
        <v>0</v>
      </c>
      <c r="SM78" s="122">
        <f>SL78/SL74</f>
        <v>0</v>
      </c>
      <c r="SN78" s="101">
        <f>SN74*SM78</f>
        <v>0</v>
      </c>
      <c r="SO78" s="119">
        <f t="shared" si="1450"/>
        <v>0</v>
      </c>
      <c r="SP78" s="93">
        <f>SP74</f>
        <v>23.63</v>
      </c>
      <c r="SQ78" s="120">
        <f t="shared" si="1451"/>
        <v>0</v>
      </c>
      <c r="SR78" s="101">
        <f t="shared" si="1452"/>
        <v>0</v>
      </c>
      <c r="SS78" s="101"/>
      <c r="ST78" s="121"/>
      <c r="SU78" s="122">
        <f t="shared" si="1453"/>
        <v>0</v>
      </c>
      <c r="SV78" s="469">
        <f t="shared" si="1454"/>
        <v>0</v>
      </c>
      <c r="SW78" s="122">
        <f>SV78/SV74</f>
        <v>0</v>
      </c>
      <c r="SX78" s="101">
        <f>SX74*SW78</f>
        <v>0</v>
      </c>
      <c r="SY78" s="119">
        <f t="shared" si="1455"/>
        <v>0</v>
      </c>
      <c r="SZ78" s="93">
        <f>SZ74</f>
        <v>23.63</v>
      </c>
      <c r="TA78" s="120">
        <f t="shared" si="1456"/>
        <v>0</v>
      </c>
      <c r="TB78" s="101">
        <f t="shared" si="1457"/>
        <v>0</v>
      </c>
      <c r="TC78" s="101"/>
      <c r="TD78" s="121"/>
      <c r="TE78" s="122">
        <f t="shared" si="1458"/>
        <v>0</v>
      </c>
      <c r="TF78" s="469">
        <f t="shared" si="1459"/>
        <v>0</v>
      </c>
      <c r="TG78" s="122">
        <f>TF78/TF74</f>
        <v>0</v>
      </c>
      <c r="TH78" s="101">
        <f>TH74*TG78</f>
        <v>0</v>
      </c>
      <c r="TI78" s="119">
        <f t="shared" si="1460"/>
        <v>0</v>
      </c>
      <c r="TJ78" s="93">
        <f>TJ74</f>
        <v>23.63</v>
      </c>
      <c r="TK78" s="120">
        <f t="shared" si="1461"/>
        <v>0</v>
      </c>
      <c r="TL78" s="101">
        <f t="shared" si="1462"/>
        <v>0</v>
      </c>
      <c r="TM78" s="101"/>
      <c r="TN78" s="121"/>
      <c r="TO78" s="122">
        <f t="shared" si="1463"/>
        <v>0</v>
      </c>
      <c r="TP78" s="469">
        <f t="shared" si="1464"/>
        <v>0</v>
      </c>
      <c r="TQ78" s="122">
        <f>TP78/TP74</f>
        <v>0</v>
      </c>
      <c r="TR78" s="101">
        <f>TR74*TQ78</f>
        <v>0</v>
      </c>
      <c r="TS78" s="119">
        <f t="shared" si="1465"/>
        <v>0</v>
      </c>
      <c r="TT78" s="93">
        <f>TT74</f>
        <v>23.63</v>
      </c>
      <c r="TU78" s="120">
        <f t="shared" si="1466"/>
        <v>0</v>
      </c>
      <c r="TV78" s="101">
        <f t="shared" si="1467"/>
        <v>0</v>
      </c>
      <c r="TW78" s="101"/>
      <c r="TX78" s="121"/>
      <c r="TY78" s="122">
        <f t="shared" si="1468"/>
        <v>0</v>
      </c>
      <c r="TZ78" s="469">
        <f t="shared" si="1469"/>
        <v>0</v>
      </c>
      <c r="UA78" s="122">
        <f>TZ78/TZ74</f>
        <v>0</v>
      </c>
      <c r="UB78" s="101">
        <f>UB74*UA78</f>
        <v>0</v>
      </c>
      <c r="UC78" s="119">
        <f t="shared" si="1470"/>
        <v>0</v>
      </c>
      <c r="UD78" s="93">
        <f>UD74</f>
        <v>23.63</v>
      </c>
      <c r="UE78" s="120">
        <f t="shared" si="1471"/>
        <v>0</v>
      </c>
      <c r="UF78" s="101">
        <f t="shared" si="1472"/>
        <v>0</v>
      </c>
      <c r="UG78" s="101"/>
      <c r="UH78" s="121"/>
      <c r="UI78" s="122">
        <f t="shared" si="1473"/>
        <v>0</v>
      </c>
      <c r="UJ78" s="469">
        <f t="shared" si="1474"/>
        <v>0</v>
      </c>
      <c r="UK78" s="122">
        <f>UJ78/UJ74</f>
        <v>0</v>
      </c>
      <c r="UL78" s="101">
        <f>UL74*UK78</f>
        <v>0</v>
      </c>
      <c r="UM78" s="119">
        <f t="shared" si="1475"/>
        <v>0</v>
      </c>
      <c r="UN78" s="93">
        <f>UN74</f>
        <v>23.63</v>
      </c>
      <c r="UO78" s="120">
        <f t="shared" si="1476"/>
        <v>0</v>
      </c>
      <c r="UP78" s="101">
        <f t="shared" si="1477"/>
        <v>0</v>
      </c>
      <c r="UQ78" s="101"/>
      <c r="UR78" s="121"/>
      <c r="US78" s="122">
        <f t="shared" si="1478"/>
        <v>0</v>
      </c>
      <c r="UT78" s="469">
        <f t="shared" si="1479"/>
        <v>0</v>
      </c>
      <c r="UU78" s="122">
        <f>UT78/UT74</f>
        <v>0</v>
      </c>
      <c r="UV78" s="101">
        <f>UV74*UU78</f>
        <v>0</v>
      </c>
      <c r="UW78" s="119">
        <f t="shared" si="1480"/>
        <v>0</v>
      </c>
      <c r="UX78" s="93">
        <f>UX74</f>
        <v>23.63</v>
      </c>
      <c r="UY78" s="120">
        <f t="shared" si="1481"/>
        <v>0</v>
      </c>
      <c r="UZ78" s="101">
        <f t="shared" si="1482"/>
        <v>0</v>
      </c>
      <c r="VA78" s="101"/>
      <c r="VB78" s="121"/>
      <c r="VC78" s="122">
        <f t="shared" si="1483"/>
        <v>0</v>
      </c>
      <c r="VD78" s="469">
        <f t="shared" si="1484"/>
        <v>0</v>
      </c>
      <c r="VE78" s="122">
        <f>VD78/VD74</f>
        <v>0</v>
      </c>
      <c r="VF78" s="101">
        <f>VF74*VE78</f>
        <v>0</v>
      </c>
      <c r="VG78" s="119">
        <f t="shared" si="1485"/>
        <v>0</v>
      </c>
      <c r="VH78" s="93">
        <f>VH74</f>
        <v>23.63</v>
      </c>
      <c r="VI78" s="120">
        <f t="shared" si="1486"/>
        <v>0</v>
      </c>
      <c r="VJ78" s="101">
        <f t="shared" si="1487"/>
        <v>0</v>
      </c>
      <c r="VK78" s="101"/>
      <c r="VL78" s="121"/>
      <c r="VM78" s="122">
        <f t="shared" si="1488"/>
        <v>0</v>
      </c>
      <c r="VN78" s="469">
        <f t="shared" si="1489"/>
        <v>0</v>
      </c>
      <c r="VO78" s="122">
        <f>VN78/VN74</f>
        <v>0</v>
      </c>
      <c r="VP78" s="101">
        <f>VP74*VO78</f>
        <v>0</v>
      </c>
      <c r="VQ78" s="119">
        <f t="shared" si="1490"/>
        <v>0</v>
      </c>
      <c r="VR78" s="93">
        <f>VR74</f>
        <v>23.63</v>
      </c>
      <c r="VS78" s="120">
        <f t="shared" si="1491"/>
        <v>0</v>
      </c>
      <c r="VT78" s="101">
        <f t="shared" si="1492"/>
        <v>0</v>
      </c>
      <c r="VU78" s="101"/>
      <c r="VV78" s="121"/>
      <c r="VW78" s="122">
        <f t="shared" si="1493"/>
        <v>0</v>
      </c>
      <c r="VX78" s="452">
        <f t="shared" si="1494"/>
        <v>28</v>
      </c>
      <c r="VY78" s="122">
        <f>VX78/VX74</f>
        <v>2.2300000000000002E-3</v>
      </c>
      <c r="VZ78" s="101">
        <f>VZ74*VY78</f>
        <v>417.37</v>
      </c>
      <c r="WA78" s="119">
        <f t="shared" si="1495"/>
        <v>14.906071430000001</v>
      </c>
      <c r="WB78" s="93">
        <f>WB74</f>
        <v>23.63</v>
      </c>
      <c r="WC78" s="120">
        <f t="shared" si="1496"/>
        <v>352.23047000000003</v>
      </c>
      <c r="WD78" s="101">
        <f t="shared" si="1497"/>
        <v>9862.4500000000007</v>
      </c>
      <c r="WE78" s="101"/>
      <c r="WF78" s="121"/>
    </row>
    <row r="79" spans="1:604" ht="25.5" customHeight="1">
      <c r="A79" s="5"/>
      <c r="B79" s="444" t="s">
        <v>407</v>
      </c>
      <c r="C79" s="12" t="s">
        <v>921</v>
      </c>
      <c r="D79" s="12" t="s">
        <v>424</v>
      </c>
      <c r="E79" s="4" t="s">
        <v>33</v>
      </c>
      <c r="F79" s="469">
        <f t="shared" si="1199"/>
        <v>0</v>
      </c>
      <c r="G79" s="122">
        <f>F79/F74</f>
        <v>0</v>
      </c>
      <c r="H79" s="101">
        <f>H74*G79</f>
        <v>0</v>
      </c>
      <c r="I79" s="119">
        <f t="shared" si="1200"/>
        <v>0</v>
      </c>
      <c r="J79" s="93">
        <f>J74</f>
        <v>23.63</v>
      </c>
      <c r="K79" s="120">
        <f t="shared" si="1201"/>
        <v>0</v>
      </c>
      <c r="L79" s="101">
        <f t="shared" si="1202"/>
        <v>0</v>
      </c>
      <c r="M79" s="101"/>
      <c r="N79" s="121"/>
      <c r="O79" s="122">
        <f t="shared" si="1203"/>
        <v>0</v>
      </c>
      <c r="P79" s="469">
        <f t="shared" si="1204"/>
        <v>0</v>
      </c>
      <c r="Q79" s="122">
        <f>P79/P74</f>
        <v>0</v>
      </c>
      <c r="R79" s="101">
        <f>R74*Q79</f>
        <v>0</v>
      </c>
      <c r="S79" s="119">
        <f t="shared" si="1205"/>
        <v>0</v>
      </c>
      <c r="T79" s="93">
        <f>T74</f>
        <v>23.63</v>
      </c>
      <c r="U79" s="120">
        <f t="shared" si="1206"/>
        <v>0</v>
      </c>
      <c r="V79" s="101">
        <f t="shared" si="1207"/>
        <v>0</v>
      </c>
      <c r="W79" s="101"/>
      <c r="X79" s="121"/>
      <c r="Y79" s="122">
        <f t="shared" si="1208"/>
        <v>0</v>
      </c>
      <c r="Z79" s="469">
        <f t="shared" si="1209"/>
        <v>0</v>
      </c>
      <c r="AA79" s="122">
        <f>Z79/Z74</f>
        <v>0</v>
      </c>
      <c r="AB79" s="101">
        <f>AB74*AA79</f>
        <v>0</v>
      </c>
      <c r="AC79" s="119">
        <f t="shared" si="1210"/>
        <v>0</v>
      </c>
      <c r="AD79" s="93">
        <f>AD74</f>
        <v>23.63</v>
      </c>
      <c r="AE79" s="120">
        <f t="shared" si="1211"/>
        <v>0</v>
      </c>
      <c r="AF79" s="101">
        <f t="shared" si="1212"/>
        <v>0</v>
      </c>
      <c r="AG79" s="101"/>
      <c r="AH79" s="121"/>
      <c r="AI79" s="122">
        <f t="shared" si="1213"/>
        <v>0</v>
      </c>
      <c r="AJ79" s="469">
        <f t="shared" si="1214"/>
        <v>0</v>
      </c>
      <c r="AK79" s="122" t="e">
        <f>AJ79/AJ74</f>
        <v>#DIV/0!</v>
      </c>
      <c r="AL79" s="101" t="e">
        <f>AL74*AK79</f>
        <v>#DIV/0!</v>
      </c>
      <c r="AM79" s="119">
        <f t="shared" si="1215"/>
        <v>0</v>
      </c>
      <c r="AN79" s="93">
        <f>AN74</f>
        <v>0</v>
      </c>
      <c r="AO79" s="120">
        <f t="shared" si="1216"/>
        <v>0</v>
      </c>
      <c r="AP79" s="101">
        <f t="shared" si="1217"/>
        <v>0</v>
      </c>
      <c r="AQ79" s="101"/>
      <c r="AR79" s="121"/>
      <c r="AS79" s="122">
        <f t="shared" si="1218"/>
        <v>0</v>
      </c>
      <c r="AT79" s="469">
        <f t="shared" si="1219"/>
        <v>0</v>
      </c>
      <c r="AU79" s="122">
        <f>AT79/AT74</f>
        <v>0</v>
      </c>
      <c r="AV79" s="101">
        <f>AV74*AU79</f>
        <v>0</v>
      </c>
      <c r="AW79" s="119">
        <f t="shared" si="1220"/>
        <v>0</v>
      </c>
      <c r="AX79" s="93">
        <f>AX74</f>
        <v>23.63</v>
      </c>
      <c r="AY79" s="120">
        <f t="shared" si="1221"/>
        <v>0</v>
      </c>
      <c r="AZ79" s="101">
        <f t="shared" si="1222"/>
        <v>0</v>
      </c>
      <c r="BA79" s="101"/>
      <c r="BB79" s="121"/>
      <c r="BC79" s="122">
        <f t="shared" si="1223"/>
        <v>0</v>
      </c>
      <c r="BD79" s="469">
        <f t="shared" si="1224"/>
        <v>28</v>
      </c>
      <c r="BE79" s="122">
        <f>BD79/BD74</f>
        <v>0.18543000000000001</v>
      </c>
      <c r="BF79" s="101">
        <f>BF74*BE79</f>
        <v>251.44</v>
      </c>
      <c r="BG79" s="119">
        <f t="shared" si="1225"/>
        <v>8.98</v>
      </c>
      <c r="BH79" s="93">
        <f>BH74</f>
        <v>23.63</v>
      </c>
      <c r="BI79" s="120">
        <f t="shared" si="1226"/>
        <v>212.19739999999999</v>
      </c>
      <c r="BJ79" s="101">
        <f t="shared" si="1227"/>
        <v>5941.53</v>
      </c>
      <c r="BK79" s="101"/>
      <c r="BL79" s="121"/>
      <c r="BM79" s="122">
        <f t="shared" si="1228"/>
        <v>0.60287000000000002</v>
      </c>
      <c r="BN79" s="469">
        <f t="shared" si="1229"/>
        <v>0</v>
      </c>
      <c r="BO79" s="122">
        <f>BN79/BN74</f>
        <v>0</v>
      </c>
      <c r="BP79" s="101">
        <f>BP74*BO79</f>
        <v>0</v>
      </c>
      <c r="BQ79" s="119">
        <f t="shared" si="1230"/>
        <v>0</v>
      </c>
      <c r="BR79" s="93">
        <f>BR74</f>
        <v>23.63</v>
      </c>
      <c r="BS79" s="120">
        <f t="shared" si="1231"/>
        <v>0</v>
      </c>
      <c r="BT79" s="101">
        <f t="shared" si="1232"/>
        <v>0</v>
      </c>
      <c r="BU79" s="101"/>
      <c r="BV79" s="121"/>
      <c r="BW79" s="122">
        <f t="shared" si="1233"/>
        <v>0</v>
      </c>
      <c r="BX79" s="469">
        <f t="shared" si="1234"/>
        <v>0</v>
      </c>
      <c r="BY79" s="122">
        <f>BX79/BX74</f>
        <v>0</v>
      </c>
      <c r="BZ79" s="101">
        <f>BZ74*BY79</f>
        <v>0</v>
      </c>
      <c r="CA79" s="119">
        <f t="shared" si="1235"/>
        <v>0</v>
      </c>
      <c r="CB79" s="93">
        <f>CB74</f>
        <v>23.63</v>
      </c>
      <c r="CC79" s="120">
        <f t="shared" si="1236"/>
        <v>0</v>
      </c>
      <c r="CD79" s="101">
        <f t="shared" si="1237"/>
        <v>0</v>
      </c>
      <c r="CE79" s="101"/>
      <c r="CF79" s="121"/>
      <c r="CG79" s="122">
        <f t="shared" si="1238"/>
        <v>0</v>
      </c>
      <c r="CH79" s="469">
        <f t="shared" si="1239"/>
        <v>0</v>
      </c>
      <c r="CI79" s="122" t="e">
        <f>CH79/CH74</f>
        <v>#DIV/0!</v>
      </c>
      <c r="CJ79" s="101" t="e">
        <f>CJ74*CI79</f>
        <v>#DIV/0!</v>
      </c>
      <c r="CK79" s="119">
        <f t="shared" si="1240"/>
        <v>0</v>
      </c>
      <c r="CL79" s="93">
        <f>CL74</f>
        <v>0</v>
      </c>
      <c r="CM79" s="120">
        <f t="shared" si="1241"/>
        <v>0</v>
      </c>
      <c r="CN79" s="101">
        <f t="shared" si="1242"/>
        <v>0</v>
      </c>
      <c r="CO79" s="101"/>
      <c r="CP79" s="121"/>
      <c r="CQ79" s="122">
        <f t="shared" si="1243"/>
        <v>0</v>
      </c>
      <c r="CR79" s="469">
        <f t="shared" si="1244"/>
        <v>0</v>
      </c>
      <c r="CS79" s="122">
        <f>CR79/CR74</f>
        <v>0</v>
      </c>
      <c r="CT79" s="101">
        <f>CT74*CS79</f>
        <v>0</v>
      </c>
      <c r="CU79" s="119">
        <f t="shared" si="1245"/>
        <v>0</v>
      </c>
      <c r="CV79" s="93">
        <f>CV74</f>
        <v>23.63</v>
      </c>
      <c r="CW79" s="120">
        <f t="shared" si="1246"/>
        <v>0</v>
      </c>
      <c r="CX79" s="101">
        <f t="shared" si="1247"/>
        <v>0</v>
      </c>
      <c r="CY79" s="101"/>
      <c r="CZ79" s="121"/>
      <c r="DA79" s="122">
        <f t="shared" si="1248"/>
        <v>0</v>
      </c>
      <c r="DB79" s="469">
        <f t="shared" si="1249"/>
        <v>0</v>
      </c>
      <c r="DC79" s="122">
        <f>DB79/DB74</f>
        <v>0</v>
      </c>
      <c r="DD79" s="101">
        <f>DD74*DC79</f>
        <v>0</v>
      </c>
      <c r="DE79" s="119">
        <f t="shared" si="1250"/>
        <v>0</v>
      </c>
      <c r="DF79" s="93">
        <f>DF74</f>
        <v>23.63</v>
      </c>
      <c r="DG79" s="120">
        <f t="shared" si="1251"/>
        <v>0</v>
      </c>
      <c r="DH79" s="101">
        <f t="shared" si="1252"/>
        <v>0</v>
      </c>
      <c r="DI79" s="101"/>
      <c r="DJ79" s="121"/>
      <c r="DK79" s="122">
        <f t="shared" si="1253"/>
        <v>0</v>
      </c>
      <c r="DL79" s="469">
        <f t="shared" si="1254"/>
        <v>0</v>
      </c>
      <c r="DM79" s="122">
        <f>DL79/DL74</f>
        <v>0</v>
      </c>
      <c r="DN79" s="101">
        <f>DN74*DM79</f>
        <v>0</v>
      </c>
      <c r="DO79" s="119">
        <f t="shared" si="1255"/>
        <v>0</v>
      </c>
      <c r="DP79" s="93">
        <f>DP74</f>
        <v>23.63</v>
      </c>
      <c r="DQ79" s="120">
        <f t="shared" si="1256"/>
        <v>0</v>
      </c>
      <c r="DR79" s="101">
        <f t="shared" si="1257"/>
        <v>0</v>
      </c>
      <c r="DS79" s="101"/>
      <c r="DT79" s="121"/>
      <c r="DU79" s="122">
        <f t="shared" si="1258"/>
        <v>0</v>
      </c>
      <c r="DV79" s="469">
        <f t="shared" si="1259"/>
        <v>0</v>
      </c>
      <c r="DW79" s="122">
        <f>DV79/DV74</f>
        <v>0</v>
      </c>
      <c r="DX79" s="101">
        <f>DX74*DW79</f>
        <v>0</v>
      </c>
      <c r="DY79" s="119">
        <f t="shared" si="1260"/>
        <v>0</v>
      </c>
      <c r="DZ79" s="93">
        <f>DZ74</f>
        <v>23.63</v>
      </c>
      <c r="EA79" s="120">
        <f t="shared" si="1261"/>
        <v>0</v>
      </c>
      <c r="EB79" s="101">
        <f t="shared" si="1262"/>
        <v>0</v>
      </c>
      <c r="EC79" s="101"/>
      <c r="ED79" s="121"/>
      <c r="EE79" s="122">
        <f t="shared" si="1263"/>
        <v>0</v>
      </c>
      <c r="EF79" s="469">
        <f t="shared" si="1264"/>
        <v>0</v>
      </c>
      <c r="EG79" s="122">
        <f>EF79/EF74</f>
        <v>0</v>
      </c>
      <c r="EH79" s="101">
        <f>EH74*EG79</f>
        <v>0</v>
      </c>
      <c r="EI79" s="119">
        <f t="shared" si="1265"/>
        <v>0</v>
      </c>
      <c r="EJ79" s="93">
        <f>EJ74</f>
        <v>23.63</v>
      </c>
      <c r="EK79" s="120">
        <f t="shared" si="1266"/>
        <v>0</v>
      </c>
      <c r="EL79" s="101">
        <f t="shared" si="1267"/>
        <v>0</v>
      </c>
      <c r="EM79" s="101"/>
      <c r="EN79" s="121"/>
      <c r="EO79" s="122">
        <f t="shared" si="1268"/>
        <v>0</v>
      </c>
      <c r="EP79" s="469">
        <f t="shared" si="1269"/>
        <v>0</v>
      </c>
      <c r="EQ79" s="122">
        <f>EP79/EP74</f>
        <v>0</v>
      </c>
      <c r="ER79" s="101">
        <f>ER74*EQ79</f>
        <v>0</v>
      </c>
      <c r="ES79" s="119">
        <f t="shared" si="1270"/>
        <v>0</v>
      </c>
      <c r="ET79" s="93">
        <f>ET74</f>
        <v>23.63</v>
      </c>
      <c r="EU79" s="120">
        <f t="shared" si="1271"/>
        <v>0</v>
      </c>
      <c r="EV79" s="101">
        <f t="shared" si="1272"/>
        <v>0</v>
      </c>
      <c r="EW79" s="101"/>
      <c r="EX79" s="121"/>
      <c r="EY79" s="122">
        <f t="shared" si="1273"/>
        <v>0</v>
      </c>
      <c r="EZ79" s="469">
        <f t="shared" si="1274"/>
        <v>12</v>
      </c>
      <c r="FA79" s="122">
        <f>EZ79/EZ74</f>
        <v>0.11215</v>
      </c>
      <c r="FB79" s="101">
        <f>FB74*FA79</f>
        <v>104.3</v>
      </c>
      <c r="FC79" s="119">
        <f t="shared" si="1275"/>
        <v>8.69166667</v>
      </c>
      <c r="FD79" s="93">
        <f>FD74</f>
        <v>23.63</v>
      </c>
      <c r="FE79" s="120">
        <f t="shared" si="1276"/>
        <v>205.38408000000001</v>
      </c>
      <c r="FF79" s="101">
        <f t="shared" si="1277"/>
        <v>2464.61</v>
      </c>
      <c r="FG79" s="101"/>
      <c r="FH79" s="121"/>
      <c r="FI79" s="122">
        <f t="shared" si="1278"/>
        <v>0.58350999999999997</v>
      </c>
      <c r="FJ79" s="469">
        <f t="shared" si="1279"/>
        <v>0</v>
      </c>
      <c r="FK79" s="122">
        <f>FJ79/FJ74</f>
        <v>0</v>
      </c>
      <c r="FL79" s="101">
        <f>FL74*FK79</f>
        <v>0</v>
      </c>
      <c r="FM79" s="119">
        <f t="shared" si="1280"/>
        <v>0</v>
      </c>
      <c r="FN79" s="93">
        <f>FN74</f>
        <v>23.63</v>
      </c>
      <c r="FO79" s="120">
        <f t="shared" si="1281"/>
        <v>0</v>
      </c>
      <c r="FP79" s="101">
        <f t="shared" si="1282"/>
        <v>0</v>
      </c>
      <c r="FQ79" s="101"/>
      <c r="FR79" s="121"/>
      <c r="FS79" s="122">
        <f t="shared" si="1283"/>
        <v>0</v>
      </c>
      <c r="FT79" s="469">
        <f t="shared" si="1284"/>
        <v>0</v>
      </c>
      <c r="FU79" s="122">
        <f>FT79/FT74</f>
        <v>0</v>
      </c>
      <c r="FV79" s="101">
        <f>FV74*FU79</f>
        <v>0</v>
      </c>
      <c r="FW79" s="119">
        <f t="shared" si="1285"/>
        <v>0</v>
      </c>
      <c r="FX79" s="93">
        <f>FX74</f>
        <v>23.63</v>
      </c>
      <c r="FY79" s="120">
        <f t="shared" si="1286"/>
        <v>0</v>
      </c>
      <c r="FZ79" s="101">
        <f t="shared" si="1287"/>
        <v>0</v>
      </c>
      <c r="GA79" s="101"/>
      <c r="GB79" s="121"/>
      <c r="GC79" s="122">
        <f t="shared" si="1288"/>
        <v>0</v>
      </c>
      <c r="GD79" s="469">
        <f t="shared" si="1289"/>
        <v>0</v>
      </c>
      <c r="GE79" s="122">
        <f>GD79/GD74</f>
        <v>0</v>
      </c>
      <c r="GF79" s="101">
        <f>GF74*GE79</f>
        <v>0</v>
      </c>
      <c r="GG79" s="119">
        <f t="shared" si="1290"/>
        <v>0</v>
      </c>
      <c r="GH79" s="93">
        <f>GH74</f>
        <v>23.63</v>
      </c>
      <c r="GI79" s="120">
        <f t="shared" si="1291"/>
        <v>0</v>
      </c>
      <c r="GJ79" s="101">
        <f t="shared" si="1292"/>
        <v>0</v>
      </c>
      <c r="GK79" s="101"/>
      <c r="GL79" s="121"/>
      <c r="GM79" s="122">
        <f t="shared" si="1293"/>
        <v>0</v>
      </c>
      <c r="GN79" s="469">
        <f t="shared" si="1294"/>
        <v>0</v>
      </c>
      <c r="GO79" s="122">
        <f>GN79/GN74</f>
        <v>0</v>
      </c>
      <c r="GP79" s="101">
        <f>GP74*GO79</f>
        <v>0</v>
      </c>
      <c r="GQ79" s="119">
        <f t="shared" si="1295"/>
        <v>0</v>
      </c>
      <c r="GR79" s="93">
        <f>GR74</f>
        <v>23.63</v>
      </c>
      <c r="GS79" s="120">
        <f t="shared" si="1296"/>
        <v>0</v>
      </c>
      <c r="GT79" s="101">
        <f t="shared" si="1297"/>
        <v>0</v>
      </c>
      <c r="GU79" s="101"/>
      <c r="GV79" s="121"/>
      <c r="GW79" s="122">
        <f t="shared" si="1298"/>
        <v>0</v>
      </c>
      <c r="GX79" s="469">
        <f t="shared" si="1299"/>
        <v>0</v>
      </c>
      <c r="GY79" s="122">
        <f>GX79/GX74</f>
        <v>0</v>
      </c>
      <c r="GZ79" s="101">
        <f>GZ74*GY79</f>
        <v>0</v>
      </c>
      <c r="HA79" s="119">
        <f t="shared" si="1300"/>
        <v>0</v>
      </c>
      <c r="HB79" s="93">
        <f>HB74</f>
        <v>23.63</v>
      </c>
      <c r="HC79" s="120">
        <f t="shared" si="1301"/>
        <v>0</v>
      </c>
      <c r="HD79" s="101">
        <f t="shared" si="1302"/>
        <v>0</v>
      </c>
      <c r="HE79" s="101"/>
      <c r="HF79" s="121"/>
      <c r="HG79" s="122">
        <f t="shared" si="1303"/>
        <v>0</v>
      </c>
      <c r="HH79" s="469">
        <f t="shared" si="1304"/>
        <v>0</v>
      </c>
      <c r="HI79" s="122">
        <f>HH79/HH74</f>
        <v>0</v>
      </c>
      <c r="HJ79" s="101">
        <f>HJ74*HI79</f>
        <v>0</v>
      </c>
      <c r="HK79" s="119">
        <f t="shared" si="1305"/>
        <v>0</v>
      </c>
      <c r="HL79" s="93">
        <f>HL74</f>
        <v>23.63</v>
      </c>
      <c r="HM79" s="120">
        <f t="shared" si="1306"/>
        <v>0</v>
      </c>
      <c r="HN79" s="101">
        <f t="shared" si="1307"/>
        <v>0</v>
      </c>
      <c r="HO79" s="101"/>
      <c r="HP79" s="121"/>
      <c r="HQ79" s="122">
        <f t="shared" si="1308"/>
        <v>0</v>
      </c>
      <c r="HR79" s="469">
        <f t="shared" si="1309"/>
        <v>0</v>
      </c>
      <c r="HS79" s="122">
        <f>HR79/HR74</f>
        <v>0</v>
      </c>
      <c r="HT79" s="101">
        <f>HT74*HS79</f>
        <v>0</v>
      </c>
      <c r="HU79" s="119">
        <f t="shared" si="1310"/>
        <v>0</v>
      </c>
      <c r="HV79" s="93">
        <f>HV74</f>
        <v>23.63</v>
      </c>
      <c r="HW79" s="120">
        <f t="shared" si="1311"/>
        <v>0</v>
      </c>
      <c r="HX79" s="101">
        <f t="shared" si="1312"/>
        <v>0</v>
      </c>
      <c r="HY79" s="101"/>
      <c r="HZ79" s="121"/>
      <c r="IA79" s="122">
        <f t="shared" si="1313"/>
        <v>0</v>
      </c>
      <c r="IB79" s="469">
        <f t="shared" si="1314"/>
        <v>0</v>
      </c>
      <c r="IC79" s="122">
        <f>IB79/IB74</f>
        <v>0</v>
      </c>
      <c r="ID79" s="101">
        <f>ID74*IC79</f>
        <v>0</v>
      </c>
      <c r="IE79" s="119">
        <f t="shared" si="1315"/>
        <v>0</v>
      </c>
      <c r="IF79" s="93">
        <f>IF74</f>
        <v>23.63</v>
      </c>
      <c r="IG79" s="120">
        <f t="shared" si="1316"/>
        <v>0</v>
      </c>
      <c r="IH79" s="101">
        <f t="shared" si="1317"/>
        <v>0</v>
      </c>
      <c r="II79" s="101"/>
      <c r="IJ79" s="121"/>
      <c r="IK79" s="122">
        <f t="shared" si="1318"/>
        <v>0</v>
      </c>
      <c r="IL79" s="469">
        <f t="shared" si="1319"/>
        <v>0</v>
      </c>
      <c r="IM79" s="122">
        <f>IL79/IL74</f>
        <v>0</v>
      </c>
      <c r="IN79" s="101">
        <f>IN74*IM79</f>
        <v>0</v>
      </c>
      <c r="IO79" s="119">
        <f t="shared" si="1320"/>
        <v>0</v>
      </c>
      <c r="IP79" s="93">
        <f>IP74</f>
        <v>23.63</v>
      </c>
      <c r="IQ79" s="120">
        <f t="shared" si="1321"/>
        <v>0</v>
      </c>
      <c r="IR79" s="101">
        <f t="shared" si="1322"/>
        <v>0</v>
      </c>
      <c r="IS79" s="101"/>
      <c r="IT79" s="121"/>
      <c r="IU79" s="122">
        <f t="shared" si="1323"/>
        <v>0</v>
      </c>
      <c r="IV79" s="469">
        <f t="shared" si="1324"/>
        <v>0</v>
      </c>
      <c r="IW79" s="122">
        <f>IV79/IV74</f>
        <v>0</v>
      </c>
      <c r="IX79" s="101">
        <f>IX74*IW79</f>
        <v>0</v>
      </c>
      <c r="IY79" s="119">
        <f t="shared" si="1325"/>
        <v>0</v>
      </c>
      <c r="IZ79" s="93">
        <f>IZ74</f>
        <v>23.63</v>
      </c>
      <c r="JA79" s="120">
        <f t="shared" si="1326"/>
        <v>0</v>
      </c>
      <c r="JB79" s="101">
        <f t="shared" si="1327"/>
        <v>0</v>
      </c>
      <c r="JC79" s="101"/>
      <c r="JD79" s="121"/>
      <c r="JE79" s="122">
        <f t="shared" si="1328"/>
        <v>0</v>
      </c>
      <c r="JF79" s="469">
        <f t="shared" si="1329"/>
        <v>0</v>
      </c>
      <c r="JG79" s="122">
        <f>JF79/JF74</f>
        <v>0</v>
      </c>
      <c r="JH79" s="101">
        <f>JH74*JG79</f>
        <v>0</v>
      </c>
      <c r="JI79" s="119">
        <f t="shared" si="1330"/>
        <v>0</v>
      </c>
      <c r="JJ79" s="93">
        <f>JJ74</f>
        <v>23.63</v>
      </c>
      <c r="JK79" s="120">
        <f t="shared" si="1331"/>
        <v>0</v>
      </c>
      <c r="JL79" s="101">
        <f t="shared" si="1332"/>
        <v>0</v>
      </c>
      <c r="JM79" s="101"/>
      <c r="JN79" s="121"/>
      <c r="JO79" s="122">
        <f t="shared" si="1333"/>
        <v>0</v>
      </c>
      <c r="JP79" s="469">
        <f t="shared" si="1334"/>
        <v>0</v>
      </c>
      <c r="JQ79" s="122" t="e">
        <f>JP79/JP74</f>
        <v>#DIV/0!</v>
      </c>
      <c r="JR79" s="101" t="e">
        <f>JR74*JQ79</f>
        <v>#DIV/0!</v>
      </c>
      <c r="JS79" s="119">
        <f t="shared" si="1335"/>
        <v>0</v>
      </c>
      <c r="JT79" s="93">
        <f>JT74</f>
        <v>0</v>
      </c>
      <c r="JU79" s="120">
        <f t="shared" si="1336"/>
        <v>0</v>
      </c>
      <c r="JV79" s="101">
        <f t="shared" si="1337"/>
        <v>0</v>
      </c>
      <c r="JW79" s="101"/>
      <c r="JX79" s="121"/>
      <c r="JY79" s="122">
        <f t="shared" si="1338"/>
        <v>0</v>
      </c>
      <c r="JZ79" s="469">
        <f t="shared" si="1339"/>
        <v>0</v>
      </c>
      <c r="KA79" s="122">
        <f>JZ79/JZ74</f>
        <v>0</v>
      </c>
      <c r="KB79" s="101">
        <f>KB74*KA79</f>
        <v>0</v>
      </c>
      <c r="KC79" s="119">
        <f t="shared" si="1340"/>
        <v>0</v>
      </c>
      <c r="KD79" s="93">
        <f>KD74</f>
        <v>23.63</v>
      </c>
      <c r="KE79" s="120">
        <f t="shared" si="1341"/>
        <v>0</v>
      </c>
      <c r="KF79" s="101">
        <f t="shared" si="1342"/>
        <v>0</v>
      </c>
      <c r="KG79" s="101"/>
      <c r="KH79" s="121"/>
      <c r="KI79" s="122">
        <f t="shared" si="1343"/>
        <v>0</v>
      </c>
      <c r="KJ79" s="469">
        <f t="shared" si="1344"/>
        <v>0</v>
      </c>
      <c r="KK79" s="122">
        <f>KJ79/KJ74</f>
        <v>0</v>
      </c>
      <c r="KL79" s="101">
        <f>KL74*KK79</f>
        <v>0</v>
      </c>
      <c r="KM79" s="119">
        <f t="shared" si="1345"/>
        <v>0</v>
      </c>
      <c r="KN79" s="93">
        <f>KN74</f>
        <v>23.63</v>
      </c>
      <c r="KO79" s="120">
        <f t="shared" si="1346"/>
        <v>0</v>
      </c>
      <c r="KP79" s="101">
        <f t="shared" si="1347"/>
        <v>0</v>
      </c>
      <c r="KQ79" s="101"/>
      <c r="KR79" s="121"/>
      <c r="KS79" s="122">
        <f t="shared" si="1348"/>
        <v>0</v>
      </c>
      <c r="KT79" s="469">
        <f t="shared" si="1349"/>
        <v>0</v>
      </c>
      <c r="KU79" s="122">
        <f>KT79/KT74</f>
        <v>0</v>
      </c>
      <c r="KV79" s="101">
        <f>KV74*KU79</f>
        <v>0</v>
      </c>
      <c r="KW79" s="119">
        <f t="shared" si="1350"/>
        <v>0</v>
      </c>
      <c r="KX79" s="93">
        <f>KX74</f>
        <v>23.63</v>
      </c>
      <c r="KY79" s="120">
        <f t="shared" si="1351"/>
        <v>0</v>
      </c>
      <c r="KZ79" s="101">
        <f t="shared" si="1352"/>
        <v>0</v>
      </c>
      <c r="LA79" s="101"/>
      <c r="LB79" s="121"/>
      <c r="LC79" s="122">
        <f t="shared" si="1353"/>
        <v>0</v>
      </c>
      <c r="LD79" s="469">
        <f t="shared" si="1354"/>
        <v>0</v>
      </c>
      <c r="LE79" s="122">
        <f>LD79/LD74</f>
        <v>0</v>
      </c>
      <c r="LF79" s="101">
        <f>LF74*LE79</f>
        <v>0</v>
      </c>
      <c r="LG79" s="119">
        <f t="shared" si="1355"/>
        <v>0</v>
      </c>
      <c r="LH79" s="93">
        <f>LH74</f>
        <v>23.63</v>
      </c>
      <c r="LI79" s="120">
        <f t="shared" si="1356"/>
        <v>0</v>
      </c>
      <c r="LJ79" s="101">
        <f t="shared" si="1357"/>
        <v>0</v>
      </c>
      <c r="LK79" s="101"/>
      <c r="LL79" s="121"/>
      <c r="LM79" s="122">
        <f t="shared" si="1358"/>
        <v>0</v>
      </c>
      <c r="LN79" s="469">
        <f t="shared" si="1359"/>
        <v>0</v>
      </c>
      <c r="LO79" s="122">
        <f>LN79/LN74</f>
        <v>0</v>
      </c>
      <c r="LP79" s="101">
        <f>LP74*LO79</f>
        <v>0</v>
      </c>
      <c r="LQ79" s="119">
        <f t="shared" si="1360"/>
        <v>0</v>
      </c>
      <c r="LR79" s="93">
        <f>LR74</f>
        <v>23.63</v>
      </c>
      <c r="LS79" s="120">
        <f t="shared" si="1361"/>
        <v>0</v>
      </c>
      <c r="LT79" s="101">
        <f t="shared" si="1362"/>
        <v>0</v>
      </c>
      <c r="LU79" s="101"/>
      <c r="LV79" s="121"/>
      <c r="LW79" s="122">
        <f t="shared" si="1363"/>
        <v>0</v>
      </c>
      <c r="LX79" s="469">
        <f t="shared" si="1364"/>
        <v>0</v>
      </c>
      <c r="LY79" s="122">
        <f>LX79/LX74</f>
        <v>0</v>
      </c>
      <c r="LZ79" s="101">
        <f>LZ74*LY79</f>
        <v>0</v>
      </c>
      <c r="MA79" s="119">
        <f t="shared" si="1365"/>
        <v>0</v>
      </c>
      <c r="MB79" s="93">
        <f>MB74</f>
        <v>23.63</v>
      </c>
      <c r="MC79" s="120">
        <f t="shared" si="1366"/>
        <v>0</v>
      </c>
      <c r="MD79" s="101">
        <f t="shared" si="1367"/>
        <v>0</v>
      </c>
      <c r="ME79" s="101"/>
      <c r="MF79" s="121"/>
      <c r="MG79" s="122">
        <f t="shared" si="1368"/>
        <v>0</v>
      </c>
      <c r="MH79" s="469">
        <f t="shared" si="1369"/>
        <v>0</v>
      </c>
      <c r="MI79" s="122">
        <f>MH79/MH74</f>
        <v>0</v>
      </c>
      <c r="MJ79" s="101">
        <f>MJ74*MI79</f>
        <v>0</v>
      </c>
      <c r="MK79" s="119">
        <f t="shared" si="1370"/>
        <v>0</v>
      </c>
      <c r="ML79" s="93">
        <f>ML74</f>
        <v>23.63</v>
      </c>
      <c r="MM79" s="120">
        <f t="shared" si="1371"/>
        <v>0</v>
      </c>
      <c r="MN79" s="101">
        <f t="shared" si="1372"/>
        <v>0</v>
      </c>
      <c r="MO79" s="101"/>
      <c r="MP79" s="121"/>
      <c r="MQ79" s="122">
        <f t="shared" si="1373"/>
        <v>0</v>
      </c>
      <c r="MR79" s="469">
        <f t="shared" si="1374"/>
        <v>0</v>
      </c>
      <c r="MS79" s="122">
        <f>MR79/MR74</f>
        <v>0</v>
      </c>
      <c r="MT79" s="101">
        <f>MT74*MS79</f>
        <v>0</v>
      </c>
      <c r="MU79" s="119">
        <f t="shared" si="1375"/>
        <v>0</v>
      </c>
      <c r="MV79" s="93">
        <f>MV74</f>
        <v>23.63</v>
      </c>
      <c r="MW79" s="120">
        <f t="shared" si="1376"/>
        <v>0</v>
      </c>
      <c r="MX79" s="101">
        <f t="shared" si="1377"/>
        <v>0</v>
      </c>
      <c r="MY79" s="101"/>
      <c r="MZ79" s="121"/>
      <c r="NA79" s="122">
        <f t="shared" si="1378"/>
        <v>0</v>
      </c>
      <c r="NB79" s="469">
        <f t="shared" si="1379"/>
        <v>0</v>
      </c>
      <c r="NC79" s="122">
        <f>NB79/NB74</f>
        <v>0</v>
      </c>
      <c r="ND79" s="101">
        <f>ND74*NC79</f>
        <v>0</v>
      </c>
      <c r="NE79" s="119">
        <f t="shared" si="1380"/>
        <v>0</v>
      </c>
      <c r="NF79" s="93">
        <f>NF74</f>
        <v>23.63</v>
      </c>
      <c r="NG79" s="120">
        <f t="shared" si="1381"/>
        <v>0</v>
      </c>
      <c r="NH79" s="101">
        <f t="shared" si="1382"/>
        <v>0</v>
      </c>
      <c r="NI79" s="101"/>
      <c r="NJ79" s="121"/>
      <c r="NK79" s="122">
        <f t="shared" si="1383"/>
        <v>0</v>
      </c>
      <c r="NL79" s="469">
        <f t="shared" si="1384"/>
        <v>0</v>
      </c>
      <c r="NM79" s="122">
        <f>NL79/NL74</f>
        <v>0</v>
      </c>
      <c r="NN79" s="101">
        <f>NN74*NM79</f>
        <v>0</v>
      </c>
      <c r="NO79" s="119">
        <f t="shared" si="1385"/>
        <v>0</v>
      </c>
      <c r="NP79" s="93">
        <f>NP74</f>
        <v>23.63</v>
      </c>
      <c r="NQ79" s="120">
        <f t="shared" si="1386"/>
        <v>0</v>
      </c>
      <c r="NR79" s="101">
        <f t="shared" si="1387"/>
        <v>0</v>
      </c>
      <c r="NS79" s="101"/>
      <c r="NT79" s="121"/>
      <c r="NU79" s="122">
        <f t="shared" si="1388"/>
        <v>0</v>
      </c>
      <c r="NV79" s="469">
        <f t="shared" si="1389"/>
        <v>30</v>
      </c>
      <c r="NW79" s="122">
        <f>NV79/NV74</f>
        <v>0.2</v>
      </c>
      <c r="NX79" s="101">
        <f>NX74*NW79</f>
        <v>286</v>
      </c>
      <c r="NY79" s="119">
        <f t="shared" si="1390"/>
        <v>9.5333333299999996</v>
      </c>
      <c r="NZ79" s="93">
        <f>NZ74</f>
        <v>23.63</v>
      </c>
      <c r="OA79" s="120">
        <f t="shared" si="1391"/>
        <v>225.27267000000001</v>
      </c>
      <c r="OB79" s="101">
        <f t="shared" si="1392"/>
        <v>6758.18</v>
      </c>
      <c r="OC79" s="101"/>
      <c r="OD79" s="121"/>
      <c r="OE79" s="122">
        <f t="shared" si="1393"/>
        <v>0.64002000000000003</v>
      </c>
      <c r="OF79" s="469">
        <f t="shared" si="1394"/>
        <v>0</v>
      </c>
      <c r="OG79" s="122">
        <f>OF79/OF74</f>
        <v>0</v>
      </c>
      <c r="OH79" s="101">
        <f>OH74*OG79</f>
        <v>0</v>
      </c>
      <c r="OI79" s="119">
        <f t="shared" si="1395"/>
        <v>0</v>
      </c>
      <c r="OJ79" s="93">
        <f>OJ74</f>
        <v>23.63</v>
      </c>
      <c r="OK79" s="120">
        <f t="shared" si="1396"/>
        <v>0</v>
      </c>
      <c r="OL79" s="101">
        <f t="shared" si="1397"/>
        <v>0</v>
      </c>
      <c r="OM79" s="101"/>
      <c r="ON79" s="121"/>
      <c r="OO79" s="122">
        <f t="shared" si="1398"/>
        <v>0</v>
      </c>
      <c r="OP79" s="469">
        <f t="shared" si="1399"/>
        <v>0</v>
      </c>
      <c r="OQ79" s="122">
        <f>OP79/OP74</f>
        <v>0</v>
      </c>
      <c r="OR79" s="101">
        <f>OR74*OQ79</f>
        <v>0</v>
      </c>
      <c r="OS79" s="119">
        <f t="shared" si="1400"/>
        <v>0</v>
      </c>
      <c r="OT79" s="93">
        <f>OT74</f>
        <v>23.63</v>
      </c>
      <c r="OU79" s="120">
        <f t="shared" si="1401"/>
        <v>0</v>
      </c>
      <c r="OV79" s="101">
        <f t="shared" si="1402"/>
        <v>0</v>
      </c>
      <c r="OW79" s="101"/>
      <c r="OX79" s="121"/>
      <c r="OY79" s="122">
        <f t="shared" si="1403"/>
        <v>0</v>
      </c>
      <c r="OZ79" s="469">
        <f t="shared" si="1404"/>
        <v>36</v>
      </c>
      <c r="PA79" s="122">
        <f>OZ79/OZ74</f>
        <v>0.5</v>
      </c>
      <c r="PB79" s="101">
        <f>PB74*PA79</f>
        <v>380</v>
      </c>
      <c r="PC79" s="119">
        <f t="shared" si="1405"/>
        <v>10.55555556</v>
      </c>
      <c r="PD79" s="93">
        <f>PD74</f>
        <v>23.63</v>
      </c>
      <c r="PE79" s="120">
        <f t="shared" si="1406"/>
        <v>249.42778000000001</v>
      </c>
      <c r="PF79" s="101">
        <f t="shared" si="1407"/>
        <v>8979.4</v>
      </c>
      <c r="PG79" s="101"/>
      <c r="PH79" s="121"/>
      <c r="PI79" s="122">
        <f t="shared" si="1408"/>
        <v>0.70864000000000005</v>
      </c>
      <c r="PJ79" s="469">
        <f t="shared" si="1409"/>
        <v>0</v>
      </c>
      <c r="PK79" s="122">
        <f>PJ79/PJ74</f>
        <v>0</v>
      </c>
      <c r="PL79" s="101">
        <f>PL74*PK79</f>
        <v>0</v>
      </c>
      <c r="PM79" s="119">
        <f t="shared" si="1410"/>
        <v>0</v>
      </c>
      <c r="PN79" s="93">
        <f>PN74</f>
        <v>23.63</v>
      </c>
      <c r="PO79" s="120">
        <f t="shared" si="1411"/>
        <v>0</v>
      </c>
      <c r="PP79" s="101">
        <f t="shared" si="1412"/>
        <v>0</v>
      </c>
      <c r="PQ79" s="101"/>
      <c r="PR79" s="121"/>
      <c r="PS79" s="122">
        <f t="shared" si="1413"/>
        <v>0</v>
      </c>
      <c r="PT79" s="469">
        <f t="shared" si="1414"/>
        <v>0</v>
      </c>
      <c r="PU79" s="122" t="e">
        <f>PT79/PT74</f>
        <v>#DIV/0!</v>
      </c>
      <c r="PV79" s="101" t="e">
        <f>PV74*PU79</f>
        <v>#DIV/0!</v>
      </c>
      <c r="PW79" s="119">
        <f t="shared" si="1415"/>
        <v>0</v>
      </c>
      <c r="PX79" s="93">
        <f>PX74</f>
        <v>0</v>
      </c>
      <c r="PY79" s="120">
        <f t="shared" si="1416"/>
        <v>0</v>
      </c>
      <c r="PZ79" s="101">
        <f t="shared" si="1417"/>
        <v>0</v>
      </c>
      <c r="QA79" s="101"/>
      <c r="QB79" s="121"/>
      <c r="QC79" s="122">
        <f t="shared" si="1418"/>
        <v>0</v>
      </c>
      <c r="QD79" s="469">
        <f t="shared" si="1419"/>
        <v>0</v>
      </c>
      <c r="QE79" s="122">
        <f>QD79/QD74</f>
        <v>0</v>
      </c>
      <c r="QF79" s="101">
        <f>QF74*QE79</f>
        <v>0</v>
      </c>
      <c r="QG79" s="119">
        <f t="shared" si="1420"/>
        <v>0</v>
      </c>
      <c r="QH79" s="93">
        <f>QH74</f>
        <v>23.63</v>
      </c>
      <c r="QI79" s="120">
        <f t="shared" si="1421"/>
        <v>0</v>
      </c>
      <c r="QJ79" s="101">
        <f t="shared" si="1422"/>
        <v>0</v>
      </c>
      <c r="QK79" s="101"/>
      <c r="QL79" s="121"/>
      <c r="QM79" s="122">
        <f t="shared" si="1423"/>
        <v>0</v>
      </c>
      <c r="QN79" s="469">
        <f t="shared" si="1424"/>
        <v>0</v>
      </c>
      <c r="QO79" s="122">
        <f>QN79/QN74</f>
        <v>0</v>
      </c>
      <c r="QP79" s="101">
        <f>QP74*QO79</f>
        <v>0</v>
      </c>
      <c r="QQ79" s="119">
        <f t="shared" si="1425"/>
        <v>0</v>
      </c>
      <c r="QR79" s="93">
        <f>QR74</f>
        <v>23.63</v>
      </c>
      <c r="QS79" s="120">
        <f t="shared" si="1426"/>
        <v>0</v>
      </c>
      <c r="QT79" s="101">
        <f t="shared" si="1427"/>
        <v>0</v>
      </c>
      <c r="QU79" s="101"/>
      <c r="QV79" s="121"/>
      <c r="QW79" s="122">
        <f t="shared" si="1428"/>
        <v>0</v>
      </c>
      <c r="QX79" s="469">
        <f t="shared" si="1429"/>
        <v>0</v>
      </c>
      <c r="QY79" s="122">
        <f>QX79/QX74</f>
        <v>0</v>
      </c>
      <c r="QZ79" s="101">
        <f>QZ74*QY79</f>
        <v>0</v>
      </c>
      <c r="RA79" s="119">
        <f t="shared" si="1430"/>
        <v>0</v>
      </c>
      <c r="RB79" s="93">
        <f>RB74</f>
        <v>23.63</v>
      </c>
      <c r="RC79" s="120">
        <f t="shared" si="1431"/>
        <v>0</v>
      </c>
      <c r="RD79" s="101">
        <f t="shared" si="1432"/>
        <v>0</v>
      </c>
      <c r="RE79" s="101"/>
      <c r="RF79" s="121"/>
      <c r="RG79" s="122">
        <f t="shared" si="1433"/>
        <v>0</v>
      </c>
      <c r="RH79" s="469">
        <f t="shared" si="1434"/>
        <v>0</v>
      </c>
      <c r="RI79" s="122">
        <f>RH79/RH74</f>
        <v>0</v>
      </c>
      <c r="RJ79" s="101">
        <f>RJ74*RI79</f>
        <v>0</v>
      </c>
      <c r="RK79" s="119">
        <f t="shared" si="1435"/>
        <v>0</v>
      </c>
      <c r="RL79" s="93">
        <f>RL74</f>
        <v>23.63</v>
      </c>
      <c r="RM79" s="120">
        <f t="shared" si="1436"/>
        <v>0</v>
      </c>
      <c r="RN79" s="101">
        <f t="shared" si="1437"/>
        <v>0</v>
      </c>
      <c r="RO79" s="101"/>
      <c r="RP79" s="121"/>
      <c r="RQ79" s="122">
        <f t="shared" si="1438"/>
        <v>0</v>
      </c>
      <c r="RR79" s="469">
        <f t="shared" si="1439"/>
        <v>0</v>
      </c>
      <c r="RS79" s="122">
        <f>RR79/RR74</f>
        <v>0</v>
      </c>
      <c r="RT79" s="101">
        <f>RT74*RS79</f>
        <v>0</v>
      </c>
      <c r="RU79" s="119">
        <f t="shared" si="1440"/>
        <v>0</v>
      </c>
      <c r="RV79" s="93">
        <f>RV74</f>
        <v>23.63</v>
      </c>
      <c r="RW79" s="120">
        <f t="shared" si="1441"/>
        <v>0</v>
      </c>
      <c r="RX79" s="101">
        <f t="shared" si="1442"/>
        <v>0</v>
      </c>
      <c r="RY79" s="101"/>
      <c r="RZ79" s="121"/>
      <c r="SA79" s="122">
        <f t="shared" si="1443"/>
        <v>0</v>
      </c>
      <c r="SB79" s="469">
        <f t="shared" si="1444"/>
        <v>39</v>
      </c>
      <c r="SC79" s="122">
        <f>SB79/SB74</f>
        <v>0.78</v>
      </c>
      <c r="SD79" s="101">
        <f>SD74*SC79</f>
        <v>1138.8</v>
      </c>
      <c r="SE79" s="119">
        <f t="shared" si="1445"/>
        <v>29.2</v>
      </c>
      <c r="SF79" s="93">
        <f>SF74</f>
        <v>23.63</v>
      </c>
      <c r="SG79" s="120">
        <f t="shared" si="1446"/>
        <v>689.99599999999998</v>
      </c>
      <c r="SH79" s="101">
        <f t="shared" si="1447"/>
        <v>26909.84</v>
      </c>
      <c r="SI79" s="101"/>
      <c r="SJ79" s="121"/>
      <c r="SK79" s="122">
        <f t="shared" si="1448"/>
        <v>1.9603299999999999</v>
      </c>
      <c r="SL79" s="469">
        <f t="shared" si="1449"/>
        <v>0</v>
      </c>
      <c r="SM79" s="122">
        <f>SL79/SL74</f>
        <v>0</v>
      </c>
      <c r="SN79" s="101">
        <f>SN74*SM79</f>
        <v>0</v>
      </c>
      <c r="SO79" s="119">
        <f t="shared" si="1450"/>
        <v>0</v>
      </c>
      <c r="SP79" s="93">
        <f>SP74</f>
        <v>23.63</v>
      </c>
      <c r="SQ79" s="120">
        <f t="shared" si="1451"/>
        <v>0</v>
      </c>
      <c r="SR79" s="101">
        <f t="shared" si="1452"/>
        <v>0</v>
      </c>
      <c r="SS79" s="101"/>
      <c r="ST79" s="121"/>
      <c r="SU79" s="122">
        <f t="shared" si="1453"/>
        <v>0</v>
      </c>
      <c r="SV79" s="469">
        <f t="shared" si="1454"/>
        <v>0</v>
      </c>
      <c r="SW79" s="122">
        <f>SV79/SV74</f>
        <v>0</v>
      </c>
      <c r="SX79" s="101">
        <f>SX74*SW79</f>
        <v>0</v>
      </c>
      <c r="SY79" s="119">
        <f t="shared" si="1455"/>
        <v>0</v>
      </c>
      <c r="SZ79" s="93">
        <f>SZ74</f>
        <v>23.63</v>
      </c>
      <c r="TA79" s="120">
        <f t="shared" si="1456"/>
        <v>0</v>
      </c>
      <c r="TB79" s="101">
        <f t="shared" si="1457"/>
        <v>0</v>
      </c>
      <c r="TC79" s="101"/>
      <c r="TD79" s="121"/>
      <c r="TE79" s="122">
        <f t="shared" si="1458"/>
        <v>0</v>
      </c>
      <c r="TF79" s="469">
        <f t="shared" si="1459"/>
        <v>0</v>
      </c>
      <c r="TG79" s="122">
        <f>TF79/TF74</f>
        <v>0</v>
      </c>
      <c r="TH79" s="101">
        <f>TH74*TG79</f>
        <v>0</v>
      </c>
      <c r="TI79" s="119">
        <f t="shared" si="1460"/>
        <v>0</v>
      </c>
      <c r="TJ79" s="93">
        <f>TJ74</f>
        <v>23.63</v>
      </c>
      <c r="TK79" s="120">
        <f t="shared" si="1461"/>
        <v>0</v>
      </c>
      <c r="TL79" s="101">
        <f t="shared" si="1462"/>
        <v>0</v>
      </c>
      <c r="TM79" s="101"/>
      <c r="TN79" s="121"/>
      <c r="TO79" s="122">
        <f t="shared" si="1463"/>
        <v>0</v>
      </c>
      <c r="TP79" s="469">
        <f t="shared" si="1464"/>
        <v>0</v>
      </c>
      <c r="TQ79" s="122">
        <f>TP79/TP74</f>
        <v>0</v>
      </c>
      <c r="TR79" s="101">
        <f>TR74*TQ79</f>
        <v>0</v>
      </c>
      <c r="TS79" s="119">
        <f t="shared" si="1465"/>
        <v>0</v>
      </c>
      <c r="TT79" s="93">
        <f>TT74</f>
        <v>23.63</v>
      </c>
      <c r="TU79" s="120">
        <f t="shared" si="1466"/>
        <v>0</v>
      </c>
      <c r="TV79" s="101">
        <f t="shared" si="1467"/>
        <v>0</v>
      </c>
      <c r="TW79" s="101"/>
      <c r="TX79" s="121"/>
      <c r="TY79" s="122">
        <f t="shared" si="1468"/>
        <v>0</v>
      </c>
      <c r="TZ79" s="469">
        <f t="shared" si="1469"/>
        <v>0</v>
      </c>
      <c r="UA79" s="122">
        <f>TZ79/TZ74</f>
        <v>0</v>
      </c>
      <c r="UB79" s="101">
        <f>UB74*UA79</f>
        <v>0</v>
      </c>
      <c r="UC79" s="119">
        <f t="shared" si="1470"/>
        <v>0</v>
      </c>
      <c r="UD79" s="93">
        <f>UD74</f>
        <v>23.63</v>
      </c>
      <c r="UE79" s="120">
        <f t="shared" si="1471"/>
        <v>0</v>
      </c>
      <c r="UF79" s="101">
        <f t="shared" si="1472"/>
        <v>0</v>
      </c>
      <c r="UG79" s="101"/>
      <c r="UH79" s="121"/>
      <c r="UI79" s="122">
        <f t="shared" si="1473"/>
        <v>0</v>
      </c>
      <c r="UJ79" s="469">
        <f t="shared" si="1474"/>
        <v>0</v>
      </c>
      <c r="UK79" s="122">
        <f>UJ79/UJ74</f>
        <v>0</v>
      </c>
      <c r="UL79" s="101">
        <f>UL74*UK79</f>
        <v>0</v>
      </c>
      <c r="UM79" s="119">
        <f t="shared" si="1475"/>
        <v>0</v>
      </c>
      <c r="UN79" s="93">
        <f>UN74</f>
        <v>23.63</v>
      </c>
      <c r="UO79" s="120">
        <f t="shared" si="1476"/>
        <v>0</v>
      </c>
      <c r="UP79" s="101">
        <f t="shared" si="1477"/>
        <v>0</v>
      </c>
      <c r="UQ79" s="101"/>
      <c r="UR79" s="121"/>
      <c r="US79" s="122">
        <f t="shared" si="1478"/>
        <v>0</v>
      </c>
      <c r="UT79" s="469">
        <f t="shared" si="1479"/>
        <v>0</v>
      </c>
      <c r="UU79" s="122">
        <f>UT79/UT74</f>
        <v>0</v>
      </c>
      <c r="UV79" s="101">
        <f>UV74*UU79</f>
        <v>0</v>
      </c>
      <c r="UW79" s="119">
        <f t="shared" si="1480"/>
        <v>0</v>
      </c>
      <c r="UX79" s="93">
        <f>UX74</f>
        <v>23.63</v>
      </c>
      <c r="UY79" s="120">
        <f t="shared" si="1481"/>
        <v>0</v>
      </c>
      <c r="UZ79" s="101">
        <f t="shared" si="1482"/>
        <v>0</v>
      </c>
      <c r="VA79" s="101"/>
      <c r="VB79" s="121"/>
      <c r="VC79" s="122">
        <f t="shared" si="1483"/>
        <v>0</v>
      </c>
      <c r="VD79" s="469">
        <f t="shared" si="1484"/>
        <v>0</v>
      </c>
      <c r="VE79" s="122">
        <f>VD79/VD74</f>
        <v>0</v>
      </c>
      <c r="VF79" s="101">
        <f>VF74*VE79</f>
        <v>0</v>
      </c>
      <c r="VG79" s="119">
        <f t="shared" si="1485"/>
        <v>0</v>
      </c>
      <c r="VH79" s="93">
        <f>VH74</f>
        <v>23.63</v>
      </c>
      <c r="VI79" s="120">
        <f t="shared" si="1486"/>
        <v>0</v>
      </c>
      <c r="VJ79" s="101">
        <f t="shared" si="1487"/>
        <v>0</v>
      </c>
      <c r="VK79" s="101"/>
      <c r="VL79" s="121"/>
      <c r="VM79" s="122">
        <f t="shared" si="1488"/>
        <v>0</v>
      </c>
      <c r="VN79" s="469">
        <f t="shared" si="1489"/>
        <v>0</v>
      </c>
      <c r="VO79" s="122">
        <f>VN79/VN74</f>
        <v>0</v>
      </c>
      <c r="VP79" s="101">
        <f>VP74*VO79</f>
        <v>0</v>
      </c>
      <c r="VQ79" s="119">
        <f t="shared" si="1490"/>
        <v>0</v>
      </c>
      <c r="VR79" s="93">
        <f>VR74</f>
        <v>23.63</v>
      </c>
      <c r="VS79" s="120">
        <f t="shared" si="1491"/>
        <v>0</v>
      </c>
      <c r="VT79" s="101">
        <f t="shared" si="1492"/>
        <v>0</v>
      </c>
      <c r="VU79" s="101"/>
      <c r="VV79" s="121"/>
      <c r="VW79" s="122">
        <f t="shared" si="1493"/>
        <v>0</v>
      </c>
      <c r="VX79" s="452">
        <f t="shared" si="1494"/>
        <v>145</v>
      </c>
      <c r="VY79" s="122">
        <f>VX79/VX74</f>
        <v>1.154E-2</v>
      </c>
      <c r="VZ79" s="101">
        <f>VZ74*VY79</f>
        <v>2159.84</v>
      </c>
      <c r="WA79" s="119">
        <f t="shared" si="1495"/>
        <v>14.89544828</v>
      </c>
      <c r="WB79" s="93">
        <f>WB74</f>
        <v>23.63</v>
      </c>
      <c r="WC79" s="120">
        <f t="shared" si="1496"/>
        <v>351.97944000000001</v>
      </c>
      <c r="WD79" s="101">
        <f t="shared" si="1497"/>
        <v>51037.02</v>
      </c>
      <c r="WE79" s="101"/>
      <c r="WF79" s="121"/>
    </row>
    <row r="80" spans="1:604" ht="26.25" customHeight="1">
      <c r="A80" s="5"/>
      <c r="B80" s="444" t="s">
        <v>408</v>
      </c>
      <c r="C80" s="12" t="s">
        <v>921</v>
      </c>
      <c r="D80" s="12" t="s">
        <v>424</v>
      </c>
      <c r="E80" s="4" t="s">
        <v>33</v>
      </c>
      <c r="F80" s="469">
        <f t="shared" si="1199"/>
        <v>0</v>
      </c>
      <c r="G80" s="122">
        <f>F80/F74</f>
        <v>0</v>
      </c>
      <c r="H80" s="101">
        <f>H74*G80</f>
        <v>0</v>
      </c>
      <c r="I80" s="119">
        <f t="shared" si="1200"/>
        <v>0</v>
      </c>
      <c r="J80" s="93">
        <f>J74</f>
        <v>23.63</v>
      </c>
      <c r="K80" s="120">
        <f t="shared" si="1201"/>
        <v>0</v>
      </c>
      <c r="L80" s="101">
        <f t="shared" si="1202"/>
        <v>0</v>
      </c>
      <c r="M80" s="101"/>
      <c r="N80" s="121"/>
      <c r="O80" s="122">
        <f t="shared" si="1203"/>
        <v>0</v>
      </c>
      <c r="P80" s="469">
        <f t="shared" si="1204"/>
        <v>27</v>
      </c>
      <c r="Q80" s="122">
        <f>P80/P74</f>
        <v>6.0539999999999997E-2</v>
      </c>
      <c r="R80" s="101">
        <f>R74*Q80</f>
        <v>521.37</v>
      </c>
      <c r="S80" s="119">
        <f t="shared" si="1205"/>
        <v>19.309999999999999</v>
      </c>
      <c r="T80" s="93">
        <f>T74</f>
        <v>23.63</v>
      </c>
      <c r="U80" s="120">
        <f t="shared" si="1206"/>
        <v>456.2953</v>
      </c>
      <c r="V80" s="101">
        <f t="shared" si="1207"/>
        <v>12319.97</v>
      </c>
      <c r="W80" s="101"/>
      <c r="X80" s="121"/>
      <c r="Y80" s="122">
        <f t="shared" si="1208"/>
        <v>1.2962400000000001</v>
      </c>
      <c r="Z80" s="469">
        <f t="shared" si="1209"/>
        <v>0</v>
      </c>
      <c r="AA80" s="122">
        <f>Z80/Z74</f>
        <v>0</v>
      </c>
      <c r="AB80" s="101">
        <f>AB74*AA80</f>
        <v>0</v>
      </c>
      <c r="AC80" s="119">
        <f t="shared" si="1210"/>
        <v>0</v>
      </c>
      <c r="AD80" s="93">
        <f>AD74</f>
        <v>23.63</v>
      </c>
      <c r="AE80" s="120">
        <f t="shared" si="1211"/>
        <v>0</v>
      </c>
      <c r="AF80" s="101">
        <f t="shared" si="1212"/>
        <v>0</v>
      </c>
      <c r="AG80" s="101"/>
      <c r="AH80" s="121"/>
      <c r="AI80" s="122">
        <f t="shared" si="1213"/>
        <v>0</v>
      </c>
      <c r="AJ80" s="469">
        <f t="shared" si="1214"/>
        <v>0</v>
      </c>
      <c r="AK80" s="122" t="e">
        <f>AJ80/AJ74</f>
        <v>#DIV/0!</v>
      </c>
      <c r="AL80" s="101" t="e">
        <f>AL74*AK80</f>
        <v>#DIV/0!</v>
      </c>
      <c r="AM80" s="119">
        <f t="shared" si="1215"/>
        <v>0</v>
      </c>
      <c r="AN80" s="93">
        <f>AN74</f>
        <v>0</v>
      </c>
      <c r="AO80" s="120">
        <f t="shared" si="1216"/>
        <v>0</v>
      </c>
      <c r="AP80" s="101">
        <f t="shared" si="1217"/>
        <v>0</v>
      </c>
      <c r="AQ80" s="101"/>
      <c r="AR80" s="121"/>
      <c r="AS80" s="122">
        <f t="shared" si="1218"/>
        <v>0</v>
      </c>
      <c r="AT80" s="469">
        <f t="shared" si="1219"/>
        <v>0</v>
      </c>
      <c r="AU80" s="122">
        <f>AT80/AT74</f>
        <v>0</v>
      </c>
      <c r="AV80" s="101">
        <f>AV74*AU80</f>
        <v>0</v>
      </c>
      <c r="AW80" s="119">
        <f t="shared" si="1220"/>
        <v>0</v>
      </c>
      <c r="AX80" s="93">
        <f>AX74</f>
        <v>23.63</v>
      </c>
      <c r="AY80" s="120">
        <f t="shared" si="1221"/>
        <v>0</v>
      </c>
      <c r="AZ80" s="101">
        <f t="shared" si="1222"/>
        <v>0</v>
      </c>
      <c r="BA80" s="101"/>
      <c r="BB80" s="121"/>
      <c r="BC80" s="122">
        <f t="shared" si="1223"/>
        <v>0</v>
      </c>
      <c r="BD80" s="469">
        <f t="shared" si="1224"/>
        <v>23</v>
      </c>
      <c r="BE80" s="122">
        <f>BD80/BD74</f>
        <v>0.15232000000000001</v>
      </c>
      <c r="BF80" s="101">
        <f>BF74*BE80</f>
        <v>206.55</v>
      </c>
      <c r="BG80" s="119">
        <f t="shared" si="1225"/>
        <v>8.9804347799999995</v>
      </c>
      <c r="BH80" s="93">
        <f>BH74</f>
        <v>23.63</v>
      </c>
      <c r="BI80" s="120">
        <f t="shared" si="1226"/>
        <v>212.20767000000001</v>
      </c>
      <c r="BJ80" s="101">
        <f t="shared" si="1227"/>
        <v>4880.78</v>
      </c>
      <c r="BK80" s="101"/>
      <c r="BL80" s="121"/>
      <c r="BM80" s="122">
        <f t="shared" si="1228"/>
        <v>0.60284000000000004</v>
      </c>
      <c r="BN80" s="469">
        <f t="shared" si="1229"/>
        <v>0</v>
      </c>
      <c r="BO80" s="122">
        <f>BN80/BN74</f>
        <v>0</v>
      </c>
      <c r="BP80" s="101">
        <f>BP74*BO80</f>
        <v>0</v>
      </c>
      <c r="BQ80" s="119">
        <f t="shared" si="1230"/>
        <v>0</v>
      </c>
      <c r="BR80" s="93">
        <f>BR74</f>
        <v>23.63</v>
      </c>
      <c r="BS80" s="120">
        <f t="shared" si="1231"/>
        <v>0</v>
      </c>
      <c r="BT80" s="101">
        <f t="shared" si="1232"/>
        <v>0</v>
      </c>
      <c r="BU80" s="101"/>
      <c r="BV80" s="121"/>
      <c r="BW80" s="122">
        <f t="shared" si="1233"/>
        <v>0</v>
      </c>
      <c r="BX80" s="469">
        <f t="shared" si="1234"/>
        <v>0</v>
      </c>
      <c r="BY80" s="122">
        <f>BX80/BX74</f>
        <v>0</v>
      </c>
      <c r="BZ80" s="101">
        <f>BZ74*BY80</f>
        <v>0</v>
      </c>
      <c r="CA80" s="119">
        <f t="shared" si="1235"/>
        <v>0</v>
      </c>
      <c r="CB80" s="93">
        <f>CB74</f>
        <v>23.63</v>
      </c>
      <c r="CC80" s="120">
        <f t="shared" si="1236"/>
        <v>0</v>
      </c>
      <c r="CD80" s="101">
        <f t="shared" si="1237"/>
        <v>0</v>
      </c>
      <c r="CE80" s="101"/>
      <c r="CF80" s="121"/>
      <c r="CG80" s="122">
        <f t="shared" si="1238"/>
        <v>0</v>
      </c>
      <c r="CH80" s="469">
        <f t="shared" si="1239"/>
        <v>0</v>
      </c>
      <c r="CI80" s="122" t="e">
        <f>CH80/CH74</f>
        <v>#DIV/0!</v>
      </c>
      <c r="CJ80" s="101" t="e">
        <f>CJ74*CI80</f>
        <v>#DIV/0!</v>
      </c>
      <c r="CK80" s="119">
        <f t="shared" si="1240"/>
        <v>0</v>
      </c>
      <c r="CL80" s="93">
        <f>CL74</f>
        <v>0</v>
      </c>
      <c r="CM80" s="120">
        <f t="shared" si="1241"/>
        <v>0</v>
      </c>
      <c r="CN80" s="101">
        <f t="shared" si="1242"/>
        <v>0</v>
      </c>
      <c r="CO80" s="101"/>
      <c r="CP80" s="121"/>
      <c r="CQ80" s="122">
        <f t="shared" si="1243"/>
        <v>0</v>
      </c>
      <c r="CR80" s="469">
        <f t="shared" si="1244"/>
        <v>0</v>
      </c>
      <c r="CS80" s="122">
        <f>CR80/CR74</f>
        <v>0</v>
      </c>
      <c r="CT80" s="101">
        <f>CT74*CS80</f>
        <v>0</v>
      </c>
      <c r="CU80" s="119">
        <f t="shared" si="1245"/>
        <v>0</v>
      </c>
      <c r="CV80" s="93">
        <f>CV74</f>
        <v>23.63</v>
      </c>
      <c r="CW80" s="120">
        <f t="shared" si="1246"/>
        <v>0</v>
      </c>
      <c r="CX80" s="101">
        <f t="shared" si="1247"/>
        <v>0</v>
      </c>
      <c r="CY80" s="101"/>
      <c r="CZ80" s="121"/>
      <c r="DA80" s="122">
        <f t="shared" si="1248"/>
        <v>0</v>
      </c>
      <c r="DB80" s="469">
        <f t="shared" si="1249"/>
        <v>0</v>
      </c>
      <c r="DC80" s="122">
        <f>DB80/DB74</f>
        <v>0</v>
      </c>
      <c r="DD80" s="101">
        <f>DD74*DC80</f>
        <v>0</v>
      </c>
      <c r="DE80" s="119">
        <f t="shared" si="1250"/>
        <v>0</v>
      </c>
      <c r="DF80" s="93">
        <f>DF74</f>
        <v>23.63</v>
      </c>
      <c r="DG80" s="120">
        <f t="shared" si="1251"/>
        <v>0</v>
      </c>
      <c r="DH80" s="101">
        <f t="shared" si="1252"/>
        <v>0</v>
      </c>
      <c r="DI80" s="101"/>
      <c r="DJ80" s="121"/>
      <c r="DK80" s="122">
        <f t="shared" si="1253"/>
        <v>0</v>
      </c>
      <c r="DL80" s="469">
        <f t="shared" si="1254"/>
        <v>0</v>
      </c>
      <c r="DM80" s="122">
        <f>DL80/DL74</f>
        <v>0</v>
      </c>
      <c r="DN80" s="101">
        <f>DN74*DM80</f>
        <v>0</v>
      </c>
      <c r="DO80" s="119">
        <f t="shared" si="1255"/>
        <v>0</v>
      </c>
      <c r="DP80" s="93">
        <f>DP74</f>
        <v>23.63</v>
      </c>
      <c r="DQ80" s="120">
        <f t="shared" si="1256"/>
        <v>0</v>
      </c>
      <c r="DR80" s="101">
        <f t="shared" si="1257"/>
        <v>0</v>
      </c>
      <c r="DS80" s="101"/>
      <c r="DT80" s="121"/>
      <c r="DU80" s="122">
        <f t="shared" si="1258"/>
        <v>0</v>
      </c>
      <c r="DV80" s="469">
        <f t="shared" si="1259"/>
        <v>0</v>
      </c>
      <c r="DW80" s="122">
        <f>DV80/DV74</f>
        <v>0</v>
      </c>
      <c r="DX80" s="101">
        <f>DX74*DW80</f>
        <v>0</v>
      </c>
      <c r="DY80" s="119">
        <f t="shared" si="1260"/>
        <v>0</v>
      </c>
      <c r="DZ80" s="93">
        <f>DZ74</f>
        <v>23.63</v>
      </c>
      <c r="EA80" s="120">
        <f t="shared" si="1261"/>
        <v>0</v>
      </c>
      <c r="EB80" s="101">
        <f t="shared" si="1262"/>
        <v>0</v>
      </c>
      <c r="EC80" s="101"/>
      <c r="ED80" s="121"/>
      <c r="EE80" s="122">
        <f t="shared" si="1263"/>
        <v>0</v>
      </c>
      <c r="EF80" s="469">
        <f t="shared" si="1264"/>
        <v>0</v>
      </c>
      <c r="EG80" s="122">
        <f>EF80/EF74</f>
        <v>0</v>
      </c>
      <c r="EH80" s="101">
        <f>EH74*EG80</f>
        <v>0</v>
      </c>
      <c r="EI80" s="119">
        <f t="shared" si="1265"/>
        <v>0</v>
      </c>
      <c r="EJ80" s="93">
        <f>EJ74</f>
        <v>23.63</v>
      </c>
      <c r="EK80" s="120">
        <f t="shared" si="1266"/>
        <v>0</v>
      </c>
      <c r="EL80" s="101">
        <f t="shared" si="1267"/>
        <v>0</v>
      </c>
      <c r="EM80" s="101"/>
      <c r="EN80" s="121"/>
      <c r="EO80" s="122">
        <f t="shared" si="1268"/>
        <v>0</v>
      </c>
      <c r="EP80" s="469">
        <f t="shared" si="1269"/>
        <v>0</v>
      </c>
      <c r="EQ80" s="122">
        <f>EP80/EP74</f>
        <v>0</v>
      </c>
      <c r="ER80" s="101">
        <f>ER74*EQ80</f>
        <v>0</v>
      </c>
      <c r="ES80" s="119">
        <f t="shared" si="1270"/>
        <v>0</v>
      </c>
      <c r="ET80" s="93">
        <f>ET74</f>
        <v>23.63</v>
      </c>
      <c r="EU80" s="120">
        <f t="shared" si="1271"/>
        <v>0</v>
      </c>
      <c r="EV80" s="101">
        <f t="shared" si="1272"/>
        <v>0</v>
      </c>
      <c r="EW80" s="101"/>
      <c r="EX80" s="121"/>
      <c r="EY80" s="122">
        <f t="shared" si="1273"/>
        <v>0</v>
      </c>
      <c r="EZ80" s="469">
        <f t="shared" si="1274"/>
        <v>68</v>
      </c>
      <c r="FA80" s="122">
        <f>EZ80/EZ74</f>
        <v>0.63551000000000002</v>
      </c>
      <c r="FB80" s="101">
        <f>FB74*FA80</f>
        <v>591.02</v>
      </c>
      <c r="FC80" s="119">
        <f t="shared" si="1275"/>
        <v>8.6914705899999998</v>
      </c>
      <c r="FD80" s="93">
        <f>FD74</f>
        <v>23.63</v>
      </c>
      <c r="FE80" s="120">
        <f t="shared" si="1276"/>
        <v>205.37944999999999</v>
      </c>
      <c r="FF80" s="101">
        <f t="shared" si="1277"/>
        <v>13965.8</v>
      </c>
      <c r="FG80" s="101"/>
      <c r="FH80" s="121"/>
      <c r="FI80" s="122">
        <f t="shared" si="1278"/>
        <v>0.58343999999999996</v>
      </c>
      <c r="FJ80" s="469">
        <f t="shared" si="1279"/>
        <v>0</v>
      </c>
      <c r="FK80" s="122">
        <f>FJ80/FJ74</f>
        <v>0</v>
      </c>
      <c r="FL80" s="101">
        <f>FL74*FK80</f>
        <v>0</v>
      </c>
      <c r="FM80" s="119">
        <f t="shared" si="1280"/>
        <v>0</v>
      </c>
      <c r="FN80" s="93">
        <f>FN74</f>
        <v>23.63</v>
      </c>
      <c r="FO80" s="120">
        <f t="shared" si="1281"/>
        <v>0</v>
      </c>
      <c r="FP80" s="101">
        <f t="shared" si="1282"/>
        <v>0</v>
      </c>
      <c r="FQ80" s="101"/>
      <c r="FR80" s="121"/>
      <c r="FS80" s="122">
        <f t="shared" si="1283"/>
        <v>0</v>
      </c>
      <c r="FT80" s="469">
        <f t="shared" si="1284"/>
        <v>0</v>
      </c>
      <c r="FU80" s="122">
        <f>FT80/FT74</f>
        <v>0</v>
      </c>
      <c r="FV80" s="101">
        <f>FV74*FU80</f>
        <v>0</v>
      </c>
      <c r="FW80" s="119">
        <f t="shared" si="1285"/>
        <v>0</v>
      </c>
      <c r="FX80" s="93">
        <f>FX74</f>
        <v>23.63</v>
      </c>
      <c r="FY80" s="120">
        <f t="shared" si="1286"/>
        <v>0</v>
      </c>
      <c r="FZ80" s="101">
        <f t="shared" si="1287"/>
        <v>0</v>
      </c>
      <c r="GA80" s="101"/>
      <c r="GB80" s="121"/>
      <c r="GC80" s="122">
        <f t="shared" si="1288"/>
        <v>0</v>
      </c>
      <c r="GD80" s="469">
        <f t="shared" si="1289"/>
        <v>0</v>
      </c>
      <c r="GE80" s="122">
        <f>GD80/GD74</f>
        <v>0</v>
      </c>
      <c r="GF80" s="101">
        <f>GF74*GE80</f>
        <v>0</v>
      </c>
      <c r="GG80" s="119">
        <f t="shared" si="1290"/>
        <v>0</v>
      </c>
      <c r="GH80" s="93">
        <f>GH74</f>
        <v>23.63</v>
      </c>
      <c r="GI80" s="120">
        <f t="shared" si="1291"/>
        <v>0</v>
      </c>
      <c r="GJ80" s="101">
        <f t="shared" si="1292"/>
        <v>0</v>
      </c>
      <c r="GK80" s="101"/>
      <c r="GL80" s="121"/>
      <c r="GM80" s="122">
        <f t="shared" si="1293"/>
        <v>0</v>
      </c>
      <c r="GN80" s="469">
        <f t="shared" si="1294"/>
        <v>0</v>
      </c>
      <c r="GO80" s="122">
        <f>GN80/GN74</f>
        <v>0</v>
      </c>
      <c r="GP80" s="101">
        <f>GP74*GO80</f>
        <v>0</v>
      </c>
      <c r="GQ80" s="119">
        <f t="shared" si="1295"/>
        <v>0</v>
      </c>
      <c r="GR80" s="93">
        <f>GR74</f>
        <v>23.63</v>
      </c>
      <c r="GS80" s="120">
        <f t="shared" si="1296"/>
        <v>0</v>
      </c>
      <c r="GT80" s="101">
        <f t="shared" si="1297"/>
        <v>0</v>
      </c>
      <c r="GU80" s="101"/>
      <c r="GV80" s="121"/>
      <c r="GW80" s="122">
        <f t="shared" si="1298"/>
        <v>0</v>
      </c>
      <c r="GX80" s="469">
        <f t="shared" si="1299"/>
        <v>0</v>
      </c>
      <c r="GY80" s="122">
        <f>GX80/GX74</f>
        <v>0</v>
      </c>
      <c r="GZ80" s="101">
        <f>GZ74*GY80</f>
        <v>0</v>
      </c>
      <c r="HA80" s="119">
        <f t="shared" si="1300"/>
        <v>0</v>
      </c>
      <c r="HB80" s="93">
        <f>HB74</f>
        <v>23.63</v>
      </c>
      <c r="HC80" s="120">
        <f t="shared" si="1301"/>
        <v>0</v>
      </c>
      <c r="HD80" s="101">
        <f t="shared" si="1302"/>
        <v>0</v>
      </c>
      <c r="HE80" s="101"/>
      <c r="HF80" s="121"/>
      <c r="HG80" s="122">
        <f t="shared" si="1303"/>
        <v>0</v>
      </c>
      <c r="HH80" s="469">
        <f t="shared" si="1304"/>
        <v>0</v>
      </c>
      <c r="HI80" s="122">
        <f>HH80/HH74</f>
        <v>0</v>
      </c>
      <c r="HJ80" s="101">
        <f>HJ74*HI80</f>
        <v>0</v>
      </c>
      <c r="HK80" s="119">
        <f t="shared" si="1305"/>
        <v>0</v>
      </c>
      <c r="HL80" s="93">
        <f>HL74</f>
        <v>23.63</v>
      </c>
      <c r="HM80" s="120">
        <f t="shared" si="1306"/>
        <v>0</v>
      </c>
      <c r="HN80" s="101">
        <f t="shared" si="1307"/>
        <v>0</v>
      </c>
      <c r="HO80" s="101"/>
      <c r="HP80" s="121"/>
      <c r="HQ80" s="122">
        <f t="shared" si="1308"/>
        <v>0</v>
      </c>
      <c r="HR80" s="469">
        <f t="shared" si="1309"/>
        <v>28</v>
      </c>
      <c r="HS80" s="122">
        <f>HR80/HR74</f>
        <v>6.5269999999999995E-2</v>
      </c>
      <c r="HT80" s="101">
        <f>HT74*HS80</f>
        <v>376.87</v>
      </c>
      <c r="HU80" s="119">
        <f t="shared" si="1310"/>
        <v>13.459642860000001</v>
      </c>
      <c r="HV80" s="93">
        <f>HV74</f>
        <v>23.63</v>
      </c>
      <c r="HW80" s="120">
        <f t="shared" si="1311"/>
        <v>318.05135999999999</v>
      </c>
      <c r="HX80" s="101">
        <f t="shared" si="1312"/>
        <v>8905.44</v>
      </c>
      <c r="HY80" s="101"/>
      <c r="HZ80" s="121"/>
      <c r="IA80" s="122">
        <f t="shared" si="1313"/>
        <v>0.90351000000000004</v>
      </c>
      <c r="IB80" s="469">
        <f t="shared" si="1314"/>
        <v>0</v>
      </c>
      <c r="IC80" s="122">
        <f>IB80/IB74</f>
        <v>0</v>
      </c>
      <c r="ID80" s="101">
        <f>ID74*IC80</f>
        <v>0</v>
      </c>
      <c r="IE80" s="119">
        <f t="shared" si="1315"/>
        <v>0</v>
      </c>
      <c r="IF80" s="93">
        <f>IF74</f>
        <v>23.63</v>
      </c>
      <c r="IG80" s="120">
        <f t="shared" si="1316"/>
        <v>0</v>
      </c>
      <c r="IH80" s="101">
        <f t="shared" si="1317"/>
        <v>0</v>
      </c>
      <c r="II80" s="101"/>
      <c r="IJ80" s="121"/>
      <c r="IK80" s="122">
        <f t="shared" si="1318"/>
        <v>0</v>
      </c>
      <c r="IL80" s="469">
        <f t="shared" si="1319"/>
        <v>0</v>
      </c>
      <c r="IM80" s="122">
        <f>IL80/IL74</f>
        <v>0</v>
      </c>
      <c r="IN80" s="101">
        <f>IN74*IM80</f>
        <v>0</v>
      </c>
      <c r="IO80" s="119">
        <f t="shared" si="1320"/>
        <v>0</v>
      </c>
      <c r="IP80" s="93">
        <f>IP74</f>
        <v>23.63</v>
      </c>
      <c r="IQ80" s="120">
        <f t="shared" si="1321"/>
        <v>0</v>
      </c>
      <c r="IR80" s="101">
        <f t="shared" si="1322"/>
        <v>0</v>
      </c>
      <c r="IS80" s="101"/>
      <c r="IT80" s="121"/>
      <c r="IU80" s="122">
        <f t="shared" si="1323"/>
        <v>0</v>
      </c>
      <c r="IV80" s="469">
        <f t="shared" si="1324"/>
        <v>0</v>
      </c>
      <c r="IW80" s="122">
        <f>IV80/IV74</f>
        <v>0</v>
      </c>
      <c r="IX80" s="101">
        <f>IX74*IW80</f>
        <v>0</v>
      </c>
      <c r="IY80" s="119">
        <f t="shared" si="1325"/>
        <v>0</v>
      </c>
      <c r="IZ80" s="93">
        <f>IZ74</f>
        <v>23.63</v>
      </c>
      <c r="JA80" s="120">
        <f t="shared" si="1326"/>
        <v>0</v>
      </c>
      <c r="JB80" s="101">
        <f t="shared" si="1327"/>
        <v>0</v>
      </c>
      <c r="JC80" s="101"/>
      <c r="JD80" s="121"/>
      <c r="JE80" s="122">
        <f t="shared" si="1328"/>
        <v>0</v>
      </c>
      <c r="JF80" s="469">
        <f t="shared" si="1329"/>
        <v>0</v>
      </c>
      <c r="JG80" s="122">
        <f>JF80/JF74</f>
        <v>0</v>
      </c>
      <c r="JH80" s="101">
        <f>JH74*JG80</f>
        <v>0</v>
      </c>
      <c r="JI80" s="119">
        <f t="shared" si="1330"/>
        <v>0</v>
      </c>
      <c r="JJ80" s="93">
        <f>JJ74</f>
        <v>23.63</v>
      </c>
      <c r="JK80" s="120">
        <f t="shared" si="1331"/>
        <v>0</v>
      </c>
      <c r="JL80" s="101">
        <f t="shared" si="1332"/>
        <v>0</v>
      </c>
      <c r="JM80" s="101"/>
      <c r="JN80" s="121"/>
      <c r="JO80" s="122">
        <f t="shared" si="1333"/>
        <v>0</v>
      </c>
      <c r="JP80" s="469">
        <f t="shared" si="1334"/>
        <v>0</v>
      </c>
      <c r="JQ80" s="122" t="e">
        <f>JP80/JP74</f>
        <v>#DIV/0!</v>
      </c>
      <c r="JR80" s="101" t="e">
        <f>JR74*JQ80</f>
        <v>#DIV/0!</v>
      </c>
      <c r="JS80" s="119">
        <f t="shared" si="1335"/>
        <v>0</v>
      </c>
      <c r="JT80" s="93">
        <f>JT74</f>
        <v>0</v>
      </c>
      <c r="JU80" s="120">
        <f t="shared" si="1336"/>
        <v>0</v>
      </c>
      <c r="JV80" s="101">
        <f t="shared" si="1337"/>
        <v>0</v>
      </c>
      <c r="JW80" s="101"/>
      <c r="JX80" s="121"/>
      <c r="JY80" s="122">
        <f t="shared" si="1338"/>
        <v>0</v>
      </c>
      <c r="JZ80" s="469">
        <f t="shared" si="1339"/>
        <v>0</v>
      </c>
      <c r="KA80" s="122">
        <f>JZ80/JZ74</f>
        <v>0</v>
      </c>
      <c r="KB80" s="101">
        <f>KB74*KA80</f>
        <v>0</v>
      </c>
      <c r="KC80" s="119">
        <f t="shared" si="1340"/>
        <v>0</v>
      </c>
      <c r="KD80" s="93">
        <f>KD74</f>
        <v>23.63</v>
      </c>
      <c r="KE80" s="120">
        <f t="shared" si="1341"/>
        <v>0</v>
      </c>
      <c r="KF80" s="101">
        <f t="shared" si="1342"/>
        <v>0</v>
      </c>
      <c r="KG80" s="101"/>
      <c r="KH80" s="121"/>
      <c r="KI80" s="122">
        <f t="shared" si="1343"/>
        <v>0</v>
      </c>
      <c r="KJ80" s="469">
        <f t="shared" si="1344"/>
        <v>0</v>
      </c>
      <c r="KK80" s="122">
        <f>KJ80/KJ74</f>
        <v>0</v>
      </c>
      <c r="KL80" s="101">
        <f>KL74*KK80</f>
        <v>0</v>
      </c>
      <c r="KM80" s="119">
        <f t="shared" si="1345"/>
        <v>0</v>
      </c>
      <c r="KN80" s="93">
        <f>KN74</f>
        <v>23.63</v>
      </c>
      <c r="KO80" s="120">
        <f t="shared" si="1346"/>
        <v>0</v>
      </c>
      <c r="KP80" s="101">
        <f t="shared" si="1347"/>
        <v>0</v>
      </c>
      <c r="KQ80" s="101"/>
      <c r="KR80" s="121"/>
      <c r="KS80" s="122">
        <f t="shared" si="1348"/>
        <v>0</v>
      </c>
      <c r="KT80" s="469">
        <f t="shared" si="1349"/>
        <v>0</v>
      </c>
      <c r="KU80" s="122">
        <f>KT80/KT74</f>
        <v>0</v>
      </c>
      <c r="KV80" s="101">
        <f>KV74*KU80</f>
        <v>0</v>
      </c>
      <c r="KW80" s="119">
        <f t="shared" si="1350"/>
        <v>0</v>
      </c>
      <c r="KX80" s="93">
        <f>KX74</f>
        <v>23.63</v>
      </c>
      <c r="KY80" s="120">
        <f t="shared" si="1351"/>
        <v>0</v>
      </c>
      <c r="KZ80" s="101">
        <f t="shared" si="1352"/>
        <v>0</v>
      </c>
      <c r="LA80" s="101"/>
      <c r="LB80" s="121"/>
      <c r="LC80" s="122">
        <f t="shared" si="1353"/>
        <v>0</v>
      </c>
      <c r="LD80" s="469">
        <f t="shared" si="1354"/>
        <v>0</v>
      </c>
      <c r="LE80" s="122">
        <f>LD80/LD74</f>
        <v>0</v>
      </c>
      <c r="LF80" s="101">
        <f>LF74*LE80</f>
        <v>0</v>
      </c>
      <c r="LG80" s="119">
        <f t="shared" si="1355"/>
        <v>0</v>
      </c>
      <c r="LH80" s="93">
        <f>LH74</f>
        <v>23.63</v>
      </c>
      <c r="LI80" s="120">
        <f t="shared" si="1356"/>
        <v>0</v>
      </c>
      <c r="LJ80" s="101">
        <f t="shared" si="1357"/>
        <v>0</v>
      </c>
      <c r="LK80" s="101"/>
      <c r="LL80" s="121"/>
      <c r="LM80" s="122">
        <f t="shared" si="1358"/>
        <v>0</v>
      </c>
      <c r="LN80" s="469">
        <f t="shared" si="1359"/>
        <v>0</v>
      </c>
      <c r="LO80" s="122">
        <f>LN80/LN74</f>
        <v>0</v>
      </c>
      <c r="LP80" s="101">
        <f>LP74*LO80</f>
        <v>0</v>
      </c>
      <c r="LQ80" s="119">
        <f t="shared" si="1360"/>
        <v>0</v>
      </c>
      <c r="LR80" s="93">
        <f>LR74</f>
        <v>23.63</v>
      </c>
      <c r="LS80" s="120">
        <f t="shared" si="1361"/>
        <v>0</v>
      </c>
      <c r="LT80" s="101">
        <f t="shared" si="1362"/>
        <v>0</v>
      </c>
      <c r="LU80" s="101"/>
      <c r="LV80" s="121"/>
      <c r="LW80" s="122">
        <f t="shared" si="1363"/>
        <v>0</v>
      </c>
      <c r="LX80" s="469">
        <f t="shared" si="1364"/>
        <v>0</v>
      </c>
      <c r="LY80" s="122">
        <f>LX80/LX74</f>
        <v>0</v>
      </c>
      <c r="LZ80" s="101">
        <f>LZ74*LY80</f>
        <v>0</v>
      </c>
      <c r="MA80" s="119">
        <f t="shared" si="1365"/>
        <v>0</v>
      </c>
      <c r="MB80" s="93">
        <f>MB74</f>
        <v>23.63</v>
      </c>
      <c r="MC80" s="120">
        <f t="shared" si="1366"/>
        <v>0</v>
      </c>
      <c r="MD80" s="101">
        <f t="shared" si="1367"/>
        <v>0</v>
      </c>
      <c r="ME80" s="101"/>
      <c r="MF80" s="121"/>
      <c r="MG80" s="122">
        <f t="shared" si="1368"/>
        <v>0</v>
      </c>
      <c r="MH80" s="469">
        <f t="shared" si="1369"/>
        <v>0</v>
      </c>
      <c r="MI80" s="122">
        <f>MH80/MH74</f>
        <v>0</v>
      </c>
      <c r="MJ80" s="101">
        <f>MJ74*MI80</f>
        <v>0</v>
      </c>
      <c r="MK80" s="119">
        <f t="shared" si="1370"/>
        <v>0</v>
      </c>
      <c r="ML80" s="93">
        <f>ML74</f>
        <v>23.63</v>
      </c>
      <c r="MM80" s="120">
        <f t="shared" si="1371"/>
        <v>0</v>
      </c>
      <c r="MN80" s="101">
        <f t="shared" si="1372"/>
        <v>0</v>
      </c>
      <c r="MO80" s="101"/>
      <c r="MP80" s="121"/>
      <c r="MQ80" s="122">
        <f t="shared" si="1373"/>
        <v>0</v>
      </c>
      <c r="MR80" s="469">
        <f t="shared" si="1374"/>
        <v>0</v>
      </c>
      <c r="MS80" s="122">
        <f>MR80/MR74</f>
        <v>0</v>
      </c>
      <c r="MT80" s="101">
        <f>MT74*MS80</f>
        <v>0</v>
      </c>
      <c r="MU80" s="119">
        <f t="shared" si="1375"/>
        <v>0</v>
      </c>
      <c r="MV80" s="93">
        <f>MV74</f>
        <v>23.63</v>
      </c>
      <c r="MW80" s="120">
        <f t="shared" si="1376"/>
        <v>0</v>
      </c>
      <c r="MX80" s="101">
        <f t="shared" si="1377"/>
        <v>0</v>
      </c>
      <c r="MY80" s="101"/>
      <c r="MZ80" s="121"/>
      <c r="NA80" s="122">
        <f t="shared" si="1378"/>
        <v>0</v>
      </c>
      <c r="NB80" s="469">
        <f t="shared" si="1379"/>
        <v>0</v>
      </c>
      <c r="NC80" s="122">
        <f>NB80/NB74</f>
        <v>0</v>
      </c>
      <c r="ND80" s="101">
        <f>ND74*NC80</f>
        <v>0</v>
      </c>
      <c r="NE80" s="119">
        <f t="shared" si="1380"/>
        <v>0</v>
      </c>
      <c r="NF80" s="93">
        <f>NF74</f>
        <v>23.63</v>
      </c>
      <c r="NG80" s="120">
        <f t="shared" si="1381"/>
        <v>0</v>
      </c>
      <c r="NH80" s="101">
        <f t="shared" si="1382"/>
        <v>0</v>
      </c>
      <c r="NI80" s="101"/>
      <c r="NJ80" s="121"/>
      <c r="NK80" s="122">
        <f t="shared" si="1383"/>
        <v>0</v>
      </c>
      <c r="NL80" s="469">
        <f t="shared" si="1384"/>
        <v>0</v>
      </c>
      <c r="NM80" s="122">
        <f>NL80/NL74</f>
        <v>0</v>
      </c>
      <c r="NN80" s="101">
        <f>NN74*NM80</f>
        <v>0</v>
      </c>
      <c r="NO80" s="119">
        <f t="shared" si="1385"/>
        <v>0</v>
      </c>
      <c r="NP80" s="93">
        <f>NP74</f>
        <v>23.63</v>
      </c>
      <c r="NQ80" s="120">
        <f t="shared" si="1386"/>
        <v>0</v>
      </c>
      <c r="NR80" s="101">
        <f t="shared" si="1387"/>
        <v>0</v>
      </c>
      <c r="NS80" s="101"/>
      <c r="NT80" s="121"/>
      <c r="NU80" s="122">
        <f t="shared" si="1388"/>
        <v>0</v>
      </c>
      <c r="NV80" s="469">
        <f t="shared" si="1389"/>
        <v>0</v>
      </c>
      <c r="NW80" s="122">
        <f>NV80/NV74</f>
        <v>0</v>
      </c>
      <c r="NX80" s="101">
        <f>NX74*NW80</f>
        <v>0</v>
      </c>
      <c r="NY80" s="119">
        <f t="shared" si="1390"/>
        <v>0</v>
      </c>
      <c r="NZ80" s="93">
        <f>NZ74</f>
        <v>23.63</v>
      </c>
      <c r="OA80" s="120">
        <f t="shared" si="1391"/>
        <v>0</v>
      </c>
      <c r="OB80" s="101">
        <f t="shared" si="1392"/>
        <v>0</v>
      </c>
      <c r="OC80" s="101"/>
      <c r="OD80" s="121"/>
      <c r="OE80" s="122">
        <f t="shared" si="1393"/>
        <v>0</v>
      </c>
      <c r="OF80" s="469">
        <f t="shared" si="1394"/>
        <v>13</v>
      </c>
      <c r="OG80" s="122">
        <f>OF80/OF74</f>
        <v>9.2200000000000004E-2</v>
      </c>
      <c r="OH80" s="101">
        <f>OH74*OG80</f>
        <v>125.02</v>
      </c>
      <c r="OI80" s="119">
        <f t="shared" si="1395"/>
        <v>9.6169230799999994</v>
      </c>
      <c r="OJ80" s="93">
        <f>OJ74</f>
        <v>23.63</v>
      </c>
      <c r="OK80" s="120">
        <f t="shared" si="1396"/>
        <v>227.24789000000001</v>
      </c>
      <c r="OL80" s="101">
        <f t="shared" si="1397"/>
        <v>2954.22</v>
      </c>
      <c r="OM80" s="101"/>
      <c r="ON80" s="121"/>
      <c r="OO80" s="122">
        <f t="shared" si="1398"/>
        <v>0.64556000000000002</v>
      </c>
      <c r="OP80" s="469">
        <f t="shared" si="1399"/>
        <v>0</v>
      </c>
      <c r="OQ80" s="122">
        <f>OP80/OP74</f>
        <v>0</v>
      </c>
      <c r="OR80" s="101">
        <f>OR74*OQ80</f>
        <v>0</v>
      </c>
      <c r="OS80" s="119">
        <f t="shared" si="1400"/>
        <v>0</v>
      </c>
      <c r="OT80" s="93">
        <f>OT74</f>
        <v>23.63</v>
      </c>
      <c r="OU80" s="120">
        <f t="shared" si="1401"/>
        <v>0</v>
      </c>
      <c r="OV80" s="101">
        <f t="shared" si="1402"/>
        <v>0</v>
      </c>
      <c r="OW80" s="101"/>
      <c r="OX80" s="121"/>
      <c r="OY80" s="122">
        <f t="shared" si="1403"/>
        <v>0</v>
      </c>
      <c r="OZ80" s="469">
        <f t="shared" si="1404"/>
        <v>36</v>
      </c>
      <c r="PA80" s="122">
        <f>OZ80/OZ74</f>
        <v>0.5</v>
      </c>
      <c r="PB80" s="101">
        <f>PB74*PA80</f>
        <v>380</v>
      </c>
      <c r="PC80" s="119">
        <f t="shared" si="1405"/>
        <v>10.55555556</v>
      </c>
      <c r="PD80" s="93">
        <f>PD74</f>
        <v>23.63</v>
      </c>
      <c r="PE80" s="120">
        <f t="shared" si="1406"/>
        <v>249.42778000000001</v>
      </c>
      <c r="PF80" s="101">
        <f t="shared" si="1407"/>
        <v>8979.4</v>
      </c>
      <c r="PG80" s="101"/>
      <c r="PH80" s="121"/>
      <c r="PI80" s="122">
        <f t="shared" si="1408"/>
        <v>0.70857000000000003</v>
      </c>
      <c r="PJ80" s="469">
        <f t="shared" si="1409"/>
        <v>0</v>
      </c>
      <c r="PK80" s="122">
        <f>PJ80/PJ74</f>
        <v>0</v>
      </c>
      <c r="PL80" s="101">
        <f>PL74*PK80</f>
        <v>0</v>
      </c>
      <c r="PM80" s="119">
        <f t="shared" si="1410"/>
        <v>0</v>
      </c>
      <c r="PN80" s="93">
        <f>PN74</f>
        <v>23.63</v>
      </c>
      <c r="PO80" s="120">
        <f t="shared" si="1411"/>
        <v>0</v>
      </c>
      <c r="PP80" s="101">
        <f t="shared" si="1412"/>
        <v>0</v>
      </c>
      <c r="PQ80" s="101"/>
      <c r="PR80" s="121"/>
      <c r="PS80" s="122">
        <f t="shared" si="1413"/>
        <v>0</v>
      </c>
      <c r="PT80" s="469">
        <f t="shared" si="1414"/>
        <v>0</v>
      </c>
      <c r="PU80" s="122" t="e">
        <f>PT80/PT74</f>
        <v>#DIV/0!</v>
      </c>
      <c r="PV80" s="101" t="e">
        <f>PV74*PU80</f>
        <v>#DIV/0!</v>
      </c>
      <c r="PW80" s="119">
        <f t="shared" si="1415"/>
        <v>0</v>
      </c>
      <c r="PX80" s="93">
        <f>PX74</f>
        <v>0</v>
      </c>
      <c r="PY80" s="120">
        <f t="shared" si="1416"/>
        <v>0</v>
      </c>
      <c r="PZ80" s="101">
        <f t="shared" si="1417"/>
        <v>0</v>
      </c>
      <c r="QA80" s="101"/>
      <c r="QB80" s="121"/>
      <c r="QC80" s="122">
        <f t="shared" si="1418"/>
        <v>0</v>
      </c>
      <c r="QD80" s="469">
        <f t="shared" si="1419"/>
        <v>0</v>
      </c>
      <c r="QE80" s="122">
        <f>QD80/QD74</f>
        <v>0</v>
      </c>
      <c r="QF80" s="101">
        <f>QF74*QE80</f>
        <v>0</v>
      </c>
      <c r="QG80" s="119">
        <f t="shared" si="1420"/>
        <v>0</v>
      </c>
      <c r="QH80" s="93">
        <f>QH74</f>
        <v>23.63</v>
      </c>
      <c r="QI80" s="120">
        <f t="shared" si="1421"/>
        <v>0</v>
      </c>
      <c r="QJ80" s="101">
        <f t="shared" si="1422"/>
        <v>0</v>
      </c>
      <c r="QK80" s="101"/>
      <c r="QL80" s="121"/>
      <c r="QM80" s="122">
        <f t="shared" si="1423"/>
        <v>0</v>
      </c>
      <c r="QN80" s="469">
        <f t="shared" si="1424"/>
        <v>0</v>
      </c>
      <c r="QO80" s="122">
        <f>QN80/QN74</f>
        <v>0</v>
      </c>
      <c r="QP80" s="101">
        <f>QP74*QO80</f>
        <v>0</v>
      </c>
      <c r="QQ80" s="119">
        <f t="shared" si="1425"/>
        <v>0</v>
      </c>
      <c r="QR80" s="93">
        <f>QR74</f>
        <v>23.63</v>
      </c>
      <c r="QS80" s="120">
        <f t="shared" si="1426"/>
        <v>0</v>
      </c>
      <c r="QT80" s="101">
        <f t="shared" si="1427"/>
        <v>0</v>
      </c>
      <c r="QU80" s="101"/>
      <c r="QV80" s="121"/>
      <c r="QW80" s="122">
        <f t="shared" si="1428"/>
        <v>0</v>
      </c>
      <c r="QX80" s="469">
        <f t="shared" si="1429"/>
        <v>27</v>
      </c>
      <c r="QY80" s="122">
        <f>QX80/QX74</f>
        <v>0.15606999999999999</v>
      </c>
      <c r="QZ80" s="101">
        <f>QZ74*QY80</f>
        <v>236.13</v>
      </c>
      <c r="RA80" s="119">
        <f t="shared" si="1430"/>
        <v>8.7455555599999997</v>
      </c>
      <c r="RB80" s="93">
        <f>RB74</f>
        <v>23.63</v>
      </c>
      <c r="RC80" s="120">
        <f t="shared" si="1431"/>
        <v>206.65747999999999</v>
      </c>
      <c r="RD80" s="101">
        <f t="shared" si="1432"/>
        <v>5579.75</v>
      </c>
      <c r="RE80" s="101"/>
      <c r="RF80" s="121"/>
      <c r="RG80" s="122">
        <f t="shared" si="1433"/>
        <v>0.58706999999999998</v>
      </c>
      <c r="RH80" s="469">
        <f t="shared" si="1434"/>
        <v>0</v>
      </c>
      <c r="RI80" s="122">
        <f>RH80/RH74</f>
        <v>0</v>
      </c>
      <c r="RJ80" s="101">
        <f>RJ74*RI80</f>
        <v>0</v>
      </c>
      <c r="RK80" s="119">
        <f t="shared" si="1435"/>
        <v>0</v>
      </c>
      <c r="RL80" s="93">
        <f>RL74</f>
        <v>23.63</v>
      </c>
      <c r="RM80" s="120">
        <f t="shared" si="1436"/>
        <v>0</v>
      </c>
      <c r="RN80" s="101">
        <f t="shared" si="1437"/>
        <v>0</v>
      </c>
      <c r="RO80" s="101"/>
      <c r="RP80" s="121"/>
      <c r="RQ80" s="122">
        <f t="shared" si="1438"/>
        <v>0</v>
      </c>
      <c r="RR80" s="469">
        <f t="shared" si="1439"/>
        <v>0</v>
      </c>
      <c r="RS80" s="122">
        <f>RR80/RR74</f>
        <v>0</v>
      </c>
      <c r="RT80" s="101">
        <f>RT74*RS80</f>
        <v>0</v>
      </c>
      <c r="RU80" s="119">
        <f t="shared" si="1440"/>
        <v>0</v>
      </c>
      <c r="RV80" s="93">
        <f>RV74</f>
        <v>23.63</v>
      </c>
      <c r="RW80" s="120">
        <f t="shared" si="1441"/>
        <v>0</v>
      </c>
      <c r="RX80" s="101">
        <f t="shared" si="1442"/>
        <v>0</v>
      </c>
      <c r="RY80" s="101"/>
      <c r="RZ80" s="121"/>
      <c r="SA80" s="122">
        <f t="shared" si="1443"/>
        <v>0</v>
      </c>
      <c r="SB80" s="469">
        <f t="shared" si="1444"/>
        <v>0</v>
      </c>
      <c r="SC80" s="122">
        <f>SB80/SB74</f>
        <v>0</v>
      </c>
      <c r="SD80" s="101">
        <f>SD74*SC80</f>
        <v>0</v>
      </c>
      <c r="SE80" s="119">
        <f t="shared" si="1445"/>
        <v>0</v>
      </c>
      <c r="SF80" s="93">
        <f>SF74</f>
        <v>23.63</v>
      </c>
      <c r="SG80" s="120">
        <f t="shared" si="1446"/>
        <v>0</v>
      </c>
      <c r="SH80" s="101">
        <f t="shared" si="1447"/>
        <v>0</v>
      </c>
      <c r="SI80" s="101"/>
      <c r="SJ80" s="121"/>
      <c r="SK80" s="122">
        <f t="shared" si="1448"/>
        <v>0</v>
      </c>
      <c r="SL80" s="469">
        <f t="shared" si="1449"/>
        <v>0</v>
      </c>
      <c r="SM80" s="122">
        <f>SL80/SL74</f>
        <v>0</v>
      </c>
      <c r="SN80" s="101">
        <f>SN74*SM80</f>
        <v>0</v>
      </c>
      <c r="SO80" s="119">
        <f t="shared" si="1450"/>
        <v>0</v>
      </c>
      <c r="SP80" s="93">
        <f>SP74</f>
        <v>23.63</v>
      </c>
      <c r="SQ80" s="120">
        <f t="shared" si="1451"/>
        <v>0</v>
      </c>
      <c r="SR80" s="101">
        <f t="shared" si="1452"/>
        <v>0</v>
      </c>
      <c r="SS80" s="101"/>
      <c r="ST80" s="121"/>
      <c r="SU80" s="122">
        <f t="shared" si="1453"/>
        <v>0</v>
      </c>
      <c r="SV80" s="469">
        <f t="shared" si="1454"/>
        <v>0</v>
      </c>
      <c r="SW80" s="122">
        <f>SV80/SV74</f>
        <v>0</v>
      </c>
      <c r="SX80" s="101">
        <f>SX74*SW80</f>
        <v>0</v>
      </c>
      <c r="SY80" s="119">
        <f t="shared" si="1455"/>
        <v>0</v>
      </c>
      <c r="SZ80" s="93">
        <f>SZ74</f>
        <v>23.63</v>
      </c>
      <c r="TA80" s="120">
        <f t="shared" si="1456"/>
        <v>0</v>
      </c>
      <c r="TB80" s="101">
        <f t="shared" si="1457"/>
        <v>0</v>
      </c>
      <c r="TC80" s="101"/>
      <c r="TD80" s="121"/>
      <c r="TE80" s="122">
        <f t="shared" si="1458"/>
        <v>0</v>
      </c>
      <c r="TF80" s="469">
        <f t="shared" si="1459"/>
        <v>0</v>
      </c>
      <c r="TG80" s="122">
        <f>TF80/TF74</f>
        <v>0</v>
      </c>
      <c r="TH80" s="101">
        <f>TH74*TG80</f>
        <v>0</v>
      </c>
      <c r="TI80" s="119">
        <f t="shared" si="1460"/>
        <v>0</v>
      </c>
      <c r="TJ80" s="93">
        <f>TJ74</f>
        <v>23.63</v>
      </c>
      <c r="TK80" s="120">
        <f t="shared" si="1461"/>
        <v>0</v>
      </c>
      <c r="TL80" s="101">
        <f t="shared" si="1462"/>
        <v>0</v>
      </c>
      <c r="TM80" s="101"/>
      <c r="TN80" s="121"/>
      <c r="TO80" s="122">
        <f t="shared" si="1463"/>
        <v>0</v>
      </c>
      <c r="TP80" s="469">
        <f t="shared" si="1464"/>
        <v>0</v>
      </c>
      <c r="TQ80" s="122">
        <f>TP80/TP74</f>
        <v>0</v>
      </c>
      <c r="TR80" s="101">
        <f>TR74*TQ80</f>
        <v>0</v>
      </c>
      <c r="TS80" s="119">
        <f t="shared" si="1465"/>
        <v>0</v>
      </c>
      <c r="TT80" s="93">
        <f>TT74</f>
        <v>23.63</v>
      </c>
      <c r="TU80" s="120">
        <f t="shared" si="1466"/>
        <v>0</v>
      </c>
      <c r="TV80" s="101">
        <f t="shared" si="1467"/>
        <v>0</v>
      </c>
      <c r="TW80" s="101"/>
      <c r="TX80" s="121"/>
      <c r="TY80" s="122">
        <f t="shared" si="1468"/>
        <v>0</v>
      </c>
      <c r="TZ80" s="469">
        <f t="shared" si="1469"/>
        <v>0</v>
      </c>
      <c r="UA80" s="122">
        <f>TZ80/TZ74</f>
        <v>0</v>
      </c>
      <c r="UB80" s="101">
        <f>UB74*UA80</f>
        <v>0</v>
      </c>
      <c r="UC80" s="119">
        <f t="shared" si="1470"/>
        <v>0</v>
      </c>
      <c r="UD80" s="93">
        <f>UD74</f>
        <v>23.63</v>
      </c>
      <c r="UE80" s="120">
        <f t="shared" si="1471"/>
        <v>0</v>
      </c>
      <c r="UF80" s="101">
        <f t="shared" si="1472"/>
        <v>0</v>
      </c>
      <c r="UG80" s="101"/>
      <c r="UH80" s="121"/>
      <c r="UI80" s="122">
        <f t="shared" si="1473"/>
        <v>0</v>
      </c>
      <c r="UJ80" s="469">
        <f t="shared" si="1474"/>
        <v>0</v>
      </c>
      <c r="UK80" s="122">
        <f>UJ80/UJ74</f>
        <v>0</v>
      </c>
      <c r="UL80" s="101">
        <f>UL74*UK80</f>
        <v>0</v>
      </c>
      <c r="UM80" s="119">
        <f t="shared" si="1475"/>
        <v>0</v>
      </c>
      <c r="UN80" s="93">
        <f>UN74</f>
        <v>23.63</v>
      </c>
      <c r="UO80" s="120">
        <f t="shared" si="1476"/>
        <v>0</v>
      </c>
      <c r="UP80" s="101">
        <f t="shared" si="1477"/>
        <v>0</v>
      </c>
      <c r="UQ80" s="101"/>
      <c r="UR80" s="121"/>
      <c r="US80" s="122">
        <f t="shared" si="1478"/>
        <v>0</v>
      </c>
      <c r="UT80" s="469">
        <f t="shared" si="1479"/>
        <v>0</v>
      </c>
      <c r="UU80" s="122">
        <f>UT80/UT74</f>
        <v>0</v>
      </c>
      <c r="UV80" s="101">
        <f>UV74*UU80</f>
        <v>0</v>
      </c>
      <c r="UW80" s="119">
        <f t="shared" si="1480"/>
        <v>0</v>
      </c>
      <c r="UX80" s="93">
        <f>UX74</f>
        <v>23.63</v>
      </c>
      <c r="UY80" s="120">
        <f t="shared" si="1481"/>
        <v>0</v>
      </c>
      <c r="UZ80" s="101">
        <f t="shared" si="1482"/>
        <v>0</v>
      </c>
      <c r="VA80" s="101"/>
      <c r="VB80" s="121"/>
      <c r="VC80" s="122">
        <f t="shared" si="1483"/>
        <v>0</v>
      </c>
      <c r="VD80" s="469">
        <f t="shared" si="1484"/>
        <v>0</v>
      </c>
      <c r="VE80" s="122">
        <f>VD80/VD74</f>
        <v>0</v>
      </c>
      <c r="VF80" s="101">
        <f>VF74*VE80</f>
        <v>0</v>
      </c>
      <c r="VG80" s="119">
        <f t="shared" si="1485"/>
        <v>0</v>
      </c>
      <c r="VH80" s="93">
        <f>VH74</f>
        <v>23.63</v>
      </c>
      <c r="VI80" s="120">
        <f t="shared" si="1486"/>
        <v>0</v>
      </c>
      <c r="VJ80" s="101">
        <f t="shared" si="1487"/>
        <v>0</v>
      </c>
      <c r="VK80" s="101"/>
      <c r="VL80" s="121"/>
      <c r="VM80" s="122">
        <f t="shared" si="1488"/>
        <v>0</v>
      </c>
      <c r="VN80" s="469">
        <f t="shared" si="1489"/>
        <v>0</v>
      </c>
      <c r="VO80" s="122">
        <f>VN80/VN74</f>
        <v>0</v>
      </c>
      <c r="VP80" s="101">
        <f>VP74*VO80</f>
        <v>0</v>
      </c>
      <c r="VQ80" s="119">
        <f t="shared" si="1490"/>
        <v>0</v>
      </c>
      <c r="VR80" s="93">
        <f>VR74</f>
        <v>23.63</v>
      </c>
      <c r="VS80" s="120">
        <f t="shared" si="1491"/>
        <v>0</v>
      </c>
      <c r="VT80" s="101">
        <f t="shared" si="1492"/>
        <v>0</v>
      </c>
      <c r="VU80" s="101"/>
      <c r="VV80" s="121"/>
      <c r="VW80" s="122">
        <f t="shared" si="1493"/>
        <v>0</v>
      </c>
      <c r="VX80" s="452">
        <f t="shared" si="1494"/>
        <v>222</v>
      </c>
      <c r="VY80" s="122">
        <f>VX80/VX74</f>
        <v>1.7670000000000002E-2</v>
      </c>
      <c r="VZ80" s="101">
        <f>VZ74*VY80</f>
        <v>3307.13</v>
      </c>
      <c r="WA80" s="119">
        <f t="shared" si="1495"/>
        <v>14.89698198</v>
      </c>
      <c r="WB80" s="93">
        <f>WB74</f>
        <v>23.63</v>
      </c>
      <c r="WC80" s="120">
        <f t="shared" si="1496"/>
        <v>352.01567999999997</v>
      </c>
      <c r="WD80" s="101">
        <f t="shared" si="1497"/>
        <v>78147.48</v>
      </c>
      <c r="WE80" s="101"/>
      <c r="WF80" s="121"/>
    </row>
    <row r="81" spans="1:604" ht="24">
      <c r="A81" s="5"/>
      <c r="B81" s="85" t="s">
        <v>409</v>
      </c>
      <c r="C81" s="12" t="s">
        <v>920</v>
      </c>
      <c r="D81" s="12" t="s">
        <v>423</v>
      </c>
      <c r="E81" s="4" t="s">
        <v>33</v>
      </c>
      <c r="F81" s="469">
        <f t="shared" si="1199"/>
        <v>0</v>
      </c>
      <c r="G81" s="122">
        <f>F81/F74</f>
        <v>0</v>
      </c>
      <c r="H81" s="101">
        <f>H74*G81</f>
        <v>0</v>
      </c>
      <c r="I81" s="119">
        <f t="shared" si="1200"/>
        <v>0</v>
      </c>
      <c r="J81" s="93">
        <f>J74</f>
        <v>23.63</v>
      </c>
      <c r="K81" s="120">
        <f t="shared" si="1201"/>
        <v>0</v>
      </c>
      <c r="L81" s="101">
        <f t="shared" si="1202"/>
        <v>0</v>
      </c>
      <c r="M81" s="101"/>
      <c r="N81" s="121"/>
      <c r="O81" s="122" t="e">
        <f t="shared" si="1203"/>
        <v>#DIV/0!</v>
      </c>
      <c r="P81" s="469">
        <f t="shared" si="1204"/>
        <v>0</v>
      </c>
      <c r="Q81" s="122">
        <f>P81/P74</f>
        <v>0</v>
      </c>
      <c r="R81" s="101">
        <f>R74*Q81</f>
        <v>0</v>
      </c>
      <c r="S81" s="119">
        <f t="shared" si="1205"/>
        <v>0</v>
      </c>
      <c r="T81" s="93">
        <f>T74</f>
        <v>23.63</v>
      </c>
      <c r="U81" s="120">
        <f t="shared" si="1206"/>
        <v>0</v>
      </c>
      <c r="V81" s="101">
        <f t="shared" si="1207"/>
        <v>0</v>
      </c>
      <c r="W81" s="101"/>
      <c r="X81" s="121"/>
      <c r="Y81" s="122" t="e">
        <f t="shared" si="1208"/>
        <v>#DIV/0!</v>
      </c>
      <c r="Z81" s="469">
        <f t="shared" si="1209"/>
        <v>0</v>
      </c>
      <c r="AA81" s="122">
        <f>Z81/Z74</f>
        <v>0</v>
      </c>
      <c r="AB81" s="101">
        <f>AB74*AA81</f>
        <v>0</v>
      </c>
      <c r="AC81" s="119">
        <f t="shared" si="1210"/>
        <v>0</v>
      </c>
      <c r="AD81" s="93">
        <f>AD74</f>
        <v>23.63</v>
      </c>
      <c r="AE81" s="120">
        <f t="shared" si="1211"/>
        <v>0</v>
      </c>
      <c r="AF81" s="101">
        <f t="shared" si="1212"/>
        <v>0</v>
      </c>
      <c r="AG81" s="101"/>
      <c r="AH81" s="121"/>
      <c r="AI81" s="122" t="e">
        <f t="shared" si="1213"/>
        <v>#DIV/0!</v>
      </c>
      <c r="AJ81" s="469">
        <f t="shared" si="1214"/>
        <v>0</v>
      </c>
      <c r="AK81" s="122" t="e">
        <f>AJ81/AJ74</f>
        <v>#DIV/0!</v>
      </c>
      <c r="AL81" s="101" t="e">
        <f>AL74*AK81</f>
        <v>#DIV/0!</v>
      </c>
      <c r="AM81" s="119">
        <f t="shared" si="1215"/>
        <v>0</v>
      </c>
      <c r="AN81" s="93">
        <f>AN74</f>
        <v>0</v>
      </c>
      <c r="AO81" s="120">
        <f t="shared" si="1216"/>
        <v>0</v>
      </c>
      <c r="AP81" s="101">
        <f t="shared" si="1217"/>
        <v>0</v>
      </c>
      <c r="AQ81" s="101"/>
      <c r="AR81" s="121"/>
      <c r="AS81" s="122" t="e">
        <f t="shared" si="1218"/>
        <v>#DIV/0!</v>
      </c>
      <c r="AT81" s="469">
        <f t="shared" si="1219"/>
        <v>0</v>
      </c>
      <c r="AU81" s="122">
        <f>AT81/AT74</f>
        <v>0</v>
      </c>
      <c r="AV81" s="101">
        <f>AV74*AU81</f>
        <v>0</v>
      </c>
      <c r="AW81" s="119">
        <f t="shared" si="1220"/>
        <v>0</v>
      </c>
      <c r="AX81" s="93">
        <f>AX74</f>
        <v>23.63</v>
      </c>
      <c r="AY81" s="120">
        <f t="shared" si="1221"/>
        <v>0</v>
      </c>
      <c r="AZ81" s="101">
        <f t="shared" si="1222"/>
        <v>0</v>
      </c>
      <c r="BA81" s="101"/>
      <c r="BB81" s="121"/>
      <c r="BC81" s="122" t="e">
        <f t="shared" si="1223"/>
        <v>#DIV/0!</v>
      </c>
      <c r="BD81" s="469">
        <f t="shared" si="1224"/>
        <v>0</v>
      </c>
      <c r="BE81" s="122">
        <f>BD81/BD74</f>
        <v>0</v>
      </c>
      <c r="BF81" s="101">
        <f>BF74*BE81</f>
        <v>0</v>
      </c>
      <c r="BG81" s="119">
        <f t="shared" si="1225"/>
        <v>0</v>
      </c>
      <c r="BH81" s="93">
        <f>BH74</f>
        <v>23.63</v>
      </c>
      <c r="BI81" s="120">
        <f t="shared" si="1226"/>
        <v>0</v>
      </c>
      <c r="BJ81" s="101">
        <f t="shared" si="1227"/>
        <v>0</v>
      </c>
      <c r="BK81" s="101"/>
      <c r="BL81" s="121"/>
      <c r="BM81" s="122" t="e">
        <f t="shared" si="1228"/>
        <v>#DIV/0!</v>
      </c>
      <c r="BN81" s="469">
        <f t="shared" si="1229"/>
        <v>0</v>
      </c>
      <c r="BO81" s="122">
        <f>BN81/BN74</f>
        <v>0</v>
      </c>
      <c r="BP81" s="101">
        <f>BP74*BO81</f>
        <v>0</v>
      </c>
      <c r="BQ81" s="119">
        <f t="shared" si="1230"/>
        <v>0</v>
      </c>
      <c r="BR81" s="93">
        <f>BR74</f>
        <v>23.63</v>
      </c>
      <c r="BS81" s="120">
        <f t="shared" si="1231"/>
        <v>0</v>
      </c>
      <c r="BT81" s="101">
        <f t="shared" si="1232"/>
        <v>0</v>
      </c>
      <c r="BU81" s="101"/>
      <c r="BV81" s="121"/>
      <c r="BW81" s="122" t="e">
        <f t="shared" si="1233"/>
        <v>#DIV/0!</v>
      </c>
      <c r="BX81" s="469">
        <f t="shared" si="1234"/>
        <v>0</v>
      </c>
      <c r="BY81" s="122">
        <f>BX81/BX74</f>
        <v>0</v>
      </c>
      <c r="BZ81" s="101">
        <f>BZ74*BY81</f>
        <v>0</v>
      </c>
      <c r="CA81" s="119">
        <f t="shared" si="1235"/>
        <v>0</v>
      </c>
      <c r="CB81" s="93">
        <f>CB74</f>
        <v>23.63</v>
      </c>
      <c r="CC81" s="120">
        <f t="shared" si="1236"/>
        <v>0</v>
      </c>
      <c r="CD81" s="101">
        <f t="shared" si="1237"/>
        <v>0</v>
      </c>
      <c r="CE81" s="101"/>
      <c r="CF81" s="121"/>
      <c r="CG81" s="122" t="e">
        <f t="shared" si="1238"/>
        <v>#DIV/0!</v>
      </c>
      <c r="CH81" s="469">
        <f t="shared" si="1239"/>
        <v>0</v>
      </c>
      <c r="CI81" s="122" t="e">
        <f>CH81/CH74</f>
        <v>#DIV/0!</v>
      </c>
      <c r="CJ81" s="101" t="e">
        <f>CJ74*CI81</f>
        <v>#DIV/0!</v>
      </c>
      <c r="CK81" s="119">
        <f t="shared" si="1240"/>
        <v>0</v>
      </c>
      <c r="CL81" s="93">
        <f>CL74</f>
        <v>0</v>
      </c>
      <c r="CM81" s="120">
        <f t="shared" si="1241"/>
        <v>0</v>
      </c>
      <c r="CN81" s="101">
        <f t="shared" si="1242"/>
        <v>0</v>
      </c>
      <c r="CO81" s="101"/>
      <c r="CP81" s="121"/>
      <c r="CQ81" s="122" t="e">
        <f t="shared" si="1243"/>
        <v>#DIV/0!</v>
      </c>
      <c r="CR81" s="469">
        <f t="shared" si="1244"/>
        <v>0</v>
      </c>
      <c r="CS81" s="122">
        <f>CR81/CR74</f>
        <v>0</v>
      </c>
      <c r="CT81" s="101">
        <f>CT74*CS81</f>
        <v>0</v>
      </c>
      <c r="CU81" s="119">
        <f t="shared" si="1245"/>
        <v>0</v>
      </c>
      <c r="CV81" s="93">
        <f>CV74</f>
        <v>23.63</v>
      </c>
      <c r="CW81" s="120">
        <f t="shared" si="1246"/>
        <v>0</v>
      </c>
      <c r="CX81" s="101">
        <f t="shared" si="1247"/>
        <v>0</v>
      </c>
      <c r="CY81" s="101"/>
      <c r="CZ81" s="121"/>
      <c r="DA81" s="122" t="e">
        <f t="shared" si="1248"/>
        <v>#DIV/0!</v>
      </c>
      <c r="DB81" s="469">
        <f t="shared" si="1249"/>
        <v>0</v>
      </c>
      <c r="DC81" s="122">
        <f>DB81/DB74</f>
        <v>0</v>
      </c>
      <c r="DD81" s="101">
        <f>DD74*DC81</f>
        <v>0</v>
      </c>
      <c r="DE81" s="119">
        <f t="shared" si="1250"/>
        <v>0</v>
      </c>
      <c r="DF81" s="93">
        <f>DF74</f>
        <v>23.63</v>
      </c>
      <c r="DG81" s="120">
        <f t="shared" si="1251"/>
        <v>0</v>
      </c>
      <c r="DH81" s="101">
        <f t="shared" si="1252"/>
        <v>0</v>
      </c>
      <c r="DI81" s="101"/>
      <c r="DJ81" s="121"/>
      <c r="DK81" s="122" t="e">
        <f t="shared" si="1253"/>
        <v>#DIV/0!</v>
      </c>
      <c r="DL81" s="469">
        <f t="shared" si="1254"/>
        <v>0</v>
      </c>
      <c r="DM81" s="122">
        <f>DL81/DL74</f>
        <v>0</v>
      </c>
      <c r="DN81" s="101">
        <f>DN74*DM81</f>
        <v>0</v>
      </c>
      <c r="DO81" s="119">
        <f t="shared" si="1255"/>
        <v>0</v>
      </c>
      <c r="DP81" s="93">
        <f>DP74</f>
        <v>23.63</v>
      </c>
      <c r="DQ81" s="120">
        <f t="shared" si="1256"/>
        <v>0</v>
      </c>
      <c r="DR81" s="101">
        <f t="shared" si="1257"/>
        <v>0</v>
      </c>
      <c r="DS81" s="101"/>
      <c r="DT81" s="121"/>
      <c r="DU81" s="122" t="e">
        <f t="shared" si="1258"/>
        <v>#DIV/0!</v>
      </c>
      <c r="DV81" s="469">
        <f t="shared" si="1259"/>
        <v>0</v>
      </c>
      <c r="DW81" s="122">
        <f>DV81/DV74</f>
        <v>0</v>
      </c>
      <c r="DX81" s="101">
        <f>DX74*DW81</f>
        <v>0</v>
      </c>
      <c r="DY81" s="119">
        <f t="shared" si="1260"/>
        <v>0</v>
      </c>
      <c r="DZ81" s="93">
        <f>DZ74</f>
        <v>23.63</v>
      </c>
      <c r="EA81" s="120">
        <f t="shared" si="1261"/>
        <v>0</v>
      </c>
      <c r="EB81" s="101">
        <f t="shared" si="1262"/>
        <v>0</v>
      </c>
      <c r="EC81" s="101"/>
      <c r="ED81" s="121"/>
      <c r="EE81" s="122" t="e">
        <f t="shared" si="1263"/>
        <v>#DIV/0!</v>
      </c>
      <c r="EF81" s="469">
        <f t="shared" si="1264"/>
        <v>0</v>
      </c>
      <c r="EG81" s="122">
        <f>EF81/EF74</f>
        <v>0</v>
      </c>
      <c r="EH81" s="101">
        <f>EH74*EG81</f>
        <v>0</v>
      </c>
      <c r="EI81" s="119">
        <f t="shared" si="1265"/>
        <v>0</v>
      </c>
      <c r="EJ81" s="93">
        <f>EJ74</f>
        <v>23.63</v>
      </c>
      <c r="EK81" s="120">
        <f t="shared" si="1266"/>
        <v>0</v>
      </c>
      <c r="EL81" s="101">
        <f t="shared" si="1267"/>
        <v>0</v>
      </c>
      <c r="EM81" s="101"/>
      <c r="EN81" s="121"/>
      <c r="EO81" s="122" t="e">
        <f t="shared" si="1268"/>
        <v>#DIV/0!</v>
      </c>
      <c r="EP81" s="469">
        <f t="shared" si="1269"/>
        <v>0</v>
      </c>
      <c r="EQ81" s="122">
        <f>EP81/EP74</f>
        <v>0</v>
      </c>
      <c r="ER81" s="101">
        <f>ER74*EQ81</f>
        <v>0</v>
      </c>
      <c r="ES81" s="119">
        <f t="shared" si="1270"/>
        <v>0</v>
      </c>
      <c r="ET81" s="93">
        <f>ET74</f>
        <v>23.63</v>
      </c>
      <c r="EU81" s="120">
        <f t="shared" si="1271"/>
        <v>0</v>
      </c>
      <c r="EV81" s="101">
        <f t="shared" si="1272"/>
        <v>0</v>
      </c>
      <c r="EW81" s="101"/>
      <c r="EX81" s="121"/>
      <c r="EY81" s="122" t="e">
        <f t="shared" si="1273"/>
        <v>#DIV/0!</v>
      </c>
      <c r="EZ81" s="469">
        <f t="shared" si="1274"/>
        <v>0</v>
      </c>
      <c r="FA81" s="122">
        <f>EZ81/EZ74</f>
        <v>0</v>
      </c>
      <c r="FB81" s="101">
        <f>FB74*FA81</f>
        <v>0</v>
      </c>
      <c r="FC81" s="119">
        <f t="shared" si="1275"/>
        <v>0</v>
      </c>
      <c r="FD81" s="93">
        <f>FD74</f>
        <v>23.63</v>
      </c>
      <c r="FE81" s="120">
        <f t="shared" si="1276"/>
        <v>0</v>
      </c>
      <c r="FF81" s="101">
        <f t="shared" si="1277"/>
        <v>0</v>
      </c>
      <c r="FG81" s="101"/>
      <c r="FH81" s="121"/>
      <c r="FI81" s="122" t="e">
        <f t="shared" si="1278"/>
        <v>#DIV/0!</v>
      </c>
      <c r="FJ81" s="469">
        <f t="shared" si="1279"/>
        <v>0</v>
      </c>
      <c r="FK81" s="122">
        <f>FJ81/FJ74</f>
        <v>0</v>
      </c>
      <c r="FL81" s="101">
        <f>FL74*FK81</f>
        <v>0</v>
      </c>
      <c r="FM81" s="119">
        <f t="shared" si="1280"/>
        <v>0</v>
      </c>
      <c r="FN81" s="93">
        <f>FN74</f>
        <v>23.63</v>
      </c>
      <c r="FO81" s="120">
        <f t="shared" si="1281"/>
        <v>0</v>
      </c>
      <c r="FP81" s="101">
        <f t="shared" si="1282"/>
        <v>0</v>
      </c>
      <c r="FQ81" s="101"/>
      <c r="FR81" s="121"/>
      <c r="FS81" s="122" t="e">
        <f t="shared" si="1283"/>
        <v>#DIV/0!</v>
      </c>
      <c r="FT81" s="469">
        <f t="shared" si="1284"/>
        <v>0</v>
      </c>
      <c r="FU81" s="122">
        <f>FT81/FT74</f>
        <v>0</v>
      </c>
      <c r="FV81" s="101">
        <f>FV74*FU81</f>
        <v>0</v>
      </c>
      <c r="FW81" s="119">
        <f t="shared" si="1285"/>
        <v>0</v>
      </c>
      <c r="FX81" s="93">
        <f>FX74</f>
        <v>23.63</v>
      </c>
      <c r="FY81" s="120">
        <f t="shared" si="1286"/>
        <v>0</v>
      </c>
      <c r="FZ81" s="101">
        <f t="shared" si="1287"/>
        <v>0</v>
      </c>
      <c r="GA81" s="101"/>
      <c r="GB81" s="121"/>
      <c r="GC81" s="122" t="e">
        <f t="shared" si="1288"/>
        <v>#DIV/0!</v>
      </c>
      <c r="GD81" s="469">
        <f t="shared" si="1289"/>
        <v>0</v>
      </c>
      <c r="GE81" s="122">
        <f>GD81/GD74</f>
        <v>0</v>
      </c>
      <c r="GF81" s="101">
        <f>GF74*GE81</f>
        <v>0</v>
      </c>
      <c r="GG81" s="119">
        <f t="shared" si="1290"/>
        <v>0</v>
      </c>
      <c r="GH81" s="93">
        <f>GH74</f>
        <v>23.63</v>
      </c>
      <c r="GI81" s="120">
        <f t="shared" si="1291"/>
        <v>0</v>
      </c>
      <c r="GJ81" s="101">
        <f t="shared" si="1292"/>
        <v>0</v>
      </c>
      <c r="GK81" s="101"/>
      <c r="GL81" s="121"/>
      <c r="GM81" s="122" t="e">
        <f t="shared" si="1293"/>
        <v>#DIV/0!</v>
      </c>
      <c r="GN81" s="469">
        <f t="shared" si="1294"/>
        <v>0</v>
      </c>
      <c r="GO81" s="122">
        <f>GN81/GN74</f>
        <v>0</v>
      </c>
      <c r="GP81" s="101">
        <f>GP74*GO81</f>
        <v>0</v>
      </c>
      <c r="GQ81" s="119">
        <f t="shared" si="1295"/>
        <v>0</v>
      </c>
      <c r="GR81" s="93">
        <f>GR74</f>
        <v>23.63</v>
      </c>
      <c r="GS81" s="120">
        <f t="shared" si="1296"/>
        <v>0</v>
      </c>
      <c r="GT81" s="101">
        <f t="shared" si="1297"/>
        <v>0</v>
      </c>
      <c r="GU81" s="101"/>
      <c r="GV81" s="121"/>
      <c r="GW81" s="122" t="e">
        <f t="shared" si="1298"/>
        <v>#DIV/0!</v>
      </c>
      <c r="GX81" s="469">
        <f t="shared" si="1299"/>
        <v>0</v>
      </c>
      <c r="GY81" s="122">
        <f>GX81/GX74</f>
        <v>0</v>
      </c>
      <c r="GZ81" s="101">
        <f>GZ74*GY81</f>
        <v>0</v>
      </c>
      <c r="HA81" s="119">
        <f t="shared" si="1300"/>
        <v>0</v>
      </c>
      <c r="HB81" s="93">
        <f>HB74</f>
        <v>23.63</v>
      </c>
      <c r="HC81" s="120">
        <f t="shared" si="1301"/>
        <v>0</v>
      </c>
      <c r="HD81" s="101">
        <f t="shared" si="1302"/>
        <v>0</v>
      </c>
      <c r="HE81" s="101"/>
      <c r="HF81" s="121"/>
      <c r="HG81" s="122" t="e">
        <f t="shared" si="1303"/>
        <v>#DIV/0!</v>
      </c>
      <c r="HH81" s="469">
        <f t="shared" si="1304"/>
        <v>0</v>
      </c>
      <c r="HI81" s="122">
        <f>HH81/HH74</f>
        <v>0</v>
      </c>
      <c r="HJ81" s="101">
        <f>HJ74*HI81</f>
        <v>0</v>
      </c>
      <c r="HK81" s="119">
        <f t="shared" si="1305"/>
        <v>0</v>
      </c>
      <c r="HL81" s="93">
        <f>HL74</f>
        <v>23.63</v>
      </c>
      <c r="HM81" s="120">
        <f t="shared" si="1306"/>
        <v>0</v>
      </c>
      <c r="HN81" s="101">
        <f t="shared" si="1307"/>
        <v>0</v>
      </c>
      <c r="HO81" s="101"/>
      <c r="HP81" s="121"/>
      <c r="HQ81" s="122" t="e">
        <f t="shared" si="1308"/>
        <v>#DIV/0!</v>
      </c>
      <c r="HR81" s="469">
        <f t="shared" si="1309"/>
        <v>0</v>
      </c>
      <c r="HS81" s="122">
        <f>HR81/HR74</f>
        <v>0</v>
      </c>
      <c r="HT81" s="101">
        <f>HT74*HS81</f>
        <v>0</v>
      </c>
      <c r="HU81" s="119">
        <f t="shared" si="1310"/>
        <v>0</v>
      </c>
      <c r="HV81" s="93">
        <f>HV74</f>
        <v>23.63</v>
      </c>
      <c r="HW81" s="120">
        <f t="shared" si="1311"/>
        <v>0</v>
      </c>
      <c r="HX81" s="101">
        <f t="shared" si="1312"/>
        <v>0</v>
      </c>
      <c r="HY81" s="101"/>
      <c r="HZ81" s="121"/>
      <c r="IA81" s="122" t="e">
        <f t="shared" si="1313"/>
        <v>#DIV/0!</v>
      </c>
      <c r="IB81" s="469">
        <f t="shared" si="1314"/>
        <v>0</v>
      </c>
      <c r="IC81" s="122">
        <f>IB81/IB74</f>
        <v>0</v>
      </c>
      <c r="ID81" s="101">
        <f>ID74*IC81</f>
        <v>0</v>
      </c>
      <c r="IE81" s="119">
        <f t="shared" si="1315"/>
        <v>0</v>
      </c>
      <c r="IF81" s="93">
        <f>IF74</f>
        <v>23.63</v>
      </c>
      <c r="IG81" s="120">
        <f t="shared" si="1316"/>
        <v>0</v>
      </c>
      <c r="IH81" s="101">
        <f t="shared" si="1317"/>
        <v>0</v>
      </c>
      <c r="II81" s="101"/>
      <c r="IJ81" s="121"/>
      <c r="IK81" s="122" t="e">
        <f t="shared" si="1318"/>
        <v>#DIV/0!</v>
      </c>
      <c r="IL81" s="469">
        <f t="shared" si="1319"/>
        <v>0</v>
      </c>
      <c r="IM81" s="122">
        <f>IL81/IL74</f>
        <v>0</v>
      </c>
      <c r="IN81" s="101">
        <f>IN74*IM81</f>
        <v>0</v>
      </c>
      <c r="IO81" s="119">
        <f t="shared" si="1320"/>
        <v>0</v>
      </c>
      <c r="IP81" s="93">
        <f>IP74</f>
        <v>23.63</v>
      </c>
      <c r="IQ81" s="120">
        <f t="shared" si="1321"/>
        <v>0</v>
      </c>
      <c r="IR81" s="101">
        <f t="shared" si="1322"/>
        <v>0</v>
      </c>
      <c r="IS81" s="101"/>
      <c r="IT81" s="121"/>
      <c r="IU81" s="122" t="e">
        <f t="shared" si="1323"/>
        <v>#DIV/0!</v>
      </c>
      <c r="IV81" s="469">
        <f t="shared" si="1324"/>
        <v>0</v>
      </c>
      <c r="IW81" s="122">
        <f>IV81/IV74</f>
        <v>0</v>
      </c>
      <c r="IX81" s="101">
        <f>IX74*IW81</f>
        <v>0</v>
      </c>
      <c r="IY81" s="119">
        <f t="shared" si="1325"/>
        <v>0</v>
      </c>
      <c r="IZ81" s="93">
        <f>IZ74</f>
        <v>23.63</v>
      </c>
      <c r="JA81" s="120">
        <f t="shared" si="1326"/>
        <v>0</v>
      </c>
      <c r="JB81" s="101">
        <f t="shared" si="1327"/>
        <v>0</v>
      </c>
      <c r="JC81" s="101"/>
      <c r="JD81" s="121"/>
      <c r="JE81" s="122" t="e">
        <f t="shared" si="1328"/>
        <v>#DIV/0!</v>
      </c>
      <c r="JF81" s="469">
        <f t="shared" si="1329"/>
        <v>0</v>
      </c>
      <c r="JG81" s="122">
        <f>JF81/JF74</f>
        <v>0</v>
      </c>
      <c r="JH81" s="101">
        <f>JH74*JG81</f>
        <v>0</v>
      </c>
      <c r="JI81" s="119">
        <f t="shared" si="1330"/>
        <v>0</v>
      </c>
      <c r="JJ81" s="93">
        <f>JJ74</f>
        <v>23.63</v>
      </c>
      <c r="JK81" s="120">
        <f t="shared" si="1331"/>
        <v>0</v>
      </c>
      <c r="JL81" s="101">
        <f t="shared" si="1332"/>
        <v>0</v>
      </c>
      <c r="JM81" s="101"/>
      <c r="JN81" s="121"/>
      <c r="JO81" s="122" t="e">
        <f t="shared" si="1333"/>
        <v>#DIV/0!</v>
      </c>
      <c r="JP81" s="469">
        <f t="shared" si="1334"/>
        <v>0</v>
      </c>
      <c r="JQ81" s="122" t="e">
        <f>JP81/JP74</f>
        <v>#DIV/0!</v>
      </c>
      <c r="JR81" s="101" t="e">
        <f>JR74*JQ81</f>
        <v>#DIV/0!</v>
      </c>
      <c r="JS81" s="119">
        <f t="shared" si="1335"/>
        <v>0</v>
      </c>
      <c r="JT81" s="93">
        <f>JT74</f>
        <v>0</v>
      </c>
      <c r="JU81" s="120">
        <f t="shared" si="1336"/>
        <v>0</v>
      </c>
      <c r="JV81" s="101">
        <f t="shared" si="1337"/>
        <v>0</v>
      </c>
      <c r="JW81" s="101"/>
      <c r="JX81" s="121"/>
      <c r="JY81" s="122" t="e">
        <f t="shared" si="1338"/>
        <v>#DIV/0!</v>
      </c>
      <c r="JZ81" s="469">
        <f t="shared" si="1339"/>
        <v>0</v>
      </c>
      <c r="KA81" s="122">
        <f>JZ81/JZ74</f>
        <v>0</v>
      </c>
      <c r="KB81" s="101">
        <f>KB74*KA81</f>
        <v>0</v>
      </c>
      <c r="KC81" s="119">
        <f t="shared" si="1340"/>
        <v>0</v>
      </c>
      <c r="KD81" s="93">
        <f>KD74</f>
        <v>23.63</v>
      </c>
      <c r="KE81" s="120">
        <f t="shared" si="1341"/>
        <v>0</v>
      </c>
      <c r="KF81" s="101">
        <f t="shared" si="1342"/>
        <v>0</v>
      </c>
      <c r="KG81" s="101"/>
      <c r="KH81" s="121"/>
      <c r="KI81" s="122" t="e">
        <f t="shared" si="1343"/>
        <v>#DIV/0!</v>
      </c>
      <c r="KJ81" s="469">
        <f t="shared" si="1344"/>
        <v>0</v>
      </c>
      <c r="KK81" s="122">
        <f>KJ81/KJ74</f>
        <v>0</v>
      </c>
      <c r="KL81" s="101">
        <f>KL74*KK81</f>
        <v>0</v>
      </c>
      <c r="KM81" s="119">
        <f t="shared" si="1345"/>
        <v>0</v>
      </c>
      <c r="KN81" s="93">
        <f>KN74</f>
        <v>23.63</v>
      </c>
      <c r="KO81" s="120">
        <f t="shared" si="1346"/>
        <v>0</v>
      </c>
      <c r="KP81" s="101">
        <f t="shared" si="1347"/>
        <v>0</v>
      </c>
      <c r="KQ81" s="101"/>
      <c r="KR81" s="121"/>
      <c r="KS81" s="122" t="e">
        <f t="shared" si="1348"/>
        <v>#DIV/0!</v>
      </c>
      <c r="KT81" s="469">
        <f t="shared" si="1349"/>
        <v>0</v>
      </c>
      <c r="KU81" s="122">
        <f>KT81/KT74</f>
        <v>0</v>
      </c>
      <c r="KV81" s="101">
        <f>KV74*KU81</f>
        <v>0</v>
      </c>
      <c r="KW81" s="119">
        <f t="shared" si="1350"/>
        <v>0</v>
      </c>
      <c r="KX81" s="93">
        <f>KX74</f>
        <v>23.63</v>
      </c>
      <c r="KY81" s="120">
        <f t="shared" si="1351"/>
        <v>0</v>
      </c>
      <c r="KZ81" s="101">
        <f t="shared" si="1352"/>
        <v>0</v>
      </c>
      <c r="LA81" s="101"/>
      <c r="LB81" s="121"/>
      <c r="LC81" s="122" t="e">
        <f t="shared" si="1353"/>
        <v>#DIV/0!</v>
      </c>
      <c r="LD81" s="469">
        <f t="shared" si="1354"/>
        <v>0</v>
      </c>
      <c r="LE81" s="122">
        <f>LD81/LD74</f>
        <v>0</v>
      </c>
      <c r="LF81" s="101">
        <f>LF74*LE81</f>
        <v>0</v>
      </c>
      <c r="LG81" s="119">
        <f t="shared" si="1355"/>
        <v>0</v>
      </c>
      <c r="LH81" s="93">
        <f>LH74</f>
        <v>23.63</v>
      </c>
      <c r="LI81" s="120">
        <f t="shared" si="1356"/>
        <v>0</v>
      </c>
      <c r="LJ81" s="101">
        <f t="shared" si="1357"/>
        <v>0</v>
      </c>
      <c r="LK81" s="101"/>
      <c r="LL81" s="121"/>
      <c r="LM81" s="122" t="e">
        <f t="shared" si="1358"/>
        <v>#DIV/0!</v>
      </c>
      <c r="LN81" s="469">
        <f t="shared" si="1359"/>
        <v>0</v>
      </c>
      <c r="LO81" s="122">
        <f>LN81/LN74</f>
        <v>0</v>
      </c>
      <c r="LP81" s="101">
        <f>LP74*LO81</f>
        <v>0</v>
      </c>
      <c r="LQ81" s="119">
        <f t="shared" si="1360"/>
        <v>0</v>
      </c>
      <c r="LR81" s="93">
        <f>LR74</f>
        <v>23.63</v>
      </c>
      <c r="LS81" s="120">
        <f t="shared" si="1361"/>
        <v>0</v>
      </c>
      <c r="LT81" s="101">
        <f t="shared" si="1362"/>
        <v>0</v>
      </c>
      <c r="LU81" s="101"/>
      <c r="LV81" s="121"/>
      <c r="LW81" s="122" t="e">
        <f t="shared" si="1363"/>
        <v>#DIV/0!</v>
      </c>
      <c r="LX81" s="469">
        <f t="shared" si="1364"/>
        <v>0</v>
      </c>
      <c r="LY81" s="122">
        <f>LX81/LX74</f>
        <v>0</v>
      </c>
      <c r="LZ81" s="101">
        <f>LZ74*LY81</f>
        <v>0</v>
      </c>
      <c r="MA81" s="119">
        <f t="shared" si="1365"/>
        <v>0</v>
      </c>
      <c r="MB81" s="93">
        <f>MB74</f>
        <v>23.63</v>
      </c>
      <c r="MC81" s="120">
        <f t="shared" si="1366"/>
        <v>0</v>
      </c>
      <c r="MD81" s="101">
        <f t="shared" si="1367"/>
        <v>0</v>
      </c>
      <c r="ME81" s="101"/>
      <c r="MF81" s="121"/>
      <c r="MG81" s="122" t="e">
        <f t="shared" si="1368"/>
        <v>#DIV/0!</v>
      </c>
      <c r="MH81" s="469">
        <f t="shared" si="1369"/>
        <v>0</v>
      </c>
      <c r="MI81" s="122">
        <f>MH81/MH74</f>
        <v>0</v>
      </c>
      <c r="MJ81" s="101">
        <f>MJ74*MI81</f>
        <v>0</v>
      </c>
      <c r="MK81" s="119">
        <f t="shared" si="1370"/>
        <v>0</v>
      </c>
      <c r="ML81" s="93">
        <f>ML74</f>
        <v>23.63</v>
      </c>
      <c r="MM81" s="120">
        <f t="shared" si="1371"/>
        <v>0</v>
      </c>
      <c r="MN81" s="101">
        <f t="shared" si="1372"/>
        <v>0</v>
      </c>
      <c r="MO81" s="101"/>
      <c r="MP81" s="121"/>
      <c r="MQ81" s="122" t="e">
        <f t="shared" si="1373"/>
        <v>#DIV/0!</v>
      </c>
      <c r="MR81" s="469">
        <f t="shared" si="1374"/>
        <v>0</v>
      </c>
      <c r="MS81" s="122">
        <f>MR81/MR74</f>
        <v>0</v>
      </c>
      <c r="MT81" s="101">
        <f>MT74*MS81</f>
        <v>0</v>
      </c>
      <c r="MU81" s="119">
        <f t="shared" si="1375"/>
        <v>0</v>
      </c>
      <c r="MV81" s="93">
        <f>MV74</f>
        <v>23.63</v>
      </c>
      <c r="MW81" s="120">
        <f t="shared" si="1376"/>
        <v>0</v>
      </c>
      <c r="MX81" s="101">
        <f t="shared" si="1377"/>
        <v>0</v>
      </c>
      <c r="MY81" s="101"/>
      <c r="MZ81" s="121"/>
      <c r="NA81" s="122" t="e">
        <f t="shared" si="1378"/>
        <v>#DIV/0!</v>
      </c>
      <c r="NB81" s="469">
        <f t="shared" si="1379"/>
        <v>0</v>
      </c>
      <c r="NC81" s="122">
        <f>NB81/NB74</f>
        <v>0</v>
      </c>
      <c r="ND81" s="101">
        <f>ND74*NC81</f>
        <v>0</v>
      </c>
      <c r="NE81" s="119">
        <f t="shared" si="1380"/>
        <v>0</v>
      </c>
      <c r="NF81" s="93">
        <f>NF74</f>
        <v>23.63</v>
      </c>
      <c r="NG81" s="120">
        <f t="shared" si="1381"/>
        <v>0</v>
      </c>
      <c r="NH81" s="101">
        <f t="shared" si="1382"/>
        <v>0</v>
      </c>
      <c r="NI81" s="101"/>
      <c r="NJ81" s="121"/>
      <c r="NK81" s="122" t="e">
        <f t="shared" si="1383"/>
        <v>#DIV/0!</v>
      </c>
      <c r="NL81" s="469">
        <f t="shared" si="1384"/>
        <v>0</v>
      </c>
      <c r="NM81" s="122">
        <f>NL81/NL74</f>
        <v>0</v>
      </c>
      <c r="NN81" s="101">
        <f>NN74*NM81</f>
        <v>0</v>
      </c>
      <c r="NO81" s="119">
        <f t="shared" si="1385"/>
        <v>0</v>
      </c>
      <c r="NP81" s="93">
        <f>NP74</f>
        <v>23.63</v>
      </c>
      <c r="NQ81" s="120">
        <f t="shared" si="1386"/>
        <v>0</v>
      </c>
      <c r="NR81" s="101">
        <f t="shared" si="1387"/>
        <v>0</v>
      </c>
      <c r="NS81" s="101"/>
      <c r="NT81" s="121"/>
      <c r="NU81" s="122" t="e">
        <f t="shared" si="1388"/>
        <v>#DIV/0!</v>
      </c>
      <c r="NV81" s="469">
        <f t="shared" si="1389"/>
        <v>0</v>
      </c>
      <c r="NW81" s="122">
        <f>NV81/NV74</f>
        <v>0</v>
      </c>
      <c r="NX81" s="101">
        <f>NX74*NW81</f>
        <v>0</v>
      </c>
      <c r="NY81" s="119">
        <f t="shared" si="1390"/>
        <v>0</v>
      </c>
      <c r="NZ81" s="93">
        <f>NZ74</f>
        <v>23.63</v>
      </c>
      <c r="OA81" s="120">
        <f t="shared" si="1391"/>
        <v>0</v>
      </c>
      <c r="OB81" s="101">
        <f t="shared" si="1392"/>
        <v>0</v>
      </c>
      <c r="OC81" s="101"/>
      <c r="OD81" s="121"/>
      <c r="OE81" s="122" t="e">
        <f t="shared" si="1393"/>
        <v>#DIV/0!</v>
      </c>
      <c r="OF81" s="469">
        <f t="shared" si="1394"/>
        <v>0</v>
      </c>
      <c r="OG81" s="122">
        <f>OF81/OF74</f>
        <v>0</v>
      </c>
      <c r="OH81" s="101">
        <f>OH74*OG81</f>
        <v>0</v>
      </c>
      <c r="OI81" s="119">
        <f t="shared" si="1395"/>
        <v>0</v>
      </c>
      <c r="OJ81" s="93">
        <f>OJ74</f>
        <v>23.63</v>
      </c>
      <c r="OK81" s="120">
        <f t="shared" si="1396"/>
        <v>0</v>
      </c>
      <c r="OL81" s="101">
        <f t="shared" si="1397"/>
        <v>0</v>
      </c>
      <c r="OM81" s="101"/>
      <c r="ON81" s="121"/>
      <c r="OO81" s="122" t="e">
        <f t="shared" si="1398"/>
        <v>#DIV/0!</v>
      </c>
      <c r="OP81" s="469">
        <f t="shared" si="1399"/>
        <v>0</v>
      </c>
      <c r="OQ81" s="122">
        <f>OP81/OP74</f>
        <v>0</v>
      </c>
      <c r="OR81" s="101">
        <f>OR74*OQ81</f>
        <v>0</v>
      </c>
      <c r="OS81" s="119">
        <f t="shared" si="1400"/>
        <v>0</v>
      </c>
      <c r="OT81" s="93">
        <f>OT74</f>
        <v>23.63</v>
      </c>
      <c r="OU81" s="120">
        <f t="shared" si="1401"/>
        <v>0</v>
      </c>
      <c r="OV81" s="101">
        <f t="shared" si="1402"/>
        <v>0</v>
      </c>
      <c r="OW81" s="101"/>
      <c r="OX81" s="121"/>
      <c r="OY81" s="122" t="e">
        <f t="shared" si="1403"/>
        <v>#DIV/0!</v>
      </c>
      <c r="OZ81" s="469">
        <f t="shared" si="1404"/>
        <v>0</v>
      </c>
      <c r="PA81" s="122">
        <f>OZ81/OZ74</f>
        <v>0</v>
      </c>
      <c r="PB81" s="101">
        <f>PB74*PA81</f>
        <v>0</v>
      </c>
      <c r="PC81" s="119">
        <f t="shared" si="1405"/>
        <v>0</v>
      </c>
      <c r="PD81" s="93">
        <f>PD74</f>
        <v>23.63</v>
      </c>
      <c r="PE81" s="120">
        <f t="shared" si="1406"/>
        <v>0</v>
      </c>
      <c r="PF81" s="101">
        <f t="shared" si="1407"/>
        <v>0</v>
      </c>
      <c r="PG81" s="101"/>
      <c r="PH81" s="121"/>
      <c r="PI81" s="122" t="e">
        <f t="shared" si="1408"/>
        <v>#DIV/0!</v>
      </c>
      <c r="PJ81" s="469">
        <f t="shared" si="1409"/>
        <v>0</v>
      </c>
      <c r="PK81" s="122">
        <f>PJ81/PJ74</f>
        <v>0</v>
      </c>
      <c r="PL81" s="101">
        <f>PL74*PK81</f>
        <v>0</v>
      </c>
      <c r="PM81" s="119">
        <f t="shared" si="1410"/>
        <v>0</v>
      </c>
      <c r="PN81" s="93">
        <f>PN74</f>
        <v>23.63</v>
      </c>
      <c r="PO81" s="120">
        <f t="shared" si="1411"/>
        <v>0</v>
      </c>
      <c r="PP81" s="101">
        <f t="shared" si="1412"/>
        <v>0</v>
      </c>
      <c r="PQ81" s="101"/>
      <c r="PR81" s="121"/>
      <c r="PS81" s="122" t="e">
        <f t="shared" si="1413"/>
        <v>#DIV/0!</v>
      </c>
      <c r="PT81" s="469">
        <f t="shared" si="1414"/>
        <v>0</v>
      </c>
      <c r="PU81" s="122" t="e">
        <f>PT81/PT74</f>
        <v>#DIV/0!</v>
      </c>
      <c r="PV81" s="101" t="e">
        <f>PV74*PU81</f>
        <v>#DIV/0!</v>
      </c>
      <c r="PW81" s="119">
        <f t="shared" si="1415"/>
        <v>0</v>
      </c>
      <c r="PX81" s="93">
        <f>PX74</f>
        <v>0</v>
      </c>
      <c r="PY81" s="120">
        <f t="shared" si="1416"/>
        <v>0</v>
      </c>
      <c r="PZ81" s="101">
        <f t="shared" si="1417"/>
        <v>0</v>
      </c>
      <c r="QA81" s="101"/>
      <c r="QB81" s="121"/>
      <c r="QC81" s="122" t="e">
        <f t="shared" si="1418"/>
        <v>#DIV/0!</v>
      </c>
      <c r="QD81" s="469">
        <f t="shared" si="1419"/>
        <v>0</v>
      </c>
      <c r="QE81" s="122">
        <f>QD81/QD74</f>
        <v>0</v>
      </c>
      <c r="QF81" s="101">
        <f>QF74*QE81</f>
        <v>0</v>
      </c>
      <c r="QG81" s="119">
        <f t="shared" si="1420"/>
        <v>0</v>
      </c>
      <c r="QH81" s="93">
        <f>QH74</f>
        <v>23.63</v>
      </c>
      <c r="QI81" s="120">
        <f t="shared" si="1421"/>
        <v>0</v>
      </c>
      <c r="QJ81" s="101">
        <f t="shared" si="1422"/>
        <v>0</v>
      </c>
      <c r="QK81" s="101"/>
      <c r="QL81" s="121"/>
      <c r="QM81" s="122" t="e">
        <f t="shared" si="1423"/>
        <v>#DIV/0!</v>
      </c>
      <c r="QN81" s="469">
        <f t="shared" si="1424"/>
        <v>0</v>
      </c>
      <c r="QO81" s="122">
        <f>QN81/QN74</f>
        <v>0</v>
      </c>
      <c r="QP81" s="101">
        <f>QP74*QO81</f>
        <v>0</v>
      </c>
      <c r="QQ81" s="119">
        <f t="shared" si="1425"/>
        <v>0</v>
      </c>
      <c r="QR81" s="93">
        <f>QR74</f>
        <v>23.63</v>
      </c>
      <c r="QS81" s="120">
        <f t="shared" si="1426"/>
        <v>0</v>
      </c>
      <c r="QT81" s="101">
        <f t="shared" si="1427"/>
        <v>0</v>
      </c>
      <c r="QU81" s="101"/>
      <c r="QV81" s="121"/>
      <c r="QW81" s="122" t="e">
        <f t="shared" si="1428"/>
        <v>#DIV/0!</v>
      </c>
      <c r="QX81" s="469">
        <f t="shared" si="1429"/>
        <v>0</v>
      </c>
      <c r="QY81" s="122">
        <f>QX81/QX74</f>
        <v>0</v>
      </c>
      <c r="QZ81" s="101">
        <f>QZ74*QY81</f>
        <v>0</v>
      </c>
      <c r="RA81" s="119">
        <f t="shared" si="1430"/>
        <v>0</v>
      </c>
      <c r="RB81" s="93">
        <f>RB74</f>
        <v>23.63</v>
      </c>
      <c r="RC81" s="120">
        <f t="shared" si="1431"/>
        <v>0</v>
      </c>
      <c r="RD81" s="101">
        <f t="shared" si="1432"/>
        <v>0</v>
      </c>
      <c r="RE81" s="101"/>
      <c r="RF81" s="121"/>
      <c r="RG81" s="122" t="e">
        <f t="shared" si="1433"/>
        <v>#DIV/0!</v>
      </c>
      <c r="RH81" s="469">
        <f t="shared" si="1434"/>
        <v>0</v>
      </c>
      <c r="RI81" s="122">
        <f>RH81/RH74</f>
        <v>0</v>
      </c>
      <c r="RJ81" s="101">
        <f>RJ74*RI81</f>
        <v>0</v>
      </c>
      <c r="RK81" s="119">
        <f t="shared" si="1435"/>
        <v>0</v>
      </c>
      <c r="RL81" s="93">
        <f>RL74</f>
        <v>23.63</v>
      </c>
      <c r="RM81" s="120">
        <f t="shared" si="1436"/>
        <v>0</v>
      </c>
      <c r="RN81" s="101">
        <f t="shared" si="1437"/>
        <v>0</v>
      </c>
      <c r="RO81" s="101"/>
      <c r="RP81" s="121"/>
      <c r="RQ81" s="122" t="e">
        <f t="shared" si="1438"/>
        <v>#DIV/0!</v>
      </c>
      <c r="RR81" s="469">
        <f t="shared" si="1439"/>
        <v>0</v>
      </c>
      <c r="RS81" s="122">
        <f>RR81/RR74</f>
        <v>0</v>
      </c>
      <c r="RT81" s="101">
        <f>RT74*RS81</f>
        <v>0</v>
      </c>
      <c r="RU81" s="119">
        <f t="shared" si="1440"/>
        <v>0</v>
      </c>
      <c r="RV81" s="93">
        <f>RV74</f>
        <v>23.63</v>
      </c>
      <c r="RW81" s="120">
        <f t="shared" si="1441"/>
        <v>0</v>
      </c>
      <c r="RX81" s="101">
        <f t="shared" si="1442"/>
        <v>0</v>
      </c>
      <c r="RY81" s="101"/>
      <c r="RZ81" s="121"/>
      <c r="SA81" s="122" t="e">
        <f t="shared" si="1443"/>
        <v>#DIV/0!</v>
      </c>
      <c r="SB81" s="469">
        <f t="shared" si="1444"/>
        <v>0</v>
      </c>
      <c r="SC81" s="122">
        <f>SB81/SB74</f>
        <v>0</v>
      </c>
      <c r="SD81" s="101">
        <f>SD74*SC81</f>
        <v>0</v>
      </c>
      <c r="SE81" s="119">
        <f t="shared" si="1445"/>
        <v>0</v>
      </c>
      <c r="SF81" s="93">
        <f>SF74</f>
        <v>23.63</v>
      </c>
      <c r="SG81" s="120">
        <f t="shared" si="1446"/>
        <v>0</v>
      </c>
      <c r="SH81" s="101">
        <f t="shared" si="1447"/>
        <v>0</v>
      </c>
      <c r="SI81" s="101"/>
      <c r="SJ81" s="121"/>
      <c r="SK81" s="122" t="e">
        <f t="shared" si="1448"/>
        <v>#DIV/0!</v>
      </c>
      <c r="SL81" s="469">
        <f t="shared" si="1449"/>
        <v>0</v>
      </c>
      <c r="SM81" s="122">
        <f>SL81/SL74</f>
        <v>0</v>
      </c>
      <c r="SN81" s="101">
        <f>SN74*SM81</f>
        <v>0</v>
      </c>
      <c r="SO81" s="119">
        <f t="shared" si="1450"/>
        <v>0</v>
      </c>
      <c r="SP81" s="93">
        <f>SP74</f>
        <v>23.63</v>
      </c>
      <c r="SQ81" s="120">
        <f t="shared" si="1451"/>
        <v>0</v>
      </c>
      <c r="SR81" s="101">
        <f t="shared" si="1452"/>
        <v>0</v>
      </c>
      <c r="SS81" s="101"/>
      <c r="ST81" s="121"/>
      <c r="SU81" s="122" t="e">
        <f t="shared" si="1453"/>
        <v>#DIV/0!</v>
      </c>
      <c r="SV81" s="469">
        <f t="shared" si="1454"/>
        <v>0</v>
      </c>
      <c r="SW81" s="122">
        <f>SV81/SV74</f>
        <v>0</v>
      </c>
      <c r="SX81" s="101">
        <f>SX74*SW81</f>
        <v>0</v>
      </c>
      <c r="SY81" s="119">
        <f t="shared" si="1455"/>
        <v>0</v>
      </c>
      <c r="SZ81" s="93">
        <f>SZ74</f>
        <v>23.63</v>
      </c>
      <c r="TA81" s="120">
        <f t="shared" si="1456"/>
        <v>0</v>
      </c>
      <c r="TB81" s="101">
        <f t="shared" si="1457"/>
        <v>0</v>
      </c>
      <c r="TC81" s="101"/>
      <c r="TD81" s="121"/>
      <c r="TE81" s="122" t="e">
        <f t="shared" si="1458"/>
        <v>#DIV/0!</v>
      </c>
      <c r="TF81" s="469">
        <f t="shared" si="1459"/>
        <v>0</v>
      </c>
      <c r="TG81" s="122">
        <f>TF81/TF74</f>
        <v>0</v>
      </c>
      <c r="TH81" s="101">
        <f>TH74*TG81</f>
        <v>0</v>
      </c>
      <c r="TI81" s="119">
        <f t="shared" si="1460"/>
        <v>0</v>
      </c>
      <c r="TJ81" s="93">
        <f>TJ74</f>
        <v>23.63</v>
      </c>
      <c r="TK81" s="120">
        <f t="shared" si="1461"/>
        <v>0</v>
      </c>
      <c r="TL81" s="101">
        <f t="shared" si="1462"/>
        <v>0</v>
      </c>
      <c r="TM81" s="101"/>
      <c r="TN81" s="121"/>
      <c r="TO81" s="122" t="e">
        <f t="shared" si="1463"/>
        <v>#DIV/0!</v>
      </c>
      <c r="TP81" s="469">
        <f t="shared" si="1464"/>
        <v>0</v>
      </c>
      <c r="TQ81" s="122">
        <f>TP81/TP74</f>
        <v>0</v>
      </c>
      <c r="TR81" s="101">
        <f>TR74*TQ81</f>
        <v>0</v>
      </c>
      <c r="TS81" s="119">
        <f t="shared" si="1465"/>
        <v>0</v>
      </c>
      <c r="TT81" s="93">
        <f>TT74</f>
        <v>23.63</v>
      </c>
      <c r="TU81" s="120">
        <f t="shared" si="1466"/>
        <v>0</v>
      </c>
      <c r="TV81" s="101">
        <f t="shared" si="1467"/>
        <v>0</v>
      </c>
      <c r="TW81" s="101"/>
      <c r="TX81" s="121"/>
      <c r="TY81" s="122" t="e">
        <f t="shared" si="1468"/>
        <v>#DIV/0!</v>
      </c>
      <c r="TZ81" s="469">
        <f t="shared" si="1469"/>
        <v>0</v>
      </c>
      <c r="UA81" s="122">
        <f>TZ81/TZ74</f>
        <v>0</v>
      </c>
      <c r="UB81" s="101">
        <f>UB74*UA81</f>
        <v>0</v>
      </c>
      <c r="UC81" s="119">
        <f t="shared" si="1470"/>
        <v>0</v>
      </c>
      <c r="UD81" s="93">
        <f>UD74</f>
        <v>23.63</v>
      </c>
      <c r="UE81" s="120">
        <f t="shared" si="1471"/>
        <v>0</v>
      </c>
      <c r="UF81" s="101">
        <f t="shared" si="1472"/>
        <v>0</v>
      </c>
      <c r="UG81" s="101"/>
      <c r="UH81" s="121"/>
      <c r="UI81" s="122" t="e">
        <f t="shared" si="1473"/>
        <v>#DIV/0!</v>
      </c>
      <c r="UJ81" s="469">
        <f t="shared" si="1474"/>
        <v>0</v>
      </c>
      <c r="UK81" s="122">
        <f>UJ81/UJ74</f>
        <v>0</v>
      </c>
      <c r="UL81" s="101">
        <f>UL74*UK81</f>
        <v>0</v>
      </c>
      <c r="UM81" s="119">
        <f t="shared" si="1475"/>
        <v>0</v>
      </c>
      <c r="UN81" s="93">
        <f>UN74</f>
        <v>23.63</v>
      </c>
      <c r="UO81" s="120">
        <f t="shared" si="1476"/>
        <v>0</v>
      </c>
      <c r="UP81" s="101">
        <f t="shared" si="1477"/>
        <v>0</v>
      </c>
      <c r="UQ81" s="101"/>
      <c r="UR81" s="121"/>
      <c r="US81" s="122" t="e">
        <f t="shared" si="1478"/>
        <v>#DIV/0!</v>
      </c>
      <c r="UT81" s="469">
        <f t="shared" si="1479"/>
        <v>0</v>
      </c>
      <c r="UU81" s="122">
        <f>UT81/UT74</f>
        <v>0</v>
      </c>
      <c r="UV81" s="101">
        <f>UV74*UU81</f>
        <v>0</v>
      </c>
      <c r="UW81" s="119">
        <f t="shared" si="1480"/>
        <v>0</v>
      </c>
      <c r="UX81" s="93">
        <f>UX74</f>
        <v>23.63</v>
      </c>
      <c r="UY81" s="120">
        <f t="shared" si="1481"/>
        <v>0</v>
      </c>
      <c r="UZ81" s="101">
        <f t="shared" si="1482"/>
        <v>0</v>
      </c>
      <c r="VA81" s="101"/>
      <c r="VB81" s="121"/>
      <c r="VC81" s="122" t="e">
        <f t="shared" si="1483"/>
        <v>#DIV/0!</v>
      </c>
      <c r="VD81" s="469">
        <f t="shared" si="1484"/>
        <v>0</v>
      </c>
      <c r="VE81" s="122">
        <f>VD81/VD74</f>
        <v>0</v>
      </c>
      <c r="VF81" s="101">
        <f>VF74*VE81</f>
        <v>0</v>
      </c>
      <c r="VG81" s="119">
        <f t="shared" si="1485"/>
        <v>0</v>
      </c>
      <c r="VH81" s="93">
        <f>VH74</f>
        <v>23.63</v>
      </c>
      <c r="VI81" s="120">
        <f t="shared" si="1486"/>
        <v>0</v>
      </c>
      <c r="VJ81" s="101">
        <f t="shared" si="1487"/>
        <v>0</v>
      </c>
      <c r="VK81" s="101"/>
      <c r="VL81" s="121"/>
      <c r="VM81" s="122" t="e">
        <f t="shared" si="1488"/>
        <v>#DIV/0!</v>
      </c>
      <c r="VN81" s="469">
        <f t="shared" si="1489"/>
        <v>0</v>
      </c>
      <c r="VO81" s="122">
        <f>VN81/VN74</f>
        <v>0</v>
      </c>
      <c r="VP81" s="101">
        <f>VP74*VO81</f>
        <v>0</v>
      </c>
      <c r="VQ81" s="119">
        <f t="shared" si="1490"/>
        <v>0</v>
      </c>
      <c r="VR81" s="93">
        <f>VR74</f>
        <v>23.63</v>
      </c>
      <c r="VS81" s="120">
        <f t="shared" si="1491"/>
        <v>0</v>
      </c>
      <c r="VT81" s="101">
        <f t="shared" si="1492"/>
        <v>0</v>
      </c>
      <c r="VU81" s="101"/>
      <c r="VV81" s="121"/>
      <c r="VW81" s="122" t="e">
        <f t="shared" si="1493"/>
        <v>#DIV/0!</v>
      </c>
      <c r="VX81" s="452">
        <f t="shared" si="1494"/>
        <v>0</v>
      </c>
      <c r="VY81" s="122">
        <f>VX81/VX74</f>
        <v>0</v>
      </c>
      <c r="VZ81" s="101">
        <f>VZ74*VY81</f>
        <v>0</v>
      </c>
      <c r="WA81" s="119">
        <f t="shared" si="1495"/>
        <v>0</v>
      </c>
      <c r="WB81" s="93">
        <f>WB74</f>
        <v>23.63</v>
      </c>
      <c r="WC81" s="120">
        <f t="shared" si="1496"/>
        <v>0</v>
      </c>
      <c r="WD81" s="101">
        <f t="shared" si="1497"/>
        <v>0</v>
      </c>
      <c r="WE81" s="101"/>
      <c r="WF81" s="121"/>
    </row>
    <row r="82" spans="1:604" ht="48">
      <c r="A82" s="5"/>
      <c r="B82" s="94" t="s">
        <v>410</v>
      </c>
      <c r="C82" s="12" t="s">
        <v>920</v>
      </c>
      <c r="D82" s="12" t="s">
        <v>423</v>
      </c>
      <c r="E82" s="4" t="s">
        <v>33</v>
      </c>
      <c r="F82" s="469">
        <f t="shared" si="1199"/>
        <v>0</v>
      </c>
      <c r="G82" s="122">
        <f>F82/F74</f>
        <v>0</v>
      </c>
      <c r="H82" s="101">
        <f>H74*G82</f>
        <v>0</v>
      </c>
      <c r="I82" s="119">
        <f t="shared" si="1200"/>
        <v>0</v>
      </c>
      <c r="J82" s="93">
        <f>J74</f>
        <v>23.63</v>
      </c>
      <c r="K82" s="120">
        <f t="shared" si="1201"/>
        <v>0</v>
      </c>
      <c r="L82" s="101">
        <f t="shared" si="1202"/>
        <v>0</v>
      </c>
      <c r="M82" s="101"/>
      <c r="N82" s="121"/>
      <c r="O82" s="122">
        <f t="shared" si="1203"/>
        <v>0</v>
      </c>
      <c r="P82" s="469">
        <f t="shared" si="1204"/>
        <v>39</v>
      </c>
      <c r="Q82" s="122">
        <f>P82/P74</f>
        <v>8.7440000000000004E-2</v>
      </c>
      <c r="R82" s="101">
        <f>R74*Q82</f>
        <v>753.03</v>
      </c>
      <c r="S82" s="119">
        <f t="shared" si="1205"/>
        <v>19.30846154</v>
      </c>
      <c r="T82" s="93">
        <f>T74</f>
        <v>23.63</v>
      </c>
      <c r="U82" s="120">
        <f t="shared" si="1206"/>
        <v>456.25895000000003</v>
      </c>
      <c r="V82" s="101">
        <f t="shared" si="1207"/>
        <v>17794.099999999999</v>
      </c>
      <c r="W82" s="101"/>
      <c r="X82" s="121"/>
      <c r="Y82" s="122">
        <f t="shared" si="1208"/>
        <v>1.29617</v>
      </c>
      <c r="Z82" s="469">
        <f t="shared" si="1209"/>
        <v>0</v>
      </c>
      <c r="AA82" s="122">
        <f>Z82/Z74</f>
        <v>0</v>
      </c>
      <c r="AB82" s="101">
        <f>AB74*AA82</f>
        <v>0</v>
      </c>
      <c r="AC82" s="119">
        <f t="shared" si="1210"/>
        <v>0</v>
      </c>
      <c r="AD82" s="93">
        <f>AD74</f>
        <v>23.63</v>
      </c>
      <c r="AE82" s="120">
        <f t="shared" si="1211"/>
        <v>0</v>
      </c>
      <c r="AF82" s="101">
        <f t="shared" si="1212"/>
        <v>0</v>
      </c>
      <c r="AG82" s="101"/>
      <c r="AH82" s="121"/>
      <c r="AI82" s="122">
        <f t="shared" si="1213"/>
        <v>0</v>
      </c>
      <c r="AJ82" s="469">
        <f t="shared" si="1214"/>
        <v>0</v>
      </c>
      <c r="AK82" s="122" t="e">
        <f>AJ82/AJ74</f>
        <v>#DIV/0!</v>
      </c>
      <c r="AL82" s="101" t="e">
        <f>AL74*AK82</f>
        <v>#DIV/0!</v>
      </c>
      <c r="AM82" s="119">
        <f t="shared" si="1215"/>
        <v>0</v>
      </c>
      <c r="AN82" s="93">
        <f>AN74</f>
        <v>0</v>
      </c>
      <c r="AO82" s="120">
        <f t="shared" si="1216"/>
        <v>0</v>
      </c>
      <c r="AP82" s="101">
        <f t="shared" si="1217"/>
        <v>0</v>
      </c>
      <c r="AQ82" s="101"/>
      <c r="AR82" s="121"/>
      <c r="AS82" s="122">
        <f t="shared" si="1218"/>
        <v>0</v>
      </c>
      <c r="AT82" s="469">
        <f t="shared" si="1219"/>
        <v>0</v>
      </c>
      <c r="AU82" s="122">
        <f>AT82/AT74</f>
        <v>0</v>
      </c>
      <c r="AV82" s="101">
        <f>AV74*AU82</f>
        <v>0</v>
      </c>
      <c r="AW82" s="119">
        <f t="shared" si="1220"/>
        <v>0</v>
      </c>
      <c r="AX82" s="93">
        <f>AX74</f>
        <v>23.63</v>
      </c>
      <c r="AY82" s="120">
        <f t="shared" si="1221"/>
        <v>0</v>
      </c>
      <c r="AZ82" s="101">
        <f t="shared" si="1222"/>
        <v>0</v>
      </c>
      <c r="BA82" s="101"/>
      <c r="BB82" s="121"/>
      <c r="BC82" s="122">
        <f t="shared" si="1223"/>
        <v>0</v>
      </c>
      <c r="BD82" s="469">
        <f t="shared" si="1224"/>
        <v>0</v>
      </c>
      <c r="BE82" s="122">
        <f>BD82/BD74</f>
        <v>0</v>
      </c>
      <c r="BF82" s="101">
        <f>BF74*BE82</f>
        <v>0</v>
      </c>
      <c r="BG82" s="119">
        <f t="shared" si="1225"/>
        <v>0</v>
      </c>
      <c r="BH82" s="93">
        <f>BH74</f>
        <v>23.63</v>
      </c>
      <c r="BI82" s="120">
        <f t="shared" si="1226"/>
        <v>0</v>
      </c>
      <c r="BJ82" s="101">
        <f t="shared" si="1227"/>
        <v>0</v>
      </c>
      <c r="BK82" s="101"/>
      <c r="BL82" s="121"/>
      <c r="BM82" s="122">
        <f t="shared" si="1228"/>
        <v>0</v>
      </c>
      <c r="BN82" s="469">
        <f t="shared" si="1229"/>
        <v>50</v>
      </c>
      <c r="BO82" s="122">
        <f>BN82/BN74</f>
        <v>1</v>
      </c>
      <c r="BP82" s="101">
        <f>BP74*BO82</f>
        <v>941</v>
      </c>
      <c r="BQ82" s="119">
        <f t="shared" si="1230"/>
        <v>18.82</v>
      </c>
      <c r="BR82" s="93">
        <f>BR74</f>
        <v>23.63</v>
      </c>
      <c r="BS82" s="120">
        <f t="shared" si="1231"/>
        <v>444.71660000000003</v>
      </c>
      <c r="BT82" s="101">
        <f t="shared" si="1232"/>
        <v>22235.83</v>
      </c>
      <c r="BU82" s="101"/>
      <c r="BV82" s="121"/>
      <c r="BW82" s="122">
        <f t="shared" si="1233"/>
        <v>1.2633799999999999</v>
      </c>
      <c r="BX82" s="469">
        <f t="shared" si="1234"/>
        <v>0</v>
      </c>
      <c r="BY82" s="122">
        <f>BX82/BX74</f>
        <v>0</v>
      </c>
      <c r="BZ82" s="101">
        <f>BZ74*BY82</f>
        <v>0</v>
      </c>
      <c r="CA82" s="119">
        <f t="shared" si="1235"/>
        <v>0</v>
      </c>
      <c r="CB82" s="93">
        <f>CB74</f>
        <v>23.63</v>
      </c>
      <c r="CC82" s="120">
        <f t="shared" si="1236"/>
        <v>0</v>
      </c>
      <c r="CD82" s="101">
        <f t="shared" si="1237"/>
        <v>0</v>
      </c>
      <c r="CE82" s="101"/>
      <c r="CF82" s="121"/>
      <c r="CG82" s="122">
        <f t="shared" si="1238"/>
        <v>0</v>
      </c>
      <c r="CH82" s="469">
        <f t="shared" si="1239"/>
        <v>0</v>
      </c>
      <c r="CI82" s="122" t="e">
        <f>CH82/CH74</f>
        <v>#DIV/0!</v>
      </c>
      <c r="CJ82" s="101" t="e">
        <f>CJ74*CI82</f>
        <v>#DIV/0!</v>
      </c>
      <c r="CK82" s="119">
        <f t="shared" si="1240"/>
        <v>0</v>
      </c>
      <c r="CL82" s="93">
        <f>CL74</f>
        <v>0</v>
      </c>
      <c r="CM82" s="120">
        <f t="shared" si="1241"/>
        <v>0</v>
      </c>
      <c r="CN82" s="101">
        <f t="shared" si="1242"/>
        <v>0</v>
      </c>
      <c r="CO82" s="101"/>
      <c r="CP82" s="121"/>
      <c r="CQ82" s="122">
        <f t="shared" si="1243"/>
        <v>0</v>
      </c>
      <c r="CR82" s="469">
        <f t="shared" si="1244"/>
        <v>0</v>
      </c>
      <c r="CS82" s="122">
        <f>CR82/CR74</f>
        <v>0</v>
      </c>
      <c r="CT82" s="101">
        <f>CT74*CS82</f>
        <v>0</v>
      </c>
      <c r="CU82" s="119">
        <f t="shared" si="1245"/>
        <v>0</v>
      </c>
      <c r="CV82" s="93">
        <f>CV74</f>
        <v>23.63</v>
      </c>
      <c r="CW82" s="120">
        <f t="shared" si="1246"/>
        <v>0</v>
      </c>
      <c r="CX82" s="101">
        <f t="shared" si="1247"/>
        <v>0</v>
      </c>
      <c r="CY82" s="101"/>
      <c r="CZ82" s="121"/>
      <c r="DA82" s="122">
        <f t="shared" si="1248"/>
        <v>0</v>
      </c>
      <c r="DB82" s="469">
        <f t="shared" si="1249"/>
        <v>28</v>
      </c>
      <c r="DC82" s="122">
        <f>DB82/DB74</f>
        <v>8.2839999999999997E-2</v>
      </c>
      <c r="DD82" s="101">
        <f>DD74*DC82</f>
        <v>319.93</v>
      </c>
      <c r="DE82" s="119">
        <f t="shared" si="1250"/>
        <v>11.42607143</v>
      </c>
      <c r="DF82" s="93">
        <f>DF74</f>
        <v>23.63</v>
      </c>
      <c r="DG82" s="120">
        <f t="shared" si="1251"/>
        <v>269.99806999999998</v>
      </c>
      <c r="DH82" s="101">
        <f t="shared" si="1252"/>
        <v>7559.95</v>
      </c>
      <c r="DI82" s="101"/>
      <c r="DJ82" s="121"/>
      <c r="DK82" s="122">
        <f t="shared" si="1253"/>
        <v>0.76702999999999999</v>
      </c>
      <c r="DL82" s="469">
        <f t="shared" si="1254"/>
        <v>0</v>
      </c>
      <c r="DM82" s="122">
        <f>DL82/DL74</f>
        <v>0</v>
      </c>
      <c r="DN82" s="101">
        <f>DN74*DM82</f>
        <v>0</v>
      </c>
      <c r="DO82" s="119">
        <f t="shared" si="1255"/>
        <v>0</v>
      </c>
      <c r="DP82" s="93">
        <f>DP74</f>
        <v>23.63</v>
      </c>
      <c r="DQ82" s="120">
        <f t="shared" si="1256"/>
        <v>0</v>
      </c>
      <c r="DR82" s="101">
        <f t="shared" si="1257"/>
        <v>0</v>
      </c>
      <c r="DS82" s="101"/>
      <c r="DT82" s="121"/>
      <c r="DU82" s="122">
        <f t="shared" si="1258"/>
        <v>0</v>
      </c>
      <c r="DV82" s="469">
        <f t="shared" si="1259"/>
        <v>53</v>
      </c>
      <c r="DW82" s="122">
        <f>DV82/DV74</f>
        <v>1</v>
      </c>
      <c r="DX82" s="101">
        <f>DX74*DW82</f>
        <v>843</v>
      </c>
      <c r="DY82" s="119">
        <f t="shared" si="1260"/>
        <v>15.90566038</v>
      </c>
      <c r="DZ82" s="93">
        <f>DZ74</f>
        <v>23.63</v>
      </c>
      <c r="EA82" s="120">
        <f t="shared" si="1261"/>
        <v>375.85075000000001</v>
      </c>
      <c r="EB82" s="101">
        <f t="shared" si="1262"/>
        <v>19920.09</v>
      </c>
      <c r="EC82" s="101"/>
      <c r="ED82" s="121"/>
      <c r="EE82" s="122">
        <f t="shared" si="1263"/>
        <v>1.0677399999999999</v>
      </c>
      <c r="EF82" s="469">
        <f t="shared" si="1264"/>
        <v>0</v>
      </c>
      <c r="EG82" s="122">
        <f>EF82/EF74</f>
        <v>0</v>
      </c>
      <c r="EH82" s="101">
        <f>EH74*EG82</f>
        <v>0</v>
      </c>
      <c r="EI82" s="119">
        <f t="shared" si="1265"/>
        <v>0</v>
      </c>
      <c r="EJ82" s="93">
        <f>EJ74</f>
        <v>23.63</v>
      </c>
      <c r="EK82" s="120">
        <f t="shared" si="1266"/>
        <v>0</v>
      </c>
      <c r="EL82" s="101">
        <f t="shared" si="1267"/>
        <v>0</v>
      </c>
      <c r="EM82" s="101"/>
      <c r="EN82" s="121"/>
      <c r="EO82" s="122">
        <f t="shared" si="1268"/>
        <v>0</v>
      </c>
      <c r="EP82" s="469">
        <f t="shared" si="1269"/>
        <v>0</v>
      </c>
      <c r="EQ82" s="122">
        <f>EP82/EP74</f>
        <v>0</v>
      </c>
      <c r="ER82" s="101">
        <f>ER74*EQ82</f>
        <v>0</v>
      </c>
      <c r="ES82" s="119">
        <f t="shared" si="1270"/>
        <v>0</v>
      </c>
      <c r="ET82" s="93">
        <f>ET74</f>
        <v>23.63</v>
      </c>
      <c r="EU82" s="120">
        <f t="shared" si="1271"/>
        <v>0</v>
      </c>
      <c r="EV82" s="101">
        <f t="shared" si="1272"/>
        <v>0</v>
      </c>
      <c r="EW82" s="101"/>
      <c r="EX82" s="121"/>
      <c r="EY82" s="122">
        <f t="shared" si="1273"/>
        <v>0</v>
      </c>
      <c r="EZ82" s="469">
        <f t="shared" si="1274"/>
        <v>0</v>
      </c>
      <c r="FA82" s="122">
        <f>EZ82/EZ74</f>
        <v>0</v>
      </c>
      <c r="FB82" s="101">
        <f>FB74*FA82</f>
        <v>0</v>
      </c>
      <c r="FC82" s="119">
        <f t="shared" si="1275"/>
        <v>0</v>
      </c>
      <c r="FD82" s="93">
        <f>FD74</f>
        <v>23.63</v>
      </c>
      <c r="FE82" s="120">
        <f t="shared" si="1276"/>
        <v>0</v>
      </c>
      <c r="FF82" s="101">
        <f t="shared" si="1277"/>
        <v>0</v>
      </c>
      <c r="FG82" s="101"/>
      <c r="FH82" s="121"/>
      <c r="FI82" s="122">
        <f t="shared" si="1278"/>
        <v>0</v>
      </c>
      <c r="FJ82" s="469">
        <f t="shared" si="1279"/>
        <v>0</v>
      </c>
      <c r="FK82" s="122">
        <f>FJ82/FJ74</f>
        <v>0</v>
      </c>
      <c r="FL82" s="101">
        <f>FL74*FK82</f>
        <v>0</v>
      </c>
      <c r="FM82" s="119">
        <f t="shared" si="1280"/>
        <v>0</v>
      </c>
      <c r="FN82" s="93">
        <f>FN74</f>
        <v>23.63</v>
      </c>
      <c r="FO82" s="120">
        <f t="shared" si="1281"/>
        <v>0</v>
      </c>
      <c r="FP82" s="101">
        <f t="shared" si="1282"/>
        <v>0</v>
      </c>
      <c r="FQ82" s="101"/>
      <c r="FR82" s="121"/>
      <c r="FS82" s="122">
        <f t="shared" si="1283"/>
        <v>0</v>
      </c>
      <c r="FT82" s="469">
        <f t="shared" si="1284"/>
        <v>0</v>
      </c>
      <c r="FU82" s="122">
        <f>FT82/FT74</f>
        <v>0</v>
      </c>
      <c r="FV82" s="101">
        <f>FV74*FU82</f>
        <v>0</v>
      </c>
      <c r="FW82" s="119">
        <f t="shared" si="1285"/>
        <v>0</v>
      </c>
      <c r="FX82" s="93">
        <f>FX74</f>
        <v>23.63</v>
      </c>
      <c r="FY82" s="120">
        <f t="shared" si="1286"/>
        <v>0</v>
      </c>
      <c r="FZ82" s="101">
        <f t="shared" si="1287"/>
        <v>0</v>
      </c>
      <c r="GA82" s="101"/>
      <c r="GB82" s="121"/>
      <c r="GC82" s="122">
        <f t="shared" si="1288"/>
        <v>0</v>
      </c>
      <c r="GD82" s="469">
        <f t="shared" si="1289"/>
        <v>0</v>
      </c>
      <c r="GE82" s="122">
        <f>GD82/GD74</f>
        <v>0</v>
      </c>
      <c r="GF82" s="101">
        <f>GF74*GE82</f>
        <v>0</v>
      </c>
      <c r="GG82" s="119">
        <f t="shared" si="1290"/>
        <v>0</v>
      </c>
      <c r="GH82" s="93">
        <f>GH74</f>
        <v>23.63</v>
      </c>
      <c r="GI82" s="120">
        <f t="shared" si="1291"/>
        <v>0</v>
      </c>
      <c r="GJ82" s="101">
        <f t="shared" si="1292"/>
        <v>0</v>
      </c>
      <c r="GK82" s="101"/>
      <c r="GL82" s="121"/>
      <c r="GM82" s="122">
        <f t="shared" si="1293"/>
        <v>0</v>
      </c>
      <c r="GN82" s="469">
        <f t="shared" si="1294"/>
        <v>95</v>
      </c>
      <c r="GO82" s="122">
        <f>GN82/GN74</f>
        <v>1</v>
      </c>
      <c r="GP82" s="101">
        <f>GP74*GO82</f>
        <v>1585</v>
      </c>
      <c r="GQ82" s="119">
        <f t="shared" si="1295"/>
        <v>16.684210530000001</v>
      </c>
      <c r="GR82" s="93">
        <f>GR74</f>
        <v>23.63</v>
      </c>
      <c r="GS82" s="120">
        <f t="shared" si="1296"/>
        <v>394.24788999999998</v>
      </c>
      <c r="GT82" s="101">
        <f t="shared" si="1297"/>
        <v>37453.550000000003</v>
      </c>
      <c r="GU82" s="101"/>
      <c r="GV82" s="121"/>
      <c r="GW82" s="122">
        <f t="shared" si="1298"/>
        <v>1.1200000000000001</v>
      </c>
      <c r="GX82" s="469">
        <f t="shared" si="1299"/>
        <v>0</v>
      </c>
      <c r="GY82" s="122">
        <f>GX82/GX74</f>
        <v>0</v>
      </c>
      <c r="GZ82" s="101">
        <f>GZ74*GY82</f>
        <v>0</v>
      </c>
      <c r="HA82" s="119">
        <f t="shared" si="1300"/>
        <v>0</v>
      </c>
      <c r="HB82" s="93">
        <f>HB74</f>
        <v>23.63</v>
      </c>
      <c r="HC82" s="120">
        <f t="shared" si="1301"/>
        <v>0</v>
      </c>
      <c r="HD82" s="101">
        <f t="shared" si="1302"/>
        <v>0</v>
      </c>
      <c r="HE82" s="101"/>
      <c r="HF82" s="121"/>
      <c r="HG82" s="122">
        <f t="shared" si="1303"/>
        <v>0</v>
      </c>
      <c r="HH82" s="469">
        <f t="shared" si="1304"/>
        <v>0</v>
      </c>
      <c r="HI82" s="122">
        <f>HH82/HH74</f>
        <v>0</v>
      </c>
      <c r="HJ82" s="101">
        <f>HJ74*HI82</f>
        <v>0</v>
      </c>
      <c r="HK82" s="119">
        <f t="shared" si="1305"/>
        <v>0</v>
      </c>
      <c r="HL82" s="93">
        <f>HL74</f>
        <v>23.63</v>
      </c>
      <c r="HM82" s="120">
        <f t="shared" si="1306"/>
        <v>0</v>
      </c>
      <c r="HN82" s="101">
        <f t="shared" si="1307"/>
        <v>0</v>
      </c>
      <c r="HO82" s="101"/>
      <c r="HP82" s="121"/>
      <c r="HQ82" s="122">
        <f t="shared" si="1308"/>
        <v>0</v>
      </c>
      <c r="HR82" s="469">
        <f t="shared" si="1309"/>
        <v>0</v>
      </c>
      <c r="HS82" s="122">
        <f>HR82/HR74</f>
        <v>0</v>
      </c>
      <c r="HT82" s="101">
        <f>HT74*HS82</f>
        <v>0</v>
      </c>
      <c r="HU82" s="119">
        <f t="shared" si="1310"/>
        <v>0</v>
      </c>
      <c r="HV82" s="93">
        <f>HV74</f>
        <v>23.63</v>
      </c>
      <c r="HW82" s="120">
        <f t="shared" si="1311"/>
        <v>0</v>
      </c>
      <c r="HX82" s="101">
        <f t="shared" si="1312"/>
        <v>0</v>
      </c>
      <c r="HY82" s="101"/>
      <c r="HZ82" s="121"/>
      <c r="IA82" s="122">
        <f t="shared" si="1313"/>
        <v>0</v>
      </c>
      <c r="IB82" s="469">
        <f t="shared" si="1314"/>
        <v>14</v>
      </c>
      <c r="IC82" s="122">
        <f>IB82/IB74</f>
        <v>7.9549999999999996E-2</v>
      </c>
      <c r="ID82" s="101">
        <f>ID74*IC82</f>
        <v>190.44</v>
      </c>
      <c r="IE82" s="119">
        <f t="shared" si="1315"/>
        <v>13.602857139999999</v>
      </c>
      <c r="IF82" s="93">
        <f>IF74</f>
        <v>23.63</v>
      </c>
      <c r="IG82" s="120">
        <f t="shared" si="1316"/>
        <v>321.43551000000002</v>
      </c>
      <c r="IH82" s="101">
        <f t="shared" si="1317"/>
        <v>4500.1000000000004</v>
      </c>
      <c r="II82" s="101"/>
      <c r="IJ82" s="121"/>
      <c r="IK82" s="122">
        <f t="shared" si="1318"/>
        <v>0.91315000000000002</v>
      </c>
      <c r="IL82" s="469">
        <f t="shared" si="1319"/>
        <v>0</v>
      </c>
      <c r="IM82" s="122">
        <f>IL82/IL74</f>
        <v>0</v>
      </c>
      <c r="IN82" s="101">
        <f>IN74*IM82</f>
        <v>0</v>
      </c>
      <c r="IO82" s="119">
        <f t="shared" si="1320"/>
        <v>0</v>
      </c>
      <c r="IP82" s="93">
        <f>IP74</f>
        <v>23.63</v>
      </c>
      <c r="IQ82" s="120">
        <f t="shared" si="1321"/>
        <v>0</v>
      </c>
      <c r="IR82" s="101">
        <f t="shared" si="1322"/>
        <v>0</v>
      </c>
      <c r="IS82" s="101"/>
      <c r="IT82" s="121"/>
      <c r="IU82" s="122">
        <f t="shared" si="1323"/>
        <v>0</v>
      </c>
      <c r="IV82" s="469">
        <f t="shared" si="1324"/>
        <v>0</v>
      </c>
      <c r="IW82" s="122">
        <f>IV82/IV74</f>
        <v>0</v>
      </c>
      <c r="IX82" s="101">
        <f>IX74*IW82</f>
        <v>0</v>
      </c>
      <c r="IY82" s="119">
        <f t="shared" si="1325"/>
        <v>0</v>
      </c>
      <c r="IZ82" s="93">
        <f>IZ74</f>
        <v>23.63</v>
      </c>
      <c r="JA82" s="120">
        <f t="shared" si="1326"/>
        <v>0</v>
      </c>
      <c r="JB82" s="101">
        <f t="shared" si="1327"/>
        <v>0</v>
      </c>
      <c r="JC82" s="101"/>
      <c r="JD82" s="121"/>
      <c r="JE82" s="122">
        <f t="shared" si="1328"/>
        <v>0</v>
      </c>
      <c r="JF82" s="469">
        <f t="shared" si="1329"/>
        <v>26</v>
      </c>
      <c r="JG82" s="122">
        <f>JF82/JF74</f>
        <v>8.1000000000000003E-2</v>
      </c>
      <c r="JH82" s="101">
        <f>JH74*JG82</f>
        <v>412.29</v>
      </c>
      <c r="JI82" s="119">
        <f t="shared" si="1330"/>
        <v>15.857307690000001</v>
      </c>
      <c r="JJ82" s="93">
        <f>JJ74</f>
        <v>23.63</v>
      </c>
      <c r="JK82" s="120">
        <f t="shared" si="1331"/>
        <v>374.70818000000003</v>
      </c>
      <c r="JL82" s="101">
        <f t="shared" si="1332"/>
        <v>9742.41</v>
      </c>
      <c r="JM82" s="101"/>
      <c r="JN82" s="121"/>
      <c r="JO82" s="122">
        <f t="shared" si="1333"/>
        <v>1.0644899999999999</v>
      </c>
      <c r="JP82" s="469">
        <f t="shared" si="1334"/>
        <v>0</v>
      </c>
      <c r="JQ82" s="122" t="e">
        <f>JP82/JP74</f>
        <v>#DIV/0!</v>
      </c>
      <c r="JR82" s="101" t="e">
        <f>JR74*JQ82</f>
        <v>#DIV/0!</v>
      </c>
      <c r="JS82" s="119">
        <f t="shared" si="1335"/>
        <v>0</v>
      </c>
      <c r="JT82" s="93">
        <f>JT74</f>
        <v>0</v>
      </c>
      <c r="JU82" s="120">
        <f t="shared" si="1336"/>
        <v>0</v>
      </c>
      <c r="JV82" s="101">
        <f t="shared" si="1337"/>
        <v>0</v>
      </c>
      <c r="JW82" s="101"/>
      <c r="JX82" s="121"/>
      <c r="JY82" s="122">
        <f t="shared" si="1338"/>
        <v>0</v>
      </c>
      <c r="JZ82" s="469">
        <f t="shared" si="1339"/>
        <v>0</v>
      </c>
      <c r="KA82" s="122">
        <f>JZ82/JZ74</f>
        <v>0</v>
      </c>
      <c r="KB82" s="101">
        <f>KB74*KA82</f>
        <v>0</v>
      </c>
      <c r="KC82" s="119">
        <f t="shared" si="1340"/>
        <v>0</v>
      </c>
      <c r="KD82" s="93">
        <f>KD74</f>
        <v>23.63</v>
      </c>
      <c r="KE82" s="120">
        <f t="shared" si="1341"/>
        <v>0</v>
      </c>
      <c r="KF82" s="101">
        <f t="shared" si="1342"/>
        <v>0</v>
      </c>
      <c r="KG82" s="101"/>
      <c r="KH82" s="121"/>
      <c r="KI82" s="122">
        <f t="shared" si="1343"/>
        <v>0</v>
      </c>
      <c r="KJ82" s="469">
        <f t="shared" si="1344"/>
        <v>27</v>
      </c>
      <c r="KK82" s="122">
        <f>KJ82/KJ74</f>
        <v>7.4380000000000002E-2</v>
      </c>
      <c r="KL82" s="101">
        <f>KL74*KK82</f>
        <v>358.51</v>
      </c>
      <c r="KM82" s="119">
        <f t="shared" si="1345"/>
        <v>13.27814815</v>
      </c>
      <c r="KN82" s="93">
        <f>KN74</f>
        <v>23.63</v>
      </c>
      <c r="KO82" s="120">
        <f t="shared" si="1346"/>
        <v>313.76263999999998</v>
      </c>
      <c r="KP82" s="101">
        <f t="shared" si="1347"/>
        <v>8471.59</v>
      </c>
      <c r="KQ82" s="101"/>
      <c r="KR82" s="121"/>
      <c r="KS82" s="122">
        <f t="shared" si="1348"/>
        <v>0.89134999999999998</v>
      </c>
      <c r="KT82" s="469">
        <f t="shared" si="1349"/>
        <v>15</v>
      </c>
      <c r="KU82" s="122">
        <f>KT82/KT74</f>
        <v>4.8390000000000002E-2</v>
      </c>
      <c r="KV82" s="101">
        <f>KV74*KU82</f>
        <v>171.64</v>
      </c>
      <c r="KW82" s="119">
        <f t="shared" si="1350"/>
        <v>11.442666669999999</v>
      </c>
      <c r="KX82" s="93">
        <f>KX74</f>
        <v>23.63</v>
      </c>
      <c r="KY82" s="120">
        <f t="shared" si="1351"/>
        <v>270.39021000000002</v>
      </c>
      <c r="KZ82" s="101">
        <f t="shared" si="1352"/>
        <v>4055.85</v>
      </c>
      <c r="LA82" s="101"/>
      <c r="LB82" s="121"/>
      <c r="LC82" s="122">
        <f t="shared" si="1353"/>
        <v>0.76814000000000004</v>
      </c>
      <c r="LD82" s="469">
        <f t="shared" si="1354"/>
        <v>0</v>
      </c>
      <c r="LE82" s="122">
        <f>LD82/LD74</f>
        <v>0</v>
      </c>
      <c r="LF82" s="101">
        <f>LF74*LE82</f>
        <v>0</v>
      </c>
      <c r="LG82" s="119">
        <f t="shared" si="1355"/>
        <v>0</v>
      </c>
      <c r="LH82" s="93">
        <f>LH74</f>
        <v>23.63</v>
      </c>
      <c r="LI82" s="120">
        <f t="shared" si="1356"/>
        <v>0</v>
      </c>
      <c r="LJ82" s="101">
        <f t="shared" si="1357"/>
        <v>0</v>
      </c>
      <c r="LK82" s="101"/>
      <c r="LL82" s="121"/>
      <c r="LM82" s="122">
        <f t="shared" si="1358"/>
        <v>0</v>
      </c>
      <c r="LN82" s="469">
        <f t="shared" si="1359"/>
        <v>0</v>
      </c>
      <c r="LO82" s="122">
        <f>LN82/LN74</f>
        <v>0</v>
      </c>
      <c r="LP82" s="101">
        <f>LP74*LO82</f>
        <v>0</v>
      </c>
      <c r="LQ82" s="119">
        <f t="shared" si="1360"/>
        <v>0</v>
      </c>
      <c r="LR82" s="93">
        <f>LR74</f>
        <v>23.63</v>
      </c>
      <c r="LS82" s="120">
        <f t="shared" si="1361"/>
        <v>0</v>
      </c>
      <c r="LT82" s="101">
        <f t="shared" si="1362"/>
        <v>0</v>
      </c>
      <c r="LU82" s="101"/>
      <c r="LV82" s="121"/>
      <c r="LW82" s="122">
        <f t="shared" si="1363"/>
        <v>0</v>
      </c>
      <c r="LX82" s="469">
        <f t="shared" si="1364"/>
        <v>0</v>
      </c>
      <c r="LY82" s="122">
        <f>LX82/LX74</f>
        <v>0</v>
      </c>
      <c r="LZ82" s="101">
        <f>LZ74*LY82</f>
        <v>0</v>
      </c>
      <c r="MA82" s="119">
        <f t="shared" si="1365"/>
        <v>0</v>
      </c>
      <c r="MB82" s="93">
        <f>MB74</f>
        <v>23.63</v>
      </c>
      <c r="MC82" s="120">
        <f t="shared" si="1366"/>
        <v>0</v>
      </c>
      <c r="MD82" s="101">
        <f t="shared" si="1367"/>
        <v>0</v>
      </c>
      <c r="ME82" s="101"/>
      <c r="MF82" s="121"/>
      <c r="MG82" s="122">
        <f t="shared" si="1368"/>
        <v>0</v>
      </c>
      <c r="MH82" s="469">
        <f t="shared" si="1369"/>
        <v>73</v>
      </c>
      <c r="MI82" s="122">
        <f>MH82/MH74</f>
        <v>0.23322999999999999</v>
      </c>
      <c r="MJ82" s="101">
        <f>MJ74*MI82</f>
        <v>801.15</v>
      </c>
      <c r="MK82" s="119">
        <f t="shared" si="1370"/>
        <v>10.97465753</v>
      </c>
      <c r="ML82" s="93">
        <f>ML74</f>
        <v>23.63</v>
      </c>
      <c r="MM82" s="120">
        <f t="shared" si="1371"/>
        <v>259.33116000000001</v>
      </c>
      <c r="MN82" s="101">
        <f t="shared" si="1372"/>
        <v>18931.169999999998</v>
      </c>
      <c r="MO82" s="101"/>
      <c r="MP82" s="121"/>
      <c r="MQ82" s="122">
        <f t="shared" si="1373"/>
        <v>0.73672000000000004</v>
      </c>
      <c r="MR82" s="469">
        <f t="shared" si="1374"/>
        <v>18</v>
      </c>
      <c r="MS82" s="122">
        <f>MR82/MR74</f>
        <v>0.17646999999999999</v>
      </c>
      <c r="MT82" s="101">
        <f>MT74*MS82</f>
        <v>242.47</v>
      </c>
      <c r="MU82" s="119">
        <f t="shared" si="1375"/>
        <v>13.470555559999999</v>
      </c>
      <c r="MV82" s="93">
        <f>MV74</f>
        <v>23.63</v>
      </c>
      <c r="MW82" s="120">
        <f t="shared" si="1376"/>
        <v>318.30923000000001</v>
      </c>
      <c r="MX82" s="101">
        <f t="shared" si="1377"/>
        <v>5729.57</v>
      </c>
      <c r="MY82" s="101"/>
      <c r="MZ82" s="121"/>
      <c r="NA82" s="122">
        <f t="shared" si="1378"/>
        <v>0.90427000000000002</v>
      </c>
      <c r="NB82" s="469">
        <f t="shared" si="1379"/>
        <v>16</v>
      </c>
      <c r="NC82" s="122">
        <f>NB82/NB74</f>
        <v>9.357E-2</v>
      </c>
      <c r="ND82" s="101">
        <f>ND74*NC82</f>
        <v>172.17</v>
      </c>
      <c r="NE82" s="119">
        <f t="shared" si="1380"/>
        <v>10.760624999999999</v>
      </c>
      <c r="NF82" s="93">
        <f>NF74</f>
        <v>23.63</v>
      </c>
      <c r="NG82" s="120">
        <f t="shared" si="1381"/>
        <v>254.27357000000001</v>
      </c>
      <c r="NH82" s="101">
        <f t="shared" si="1382"/>
        <v>4068.38</v>
      </c>
      <c r="NI82" s="101"/>
      <c r="NJ82" s="121"/>
      <c r="NK82" s="122">
        <f t="shared" si="1383"/>
        <v>0.72235000000000005</v>
      </c>
      <c r="NL82" s="469">
        <f t="shared" si="1384"/>
        <v>25</v>
      </c>
      <c r="NM82" s="122">
        <f>NL82/NL74</f>
        <v>5.2080000000000001E-2</v>
      </c>
      <c r="NN82" s="101">
        <f>NN74*NM82</f>
        <v>296.86</v>
      </c>
      <c r="NO82" s="119">
        <f t="shared" si="1385"/>
        <v>11.8744</v>
      </c>
      <c r="NP82" s="93">
        <f>NP74</f>
        <v>23.63</v>
      </c>
      <c r="NQ82" s="120">
        <f t="shared" si="1386"/>
        <v>280.59206999999998</v>
      </c>
      <c r="NR82" s="101">
        <f t="shared" si="1387"/>
        <v>7014.8</v>
      </c>
      <c r="NS82" s="101"/>
      <c r="NT82" s="121"/>
      <c r="NU82" s="122">
        <f t="shared" si="1388"/>
        <v>0.79712000000000005</v>
      </c>
      <c r="NV82" s="469">
        <f t="shared" si="1389"/>
        <v>0</v>
      </c>
      <c r="NW82" s="122">
        <f>NV82/NV74</f>
        <v>0</v>
      </c>
      <c r="NX82" s="101">
        <f>NX74*NW82</f>
        <v>0</v>
      </c>
      <c r="NY82" s="119">
        <f t="shared" si="1390"/>
        <v>0</v>
      </c>
      <c r="NZ82" s="93">
        <f>NZ74</f>
        <v>23.63</v>
      </c>
      <c r="OA82" s="120">
        <f t="shared" si="1391"/>
        <v>0</v>
      </c>
      <c r="OB82" s="101">
        <f t="shared" si="1392"/>
        <v>0</v>
      </c>
      <c r="OC82" s="101"/>
      <c r="OD82" s="121"/>
      <c r="OE82" s="122">
        <f t="shared" si="1393"/>
        <v>0</v>
      </c>
      <c r="OF82" s="469">
        <f t="shared" si="1394"/>
        <v>0</v>
      </c>
      <c r="OG82" s="122">
        <f>OF82/OF74</f>
        <v>0</v>
      </c>
      <c r="OH82" s="101">
        <f>OH74*OG82</f>
        <v>0</v>
      </c>
      <c r="OI82" s="119">
        <f t="shared" si="1395"/>
        <v>0</v>
      </c>
      <c r="OJ82" s="93">
        <f>OJ74</f>
        <v>23.63</v>
      </c>
      <c r="OK82" s="120">
        <f t="shared" si="1396"/>
        <v>0</v>
      </c>
      <c r="OL82" s="101">
        <f t="shared" si="1397"/>
        <v>0</v>
      </c>
      <c r="OM82" s="101"/>
      <c r="ON82" s="121"/>
      <c r="OO82" s="122">
        <f t="shared" si="1398"/>
        <v>0</v>
      </c>
      <c r="OP82" s="469">
        <f t="shared" si="1399"/>
        <v>0</v>
      </c>
      <c r="OQ82" s="122">
        <f>OP82/OP74</f>
        <v>0</v>
      </c>
      <c r="OR82" s="101">
        <f>OR74*OQ82</f>
        <v>0</v>
      </c>
      <c r="OS82" s="119">
        <f t="shared" si="1400"/>
        <v>0</v>
      </c>
      <c r="OT82" s="93">
        <f>OT74</f>
        <v>23.63</v>
      </c>
      <c r="OU82" s="120">
        <f t="shared" si="1401"/>
        <v>0</v>
      </c>
      <c r="OV82" s="101">
        <f t="shared" si="1402"/>
        <v>0</v>
      </c>
      <c r="OW82" s="101"/>
      <c r="OX82" s="121"/>
      <c r="OY82" s="122">
        <f t="shared" si="1403"/>
        <v>0</v>
      </c>
      <c r="OZ82" s="469">
        <f t="shared" si="1404"/>
        <v>0</v>
      </c>
      <c r="PA82" s="122">
        <f>OZ82/OZ74</f>
        <v>0</v>
      </c>
      <c r="PB82" s="101">
        <f>PB74*PA82</f>
        <v>0</v>
      </c>
      <c r="PC82" s="119">
        <f t="shared" si="1405"/>
        <v>0</v>
      </c>
      <c r="PD82" s="93">
        <f>PD74</f>
        <v>23.63</v>
      </c>
      <c r="PE82" s="120">
        <f t="shared" si="1406"/>
        <v>0</v>
      </c>
      <c r="PF82" s="101">
        <f t="shared" si="1407"/>
        <v>0</v>
      </c>
      <c r="PG82" s="101"/>
      <c r="PH82" s="121"/>
      <c r="PI82" s="122">
        <f t="shared" si="1408"/>
        <v>0</v>
      </c>
      <c r="PJ82" s="469">
        <f t="shared" si="1409"/>
        <v>0</v>
      </c>
      <c r="PK82" s="122">
        <f>PJ82/PJ74</f>
        <v>0</v>
      </c>
      <c r="PL82" s="101">
        <f>PL74*PK82</f>
        <v>0</v>
      </c>
      <c r="PM82" s="119">
        <f t="shared" si="1410"/>
        <v>0</v>
      </c>
      <c r="PN82" s="93">
        <f>PN74</f>
        <v>23.63</v>
      </c>
      <c r="PO82" s="120">
        <f t="shared" si="1411"/>
        <v>0</v>
      </c>
      <c r="PP82" s="101">
        <f t="shared" si="1412"/>
        <v>0</v>
      </c>
      <c r="PQ82" s="101"/>
      <c r="PR82" s="121"/>
      <c r="PS82" s="122">
        <f t="shared" si="1413"/>
        <v>0</v>
      </c>
      <c r="PT82" s="469">
        <f t="shared" si="1414"/>
        <v>0</v>
      </c>
      <c r="PU82" s="122" t="e">
        <f>PT82/PT74</f>
        <v>#DIV/0!</v>
      </c>
      <c r="PV82" s="101" t="e">
        <f>PV74*PU82</f>
        <v>#DIV/0!</v>
      </c>
      <c r="PW82" s="119">
        <f t="shared" si="1415"/>
        <v>0</v>
      </c>
      <c r="PX82" s="93">
        <f>PX74</f>
        <v>0</v>
      </c>
      <c r="PY82" s="120">
        <f t="shared" si="1416"/>
        <v>0</v>
      </c>
      <c r="PZ82" s="101">
        <f t="shared" si="1417"/>
        <v>0</v>
      </c>
      <c r="QA82" s="101"/>
      <c r="QB82" s="121"/>
      <c r="QC82" s="122">
        <f t="shared" si="1418"/>
        <v>0</v>
      </c>
      <c r="QD82" s="469">
        <f t="shared" si="1419"/>
        <v>0</v>
      </c>
      <c r="QE82" s="122">
        <f>QD82/QD74</f>
        <v>0</v>
      </c>
      <c r="QF82" s="101">
        <f>QF74*QE82</f>
        <v>0</v>
      </c>
      <c r="QG82" s="119">
        <f t="shared" si="1420"/>
        <v>0</v>
      </c>
      <c r="QH82" s="93">
        <f>QH74</f>
        <v>23.63</v>
      </c>
      <c r="QI82" s="120">
        <f t="shared" si="1421"/>
        <v>0</v>
      </c>
      <c r="QJ82" s="101">
        <f t="shared" si="1422"/>
        <v>0</v>
      </c>
      <c r="QK82" s="101"/>
      <c r="QL82" s="121"/>
      <c r="QM82" s="122">
        <f t="shared" si="1423"/>
        <v>0</v>
      </c>
      <c r="QN82" s="469">
        <f t="shared" si="1424"/>
        <v>0</v>
      </c>
      <c r="QO82" s="122">
        <f>QN82/QN74</f>
        <v>0</v>
      </c>
      <c r="QP82" s="101">
        <f>QP74*QO82</f>
        <v>0</v>
      </c>
      <c r="QQ82" s="119">
        <f t="shared" si="1425"/>
        <v>0</v>
      </c>
      <c r="QR82" s="93">
        <f>QR74</f>
        <v>23.63</v>
      </c>
      <c r="QS82" s="120">
        <f t="shared" si="1426"/>
        <v>0</v>
      </c>
      <c r="QT82" s="101">
        <f t="shared" si="1427"/>
        <v>0</v>
      </c>
      <c r="QU82" s="101"/>
      <c r="QV82" s="121"/>
      <c r="QW82" s="122">
        <f t="shared" si="1428"/>
        <v>0</v>
      </c>
      <c r="QX82" s="469">
        <f t="shared" si="1429"/>
        <v>0</v>
      </c>
      <c r="QY82" s="122">
        <f>QX82/QX74</f>
        <v>0</v>
      </c>
      <c r="QZ82" s="101">
        <f>QZ74*QY82</f>
        <v>0</v>
      </c>
      <c r="RA82" s="119">
        <f t="shared" si="1430"/>
        <v>0</v>
      </c>
      <c r="RB82" s="93">
        <f>RB74</f>
        <v>23.63</v>
      </c>
      <c r="RC82" s="120">
        <f t="shared" si="1431"/>
        <v>0</v>
      </c>
      <c r="RD82" s="101">
        <f t="shared" si="1432"/>
        <v>0</v>
      </c>
      <c r="RE82" s="101"/>
      <c r="RF82" s="121"/>
      <c r="RG82" s="122">
        <f t="shared" si="1433"/>
        <v>0</v>
      </c>
      <c r="RH82" s="469">
        <f t="shared" si="1434"/>
        <v>0</v>
      </c>
      <c r="RI82" s="122">
        <f>RH82/RH74</f>
        <v>0</v>
      </c>
      <c r="RJ82" s="101">
        <f>RJ74*RI82</f>
        <v>0</v>
      </c>
      <c r="RK82" s="119">
        <f t="shared" si="1435"/>
        <v>0</v>
      </c>
      <c r="RL82" s="93">
        <f>RL74</f>
        <v>23.63</v>
      </c>
      <c r="RM82" s="120">
        <f t="shared" si="1436"/>
        <v>0</v>
      </c>
      <c r="RN82" s="101">
        <f t="shared" si="1437"/>
        <v>0</v>
      </c>
      <c r="RO82" s="101"/>
      <c r="RP82" s="121"/>
      <c r="RQ82" s="122">
        <f t="shared" si="1438"/>
        <v>0</v>
      </c>
      <c r="RR82" s="469">
        <f t="shared" si="1439"/>
        <v>43</v>
      </c>
      <c r="RS82" s="122">
        <f>RR82/RR74</f>
        <v>0.12684000000000001</v>
      </c>
      <c r="RT82" s="101">
        <f>RT74*RS82</f>
        <v>882.68</v>
      </c>
      <c r="RU82" s="119">
        <f t="shared" si="1440"/>
        <v>20.52744186</v>
      </c>
      <c r="RV82" s="93">
        <f>RV74</f>
        <v>23.63</v>
      </c>
      <c r="RW82" s="120">
        <f t="shared" si="1441"/>
        <v>485.06344999999999</v>
      </c>
      <c r="RX82" s="101">
        <f t="shared" si="1442"/>
        <v>20857.73</v>
      </c>
      <c r="RY82" s="101"/>
      <c r="RZ82" s="121"/>
      <c r="SA82" s="122">
        <f t="shared" si="1443"/>
        <v>1.3779999999999999</v>
      </c>
      <c r="SB82" s="469">
        <f t="shared" si="1444"/>
        <v>0</v>
      </c>
      <c r="SC82" s="122">
        <f>SB82/SB74</f>
        <v>0</v>
      </c>
      <c r="SD82" s="101">
        <f>SD74*SC82</f>
        <v>0</v>
      </c>
      <c r="SE82" s="119">
        <f t="shared" si="1445"/>
        <v>0</v>
      </c>
      <c r="SF82" s="93">
        <f>SF74</f>
        <v>23.63</v>
      </c>
      <c r="SG82" s="120">
        <f t="shared" si="1446"/>
        <v>0</v>
      </c>
      <c r="SH82" s="101">
        <f t="shared" si="1447"/>
        <v>0</v>
      </c>
      <c r="SI82" s="101"/>
      <c r="SJ82" s="121"/>
      <c r="SK82" s="122">
        <f t="shared" si="1448"/>
        <v>0</v>
      </c>
      <c r="SL82" s="469">
        <f t="shared" si="1449"/>
        <v>31</v>
      </c>
      <c r="SM82" s="122">
        <f>SL82/SL74</f>
        <v>0.10508000000000001</v>
      </c>
      <c r="SN82" s="101">
        <f>SN74*SM82</f>
        <v>462.56</v>
      </c>
      <c r="SO82" s="119">
        <f t="shared" si="1450"/>
        <v>14.921290320000001</v>
      </c>
      <c r="SP82" s="93">
        <f>SP74</f>
        <v>23.63</v>
      </c>
      <c r="SQ82" s="120">
        <f t="shared" si="1451"/>
        <v>352.59008999999998</v>
      </c>
      <c r="SR82" s="101">
        <f t="shared" si="1452"/>
        <v>10930.29</v>
      </c>
      <c r="SS82" s="101"/>
      <c r="ST82" s="121"/>
      <c r="SU82" s="122">
        <f t="shared" si="1453"/>
        <v>1.00166</v>
      </c>
      <c r="SV82" s="469">
        <f t="shared" si="1454"/>
        <v>0</v>
      </c>
      <c r="SW82" s="122">
        <f>SV82/SV74</f>
        <v>0</v>
      </c>
      <c r="SX82" s="101">
        <f>SX74*SW82</f>
        <v>0</v>
      </c>
      <c r="SY82" s="119">
        <f t="shared" si="1455"/>
        <v>0</v>
      </c>
      <c r="SZ82" s="93">
        <f>SZ74</f>
        <v>23.63</v>
      </c>
      <c r="TA82" s="120">
        <f t="shared" si="1456"/>
        <v>0</v>
      </c>
      <c r="TB82" s="101">
        <f t="shared" si="1457"/>
        <v>0</v>
      </c>
      <c r="TC82" s="101"/>
      <c r="TD82" s="121"/>
      <c r="TE82" s="122">
        <f t="shared" si="1458"/>
        <v>0</v>
      </c>
      <c r="TF82" s="469">
        <f t="shared" si="1459"/>
        <v>0</v>
      </c>
      <c r="TG82" s="122">
        <f>TF82/TF74</f>
        <v>0</v>
      </c>
      <c r="TH82" s="101">
        <f>TH74*TG82</f>
        <v>0</v>
      </c>
      <c r="TI82" s="119">
        <f t="shared" si="1460"/>
        <v>0</v>
      </c>
      <c r="TJ82" s="93">
        <f>TJ74</f>
        <v>23.63</v>
      </c>
      <c r="TK82" s="120">
        <f t="shared" si="1461"/>
        <v>0</v>
      </c>
      <c r="TL82" s="101">
        <f t="shared" si="1462"/>
        <v>0</v>
      </c>
      <c r="TM82" s="101"/>
      <c r="TN82" s="121"/>
      <c r="TO82" s="122">
        <f t="shared" si="1463"/>
        <v>0</v>
      </c>
      <c r="TP82" s="469">
        <f t="shared" si="1464"/>
        <v>49</v>
      </c>
      <c r="TQ82" s="122">
        <f>TP82/TP74</f>
        <v>0.17882999999999999</v>
      </c>
      <c r="TR82" s="101">
        <f>TR74*TQ82</f>
        <v>699.76</v>
      </c>
      <c r="TS82" s="119">
        <f t="shared" si="1465"/>
        <v>14.28081633</v>
      </c>
      <c r="TT82" s="93">
        <f>TT74</f>
        <v>23.63</v>
      </c>
      <c r="TU82" s="120">
        <f t="shared" si="1466"/>
        <v>337.45569</v>
      </c>
      <c r="TV82" s="101">
        <f t="shared" si="1467"/>
        <v>16535.330000000002</v>
      </c>
      <c r="TW82" s="101"/>
      <c r="TX82" s="121"/>
      <c r="TY82" s="122">
        <f t="shared" si="1468"/>
        <v>0.95865999999999996</v>
      </c>
      <c r="TZ82" s="469">
        <f t="shared" si="1469"/>
        <v>0</v>
      </c>
      <c r="UA82" s="122">
        <f>TZ82/TZ74</f>
        <v>0</v>
      </c>
      <c r="UB82" s="101">
        <f>UB74*UA82</f>
        <v>0</v>
      </c>
      <c r="UC82" s="119">
        <f t="shared" si="1470"/>
        <v>0</v>
      </c>
      <c r="UD82" s="93">
        <f>UD74</f>
        <v>23.63</v>
      </c>
      <c r="UE82" s="120">
        <f t="shared" si="1471"/>
        <v>0</v>
      </c>
      <c r="UF82" s="101">
        <f t="shared" si="1472"/>
        <v>0</v>
      </c>
      <c r="UG82" s="101"/>
      <c r="UH82" s="121"/>
      <c r="UI82" s="122">
        <f t="shared" si="1473"/>
        <v>0</v>
      </c>
      <c r="UJ82" s="469">
        <f t="shared" si="1474"/>
        <v>0</v>
      </c>
      <c r="UK82" s="122">
        <f>UJ82/UJ74</f>
        <v>0</v>
      </c>
      <c r="UL82" s="101">
        <f>UL74*UK82</f>
        <v>0</v>
      </c>
      <c r="UM82" s="119">
        <f t="shared" si="1475"/>
        <v>0</v>
      </c>
      <c r="UN82" s="93">
        <f>UN74</f>
        <v>23.63</v>
      </c>
      <c r="UO82" s="120">
        <f t="shared" si="1476"/>
        <v>0</v>
      </c>
      <c r="UP82" s="101">
        <f t="shared" si="1477"/>
        <v>0</v>
      </c>
      <c r="UQ82" s="101"/>
      <c r="UR82" s="121"/>
      <c r="US82" s="122">
        <f t="shared" si="1478"/>
        <v>0</v>
      </c>
      <c r="UT82" s="469">
        <f t="shared" si="1479"/>
        <v>28</v>
      </c>
      <c r="UU82" s="122">
        <f>UT82/UT74</f>
        <v>8.6959999999999996E-2</v>
      </c>
      <c r="UV82" s="101">
        <f>UV74*UU82</f>
        <v>478.28</v>
      </c>
      <c r="UW82" s="119">
        <f t="shared" si="1480"/>
        <v>17.08142857</v>
      </c>
      <c r="UX82" s="93">
        <f>UX74</f>
        <v>23.63</v>
      </c>
      <c r="UY82" s="120">
        <f t="shared" si="1481"/>
        <v>403.63416000000001</v>
      </c>
      <c r="UZ82" s="101">
        <f t="shared" si="1482"/>
        <v>11301.76</v>
      </c>
      <c r="VA82" s="101"/>
      <c r="VB82" s="121"/>
      <c r="VC82" s="122">
        <f t="shared" si="1483"/>
        <v>1.1466700000000001</v>
      </c>
      <c r="VD82" s="469">
        <f t="shared" si="1484"/>
        <v>25</v>
      </c>
      <c r="VE82" s="122">
        <f>VD82/VD74</f>
        <v>4.4170000000000001E-2</v>
      </c>
      <c r="VF82" s="101">
        <f>VF74*VE82</f>
        <v>477.04</v>
      </c>
      <c r="VG82" s="119">
        <f t="shared" si="1485"/>
        <v>19.081600000000002</v>
      </c>
      <c r="VH82" s="93">
        <f>VH74</f>
        <v>23.63</v>
      </c>
      <c r="VI82" s="120">
        <f t="shared" si="1486"/>
        <v>450.89821000000001</v>
      </c>
      <c r="VJ82" s="101">
        <f t="shared" si="1487"/>
        <v>11272.46</v>
      </c>
      <c r="VK82" s="101"/>
      <c r="VL82" s="121"/>
      <c r="VM82" s="122">
        <f t="shared" si="1488"/>
        <v>1.28094</v>
      </c>
      <c r="VN82" s="469">
        <f t="shared" si="1489"/>
        <v>32</v>
      </c>
      <c r="VO82" s="122">
        <f>VN82/VN74</f>
        <v>8.9639999999999997E-2</v>
      </c>
      <c r="VP82" s="101">
        <f>VP74*VO82</f>
        <v>506.47</v>
      </c>
      <c r="VQ82" s="119">
        <f t="shared" si="1490"/>
        <v>15.827187500000001</v>
      </c>
      <c r="VR82" s="93">
        <f>VR74</f>
        <v>23.63</v>
      </c>
      <c r="VS82" s="120">
        <f t="shared" si="1491"/>
        <v>373.99644000000001</v>
      </c>
      <c r="VT82" s="101">
        <f t="shared" si="1492"/>
        <v>11967.89</v>
      </c>
      <c r="VU82" s="101"/>
      <c r="VV82" s="121"/>
      <c r="VW82" s="122">
        <f t="shared" si="1493"/>
        <v>1.06247</v>
      </c>
      <c r="VX82" s="452">
        <f t="shared" si="1494"/>
        <v>687</v>
      </c>
      <c r="VY82" s="122">
        <f>VX82/VX74</f>
        <v>5.4679999999999999E-2</v>
      </c>
      <c r="VZ82" s="101">
        <f>VZ74*VY82</f>
        <v>10233.959999999999</v>
      </c>
      <c r="WA82" s="119">
        <f t="shared" si="1495"/>
        <v>14.89659389</v>
      </c>
      <c r="WB82" s="93">
        <f>WB74</f>
        <v>23.63</v>
      </c>
      <c r="WC82" s="120">
        <f t="shared" si="1496"/>
        <v>352.00650999999999</v>
      </c>
      <c r="WD82" s="101">
        <f t="shared" si="1497"/>
        <v>241828.47</v>
      </c>
      <c r="WE82" s="101"/>
      <c r="WF82" s="121"/>
    </row>
    <row r="83" spans="1:604" ht="48">
      <c r="A83" s="5"/>
      <c r="B83" s="94" t="s">
        <v>415</v>
      </c>
      <c r="C83" s="12" t="s">
        <v>918</v>
      </c>
      <c r="D83" s="12" t="s">
        <v>422</v>
      </c>
      <c r="E83" s="4" t="s">
        <v>33</v>
      </c>
      <c r="F83" s="469">
        <f t="shared" si="1199"/>
        <v>0</v>
      </c>
      <c r="G83" s="122">
        <f>F83/F74</f>
        <v>0</v>
      </c>
      <c r="H83" s="101">
        <f>H74*G83</f>
        <v>0</v>
      </c>
      <c r="I83" s="119">
        <f t="shared" si="1200"/>
        <v>0</v>
      </c>
      <c r="J83" s="93">
        <f>J74</f>
        <v>23.63</v>
      </c>
      <c r="K83" s="120">
        <f t="shared" si="1201"/>
        <v>0</v>
      </c>
      <c r="L83" s="101">
        <f t="shared" si="1202"/>
        <v>0</v>
      </c>
      <c r="M83" s="101"/>
      <c r="N83" s="121"/>
      <c r="O83" s="122">
        <f t="shared" si="1203"/>
        <v>0</v>
      </c>
      <c r="P83" s="469">
        <f t="shared" si="1204"/>
        <v>0</v>
      </c>
      <c r="Q83" s="122">
        <f>P83/P74</f>
        <v>0</v>
      </c>
      <c r="R83" s="101">
        <f>R74*Q83</f>
        <v>0</v>
      </c>
      <c r="S83" s="119">
        <f t="shared" si="1205"/>
        <v>0</v>
      </c>
      <c r="T83" s="93">
        <f>T74</f>
        <v>23.63</v>
      </c>
      <c r="U83" s="120">
        <f t="shared" si="1206"/>
        <v>0</v>
      </c>
      <c r="V83" s="101">
        <f t="shared" si="1207"/>
        <v>0</v>
      </c>
      <c r="W83" s="101"/>
      <c r="X83" s="121"/>
      <c r="Y83" s="122">
        <f t="shared" si="1208"/>
        <v>0</v>
      </c>
      <c r="Z83" s="469">
        <f t="shared" si="1209"/>
        <v>0</v>
      </c>
      <c r="AA83" s="122">
        <f>Z83/Z74</f>
        <v>0</v>
      </c>
      <c r="AB83" s="101">
        <f>AB74*AA83</f>
        <v>0</v>
      </c>
      <c r="AC83" s="119">
        <f t="shared" si="1210"/>
        <v>0</v>
      </c>
      <c r="AD83" s="93">
        <f>AD74</f>
        <v>23.63</v>
      </c>
      <c r="AE83" s="120">
        <f t="shared" si="1211"/>
        <v>0</v>
      </c>
      <c r="AF83" s="101">
        <f t="shared" si="1212"/>
        <v>0</v>
      </c>
      <c r="AG83" s="101"/>
      <c r="AH83" s="121"/>
      <c r="AI83" s="122">
        <f t="shared" si="1213"/>
        <v>0</v>
      </c>
      <c r="AJ83" s="469">
        <f t="shared" si="1214"/>
        <v>0</v>
      </c>
      <c r="AK83" s="122" t="e">
        <f>AJ83/AJ74</f>
        <v>#DIV/0!</v>
      </c>
      <c r="AL83" s="101" t="e">
        <f>AL74*AK83</f>
        <v>#DIV/0!</v>
      </c>
      <c r="AM83" s="119">
        <f t="shared" si="1215"/>
        <v>0</v>
      </c>
      <c r="AN83" s="93">
        <f>AN74</f>
        <v>0</v>
      </c>
      <c r="AO83" s="120">
        <f t="shared" si="1216"/>
        <v>0</v>
      </c>
      <c r="AP83" s="101">
        <f t="shared" si="1217"/>
        <v>0</v>
      </c>
      <c r="AQ83" s="101"/>
      <c r="AR83" s="121"/>
      <c r="AS83" s="122">
        <f t="shared" si="1218"/>
        <v>0</v>
      </c>
      <c r="AT83" s="469">
        <f t="shared" si="1219"/>
        <v>0</v>
      </c>
      <c r="AU83" s="122">
        <f>AT83/AT74</f>
        <v>0</v>
      </c>
      <c r="AV83" s="101">
        <f>AV74*AU83</f>
        <v>0</v>
      </c>
      <c r="AW83" s="119">
        <f t="shared" si="1220"/>
        <v>0</v>
      </c>
      <c r="AX83" s="93">
        <f>AX74</f>
        <v>23.63</v>
      </c>
      <c r="AY83" s="120">
        <f t="shared" si="1221"/>
        <v>0</v>
      </c>
      <c r="AZ83" s="101">
        <f t="shared" si="1222"/>
        <v>0</v>
      </c>
      <c r="BA83" s="101"/>
      <c r="BB83" s="121"/>
      <c r="BC83" s="122">
        <f t="shared" si="1223"/>
        <v>0</v>
      </c>
      <c r="BD83" s="469">
        <f t="shared" si="1224"/>
        <v>0</v>
      </c>
      <c r="BE83" s="122">
        <f>BD83/BD74</f>
        <v>0</v>
      </c>
      <c r="BF83" s="101">
        <f>BF74*BE83</f>
        <v>0</v>
      </c>
      <c r="BG83" s="119">
        <f t="shared" si="1225"/>
        <v>0</v>
      </c>
      <c r="BH83" s="93">
        <f>BH74</f>
        <v>23.63</v>
      </c>
      <c r="BI83" s="120">
        <f t="shared" si="1226"/>
        <v>0</v>
      </c>
      <c r="BJ83" s="101">
        <f t="shared" si="1227"/>
        <v>0</v>
      </c>
      <c r="BK83" s="101"/>
      <c r="BL83" s="121"/>
      <c r="BM83" s="122">
        <f t="shared" si="1228"/>
        <v>0</v>
      </c>
      <c r="BN83" s="469">
        <f t="shared" si="1229"/>
        <v>0</v>
      </c>
      <c r="BO83" s="122">
        <f>BN83/BN74</f>
        <v>0</v>
      </c>
      <c r="BP83" s="101">
        <f>BP74*BO83</f>
        <v>0</v>
      </c>
      <c r="BQ83" s="119">
        <f t="shared" si="1230"/>
        <v>0</v>
      </c>
      <c r="BR83" s="93">
        <f>BR74</f>
        <v>23.63</v>
      </c>
      <c r="BS83" s="120">
        <f t="shared" si="1231"/>
        <v>0</v>
      </c>
      <c r="BT83" s="101">
        <f t="shared" si="1232"/>
        <v>0</v>
      </c>
      <c r="BU83" s="101"/>
      <c r="BV83" s="121"/>
      <c r="BW83" s="122">
        <f t="shared" si="1233"/>
        <v>0</v>
      </c>
      <c r="BX83" s="469">
        <f t="shared" si="1234"/>
        <v>0</v>
      </c>
      <c r="BY83" s="122">
        <f>BX83/BX74</f>
        <v>0</v>
      </c>
      <c r="BZ83" s="101">
        <f>BZ74*BY83</f>
        <v>0</v>
      </c>
      <c r="CA83" s="119">
        <f t="shared" si="1235"/>
        <v>0</v>
      </c>
      <c r="CB83" s="93">
        <f>CB74</f>
        <v>23.63</v>
      </c>
      <c r="CC83" s="120">
        <f t="shared" si="1236"/>
        <v>0</v>
      </c>
      <c r="CD83" s="101">
        <f t="shared" si="1237"/>
        <v>0</v>
      </c>
      <c r="CE83" s="101"/>
      <c r="CF83" s="121"/>
      <c r="CG83" s="122">
        <f t="shared" si="1238"/>
        <v>0</v>
      </c>
      <c r="CH83" s="469">
        <f t="shared" si="1239"/>
        <v>0</v>
      </c>
      <c r="CI83" s="122" t="e">
        <f>CH83/CH74</f>
        <v>#DIV/0!</v>
      </c>
      <c r="CJ83" s="101" t="e">
        <f>CJ74*CI83</f>
        <v>#DIV/0!</v>
      </c>
      <c r="CK83" s="119">
        <f t="shared" si="1240"/>
        <v>0</v>
      </c>
      <c r="CL83" s="93">
        <f>CL74</f>
        <v>0</v>
      </c>
      <c r="CM83" s="120">
        <f t="shared" si="1241"/>
        <v>0</v>
      </c>
      <c r="CN83" s="101">
        <f t="shared" si="1242"/>
        <v>0</v>
      </c>
      <c r="CO83" s="101"/>
      <c r="CP83" s="121"/>
      <c r="CQ83" s="122">
        <f t="shared" si="1243"/>
        <v>0</v>
      </c>
      <c r="CR83" s="469">
        <f t="shared" si="1244"/>
        <v>0</v>
      </c>
      <c r="CS83" s="122">
        <f>CR83/CR74</f>
        <v>0</v>
      </c>
      <c r="CT83" s="101">
        <f>CT74*CS83</f>
        <v>0</v>
      </c>
      <c r="CU83" s="119">
        <f t="shared" si="1245"/>
        <v>0</v>
      </c>
      <c r="CV83" s="93">
        <f>CV74</f>
        <v>23.63</v>
      </c>
      <c r="CW83" s="120">
        <f t="shared" si="1246"/>
        <v>0</v>
      </c>
      <c r="CX83" s="101">
        <f t="shared" si="1247"/>
        <v>0</v>
      </c>
      <c r="CY83" s="101"/>
      <c r="CZ83" s="121"/>
      <c r="DA83" s="122">
        <f t="shared" si="1248"/>
        <v>0</v>
      </c>
      <c r="DB83" s="469">
        <f t="shared" si="1249"/>
        <v>0</v>
      </c>
      <c r="DC83" s="122">
        <f>DB83/DB74</f>
        <v>0</v>
      </c>
      <c r="DD83" s="101">
        <f>DD74*DC83</f>
        <v>0</v>
      </c>
      <c r="DE83" s="119">
        <f t="shared" si="1250"/>
        <v>0</v>
      </c>
      <c r="DF83" s="93">
        <f>DF74</f>
        <v>23.63</v>
      </c>
      <c r="DG83" s="120">
        <f t="shared" si="1251"/>
        <v>0</v>
      </c>
      <c r="DH83" s="101">
        <f t="shared" si="1252"/>
        <v>0</v>
      </c>
      <c r="DI83" s="101"/>
      <c r="DJ83" s="121"/>
      <c r="DK83" s="122">
        <f t="shared" si="1253"/>
        <v>0</v>
      </c>
      <c r="DL83" s="469">
        <f t="shared" si="1254"/>
        <v>0</v>
      </c>
      <c r="DM83" s="122">
        <f>DL83/DL74</f>
        <v>0</v>
      </c>
      <c r="DN83" s="101">
        <f>DN74*DM83</f>
        <v>0</v>
      </c>
      <c r="DO83" s="119">
        <f t="shared" si="1255"/>
        <v>0</v>
      </c>
      <c r="DP83" s="93">
        <f>DP74</f>
        <v>23.63</v>
      </c>
      <c r="DQ83" s="120">
        <f t="shared" si="1256"/>
        <v>0</v>
      </c>
      <c r="DR83" s="101">
        <f t="shared" si="1257"/>
        <v>0</v>
      </c>
      <c r="DS83" s="101"/>
      <c r="DT83" s="121"/>
      <c r="DU83" s="122">
        <f t="shared" si="1258"/>
        <v>0</v>
      </c>
      <c r="DV83" s="469">
        <f t="shared" si="1259"/>
        <v>0</v>
      </c>
      <c r="DW83" s="122">
        <f>DV83/DV74</f>
        <v>0</v>
      </c>
      <c r="DX83" s="101">
        <f>DX74*DW83</f>
        <v>0</v>
      </c>
      <c r="DY83" s="119">
        <f t="shared" si="1260"/>
        <v>0</v>
      </c>
      <c r="DZ83" s="93">
        <f>DZ74</f>
        <v>23.63</v>
      </c>
      <c r="EA83" s="120">
        <f t="shared" si="1261"/>
        <v>0</v>
      </c>
      <c r="EB83" s="101">
        <f t="shared" si="1262"/>
        <v>0</v>
      </c>
      <c r="EC83" s="101"/>
      <c r="ED83" s="121"/>
      <c r="EE83" s="122">
        <f t="shared" si="1263"/>
        <v>0</v>
      </c>
      <c r="EF83" s="469">
        <f t="shared" si="1264"/>
        <v>0</v>
      </c>
      <c r="EG83" s="122">
        <f>EF83/EF74</f>
        <v>0</v>
      </c>
      <c r="EH83" s="101">
        <f>EH74*EG83</f>
        <v>0</v>
      </c>
      <c r="EI83" s="119">
        <f t="shared" si="1265"/>
        <v>0</v>
      </c>
      <c r="EJ83" s="93">
        <f>EJ74</f>
        <v>23.63</v>
      </c>
      <c r="EK83" s="120">
        <f t="shared" si="1266"/>
        <v>0</v>
      </c>
      <c r="EL83" s="101">
        <f t="shared" si="1267"/>
        <v>0</v>
      </c>
      <c r="EM83" s="101"/>
      <c r="EN83" s="121"/>
      <c r="EO83" s="122">
        <f t="shared" si="1268"/>
        <v>0</v>
      </c>
      <c r="EP83" s="469">
        <f t="shared" si="1269"/>
        <v>0</v>
      </c>
      <c r="EQ83" s="122">
        <f>EP83/EP74</f>
        <v>0</v>
      </c>
      <c r="ER83" s="101">
        <f>ER74*EQ83</f>
        <v>0</v>
      </c>
      <c r="ES83" s="119">
        <f t="shared" si="1270"/>
        <v>0</v>
      </c>
      <c r="ET83" s="93">
        <f>ET74</f>
        <v>23.63</v>
      </c>
      <c r="EU83" s="120">
        <f t="shared" si="1271"/>
        <v>0</v>
      </c>
      <c r="EV83" s="101">
        <f t="shared" si="1272"/>
        <v>0</v>
      </c>
      <c r="EW83" s="101"/>
      <c r="EX83" s="121"/>
      <c r="EY83" s="122">
        <f t="shared" si="1273"/>
        <v>0</v>
      </c>
      <c r="EZ83" s="469">
        <f t="shared" si="1274"/>
        <v>0</v>
      </c>
      <c r="FA83" s="122">
        <f>EZ83/EZ74</f>
        <v>0</v>
      </c>
      <c r="FB83" s="101">
        <f>FB74*FA83</f>
        <v>0</v>
      </c>
      <c r="FC83" s="119">
        <f t="shared" si="1275"/>
        <v>0</v>
      </c>
      <c r="FD83" s="93">
        <f>FD74</f>
        <v>23.63</v>
      </c>
      <c r="FE83" s="120">
        <f t="shared" si="1276"/>
        <v>0</v>
      </c>
      <c r="FF83" s="101">
        <f t="shared" si="1277"/>
        <v>0</v>
      </c>
      <c r="FG83" s="101"/>
      <c r="FH83" s="121"/>
      <c r="FI83" s="122">
        <f t="shared" si="1278"/>
        <v>0</v>
      </c>
      <c r="FJ83" s="469">
        <f t="shared" si="1279"/>
        <v>0</v>
      </c>
      <c r="FK83" s="122">
        <f>FJ83/FJ74</f>
        <v>0</v>
      </c>
      <c r="FL83" s="101">
        <f>FL74*FK83</f>
        <v>0</v>
      </c>
      <c r="FM83" s="119">
        <f t="shared" si="1280"/>
        <v>0</v>
      </c>
      <c r="FN83" s="93">
        <f>FN74</f>
        <v>23.63</v>
      </c>
      <c r="FO83" s="120">
        <f t="shared" si="1281"/>
        <v>0</v>
      </c>
      <c r="FP83" s="101">
        <f t="shared" si="1282"/>
        <v>0</v>
      </c>
      <c r="FQ83" s="101"/>
      <c r="FR83" s="121"/>
      <c r="FS83" s="122">
        <f t="shared" si="1283"/>
        <v>0</v>
      </c>
      <c r="FT83" s="469">
        <f t="shared" si="1284"/>
        <v>0</v>
      </c>
      <c r="FU83" s="122">
        <f>FT83/FT74</f>
        <v>0</v>
      </c>
      <c r="FV83" s="101">
        <f>FV74*FU83</f>
        <v>0</v>
      </c>
      <c r="FW83" s="119">
        <f t="shared" si="1285"/>
        <v>0</v>
      </c>
      <c r="FX83" s="93">
        <f>FX74</f>
        <v>23.63</v>
      </c>
      <c r="FY83" s="120">
        <f t="shared" si="1286"/>
        <v>0</v>
      </c>
      <c r="FZ83" s="101">
        <f t="shared" si="1287"/>
        <v>0</v>
      </c>
      <c r="GA83" s="101"/>
      <c r="GB83" s="121"/>
      <c r="GC83" s="122">
        <f t="shared" si="1288"/>
        <v>0</v>
      </c>
      <c r="GD83" s="469">
        <f t="shared" si="1289"/>
        <v>0</v>
      </c>
      <c r="GE83" s="122">
        <f>GD83/GD74</f>
        <v>0</v>
      </c>
      <c r="GF83" s="101">
        <f>GF74*GE83</f>
        <v>0</v>
      </c>
      <c r="GG83" s="119">
        <f t="shared" si="1290"/>
        <v>0</v>
      </c>
      <c r="GH83" s="93">
        <f>GH74</f>
        <v>23.63</v>
      </c>
      <c r="GI83" s="120">
        <f t="shared" si="1291"/>
        <v>0</v>
      </c>
      <c r="GJ83" s="101">
        <f t="shared" si="1292"/>
        <v>0</v>
      </c>
      <c r="GK83" s="101"/>
      <c r="GL83" s="121"/>
      <c r="GM83" s="122">
        <f t="shared" si="1293"/>
        <v>0</v>
      </c>
      <c r="GN83" s="469">
        <f t="shared" si="1294"/>
        <v>0</v>
      </c>
      <c r="GO83" s="122">
        <f>GN83/GN74</f>
        <v>0</v>
      </c>
      <c r="GP83" s="101">
        <f>GP74*GO83</f>
        <v>0</v>
      </c>
      <c r="GQ83" s="119">
        <f t="shared" si="1295"/>
        <v>0</v>
      </c>
      <c r="GR83" s="93">
        <f>GR74</f>
        <v>23.63</v>
      </c>
      <c r="GS83" s="120">
        <f t="shared" si="1296"/>
        <v>0</v>
      </c>
      <c r="GT83" s="101">
        <f t="shared" si="1297"/>
        <v>0</v>
      </c>
      <c r="GU83" s="101"/>
      <c r="GV83" s="121"/>
      <c r="GW83" s="122">
        <f t="shared" si="1298"/>
        <v>0</v>
      </c>
      <c r="GX83" s="469">
        <f t="shared" si="1299"/>
        <v>0</v>
      </c>
      <c r="GY83" s="122">
        <f>GX83/GX74</f>
        <v>0</v>
      </c>
      <c r="GZ83" s="101">
        <f>GZ74*GY83</f>
        <v>0</v>
      </c>
      <c r="HA83" s="119">
        <f t="shared" si="1300"/>
        <v>0</v>
      </c>
      <c r="HB83" s="93">
        <f>HB74</f>
        <v>23.63</v>
      </c>
      <c r="HC83" s="120">
        <f t="shared" si="1301"/>
        <v>0</v>
      </c>
      <c r="HD83" s="101">
        <f t="shared" si="1302"/>
        <v>0</v>
      </c>
      <c r="HE83" s="101"/>
      <c r="HF83" s="121"/>
      <c r="HG83" s="122">
        <f t="shared" si="1303"/>
        <v>0</v>
      </c>
      <c r="HH83" s="469">
        <f t="shared" si="1304"/>
        <v>0</v>
      </c>
      <c r="HI83" s="122">
        <f>HH83/HH74</f>
        <v>0</v>
      </c>
      <c r="HJ83" s="101">
        <f>HJ74*HI83</f>
        <v>0</v>
      </c>
      <c r="HK83" s="119">
        <f t="shared" si="1305"/>
        <v>0</v>
      </c>
      <c r="HL83" s="93">
        <f>HL74</f>
        <v>23.63</v>
      </c>
      <c r="HM83" s="120">
        <f t="shared" si="1306"/>
        <v>0</v>
      </c>
      <c r="HN83" s="101">
        <f t="shared" si="1307"/>
        <v>0</v>
      </c>
      <c r="HO83" s="101"/>
      <c r="HP83" s="121"/>
      <c r="HQ83" s="122">
        <f t="shared" si="1308"/>
        <v>0</v>
      </c>
      <c r="HR83" s="469">
        <f t="shared" si="1309"/>
        <v>0</v>
      </c>
      <c r="HS83" s="122">
        <f>HR83/HR74</f>
        <v>0</v>
      </c>
      <c r="HT83" s="101">
        <f>HT74*HS83</f>
        <v>0</v>
      </c>
      <c r="HU83" s="119">
        <f t="shared" si="1310"/>
        <v>0</v>
      </c>
      <c r="HV83" s="93">
        <f>HV74</f>
        <v>23.63</v>
      </c>
      <c r="HW83" s="120">
        <f t="shared" si="1311"/>
        <v>0</v>
      </c>
      <c r="HX83" s="101">
        <f t="shared" si="1312"/>
        <v>0</v>
      </c>
      <c r="HY83" s="101"/>
      <c r="HZ83" s="121"/>
      <c r="IA83" s="122">
        <f t="shared" si="1313"/>
        <v>0</v>
      </c>
      <c r="IB83" s="469">
        <f t="shared" si="1314"/>
        <v>0</v>
      </c>
      <c r="IC83" s="122">
        <f>IB83/IB74</f>
        <v>0</v>
      </c>
      <c r="ID83" s="101">
        <f>ID74*IC83</f>
        <v>0</v>
      </c>
      <c r="IE83" s="119">
        <f t="shared" si="1315"/>
        <v>0</v>
      </c>
      <c r="IF83" s="93">
        <f>IF74</f>
        <v>23.63</v>
      </c>
      <c r="IG83" s="120">
        <f t="shared" si="1316"/>
        <v>0</v>
      </c>
      <c r="IH83" s="101">
        <f t="shared" si="1317"/>
        <v>0</v>
      </c>
      <c r="II83" s="101"/>
      <c r="IJ83" s="121"/>
      <c r="IK83" s="122">
        <f t="shared" si="1318"/>
        <v>0</v>
      </c>
      <c r="IL83" s="469">
        <f t="shared" si="1319"/>
        <v>0</v>
      </c>
      <c r="IM83" s="122">
        <f>IL83/IL74</f>
        <v>0</v>
      </c>
      <c r="IN83" s="101">
        <f>IN74*IM83</f>
        <v>0</v>
      </c>
      <c r="IO83" s="119">
        <f t="shared" si="1320"/>
        <v>0</v>
      </c>
      <c r="IP83" s="93">
        <f>IP74</f>
        <v>23.63</v>
      </c>
      <c r="IQ83" s="120">
        <f t="shared" si="1321"/>
        <v>0</v>
      </c>
      <c r="IR83" s="101">
        <f t="shared" si="1322"/>
        <v>0</v>
      </c>
      <c r="IS83" s="101"/>
      <c r="IT83" s="121"/>
      <c r="IU83" s="122">
        <f t="shared" si="1323"/>
        <v>0</v>
      </c>
      <c r="IV83" s="469">
        <f t="shared" si="1324"/>
        <v>0</v>
      </c>
      <c r="IW83" s="122">
        <f>IV83/IV74</f>
        <v>0</v>
      </c>
      <c r="IX83" s="101">
        <f>IX74*IW83</f>
        <v>0</v>
      </c>
      <c r="IY83" s="119">
        <f t="shared" si="1325"/>
        <v>0</v>
      </c>
      <c r="IZ83" s="93">
        <f>IZ74</f>
        <v>23.63</v>
      </c>
      <c r="JA83" s="120">
        <f t="shared" si="1326"/>
        <v>0</v>
      </c>
      <c r="JB83" s="101">
        <f t="shared" si="1327"/>
        <v>0</v>
      </c>
      <c r="JC83" s="101"/>
      <c r="JD83" s="121"/>
      <c r="JE83" s="122">
        <f t="shared" si="1328"/>
        <v>0</v>
      </c>
      <c r="JF83" s="469">
        <f t="shared" si="1329"/>
        <v>0</v>
      </c>
      <c r="JG83" s="122">
        <f>JF83/JF74</f>
        <v>0</v>
      </c>
      <c r="JH83" s="101">
        <f>JH74*JG83</f>
        <v>0</v>
      </c>
      <c r="JI83" s="119">
        <f t="shared" si="1330"/>
        <v>0</v>
      </c>
      <c r="JJ83" s="93">
        <f>JJ74</f>
        <v>23.63</v>
      </c>
      <c r="JK83" s="120">
        <f t="shared" si="1331"/>
        <v>0</v>
      </c>
      <c r="JL83" s="101">
        <f t="shared" si="1332"/>
        <v>0</v>
      </c>
      <c r="JM83" s="101"/>
      <c r="JN83" s="121"/>
      <c r="JO83" s="122">
        <f t="shared" si="1333"/>
        <v>0</v>
      </c>
      <c r="JP83" s="469">
        <f t="shared" si="1334"/>
        <v>0</v>
      </c>
      <c r="JQ83" s="122" t="e">
        <f>JP83/JP74</f>
        <v>#DIV/0!</v>
      </c>
      <c r="JR83" s="101" t="e">
        <f>JR74*JQ83</f>
        <v>#DIV/0!</v>
      </c>
      <c r="JS83" s="119">
        <f t="shared" si="1335"/>
        <v>0</v>
      </c>
      <c r="JT83" s="93">
        <f>JT74</f>
        <v>0</v>
      </c>
      <c r="JU83" s="120">
        <f t="shared" si="1336"/>
        <v>0</v>
      </c>
      <c r="JV83" s="101">
        <f t="shared" si="1337"/>
        <v>0</v>
      </c>
      <c r="JW83" s="101"/>
      <c r="JX83" s="121"/>
      <c r="JY83" s="122">
        <f t="shared" si="1338"/>
        <v>0</v>
      </c>
      <c r="JZ83" s="469">
        <f t="shared" si="1339"/>
        <v>0</v>
      </c>
      <c r="KA83" s="122">
        <f>JZ83/JZ74</f>
        <v>0</v>
      </c>
      <c r="KB83" s="101">
        <f>KB74*KA83</f>
        <v>0</v>
      </c>
      <c r="KC83" s="119">
        <f t="shared" si="1340"/>
        <v>0</v>
      </c>
      <c r="KD83" s="93">
        <f>KD74</f>
        <v>23.63</v>
      </c>
      <c r="KE83" s="120">
        <f t="shared" si="1341"/>
        <v>0</v>
      </c>
      <c r="KF83" s="101">
        <f t="shared" si="1342"/>
        <v>0</v>
      </c>
      <c r="KG83" s="101"/>
      <c r="KH83" s="121"/>
      <c r="KI83" s="122">
        <f t="shared" si="1343"/>
        <v>0</v>
      </c>
      <c r="KJ83" s="469">
        <f t="shared" si="1344"/>
        <v>0</v>
      </c>
      <c r="KK83" s="122">
        <f>KJ83/KJ74</f>
        <v>0</v>
      </c>
      <c r="KL83" s="101">
        <f>KL74*KK83</f>
        <v>0</v>
      </c>
      <c r="KM83" s="119">
        <f t="shared" si="1345"/>
        <v>0</v>
      </c>
      <c r="KN83" s="93">
        <f>KN74</f>
        <v>23.63</v>
      </c>
      <c r="KO83" s="120">
        <f t="shared" si="1346"/>
        <v>0</v>
      </c>
      <c r="KP83" s="101">
        <f t="shared" si="1347"/>
        <v>0</v>
      </c>
      <c r="KQ83" s="101"/>
      <c r="KR83" s="121"/>
      <c r="KS83" s="122">
        <f t="shared" si="1348"/>
        <v>0</v>
      </c>
      <c r="KT83" s="469">
        <f t="shared" si="1349"/>
        <v>0</v>
      </c>
      <c r="KU83" s="122">
        <f>KT83/KT74</f>
        <v>0</v>
      </c>
      <c r="KV83" s="101">
        <f>KV74*KU83</f>
        <v>0</v>
      </c>
      <c r="KW83" s="119">
        <f t="shared" si="1350"/>
        <v>0</v>
      </c>
      <c r="KX83" s="93">
        <f>KX74</f>
        <v>23.63</v>
      </c>
      <c r="KY83" s="120">
        <f t="shared" si="1351"/>
        <v>0</v>
      </c>
      <c r="KZ83" s="101">
        <f t="shared" si="1352"/>
        <v>0</v>
      </c>
      <c r="LA83" s="101"/>
      <c r="LB83" s="121"/>
      <c r="LC83" s="122">
        <f t="shared" si="1353"/>
        <v>0</v>
      </c>
      <c r="LD83" s="469">
        <f t="shared" si="1354"/>
        <v>0</v>
      </c>
      <c r="LE83" s="122">
        <f>LD83/LD74</f>
        <v>0</v>
      </c>
      <c r="LF83" s="101">
        <f>LF74*LE83</f>
        <v>0</v>
      </c>
      <c r="LG83" s="119">
        <f t="shared" si="1355"/>
        <v>0</v>
      </c>
      <c r="LH83" s="93">
        <f>LH74</f>
        <v>23.63</v>
      </c>
      <c r="LI83" s="120">
        <f t="shared" si="1356"/>
        <v>0</v>
      </c>
      <c r="LJ83" s="101">
        <f t="shared" si="1357"/>
        <v>0</v>
      </c>
      <c r="LK83" s="101"/>
      <c r="LL83" s="121"/>
      <c r="LM83" s="122">
        <f t="shared" si="1358"/>
        <v>0</v>
      </c>
      <c r="LN83" s="469">
        <f t="shared" si="1359"/>
        <v>0</v>
      </c>
      <c r="LO83" s="122">
        <f>LN83/LN74</f>
        <v>0</v>
      </c>
      <c r="LP83" s="101">
        <f>LP74*LO83</f>
        <v>0</v>
      </c>
      <c r="LQ83" s="119">
        <f t="shared" si="1360"/>
        <v>0</v>
      </c>
      <c r="LR83" s="93">
        <f>LR74</f>
        <v>23.63</v>
      </c>
      <c r="LS83" s="120">
        <f t="shared" si="1361"/>
        <v>0</v>
      </c>
      <c r="LT83" s="101">
        <f t="shared" si="1362"/>
        <v>0</v>
      </c>
      <c r="LU83" s="101"/>
      <c r="LV83" s="121"/>
      <c r="LW83" s="122">
        <f t="shared" si="1363"/>
        <v>0</v>
      </c>
      <c r="LX83" s="469">
        <f t="shared" si="1364"/>
        <v>0</v>
      </c>
      <c r="LY83" s="122">
        <f>LX83/LX74</f>
        <v>0</v>
      </c>
      <c r="LZ83" s="101">
        <f>LZ74*LY83</f>
        <v>0</v>
      </c>
      <c r="MA83" s="119">
        <f t="shared" si="1365"/>
        <v>0</v>
      </c>
      <c r="MB83" s="93">
        <f>MB74</f>
        <v>23.63</v>
      </c>
      <c r="MC83" s="120">
        <f t="shared" si="1366"/>
        <v>0</v>
      </c>
      <c r="MD83" s="101">
        <f t="shared" si="1367"/>
        <v>0</v>
      </c>
      <c r="ME83" s="101"/>
      <c r="MF83" s="121"/>
      <c r="MG83" s="122">
        <f t="shared" si="1368"/>
        <v>0</v>
      </c>
      <c r="MH83" s="469">
        <f t="shared" si="1369"/>
        <v>0</v>
      </c>
      <c r="MI83" s="122">
        <f>MH83/MH74</f>
        <v>0</v>
      </c>
      <c r="MJ83" s="101">
        <f>MJ74*MI83</f>
        <v>0</v>
      </c>
      <c r="MK83" s="119">
        <f t="shared" si="1370"/>
        <v>0</v>
      </c>
      <c r="ML83" s="93">
        <f>ML74</f>
        <v>23.63</v>
      </c>
      <c r="MM83" s="120">
        <f t="shared" si="1371"/>
        <v>0</v>
      </c>
      <c r="MN83" s="101">
        <f t="shared" si="1372"/>
        <v>0</v>
      </c>
      <c r="MO83" s="101"/>
      <c r="MP83" s="121"/>
      <c r="MQ83" s="122">
        <f t="shared" si="1373"/>
        <v>0</v>
      </c>
      <c r="MR83" s="469">
        <f t="shared" si="1374"/>
        <v>15</v>
      </c>
      <c r="MS83" s="122">
        <f>MR83/MR74</f>
        <v>0.14706</v>
      </c>
      <c r="MT83" s="101">
        <f>MT74*MS83</f>
        <v>202.06</v>
      </c>
      <c r="MU83" s="119">
        <f t="shared" si="1375"/>
        <v>13.47066667</v>
      </c>
      <c r="MV83" s="93">
        <f>MV74</f>
        <v>23.63</v>
      </c>
      <c r="MW83" s="120">
        <f t="shared" si="1376"/>
        <v>318.31184999999999</v>
      </c>
      <c r="MX83" s="101">
        <f t="shared" si="1377"/>
        <v>4774.68</v>
      </c>
      <c r="MY83" s="101"/>
      <c r="MZ83" s="121"/>
      <c r="NA83" s="122">
        <f t="shared" si="1378"/>
        <v>0.90724000000000005</v>
      </c>
      <c r="NB83" s="469">
        <f t="shared" si="1379"/>
        <v>0</v>
      </c>
      <c r="NC83" s="122">
        <f>NB83/NB74</f>
        <v>0</v>
      </c>
      <c r="ND83" s="101">
        <f>ND74*NC83</f>
        <v>0</v>
      </c>
      <c r="NE83" s="119">
        <f t="shared" si="1380"/>
        <v>0</v>
      </c>
      <c r="NF83" s="93">
        <f>NF74</f>
        <v>23.63</v>
      </c>
      <c r="NG83" s="120">
        <f t="shared" si="1381"/>
        <v>0</v>
      </c>
      <c r="NH83" s="101">
        <f t="shared" si="1382"/>
        <v>0</v>
      </c>
      <c r="NI83" s="101"/>
      <c r="NJ83" s="121"/>
      <c r="NK83" s="122">
        <f t="shared" si="1383"/>
        <v>0</v>
      </c>
      <c r="NL83" s="469">
        <f t="shared" si="1384"/>
        <v>0</v>
      </c>
      <c r="NM83" s="122">
        <f>NL83/NL74</f>
        <v>0</v>
      </c>
      <c r="NN83" s="101">
        <f>NN74*NM83</f>
        <v>0</v>
      </c>
      <c r="NO83" s="119">
        <f t="shared" si="1385"/>
        <v>0</v>
      </c>
      <c r="NP83" s="93">
        <f>NP74</f>
        <v>23.63</v>
      </c>
      <c r="NQ83" s="120">
        <f t="shared" si="1386"/>
        <v>0</v>
      </c>
      <c r="NR83" s="101">
        <f t="shared" si="1387"/>
        <v>0</v>
      </c>
      <c r="NS83" s="101"/>
      <c r="NT83" s="121"/>
      <c r="NU83" s="122">
        <f t="shared" si="1388"/>
        <v>0</v>
      </c>
      <c r="NV83" s="469">
        <f t="shared" si="1389"/>
        <v>0</v>
      </c>
      <c r="NW83" s="122">
        <f>NV83/NV74</f>
        <v>0</v>
      </c>
      <c r="NX83" s="101">
        <f>NX74*NW83</f>
        <v>0</v>
      </c>
      <c r="NY83" s="119">
        <f t="shared" si="1390"/>
        <v>0</v>
      </c>
      <c r="NZ83" s="93">
        <f>NZ74</f>
        <v>23.63</v>
      </c>
      <c r="OA83" s="120">
        <f t="shared" si="1391"/>
        <v>0</v>
      </c>
      <c r="OB83" s="101">
        <f t="shared" si="1392"/>
        <v>0</v>
      </c>
      <c r="OC83" s="101"/>
      <c r="OD83" s="121"/>
      <c r="OE83" s="122">
        <f t="shared" si="1393"/>
        <v>0</v>
      </c>
      <c r="OF83" s="469">
        <f t="shared" si="1394"/>
        <v>0</v>
      </c>
      <c r="OG83" s="122">
        <f>OF83/OF74</f>
        <v>0</v>
      </c>
      <c r="OH83" s="101">
        <f>OH74*OG83</f>
        <v>0</v>
      </c>
      <c r="OI83" s="119">
        <f t="shared" si="1395"/>
        <v>0</v>
      </c>
      <c r="OJ83" s="93">
        <f>OJ74</f>
        <v>23.63</v>
      </c>
      <c r="OK83" s="120">
        <f t="shared" si="1396"/>
        <v>0</v>
      </c>
      <c r="OL83" s="101">
        <f t="shared" si="1397"/>
        <v>0</v>
      </c>
      <c r="OM83" s="101"/>
      <c r="ON83" s="121"/>
      <c r="OO83" s="122">
        <f t="shared" si="1398"/>
        <v>0</v>
      </c>
      <c r="OP83" s="469">
        <f t="shared" si="1399"/>
        <v>0</v>
      </c>
      <c r="OQ83" s="122">
        <f>OP83/OP74</f>
        <v>0</v>
      </c>
      <c r="OR83" s="101">
        <f>OR74*OQ83</f>
        <v>0</v>
      </c>
      <c r="OS83" s="119">
        <f t="shared" si="1400"/>
        <v>0</v>
      </c>
      <c r="OT83" s="93">
        <f>OT74</f>
        <v>23.63</v>
      </c>
      <c r="OU83" s="120">
        <f t="shared" si="1401"/>
        <v>0</v>
      </c>
      <c r="OV83" s="101">
        <f t="shared" si="1402"/>
        <v>0</v>
      </c>
      <c r="OW83" s="101"/>
      <c r="OX83" s="121"/>
      <c r="OY83" s="122">
        <f t="shared" si="1403"/>
        <v>0</v>
      </c>
      <c r="OZ83" s="469">
        <f t="shared" si="1404"/>
        <v>0</v>
      </c>
      <c r="PA83" s="122">
        <f>OZ83/OZ74</f>
        <v>0</v>
      </c>
      <c r="PB83" s="101">
        <f>PB74*PA83</f>
        <v>0</v>
      </c>
      <c r="PC83" s="119">
        <f t="shared" si="1405"/>
        <v>0</v>
      </c>
      <c r="PD83" s="93">
        <f>PD74</f>
        <v>23.63</v>
      </c>
      <c r="PE83" s="120">
        <f t="shared" si="1406"/>
        <v>0</v>
      </c>
      <c r="PF83" s="101">
        <f t="shared" si="1407"/>
        <v>0</v>
      </c>
      <c r="PG83" s="101"/>
      <c r="PH83" s="121"/>
      <c r="PI83" s="122">
        <f t="shared" si="1408"/>
        <v>0</v>
      </c>
      <c r="PJ83" s="469">
        <f t="shared" si="1409"/>
        <v>0</v>
      </c>
      <c r="PK83" s="122">
        <f>PJ83/PJ74</f>
        <v>0</v>
      </c>
      <c r="PL83" s="101">
        <f>PL74*PK83</f>
        <v>0</v>
      </c>
      <c r="PM83" s="119">
        <f t="shared" si="1410"/>
        <v>0</v>
      </c>
      <c r="PN83" s="93">
        <f>PN74</f>
        <v>23.63</v>
      </c>
      <c r="PO83" s="120">
        <f t="shared" si="1411"/>
        <v>0</v>
      </c>
      <c r="PP83" s="101">
        <f t="shared" si="1412"/>
        <v>0</v>
      </c>
      <c r="PQ83" s="101"/>
      <c r="PR83" s="121"/>
      <c r="PS83" s="122">
        <f t="shared" si="1413"/>
        <v>0</v>
      </c>
      <c r="PT83" s="469">
        <f t="shared" si="1414"/>
        <v>0</v>
      </c>
      <c r="PU83" s="122" t="e">
        <f>PT83/PT74</f>
        <v>#DIV/0!</v>
      </c>
      <c r="PV83" s="101" t="e">
        <f>PV74*PU83</f>
        <v>#DIV/0!</v>
      </c>
      <c r="PW83" s="119">
        <f t="shared" si="1415"/>
        <v>0</v>
      </c>
      <c r="PX83" s="93">
        <f>PX74</f>
        <v>0</v>
      </c>
      <c r="PY83" s="120">
        <f t="shared" si="1416"/>
        <v>0</v>
      </c>
      <c r="PZ83" s="101">
        <f t="shared" si="1417"/>
        <v>0</v>
      </c>
      <c r="QA83" s="101"/>
      <c r="QB83" s="121"/>
      <c r="QC83" s="122">
        <f t="shared" si="1418"/>
        <v>0</v>
      </c>
      <c r="QD83" s="469">
        <f t="shared" si="1419"/>
        <v>0</v>
      </c>
      <c r="QE83" s="122">
        <f>QD83/QD74</f>
        <v>0</v>
      </c>
      <c r="QF83" s="101">
        <f>QF74*QE83</f>
        <v>0</v>
      </c>
      <c r="QG83" s="119">
        <f t="shared" si="1420"/>
        <v>0</v>
      </c>
      <c r="QH83" s="93">
        <f>QH74</f>
        <v>23.63</v>
      </c>
      <c r="QI83" s="120">
        <f t="shared" si="1421"/>
        <v>0</v>
      </c>
      <c r="QJ83" s="101">
        <f t="shared" si="1422"/>
        <v>0</v>
      </c>
      <c r="QK83" s="101"/>
      <c r="QL83" s="121"/>
      <c r="QM83" s="122">
        <f t="shared" si="1423"/>
        <v>0</v>
      </c>
      <c r="QN83" s="469">
        <f t="shared" si="1424"/>
        <v>0</v>
      </c>
      <c r="QO83" s="122">
        <f>QN83/QN74</f>
        <v>0</v>
      </c>
      <c r="QP83" s="101">
        <f>QP74*QO83</f>
        <v>0</v>
      </c>
      <c r="QQ83" s="119">
        <f t="shared" si="1425"/>
        <v>0</v>
      </c>
      <c r="QR83" s="93">
        <f>QR74</f>
        <v>23.63</v>
      </c>
      <c r="QS83" s="120">
        <f t="shared" si="1426"/>
        <v>0</v>
      </c>
      <c r="QT83" s="101">
        <f t="shared" si="1427"/>
        <v>0</v>
      </c>
      <c r="QU83" s="101"/>
      <c r="QV83" s="121"/>
      <c r="QW83" s="122">
        <f t="shared" si="1428"/>
        <v>0</v>
      </c>
      <c r="QX83" s="469">
        <f t="shared" si="1429"/>
        <v>0</v>
      </c>
      <c r="QY83" s="122">
        <f>QX83/QX74</f>
        <v>0</v>
      </c>
      <c r="QZ83" s="101">
        <f>QZ74*QY83</f>
        <v>0</v>
      </c>
      <c r="RA83" s="119">
        <f t="shared" si="1430"/>
        <v>0</v>
      </c>
      <c r="RB83" s="93">
        <f>RB74</f>
        <v>23.63</v>
      </c>
      <c r="RC83" s="120">
        <f t="shared" si="1431"/>
        <v>0</v>
      </c>
      <c r="RD83" s="101">
        <f t="shared" si="1432"/>
        <v>0</v>
      </c>
      <c r="RE83" s="101"/>
      <c r="RF83" s="121"/>
      <c r="RG83" s="122">
        <f t="shared" si="1433"/>
        <v>0</v>
      </c>
      <c r="RH83" s="469">
        <f t="shared" si="1434"/>
        <v>0</v>
      </c>
      <c r="RI83" s="122">
        <f>RH83/RH74</f>
        <v>0</v>
      </c>
      <c r="RJ83" s="101">
        <f>RJ74*RI83</f>
        <v>0</v>
      </c>
      <c r="RK83" s="119">
        <f t="shared" si="1435"/>
        <v>0</v>
      </c>
      <c r="RL83" s="93">
        <f>RL74</f>
        <v>23.63</v>
      </c>
      <c r="RM83" s="120">
        <f t="shared" si="1436"/>
        <v>0</v>
      </c>
      <c r="RN83" s="101">
        <f t="shared" si="1437"/>
        <v>0</v>
      </c>
      <c r="RO83" s="101"/>
      <c r="RP83" s="121"/>
      <c r="RQ83" s="122">
        <f t="shared" si="1438"/>
        <v>0</v>
      </c>
      <c r="RR83" s="469">
        <f t="shared" si="1439"/>
        <v>0</v>
      </c>
      <c r="RS83" s="122">
        <f>RR83/RR74</f>
        <v>0</v>
      </c>
      <c r="RT83" s="101">
        <f>RT74*RS83</f>
        <v>0</v>
      </c>
      <c r="RU83" s="119">
        <f t="shared" si="1440"/>
        <v>0</v>
      </c>
      <c r="RV83" s="93">
        <f>RV74</f>
        <v>23.63</v>
      </c>
      <c r="RW83" s="120">
        <f t="shared" si="1441"/>
        <v>0</v>
      </c>
      <c r="RX83" s="101">
        <f t="shared" si="1442"/>
        <v>0</v>
      </c>
      <c r="RY83" s="101"/>
      <c r="RZ83" s="121"/>
      <c r="SA83" s="122">
        <f t="shared" si="1443"/>
        <v>0</v>
      </c>
      <c r="SB83" s="469">
        <f t="shared" si="1444"/>
        <v>0</v>
      </c>
      <c r="SC83" s="122">
        <f>SB83/SB74</f>
        <v>0</v>
      </c>
      <c r="SD83" s="101">
        <f>SD74*SC83</f>
        <v>0</v>
      </c>
      <c r="SE83" s="119">
        <f t="shared" si="1445"/>
        <v>0</v>
      </c>
      <c r="SF83" s="93">
        <f>SF74</f>
        <v>23.63</v>
      </c>
      <c r="SG83" s="120">
        <f t="shared" si="1446"/>
        <v>0</v>
      </c>
      <c r="SH83" s="101">
        <f t="shared" si="1447"/>
        <v>0</v>
      </c>
      <c r="SI83" s="101"/>
      <c r="SJ83" s="121"/>
      <c r="SK83" s="122">
        <f t="shared" si="1448"/>
        <v>0</v>
      </c>
      <c r="SL83" s="469">
        <f t="shared" si="1449"/>
        <v>0</v>
      </c>
      <c r="SM83" s="122">
        <f>SL83/SL74</f>
        <v>0</v>
      </c>
      <c r="SN83" s="101">
        <f>SN74*SM83</f>
        <v>0</v>
      </c>
      <c r="SO83" s="119">
        <f t="shared" si="1450"/>
        <v>0</v>
      </c>
      <c r="SP83" s="93">
        <f>SP74</f>
        <v>23.63</v>
      </c>
      <c r="SQ83" s="120">
        <f t="shared" si="1451"/>
        <v>0</v>
      </c>
      <c r="SR83" s="101">
        <f t="shared" si="1452"/>
        <v>0</v>
      </c>
      <c r="SS83" s="101"/>
      <c r="ST83" s="121"/>
      <c r="SU83" s="122">
        <f t="shared" si="1453"/>
        <v>0</v>
      </c>
      <c r="SV83" s="469">
        <f t="shared" si="1454"/>
        <v>0</v>
      </c>
      <c r="SW83" s="122">
        <f>SV83/SV74</f>
        <v>0</v>
      </c>
      <c r="SX83" s="101">
        <f>SX74*SW83</f>
        <v>0</v>
      </c>
      <c r="SY83" s="119">
        <f t="shared" si="1455"/>
        <v>0</v>
      </c>
      <c r="SZ83" s="93">
        <f>SZ74</f>
        <v>23.63</v>
      </c>
      <c r="TA83" s="120">
        <f t="shared" si="1456"/>
        <v>0</v>
      </c>
      <c r="TB83" s="101">
        <f t="shared" si="1457"/>
        <v>0</v>
      </c>
      <c r="TC83" s="101"/>
      <c r="TD83" s="121"/>
      <c r="TE83" s="122">
        <f t="shared" si="1458"/>
        <v>0</v>
      </c>
      <c r="TF83" s="469">
        <f t="shared" si="1459"/>
        <v>0</v>
      </c>
      <c r="TG83" s="122">
        <f>TF83/TF74</f>
        <v>0</v>
      </c>
      <c r="TH83" s="101">
        <f>TH74*TG83</f>
        <v>0</v>
      </c>
      <c r="TI83" s="119">
        <f t="shared" si="1460"/>
        <v>0</v>
      </c>
      <c r="TJ83" s="93">
        <f>TJ74</f>
        <v>23.63</v>
      </c>
      <c r="TK83" s="120">
        <f t="shared" si="1461"/>
        <v>0</v>
      </c>
      <c r="TL83" s="101">
        <f t="shared" si="1462"/>
        <v>0</v>
      </c>
      <c r="TM83" s="101"/>
      <c r="TN83" s="121"/>
      <c r="TO83" s="122">
        <f t="shared" si="1463"/>
        <v>0</v>
      </c>
      <c r="TP83" s="469">
        <f t="shared" si="1464"/>
        <v>0</v>
      </c>
      <c r="TQ83" s="122">
        <f>TP83/TP74</f>
        <v>0</v>
      </c>
      <c r="TR83" s="101">
        <f>TR74*TQ83</f>
        <v>0</v>
      </c>
      <c r="TS83" s="119">
        <f t="shared" si="1465"/>
        <v>0</v>
      </c>
      <c r="TT83" s="93">
        <f>TT74</f>
        <v>23.63</v>
      </c>
      <c r="TU83" s="120">
        <f t="shared" si="1466"/>
        <v>0</v>
      </c>
      <c r="TV83" s="101">
        <f t="shared" si="1467"/>
        <v>0</v>
      </c>
      <c r="TW83" s="101"/>
      <c r="TX83" s="121"/>
      <c r="TY83" s="122">
        <f t="shared" si="1468"/>
        <v>0</v>
      </c>
      <c r="TZ83" s="469">
        <f t="shared" si="1469"/>
        <v>0</v>
      </c>
      <c r="UA83" s="122">
        <f>TZ83/TZ74</f>
        <v>0</v>
      </c>
      <c r="UB83" s="101">
        <f>UB74*UA83</f>
        <v>0</v>
      </c>
      <c r="UC83" s="119">
        <f t="shared" si="1470"/>
        <v>0</v>
      </c>
      <c r="UD83" s="93">
        <f>UD74</f>
        <v>23.63</v>
      </c>
      <c r="UE83" s="120">
        <f t="shared" si="1471"/>
        <v>0</v>
      </c>
      <c r="UF83" s="101">
        <f t="shared" si="1472"/>
        <v>0</v>
      </c>
      <c r="UG83" s="101"/>
      <c r="UH83" s="121"/>
      <c r="UI83" s="122">
        <f t="shared" si="1473"/>
        <v>0</v>
      </c>
      <c r="UJ83" s="469">
        <f t="shared" si="1474"/>
        <v>0</v>
      </c>
      <c r="UK83" s="122">
        <f>UJ83/UJ74</f>
        <v>0</v>
      </c>
      <c r="UL83" s="101">
        <f>UL74*UK83</f>
        <v>0</v>
      </c>
      <c r="UM83" s="119">
        <f t="shared" si="1475"/>
        <v>0</v>
      </c>
      <c r="UN83" s="93">
        <f>UN74</f>
        <v>23.63</v>
      </c>
      <c r="UO83" s="120">
        <f t="shared" si="1476"/>
        <v>0</v>
      </c>
      <c r="UP83" s="101">
        <f t="shared" si="1477"/>
        <v>0</v>
      </c>
      <c r="UQ83" s="101"/>
      <c r="UR83" s="121"/>
      <c r="US83" s="122">
        <f t="shared" si="1478"/>
        <v>0</v>
      </c>
      <c r="UT83" s="469">
        <f t="shared" si="1479"/>
        <v>0</v>
      </c>
      <c r="UU83" s="122">
        <f>UT83/UT74</f>
        <v>0</v>
      </c>
      <c r="UV83" s="101">
        <f>UV74*UU83</f>
        <v>0</v>
      </c>
      <c r="UW83" s="119">
        <f t="shared" si="1480"/>
        <v>0</v>
      </c>
      <c r="UX83" s="93">
        <f>UX74</f>
        <v>23.63</v>
      </c>
      <c r="UY83" s="120">
        <f t="shared" si="1481"/>
        <v>0</v>
      </c>
      <c r="UZ83" s="101">
        <f t="shared" si="1482"/>
        <v>0</v>
      </c>
      <c r="VA83" s="101"/>
      <c r="VB83" s="121"/>
      <c r="VC83" s="122">
        <f t="shared" si="1483"/>
        <v>0</v>
      </c>
      <c r="VD83" s="469">
        <f t="shared" si="1484"/>
        <v>0</v>
      </c>
      <c r="VE83" s="122">
        <f>VD83/VD74</f>
        <v>0</v>
      </c>
      <c r="VF83" s="101">
        <f>VF74*VE83</f>
        <v>0</v>
      </c>
      <c r="VG83" s="119">
        <f t="shared" si="1485"/>
        <v>0</v>
      </c>
      <c r="VH83" s="93">
        <f>VH74</f>
        <v>23.63</v>
      </c>
      <c r="VI83" s="120">
        <f t="shared" si="1486"/>
        <v>0</v>
      </c>
      <c r="VJ83" s="101">
        <f t="shared" si="1487"/>
        <v>0</v>
      </c>
      <c r="VK83" s="101"/>
      <c r="VL83" s="121"/>
      <c r="VM83" s="122">
        <f t="shared" si="1488"/>
        <v>0</v>
      </c>
      <c r="VN83" s="469">
        <f t="shared" si="1489"/>
        <v>0</v>
      </c>
      <c r="VO83" s="122">
        <f>VN83/VN74</f>
        <v>0</v>
      </c>
      <c r="VP83" s="101">
        <f>VP74*VO83</f>
        <v>0</v>
      </c>
      <c r="VQ83" s="119">
        <f t="shared" si="1490"/>
        <v>0</v>
      </c>
      <c r="VR83" s="93">
        <f>VR74</f>
        <v>23.63</v>
      </c>
      <c r="VS83" s="120">
        <f t="shared" si="1491"/>
        <v>0</v>
      </c>
      <c r="VT83" s="101">
        <f t="shared" si="1492"/>
        <v>0</v>
      </c>
      <c r="VU83" s="101"/>
      <c r="VV83" s="121"/>
      <c r="VW83" s="122">
        <f t="shared" si="1493"/>
        <v>0</v>
      </c>
      <c r="VX83" s="452">
        <f t="shared" si="1494"/>
        <v>15</v>
      </c>
      <c r="VY83" s="122">
        <f>VX83/VX74</f>
        <v>1.1900000000000001E-3</v>
      </c>
      <c r="VZ83" s="101">
        <f>VZ74*VY83</f>
        <v>222.72</v>
      </c>
      <c r="WA83" s="119">
        <f t="shared" si="1495"/>
        <v>14.848000000000001</v>
      </c>
      <c r="WB83" s="93">
        <f>WB74</f>
        <v>23.63</v>
      </c>
      <c r="WC83" s="120">
        <f t="shared" si="1496"/>
        <v>350.85824000000002</v>
      </c>
      <c r="WD83" s="101">
        <f t="shared" si="1497"/>
        <v>5262.87</v>
      </c>
      <c r="WE83" s="101"/>
      <c r="WF83" s="121"/>
    </row>
    <row r="84" spans="1:604" ht="48">
      <c r="A84" s="5"/>
      <c r="B84" s="94" t="s">
        <v>411</v>
      </c>
      <c r="C84" s="12" t="s">
        <v>920</v>
      </c>
      <c r="D84" s="12" t="s">
        <v>423</v>
      </c>
      <c r="E84" s="4" t="s">
        <v>33</v>
      </c>
      <c r="F84" s="469">
        <f t="shared" si="1199"/>
        <v>0</v>
      </c>
      <c r="G84" s="122">
        <f>F84/F74</f>
        <v>0</v>
      </c>
      <c r="H84" s="101">
        <f>H74*G84</f>
        <v>0</v>
      </c>
      <c r="I84" s="119">
        <f t="shared" si="1200"/>
        <v>0</v>
      </c>
      <c r="J84" s="93">
        <f>J74</f>
        <v>23.63</v>
      </c>
      <c r="K84" s="120">
        <f t="shared" si="1201"/>
        <v>0</v>
      </c>
      <c r="L84" s="101">
        <f t="shared" si="1202"/>
        <v>0</v>
      </c>
      <c r="M84" s="101"/>
      <c r="N84" s="121"/>
      <c r="O84" s="122">
        <f t="shared" si="1203"/>
        <v>0</v>
      </c>
      <c r="P84" s="469">
        <f t="shared" si="1204"/>
        <v>0</v>
      </c>
      <c r="Q84" s="122">
        <f>P84/P74</f>
        <v>0</v>
      </c>
      <c r="R84" s="101">
        <f>R74*Q84</f>
        <v>0</v>
      </c>
      <c r="S84" s="119">
        <f t="shared" si="1205"/>
        <v>0</v>
      </c>
      <c r="T84" s="93">
        <f>T74</f>
        <v>23.63</v>
      </c>
      <c r="U84" s="120">
        <f t="shared" si="1206"/>
        <v>0</v>
      </c>
      <c r="V84" s="101">
        <f t="shared" si="1207"/>
        <v>0</v>
      </c>
      <c r="W84" s="101"/>
      <c r="X84" s="121"/>
      <c r="Y84" s="122">
        <f t="shared" si="1208"/>
        <v>0</v>
      </c>
      <c r="Z84" s="469">
        <f t="shared" si="1209"/>
        <v>0</v>
      </c>
      <c r="AA84" s="122">
        <f>Z84/Z74</f>
        <v>0</v>
      </c>
      <c r="AB84" s="101">
        <f>AB74*AA84</f>
        <v>0</v>
      </c>
      <c r="AC84" s="119">
        <f t="shared" si="1210"/>
        <v>0</v>
      </c>
      <c r="AD84" s="93">
        <f>AD74</f>
        <v>23.63</v>
      </c>
      <c r="AE84" s="120">
        <f t="shared" si="1211"/>
        <v>0</v>
      </c>
      <c r="AF84" s="101">
        <f t="shared" si="1212"/>
        <v>0</v>
      </c>
      <c r="AG84" s="101"/>
      <c r="AH84" s="121"/>
      <c r="AI84" s="122">
        <f t="shared" si="1213"/>
        <v>0</v>
      </c>
      <c r="AJ84" s="469">
        <f t="shared" si="1214"/>
        <v>0</v>
      </c>
      <c r="AK84" s="122" t="e">
        <f>AJ84/AJ74</f>
        <v>#DIV/0!</v>
      </c>
      <c r="AL84" s="101" t="e">
        <f>AL74*AK84</f>
        <v>#DIV/0!</v>
      </c>
      <c r="AM84" s="119">
        <f t="shared" si="1215"/>
        <v>0</v>
      </c>
      <c r="AN84" s="93">
        <f>AN74</f>
        <v>0</v>
      </c>
      <c r="AO84" s="120">
        <f t="shared" si="1216"/>
        <v>0</v>
      </c>
      <c r="AP84" s="101">
        <f t="shared" si="1217"/>
        <v>0</v>
      </c>
      <c r="AQ84" s="101"/>
      <c r="AR84" s="121"/>
      <c r="AS84" s="122">
        <f t="shared" si="1218"/>
        <v>0</v>
      </c>
      <c r="AT84" s="469">
        <f t="shared" si="1219"/>
        <v>0</v>
      </c>
      <c r="AU84" s="122">
        <f>AT84/AT74</f>
        <v>0</v>
      </c>
      <c r="AV84" s="101">
        <f>AV74*AU84</f>
        <v>0</v>
      </c>
      <c r="AW84" s="119">
        <f t="shared" si="1220"/>
        <v>0</v>
      </c>
      <c r="AX84" s="93">
        <f>AX74</f>
        <v>23.63</v>
      </c>
      <c r="AY84" s="120">
        <f t="shared" si="1221"/>
        <v>0</v>
      </c>
      <c r="AZ84" s="101">
        <f t="shared" si="1222"/>
        <v>0</v>
      </c>
      <c r="BA84" s="101"/>
      <c r="BB84" s="121"/>
      <c r="BC84" s="122">
        <f t="shared" si="1223"/>
        <v>0</v>
      </c>
      <c r="BD84" s="469">
        <f t="shared" si="1224"/>
        <v>0</v>
      </c>
      <c r="BE84" s="122">
        <f>BD84/BD74</f>
        <v>0</v>
      </c>
      <c r="BF84" s="101">
        <f>BF74*BE84</f>
        <v>0</v>
      </c>
      <c r="BG84" s="119">
        <f t="shared" si="1225"/>
        <v>0</v>
      </c>
      <c r="BH84" s="93">
        <f>BH74</f>
        <v>23.63</v>
      </c>
      <c r="BI84" s="120">
        <f t="shared" si="1226"/>
        <v>0</v>
      </c>
      <c r="BJ84" s="101">
        <f t="shared" si="1227"/>
        <v>0</v>
      </c>
      <c r="BK84" s="101"/>
      <c r="BL84" s="121"/>
      <c r="BM84" s="122">
        <f t="shared" si="1228"/>
        <v>0</v>
      </c>
      <c r="BN84" s="469">
        <f t="shared" si="1229"/>
        <v>0</v>
      </c>
      <c r="BO84" s="122">
        <f>BN84/BN74</f>
        <v>0</v>
      </c>
      <c r="BP84" s="101">
        <f>BP74*BO84</f>
        <v>0</v>
      </c>
      <c r="BQ84" s="119">
        <f t="shared" si="1230"/>
        <v>0</v>
      </c>
      <c r="BR84" s="93">
        <f>BR74</f>
        <v>23.63</v>
      </c>
      <c r="BS84" s="120">
        <f t="shared" si="1231"/>
        <v>0</v>
      </c>
      <c r="BT84" s="101">
        <f t="shared" si="1232"/>
        <v>0</v>
      </c>
      <c r="BU84" s="101"/>
      <c r="BV84" s="121"/>
      <c r="BW84" s="122">
        <f t="shared" si="1233"/>
        <v>0</v>
      </c>
      <c r="BX84" s="469">
        <f t="shared" si="1234"/>
        <v>0</v>
      </c>
      <c r="BY84" s="122">
        <f>BX84/BX74</f>
        <v>0</v>
      </c>
      <c r="BZ84" s="101">
        <f>BZ74*BY84</f>
        <v>0</v>
      </c>
      <c r="CA84" s="119">
        <f t="shared" si="1235"/>
        <v>0</v>
      </c>
      <c r="CB84" s="93">
        <f>CB74</f>
        <v>23.63</v>
      </c>
      <c r="CC84" s="120">
        <f t="shared" si="1236"/>
        <v>0</v>
      </c>
      <c r="CD84" s="101">
        <f t="shared" si="1237"/>
        <v>0</v>
      </c>
      <c r="CE84" s="101"/>
      <c r="CF84" s="121"/>
      <c r="CG84" s="122">
        <f t="shared" si="1238"/>
        <v>0</v>
      </c>
      <c r="CH84" s="469">
        <f t="shared" si="1239"/>
        <v>0</v>
      </c>
      <c r="CI84" s="122" t="e">
        <f>CH84/CH74</f>
        <v>#DIV/0!</v>
      </c>
      <c r="CJ84" s="101" t="e">
        <f>CJ74*CI84</f>
        <v>#DIV/0!</v>
      </c>
      <c r="CK84" s="119">
        <f t="shared" si="1240"/>
        <v>0</v>
      </c>
      <c r="CL84" s="93">
        <f>CL74</f>
        <v>0</v>
      </c>
      <c r="CM84" s="120">
        <f t="shared" si="1241"/>
        <v>0</v>
      </c>
      <c r="CN84" s="101">
        <f t="shared" si="1242"/>
        <v>0</v>
      </c>
      <c r="CO84" s="101"/>
      <c r="CP84" s="121"/>
      <c r="CQ84" s="122">
        <f t="shared" si="1243"/>
        <v>0</v>
      </c>
      <c r="CR84" s="469">
        <f t="shared" si="1244"/>
        <v>0</v>
      </c>
      <c r="CS84" s="122">
        <f>CR84/CR74</f>
        <v>0</v>
      </c>
      <c r="CT84" s="101">
        <f>CT74*CS84</f>
        <v>0</v>
      </c>
      <c r="CU84" s="119">
        <f t="shared" si="1245"/>
        <v>0</v>
      </c>
      <c r="CV84" s="93">
        <f>CV74</f>
        <v>23.63</v>
      </c>
      <c r="CW84" s="120">
        <f t="shared" si="1246"/>
        <v>0</v>
      </c>
      <c r="CX84" s="101">
        <f t="shared" si="1247"/>
        <v>0</v>
      </c>
      <c r="CY84" s="101"/>
      <c r="CZ84" s="121"/>
      <c r="DA84" s="122">
        <f t="shared" si="1248"/>
        <v>0</v>
      </c>
      <c r="DB84" s="469">
        <f t="shared" si="1249"/>
        <v>0</v>
      </c>
      <c r="DC84" s="122">
        <f>DB84/DB74</f>
        <v>0</v>
      </c>
      <c r="DD84" s="101">
        <f>DD74*DC84</f>
        <v>0</v>
      </c>
      <c r="DE84" s="119">
        <f t="shared" si="1250"/>
        <v>0</v>
      </c>
      <c r="DF84" s="93">
        <f>DF74</f>
        <v>23.63</v>
      </c>
      <c r="DG84" s="120">
        <f t="shared" si="1251"/>
        <v>0</v>
      </c>
      <c r="DH84" s="101">
        <f t="shared" si="1252"/>
        <v>0</v>
      </c>
      <c r="DI84" s="101"/>
      <c r="DJ84" s="121"/>
      <c r="DK84" s="122">
        <f t="shared" si="1253"/>
        <v>0</v>
      </c>
      <c r="DL84" s="469">
        <f t="shared" si="1254"/>
        <v>0</v>
      </c>
      <c r="DM84" s="122">
        <f>DL84/DL74</f>
        <v>0</v>
      </c>
      <c r="DN84" s="101">
        <f>DN74*DM84</f>
        <v>0</v>
      </c>
      <c r="DO84" s="119">
        <f t="shared" si="1255"/>
        <v>0</v>
      </c>
      <c r="DP84" s="93">
        <f>DP74</f>
        <v>23.63</v>
      </c>
      <c r="DQ84" s="120">
        <f t="shared" si="1256"/>
        <v>0</v>
      </c>
      <c r="DR84" s="101">
        <f t="shared" si="1257"/>
        <v>0</v>
      </c>
      <c r="DS84" s="101"/>
      <c r="DT84" s="121"/>
      <c r="DU84" s="122">
        <f t="shared" si="1258"/>
        <v>0</v>
      </c>
      <c r="DV84" s="469">
        <f t="shared" si="1259"/>
        <v>0</v>
      </c>
      <c r="DW84" s="122">
        <f>DV84/DV74</f>
        <v>0</v>
      </c>
      <c r="DX84" s="101">
        <f>DX74*DW84</f>
        <v>0</v>
      </c>
      <c r="DY84" s="119">
        <f t="shared" si="1260"/>
        <v>0</v>
      </c>
      <c r="DZ84" s="93">
        <f>DZ74</f>
        <v>23.63</v>
      </c>
      <c r="EA84" s="120">
        <f t="shared" si="1261"/>
        <v>0</v>
      </c>
      <c r="EB84" s="101">
        <f t="shared" si="1262"/>
        <v>0</v>
      </c>
      <c r="EC84" s="101"/>
      <c r="ED84" s="121"/>
      <c r="EE84" s="122">
        <f t="shared" si="1263"/>
        <v>0</v>
      </c>
      <c r="EF84" s="469">
        <f t="shared" si="1264"/>
        <v>0</v>
      </c>
      <c r="EG84" s="122">
        <f>EF84/EF74</f>
        <v>0</v>
      </c>
      <c r="EH84" s="101">
        <f>EH74*EG84</f>
        <v>0</v>
      </c>
      <c r="EI84" s="119">
        <f t="shared" si="1265"/>
        <v>0</v>
      </c>
      <c r="EJ84" s="93">
        <f>EJ74</f>
        <v>23.63</v>
      </c>
      <c r="EK84" s="120">
        <f t="shared" si="1266"/>
        <v>0</v>
      </c>
      <c r="EL84" s="101">
        <f t="shared" si="1267"/>
        <v>0</v>
      </c>
      <c r="EM84" s="101"/>
      <c r="EN84" s="121"/>
      <c r="EO84" s="122">
        <f t="shared" si="1268"/>
        <v>0</v>
      </c>
      <c r="EP84" s="469">
        <f t="shared" si="1269"/>
        <v>0</v>
      </c>
      <c r="EQ84" s="122">
        <f>EP84/EP74</f>
        <v>0</v>
      </c>
      <c r="ER84" s="101">
        <f>ER74*EQ84</f>
        <v>0</v>
      </c>
      <c r="ES84" s="119">
        <f t="shared" si="1270"/>
        <v>0</v>
      </c>
      <c r="ET84" s="93">
        <f>ET74</f>
        <v>23.63</v>
      </c>
      <c r="EU84" s="120">
        <f t="shared" si="1271"/>
        <v>0</v>
      </c>
      <c r="EV84" s="101">
        <f t="shared" si="1272"/>
        <v>0</v>
      </c>
      <c r="EW84" s="101"/>
      <c r="EX84" s="121"/>
      <c r="EY84" s="122">
        <f t="shared" si="1273"/>
        <v>0</v>
      </c>
      <c r="EZ84" s="469">
        <f t="shared" si="1274"/>
        <v>0</v>
      </c>
      <c r="FA84" s="122">
        <f>EZ84/EZ74</f>
        <v>0</v>
      </c>
      <c r="FB84" s="101">
        <f>FB74*FA84</f>
        <v>0</v>
      </c>
      <c r="FC84" s="119">
        <f t="shared" si="1275"/>
        <v>0</v>
      </c>
      <c r="FD84" s="93">
        <f>FD74</f>
        <v>23.63</v>
      </c>
      <c r="FE84" s="120">
        <f t="shared" si="1276"/>
        <v>0</v>
      </c>
      <c r="FF84" s="101">
        <f t="shared" si="1277"/>
        <v>0</v>
      </c>
      <c r="FG84" s="101"/>
      <c r="FH84" s="121"/>
      <c r="FI84" s="122">
        <f t="shared" si="1278"/>
        <v>0</v>
      </c>
      <c r="FJ84" s="469">
        <f t="shared" si="1279"/>
        <v>0</v>
      </c>
      <c r="FK84" s="122">
        <f>FJ84/FJ74</f>
        <v>0</v>
      </c>
      <c r="FL84" s="101">
        <f>FL74*FK84</f>
        <v>0</v>
      </c>
      <c r="FM84" s="119">
        <f t="shared" si="1280"/>
        <v>0</v>
      </c>
      <c r="FN84" s="93">
        <f>FN74</f>
        <v>23.63</v>
      </c>
      <c r="FO84" s="120">
        <f t="shared" si="1281"/>
        <v>0</v>
      </c>
      <c r="FP84" s="101">
        <f t="shared" si="1282"/>
        <v>0</v>
      </c>
      <c r="FQ84" s="101"/>
      <c r="FR84" s="121"/>
      <c r="FS84" s="122">
        <f t="shared" si="1283"/>
        <v>0</v>
      </c>
      <c r="FT84" s="469">
        <f t="shared" si="1284"/>
        <v>0</v>
      </c>
      <c r="FU84" s="122">
        <f>FT84/FT74</f>
        <v>0</v>
      </c>
      <c r="FV84" s="101">
        <f>FV74*FU84</f>
        <v>0</v>
      </c>
      <c r="FW84" s="119">
        <f t="shared" si="1285"/>
        <v>0</v>
      </c>
      <c r="FX84" s="93">
        <f>FX74</f>
        <v>23.63</v>
      </c>
      <c r="FY84" s="120">
        <f t="shared" si="1286"/>
        <v>0</v>
      </c>
      <c r="FZ84" s="101">
        <f t="shared" si="1287"/>
        <v>0</v>
      </c>
      <c r="GA84" s="101"/>
      <c r="GB84" s="121"/>
      <c r="GC84" s="122">
        <f t="shared" si="1288"/>
        <v>0</v>
      </c>
      <c r="GD84" s="469">
        <f t="shared" si="1289"/>
        <v>0</v>
      </c>
      <c r="GE84" s="122">
        <f>GD84/GD74</f>
        <v>0</v>
      </c>
      <c r="GF84" s="101">
        <f>GF74*GE84</f>
        <v>0</v>
      </c>
      <c r="GG84" s="119">
        <f t="shared" si="1290"/>
        <v>0</v>
      </c>
      <c r="GH84" s="93">
        <f>GH74</f>
        <v>23.63</v>
      </c>
      <c r="GI84" s="120">
        <f t="shared" si="1291"/>
        <v>0</v>
      </c>
      <c r="GJ84" s="101">
        <f t="shared" si="1292"/>
        <v>0</v>
      </c>
      <c r="GK84" s="101"/>
      <c r="GL84" s="121"/>
      <c r="GM84" s="122">
        <f t="shared" si="1293"/>
        <v>0</v>
      </c>
      <c r="GN84" s="469">
        <f t="shared" si="1294"/>
        <v>0</v>
      </c>
      <c r="GO84" s="122">
        <f>GN84/GN74</f>
        <v>0</v>
      </c>
      <c r="GP84" s="101">
        <f>GP74*GO84</f>
        <v>0</v>
      </c>
      <c r="GQ84" s="119">
        <f t="shared" si="1295"/>
        <v>0</v>
      </c>
      <c r="GR84" s="93">
        <f>GR74</f>
        <v>23.63</v>
      </c>
      <c r="GS84" s="120">
        <f t="shared" si="1296"/>
        <v>0</v>
      </c>
      <c r="GT84" s="101">
        <f t="shared" si="1297"/>
        <v>0</v>
      </c>
      <c r="GU84" s="101"/>
      <c r="GV84" s="121"/>
      <c r="GW84" s="122">
        <f t="shared" si="1298"/>
        <v>0</v>
      </c>
      <c r="GX84" s="469">
        <f t="shared" si="1299"/>
        <v>0</v>
      </c>
      <c r="GY84" s="122">
        <f>GX84/GX74</f>
        <v>0</v>
      </c>
      <c r="GZ84" s="101">
        <f>GZ74*GY84</f>
        <v>0</v>
      </c>
      <c r="HA84" s="119">
        <f t="shared" si="1300"/>
        <v>0</v>
      </c>
      <c r="HB84" s="93">
        <f>HB74</f>
        <v>23.63</v>
      </c>
      <c r="HC84" s="120">
        <f t="shared" si="1301"/>
        <v>0</v>
      </c>
      <c r="HD84" s="101">
        <f t="shared" si="1302"/>
        <v>0</v>
      </c>
      <c r="HE84" s="101"/>
      <c r="HF84" s="121"/>
      <c r="HG84" s="122">
        <f t="shared" si="1303"/>
        <v>0</v>
      </c>
      <c r="HH84" s="469">
        <f t="shared" si="1304"/>
        <v>0</v>
      </c>
      <c r="HI84" s="122">
        <f>HH84/HH74</f>
        <v>0</v>
      </c>
      <c r="HJ84" s="101">
        <f>HJ74*HI84</f>
        <v>0</v>
      </c>
      <c r="HK84" s="119">
        <f t="shared" si="1305"/>
        <v>0</v>
      </c>
      <c r="HL84" s="93">
        <f>HL74</f>
        <v>23.63</v>
      </c>
      <c r="HM84" s="120">
        <f t="shared" si="1306"/>
        <v>0</v>
      </c>
      <c r="HN84" s="101">
        <f t="shared" si="1307"/>
        <v>0</v>
      </c>
      <c r="HO84" s="101"/>
      <c r="HP84" s="121"/>
      <c r="HQ84" s="122">
        <f t="shared" si="1308"/>
        <v>0</v>
      </c>
      <c r="HR84" s="469">
        <f t="shared" si="1309"/>
        <v>0</v>
      </c>
      <c r="HS84" s="122">
        <f>HR84/HR74</f>
        <v>0</v>
      </c>
      <c r="HT84" s="101">
        <f>HT74*HS84</f>
        <v>0</v>
      </c>
      <c r="HU84" s="119">
        <f t="shared" si="1310"/>
        <v>0</v>
      </c>
      <c r="HV84" s="93">
        <f>HV74</f>
        <v>23.63</v>
      </c>
      <c r="HW84" s="120">
        <f t="shared" si="1311"/>
        <v>0</v>
      </c>
      <c r="HX84" s="101">
        <f t="shared" si="1312"/>
        <v>0</v>
      </c>
      <c r="HY84" s="101"/>
      <c r="HZ84" s="121"/>
      <c r="IA84" s="122">
        <f t="shared" si="1313"/>
        <v>0</v>
      </c>
      <c r="IB84" s="469">
        <f t="shared" si="1314"/>
        <v>41</v>
      </c>
      <c r="IC84" s="122">
        <f>IB84/IB74</f>
        <v>0.23294999999999999</v>
      </c>
      <c r="ID84" s="101">
        <f>ID74*IC84</f>
        <v>557.67999999999995</v>
      </c>
      <c r="IE84" s="119">
        <f t="shared" si="1315"/>
        <v>13.60195122</v>
      </c>
      <c r="IF84" s="93">
        <f>IF74</f>
        <v>23.63</v>
      </c>
      <c r="IG84" s="120">
        <f t="shared" si="1316"/>
        <v>321.41410999999999</v>
      </c>
      <c r="IH84" s="101">
        <f t="shared" si="1317"/>
        <v>13177.98</v>
      </c>
      <c r="II84" s="101"/>
      <c r="IJ84" s="121"/>
      <c r="IK84" s="122">
        <f t="shared" si="1318"/>
        <v>0.91278000000000004</v>
      </c>
      <c r="IL84" s="469">
        <f t="shared" si="1319"/>
        <v>0</v>
      </c>
      <c r="IM84" s="122">
        <f>IL84/IL74</f>
        <v>0</v>
      </c>
      <c r="IN84" s="101">
        <f>IN74*IM84</f>
        <v>0</v>
      </c>
      <c r="IO84" s="119">
        <f t="shared" si="1320"/>
        <v>0</v>
      </c>
      <c r="IP84" s="93">
        <f>IP74</f>
        <v>23.63</v>
      </c>
      <c r="IQ84" s="120">
        <f t="shared" si="1321"/>
        <v>0</v>
      </c>
      <c r="IR84" s="101">
        <f t="shared" si="1322"/>
        <v>0</v>
      </c>
      <c r="IS84" s="101"/>
      <c r="IT84" s="121"/>
      <c r="IU84" s="122">
        <f t="shared" si="1323"/>
        <v>0</v>
      </c>
      <c r="IV84" s="469">
        <f t="shared" si="1324"/>
        <v>0</v>
      </c>
      <c r="IW84" s="122">
        <f>IV84/IV74</f>
        <v>0</v>
      </c>
      <c r="IX84" s="101">
        <f>IX74*IW84</f>
        <v>0</v>
      </c>
      <c r="IY84" s="119">
        <f t="shared" si="1325"/>
        <v>0</v>
      </c>
      <c r="IZ84" s="93">
        <f>IZ74</f>
        <v>23.63</v>
      </c>
      <c r="JA84" s="120">
        <f t="shared" si="1326"/>
        <v>0</v>
      </c>
      <c r="JB84" s="101">
        <f t="shared" si="1327"/>
        <v>0</v>
      </c>
      <c r="JC84" s="101"/>
      <c r="JD84" s="121"/>
      <c r="JE84" s="122">
        <f t="shared" si="1328"/>
        <v>0</v>
      </c>
      <c r="JF84" s="469">
        <f t="shared" si="1329"/>
        <v>0</v>
      </c>
      <c r="JG84" s="122">
        <f>JF84/JF74</f>
        <v>0</v>
      </c>
      <c r="JH84" s="101">
        <f>JH74*JG84</f>
        <v>0</v>
      </c>
      <c r="JI84" s="119">
        <f t="shared" si="1330"/>
        <v>0</v>
      </c>
      <c r="JJ84" s="93">
        <f>JJ74</f>
        <v>23.63</v>
      </c>
      <c r="JK84" s="120">
        <f t="shared" si="1331"/>
        <v>0</v>
      </c>
      <c r="JL84" s="101">
        <f t="shared" si="1332"/>
        <v>0</v>
      </c>
      <c r="JM84" s="101"/>
      <c r="JN84" s="121"/>
      <c r="JO84" s="122">
        <f t="shared" si="1333"/>
        <v>0</v>
      </c>
      <c r="JP84" s="469">
        <f t="shared" si="1334"/>
        <v>0</v>
      </c>
      <c r="JQ84" s="122" t="e">
        <f>JP84/JP74</f>
        <v>#DIV/0!</v>
      </c>
      <c r="JR84" s="101" t="e">
        <f>JR74*JQ84</f>
        <v>#DIV/0!</v>
      </c>
      <c r="JS84" s="119">
        <f t="shared" si="1335"/>
        <v>0</v>
      </c>
      <c r="JT84" s="93">
        <f>JT74</f>
        <v>0</v>
      </c>
      <c r="JU84" s="120">
        <f t="shared" si="1336"/>
        <v>0</v>
      </c>
      <c r="JV84" s="101">
        <f t="shared" si="1337"/>
        <v>0</v>
      </c>
      <c r="JW84" s="101"/>
      <c r="JX84" s="121"/>
      <c r="JY84" s="122">
        <f t="shared" si="1338"/>
        <v>0</v>
      </c>
      <c r="JZ84" s="469">
        <f t="shared" si="1339"/>
        <v>0</v>
      </c>
      <c r="KA84" s="122">
        <f>JZ84/JZ74</f>
        <v>0</v>
      </c>
      <c r="KB84" s="101">
        <f>KB74*KA84</f>
        <v>0</v>
      </c>
      <c r="KC84" s="119">
        <f t="shared" si="1340"/>
        <v>0</v>
      </c>
      <c r="KD84" s="93">
        <f>KD74</f>
        <v>23.63</v>
      </c>
      <c r="KE84" s="120">
        <f t="shared" si="1341"/>
        <v>0</v>
      </c>
      <c r="KF84" s="101">
        <f t="shared" si="1342"/>
        <v>0</v>
      </c>
      <c r="KG84" s="101"/>
      <c r="KH84" s="121"/>
      <c r="KI84" s="122">
        <f t="shared" si="1343"/>
        <v>0</v>
      </c>
      <c r="KJ84" s="469">
        <f t="shared" si="1344"/>
        <v>0</v>
      </c>
      <c r="KK84" s="122">
        <f>KJ84/KJ74</f>
        <v>0</v>
      </c>
      <c r="KL84" s="101">
        <f>KL74*KK84</f>
        <v>0</v>
      </c>
      <c r="KM84" s="119">
        <f t="shared" si="1345"/>
        <v>0</v>
      </c>
      <c r="KN84" s="93">
        <f>KN74</f>
        <v>23.63</v>
      </c>
      <c r="KO84" s="120">
        <f t="shared" si="1346"/>
        <v>0</v>
      </c>
      <c r="KP84" s="101">
        <f t="shared" si="1347"/>
        <v>0</v>
      </c>
      <c r="KQ84" s="101"/>
      <c r="KR84" s="121"/>
      <c r="KS84" s="122">
        <f t="shared" si="1348"/>
        <v>0</v>
      </c>
      <c r="KT84" s="469">
        <f t="shared" si="1349"/>
        <v>0</v>
      </c>
      <c r="KU84" s="122">
        <f>KT84/KT74</f>
        <v>0</v>
      </c>
      <c r="KV84" s="101">
        <f>KV74*KU84</f>
        <v>0</v>
      </c>
      <c r="KW84" s="119">
        <f t="shared" si="1350"/>
        <v>0</v>
      </c>
      <c r="KX84" s="93">
        <f>KX74</f>
        <v>23.63</v>
      </c>
      <c r="KY84" s="120">
        <f t="shared" si="1351"/>
        <v>0</v>
      </c>
      <c r="KZ84" s="101">
        <f t="shared" si="1352"/>
        <v>0</v>
      </c>
      <c r="LA84" s="101"/>
      <c r="LB84" s="121"/>
      <c r="LC84" s="122">
        <f t="shared" si="1353"/>
        <v>0</v>
      </c>
      <c r="LD84" s="469">
        <f t="shared" si="1354"/>
        <v>0</v>
      </c>
      <c r="LE84" s="122">
        <f>LD84/LD74</f>
        <v>0</v>
      </c>
      <c r="LF84" s="101">
        <f>LF74*LE84</f>
        <v>0</v>
      </c>
      <c r="LG84" s="119">
        <f t="shared" si="1355"/>
        <v>0</v>
      </c>
      <c r="LH84" s="93">
        <f>LH74</f>
        <v>23.63</v>
      </c>
      <c r="LI84" s="120">
        <f t="shared" si="1356"/>
        <v>0</v>
      </c>
      <c r="LJ84" s="101">
        <f t="shared" si="1357"/>
        <v>0</v>
      </c>
      <c r="LK84" s="101"/>
      <c r="LL84" s="121"/>
      <c r="LM84" s="122">
        <f t="shared" si="1358"/>
        <v>0</v>
      </c>
      <c r="LN84" s="469">
        <f t="shared" si="1359"/>
        <v>0</v>
      </c>
      <c r="LO84" s="122">
        <f>LN84/LN74</f>
        <v>0</v>
      </c>
      <c r="LP84" s="101">
        <f>LP74*LO84</f>
        <v>0</v>
      </c>
      <c r="LQ84" s="119">
        <f t="shared" si="1360"/>
        <v>0</v>
      </c>
      <c r="LR84" s="93">
        <f>LR74</f>
        <v>23.63</v>
      </c>
      <c r="LS84" s="120">
        <f t="shared" si="1361"/>
        <v>0</v>
      </c>
      <c r="LT84" s="101">
        <f t="shared" si="1362"/>
        <v>0</v>
      </c>
      <c r="LU84" s="101"/>
      <c r="LV84" s="121"/>
      <c r="LW84" s="122">
        <f t="shared" si="1363"/>
        <v>0</v>
      </c>
      <c r="LX84" s="469">
        <f t="shared" si="1364"/>
        <v>0</v>
      </c>
      <c r="LY84" s="122">
        <f>LX84/LX74</f>
        <v>0</v>
      </c>
      <c r="LZ84" s="101">
        <f>LZ74*LY84</f>
        <v>0</v>
      </c>
      <c r="MA84" s="119">
        <f t="shared" si="1365"/>
        <v>0</v>
      </c>
      <c r="MB84" s="93">
        <f>MB74</f>
        <v>23.63</v>
      </c>
      <c r="MC84" s="120">
        <f t="shared" si="1366"/>
        <v>0</v>
      </c>
      <c r="MD84" s="101">
        <f t="shared" si="1367"/>
        <v>0</v>
      </c>
      <c r="ME84" s="101"/>
      <c r="MF84" s="121"/>
      <c r="MG84" s="122">
        <f t="shared" si="1368"/>
        <v>0</v>
      </c>
      <c r="MH84" s="469">
        <f t="shared" si="1369"/>
        <v>0</v>
      </c>
      <c r="MI84" s="122">
        <f>MH84/MH74</f>
        <v>0</v>
      </c>
      <c r="MJ84" s="101">
        <f>MJ74*MI84</f>
        <v>0</v>
      </c>
      <c r="MK84" s="119">
        <f t="shared" si="1370"/>
        <v>0</v>
      </c>
      <c r="ML84" s="93">
        <f>ML74</f>
        <v>23.63</v>
      </c>
      <c r="MM84" s="120">
        <f t="shared" si="1371"/>
        <v>0</v>
      </c>
      <c r="MN84" s="101">
        <f t="shared" si="1372"/>
        <v>0</v>
      </c>
      <c r="MO84" s="101"/>
      <c r="MP84" s="121"/>
      <c r="MQ84" s="122">
        <f t="shared" si="1373"/>
        <v>0</v>
      </c>
      <c r="MR84" s="469">
        <f t="shared" si="1374"/>
        <v>35</v>
      </c>
      <c r="MS84" s="122">
        <f>MR84/MR74</f>
        <v>0.34314</v>
      </c>
      <c r="MT84" s="101">
        <f>MT74*MS84</f>
        <v>471.47</v>
      </c>
      <c r="MU84" s="119">
        <f t="shared" si="1375"/>
        <v>13.47057143</v>
      </c>
      <c r="MV84" s="93">
        <f>MV74</f>
        <v>23.63</v>
      </c>
      <c r="MW84" s="120">
        <f t="shared" si="1376"/>
        <v>318.30959999999999</v>
      </c>
      <c r="MX84" s="101">
        <f t="shared" si="1377"/>
        <v>11140.84</v>
      </c>
      <c r="MY84" s="101"/>
      <c r="MZ84" s="121"/>
      <c r="NA84" s="122">
        <f t="shared" si="1378"/>
        <v>0.90397000000000005</v>
      </c>
      <c r="NB84" s="469">
        <f t="shared" si="1379"/>
        <v>0</v>
      </c>
      <c r="NC84" s="122">
        <f>NB84/NB74</f>
        <v>0</v>
      </c>
      <c r="ND84" s="101">
        <f>ND74*NC84</f>
        <v>0</v>
      </c>
      <c r="NE84" s="119">
        <f t="shared" si="1380"/>
        <v>0</v>
      </c>
      <c r="NF84" s="93">
        <f>NF74</f>
        <v>23.63</v>
      </c>
      <c r="NG84" s="120">
        <f t="shared" si="1381"/>
        <v>0</v>
      </c>
      <c r="NH84" s="101">
        <f t="shared" si="1382"/>
        <v>0</v>
      </c>
      <c r="NI84" s="101"/>
      <c r="NJ84" s="121"/>
      <c r="NK84" s="122">
        <f t="shared" si="1383"/>
        <v>0</v>
      </c>
      <c r="NL84" s="469">
        <f t="shared" si="1384"/>
        <v>0</v>
      </c>
      <c r="NM84" s="122">
        <f>NL84/NL74</f>
        <v>0</v>
      </c>
      <c r="NN84" s="101">
        <f>NN74*NM84</f>
        <v>0</v>
      </c>
      <c r="NO84" s="119">
        <f t="shared" si="1385"/>
        <v>0</v>
      </c>
      <c r="NP84" s="93">
        <f>NP74</f>
        <v>23.63</v>
      </c>
      <c r="NQ84" s="120">
        <f t="shared" si="1386"/>
        <v>0</v>
      </c>
      <c r="NR84" s="101">
        <f t="shared" si="1387"/>
        <v>0</v>
      </c>
      <c r="NS84" s="101"/>
      <c r="NT84" s="121"/>
      <c r="NU84" s="122">
        <f t="shared" si="1388"/>
        <v>0</v>
      </c>
      <c r="NV84" s="469">
        <f t="shared" si="1389"/>
        <v>29</v>
      </c>
      <c r="NW84" s="122">
        <f>NV84/NV74</f>
        <v>0.19333</v>
      </c>
      <c r="NX84" s="101">
        <f>NX74*NW84</f>
        <v>276.45999999999998</v>
      </c>
      <c r="NY84" s="119">
        <f t="shared" si="1390"/>
        <v>9.5331034500000005</v>
      </c>
      <c r="NZ84" s="93">
        <f>NZ74</f>
        <v>23.63</v>
      </c>
      <c r="OA84" s="120">
        <f t="shared" si="1391"/>
        <v>225.26723000000001</v>
      </c>
      <c r="OB84" s="101">
        <f t="shared" si="1392"/>
        <v>6532.75</v>
      </c>
      <c r="OC84" s="101"/>
      <c r="OD84" s="121"/>
      <c r="OE84" s="122">
        <f t="shared" si="1393"/>
        <v>0.63973999999999998</v>
      </c>
      <c r="OF84" s="469">
        <f t="shared" si="1394"/>
        <v>0</v>
      </c>
      <c r="OG84" s="122">
        <f>OF84/OF74</f>
        <v>0</v>
      </c>
      <c r="OH84" s="101">
        <f>OH74*OG84</f>
        <v>0</v>
      </c>
      <c r="OI84" s="119">
        <f t="shared" si="1395"/>
        <v>0</v>
      </c>
      <c r="OJ84" s="93">
        <f>OJ74</f>
        <v>23.63</v>
      </c>
      <c r="OK84" s="120">
        <f t="shared" si="1396"/>
        <v>0</v>
      </c>
      <c r="OL84" s="101">
        <f t="shared" si="1397"/>
        <v>0</v>
      </c>
      <c r="OM84" s="101"/>
      <c r="ON84" s="121"/>
      <c r="OO84" s="122">
        <f t="shared" si="1398"/>
        <v>0</v>
      </c>
      <c r="OP84" s="469">
        <f t="shared" si="1399"/>
        <v>0</v>
      </c>
      <c r="OQ84" s="122">
        <f>OP84/OP74</f>
        <v>0</v>
      </c>
      <c r="OR84" s="101">
        <f>OR74*OQ84</f>
        <v>0</v>
      </c>
      <c r="OS84" s="119">
        <f t="shared" si="1400"/>
        <v>0</v>
      </c>
      <c r="OT84" s="93">
        <f>OT74</f>
        <v>23.63</v>
      </c>
      <c r="OU84" s="120">
        <f t="shared" si="1401"/>
        <v>0</v>
      </c>
      <c r="OV84" s="101">
        <f t="shared" si="1402"/>
        <v>0</v>
      </c>
      <c r="OW84" s="101"/>
      <c r="OX84" s="121"/>
      <c r="OY84" s="122">
        <f t="shared" si="1403"/>
        <v>0</v>
      </c>
      <c r="OZ84" s="469">
        <f t="shared" si="1404"/>
        <v>0</v>
      </c>
      <c r="PA84" s="122">
        <f>OZ84/OZ74</f>
        <v>0</v>
      </c>
      <c r="PB84" s="101">
        <f>PB74*PA84</f>
        <v>0</v>
      </c>
      <c r="PC84" s="119">
        <f t="shared" si="1405"/>
        <v>0</v>
      </c>
      <c r="PD84" s="93">
        <f>PD74</f>
        <v>23.63</v>
      </c>
      <c r="PE84" s="120">
        <f t="shared" si="1406"/>
        <v>0</v>
      </c>
      <c r="PF84" s="101">
        <f t="shared" si="1407"/>
        <v>0</v>
      </c>
      <c r="PG84" s="101"/>
      <c r="PH84" s="121"/>
      <c r="PI84" s="122">
        <f t="shared" si="1408"/>
        <v>0</v>
      </c>
      <c r="PJ84" s="469">
        <f t="shared" si="1409"/>
        <v>0</v>
      </c>
      <c r="PK84" s="122">
        <f>PJ84/PJ74</f>
        <v>0</v>
      </c>
      <c r="PL84" s="101">
        <f>PL74*PK84</f>
        <v>0</v>
      </c>
      <c r="PM84" s="119">
        <f t="shared" si="1410"/>
        <v>0</v>
      </c>
      <c r="PN84" s="93">
        <f>PN74</f>
        <v>23.63</v>
      </c>
      <c r="PO84" s="120">
        <f t="shared" si="1411"/>
        <v>0</v>
      </c>
      <c r="PP84" s="101">
        <f t="shared" si="1412"/>
        <v>0</v>
      </c>
      <c r="PQ84" s="101"/>
      <c r="PR84" s="121"/>
      <c r="PS84" s="122">
        <f t="shared" si="1413"/>
        <v>0</v>
      </c>
      <c r="PT84" s="469">
        <f t="shared" si="1414"/>
        <v>0</v>
      </c>
      <c r="PU84" s="122" t="e">
        <f>PT84/PT74</f>
        <v>#DIV/0!</v>
      </c>
      <c r="PV84" s="101" t="e">
        <f>PV74*PU84</f>
        <v>#DIV/0!</v>
      </c>
      <c r="PW84" s="119">
        <f t="shared" si="1415"/>
        <v>0</v>
      </c>
      <c r="PX84" s="93">
        <f>PX74</f>
        <v>0</v>
      </c>
      <c r="PY84" s="120">
        <f t="shared" si="1416"/>
        <v>0</v>
      </c>
      <c r="PZ84" s="101">
        <f t="shared" si="1417"/>
        <v>0</v>
      </c>
      <c r="QA84" s="101"/>
      <c r="QB84" s="121"/>
      <c r="QC84" s="122">
        <f t="shared" si="1418"/>
        <v>0</v>
      </c>
      <c r="QD84" s="469">
        <f t="shared" si="1419"/>
        <v>0</v>
      </c>
      <c r="QE84" s="122">
        <f>QD84/QD74</f>
        <v>0</v>
      </c>
      <c r="QF84" s="101">
        <f>QF74*QE84</f>
        <v>0</v>
      </c>
      <c r="QG84" s="119">
        <f t="shared" si="1420"/>
        <v>0</v>
      </c>
      <c r="QH84" s="93">
        <f>QH74</f>
        <v>23.63</v>
      </c>
      <c r="QI84" s="120">
        <f t="shared" si="1421"/>
        <v>0</v>
      </c>
      <c r="QJ84" s="101">
        <f t="shared" si="1422"/>
        <v>0</v>
      </c>
      <c r="QK84" s="101"/>
      <c r="QL84" s="121"/>
      <c r="QM84" s="122">
        <f t="shared" si="1423"/>
        <v>0</v>
      </c>
      <c r="QN84" s="469">
        <f t="shared" si="1424"/>
        <v>0</v>
      </c>
      <c r="QO84" s="122">
        <f>QN84/QN74</f>
        <v>0</v>
      </c>
      <c r="QP84" s="101">
        <f>QP74*QO84</f>
        <v>0</v>
      </c>
      <c r="QQ84" s="119">
        <f t="shared" si="1425"/>
        <v>0</v>
      </c>
      <c r="QR84" s="93">
        <f>QR74</f>
        <v>23.63</v>
      </c>
      <c r="QS84" s="120">
        <f t="shared" si="1426"/>
        <v>0</v>
      </c>
      <c r="QT84" s="101">
        <f t="shared" si="1427"/>
        <v>0</v>
      </c>
      <c r="QU84" s="101"/>
      <c r="QV84" s="121"/>
      <c r="QW84" s="122">
        <f t="shared" si="1428"/>
        <v>0</v>
      </c>
      <c r="QX84" s="469">
        <f t="shared" si="1429"/>
        <v>0</v>
      </c>
      <c r="QY84" s="122">
        <f>QX84/QX74</f>
        <v>0</v>
      </c>
      <c r="QZ84" s="101">
        <f>QZ74*QY84</f>
        <v>0</v>
      </c>
      <c r="RA84" s="119">
        <f t="shared" si="1430"/>
        <v>0</v>
      </c>
      <c r="RB84" s="93">
        <f>RB74</f>
        <v>23.63</v>
      </c>
      <c r="RC84" s="120">
        <f t="shared" si="1431"/>
        <v>0</v>
      </c>
      <c r="RD84" s="101">
        <f t="shared" si="1432"/>
        <v>0</v>
      </c>
      <c r="RE84" s="101"/>
      <c r="RF84" s="121"/>
      <c r="RG84" s="122">
        <f t="shared" si="1433"/>
        <v>0</v>
      </c>
      <c r="RH84" s="469">
        <f t="shared" si="1434"/>
        <v>0</v>
      </c>
      <c r="RI84" s="122">
        <f>RH84/RH74</f>
        <v>0</v>
      </c>
      <c r="RJ84" s="101">
        <f>RJ74*RI84</f>
        <v>0</v>
      </c>
      <c r="RK84" s="119">
        <f t="shared" si="1435"/>
        <v>0</v>
      </c>
      <c r="RL84" s="93">
        <f>RL74</f>
        <v>23.63</v>
      </c>
      <c r="RM84" s="120">
        <f t="shared" si="1436"/>
        <v>0</v>
      </c>
      <c r="RN84" s="101">
        <f t="shared" si="1437"/>
        <v>0</v>
      </c>
      <c r="RO84" s="101"/>
      <c r="RP84" s="121"/>
      <c r="RQ84" s="122">
        <f t="shared" si="1438"/>
        <v>0</v>
      </c>
      <c r="RR84" s="469">
        <f t="shared" si="1439"/>
        <v>0</v>
      </c>
      <c r="RS84" s="122">
        <f>RR84/RR74</f>
        <v>0</v>
      </c>
      <c r="RT84" s="101">
        <f>RT74*RS84</f>
        <v>0</v>
      </c>
      <c r="RU84" s="119">
        <f t="shared" si="1440"/>
        <v>0</v>
      </c>
      <c r="RV84" s="93">
        <f>RV74</f>
        <v>23.63</v>
      </c>
      <c r="RW84" s="120">
        <f t="shared" si="1441"/>
        <v>0</v>
      </c>
      <c r="RX84" s="101">
        <f t="shared" si="1442"/>
        <v>0</v>
      </c>
      <c r="RY84" s="101"/>
      <c r="RZ84" s="121"/>
      <c r="SA84" s="122">
        <f t="shared" si="1443"/>
        <v>0</v>
      </c>
      <c r="SB84" s="469">
        <f t="shared" si="1444"/>
        <v>0</v>
      </c>
      <c r="SC84" s="122">
        <f>SB84/SB74</f>
        <v>0</v>
      </c>
      <c r="SD84" s="101">
        <f>SD74*SC84</f>
        <v>0</v>
      </c>
      <c r="SE84" s="119">
        <f t="shared" si="1445"/>
        <v>0</v>
      </c>
      <c r="SF84" s="93">
        <f>SF74</f>
        <v>23.63</v>
      </c>
      <c r="SG84" s="120">
        <f t="shared" si="1446"/>
        <v>0</v>
      </c>
      <c r="SH84" s="101">
        <f t="shared" si="1447"/>
        <v>0</v>
      </c>
      <c r="SI84" s="101"/>
      <c r="SJ84" s="121"/>
      <c r="SK84" s="122">
        <f t="shared" si="1448"/>
        <v>0</v>
      </c>
      <c r="SL84" s="469">
        <f t="shared" si="1449"/>
        <v>0</v>
      </c>
      <c r="SM84" s="122">
        <f>SL84/SL74</f>
        <v>0</v>
      </c>
      <c r="SN84" s="101">
        <f>SN74*SM84</f>
        <v>0</v>
      </c>
      <c r="SO84" s="119">
        <f t="shared" si="1450"/>
        <v>0</v>
      </c>
      <c r="SP84" s="93">
        <f>SP74</f>
        <v>23.63</v>
      </c>
      <c r="SQ84" s="120">
        <f t="shared" si="1451"/>
        <v>0</v>
      </c>
      <c r="SR84" s="101">
        <f t="shared" si="1452"/>
        <v>0</v>
      </c>
      <c r="SS84" s="101"/>
      <c r="ST84" s="121"/>
      <c r="SU84" s="122">
        <f t="shared" si="1453"/>
        <v>0</v>
      </c>
      <c r="SV84" s="469">
        <f t="shared" si="1454"/>
        <v>0</v>
      </c>
      <c r="SW84" s="122">
        <f>SV84/SV74</f>
        <v>0</v>
      </c>
      <c r="SX84" s="101">
        <f>SX74*SW84</f>
        <v>0</v>
      </c>
      <c r="SY84" s="119">
        <f t="shared" si="1455"/>
        <v>0</v>
      </c>
      <c r="SZ84" s="93">
        <f>SZ74</f>
        <v>23.63</v>
      </c>
      <c r="TA84" s="120">
        <f t="shared" si="1456"/>
        <v>0</v>
      </c>
      <c r="TB84" s="101">
        <f t="shared" si="1457"/>
        <v>0</v>
      </c>
      <c r="TC84" s="101"/>
      <c r="TD84" s="121"/>
      <c r="TE84" s="122">
        <f t="shared" si="1458"/>
        <v>0</v>
      </c>
      <c r="TF84" s="469">
        <f t="shared" si="1459"/>
        <v>0</v>
      </c>
      <c r="TG84" s="122">
        <f>TF84/TF74</f>
        <v>0</v>
      </c>
      <c r="TH84" s="101">
        <f>TH74*TG84</f>
        <v>0</v>
      </c>
      <c r="TI84" s="119">
        <f t="shared" si="1460"/>
        <v>0</v>
      </c>
      <c r="TJ84" s="93">
        <f>TJ74</f>
        <v>23.63</v>
      </c>
      <c r="TK84" s="120">
        <f t="shared" si="1461"/>
        <v>0</v>
      </c>
      <c r="TL84" s="101">
        <f t="shared" si="1462"/>
        <v>0</v>
      </c>
      <c r="TM84" s="101"/>
      <c r="TN84" s="121"/>
      <c r="TO84" s="122">
        <f t="shared" si="1463"/>
        <v>0</v>
      </c>
      <c r="TP84" s="469">
        <f t="shared" si="1464"/>
        <v>0</v>
      </c>
      <c r="TQ84" s="122">
        <f>TP84/TP74</f>
        <v>0</v>
      </c>
      <c r="TR84" s="101">
        <f>TR74*TQ84</f>
        <v>0</v>
      </c>
      <c r="TS84" s="119">
        <f t="shared" si="1465"/>
        <v>0</v>
      </c>
      <c r="TT84" s="93">
        <f>TT74</f>
        <v>23.63</v>
      </c>
      <c r="TU84" s="120">
        <f t="shared" si="1466"/>
        <v>0</v>
      </c>
      <c r="TV84" s="101">
        <f t="shared" si="1467"/>
        <v>0</v>
      </c>
      <c r="TW84" s="101"/>
      <c r="TX84" s="121"/>
      <c r="TY84" s="122">
        <f t="shared" si="1468"/>
        <v>0</v>
      </c>
      <c r="TZ84" s="469">
        <f t="shared" si="1469"/>
        <v>0</v>
      </c>
      <c r="UA84" s="122">
        <f>TZ84/TZ74</f>
        <v>0</v>
      </c>
      <c r="UB84" s="101">
        <f>UB74*UA84</f>
        <v>0</v>
      </c>
      <c r="UC84" s="119">
        <f t="shared" si="1470"/>
        <v>0</v>
      </c>
      <c r="UD84" s="93">
        <f>UD74</f>
        <v>23.63</v>
      </c>
      <c r="UE84" s="120">
        <f t="shared" si="1471"/>
        <v>0</v>
      </c>
      <c r="UF84" s="101">
        <f t="shared" si="1472"/>
        <v>0</v>
      </c>
      <c r="UG84" s="101"/>
      <c r="UH84" s="121"/>
      <c r="UI84" s="122">
        <f t="shared" si="1473"/>
        <v>0</v>
      </c>
      <c r="UJ84" s="469">
        <f t="shared" si="1474"/>
        <v>0</v>
      </c>
      <c r="UK84" s="122">
        <f>UJ84/UJ74</f>
        <v>0</v>
      </c>
      <c r="UL84" s="101">
        <f>UL74*UK84</f>
        <v>0</v>
      </c>
      <c r="UM84" s="119">
        <f t="shared" si="1475"/>
        <v>0</v>
      </c>
      <c r="UN84" s="93">
        <f>UN74</f>
        <v>23.63</v>
      </c>
      <c r="UO84" s="120">
        <f t="shared" si="1476"/>
        <v>0</v>
      </c>
      <c r="UP84" s="101">
        <f t="shared" si="1477"/>
        <v>0</v>
      </c>
      <c r="UQ84" s="101"/>
      <c r="UR84" s="121"/>
      <c r="US84" s="122">
        <f t="shared" si="1478"/>
        <v>0</v>
      </c>
      <c r="UT84" s="469">
        <f t="shared" si="1479"/>
        <v>0</v>
      </c>
      <c r="UU84" s="122">
        <f>UT84/UT74</f>
        <v>0</v>
      </c>
      <c r="UV84" s="101">
        <f>UV74*UU84</f>
        <v>0</v>
      </c>
      <c r="UW84" s="119">
        <f t="shared" si="1480"/>
        <v>0</v>
      </c>
      <c r="UX84" s="93">
        <f>UX74</f>
        <v>23.63</v>
      </c>
      <c r="UY84" s="120">
        <f t="shared" si="1481"/>
        <v>0</v>
      </c>
      <c r="UZ84" s="101">
        <f t="shared" si="1482"/>
        <v>0</v>
      </c>
      <c r="VA84" s="101"/>
      <c r="VB84" s="121"/>
      <c r="VC84" s="122">
        <f t="shared" si="1483"/>
        <v>0</v>
      </c>
      <c r="VD84" s="469">
        <f t="shared" si="1484"/>
        <v>0</v>
      </c>
      <c r="VE84" s="122">
        <f>VD84/VD74</f>
        <v>0</v>
      </c>
      <c r="VF84" s="101">
        <f>VF74*VE84</f>
        <v>0</v>
      </c>
      <c r="VG84" s="119">
        <f t="shared" si="1485"/>
        <v>0</v>
      </c>
      <c r="VH84" s="93">
        <f>VH74</f>
        <v>23.63</v>
      </c>
      <c r="VI84" s="120">
        <f t="shared" si="1486"/>
        <v>0</v>
      </c>
      <c r="VJ84" s="101">
        <f t="shared" si="1487"/>
        <v>0</v>
      </c>
      <c r="VK84" s="101"/>
      <c r="VL84" s="121"/>
      <c r="VM84" s="122">
        <f t="shared" si="1488"/>
        <v>0</v>
      </c>
      <c r="VN84" s="469">
        <f t="shared" si="1489"/>
        <v>0</v>
      </c>
      <c r="VO84" s="122">
        <f>VN84/VN74</f>
        <v>0</v>
      </c>
      <c r="VP84" s="101">
        <f>VP74*VO84</f>
        <v>0</v>
      </c>
      <c r="VQ84" s="119">
        <f t="shared" si="1490"/>
        <v>0</v>
      </c>
      <c r="VR84" s="93">
        <f>VR74</f>
        <v>23.63</v>
      </c>
      <c r="VS84" s="120">
        <f t="shared" si="1491"/>
        <v>0</v>
      </c>
      <c r="VT84" s="101">
        <f t="shared" si="1492"/>
        <v>0</v>
      </c>
      <c r="VU84" s="101"/>
      <c r="VV84" s="121"/>
      <c r="VW84" s="122">
        <f t="shared" si="1493"/>
        <v>0</v>
      </c>
      <c r="VX84" s="452">
        <f t="shared" si="1494"/>
        <v>105</v>
      </c>
      <c r="VY84" s="122">
        <f>VX84/VX74</f>
        <v>8.3599999999999994E-3</v>
      </c>
      <c r="VZ84" s="101">
        <f>VZ74*VY84</f>
        <v>1564.67</v>
      </c>
      <c r="WA84" s="119">
        <f t="shared" si="1495"/>
        <v>14.901619050000001</v>
      </c>
      <c r="WB84" s="93">
        <f>WB74</f>
        <v>23.63</v>
      </c>
      <c r="WC84" s="120">
        <f t="shared" si="1496"/>
        <v>352.12526000000003</v>
      </c>
      <c r="WD84" s="101">
        <f t="shared" si="1497"/>
        <v>36973.15</v>
      </c>
      <c r="WE84" s="101"/>
      <c r="WF84" s="121"/>
    </row>
    <row r="85" spans="1:604" ht="16.5" customHeight="1">
      <c r="A85" s="5"/>
      <c r="B85" s="85" t="s">
        <v>416</v>
      </c>
      <c r="C85" s="12" t="s">
        <v>919</v>
      </c>
      <c r="D85" s="12" t="s">
        <v>421</v>
      </c>
      <c r="E85" s="4" t="s">
        <v>33</v>
      </c>
      <c r="F85" s="469">
        <f t="shared" si="1199"/>
        <v>0</v>
      </c>
      <c r="G85" s="122">
        <f>F85/F74</f>
        <v>0</v>
      </c>
      <c r="H85" s="101">
        <f>H74*G85</f>
        <v>0</v>
      </c>
      <c r="I85" s="119">
        <f t="shared" si="1200"/>
        <v>0</v>
      </c>
      <c r="J85" s="93">
        <f>J74</f>
        <v>23.63</v>
      </c>
      <c r="K85" s="120">
        <f t="shared" si="1201"/>
        <v>0</v>
      </c>
      <c r="L85" s="101">
        <f t="shared" si="1202"/>
        <v>0</v>
      </c>
      <c r="M85" s="101"/>
      <c r="N85" s="121"/>
      <c r="O85" s="122" t="e">
        <f t="shared" si="1203"/>
        <v>#DIV/0!</v>
      </c>
      <c r="P85" s="469">
        <f t="shared" si="1204"/>
        <v>0</v>
      </c>
      <c r="Q85" s="122">
        <f>P85/P74</f>
        <v>0</v>
      </c>
      <c r="R85" s="101">
        <f>R74*Q85</f>
        <v>0</v>
      </c>
      <c r="S85" s="119">
        <f t="shared" si="1205"/>
        <v>0</v>
      </c>
      <c r="T85" s="93">
        <f>T74</f>
        <v>23.63</v>
      </c>
      <c r="U85" s="120">
        <f t="shared" si="1206"/>
        <v>0</v>
      </c>
      <c r="V85" s="101">
        <f t="shared" si="1207"/>
        <v>0</v>
      </c>
      <c r="W85" s="101"/>
      <c r="X85" s="121"/>
      <c r="Y85" s="122" t="e">
        <f t="shared" si="1208"/>
        <v>#DIV/0!</v>
      </c>
      <c r="Z85" s="469">
        <f t="shared" si="1209"/>
        <v>0</v>
      </c>
      <c r="AA85" s="122">
        <f>Z85/Z74</f>
        <v>0</v>
      </c>
      <c r="AB85" s="101">
        <f>AB74*AA85</f>
        <v>0</v>
      </c>
      <c r="AC85" s="119">
        <f t="shared" si="1210"/>
        <v>0</v>
      </c>
      <c r="AD85" s="93">
        <f>AD74</f>
        <v>23.63</v>
      </c>
      <c r="AE85" s="120">
        <f t="shared" si="1211"/>
        <v>0</v>
      </c>
      <c r="AF85" s="101">
        <f t="shared" si="1212"/>
        <v>0</v>
      </c>
      <c r="AG85" s="101"/>
      <c r="AH85" s="121"/>
      <c r="AI85" s="122" t="e">
        <f t="shared" si="1213"/>
        <v>#DIV/0!</v>
      </c>
      <c r="AJ85" s="469">
        <f t="shared" si="1214"/>
        <v>0</v>
      </c>
      <c r="AK85" s="122" t="e">
        <f>AJ85/AJ74</f>
        <v>#DIV/0!</v>
      </c>
      <c r="AL85" s="101" t="e">
        <f>AL74*AK85</f>
        <v>#DIV/0!</v>
      </c>
      <c r="AM85" s="119">
        <f t="shared" si="1215"/>
        <v>0</v>
      </c>
      <c r="AN85" s="93">
        <f>AN74</f>
        <v>0</v>
      </c>
      <c r="AO85" s="120">
        <f t="shared" si="1216"/>
        <v>0</v>
      </c>
      <c r="AP85" s="101">
        <f t="shared" si="1217"/>
        <v>0</v>
      </c>
      <c r="AQ85" s="101"/>
      <c r="AR85" s="121"/>
      <c r="AS85" s="122" t="e">
        <f t="shared" si="1218"/>
        <v>#DIV/0!</v>
      </c>
      <c r="AT85" s="469">
        <f t="shared" si="1219"/>
        <v>0</v>
      </c>
      <c r="AU85" s="122">
        <f>AT85/AT74</f>
        <v>0</v>
      </c>
      <c r="AV85" s="101">
        <f>AV74*AU85</f>
        <v>0</v>
      </c>
      <c r="AW85" s="119">
        <f t="shared" si="1220"/>
        <v>0</v>
      </c>
      <c r="AX85" s="93">
        <f>AX74</f>
        <v>23.63</v>
      </c>
      <c r="AY85" s="120">
        <f t="shared" si="1221"/>
        <v>0</v>
      </c>
      <c r="AZ85" s="101">
        <f t="shared" si="1222"/>
        <v>0</v>
      </c>
      <c r="BA85" s="101"/>
      <c r="BB85" s="121"/>
      <c r="BC85" s="122" t="e">
        <f t="shared" si="1223"/>
        <v>#DIV/0!</v>
      </c>
      <c r="BD85" s="469">
        <f t="shared" si="1224"/>
        <v>0</v>
      </c>
      <c r="BE85" s="122">
        <f>BD85/BD74</f>
        <v>0</v>
      </c>
      <c r="BF85" s="101">
        <f>BF74*BE85</f>
        <v>0</v>
      </c>
      <c r="BG85" s="119">
        <f t="shared" si="1225"/>
        <v>0</v>
      </c>
      <c r="BH85" s="93">
        <f>BH74</f>
        <v>23.63</v>
      </c>
      <c r="BI85" s="120">
        <f t="shared" si="1226"/>
        <v>0</v>
      </c>
      <c r="BJ85" s="101">
        <f t="shared" si="1227"/>
        <v>0</v>
      </c>
      <c r="BK85" s="101"/>
      <c r="BL85" s="121"/>
      <c r="BM85" s="122" t="e">
        <f t="shared" si="1228"/>
        <v>#DIV/0!</v>
      </c>
      <c r="BN85" s="469">
        <f t="shared" si="1229"/>
        <v>0</v>
      </c>
      <c r="BO85" s="122">
        <f>BN85/BN74</f>
        <v>0</v>
      </c>
      <c r="BP85" s="101">
        <f>BP74*BO85</f>
        <v>0</v>
      </c>
      <c r="BQ85" s="119">
        <f t="shared" si="1230"/>
        <v>0</v>
      </c>
      <c r="BR85" s="93">
        <f>BR74</f>
        <v>23.63</v>
      </c>
      <c r="BS85" s="120">
        <f t="shared" si="1231"/>
        <v>0</v>
      </c>
      <c r="BT85" s="101">
        <f t="shared" si="1232"/>
        <v>0</v>
      </c>
      <c r="BU85" s="101"/>
      <c r="BV85" s="121"/>
      <c r="BW85" s="122" t="e">
        <f t="shared" si="1233"/>
        <v>#DIV/0!</v>
      </c>
      <c r="BX85" s="469">
        <f t="shared" si="1234"/>
        <v>0</v>
      </c>
      <c r="BY85" s="122">
        <f>BX85/BX74</f>
        <v>0</v>
      </c>
      <c r="BZ85" s="101">
        <f>BZ74*BY85</f>
        <v>0</v>
      </c>
      <c r="CA85" s="119">
        <f t="shared" si="1235"/>
        <v>0</v>
      </c>
      <c r="CB85" s="93">
        <f>CB74</f>
        <v>23.63</v>
      </c>
      <c r="CC85" s="120">
        <f t="shared" si="1236"/>
        <v>0</v>
      </c>
      <c r="CD85" s="101">
        <f t="shared" si="1237"/>
        <v>0</v>
      </c>
      <c r="CE85" s="101"/>
      <c r="CF85" s="121"/>
      <c r="CG85" s="122" t="e">
        <f t="shared" si="1238"/>
        <v>#DIV/0!</v>
      </c>
      <c r="CH85" s="469">
        <f t="shared" si="1239"/>
        <v>0</v>
      </c>
      <c r="CI85" s="122" t="e">
        <f>CH85/CH74</f>
        <v>#DIV/0!</v>
      </c>
      <c r="CJ85" s="101" t="e">
        <f>CJ74*CI85</f>
        <v>#DIV/0!</v>
      </c>
      <c r="CK85" s="119">
        <f t="shared" si="1240"/>
        <v>0</v>
      </c>
      <c r="CL85" s="93">
        <f>CL74</f>
        <v>0</v>
      </c>
      <c r="CM85" s="120">
        <f t="shared" si="1241"/>
        <v>0</v>
      </c>
      <c r="CN85" s="101">
        <f t="shared" si="1242"/>
        <v>0</v>
      </c>
      <c r="CO85" s="101"/>
      <c r="CP85" s="121"/>
      <c r="CQ85" s="122" t="e">
        <f t="shared" si="1243"/>
        <v>#DIV/0!</v>
      </c>
      <c r="CR85" s="469">
        <f t="shared" si="1244"/>
        <v>0</v>
      </c>
      <c r="CS85" s="122">
        <f>CR85/CR74</f>
        <v>0</v>
      </c>
      <c r="CT85" s="101">
        <f>CT74*CS85</f>
        <v>0</v>
      </c>
      <c r="CU85" s="119">
        <f t="shared" si="1245"/>
        <v>0</v>
      </c>
      <c r="CV85" s="93">
        <f>CV74</f>
        <v>23.63</v>
      </c>
      <c r="CW85" s="120">
        <f t="shared" si="1246"/>
        <v>0</v>
      </c>
      <c r="CX85" s="101">
        <f t="shared" si="1247"/>
        <v>0</v>
      </c>
      <c r="CY85" s="101"/>
      <c r="CZ85" s="121"/>
      <c r="DA85" s="122" t="e">
        <f t="shared" si="1248"/>
        <v>#DIV/0!</v>
      </c>
      <c r="DB85" s="469">
        <f t="shared" si="1249"/>
        <v>0</v>
      </c>
      <c r="DC85" s="122">
        <f>DB85/DB74</f>
        <v>0</v>
      </c>
      <c r="DD85" s="101">
        <f>DD74*DC85</f>
        <v>0</v>
      </c>
      <c r="DE85" s="119">
        <f t="shared" si="1250"/>
        <v>0</v>
      </c>
      <c r="DF85" s="93">
        <f>DF74</f>
        <v>23.63</v>
      </c>
      <c r="DG85" s="120">
        <f t="shared" si="1251"/>
        <v>0</v>
      </c>
      <c r="DH85" s="101">
        <f t="shared" si="1252"/>
        <v>0</v>
      </c>
      <c r="DI85" s="101"/>
      <c r="DJ85" s="121"/>
      <c r="DK85" s="122" t="e">
        <f t="shared" si="1253"/>
        <v>#DIV/0!</v>
      </c>
      <c r="DL85" s="469">
        <f t="shared" si="1254"/>
        <v>0</v>
      </c>
      <c r="DM85" s="122">
        <f>DL85/DL74</f>
        <v>0</v>
      </c>
      <c r="DN85" s="101">
        <f>DN74*DM85</f>
        <v>0</v>
      </c>
      <c r="DO85" s="119">
        <f t="shared" si="1255"/>
        <v>0</v>
      </c>
      <c r="DP85" s="93">
        <f>DP74</f>
        <v>23.63</v>
      </c>
      <c r="DQ85" s="120">
        <f t="shared" si="1256"/>
        <v>0</v>
      </c>
      <c r="DR85" s="101">
        <f t="shared" si="1257"/>
        <v>0</v>
      </c>
      <c r="DS85" s="101"/>
      <c r="DT85" s="121"/>
      <c r="DU85" s="122" t="e">
        <f t="shared" si="1258"/>
        <v>#DIV/0!</v>
      </c>
      <c r="DV85" s="469">
        <f t="shared" si="1259"/>
        <v>0</v>
      </c>
      <c r="DW85" s="122">
        <f>DV85/DV74</f>
        <v>0</v>
      </c>
      <c r="DX85" s="101">
        <f>DX74*DW85</f>
        <v>0</v>
      </c>
      <c r="DY85" s="119">
        <f t="shared" si="1260"/>
        <v>0</v>
      </c>
      <c r="DZ85" s="93">
        <f>DZ74</f>
        <v>23.63</v>
      </c>
      <c r="EA85" s="120">
        <f t="shared" si="1261"/>
        <v>0</v>
      </c>
      <c r="EB85" s="101">
        <f t="shared" si="1262"/>
        <v>0</v>
      </c>
      <c r="EC85" s="101"/>
      <c r="ED85" s="121"/>
      <c r="EE85" s="122" t="e">
        <f t="shared" si="1263"/>
        <v>#DIV/0!</v>
      </c>
      <c r="EF85" s="469">
        <f t="shared" si="1264"/>
        <v>0</v>
      </c>
      <c r="EG85" s="122">
        <f>EF85/EF74</f>
        <v>0</v>
      </c>
      <c r="EH85" s="101">
        <f>EH74*EG85</f>
        <v>0</v>
      </c>
      <c r="EI85" s="119">
        <f t="shared" si="1265"/>
        <v>0</v>
      </c>
      <c r="EJ85" s="93">
        <f>EJ74</f>
        <v>23.63</v>
      </c>
      <c r="EK85" s="120">
        <f t="shared" si="1266"/>
        <v>0</v>
      </c>
      <c r="EL85" s="101">
        <f t="shared" si="1267"/>
        <v>0</v>
      </c>
      <c r="EM85" s="101"/>
      <c r="EN85" s="121"/>
      <c r="EO85" s="122" t="e">
        <f t="shared" si="1268"/>
        <v>#DIV/0!</v>
      </c>
      <c r="EP85" s="469">
        <f t="shared" si="1269"/>
        <v>0</v>
      </c>
      <c r="EQ85" s="122">
        <f>EP85/EP74</f>
        <v>0</v>
      </c>
      <c r="ER85" s="101">
        <f>ER74*EQ85</f>
        <v>0</v>
      </c>
      <c r="ES85" s="119">
        <f t="shared" si="1270"/>
        <v>0</v>
      </c>
      <c r="ET85" s="93">
        <f>ET74</f>
        <v>23.63</v>
      </c>
      <c r="EU85" s="120">
        <f t="shared" si="1271"/>
        <v>0</v>
      </c>
      <c r="EV85" s="101">
        <f t="shared" si="1272"/>
        <v>0</v>
      </c>
      <c r="EW85" s="101"/>
      <c r="EX85" s="121"/>
      <c r="EY85" s="122" t="e">
        <f t="shared" si="1273"/>
        <v>#DIV/0!</v>
      </c>
      <c r="EZ85" s="469">
        <f t="shared" si="1274"/>
        <v>0</v>
      </c>
      <c r="FA85" s="122">
        <f>EZ85/EZ74</f>
        <v>0</v>
      </c>
      <c r="FB85" s="101">
        <f>FB74*FA85</f>
        <v>0</v>
      </c>
      <c r="FC85" s="119">
        <f t="shared" si="1275"/>
        <v>0</v>
      </c>
      <c r="FD85" s="93">
        <f>FD74</f>
        <v>23.63</v>
      </c>
      <c r="FE85" s="120">
        <f t="shared" si="1276"/>
        <v>0</v>
      </c>
      <c r="FF85" s="101">
        <f t="shared" si="1277"/>
        <v>0</v>
      </c>
      <c r="FG85" s="101"/>
      <c r="FH85" s="121"/>
      <c r="FI85" s="122" t="e">
        <f t="shared" si="1278"/>
        <v>#DIV/0!</v>
      </c>
      <c r="FJ85" s="469">
        <f t="shared" si="1279"/>
        <v>0</v>
      </c>
      <c r="FK85" s="122">
        <f>FJ85/FJ74</f>
        <v>0</v>
      </c>
      <c r="FL85" s="101">
        <f>FL74*FK85</f>
        <v>0</v>
      </c>
      <c r="FM85" s="119">
        <f t="shared" si="1280"/>
        <v>0</v>
      </c>
      <c r="FN85" s="93">
        <f>FN74</f>
        <v>23.63</v>
      </c>
      <c r="FO85" s="120">
        <f t="shared" si="1281"/>
        <v>0</v>
      </c>
      <c r="FP85" s="101">
        <f t="shared" si="1282"/>
        <v>0</v>
      </c>
      <c r="FQ85" s="101"/>
      <c r="FR85" s="121"/>
      <c r="FS85" s="122" t="e">
        <f t="shared" si="1283"/>
        <v>#DIV/0!</v>
      </c>
      <c r="FT85" s="469">
        <f t="shared" si="1284"/>
        <v>0</v>
      </c>
      <c r="FU85" s="122">
        <f>FT85/FT74</f>
        <v>0</v>
      </c>
      <c r="FV85" s="101">
        <f>FV74*FU85</f>
        <v>0</v>
      </c>
      <c r="FW85" s="119">
        <f t="shared" si="1285"/>
        <v>0</v>
      </c>
      <c r="FX85" s="93">
        <f>FX74</f>
        <v>23.63</v>
      </c>
      <c r="FY85" s="120">
        <f t="shared" si="1286"/>
        <v>0</v>
      </c>
      <c r="FZ85" s="101">
        <f t="shared" si="1287"/>
        <v>0</v>
      </c>
      <c r="GA85" s="101"/>
      <c r="GB85" s="121"/>
      <c r="GC85" s="122" t="e">
        <f t="shared" si="1288"/>
        <v>#DIV/0!</v>
      </c>
      <c r="GD85" s="469">
        <f t="shared" si="1289"/>
        <v>0</v>
      </c>
      <c r="GE85" s="122">
        <f>GD85/GD74</f>
        <v>0</v>
      </c>
      <c r="GF85" s="101">
        <f>GF74*GE85</f>
        <v>0</v>
      </c>
      <c r="GG85" s="119">
        <f t="shared" si="1290"/>
        <v>0</v>
      </c>
      <c r="GH85" s="93">
        <f>GH74</f>
        <v>23.63</v>
      </c>
      <c r="GI85" s="120">
        <f t="shared" si="1291"/>
        <v>0</v>
      </c>
      <c r="GJ85" s="101">
        <f t="shared" si="1292"/>
        <v>0</v>
      </c>
      <c r="GK85" s="101"/>
      <c r="GL85" s="121"/>
      <c r="GM85" s="122" t="e">
        <f t="shared" si="1293"/>
        <v>#DIV/0!</v>
      </c>
      <c r="GN85" s="469">
        <f t="shared" si="1294"/>
        <v>0</v>
      </c>
      <c r="GO85" s="122">
        <f>GN85/GN74</f>
        <v>0</v>
      </c>
      <c r="GP85" s="101">
        <f>GP74*GO85</f>
        <v>0</v>
      </c>
      <c r="GQ85" s="119">
        <f t="shared" si="1295"/>
        <v>0</v>
      </c>
      <c r="GR85" s="93">
        <f>GR74</f>
        <v>23.63</v>
      </c>
      <c r="GS85" s="120">
        <f t="shared" si="1296"/>
        <v>0</v>
      </c>
      <c r="GT85" s="101">
        <f t="shared" si="1297"/>
        <v>0</v>
      </c>
      <c r="GU85" s="101"/>
      <c r="GV85" s="121"/>
      <c r="GW85" s="122" t="e">
        <f t="shared" si="1298"/>
        <v>#DIV/0!</v>
      </c>
      <c r="GX85" s="469">
        <f t="shared" si="1299"/>
        <v>0</v>
      </c>
      <c r="GY85" s="122">
        <f>GX85/GX74</f>
        <v>0</v>
      </c>
      <c r="GZ85" s="101">
        <f>GZ74*GY85</f>
        <v>0</v>
      </c>
      <c r="HA85" s="119">
        <f t="shared" si="1300"/>
        <v>0</v>
      </c>
      <c r="HB85" s="93">
        <f>HB74</f>
        <v>23.63</v>
      </c>
      <c r="HC85" s="120">
        <f t="shared" si="1301"/>
        <v>0</v>
      </c>
      <c r="HD85" s="101">
        <f t="shared" si="1302"/>
        <v>0</v>
      </c>
      <c r="HE85" s="101"/>
      <c r="HF85" s="121"/>
      <c r="HG85" s="122" t="e">
        <f t="shared" si="1303"/>
        <v>#DIV/0!</v>
      </c>
      <c r="HH85" s="469">
        <f t="shared" si="1304"/>
        <v>0</v>
      </c>
      <c r="HI85" s="122">
        <f>HH85/HH74</f>
        <v>0</v>
      </c>
      <c r="HJ85" s="101">
        <f>HJ74*HI85</f>
        <v>0</v>
      </c>
      <c r="HK85" s="119">
        <f t="shared" si="1305"/>
        <v>0</v>
      </c>
      <c r="HL85" s="93">
        <f>HL74</f>
        <v>23.63</v>
      </c>
      <c r="HM85" s="120">
        <f t="shared" si="1306"/>
        <v>0</v>
      </c>
      <c r="HN85" s="101">
        <f t="shared" si="1307"/>
        <v>0</v>
      </c>
      <c r="HO85" s="101"/>
      <c r="HP85" s="121"/>
      <c r="HQ85" s="122" t="e">
        <f t="shared" si="1308"/>
        <v>#DIV/0!</v>
      </c>
      <c r="HR85" s="469">
        <f t="shared" si="1309"/>
        <v>0</v>
      </c>
      <c r="HS85" s="122">
        <f>HR85/HR74</f>
        <v>0</v>
      </c>
      <c r="HT85" s="101">
        <f>HT74*HS85</f>
        <v>0</v>
      </c>
      <c r="HU85" s="119">
        <f t="shared" si="1310"/>
        <v>0</v>
      </c>
      <c r="HV85" s="93">
        <f>HV74</f>
        <v>23.63</v>
      </c>
      <c r="HW85" s="120">
        <f t="shared" si="1311"/>
        <v>0</v>
      </c>
      <c r="HX85" s="101">
        <f t="shared" si="1312"/>
        <v>0</v>
      </c>
      <c r="HY85" s="101"/>
      <c r="HZ85" s="121"/>
      <c r="IA85" s="122" t="e">
        <f t="shared" si="1313"/>
        <v>#DIV/0!</v>
      </c>
      <c r="IB85" s="469">
        <f t="shared" si="1314"/>
        <v>0</v>
      </c>
      <c r="IC85" s="122">
        <f>IB85/IB74</f>
        <v>0</v>
      </c>
      <c r="ID85" s="101">
        <f>ID74*IC85</f>
        <v>0</v>
      </c>
      <c r="IE85" s="119">
        <f t="shared" si="1315"/>
        <v>0</v>
      </c>
      <c r="IF85" s="93">
        <f>IF74</f>
        <v>23.63</v>
      </c>
      <c r="IG85" s="120">
        <f t="shared" si="1316"/>
        <v>0</v>
      </c>
      <c r="IH85" s="101">
        <f t="shared" si="1317"/>
        <v>0</v>
      </c>
      <c r="II85" s="101"/>
      <c r="IJ85" s="121"/>
      <c r="IK85" s="122" t="e">
        <f t="shared" si="1318"/>
        <v>#DIV/0!</v>
      </c>
      <c r="IL85" s="469">
        <f t="shared" si="1319"/>
        <v>0</v>
      </c>
      <c r="IM85" s="122">
        <f>IL85/IL74</f>
        <v>0</v>
      </c>
      <c r="IN85" s="101">
        <f>IN74*IM85</f>
        <v>0</v>
      </c>
      <c r="IO85" s="119">
        <f t="shared" si="1320"/>
        <v>0</v>
      </c>
      <c r="IP85" s="93">
        <f>IP74</f>
        <v>23.63</v>
      </c>
      <c r="IQ85" s="120">
        <f t="shared" si="1321"/>
        <v>0</v>
      </c>
      <c r="IR85" s="101">
        <f t="shared" si="1322"/>
        <v>0</v>
      </c>
      <c r="IS85" s="101"/>
      <c r="IT85" s="121"/>
      <c r="IU85" s="122" t="e">
        <f t="shared" si="1323"/>
        <v>#DIV/0!</v>
      </c>
      <c r="IV85" s="469">
        <f t="shared" si="1324"/>
        <v>0</v>
      </c>
      <c r="IW85" s="122">
        <f>IV85/IV74</f>
        <v>0</v>
      </c>
      <c r="IX85" s="101">
        <f>IX74*IW85</f>
        <v>0</v>
      </c>
      <c r="IY85" s="119">
        <f t="shared" si="1325"/>
        <v>0</v>
      </c>
      <c r="IZ85" s="93">
        <f>IZ74</f>
        <v>23.63</v>
      </c>
      <c r="JA85" s="120">
        <f t="shared" si="1326"/>
        <v>0</v>
      </c>
      <c r="JB85" s="101">
        <f t="shared" si="1327"/>
        <v>0</v>
      </c>
      <c r="JC85" s="101"/>
      <c r="JD85" s="121"/>
      <c r="JE85" s="122" t="e">
        <f t="shared" si="1328"/>
        <v>#DIV/0!</v>
      </c>
      <c r="JF85" s="469">
        <f t="shared" si="1329"/>
        <v>0</v>
      </c>
      <c r="JG85" s="122">
        <f>JF85/JF74</f>
        <v>0</v>
      </c>
      <c r="JH85" s="101">
        <f>JH74*JG85</f>
        <v>0</v>
      </c>
      <c r="JI85" s="119">
        <f t="shared" si="1330"/>
        <v>0</v>
      </c>
      <c r="JJ85" s="93">
        <f>JJ74</f>
        <v>23.63</v>
      </c>
      <c r="JK85" s="120">
        <f t="shared" si="1331"/>
        <v>0</v>
      </c>
      <c r="JL85" s="101">
        <f t="shared" si="1332"/>
        <v>0</v>
      </c>
      <c r="JM85" s="101"/>
      <c r="JN85" s="121"/>
      <c r="JO85" s="122" t="e">
        <f t="shared" si="1333"/>
        <v>#DIV/0!</v>
      </c>
      <c r="JP85" s="469">
        <f t="shared" si="1334"/>
        <v>0</v>
      </c>
      <c r="JQ85" s="122" t="e">
        <f>JP85/JP74</f>
        <v>#DIV/0!</v>
      </c>
      <c r="JR85" s="101" t="e">
        <f>JR74*JQ85</f>
        <v>#DIV/0!</v>
      </c>
      <c r="JS85" s="119">
        <f t="shared" si="1335"/>
        <v>0</v>
      </c>
      <c r="JT85" s="93">
        <f>JT74</f>
        <v>0</v>
      </c>
      <c r="JU85" s="120">
        <f t="shared" si="1336"/>
        <v>0</v>
      </c>
      <c r="JV85" s="101">
        <f t="shared" si="1337"/>
        <v>0</v>
      </c>
      <c r="JW85" s="101"/>
      <c r="JX85" s="121"/>
      <c r="JY85" s="122" t="e">
        <f t="shared" si="1338"/>
        <v>#DIV/0!</v>
      </c>
      <c r="JZ85" s="469">
        <f t="shared" si="1339"/>
        <v>0</v>
      </c>
      <c r="KA85" s="122">
        <f>JZ85/JZ74</f>
        <v>0</v>
      </c>
      <c r="KB85" s="101">
        <f>KB74*KA85</f>
        <v>0</v>
      </c>
      <c r="KC85" s="119">
        <f t="shared" si="1340"/>
        <v>0</v>
      </c>
      <c r="KD85" s="93">
        <f>KD74</f>
        <v>23.63</v>
      </c>
      <c r="KE85" s="120">
        <f t="shared" si="1341"/>
        <v>0</v>
      </c>
      <c r="KF85" s="101">
        <f t="shared" si="1342"/>
        <v>0</v>
      </c>
      <c r="KG85" s="101"/>
      <c r="KH85" s="121"/>
      <c r="KI85" s="122" t="e">
        <f t="shared" si="1343"/>
        <v>#DIV/0!</v>
      </c>
      <c r="KJ85" s="469">
        <f t="shared" si="1344"/>
        <v>0</v>
      </c>
      <c r="KK85" s="122">
        <f>KJ85/KJ74</f>
        <v>0</v>
      </c>
      <c r="KL85" s="101">
        <f>KL74*KK85</f>
        <v>0</v>
      </c>
      <c r="KM85" s="119">
        <f t="shared" si="1345"/>
        <v>0</v>
      </c>
      <c r="KN85" s="93">
        <f>KN74</f>
        <v>23.63</v>
      </c>
      <c r="KO85" s="120">
        <f t="shared" si="1346"/>
        <v>0</v>
      </c>
      <c r="KP85" s="101">
        <f t="shared" si="1347"/>
        <v>0</v>
      </c>
      <c r="KQ85" s="101"/>
      <c r="KR85" s="121"/>
      <c r="KS85" s="122" t="e">
        <f t="shared" si="1348"/>
        <v>#DIV/0!</v>
      </c>
      <c r="KT85" s="469">
        <f t="shared" si="1349"/>
        <v>0</v>
      </c>
      <c r="KU85" s="122">
        <f>KT85/KT74</f>
        <v>0</v>
      </c>
      <c r="KV85" s="101">
        <f>KV74*KU85</f>
        <v>0</v>
      </c>
      <c r="KW85" s="119">
        <f t="shared" si="1350"/>
        <v>0</v>
      </c>
      <c r="KX85" s="93">
        <f>KX74</f>
        <v>23.63</v>
      </c>
      <c r="KY85" s="120">
        <f t="shared" si="1351"/>
        <v>0</v>
      </c>
      <c r="KZ85" s="101">
        <f t="shared" si="1352"/>
        <v>0</v>
      </c>
      <c r="LA85" s="101"/>
      <c r="LB85" s="121"/>
      <c r="LC85" s="122" t="e">
        <f t="shared" si="1353"/>
        <v>#DIV/0!</v>
      </c>
      <c r="LD85" s="469">
        <f t="shared" si="1354"/>
        <v>0</v>
      </c>
      <c r="LE85" s="122">
        <f>LD85/LD74</f>
        <v>0</v>
      </c>
      <c r="LF85" s="101">
        <f>LF74*LE85</f>
        <v>0</v>
      </c>
      <c r="LG85" s="119">
        <f t="shared" si="1355"/>
        <v>0</v>
      </c>
      <c r="LH85" s="93">
        <f>LH74</f>
        <v>23.63</v>
      </c>
      <c r="LI85" s="120">
        <f t="shared" si="1356"/>
        <v>0</v>
      </c>
      <c r="LJ85" s="101">
        <f t="shared" si="1357"/>
        <v>0</v>
      </c>
      <c r="LK85" s="101"/>
      <c r="LL85" s="121"/>
      <c r="LM85" s="122" t="e">
        <f t="shared" si="1358"/>
        <v>#DIV/0!</v>
      </c>
      <c r="LN85" s="469">
        <f t="shared" si="1359"/>
        <v>0</v>
      </c>
      <c r="LO85" s="122">
        <f>LN85/LN74</f>
        <v>0</v>
      </c>
      <c r="LP85" s="101">
        <f>LP74*LO85</f>
        <v>0</v>
      </c>
      <c r="LQ85" s="119">
        <f t="shared" si="1360"/>
        <v>0</v>
      </c>
      <c r="LR85" s="93">
        <f>LR74</f>
        <v>23.63</v>
      </c>
      <c r="LS85" s="120">
        <f t="shared" si="1361"/>
        <v>0</v>
      </c>
      <c r="LT85" s="101">
        <f t="shared" si="1362"/>
        <v>0</v>
      </c>
      <c r="LU85" s="101"/>
      <c r="LV85" s="121"/>
      <c r="LW85" s="122" t="e">
        <f t="shared" si="1363"/>
        <v>#DIV/0!</v>
      </c>
      <c r="LX85" s="469">
        <f t="shared" si="1364"/>
        <v>0</v>
      </c>
      <c r="LY85" s="122">
        <f>LX85/LX74</f>
        <v>0</v>
      </c>
      <c r="LZ85" s="101">
        <f>LZ74*LY85</f>
        <v>0</v>
      </c>
      <c r="MA85" s="119">
        <f t="shared" si="1365"/>
        <v>0</v>
      </c>
      <c r="MB85" s="93">
        <f>MB74</f>
        <v>23.63</v>
      </c>
      <c r="MC85" s="120">
        <f t="shared" si="1366"/>
        <v>0</v>
      </c>
      <c r="MD85" s="101">
        <f t="shared" si="1367"/>
        <v>0</v>
      </c>
      <c r="ME85" s="101"/>
      <c r="MF85" s="121"/>
      <c r="MG85" s="122" t="e">
        <f t="shared" si="1368"/>
        <v>#DIV/0!</v>
      </c>
      <c r="MH85" s="469">
        <f t="shared" si="1369"/>
        <v>0</v>
      </c>
      <c r="MI85" s="122">
        <f>MH85/MH74</f>
        <v>0</v>
      </c>
      <c r="MJ85" s="101">
        <f>MJ74*MI85</f>
        <v>0</v>
      </c>
      <c r="MK85" s="119">
        <f t="shared" si="1370"/>
        <v>0</v>
      </c>
      <c r="ML85" s="93">
        <f>ML74</f>
        <v>23.63</v>
      </c>
      <c r="MM85" s="120">
        <f t="shared" si="1371"/>
        <v>0</v>
      </c>
      <c r="MN85" s="101">
        <f t="shared" si="1372"/>
        <v>0</v>
      </c>
      <c r="MO85" s="101"/>
      <c r="MP85" s="121"/>
      <c r="MQ85" s="122" t="e">
        <f t="shared" si="1373"/>
        <v>#DIV/0!</v>
      </c>
      <c r="MR85" s="469">
        <f t="shared" si="1374"/>
        <v>0</v>
      </c>
      <c r="MS85" s="122">
        <f>MR85/MR74</f>
        <v>0</v>
      </c>
      <c r="MT85" s="101">
        <f>MT74*MS85</f>
        <v>0</v>
      </c>
      <c r="MU85" s="119">
        <f t="shared" si="1375"/>
        <v>0</v>
      </c>
      <c r="MV85" s="93">
        <f>MV74</f>
        <v>23.63</v>
      </c>
      <c r="MW85" s="120">
        <f t="shared" si="1376"/>
        <v>0</v>
      </c>
      <c r="MX85" s="101">
        <f t="shared" si="1377"/>
        <v>0</v>
      </c>
      <c r="MY85" s="101"/>
      <c r="MZ85" s="121"/>
      <c r="NA85" s="122" t="e">
        <f t="shared" si="1378"/>
        <v>#DIV/0!</v>
      </c>
      <c r="NB85" s="469">
        <f t="shared" si="1379"/>
        <v>0</v>
      </c>
      <c r="NC85" s="122">
        <f>NB85/NB74</f>
        <v>0</v>
      </c>
      <c r="ND85" s="101">
        <f>ND74*NC85</f>
        <v>0</v>
      </c>
      <c r="NE85" s="119">
        <f t="shared" si="1380"/>
        <v>0</v>
      </c>
      <c r="NF85" s="93">
        <f>NF74</f>
        <v>23.63</v>
      </c>
      <c r="NG85" s="120">
        <f t="shared" si="1381"/>
        <v>0</v>
      </c>
      <c r="NH85" s="101">
        <f t="shared" si="1382"/>
        <v>0</v>
      </c>
      <c r="NI85" s="101"/>
      <c r="NJ85" s="121"/>
      <c r="NK85" s="122" t="e">
        <f t="shared" si="1383"/>
        <v>#DIV/0!</v>
      </c>
      <c r="NL85" s="469">
        <f t="shared" si="1384"/>
        <v>0</v>
      </c>
      <c r="NM85" s="122">
        <f>NL85/NL74</f>
        <v>0</v>
      </c>
      <c r="NN85" s="101">
        <f>NN74*NM85</f>
        <v>0</v>
      </c>
      <c r="NO85" s="119">
        <f t="shared" si="1385"/>
        <v>0</v>
      </c>
      <c r="NP85" s="93">
        <f>NP74</f>
        <v>23.63</v>
      </c>
      <c r="NQ85" s="120">
        <f t="shared" si="1386"/>
        <v>0</v>
      </c>
      <c r="NR85" s="101">
        <f t="shared" si="1387"/>
        <v>0</v>
      </c>
      <c r="NS85" s="101"/>
      <c r="NT85" s="121"/>
      <c r="NU85" s="122" t="e">
        <f t="shared" si="1388"/>
        <v>#DIV/0!</v>
      </c>
      <c r="NV85" s="469">
        <f t="shared" si="1389"/>
        <v>0</v>
      </c>
      <c r="NW85" s="122">
        <f>NV85/NV74</f>
        <v>0</v>
      </c>
      <c r="NX85" s="101">
        <f>NX74*NW85</f>
        <v>0</v>
      </c>
      <c r="NY85" s="119">
        <f t="shared" si="1390"/>
        <v>0</v>
      </c>
      <c r="NZ85" s="93">
        <f>NZ74</f>
        <v>23.63</v>
      </c>
      <c r="OA85" s="120">
        <f t="shared" si="1391"/>
        <v>0</v>
      </c>
      <c r="OB85" s="101">
        <f t="shared" si="1392"/>
        <v>0</v>
      </c>
      <c r="OC85" s="101"/>
      <c r="OD85" s="121"/>
      <c r="OE85" s="122" t="e">
        <f t="shared" si="1393"/>
        <v>#DIV/0!</v>
      </c>
      <c r="OF85" s="469">
        <f t="shared" si="1394"/>
        <v>0</v>
      </c>
      <c r="OG85" s="122">
        <f>OF85/OF74</f>
        <v>0</v>
      </c>
      <c r="OH85" s="101">
        <f>OH74*OG85</f>
        <v>0</v>
      </c>
      <c r="OI85" s="119">
        <f t="shared" si="1395"/>
        <v>0</v>
      </c>
      <c r="OJ85" s="93">
        <f>OJ74</f>
        <v>23.63</v>
      </c>
      <c r="OK85" s="120">
        <f t="shared" si="1396"/>
        <v>0</v>
      </c>
      <c r="OL85" s="101">
        <f t="shared" si="1397"/>
        <v>0</v>
      </c>
      <c r="OM85" s="101"/>
      <c r="ON85" s="121"/>
      <c r="OO85" s="122" t="e">
        <f t="shared" si="1398"/>
        <v>#DIV/0!</v>
      </c>
      <c r="OP85" s="469">
        <f t="shared" si="1399"/>
        <v>0</v>
      </c>
      <c r="OQ85" s="122">
        <f>OP85/OP74</f>
        <v>0</v>
      </c>
      <c r="OR85" s="101">
        <f>OR74*OQ85</f>
        <v>0</v>
      </c>
      <c r="OS85" s="119">
        <f t="shared" si="1400"/>
        <v>0</v>
      </c>
      <c r="OT85" s="93">
        <f>OT74</f>
        <v>23.63</v>
      </c>
      <c r="OU85" s="120">
        <f t="shared" si="1401"/>
        <v>0</v>
      </c>
      <c r="OV85" s="101">
        <f t="shared" si="1402"/>
        <v>0</v>
      </c>
      <c r="OW85" s="101"/>
      <c r="OX85" s="121"/>
      <c r="OY85" s="122" t="e">
        <f t="shared" si="1403"/>
        <v>#DIV/0!</v>
      </c>
      <c r="OZ85" s="469">
        <f t="shared" si="1404"/>
        <v>0</v>
      </c>
      <c r="PA85" s="122">
        <f>OZ85/OZ74</f>
        <v>0</v>
      </c>
      <c r="PB85" s="101">
        <f>PB74*PA85</f>
        <v>0</v>
      </c>
      <c r="PC85" s="119">
        <f t="shared" si="1405"/>
        <v>0</v>
      </c>
      <c r="PD85" s="93">
        <f>PD74</f>
        <v>23.63</v>
      </c>
      <c r="PE85" s="120">
        <f t="shared" si="1406"/>
        <v>0</v>
      </c>
      <c r="PF85" s="101">
        <f t="shared" si="1407"/>
        <v>0</v>
      </c>
      <c r="PG85" s="101"/>
      <c r="PH85" s="121"/>
      <c r="PI85" s="122" t="e">
        <f t="shared" si="1408"/>
        <v>#DIV/0!</v>
      </c>
      <c r="PJ85" s="469">
        <f t="shared" si="1409"/>
        <v>0</v>
      </c>
      <c r="PK85" s="122">
        <f>PJ85/PJ74</f>
        <v>0</v>
      </c>
      <c r="PL85" s="101">
        <f>PL74*PK85</f>
        <v>0</v>
      </c>
      <c r="PM85" s="119">
        <f t="shared" si="1410"/>
        <v>0</v>
      </c>
      <c r="PN85" s="93">
        <f>PN74</f>
        <v>23.63</v>
      </c>
      <c r="PO85" s="120">
        <f t="shared" si="1411"/>
        <v>0</v>
      </c>
      <c r="PP85" s="101">
        <f t="shared" si="1412"/>
        <v>0</v>
      </c>
      <c r="PQ85" s="101"/>
      <c r="PR85" s="121"/>
      <c r="PS85" s="122" t="e">
        <f t="shared" si="1413"/>
        <v>#DIV/0!</v>
      </c>
      <c r="PT85" s="469">
        <f t="shared" si="1414"/>
        <v>0</v>
      </c>
      <c r="PU85" s="122" t="e">
        <f>PT85/PT74</f>
        <v>#DIV/0!</v>
      </c>
      <c r="PV85" s="101" t="e">
        <f>PV74*PU85</f>
        <v>#DIV/0!</v>
      </c>
      <c r="PW85" s="119">
        <f t="shared" si="1415"/>
        <v>0</v>
      </c>
      <c r="PX85" s="93">
        <f>PX74</f>
        <v>0</v>
      </c>
      <c r="PY85" s="120">
        <f t="shared" si="1416"/>
        <v>0</v>
      </c>
      <c r="PZ85" s="101">
        <f t="shared" si="1417"/>
        <v>0</v>
      </c>
      <c r="QA85" s="101"/>
      <c r="QB85" s="121"/>
      <c r="QC85" s="122" t="e">
        <f t="shared" si="1418"/>
        <v>#DIV/0!</v>
      </c>
      <c r="QD85" s="469">
        <f t="shared" si="1419"/>
        <v>0</v>
      </c>
      <c r="QE85" s="122">
        <f>QD85/QD74</f>
        <v>0</v>
      </c>
      <c r="QF85" s="101">
        <f>QF74*QE85</f>
        <v>0</v>
      </c>
      <c r="QG85" s="119">
        <f t="shared" si="1420"/>
        <v>0</v>
      </c>
      <c r="QH85" s="93">
        <f>QH74</f>
        <v>23.63</v>
      </c>
      <c r="QI85" s="120">
        <f t="shared" si="1421"/>
        <v>0</v>
      </c>
      <c r="QJ85" s="101">
        <f t="shared" si="1422"/>
        <v>0</v>
      </c>
      <c r="QK85" s="101"/>
      <c r="QL85" s="121"/>
      <c r="QM85" s="122" t="e">
        <f t="shared" si="1423"/>
        <v>#DIV/0!</v>
      </c>
      <c r="QN85" s="469">
        <f t="shared" si="1424"/>
        <v>0</v>
      </c>
      <c r="QO85" s="122">
        <f>QN85/QN74</f>
        <v>0</v>
      </c>
      <c r="QP85" s="101">
        <f>QP74*QO85</f>
        <v>0</v>
      </c>
      <c r="QQ85" s="119">
        <f t="shared" si="1425"/>
        <v>0</v>
      </c>
      <c r="QR85" s="93">
        <f>QR74</f>
        <v>23.63</v>
      </c>
      <c r="QS85" s="120">
        <f t="shared" si="1426"/>
        <v>0</v>
      </c>
      <c r="QT85" s="101">
        <f t="shared" si="1427"/>
        <v>0</v>
      </c>
      <c r="QU85" s="101"/>
      <c r="QV85" s="121"/>
      <c r="QW85" s="122" t="e">
        <f t="shared" si="1428"/>
        <v>#DIV/0!</v>
      </c>
      <c r="QX85" s="469">
        <f t="shared" si="1429"/>
        <v>0</v>
      </c>
      <c r="QY85" s="122">
        <f>QX85/QX74</f>
        <v>0</v>
      </c>
      <c r="QZ85" s="101">
        <f>QZ74*QY85</f>
        <v>0</v>
      </c>
      <c r="RA85" s="119">
        <f t="shared" si="1430"/>
        <v>0</v>
      </c>
      <c r="RB85" s="93">
        <f>RB74</f>
        <v>23.63</v>
      </c>
      <c r="RC85" s="120">
        <f t="shared" si="1431"/>
        <v>0</v>
      </c>
      <c r="RD85" s="101">
        <f t="shared" si="1432"/>
        <v>0</v>
      </c>
      <c r="RE85" s="101"/>
      <c r="RF85" s="121"/>
      <c r="RG85" s="122" t="e">
        <f t="shared" si="1433"/>
        <v>#DIV/0!</v>
      </c>
      <c r="RH85" s="469">
        <f t="shared" si="1434"/>
        <v>0</v>
      </c>
      <c r="RI85" s="122">
        <f>RH85/RH74</f>
        <v>0</v>
      </c>
      <c r="RJ85" s="101">
        <f>RJ74*RI85</f>
        <v>0</v>
      </c>
      <c r="RK85" s="119">
        <f t="shared" si="1435"/>
        <v>0</v>
      </c>
      <c r="RL85" s="93">
        <f>RL74</f>
        <v>23.63</v>
      </c>
      <c r="RM85" s="120">
        <f t="shared" si="1436"/>
        <v>0</v>
      </c>
      <c r="RN85" s="101">
        <f t="shared" si="1437"/>
        <v>0</v>
      </c>
      <c r="RO85" s="101"/>
      <c r="RP85" s="121"/>
      <c r="RQ85" s="122" t="e">
        <f t="shared" si="1438"/>
        <v>#DIV/0!</v>
      </c>
      <c r="RR85" s="469">
        <f t="shared" si="1439"/>
        <v>0</v>
      </c>
      <c r="RS85" s="122">
        <f>RR85/RR74</f>
        <v>0</v>
      </c>
      <c r="RT85" s="101">
        <f>RT74*RS85</f>
        <v>0</v>
      </c>
      <c r="RU85" s="119">
        <f t="shared" si="1440"/>
        <v>0</v>
      </c>
      <c r="RV85" s="93">
        <f>RV74</f>
        <v>23.63</v>
      </c>
      <c r="RW85" s="120">
        <f t="shared" si="1441"/>
        <v>0</v>
      </c>
      <c r="RX85" s="101">
        <f t="shared" si="1442"/>
        <v>0</v>
      </c>
      <c r="RY85" s="101"/>
      <c r="RZ85" s="121"/>
      <c r="SA85" s="122" t="e">
        <f t="shared" si="1443"/>
        <v>#DIV/0!</v>
      </c>
      <c r="SB85" s="469">
        <f t="shared" si="1444"/>
        <v>0</v>
      </c>
      <c r="SC85" s="122">
        <f>SB85/SB74</f>
        <v>0</v>
      </c>
      <c r="SD85" s="101">
        <f>SD74*SC85</f>
        <v>0</v>
      </c>
      <c r="SE85" s="119">
        <f t="shared" si="1445"/>
        <v>0</v>
      </c>
      <c r="SF85" s="93">
        <f>SF74</f>
        <v>23.63</v>
      </c>
      <c r="SG85" s="120">
        <f t="shared" si="1446"/>
        <v>0</v>
      </c>
      <c r="SH85" s="101">
        <f t="shared" si="1447"/>
        <v>0</v>
      </c>
      <c r="SI85" s="101"/>
      <c r="SJ85" s="121"/>
      <c r="SK85" s="122" t="e">
        <f t="shared" si="1448"/>
        <v>#DIV/0!</v>
      </c>
      <c r="SL85" s="469">
        <f t="shared" si="1449"/>
        <v>0</v>
      </c>
      <c r="SM85" s="122">
        <f>SL85/SL74</f>
        <v>0</v>
      </c>
      <c r="SN85" s="101">
        <f>SN74*SM85</f>
        <v>0</v>
      </c>
      <c r="SO85" s="119">
        <f t="shared" si="1450"/>
        <v>0</v>
      </c>
      <c r="SP85" s="93">
        <f>SP74</f>
        <v>23.63</v>
      </c>
      <c r="SQ85" s="120">
        <f t="shared" si="1451"/>
        <v>0</v>
      </c>
      <c r="SR85" s="101">
        <f t="shared" si="1452"/>
        <v>0</v>
      </c>
      <c r="SS85" s="101"/>
      <c r="ST85" s="121"/>
      <c r="SU85" s="122" t="e">
        <f t="shared" si="1453"/>
        <v>#DIV/0!</v>
      </c>
      <c r="SV85" s="469">
        <f t="shared" si="1454"/>
        <v>0</v>
      </c>
      <c r="SW85" s="122">
        <f>SV85/SV74</f>
        <v>0</v>
      </c>
      <c r="SX85" s="101">
        <f>SX74*SW85</f>
        <v>0</v>
      </c>
      <c r="SY85" s="119">
        <f t="shared" si="1455"/>
        <v>0</v>
      </c>
      <c r="SZ85" s="93">
        <f>SZ74</f>
        <v>23.63</v>
      </c>
      <c r="TA85" s="120">
        <f t="shared" si="1456"/>
        <v>0</v>
      </c>
      <c r="TB85" s="101">
        <f t="shared" si="1457"/>
        <v>0</v>
      </c>
      <c r="TC85" s="101"/>
      <c r="TD85" s="121"/>
      <c r="TE85" s="122" t="e">
        <f t="shared" si="1458"/>
        <v>#DIV/0!</v>
      </c>
      <c r="TF85" s="469">
        <f t="shared" si="1459"/>
        <v>0</v>
      </c>
      <c r="TG85" s="122">
        <f>TF85/TF74</f>
        <v>0</v>
      </c>
      <c r="TH85" s="101">
        <f>TH74*TG85</f>
        <v>0</v>
      </c>
      <c r="TI85" s="119">
        <f t="shared" si="1460"/>
        <v>0</v>
      </c>
      <c r="TJ85" s="93">
        <f>TJ74</f>
        <v>23.63</v>
      </c>
      <c r="TK85" s="120">
        <f t="shared" si="1461"/>
        <v>0</v>
      </c>
      <c r="TL85" s="101">
        <f t="shared" si="1462"/>
        <v>0</v>
      </c>
      <c r="TM85" s="101"/>
      <c r="TN85" s="121"/>
      <c r="TO85" s="122" t="e">
        <f t="shared" si="1463"/>
        <v>#DIV/0!</v>
      </c>
      <c r="TP85" s="469">
        <f t="shared" si="1464"/>
        <v>0</v>
      </c>
      <c r="TQ85" s="122">
        <f>TP85/TP74</f>
        <v>0</v>
      </c>
      <c r="TR85" s="101">
        <f>TR74*TQ85</f>
        <v>0</v>
      </c>
      <c r="TS85" s="119">
        <f t="shared" si="1465"/>
        <v>0</v>
      </c>
      <c r="TT85" s="93">
        <f>TT74</f>
        <v>23.63</v>
      </c>
      <c r="TU85" s="120">
        <f t="shared" si="1466"/>
        <v>0</v>
      </c>
      <c r="TV85" s="101">
        <f t="shared" si="1467"/>
        <v>0</v>
      </c>
      <c r="TW85" s="101"/>
      <c r="TX85" s="121"/>
      <c r="TY85" s="122" t="e">
        <f t="shared" si="1468"/>
        <v>#DIV/0!</v>
      </c>
      <c r="TZ85" s="469">
        <f t="shared" si="1469"/>
        <v>0</v>
      </c>
      <c r="UA85" s="122">
        <f>TZ85/TZ74</f>
        <v>0</v>
      </c>
      <c r="UB85" s="101">
        <f>UB74*UA85</f>
        <v>0</v>
      </c>
      <c r="UC85" s="119">
        <f t="shared" si="1470"/>
        <v>0</v>
      </c>
      <c r="UD85" s="93">
        <f>UD74</f>
        <v>23.63</v>
      </c>
      <c r="UE85" s="120">
        <f t="shared" si="1471"/>
        <v>0</v>
      </c>
      <c r="UF85" s="101">
        <f t="shared" si="1472"/>
        <v>0</v>
      </c>
      <c r="UG85" s="101"/>
      <c r="UH85" s="121"/>
      <c r="UI85" s="122" t="e">
        <f t="shared" si="1473"/>
        <v>#DIV/0!</v>
      </c>
      <c r="UJ85" s="469">
        <f t="shared" si="1474"/>
        <v>0</v>
      </c>
      <c r="UK85" s="122">
        <f>UJ85/UJ74</f>
        <v>0</v>
      </c>
      <c r="UL85" s="101">
        <f>UL74*UK85</f>
        <v>0</v>
      </c>
      <c r="UM85" s="119">
        <f t="shared" si="1475"/>
        <v>0</v>
      </c>
      <c r="UN85" s="93">
        <f>UN74</f>
        <v>23.63</v>
      </c>
      <c r="UO85" s="120">
        <f t="shared" si="1476"/>
        <v>0</v>
      </c>
      <c r="UP85" s="101">
        <f t="shared" si="1477"/>
        <v>0</v>
      </c>
      <c r="UQ85" s="101"/>
      <c r="UR85" s="121"/>
      <c r="US85" s="122" t="e">
        <f t="shared" si="1478"/>
        <v>#DIV/0!</v>
      </c>
      <c r="UT85" s="469">
        <f t="shared" si="1479"/>
        <v>0</v>
      </c>
      <c r="UU85" s="122">
        <f>UT85/UT74</f>
        <v>0</v>
      </c>
      <c r="UV85" s="101">
        <f>UV74*UU85</f>
        <v>0</v>
      </c>
      <c r="UW85" s="119">
        <f t="shared" si="1480"/>
        <v>0</v>
      </c>
      <c r="UX85" s="93">
        <f>UX74</f>
        <v>23.63</v>
      </c>
      <c r="UY85" s="120">
        <f t="shared" si="1481"/>
        <v>0</v>
      </c>
      <c r="UZ85" s="101">
        <f t="shared" si="1482"/>
        <v>0</v>
      </c>
      <c r="VA85" s="101"/>
      <c r="VB85" s="121"/>
      <c r="VC85" s="122" t="e">
        <f t="shared" si="1483"/>
        <v>#DIV/0!</v>
      </c>
      <c r="VD85" s="469">
        <f t="shared" si="1484"/>
        <v>0</v>
      </c>
      <c r="VE85" s="122">
        <f>VD85/VD74</f>
        <v>0</v>
      </c>
      <c r="VF85" s="101">
        <f>VF74*VE85</f>
        <v>0</v>
      </c>
      <c r="VG85" s="119">
        <f t="shared" si="1485"/>
        <v>0</v>
      </c>
      <c r="VH85" s="93">
        <f>VH74</f>
        <v>23.63</v>
      </c>
      <c r="VI85" s="120">
        <f t="shared" si="1486"/>
        <v>0</v>
      </c>
      <c r="VJ85" s="101">
        <f t="shared" si="1487"/>
        <v>0</v>
      </c>
      <c r="VK85" s="101"/>
      <c r="VL85" s="121"/>
      <c r="VM85" s="122" t="e">
        <f t="shared" si="1488"/>
        <v>#DIV/0!</v>
      </c>
      <c r="VN85" s="469">
        <f t="shared" si="1489"/>
        <v>0</v>
      </c>
      <c r="VO85" s="122">
        <f>VN85/VN74</f>
        <v>0</v>
      </c>
      <c r="VP85" s="101">
        <f>VP74*VO85</f>
        <v>0</v>
      </c>
      <c r="VQ85" s="119">
        <f t="shared" si="1490"/>
        <v>0</v>
      </c>
      <c r="VR85" s="93">
        <f>VR74</f>
        <v>23.63</v>
      </c>
      <c r="VS85" s="120">
        <f t="shared" si="1491"/>
        <v>0</v>
      </c>
      <c r="VT85" s="101">
        <f t="shared" si="1492"/>
        <v>0</v>
      </c>
      <c r="VU85" s="101"/>
      <c r="VV85" s="121"/>
      <c r="VW85" s="122" t="e">
        <f t="shared" si="1493"/>
        <v>#DIV/0!</v>
      </c>
      <c r="VX85" s="452">
        <f t="shared" si="1494"/>
        <v>0</v>
      </c>
      <c r="VY85" s="122">
        <f>VX85/VX74</f>
        <v>0</v>
      </c>
      <c r="VZ85" s="101">
        <f>VZ74*VY85</f>
        <v>0</v>
      </c>
      <c r="WA85" s="119">
        <f t="shared" si="1495"/>
        <v>0</v>
      </c>
      <c r="WB85" s="93">
        <f>WB74</f>
        <v>23.63</v>
      </c>
      <c r="WC85" s="120">
        <f t="shared" si="1496"/>
        <v>0</v>
      </c>
      <c r="WD85" s="101">
        <f t="shared" si="1497"/>
        <v>0</v>
      </c>
      <c r="WE85" s="101"/>
      <c r="WF85" s="121"/>
    </row>
    <row r="86" spans="1:604" ht="18" customHeight="1">
      <c r="A86" s="5"/>
      <c r="B86" s="444" t="s">
        <v>412</v>
      </c>
      <c r="C86" s="12" t="s">
        <v>921</v>
      </c>
      <c r="D86" s="12" t="s">
        <v>424</v>
      </c>
      <c r="E86" s="4" t="s">
        <v>33</v>
      </c>
      <c r="F86" s="469">
        <f t="shared" si="1199"/>
        <v>0</v>
      </c>
      <c r="G86" s="122">
        <f>F86/F74</f>
        <v>0</v>
      </c>
      <c r="H86" s="101">
        <f>H74*G86</f>
        <v>0</v>
      </c>
      <c r="I86" s="119">
        <f t="shared" si="1200"/>
        <v>0</v>
      </c>
      <c r="J86" s="93">
        <f>J74</f>
        <v>23.63</v>
      </c>
      <c r="K86" s="120">
        <f t="shared" si="1201"/>
        <v>0</v>
      </c>
      <c r="L86" s="101">
        <f t="shared" si="1202"/>
        <v>0</v>
      </c>
      <c r="M86" s="101"/>
      <c r="N86" s="121"/>
      <c r="O86" s="122">
        <f t="shared" si="1203"/>
        <v>0</v>
      </c>
      <c r="P86" s="469">
        <f t="shared" si="1204"/>
        <v>0</v>
      </c>
      <c r="Q86" s="122">
        <f>P86/P74</f>
        <v>0</v>
      </c>
      <c r="R86" s="101">
        <f>R74*Q86</f>
        <v>0</v>
      </c>
      <c r="S86" s="119">
        <f t="shared" si="1205"/>
        <v>0</v>
      </c>
      <c r="T86" s="93">
        <f>T74</f>
        <v>23.63</v>
      </c>
      <c r="U86" s="120">
        <f t="shared" si="1206"/>
        <v>0</v>
      </c>
      <c r="V86" s="101">
        <f t="shared" si="1207"/>
        <v>0</v>
      </c>
      <c r="W86" s="101"/>
      <c r="X86" s="121"/>
      <c r="Y86" s="122">
        <f t="shared" si="1208"/>
        <v>0</v>
      </c>
      <c r="Z86" s="469">
        <f t="shared" si="1209"/>
        <v>0</v>
      </c>
      <c r="AA86" s="122">
        <f>Z86/Z74</f>
        <v>0</v>
      </c>
      <c r="AB86" s="101">
        <f>AB74*AA86</f>
        <v>0</v>
      </c>
      <c r="AC86" s="119">
        <f t="shared" si="1210"/>
        <v>0</v>
      </c>
      <c r="AD86" s="93">
        <f>AD74</f>
        <v>23.63</v>
      </c>
      <c r="AE86" s="120">
        <f t="shared" si="1211"/>
        <v>0</v>
      </c>
      <c r="AF86" s="101">
        <f t="shared" si="1212"/>
        <v>0</v>
      </c>
      <c r="AG86" s="101"/>
      <c r="AH86" s="121"/>
      <c r="AI86" s="122">
        <f t="shared" si="1213"/>
        <v>0</v>
      </c>
      <c r="AJ86" s="469">
        <f t="shared" si="1214"/>
        <v>0</v>
      </c>
      <c r="AK86" s="122" t="e">
        <f>AJ86/AJ74</f>
        <v>#DIV/0!</v>
      </c>
      <c r="AL86" s="101" t="e">
        <f>AL74*AK86</f>
        <v>#DIV/0!</v>
      </c>
      <c r="AM86" s="119">
        <f t="shared" si="1215"/>
        <v>0</v>
      </c>
      <c r="AN86" s="93">
        <f>AN74</f>
        <v>0</v>
      </c>
      <c r="AO86" s="120">
        <f t="shared" si="1216"/>
        <v>0</v>
      </c>
      <c r="AP86" s="101">
        <f t="shared" si="1217"/>
        <v>0</v>
      </c>
      <c r="AQ86" s="101"/>
      <c r="AR86" s="121"/>
      <c r="AS86" s="122">
        <f t="shared" si="1218"/>
        <v>0</v>
      </c>
      <c r="AT86" s="469">
        <f t="shared" si="1219"/>
        <v>0</v>
      </c>
      <c r="AU86" s="122">
        <f>AT86/AT74</f>
        <v>0</v>
      </c>
      <c r="AV86" s="101">
        <f>AV74*AU86</f>
        <v>0</v>
      </c>
      <c r="AW86" s="119">
        <f t="shared" si="1220"/>
        <v>0</v>
      </c>
      <c r="AX86" s="93">
        <f>AX74</f>
        <v>23.63</v>
      </c>
      <c r="AY86" s="120">
        <f t="shared" si="1221"/>
        <v>0</v>
      </c>
      <c r="AZ86" s="101">
        <f t="shared" si="1222"/>
        <v>0</v>
      </c>
      <c r="BA86" s="101"/>
      <c r="BB86" s="121"/>
      <c r="BC86" s="122">
        <f t="shared" si="1223"/>
        <v>0</v>
      </c>
      <c r="BD86" s="469">
        <f t="shared" si="1224"/>
        <v>0</v>
      </c>
      <c r="BE86" s="122">
        <f>BD86/BD74</f>
        <v>0</v>
      </c>
      <c r="BF86" s="101">
        <f>BF74*BE86</f>
        <v>0</v>
      </c>
      <c r="BG86" s="119">
        <f t="shared" si="1225"/>
        <v>0</v>
      </c>
      <c r="BH86" s="93">
        <f>BH74</f>
        <v>23.63</v>
      </c>
      <c r="BI86" s="120">
        <f t="shared" si="1226"/>
        <v>0</v>
      </c>
      <c r="BJ86" s="101">
        <f t="shared" si="1227"/>
        <v>0</v>
      </c>
      <c r="BK86" s="101"/>
      <c r="BL86" s="121"/>
      <c r="BM86" s="122">
        <f t="shared" si="1228"/>
        <v>0</v>
      </c>
      <c r="BN86" s="469">
        <f t="shared" si="1229"/>
        <v>0</v>
      </c>
      <c r="BO86" s="122">
        <f>BN86/BN74</f>
        <v>0</v>
      </c>
      <c r="BP86" s="101">
        <f>BP74*BO86</f>
        <v>0</v>
      </c>
      <c r="BQ86" s="119">
        <f t="shared" si="1230"/>
        <v>0</v>
      </c>
      <c r="BR86" s="93">
        <f>BR74</f>
        <v>23.63</v>
      </c>
      <c r="BS86" s="120">
        <f t="shared" si="1231"/>
        <v>0</v>
      </c>
      <c r="BT86" s="101">
        <f t="shared" si="1232"/>
        <v>0</v>
      </c>
      <c r="BU86" s="101"/>
      <c r="BV86" s="121"/>
      <c r="BW86" s="122">
        <f t="shared" si="1233"/>
        <v>0</v>
      </c>
      <c r="BX86" s="469">
        <f t="shared" si="1234"/>
        <v>0</v>
      </c>
      <c r="BY86" s="122">
        <f>BX86/BX74</f>
        <v>0</v>
      </c>
      <c r="BZ86" s="101">
        <f>BZ74*BY86</f>
        <v>0</v>
      </c>
      <c r="CA86" s="119">
        <f t="shared" si="1235"/>
        <v>0</v>
      </c>
      <c r="CB86" s="93">
        <f>CB74</f>
        <v>23.63</v>
      </c>
      <c r="CC86" s="120">
        <f t="shared" si="1236"/>
        <v>0</v>
      </c>
      <c r="CD86" s="101">
        <f t="shared" si="1237"/>
        <v>0</v>
      </c>
      <c r="CE86" s="101"/>
      <c r="CF86" s="121"/>
      <c r="CG86" s="122">
        <f t="shared" si="1238"/>
        <v>0</v>
      </c>
      <c r="CH86" s="469">
        <f t="shared" si="1239"/>
        <v>0</v>
      </c>
      <c r="CI86" s="122" t="e">
        <f>CH86/CH74</f>
        <v>#DIV/0!</v>
      </c>
      <c r="CJ86" s="101" t="e">
        <f>CJ74*CI86</f>
        <v>#DIV/0!</v>
      </c>
      <c r="CK86" s="119">
        <f t="shared" si="1240"/>
        <v>0</v>
      </c>
      <c r="CL86" s="93">
        <f>CL74</f>
        <v>0</v>
      </c>
      <c r="CM86" s="120">
        <f t="shared" si="1241"/>
        <v>0</v>
      </c>
      <c r="CN86" s="101">
        <f t="shared" si="1242"/>
        <v>0</v>
      </c>
      <c r="CO86" s="101"/>
      <c r="CP86" s="121"/>
      <c r="CQ86" s="122">
        <f t="shared" si="1243"/>
        <v>0</v>
      </c>
      <c r="CR86" s="469">
        <f t="shared" si="1244"/>
        <v>0</v>
      </c>
      <c r="CS86" s="122">
        <f>CR86/CR74</f>
        <v>0</v>
      </c>
      <c r="CT86" s="101">
        <f>CT74*CS86</f>
        <v>0</v>
      </c>
      <c r="CU86" s="119">
        <f t="shared" si="1245"/>
        <v>0</v>
      </c>
      <c r="CV86" s="93">
        <f>CV74</f>
        <v>23.63</v>
      </c>
      <c r="CW86" s="120">
        <f t="shared" si="1246"/>
        <v>0</v>
      </c>
      <c r="CX86" s="101">
        <f t="shared" si="1247"/>
        <v>0</v>
      </c>
      <c r="CY86" s="101"/>
      <c r="CZ86" s="121"/>
      <c r="DA86" s="122">
        <f t="shared" si="1248"/>
        <v>0</v>
      </c>
      <c r="DB86" s="469">
        <f t="shared" si="1249"/>
        <v>0</v>
      </c>
      <c r="DC86" s="122">
        <f>DB86/DB74</f>
        <v>0</v>
      </c>
      <c r="DD86" s="101">
        <f>DD74*DC86</f>
        <v>0</v>
      </c>
      <c r="DE86" s="119">
        <f t="shared" si="1250"/>
        <v>0</v>
      </c>
      <c r="DF86" s="93">
        <f>DF74</f>
        <v>23.63</v>
      </c>
      <c r="DG86" s="120">
        <f t="shared" si="1251"/>
        <v>0</v>
      </c>
      <c r="DH86" s="101">
        <f t="shared" si="1252"/>
        <v>0</v>
      </c>
      <c r="DI86" s="101"/>
      <c r="DJ86" s="121"/>
      <c r="DK86" s="122">
        <f t="shared" si="1253"/>
        <v>0</v>
      </c>
      <c r="DL86" s="469">
        <f t="shared" si="1254"/>
        <v>0</v>
      </c>
      <c r="DM86" s="122">
        <f>DL86/DL74</f>
        <v>0</v>
      </c>
      <c r="DN86" s="101">
        <f>DN74*DM86</f>
        <v>0</v>
      </c>
      <c r="DO86" s="119">
        <f t="shared" si="1255"/>
        <v>0</v>
      </c>
      <c r="DP86" s="93">
        <f>DP74</f>
        <v>23.63</v>
      </c>
      <c r="DQ86" s="120">
        <f t="shared" si="1256"/>
        <v>0</v>
      </c>
      <c r="DR86" s="101">
        <f t="shared" si="1257"/>
        <v>0</v>
      </c>
      <c r="DS86" s="101"/>
      <c r="DT86" s="121"/>
      <c r="DU86" s="122">
        <f t="shared" si="1258"/>
        <v>0</v>
      </c>
      <c r="DV86" s="469">
        <f t="shared" si="1259"/>
        <v>0</v>
      </c>
      <c r="DW86" s="122">
        <f>DV86/DV74</f>
        <v>0</v>
      </c>
      <c r="DX86" s="101">
        <f>DX74*DW86</f>
        <v>0</v>
      </c>
      <c r="DY86" s="119">
        <f t="shared" si="1260"/>
        <v>0</v>
      </c>
      <c r="DZ86" s="93">
        <f>DZ74</f>
        <v>23.63</v>
      </c>
      <c r="EA86" s="120">
        <f t="shared" si="1261"/>
        <v>0</v>
      </c>
      <c r="EB86" s="101">
        <f t="shared" si="1262"/>
        <v>0</v>
      </c>
      <c r="EC86" s="101"/>
      <c r="ED86" s="121"/>
      <c r="EE86" s="122">
        <f t="shared" si="1263"/>
        <v>0</v>
      </c>
      <c r="EF86" s="469">
        <f t="shared" si="1264"/>
        <v>0</v>
      </c>
      <c r="EG86" s="122">
        <f>EF86/EF74</f>
        <v>0</v>
      </c>
      <c r="EH86" s="101">
        <f>EH74*EG86</f>
        <v>0</v>
      </c>
      <c r="EI86" s="119">
        <f t="shared" si="1265"/>
        <v>0</v>
      </c>
      <c r="EJ86" s="93">
        <f>EJ74</f>
        <v>23.63</v>
      </c>
      <c r="EK86" s="120">
        <f t="shared" si="1266"/>
        <v>0</v>
      </c>
      <c r="EL86" s="101">
        <f t="shared" si="1267"/>
        <v>0</v>
      </c>
      <c r="EM86" s="101"/>
      <c r="EN86" s="121"/>
      <c r="EO86" s="122">
        <f t="shared" si="1268"/>
        <v>0</v>
      </c>
      <c r="EP86" s="469">
        <f t="shared" si="1269"/>
        <v>0</v>
      </c>
      <c r="EQ86" s="122">
        <f>EP86/EP74</f>
        <v>0</v>
      </c>
      <c r="ER86" s="101">
        <f>ER74*EQ86</f>
        <v>0</v>
      </c>
      <c r="ES86" s="119">
        <f t="shared" si="1270"/>
        <v>0</v>
      </c>
      <c r="ET86" s="93">
        <f>ET74</f>
        <v>23.63</v>
      </c>
      <c r="EU86" s="120">
        <f t="shared" si="1271"/>
        <v>0</v>
      </c>
      <c r="EV86" s="101">
        <f t="shared" si="1272"/>
        <v>0</v>
      </c>
      <c r="EW86" s="101"/>
      <c r="EX86" s="121"/>
      <c r="EY86" s="122">
        <f t="shared" si="1273"/>
        <v>0</v>
      </c>
      <c r="EZ86" s="469">
        <f t="shared" si="1274"/>
        <v>0</v>
      </c>
      <c r="FA86" s="122">
        <f>EZ86/EZ74</f>
        <v>0</v>
      </c>
      <c r="FB86" s="101">
        <f>FB74*FA86</f>
        <v>0</v>
      </c>
      <c r="FC86" s="119">
        <f t="shared" si="1275"/>
        <v>0</v>
      </c>
      <c r="FD86" s="93">
        <f>FD74</f>
        <v>23.63</v>
      </c>
      <c r="FE86" s="120">
        <f t="shared" si="1276"/>
        <v>0</v>
      </c>
      <c r="FF86" s="101">
        <f t="shared" si="1277"/>
        <v>0</v>
      </c>
      <c r="FG86" s="101"/>
      <c r="FH86" s="121"/>
      <c r="FI86" s="122">
        <f t="shared" si="1278"/>
        <v>0</v>
      </c>
      <c r="FJ86" s="469">
        <f t="shared" si="1279"/>
        <v>0</v>
      </c>
      <c r="FK86" s="122">
        <f>FJ86/FJ74</f>
        <v>0</v>
      </c>
      <c r="FL86" s="101">
        <f>FL74*FK86</f>
        <v>0</v>
      </c>
      <c r="FM86" s="119">
        <f t="shared" si="1280"/>
        <v>0</v>
      </c>
      <c r="FN86" s="93">
        <f>FN74</f>
        <v>23.63</v>
      </c>
      <c r="FO86" s="120">
        <f t="shared" si="1281"/>
        <v>0</v>
      </c>
      <c r="FP86" s="101">
        <f t="shared" si="1282"/>
        <v>0</v>
      </c>
      <c r="FQ86" s="101"/>
      <c r="FR86" s="121"/>
      <c r="FS86" s="122">
        <f t="shared" si="1283"/>
        <v>0</v>
      </c>
      <c r="FT86" s="469">
        <f t="shared" si="1284"/>
        <v>0</v>
      </c>
      <c r="FU86" s="122">
        <f>FT86/FT74</f>
        <v>0</v>
      </c>
      <c r="FV86" s="101">
        <f>FV74*FU86</f>
        <v>0</v>
      </c>
      <c r="FW86" s="119">
        <f t="shared" si="1285"/>
        <v>0</v>
      </c>
      <c r="FX86" s="93">
        <f>FX74</f>
        <v>23.63</v>
      </c>
      <c r="FY86" s="120">
        <f t="shared" si="1286"/>
        <v>0</v>
      </c>
      <c r="FZ86" s="101">
        <f t="shared" si="1287"/>
        <v>0</v>
      </c>
      <c r="GA86" s="101"/>
      <c r="GB86" s="121"/>
      <c r="GC86" s="122">
        <f t="shared" si="1288"/>
        <v>0</v>
      </c>
      <c r="GD86" s="469">
        <f t="shared" si="1289"/>
        <v>0</v>
      </c>
      <c r="GE86" s="122">
        <f>GD86/GD74</f>
        <v>0</v>
      </c>
      <c r="GF86" s="101">
        <f>GF74*GE86</f>
        <v>0</v>
      </c>
      <c r="GG86" s="119">
        <f t="shared" si="1290"/>
        <v>0</v>
      </c>
      <c r="GH86" s="93">
        <f>GH74</f>
        <v>23.63</v>
      </c>
      <c r="GI86" s="120">
        <f t="shared" si="1291"/>
        <v>0</v>
      </c>
      <c r="GJ86" s="101">
        <f t="shared" si="1292"/>
        <v>0</v>
      </c>
      <c r="GK86" s="101"/>
      <c r="GL86" s="121"/>
      <c r="GM86" s="122">
        <f t="shared" si="1293"/>
        <v>0</v>
      </c>
      <c r="GN86" s="469">
        <f t="shared" si="1294"/>
        <v>0</v>
      </c>
      <c r="GO86" s="122">
        <f>GN86/GN74</f>
        <v>0</v>
      </c>
      <c r="GP86" s="101">
        <f>GP74*GO86</f>
        <v>0</v>
      </c>
      <c r="GQ86" s="119">
        <f t="shared" si="1295"/>
        <v>0</v>
      </c>
      <c r="GR86" s="93">
        <f>GR74</f>
        <v>23.63</v>
      </c>
      <c r="GS86" s="120">
        <f t="shared" si="1296"/>
        <v>0</v>
      </c>
      <c r="GT86" s="101">
        <f t="shared" si="1297"/>
        <v>0</v>
      </c>
      <c r="GU86" s="101"/>
      <c r="GV86" s="121"/>
      <c r="GW86" s="122">
        <f t="shared" si="1298"/>
        <v>0</v>
      </c>
      <c r="GX86" s="469">
        <f t="shared" si="1299"/>
        <v>0</v>
      </c>
      <c r="GY86" s="122">
        <f>GX86/GX74</f>
        <v>0</v>
      </c>
      <c r="GZ86" s="101">
        <f>GZ74*GY86</f>
        <v>0</v>
      </c>
      <c r="HA86" s="119">
        <f t="shared" si="1300"/>
        <v>0</v>
      </c>
      <c r="HB86" s="93">
        <f>HB74</f>
        <v>23.63</v>
      </c>
      <c r="HC86" s="120">
        <f t="shared" si="1301"/>
        <v>0</v>
      </c>
      <c r="HD86" s="101">
        <f t="shared" si="1302"/>
        <v>0</v>
      </c>
      <c r="HE86" s="101"/>
      <c r="HF86" s="121"/>
      <c r="HG86" s="122">
        <f t="shared" si="1303"/>
        <v>0</v>
      </c>
      <c r="HH86" s="469">
        <f t="shared" si="1304"/>
        <v>0</v>
      </c>
      <c r="HI86" s="122">
        <f>HH86/HH74</f>
        <v>0</v>
      </c>
      <c r="HJ86" s="101">
        <f>HJ74*HI86</f>
        <v>0</v>
      </c>
      <c r="HK86" s="119">
        <f t="shared" si="1305"/>
        <v>0</v>
      </c>
      <c r="HL86" s="93">
        <f>HL74</f>
        <v>23.63</v>
      </c>
      <c r="HM86" s="120">
        <f t="shared" si="1306"/>
        <v>0</v>
      </c>
      <c r="HN86" s="101">
        <f t="shared" si="1307"/>
        <v>0</v>
      </c>
      <c r="HO86" s="101"/>
      <c r="HP86" s="121"/>
      <c r="HQ86" s="122">
        <f t="shared" si="1308"/>
        <v>0</v>
      </c>
      <c r="HR86" s="469">
        <f t="shared" si="1309"/>
        <v>0</v>
      </c>
      <c r="HS86" s="122">
        <f>HR86/HR74</f>
        <v>0</v>
      </c>
      <c r="HT86" s="101">
        <f>HT74*HS86</f>
        <v>0</v>
      </c>
      <c r="HU86" s="119">
        <f t="shared" si="1310"/>
        <v>0</v>
      </c>
      <c r="HV86" s="93">
        <f>HV74</f>
        <v>23.63</v>
      </c>
      <c r="HW86" s="120">
        <f t="shared" si="1311"/>
        <v>0</v>
      </c>
      <c r="HX86" s="101">
        <f t="shared" si="1312"/>
        <v>0</v>
      </c>
      <c r="HY86" s="101"/>
      <c r="HZ86" s="121"/>
      <c r="IA86" s="122">
        <f t="shared" si="1313"/>
        <v>0</v>
      </c>
      <c r="IB86" s="469">
        <f t="shared" si="1314"/>
        <v>0</v>
      </c>
      <c r="IC86" s="122">
        <f>IB86/IB74</f>
        <v>0</v>
      </c>
      <c r="ID86" s="101">
        <f>ID74*IC86</f>
        <v>0</v>
      </c>
      <c r="IE86" s="119">
        <f t="shared" si="1315"/>
        <v>0</v>
      </c>
      <c r="IF86" s="93">
        <f>IF74</f>
        <v>23.63</v>
      </c>
      <c r="IG86" s="120">
        <f t="shared" si="1316"/>
        <v>0</v>
      </c>
      <c r="IH86" s="101">
        <f t="shared" si="1317"/>
        <v>0</v>
      </c>
      <c r="II86" s="101"/>
      <c r="IJ86" s="121"/>
      <c r="IK86" s="122">
        <f t="shared" si="1318"/>
        <v>0</v>
      </c>
      <c r="IL86" s="469">
        <f t="shared" si="1319"/>
        <v>0</v>
      </c>
      <c r="IM86" s="122">
        <f>IL86/IL74</f>
        <v>0</v>
      </c>
      <c r="IN86" s="101">
        <f>IN74*IM86</f>
        <v>0</v>
      </c>
      <c r="IO86" s="119">
        <f t="shared" si="1320"/>
        <v>0</v>
      </c>
      <c r="IP86" s="93">
        <f>IP74</f>
        <v>23.63</v>
      </c>
      <c r="IQ86" s="120">
        <f t="shared" si="1321"/>
        <v>0</v>
      </c>
      <c r="IR86" s="101">
        <f t="shared" si="1322"/>
        <v>0</v>
      </c>
      <c r="IS86" s="101"/>
      <c r="IT86" s="121"/>
      <c r="IU86" s="122">
        <f t="shared" si="1323"/>
        <v>0</v>
      </c>
      <c r="IV86" s="469">
        <f t="shared" si="1324"/>
        <v>0</v>
      </c>
      <c r="IW86" s="122">
        <f>IV86/IV74</f>
        <v>0</v>
      </c>
      <c r="IX86" s="101">
        <f>IX74*IW86</f>
        <v>0</v>
      </c>
      <c r="IY86" s="119">
        <f t="shared" si="1325"/>
        <v>0</v>
      </c>
      <c r="IZ86" s="93">
        <f>IZ74</f>
        <v>23.63</v>
      </c>
      <c r="JA86" s="120">
        <f t="shared" si="1326"/>
        <v>0</v>
      </c>
      <c r="JB86" s="101">
        <f t="shared" si="1327"/>
        <v>0</v>
      </c>
      <c r="JC86" s="101"/>
      <c r="JD86" s="121"/>
      <c r="JE86" s="122">
        <f t="shared" si="1328"/>
        <v>0</v>
      </c>
      <c r="JF86" s="469">
        <f t="shared" si="1329"/>
        <v>26</v>
      </c>
      <c r="JG86" s="122">
        <f>JF86/JF74</f>
        <v>8.1000000000000003E-2</v>
      </c>
      <c r="JH86" s="101">
        <f>JH74*JG86</f>
        <v>412.29</v>
      </c>
      <c r="JI86" s="119">
        <f t="shared" si="1330"/>
        <v>15.857307690000001</v>
      </c>
      <c r="JJ86" s="93">
        <f>JJ74</f>
        <v>23.63</v>
      </c>
      <c r="JK86" s="120">
        <f t="shared" si="1331"/>
        <v>374.70818000000003</v>
      </c>
      <c r="JL86" s="101">
        <f t="shared" si="1332"/>
        <v>9742.41</v>
      </c>
      <c r="JM86" s="101"/>
      <c r="JN86" s="121"/>
      <c r="JO86" s="122">
        <f t="shared" si="1333"/>
        <v>1.06419</v>
      </c>
      <c r="JP86" s="469">
        <f t="shared" si="1334"/>
        <v>0</v>
      </c>
      <c r="JQ86" s="122" t="e">
        <f>JP86/JP74</f>
        <v>#DIV/0!</v>
      </c>
      <c r="JR86" s="101" t="e">
        <f>JR74*JQ86</f>
        <v>#DIV/0!</v>
      </c>
      <c r="JS86" s="119">
        <f t="shared" si="1335"/>
        <v>0</v>
      </c>
      <c r="JT86" s="93">
        <f>JT74</f>
        <v>0</v>
      </c>
      <c r="JU86" s="120">
        <f t="shared" si="1336"/>
        <v>0</v>
      </c>
      <c r="JV86" s="101">
        <f t="shared" si="1337"/>
        <v>0</v>
      </c>
      <c r="JW86" s="101"/>
      <c r="JX86" s="121"/>
      <c r="JY86" s="122">
        <f t="shared" si="1338"/>
        <v>0</v>
      </c>
      <c r="JZ86" s="469">
        <f t="shared" si="1339"/>
        <v>0</v>
      </c>
      <c r="KA86" s="122">
        <f>JZ86/JZ74</f>
        <v>0</v>
      </c>
      <c r="KB86" s="101">
        <f>KB74*KA86</f>
        <v>0</v>
      </c>
      <c r="KC86" s="119">
        <f t="shared" si="1340"/>
        <v>0</v>
      </c>
      <c r="KD86" s="93">
        <f>KD74</f>
        <v>23.63</v>
      </c>
      <c r="KE86" s="120">
        <f t="shared" si="1341"/>
        <v>0</v>
      </c>
      <c r="KF86" s="101">
        <f t="shared" si="1342"/>
        <v>0</v>
      </c>
      <c r="KG86" s="101"/>
      <c r="KH86" s="121"/>
      <c r="KI86" s="122">
        <f t="shared" si="1343"/>
        <v>0</v>
      </c>
      <c r="KJ86" s="469">
        <f t="shared" si="1344"/>
        <v>0</v>
      </c>
      <c r="KK86" s="122">
        <f>KJ86/KJ74</f>
        <v>0</v>
      </c>
      <c r="KL86" s="101">
        <f>KL74*KK86</f>
        <v>0</v>
      </c>
      <c r="KM86" s="119">
        <f t="shared" si="1345"/>
        <v>0</v>
      </c>
      <c r="KN86" s="93">
        <f>KN74</f>
        <v>23.63</v>
      </c>
      <c r="KO86" s="120">
        <f t="shared" si="1346"/>
        <v>0</v>
      </c>
      <c r="KP86" s="101">
        <f t="shared" si="1347"/>
        <v>0</v>
      </c>
      <c r="KQ86" s="101"/>
      <c r="KR86" s="121"/>
      <c r="KS86" s="122">
        <f t="shared" si="1348"/>
        <v>0</v>
      </c>
      <c r="KT86" s="469">
        <f t="shared" si="1349"/>
        <v>0</v>
      </c>
      <c r="KU86" s="122">
        <f>KT86/KT74</f>
        <v>0</v>
      </c>
      <c r="KV86" s="101">
        <f>KV74*KU86</f>
        <v>0</v>
      </c>
      <c r="KW86" s="119">
        <f t="shared" si="1350"/>
        <v>0</v>
      </c>
      <c r="KX86" s="93">
        <f>KX74</f>
        <v>23.63</v>
      </c>
      <c r="KY86" s="120">
        <f t="shared" si="1351"/>
        <v>0</v>
      </c>
      <c r="KZ86" s="101">
        <f t="shared" si="1352"/>
        <v>0</v>
      </c>
      <c r="LA86" s="101"/>
      <c r="LB86" s="121"/>
      <c r="LC86" s="122">
        <f t="shared" si="1353"/>
        <v>0</v>
      </c>
      <c r="LD86" s="469">
        <f t="shared" si="1354"/>
        <v>0</v>
      </c>
      <c r="LE86" s="122">
        <f>LD86/LD74</f>
        <v>0</v>
      </c>
      <c r="LF86" s="101">
        <f>LF74*LE86</f>
        <v>0</v>
      </c>
      <c r="LG86" s="119">
        <f t="shared" si="1355"/>
        <v>0</v>
      </c>
      <c r="LH86" s="93">
        <f>LH74</f>
        <v>23.63</v>
      </c>
      <c r="LI86" s="120">
        <f t="shared" si="1356"/>
        <v>0</v>
      </c>
      <c r="LJ86" s="101">
        <f t="shared" si="1357"/>
        <v>0</v>
      </c>
      <c r="LK86" s="101"/>
      <c r="LL86" s="121"/>
      <c r="LM86" s="122">
        <f t="shared" si="1358"/>
        <v>0</v>
      </c>
      <c r="LN86" s="469">
        <f t="shared" si="1359"/>
        <v>0</v>
      </c>
      <c r="LO86" s="122">
        <f>LN86/LN74</f>
        <v>0</v>
      </c>
      <c r="LP86" s="101">
        <f>LP74*LO86</f>
        <v>0</v>
      </c>
      <c r="LQ86" s="119">
        <f t="shared" si="1360"/>
        <v>0</v>
      </c>
      <c r="LR86" s="93">
        <f>LR74</f>
        <v>23.63</v>
      </c>
      <c r="LS86" s="120">
        <f t="shared" si="1361"/>
        <v>0</v>
      </c>
      <c r="LT86" s="101">
        <f t="shared" si="1362"/>
        <v>0</v>
      </c>
      <c r="LU86" s="101"/>
      <c r="LV86" s="121"/>
      <c r="LW86" s="122">
        <f t="shared" si="1363"/>
        <v>0</v>
      </c>
      <c r="LX86" s="469">
        <f t="shared" si="1364"/>
        <v>0</v>
      </c>
      <c r="LY86" s="122">
        <f>LX86/LX74</f>
        <v>0</v>
      </c>
      <c r="LZ86" s="101">
        <f>LZ74*LY86</f>
        <v>0</v>
      </c>
      <c r="MA86" s="119">
        <f t="shared" si="1365"/>
        <v>0</v>
      </c>
      <c r="MB86" s="93">
        <f>MB74</f>
        <v>23.63</v>
      </c>
      <c r="MC86" s="120">
        <f t="shared" si="1366"/>
        <v>0</v>
      </c>
      <c r="MD86" s="101">
        <f t="shared" si="1367"/>
        <v>0</v>
      </c>
      <c r="ME86" s="101"/>
      <c r="MF86" s="121"/>
      <c r="MG86" s="122">
        <f t="shared" si="1368"/>
        <v>0</v>
      </c>
      <c r="MH86" s="469">
        <f t="shared" si="1369"/>
        <v>0</v>
      </c>
      <c r="MI86" s="122">
        <f>MH86/MH74</f>
        <v>0</v>
      </c>
      <c r="MJ86" s="101">
        <f>MJ74*MI86</f>
        <v>0</v>
      </c>
      <c r="MK86" s="119">
        <f t="shared" si="1370"/>
        <v>0</v>
      </c>
      <c r="ML86" s="93">
        <f>ML74</f>
        <v>23.63</v>
      </c>
      <c r="MM86" s="120">
        <f t="shared" si="1371"/>
        <v>0</v>
      </c>
      <c r="MN86" s="101">
        <f t="shared" si="1372"/>
        <v>0</v>
      </c>
      <c r="MO86" s="101"/>
      <c r="MP86" s="121"/>
      <c r="MQ86" s="122">
        <f t="shared" si="1373"/>
        <v>0</v>
      </c>
      <c r="MR86" s="469">
        <f t="shared" si="1374"/>
        <v>0</v>
      </c>
      <c r="MS86" s="122">
        <f>MR86/MR74</f>
        <v>0</v>
      </c>
      <c r="MT86" s="101">
        <f>MT74*MS86</f>
        <v>0</v>
      </c>
      <c r="MU86" s="119">
        <f t="shared" si="1375"/>
        <v>0</v>
      </c>
      <c r="MV86" s="93">
        <f>MV74</f>
        <v>23.63</v>
      </c>
      <c r="MW86" s="120">
        <f t="shared" si="1376"/>
        <v>0</v>
      </c>
      <c r="MX86" s="101">
        <f t="shared" si="1377"/>
        <v>0</v>
      </c>
      <c r="MY86" s="101"/>
      <c r="MZ86" s="121"/>
      <c r="NA86" s="122">
        <f t="shared" si="1378"/>
        <v>0</v>
      </c>
      <c r="NB86" s="469">
        <f t="shared" si="1379"/>
        <v>0</v>
      </c>
      <c r="NC86" s="122">
        <f>NB86/NB74</f>
        <v>0</v>
      </c>
      <c r="ND86" s="101">
        <f>ND74*NC86</f>
        <v>0</v>
      </c>
      <c r="NE86" s="119">
        <f t="shared" si="1380"/>
        <v>0</v>
      </c>
      <c r="NF86" s="93">
        <f>NF74</f>
        <v>23.63</v>
      </c>
      <c r="NG86" s="120">
        <f t="shared" si="1381"/>
        <v>0</v>
      </c>
      <c r="NH86" s="101">
        <f t="shared" si="1382"/>
        <v>0</v>
      </c>
      <c r="NI86" s="101"/>
      <c r="NJ86" s="121"/>
      <c r="NK86" s="122">
        <f t="shared" si="1383"/>
        <v>0</v>
      </c>
      <c r="NL86" s="469">
        <f t="shared" si="1384"/>
        <v>0</v>
      </c>
      <c r="NM86" s="122">
        <f>NL86/NL74</f>
        <v>0</v>
      </c>
      <c r="NN86" s="101">
        <f>NN74*NM86</f>
        <v>0</v>
      </c>
      <c r="NO86" s="119">
        <f t="shared" si="1385"/>
        <v>0</v>
      </c>
      <c r="NP86" s="93">
        <f>NP74</f>
        <v>23.63</v>
      </c>
      <c r="NQ86" s="120">
        <f t="shared" si="1386"/>
        <v>0</v>
      </c>
      <c r="NR86" s="101">
        <f t="shared" si="1387"/>
        <v>0</v>
      </c>
      <c r="NS86" s="101"/>
      <c r="NT86" s="121"/>
      <c r="NU86" s="122">
        <f t="shared" si="1388"/>
        <v>0</v>
      </c>
      <c r="NV86" s="469">
        <f t="shared" si="1389"/>
        <v>0</v>
      </c>
      <c r="NW86" s="122">
        <f>NV86/NV74</f>
        <v>0</v>
      </c>
      <c r="NX86" s="101">
        <f>NX74*NW86</f>
        <v>0</v>
      </c>
      <c r="NY86" s="119">
        <f t="shared" si="1390"/>
        <v>0</v>
      </c>
      <c r="NZ86" s="93">
        <f>NZ74</f>
        <v>23.63</v>
      </c>
      <c r="OA86" s="120">
        <f t="shared" si="1391"/>
        <v>0</v>
      </c>
      <c r="OB86" s="101">
        <f t="shared" si="1392"/>
        <v>0</v>
      </c>
      <c r="OC86" s="101"/>
      <c r="OD86" s="121"/>
      <c r="OE86" s="122">
        <f t="shared" si="1393"/>
        <v>0</v>
      </c>
      <c r="OF86" s="469">
        <f t="shared" si="1394"/>
        <v>0</v>
      </c>
      <c r="OG86" s="122">
        <f>OF86/OF74</f>
        <v>0</v>
      </c>
      <c r="OH86" s="101">
        <f>OH74*OG86</f>
        <v>0</v>
      </c>
      <c r="OI86" s="119">
        <f t="shared" si="1395"/>
        <v>0</v>
      </c>
      <c r="OJ86" s="93">
        <f>OJ74</f>
        <v>23.63</v>
      </c>
      <c r="OK86" s="120">
        <f t="shared" si="1396"/>
        <v>0</v>
      </c>
      <c r="OL86" s="101">
        <f t="shared" si="1397"/>
        <v>0</v>
      </c>
      <c r="OM86" s="101"/>
      <c r="ON86" s="121"/>
      <c r="OO86" s="122">
        <f t="shared" si="1398"/>
        <v>0</v>
      </c>
      <c r="OP86" s="469">
        <f t="shared" si="1399"/>
        <v>0</v>
      </c>
      <c r="OQ86" s="122">
        <f>OP86/OP74</f>
        <v>0</v>
      </c>
      <c r="OR86" s="101">
        <f>OR74*OQ86</f>
        <v>0</v>
      </c>
      <c r="OS86" s="119">
        <f t="shared" si="1400"/>
        <v>0</v>
      </c>
      <c r="OT86" s="93">
        <f>OT74</f>
        <v>23.63</v>
      </c>
      <c r="OU86" s="120">
        <f t="shared" si="1401"/>
        <v>0</v>
      </c>
      <c r="OV86" s="101">
        <f t="shared" si="1402"/>
        <v>0</v>
      </c>
      <c r="OW86" s="101"/>
      <c r="OX86" s="121"/>
      <c r="OY86" s="122">
        <f t="shared" si="1403"/>
        <v>0</v>
      </c>
      <c r="OZ86" s="469">
        <f t="shared" si="1404"/>
        <v>0</v>
      </c>
      <c r="PA86" s="122">
        <f>OZ86/OZ74</f>
        <v>0</v>
      </c>
      <c r="PB86" s="101">
        <f>PB74*PA86</f>
        <v>0</v>
      </c>
      <c r="PC86" s="119">
        <f t="shared" si="1405"/>
        <v>0</v>
      </c>
      <c r="PD86" s="93">
        <f>PD74</f>
        <v>23.63</v>
      </c>
      <c r="PE86" s="120">
        <f t="shared" si="1406"/>
        <v>0</v>
      </c>
      <c r="PF86" s="101">
        <f t="shared" si="1407"/>
        <v>0</v>
      </c>
      <c r="PG86" s="101"/>
      <c r="PH86" s="121"/>
      <c r="PI86" s="122">
        <f t="shared" si="1408"/>
        <v>0</v>
      </c>
      <c r="PJ86" s="469">
        <f t="shared" si="1409"/>
        <v>0</v>
      </c>
      <c r="PK86" s="122">
        <f>PJ86/PJ74</f>
        <v>0</v>
      </c>
      <c r="PL86" s="101">
        <f>PL74*PK86</f>
        <v>0</v>
      </c>
      <c r="PM86" s="119">
        <f t="shared" si="1410"/>
        <v>0</v>
      </c>
      <c r="PN86" s="93">
        <f>PN74</f>
        <v>23.63</v>
      </c>
      <c r="PO86" s="120">
        <f t="shared" si="1411"/>
        <v>0</v>
      </c>
      <c r="PP86" s="101">
        <f t="shared" si="1412"/>
        <v>0</v>
      </c>
      <c r="PQ86" s="101"/>
      <c r="PR86" s="121"/>
      <c r="PS86" s="122">
        <f t="shared" si="1413"/>
        <v>0</v>
      </c>
      <c r="PT86" s="469">
        <f t="shared" si="1414"/>
        <v>0</v>
      </c>
      <c r="PU86" s="122" t="e">
        <f>PT86/PT74</f>
        <v>#DIV/0!</v>
      </c>
      <c r="PV86" s="101" t="e">
        <f>PV74*PU86</f>
        <v>#DIV/0!</v>
      </c>
      <c r="PW86" s="119">
        <f t="shared" si="1415"/>
        <v>0</v>
      </c>
      <c r="PX86" s="93">
        <f>PX74</f>
        <v>0</v>
      </c>
      <c r="PY86" s="120">
        <f t="shared" si="1416"/>
        <v>0</v>
      </c>
      <c r="PZ86" s="101">
        <f t="shared" si="1417"/>
        <v>0</v>
      </c>
      <c r="QA86" s="101"/>
      <c r="QB86" s="121"/>
      <c r="QC86" s="122">
        <f t="shared" si="1418"/>
        <v>0</v>
      </c>
      <c r="QD86" s="469">
        <f t="shared" si="1419"/>
        <v>0</v>
      </c>
      <c r="QE86" s="122">
        <f>QD86/QD74</f>
        <v>0</v>
      </c>
      <c r="QF86" s="101">
        <f>QF74*QE86</f>
        <v>0</v>
      </c>
      <c r="QG86" s="119">
        <f t="shared" si="1420"/>
        <v>0</v>
      </c>
      <c r="QH86" s="93">
        <f>QH74</f>
        <v>23.63</v>
      </c>
      <c r="QI86" s="120">
        <f t="shared" si="1421"/>
        <v>0</v>
      </c>
      <c r="QJ86" s="101">
        <f t="shared" si="1422"/>
        <v>0</v>
      </c>
      <c r="QK86" s="101"/>
      <c r="QL86" s="121"/>
      <c r="QM86" s="122">
        <f t="shared" si="1423"/>
        <v>0</v>
      </c>
      <c r="QN86" s="469">
        <f t="shared" si="1424"/>
        <v>0</v>
      </c>
      <c r="QO86" s="122">
        <f>QN86/QN74</f>
        <v>0</v>
      </c>
      <c r="QP86" s="101">
        <f>QP74*QO86</f>
        <v>0</v>
      </c>
      <c r="QQ86" s="119">
        <f t="shared" si="1425"/>
        <v>0</v>
      </c>
      <c r="QR86" s="93">
        <f>QR74</f>
        <v>23.63</v>
      </c>
      <c r="QS86" s="120">
        <f t="shared" si="1426"/>
        <v>0</v>
      </c>
      <c r="QT86" s="101">
        <f t="shared" si="1427"/>
        <v>0</v>
      </c>
      <c r="QU86" s="101"/>
      <c r="QV86" s="121"/>
      <c r="QW86" s="122">
        <f t="shared" si="1428"/>
        <v>0</v>
      </c>
      <c r="QX86" s="469">
        <f t="shared" si="1429"/>
        <v>0</v>
      </c>
      <c r="QY86" s="122">
        <f>QX86/QX74</f>
        <v>0</v>
      </c>
      <c r="QZ86" s="101">
        <f>QZ74*QY86</f>
        <v>0</v>
      </c>
      <c r="RA86" s="119">
        <f t="shared" si="1430"/>
        <v>0</v>
      </c>
      <c r="RB86" s="93">
        <f>RB74</f>
        <v>23.63</v>
      </c>
      <c r="RC86" s="120">
        <f t="shared" si="1431"/>
        <v>0</v>
      </c>
      <c r="RD86" s="101">
        <f t="shared" si="1432"/>
        <v>0</v>
      </c>
      <c r="RE86" s="101"/>
      <c r="RF86" s="121"/>
      <c r="RG86" s="122">
        <f t="shared" si="1433"/>
        <v>0</v>
      </c>
      <c r="RH86" s="469">
        <f t="shared" si="1434"/>
        <v>0</v>
      </c>
      <c r="RI86" s="122">
        <f>RH86/RH74</f>
        <v>0</v>
      </c>
      <c r="RJ86" s="101">
        <f>RJ74*RI86</f>
        <v>0</v>
      </c>
      <c r="RK86" s="119">
        <f t="shared" si="1435"/>
        <v>0</v>
      </c>
      <c r="RL86" s="93">
        <f>RL74</f>
        <v>23.63</v>
      </c>
      <c r="RM86" s="120">
        <f t="shared" si="1436"/>
        <v>0</v>
      </c>
      <c r="RN86" s="101">
        <f t="shared" si="1437"/>
        <v>0</v>
      </c>
      <c r="RO86" s="101"/>
      <c r="RP86" s="121"/>
      <c r="RQ86" s="122">
        <f t="shared" si="1438"/>
        <v>0</v>
      </c>
      <c r="RR86" s="469">
        <f t="shared" si="1439"/>
        <v>0</v>
      </c>
      <c r="RS86" s="122">
        <f>RR86/RR74</f>
        <v>0</v>
      </c>
      <c r="RT86" s="101">
        <f>RT74*RS86</f>
        <v>0</v>
      </c>
      <c r="RU86" s="119">
        <f t="shared" si="1440"/>
        <v>0</v>
      </c>
      <c r="RV86" s="93">
        <f>RV74</f>
        <v>23.63</v>
      </c>
      <c r="RW86" s="120">
        <f t="shared" si="1441"/>
        <v>0</v>
      </c>
      <c r="RX86" s="101">
        <f t="shared" si="1442"/>
        <v>0</v>
      </c>
      <c r="RY86" s="101"/>
      <c r="RZ86" s="121"/>
      <c r="SA86" s="122">
        <f t="shared" si="1443"/>
        <v>0</v>
      </c>
      <c r="SB86" s="469">
        <f t="shared" si="1444"/>
        <v>0</v>
      </c>
      <c r="SC86" s="122">
        <f>SB86/SB74</f>
        <v>0</v>
      </c>
      <c r="SD86" s="101">
        <f>SD74*SC86</f>
        <v>0</v>
      </c>
      <c r="SE86" s="119">
        <f t="shared" si="1445"/>
        <v>0</v>
      </c>
      <c r="SF86" s="93">
        <f>SF74</f>
        <v>23.63</v>
      </c>
      <c r="SG86" s="120">
        <f t="shared" si="1446"/>
        <v>0</v>
      </c>
      <c r="SH86" s="101">
        <f t="shared" si="1447"/>
        <v>0</v>
      </c>
      <c r="SI86" s="101"/>
      <c r="SJ86" s="121"/>
      <c r="SK86" s="122">
        <f t="shared" si="1448"/>
        <v>0</v>
      </c>
      <c r="SL86" s="469">
        <f t="shared" si="1449"/>
        <v>0</v>
      </c>
      <c r="SM86" s="122">
        <f>SL86/SL74</f>
        <v>0</v>
      </c>
      <c r="SN86" s="101">
        <f>SN74*SM86</f>
        <v>0</v>
      </c>
      <c r="SO86" s="119">
        <f t="shared" si="1450"/>
        <v>0</v>
      </c>
      <c r="SP86" s="93">
        <f>SP74</f>
        <v>23.63</v>
      </c>
      <c r="SQ86" s="120">
        <f t="shared" si="1451"/>
        <v>0</v>
      </c>
      <c r="SR86" s="101">
        <f t="shared" si="1452"/>
        <v>0</v>
      </c>
      <c r="SS86" s="101"/>
      <c r="ST86" s="121"/>
      <c r="SU86" s="122">
        <f t="shared" si="1453"/>
        <v>0</v>
      </c>
      <c r="SV86" s="469">
        <f t="shared" si="1454"/>
        <v>0</v>
      </c>
      <c r="SW86" s="122">
        <f>SV86/SV74</f>
        <v>0</v>
      </c>
      <c r="SX86" s="101">
        <f>SX74*SW86</f>
        <v>0</v>
      </c>
      <c r="SY86" s="119">
        <f t="shared" si="1455"/>
        <v>0</v>
      </c>
      <c r="SZ86" s="93">
        <f>SZ74</f>
        <v>23.63</v>
      </c>
      <c r="TA86" s="120">
        <f t="shared" si="1456"/>
        <v>0</v>
      </c>
      <c r="TB86" s="101">
        <f t="shared" si="1457"/>
        <v>0</v>
      </c>
      <c r="TC86" s="101"/>
      <c r="TD86" s="121"/>
      <c r="TE86" s="122">
        <f t="shared" si="1458"/>
        <v>0</v>
      </c>
      <c r="TF86" s="469">
        <f t="shared" si="1459"/>
        <v>0</v>
      </c>
      <c r="TG86" s="122">
        <f>TF86/TF74</f>
        <v>0</v>
      </c>
      <c r="TH86" s="101">
        <f>TH74*TG86</f>
        <v>0</v>
      </c>
      <c r="TI86" s="119">
        <f t="shared" si="1460"/>
        <v>0</v>
      </c>
      <c r="TJ86" s="93">
        <f>TJ74</f>
        <v>23.63</v>
      </c>
      <c r="TK86" s="120">
        <f t="shared" si="1461"/>
        <v>0</v>
      </c>
      <c r="TL86" s="101">
        <f t="shared" si="1462"/>
        <v>0</v>
      </c>
      <c r="TM86" s="101"/>
      <c r="TN86" s="121"/>
      <c r="TO86" s="122">
        <f t="shared" si="1463"/>
        <v>0</v>
      </c>
      <c r="TP86" s="469">
        <f t="shared" si="1464"/>
        <v>0</v>
      </c>
      <c r="TQ86" s="122">
        <f>TP86/TP74</f>
        <v>0</v>
      </c>
      <c r="TR86" s="101">
        <f>TR74*TQ86</f>
        <v>0</v>
      </c>
      <c r="TS86" s="119">
        <f t="shared" si="1465"/>
        <v>0</v>
      </c>
      <c r="TT86" s="93">
        <f>TT74</f>
        <v>23.63</v>
      </c>
      <c r="TU86" s="120">
        <f t="shared" si="1466"/>
        <v>0</v>
      </c>
      <c r="TV86" s="101">
        <f t="shared" si="1467"/>
        <v>0</v>
      </c>
      <c r="TW86" s="101"/>
      <c r="TX86" s="121"/>
      <c r="TY86" s="122">
        <f t="shared" si="1468"/>
        <v>0</v>
      </c>
      <c r="TZ86" s="469">
        <f t="shared" si="1469"/>
        <v>0</v>
      </c>
      <c r="UA86" s="122">
        <f>TZ86/TZ74</f>
        <v>0</v>
      </c>
      <c r="UB86" s="101">
        <f>UB74*UA86</f>
        <v>0</v>
      </c>
      <c r="UC86" s="119">
        <f t="shared" si="1470"/>
        <v>0</v>
      </c>
      <c r="UD86" s="93">
        <f>UD74</f>
        <v>23.63</v>
      </c>
      <c r="UE86" s="120">
        <f t="shared" si="1471"/>
        <v>0</v>
      </c>
      <c r="UF86" s="101">
        <f t="shared" si="1472"/>
        <v>0</v>
      </c>
      <c r="UG86" s="101"/>
      <c r="UH86" s="121"/>
      <c r="UI86" s="122">
        <f t="shared" si="1473"/>
        <v>0</v>
      </c>
      <c r="UJ86" s="469">
        <f t="shared" si="1474"/>
        <v>0</v>
      </c>
      <c r="UK86" s="122">
        <f>UJ86/UJ74</f>
        <v>0</v>
      </c>
      <c r="UL86" s="101">
        <f>UL74*UK86</f>
        <v>0</v>
      </c>
      <c r="UM86" s="119">
        <f t="shared" si="1475"/>
        <v>0</v>
      </c>
      <c r="UN86" s="93">
        <f>UN74</f>
        <v>23.63</v>
      </c>
      <c r="UO86" s="120">
        <f t="shared" si="1476"/>
        <v>0</v>
      </c>
      <c r="UP86" s="101">
        <f t="shared" si="1477"/>
        <v>0</v>
      </c>
      <c r="UQ86" s="101"/>
      <c r="UR86" s="121"/>
      <c r="US86" s="122">
        <f t="shared" si="1478"/>
        <v>0</v>
      </c>
      <c r="UT86" s="469">
        <f t="shared" si="1479"/>
        <v>0</v>
      </c>
      <c r="UU86" s="122">
        <f>UT86/UT74</f>
        <v>0</v>
      </c>
      <c r="UV86" s="101">
        <f>UV74*UU86</f>
        <v>0</v>
      </c>
      <c r="UW86" s="119">
        <f t="shared" si="1480"/>
        <v>0</v>
      </c>
      <c r="UX86" s="93">
        <f>UX74</f>
        <v>23.63</v>
      </c>
      <c r="UY86" s="120">
        <f t="shared" si="1481"/>
        <v>0</v>
      </c>
      <c r="UZ86" s="101">
        <f t="shared" si="1482"/>
        <v>0</v>
      </c>
      <c r="VA86" s="101"/>
      <c r="VB86" s="121"/>
      <c r="VC86" s="122">
        <f t="shared" si="1483"/>
        <v>0</v>
      </c>
      <c r="VD86" s="469">
        <f t="shared" si="1484"/>
        <v>0</v>
      </c>
      <c r="VE86" s="122">
        <f>VD86/VD74</f>
        <v>0</v>
      </c>
      <c r="VF86" s="101">
        <f>VF74*VE86</f>
        <v>0</v>
      </c>
      <c r="VG86" s="119">
        <f t="shared" si="1485"/>
        <v>0</v>
      </c>
      <c r="VH86" s="93">
        <f>VH74</f>
        <v>23.63</v>
      </c>
      <c r="VI86" s="120">
        <f t="shared" si="1486"/>
        <v>0</v>
      </c>
      <c r="VJ86" s="101">
        <f t="shared" si="1487"/>
        <v>0</v>
      </c>
      <c r="VK86" s="101"/>
      <c r="VL86" s="121"/>
      <c r="VM86" s="122">
        <f t="shared" si="1488"/>
        <v>0</v>
      </c>
      <c r="VN86" s="469">
        <f t="shared" si="1489"/>
        <v>0</v>
      </c>
      <c r="VO86" s="122">
        <f>VN86/VN74</f>
        <v>0</v>
      </c>
      <c r="VP86" s="101">
        <f>VP74*VO86</f>
        <v>0</v>
      </c>
      <c r="VQ86" s="119">
        <f t="shared" si="1490"/>
        <v>0</v>
      </c>
      <c r="VR86" s="93">
        <f>VR74</f>
        <v>23.63</v>
      </c>
      <c r="VS86" s="120">
        <f t="shared" si="1491"/>
        <v>0</v>
      </c>
      <c r="VT86" s="101">
        <f t="shared" si="1492"/>
        <v>0</v>
      </c>
      <c r="VU86" s="101"/>
      <c r="VV86" s="121"/>
      <c r="VW86" s="122">
        <f t="shared" si="1493"/>
        <v>0</v>
      </c>
      <c r="VX86" s="452">
        <f t="shared" si="1494"/>
        <v>26</v>
      </c>
      <c r="VY86" s="122">
        <f>VX86/VX74</f>
        <v>2.0699999999999998E-3</v>
      </c>
      <c r="VZ86" s="101">
        <f>VZ74*VY86</f>
        <v>387.42</v>
      </c>
      <c r="WA86" s="119">
        <f t="shared" si="1495"/>
        <v>14.90076923</v>
      </c>
      <c r="WB86" s="93">
        <f>WB74</f>
        <v>23.63</v>
      </c>
      <c r="WC86" s="120">
        <f t="shared" si="1496"/>
        <v>352.10518000000002</v>
      </c>
      <c r="WD86" s="101">
        <f t="shared" si="1497"/>
        <v>9154.73</v>
      </c>
      <c r="WE86" s="101"/>
      <c r="WF86" s="121"/>
    </row>
    <row r="87" spans="1:604" ht="16.5" customHeight="1">
      <c r="A87" s="5"/>
      <c r="B87" s="85" t="s">
        <v>417</v>
      </c>
      <c r="C87" s="12" t="s">
        <v>919</v>
      </c>
      <c r="D87" s="12" t="s">
        <v>421</v>
      </c>
      <c r="E87" s="4" t="s">
        <v>33</v>
      </c>
      <c r="F87" s="469">
        <f t="shared" si="1199"/>
        <v>0</v>
      </c>
      <c r="G87" s="122">
        <f>F87/F74</f>
        <v>0</v>
      </c>
      <c r="H87" s="101">
        <f>H74*G87</f>
        <v>0</v>
      </c>
      <c r="I87" s="119">
        <f t="shared" si="1200"/>
        <v>0</v>
      </c>
      <c r="J87" s="93">
        <f>J74</f>
        <v>23.63</v>
      </c>
      <c r="K87" s="120">
        <f t="shared" si="1201"/>
        <v>0</v>
      </c>
      <c r="L87" s="101">
        <f t="shared" si="1202"/>
        <v>0</v>
      </c>
      <c r="M87" s="101"/>
      <c r="N87" s="121"/>
      <c r="O87" s="122" t="e">
        <f t="shared" si="1203"/>
        <v>#DIV/0!</v>
      </c>
      <c r="P87" s="469">
        <f t="shared" si="1204"/>
        <v>0</v>
      </c>
      <c r="Q87" s="122">
        <f>P87/P74</f>
        <v>0</v>
      </c>
      <c r="R87" s="101">
        <f>R74*Q87</f>
        <v>0</v>
      </c>
      <c r="S87" s="119">
        <f t="shared" si="1205"/>
        <v>0</v>
      </c>
      <c r="T87" s="93">
        <f>T74</f>
        <v>23.63</v>
      </c>
      <c r="U87" s="120">
        <f t="shared" si="1206"/>
        <v>0</v>
      </c>
      <c r="V87" s="101">
        <f t="shared" si="1207"/>
        <v>0</v>
      </c>
      <c r="W87" s="101"/>
      <c r="X87" s="121"/>
      <c r="Y87" s="122" t="e">
        <f t="shared" si="1208"/>
        <v>#DIV/0!</v>
      </c>
      <c r="Z87" s="469">
        <f t="shared" si="1209"/>
        <v>0</v>
      </c>
      <c r="AA87" s="122">
        <f>Z87/Z74</f>
        <v>0</v>
      </c>
      <c r="AB87" s="101">
        <f>AB74*AA87</f>
        <v>0</v>
      </c>
      <c r="AC87" s="119">
        <f t="shared" si="1210"/>
        <v>0</v>
      </c>
      <c r="AD87" s="93">
        <f>AD74</f>
        <v>23.63</v>
      </c>
      <c r="AE87" s="120">
        <f t="shared" si="1211"/>
        <v>0</v>
      </c>
      <c r="AF87" s="101">
        <f t="shared" si="1212"/>
        <v>0</v>
      </c>
      <c r="AG87" s="101"/>
      <c r="AH87" s="121"/>
      <c r="AI87" s="122" t="e">
        <f t="shared" si="1213"/>
        <v>#DIV/0!</v>
      </c>
      <c r="AJ87" s="469">
        <f t="shared" si="1214"/>
        <v>0</v>
      </c>
      <c r="AK87" s="122" t="e">
        <f>AJ87/AJ74</f>
        <v>#DIV/0!</v>
      </c>
      <c r="AL87" s="101" t="e">
        <f>AL74*AK87</f>
        <v>#DIV/0!</v>
      </c>
      <c r="AM87" s="119">
        <f t="shared" si="1215"/>
        <v>0</v>
      </c>
      <c r="AN87" s="93">
        <f>AN74</f>
        <v>0</v>
      </c>
      <c r="AO87" s="120">
        <f t="shared" si="1216"/>
        <v>0</v>
      </c>
      <c r="AP87" s="101">
        <f t="shared" si="1217"/>
        <v>0</v>
      </c>
      <c r="AQ87" s="101"/>
      <c r="AR87" s="121"/>
      <c r="AS87" s="122" t="e">
        <f t="shared" si="1218"/>
        <v>#DIV/0!</v>
      </c>
      <c r="AT87" s="469">
        <f t="shared" si="1219"/>
        <v>0</v>
      </c>
      <c r="AU87" s="122">
        <f>AT87/AT74</f>
        <v>0</v>
      </c>
      <c r="AV87" s="101">
        <f>AV74*AU87</f>
        <v>0</v>
      </c>
      <c r="AW87" s="119">
        <f t="shared" si="1220"/>
        <v>0</v>
      </c>
      <c r="AX87" s="93">
        <f>AX74</f>
        <v>23.63</v>
      </c>
      <c r="AY87" s="120">
        <f t="shared" si="1221"/>
        <v>0</v>
      </c>
      <c r="AZ87" s="101">
        <f t="shared" si="1222"/>
        <v>0</v>
      </c>
      <c r="BA87" s="101"/>
      <c r="BB87" s="121"/>
      <c r="BC87" s="122" t="e">
        <f t="shared" si="1223"/>
        <v>#DIV/0!</v>
      </c>
      <c r="BD87" s="469">
        <f t="shared" si="1224"/>
        <v>0</v>
      </c>
      <c r="BE87" s="122">
        <f>BD87/BD74</f>
        <v>0</v>
      </c>
      <c r="BF87" s="101">
        <f>BF74*BE87</f>
        <v>0</v>
      </c>
      <c r="BG87" s="119">
        <f t="shared" si="1225"/>
        <v>0</v>
      </c>
      <c r="BH87" s="93">
        <f>BH74</f>
        <v>23.63</v>
      </c>
      <c r="BI87" s="120">
        <f t="shared" si="1226"/>
        <v>0</v>
      </c>
      <c r="BJ87" s="101">
        <f t="shared" si="1227"/>
        <v>0</v>
      </c>
      <c r="BK87" s="101"/>
      <c r="BL87" s="121"/>
      <c r="BM87" s="122" t="e">
        <f t="shared" si="1228"/>
        <v>#DIV/0!</v>
      </c>
      <c r="BN87" s="469">
        <f t="shared" si="1229"/>
        <v>0</v>
      </c>
      <c r="BO87" s="122">
        <f>BN87/BN74</f>
        <v>0</v>
      </c>
      <c r="BP87" s="101">
        <f>BP74*BO87</f>
        <v>0</v>
      </c>
      <c r="BQ87" s="119">
        <f t="shared" si="1230"/>
        <v>0</v>
      </c>
      <c r="BR87" s="93">
        <f>BR74</f>
        <v>23.63</v>
      </c>
      <c r="BS87" s="120">
        <f t="shared" si="1231"/>
        <v>0</v>
      </c>
      <c r="BT87" s="101">
        <f t="shared" si="1232"/>
        <v>0</v>
      </c>
      <c r="BU87" s="101"/>
      <c r="BV87" s="121"/>
      <c r="BW87" s="122" t="e">
        <f t="shared" si="1233"/>
        <v>#DIV/0!</v>
      </c>
      <c r="BX87" s="469">
        <f t="shared" si="1234"/>
        <v>0</v>
      </c>
      <c r="BY87" s="122">
        <f>BX87/BX74</f>
        <v>0</v>
      </c>
      <c r="BZ87" s="101">
        <f>BZ74*BY87</f>
        <v>0</v>
      </c>
      <c r="CA87" s="119">
        <f t="shared" si="1235"/>
        <v>0</v>
      </c>
      <c r="CB87" s="93">
        <f>CB74</f>
        <v>23.63</v>
      </c>
      <c r="CC87" s="120">
        <f t="shared" si="1236"/>
        <v>0</v>
      </c>
      <c r="CD87" s="101">
        <f t="shared" si="1237"/>
        <v>0</v>
      </c>
      <c r="CE87" s="101"/>
      <c r="CF87" s="121"/>
      <c r="CG87" s="122" t="e">
        <f t="shared" si="1238"/>
        <v>#DIV/0!</v>
      </c>
      <c r="CH87" s="469">
        <f t="shared" si="1239"/>
        <v>0</v>
      </c>
      <c r="CI87" s="122" t="e">
        <f>CH87/CH74</f>
        <v>#DIV/0!</v>
      </c>
      <c r="CJ87" s="101" t="e">
        <f>CJ74*CI87</f>
        <v>#DIV/0!</v>
      </c>
      <c r="CK87" s="119">
        <f t="shared" si="1240"/>
        <v>0</v>
      </c>
      <c r="CL87" s="93">
        <f>CL74</f>
        <v>0</v>
      </c>
      <c r="CM87" s="120">
        <f t="shared" si="1241"/>
        <v>0</v>
      </c>
      <c r="CN87" s="101">
        <f t="shared" si="1242"/>
        <v>0</v>
      </c>
      <c r="CO87" s="101"/>
      <c r="CP87" s="121"/>
      <c r="CQ87" s="122" t="e">
        <f t="shared" si="1243"/>
        <v>#DIV/0!</v>
      </c>
      <c r="CR87" s="469">
        <f t="shared" si="1244"/>
        <v>0</v>
      </c>
      <c r="CS87" s="122">
        <f>CR87/CR74</f>
        <v>0</v>
      </c>
      <c r="CT87" s="101">
        <f>CT74*CS87</f>
        <v>0</v>
      </c>
      <c r="CU87" s="119">
        <f t="shared" si="1245"/>
        <v>0</v>
      </c>
      <c r="CV87" s="93">
        <f>CV74</f>
        <v>23.63</v>
      </c>
      <c r="CW87" s="120">
        <f t="shared" si="1246"/>
        <v>0</v>
      </c>
      <c r="CX87" s="101">
        <f t="shared" si="1247"/>
        <v>0</v>
      </c>
      <c r="CY87" s="101"/>
      <c r="CZ87" s="121"/>
      <c r="DA87" s="122" t="e">
        <f t="shared" si="1248"/>
        <v>#DIV/0!</v>
      </c>
      <c r="DB87" s="469">
        <f t="shared" si="1249"/>
        <v>0</v>
      </c>
      <c r="DC87" s="122">
        <f>DB87/DB74</f>
        <v>0</v>
      </c>
      <c r="DD87" s="101">
        <f>DD74*DC87</f>
        <v>0</v>
      </c>
      <c r="DE87" s="119">
        <f t="shared" si="1250"/>
        <v>0</v>
      </c>
      <c r="DF87" s="93">
        <f>DF74</f>
        <v>23.63</v>
      </c>
      <c r="DG87" s="120">
        <f t="shared" si="1251"/>
        <v>0</v>
      </c>
      <c r="DH87" s="101">
        <f t="shared" si="1252"/>
        <v>0</v>
      </c>
      <c r="DI87" s="101"/>
      <c r="DJ87" s="121"/>
      <c r="DK87" s="122" t="e">
        <f t="shared" si="1253"/>
        <v>#DIV/0!</v>
      </c>
      <c r="DL87" s="469">
        <f t="shared" si="1254"/>
        <v>0</v>
      </c>
      <c r="DM87" s="122">
        <f>DL87/DL74</f>
        <v>0</v>
      </c>
      <c r="DN87" s="101">
        <f>DN74*DM87</f>
        <v>0</v>
      </c>
      <c r="DO87" s="119">
        <f t="shared" si="1255"/>
        <v>0</v>
      </c>
      <c r="DP87" s="93">
        <f>DP74</f>
        <v>23.63</v>
      </c>
      <c r="DQ87" s="120">
        <f t="shared" si="1256"/>
        <v>0</v>
      </c>
      <c r="DR87" s="101">
        <f t="shared" si="1257"/>
        <v>0</v>
      </c>
      <c r="DS87" s="101"/>
      <c r="DT87" s="121"/>
      <c r="DU87" s="122" t="e">
        <f t="shared" si="1258"/>
        <v>#DIV/0!</v>
      </c>
      <c r="DV87" s="469">
        <f t="shared" si="1259"/>
        <v>0</v>
      </c>
      <c r="DW87" s="122">
        <f>DV87/DV74</f>
        <v>0</v>
      </c>
      <c r="DX87" s="101">
        <f>DX74*DW87</f>
        <v>0</v>
      </c>
      <c r="DY87" s="119">
        <f t="shared" si="1260"/>
        <v>0</v>
      </c>
      <c r="DZ87" s="93">
        <f>DZ74</f>
        <v>23.63</v>
      </c>
      <c r="EA87" s="120">
        <f t="shared" si="1261"/>
        <v>0</v>
      </c>
      <c r="EB87" s="101">
        <f t="shared" si="1262"/>
        <v>0</v>
      </c>
      <c r="EC87" s="101"/>
      <c r="ED87" s="121"/>
      <c r="EE87" s="122" t="e">
        <f t="shared" si="1263"/>
        <v>#DIV/0!</v>
      </c>
      <c r="EF87" s="469">
        <f t="shared" si="1264"/>
        <v>0</v>
      </c>
      <c r="EG87" s="122">
        <f>EF87/EF74</f>
        <v>0</v>
      </c>
      <c r="EH87" s="101">
        <f>EH74*EG87</f>
        <v>0</v>
      </c>
      <c r="EI87" s="119">
        <f t="shared" si="1265"/>
        <v>0</v>
      </c>
      <c r="EJ87" s="93">
        <f>EJ74</f>
        <v>23.63</v>
      </c>
      <c r="EK87" s="120">
        <f t="shared" si="1266"/>
        <v>0</v>
      </c>
      <c r="EL87" s="101">
        <f t="shared" si="1267"/>
        <v>0</v>
      </c>
      <c r="EM87" s="101"/>
      <c r="EN87" s="121"/>
      <c r="EO87" s="122" t="e">
        <f t="shared" si="1268"/>
        <v>#DIV/0!</v>
      </c>
      <c r="EP87" s="469">
        <f t="shared" si="1269"/>
        <v>0</v>
      </c>
      <c r="EQ87" s="122">
        <f>EP87/EP74</f>
        <v>0</v>
      </c>
      <c r="ER87" s="101">
        <f>ER74*EQ87</f>
        <v>0</v>
      </c>
      <c r="ES87" s="119">
        <f t="shared" si="1270"/>
        <v>0</v>
      </c>
      <c r="ET87" s="93">
        <f>ET74</f>
        <v>23.63</v>
      </c>
      <c r="EU87" s="120">
        <f t="shared" si="1271"/>
        <v>0</v>
      </c>
      <c r="EV87" s="101">
        <f t="shared" si="1272"/>
        <v>0</v>
      </c>
      <c r="EW87" s="101"/>
      <c r="EX87" s="121"/>
      <c r="EY87" s="122" t="e">
        <f t="shared" si="1273"/>
        <v>#DIV/0!</v>
      </c>
      <c r="EZ87" s="469">
        <f t="shared" si="1274"/>
        <v>0</v>
      </c>
      <c r="FA87" s="122">
        <f>EZ87/EZ74</f>
        <v>0</v>
      </c>
      <c r="FB87" s="101">
        <f>FB74*FA87</f>
        <v>0</v>
      </c>
      <c r="FC87" s="119">
        <f t="shared" si="1275"/>
        <v>0</v>
      </c>
      <c r="FD87" s="93">
        <f>FD74</f>
        <v>23.63</v>
      </c>
      <c r="FE87" s="120">
        <f t="shared" si="1276"/>
        <v>0</v>
      </c>
      <c r="FF87" s="101">
        <f t="shared" si="1277"/>
        <v>0</v>
      </c>
      <c r="FG87" s="101"/>
      <c r="FH87" s="121"/>
      <c r="FI87" s="122" t="e">
        <f t="shared" si="1278"/>
        <v>#DIV/0!</v>
      </c>
      <c r="FJ87" s="469">
        <f t="shared" si="1279"/>
        <v>0</v>
      </c>
      <c r="FK87" s="122">
        <f>FJ87/FJ74</f>
        <v>0</v>
      </c>
      <c r="FL87" s="101">
        <f>FL74*FK87</f>
        <v>0</v>
      </c>
      <c r="FM87" s="119">
        <f t="shared" si="1280"/>
        <v>0</v>
      </c>
      <c r="FN87" s="93">
        <f>FN74</f>
        <v>23.63</v>
      </c>
      <c r="FO87" s="120">
        <f t="shared" si="1281"/>
        <v>0</v>
      </c>
      <c r="FP87" s="101">
        <f t="shared" si="1282"/>
        <v>0</v>
      </c>
      <c r="FQ87" s="101"/>
      <c r="FR87" s="121"/>
      <c r="FS87" s="122" t="e">
        <f t="shared" si="1283"/>
        <v>#DIV/0!</v>
      </c>
      <c r="FT87" s="469">
        <f t="shared" si="1284"/>
        <v>0</v>
      </c>
      <c r="FU87" s="122">
        <f>FT87/FT74</f>
        <v>0</v>
      </c>
      <c r="FV87" s="101">
        <f>FV74*FU87</f>
        <v>0</v>
      </c>
      <c r="FW87" s="119">
        <f t="shared" si="1285"/>
        <v>0</v>
      </c>
      <c r="FX87" s="93">
        <f>FX74</f>
        <v>23.63</v>
      </c>
      <c r="FY87" s="120">
        <f t="shared" si="1286"/>
        <v>0</v>
      </c>
      <c r="FZ87" s="101">
        <f t="shared" si="1287"/>
        <v>0</v>
      </c>
      <c r="GA87" s="101"/>
      <c r="GB87" s="121"/>
      <c r="GC87" s="122" t="e">
        <f t="shared" si="1288"/>
        <v>#DIV/0!</v>
      </c>
      <c r="GD87" s="469">
        <f t="shared" si="1289"/>
        <v>0</v>
      </c>
      <c r="GE87" s="122">
        <f>GD87/GD74</f>
        <v>0</v>
      </c>
      <c r="GF87" s="101">
        <f>GF74*GE87</f>
        <v>0</v>
      </c>
      <c r="GG87" s="119">
        <f t="shared" si="1290"/>
        <v>0</v>
      </c>
      <c r="GH87" s="93">
        <f>GH74</f>
        <v>23.63</v>
      </c>
      <c r="GI87" s="120">
        <f t="shared" si="1291"/>
        <v>0</v>
      </c>
      <c r="GJ87" s="101">
        <f t="shared" si="1292"/>
        <v>0</v>
      </c>
      <c r="GK87" s="101"/>
      <c r="GL87" s="121"/>
      <c r="GM87" s="122" t="e">
        <f t="shared" si="1293"/>
        <v>#DIV/0!</v>
      </c>
      <c r="GN87" s="469">
        <f t="shared" si="1294"/>
        <v>0</v>
      </c>
      <c r="GO87" s="122">
        <f>GN87/GN74</f>
        <v>0</v>
      </c>
      <c r="GP87" s="101">
        <f>GP74*GO87</f>
        <v>0</v>
      </c>
      <c r="GQ87" s="119">
        <f t="shared" si="1295"/>
        <v>0</v>
      </c>
      <c r="GR87" s="93">
        <f>GR74</f>
        <v>23.63</v>
      </c>
      <c r="GS87" s="120">
        <f t="shared" si="1296"/>
        <v>0</v>
      </c>
      <c r="GT87" s="101">
        <f t="shared" si="1297"/>
        <v>0</v>
      </c>
      <c r="GU87" s="101"/>
      <c r="GV87" s="121"/>
      <c r="GW87" s="122" t="e">
        <f t="shared" si="1298"/>
        <v>#DIV/0!</v>
      </c>
      <c r="GX87" s="469">
        <f t="shared" si="1299"/>
        <v>0</v>
      </c>
      <c r="GY87" s="122">
        <f>GX87/GX74</f>
        <v>0</v>
      </c>
      <c r="GZ87" s="101">
        <f>GZ74*GY87</f>
        <v>0</v>
      </c>
      <c r="HA87" s="119">
        <f t="shared" si="1300"/>
        <v>0</v>
      </c>
      <c r="HB87" s="93">
        <f>HB74</f>
        <v>23.63</v>
      </c>
      <c r="HC87" s="120">
        <f t="shared" si="1301"/>
        <v>0</v>
      </c>
      <c r="HD87" s="101">
        <f t="shared" si="1302"/>
        <v>0</v>
      </c>
      <c r="HE87" s="101"/>
      <c r="HF87" s="121"/>
      <c r="HG87" s="122" t="e">
        <f t="shared" si="1303"/>
        <v>#DIV/0!</v>
      </c>
      <c r="HH87" s="469">
        <f t="shared" si="1304"/>
        <v>0</v>
      </c>
      <c r="HI87" s="122">
        <f>HH87/HH74</f>
        <v>0</v>
      </c>
      <c r="HJ87" s="101">
        <f>HJ74*HI87</f>
        <v>0</v>
      </c>
      <c r="HK87" s="119">
        <f t="shared" si="1305"/>
        <v>0</v>
      </c>
      <c r="HL87" s="93">
        <f>HL74</f>
        <v>23.63</v>
      </c>
      <c r="HM87" s="120">
        <f t="shared" si="1306"/>
        <v>0</v>
      </c>
      <c r="HN87" s="101">
        <f t="shared" si="1307"/>
        <v>0</v>
      </c>
      <c r="HO87" s="101"/>
      <c r="HP87" s="121"/>
      <c r="HQ87" s="122" t="e">
        <f t="shared" si="1308"/>
        <v>#DIV/0!</v>
      </c>
      <c r="HR87" s="469">
        <f t="shared" si="1309"/>
        <v>0</v>
      </c>
      <c r="HS87" s="122">
        <f>HR87/HR74</f>
        <v>0</v>
      </c>
      <c r="HT87" s="101">
        <f>HT74*HS87</f>
        <v>0</v>
      </c>
      <c r="HU87" s="119">
        <f t="shared" si="1310"/>
        <v>0</v>
      </c>
      <c r="HV87" s="93">
        <f>HV74</f>
        <v>23.63</v>
      </c>
      <c r="HW87" s="120">
        <f t="shared" si="1311"/>
        <v>0</v>
      </c>
      <c r="HX87" s="101">
        <f t="shared" si="1312"/>
        <v>0</v>
      </c>
      <c r="HY87" s="101"/>
      <c r="HZ87" s="121"/>
      <c r="IA87" s="122" t="e">
        <f t="shared" si="1313"/>
        <v>#DIV/0!</v>
      </c>
      <c r="IB87" s="469">
        <f t="shared" si="1314"/>
        <v>0</v>
      </c>
      <c r="IC87" s="122">
        <f>IB87/IB74</f>
        <v>0</v>
      </c>
      <c r="ID87" s="101">
        <f>ID74*IC87</f>
        <v>0</v>
      </c>
      <c r="IE87" s="119">
        <f t="shared" si="1315"/>
        <v>0</v>
      </c>
      <c r="IF87" s="93">
        <f>IF74</f>
        <v>23.63</v>
      </c>
      <c r="IG87" s="120">
        <f t="shared" si="1316"/>
        <v>0</v>
      </c>
      <c r="IH87" s="101">
        <f t="shared" si="1317"/>
        <v>0</v>
      </c>
      <c r="II87" s="101"/>
      <c r="IJ87" s="121"/>
      <c r="IK87" s="122" t="e">
        <f t="shared" si="1318"/>
        <v>#DIV/0!</v>
      </c>
      <c r="IL87" s="469">
        <f t="shared" si="1319"/>
        <v>0</v>
      </c>
      <c r="IM87" s="122">
        <f>IL87/IL74</f>
        <v>0</v>
      </c>
      <c r="IN87" s="101">
        <f>IN74*IM87</f>
        <v>0</v>
      </c>
      <c r="IO87" s="119">
        <f t="shared" si="1320"/>
        <v>0</v>
      </c>
      <c r="IP87" s="93">
        <f>IP74</f>
        <v>23.63</v>
      </c>
      <c r="IQ87" s="120">
        <f t="shared" si="1321"/>
        <v>0</v>
      </c>
      <c r="IR87" s="101">
        <f t="shared" si="1322"/>
        <v>0</v>
      </c>
      <c r="IS87" s="101"/>
      <c r="IT87" s="121"/>
      <c r="IU87" s="122" t="e">
        <f t="shared" si="1323"/>
        <v>#DIV/0!</v>
      </c>
      <c r="IV87" s="469">
        <f t="shared" si="1324"/>
        <v>0</v>
      </c>
      <c r="IW87" s="122">
        <f>IV87/IV74</f>
        <v>0</v>
      </c>
      <c r="IX87" s="101">
        <f>IX74*IW87</f>
        <v>0</v>
      </c>
      <c r="IY87" s="119">
        <f t="shared" si="1325"/>
        <v>0</v>
      </c>
      <c r="IZ87" s="93">
        <f>IZ74</f>
        <v>23.63</v>
      </c>
      <c r="JA87" s="120">
        <f t="shared" si="1326"/>
        <v>0</v>
      </c>
      <c r="JB87" s="101">
        <f t="shared" si="1327"/>
        <v>0</v>
      </c>
      <c r="JC87" s="101"/>
      <c r="JD87" s="121"/>
      <c r="JE87" s="122" t="e">
        <f t="shared" si="1328"/>
        <v>#DIV/0!</v>
      </c>
      <c r="JF87" s="469">
        <f t="shared" si="1329"/>
        <v>0</v>
      </c>
      <c r="JG87" s="122">
        <f>JF87/JF74</f>
        <v>0</v>
      </c>
      <c r="JH87" s="101">
        <f>JH74*JG87</f>
        <v>0</v>
      </c>
      <c r="JI87" s="119">
        <f t="shared" si="1330"/>
        <v>0</v>
      </c>
      <c r="JJ87" s="93">
        <f>JJ74</f>
        <v>23.63</v>
      </c>
      <c r="JK87" s="120">
        <f t="shared" si="1331"/>
        <v>0</v>
      </c>
      <c r="JL87" s="101">
        <f t="shared" si="1332"/>
        <v>0</v>
      </c>
      <c r="JM87" s="101"/>
      <c r="JN87" s="121"/>
      <c r="JO87" s="122" t="e">
        <f t="shared" si="1333"/>
        <v>#DIV/0!</v>
      </c>
      <c r="JP87" s="469">
        <f t="shared" si="1334"/>
        <v>0</v>
      </c>
      <c r="JQ87" s="122" t="e">
        <f>JP87/JP74</f>
        <v>#DIV/0!</v>
      </c>
      <c r="JR87" s="101" t="e">
        <f>JR74*JQ87</f>
        <v>#DIV/0!</v>
      </c>
      <c r="JS87" s="119">
        <f t="shared" si="1335"/>
        <v>0</v>
      </c>
      <c r="JT87" s="93">
        <f>JT74</f>
        <v>0</v>
      </c>
      <c r="JU87" s="120">
        <f t="shared" si="1336"/>
        <v>0</v>
      </c>
      <c r="JV87" s="101">
        <f t="shared" si="1337"/>
        <v>0</v>
      </c>
      <c r="JW87" s="101"/>
      <c r="JX87" s="121"/>
      <c r="JY87" s="122" t="e">
        <f t="shared" si="1338"/>
        <v>#DIV/0!</v>
      </c>
      <c r="JZ87" s="469">
        <f t="shared" si="1339"/>
        <v>0</v>
      </c>
      <c r="KA87" s="122">
        <f>JZ87/JZ74</f>
        <v>0</v>
      </c>
      <c r="KB87" s="101">
        <f>KB74*KA87</f>
        <v>0</v>
      </c>
      <c r="KC87" s="119">
        <f t="shared" si="1340"/>
        <v>0</v>
      </c>
      <c r="KD87" s="93">
        <f>KD74</f>
        <v>23.63</v>
      </c>
      <c r="KE87" s="120">
        <f t="shared" si="1341"/>
        <v>0</v>
      </c>
      <c r="KF87" s="101">
        <f t="shared" si="1342"/>
        <v>0</v>
      </c>
      <c r="KG87" s="101"/>
      <c r="KH87" s="121"/>
      <c r="KI87" s="122" t="e">
        <f t="shared" si="1343"/>
        <v>#DIV/0!</v>
      </c>
      <c r="KJ87" s="469">
        <f t="shared" si="1344"/>
        <v>0</v>
      </c>
      <c r="KK87" s="122">
        <f>KJ87/KJ74</f>
        <v>0</v>
      </c>
      <c r="KL87" s="101">
        <f>KL74*KK87</f>
        <v>0</v>
      </c>
      <c r="KM87" s="119">
        <f t="shared" si="1345"/>
        <v>0</v>
      </c>
      <c r="KN87" s="93">
        <f>KN74</f>
        <v>23.63</v>
      </c>
      <c r="KO87" s="120">
        <f t="shared" si="1346"/>
        <v>0</v>
      </c>
      <c r="KP87" s="101">
        <f t="shared" si="1347"/>
        <v>0</v>
      </c>
      <c r="KQ87" s="101"/>
      <c r="KR87" s="121"/>
      <c r="KS87" s="122" t="e">
        <f t="shared" si="1348"/>
        <v>#DIV/0!</v>
      </c>
      <c r="KT87" s="469">
        <f t="shared" si="1349"/>
        <v>0</v>
      </c>
      <c r="KU87" s="122">
        <f>KT87/KT74</f>
        <v>0</v>
      </c>
      <c r="KV87" s="101">
        <f>KV74*KU87</f>
        <v>0</v>
      </c>
      <c r="KW87" s="119">
        <f t="shared" si="1350"/>
        <v>0</v>
      </c>
      <c r="KX87" s="93">
        <f>KX74</f>
        <v>23.63</v>
      </c>
      <c r="KY87" s="120">
        <f t="shared" si="1351"/>
        <v>0</v>
      </c>
      <c r="KZ87" s="101">
        <f t="shared" si="1352"/>
        <v>0</v>
      </c>
      <c r="LA87" s="101"/>
      <c r="LB87" s="121"/>
      <c r="LC87" s="122" t="e">
        <f t="shared" si="1353"/>
        <v>#DIV/0!</v>
      </c>
      <c r="LD87" s="469">
        <f t="shared" si="1354"/>
        <v>0</v>
      </c>
      <c r="LE87" s="122">
        <f>LD87/LD74</f>
        <v>0</v>
      </c>
      <c r="LF87" s="101">
        <f>LF74*LE87</f>
        <v>0</v>
      </c>
      <c r="LG87" s="119">
        <f t="shared" si="1355"/>
        <v>0</v>
      </c>
      <c r="LH87" s="93">
        <f>LH74</f>
        <v>23.63</v>
      </c>
      <c r="LI87" s="120">
        <f t="shared" si="1356"/>
        <v>0</v>
      </c>
      <c r="LJ87" s="101">
        <f t="shared" si="1357"/>
        <v>0</v>
      </c>
      <c r="LK87" s="101"/>
      <c r="LL87" s="121"/>
      <c r="LM87" s="122" t="e">
        <f t="shared" si="1358"/>
        <v>#DIV/0!</v>
      </c>
      <c r="LN87" s="469">
        <f t="shared" si="1359"/>
        <v>0</v>
      </c>
      <c r="LO87" s="122">
        <f>LN87/LN74</f>
        <v>0</v>
      </c>
      <c r="LP87" s="101">
        <f>LP74*LO87</f>
        <v>0</v>
      </c>
      <c r="LQ87" s="119">
        <f t="shared" si="1360"/>
        <v>0</v>
      </c>
      <c r="LR87" s="93">
        <f>LR74</f>
        <v>23.63</v>
      </c>
      <c r="LS87" s="120">
        <f t="shared" si="1361"/>
        <v>0</v>
      </c>
      <c r="LT87" s="101">
        <f t="shared" si="1362"/>
        <v>0</v>
      </c>
      <c r="LU87" s="101"/>
      <c r="LV87" s="121"/>
      <c r="LW87" s="122" t="e">
        <f t="shared" si="1363"/>
        <v>#DIV/0!</v>
      </c>
      <c r="LX87" s="469">
        <f t="shared" si="1364"/>
        <v>0</v>
      </c>
      <c r="LY87" s="122">
        <f>LX87/LX74</f>
        <v>0</v>
      </c>
      <c r="LZ87" s="101">
        <f>LZ74*LY87</f>
        <v>0</v>
      </c>
      <c r="MA87" s="119">
        <f t="shared" si="1365"/>
        <v>0</v>
      </c>
      <c r="MB87" s="93">
        <f>MB74</f>
        <v>23.63</v>
      </c>
      <c r="MC87" s="120">
        <f t="shared" si="1366"/>
        <v>0</v>
      </c>
      <c r="MD87" s="101">
        <f t="shared" si="1367"/>
        <v>0</v>
      </c>
      <c r="ME87" s="101"/>
      <c r="MF87" s="121"/>
      <c r="MG87" s="122" t="e">
        <f t="shared" si="1368"/>
        <v>#DIV/0!</v>
      </c>
      <c r="MH87" s="469">
        <f t="shared" si="1369"/>
        <v>0</v>
      </c>
      <c r="MI87" s="122">
        <f>MH87/MH74</f>
        <v>0</v>
      </c>
      <c r="MJ87" s="101">
        <f>MJ74*MI87</f>
        <v>0</v>
      </c>
      <c r="MK87" s="119">
        <f t="shared" si="1370"/>
        <v>0</v>
      </c>
      <c r="ML87" s="93">
        <f>ML74</f>
        <v>23.63</v>
      </c>
      <c r="MM87" s="120">
        <f t="shared" si="1371"/>
        <v>0</v>
      </c>
      <c r="MN87" s="101">
        <f t="shared" si="1372"/>
        <v>0</v>
      </c>
      <c r="MO87" s="101"/>
      <c r="MP87" s="121"/>
      <c r="MQ87" s="122" t="e">
        <f t="shared" si="1373"/>
        <v>#DIV/0!</v>
      </c>
      <c r="MR87" s="469">
        <f t="shared" si="1374"/>
        <v>0</v>
      </c>
      <c r="MS87" s="122">
        <f>MR87/MR74</f>
        <v>0</v>
      </c>
      <c r="MT87" s="101">
        <f>MT74*MS87</f>
        <v>0</v>
      </c>
      <c r="MU87" s="119">
        <f t="shared" si="1375"/>
        <v>0</v>
      </c>
      <c r="MV87" s="93">
        <f>MV74</f>
        <v>23.63</v>
      </c>
      <c r="MW87" s="120">
        <f t="shared" si="1376"/>
        <v>0</v>
      </c>
      <c r="MX87" s="101">
        <f t="shared" si="1377"/>
        <v>0</v>
      </c>
      <c r="MY87" s="101"/>
      <c r="MZ87" s="121"/>
      <c r="NA87" s="122" t="e">
        <f t="shared" si="1378"/>
        <v>#DIV/0!</v>
      </c>
      <c r="NB87" s="469">
        <f t="shared" si="1379"/>
        <v>0</v>
      </c>
      <c r="NC87" s="122">
        <f>NB87/NB74</f>
        <v>0</v>
      </c>
      <c r="ND87" s="101">
        <f>ND74*NC87</f>
        <v>0</v>
      </c>
      <c r="NE87" s="119">
        <f t="shared" si="1380"/>
        <v>0</v>
      </c>
      <c r="NF87" s="93">
        <f>NF74</f>
        <v>23.63</v>
      </c>
      <c r="NG87" s="120">
        <f t="shared" si="1381"/>
        <v>0</v>
      </c>
      <c r="NH87" s="101">
        <f t="shared" si="1382"/>
        <v>0</v>
      </c>
      <c r="NI87" s="101"/>
      <c r="NJ87" s="121"/>
      <c r="NK87" s="122" t="e">
        <f t="shared" si="1383"/>
        <v>#DIV/0!</v>
      </c>
      <c r="NL87" s="469">
        <f t="shared" si="1384"/>
        <v>0</v>
      </c>
      <c r="NM87" s="122">
        <f>NL87/NL74</f>
        <v>0</v>
      </c>
      <c r="NN87" s="101">
        <f>NN74*NM87</f>
        <v>0</v>
      </c>
      <c r="NO87" s="119">
        <f t="shared" si="1385"/>
        <v>0</v>
      </c>
      <c r="NP87" s="93">
        <f>NP74</f>
        <v>23.63</v>
      </c>
      <c r="NQ87" s="120">
        <f t="shared" si="1386"/>
        <v>0</v>
      </c>
      <c r="NR87" s="101">
        <f t="shared" si="1387"/>
        <v>0</v>
      </c>
      <c r="NS87" s="101"/>
      <c r="NT87" s="121"/>
      <c r="NU87" s="122" t="e">
        <f t="shared" si="1388"/>
        <v>#DIV/0!</v>
      </c>
      <c r="NV87" s="469">
        <f t="shared" si="1389"/>
        <v>0</v>
      </c>
      <c r="NW87" s="122">
        <f>NV87/NV74</f>
        <v>0</v>
      </c>
      <c r="NX87" s="101">
        <f>NX74*NW87</f>
        <v>0</v>
      </c>
      <c r="NY87" s="119">
        <f t="shared" si="1390"/>
        <v>0</v>
      </c>
      <c r="NZ87" s="93">
        <f>NZ74</f>
        <v>23.63</v>
      </c>
      <c r="OA87" s="120">
        <f t="shared" si="1391"/>
        <v>0</v>
      </c>
      <c r="OB87" s="101">
        <f t="shared" si="1392"/>
        <v>0</v>
      </c>
      <c r="OC87" s="101"/>
      <c r="OD87" s="121"/>
      <c r="OE87" s="122" t="e">
        <f t="shared" si="1393"/>
        <v>#DIV/0!</v>
      </c>
      <c r="OF87" s="469">
        <f t="shared" si="1394"/>
        <v>0</v>
      </c>
      <c r="OG87" s="122">
        <f>OF87/OF74</f>
        <v>0</v>
      </c>
      <c r="OH87" s="101">
        <f>OH74*OG87</f>
        <v>0</v>
      </c>
      <c r="OI87" s="119">
        <f t="shared" si="1395"/>
        <v>0</v>
      </c>
      <c r="OJ87" s="93">
        <f>OJ74</f>
        <v>23.63</v>
      </c>
      <c r="OK87" s="120">
        <f t="shared" si="1396"/>
        <v>0</v>
      </c>
      <c r="OL87" s="101">
        <f t="shared" si="1397"/>
        <v>0</v>
      </c>
      <c r="OM87" s="101"/>
      <c r="ON87" s="121"/>
      <c r="OO87" s="122" t="e">
        <f t="shared" si="1398"/>
        <v>#DIV/0!</v>
      </c>
      <c r="OP87" s="469">
        <f t="shared" si="1399"/>
        <v>0</v>
      </c>
      <c r="OQ87" s="122">
        <f>OP87/OP74</f>
        <v>0</v>
      </c>
      <c r="OR87" s="101">
        <f>OR74*OQ87</f>
        <v>0</v>
      </c>
      <c r="OS87" s="119">
        <f t="shared" si="1400"/>
        <v>0</v>
      </c>
      <c r="OT87" s="93">
        <f>OT74</f>
        <v>23.63</v>
      </c>
      <c r="OU87" s="120">
        <f t="shared" si="1401"/>
        <v>0</v>
      </c>
      <c r="OV87" s="101">
        <f t="shared" si="1402"/>
        <v>0</v>
      </c>
      <c r="OW87" s="101"/>
      <c r="OX87" s="121"/>
      <c r="OY87" s="122" t="e">
        <f t="shared" si="1403"/>
        <v>#DIV/0!</v>
      </c>
      <c r="OZ87" s="469">
        <f t="shared" si="1404"/>
        <v>0</v>
      </c>
      <c r="PA87" s="122">
        <f>OZ87/OZ74</f>
        <v>0</v>
      </c>
      <c r="PB87" s="101">
        <f>PB74*PA87</f>
        <v>0</v>
      </c>
      <c r="PC87" s="119">
        <f t="shared" si="1405"/>
        <v>0</v>
      </c>
      <c r="PD87" s="93">
        <f>PD74</f>
        <v>23.63</v>
      </c>
      <c r="PE87" s="120">
        <f t="shared" si="1406"/>
        <v>0</v>
      </c>
      <c r="PF87" s="101">
        <f t="shared" si="1407"/>
        <v>0</v>
      </c>
      <c r="PG87" s="101"/>
      <c r="PH87" s="121"/>
      <c r="PI87" s="122" t="e">
        <f t="shared" si="1408"/>
        <v>#DIV/0!</v>
      </c>
      <c r="PJ87" s="469">
        <f t="shared" si="1409"/>
        <v>0</v>
      </c>
      <c r="PK87" s="122">
        <f>PJ87/PJ74</f>
        <v>0</v>
      </c>
      <c r="PL87" s="101">
        <f>PL74*PK87</f>
        <v>0</v>
      </c>
      <c r="PM87" s="119">
        <f t="shared" si="1410"/>
        <v>0</v>
      </c>
      <c r="PN87" s="93">
        <f>PN74</f>
        <v>23.63</v>
      </c>
      <c r="PO87" s="120">
        <f t="shared" si="1411"/>
        <v>0</v>
      </c>
      <c r="PP87" s="101">
        <f t="shared" si="1412"/>
        <v>0</v>
      </c>
      <c r="PQ87" s="101"/>
      <c r="PR87" s="121"/>
      <c r="PS87" s="122" t="e">
        <f t="shared" si="1413"/>
        <v>#DIV/0!</v>
      </c>
      <c r="PT87" s="469">
        <f t="shared" si="1414"/>
        <v>0</v>
      </c>
      <c r="PU87" s="122" t="e">
        <f>PT87/PT74</f>
        <v>#DIV/0!</v>
      </c>
      <c r="PV87" s="101" t="e">
        <f>PV74*PU87</f>
        <v>#DIV/0!</v>
      </c>
      <c r="PW87" s="119">
        <f t="shared" si="1415"/>
        <v>0</v>
      </c>
      <c r="PX87" s="93">
        <f>PX74</f>
        <v>0</v>
      </c>
      <c r="PY87" s="120">
        <f t="shared" si="1416"/>
        <v>0</v>
      </c>
      <c r="PZ87" s="101">
        <f t="shared" si="1417"/>
        <v>0</v>
      </c>
      <c r="QA87" s="101"/>
      <c r="QB87" s="121"/>
      <c r="QC87" s="122" t="e">
        <f t="shared" si="1418"/>
        <v>#DIV/0!</v>
      </c>
      <c r="QD87" s="469">
        <f t="shared" si="1419"/>
        <v>0</v>
      </c>
      <c r="QE87" s="122">
        <f>QD87/QD74</f>
        <v>0</v>
      </c>
      <c r="QF87" s="101">
        <f>QF74*QE87</f>
        <v>0</v>
      </c>
      <c r="QG87" s="119">
        <f t="shared" si="1420"/>
        <v>0</v>
      </c>
      <c r="QH87" s="93">
        <f>QH74</f>
        <v>23.63</v>
      </c>
      <c r="QI87" s="120">
        <f t="shared" si="1421"/>
        <v>0</v>
      </c>
      <c r="QJ87" s="101">
        <f t="shared" si="1422"/>
        <v>0</v>
      </c>
      <c r="QK87" s="101"/>
      <c r="QL87" s="121"/>
      <c r="QM87" s="122" t="e">
        <f t="shared" si="1423"/>
        <v>#DIV/0!</v>
      </c>
      <c r="QN87" s="469">
        <f t="shared" si="1424"/>
        <v>0</v>
      </c>
      <c r="QO87" s="122">
        <f>QN87/QN74</f>
        <v>0</v>
      </c>
      <c r="QP87" s="101">
        <f>QP74*QO87</f>
        <v>0</v>
      </c>
      <c r="QQ87" s="119">
        <f t="shared" si="1425"/>
        <v>0</v>
      </c>
      <c r="QR87" s="93">
        <f>QR74</f>
        <v>23.63</v>
      </c>
      <c r="QS87" s="120">
        <f t="shared" si="1426"/>
        <v>0</v>
      </c>
      <c r="QT87" s="101">
        <f t="shared" si="1427"/>
        <v>0</v>
      </c>
      <c r="QU87" s="101"/>
      <c r="QV87" s="121"/>
      <c r="QW87" s="122" t="e">
        <f t="shared" si="1428"/>
        <v>#DIV/0!</v>
      </c>
      <c r="QX87" s="469">
        <f t="shared" si="1429"/>
        <v>0</v>
      </c>
      <c r="QY87" s="122">
        <f>QX87/QX74</f>
        <v>0</v>
      </c>
      <c r="QZ87" s="101">
        <f>QZ74*QY87</f>
        <v>0</v>
      </c>
      <c r="RA87" s="119">
        <f t="shared" si="1430"/>
        <v>0</v>
      </c>
      <c r="RB87" s="93">
        <f>RB74</f>
        <v>23.63</v>
      </c>
      <c r="RC87" s="120">
        <f t="shared" si="1431"/>
        <v>0</v>
      </c>
      <c r="RD87" s="101">
        <f t="shared" si="1432"/>
        <v>0</v>
      </c>
      <c r="RE87" s="101"/>
      <c r="RF87" s="121"/>
      <c r="RG87" s="122" t="e">
        <f t="shared" si="1433"/>
        <v>#DIV/0!</v>
      </c>
      <c r="RH87" s="469">
        <f t="shared" si="1434"/>
        <v>0</v>
      </c>
      <c r="RI87" s="122">
        <f>RH87/RH74</f>
        <v>0</v>
      </c>
      <c r="RJ87" s="101">
        <f>RJ74*RI87</f>
        <v>0</v>
      </c>
      <c r="RK87" s="119">
        <f t="shared" si="1435"/>
        <v>0</v>
      </c>
      <c r="RL87" s="93">
        <f>RL74</f>
        <v>23.63</v>
      </c>
      <c r="RM87" s="120">
        <f t="shared" si="1436"/>
        <v>0</v>
      </c>
      <c r="RN87" s="101">
        <f t="shared" si="1437"/>
        <v>0</v>
      </c>
      <c r="RO87" s="101"/>
      <c r="RP87" s="121"/>
      <c r="RQ87" s="122" t="e">
        <f t="shared" si="1438"/>
        <v>#DIV/0!</v>
      </c>
      <c r="RR87" s="469">
        <f t="shared" si="1439"/>
        <v>0</v>
      </c>
      <c r="RS87" s="122">
        <f>RR87/RR74</f>
        <v>0</v>
      </c>
      <c r="RT87" s="101">
        <f>RT74*RS87</f>
        <v>0</v>
      </c>
      <c r="RU87" s="119">
        <f t="shared" si="1440"/>
        <v>0</v>
      </c>
      <c r="RV87" s="93">
        <f>RV74</f>
        <v>23.63</v>
      </c>
      <c r="RW87" s="120">
        <f t="shared" si="1441"/>
        <v>0</v>
      </c>
      <c r="RX87" s="101">
        <f t="shared" si="1442"/>
        <v>0</v>
      </c>
      <c r="RY87" s="101"/>
      <c r="RZ87" s="121"/>
      <c r="SA87" s="122" t="e">
        <f t="shared" si="1443"/>
        <v>#DIV/0!</v>
      </c>
      <c r="SB87" s="469">
        <f t="shared" si="1444"/>
        <v>0</v>
      </c>
      <c r="SC87" s="122">
        <f>SB87/SB74</f>
        <v>0</v>
      </c>
      <c r="SD87" s="101">
        <f>SD74*SC87</f>
        <v>0</v>
      </c>
      <c r="SE87" s="119">
        <f t="shared" si="1445"/>
        <v>0</v>
      </c>
      <c r="SF87" s="93">
        <f>SF74</f>
        <v>23.63</v>
      </c>
      <c r="SG87" s="120">
        <f t="shared" si="1446"/>
        <v>0</v>
      </c>
      <c r="SH87" s="101">
        <f t="shared" si="1447"/>
        <v>0</v>
      </c>
      <c r="SI87" s="101"/>
      <c r="SJ87" s="121"/>
      <c r="SK87" s="122" t="e">
        <f t="shared" si="1448"/>
        <v>#DIV/0!</v>
      </c>
      <c r="SL87" s="469">
        <f t="shared" si="1449"/>
        <v>0</v>
      </c>
      <c r="SM87" s="122">
        <f>SL87/SL74</f>
        <v>0</v>
      </c>
      <c r="SN87" s="101">
        <f>SN74*SM87</f>
        <v>0</v>
      </c>
      <c r="SO87" s="119">
        <f t="shared" si="1450"/>
        <v>0</v>
      </c>
      <c r="SP87" s="93">
        <f>SP74</f>
        <v>23.63</v>
      </c>
      <c r="SQ87" s="120">
        <f t="shared" si="1451"/>
        <v>0</v>
      </c>
      <c r="SR87" s="101">
        <f t="shared" si="1452"/>
        <v>0</v>
      </c>
      <c r="SS87" s="101"/>
      <c r="ST87" s="121"/>
      <c r="SU87" s="122" t="e">
        <f t="shared" si="1453"/>
        <v>#DIV/0!</v>
      </c>
      <c r="SV87" s="469">
        <f t="shared" si="1454"/>
        <v>0</v>
      </c>
      <c r="SW87" s="122">
        <f>SV87/SV74</f>
        <v>0</v>
      </c>
      <c r="SX87" s="101">
        <f>SX74*SW87</f>
        <v>0</v>
      </c>
      <c r="SY87" s="119">
        <f t="shared" si="1455"/>
        <v>0</v>
      </c>
      <c r="SZ87" s="93">
        <f>SZ74</f>
        <v>23.63</v>
      </c>
      <c r="TA87" s="120">
        <f t="shared" si="1456"/>
        <v>0</v>
      </c>
      <c r="TB87" s="101">
        <f t="shared" si="1457"/>
        <v>0</v>
      </c>
      <c r="TC87" s="101"/>
      <c r="TD87" s="121"/>
      <c r="TE87" s="122" t="e">
        <f t="shared" si="1458"/>
        <v>#DIV/0!</v>
      </c>
      <c r="TF87" s="469">
        <f t="shared" si="1459"/>
        <v>0</v>
      </c>
      <c r="TG87" s="122">
        <f>TF87/TF74</f>
        <v>0</v>
      </c>
      <c r="TH87" s="101">
        <f>TH74*TG87</f>
        <v>0</v>
      </c>
      <c r="TI87" s="119">
        <f t="shared" si="1460"/>
        <v>0</v>
      </c>
      <c r="TJ87" s="93">
        <f>TJ74</f>
        <v>23.63</v>
      </c>
      <c r="TK87" s="120">
        <f t="shared" si="1461"/>
        <v>0</v>
      </c>
      <c r="TL87" s="101">
        <f t="shared" si="1462"/>
        <v>0</v>
      </c>
      <c r="TM87" s="101"/>
      <c r="TN87" s="121"/>
      <c r="TO87" s="122" t="e">
        <f t="shared" si="1463"/>
        <v>#DIV/0!</v>
      </c>
      <c r="TP87" s="469">
        <f t="shared" si="1464"/>
        <v>0</v>
      </c>
      <c r="TQ87" s="122">
        <f>TP87/TP74</f>
        <v>0</v>
      </c>
      <c r="TR87" s="101">
        <f>TR74*TQ87</f>
        <v>0</v>
      </c>
      <c r="TS87" s="119">
        <f t="shared" si="1465"/>
        <v>0</v>
      </c>
      <c r="TT87" s="93">
        <f>TT74</f>
        <v>23.63</v>
      </c>
      <c r="TU87" s="120">
        <f t="shared" si="1466"/>
        <v>0</v>
      </c>
      <c r="TV87" s="101">
        <f t="shared" si="1467"/>
        <v>0</v>
      </c>
      <c r="TW87" s="101"/>
      <c r="TX87" s="121"/>
      <c r="TY87" s="122" t="e">
        <f t="shared" si="1468"/>
        <v>#DIV/0!</v>
      </c>
      <c r="TZ87" s="469">
        <f t="shared" si="1469"/>
        <v>0</v>
      </c>
      <c r="UA87" s="122">
        <f>TZ87/TZ74</f>
        <v>0</v>
      </c>
      <c r="UB87" s="101">
        <f>UB74*UA87</f>
        <v>0</v>
      </c>
      <c r="UC87" s="119">
        <f t="shared" si="1470"/>
        <v>0</v>
      </c>
      <c r="UD87" s="93">
        <f>UD74</f>
        <v>23.63</v>
      </c>
      <c r="UE87" s="120">
        <f t="shared" si="1471"/>
        <v>0</v>
      </c>
      <c r="UF87" s="101">
        <f t="shared" si="1472"/>
        <v>0</v>
      </c>
      <c r="UG87" s="101"/>
      <c r="UH87" s="121"/>
      <c r="UI87" s="122" t="e">
        <f t="shared" si="1473"/>
        <v>#DIV/0!</v>
      </c>
      <c r="UJ87" s="469">
        <f t="shared" si="1474"/>
        <v>0</v>
      </c>
      <c r="UK87" s="122">
        <f>UJ87/UJ74</f>
        <v>0</v>
      </c>
      <c r="UL87" s="101">
        <f>UL74*UK87</f>
        <v>0</v>
      </c>
      <c r="UM87" s="119">
        <f t="shared" si="1475"/>
        <v>0</v>
      </c>
      <c r="UN87" s="93">
        <f>UN74</f>
        <v>23.63</v>
      </c>
      <c r="UO87" s="120">
        <f t="shared" si="1476"/>
        <v>0</v>
      </c>
      <c r="UP87" s="101">
        <f t="shared" si="1477"/>
        <v>0</v>
      </c>
      <c r="UQ87" s="101"/>
      <c r="UR87" s="121"/>
      <c r="US87" s="122" t="e">
        <f t="shared" si="1478"/>
        <v>#DIV/0!</v>
      </c>
      <c r="UT87" s="469">
        <f t="shared" si="1479"/>
        <v>0</v>
      </c>
      <c r="UU87" s="122">
        <f>UT87/UT74</f>
        <v>0</v>
      </c>
      <c r="UV87" s="101">
        <f>UV74*UU87</f>
        <v>0</v>
      </c>
      <c r="UW87" s="119">
        <f t="shared" si="1480"/>
        <v>0</v>
      </c>
      <c r="UX87" s="93">
        <f>UX74</f>
        <v>23.63</v>
      </c>
      <c r="UY87" s="120">
        <f t="shared" si="1481"/>
        <v>0</v>
      </c>
      <c r="UZ87" s="101">
        <f t="shared" si="1482"/>
        <v>0</v>
      </c>
      <c r="VA87" s="101"/>
      <c r="VB87" s="121"/>
      <c r="VC87" s="122" t="e">
        <f t="shared" si="1483"/>
        <v>#DIV/0!</v>
      </c>
      <c r="VD87" s="469">
        <f t="shared" si="1484"/>
        <v>0</v>
      </c>
      <c r="VE87" s="122">
        <f>VD87/VD74</f>
        <v>0</v>
      </c>
      <c r="VF87" s="101">
        <f>VF74*VE87</f>
        <v>0</v>
      </c>
      <c r="VG87" s="119">
        <f t="shared" si="1485"/>
        <v>0</v>
      </c>
      <c r="VH87" s="93">
        <f>VH74</f>
        <v>23.63</v>
      </c>
      <c r="VI87" s="120">
        <f t="shared" si="1486"/>
        <v>0</v>
      </c>
      <c r="VJ87" s="101">
        <f t="shared" si="1487"/>
        <v>0</v>
      </c>
      <c r="VK87" s="101"/>
      <c r="VL87" s="121"/>
      <c r="VM87" s="122" t="e">
        <f t="shared" si="1488"/>
        <v>#DIV/0!</v>
      </c>
      <c r="VN87" s="469">
        <f t="shared" si="1489"/>
        <v>0</v>
      </c>
      <c r="VO87" s="122">
        <f>VN87/VN74</f>
        <v>0</v>
      </c>
      <c r="VP87" s="101">
        <f>VP74*VO87</f>
        <v>0</v>
      </c>
      <c r="VQ87" s="119">
        <f t="shared" si="1490"/>
        <v>0</v>
      </c>
      <c r="VR87" s="93">
        <f>VR74</f>
        <v>23.63</v>
      </c>
      <c r="VS87" s="120">
        <f t="shared" si="1491"/>
        <v>0</v>
      </c>
      <c r="VT87" s="101">
        <f t="shared" si="1492"/>
        <v>0</v>
      </c>
      <c r="VU87" s="101"/>
      <c r="VV87" s="121"/>
      <c r="VW87" s="122" t="e">
        <f t="shared" si="1493"/>
        <v>#DIV/0!</v>
      </c>
      <c r="VX87" s="452">
        <f t="shared" si="1494"/>
        <v>0</v>
      </c>
      <c r="VY87" s="122">
        <f>VX87/VX74</f>
        <v>0</v>
      </c>
      <c r="VZ87" s="101">
        <f>VZ74*VY87</f>
        <v>0</v>
      </c>
      <c r="WA87" s="119">
        <f t="shared" si="1495"/>
        <v>0</v>
      </c>
      <c r="WB87" s="93">
        <f>WB74</f>
        <v>23.63</v>
      </c>
      <c r="WC87" s="120">
        <f t="shared" si="1496"/>
        <v>0</v>
      </c>
      <c r="WD87" s="101">
        <f t="shared" si="1497"/>
        <v>0</v>
      </c>
      <c r="WE87" s="101"/>
      <c r="WF87" s="121"/>
    </row>
    <row r="88" spans="1:604" ht="16.5" customHeight="1">
      <c r="A88" s="5"/>
      <c r="B88" s="444" t="s">
        <v>413</v>
      </c>
      <c r="C88" s="12" t="s">
        <v>921</v>
      </c>
      <c r="D88" s="12" t="s">
        <v>424</v>
      </c>
      <c r="E88" s="4" t="s">
        <v>33</v>
      </c>
      <c r="F88" s="469">
        <f t="shared" si="1199"/>
        <v>0</v>
      </c>
      <c r="G88" s="122">
        <f>F88/F74</f>
        <v>0</v>
      </c>
      <c r="H88" s="101">
        <f>H74*G88</f>
        <v>0</v>
      </c>
      <c r="I88" s="119">
        <f t="shared" si="1200"/>
        <v>0</v>
      </c>
      <c r="J88" s="93">
        <f>J74</f>
        <v>23.63</v>
      </c>
      <c r="K88" s="120">
        <f t="shared" si="1201"/>
        <v>0</v>
      </c>
      <c r="L88" s="101">
        <f t="shared" si="1202"/>
        <v>0</v>
      </c>
      <c r="M88" s="101"/>
      <c r="N88" s="121"/>
      <c r="O88" s="122">
        <f t="shared" si="1203"/>
        <v>0</v>
      </c>
      <c r="P88" s="469">
        <f t="shared" si="1204"/>
        <v>0</v>
      </c>
      <c r="Q88" s="122">
        <f>P88/P74</f>
        <v>0</v>
      </c>
      <c r="R88" s="101">
        <f>R74*Q88</f>
        <v>0</v>
      </c>
      <c r="S88" s="119">
        <f t="shared" si="1205"/>
        <v>0</v>
      </c>
      <c r="T88" s="93">
        <f>T74</f>
        <v>23.63</v>
      </c>
      <c r="U88" s="120">
        <f t="shared" si="1206"/>
        <v>0</v>
      </c>
      <c r="V88" s="101">
        <f t="shared" si="1207"/>
        <v>0</v>
      </c>
      <c r="W88" s="101"/>
      <c r="X88" s="121"/>
      <c r="Y88" s="122">
        <f t="shared" si="1208"/>
        <v>0</v>
      </c>
      <c r="Z88" s="469">
        <f t="shared" si="1209"/>
        <v>0</v>
      </c>
      <c r="AA88" s="122">
        <f>Z88/Z74</f>
        <v>0</v>
      </c>
      <c r="AB88" s="101">
        <f>AB74*AA88</f>
        <v>0</v>
      </c>
      <c r="AC88" s="119">
        <f t="shared" si="1210"/>
        <v>0</v>
      </c>
      <c r="AD88" s="93">
        <f>AD74</f>
        <v>23.63</v>
      </c>
      <c r="AE88" s="120">
        <f t="shared" si="1211"/>
        <v>0</v>
      </c>
      <c r="AF88" s="101">
        <f t="shared" si="1212"/>
        <v>0</v>
      </c>
      <c r="AG88" s="101"/>
      <c r="AH88" s="121"/>
      <c r="AI88" s="122">
        <f t="shared" si="1213"/>
        <v>0</v>
      </c>
      <c r="AJ88" s="469">
        <f t="shared" si="1214"/>
        <v>0</v>
      </c>
      <c r="AK88" s="122" t="e">
        <f>AJ88/AJ74</f>
        <v>#DIV/0!</v>
      </c>
      <c r="AL88" s="101" t="e">
        <f>AL74*AK88</f>
        <v>#DIV/0!</v>
      </c>
      <c r="AM88" s="119">
        <f t="shared" si="1215"/>
        <v>0</v>
      </c>
      <c r="AN88" s="93">
        <f>AN74</f>
        <v>0</v>
      </c>
      <c r="AO88" s="120">
        <f t="shared" si="1216"/>
        <v>0</v>
      </c>
      <c r="AP88" s="101">
        <f t="shared" si="1217"/>
        <v>0</v>
      </c>
      <c r="AQ88" s="101"/>
      <c r="AR88" s="121"/>
      <c r="AS88" s="122">
        <f t="shared" si="1218"/>
        <v>0</v>
      </c>
      <c r="AT88" s="469">
        <f t="shared" si="1219"/>
        <v>0</v>
      </c>
      <c r="AU88" s="122">
        <f>AT88/AT74</f>
        <v>0</v>
      </c>
      <c r="AV88" s="101">
        <f>AV74*AU88</f>
        <v>0</v>
      </c>
      <c r="AW88" s="119">
        <f t="shared" si="1220"/>
        <v>0</v>
      </c>
      <c r="AX88" s="93">
        <f>AX74</f>
        <v>23.63</v>
      </c>
      <c r="AY88" s="120">
        <f t="shared" si="1221"/>
        <v>0</v>
      </c>
      <c r="AZ88" s="101">
        <f t="shared" si="1222"/>
        <v>0</v>
      </c>
      <c r="BA88" s="101"/>
      <c r="BB88" s="121"/>
      <c r="BC88" s="122">
        <f t="shared" si="1223"/>
        <v>0</v>
      </c>
      <c r="BD88" s="469">
        <f t="shared" si="1224"/>
        <v>0</v>
      </c>
      <c r="BE88" s="122">
        <f>BD88/BD74</f>
        <v>0</v>
      </c>
      <c r="BF88" s="101">
        <f>BF74*BE88</f>
        <v>0</v>
      </c>
      <c r="BG88" s="119">
        <f t="shared" si="1225"/>
        <v>0</v>
      </c>
      <c r="BH88" s="93">
        <f>BH74</f>
        <v>23.63</v>
      </c>
      <c r="BI88" s="120">
        <f t="shared" si="1226"/>
        <v>0</v>
      </c>
      <c r="BJ88" s="101">
        <f t="shared" si="1227"/>
        <v>0</v>
      </c>
      <c r="BK88" s="101"/>
      <c r="BL88" s="121"/>
      <c r="BM88" s="122">
        <f t="shared" si="1228"/>
        <v>0</v>
      </c>
      <c r="BN88" s="469">
        <f t="shared" si="1229"/>
        <v>0</v>
      </c>
      <c r="BO88" s="122">
        <f>BN88/BN74</f>
        <v>0</v>
      </c>
      <c r="BP88" s="101">
        <f>BP74*BO88</f>
        <v>0</v>
      </c>
      <c r="BQ88" s="119">
        <f t="shared" si="1230"/>
        <v>0</v>
      </c>
      <c r="BR88" s="93">
        <f>BR74</f>
        <v>23.63</v>
      </c>
      <c r="BS88" s="120">
        <f t="shared" si="1231"/>
        <v>0</v>
      </c>
      <c r="BT88" s="101">
        <f t="shared" si="1232"/>
        <v>0</v>
      </c>
      <c r="BU88" s="101"/>
      <c r="BV88" s="121"/>
      <c r="BW88" s="122">
        <f t="shared" si="1233"/>
        <v>0</v>
      </c>
      <c r="BX88" s="469">
        <f t="shared" si="1234"/>
        <v>0</v>
      </c>
      <c r="BY88" s="122">
        <f>BX88/BX74</f>
        <v>0</v>
      </c>
      <c r="BZ88" s="101">
        <f>BZ74*BY88</f>
        <v>0</v>
      </c>
      <c r="CA88" s="119">
        <f t="shared" si="1235"/>
        <v>0</v>
      </c>
      <c r="CB88" s="93">
        <f>CB74</f>
        <v>23.63</v>
      </c>
      <c r="CC88" s="120">
        <f t="shared" si="1236"/>
        <v>0</v>
      </c>
      <c r="CD88" s="101">
        <f t="shared" si="1237"/>
        <v>0</v>
      </c>
      <c r="CE88" s="101"/>
      <c r="CF88" s="121"/>
      <c r="CG88" s="122">
        <f t="shared" si="1238"/>
        <v>0</v>
      </c>
      <c r="CH88" s="469">
        <f t="shared" si="1239"/>
        <v>0</v>
      </c>
      <c r="CI88" s="122" t="e">
        <f>CH88/CH74</f>
        <v>#DIV/0!</v>
      </c>
      <c r="CJ88" s="101" t="e">
        <f>CJ74*CI88</f>
        <v>#DIV/0!</v>
      </c>
      <c r="CK88" s="119">
        <f t="shared" si="1240"/>
        <v>0</v>
      </c>
      <c r="CL88" s="93">
        <f>CL74</f>
        <v>0</v>
      </c>
      <c r="CM88" s="120">
        <f t="shared" si="1241"/>
        <v>0</v>
      </c>
      <c r="CN88" s="101">
        <f t="shared" si="1242"/>
        <v>0</v>
      </c>
      <c r="CO88" s="101"/>
      <c r="CP88" s="121"/>
      <c r="CQ88" s="122">
        <f t="shared" si="1243"/>
        <v>0</v>
      </c>
      <c r="CR88" s="469">
        <f t="shared" si="1244"/>
        <v>0</v>
      </c>
      <c r="CS88" s="122">
        <f>CR88/CR74</f>
        <v>0</v>
      </c>
      <c r="CT88" s="101">
        <f>CT74*CS88</f>
        <v>0</v>
      </c>
      <c r="CU88" s="119">
        <f t="shared" si="1245"/>
        <v>0</v>
      </c>
      <c r="CV88" s="93">
        <f>CV74</f>
        <v>23.63</v>
      </c>
      <c r="CW88" s="120">
        <f t="shared" si="1246"/>
        <v>0</v>
      </c>
      <c r="CX88" s="101">
        <f t="shared" si="1247"/>
        <v>0</v>
      </c>
      <c r="CY88" s="101"/>
      <c r="CZ88" s="121"/>
      <c r="DA88" s="122">
        <f t="shared" si="1248"/>
        <v>0</v>
      </c>
      <c r="DB88" s="469">
        <f t="shared" si="1249"/>
        <v>0</v>
      </c>
      <c r="DC88" s="122">
        <f>DB88/DB74</f>
        <v>0</v>
      </c>
      <c r="DD88" s="101">
        <f>DD74*DC88</f>
        <v>0</v>
      </c>
      <c r="DE88" s="119">
        <f t="shared" si="1250"/>
        <v>0</v>
      </c>
      <c r="DF88" s="93">
        <f>DF74</f>
        <v>23.63</v>
      </c>
      <c r="DG88" s="120">
        <f t="shared" si="1251"/>
        <v>0</v>
      </c>
      <c r="DH88" s="101">
        <f t="shared" si="1252"/>
        <v>0</v>
      </c>
      <c r="DI88" s="101"/>
      <c r="DJ88" s="121"/>
      <c r="DK88" s="122">
        <f t="shared" si="1253"/>
        <v>0</v>
      </c>
      <c r="DL88" s="469">
        <f t="shared" si="1254"/>
        <v>0</v>
      </c>
      <c r="DM88" s="122">
        <f>DL88/DL74</f>
        <v>0</v>
      </c>
      <c r="DN88" s="101">
        <f>DN74*DM88</f>
        <v>0</v>
      </c>
      <c r="DO88" s="119">
        <f t="shared" si="1255"/>
        <v>0</v>
      </c>
      <c r="DP88" s="93">
        <f>DP74</f>
        <v>23.63</v>
      </c>
      <c r="DQ88" s="120">
        <f t="shared" si="1256"/>
        <v>0</v>
      </c>
      <c r="DR88" s="101">
        <f t="shared" si="1257"/>
        <v>0</v>
      </c>
      <c r="DS88" s="101"/>
      <c r="DT88" s="121"/>
      <c r="DU88" s="122">
        <f t="shared" si="1258"/>
        <v>0</v>
      </c>
      <c r="DV88" s="469">
        <f t="shared" si="1259"/>
        <v>0</v>
      </c>
      <c r="DW88" s="122">
        <f>DV88/DV74</f>
        <v>0</v>
      </c>
      <c r="DX88" s="101">
        <f>DX74*DW88</f>
        <v>0</v>
      </c>
      <c r="DY88" s="119">
        <f t="shared" si="1260"/>
        <v>0</v>
      </c>
      <c r="DZ88" s="93">
        <f>DZ74</f>
        <v>23.63</v>
      </c>
      <c r="EA88" s="120">
        <f t="shared" si="1261"/>
        <v>0</v>
      </c>
      <c r="EB88" s="101">
        <f t="shared" si="1262"/>
        <v>0</v>
      </c>
      <c r="EC88" s="101"/>
      <c r="ED88" s="121"/>
      <c r="EE88" s="122">
        <f t="shared" si="1263"/>
        <v>0</v>
      </c>
      <c r="EF88" s="469">
        <f t="shared" si="1264"/>
        <v>0</v>
      </c>
      <c r="EG88" s="122">
        <f>EF88/EF74</f>
        <v>0</v>
      </c>
      <c r="EH88" s="101">
        <f>EH74*EG88</f>
        <v>0</v>
      </c>
      <c r="EI88" s="119">
        <f t="shared" si="1265"/>
        <v>0</v>
      </c>
      <c r="EJ88" s="93">
        <f>EJ74</f>
        <v>23.63</v>
      </c>
      <c r="EK88" s="120">
        <f t="shared" si="1266"/>
        <v>0</v>
      </c>
      <c r="EL88" s="101">
        <f t="shared" si="1267"/>
        <v>0</v>
      </c>
      <c r="EM88" s="101"/>
      <c r="EN88" s="121"/>
      <c r="EO88" s="122">
        <f t="shared" si="1268"/>
        <v>0</v>
      </c>
      <c r="EP88" s="469">
        <f t="shared" si="1269"/>
        <v>0</v>
      </c>
      <c r="EQ88" s="122">
        <f>EP88/EP74</f>
        <v>0</v>
      </c>
      <c r="ER88" s="101">
        <f>ER74*EQ88</f>
        <v>0</v>
      </c>
      <c r="ES88" s="119">
        <f t="shared" si="1270"/>
        <v>0</v>
      </c>
      <c r="ET88" s="93">
        <f>ET74</f>
        <v>23.63</v>
      </c>
      <c r="EU88" s="120">
        <f t="shared" si="1271"/>
        <v>0</v>
      </c>
      <c r="EV88" s="101">
        <f t="shared" si="1272"/>
        <v>0</v>
      </c>
      <c r="EW88" s="101"/>
      <c r="EX88" s="121"/>
      <c r="EY88" s="122">
        <f t="shared" si="1273"/>
        <v>0</v>
      </c>
      <c r="EZ88" s="469">
        <f t="shared" si="1274"/>
        <v>0</v>
      </c>
      <c r="FA88" s="122">
        <f>EZ88/EZ74</f>
        <v>0</v>
      </c>
      <c r="FB88" s="101">
        <f>FB74*FA88</f>
        <v>0</v>
      </c>
      <c r="FC88" s="119">
        <f t="shared" si="1275"/>
        <v>0</v>
      </c>
      <c r="FD88" s="93">
        <f>FD74</f>
        <v>23.63</v>
      </c>
      <c r="FE88" s="120">
        <f t="shared" si="1276"/>
        <v>0</v>
      </c>
      <c r="FF88" s="101">
        <f t="shared" si="1277"/>
        <v>0</v>
      </c>
      <c r="FG88" s="101"/>
      <c r="FH88" s="121"/>
      <c r="FI88" s="122">
        <f t="shared" si="1278"/>
        <v>0</v>
      </c>
      <c r="FJ88" s="469">
        <f t="shared" si="1279"/>
        <v>0</v>
      </c>
      <c r="FK88" s="122">
        <f>FJ88/FJ74</f>
        <v>0</v>
      </c>
      <c r="FL88" s="101">
        <f>FL74*FK88</f>
        <v>0</v>
      </c>
      <c r="FM88" s="119">
        <f t="shared" si="1280"/>
        <v>0</v>
      </c>
      <c r="FN88" s="93">
        <f>FN74</f>
        <v>23.63</v>
      </c>
      <c r="FO88" s="120">
        <f t="shared" si="1281"/>
        <v>0</v>
      </c>
      <c r="FP88" s="101">
        <f t="shared" si="1282"/>
        <v>0</v>
      </c>
      <c r="FQ88" s="101"/>
      <c r="FR88" s="121"/>
      <c r="FS88" s="122">
        <f t="shared" si="1283"/>
        <v>0</v>
      </c>
      <c r="FT88" s="469">
        <f t="shared" si="1284"/>
        <v>0</v>
      </c>
      <c r="FU88" s="122">
        <f>FT88/FT74</f>
        <v>0</v>
      </c>
      <c r="FV88" s="101">
        <f>FV74*FU88</f>
        <v>0</v>
      </c>
      <c r="FW88" s="119">
        <f t="shared" si="1285"/>
        <v>0</v>
      </c>
      <c r="FX88" s="93">
        <f>FX74</f>
        <v>23.63</v>
      </c>
      <c r="FY88" s="120">
        <f t="shared" si="1286"/>
        <v>0</v>
      </c>
      <c r="FZ88" s="101">
        <f t="shared" si="1287"/>
        <v>0</v>
      </c>
      <c r="GA88" s="101"/>
      <c r="GB88" s="121"/>
      <c r="GC88" s="122">
        <f t="shared" si="1288"/>
        <v>0</v>
      </c>
      <c r="GD88" s="469">
        <f t="shared" si="1289"/>
        <v>0</v>
      </c>
      <c r="GE88" s="122">
        <f>GD88/GD74</f>
        <v>0</v>
      </c>
      <c r="GF88" s="101">
        <f>GF74*GE88</f>
        <v>0</v>
      </c>
      <c r="GG88" s="119">
        <f t="shared" si="1290"/>
        <v>0</v>
      </c>
      <c r="GH88" s="93">
        <f>GH74</f>
        <v>23.63</v>
      </c>
      <c r="GI88" s="120">
        <f t="shared" si="1291"/>
        <v>0</v>
      </c>
      <c r="GJ88" s="101">
        <f t="shared" si="1292"/>
        <v>0</v>
      </c>
      <c r="GK88" s="101"/>
      <c r="GL88" s="121"/>
      <c r="GM88" s="122">
        <f t="shared" si="1293"/>
        <v>0</v>
      </c>
      <c r="GN88" s="469">
        <f t="shared" si="1294"/>
        <v>0</v>
      </c>
      <c r="GO88" s="122">
        <f>GN88/GN74</f>
        <v>0</v>
      </c>
      <c r="GP88" s="101">
        <f>GP74*GO88</f>
        <v>0</v>
      </c>
      <c r="GQ88" s="119">
        <f t="shared" si="1295"/>
        <v>0</v>
      </c>
      <c r="GR88" s="93">
        <f>GR74</f>
        <v>23.63</v>
      </c>
      <c r="GS88" s="120">
        <f t="shared" si="1296"/>
        <v>0</v>
      </c>
      <c r="GT88" s="101">
        <f t="shared" si="1297"/>
        <v>0</v>
      </c>
      <c r="GU88" s="101"/>
      <c r="GV88" s="121"/>
      <c r="GW88" s="122">
        <f t="shared" si="1298"/>
        <v>0</v>
      </c>
      <c r="GX88" s="469">
        <f t="shared" si="1299"/>
        <v>0</v>
      </c>
      <c r="GY88" s="122">
        <f>GX88/GX74</f>
        <v>0</v>
      </c>
      <c r="GZ88" s="101">
        <f>GZ74*GY88</f>
        <v>0</v>
      </c>
      <c r="HA88" s="119">
        <f t="shared" si="1300"/>
        <v>0</v>
      </c>
      <c r="HB88" s="93">
        <f>HB74</f>
        <v>23.63</v>
      </c>
      <c r="HC88" s="120">
        <f t="shared" si="1301"/>
        <v>0</v>
      </c>
      <c r="HD88" s="101">
        <f t="shared" si="1302"/>
        <v>0</v>
      </c>
      <c r="HE88" s="101"/>
      <c r="HF88" s="121"/>
      <c r="HG88" s="122">
        <f t="shared" si="1303"/>
        <v>0</v>
      </c>
      <c r="HH88" s="469">
        <f t="shared" si="1304"/>
        <v>0</v>
      </c>
      <c r="HI88" s="122">
        <f>HH88/HH74</f>
        <v>0</v>
      </c>
      <c r="HJ88" s="101">
        <f>HJ74*HI88</f>
        <v>0</v>
      </c>
      <c r="HK88" s="119">
        <f t="shared" si="1305"/>
        <v>0</v>
      </c>
      <c r="HL88" s="93">
        <f>HL74</f>
        <v>23.63</v>
      </c>
      <c r="HM88" s="120">
        <f t="shared" si="1306"/>
        <v>0</v>
      </c>
      <c r="HN88" s="101">
        <f t="shared" si="1307"/>
        <v>0</v>
      </c>
      <c r="HO88" s="101"/>
      <c r="HP88" s="121"/>
      <c r="HQ88" s="122">
        <f t="shared" si="1308"/>
        <v>0</v>
      </c>
      <c r="HR88" s="469">
        <f t="shared" si="1309"/>
        <v>0</v>
      </c>
      <c r="HS88" s="122">
        <f>HR88/HR74</f>
        <v>0</v>
      </c>
      <c r="HT88" s="101">
        <f>HT74*HS88</f>
        <v>0</v>
      </c>
      <c r="HU88" s="119">
        <f t="shared" si="1310"/>
        <v>0</v>
      </c>
      <c r="HV88" s="93">
        <f>HV74</f>
        <v>23.63</v>
      </c>
      <c r="HW88" s="120">
        <f t="shared" si="1311"/>
        <v>0</v>
      </c>
      <c r="HX88" s="101">
        <f t="shared" si="1312"/>
        <v>0</v>
      </c>
      <c r="HY88" s="101"/>
      <c r="HZ88" s="121"/>
      <c r="IA88" s="122">
        <f t="shared" si="1313"/>
        <v>0</v>
      </c>
      <c r="IB88" s="469">
        <f t="shared" si="1314"/>
        <v>0</v>
      </c>
      <c r="IC88" s="122">
        <f>IB88/IB74</f>
        <v>0</v>
      </c>
      <c r="ID88" s="101">
        <f>ID74*IC88</f>
        <v>0</v>
      </c>
      <c r="IE88" s="119">
        <f t="shared" si="1315"/>
        <v>0</v>
      </c>
      <c r="IF88" s="93">
        <f>IF74</f>
        <v>23.63</v>
      </c>
      <c r="IG88" s="120">
        <f t="shared" si="1316"/>
        <v>0</v>
      </c>
      <c r="IH88" s="101">
        <f t="shared" si="1317"/>
        <v>0</v>
      </c>
      <c r="II88" s="101"/>
      <c r="IJ88" s="121"/>
      <c r="IK88" s="122">
        <f t="shared" si="1318"/>
        <v>0</v>
      </c>
      <c r="IL88" s="469">
        <f t="shared" si="1319"/>
        <v>0</v>
      </c>
      <c r="IM88" s="122">
        <f>IL88/IL74</f>
        <v>0</v>
      </c>
      <c r="IN88" s="101">
        <f>IN74*IM88</f>
        <v>0</v>
      </c>
      <c r="IO88" s="119">
        <f t="shared" si="1320"/>
        <v>0</v>
      </c>
      <c r="IP88" s="93">
        <f>IP74</f>
        <v>23.63</v>
      </c>
      <c r="IQ88" s="120">
        <f t="shared" si="1321"/>
        <v>0</v>
      </c>
      <c r="IR88" s="101">
        <f t="shared" si="1322"/>
        <v>0</v>
      </c>
      <c r="IS88" s="101"/>
      <c r="IT88" s="121"/>
      <c r="IU88" s="122">
        <f t="shared" si="1323"/>
        <v>0</v>
      </c>
      <c r="IV88" s="469">
        <f t="shared" si="1324"/>
        <v>0</v>
      </c>
      <c r="IW88" s="122">
        <f>IV88/IV74</f>
        <v>0</v>
      </c>
      <c r="IX88" s="101">
        <f>IX74*IW88</f>
        <v>0</v>
      </c>
      <c r="IY88" s="119">
        <f t="shared" si="1325"/>
        <v>0</v>
      </c>
      <c r="IZ88" s="93">
        <f>IZ74</f>
        <v>23.63</v>
      </c>
      <c r="JA88" s="120">
        <f t="shared" si="1326"/>
        <v>0</v>
      </c>
      <c r="JB88" s="101">
        <f t="shared" si="1327"/>
        <v>0</v>
      </c>
      <c r="JC88" s="101"/>
      <c r="JD88" s="121"/>
      <c r="JE88" s="122">
        <f t="shared" si="1328"/>
        <v>0</v>
      </c>
      <c r="JF88" s="469">
        <f t="shared" si="1329"/>
        <v>0</v>
      </c>
      <c r="JG88" s="122">
        <f>JF88/JF74</f>
        <v>0</v>
      </c>
      <c r="JH88" s="101">
        <f>JH74*JG88</f>
        <v>0</v>
      </c>
      <c r="JI88" s="119">
        <f t="shared" si="1330"/>
        <v>0</v>
      </c>
      <c r="JJ88" s="93">
        <f>JJ74</f>
        <v>23.63</v>
      </c>
      <c r="JK88" s="120">
        <f t="shared" si="1331"/>
        <v>0</v>
      </c>
      <c r="JL88" s="101">
        <f t="shared" si="1332"/>
        <v>0</v>
      </c>
      <c r="JM88" s="101"/>
      <c r="JN88" s="121"/>
      <c r="JO88" s="122">
        <f t="shared" si="1333"/>
        <v>0</v>
      </c>
      <c r="JP88" s="469">
        <f t="shared" si="1334"/>
        <v>0</v>
      </c>
      <c r="JQ88" s="122" t="e">
        <f>JP88/JP74</f>
        <v>#DIV/0!</v>
      </c>
      <c r="JR88" s="101" t="e">
        <f>JR74*JQ88</f>
        <v>#DIV/0!</v>
      </c>
      <c r="JS88" s="119">
        <f t="shared" si="1335"/>
        <v>0</v>
      </c>
      <c r="JT88" s="93">
        <f>JT74</f>
        <v>0</v>
      </c>
      <c r="JU88" s="120">
        <f t="shared" si="1336"/>
        <v>0</v>
      </c>
      <c r="JV88" s="101">
        <f t="shared" si="1337"/>
        <v>0</v>
      </c>
      <c r="JW88" s="101"/>
      <c r="JX88" s="121"/>
      <c r="JY88" s="122">
        <f t="shared" si="1338"/>
        <v>0</v>
      </c>
      <c r="JZ88" s="469">
        <f t="shared" si="1339"/>
        <v>0</v>
      </c>
      <c r="KA88" s="122">
        <f>JZ88/JZ74</f>
        <v>0</v>
      </c>
      <c r="KB88" s="101">
        <f>KB74*KA88</f>
        <v>0</v>
      </c>
      <c r="KC88" s="119">
        <f t="shared" si="1340"/>
        <v>0</v>
      </c>
      <c r="KD88" s="93">
        <f>KD74</f>
        <v>23.63</v>
      </c>
      <c r="KE88" s="120">
        <f t="shared" si="1341"/>
        <v>0</v>
      </c>
      <c r="KF88" s="101">
        <f t="shared" si="1342"/>
        <v>0</v>
      </c>
      <c r="KG88" s="101"/>
      <c r="KH88" s="121"/>
      <c r="KI88" s="122">
        <f t="shared" si="1343"/>
        <v>0</v>
      </c>
      <c r="KJ88" s="469">
        <f t="shared" si="1344"/>
        <v>0</v>
      </c>
      <c r="KK88" s="122">
        <f>KJ88/KJ74</f>
        <v>0</v>
      </c>
      <c r="KL88" s="101">
        <f>KL74*KK88</f>
        <v>0</v>
      </c>
      <c r="KM88" s="119">
        <f t="shared" si="1345"/>
        <v>0</v>
      </c>
      <c r="KN88" s="93">
        <f>KN74</f>
        <v>23.63</v>
      </c>
      <c r="KO88" s="120">
        <f t="shared" si="1346"/>
        <v>0</v>
      </c>
      <c r="KP88" s="101">
        <f t="shared" si="1347"/>
        <v>0</v>
      </c>
      <c r="KQ88" s="101"/>
      <c r="KR88" s="121"/>
      <c r="KS88" s="122">
        <f t="shared" si="1348"/>
        <v>0</v>
      </c>
      <c r="KT88" s="469">
        <f t="shared" si="1349"/>
        <v>0</v>
      </c>
      <c r="KU88" s="122">
        <f>KT88/KT74</f>
        <v>0</v>
      </c>
      <c r="KV88" s="101">
        <f>KV74*KU88</f>
        <v>0</v>
      </c>
      <c r="KW88" s="119">
        <f t="shared" si="1350"/>
        <v>0</v>
      </c>
      <c r="KX88" s="93">
        <f>KX74</f>
        <v>23.63</v>
      </c>
      <c r="KY88" s="120">
        <f t="shared" si="1351"/>
        <v>0</v>
      </c>
      <c r="KZ88" s="101">
        <f t="shared" si="1352"/>
        <v>0</v>
      </c>
      <c r="LA88" s="101"/>
      <c r="LB88" s="121"/>
      <c r="LC88" s="122">
        <f t="shared" si="1353"/>
        <v>0</v>
      </c>
      <c r="LD88" s="469">
        <f t="shared" si="1354"/>
        <v>0</v>
      </c>
      <c r="LE88" s="122">
        <f>LD88/LD74</f>
        <v>0</v>
      </c>
      <c r="LF88" s="101">
        <f>LF74*LE88</f>
        <v>0</v>
      </c>
      <c r="LG88" s="119">
        <f t="shared" si="1355"/>
        <v>0</v>
      </c>
      <c r="LH88" s="93">
        <f>LH74</f>
        <v>23.63</v>
      </c>
      <c r="LI88" s="120">
        <f t="shared" si="1356"/>
        <v>0</v>
      </c>
      <c r="LJ88" s="101">
        <f t="shared" si="1357"/>
        <v>0</v>
      </c>
      <c r="LK88" s="101"/>
      <c r="LL88" s="121"/>
      <c r="LM88" s="122">
        <f t="shared" si="1358"/>
        <v>0</v>
      </c>
      <c r="LN88" s="469">
        <f t="shared" si="1359"/>
        <v>0</v>
      </c>
      <c r="LO88" s="122">
        <f>LN88/LN74</f>
        <v>0</v>
      </c>
      <c r="LP88" s="101">
        <f>LP74*LO88</f>
        <v>0</v>
      </c>
      <c r="LQ88" s="119">
        <f t="shared" si="1360"/>
        <v>0</v>
      </c>
      <c r="LR88" s="93">
        <f>LR74</f>
        <v>23.63</v>
      </c>
      <c r="LS88" s="120">
        <f t="shared" si="1361"/>
        <v>0</v>
      </c>
      <c r="LT88" s="101">
        <f t="shared" si="1362"/>
        <v>0</v>
      </c>
      <c r="LU88" s="101"/>
      <c r="LV88" s="121"/>
      <c r="LW88" s="122">
        <f t="shared" si="1363"/>
        <v>0</v>
      </c>
      <c r="LX88" s="469">
        <f t="shared" si="1364"/>
        <v>0</v>
      </c>
      <c r="LY88" s="122">
        <f>LX88/LX74</f>
        <v>0</v>
      </c>
      <c r="LZ88" s="101">
        <f>LZ74*LY88</f>
        <v>0</v>
      </c>
      <c r="MA88" s="119">
        <f t="shared" si="1365"/>
        <v>0</v>
      </c>
      <c r="MB88" s="93">
        <f>MB74</f>
        <v>23.63</v>
      </c>
      <c r="MC88" s="120">
        <f t="shared" si="1366"/>
        <v>0</v>
      </c>
      <c r="MD88" s="101">
        <f t="shared" si="1367"/>
        <v>0</v>
      </c>
      <c r="ME88" s="101"/>
      <c r="MF88" s="121"/>
      <c r="MG88" s="122">
        <f t="shared" si="1368"/>
        <v>0</v>
      </c>
      <c r="MH88" s="469">
        <f t="shared" si="1369"/>
        <v>66</v>
      </c>
      <c r="MI88" s="122">
        <f>MH88/MH74</f>
        <v>0.21085999999999999</v>
      </c>
      <c r="MJ88" s="101">
        <f>MJ74*MI88</f>
        <v>724.3</v>
      </c>
      <c r="MK88" s="119">
        <f t="shared" si="1370"/>
        <v>10.974242419999999</v>
      </c>
      <c r="ML88" s="93">
        <f>ML74</f>
        <v>23.63</v>
      </c>
      <c r="MM88" s="120">
        <f t="shared" si="1371"/>
        <v>259.32135</v>
      </c>
      <c r="MN88" s="101">
        <f t="shared" si="1372"/>
        <v>17115.21</v>
      </c>
      <c r="MO88" s="101"/>
      <c r="MP88" s="121"/>
      <c r="MQ88" s="122">
        <f t="shared" si="1373"/>
        <v>0.73728000000000005</v>
      </c>
      <c r="MR88" s="469">
        <f t="shared" si="1374"/>
        <v>0</v>
      </c>
      <c r="MS88" s="122">
        <f>MR88/MR74</f>
        <v>0</v>
      </c>
      <c r="MT88" s="101">
        <f>MT74*MS88</f>
        <v>0</v>
      </c>
      <c r="MU88" s="119">
        <f t="shared" si="1375"/>
        <v>0</v>
      </c>
      <c r="MV88" s="93">
        <f>MV74</f>
        <v>23.63</v>
      </c>
      <c r="MW88" s="120">
        <f t="shared" si="1376"/>
        <v>0</v>
      </c>
      <c r="MX88" s="101">
        <f t="shared" si="1377"/>
        <v>0</v>
      </c>
      <c r="MY88" s="101"/>
      <c r="MZ88" s="121"/>
      <c r="NA88" s="122">
        <f t="shared" si="1378"/>
        <v>0</v>
      </c>
      <c r="NB88" s="469">
        <f t="shared" si="1379"/>
        <v>0</v>
      </c>
      <c r="NC88" s="122">
        <f>NB88/NB74</f>
        <v>0</v>
      </c>
      <c r="ND88" s="101">
        <f>ND74*NC88</f>
        <v>0</v>
      </c>
      <c r="NE88" s="119">
        <f t="shared" si="1380"/>
        <v>0</v>
      </c>
      <c r="NF88" s="93">
        <f>NF74</f>
        <v>23.63</v>
      </c>
      <c r="NG88" s="120">
        <f t="shared" si="1381"/>
        <v>0</v>
      </c>
      <c r="NH88" s="101">
        <f t="shared" si="1382"/>
        <v>0</v>
      </c>
      <c r="NI88" s="101"/>
      <c r="NJ88" s="121"/>
      <c r="NK88" s="122">
        <f t="shared" si="1383"/>
        <v>0</v>
      </c>
      <c r="NL88" s="469">
        <f t="shared" si="1384"/>
        <v>0</v>
      </c>
      <c r="NM88" s="122">
        <f>NL88/NL74</f>
        <v>0</v>
      </c>
      <c r="NN88" s="101">
        <f>NN74*NM88</f>
        <v>0</v>
      </c>
      <c r="NO88" s="119">
        <f t="shared" si="1385"/>
        <v>0</v>
      </c>
      <c r="NP88" s="93">
        <f>NP74</f>
        <v>23.63</v>
      </c>
      <c r="NQ88" s="120">
        <f t="shared" si="1386"/>
        <v>0</v>
      </c>
      <c r="NR88" s="101">
        <f t="shared" si="1387"/>
        <v>0</v>
      </c>
      <c r="NS88" s="101"/>
      <c r="NT88" s="121"/>
      <c r="NU88" s="122">
        <f t="shared" si="1388"/>
        <v>0</v>
      </c>
      <c r="NV88" s="469">
        <f t="shared" si="1389"/>
        <v>0</v>
      </c>
      <c r="NW88" s="122">
        <f>NV88/NV74</f>
        <v>0</v>
      </c>
      <c r="NX88" s="101">
        <f>NX74*NW88</f>
        <v>0</v>
      </c>
      <c r="NY88" s="119">
        <f t="shared" si="1390"/>
        <v>0</v>
      </c>
      <c r="NZ88" s="93">
        <f>NZ74</f>
        <v>23.63</v>
      </c>
      <c r="OA88" s="120">
        <f t="shared" si="1391"/>
        <v>0</v>
      </c>
      <c r="OB88" s="101">
        <f t="shared" si="1392"/>
        <v>0</v>
      </c>
      <c r="OC88" s="101"/>
      <c r="OD88" s="121"/>
      <c r="OE88" s="122">
        <f t="shared" si="1393"/>
        <v>0</v>
      </c>
      <c r="OF88" s="469">
        <f t="shared" si="1394"/>
        <v>0</v>
      </c>
      <c r="OG88" s="122">
        <f>OF88/OF74</f>
        <v>0</v>
      </c>
      <c r="OH88" s="101">
        <f>OH74*OG88</f>
        <v>0</v>
      </c>
      <c r="OI88" s="119">
        <f t="shared" si="1395"/>
        <v>0</v>
      </c>
      <c r="OJ88" s="93">
        <f>OJ74</f>
        <v>23.63</v>
      </c>
      <c r="OK88" s="120">
        <f t="shared" si="1396"/>
        <v>0</v>
      </c>
      <c r="OL88" s="101">
        <f t="shared" si="1397"/>
        <v>0</v>
      </c>
      <c r="OM88" s="101"/>
      <c r="ON88" s="121"/>
      <c r="OO88" s="122">
        <f t="shared" si="1398"/>
        <v>0</v>
      </c>
      <c r="OP88" s="469">
        <f t="shared" si="1399"/>
        <v>0</v>
      </c>
      <c r="OQ88" s="122">
        <f>OP88/OP74</f>
        <v>0</v>
      </c>
      <c r="OR88" s="101">
        <f>OR74*OQ88</f>
        <v>0</v>
      </c>
      <c r="OS88" s="119">
        <f t="shared" si="1400"/>
        <v>0</v>
      </c>
      <c r="OT88" s="93">
        <f>OT74</f>
        <v>23.63</v>
      </c>
      <c r="OU88" s="120">
        <f t="shared" si="1401"/>
        <v>0</v>
      </c>
      <c r="OV88" s="101">
        <f t="shared" si="1402"/>
        <v>0</v>
      </c>
      <c r="OW88" s="101"/>
      <c r="OX88" s="121"/>
      <c r="OY88" s="122">
        <f t="shared" si="1403"/>
        <v>0</v>
      </c>
      <c r="OZ88" s="469">
        <f t="shared" si="1404"/>
        <v>0</v>
      </c>
      <c r="PA88" s="122">
        <f>OZ88/OZ74</f>
        <v>0</v>
      </c>
      <c r="PB88" s="101">
        <f>PB74*PA88</f>
        <v>0</v>
      </c>
      <c r="PC88" s="119">
        <f t="shared" si="1405"/>
        <v>0</v>
      </c>
      <c r="PD88" s="93">
        <f>PD74</f>
        <v>23.63</v>
      </c>
      <c r="PE88" s="120">
        <f t="shared" si="1406"/>
        <v>0</v>
      </c>
      <c r="PF88" s="101">
        <f t="shared" si="1407"/>
        <v>0</v>
      </c>
      <c r="PG88" s="101"/>
      <c r="PH88" s="121"/>
      <c r="PI88" s="122">
        <f t="shared" si="1408"/>
        <v>0</v>
      </c>
      <c r="PJ88" s="469">
        <f t="shared" si="1409"/>
        <v>0</v>
      </c>
      <c r="PK88" s="122">
        <f>PJ88/PJ74</f>
        <v>0</v>
      </c>
      <c r="PL88" s="101">
        <f>PL74*PK88</f>
        <v>0</v>
      </c>
      <c r="PM88" s="119">
        <f t="shared" si="1410"/>
        <v>0</v>
      </c>
      <c r="PN88" s="93">
        <f>PN74</f>
        <v>23.63</v>
      </c>
      <c r="PO88" s="120">
        <f t="shared" si="1411"/>
        <v>0</v>
      </c>
      <c r="PP88" s="101">
        <f t="shared" si="1412"/>
        <v>0</v>
      </c>
      <c r="PQ88" s="101"/>
      <c r="PR88" s="121"/>
      <c r="PS88" s="122">
        <f t="shared" si="1413"/>
        <v>0</v>
      </c>
      <c r="PT88" s="469">
        <f t="shared" si="1414"/>
        <v>0</v>
      </c>
      <c r="PU88" s="122" t="e">
        <f>PT88/PT74</f>
        <v>#DIV/0!</v>
      </c>
      <c r="PV88" s="101" t="e">
        <f>PV74*PU88</f>
        <v>#DIV/0!</v>
      </c>
      <c r="PW88" s="119">
        <f t="shared" si="1415"/>
        <v>0</v>
      </c>
      <c r="PX88" s="93">
        <f>PX74</f>
        <v>0</v>
      </c>
      <c r="PY88" s="120">
        <f t="shared" si="1416"/>
        <v>0</v>
      </c>
      <c r="PZ88" s="101">
        <f t="shared" si="1417"/>
        <v>0</v>
      </c>
      <c r="QA88" s="101"/>
      <c r="QB88" s="121"/>
      <c r="QC88" s="122">
        <f t="shared" si="1418"/>
        <v>0</v>
      </c>
      <c r="QD88" s="469">
        <f t="shared" si="1419"/>
        <v>0</v>
      </c>
      <c r="QE88" s="122">
        <f>QD88/QD74</f>
        <v>0</v>
      </c>
      <c r="QF88" s="101">
        <f>QF74*QE88</f>
        <v>0</v>
      </c>
      <c r="QG88" s="119">
        <f t="shared" si="1420"/>
        <v>0</v>
      </c>
      <c r="QH88" s="93">
        <f>QH74</f>
        <v>23.63</v>
      </c>
      <c r="QI88" s="120">
        <f t="shared" si="1421"/>
        <v>0</v>
      </c>
      <c r="QJ88" s="101">
        <f t="shared" si="1422"/>
        <v>0</v>
      </c>
      <c r="QK88" s="101"/>
      <c r="QL88" s="121"/>
      <c r="QM88" s="122">
        <f t="shared" si="1423"/>
        <v>0</v>
      </c>
      <c r="QN88" s="469">
        <f t="shared" si="1424"/>
        <v>0</v>
      </c>
      <c r="QO88" s="122">
        <f>QN88/QN74</f>
        <v>0</v>
      </c>
      <c r="QP88" s="101">
        <f>QP74*QO88</f>
        <v>0</v>
      </c>
      <c r="QQ88" s="119">
        <f t="shared" si="1425"/>
        <v>0</v>
      </c>
      <c r="QR88" s="93">
        <f>QR74</f>
        <v>23.63</v>
      </c>
      <c r="QS88" s="120">
        <f t="shared" si="1426"/>
        <v>0</v>
      </c>
      <c r="QT88" s="101">
        <f t="shared" si="1427"/>
        <v>0</v>
      </c>
      <c r="QU88" s="101"/>
      <c r="QV88" s="121"/>
      <c r="QW88" s="122">
        <f t="shared" si="1428"/>
        <v>0</v>
      </c>
      <c r="QX88" s="469">
        <f t="shared" si="1429"/>
        <v>0</v>
      </c>
      <c r="QY88" s="122">
        <f>QX88/QX74</f>
        <v>0</v>
      </c>
      <c r="QZ88" s="101">
        <f>QZ74*QY88</f>
        <v>0</v>
      </c>
      <c r="RA88" s="119">
        <f t="shared" si="1430"/>
        <v>0</v>
      </c>
      <c r="RB88" s="93">
        <f>RB74</f>
        <v>23.63</v>
      </c>
      <c r="RC88" s="120">
        <f t="shared" si="1431"/>
        <v>0</v>
      </c>
      <c r="RD88" s="101">
        <f t="shared" si="1432"/>
        <v>0</v>
      </c>
      <c r="RE88" s="101"/>
      <c r="RF88" s="121"/>
      <c r="RG88" s="122">
        <f t="shared" si="1433"/>
        <v>0</v>
      </c>
      <c r="RH88" s="469">
        <f t="shared" si="1434"/>
        <v>0</v>
      </c>
      <c r="RI88" s="122">
        <f>RH88/RH74</f>
        <v>0</v>
      </c>
      <c r="RJ88" s="101">
        <f>RJ74*RI88</f>
        <v>0</v>
      </c>
      <c r="RK88" s="119">
        <f t="shared" si="1435"/>
        <v>0</v>
      </c>
      <c r="RL88" s="93">
        <f>RL74</f>
        <v>23.63</v>
      </c>
      <c r="RM88" s="120">
        <f t="shared" si="1436"/>
        <v>0</v>
      </c>
      <c r="RN88" s="101">
        <f t="shared" si="1437"/>
        <v>0</v>
      </c>
      <c r="RO88" s="101"/>
      <c r="RP88" s="121"/>
      <c r="RQ88" s="122">
        <f t="shared" si="1438"/>
        <v>0</v>
      </c>
      <c r="RR88" s="469">
        <f t="shared" si="1439"/>
        <v>0</v>
      </c>
      <c r="RS88" s="122">
        <f>RR88/RR74</f>
        <v>0</v>
      </c>
      <c r="RT88" s="101">
        <f>RT74*RS88</f>
        <v>0</v>
      </c>
      <c r="RU88" s="119">
        <f t="shared" si="1440"/>
        <v>0</v>
      </c>
      <c r="RV88" s="93">
        <f>RV74</f>
        <v>23.63</v>
      </c>
      <c r="RW88" s="120">
        <f t="shared" si="1441"/>
        <v>0</v>
      </c>
      <c r="RX88" s="101">
        <f t="shared" si="1442"/>
        <v>0</v>
      </c>
      <c r="RY88" s="101"/>
      <c r="RZ88" s="121"/>
      <c r="SA88" s="122">
        <f t="shared" si="1443"/>
        <v>0</v>
      </c>
      <c r="SB88" s="469">
        <f t="shared" si="1444"/>
        <v>0</v>
      </c>
      <c r="SC88" s="122">
        <f>SB88/SB74</f>
        <v>0</v>
      </c>
      <c r="SD88" s="101">
        <f>SD74*SC88</f>
        <v>0</v>
      </c>
      <c r="SE88" s="119">
        <f t="shared" si="1445"/>
        <v>0</v>
      </c>
      <c r="SF88" s="93">
        <f>SF74</f>
        <v>23.63</v>
      </c>
      <c r="SG88" s="120">
        <f t="shared" si="1446"/>
        <v>0</v>
      </c>
      <c r="SH88" s="101">
        <f t="shared" si="1447"/>
        <v>0</v>
      </c>
      <c r="SI88" s="101"/>
      <c r="SJ88" s="121"/>
      <c r="SK88" s="122">
        <f t="shared" si="1448"/>
        <v>0</v>
      </c>
      <c r="SL88" s="469">
        <f t="shared" si="1449"/>
        <v>0</v>
      </c>
      <c r="SM88" s="122">
        <f>SL88/SL74</f>
        <v>0</v>
      </c>
      <c r="SN88" s="101">
        <f>SN74*SM88</f>
        <v>0</v>
      </c>
      <c r="SO88" s="119">
        <f t="shared" si="1450"/>
        <v>0</v>
      </c>
      <c r="SP88" s="93">
        <f>SP74</f>
        <v>23.63</v>
      </c>
      <c r="SQ88" s="120">
        <f t="shared" si="1451"/>
        <v>0</v>
      </c>
      <c r="SR88" s="101">
        <f t="shared" si="1452"/>
        <v>0</v>
      </c>
      <c r="SS88" s="101"/>
      <c r="ST88" s="121"/>
      <c r="SU88" s="122">
        <f t="shared" si="1453"/>
        <v>0</v>
      </c>
      <c r="SV88" s="469">
        <f t="shared" si="1454"/>
        <v>19</v>
      </c>
      <c r="SW88" s="122">
        <f>SV88/SV74</f>
        <v>5.9560000000000002E-2</v>
      </c>
      <c r="SX88" s="101">
        <f>SX74*SW88</f>
        <v>222.64</v>
      </c>
      <c r="SY88" s="119">
        <f t="shared" si="1455"/>
        <v>11.71789474</v>
      </c>
      <c r="SZ88" s="93">
        <f>SZ74</f>
        <v>23.63</v>
      </c>
      <c r="TA88" s="120">
        <f t="shared" si="1456"/>
        <v>276.89384999999999</v>
      </c>
      <c r="TB88" s="101">
        <f t="shared" si="1457"/>
        <v>5260.98</v>
      </c>
      <c r="TC88" s="101"/>
      <c r="TD88" s="121"/>
      <c r="TE88" s="122">
        <f t="shared" si="1458"/>
        <v>0.78724000000000005</v>
      </c>
      <c r="TF88" s="469">
        <f t="shared" si="1459"/>
        <v>0</v>
      </c>
      <c r="TG88" s="122">
        <f>TF88/TF74</f>
        <v>0</v>
      </c>
      <c r="TH88" s="101">
        <f>TH74*TG88</f>
        <v>0</v>
      </c>
      <c r="TI88" s="119">
        <f t="shared" si="1460"/>
        <v>0</v>
      </c>
      <c r="TJ88" s="93">
        <f>TJ74</f>
        <v>23.63</v>
      </c>
      <c r="TK88" s="120">
        <f t="shared" si="1461"/>
        <v>0</v>
      </c>
      <c r="TL88" s="101">
        <f t="shared" si="1462"/>
        <v>0</v>
      </c>
      <c r="TM88" s="101"/>
      <c r="TN88" s="121"/>
      <c r="TO88" s="122">
        <f t="shared" si="1463"/>
        <v>0</v>
      </c>
      <c r="TP88" s="469">
        <f t="shared" si="1464"/>
        <v>0</v>
      </c>
      <c r="TQ88" s="122">
        <f>TP88/TP74</f>
        <v>0</v>
      </c>
      <c r="TR88" s="101">
        <f>TR74*TQ88</f>
        <v>0</v>
      </c>
      <c r="TS88" s="119">
        <f t="shared" si="1465"/>
        <v>0</v>
      </c>
      <c r="TT88" s="93">
        <f>TT74</f>
        <v>23.63</v>
      </c>
      <c r="TU88" s="120">
        <f t="shared" si="1466"/>
        <v>0</v>
      </c>
      <c r="TV88" s="101">
        <f t="shared" si="1467"/>
        <v>0</v>
      </c>
      <c r="TW88" s="101"/>
      <c r="TX88" s="121"/>
      <c r="TY88" s="122">
        <f t="shared" si="1468"/>
        <v>0</v>
      </c>
      <c r="TZ88" s="469">
        <f t="shared" si="1469"/>
        <v>0</v>
      </c>
      <c r="UA88" s="122">
        <f>TZ88/TZ74</f>
        <v>0</v>
      </c>
      <c r="UB88" s="101">
        <f>UB74*UA88</f>
        <v>0</v>
      </c>
      <c r="UC88" s="119">
        <f t="shared" si="1470"/>
        <v>0</v>
      </c>
      <c r="UD88" s="93">
        <f>UD74</f>
        <v>23.63</v>
      </c>
      <c r="UE88" s="120">
        <f t="shared" si="1471"/>
        <v>0</v>
      </c>
      <c r="UF88" s="101">
        <f t="shared" si="1472"/>
        <v>0</v>
      </c>
      <c r="UG88" s="101"/>
      <c r="UH88" s="121"/>
      <c r="UI88" s="122">
        <f t="shared" si="1473"/>
        <v>0</v>
      </c>
      <c r="UJ88" s="469">
        <f t="shared" si="1474"/>
        <v>0</v>
      </c>
      <c r="UK88" s="122">
        <f>UJ88/UJ74</f>
        <v>0</v>
      </c>
      <c r="UL88" s="101">
        <f>UL74*UK88</f>
        <v>0</v>
      </c>
      <c r="UM88" s="119">
        <f t="shared" si="1475"/>
        <v>0</v>
      </c>
      <c r="UN88" s="93">
        <f>UN74</f>
        <v>23.63</v>
      </c>
      <c r="UO88" s="120">
        <f t="shared" si="1476"/>
        <v>0</v>
      </c>
      <c r="UP88" s="101">
        <f t="shared" si="1477"/>
        <v>0</v>
      </c>
      <c r="UQ88" s="101"/>
      <c r="UR88" s="121"/>
      <c r="US88" s="122">
        <f t="shared" si="1478"/>
        <v>0</v>
      </c>
      <c r="UT88" s="469">
        <f t="shared" si="1479"/>
        <v>0</v>
      </c>
      <c r="UU88" s="122">
        <f>UT88/UT74</f>
        <v>0</v>
      </c>
      <c r="UV88" s="101">
        <f>UV74*UU88</f>
        <v>0</v>
      </c>
      <c r="UW88" s="119">
        <f t="shared" si="1480"/>
        <v>0</v>
      </c>
      <c r="UX88" s="93">
        <f>UX74</f>
        <v>23.63</v>
      </c>
      <c r="UY88" s="120">
        <f t="shared" si="1481"/>
        <v>0</v>
      </c>
      <c r="UZ88" s="101">
        <f t="shared" si="1482"/>
        <v>0</v>
      </c>
      <c r="VA88" s="101"/>
      <c r="VB88" s="121"/>
      <c r="VC88" s="122">
        <f t="shared" si="1483"/>
        <v>0</v>
      </c>
      <c r="VD88" s="469">
        <f t="shared" si="1484"/>
        <v>0</v>
      </c>
      <c r="VE88" s="122">
        <f>VD88/VD74</f>
        <v>0</v>
      </c>
      <c r="VF88" s="101">
        <f>VF74*VE88</f>
        <v>0</v>
      </c>
      <c r="VG88" s="119">
        <f t="shared" si="1485"/>
        <v>0</v>
      </c>
      <c r="VH88" s="93">
        <f>VH74</f>
        <v>23.63</v>
      </c>
      <c r="VI88" s="120">
        <f t="shared" si="1486"/>
        <v>0</v>
      </c>
      <c r="VJ88" s="101">
        <f t="shared" si="1487"/>
        <v>0</v>
      </c>
      <c r="VK88" s="101"/>
      <c r="VL88" s="121"/>
      <c r="VM88" s="122">
        <f t="shared" si="1488"/>
        <v>0</v>
      </c>
      <c r="VN88" s="469">
        <f t="shared" si="1489"/>
        <v>0</v>
      </c>
      <c r="VO88" s="122">
        <f>VN88/VN74</f>
        <v>0</v>
      </c>
      <c r="VP88" s="101">
        <f>VP74*VO88</f>
        <v>0</v>
      </c>
      <c r="VQ88" s="119">
        <f t="shared" si="1490"/>
        <v>0</v>
      </c>
      <c r="VR88" s="93">
        <f>VR74</f>
        <v>23.63</v>
      </c>
      <c r="VS88" s="120">
        <f t="shared" si="1491"/>
        <v>0</v>
      </c>
      <c r="VT88" s="101">
        <f t="shared" si="1492"/>
        <v>0</v>
      </c>
      <c r="VU88" s="101"/>
      <c r="VV88" s="121"/>
      <c r="VW88" s="122">
        <f t="shared" si="1493"/>
        <v>0</v>
      </c>
      <c r="VX88" s="452">
        <f t="shared" si="1494"/>
        <v>85</v>
      </c>
      <c r="VY88" s="122">
        <f>VX88/VX74</f>
        <v>6.7600000000000004E-3</v>
      </c>
      <c r="VZ88" s="101">
        <f>VZ74*VY88</f>
        <v>1265.21</v>
      </c>
      <c r="WA88" s="119">
        <f t="shared" si="1495"/>
        <v>14.88482353</v>
      </c>
      <c r="WB88" s="93">
        <f>WB74</f>
        <v>23.63</v>
      </c>
      <c r="WC88" s="120">
        <f t="shared" si="1496"/>
        <v>351.72838000000002</v>
      </c>
      <c r="WD88" s="101">
        <f t="shared" si="1497"/>
        <v>29896.91</v>
      </c>
      <c r="WE88" s="101"/>
      <c r="WF88" s="121"/>
    </row>
    <row r="89" spans="1:604">
      <c r="A89" s="5"/>
      <c r="B89" s="12"/>
      <c r="C89" s="12"/>
      <c r="D89" s="12"/>
      <c r="E89" s="4" t="s">
        <v>33</v>
      </c>
      <c r="F89" s="469">
        <f t="shared" si="1199"/>
        <v>0</v>
      </c>
      <c r="G89" s="122">
        <f>F89/F74</f>
        <v>0</v>
      </c>
      <c r="H89" s="101">
        <f>H74*G89</f>
        <v>0</v>
      </c>
      <c r="I89" s="119">
        <f t="shared" si="1200"/>
        <v>0</v>
      </c>
      <c r="J89" s="93">
        <f>J74</f>
        <v>23.63</v>
      </c>
      <c r="K89" s="120">
        <f t="shared" si="1201"/>
        <v>0</v>
      </c>
      <c r="L89" s="101">
        <f t="shared" si="1202"/>
        <v>0</v>
      </c>
      <c r="M89" s="101"/>
      <c r="N89" s="121"/>
      <c r="O89" s="122" t="e">
        <f t="shared" si="1203"/>
        <v>#DIV/0!</v>
      </c>
      <c r="P89" s="469">
        <f t="shared" si="1204"/>
        <v>0</v>
      </c>
      <c r="Q89" s="122">
        <f>P89/P74</f>
        <v>0</v>
      </c>
      <c r="R89" s="101">
        <f>R74*Q89</f>
        <v>0</v>
      </c>
      <c r="S89" s="119">
        <f t="shared" si="1205"/>
        <v>0</v>
      </c>
      <c r="T89" s="93">
        <f>T74</f>
        <v>23.63</v>
      </c>
      <c r="U89" s="120">
        <f t="shared" si="1206"/>
        <v>0</v>
      </c>
      <c r="V89" s="101">
        <f t="shared" si="1207"/>
        <v>0</v>
      </c>
      <c r="W89" s="101"/>
      <c r="X89" s="121"/>
      <c r="Y89" s="122" t="e">
        <f t="shared" si="1208"/>
        <v>#DIV/0!</v>
      </c>
      <c r="Z89" s="469">
        <f t="shared" si="1209"/>
        <v>0</v>
      </c>
      <c r="AA89" s="122">
        <f>Z89/Z74</f>
        <v>0</v>
      </c>
      <c r="AB89" s="101">
        <f>AB74*AA89</f>
        <v>0</v>
      </c>
      <c r="AC89" s="119">
        <f t="shared" si="1210"/>
        <v>0</v>
      </c>
      <c r="AD89" s="93">
        <f>AD74</f>
        <v>23.63</v>
      </c>
      <c r="AE89" s="120">
        <f t="shared" si="1211"/>
        <v>0</v>
      </c>
      <c r="AF89" s="101">
        <f t="shared" si="1212"/>
        <v>0</v>
      </c>
      <c r="AG89" s="101"/>
      <c r="AH89" s="121"/>
      <c r="AI89" s="122" t="e">
        <f t="shared" si="1213"/>
        <v>#DIV/0!</v>
      </c>
      <c r="AJ89" s="469">
        <f t="shared" si="1214"/>
        <v>0</v>
      </c>
      <c r="AK89" s="122" t="e">
        <f>AJ89/AJ74</f>
        <v>#DIV/0!</v>
      </c>
      <c r="AL89" s="101" t="e">
        <f>AL74*AK89</f>
        <v>#DIV/0!</v>
      </c>
      <c r="AM89" s="119">
        <f t="shared" si="1215"/>
        <v>0</v>
      </c>
      <c r="AN89" s="93">
        <f>AN74</f>
        <v>0</v>
      </c>
      <c r="AO89" s="120">
        <f t="shared" si="1216"/>
        <v>0</v>
      </c>
      <c r="AP89" s="101">
        <f t="shared" si="1217"/>
        <v>0</v>
      </c>
      <c r="AQ89" s="101"/>
      <c r="AR89" s="121"/>
      <c r="AS89" s="122" t="e">
        <f t="shared" si="1218"/>
        <v>#DIV/0!</v>
      </c>
      <c r="AT89" s="469">
        <f t="shared" si="1219"/>
        <v>0</v>
      </c>
      <c r="AU89" s="122">
        <f>AT89/AT74</f>
        <v>0</v>
      </c>
      <c r="AV89" s="101">
        <f>AV74*AU89</f>
        <v>0</v>
      </c>
      <c r="AW89" s="119">
        <f t="shared" si="1220"/>
        <v>0</v>
      </c>
      <c r="AX89" s="93">
        <f>AX74</f>
        <v>23.63</v>
      </c>
      <c r="AY89" s="120">
        <f t="shared" si="1221"/>
        <v>0</v>
      </c>
      <c r="AZ89" s="101">
        <f t="shared" si="1222"/>
        <v>0</v>
      </c>
      <c r="BA89" s="101"/>
      <c r="BB89" s="121"/>
      <c r="BC89" s="122" t="e">
        <f t="shared" si="1223"/>
        <v>#DIV/0!</v>
      </c>
      <c r="BD89" s="469">
        <f t="shared" si="1224"/>
        <v>0</v>
      </c>
      <c r="BE89" s="122">
        <f>BD89/BD74</f>
        <v>0</v>
      </c>
      <c r="BF89" s="101">
        <f>BF74*BE89</f>
        <v>0</v>
      </c>
      <c r="BG89" s="119">
        <f t="shared" si="1225"/>
        <v>0</v>
      </c>
      <c r="BH89" s="93">
        <f>BH74</f>
        <v>23.63</v>
      </c>
      <c r="BI89" s="120">
        <f t="shared" si="1226"/>
        <v>0</v>
      </c>
      <c r="BJ89" s="101">
        <f t="shared" si="1227"/>
        <v>0</v>
      </c>
      <c r="BK89" s="101"/>
      <c r="BL89" s="121"/>
      <c r="BM89" s="122" t="e">
        <f t="shared" si="1228"/>
        <v>#DIV/0!</v>
      </c>
      <c r="BN89" s="469">
        <f t="shared" si="1229"/>
        <v>0</v>
      </c>
      <c r="BO89" s="122">
        <f>BN89/BN74</f>
        <v>0</v>
      </c>
      <c r="BP89" s="101">
        <f>BP74*BO89</f>
        <v>0</v>
      </c>
      <c r="BQ89" s="119">
        <f t="shared" si="1230"/>
        <v>0</v>
      </c>
      <c r="BR89" s="93">
        <f>BR74</f>
        <v>23.63</v>
      </c>
      <c r="BS89" s="120">
        <f t="shared" si="1231"/>
        <v>0</v>
      </c>
      <c r="BT89" s="101">
        <f t="shared" si="1232"/>
        <v>0</v>
      </c>
      <c r="BU89" s="101"/>
      <c r="BV89" s="121"/>
      <c r="BW89" s="122" t="e">
        <f t="shared" si="1233"/>
        <v>#DIV/0!</v>
      </c>
      <c r="BX89" s="469">
        <f t="shared" si="1234"/>
        <v>0</v>
      </c>
      <c r="BY89" s="122">
        <f>BX89/BX74</f>
        <v>0</v>
      </c>
      <c r="BZ89" s="101">
        <f>BZ74*BY89</f>
        <v>0</v>
      </c>
      <c r="CA89" s="119">
        <f t="shared" si="1235"/>
        <v>0</v>
      </c>
      <c r="CB89" s="93">
        <f>CB74</f>
        <v>23.63</v>
      </c>
      <c r="CC89" s="120">
        <f t="shared" si="1236"/>
        <v>0</v>
      </c>
      <c r="CD89" s="101">
        <f t="shared" si="1237"/>
        <v>0</v>
      </c>
      <c r="CE89" s="101"/>
      <c r="CF89" s="121"/>
      <c r="CG89" s="122" t="e">
        <f t="shared" si="1238"/>
        <v>#DIV/0!</v>
      </c>
      <c r="CH89" s="469">
        <f t="shared" si="1239"/>
        <v>0</v>
      </c>
      <c r="CI89" s="122" t="e">
        <f>CH89/CH74</f>
        <v>#DIV/0!</v>
      </c>
      <c r="CJ89" s="101" t="e">
        <f>CJ74*CI89</f>
        <v>#DIV/0!</v>
      </c>
      <c r="CK89" s="119">
        <f t="shared" si="1240"/>
        <v>0</v>
      </c>
      <c r="CL89" s="93">
        <f>CL74</f>
        <v>0</v>
      </c>
      <c r="CM89" s="120">
        <f t="shared" si="1241"/>
        <v>0</v>
      </c>
      <c r="CN89" s="101">
        <f t="shared" si="1242"/>
        <v>0</v>
      </c>
      <c r="CO89" s="101"/>
      <c r="CP89" s="121"/>
      <c r="CQ89" s="122" t="e">
        <f t="shared" si="1243"/>
        <v>#DIV/0!</v>
      </c>
      <c r="CR89" s="469">
        <f t="shared" si="1244"/>
        <v>0</v>
      </c>
      <c r="CS89" s="122">
        <f>CR89/CR74</f>
        <v>0</v>
      </c>
      <c r="CT89" s="101">
        <f>CT74*CS89</f>
        <v>0</v>
      </c>
      <c r="CU89" s="119">
        <f t="shared" si="1245"/>
        <v>0</v>
      </c>
      <c r="CV89" s="93">
        <f>CV74</f>
        <v>23.63</v>
      </c>
      <c r="CW89" s="120">
        <f t="shared" si="1246"/>
        <v>0</v>
      </c>
      <c r="CX89" s="101">
        <f t="shared" si="1247"/>
        <v>0</v>
      </c>
      <c r="CY89" s="101"/>
      <c r="CZ89" s="121"/>
      <c r="DA89" s="122" t="e">
        <f t="shared" si="1248"/>
        <v>#DIV/0!</v>
      </c>
      <c r="DB89" s="469">
        <f t="shared" si="1249"/>
        <v>0</v>
      </c>
      <c r="DC89" s="122">
        <f>DB89/DB74</f>
        <v>0</v>
      </c>
      <c r="DD89" s="101">
        <f>DD74*DC89</f>
        <v>0</v>
      </c>
      <c r="DE89" s="119">
        <f t="shared" si="1250"/>
        <v>0</v>
      </c>
      <c r="DF89" s="93">
        <f>DF74</f>
        <v>23.63</v>
      </c>
      <c r="DG89" s="120">
        <f t="shared" si="1251"/>
        <v>0</v>
      </c>
      <c r="DH89" s="101">
        <f t="shared" si="1252"/>
        <v>0</v>
      </c>
      <c r="DI89" s="101"/>
      <c r="DJ89" s="121"/>
      <c r="DK89" s="122" t="e">
        <f t="shared" si="1253"/>
        <v>#DIV/0!</v>
      </c>
      <c r="DL89" s="469">
        <f t="shared" si="1254"/>
        <v>0</v>
      </c>
      <c r="DM89" s="122">
        <f>DL89/DL74</f>
        <v>0</v>
      </c>
      <c r="DN89" s="101">
        <f>DN74*DM89</f>
        <v>0</v>
      </c>
      <c r="DO89" s="119">
        <f t="shared" si="1255"/>
        <v>0</v>
      </c>
      <c r="DP89" s="93">
        <f>DP74</f>
        <v>23.63</v>
      </c>
      <c r="DQ89" s="120">
        <f t="shared" si="1256"/>
        <v>0</v>
      </c>
      <c r="DR89" s="101">
        <f t="shared" si="1257"/>
        <v>0</v>
      </c>
      <c r="DS89" s="101"/>
      <c r="DT89" s="121"/>
      <c r="DU89" s="122" t="e">
        <f t="shared" si="1258"/>
        <v>#DIV/0!</v>
      </c>
      <c r="DV89" s="469">
        <f t="shared" si="1259"/>
        <v>0</v>
      </c>
      <c r="DW89" s="122">
        <f>DV89/DV74</f>
        <v>0</v>
      </c>
      <c r="DX89" s="101">
        <f>DX74*DW89</f>
        <v>0</v>
      </c>
      <c r="DY89" s="119">
        <f t="shared" si="1260"/>
        <v>0</v>
      </c>
      <c r="DZ89" s="93">
        <f>DZ74</f>
        <v>23.63</v>
      </c>
      <c r="EA89" s="120">
        <f t="shared" si="1261"/>
        <v>0</v>
      </c>
      <c r="EB89" s="101">
        <f t="shared" si="1262"/>
        <v>0</v>
      </c>
      <c r="EC89" s="101"/>
      <c r="ED89" s="121"/>
      <c r="EE89" s="122" t="e">
        <f t="shared" si="1263"/>
        <v>#DIV/0!</v>
      </c>
      <c r="EF89" s="469">
        <f t="shared" si="1264"/>
        <v>0</v>
      </c>
      <c r="EG89" s="122">
        <f>EF89/EF74</f>
        <v>0</v>
      </c>
      <c r="EH89" s="101">
        <f>EH74*EG89</f>
        <v>0</v>
      </c>
      <c r="EI89" s="119">
        <f t="shared" si="1265"/>
        <v>0</v>
      </c>
      <c r="EJ89" s="93">
        <f>EJ74</f>
        <v>23.63</v>
      </c>
      <c r="EK89" s="120">
        <f t="shared" si="1266"/>
        <v>0</v>
      </c>
      <c r="EL89" s="101">
        <f t="shared" si="1267"/>
        <v>0</v>
      </c>
      <c r="EM89" s="101"/>
      <c r="EN89" s="121"/>
      <c r="EO89" s="122" t="e">
        <f t="shared" si="1268"/>
        <v>#DIV/0!</v>
      </c>
      <c r="EP89" s="469">
        <f t="shared" si="1269"/>
        <v>0</v>
      </c>
      <c r="EQ89" s="122">
        <f>EP89/EP74</f>
        <v>0</v>
      </c>
      <c r="ER89" s="101">
        <f>ER74*EQ89</f>
        <v>0</v>
      </c>
      <c r="ES89" s="119">
        <f t="shared" si="1270"/>
        <v>0</v>
      </c>
      <c r="ET89" s="93">
        <f>ET74</f>
        <v>23.63</v>
      </c>
      <c r="EU89" s="120">
        <f t="shared" si="1271"/>
        <v>0</v>
      </c>
      <c r="EV89" s="101">
        <f t="shared" si="1272"/>
        <v>0</v>
      </c>
      <c r="EW89" s="101"/>
      <c r="EX89" s="121"/>
      <c r="EY89" s="122" t="e">
        <f t="shared" si="1273"/>
        <v>#DIV/0!</v>
      </c>
      <c r="EZ89" s="469">
        <f t="shared" si="1274"/>
        <v>0</v>
      </c>
      <c r="FA89" s="122">
        <f>EZ89/EZ74</f>
        <v>0</v>
      </c>
      <c r="FB89" s="101">
        <f>FB74*FA89</f>
        <v>0</v>
      </c>
      <c r="FC89" s="119">
        <f t="shared" si="1275"/>
        <v>0</v>
      </c>
      <c r="FD89" s="93">
        <f>FD74</f>
        <v>23.63</v>
      </c>
      <c r="FE89" s="120">
        <f t="shared" si="1276"/>
        <v>0</v>
      </c>
      <c r="FF89" s="101">
        <f t="shared" si="1277"/>
        <v>0</v>
      </c>
      <c r="FG89" s="101"/>
      <c r="FH89" s="121"/>
      <c r="FI89" s="122" t="e">
        <f t="shared" si="1278"/>
        <v>#DIV/0!</v>
      </c>
      <c r="FJ89" s="469">
        <f t="shared" si="1279"/>
        <v>0</v>
      </c>
      <c r="FK89" s="122">
        <f>FJ89/FJ74</f>
        <v>0</v>
      </c>
      <c r="FL89" s="101">
        <f>FL74*FK89</f>
        <v>0</v>
      </c>
      <c r="FM89" s="119">
        <f t="shared" si="1280"/>
        <v>0</v>
      </c>
      <c r="FN89" s="93">
        <f>FN74</f>
        <v>23.63</v>
      </c>
      <c r="FO89" s="120">
        <f t="shared" si="1281"/>
        <v>0</v>
      </c>
      <c r="FP89" s="101">
        <f t="shared" si="1282"/>
        <v>0</v>
      </c>
      <c r="FQ89" s="101"/>
      <c r="FR89" s="121"/>
      <c r="FS89" s="122" t="e">
        <f t="shared" si="1283"/>
        <v>#DIV/0!</v>
      </c>
      <c r="FT89" s="469">
        <f t="shared" si="1284"/>
        <v>0</v>
      </c>
      <c r="FU89" s="122">
        <f>FT89/FT74</f>
        <v>0</v>
      </c>
      <c r="FV89" s="101">
        <f>FV74*FU89</f>
        <v>0</v>
      </c>
      <c r="FW89" s="119">
        <f t="shared" si="1285"/>
        <v>0</v>
      </c>
      <c r="FX89" s="93">
        <f>FX74</f>
        <v>23.63</v>
      </c>
      <c r="FY89" s="120">
        <f t="shared" si="1286"/>
        <v>0</v>
      </c>
      <c r="FZ89" s="101">
        <f t="shared" si="1287"/>
        <v>0</v>
      </c>
      <c r="GA89" s="101"/>
      <c r="GB89" s="121"/>
      <c r="GC89" s="122" t="e">
        <f t="shared" si="1288"/>
        <v>#DIV/0!</v>
      </c>
      <c r="GD89" s="469">
        <f t="shared" si="1289"/>
        <v>0</v>
      </c>
      <c r="GE89" s="122">
        <f>GD89/GD74</f>
        <v>0</v>
      </c>
      <c r="GF89" s="101">
        <f>GF74*GE89</f>
        <v>0</v>
      </c>
      <c r="GG89" s="119">
        <f t="shared" si="1290"/>
        <v>0</v>
      </c>
      <c r="GH89" s="93">
        <f>GH74</f>
        <v>23.63</v>
      </c>
      <c r="GI89" s="120">
        <f t="shared" si="1291"/>
        <v>0</v>
      </c>
      <c r="GJ89" s="101">
        <f t="shared" si="1292"/>
        <v>0</v>
      </c>
      <c r="GK89" s="101"/>
      <c r="GL89" s="121"/>
      <c r="GM89" s="122" t="e">
        <f t="shared" si="1293"/>
        <v>#DIV/0!</v>
      </c>
      <c r="GN89" s="469">
        <f t="shared" si="1294"/>
        <v>0</v>
      </c>
      <c r="GO89" s="122">
        <f>GN89/GN74</f>
        <v>0</v>
      </c>
      <c r="GP89" s="101">
        <f>GP74*GO89</f>
        <v>0</v>
      </c>
      <c r="GQ89" s="119">
        <f t="shared" si="1295"/>
        <v>0</v>
      </c>
      <c r="GR89" s="93">
        <f>GR74</f>
        <v>23.63</v>
      </c>
      <c r="GS89" s="120">
        <f t="shared" si="1296"/>
        <v>0</v>
      </c>
      <c r="GT89" s="101">
        <f t="shared" si="1297"/>
        <v>0</v>
      </c>
      <c r="GU89" s="101"/>
      <c r="GV89" s="121"/>
      <c r="GW89" s="122" t="e">
        <f t="shared" si="1298"/>
        <v>#DIV/0!</v>
      </c>
      <c r="GX89" s="469">
        <f t="shared" si="1299"/>
        <v>0</v>
      </c>
      <c r="GY89" s="122">
        <f>GX89/GX74</f>
        <v>0</v>
      </c>
      <c r="GZ89" s="101">
        <f>GZ74*GY89</f>
        <v>0</v>
      </c>
      <c r="HA89" s="119">
        <f t="shared" si="1300"/>
        <v>0</v>
      </c>
      <c r="HB89" s="93">
        <f>HB74</f>
        <v>23.63</v>
      </c>
      <c r="HC89" s="120">
        <f t="shared" si="1301"/>
        <v>0</v>
      </c>
      <c r="HD89" s="101">
        <f t="shared" si="1302"/>
        <v>0</v>
      </c>
      <c r="HE89" s="101"/>
      <c r="HF89" s="121"/>
      <c r="HG89" s="122" t="e">
        <f t="shared" si="1303"/>
        <v>#DIV/0!</v>
      </c>
      <c r="HH89" s="469">
        <f t="shared" si="1304"/>
        <v>0</v>
      </c>
      <c r="HI89" s="122">
        <f>HH89/HH74</f>
        <v>0</v>
      </c>
      <c r="HJ89" s="101">
        <f>HJ74*HI89</f>
        <v>0</v>
      </c>
      <c r="HK89" s="119">
        <f t="shared" si="1305"/>
        <v>0</v>
      </c>
      <c r="HL89" s="93">
        <f>HL74</f>
        <v>23.63</v>
      </c>
      <c r="HM89" s="120">
        <f t="shared" si="1306"/>
        <v>0</v>
      </c>
      <c r="HN89" s="101">
        <f t="shared" si="1307"/>
        <v>0</v>
      </c>
      <c r="HO89" s="101"/>
      <c r="HP89" s="121"/>
      <c r="HQ89" s="122" t="e">
        <f t="shared" si="1308"/>
        <v>#DIV/0!</v>
      </c>
      <c r="HR89" s="469">
        <f t="shared" si="1309"/>
        <v>0</v>
      </c>
      <c r="HS89" s="122">
        <f>HR89/HR74</f>
        <v>0</v>
      </c>
      <c r="HT89" s="101">
        <f>HT74*HS89</f>
        <v>0</v>
      </c>
      <c r="HU89" s="119">
        <f t="shared" si="1310"/>
        <v>0</v>
      </c>
      <c r="HV89" s="93">
        <f>HV74</f>
        <v>23.63</v>
      </c>
      <c r="HW89" s="120">
        <f t="shared" si="1311"/>
        <v>0</v>
      </c>
      <c r="HX89" s="101">
        <f t="shared" si="1312"/>
        <v>0</v>
      </c>
      <c r="HY89" s="101"/>
      <c r="HZ89" s="121"/>
      <c r="IA89" s="122" t="e">
        <f t="shared" si="1313"/>
        <v>#DIV/0!</v>
      </c>
      <c r="IB89" s="469">
        <f t="shared" si="1314"/>
        <v>0</v>
      </c>
      <c r="IC89" s="122">
        <f>IB89/IB74</f>
        <v>0</v>
      </c>
      <c r="ID89" s="101">
        <f>ID74*IC89</f>
        <v>0</v>
      </c>
      <c r="IE89" s="119">
        <f t="shared" si="1315"/>
        <v>0</v>
      </c>
      <c r="IF89" s="93">
        <f>IF74</f>
        <v>23.63</v>
      </c>
      <c r="IG89" s="120">
        <f t="shared" si="1316"/>
        <v>0</v>
      </c>
      <c r="IH89" s="101">
        <f t="shared" si="1317"/>
        <v>0</v>
      </c>
      <c r="II89" s="101"/>
      <c r="IJ89" s="121"/>
      <c r="IK89" s="122" t="e">
        <f t="shared" si="1318"/>
        <v>#DIV/0!</v>
      </c>
      <c r="IL89" s="469">
        <f t="shared" si="1319"/>
        <v>0</v>
      </c>
      <c r="IM89" s="122">
        <f>IL89/IL74</f>
        <v>0</v>
      </c>
      <c r="IN89" s="101">
        <f>IN74*IM89</f>
        <v>0</v>
      </c>
      <c r="IO89" s="119">
        <f t="shared" si="1320"/>
        <v>0</v>
      </c>
      <c r="IP89" s="93">
        <f>IP74</f>
        <v>23.63</v>
      </c>
      <c r="IQ89" s="120">
        <f t="shared" si="1321"/>
        <v>0</v>
      </c>
      <c r="IR89" s="101">
        <f t="shared" si="1322"/>
        <v>0</v>
      </c>
      <c r="IS89" s="101"/>
      <c r="IT89" s="121"/>
      <c r="IU89" s="122" t="e">
        <f t="shared" si="1323"/>
        <v>#DIV/0!</v>
      </c>
      <c r="IV89" s="469">
        <f t="shared" si="1324"/>
        <v>0</v>
      </c>
      <c r="IW89" s="122">
        <f>IV89/IV74</f>
        <v>0</v>
      </c>
      <c r="IX89" s="101">
        <f>IX74*IW89</f>
        <v>0</v>
      </c>
      <c r="IY89" s="119">
        <f t="shared" si="1325"/>
        <v>0</v>
      </c>
      <c r="IZ89" s="93">
        <f>IZ74</f>
        <v>23.63</v>
      </c>
      <c r="JA89" s="120">
        <f t="shared" si="1326"/>
        <v>0</v>
      </c>
      <c r="JB89" s="101">
        <f t="shared" si="1327"/>
        <v>0</v>
      </c>
      <c r="JC89" s="101"/>
      <c r="JD89" s="121"/>
      <c r="JE89" s="122" t="e">
        <f t="shared" si="1328"/>
        <v>#DIV/0!</v>
      </c>
      <c r="JF89" s="469">
        <f t="shared" si="1329"/>
        <v>0</v>
      </c>
      <c r="JG89" s="122">
        <f>JF89/JF74</f>
        <v>0</v>
      </c>
      <c r="JH89" s="101">
        <f>JH74*JG89</f>
        <v>0</v>
      </c>
      <c r="JI89" s="119">
        <f t="shared" si="1330"/>
        <v>0</v>
      </c>
      <c r="JJ89" s="93">
        <f>JJ74</f>
        <v>23.63</v>
      </c>
      <c r="JK89" s="120">
        <f t="shared" si="1331"/>
        <v>0</v>
      </c>
      <c r="JL89" s="101">
        <f t="shared" si="1332"/>
        <v>0</v>
      </c>
      <c r="JM89" s="101"/>
      <c r="JN89" s="121"/>
      <c r="JO89" s="122" t="e">
        <f t="shared" si="1333"/>
        <v>#DIV/0!</v>
      </c>
      <c r="JP89" s="469">
        <f t="shared" si="1334"/>
        <v>0</v>
      </c>
      <c r="JQ89" s="122" t="e">
        <f>JP89/JP74</f>
        <v>#DIV/0!</v>
      </c>
      <c r="JR89" s="101" t="e">
        <f>JR74*JQ89</f>
        <v>#DIV/0!</v>
      </c>
      <c r="JS89" s="119">
        <f t="shared" si="1335"/>
        <v>0</v>
      </c>
      <c r="JT89" s="93">
        <f>JT74</f>
        <v>0</v>
      </c>
      <c r="JU89" s="120">
        <f t="shared" si="1336"/>
        <v>0</v>
      </c>
      <c r="JV89" s="101">
        <f t="shared" si="1337"/>
        <v>0</v>
      </c>
      <c r="JW89" s="101"/>
      <c r="JX89" s="121"/>
      <c r="JY89" s="122" t="e">
        <f t="shared" si="1338"/>
        <v>#DIV/0!</v>
      </c>
      <c r="JZ89" s="469">
        <f t="shared" si="1339"/>
        <v>0</v>
      </c>
      <c r="KA89" s="122">
        <f>JZ89/JZ74</f>
        <v>0</v>
      </c>
      <c r="KB89" s="101">
        <f>KB74*KA89</f>
        <v>0</v>
      </c>
      <c r="KC89" s="119">
        <f t="shared" si="1340"/>
        <v>0</v>
      </c>
      <c r="KD89" s="93">
        <f>KD74</f>
        <v>23.63</v>
      </c>
      <c r="KE89" s="120">
        <f t="shared" si="1341"/>
        <v>0</v>
      </c>
      <c r="KF89" s="101">
        <f t="shared" si="1342"/>
        <v>0</v>
      </c>
      <c r="KG89" s="101"/>
      <c r="KH89" s="121"/>
      <c r="KI89" s="122" t="e">
        <f t="shared" si="1343"/>
        <v>#DIV/0!</v>
      </c>
      <c r="KJ89" s="469">
        <f t="shared" si="1344"/>
        <v>0</v>
      </c>
      <c r="KK89" s="122">
        <f>KJ89/KJ74</f>
        <v>0</v>
      </c>
      <c r="KL89" s="101">
        <f>KL74*KK89</f>
        <v>0</v>
      </c>
      <c r="KM89" s="119">
        <f t="shared" si="1345"/>
        <v>0</v>
      </c>
      <c r="KN89" s="93">
        <f>KN74</f>
        <v>23.63</v>
      </c>
      <c r="KO89" s="120">
        <f t="shared" si="1346"/>
        <v>0</v>
      </c>
      <c r="KP89" s="101">
        <f t="shared" si="1347"/>
        <v>0</v>
      </c>
      <c r="KQ89" s="101"/>
      <c r="KR89" s="121"/>
      <c r="KS89" s="122" t="e">
        <f t="shared" si="1348"/>
        <v>#DIV/0!</v>
      </c>
      <c r="KT89" s="469">
        <f t="shared" si="1349"/>
        <v>0</v>
      </c>
      <c r="KU89" s="122">
        <f>KT89/KT74</f>
        <v>0</v>
      </c>
      <c r="KV89" s="101">
        <f>KV74*KU89</f>
        <v>0</v>
      </c>
      <c r="KW89" s="119">
        <f t="shared" si="1350"/>
        <v>0</v>
      </c>
      <c r="KX89" s="93">
        <f>KX74</f>
        <v>23.63</v>
      </c>
      <c r="KY89" s="120">
        <f t="shared" si="1351"/>
        <v>0</v>
      </c>
      <c r="KZ89" s="101">
        <f t="shared" si="1352"/>
        <v>0</v>
      </c>
      <c r="LA89" s="101"/>
      <c r="LB89" s="121"/>
      <c r="LC89" s="122" t="e">
        <f t="shared" si="1353"/>
        <v>#DIV/0!</v>
      </c>
      <c r="LD89" s="469">
        <f t="shared" si="1354"/>
        <v>0</v>
      </c>
      <c r="LE89" s="122">
        <f>LD89/LD74</f>
        <v>0</v>
      </c>
      <c r="LF89" s="101">
        <f>LF74*LE89</f>
        <v>0</v>
      </c>
      <c r="LG89" s="119">
        <f t="shared" si="1355"/>
        <v>0</v>
      </c>
      <c r="LH89" s="93">
        <f>LH74</f>
        <v>23.63</v>
      </c>
      <c r="LI89" s="120">
        <f t="shared" si="1356"/>
        <v>0</v>
      </c>
      <c r="LJ89" s="101">
        <f t="shared" si="1357"/>
        <v>0</v>
      </c>
      <c r="LK89" s="101"/>
      <c r="LL89" s="121"/>
      <c r="LM89" s="122" t="e">
        <f t="shared" si="1358"/>
        <v>#DIV/0!</v>
      </c>
      <c r="LN89" s="469">
        <f t="shared" si="1359"/>
        <v>0</v>
      </c>
      <c r="LO89" s="122">
        <f>LN89/LN74</f>
        <v>0</v>
      </c>
      <c r="LP89" s="101">
        <f>LP74*LO89</f>
        <v>0</v>
      </c>
      <c r="LQ89" s="119">
        <f t="shared" si="1360"/>
        <v>0</v>
      </c>
      <c r="LR89" s="93">
        <f>LR74</f>
        <v>23.63</v>
      </c>
      <c r="LS89" s="120">
        <f t="shared" si="1361"/>
        <v>0</v>
      </c>
      <c r="LT89" s="101">
        <f t="shared" si="1362"/>
        <v>0</v>
      </c>
      <c r="LU89" s="101"/>
      <c r="LV89" s="121"/>
      <c r="LW89" s="122" t="e">
        <f t="shared" si="1363"/>
        <v>#DIV/0!</v>
      </c>
      <c r="LX89" s="469">
        <f t="shared" si="1364"/>
        <v>0</v>
      </c>
      <c r="LY89" s="122">
        <f>LX89/LX74</f>
        <v>0</v>
      </c>
      <c r="LZ89" s="101">
        <f>LZ74*LY89</f>
        <v>0</v>
      </c>
      <c r="MA89" s="119">
        <f t="shared" si="1365"/>
        <v>0</v>
      </c>
      <c r="MB89" s="93">
        <f>MB74</f>
        <v>23.63</v>
      </c>
      <c r="MC89" s="120">
        <f t="shared" si="1366"/>
        <v>0</v>
      </c>
      <c r="MD89" s="101">
        <f t="shared" si="1367"/>
        <v>0</v>
      </c>
      <c r="ME89" s="101"/>
      <c r="MF89" s="121"/>
      <c r="MG89" s="122" t="e">
        <f t="shared" si="1368"/>
        <v>#DIV/0!</v>
      </c>
      <c r="MH89" s="469">
        <f t="shared" si="1369"/>
        <v>0</v>
      </c>
      <c r="MI89" s="122">
        <f>MH89/MH74</f>
        <v>0</v>
      </c>
      <c r="MJ89" s="101">
        <f>MJ74*MI89</f>
        <v>0</v>
      </c>
      <c r="MK89" s="119">
        <f t="shared" si="1370"/>
        <v>0</v>
      </c>
      <c r="ML89" s="93">
        <f>ML74</f>
        <v>23.63</v>
      </c>
      <c r="MM89" s="120">
        <f t="shared" si="1371"/>
        <v>0</v>
      </c>
      <c r="MN89" s="101">
        <f t="shared" si="1372"/>
        <v>0</v>
      </c>
      <c r="MO89" s="101"/>
      <c r="MP89" s="121"/>
      <c r="MQ89" s="122" t="e">
        <f t="shared" si="1373"/>
        <v>#DIV/0!</v>
      </c>
      <c r="MR89" s="469">
        <f t="shared" si="1374"/>
        <v>0</v>
      </c>
      <c r="MS89" s="122">
        <f>MR89/MR74</f>
        <v>0</v>
      </c>
      <c r="MT89" s="101">
        <f>MT74*MS89</f>
        <v>0</v>
      </c>
      <c r="MU89" s="119">
        <f t="shared" si="1375"/>
        <v>0</v>
      </c>
      <c r="MV89" s="93">
        <f>MV74</f>
        <v>23.63</v>
      </c>
      <c r="MW89" s="120">
        <f t="shared" si="1376"/>
        <v>0</v>
      </c>
      <c r="MX89" s="101">
        <f t="shared" si="1377"/>
        <v>0</v>
      </c>
      <c r="MY89" s="101"/>
      <c r="MZ89" s="121"/>
      <c r="NA89" s="122" t="e">
        <f t="shared" si="1378"/>
        <v>#DIV/0!</v>
      </c>
      <c r="NB89" s="469">
        <f t="shared" si="1379"/>
        <v>0</v>
      </c>
      <c r="NC89" s="122">
        <f>NB89/NB74</f>
        <v>0</v>
      </c>
      <c r="ND89" s="101">
        <f>ND74*NC89</f>
        <v>0</v>
      </c>
      <c r="NE89" s="119">
        <f t="shared" si="1380"/>
        <v>0</v>
      </c>
      <c r="NF89" s="93">
        <f>NF74</f>
        <v>23.63</v>
      </c>
      <c r="NG89" s="120">
        <f t="shared" si="1381"/>
        <v>0</v>
      </c>
      <c r="NH89" s="101">
        <f t="shared" si="1382"/>
        <v>0</v>
      </c>
      <c r="NI89" s="101"/>
      <c r="NJ89" s="121"/>
      <c r="NK89" s="122" t="e">
        <f t="shared" si="1383"/>
        <v>#DIV/0!</v>
      </c>
      <c r="NL89" s="469">
        <f t="shared" si="1384"/>
        <v>0</v>
      </c>
      <c r="NM89" s="122">
        <f>NL89/NL74</f>
        <v>0</v>
      </c>
      <c r="NN89" s="101">
        <f>NN74*NM89</f>
        <v>0</v>
      </c>
      <c r="NO89" s="119">
        <f t="shared" si="1385"/>
        <v>0</v>
      </c>
      <c r="NP89" s="93">
        <f>NP74</f>
        <v>23.63</v>
      </c>
      <c r="NQ89" s="120">
        <f t="shared" si="1386"/>
        <v>0</v>
      </c>
      <c r="NR89" s="101">
        <f t="shared" si="1387"/>
        <v>0</v>
      </c>
      <c r="NS89" s="101"/>
      <c r="NT89" s="121"/>
      <c r="NU89" s="122" t="e">
        <f t="shared" si="1388"/>
        <v>#DIV/0!</v>
      </c>
      <c r="NV89" s="469">
        <f t="shared" si="1389"/>
        <v>0</v>
      </c>
      <c r="NW89" s="122">
        <f>NV89/NV74</f>
        <v>0</v>
      </c>
      <c r="NX89" s="101">
        <f>NX74*NW89</f>
        <v>0</v>
      </c>
      <c r="NY89" s="119">
        <f t="shared" si="1390"/>
        <v>0</v>
      </c>
      <c r="NZ89" s="93">
        <f>NZ74</f>
        <v>23.63</v>
      </c>
      <c r="OA89" s="120">
        <f t="shared" si="1391"/>
        <v>0</v>
      </c>
      <c r="OB89" s="101">
        <f t="shared" si="1392"/>
        <v>0</v>
      </c>
      <c r="OC89" s="101"/>
      <c r="OD89" s="121"/>
      <c r="OE89" s="122" t="e">
        <f t="shared" si="1393"/>
        <v>#DIV/0!</v>
      </c>
      <c r="OF89" s="469">
        <f t="shared" si="1394"/>
        <v>0</v>
      </c>
      <c r="OG89" s="122">
        <f>OF89/OF74</f>
        <v>0</v>
      </c>
      <c r="OH89" s="101">
        <f>OH74*OG89</f>
        <v>0</v>
      </c>
      <c r="OI89" s="119">
        <f t="shared" si="1395"/>
        <v>0</v>
      </c>
      <c r="OJ89" s="93">
        <f>OJ74</f>
        <v>23.63</v>
      </c>
      <c r="OK89" s="120">
        <f t="shared" si="1396"/>
        <v>0</v>
      </c>
      <c r="OL89" s="101">
        <f t="shared" si="1397"/>
        <v>0</v>
      </c>
      <c r="OM89" s="101"/>
      <c r="ON89" s="121"/>
      <c r="OO89" s="122" t="e">
        <f t="shared" si="1398"/>
        <v>#DIV/0!</v>
      </c>
      <c r="OP89" s="469">
        <f t="shared" si="1399"/>
        <v>0</v>
      </c>
      <c r="OQ89" s="122">
        <f>OP89/OP74</f>
        <v>0</v>
      </c>
      <c r="OR89" s="101">
        <f>OR74*OQ89</f>
        <v>0</v>
      </c>
      <c r="OS89" s="119">
        <f t="shared" si="1400"/>
        <v>0</v>
      </c>
      <c r="OT89" s="93">
        <f>OT74</f>
        <v>23.63</v>
      </c>
      <c r="OU89" s="120">
        <f t="shared" si="1401"/>
        <v>0</v>
      </c>
      <c r="OV89" s="101">
        <f t="shared" si="1402"/>
        <v>0</v>
      </c>
      <c r="OW89" s="101"/>
      <c r="OX89" s="121"/>
      <c r="OY89" s="122" t="e">
        <f t="shared" si="1403"/>
        <v>#DIV/0!</v>
      </c>
      <c r="OZ89" s="469">
        <f t="shared" si="1404"/>
        <v>0</v>
      </c>
      <c r="PA89" s="122">
        <f>OZ89/OZ74</f>
        <v>0</v>
      </c>
      <c r="PB89" s="101">
        <f>PB74*PA89</f>
        <v>0</v>
      </c>
      <c r="PC89" s="119">
        <f t="shared" si="1405"/>
        <v>0</v>
      </c>
      <c r="PD89" s="93">
        <f>PD74</f>
        <v>23.63</v>
      </c>
      <c r="PE89" s="120">
        <f t="shared" si="1406"/>
        <v>0</v>
      </c>
      <c r="PF89" s="101">
        <f t="shared" si="1407"/>
        <v>0</v>
      </c>
      <c r="PG89" s="101"/>
      <c r="PH89" s="121"/>
      <c r="PI89" s="122" t="e">
        <f t="shared" si="1408"/>
        <v>#DIV/0!</v>
      </c>
      <c r="PJ89" s="469">
        <f t="shared" si="1409"/>
        <v>0</v>
      </c>
      <c r="PK89" s="122">
        <f>PJ89/PJ74</f>
        <v>0</v>
      </c>
      <c r="PL89" s="101">
        <f>PL74*PK89</f>
        <v>0</v>
      </c>
      <c r="PM89" s="119">
        <f t="shared" si="1410"/>
        <v>0</v>
      </c>
      <c r="PN89" s="93">
        <f>PN74</f>
        <v>23.63</v>
      </c>
      <c r="PO89" s="120">
        <f t="shared" si="1411"/>
        <v>0</v>
      </c>
      <c r="PP89" s="101">
        <f t="shared" si="1412"/>
        <v>0</v>
      </c>
      <c r="PQ89" s="101"/>
      <c r="PR89" s="121"/>
      <c r="PS89" s="122" t="e">
        <f t="shared" si="1413"/>
        <v>#DIV/0!</v>
      </c>
      <c r="PT89" s="469">
        <f t="shared" si="1414"/>
        <v>0</v>
      </c>
      <c r="PU89" s="122" t="e">
        <f>PT89/PT74</f>
        <v>#DIV/0!</v>
      </c>
      <c r="PV89" s="101" t="e">
        <f>PV74*PU89</f>
        <v>#DIV/0!</v>
      </c>
      <c r="PW89" s="119">
        <f t="shared" si="1415"/>
        <v>0</v>
      </c>
      <c r="PX89" s="93">
        <f>PX74</f>
        <v>0</v>
      </c>
      <c r="PY89" s="120">
        <f t="shared" si="1416"/>
        <v>0</v>
      </c>
      <c r="PZ89" s="101">
        <f t="shared" si="1417"/>
        <v>0</v>
      </c>
      <c r="QA89" s="101"/>
      <c r="QB89" s="121"/>
      <c r="QC89" s="122" t="e">
        <f t="shared" si="1418"/>
        <v>#DIV/0!</v>
      </c>
      <c r="QD89" s="469">
        <f t="shared" si="1419"/>
        <v>0</v>
      </c>
      <c r="QE89" s="122">
        <f>QD89/QD74</f>
        <v>0</v>
      </c>
      <c r="QF89" s="101">
        <f>QF74*QE89</f>
        <v>0</v>
      </c>
      <c r="QG89" s="119">
        <f t="shared" si="1420"/>
        <v>0</v>
      </c>
      <c r="QH89" s="93">
        <f>QH74</f>
        <v>23.63</v>
      </c>
      <c r="QI89" s="120">
        <f t="shared" si="1421"/>
        <v>0</v>
      </c>
      <c r="QJ89" s="101">
        <f t="shared" si="1422"/>
        <v>0</v>
      </c>
      <c r="QK89" s="101"/>
      <c r="QL89" s="121"/>
      <c r="QM89" s="122" t="e">
        <f t="shared" si="1423"/>
        <v>#DIV/0!</v>
      </c>
      <c r="QN89" s="469">
        <f t="shared" si="1424"/>
        <v>0</v>
      </c>
      <c r="QO89" s="122">
        <f>QN89/QN74</f>
        <v>0</v>
      </c>
      <c r="QP89" s="101">
        <f>QP74*QO89</f>
        <v>0</v>
      </c>
      <c r="QQ89" s="119">
        <f t="shared" si="1425"/>
        <v>0</v>
      </c>
      <c r="QR89" s="93">
        <f>QR74</f>
        <v>23.63</v>
      </c>
      <c r="QS89" s="120">
        <f t="shared" si="1426"/>
        <v>0</v>
      </c>
      <c r="QT89" s="101">
        <f t="shared" si="1427"/>
        <v>0</v>
      </c>
      <c r="QU89" s="101"/>
      <c r="QV89" s="121"/>
      <c r="QW89" s="122" t="e">
        <f t="shared" si="1428"/>
        <v>#DIV/0!</v>
      </c>
      <c r="QX89" s="469">
        <f t="shared" si="1429"/>
        <v>0</v>
      </c>
      <c r="QY89" s="122">
        <f>QX89/QX74</f>
        <v>0</v>
      </c>
      <c r="QZ89" s="101">
        <f>QZ74*QY89</f>
        <v>0</v>
      </c>
      <c r="RA89" s="119">
        <f t="shared" si="1430"/>
        <v>0</v>
      </c>
      <c r="RB89" s="93">
        <f>RB74</f>
        <v>23.63</v>
      </c>
      <c r="RC89" s="120">
        <f t="shared" si="1431"/>
        <v>0</v>
      </c>
      <c r="RD89" s="101">
        <f t="shared" si="1432"/>
        <v>0</v>
      </c>
      <c r="RE89" s="101"/>
      <c r="RF89" s="121"/>
      <c r="RG89" s="122" t="e">
        <f t="shared" si="1433"/>
        <v>#DIV/0!</v>
      </c>
      <c r="RH89" s="469">
        <f t="shared" si="1434"/>
        <v>0</v>
      </c>
      <c r="RI89" s="122">
        <f>RH89/RH74</f>
        <v>0</v>
      </c>
      <c r="RJ89" s="101">
        <f>RJ74*RI89</f>
        <v>0</v>
      </c>
      <c r="RK89" s="119">
        <f t="shared" si="1435"/>
        <v>0</v>
      </c>
      <c r="RL89" s="93">
        <f>RL74</f>
        <v>23.63</v>
      </c>
      <c r="RM89" s="120">
        <f t="shared" si="1436"/>
        <v>0</v>
      </c>
      <c r="RN89" s="101">
        <f t="shared" si="1437"/>
        <v>0</v>
      </c>
      <c r="RO89" s="101"/>
      <c r="RP89" s="121"/>
      <c r="RQ89" s="122" t="e">
        <f t="shared" si="1438"/>
        <v>#DIV/0!</v>
      </c>
      <c r="RR89" s="469">
        <f t="shared" si="1439"/>
        <v>0</v>
      </c>
      <c r="RS89" s="122">
        <f>RR89/RR74</f>
        <v>0</v>
      </c>
      <c r="RT89" s="101">
        <f>RT74*RS89</f>
        <v>0</v>
      </c>
      <c r="RU89" s="119">
        <f t="shared" si="1440"/>
        <v>0</v>
      </c>
      <c r="RV89" s="93">
        <f>RV74</f>
        <v>23.63</v>
      </c>
      <c r="RW89" s="120">
        <f t="shared" si="1441"/>
        <v>0</v>
      </c>
      <c r="RX89" s="101">
        <f t="shared" si="1442"/>
        <v>0</v>
      </c>
      <c r="RY89" s="101"/>
      <c r="RZ89" s="121"/>
      <c r="SA89" s="122" t="e">
        <f t="shared" si="1443"/>
        <v>#DIV/0!</v>
      </c>
      <c r="SB89" s="469">
        <f t="shared" si="1444"/>
        <v>0</v>
      </c>
      <c r="SC89" s="122">
        <f>SB89/SB74</f>
        <v>0</v>
      </c>
      <c r="SD89" s="101">
        <f>SD74*SC89</f>
        <v>0</v>
      </c>
      <c r="SE89" s="119">
        <f t="shared" si="1445"/>
        <v>0</v>
      </c>
      <c r="SF89" s="93">
        <f>SF74</f>
        <v>23.63</v>
      </c>
      <c r="SG89" s="120">
        <f t="shared" si="1446"/>
        <v>0</v>
      </c>
      <c r="SH89" s="101">
        <f t="shared" si="1447"/>
        <v>0</v>
      </c>
      <c r="SI89" s="101"/>
      <c r="SJ89" s="121"/>
      <c r="SK89" s="122" t="e">
        <f t="shared" si="1448"/>
        <v>#DIV/0!</v>
      </c>
      <c r="SL89" s="469">
        <f t="shared" si="1449"/>
        <v>0</v>
      </c>
      <c r="SM89" s="122">
        <f>SL89/SL74</f>
        <v>0</v>
      </c>
      <c r="SN89" s="101">
        <f>SN74*SM89</f>
        <v>0</v>
      </c>
      <c r="SO89" s="119">
        <f t="shared" si="1450"/>
        <v>0</v>
      </c>
      <c r="SP89" s="93">
        <f>SP74</f>
        <v>23.63</v>
      </c>
      <c r="SQ89" s="120">
        <f t="shared" si="1451"/>
        <v>0</v>
      </c>
      <c r="SR89" s="101">
        <f t="shared" si="1452"/>
        <v>0</v>
      </c>
      <c r="SS89" s="101"/>
      <c r="ST89" s="121"/>
      <c r="SU89" s="122" t="e">
        <f t="shared" si="1453"/>
        <v>#DIV/0!</v>
      </c>
      <c r="SV89" s="469">
        <f t="shared" si="1454"/>
        <v>0</v>
      </c>
      <c r="SW89" s="122">
        <f>SV89/SV74</f>
        <v>0</v>
      </c>
      <c r="SX89" s="101">
        <f>SX74*SW89</f>
        <v>0</v>
      </c>
      <c r="SY89" s="119">
        <f t="shared" si="1455"/>
        <v>0</v>
      </c>
      <c r="SZ89" s="93">
        <f>SZ74</f>
        <v>23.63</v>
      </c>
      <c r="TA89" s="120">
        <f t="shared" si="1456"/>
        <v>0</v>
      </c>
      <c r="TB89" s="101">
        <f t="shared" si="1457"/>
        <v>0</v>
      </c>
      <c r="TC89" s="101"/>
      <c r="TD89" s="121"/>
      <c r="TE89" s="122" t="e">
        <f t="shared" si="1458"/>
        <v>#DIV/0!</v>
      </c>
      <c r="TF89" s="469">
        <f t="shared" si="1459"/>
        <v>0</v>
      </c>
      <c r="TG89" s="122">
        <f>TF89/TF74</f>
        <v>0</v>
      </c>
      <c r="TH89" s="101">
        <f>TH74*TG89</f>
        <v>0</v>
      </c>
      <c r="TI89" s="119">
        <f t="shared" si="1460"/>
        <v>0</v>
      </c>
      <c r="TJ89" s="93">
        <f>TJ74</f>
        <v>23.63</v>
      </c>
      <c r="TK89" s="120">
        <f t="shared" si="1461"/>
        <v>0</v>
      </c>
      <c r="TL89" s="101">
        <f t="shared" si="1462"/>
        <v>0</v>
      </c>
      <c r="TM89" s="101"/>
      <c r="TN89" s="121"/>
      <c r="TO89" s="122" t="e">
        <f t="shared" si="1463"/>
        <v>#DIV/0!</v>
      </c>
      <c r="TP89" s="469">
        <f t="shared" si="1464"/>
        <v>0</v>
      </c>
      <c r="TQ89" s="122">
        <f>TP89/TP74</f>
        <v>0</v>
      </c>
      <c r="TR89" s="101">
        <f>TR74*TQ89</f>
        <v>0</v>
      </c>
      <c r="TS89" s="119">
        <f t="shared" si="1465"/>
        <v>0</v>
      </c>
      <c r="TT89" s="93">
        <f>TT74</f>
        <v>23.63</v>
      </c>
      <c r="TU89" s="120">
        <f t="shared" si="1466"/>
        <v>0</v>
      </c>
      <c r="TV89" s="101">
        <f t="shared" si="1467"/>
        <v>0</v>
      </c>
      <c r="TW89" s="101"/>
      <c r="TX89" s="121"/>
      <c r="TY89" s="122" t="e">
        <f t="shared" si="1468"/>
        <v>#DIV/0!</v>
      </c>
      <c r="TZ89" s="469">
        <f t="shared" si="1469"/>
        <v>0</v>
      </c>
      <c r="UA89" s="122">
        <f>TZ89/TZ74</f>
        <v>0</v>
      </c>
      <c r="UB89" s="101">
        <f>UB74*UA89</f>
        <v>0</v>
      </c>
      <c r="UC89" s="119">
        <f t="shared" si="1470"/>
        <v>0</v>
      </c>
      <c r="UD89" s="93">
        <f>UD74</f>
        <v>23.63</v>
      </c>
      <c r="UE89" s="120">
        <f t="shared" si="1471"/>
        <v>0</v>
      </c>
      <c r="UF89" s="101">
        <f t="shared" si="1472"/>
        <v>0</v>
      </c>
      <c r="UG89" s="101"/>
      <c r="UH89" s="121"/>
      <c r="UI89" s="122" t="e">
        <f t="shared" si="1473"/>
        <v>#DIV/0!</v>
      </c>
      <c r="UJ89" s="469">
        <f t="shared" si="1474"/>
        <v>0</v>
      </c>
      <c r="UK89" s="122">
        <f>UJ89/UJ74</f>
        <v>0</v>
      </c>
      <c r="UL89" s="101">
        <f>UL74*UK89</f>
        <v>0</v>
      </c>
      <c r="UM89" s="119">
        <f t="shared" si="1475"/>
        <v>0</v>
      </c>
      <c r="UN89" s="93">
        <f>UN74</f>
        <v>23.63</v>
      </c>
      <c r="UO89" s="120">
        <f t="shared" si="1476"/>
        <v>0</v>
      </c>
      <c r="UP89" s="101">
        <f t="shared" si="1477"/>
        <v>0</v>
      </c>
      <c r="UQ89" s="101"/>
      <c r="UR89" s="121"/>
      <c r="US89" s="122" t="e">
        <f t="shared" si="1478"/>
        <v>#DIV/0!</v>
      </c>
      <c r="UT89" s="469">
        <f t="shared" si="1479"/>
        <v>0</v>
      </c>
      <c r="UU89" s="122">
        <f>UT89/UT74</f>
        <v>0</v>
      </c>
      <c r="UV89" s="101">
        <f>UV74*UU89</f>
        <v>0</v>
      </c>
      <c r="UW89" s="119">
        <f t="shared" si="1480"/>
        <v>0</v>
      </c>
      <c r="UX89" s="93">
        <f>UX74</f>
        <v>23.63</v>
      </c>
      <c r="UY89" s="120">
        <f t="shared" si="1481"/>
        <v>0</v>
      </c>
      <c r="UZ89" s="101">
        <f t="shared" si="1482"/>
        <v>0</v>
      </c>
      <c r="VA89" s="101"/>
      <c r="VB89" s="121"/>
      <c r="VC89" s="122" t="e">
        <f t="shared" si="1483"/>
        <v>#DIV/0!</v>
      </c>
      <c r="VD89" s="469">
        <f t="shared" si="1484"/>
        <v>0</v>
      </c>
      <c r="VE89" s="122">
        <f>VD89/VD74</f>
        <v>0</v>
      </c>
      <c r="VF89" s="101">
        <f>VF74*VE89</f>
        <v>0</v>
      </c>
      <c r="VG89" s="119">
        <f t="shared" si="1485"/>
        <v>0</v>
      </c>
      <c r="VH89" s="93">
        <f>VH74</f>
        <v>23.63</v>
      </c>
      <c r="VI89" s="120">
        <f t="shared" si="1486"/>
        <v>0</v>
      </c>
      <c r="VJ89" s="101">
        <f t="shared" si="1487"/>
        <v>0</v>
      </c>
      <c r="VK89" s="101"/>
      <c r="VL89" s="121"/>
      <c r="VM89" s="122" t="e">
        <f t="shared" si="1488"/>
        <v>#DIV/0!</v>
      </c>
      <c r="VN89" s="469">
        <f t="shared" si="1489"/>
        <v>0</v>
      </c>
      <c r="VO89" s="122">
        <f>VN89/VN74</f>
        <v>0</v>
      </c>
      <c r="VP89" s="101">
        <f>VP74*VO89</f>
        <v>0</v>
      </c>
      <c r="VQ89" s="119">
        <f t="shared" si="1490"/>
        <v>0</v>
      </c>
      <c r="VR89" s="93">
        <f>VR74</f>
        <v>23.63</v>
      </c>
      <c r="VS89" s="120">
        <f t="shared" si="1491"/>
        <v>0</v>
      </c>
      <c r="VT89" s="101">
        <f t="shared" si="1492"/>
        <v>0</v>
      </c>
      <c r="VU89" s="101"/>
      <c r="VV89" s="121"/>
      <c r="VW89" s="122" t="e">
        <f t="shared" si="1493"/>
        <v>#DIV/0!</v>
      </c>
      <c r="VX89" s="452">
        <f t="shared" si="1494"/>
        <v>0</v>
      </c>
      <c r="VY89" s="122">
        <f>VX89/VX74</f>
        <v>0</v>
      </c>
      <c r="VZ89" s="101">
        <f>VZ74*VY89</f>
        <v>0</v>
      </c>
      <c r="WA89" s="119">
        <f t="shared" si="1495"/>
        <v>0</v>
      </c>
      <c r="WB89" s="93">
        <f>WB74</f>
        <v>23.63</v>
      </c>
      <c r="WC89" s="120">
        <f t="shared" si="1496"/>
        <v>0</v>
      </c>
      <c r="WD89" s="101">
        <f t="shared" si="1497"/>
        <v>0</v>
      </c>
      <c r="WE89" s="101"/>
      <c r="WF89" s="121"/>
    </row>
    <row r="90" spans="1:604">
      <c r="A90" s="5" t="s">
        <v>1215</v>
      </c>
      <c r="B90" s="14" t="s">
        <v>1240</v>
      </c>
      <c r="C90" s="14"/>
      <c r="D90" s="14"/>
      <c r="E90" s="4"/>
      <c r="F90" s="18">
        <f>SUM(F92:F105)</f>
        <v>223</v>
      </c>
      <c r="G90" s="4"/>
      <c r="H90" s="107"/>
      <c r="I90" s="119"/>
      <c r="J90" s="101"/>
      <c r="K90" s="120">
        <f>K10+K26+K42+K58+K74</f>
        <v>11889.36951</v>
      </c>
      <c r="L90" s="101">
        <f t="shared" ref="L90" si="1498">K90*F90</f>
        <v>2651329.4</v>
      </c>
      <c r="M90" s="127">
        <f>M10+M26+M42+M58+M74</f>
        <v>2651329.4</v>
      </c>
      <c r="N90" s="121">
        <f>M90-L90</f>
        <v>0</v>
      </c>
      <c r="O90" s="122">
        <f t="shared" si="1203"/>
        <v>1.39656</v>
      </c>
      <c r="P90" s="18">
        <f>SUM(P92:P105)</f>
        <v>446</v>
      </c>
      <c r="Q90" s="4"/>
      <c r="R90" s="107"/>
      <c r="S90" s="119"/>
      <c r="T90" s="101"/>
      <c r="U90" s="120">
        <f>U10+U26+U42+U58+U74</f>
        <v>7378.2033700000002</v>
      </c>
      <c r="V90" s="101">
        <f t="shared" ref="V90" si="1499">U90*P90</f>
        <v>3290678.7</v>
      </c>
      <c r="W90" s="127">
        <f>W10+W26+W42+W58+W74</f>
        <v>3290678.7</v>
      </c>
      <c r="X90" s="121">
        <f>W90-V90</f>
        <v>0</v>
      </c>
      <c r="Y90" s="122">
        <f t="shared" si="1208"/>
        <v>0.86667000000000005</v>
      </c>
      <c r="Z90" s="18">
        <f>SUM(Z92:Z105)</f>
        <v>276</v>
      </c>
      <c r="AA90" s="4"/>
      <c r="AB90" s="107"/>
      <c r="AC90" s="119"/>
      <c r="AD90" s="101"/>
      <c r="AE90" s="120">
        <f>AE10+AE26+AE42+AE58+AE74</f>
        <v>11766.017400000001</v>
      </c>
      <c r="AF90" s="101">
        <f t="shared" ref="AF90" si="1500">AE90*Z90</f>
        <v>3247420.8</v>
      </c>
      <c r="AG90" s="127">
        <f>AG10+AG26+AG42+AG58+AG74</f>
        <v>3247420.8</v>
      </c>
      <c r="AH90" s="121">
        <f>AG90-AF90</f>
        <v>0</v>
      </c>
      <c r="AI90" s="122">
        <f t="shared" si="1213"/>
        <v>1.3820699999999999</v>
      </c>
      <c r="AJ90" s="18">
        <f>SUM(AJ92:AJ105)</f>
        <v>0</v>
      </c>
      <c r="AK90" s="4"/>
      <c r="AL90" s="107"/>
      <c r="AM90" s="119"/>
      <c r="AN90" s="101"/>
      <c r="AO90" s="120">
        <f>AO10+AO26+AO42+AO58+AO74</f>
        <v>0</v>
      </c>
      <c r="AP90" s="101">
        <f t="shared" ref="AP90" si="1501">AO90*AJ90</f>
        <v>0</v>
      </c>
      <c r="AQ90" s="127">
        <f>AQ10+AQ26+AQ42+AQ58+AQ74</f>
        <v>0</v>
      </c>
      <c r="AR90" s="121">
        <f>AQ90-AP90</f>
        <v>0</v>
      </c>
      <c r="AS90" s="122">
        <f t="shared" si="1218"/>
        <v>0</v>
      </c>
      <c r="AT90" s="18">
        <f>SUM(AT92:AT105)</f>
        <v>131</v>
      </c>
      <c r="AU90" s="4"/>
      <c r="AV90" s="107"/>
      <c r="AW90" s="119"/>
      <c r="AX90" s="101"/>
      <c r="AY90" s="120">
        <f>AY10+AY26+AY42+AY58+AY74</f>
        <v>8891.08626</v>
      </c>
      <c r="AZ90" s="101">
        <f t="shared" ref="AZ90" si="1502">AY90*AT90</f>
        <v>1164732.3</v>
      </c>
      <c r="BA90" s="127">
        <f>BA10+BA26+BA42+BA58+BA74</f>
        <v>1164732.3</v>
      </c>
      <c r="BB90" s="121">
        <f>BA90-AZ90</f>
        <v>0</v>
      </c>
      <c r="BC90" s="122">
        <f t="shared" si="1223"/>
        <v>1.04437</v>
      </c>
      <c r="BD90" s="18">
        <f>SUM(BD92:BD105)</f>
        <v>151</v>
      </c>
      <c r="BE90" s="4"/>
      <c r="BF90" s="107"/>
      <c r="BG90" s="119"/>
      <c r="BH90" s="101"/>
      <c r="BI90" s="120">
        <f>BI10+BI26+BI42+BI58+BI74</f>
        <v>7414.5794599999999</v>
      </c>
      <c r="BJ90" s="101">
        <f t="shared" si="1227"/>
        <v>1119601.5</v>
      </c>
      <c r="BK90" s="127">
        <f>BK10+BK26+BK42+BK58+BK74</f>
        <v>1119601.5</v>
      </c>
      <c r="BL90" s="121">
        <f>BK90-BJ90</f>
        <v>0</v>
      </c>
      <c r="BM90" s="122">
        <f t="shared" si="1228"/>
        <v>0.87094000000000005</v>
      </c>
      <c r="BN90" s="18">
        <f>SUM(BN92:BN105)</f>
        <v>50</v>
      </c>
      <c r="BO90" s="4"/>
      <c r="BP90" s="107"/>
      <c r="BQ90" s="119"/>
      <c r="BR90" s="101"/>
      <c r="BS90" s="120">
        <f>BS10+BS26+BS42+BS58+BS74</f>
        <v>12431.682000000001</v>
      </c>
      <c r="BT90" s="101">
        <f t="shared" si="1232"/>
        <v>621584.1</v>
      </c>
      <c r="BU90" s="127">
        <f>BU10+BU26+BU42+BU58+BU74</f>
        <v>621584.1</v>
      </c>
      <c r="BV90" s="121">
        <f>BU90-BT90</f>
        <v>0</v>
      </c>
      <c r="BW90" s="122">
        <f t="shared" si="1233"/>
        <v>1.4602599999999999</v>
      </c>
      <c r="BX90" s="18">
        <f>SUM(BX92:BX105)</f>
        <v>167</v>
      </c>
      <c r="BY90" s="4"/>
      <c r="BZ90" s="107"/>
      <c r="CA90" s="119"/>
      <c r="CB90" s="101"/>
      <c r="CC90" s="120">
        <f>CC10+CC26+CC42+CC58+CC74</f>
        <v>6320.8143700000001</v>
      </c>
      <c r="CD90" s="101">
        <f t="shared" si="1237"/>
        <v>1055576</v>
      </c>
      <c r="CE90" s="127">
        <f>CE10+CE26+CE42+CE58+CE74</f>
        <v>1055576</v>
      </c>
      <c r="CF90" s="121">
        <f>CE90-CD90</f>
        <v>0</v>
      </c>
      <c r="CG90" s="122">
        <f t="shared" si="1238"/>
        <v>0.74246000000000001</v>
      </c>
      <c r="CH90" s="18">
        <f>SUM(CH92:CH105)</f>
        <v>0</v>
      </c>
      <c r="CI90" s="4"/>
      <c r="CJ90" s="107"/>
      <c r="CK90" s="119"/>
      <c r="CL90" s="101"/>
      <c r="CM90" s="120">
        <f>CM10+CM26+CM42+CM58+CM74</f>
        <v>0</v>
      </c>
      <c r="CN90" s="101">
        <f t="shared" si="1242"/>
        <v>0</v>
      </c>
      <c r="CO90" s="127">
        <f>CO10+CO26+CO42+CO58+CO74</f>
        <v>0</v>
      </c>
      <c r="CP90" s="121">
        <f>CO90-CN90</f>
        <v>0</v>
      </c>
      <c r="CQ90" s="122">
        <f t="shared" si="1243"/>
        <v>0</v>
      </c>
      <c r="CR90" s="18">
        <f>SUM(CR92:CR105)</f>
        <v>121</v>
      </c>
      <c r="CS90" s="4"/>
      <c r="CT90" s="107"/>
      <c r="CU90" s="119"/>
      <c r="CV90" s="101"/>
      <c r="CW90" s="120">
        <f>CW10+CW26+CW42+CW58+CW74</f>
        <v>7339.8016600000001</v>
      </c>
      <c r="CX90" s="101">
        <f t="shared" si="1247"/>
        <v>888116</v>
      </c>
      <c r="CY90" s="127">
        <f>CY10+CY26+CY42+CY58+CY74</f>
        <v>888116</v>
      </c>
      <c r="CZ90" s="121">
        <f>CY90-CX90</f>
        <v>0</v>
      </c>
      <c r="DA90" s="122">
        <f t="shared" si="1248"/>
        <v>0.86216000000000004</v>
      </c>
      <c r="DB90" s="18">
        <f>SUM(DB92:DB105)</f>
        <v>338</v>
      </c>
      <c r="DC90" s="4"/>
      <c r="DD90" s="107"/>
      <c r="DE90" s="119"/>
      <c r="DF90" s="101"/>
      <c r="DG90" s="120">
        <f>DG10+DG26+DG42+DG58+DG74</f>
        <v>10078.13314</v>
      </c>
      <c r="DH90" s="101">
        <f t="shared" si="1252"/>
        <v>3406409</v>
      </c>
      <c r="DI90" s="127">
        <f>DI10+DI26+DI42+DI58+DI74</f>
        <v>3406409</v>
      </c>
      <c r="DJ90" s="121">
        <f>DI90-DH90</f>
        <v>0</v>
      </c>
      <c r="DK90" s="122">
        <f t="shared" si="1253"/>
        <v>1.18381</v>
      </c>
      <c r="DL90" s="18">
        <f>SUM(DL92:DL105)</f>
        <v>170</v>
      </c>
      <c r="DM90" s="4"/>
      <c r="DN90" s="107"/>
      <c r="DO90" s="119"/>
      <c r="DP90" s="101"/>
      <c r="DQ90" s="120">
        <f>DQ10+DQ26+DQ42+DQ58+DQ74</f>
        <v>8967.3629400000009</v>
      </c>
      <c r="DR90" s="101">
        <f t="shared" si="1257"/>
        <v>1524451.7</v>
      </c>
      <c r="DS90" s="127">
        <f>DS10+DS26+DS42+DS58+DS74</f>
        <v>1524451.7</v>
      </c>
      <c r="DT90" s="121">
        <f>DS90-DR90</f>
        <v>0</v>
      </c>
      <c r="DU90" s="122">
        <f t="shared" si="1258"/>
        <v>1.0533300000000001</v>
      </c>
      <c r="DV90" s="18">
        <f>SUM(DV92:DV105)</f>
        <v>53</v>
      </c>
      <c r="DW90" s="4"/>
      <c r="DX90" s="107"/>
      <c r="DY90" s="119"/>
      <c r="DZ90" s="101"/>
      <c r="EA90" s="120">
        <f>EA10+EA26+EA42+EA58+EA74</f>
        <v>8363.9490499999993</v>
      </c>
      <c r="EB90" s="101">
        <f t="shared" si="1262"/>
        <v>443289.3</v>
      </c>
      <c r="EC90" s="127">
        <f>EC10+EC26+EC42+EC58+EC74</f>
        <v>443289.3</v>
      </c>
      <c r="ED90" s="121">
        <f>EC90-EB90</f>
        <v>0</v>
      </c>
      <c r="EE90" s="122">
        <f t="shared" si="1263"/>
        <v>0.98246</v>
      </c>
      <c r="EF90" s="18">
        <f>SUM(EF92:EF105)</f>
        <v>239</v>
      </c>
      <c r="EG90" s="4"/>
      <c r="EH90" s="107"/>
      <c r="EI90" s="119"/>
      <c r="EJ90" s="101"/>
      <c r="EK90" s="120">
        <f>EK10+EK26+EK42+EK58+EK74</f>
        <v>8074.2434999999996</v>
      </c>
      <c r="EL90" s="101">
        <f t="shared" si="1267"/>
        <v>1929744.2</v>
      </c>
      <c r="EM90" s="127">
        <f>EM10+EM26+EM42+EM58+EM74</f>
        <v>1929744.2</v>
      </c>
      <c r="EN90" s="121">
        <f>EM90-EL90</f>
        <v>0</v>
      </c>
      <c r="EO90" s="122">
        <f t="shared" si="1268"/>
        <v>0.94843</v>
      </c>
      <c r="EP90" s="18">
        <f>SUM(EP92:EP105)</f>
        <v>318</v>
      </c>
      <c r="EQ90" s="4"/>
      <c r="ER90" s="107"/>
      <c r="ES90" s="119"/>
      <c r="ET90" s="101"/>
      <c r="EU90" s="120">
        <f>EU10+EU26+EU42+EU58+EU74</f>
        <v>5582.4465399999999</v>
      </c>
      <c r="EV90" s="101">
        <f t="shared" si="1272"/>
        <v>1775218</v>
      </c>
      <c r="EW90" s="127">
        <f>EW10+EW26+EW42+EW58+EW74</f>
        <v>1775218</v>
      </c>
      <c r="EX90" s="121">
        <f>EW90-EV90</f>
        <v>0</v>
      </c>
      <c r="EY90" s="122">
        <f t="shared" si="1273"/>
        <v>0.65573000000000004</v>
      </c>
      <c r="EZ90" s="18">
        <f>SUM(EZ92:EZ105)</f>
        <v>107</v>
      </c>
      <c r="FA90" s="4"/>
      <c r="FB90" s="107"/>
      <c r="FC90" s="119"/>
      <c r="FD90" s="101"/>
      <c r="FE90" s="120">
        <f>FE10+FE26+FE42+FE58+FE74</f>
        <v>7414.9252399999996</v>
      </c>
      <c r="FF90" s="101">
        <f t="shared" si="1277"/>
        <v>793397</v>
      </c>
      <c r="FG90" s="127">
        <f>FG10+FG26+FG42+FG58+FG74</f>
        <v>793397</v>
      </c>
      <c r="FH90" s="121">
        <f>FG90-FF90</f>
        <v>0</v>
      </c>
      <c r="FI90" s="122">
        <f t="shared" si="1278"/>
        <v>0.87097999999999998</v>
      </c>
      <c r="FJ90" s="18">
        <f>SUM(FJ92:FJ105)</f>
        <v>179</v>
      </c>
      <c r="FK90" s="4"/>
      <c r="FL90" s="107"/>
      <c r="FM90" s="119"/>
      <c r="FN90" s="101"/>
      <c r="FO90" s="120">
        <f>FO10+FO26+FO42+FO58+FO74</f>
        <v>12983.174849999999</v>
      </c>
      <c r="FP90" s="101">
        <f t="shared" si="1282"/>
        <v>2323988.2999999998</v>
      </c>
      <c r="FQ90" s="127">
        <f>FQ10+FQ26+FQ42+FQ58+FQ74</f>
        <v>2323988.2999999998</v>
      </c>
      <c r="FR90" s="121">
        <f>FQ90-FP90</f>
        <v>0</v>
      </c>
      <c r="FS90" s="122">
        <f t="shared" si="1283"/>
        <v>1.52504</v>
      </c>
      <c r="FT90" s="18">
        <f>SUM(FT92:FT105)</f>
        <v>298</v>
      </c>
      <c r="FU90" s="4"/>
      <c r="FV90" s="107"/>
      <c r="FW90" s="119"/>
      <c r="FX90" s="101"/>
      <c r="FY90" s="120">
        <f>FY10+FY26+FY42+FY58+FY74</f>
        <v>6618.77081</v>
      </c>
      <c r="FZ90" s="101">
        <f t="shared" si="1287"/>
        <v>1972393.7</v>
      </c>
      <c r="GA90" s="127">
        <f>GA10+GA26+GA42+GA58+GA74</f>
        <v>1972393.7</v>
      </c>
      <c r="GB90" s="121">
        <f>GA90-FZ90</f>
        <v>0</v>
      </c>
      <c r="GC90" s="122">
        <f t="shared" si="1288"/>
        <v>0.77746000000000004</v>
      </c>
      <c r="GD90" s="18">
        <f>SUM(GD92:GD105)</f>
        <v>153</v>
      </c>
      <c r="GE90" s="4"/>
      <c r="GF90" s="107"/>
      <c r="GG90" s="119"/>
      <c r="GH90" s="101"/>
      <c r="GI90" s="120">
        <f>GI10+GI26+GI42+GI58+GI74</f>
        <v>8324.12745</v>
      </c>
      <c r="GJ90" s="101">
        <f t="shared" si="1292"/>
        <v>1273591.5</v>
      </c>
      <c r="GK90" s="127">
        <f>GK10+GK26+GK42+GK58+GK74</f>
        <v>1273591.5</v>
      </c>
      <c r="GL90" s="121">
        <f>GK90-GJ90</f>
        <v>0</v>
      </c>
      <c r="GM90" s="122">
        <f t="shared" si="1293"/>
        <v>0.97777999999999998</v>
      </c>
      <c r="GN90" s="18">
        <f>SUM(GN92:GN105)</f>
        <v>95</v>
      </c>
      <c r="GO90" s="4"/>
      <c r="GP90" s="107"/>
      <c r="GQ90" s="119"/>
      <c r="GR90" s="101"/>
      <c r="GS90" s="120">
        <f>GS10+GS26+GS42+GS58+GS74</f>
        <v>9357.2736800000002</v>
      </c>
      <c r="GT90" s="101">
        <f t="shared" si="1297"/>
        <v>888941</v>
      </c>
      <c r="GU90" s="127">
        <f>GU10+GU26+GU42+GU58+GU74</f>
        <v>888941</v>
      </c>
      <c r="GV90" s="121">
        <f>GU90-GT90</f>
        <v>0</v>
      </c>
      <c r="GW90" s="122">
        <f t="shared" si="1298"/>
        <v>1.0991299999999999</v>
      </c>
      <c r="GX90" s="18">
        <f>SUM(GX92:GX105)</f>
        <v>208</v>
      </c>
      <c r="GY90" s="4"/>
      <c r="GZ90" s="107"/>
      <c r="HA90" s="119"/>
      <c r="HB90" s="101"/>
      <c r="HC90" s="120">
        <f>HC10+HC26+HC42+HC58+HC74</f>
        <v>7920.1346199999998</v>
      </c>
      <c r="HD90" s="101">
        <f t="shared" si="1302"/>
        <v>1647388</v>
      </c>
      <c r="HE90" s="127">
        <f>HE10+HE26+HE42+HE58+HE74</f>
        <v>1647388</v>
      </c>
      <c r="HF90" s="121">
        <f>HE90-HD90</f>
        <v>0</v>
      </c>
      <c r="HG90" s="122">
        <f t="shared" si="1303"/>
        <v>0.93032000000000004</v>
      </c>
      <c r="HH90" s="18">
        <f>SUM(HH92:HH105)</f>
        <v>277</v>
      </c>
      <c r="HI90" s="4"/>
      <c r="HJ90" s="107"/>
      <c r="HK90" s="119"/>
      <c r="HL90" s="101"/>
      <c r="HM90" s="120">
        <f>HM10+HM26+HM42+HM58+HM74</f>
        <v>10120.195659999999</v>
      </c>
      <c r="HN90" s="101">
        <f t="shared" si="1307"/>
        <v>2803294.2</v>
      </c>
      <c r="HO90" s="127">
        <f>HO10+HO26+HO42+HO58+HO74</f>
        <v>2803294.2</v>
      </c>
      <c r="HP90" s="121">
        <f>HO90-HN90</f>
        <v>0</v>
      </c>
      <c r="HQ90" s="122">
        <f t="shared" si="1308"/>
        <v>1.18875</v>
      </c>
      <c r="HR90" s="18">
        <f>SUM(HR92:HR105)</f>
        <v>429</v>
      </c>
      <c r="HS90" s="4"/>
      <c r="HT90" s="107"/>
      <c r="HU90" s="119"/>
      <c r="HV90" s="101"/>
      <c r="HW90" s="120">
        <f>HW10+HW26+HW42+HW58+HW74</f>
        <v>7909.4997700000004</v>
      </c>
      <c r="HX90" s="101">
        <f t="shared" si="1312"/>
        <v>3393175.4</v>
      </c>
      <c r="HY90" s="127">
        <f>HY10+HY26+HY42+HY58+HY74</f>
        <v>3393175.4</v>
      </c>
      <c r="HZ90" s="121">
        <f>HY90-HX90</f>
        <v>0</v>
      </c>
      <c r="IA90" s="122">
        <f t="shared" si="1313"/>
        <v>0.92906999999999995</v>
      </c>
      <c r="IB90" s="18">
        <f>SUM(IB92:IB105)</f>
        <v>176</v>
      </c>
      <c r="IC90" s="4"/>
      <c r="ID90" s="107"/>
      <c r="IE90" s="119"/>
      <c r="IF90" s="101"/>
      <c r="IG90" s="120">
        <f>IG10+IG26+IG42+IG58+IG74</f>
        <v>10195.20976</v>
      </c>
      <c r="IH90" s="101">
        <f t="shared" si="1317"/>
        <v>1794356.92</v>
      </c>
      <c r="II90" s="127">
        <f>II10+II26+II42+II58+II74</f>
        <v>1794356.92</v>
      </c>
      <c r="IJ90" s="121">
        <f>II90-IH90</f>
        <v>0</v>
      </c>
      <c r="IK90" s="122">
        <f t="shared" si="1318"/>
        <v>1.19756</v>
      </c>
      <c r="IL90" s="18">
        <f>SUM(IL92:IL105)</f>
        <v>118</v>
      </c>
      <c r="IM90" s="4"/>
      <c r="IN90" s="107"/>
      <c r="IO90" s="119"/>
      <c r="IP90" s="101"/>
      <c r="IQ90" s="120">
        <f>IQ10+IQ26+IQ42+IQ58+IQ74</f>
        <v>6802.8305200000004</v>
      </c>
      <c r="IR90" s="101">
        <f t="shared" si="1322"/>
        <v>802734</v>
      </c>
      <c r="IS90" s="127">
        <f>IS10+IS26+IS42+IS58+IS74</f>
        <v>802734</v>
      </c>
      <c r="IT90" s="121">
        <f>IS90-IR90</f>
        <v>0</v>
      </c>
      <c r="IU90" s="122">
        <f t="shared" si="1323"/>
        <v>0.79908000000000001</v>
      </c>
      <c r="IV90" s="18">
        <f>SUM(IV92:IV105)</f>
        <v>316</v>
      </c>
      <c r="IW90" s="4"/>
      <c r="IX90" s="107"/>
      <c r="IY90" s="119"/>
      <c r="IZ90" s="101"/>
      <c r="JA90" s="120">
        <f>JA10+JA26+JA42+JA58+JA74</f>
        <v>8969.3883000000005</v>
      </c>
      <c r="JB90" s="101">
        <f t="shared" si="1327"/>
        <v>2834326.7</v>
      </c>
      <c r="JC90" s="127">
        <f>JC10+JC26+JC42+JC58+JC74</f>
        <v>2834326.7</v>
      </c>
      <c r="JD90" s="121">
        <f>JC90-JB90</f>
        <v>0</v>
      </c>
      <c r="JE90" s="122">
        <f t="shared" si="1328"/>
        <v>1.0535699999999999</v>
      </c>
      <c r="JF90" s="18">
        <f>SUM(JF92:JF105)</f>
        <v>321</v>
      </c>
      <c r="JG90" s="4"/>
      <c r="JH90" s="107"/>
      <c r="JI90" s="119"/>
      <c r="JJ90" s="101"/>
      <c r="JK90" s="120">
        <f>JK10+JK26+JK42+JK58+JK74</f>
        <v>12298.7508</v>
      </c>
      <c r="JL90" s="101">
        <f t="shared" si="1332"/>
        <v>3947899.01</v>
      </c>
      <c r="JM90" s="127">
        <f>JM10+JM26+JM42+JM58+JM74</f>
        <v>3947899</v>
      </c>
      <c r="JN90" s="121">
        <f>JM90-JL90</f>
        <v>-0.01</v>
      </c>
      <c r="JO90" s="122">
        <f t="shared" si="1333"/>
        <v>1.44465</v>
      </c>
      <c r="JP90" s="18">
        <f>SUM(JP92:JP105)</f>
        <v>0</v>
      </c>
      <c r="JQ90" s="4"/>
      <c r="JR90" s="107"/>
      <c r="JS90" s="119"/>
      <c r="JT90" s="101"/>
      <c r="JU90" s="120">
        <f>JU10+JU26+JU42+JU58+JU74</f>
        <v>0</v>
      </c>
      <c r="JV90" s="101">
        <f t="shared" si="1337"/>
        <v>0</v>
      </c>
      <c r="JW90" s="127">
        <f>JW10+JW26+JW42+JW58+JW74</f>
        <v>0</v>
      </c>
      <c r="JX90" s="121">
        <f>JW90-JV90</f>
        <v>0</v>
      </c>
      <c r="JY90" s="122">
        <f t="shared" si="1338"/>
        <v>0</v>
      </c>
      <c r="JZ90" s="18">
        <f>SUM(JZ92:JZ105)</f>
        <v>176</v>
      </c>
      <c r="KA90" s="4"/>
      <c r="KB90" s="107"/>
      <c r="KC90" s="119"/>
      <c r="KD90" s="101"/>
      <c r="KE90" s="120">
        <f>KE10+KE26+KE42+KE58+KE74</f>
        <v>5665.6136399999996</v>
      </c>
      <c r="KF90" s="101">
        <f t="shared" si="1342"/>
        <v>997148</v>
      </c>
      <c r="KG90" s="127">
        <f>KG10+KG26+KG42+KG58+KG74</f>
        <v>997148</v>
      </c>
      <c r="KH90" s="121">
        <f>KG90-KF90</f>
        <v>0</v>
      </c>
      <c r="KI90" s="122">
        <f t="shared" si="1343"/>
        <v>0.66549999999999998</v>
      </c>
      <c r="KJ90" s="18">
        <f>SUM(KJ92:KJ105)</f>
        <v>363</v>
      </c>
      <c r="KK90" s="4"/>
      <c r="KL90" s="107"/>
      <c r="KM90" s="119"/>
      <c r="KN90" s="101"/>
      <c r="KO90" s="120">
        <f>KO10+KO26+KO42+KO58+KO74</f>
        <v>7276.5344299999997</v>
      </c>
      <c r="KP90" s="101">
        <f t="shared" si="1347"/>
        <v>2641382</v>
      </c>
      <c r="KQ90" s="127">
        <f>KQ10+KQ26+KQ42+KQ58+KQ74</f>
        <v>2641382</v>
      </c>
      <c r="KR90" s="121">
        <f>KQ90-KP90</f>
        <v>0</v>
      </c>
      <c r="KS90" s="122">
        <f t="shared" si="1348"/>
        <v>0.85472000000000004</v>
      </c>
      <c r="KT90" s="18">
        <f>SUM(KT92:KT105)</f>
        <v>310</v>
      </c>
      <c r="KU90" s="4"/>
      <c r="KV90" s="107"/>
      <c r="KW90" s="119"/>
      <c r="KX90" s="101"/>
      <c r="KY90" s="120">
        <f>KY10+KY26+KY42+KY58+KY74</f>
        <v>6472.1925899999997</v>
      </c>
      <c r="KZ90" s="101">
        <f t="shared" si="1352"/>
        <v>2006379.7</v>
      </c>
      <c r="LA90" s="127">
        <f>LA10+LA26+LA42+LA58+LA74</f>
        <v>2006379.7</v>
      </c>
      <c r="LB90" s="121">
        <f>LA90-KZ90</f>
        <v>0</v>
      </c>
      <c r="LC90" s="122">
        <f t="shared" si="1353"/>
        <v>0.76024000000000003</v>
      </c>
      <c r="LD90" s="18">
        <f>SUM(LD92:LD105)</f>
        <v>238</v>
      </c>
      <c r="LE90" s="4"/>
      <c r="LF90" s="107"/>
      <c r="LG90" s="119"/>
      <c r="LH90" s="101"/>
      <c r="LI90" s="120">
        <f>LI10+LI26+LI42+LI58+LI74</f>
        <v>8008.6865699999998</v>
      </c>
      <c r="LJ90" s="101">
        <f t="shared" si="1357"/>
        <v>1906067.4</v>
      </c>
      <c r="LK90" s="127">
        <f>LK10+LK26+LK42+LK58+LK74</f>
        <v>1906067.4</v>
      </c>
      <c r="LL90" s="121">
        <f>LK90-LJ90</f>
        <v>0</v>
      </c>
      <c r="LM90" s="122">
        <f t="shared" si="1358"/>
        <v>0.94072</v>
      </c>
      <c r="LN90" s="18">
        <f>SUM(LN92:LN105)</f>
        <v>198</v>
      </c>
      <c r="LO90" s="4"/>
      <c r="LP90" s="107"/>
      <c r="LQ90" s="119"/>
      <c r="LR90" s="101"/>
      <c r="LS90" s="120">
        <f>LS10+LS26+LS42+LS58+LS74</f>
        <v>7320.9728100000002</v>
      </c>
      <c r="LT90" s="101">
        <f t="shared" si="1362"/>
        <v>1449552.62</v>
      </c>
      <c r="LU90" s="127">
        <f>LU10+LU26+LU42+LU58+LU74</f>
        <v>1449552.62</v>
      </c>
      <c r="LV90" s="121">
        <f>LU90-LT90</f>
        <v>0</v>
      </c>
      <c r="LW90" s="122">
        <f t="shared" si="1363"/>
        <v>0.85994000000000004</v>
      </c>
      <c r="LX90" s="18">
        <f>SUM(LX92:LX105)</f>
        <v>143</v>
      </c>
      <c r="LY90" s="4"/>
      <c r="LZ90" s="107"/>
      <c r="MA90" s="119"/>
      <c r="MB90" s="101"/>
      <c r="MC90" s="120">
        <f>MC10+MC26+MC42+MC58+MC74</f>
        <v>8971.9160900000006</v>
      </c>
      <c r="MD90" s="101">
        <f t="shared" si="1367"/>
        <v>1282984</v>
      </c>
      <c r="ME90" s="127">
        <f>ME10+ME26+ME42+ME58+ME74</f>
        <v>1282984</v>
      </c>
      <c r="MF90" s="121">
        <f>ME90-MD90</f>
        <v>0</v>
      </c>
      <c r="MG90" s="122">
        <f t="shared" si="1368"/>
        <v>1.0538700000000001</v>
      </c>
      <c r="MH90" s="18">
        <f>SUM(MH92:MH105)</f>
        <v>313</v>
      </c>
      <c r="MI90" s="4"/>
      <c r="MJ90" s="107"/>
      <c r="MK90" s="119"/>
      <c r="ML90" s="101"/>
      <c r="MM90" s="120">
        <f>MM10+MM26+MM42+MM58+MM74</f>
        <v>8235.0297200000005</v>
      </c>
      <c r="MN90" s="101">
        <f t="shared" si="1372"/>
        <v>2577564.2999999998</v>
      </c>
      <c r="MO90" s="127">
        <f>MO10+MO26+MO42+MO58+MO74</f>
        <v>2577564.2999999998</v>
      </c>
      <c r="MP90" s="121">
        <f>MO90-MN90</f>
        <v>0</v>
      </c>
      <c r="MQ90" s="122">
        <f t="shared" si="1373"/>
        <v>0.96731</v>
      </c>
      <c r="MR90" s="18">
        <f>SUM(MR92:MR105)</f>
        <v>102</v>
      </c>
      <c r="MS90" s="4"/>
      <c r="MT90" s="107"/>
      <c r="MU90" s="119"/>
      <c r="MV90" s="101"/>
      <c r="MW90" s="120">
        <f>MW10+MW26+MW42+MW58+MW74</f>
        <v>8229.52844</v>
      </c>
      <c r="MX90" s="101">
        <f t="shared" si="1377"/>
        <v>839411.9</v>
      </c>
      <c r="MY90" s="127">
        <f>MY10+MY26+MY42+MY58+MY74</f>
        <v>839411.9</v>
      </c>
      <c r="MZ90" s="121">
        <f>MY90-MX90</f>
        <v>0</v>
      </c>
      <c r="NA90" s="122">
        <f t="shared" si="1378"/>
        <v>0.96667000000000003</v>
      </c>
      <c r="NB90" s="18">
        <f>SUM(NB92:NB105)</f>
        <v>171</v>
      </c>
      <c r="NC90" s="4"/>
      <c r="ND90" s="107"/>
      <c r="NE90" s="119"/>
      <c r="NF90" s="101"/>
      <c r="NG90" s="120">
        <f>NG10+NG26+NG42+NG58+NG74</f>
        <v>6551.1725100000003</v>
      </c>
      <c r="NH90" s="101">
        <f t="shared" si="1382"/>
        <v>1120250.5</v>
      </c>
      <c r="NI90" s="127">
        <f>NI10+NI26+NI42+NI58+NI74</f>
        <v>1120250.5</v>
      </c>
      <c r="NJ90" s="121">
        <f>NI90-NH90</f>
        <v>0</v>
      </c>
      <c r="NK90" s="122">
        <f t="shared" si="1383"/>
        <v>0.76951999999999998</v>
      </c>
      <c r="NL90" s="18">
        <f>SUM(NL92:NL105)</f>
        <v>480</v>
      </c>
      <c r="NM90" s="4"/>
      <c r="NN90" s="107"/>
      <c r="NO90" s="119"/>
      <c r="NP90" s="101"/>
      <c r="NQ90" s="120">
        <f>NQ10+NQ26+NQ42+NQ58+NQ74</f>
        <v>7160.8284999999996</v>
      </c>
      <c r="NR90" s="101">
        <f t="shared" si="1387"/>
        <v>3437197.68</v>
      </c>
      <c r="NS90" s="127">
        <f>NS10+NS26+NS42+NS58+NS74</f>
        <v>3437197.68</v>
      </c>
      <c r="NT90" s="121">
        <f>NS90-NR90</f>
        <v>0</v>
      </c>
      <c r="NU90" s="122">
        <f t="shared" si="1388"/>
        <v>0.84113000000000004</v>
      </c>
      <c r="NV90" s="18">
        <f>SUM(NV92:NV105)</f>
        <v>150</v>
      </c>
      <c r="NW90" s="4"/>
      <c r="NX90" s="107"/>
      <c r="NY90" s="119"/>
      <c r="NZ90" s="101"/>
      <c r="OA90" s="120">
        <f>OA10+OA26+OA42+OA58+OA74</f>
        <v>8182.5433400000002</v>
      </c>
      <c r="OB90" s="101">
        <f t="shared" si="1392"/>
        <v>1227381.5</v>
      </c>
      <c r="OC90" s="127">
        <f>OC10+OC26+OC42+OC58+OC74</f>
        <v>1227381.5</v>
      </c>
      <c r="OD90" s="121">
        <f>OC90-OB90</f>
        <v>0</v>
      </c>
      <c r="OE90" s="122">
        <f t="shared" si="1393"/>
        <v>0.96114999999999995</v>
      </c>
      <c r="OF90" s="18">
        <f>SUM(OF92:OF105)</f>
        <v>141</v>
      </c>
      <c r="OG90" s="4"/>
      <c r="OH90" s="107"/>
      <c r="OI90" s="119"/>
      <c r="OJ90" s="101"/>
      <c r="OK90" s="120">
        <f>OK10+OK26+OK42+OK58+OK74</f>
        <v>7076.7418600000001</v>
      </c>
      <c r="OL90" s="101">
        <f t="shared" si="1397"/>
        <v>997820.6</v>
      </c>
      <c r="OM90" s="127">
        <f>OM10+OM26+OM42+OM58+OM74</f>
        <v>997820.6</v>
      </c>
      <c r="ON90" s="121">
        <f>OM90-OL90</f>
        <v>0</v>
      </c>
      <c r="OO90" s="122">
        <f t="shared" si="1398"/>
        <v>0.83126</v>
      </c>
      <c r="OP90" s="18">
        <f>SUM(OP92:OP105)</f>
        <v>229</v>
      </c>
      <c r="OQ90" s="4"/>
      <c r="OR90" s="107"/>
      <c r="OS90" s="119"/>
      <c r="OT90" s="101"/>
      <c r="OU90" s="120">
        <f>OU10+OU26+OU42+OU58+OU74</f>
        <v>7319.9812300000003</v>
      </c>
      <c r="OV90" s="101">
        <f t="shared" si="1402"/>
        <v>1676275.7</v>
      </c>
      <c r="OW90" s="127">
        <f>OW10+OW26+OW42+OW58+OW74</f>
        <v>1676275.7</v>
      </c>
      <c r="OX90" s="121">
        <f>OW90-OV90</f>
        <v>0</v>
      </c>
      <c r="OY90" s="122">
        <f t="shared" si="1403"/>
        <v>0.85982999999999998</v>
      </c>
      <c r="OZ90" s="18">
        <f>SUM(OZ92:OZ105)</f>
        <v>72</v>
      </c>
      <c r="PA90" s="4"/>
      <c r="PB90" s="107"/>
      <c r="PC90" s="119"/>
      <c r="PD90" s="101"/>
      <c r="PE90" s="120">
        <f>PE10+PE26+PE42+PE58+PE74</f>
        <v>11135.4318</v>
      </c>
      <c r="PF90" s="101">
        <f t="shared" si="1407"/>
        <v>801751.09</v>
      </c>
      <c r="PG90" s="127">
        <f>PG10+PG26+PG42+PG58+PG74</f>
        <v>801751.09</v>
      </c>
      <c r="PH90" s="121">
        <f>PG90-PF90</f>
        <v>0</v>
      </c>
      <c r="PI90" s="122">
        <f t="shared" si="1408"/>
        <v>1.3080000000000001</v>
      </c>
      <c r="PJ90" s="18">
        <f>SUM(PJ92:PJ105)</f>
        <v>165</v>
      </c>
      <c r="PK90" s="4"/>
      <c r="PL90" s="107"/>
      <c r="PM90" s="119"/>
      <c r="PN90" s="101"/>
      <c r="PO90" s="120">
        <f>PO10+PO26+PO42+PO58+PO74</f>
        <v>7676.5266499999998</v>
      </c>
      <c r="PP90" s="101">
        <f t="shared" si="1412"/>
        <v>1266626.8999999999</v>
      </c>
      <c r="PQ90" s="127">
        <f>PQ10+PQ26+PQ42+PQ58+PQ74</f>
        <v>1266626.8999999999</v>
      </c>
      <c r="PR90" s="121">
        <f>PQ90-PP90</f>
        <v>0</v>
      </c>
      <c r="PS90" s="122">
        <f t="shared" si="1413"/>
        <v>0.90171000000000001</v>
      </c>
      <c r="PT90" s="18">
        <f>SUM(PT92:PT105)</f>
        <v>0</v>
      </c>
      <c r="PU90" s="4"/>
      <c r="PV90" s="107"/>
      <c r="PW90" s="119"/>
      <c r="PX90" s="101"/>
      <c r="PY90" s="120">
        <f>PY10+PY26+PY42+PY58+PY74</f>
        <v>0</v>
      </c>
      <c r="PZ90" s="101">
        <f t="shared" si="1417"/>
        <v>0</v>
      </c>
      <c r="QA90" s="127">
        <f>QA10+QA26+QA42+QA58+QA74</f>
        <v>0</v>
      </c>
      <c r="QB90" s="121">
        <f>QA90-PZ90</f>
        <v>0</v>
      </c>
      <c r="QC90" s="122">
        <f t="shared" si="1418"/>
        <v>0</v>
      </c>
      <c r="QD90" s="18">
        <f>SUM(QD92:QD105)</f>
        <v>230</v>
      </c>
      <c r="QE90" s="4"/>
      <c r="QF90" s="107"/>
      <c r="QG90" s="119"/>
      <c r="QH90" s="101"/>
      <c r="QI90" s="120">
        <f>QI10+QI26+QI42+QI58+QI74</f>
        <v>6852.8413</v>
      </c>
      <c r="QJ90" s="101">
        <f t="shared" si="1422"/>
        <v>1576153.5</v>
      </c>
      <c r="QK90" s="127">
        <f>QK10+QK26+QK42+QK58+QK74</f>
        <v>1576153.5</v>
      </c>
      <c r="QL90" s="121">
        <f>QK90-QJ90</f>
        <v>0</v>
      </c>
      <c r="QM90" s="122">
        <f t="shared" si="1423"/>
        <v>0.80496000000000001</v>
      </c>
      <c r="QN90" s="18">
        <f>SUM(QN92:QN105)</f>
        <v>165</v>
      </c>
      <c r="QO90" s="4"/>
      <c r="QP90" s="107"/>
      <c r="QQ90" s="119"/>
      <c r="QR90" s="101"/>
      <c r="QS90" s="120">
        <f>QS10+QS26+QS42+QS58+QS74</f>
        <v>6515.9721200000004</v>
      </c>
      <c r="QT90" s="101">
        <f t="shared" si="1427"/>
        <v>1075135.3999999999</v>
      </c>
      <c r="QU90" s="127">
        <f>QU10+QU26+QU42+QU58+QU74</f>
        <v>1075135.3999999999</v>
      </c>
      <c r="QV90" s="121">
        <f>QU90-QT90</f>
        <v>0</v>
      </c>
      <c r="QW90" s="122">
        <f t="shared" si="1428"/>
        <v>0.76539000000000001</v>
      </c>
      <c r="QX90" s="18">
        <f>SUM(QX92:QX105)</f>
        <v>173</v>
      </c>
      <c r="QY90" s="4"/>
      <c r="QZ90" s="107"/>
      <c r="RA90" s="119"/>
      <c r="RB90" s="101"/>
      <c r="RC90" s="120">
        <f>RC10+RC26+RC42+RC58+RC74</f>
        <v>9036.0487799999992</v>
      </c>
      <c r="RD90" s="101">
        <f t="shared" si="1432"/>
        <v>1563236.44</v>
      </c>
      <c r="RE90" s="127">
        <f>RE10+RE26+RE42+RE58+RE74</f>
        <v>1563236.44</v>
      </c>
      <c r="RF90" s="121">
        <f>RE90-RD90</f>
        <v>0</v>
      </c>
      <c r="RG90" s="122">
        <f t="shared" si="1433"/>
        <v>1.0613999999999999</v>
      </c>
      <c r="RH90" s="18">
        <f>SUM(RH92:RH105)</f>
        <v>152</v>
      </c>
      <c r="RI90" s="4"/>
      <c r="RJ90" s="107"/>
      <c r="RK90" s="119"/>
      <c r="RL90" s="101"/>
      <c r="RM90" s="120">
        <f>RM10+RM26+RM42+RM58+RM74</f>
        <v>9934.6055199999992</v>
      </c>
      <c r="RN90" s="101">
        <f t="shared" si="1437"/>
        <v>1510060.04</v>
      </c>
      <c r="RO90" s="127">
        <f>RO10+RO26+RO42+RO58+RO74</f>
        <v>1510060.04</v>
      </c>
      <c r="RP90" s="121">
        <f>RO90-RN90</f>
        <v>0</v>
      </c>
      <c r="RQ90" s="122">
        <f t="shared" si="1438"/>
        <v>1.1669499999999999</v>
      </c>
      <c r="RR90" s="18">
        <f>SUM(RR92:RR105)</f>
        <v>339</v>
      </c>
      <c r="RS90" s="4"/>
      <c r="RT90" s="107"/>
      <c r="RU90" s="119"/>
      <c r="RV90" s="101"/>
      <c r="RW90" s="120">
        <f>RW10+RW26+RW42+RW58+RW74</f>
        <v>8884.8334400000003</v>
      </c>
      <c r="RX90" s="101">
        <f t="shared" si="1442"/>
        <v>3011958.54</v>
      </c>
      <c r="RY90" s="127">
        <f>RY10+RY26+RY42+RY58+RY74</f>
        <v>3011958.54</v>
      </c>
      <c r="RZ90" s="121">
        <f>RY90-RX90</f>
        <v>0</v>
      </c>
      <c r="SA90" s="122">
        <f t="shared" si="1443"/>
        <v>1.0436399999999999</v>
      </c>
      <c r="SB90" s="18">
        <f>SUM(SB92:SB105)</f>
        <v>50</v>
      </c>
      <c r="SC90" s="4"/>
      <c r="SD90" s="107"/>
      <c r="SE90" s="119"/>
      <c r="SF90" s="101"/>
      <c r="SG90" s="120">
        <f>SG10+SG26+SG42+SG58+SG74</f>
        <v>8675.8647999999994</v>
      </c>
      <c r="SH90" s="101">
        <f t="shared" si="1447"/>
        <v>433793.24</v>
      </c>
      <c r="SI90" s="127">
        <f>SI10+SI26+SI42+SI58+SI74</f>
        <v>433793.24</v>
      </c>
      <c r="SJ90" s="121">
        <f>SI90-SH90</f>
        <v>0</v>
      </c>
      <c r="SK90" s="122">
        <f t="shared" si="1448"/>
        <v>1.0190900000000001</v>
      </c>
      <c r="SL90" s="18">
        <f>SUM(SL92:SL105)</f>
        <v>295</v>
      </c>
      <c r="SM90" s="4"/>
      <c r="SN90" s="107"/>
      <c r="SO90" s="119"/>
      <c r="SP90" s="101"/>
      <c r="SQ90" s="120">
        <f>SQ10+SQ26+SQ42+SQ58+SQ74</f>
        <v>8745.2972900000004</v>
      </c>
      <c r="SR90" s="101">
        <f t="shared" si="1452"/>
        <v>2579862.7000000002</v>
      </c>
      <c r="SS90" s="127">
        <f>SS10+SS26+SS42+SS58+SS74</f>
        <v>2579862.7000000002</v>
      </c>
      <c r="ST90" s="121">
        <f>SS90-SR90</f>
        <v>0</v>
      </c>
      <c r="SU90" s="122">
        <f t="shared" si="1453"/>
        <v>1.02725</v>
      </c>
      <c r="SV90" s="18">
        <f>SUM(SV92:SV105)</f>
        <v>319</v>
      </c>
      <c r="SW90" s="4"/>
      <c r="SX90" s="107"/>
      <c r="SY90" s="119"/>
      <c r="SZ90" s="101"/>
      <c r="TA90" s="120">
        <f>TA10+TA26+TA42+TA58+TA74</f>
        <v>10833.38401</v>
      </c>
      <c r="TB90" s="101">
        <f t="shared" si="1457"/>
        <v>3455849.5</v>
      </c>
      <c r="TC90" s="127">
        <f>TC10+TC26+TC42+TC58+TC74</f>
        <v>3455849.5</v>
      </c>
      <c r="TD90" s="121">
        <f>TC90-TB90</f>
        <v>0</v>
      </c>
      <c r="TE90" s="122">
        <f t="shared" si="1458"/>
        <v>1.2725200000000001</v>
      </c>
      <c r="TF90" s="18">
        <f>SUM(TF92:TF105)</f>
        <v>175</v>
      </c>
      <c r="TG90" s="4"/>
      <c r="TH90" s="107"/>
      <c r="TI90" s="119"/>
      <c r="TJ90" s="101"/>
      <c r="TK90" s="120">
        <f>TK10+TK26+TK42+TK58+TK74</f>
        <v>8297.1188500000007</v>
      </c>
      <c r="TL90" s="101">
        <f t="shared" si="1462"/>
        <v>1451995.8</v>
      </c>
      <c r="TM90" s="127">
        <f>TM10+TM26+TM42+TM58+TM74</f>
        <v>1451995.8</v>
      </c>
      <c r="TN90" s="121">
        <f>TM90-TL90</f>
        <v>0</v>
      </c>
      <c r="TO90" s="122">
        <f t="shared" si="1463"/>
        <v>0.97460999999999998</v>
      </c>
      <c r="TP90" s="18">
        <f>SUM(TP92:TP105)</f>
        <v>274</v>
      </c>
      <c r="TQ90" s="4"/>
      <c r="TR90" s="107"/>
      <c r="TS90" s="119"/>
      <c r="TT90" s="101"/>
      <c r="TU90" s="120">
        <f>TU10+TU26+TU42+TU58+TU74</f>
        <v>6890.8441599999996</v>
      </c>
      <c r="TV90" s="101">
        <f t="shared" si="1467"/>
        <v>1888091.3</v>
      </c>
      <c r="TW90" s="127">
        <f>TW10+TW26+TW42+TW58+TW74</f>
        <v>1888091.3</v>
      </c>
      <c r="TX90" s="121">
        <f>TW90-TV90</f>
        <v>0</v>
      </c>
      <c r="TY90" s="122">
        <f t="shared" si="1468"/>
        <v>0.80942000000000003</v>
      </c>
      <c r="TZ90" s="18">
        <f>SUM(TZ92:TZ105)</f>
        <v>188</v>
      </c>
      <c r="UA90" s="4"/>
      <c r="UB90" s="107"/>
      <c r="UC90" s="119"/>
      <c r="UD90" s="101"/>
      <c r="UE90" s="120">
        <f>UE10+UE26+UE42+UE58+UE74</f>
        <v>7958.7712799999999</v>
      </c>
      <c r="UF90" s="101">
        <f t="shared" si="1472"/>
        <v>1496249</v>
      </c>
      <c r="UG90" s="127">
        <f>UG10+UG26+UG42+UG58+UG74</f>
        <v>1496249</v>
      </c>
      <c r="UH90" s="121">
        <f>UG90-UF90</f>
        <v>0</v>
      </c>
      <c r="UI90" s="122">
        <f t="shared" si="1473"/>
        <v>0.93486000000000002</v>
      </c>
      <c r="UJ90" s="18">
        <f>SUM(UJ92:UJ105)</f>
        <v>349</v>
      </c>
      <c r="UK90" s="4"/>
      <c r="UL90" s="107"/>
      <c r="UM90" s="119"/>
      <c r="UN90" s="101"/>
      <c r="UO90" s="120">
        <f>UO10+UO26+UO42+UO58+UO74</f>
        <v>10551.967070000001</v>
      </c>
      <c r="UP90" s="101">
        <f t="shared" si="1477"/>
        <v>3682636.51</v>
      </c>
      <c r="UQ90" s="127">
        <f>UQ10+UQ26+UQ42+UQ58+UQ74</f>
        <v>3682636.5</v>
      </c>
      <c r="UR90" s="121">
        <f>UQ90-UP90</f>
        <v>-0.01</v>
      </c>
      <c r="US90" s="122">
        <f t="shared" si="1478"/>
        <v>1.2394700000000001</v>
      </c>
      <c r="UT90" s="18">
        <f>SUM(UT92:UT105)</f>
        <v>322</v>
      </c>
      <c r="UU90" s="4"/>
      <c r="UV90" s="107"/>
      <c r="UW90" s="119"/>
      <c r="UX90" s="101"/>
      <c r="UY90" s="120">
        <f>UY10+UY26+UY42+UY58+UY74</f>
        <v>7968.5403699999997</v>
      </c>
      <c r="UZ90" s="101">
        <f t="shared" si="1482"/>
        <v>2565870</v>
      </c>
      <c r="VA90" s="127">
        <f>VA10+VA26+VA42+VA58+VA74</f>
        <v>2565870</v>
      </c>
      <c r="VB90" s="121">
        <f>VA90-UZ90</f>
        <v>0</v>
      </c>
      <c r="VC90" s="122">
        <f t="shared" si="1483"/>
        <v>0.93601000000000001</v>
      </c>
      <c r="VD90" s="18">
        <f>SUM(VD92:VD105)</f>
        <v>566</v>
      </c>
      <c r="VE90" s="4"/>
      <c r="VF90" s="107"/>
      <c r="VG90" s="119"/>
      <c r="VH90" s="101"/>
      <c r="VI90" s="120">
        <f>VI10+VI26+VI42+VI58+VI74</f>
        <v>9993.3754499999995</v>
      </c>
      <c r="VJ90" s="101">
        <f t="shared" si="1487"/>
        <v>5656250.5</v>
      </c>
      <c r="VK90" s="127">
        <f>VK10+VK26+VK42+VK58+VK74</f>
        <v>5656250.5</v>
      </c>
      <c r="VL90" s="121">
        <f>VK90-VJ90</f>
        <v>0</v>
      </c>
      <c r="VM90" s="122">
        <f t="shared" si="1488"/>
        <v>1.1738500000000001</v>
      </c>
      <c r="VN90" s="18">
        <f>SUM(VN92:VN105)</f>
        <v>357</v>
      </c>
      <c r="VO90" s="4"/>
      <c r="VP90" s="107"/>
      <c r="VQ90" s="119"/>
      <c r="VR90" s="101"/>
      <c r="VS90" s="120">
        <f>VS10+VS26+VS42+VS58+VS74</f>
        <v>8967.1932699999998</v>
      </c>
      <c r="VT90" s="101">
        <f t="shared" si="1492"/>
        <v>3201288</v>
      </c>
      <c r="VU90" s="127">
        <f>VU10+VU26+VU42+VU58+VU74</f>
        <v>3201288</v>
      </c>
      <c r="VV90" s="121">
        <f>VU90-VT90</f>
        <v>0</v>
      </c>
      <c r="VW90" s="122">
        <f t="shared" si="1493"/>
        <v>1.05331</v>
      </c>
      <c r="VX90" s="18">
        <f>SUM(VX92:VX105)</f>
        <v>12565</v>
      </c>
      <c r="VY90" s="4"/>
      <c r="VZ90" s="107"/>
      <c r="WA90" s="119"/>
      <c r="WB90" s="101"/>
      <c r="WC90" s="120">
        <f>WC10+WC26+WC42+WC58+WC74</f>
        <v>8513.3133899999993</v>
      </c>
      <c r="WD90" s="101">
        <f t="shared" si="1497"/>
        <v>106969782.75</v>
      </c>
      <c r="WE90" s="127">
        <f>M90+W90+AG90+AQ90+BA90+BK90+BU90+CE90+CO90+CY90+DI90+DS90+EC90+EM90+EW90+FG90+FQ90+GA90+GK90+GU90+HE90+HO90+HY90+II90+IS90+JC90+JM90+JW90+KG90+KQ90+LA90+LK90+LU90+ME90+MO90+MY90+NI90+NS90+OC90+OM90+OW90+PG90+PQ90+QA90+QK90+QU90+RE90+RO90+RY90+SI90+SS90+TC90+TM90+TW90+UG90+UQ90+VA90+VK90+VU90</f>
        <v>106969861.06999999</v>
      </c>
      <c r="WF90" s="121">
        <f>WE90-WD90</f>
        <v>78.319999999999993</v>
      </c>
    </row>
    <row r="91" spans="1:604" s="114" customFormat="1">
      <c r="A91" s="112"/>
      <c r="B91" s="113" t="s">
        <v>456</v>
      </c>
      <c r="C91" s="113"/>
      <c r="D91" s="113"/>
      <c r="E91" s="113"/>
      <c r="F91" s="123"/>
      <c r="G91" s="113"/>
      <c r="H91" s="121"/>
      <c r="I91" s="124"/>
      <c r="J91" s="121"/>
      <c r="K91" s="121"/>
      <c r="L91" s="121">
        <f>L90-(SUM(L92:L105))</f>
        <v>0</v>
      </c>
      <c r="M91" s="121"/>
      <c r="N91" s="121"/>
      <c r="O91" s="113"/>
      <c r="P91" s="123"/>
      <c r="Q91" s="113"/>
      <c r="R91" s="121"/>
      <c r="S91" s="124"/>
      <c r="T91" s="121"/>
      <c r="U91" s="121"/>
      <c r="V91" s="121">
        <f>V90-(SUM(V92:V105))</f>
        <v>0.85</v>
      </c>
      <c r="W91" s="121"/>
      <c r="X91" s="121"/>
      <c r="Y91" s="113"/>
      <c r="Z91" s="123"/>
      <c r="AA91" s="113"/>
      <c r="AB91" s="121"/>
      <c r="AC91" s="124"/>
      <c r="AD91" s="121"/>
      <c r="AE91" s="121"/>
      <c r="AF91" s="121">
        <f>AF90-(SUM(AF92:AF105))</f>
        <v>0</v>
      </c>
      <c r="AG91" s="121"/>
      <c r="AH91" s="121"/>
      <c r="AI91" s="113"/>
      <c r="AJ91" s="123"/>
      <c r="AK91" s="113"/>
      <c r="AL91" s="121"/>
      <c r="AM91" s="124"/>
      <c r="AN91" s="121"/>
      <c r="AO91" s="121"/>
      <c r="AP91" s="121">
        <f>AP90-(SUM(AP92:AP105))</f>
        <v>0</v>
      </c>
      <c r="AQ91" s="121"/>
      <c r="AR91" s="121"/>
      <c r="AS91" s="113"/>
      <c r="AT91" s="123"/>
      <c r="AU91" s="113"/>
      <c r="AV91" s="121"/>
      <c r="AW91" s="124"/>
      <c r="AX91" s="121"/>
      <c r="AY91" s="121"/>
      <c r="AZ91" s="121">
        <f>AZ90-(SUM(AZ92:AZ105))</f>
        <v>0</v>
      </c>
      <c r="BA91" s="121"/>
      <c r="BB91" s="121"/>
      <c r="BC91" s="113"/>
      <c r="BD91" s="123"/>
      <c r="BE91" s="113"/>
      <c r="BF91" s="121"/>
      <c r="BG91" s="124"/>
      <c r="BH91" s="121"/>
      <c r="BI91" s="121"/>
      <c r="BJ91" s="121">
        <f>BJ90-(SUM(BJ92:BJ105))</f>
        <v>-0.11</v>
      </c>
      <c r="BK91" s="121"/>
      <c r="BL91" s="121"/>
      <c r="BM91" s="113"/>
      <c r="BN91" s="123"/>
      <c r="BO91" s="113"/>
      <c r="BP91" s="121"/>
      <c r="BQ91" s="124"/>
      <c r="BR91" s="121"/>
      <c r="BS91" s="121"/>
      <c r="BT91" s="121">
        <f>BT90-(SUM(BT92:BT105))</f>
        <v>0</v>
      </c>
      <c r="BU91" s="121"/>
      <c r="BV91" s="121"/>
      <c r="BW91" s="113"/>
      <c r="BX91" s="123"/>
      <c r="BY91" s="113"/>
      <c r="BZ91" s="121"/>
      <c r="CA91" s="124"/>
      <c r="CB91" s="121"/>
      <c r="CC91" s="121"/>
      <c r="CD91" s="121">
        <f>CD90-(SUM(CD92:CD105))</f>
        <v>0</v>
      </c>
      <c r="CE91" s="121"/>
      <c r="CF91" s="121"/>
      <c r="CG91" s="113"/>
      <c r="CH91" s="123"/>
      <c r="CI91" s="113"/>
      <c r="CJ91" s="121"/>
      <c r="CK91" s="124"/>
      <c r="CL91" s="121"/>
      <c r="CM91" s="121"/>
      <c r="CN91" s="121">
        <f>CN90-(SUM(CN92:CN105))</f>
        <v>0</v>
      </c>
      <c r="CO91" s="121"/>
      <c r="CP91" s="121"/>
      <c r="CQ91" s="113"/>
      <c r="CR91" s="123"/>
      <c r="CS91" s="113"/>
      <c r="CT91" s="121"/>
      <c r="CU91" s="124"/>
      <c r="CV91" s="121"/>
      <c r="CW91" s="121"/>
      <c r="CX91" s="121">
        <f>CX90-(SUM(CX92:CX105))</f>
        <v>0</v>
      </c>
      <c r="CY91" s="121"/>
      <c r="CZ91" s="121"/>
      <c r="DA91" s="113"/>
      <c r="DB91" s="123"/>
      <c r="DC91" s="113"/>
      <c r="DD91" s="121"/>
      <c r="DE91" s="124"/>
      <c r="DF91" s="121"/>
      <c r="DG91" s="121"/>
      <c r="DH91" s="121">
        <f>DH90-(SUM(DH92:DH105))</f>
        <v>-28.31</v>
      </c>
      <c r="DI91" s="121"/>
      <c r="DJ91" s="121"/>
      <c r="DK91" s="113"/>
      <c r="DL91" s="123"/>
      <c r="DM91" s="113"/>
      <c r="DN91" s="121"/>
      <c r="DO91" s="124"/>
      <c r="DP91" s="121"/>
      <c r="DQ91" s="121"/>
      <c r="DR91" s="121">
        <f>DR90-(SUM(DR92:DR105))</f>
        <v>0</v>
      </c>
      <c r="DS91" s="121"/>
      <c r="DT91" s="121"/>
      <c r="DU91" s="113"/>
      <c r="DV91" s="123"/>
      <c r="DW91" s="113"/>
      <c r="DX91" s="121"/>
      <c r="DY91" s="124"/>
      <c r="DZ91" s="121"/>
      <c r="EA91" s="121"/>
      <c r="EB91" s="121">
        <f>EB90-(SUM(EB92:EB105))</f>
        <v>0</v>
      </c>
      <c r="EC91" s="121"/>
      <c r="ED91" s="121"/>
      <c r="EE91" s="113"/>
      <c r="EF91" s="123"/>
      <c r="EG91" s="113"/>
      <c r="EH91" s="121"/>
      <c r="EI91" s="124"/>
      <c r="EJ91" s="121"/>
      <c r="EK91" s="121"/>
      <c r="EL91" s="121">
        <f>EL90-(SUM(EL92:EL105))</f>
        <v>0</v>
      </c>
      <c r="EM91" s="121"/>
      <c r="EN91" s="121"/>
      <c r="EO91" s="113"/>
      <c r="EP91" s="123"/>
      <c r="EQ91" s="113"/>
      <c r="ER91" s="121"/>
      <c r="ES91" s="124"/>
      <c r="ET91" s="121"/>
      <c r="EU91" s="121"/>
      <c r="EV91" s="121">
        <f>EV90-(SUM(EV92:EV105))</f>
        <v>0</v>
      </c>
      <c r="EW91" s="121"/>
      <c r="EX91" s="121"/>
      <c r="EY91" s="113"/>
      <c r="EZ91" s="123"/>
      <c r="FA91" s="113"/>
      <c r="FB91" s="121"/>
      <c r="FC91" s="124"/>
      <c r="FD91" s="121"/>
      <c r="FE91" s="121"/>
      <c r="FF91" s="121">
        <f>FF90-(SUM(FF92:FF105))</f>
        <v>-0.09</v>
      </c>
      <c r="FG91" s="121"/>
      <c r="FH91" s="121"/>
      <c r="FI91" s="113"/>
      <c r="FJ91" s="123"/>
      <c r="FK91" s="113"/>
      <c r="FL91" s="121"/>
      <c r="FM91" s="124"/>
      <c r="FN91" s="121"/>
      <c r="FO91" s="121"/>
      <c r="FP91" s="121">
        <f>FP90-(SUM(FP92:FP105))</f>
        <v>0</v>
      </c>
      <c r="FQ91" s="121"/>
      <c r="FR91" s="121"/>
      <c r="FS91" s="113"/>
      <c r="FT91" s="123"/>
      <c r="FU91" s="113"/>
      <c r="FV91" s="121"/>
      <c r="FW91" s="124"/>
      <c r="FX91" s="121"/>
      <c r="FY91" s="121"/>
      <c r="FZ91" s="121">
        <f>FZ90-(SUM(FZ92:FZ105))</f>
        <v>0</v>
      </c>
      <c r="GA91" s="121"/>
      <c r="GB91" s="121"/>
      <c r="GC91" s="113"/>
      <c r="GD91" s="123"/>
      <c r="GE91" s="113"/>
      <c r="GF91" s="121"/>
      <c r="GG91" s="124"/>
      <c r="GH91" s="121"/>
      <c r="GI91" s="121"/>
      <c r="GJ91" s="121">
        <f>GJ90-(SUM(GJ92:GJ105))</f>
        <v>0</v>
      </c>
      <c r="GK91" s="121"/>
      <c r="GL91" s="121"/>
      <c r="GM91" s="113"/>
      <c r="GN91" s="123"/>
      <c r="GO91" s="113"/>
      <c r="GP91" s="121"/>
      <c r="GQ91" s="124"/>
      <c r="GR91" s="121"/>
      <c r="GS91" s="121"/>
      <c r="GT91" s="121">
        <f>GT90-(SUM(GT92:GT105))</f>
        <v>0</v>
      </c>
      <c r="GU91" s="121"/>
      <c r="GV91" s="121"/>
      <c r="GW91" s="113"/>
      <c r="GX91" s="123"/>
      <c r="GY91" s="113"/>
      <c r="GZ91" s="121"/>
      <c r="HA91" s="124"/>
      <c r="HB91" s="121"/>
      <c r="HC91" s="121"/>
      <c r="HD91" s="121">
        <f>HD90-(SUM(HD92:HD105))</f>
        <v>0</v>
      </c>
      <c r="HE91" s="121"/>
      <c r="HF91" s="121"/>
      <c r="HG91" s="113"/>
      <c r="HH91" s="123"/>
      <c r="HI91" s="113"/>
      <c r="HJ91" s="121"/>
      <c r="HK91" s="124"/>
      <c r="HL91" s="121"/>
      <c r="HM91" s="121"/>
      <c r="HN91" s="121">
        <f>HN90-(SUM(HN92:HN105))</f>
        <v>-0.09</v>
      </c>
      <c r="HO91" s="121"/>
      <c r="HP91" s="121"/>
      <c r="HQ91" s="113"/>
      <c r="HR91" s="123"/>
      <c r="HS91" s="113"/>
      <c r="HT91" s="121"/>
      <c r="HU91" s="124"/>
      <c r="HV91" s="121"/>
      <c r="HW91" s="121"/>
      <c r="HX91" s="121">
        <f>HX90-(SUM(HX92:HX105))</f>
        <v>22</v>
      </c>
      <c r="HY91" s="121"/>
      <c r="HZ91" s="121"/>
      <c r="IA91" s="113"/>
      <c r="IB91" s="123"/>
      <c r="IC91" s="113"/>
      <c r="ID91" s="121"/>
      <c r="IE91" s="124"/>
      <c r="IF91" s="121"/>
      <c r="IG91" s="121"/>
      <c r="IH91" s="121">
        <f>IH90-(SUM(IH92:IH105))</f>
        <v>28.29</v>
      </c>
      <c r="II91" s="121"/>
      <c r="IJ91" s="121"/>
      <c r="IK91" s="113"/>
      <c r="IL91" s="123"/>
      <c r="IM91" s="113"/>
      <c r="IN91" s="121"/>
      <c r="IO91" s="124"/>
      <c r="IP91" s="121"/>
      <c r="IQ91" s="121"/>
      <c r="IR91" s="121">
        <f>IR90-(SUM(IR92:IR105))</f>
        <v>-0.09</v>
      </c>
      <c r="IS91" s="121"/>
      <c r="IT91" s="121"/>
      <c r="IU91" s="113"/>
      <c r="IV91" s="123"/>
      <c r="IW91" s="113"/>
      <c r="IX91" s="121"/>
      <c r="IY91" s="124"/>
      <c r="IZ91" s="121"/>
      <c r="JA91" s="121"/>
      <c r="JB91" s="121">
        <f>JB90-(SUM(JB92:JB105))</f>
        <v>0</v>
      </c>
      <c r="JC91" s="121"/>
      <c r="JD91" s="121"/>
      <c r="JE91" s="113"/>
      <c r="JF91" s="123"/>
      <c r="JG91" s="113"/>
      <c r="JH91" s="121"/>
      <c r="JI91" s="124"/>
      <c r="JJ91" s="121"/>
      <c r="JK91" s="121"/>
      <c r="JL91" s="121">
        <f>JL90-(SUM(JL92:JL105))</f>
        <v>-75.23</v>
      </c>
      <c r="JM91" s="121"/>
      <c r="JN91" s="121"/>
      <c r="JO91" s="113"/>
      <c r="JP91" s="123"/>
      <c r="JQ91" s="113"/>
      <c r="JR91" s="121"/>
      <c r="JS91" s="124"/>
      <c r="JT91" s="121"/>
      <c r="JU91" s="121"/>
      <c r="JV91" s="121">
        <f>JV90-(SUM(JV92:JV105))</f>
        <v>0</v>
      </c>
      <c r="JW91" s="121"/>
      <c r="JX91" s="121"/>
      <c r="JY91" s="113"/>
      <c r="JZ91" s="123"/>
      <c r="KA91" s="113"/>
      <c r="KB91" s="121"/>
      <c r="KC91" s="124"/>
      <c r="KD91" s="121"/>
      <c r="KE91" s="121"/>
      <c r="KF91" s="121">
        <f>KF90-(SUM(KF92:KF105))</f>
        <v>0</v>
      </c>
      <c r="KG91" s="121"/>
      <c r="KH91" s="121"/>
      <c r="KI91" s="113"/>
      <c r="KJ91" s="123"/>
      <c r="KK91" s="113"/>
      <c r="KL91" s="121"/>
      <c r="KM91" s="124"/>
      <c r="KN91" s="121"/>
      <c r="KO91" s="121"/>
      <c r="KP91" s="121">
        <f>KP90-(SUM(KP92:KP105))</f>
        <v>0</v>
      </c>
      <c r="KQ91" s="121"/>
      <c r="KR91" s="121"/>
      <c r="KS91" s="113"/>
      <c r="KT91" s="123"/>
      <c r="KU91" s="113"/>
      <c r="KV91" s="121"/>
      <c r="KW91" s="124"/>
      <c r="KX91" s="121"/>
      <c r="KY91" s="121"/>
      <c r="KZ91" s="121">
        <f>KZ90-(SUM(KZ92:KZ105))</f>
        <v>-22</v>
      </c>
      <c r="LA91" s="121"/>
      <c r="LB91" s="121"/>
      <c r="LC91" s="113"/>
      <c r="LD91" s="123"/>
      <c r="LE91" s="113"/>
      <c r="LF91" s="121"/>
      <c r="LG91" s="124"/>
      <c r="LH91" s="121"/>
      <c r="LI91" s="121"/>
      <c r="LJ91" s="121">
        <f>LJ90-(SUM(LJ92:LJ105))</f>
        <v>0</v>
      </c>
      <c r="LK91" s="121"/>
      <c r="LL91" s="121"/>
      <c r="LM91" s="113"/>
      <c r="LN91" s="123"/>
      <c r="LO91" s="113"/>
      <c r="LP91" s="121"/>
      <c r="LQ91" s="124"/>
      <c r="LR91" s="121"/>
      <c r="LS91" s="121"/>
      <c r="LT91" s="121">
        <f>LT90-(SUM(LT92:LT105))</f>
        <v>0</v>
      </c>
      <c r="LU91" s="121"/>
      <c r="LV91" s="121"/>
      <c r="LW91" s="113"/>
      <c r="LX91" s="123"/>
      <c r="LY91" s="113"/>
      <c r="LZ91" s="121"/>
      <c r="MA91" s="124"/>
      <c r="MB91" s="121"/>
      <c r="MC91" s="121"/>
      <c r="MD91" s="121">
        <f>MD90-(SUM(MD92:MD105))</f>
        <v>0</v>
      </c>
      <c r="ME91" s="121"/>
      <c r="MF91" s="121"/>
      <c r="MG91" s="113"/>
      <c r="MH91" s="123"/>
      <c r="MI91" s="113"/>
      <c r="MJ91" s="121"/>
      <c r="MK91" s="124"/>
      <c r="ML91" s="121"/>
      <c r="MM91" s="121"/>
      <c r="MN91" s="121">
        <f>MN90-(SUM(MN92:MN105))</f>
        <v>-0.74</v>
      </c>
      <c r="MO91" s="121"/>
      <c r="MP91" s="121"/>
      <c r="MQ91" s="113"/>
      <c r="MR91" s="123"/>
      <c r="MS91" s="113"/>
      <c r="MT91" s="121"/>
      <c r="MU91" s="124"/>
      <c r="MV91" s="121"/>
      <c r="MW91" s="121"/>
      <c r="MX91" s="121">
        <f>MX90-(SUM(MX92:MX105))</f>
        <v>-0.01</v>
      </c>
      <c r="MY91" s="121"/>
      <c r="MZ91" s="121"/>
      <c r="NA91" s="113"/>
      <c r="NB91" s="123"/>
      <c r="NC91" s="113"/>
      <c r="ND91" s="121"/>
      <c r="NE91" s="124"/>
      <c r="NF91" s="121"/>
      <c r="NG91" s="121"/>
      <c r="NH91" s="121">
        <f>NH90-(SUM(NH92:NH105))</f>
        <v>0</v>
      </c>
      <c r="NI91" s="121"/>
      <c r="NJ91" s="121"/>
      <c r="NK91" s="113"/>
      <c r="NL91" s="123"/>
      <c r="NM91" s="113"/>
      <c r="NN91" s="121"/>
      <c r="NO91" s="124"/>
      <c r="NP91" s="121"/>
      <c r="NQ91" s="121"/>
      <c r="NR91" s="121">
        <f>NR90-(SUM(NR92:NR105))</f>
        <v>14.47</v>
      </c>
      <c r="NS91" s="121"/>
      <c r="NT91" s="121"/>
      <c r="NU91" s="113"/>
      <c r="NV91" s="123"/>
      <c r="NW91" s="113"/>
      <c r="NX91" s="121"/>
      <c r="NY91" s="124"/>
      <c r="NZ91" s="121"/>
      <c r="OA91" s="121"/>
      <c r="OB91" s="121">
        <f>OB90-(SUM(OB92:OB105))</f>
        <v>0</v>
      </c>
      <c r="OC91" s="121"/>
      <c r="OD91" s="121"/>
      <c r="OE91" s="113"/>
      <c r="OF91" s="123"/>
      <c r="OG91" s="113"/>
      <c r="OH91" s="121"/>
      <c r="OI91" s="124"/>
      <c r="OJ91" s="121"/>
      <c r="OK91" s="121"/>
      <c r="OL91" s="121">
        <f>OL90-(SUM(OL92:OL105))</f>
        <v>0</v>
      </c>
      <c r="OM91" s="121"/>
      <c r="ON91" s="121"/>
      <c r="OO91" s="113"/>
      <c r="OP91" s="123"/>
      <c r="OQ91" s="113"/>
      <c r="OR91" s="121"/>
      <c r="OS91" s="124"/>
      <c r="OT91" s="121"/>
      <c r="OU91" s="121"/>
      <c r="OV91" s="121">
        <f>OV90-(SUM(OV92:OV105))</f>
        <v>0</v>
      </c>
      <c r="OW91" s="121"/>
      <c r="OX91" s="121"/>
      <c r="OY91" s="113"/>
      <c r="OZ91" s="123"/>
      <c r="PA91" s="113"/>
      <c r="PB91" s="121"/>
      <c r="PC91" s="124"/>
      <c r="PD91" s="121"/>
      <c r="PE91" s="121"/>
      <c r="PF91" s="121">
        <f>PF90-(SUM(PF92:PF105))</f>
        <v>0.01</v>
      </c>
      <c r="PG91" s="121"/>
      <c r="PH91" s="121"/>
      <c r="PI91" s="113"/>
      <c r="PJ91" s="123"/>
      <c r="PK91" s="113"/>
      <c r="PL91" s="121"/>
      <c r="PM91" s="124"/>
      <c r="PN91" s="121"/>
      <c r="PO91" s="121"/>
      <c r="PP91" s="121">
        <f>PP90-(SUM(PP92:PP105))</f>
        <v>0</v>
      </c>
      <c r="PQ91" s="121"/>
      <c r="PR91" s="121"/>
      <c r="PS91" s="113"/>
      <c r="PT91" s="123"/>
      <c r="PU91" s="113"/>
      <c r="PV91" s="121"/>
      <c r="PW91" s="124"/>
      <c r="PX91" s="121"/>
      <c r="PY91" s="121"/>
      <c r="PZ91" s="121">
        <f>PZ90-(SUM(PZ92:PZ105))</f>
        <v>0</v>
      </c>
      <c r="QA91" s="121"/>
      <c r="QB91" s="121"/>
      <c r="QC91" s="113"/>
      <c r="QD91" s="123"/>
      <c r="QE91" s="113"/>
      <c r="QF91" s="121"/>
      <c r="QG91" s="124"/>
      <c r="QH91" s="121"/>
      <c r="QI91" s="121"/>
      <c r="QJ91" s="121">
        <f>QJ90-(SUM(QJ92:QJ105))</f>
        <v>0</v>
      </c>
      <c r="QK91" s="121"/>
      <c r="QL91" s="121"/>
      <c r="QM91" s="113"/>
      <c r="QN91" s="123"/>
      <c r="QO91" s="113"/>
      <c r="QP91" s="121"/>
      <c r="QQ91" s="124"/>
      <c r="QR91" s="121"/>
      <c r="QS91" s="121"/>
      <c r="QT91" s="121">
        <f>QT90-(SUM(QT92:QT105))</f>
        <v>0</v>
      </c>
      <c r="QU91" s="121"/>
      <c r="QV91" s="121"/>
      <c r="QW91" s="113"/>
      <c r="QX91" s="123"/>
      <c r="QY91" s="113"/>
      <c r="QZ91" s="121"/>
      <c r="RA91" s="124"/>
      <c r="RB91" s="121"/>
      <c r="RC91" s="121"/>
      <c r="RD91" s="121">
        <f>RD90-(SUM(RD92:RD105))</f>
        <v>0.76</v>
      </c>
      <c r="RE91" s="121"/>
      <c r="RF91" s="121"/>
      <c r="RG91" s="113"/>
      <c r="RH91" s="123"/>
      <c r="RI91" s="113"/>
      <c r="RJ91" s="121"/>
      <c r="RK91" s="124"/>
      <c r="RL91" s="121"/>
      <c r="RM91" s="121"/>
      <c r="RN91" s="121">
        <f>RN90-(SUM(RN92:RN105))</f>
        <v>-0.02</v>
      </c>
      <c r="RO91" s="121"/>
      <c r="RP91" s="121"/>
      <c r="RQ91" s="113"/>
      <c r="RR91" s="123"/>
      <c r="RS91" s="113"/>
      <c r="RT91" s="121"/>
      <c r="RU91" s="124"/>
      <c r="RV91" s="121"/>
      <c r="RW91" s="121"/>
      <c r="RX91" s="121">
        <f>RX90-(SUM(RX92:RX105))</f>
        <v>-0.01</v>
      </c>
      <c r="RY91" s="121"/>
      <c r="RZ91" s="121"/>
      <c r="SA91" s="113"/>
      <c r="SB91" s="123"/>
      <c r="SC91" s="113"/>
      <c r="SD91" s="121"/>
      <c r="SE91" s="124"/>
      <c r="SF91" s="121"/>
      <c r="SG91" s="121"/>
      <c r="SH91" s="121">
        <f>SH90-(SUM(SH92:SH105))</f>
        <v>0</v>
      </c>
      <c r="SI91" s="121"/>
      <c r="SJ91" s="121"/>
      <c r="SK91" s="113"/>
      <c r="SL91" s="123"/>
      <c r="SM91" s="113"/>
      <c r="SN91" s="121"/>
      <c r="SO91" s="124"/>
      <c r="SP91" s="121"/>
      <c r="SQ91" s="121"/>
      <c r="SR91" s="121">
        <f>SR90-(SUM(SR92:SR105))</f>
        <v>0.1</v>
      </c>
      <c r="SS91" s="121"/>
      <c r="ST91" s="121"/>
      <c r="SU91" s="113"/>
      <c r="SV91" s="123"/>
      <c r="SW91" s="113"/>
      <c r="SX91" s="121"/>
      <c r="SY91" s="124"/>
      <c r="SZ91" s="121"/>
      <c r="TA91" s="121"/>
      <c r="TB91" s="121">
        <f>TB90-(SUM(TB92:TB105))</f>
        <v>0</v>
      </c>
      <c r="TC91" s="121"/>
      <c r="TD91" s="121"/>
      <c r="TE91" s="113"/>
      <c r="TF91" s="123"/>
      <c r="TG91" s="113"/>
      <c r="TH91" s="121"/>
      <c r="TI91" s="124"/>
      <c r="TJ91" s="121"/>
      <c r="TK91" s="121"/>
      <c r="TL91" s="121">
        <f>TL90-(SUM(TL92:TL105))</f>
        <v>0</v>
      </c>
      <c r="TM91" s="121"/>
      <c r="TN91" s="121"/>
      <c r="TO91" s="113"/>
      <c r="TP91" s="123"/>
      <c r="TQ91" s="113"/>
      <c r="TR91" s="121"/>
      <c r="TS91" s="124"/>
      <c r="TT91" s="121"/>
      <c r="TU91" s="121"/>
      <c r="TV91" s="121">
        <f>TV90-(SUM(TV92:TV105))</f>
        <v>-0.01</v>
      </c>
      <c r="TW91" s="121"/>
      <c r="TX91" s="121"/>
      <c r="TY91" s="113"/>
      <c r="TZ91" s="123"/>
      <c r="UA91" s="113"/>
      <c r="UB91" s="121"/>
      <c r="UC91" s="124"/>
      <c r="UD91" s="121"/>
      <c r="UE91" s="121"/>
      <c r="UF91" s="121">
        <f>UF90-(SUM(UF92:UF105))</f>
        <v>0</v>
      </c>
      <c r="UG91" s="121"/>
      <c r="UH91" s="121"/>
      <c r="UI91" s="113"/>
      <c r="UJ91" s="123"/>
      <c r="UK91" s="113"/>
      <c r="UL91" s="121"/>
      <c r="UM91" s="124"/>
      <c r="UN91" s="121"/>
      <c r="UO91" s="121"/>
      <c r="UP91" s="121">
        <f>UP90-(SUM(UP92:UP105))</f>
        <v>0.01</v>
      </c>
      <c r="UQ91" s="121"/>
      <c r="UR91" s="121"/>
      <c r="US91" s="113"/>
      <c r="UT91" s="123"/>
      <c r="UU91" s="113"/>
      <c r="UV91" s="121"/>
      <c r="UW91" s="124"/>
      <c r="UX91" s="121"/>
      <c r="UY91" s="121"/>
      <c r="UZ91" s="121">
        <f>UZ90-(SUM(UZ92:UZ105))</f>
        <v>-0.66</v>
      </c>
      <c r="VA91" s="121"/>
      <c r="VB91" s="121"/>
      <c r="VC91" s="113"/>
      <c r="VD91" s="123"/>
      <c r="VE91" s="113"/>
      <c r="VF91" s="121"/>
      <c r="VG91" s="124"/>
      <c r="VH91" s="121"/>
      <c r="VI91" s="121"/>
      <c r="VJ91" s="121">
        <f>VJ90-(SUM(VJ92:VJ105))</f>
        <v>-0.09</v>
      </c>
      <c r="VK91" s="121"/>
      <c r="VL91" s="121"/>
      <c r="VM91" s="113"/>
      <c r="VN91" s="123"/>
      <c r="VO91" s="113"/>
      <c r="VP91" s="121"/>
      <c r="VQ91" s="124"/>
      <c r="VR91" s="121"/>
      <c r="VS91" s="121"/>
      <c r="VT91" s="121">
        <f>VT90-(SUM(VT92:VT105))</f>
        <v>-0.76</v>
      </c>
      <c r="VU91" s="121"/>
      <c r="VV91" s="121"/>
      <c r="VW91" s="113"/>
      <c r="VX91" s="123"/>
      <c r="VY91" s="113"/>
      <c r="VZ91" s="121"/>
      <c r="WA91" s="124"/>
      <c r="WB91" s="121"/>
      <c r="WC91" s="121"/>
      <c r="WD91" s="121">
        <f>WD90-(SUM(WD92:WD105))</f>
        <v>-1103.68</v>
      </c>
      <c r="WE91" s="121"/>
      <c r="WF91" s="121"/>
    </row>
    <row r="92" spans="1:604" ht="26.25" customHeight="1">
      <c r="A92" s="5"/>
      <c r="B92" s="444" t="s">
        <v>414</v>
      </c>
      <c r="C92" s="12" t="s">
        <v>919</v>
      </c>
      <c r="D92" s="12" t="s">
        <v>421</v>
      </c>
      <c r="E92" s="4"/>
      <c r="F92" s="469">
        <f t="shared" ref="F92:F105" si="1503">F12</f>
        <v>54</v>
      </c>
      <c r="G92" s="122"/>
      <c r="H92" s="101"/>
      <c r="I92" s="119"/>
      <c r="J92" s="93"/>
      <c r="K92" s="120">
        <f>K12+K28+K44+K60+K76</f>
        <v>11889.33368</v>
      </c>
      <c r="L92" s="101">
        <f>L12+L28+L44+L60+L76</f>
        <v>642024.02</v>
      </c>
      <c r="M92" s="101"/>
      <c r="N92" s="121"/>
      <c r="O92" s="122">
        <f t="shared" ref="O92:O105" si="1504">K92/$WC92</f>
        <v>1.39653</v>
      </c>
      <c r="P92" s="469">
        <f t="shared" ref="P92:P105" si="1505">P12</f>
        <v>51</v>
      </c>
      <c r="Q92" s="122"/>
      <c r="R92" s="101"/>
      <c r="S92" s="119"/>
      <c r="T92" s="93"/>
      <c r="U92" s="120">
        <f>U12+U28+U44+U60+U76</f>
        <v>7378.0297499999997</v>
      </c>
      <c r="V92" s="101">
        <f>V12+V28+V44+V60+V76</f>
        <v>376279.52</v>
      </c>
      <c r="W92" s="101"/>
      <c r="X92" s="121"/>
      <c r="Y92" s="122">
        <f t="shared" ref="Y92:Y105" si="1506">U92/$WC92</f>
        <v>0.86663000000000001</v>
      </c>
      <c r="Z92" s="469">
        <f t="shared" ref="Z92:Z105" si="1507">Z12</f>
        <v>0</v>
      </c>
      <c r="AA92" s="122"/>
      <c r="AB92" s="101"/>
      <c r="AC92" s="119"/>
      <c r="AD92" s="93"/>
      <c r="AE92" s="120">
        <f>AE12+AE28+AE44+AE60+AE76</f>
        <v>0</v>
      </c>
      <c r="AF92" s="101">
        <f>AF12+AF28+AF44+AF60+AF76</f>
        <v>0</v>
      </c>
      <c r="AG92" s="101"/>
      <c r="AH92" s="121"/>
      <c r="AI92" s="122">
        <f t="shared" ref="AI92:AI105" si="1508">AE92/$WC92</f>
        <v>0</v>
      </c>
      <c r="AJ92" s="469">
        <f t="shared" ref="AJ92:AJ105" si="1509">AJ12</f>
        <v>0</v>
      </c>
      <c r="AK92" s="122"/>
      <c r="AL92" s="101"/>
      <c r="AM92" s="119"/>
      <c r="AN92" s="93"/>
      <c r="AO92" s="120">
        <f>AO12+AO28+AO44+AO60+AO76</f>
        <v>0</v>
      </c>
      <c r="AP92" s="101">
        <f>AP12+AP28+AP44+AP60+AP76</f>
        <v>0</v>
      </c>
      <c r="AQ92" s="101"/>
      <c r="AR92" s="121"/>
      <c r="AS92" s="122">
        <f t="shared" ref="AS92:AS105" si="1510">AO92/$WC92</f>
        <v>0</v>
      </c>
      <c r="AT92" s="469">
        <f t="shared" ref="AT92:AT105" si="1511">AT12</f>
        <v>0</v>
      </c>
      <c r="AU92" s="122"/>
      <c r="AV92" s="101"/>
      <c r="AW92" s="119"/>
      <c r="AX92" s="93"/>
      <c r="AY92" s="120">
        <f>AY12+AY28+AY44+AY60+AY76</f>
        <v>0</v>
      </c>
      <c r="AZ92" s="101">
        <f>AZ12+AZ28+AZ44+AZ60+AZ76</f>
        <v>0</v>
      </c>
      <c r="BA92" s="101"/>
      <c r="BB92" s="121"/>
      <c r="BC92" s="122">
        <f t="shared" ref="BC92:BC105" si="1512">AY92/$WC92</f>
        <v>0</v>
      </c>
      <c r="BD92" s="469">
        <f t="shared" ref="BD92:BD105" si="1513">BD12</f>
        <v>0</v>
      </c>
      <c r="BE92" s="122"/>
      <c r="BF92" s="101"/>
      <c r="BG92" s="119"/>
      <c r="BH92" s="93"/>
      <c r="BI92" s="120">
        <f>BI12+BI28+BI44+BI60+BI76</f>
        <v>0</v>
      </c>
      <c r="BJ92" s="101">
        <f>BJ12+BJ28+BJ44+BJ60+BJ76</f>
        <v>0</v>
      </c>
      <c r="BK92" s="101"/>
      <c r="BL92" s="121"/>
      <c r="BM92" s="122">
        <f t="shared" ref="BM92:BM105" si="1514">BI92/$WC92</f>
        <v>0</v>
      </c>
      <c r="BN92" s="469">
        <f t="shared" ref="BN92:BN105" si="1515">BN12</f>
        <v>0</v>
      </c>
      <c r="BO92" s="122"/>
      <c r="BP92" s="101"/>
      <c r="BQ92" s="119"/>
      <c r="BR92" s="93"/>
      <c r="BS92" s="120">
        <f>BS12+BS28+BS44+BS60+BS76</f>
        <v>0</v>
      </c>
      <c r="BT92" s="101">
        <f>BT12+BT28+BT44+BT60+BT76</f>
        <v>0</v>
      </c>
      <c r="BU92" s="101"/>
      <c r="BV92" s="121"/>
      <c r="BW92" s="122">
        <f t="shared" ref="BW92:BW105" si="1516">BS92/$WC92</f>
        <v>0</v>
      </c>
      <c r="BX92" s="469">
        <f t="shared" ref="BX92:BX105" si="1517">BX12</f>
        <v>27</v>
      </c>
      <c r="BY92" s="122"/>
      <c r="BZ92" s="101"/>
      <c r="CA92" s="119"/>
      <c r="CB92" s="93"/>
      <c r="CC92" s="120">
        <f>CC12+CC28+CC44+CC60+CC76</f>
        <v>6320.9429200000004</v>
      </c>
      <c r="CD92" s="101">
        <f>CD12+CD28+CD44+CD60+CD76</f>
        <v>170665.46</v>
      </c>
      <c r="CE92" s="101"/>
      <c r="CF92" s="121"/>
      <c r="CG92" s="122">
        <f t="shared" ref="CG92:CG105" si="1518">CC92/$WC92</f>
        <v>0.74246000000000001</v>
      </c>
      <c r="CH92" s="469">
        <f t="shared" ref="CH92:CH105" si="1519">CH12</f>
        <v>0</v>
      </c>
      <c r="CI92" s="122"/>
      <c r="CJ92" s="101"/>
      <c r="CK92" s="119"/>
      <c r="CL92" s="93"/>
      <c r="CM92" s="120">
        <f>CM12+CM28+CM44+CM60+CM76</f>
        <v>0</v>
      </c>
      <c r="CN92" s="101">
        <f>CN12+CN28+CN44+CN60+CN76</f>
        <v>0</v>
      </c>
      <c r="CO92" s="101"/>
      <c r="CP92" s="121"/>
      <c r="CQ92" s="122">
        <f t="shared" ref="CQ92:CQ105" si="1520">CM92/$WC92</f>
        <v>0</v>
      </c>
      <c r="CR92" s="469">
        <f t="shared" ref="CR92:CR105" si="1521">CR12</f>
        <v>0</v>
      </c>
      <c r="CS92" s="122"/>
      <c r="CT92" s="101"/>
      <c r="CU92" s="119"/>
      <c r="CV92" s="93"/>
      <c r="CW92" s="120">
        <f>CW12+CW28+CW44+CW60+CW76</f>
        <v>0</v>
      </c>
      <c r="CX92" s="101">
        <f>CX12+CX28+CX44+CX60+CX76</f>
        <v>0</v>
      </c>
      <c r="CY92" s="101"/>
      <c r="CZ92" s="121"/>
      <c r="DA92" s="122">
        <f t="shared" ref="DA92:DA105" si="1522">CW92/$WC92</f>
        <v>0</v>
      </c>
      <c r="DB92" s="469">
        <f t="shared" ref="DB92:DB105" si="1523">DB12</f>
        <v>57</v>
      </c>
      <c r="DC92" s="122"/>
      <c r="DD92" s="101"/>
      <c r="DE92" s="119"/>
      <c r="DF92" s="93"/>
      <c r="DG92" s="120">
        <f>DG12+DG28+DG44+DG60+DG76</f>
        <v>10078.25893</v>
      </c>
      <c r="DH92" s="101">
        <f>DH12+DH28+DH44+DH60+DH76</f>
        <v>574460.76</v>
      </c>
      <c r="DI92" s="101"/>
      <c r="DJ92" s="121"/>
      <c r="DK92" s="122">
        <f t="shared" ref="DK92:DK105" si="1524">DG92/$WC92</f>
        <v>1.1838</v>
      </c>
      <c r="DL92" s="469">
        <f t="shared" ref="DL92:DL105" si="1525">DL12</f>
        <v>0</v>
      </c>
      <c r="DM92" s="122"/>
      <c r="DN92" s="101"/>
      <c r="DO92" s="119"/>
      <c r="DP92" s="93"/>
      <c r="DQ92" s="120">
        <f>DQ12+DQ28+DQ44+DQ60+DQ76</f>
        <v>0</v>
      </c>
      <c r="DR92" s="101">
        <f>DR12+DR28+DR44+DR60+DR76</f>
        <v>0</v>
      </c>
      <c r="DS92" s="101"/>
      <c r="DT92" s="121"/>
      <c r="DU92" s="122">
        <f t="shared" ref="DU92:DU105" si="1526">DQ92/$WC92</f>
        <v>0</v>
      </c>
      <c r="DV92" s="469">
        <f t="shared" ref="DV92:DV105" si="1527">DV12</f>
        <v>0</v>
      </c>
      <c r="DW92" s="122"/>
      <c r="DX92" s="101"/>
      <c r="DY92" s="119"/>
      <c r="DZ92" s="93"/>
      <c r="EA92" s="120">
        <f>EA12+EA28+EA44+EA60+EA76</f>
        <v>0</v>
      </c>
      <c r="EB92" s="101">
        <f>EB12+EB28+EB44+EB60+EB76</f>
        <v>0</v>
      </c>
      <c r="EC92" s="101"/>
      <c r="ED92" s="121"/>
      <c r="EE92" s="122">
        <f t="shared" ref="EE92:EE105" si="1528">EA92/$WC92</f>
        <v>0</v>
      </c>
      <c r="EF92" s="469">
        <f t="shared" ref="EF92:EF105" si="1529">EF12</f>
        <v>37</v>
      </c>
      <c r="EG92" s="122"/>
      <c r="EH92" s="101"/>
      <c r="EI92" s="119"/>
      <c r="EJ92" s="93"/>
      <c r="EK92" s="120">
        <f>EK12+EK28+EK44+EK60+EK76</f>
        <v>8074.3068999999996</v>
      </c>
      <c r="EL92" s="101">
        <f>EL12+EL28+EL44+EL60+EL76</f>
        <v>298749.36</v>
      </c>
      <c r="EM92" s="101"/>
      <c r="EN92" s="121"/>
      <c r="EO92" s="122">
        <f t="shared" ref="EO92:EO105" si="1530">EK92/$WC92</f>
        <v>0.94840999999999998</v>
      </c>
      <c r="EP92" s="469">
        <f t="shared" ref="EP92:EP105" si="1531">EP12</f>
        <v>44</v>
      </c>
      <c r="EQ92" s="122"/>
      <c r="ER92" s="101"/>
      <c r="ES92" s="119"/>
      <c r="ET92" s="93"/>
      <c r="EU92" s="120">
        <f>EU12+EU28+EU44+EU60+EU76</f>
        <v>5582.2517600000001</v>
      </c>
      <c r="EV92" s="101">
        <f>EV12+EV28+EV44+EV60+EV76</f>
        <v>245619.08</v>
      </c>
      <c r="EW92" s="101"/>
      <c r="EX92" s="121"/>
      <c r="EY92" s="122">
        <f t="shared" ref="EY92:EY105" si="1532">EU92/$WC92</f>
        <v>0.65569</v>
      </c>
      <c r="EZ92" s="469">
        <f t="shared" ref="EZ92:EZ105" si="1533">EZ12</f>
        <v>27</v>
      </c>
      <c r="FA92" s="122"/>
      <c r="FB92" s="101"/>
      <c r="FC92" s="119"/>
      <c r="FD92" s="93"/>
      <c r="FE92" s="120">
        <f>FE12+FE28+FE44+FE60+FE76</f>
        <v>7415.0265900000004</v>
      </c>
      <c r="FF92" s="101">
        <f>FF12+FF28+FF44+FF60+FF76</f>
        <v>200205.72</v>
      </c>
      <c r="FG92" s="101"/>
      <c r="FH92" s="121"/>
      <c r="FI92" s="122">
        <f t="shared" ref="FI92:FI105" si="1534">FE92/$WC92</f>
        <v>0.87097000000000002</v>
      </c>
      <c r="FJ92" s="469">
        <f t="shared" ref="FJ92:FJ105" si="1535">FJ12</f>
        <v>28</v>
      </c>
      <c r="FK92" s="122"/>
      <c r="FL92" s="101"/>
      <c r="FM92" s="119"/>
      <c r="FN92" s="93"/>
      <c r="FO92" s="120">
        <f>FO12+FO28+FO44+FO60+FO76</f>
        <v>12983.08856</v>
      </c>
      <c r="FP92" s="101">
        <f>FP12+FP28+FP44+FP60+FP76</f>
        <v>363526.48</v>
      </c>
      <c r="FQ92" s="101"/>
      <c r="FR92" s="121"/>
      <c r="FS92" s="122">
        <f t="shared" ref="FS92:FS105" si="1536">FO92/$WC92</f>
        <v>1.5249999999999999</v>
      </c>
      <c r="FT92" s="469">
        <f t="shared" ref="FT92:FT105" si="1537">FT12</f>
        <v>34</v>
      </c>
      <c r="FU92" s="122"/>
      <c r="FV92" s="101"/>
      <c r="FW92" s="119"/>
      <c r="FX92" s="93"/>
      <c r="FY92" s="120">
        <f>FY12+FY28+FY44+FY60+FY76</f>
        <v>6618.2503200000001</v>
      </c>
      <c r="FZ92" s="101">
        <f>FZ12+FZ28+FZ44+FZ60+FZ76</f>
        <v>225020.51</v>
      </c>
      <c r="GA92" s="101"/>
      <c r="GB92" s="121"/>
      <c r="GC92" s="122">
        <f t="shared" ref="GC92:GC105" si="1538">FY92/$WC92</f>
        <v>0.77737999999999996</v>
      </c>
      <c r="GD92" s="469">
        <f t="shared" ref="GD92:GD105" si="1539">GD12</f>
        <v>0</v>
      </c>
      <c r="GE92" s="122"/>
      <c r="GF92" s="101"/>
      <c r="GG92" s="119"/>
      <c r="GH92" s="93"/>
      <c r="GI92" s="120">
        <f>GI12+GI28+GI44+GI60+GI76</f>
        <v>0</v>
      </c>
      <c r="GJ92" s="101">
        <f>GJ12+GJ28+GJ44+GJ60+GJ76</f>
        <v>0</v>
      </c>
      <c r="GK92" s="101"/>
      <c r="GL92" s="121"/>
      <c r="GM92" s="122">
        <f t="shared" ref="GM92:GM105" si="1540">GI92/$WC92</f>
        <v>0</v>
      </c>
      <c r="GN92" s="469">
        <f t="shared" ref="GN92:GN105" si="1541">GN12</f>
        <v>0</v>
      </c>
      <c r="GO92" s="122"/>
      <c r="GP92" s="101"/>
      <c r="GQ92" s="119"/>
      <c r="GR92" s="93"/>
      <c r="GS92" s="120">
        <f>GS12+GS28+GS44+GS60+GS76</f>
        <v>0</v>
      </c>
      <c r="GT92" s="101">
        <f>GT12+GT28+GT44+GT60+GT76</f>
        <v>0</v>
      </c>
      <c r="GU92" s="101"/>
      <c r="GV92" s="121"/>
      <c r="GW92" s="122">
        <f t="shared" ref="GW92:GW105" si="1542">GS92/$WC92</f>
        <v>0</v>
      </c>
      <c r="GX92" s="469">
        <f t="shared" ref="GX92:GX105" si="1543">GX12</f>
        <v>56</v>
      </c>
      <c r="GY92" s="122"/>
      <c r="GZ92" s="101"/>
      <c r="HA92" s="119"/>
      <c r="HB92" s="93"/>
      <c r="HC92" s="120">
        <f>HC12+HC28+HC44+HC60+HC76</f>
        <v>7920.2421899999999</v>
      </c>
      <c r="HD92" s="101">
        <f>HD12+HD28+HD44+HD60+HD76</f>
        <v>443533.56</v>
      </c>
      <c r="HE92" s="101"/>
      <c r="HF92" s="121"/>
      <c r="HG92" s="122">
        <f t="shared" ref="HG92:HG105" si="1544">HC92/$WC92</f>
        <v>0.93030999999999997</v>
      </c>
      <c r="HH92" s="469">
        <f t="shared" ref="HH92:HH105" si="1545">HH12</f>
        <v>25</v>
      </c>
      <c r="HI92" s="122"/>
      <c r="HJ92" s="101"/>
      <c r="HK92" s="119"/>
      <c r="HL92" s="93"/>
      <c r="HM92" s="120">
        <f>HM12+HM28+HM44+HM60+HM76</f>
        <v>10119.741</v>
      </c>
      <c r="HN92" s="101">
        <f>HN12+HN28+HN44+HN60+HN76</f>
        <v>252993.53</v>
      </c>
      <c r="HO92" s="101"/>
      <c r="HP92" s="121"/>
      <c r="HQ92" s="122">
        <f t="shared" ref="HQ92:HQ105" si="1546">HM92/$WC92</f>
        <v>1.1886699999999999</v>
      </c>
      <c r="HR92" s="469">
        <f t="shared" ref="HR92:HR105" si="1547">HR12</f>
        <v>57</v>
      </c>
      <c r="HS92" s="122"/>
      <c r="HT92" s="101"/>
      <c r="HU92" s="119"/>
      <c r="HV92" s="93"/>
      <c r="HW92" s="120">
        <f>HW12+HW28+HW44+HW60+HW76</f>
        <v>7909.4889300000004</v>
      </c>
      <c r="HX92" s="101">
        <f>HX12+HX28+HX44+HX60+HX76</f>
        <v>450840.87</v>
      </c>
      <c r="HY92" s="101"/>
      <c r="HZ92" s="121"/>
      <c r="IA92" s="122">
        <f t="shared" ref="IA92:IA105" si="1548">HW92/$WC92</f>
        <v>0.92905000000000004</v>
      </c>
      <c r="IB92" s="469">
        <f t="shared" ref="IB92:IB105" si="1549">IB12</f>
        <v>23</v>
      </c>
      <c r="IC92" s="122"/>
      <c r="ID92" s="101"/>
      <c r="IE92" s="119"/>
      <c r="IF92" s="93"/>
      <c r="IG92" s="120">
        <f>IG12+IG28+IG44+IG60+IG76</f>
        <v>10194.646339999999</v>
      </c>
      <c r="IH92" s="101">
        <f>IH12+IH28+IH44+IH60+IH76</f>
        <v>234476.87</v>
      </c>
      <c r="II92" s="101"/>
      <c r="IJ92" s="121"/>
      <c r="IK92" s="122">
        <f t="shared" ref="IK92:IK105" si="1550">IG92/$WC92</f>
        <v>1.19747</v>
      </c>
      <c r="IL92" s="469">
        <f t="shared" ref="IL92:IL105" si="1551">IL12</f>
        <v>27</v>
      </c>
      <c r="IM92" s="122"/>
      <c r="IN92" s="101"/>
      <c r="IO92" s="119"/>
      <c r="IP92" s="93"/>
      <c r="IQ92" s="120">
        <f>IQ12+IQ28+IQ44+IQ60+IQ76</f>
        <v>6802.8874500000002</v>
      </c>
      <c r="IR92" s="101">
        <f>IR12+IR28+IR44+IR60+IR76</f>
        <v>183677.96</v>
      </c>
      <c r="IS92" s="101"/>
      <c r="IT92" s="121"/>
      <c r="IU92" s="122">
        <f t="shared" ref="IU92:IU105" si="1552">IQ92/$WC92</f>
        <v>0.79906999999999995</v>
      </c>
      <c r="IV92" s="469">
        <f t="shared" ref="IV92:IV105" si="1553">IV12</f>
        <v>51</v>
      </c>
      <c r="IW92" s="122"/>
      <c r="IX92" s="101"/>
      <c r="IY92" s="119"/>
      <c r="IZ92" s="93"/>
      <c r="JA92" s="120">
        <f>JA12+JA28+JA44+JA60+JA76</f>
        <v>8969.1164399999998</v>
      </c>
      <c r="JB92" s="101">
        <f>JB12+JB28+JB44+JB60+JB76</f>
        <v>457424.94</v>
      </c>
      <c r="JC92" s="101"/>
      <c r="JD92" s="121"/>
      <c r="JE92" s="122">
        <f t="shared" ref="JE92:JE105" si="1554">JA92/$WC92</f>
        <v>1.05352</v>
      </c>
      <c r="JF92" s="469">
        <f t="shared" ref="JF92:JF105" si="1555">JF12</f>
        <v>95</v>
      </c>
      <c r="JG92" s="122"/>
      <c r="JH92" s="101"/>
      <c r="JI92" s="119"/>
      <c r="JJ92" s="93"/>
      <c r="JK92" s="120">
        <f>JK12+JK28+JK44+JK60+JK76</f>
        <v>12298.80084</v>
      </c>
      <c r="JL92" s="101">
        <f>JL12+JL28+JL44+JL60+JL76</f>
        <v>1168386.08</v>
      </c>
      <c r="JM92" s="101"/>
      <c r="JN92" s="121"/>
      <c r="JO92" s="122">
        <f t="shared" ref="JO92:JO105" si="1556">JK92/$WC92</f>
        <v>1.44462</v>
      </c>
      <c r="JP92" s="469">
        <f t="shared" ref="JP92:JP105" si="1557">JP12</f>
        <v>0</v>
      </c>
      <c r="JQ92" s="122"/>
      <c r="JR92" s="101"/>
      <c r="JS92" s="119"/>
      <c r="JT92" s="93"/>
      <c r="JU92" s="120">
        <f>JU12+JU28+JU44+JU60+JU76</f>
        <v>0</v>
      </c>
      <c r="JV92" s="101">
        <f>JV12+JV28+JV44+JV60+JV76</f>
        <v>0</v>
      </c>
      <c r="JW92" s="101"/>
      <c r="JX92" s="121"/>
      <c r="JY92" s="122">
        <f t="shared" ref="JY92:JY105" si="1558">JU92/$WC92</f>
        <v>0</v>
      </c>
      <c r="JZ92" s="469">
        <f t="shared" ref="JZ92:JZ105" si="1559">JZ12</f>
        <v>34</v>
      </c>
      <c r="KA92" s="122"/>
      <c r="KB92" s="101"/>
      <c r="KC92" s="119"/>
      <c r="KD92" s="93"/>
      <c r="KE92" s="120">
        <f>KE12+KE28+KE44+KE60+KE76</f>
        <v>5665.5483899999999</v>
      </c>
      <c r="KF92" s="101">
        <f>KF12+KF28+KF44+KF60+KF76</f>
        <v>192628.65</v>
      </c>
      <c r="KG92" s="101"/>
      <c r="KH92" s="121"/>
      <c r="KI92" s="122">
        <f t="shared" ref="KI92:KI105" si="1560">KE92/$WC92</f>
        <v>0.66547999999999996</v>
      </c>
      <c r="KJ92" s="469">
        <f t="shared" ref="KJ92:KJ105" si="1561">KJ12</f>
        <v>54</v>
      </c>
      <c r="KK92" s="122"/>
      <c r="KL92" s="101"/>
      <c r="KM92" s="119"/>
      <c r="KN92" s="93"/>
      <c r="KO92" s="120">
        <f>KO12+KO28+KO44+KO60+KO76</f>
        <v>7276.5074400000003</v>
      </c>
      <c r="KP92" s="101">
        <f>KP12+KP28+KP44+KP60+KP76</f>
        <v>392931.4</v>
      </c>
      <c r="KQ92" s="101"/>
      <c r="KR92" s="121"/>
      <c r="KS92" s="122">
        <f t="shared" ref="KS92:KS105" si="1562">KO92/$WC92</f>
        <v>0.85470000000000002</v>
      </c>
      <c r="KT92" s="469">
        <f t="shared" ref="KT92:KT105" si="1563">KT12</f>
        <v>88</v>
      </c>
      <c r="KU92" s="122"/>
      <c r="KV92" s="101"/>
      <c r="KW92" s="119"/>
      <c r="KX92" s="93"/>
      <c r="KY92" s="120">
        <f>KY12+KY28+KY44+KY60+KY76</f>
        <v>6472.2331700000004</v>
      </c>
      <c r="KZ92" s="101">
        <f>KZ12+KZ28+KZ44+KZ60+KZ76</f>
        <v>569556.52</v>
      </c>
      <c r="LA92" s="101"/>
      <c r="LB92" s="121"/>
      <c r="LC92" s="122">
        <f t="shared" ref="LC92:LC105" si="1564">KY92/$WC92</f>
        <v>0.76022999999999996</v>
      </c>
      <c r="LD92" s="469">
        <f t="shared" ref="LD92:LD105" si="1565">LD12</f>
        <v>27</v>
      </c>
      <c r="LE92" s="122"/>
      <c r="LF92" s="101"/>
      <c r="LG92" s="119"/>
      <c r="LH92" s="93"/>
      <c r="LI92" s="120">
        <f>LI12+LI28+LI44+LI60+LI76</f>
        <v>8008.8650399999997</v>
      </c>
      <c r="LJ92" s="101">
        <f>LJ12+LJ28+LJ44+LJ60+LJ76</f>
        <v>216239.35</v>
      </c>
      <c r="LK92" s="101"/>
      <c r="LL92" s="121"/>
      <c r="LM92" s="122">
        <f t="shared" ref="LM92:LM105" si="1566">LI92/$WC92</f>
        <v>0.94072</v>
      </c>
      <c r="LN92" s="469">
        <f t="shared" ref="LN92:LN105" si="1567">LN12</f>
        <v>43</v>
      </c>
      <c r="LO92" s="122"/>
      <c r="LP92" s="101"/>
      <c r="LQ92" s="119"/>
      <c r="LR92" s="93"/>
      <c r="LS92" s="120">
        <f>LS12+LS28+LS44+LS60+LS76</f>
        <v>7321.0461100000002</v>
      </c>
      <c r="LT92" s="101">
        <f>LT12+LT28+LT44+LT60+LT76</f>
        <v>314804.99</v>
      </c>
      <c r="LU92" s="101"/>
      <c r="LV92" s="121"/>
      <c r="LW92" s="122">
        <f t="shared" ref="LW92:LW105" si="1568">LS92/$WC92</f>
        <v>0.85992999999999997</v>
      </c>
      <c r="LX92" s="469">
        <f t="shared" ref="LX92:LX105" si="1569">LX12</f>
        <v>21</v>
      </c>
      <c r="LY92" s="122"/>
      <c r="LZ92" s="101"/>
      <c r="MA92" s="119"/>
      <c r="MB92" s="93"/>
      <c r="MC92" s="120">
        <f>MC12+MC28+MC44+MC60+MC76</f>
        <v>8971.8305099999998</v>
      </c>
      <c r="MD92" s="101">
        <f>MD12+MD28+MD44+MD60+MD76</f>
        <v>188408.44</v>
      </c>
      <c r="ME92" s="101"/>
      <c r="MF92" s="121"/>
      <c r="MG92" s="122">
        <f t="shared" ref="MG92:MG105" si="1570">MC92/$WC92</f>
        <v>1.05383</v>
      </c>
      <c r="MH92" s="469">
        <f t="shared" ref="MH92:MH105" si="1571">MH12</f>
        <v>26</v>
      </c>
      <c r="MI92" s="122"/>
      <c r="MJ92" s="101"/>
      <c r="MK92" s="119"/>
      <c r="ML92" s="93"/>
      <c r="MM92" s="120">
        <f>MM12+MM28+MM44+MM60+MM76</f>
        <v>8235.1767400000008</v>
      </c>
      <c r="MN92" s="101">
        <f>MN12+MN28+MN44+MN60+MN76</f>
        <v>214114.59</v>
      </c>
      <c r="MO92" s="101"/>
      <c r="MP92" s="121"/>
      <c r="MQ92" s="122">
        <f t="shared" ref="MQ92:MQ105" si="1572">MM92/$WC92</f>
        <v>0.96731</v>
      </c>
      <c r="MR92" s="469">
        <f t="shared" ref="MR92:MR105" si="1573">MR12</f>
        <v>0</v>
      </c>
      <c r="MS92" s="122"/>
      <c r="MT92" s="101"/>
      <c r="MU92" s="119"/>
      <c r="MV92" s="93"/>
      <c r="MW92" s="120">
        <f>MW12+MW28+MW44+MW60+MW76</f>
        <v>0</v>
      </c>
      <c r="MX92" s="101">
        <f>MX12+MX28+MX44+MX60+MX76</f>
        <v>0</v>
      </c>
      <c r="MY92" s="101"/>
      <c r="MZ92" s="121"/>
      <c r="NA92" s="122">
        <f t="shared" ref="NA92:NA105" si="1574">MW92/$WC92</f>
        <v>0</v>
      </c>
      <c r="NB92" s="469">
        <f t="shared" ref="NB92:NB105" si="1575">NB12</f>
        <v>30</v>
      </c>
      <c r="NC92" s="122"/>
      <c r="ND92" s="101"/>
      <c r="NE92" s="119"/>
      <c r="NF92" s="93"/>
      <c r="NG92" s="120">
        <f>NG12+NG28+NG44+NG60+NG76</f>
        <v>6550.9050399999996</v>
      </c>
      <c r="NH92" s="101">
        <f>NH12+NH28+NH44+NH60+NH76</f>
        <v>196527.15</v>
      </c>
      <c r="NI92" s="101"/>
      <c r="NJ92" s="121"/>
      <c r="NK92" s="122">
        <f t="shared" ref="NK92:NK105" si="1576">NG92/$WC92</f>
        <v>0.76946999999999999</v>
      </c>
      <c r="NL92" s="469">
        <f t="shared" ref="NL92:NL105" si="1577">NL12</f>
        <v>82</v>
      </c>
      <c r="NM92" s="122"/>
      <c r="NN92" s="101"/>
      <c r="NO92" s="119"/>
      <c r="NP92" s="93"/>
      <c r="NQ92" s="120">
        <f>NQ12+NQ28+NQ44+NQ60+NQ76</f>
        <v>7160.7278999999999</v>
      </c>
      <c r="NR92" s="101">
        <f>NR12+NR28+NR44+NR60+NR76</f>
        <v>587179.68000000005</v>
      </c>
      <c r="NS92" s="101"/>
      <c r="NT92" s="121"/>
      <c r="NU92" s="122">
        <f t="shared" ref="NU92:NU105" si="1578">NQ92/$WC92</f>
        <v>0.84109999999999996</v>
      </c>
      <c r="NV92" s="469">
        <f t="shared" ref="NV92:NV105" si="1579">NV12</f>
        <v>0</v>
      </c>
      <c r="NW92" s="122"/>
      <c r="NX92" s="101"/>
      <c r="NY92" s="119"/>
      <c r="NZ92" s="93"/>
      <c r="OA92" s="120">
        <f>OA12+OA28+OA44+OA60+OA76</f>
        <v>0</v>
      </c>
      <c r="OB92" s="101">
        <f>OB12+OB28+OB44+OB60+OB76</f>
        <v>0</v>
      </c>
      <c r="OC92" s="101"/>
      <c r="OD92" s="121"/>
      <c r="OE92" s="122">
        <f t="shared" ref="OE92:OE105" si="1580">OA92/$WC92</f>
        <v>0</v>
      </c>
      <c r="OF92" s="469">
        <f t="shared" ref="OF92:OF105" si="1581">OF12</f>
        <v>0</v>
      </c>
      <c r="OG92" s="122"/>
      <c r="OH92" s="101"/>
      <c r="OI92" s="119"/>
      <c r="OJ92" s="93"/>
      <c r="OK92" s="120">
        <f>OK12+OK28+OK44+OK60+OK76</f>
        <v>0</v>
      </c>
      <c r="OL92" s="101">
        <f>OL12+OL28+OL44+OL60+OL76</f>
        <v>0</v>
      </c>
      <c r="OM92" s="101"/>
      <c r="ON92" s="121"/>
      <c r="OO92" s="122">
        <f t="shared" ref="OO92:OO105" si="1582">OK92/$WC92</f>
        <v>0</v>
      </c>
      <c r="OP92" s="469">
        <f t="shared" ref="OP92:OP105" si="1583">OP12</f>
        <v>20</v>
      </c>
      <c r="OQ92" s="122"/>
      <c r="OR92" s="101"/>
      <c r="OS92" s="119"/>
      <c r="OT92" s="93"/>
      <c r="OU92" s="120">
        <f>OU12+OU28+OU44+OU60+OU76</f>
        <v>7320.6575599999996</v>
      </c>
      <c r="OV92" s="101">
        <f>OV12+OV28+OV44+OV60+OV76</f>
        <v>146413.15</v>
      </c>
      <c r="OW92" s="101"/>
      <c r="OX92" s="121"/>
      <c r="OY92" s="122">
        <f t="shared" ref="OY92:OY105" si="1584">OU92/$WC92</f>
        <v>0.85989000000000004</v>
      </c>
      <c r="OZ92" s="469">
        <f t="shared" ref="OZ92:OZ105" si="1585">OZ12</f>
        <v>0</v>
      </c>
      <c r="PA92" s="122"/>
      <c r="PB92" s="101"/>
      <c r="PC92" s="119"/>
      <c r="PD92" s="93"/>
      <c r="PE92" s="120">
        <f>PE12+PE28+PE44+PE60+PE76</f>
        <v>0</v>
      </c>
      <c r="PF92" s="101">
        <f>PF12+PF28+PF44+PF60+PF76</f>
        <v>0</v>
      </c>
      <c r="PG92" s="101"/>
      <c r="PH92" s="121"/>
      <c r="PI92" s="122">
        <f t="shared" ref="PI92:PI105" si="1586">PE92/$WC92</f>
        <v>0</v>
      </c>
      <c r="PJ92" s="469">
        <f t="shared" ref="PJ92:PJ105" si="1587">PJ12</f>
        <v>26</v>
      </c>
      <c r="PK92" s="122"/>
      <c r="PL92" s="101"/>
      <c r="PM92" s="119"/>
      <c r="PN92" s="93"/>
      <c r="PO92" s="120">
        <f>PO12+PO28+PO44+PO60+PO76</f>
        <v>7676.5874899999999</v>
      </c>
      <c r="PP92" s="101">
        <f>PP12+PP28+PP44+PP60+PP76</f>
        <v>199591.28</v>
      </c>
      <c r="PQ92" s="101"/>
      <c r="PR92" s="121"/>
      <c r="PS92" s="122">
        <f t="shared" ref="PS92:PS105" si="1588">PO92/$WC92</f>
        <v>0.90168999999999999</v>
      </c>
      <c r="PT92" s="469">
        <f t="shared" ref="PT92:PT105" si="1589">PT12</f>
        <v>0</v>
      </c>
      <c r="PU92" s="122"/>
      <c r="PV92" s="101"/>
      <c r="PW92" s="119"/>
      <c r="PX92" s="93"/>
      <c r="PY92" s="120">
        <f>PY12+PY28+PY44+PY60+PY76</f>
        <v>0</v>
      </c>
      <c r="PZ92" s="101">
        <f>PZ12+PZ28+PZ44+PZ60+PZ76</f>
        <v>0</v>
      </c>
      <c r="QA92" s="101"/>
      <c r="QB92" s="121"/>
      <c r="QC92" s="122">
        <f t="shared" ref="QC92:QC105" si="1590">PY92/$WC92</f>
        <v>0</v>
      </c>
      <c r="QD92" s="469">
        <f t="shared" ref="QD92:QD105" si="1591">QD12</f>
        <v>35</v>
      </c>
      <c r="QE92" s="122"/>
      <c r="QF92" s="101"/>
      <c r="QG92" s="119"/>
      <c r="QH92" s="93"/>
      <c r="QI92" s="120">
        <f>QI12+QI28+QI44+QI60+QI76</f>
        <v>6852.3222500000002</v>
      </c>
      <c r="QJ92" s="101">
        <f>QJ12+QJ28+QJ44+QJ60+QJ76</f>
        <v>239831.27</v>
      </c>
      <c r="QK92" s="101"/>
      <c r="QL92" s="121"/>
      <c r="QM92" s="122">
        <f t="shared" ref="QM92:QM105" si="1592">QI92/$WC92</f>
        <v>0.80488000000000004</v>
      </c>
      <c r="QN92" s="469">
        <f t="shared" ref="QN92:QN105" si="1593">QN12</f>
        <v>25</v>
      </c>
      <c r="QO92" s="122"/>
      <c r="QP92" s="101"/>
      <c r="QQ92" s="119"/>
      <c r="QR92" s="93"/>
      <c r="QS92" s="120">
        <f>QS12+QS28+QS44+QS60+QS76</f>
        <v>6516.4008000000003</v>
      </c>
      <c r="QT92" s="101">
        <f>QT12+QT28+QT44+QT60+QT76</f>
        <v>162910.01999999999</v>
      </c>
      <c r="QU92" s="101"/>
      <c r="QV92" s="121"/>
      <c r="QW92" s="122">
        <f t="shared" ref="QW92:QW105" si="1594">QS92/$WC92</f>
        <v>0.76541999999999999</v>
      </c>
      <c r="QX92" s="469">
        <f t="shared" ref="QX92:QX105" si="1595">QX12</f>
        <v>23</v>
      </c>
      <c r="QY92" s="122"/>
      <c r="QZ92" s="101"/>
      <c r="RA92" s="119"/>
      <c r="RB92" s="93"/>
      <c r="RC92" s="120">
        <f>RC12+RC28+RC44+RC60+RC76</f>
        <v>9035.7906500000008</v>
      </c>
      <c r="RD92" s="101">
        <f>RD12+RD28+RD44+RD60+RD76</f>
        <v>207823.18</v>
      </c>
      <c r="RE92" s="101"/>
      <c r="RF92" s="121"/>
      <c r="RG92" s="122">
        <f t="shared" ref="RG92:RG105" si="1596">RC92/$WC92</f>
        <v>1.06135</v>
      </c>
      <c r="RH92" s="469">
        <f t="shared" ref="RH92:RH105" si="1597">RH12</f>
        <v>18</v>
      </c>
      <c r="RI92" s="122"/>
      <c r="RJ92" s="101"/>
      <c r="RK92" s="119"/>
      <c r="RL92" s="93"/>
      <c r="RM92" s="120">
        <f>RM12+RM28+RM44+RM60+RM76</f>
        <v>9934.3616600000005</v>
      </c>
      <c r="RN92" s="101">
        <f>RN12+RN28+RN44+RN60+RN76</f>
        <v>178818.52</v>
      </c>
      <c r="RO92" s="101"/>
      <c r="RP92" s="121"/>
      <c r="RQ92" s="122">
        <f t="shared" ref="RQ92:RQ105" si="1598">RM92/$WC92</f>
        <v>1.16689</v>
      </c>
      <c r="RR92" s="469">
        <f t="shared" ref="RR92:RR105" si="1599">RR12</f>
        <v>28</v>
      </c>
      <c r="RS92" s="122"/>
      <c r="RT92" s="101"/>
      <c r="RU92" s="119"/>
      <c r="RV92" s="93"/>
      <c r="RW92" s="120">
        <f>RW12+RW28+RW44+RW60+RW76</f>
        <v>8885.7520199999999</v>
      </c>
      <c r="RX92" s="101">
        <f>RX12+RX28+RX44+RX60+RX76</f>
        <v>248801.06</v>
      </c>
      <c r="RY92" s="101"/>
      <c r="RZ92" s="121"/>
      <c r="SA92" s="122">
        <f t="shared" ref="SA92:SA105" si="1600">RW92/$WC92</f>
        <v>1.04372</v>
      </c>
      <c r="SB92" s="469">
        <f t="shared" ref="SB92:SB105" si="1601">SB12</f>
        <v>11</v>
      </c>
      <c r="SC92" s="122"/>
      <c r="SD92" s="101"/>
      <c r="SE92" s="119"/>
      <c r="SF92" s="93"/>
      <c r="SG92" s="120">
        <f>SG12+SG28+SG44+SG60+SG76</f>
        <v>8675.8647999999994</v>
      </c>
      <c r="SH92" s="101">
        <f>SH12+SH28+SH44+SH60+SH76</f>
        <v>95434.51</v>
      </c>
      <c r="SI92" s="101"/>
      <c r="SJ92" s="121"/>
      <c r="SK92" s="122">
        <f t="shared" ref="SK92:SK105" si="1602">SG92/$WC92</f>
        <v>1.0190699999999999</v>
      </c>
      <c r="SL92" s="469">
        <f t="shared" ref="SL92:SL105" si="1603">SL12</f>
        <v>24</v>
      </c>
      <c r="SM92" s="122"/>
      <c r="SN92" s="101"/>
      <c r="SO92" s="119"/>
      <c r="SP92" s="93"/>
      <c r="SQ92" s="120">
        <f>SQ12+SQ28+SQ44+SQ60+SQ76</f>
        <v>8745.6589499999991</v>
      </c>
      <c r="SR92" s="101">
        <f>SR12+SR28+SR44+SR60+SR76</f>
        <v>209895.81</v>
      </c>
      <c r="SS92" s="101"/>
      <c r="ST92" s="121"/>
      <c r="SU92" s="122">
        <f t="shared" ref="SU92:SU105" si="1604">SQ92/$WC92</f>
        <v>1.0272699999999999</v>
      </c>
      <c r="SV92" s="469">
        <f t="shared" ref="SV92:SV105" si="1605">SV12</f>
        <v>50</v>
      </c>
      <c r="SW92" s="122"/>
      <c r="SX92" s="101"/>
      <c r="SY92" s="119"/>
      <c r="SZ92" s="93"/>
      <c r="TA92" s="120">
        <f>TA12+TA28+TA44+TA60+TA76</f>
        <v>10833.32798</v>
      </c>
      <c r="TB92" s="101">
        <f>TB12+TB28+TB44+TB60+TB76</f>
        <v>541666.4</v>
      </c>
      <c r="TC92" s="101"/>
      <c r="TD92" s="121"/>
      <c r="TE92" s="122">
        <f t="shared" ref="TE92:TE105" si="1606">TA92/$WC92</f>
        <v>1.2724899999999999</v>
      </c>
      <c r="TF92" s="469">
        <f t="shared" ref="TF92:TF105" si="1607">TF12</f>
        <v>27</v>
      </c>
      <c r="TG92" s="122"/>
      <c r="TH92" s="101"/>
      <c r="TI92" s="119"/>
      <c r="TJ92" s="93"/>
      <c r="TK92" s="120">
        <f>TK12+TK28+TK44+TK60+TK76</f>
        <v>8296.8548599999995</v>
      </c>
      <c r="TL92" s="101">
        <f>TL12+TL28+TL44+TL60+TL76</f>
        <v>224015.08</v>
      </c>
      <c r="TM92" s="101"/>
      <c r="TN92" s="121"/>
      <c r="TO92" s="122">
        <f t="shared" ref="TO92:TO105" si="1608">TK92/$WC92</f>
        <v>0.97455000000000003</v>
      </c>
      <c r="TP92" s="469">
        <f t="shared" ref="TP92:TP105" si="1609">TP12</f>
        <v>27</v>
      </c>
      <c r="TQ92" s="122"/>
      <c r="TR92" s="101"/>
      <c r="TS92" s="119"/>
      <c r="TT92" s="93"/>
      <c r="TU92" s="120">
        <f>TU12+TU28+TU44+TU60+TU76</f>
        <v>6890.7592199999999</v>
      </c>
      <c r="TV92" s="101">
        <f>TV12+TV28+TV44+TV60+TV76</f>
        <v>186050.5</v>
      </c>
      <c r="TW92" s="101"/>
      <c r="TX92" s="121"/>
      <c r="TY92" s="122">
        <f t="shared" ref="TY92:TY105" si="1610">TU92/$WC92</f>
        <v>0.80939000000000005</v>
      </c>
      <c r="TZ92" s="469">
        <f t="shared" ref="TZ92:TZ105" si="1611">TZ12</f>
        <v>22</v>
      </c>
      <c r="UA92" s="122"/>
      <c r="UB92" s="101"/>
      <c r="UC92" s="119"/>
      <c r="UD92" s="93"/>
      <c r="UE92" s="120">
        <f>UE12+UE28+UE44+UE60+UE76</f>
        <v>7958.4011799999998</v>
      </c>
      <c r="UF92" s="101">
        <f>UF12+UF28+UF44+UF60+UF76</f>
        <v>175084.83</v>
      </c>
      <c r="UG92" s="101"/>
      <c r="UH92" s="121"/>
      <c r="UI92" s="122">
        <f t="shared" ref="UI92:UI105" si="1612">UE92/$WC92</f>
        <v>0.93479999999999996</v>
      </c>
      <c r="UJ92" s="469">
        <f t="shared" ref="UJ92:UJ105" si="1613">UJ12</f>
        <v>56</v>
      </c>
      <c r="UK92" s="122"/>
      <c r="UL92" s="101"/>
      <c r="UM92" s="119"/>
      <c r="UN92" s="93"/>
      <c r="UO92" s="120">
        <f>UO12+UO28+UO44+UO60+UO76</f>
        <v>10552.136860000001</v>
      </c>
      <c r="UP92" s="101">
        <f>UP12+UP28+UP44+UP60+UP76</f>
        <v>590919.67000000004</v>
      </c>
      <c r="UQ92" s="101"/>
      <c r="UR92" s="121"/>
      <c r="US92" s="122">
        <f t="shared" ref="US92:US105" si="1614">UO92/$WC92</f>
        <v>1.23946</v>
      </c>
      <c r="UT92" s="469">
        <f t="shared" ref="UT92:UT105" si="1615">UT12</f>
        <v>56</v>
      </c>
      <c r="UU92" s="122"/>
      <c r="UV92" s="101"/>
      <c r="UW92" s="119"/>
      <c r="UX92" s="93"/>
      <c r="UY92" s="120">
        <f>UY12+UY28+UY44+UY60+UY76</f>
        <v>7968.4105499999996</v>
      </c>
      <c r="UZ92" s="101">
        <f>UZ12+UZ28+UZ44+UZ60+UZ76</f>
        <v>446230.99</v>
      </c>
      <c r="VA92" s="101"/>
      <c r="VB92" s="121"/>
      <c r="VC92" s="122">
        <f t="shared" ref="VC92:VC105" si="1616">UY92/$WC92</f>
        <v>0.93596999999999997</v>
      </c>
      <c r="VD92" s="469">
        <f t="shared" ref="VD92:VD105" si="1617">VD12</f>
        <v>27</v>
      </c>
      <c r="VE92" s="122"/>
      <c r="VF92" s="101"/>
      <c r="VG92" s="119"/>
      <c r="VH92" s="93"/>
      <c r="VI92" s="120">
        <f>VI12+VI28+VI44+VI60+VI76</f>
        <v>9992.3217000000004</v>
      </c>
      <c r="VJ92" s="101">
        <f>VJ12+VJ28+VJ44+VJ60+VJ76</f>
        <v>269792.69</v>
      </c>
      <c r="VK92" s="101"/>
      <c r="VL92" s="121"/>
      <c r="VM92" s="122">
        <f t="shared" ref="VM92:VM105" si="1618">VI92/$WC92</f>
        <v>1.1737</v>
      </c>
      <c r="VN92" s="469">
        <f t="shared" ref="VN92:VN105" si="1619">VN12</f>
        <v>53</v>
      </c>
      <c r="VO92" s="122"/>
      <c r="VP92" s="101"/>
      <c r="VQ92" s="119"/>
      <c r="VR92" s="93"/>
      <c r="VS92" s="120">
        <f>VS12+VS28+VS44+VS60+VS76</f>
        <v>8967.0877299999993</v>
      </c>
      <c r="VT92" s="101">
        <f>VT12+VT28+VT44+VT60+VT76</f>
        <v>475255.65</v>
      </c>
      <c r="VU92" s="101"/>
      <c r="VV92" s="121"/>
      <c r="VW92" s="122">
        <f t="shared" ref="VW92:VW105" si="1620">VS92/$WC92</f>
        <v>1.05328</v>
      </c>
      <c r="VX92" s="452">
        <f t="shared" ref="VX92:VX105" si="1621">F92+P92+Z92+AJ92+AT92+BD92+BN92+BX92+CH92+CR92+DB92+DL92+DV92+EF92+EP92+EZ92+FJ92+FT92+GD92+GN92+GX92+HH92+HR92+IB92+IL92+IV92+JF92+JP92+JZ92+KJ92+KT92+LD92+LN92+LX92+MH92+MR92+NB92+NL92+NV92+OF92+OP92+OZ92+PJ92+PT92+QD92+QN92+QX92+RH92+RR92+SB92+SL92+SV92+TF92+TP92+TZ92+UJ92+UT92+VD92+VN92</f>
        <v>1626</v>
      </c>
      <c r="VY92" s="122"/>
      <c r="VZ92" s="101"/>
      <c r="WA92" s="119"/>
      <c r="WB92" s="93"/>
      <c r="WC92" s="120">
        <f>WC12+WC28+WC44+WC60+WC76</f>
        <v>8513.5085500000005</v>
      </c>
      <c r="WD92" s="101">
        <f>WD12+WD28+WD44+WD60+WD76</f>
        <v>13842964.9</v>
      </c>
      <c r="WE92" s="101"/>
      <c r="WF92" s="121"/>
    </row>
    <row r="93" spans="1:604" ht="26.25" customHeight="1">
      <c r="A93" s="5"/>
      <c r="B93" s="444" t="s">
        <v>406</v>
      </c>
      <c r="C93" s="12" t="s">
        <v>921</v>
      </c>
      <c r="D93" s="12" t="s">
        <v>424</v>
      </c>
      <c r="E93" s="4"/>
      <c r="F93" s="469">
        <f t="shared" si="1503"/>
        <v>169</v>
      </c>
      <c r="G93" s="122"/>
      <c r="H93" s="101"/>
      <c r="I93" s="119"/>
      <c r="J93" s="93"/>
      <c r="K93" s="120">
        <f t="shared" ref="K93:L93" si="1622">K13+K29+K45+K61+K77</f>
        <v>11889.380950000001</v>
      </c>
      <c r="L93" s="101">
        <f t="shared" si="1622"/>
        <v>2009305.38</v>
      </c>
      <c r="M93" s="101"/>
      <c r="N93" s="121"/>
      <c r="O93" s="122">
        <f t="shared" si="1504"/>
        <v>1.39656</v>
      </c>
      <c r="P93" s="469">
        <f t="shared" si="1505"/>
        <v>329</v>
      </c>
      <c r="Q93" s="122"/>
      <c r="R93" s="101"/>
      <c r="S93" s="119"/>
      <c r="T93" s="93"/>
      <c r="U93" s="120">
        <f t="shared" ref="U93:V93" si="1623">U13+U29+U45+U61+U77</f>
        <v>7378.2349899999999</v>
      </c>
      <c r="V93" s="101">
        <f t="shared" si="1623"/>
        <v>2427439.31</v>
      </c>
      <c r="W93" s="101"/>
      <c r="X93" s="121"/>
      <c r="Y93" s="122">
        <f t="shared" si="1506"/>
        <v>0.86667000000000005</v>
      </c>
      <c r="Z93" s="469">
        <f t="shared" si="1507"/>
        <v>276</v>
      </c>
      <c r="AA93" s="122"/>
      <c r="AB93" s="101"/>
      <c r="AC93" s="119"/>
      <c r="AD93" s="93"/>
      <c r="AE93" s="120">
        <f t="shared" ref="AE93:AF93" si="1624">AE13+AE29+AE45+AE61+AE77</f>
        <v>11766.017400000001</v>
      </c>
      <c r="AF93" s="101">
        <f t="shared" si="1624"/>
        <v>3247420.8</v>
      </c>
      <c r="AG93" s="101"/>
      <c r="AH93" s="121"/>
      <c r="AI93" s="122">
        <f t="shared" si="1508"/>
        <v>1.3820699999999999</v>
      </c>
      <c r="AJ93" s="469">
        <f t="shared" si="1509"/>
        <v>0</v>
      </c>
      <c r="AK93" s="122"/>
      <c r="AL93" s="101"/>
      <c r="AM93" s="119"/>
      <c r="AN93" s="93"/>
      <c r="AO93" s="120">
        <f t="shared" ref="AO93:AP93" si="1625">AO13+AO29+AO45+AO61+AO77</f>
        <v>0</v>
      </c>
      <c r="AP93" s="101">
        <f t="shared" si="1625"/>
        <v>0</v>
      </c>
      <c r="AQ93" s="101"/>
      <c r="AR93" s="121"/>
      <c r="AS93" s="122">
        <f t="shared" si="1510"/>
        <v>0</v>
      </c>
      <c r="AT93" s="469">
        <f t="shared" si="1511"/>
        <v>131</v>
      </c>
      <c r="AU93" s="122"/>
      <c r="AV93" s="101"/>
      <c r="AW93" s="119"/>
      <c r="AX93" s="93"/>
      <c r="AY93" s="120">
        <f t="shared" ref="AY93:AZ93" si="1626">AY13+AY29+AY45+AY61+AY77</f>
        <v>8891.08626</v>
      </c>
      <c r="AZ93" s="101">
        <f t="shared" si="1626"/>
        <v>1164732.3</v>
      </c>
      <c r="BA93" s="101"/>
      <c r="BB93" s="121"/>
      <c r="BC93" s="122">
        <f t="shared" si="1512"/>
        <v>1.04437</v>
      </c>
      <c r="BD93" s="469">
        <f t="shared" si="1513"/>
        <v>100</v>
      </c>
      <c r="BE93" s="122"/>
      <c r="BF93" s="101"/>
      <c r="BG93" s="119"/>
      <c r="BH93" s="93"/>
      <c r="BI93" s="120">
        <f t="shared" ref="BI93:BJ93" si="1627">BI13+BI29+BI45+BI61+BI77</f>
        <v>7414.6896100000004</v>
      </c>
      <c r="BJ93" s="101">
        <f t="shared" si="1627"/>
        <v>741468.97</v>
      </c>
      <c r="BK93" s="101"/>
      <c r="BL93" s="121"/>
      <c r="BM93" s="122">
        <f t="shared" si="1514"/>
        <v>0.87095</v>
      </c>
      <c r="BN93" s="469">
        <f t="shared" si="1515"/>
        <v>0</v>
      </c>
      <c r="BO93" s="122"/>
      <c r="BP93" s="101"/>
      <c r="BQ93" s="119"/>
      <c r="BR93" s="93"/>
      <c r="BS93" s="120">
        <f t="shared" ref="BS93:BT93" si="1628">BS13+BS29+BS45+BS61+BS77</f>
        <v>0</v>
      </c>
      <c r="BT93" s="101">
        <f t="shared" si="1628"/>
        <v>0</v>
      </c>
      <c r="BU93" s="101"/>
      <c r="BV93" s="121"/>
      <c r="BW93" s="122">
        <f t="shared" si="1516"/>
        <v>0</v>
      </c>
      <c r="BX93" s="469">
        <f t="shared" si="1517"/>
        <v>140</v>
      </c>
      <c r="BY93" s="122"/>
      <c r="BZ93" s="101"/>
      <c r="CA93" s="119"/>
      <c r="CB93" s="93"/>
      <c r="CC93" s="120">
        <f t="shared" ref="CC93:CD93" si="1629">CC13+CC29+CC45+CC61+CC77</f>
        <v>6320.7895600000002</v>
      </c>
      <c r="CD93" s="101">
        <f t="shared" si="1629"/>
        <v>884910.54</v>
      </c>
      <c r="CE93" s="101"/>
      <c r="CF93" s="121"/>
      <c r="CG93" s="122">
        <f t="shared" si="1518"/>
        <v>0.74246000000000001</v>
      </c>
      <c r="CH93" s="469">
        <f t="shared" si="1519"/>
        <v>0</v>
      </c>
      <c r="CI93" s="122"/>
      <c r="CJ93" s="101"/>
      <c r="CK93" s="119"/>
      <c r="CL93" s="93"/>
      <c r="CM93" s="120">
        <f t="shared" ref="CM93:CN93" si="1630">CM13+CM29+CM45+CM61+CM77</f>
        <v>0</v>
      </c>
      <c r="CN93" s="101">
        <f t="shared" si="1630"/>
        <v>0</v>
      </c>
      <c r="CO93" s="101"/>
      <c r="CP93" s="121"/>
      <c r="CQ93" s="122">
        <f t="shared" si="1520"/>
        <v>0</v>
      </c>
      <c r="CR93" s="469">
        <f t="shared" si="1521"/>
        <v>121</v>
      </c>
      <c r="CS93" s="122"/>
      <c r="CT93" s="101"/>
      <c r="CU93" s="119"/>
      <c r="CV93" s="93"/>
      <c r="CW93" s="120">
        <f t="shared" ref="CW93:CX93" si="1631">CW13+CW29+CW45+CW61+CW77</f>
        <v>7339.8016600000001</v>
      </c>
      <c r="CX93" s="101">
        <f t="shared" si="1631"/>
        <v>888116</v>
      </c>
      <c r="CY93" s="101"/>
      <c r="CZ93" s="121"/>
      <c r="DA93" s="122">
        <f t="shared" si="1522"/>
        <v>0.86214999999999997</v>
      </c>
      <c r="DB93" s="469">
        <f t="shared" si="1523"/>
        <v>253</v>
      </c>
      <c r="DC93" s="122"/>
      <c r="DD93" s="101"/>
      <c r="DE93" s="119"/>
      <c r="DF93" s="93"/>
      <c r="DG93" s="120">
        <f t="shared" ref="DG93:DH93" si="1632">DG13+DG29+DG45+DG61+DG77</f>
        <v>10078.167079999999</v>
      </c>
      <c r="DH93" s="101">
        <f t="shared" si="1632"/>
        <v>2549776.27</v>
      </c>
      <c r="DI93" s="101"/>
      <c r="DJ93" s="121"/>
      <c r="DK93" s="122">
        <f t="shared" si="1524"/>
        <v>1.18381</v>
      </c>
      <c r="DL93" s="469">
        <f t="shared" si="1525"/>
        <v>170</v>
      </c>
      <c r="DM93" s="122"/>
      <c r="DN93" s="101"/>
      <c r="DO93" s="119"/>
      <c r="DP93" s="93"/>
      <c r="DQ93" s="120">
        <f t="shared" ref="DQ93:DR93" si="1633">DQ13+DQ29+DQ45+DQ61+DQ77</f>
        <v>8967.3629400000009</v>
      </c>
      <c r="DR93" s="101">
        <f t="shared" si="1633"/>
        <v>1524451.7</v>
      </c>
      <c r="DS93" s="101"/>
      <c r="DT93" s="121"/>
      <c r="DU93" s="122">
        <f t="shared" si="1526"/>
        <v>1.0533300000000001</v>
      </c>
      <c r="DV93" s="469">
        <f t="shared" si="1527"/>
        <v>0</v>
      </c>
      <c r="DW93" s="122"/>
      <c r="DX93" s="101"/>
      <c r="DY93" s="119"/>
      <c r="DZ93" s="93"/>
      <c r="EA93" s="120">
        <f t="shared" ref="EA93:EB93" si="1634">EA13+EA29+EA45+EA61+EA77</f>
        <v>0</v>
      </c>
      <c r="EB93" s="101">
        <f t="shared" si="1634"/>
        <v>0</v>
      </c>
      <c r="EC93" s="101"/>
      <c r="ED93" s="121"/>
      <c r="EE93" s="122">
        <f t="shared" si="1528"/>
        <v>0</v>
      </c>
      <c r="EF93" s="469">
        <f t="shared" si="1529"/>
        <v>202</v>
      </c>
      <c r="EG93" s="122"/>
      <c r="EH93" s="101"/>
      <c r="EI93" s="119"/>
      <c r="EJ93" s="93"/>
      <c r="EK93" s="120">
        <f t="shared" ref="EK93:EL93" si="1635">EK13+EK29+EK45+EK61+EK77</f>
        <v>8074.2318999999998</v>
      </c>
      <c r="EL93" s="101">
        <f t="shared" si="1635"/>
        <v>1630994.84</v>
      </c>
      <c r="EM93" s="101"/>
      <c r="EN93" s="121"/>
      <c r="EO93" s="122">
        <f t="shared" si="1530"/>
        <v>0.94842000000000004</v>
      </c>
      <c r="EP93" s="469">
        <f t="shared" si="1531"/>
        <v>274</v>
      </c>
      <c r="EQ93" s="122"/>
      <c r="ER93" s="101"/>
      <c r="ES93" s="119"/>
      <c r="ET93" s="93"/>
      <c r="EU93" s="120">
        <f t="shared" ref="EU93:EV93" si="1636">EU13+EU29+EU45+EU61+EU77</f>
        <v>5582.4778100000003</v>
      </c>
      <c r="EV93" s="101">
        <f t="shared" si="1636"/>
        <v>1529598.92</v>
      </c>
      <c r="EW93" s="101"/>
      <c r="EX93" s="121"/>
      <c r="EY93" s="122">
        <f t="shared" si="1532"/>
        <v>0.65573000000000004</v>
      </c>
      <c r="EZ93" s="469">
        <f t="shared" si="1533"/>
        <v>0</v>
      </c>
      <c r="FA93" s="122"/>
      <c r="FB93" s="101"/>
      <c r="FC93" s="119"/>
      <c r="FD93" s="93"/>
      <c r="FE93" s="120">
        <f t="shared" ref="FE93:FF93" si="1637">FE13+FE29+FE45+FE61+FE77</f>
        <v>0</v>
      </c>
      <c r="FF93" s="101">
        <f t="shared" si="1637"/>
        <v>0</v>
      </c>
      <c r="FG93" s="101"/>
      <c r="FH93" s="121"/>
      <c r="FI93" s="122">
        <f t="shared" si="1534"/>
        <v>0</v>
      </c>
      <c r="FJ93" s="469">
        <f t="shared" si="1535"/>
        <v>151</v>
      </c>
      <c r="FK93" s="122"/>
      <c r="FL93" s="101"/>
      <c r="FM93" s="119"/>
      <c r="FN93" s="93"/>
      <c r="FO93" s="120">
        <f t="shared" ref="FO93:FP93" si="1638">FO13+FO29+FO45+FO61+FO77</f>
        <v>12983.190850000001</v>
      </c>
      <c r="FP93" s="101">
        <f t="shared" si="1638"/>
        <v>1960461.82</v>
      </c>
      <c r="FQ93" s="101"/>
      <c r="FR93" s="121"/>
      <c r="FS93" s="122">
        <f t="shared" si="1536"/>
        <v>1.52504</v>
      </c>
      <c r="FT93" s="469">
        <f t="shared" si="1537"/>
        <v>264</v>
      </c>
      <c r="FU93" s="122"/>
      <c r="FV93" s="101"/>
      <c r="FW93" s="119"/>
      <c r="FX93" s="93"/>
      <c r="FY93" s="120">
        <f t="shared" ref="FY93:FZ93" si="1639">FY13+FY29+FY45+FY61+FY77</f>
        <v>6618.8378499999999</v>
      </c>
      <c r="FZ93" s="101">
        <f t="shared" si="1639"/>
        <v>1747373.19</v>
      </c>
      <c r="GA93" s="101"/>
      <c r="GB93" s="121"/>
      <c r="GC93" s="122">
        <f t="shared" si="1538"/>
        <v>0.77746999999999999</v>
      </c>
      <c r="GD93" s="469">
        <f t="shared" si="1539"/>
        <v>153</v>
      </c>
      <c r="GE93" s="122"/>
      <c r="GF93" s="101"/>
      <c r="GG93" s="119"/>
      <c r="GH93" s="93"/>
      <c r="GI93" s="120">
        <f t="shared" ref="GI93:GJ93" si="1640">GI13+GI29+GI45+GI61+GI77</f>
        <v>8324.12745</v>
      </c>
      <c r="GJ93" s="101">
        <f t="shared" si="1640"/>
        <v>1273591.5</v>
      </c>
      <c r="GK93" s="101"/>
      <c r="GL93" s="121"/>
      <c r="GM93" s="122">
        <f t="shared" si="1540"/>
        <v>0.97777000000000003</v>
      </c>
      <c r="GN93" s="469">
        <f t="shared" si="1541"/>
        <v>0</v>
      </c>
      <c r="GO93" s="122"/>
      <c r="GP93" s="101"/>
      <c r="GQ93" s="119"/>
      <c r="GR93" s="93"/>
      <c r="GS93" s="120">
        <f t="shared" ref="GS93:GT93" si="1641">GS13+GS29+GS45+GS61+GS77</f>
        <v>0</v>
      </c>
      <c r="GT93" s="101">
        <f t="shared" si="1641"/>
        <v>0</v>
      </c>
      <c r="GU93" s="101"/>
      <c r="GV93" s="121"/>
      <c r="GW93" s="122">
        <f t="shared" si="1542"/>
        <v>0</v>
      </c>
      <c r="GX93" s="469">
        <f t="shared" si="1543"/>
        <v>152</v>
      </c>
      <c r="GY93" s="122"/>
      <c r="GZ93" s="101"/>
      <c r="HA93" s="119"/>
      <c r="HB93" s="93"/>
      <c r="HC93" s="120">
        <f t="shared" ref="HC93:HD93" si="1642">HC13+HC29+HC45+HC61+HC77</f>
        <v>7920.0949899999996</v>
      </c>
      <c r="HD93" s="101">
        <f t="shared" si="1642"/>
        <v>1203854.44</v>
      </c>
      <c r="HE93" s="101"/>
      <c r="HF93" s="121"/>
      <c r="HG93" s="122">
        <f t="shared" si="1544"/>
        <v>0.93030999999999997</v>
      </c>
      <c r="HH93" s="469">
        <f t="shared" si="1545"/>
        <v>252</v>
      </c>
      <c r="HI93" s="122"/>
      <c r="HJ93" s="101"/>
      <c r="HK93" s="119"/>
      <c r="HL93" s="93"/>
      <c r="HM93" s="120">
        <f t="shared" ref="HM93:HN93" si="1643">HM13+HM29+HM45+HM61+HM77</f>
        <v>10120.24114</v>
      </c>
      <c r="HN93" s="101">
        <f t="shared" si="1643"/>
        <v>2550300.7599999998</v>
      </c>
      <c r="HO93" s="101"/>
      <c r="HP93" s="121"/>
      <c r="HQ93" s="122">
        <f t="shared" si="1546"/>
        <v>1.18875</v>
      </c>
      <c r="HR93" s="469">
        <f t="shared" si="1547"/>
        <v>344</v>
      </c>
      <c r="HS93" s="122"/>
      <c r="HT93" s="101"/>
      <c r="HU93" s="119"/>
      <c r="HV93" s="93"/>
      <c r="HW93" s="120">
        <f t="shared" ref="HW93:HX93" si="1644">HW13+HW29+HW45+HW61+HW77</f>
        <v>7909.4264300000004</v>
      </c>
      <c r="HX93" s="101">
        <f t="shared" si="1644"/>
        <v>2720842.69</v>
      </c>
      <c r="HY93" s="101"/>
      <c r="HZ93" s="121"/>
      <c r="IA93" s="122">
        <f t="shared" si="1548"/>
        <v>0.92906</v>
      </c>
      <c r="IB93" s="469">
        <f t="shared" si="1549"/>
        <v>98</v>
      </c>
      <c r="IC93" s="122"/>
      <c r="ID93" s="101"/>
      <c r="IE93" s="119"/>
      <c r="IF93" s="93"/>
      <c r="IG93" s="120">
        <f t="shared" ref="IG93:IH93" si="1645">IG13+IG29+IG45+IG61+IG77</f>
        <v>10195.144679999999</v>
      </c>
      <c r="IH93" s="101">
        <f t="shared" si="1645"/>
        <v>999124.18</v>
      </c>
      <c r="II93" s="101"/>
      <c r="IJ93" s="121"/>
      <c r="IK93" s="122">
        <f t="shared" si="1550"/>
        <v>1.1975499999999999</v>
      </c>
      <c r="IL93" s="469">
        <f t="shared" si="1551"/>
        <v>91</v>
      </c>
      <c r="IM93" s="122"/>
      <c r="IN93" s="101"/>
      <c r="IO93" s="119"/>
      <c r="IP93" s="93"/>
      <c r="IQ93" s="120">
        <f t="shared" ref="IQ93:IR93" si="1646">IQ13+IQ29+IQ45+IQ61+IQ77</f>
        <v>6802.8146100000004</v>
      </c>
      <c r="IR93" s="101">
        <f t="shared" si="1646"/>
        <v>619056.13</v>
      </c>
      <c r="IS93" s="101"/>
      <c r="IT93" s="121"/>
      <c r="IU93" s="122">
        <f t="shared" si="1552"/>
        <v>0.79908000000000001</v>
      </c>
      <c r="IV93" s="469">
        <f t="shared" si="1553"/>
        <v>265</v>
      </c>
      <c r="IW93" s="122"/>
      <c r="IX93" s="101"/>
      <c r="IY93" s="119"/>
      <c r="IZ93" s="93"/>
      <c r="JA93" s="120">
        <f t="shared" ref="JA93:JB93" si="1647">JA13+JA29+JA45+JA61+JA77</f>
        <v>8969.4405900000002</v>
      </c>
      <c r="JB93" s="101">
        <f t="shared" si="1647"/>
        <v>2376901.7599999998</v>
      </c>
      <c r="JC93" s="101"/>
      <c r="JD93" s="121"/>
      <c r="JE93" s="122">
        <f t="shared" si="1554"/>
        <v>1.0535699999999999</v>
      </c>
      <c r="JF93" s="469">
        <f t="shared" si="1555"/>
        <v>174</v>
      </c>
      <c r="JG93" s="122"/>
      <c r="JH93" s="101"/>
      <c r="JI93" s="119"/>
      <c r="JJ93" s="93"/>
      <c r="JK93" s="120">
        <f t="shared" ref="JK93:JL93" si="1648">JK13+JK29+JK45+JK61+JK77</f>
        <v>12298.900680000001</v>
      </c>
      <c r="JL93" s="101">
        <f t="shared" si="1648"/>
        <v>2140008.7200000002</v>
      </c>
      <c r="JM93" s="101"/>
      <c r="JN93" s="121"/>
      <c r="JO93" s="122">
        <f t="shared" si="1556"/>
        <v>1.4446600000000001</v>
      </c>
      <c r="JP93" s="469">
        <f t="shared" si="1557"/>
        <v>0</v>
      </c>
      <c r="JQ93" s="122"/>
      <c r="JR93" s="101"/>
      <c r="JS93" s="119"/>
      <c r="JT93" s="93"/>
      <c r="JU93" s="120">
        <f t="shared" ref="JU93:JV93" si="1649">JU13+JU29+JU45+JU61+JU77</f>
        <v>0</v>
      </c>
      <c r="JV93" s="101">
        <f t="shared" si="1649"/>
        <v>0</v>
      </c>
      <c r="JW93" s="101"/>
      <c r="JX93" s="121"/>
      <c r="JY93" s="122">
        <f t="shared" si="1558"/>
        <v>0</v>
      </c>
      <c r="JZ93" s="469">
        <f t="shared" si="1559"/>
        <v>142</v>
      </c>
      <c r="KA93" s="122"/>
      <c r="KB93" s="101"/>
      <c r="KC93" s="119"/>
      <c r="KD93" s="93"/>
      <c r="KE93" s="120">
        <f t="shared" ref="KE93:KF93" si="1650">KE13+KE29+KE45+KE61+KE77</f>
        <v>5665.6292700000004</v>
      </c>
      <c r="KF93" s="101">
        <f t="shared" si="1650"/>
        <v>804519.35</v>
      </c>
      <c r="KG93" s="101"/>
      <c r="KH93" s="121"/>
      <c r="KI93" s="122">
        <f t="shared" si="1560"/>
        <v>0.66549999999999998</v>
      </c>
      <c r="KJ93" s="469">
        <f t="shared" si="1561"/>
        <v>282</v>
      </c>
      <c r="KK93" s="122"/>
      <c r="KL93" s="101"/>
      <c r="KM93" s="119"/>
      <c r="KN93" s="93"/>
      <c r="KO93" s="120">
        <f t="shared" ref="KO93:KP93" si="1651">KO13+KO29+KO45+KO61+KO77</f>
        <v>7276.5421800000004</v>
      </c>
      <c r="KP93" s="101">
        <f t="shared" si="1651"/>
        <v>2051984.9</v>
      </c>
      <c r="KQ93" s="101"/>
      <c r="KR93" s="121"/>
      <c r="KS93" s="122">
        <f t="shared" si="1562"/>
        <v>0.85472000000000004</v>
      </c>
      <c r="KT93" s="469">
        <f t="shared" si="1563"/>
        <v>207</v>
      </c>
      <c r="KU93" s="122"/>
      <c r="KV93" s="101"/>
      <c r="KW93" s="119"/>
      <c r="KX93" s="93"/>
      <c r="KY93" s="120">
        <f t="shared" ref="KY93:KZ93" si="1652">KY13+KY29+KY45+KY61+KY77</f>
        <v>6472.2234699999999</v>
      </c>
      <c r="KZ93" s="101">
        <f t="shared" si="1652"/>
        <v>1339750.26</v>
      </c>
      <c r="LA93" s="101"/>
      <c r="LB93" s="121"/>
      <c r="LC93" s="122">
        <f t="shared" si="1564"/>
        <v>0.76024000000000003</v>
      </c>
      <c r="LD93" s="469">
        <f t="shared" si="1565"/>
        <v>211</v>
      </c>
      <c r="LE93" s="122"/>
      <c r="LF93" s="101"/>
      <c r="LG93" s="119"/>
      <c r="LH93" s="93"/>
      <c r="LI93" s="120">
        <f t="shared" ref="LI93:LJ93" si="1653">LI13+LI29+LI45+LI61+LI77</f>
        <v>8008.6637199999996</v>
      </c>
      <c r="LJ93" s="101">
        <f t="shared" si="1653"/>
        <v>1689828.05</v>
      </c>
      <c r="LK93" s="101"/>
      <c r="LL93" s="121"/>
      <c r="LM93" s="122">
        <f t="shared" si="1566"/>
        <v>0.94072</v>
      </c>
      <c r="LN93" s="469">
        <f t="shared" si="1567"/>
        <v>155</v>
      </c>
      <c r="LO93" s="122"/>
      <c r="LP93" s="101"/>
      <c r="LQ93" s="119"/>
      <c r="LR93" s="93"/>
      <c r="LS93" s="120">
        <f t="shared" ref="LS93:LT93" si="1654">LS13+LS29+LS45+LS61+LS77</f>
        <v>7320.9524700000002</v>
      </c>
      <c r="LT93" s="101">
        <f t="shared" si="1654"/>
        <v>1134747.6299999999</v>
      </c>
      <c r="LU93" s="101"/>
      <c r="LV93" s="121"/>
      <c r="LW93" s="122">
        <f t="shared" si="1568"/>
        <v>0.85994000000000004</v>
      </c>
      <c r="LX93" s="469">
        <f t="shared" si="1569"/>
        <v>122</v>
      </c>
      <c r="LY93" s="122"/>
      <c r="LZ93" s="101"/>
      <c r="MA93" s="119"/>
      <c r="MB93" s="93"/>
      <c r="MC93" s="120">
        <f t="shared" ref="MC93:MD93" si="1655">MC13+MC29+MC45+MC61+MC77</f>
        <v>8971.9308099999998</v>
      </c>
      <c r="MD93" s="101">
        <f t="shared" si="1655"/>
        <v>1094575.56</v>
      </c>
      <c r="ME93" s="101"/>
      <c r="MF93" s="121"/>
      <c r="MG93" s="122">
        <f t="shared" si="1570"/>
        <v>1.0538700000000001</v>
      </c>
      <c r="MH93" s="469">
        <f t="shared" si="1571"/>
        <v>148</v>
      </c>
      <c r="MI93" s="122"/>
      <c r="MJ93" s="101"/>
      <c r="MK93" s="119"/>
      <c r="ML93" s="93"/>
      <c r="MM93" s="120">
        <f t="shared" ref="MM93:MN93" si="1656">MM13+MM29+MM45+MM61+MM77</f>
        <v>8234.9977899999994</v>
      </c>
      <c r="MN93" s="101">
        <f t="shared" si="1656"/>
        <v>1218779.67</v>
      </c>
      <c r="MO93" s="101"/>
      <c r="MP93" s="121"/>
      <c r="MQ93" s="122">
        <f t="shared" si="1572"/>
        <v>0.96730000000000005</v>
      </c>
      <c r="MR93" s="469">
        <f t="shared" si="1573"/>
        <v>34</v>
      </c>
      <c r="MS93" s="122"/>
      <c r="MT93" s="101"/>
      <c r="MU93" s="119"/>
      <c r="MV93" s="93"/>
      <c r="MW93" s="120">
        <f t="shared" ref="MW93:MX93" si="1657">MW13+MW29+MW45+MW61+MW77</f>
        <v>8229.2797100000007</v>
      </c>
      <c r="MX93" s="101">
        <f t="shared" si="1657"/>
        <v>279795.51</v>
      </c>
      <c r="MY93" s="101"/>
      <c r="MZ93" s="121"/>
      <c r="NA93" s="122">
        <f t="shared" si="1574"/>
        <v>0.96662999999999999</v>
      </c>
      <c r="NB93" s="469">
        <f t="shared" si="1575"/>
        <v>125</v>
      </c>
      <c r="NC93" s="122"/>
      <c r="ND93" s="101"/>
      <c r="NE93" s="119"/>
      <c r="NF93" s="93"/>
      <c r="NG93" s="120">
        <f t="shared" ref="NG93:NH93" si="1658">NG13+NG29+NG45+NG61+NG77</f>
        <v>6551.1905800000004</v>
      </c>
      <c r="NH93" s="101">
        <f t="shared" si="1658"/>
        <v>818898.82</v>
      </c>
      <c r="NI93" s="101"/>
      <c r="NJ93" s="121"/>
      <c r="NK93" s="122">
        <f t="shared" si="1576"/>
        <v>0.76951999999999998</v>
      </c>
      <c r="NL93" s="469">
        <f t="shared" si="1577"/>
        <v>373</v>
      </c>
      <c r="NM93" s="122"/>
      <c r="NN93" s="101"/>
      <c r="NO93" s="119"/>
      <c r="NP93" s="93"/>
      <c r="NQ93" s="120">
        <f t="shared" ref="NQ93:NR93" si="1659">NQ13+NQ29+NQ45+NQ61+NQ77</f>
        <v>7160.8363499999996</v>
      </c>
      <c r="NR93" s="101">
        <f t="shared" si="1659"/>
        <v>2670991.96</v>
      </c>
      <c r="NS93" s="101"/>
      <c r="NT93" s="121"/>
      <c r="NU93" s="122">
        <f t="shared" si="1578"/>
        <v>0.84113000000000004</v>
      </c>
      <c r="NV93" s="469">
        <f t="shared" si="1579"/>
        <v>63</v>
      </c>
      <c r="NW93" s="122"/>
      <c r="NX93" s="101"/>
      <c r="NY93" s="119"/>
      <c r="NZ93" s="93"/>
      <c r="OA93" s="120">
        <f t="shared" ref="OA93:OB93" si="1660">OA13+OA29+OA45+OA61+OA77</f>
        <v>8182.5882499999998</v>
      </c>
      <c r="OB93" s="101">
        <f t="shared" si="1660"/>
        <v>515503.06</v>
      </c>
      <c r="OC93" s="101"/>
      <c r="OD93" s="121"/>
      <c r="OE93" s="122">
        <f t="shared" si="1580"/>
        <v>0.96114999999999995</v>
      </c>
      <c r="OF93" s="469">
        <f t="shared" si="1581"/>
        <v>128</v>
      </c>
      <c r="OG93" s="122"/>
      <c r="OH93" s="101"/>
      <c r="OI93" s="119"/>
      <c r="OJ93" s="93"/>
      <c r="OK93" s="120">
        <f t="shared" ref="OK93:OL93" si="1661">OK13+OK29+OK45+OK61+OK77</f>
        <v>7076.7846</v>
      </c>
      <c r="OL93" s="101">
        <f t="shared" si="1661"/>
        <v>905828.43</v>
      </c>
      <c r="OM93" s="101"/>
      <c r="ON93" s="121"/>
      <c r="OO93" s="122">
        <f t="shared" si="1582"/>
        <v>0.83126</v>
      </c>
      <c r="OP93" s="469">
        <f t="shared" si="1583"/>
        <v>209</v>
      </c>
      <c r="OQ93" s="122"/>
      <c r="OR93" s="101"/>
      <c r="OS93" s="119"/>
      <c r="OT93" s="93"/>
      <c r="OU93" s="120">
        <f t="shared" ref="OU93:OV93" si="1662">OU13+OU29+OU45+OU61+OU77</f>
        <v>7319.9165199999998</v>
      </c>
      <c r="OV93" s="101">
        <f t="shared" si="1662"/>
        <v>1529862.55</v>
      </c>
      <c r="OW93" s="101"/>
      <c r="OX93" s="121"/>
      <c r="OY93" s="122">
        <f t="shared" si="1584"/>
        <v>0.85982000000000003</v>
      </c>
      <c r="OZ93" s="469">
        <f t="shared" si="1585"/>
        <v>0</v>
      </c>
      <c r="PA93" s="122"/>
      <c r="PB93" s="101"/>
      <c r="PC93" s="119"/>
      <c r="PD93" s="93"/>
      <c r="PE93" s="120">
        <f t="shared" ref="PE93:PF93" si="1663">PE13+PE29+PE45+PE61+PE77</f>
        <v>0</v>
      </c>
      <c r="PF93" s="101">
        <f t="shared" si="1663"/>
        <v>0</v>
      </c>
      <c r="PG93" s="101"/>
      <c r="PH93" s="121"/>
      <c r="PI93" s="122">
        <f t="shared" si="1586"/>
        <v>0</v>
      </c>
      <c r="PJ93" s="469">
        <f t="shared" si="1587"/>
        <v>139</v>
      </c>
      <c r="PK93" s="122"/>
      <c r="PL93" s="101"/>
      <c r="PM93" s="119"/>
      <c r="PN93" s="93"/>
      <c r="PO93" s="120">
        <f t="shared" ref="PO93:PP93" si="1664">PO13+PO29+PO45+PO61+PO77</f>
        <v>7676.5152799999996</v>
      </c>
      <c r="PP93" s="101">
        <f t="shared" si="1664"/>
        <v>1067035.6200000001</v>
      </c>
      <c r="PQ93" s="101"/>
      <c r="PR93" s="121"/>
      <c r="PS93" s="122">
        <f t="shared" si="1588"/>
        <v>0.90169999999999995</v>
      </c>
      <c r="PT93" s="469">
        <f t="shared" si="1589"/>
        <v>0</v>
      </c>
      <c r="PU93" s="122"/>
      <c r="PV93" s="101"/>
      <c r="PW93" s="119"/>
      <c r="PX93" s="93"/>
      <c r="PY93" s="120">
        <f t="shared" ref="PY93:PZ93" si="1665">PY13+PY29+PY45+PY61+PY77</f>
        <v>0</v>
      </c>
      <c r="PZ93" s="101">
        <f t="shared" si="1665"/>
        <v>0</v>
      </c>
      <c r="QA93" s="101"/>
      <c r="QB93" s="121"/>
      <c r="QC93" s="122">
        <f t="shared" si="1590"/>
        <v>0</v>
      </c>
      <c r="QD93" s="469">
        <f t="shared" si="1591"/>
        <v>195</v>
      </c>
      <c r="QE93" s="122"/>
      <c r="QF93" s="101"/>
      <c r="QG93" s="119"/>
      <c r="QH93" s="93"/>
      <c r="QI93" s="120">
        <f t="shared" ref="QI93:QJ93" si="1666">QI13+QI29+QI45+QI61+QI77</f>
        <v>6852.9344700000001</v>
      </c>
      <c r="QJ93" s="101">
        <f t="shared" si="1666"/>
        <v>1336322.23</v>
      </c>
      <c r="QK93" s="101"/>
      <c r="QL93" s="121"/>
      <c r="QM93" s="122">
        <f t="shared" si="1592"/>
        <v>0.80496000000000001</v>
      </c>
      <c r="QN93" s="469">
        <f t="shared" si="1593"/>
        <v>140</v>
      </c>
      <c r="QO93" s="122"/>
      <c r="QP93" s="101"/>
      <c r="QQ93" s="119"/>
      <c r="QR93" s="93"/>
      <c r="QS93" s="120">
        <f t="shared" ref="QS93:QT93" si="1667">QS13+QS29+QS45+QS61+QS77</f>
        <v>6515.8955699999997</v>
      </c>
      <c r="QT93" s="101">
        <f t="shared" si="1667"/>
        <v>912225.38</v>
      </c>
      <c r="QU93" s="101"/>
      <c r="QV93" s="121"/>
      <c r="QW93" s="122">
        <f t="shared" si="1594"/>
        <v>0.76536999999999999</v>
      </c>
      <c r="QX93" s="469">
        <f t="shared" si="1595"/>
        <v>123</v>
      </c>
      <c r="QY93" s="122"/>
      <c r="QZ93" s="101"/>
      <c r="RA93" s="119"/>
      <c r="RB93" s="93"/>
      <c r="RC93" s="120">
        <f t="shared" ref="RC93:RD93" si="1668">RC13+RC29+RC45+RC61+RC77</f>
        <v>9036.1004099999991</v>
      </c>
      <c r="RD93" s="101">
        <f t="shared" si="1668"/>
        <v>1111440.3500000001</v>
      </c>
      <c r="RE93" s="101"/>
      <c r="RF93" s="121"/>
      <c r="RG93" s="122">
        <f t="shared" si="1596"/>
        <v>1.0613999999999999</v>
      </c>
      <c r="RH93" s="469">
        <f t="shared" si="1597"/>
        <v>134</v>
      </c>
      <c r="RI93" s="122"/>
      <c r="RJ93" s="101"/>
      <c r="RK93" s="119"/>
      <c r="RL93" s="93"/>
      <c r="RM93" s="120">
        <f t="shared" ref="RM93:RN93" si="1669">RM13+RM29+RM45+RM61+RM77</f>
        <v>9934.6382900000008</v>
      </c>
      <c r="RN93" s="101">
        <f t="shared" si="1669"/>
        <v>1331241.54</v>
      </c>
      <c r="RO93" s="101"/>
      <c r="RP93" s="121"/>
      <c r="RQ93" s="122">
        <f t="shared" si="1598"/>
        <v>1.1669499999999999</v>
      </c>
      <c r="RR93" s="469">
        <f t="shared" si="1599"/>
        <v>268</v>
      </c>
      <c r="RS93" s="122"/>
      <c r="RT93" s="101"/>
      <c r="RU93" s="119"/>
      <c r="RV93" s="93"/>
      <c r="RW93" s="120">
        <f t="shared" ref="RW93:RX93" si="1670">RW13+RW29+RW45+RW61+RW77</f>
        <v>8884.81963</v>
      </c>
      <c r="RX93" s="101">
        <f t="shared" si="1670"/>
        <v>2381131.66</v>
      </c>
      <c r="RY93" s="101"/>
      <c r="RZ93" s="121"/>
      <c r="SA93" s="122">
        <f t="shared" si="1600"/>
        <v>1.0436300000000001</v>
      </c>
      <c r="SB93" s="469">
        <f t="shared" si="1601"/>
        <v>0</v>
      </c>
      <c r="SC93" s="122"/>
      <c r="SD93" s="101"/>
      <c r="SE93" s="119"/>
      <c r="SF93" s="93"/>
      <c r="SG93" s="120">
        <f t="shared" ref="SG93:SH93" si="1671">SG13+SG29+SG45+SG61+SG77</f>
        <v>0</v>
      </c>
      <c r="SH93" s="101">
        <f t="shared" si="1671"/>
        <v>0</v>
      </c>
      <c r="SI93" s="101"/>
      <c r="SJ93" s="121"/>
      <c r="SK93" s="122">
        <f t="shared" si="1602"/>
        <v>0</v>
      </c>
      <c r="SL93" s="469">
        <f t="shared" si="1603"/>
        <v>240</v>
      </c>
      <c r="SM93" s="122"/>
      <c r="SN93" s="101"/>
      <c r="SO93" s="119"/>
      <c r="SP93" s="93"/>
      <c r="SQ93" s="120">
        <f t="shared" ref="SQ93:SR93" si="1672">SQ13+SQ29+SQ45+SQ61+SQ77</f>
        <v>8745.3176600000006</v>
      </c>
      <c r="SR93" s="101">
        <f t="shared" si="1672"/>
        <v>2098876.2400000002</v>
      </c>
      <c r="SS93" s="101"/>
      <c r="ST93" s="121"/>
      <c r="SU93" s="122">
        <f t="shared" si="1604"/>
        <v>1.02725</v>
      </c>
      <c r="SV93" s="469">
        <f t="shared" si="1605"/>
        <v>250</v>
      </c>
      <c r="SW93" s="122"/>
      <c r="SX93" s="101"/>
      <c r="SY93" s="119"/>
      <c r="SZ93" s="93"/>
      <c r="TA93" s="120">
        <f t="shared" ref="TA93:TB93" si="1673">TA13+TA29+TA45+TA61+TA77</f>
        <v>10833.447539999999</v>
      </c>
      <c r="TB93" s="101">
        <f t="shared" si="1673"/>
        <v>2708361.89</v>
      </c>
      <c r="TC93" s="101"/>
      <c r="TD93" s="121"/>
      <c r="TE93" s="122">
        <f t="shared" si="1606"/>
        <v>1.2725200000000001</v>
      </c>
      <c r="TF93" s="469">
        <f t="shared" si="1607"/>
        <v>148</v>
      </c>
      <c r="TG93" s="122"/>
      <c r="TH93" s="101"/>
      <c r="TI93" s="119"/>
      <c r="TJ93" s="93"/>
      <c r="TK93" s="120">
        <f t="shared" ref="TK93:TL93" si="1674">TK13+TK29+TK45+TK61+TK77</f>
        <v>8297.1670200000008</v>
      </c>
      <c r="TL93" s="101">
        <f t="shared" si="1674"/>
        <v>1227980.72</v>
      </c>
      <c r="TM93" s="101"/>
      <c r="TN93" s="121"/>
      <c r="TO93" s="122">
        <f t="shared" si="1608"/>
        <v>0.97460999999999998</v>
      </c>
      <c r="TP93" s="469">
        <f t="shared" si="1609"/>
        <v>198</v>
      </c>
      <c r="TQ93" s="122"/>
      <c r="TR93" s="101"/>
      <c r="TS93" s="119"/>
      <c r="TT93" s="93"/>
      <c r="TU93" s="120">
        <f t="shared" ref="TU93:TV93" si="1675">TU13+TU29+TU45+TU61+TU77</f>
        <v>6890.8758399999997</v>
      </c>
      <c r="TV93" s="101">
        <f t="shared" si="1675"/>
        <v>1364393.42</v>
      </c>
      <c r="TW93" s="101"/>
      <c r="TX93" s="121"/>
      <c r="TY93" s="122">
        <f t="shared" si="1610"/>
        <v>0.80942000000000003</v>
      </c>
      <c r="TZ93" s="469">
        <f t="shared" si="1611"/>
        <v>166</v>
      </c>
      <c r="UA93" s="122"/>
      <c r="UB93" s="101"/>
      <c r="UC93" s="119"/>
      <c r="UD93" s="93"/>
      <c r="UE93" s="120">
        <f t="shared" ref="UE93:UF93" si="1676">UE13+UE29+UE45+UE61+UE77</f>
        <v>7958.8203400000002</v>
      </c>
      <c r="UF93" s="101">
        <f t="shared" si="1676"/>
        <v>1321164.17</v>
      </c>
      <c r="UG93" s="101"/>
      <c r="UH93" s="121"/>
      <c r="UI93" s="122">
        <f t="shared" si="1612"/>
        <v>0.93486000000000002</v>
      </c>
      <c r="UJ93" s="469">
        <f t="shared" si="1613"/>
        <v>293</v>
      </c>
      <c r="UK93" s="122"/>
      <c r="UL93" s="101"/>
      <c r="UM93" s="119"/>
      <c r="UN93" s="93"/>
      <c r="UO93" s="120">
        <f t="shared" ref="UO93:UP93" si="1677">UO13+UO29+UO45+UO61+UO77</f>
        <v>10551.934600000001</v>
      </c>
      <c r="UP93" s="101">
        <f t="shared" si="1677"/>
        <v>3091716.83</v>
      </c>
      <c r="UQ93" s="101"/>
      <c r="UR93" s="121"/>
      <c r="US93" s="122">
        <f t="shared" si="1614"/>
        <v>1.23946</v>
      </c>
      <c r="UT93" s="469">
        <f t="shared" si="1615"/>
        <v>238</v>
      </c>
      <c r="UU93" s="122"/>
      <c r="UV93" s="101"/>
      <c r="UW93" s="119"/>
      <c r="UX93" s="93"/>
      <c r="UY93" s="120">
        <f t="shared" ref="UY93:UZ93" si="1678">UY13+UY29+UY45+UY61+UY77</f>
        <v>7968.5631199999998</v>
      </c>
      <c r="UZ93" s="101">
        <f t="shared" si="1678"/>
        <v>1896518.02</v>
      </c>
      <c r="VA93" s="101"/>
      <c r="VB93" s="121"/>
      <c r="VC93" s="122">
        <f t="shared" si="1616"/>
        <v>0.93601000000000001</v>
      </c>
      <c r="VD93" s="469">
        <f t="shared" si="1617"/>
        <v>514</v>
      </c>
      <c r="VE93" s="122"/>
      <c r="VF93" s="101"/>
      <c r="VG93" s="119"/>
      <c r="VH93" s="93"/>
      <c r="VI93" s="120">
        <f t="shared" ref="VI93:VJ93" si="1679">VI13+VI29+VI45+VI61+VI77</f>
        <v>9993.4140299999999</v>
      </c>
      <c r="VJ93" s="101">
        <f t="shared" si="1679"/>
        <v>5136614.8</v>
      </c>
      <c r="VK93" s="101"/>
      <c r="VL93" s="121"/>
      <c r="VM93" s="122">
        <f t="shared" si="1618"/>
        <v>1.1738500000000001</v>
      </c>
      <c r="VN93" s="469">
        <f t="shared" si="1619"/>
        <v>272</v>
      </c>
      <c r="VO93" s="122"/>
      <c r="VP93" s="101"/>
      <c r="VQ93" s="119"/>
      <c r="VR93" s="93"/>
      <c r="VS93" s="120">
        <f t="shared" ref="VS93:VT93" si="1680">VS13+VS29+VS45+VS61+VS77</f>
        <v>8967.1470800000006</v>
      </c>
      <c r="VT93" s="101">
        <f t="shared" si="1680"/>
        <v>2439064.0099999998</v>
      </c>
      <c r="VU93" s="101"/>
      <c r="VV93" s="121"/>
      <c r="VW93" s="122">
        <f t="shared" si="1620"/>
        <v>1.0532999999999999</v>
      </c>
      <c r="VX93" s="452">
        <f t="shared" si="1621"/>
        <v>9626</v>
      </c>
      <c r="VY93" s="122"/>
      <c r="VZ93" s="101"/>
      <c r="WA93" s="119"/>
      <c r="WB93" s="93"/>
      <c r="WC93" s="120">
        <f t="shared" ref="WC93:WD93" si="1681">WC13+WC29+WC45+WC61+WC77</f>
        <v>8513.35556</v>
      </c>
      <c r="WD93" s="101">
        <f t="shared" si="1681"/>
        <v>81949560.620000005</v>
      </c>
      <c r="WE93" s="101"/>
      <c r="WF93" s="121"/>
    </row>
    <row r="94" spans="1:604" ht="27.75" customHeight="1">
      <c r="A94" s="5"/>
      <c r="B94" s="444" t="s">
        <v>836</v>
      </c>
      <c r="C94" s="12" t="s">
        <v>919</v>
      </c>
      <c r="D94" s="12" t="s">
        <v>421</v>
      </c>
      <c r="E94" s="4"/>
      <c r="F94" s="469">
        <f t="shared" si="1503"/>
        <v>0</v>
      </c>
      <c r="G94" s="122"/>
      <c r="H94" s="101"/>
      <c r="I94" s="119"/>
      <c r="J94" s="93"/>
      <c r="K94" s="120">
        <f t="shared" ref="K94:L94" si="1682">K14+K30+K46+K62+K78</f>
        <v>0</v>
      </c>
      <c r="L94" s="101">
        <f t="shared" si="1682"/>
        <v>0</v>
      </c>
      <c r="M94" s="101"/>
      <c r="N94" s="121"/>
      <c r="O94" s="122">
        <f t="shared" si="1504"/>
        <v>0</v>
      </c>
      <c r="P94" s="469">
        <f t="shared" si="1505"/>
        <v>0</v>
      </c>
      <c r="Q94" s="122"/>
      <c r="R94" s="101"/>
      <c r="S94" s="119"/>
      <c r="T94" s="93"/>
      <c r="U94" s="120">
        <f t="shared" ref="U94:V94" si="1683">U14+U30+U46+U62+U78</f>
        <v>0</v>
      </c>
      <c r="V94" s="101">
        <f t="shared" si="1683"/>
        <v>0</v>
      </c>
      <c r="W94" s="101"/>
      <c r="X94" s="121"/>
      <c r="Y94" s="122">
        <f t="shared" si="1506"/>
        <v>0</v>
      </c>
      <c r="Z94" s="469">
        <f t="shared" si="1507"/>
        <v>0</v>
      </c>
      <c r="AA94" s="122"/>
      <c r="AB94" s="101"/>
      <c r="AC94" s="119"/>
      <c r="AD94" s="93"/>
      <c r="AE94" s="120">
        <f t="shared" ref="AE94:AF94" si="1684">AE14+AE30+AE46+AE62+AE78</f>
        <v>0</v>
      </c>
      <c r="AF94" s="101">
        <f t="shared" si="1684"/>
        <v>0</v>
      </c>
      <c r="AG94" s="101"/>
      <c r="AH94" s="121"/>
      <c r="AI94" s="122">
        <f t="shared" si="1508"/>
        <v>0</v>
      </c>
      <c r="AJ94" s="469">
        <f t="shared" si="1509"/>
        <v>0</v>
      </c>
      <c r="AK94" s="122"/>
      <c r="AL94" s="101"/>
      <c r="AM94" s="119"/>
      <c r="AN94" s="93"/>
      <c r="AO94" s="120">
        <f t="shared" ref="AO94:AP94" si="1685">AO14+AO30+AO46+AO62+AO78</f>
        <v>0</v>
      </c>
      <c r="AP94" s="101">
        <f t="shared" si="1685"/>
        <v>0</v>
      </c>
      <c r="AQ94" s="101"/>
      <c r="AR94" s="121"/>
      <c r="AS94" s="122">
        <f t="shared" si="1510"/>
        <v>0</v>
      </c>
      <c r="AT94" s="469">
        <f t="shared" si="1511"/>
        <v>0</v>
      </c>
      <c r="AU94" s="122"/>
      <c r="AV94" s="101"/>
      <c r="AW94" s="119"/>
      <c r="AX94" s="93"/>
      <c r="AY94" s="120">
        <f t="shared" ref="AY94:AZ94" si="1686">AY14+AY30+AY46+AY62+AY78</f>
        <v>0</v>
      </c>
      <c r="AZ94" s="101">
        <f t="shared" si="1686"/>
        <v>0</v>
      </c>
      <c r="BA94" s="101"/>
      <c r="BB94" s="121"/>
      <c r="BC94" s="122">
        <f t="shared" si="1512"/>
        <v>0</v>
      </c>
      <c r="BD94" s="469">
        <f t="shared" si="1513"/>
        <v>0</v>
      </c>
      <c r="BE94" s="122"/>
      <c r="BF94" s="101"/>
      <c r="BG94" s="119"/>
      <c r="BH94" s="93"/>
      <c r="BI94" s="120">
        <f t="shared" ref="BI94:BJ94" si="1687">BI14+BI30+BI46+BI62+BI78</f>
        <v>0</v>
      </c>
      <c r="BJ94" s="101">
        <f t="shared" si="1687"/>
        <v>0</v>
      </c>
      <c r="BK94" s="101"/>
      <c r="BL94" s="121"/>
      <c r="BM94" s="122">
        <f t="shared" si="1514"/>
        <v>0</v>
      </c>
      <c r="BN94" s="469">
        <f t="shared" si="1515"/>
        <v>0</v>
      </c>
      <c r="BO94" s="122"/>
      <c r="BP94" s="101"/>
      <c r="BQ94" s="119"/>
      <c r="BR94" s="93"/>
      <c r="BS94" s="120">
        <f t="shared" ref="BS94:BT94" si="1688">BS14+BS30+BS46+BS62+BS78</f>
        <v>0</v>
      </c>
      <c r="BT94" s="101">
        <f t="shared" si="1688"/>
        <v>0</v>
      </c>
      <c r="BU94" s="101"/>
      <c r="BV94" s="121"/>
      <c r="BW94" s="122">
        <f t="shared" si="1516"/>
        <v>0</v>
      </c>
      <c r="BX94" s="469">
        <f t="shared" si="1517"/>
        <v>0</v>
      </c>
      <c r="BY94" s="122"/>
      <c r="BZ94" s="101"/>
      <c r="CA94" s="119"/>
      <c r="CB94" s="93"/>
      <c r="CC94" s="120">
        <f t="shared" ref="CC94:CD94" si="1689">CC14+CC30+CC46+CC62+CC78</f>
        <v>0</v>
      </c>
      <c r="CD94" s="101">
        <f t="shared" si="1689"/>
        <v>0</v>
      </c>
      <c r="CE94" s="101"/>
      <c r="CF94" s="121"/>
      <c r="CG94" s="122">
        <f t="shared" si="1518"/>
        <v>0</v>
      </c>
      <c r="CH94" s="469">
        <f t="shared" si="1519"/>
        <v>0</v>
      </c>
      <c r="CI94" s="122"/>
      <c r="CJ94" s="101"/>
      <c r="CK94" s="119"/>
      <c r="CL94" s="93"/>
      <c r="CM94" s="120">
        <f t="shared" ref="CM94:CN94" si="1690">CM14+CM30+CM46+CM62+CM78</f>
        <v>0</v>
      </c>
      <c r="CN94" s="101">
        <f t="shared" si="1690"/>
        <v>0</v>
      </c>
      <c r="CO94" s="101"/>
      <c r="CP94" s="121"/>
      <c r="CQ94" s="122">
        <f t="shared" si="1520"/>
        <v>0</v>
      </c>
      <c r="CR94" s="469">
        <f t="shared" si="1521"/>
        <v>0</v>
      </c>
      <c r="CS94" s="122"/>
      <c r="CT94" s="101"/>
      <c r="CU94" s="119"/>
      <c r="CV94" s="93"/>
      <c r="CW94" s="120">
        <f t="shared" ref="CW94:CX94" si="1691">CW14+CW30+CW46+CW62+CW78</f>
        <v>0</v>
      </c>
      <c r="CX94" s="101">
        <f t="shared" si="1691"/>
        <v>0</v>
      </c>
      <c r="CY94" s="101"/>
      <c r="CZ94" s="121"/>
      <c r="DA94" s="122">
        <f t="shared" si="1522"/>
        <v>0</v>
      </c>
      <c r="DB94" s="469">
        <f t="shared" si="1523"/>
        <v>0</v>
      </c>
      <c r="DC94" s="122"/>
      <c r="DD94" s="101"/>
      <c r="DE94" s="119"/>
      <c r="DF94" s="93"/>
      <c r="DG94" s="120">
        <f t="shared" ref="DG94:DH94" si="1692">DG14+DG30+DG46+DG62+DG78</f>
        <v>0</v>
      </c>
      <c r="DH94" s="101">
        <f t="shared" si="1692"/>
        <v>0</v>
      </c>
      <c r="DI94" s="101"/>
      <c r="DJ94" s="121"/>
      <c r="DK94" s="122">
        <f t="shared" si="1524"/>
        <v>0</v>
      </c>
      <c r="DL94" s="469">
        <f t="shared" si="1525"/>
        <v>0</v>
      </c>
      <c r="DM94" s="122"/>
      <c r="DN94" s="101"/>
      <c r="DO94" s="119"/>
      <c r="DP94" s="93"/>
      <c r="DQ94" s="120">
        <f t="shared" ref="DQ94:DR94" si="1693">DQ14+DQ30+DQ46+DQ62+DQ78</f>
        <v>0</v>
      </c>
      <c r="DR94" s="101">
        <f t="shared" si="1693"/>
        <v>0</v>
      </c>
      <c r="DS94" s="101"/>
      <c r="DT94" s="121"/>
      <c r="DU94" s="122">
        <f t="shared" si="1526"/>
        <v>0</v>
      </c>
      <c r="DV94" s="469">
        <f t="shared" si="1527"/>
        <v>0</v>
      </c>
      <c r="DW94" s="122"/>
      <c r="DX94" s="101"/>
      <c r="DY94" s="119"/>
      <c r="DZ94" s="93"/>
      <c r="EA94" s="120">
        <f t="shared" ref="EA94:EB94" si="1694">EA14+EA30+EA46+EA62+EA78</f>
        <v>0</v>
      </c>
      <c r="EB94" s="101">
        <f t="shared" si="1694"/>
        <v>0</v>
      </c>
      <c r="EC94" s="101"/>
      <c r="ED94" s="121"/>
      <c r="EE94" s="122">
        <f t="shared" si="1528"/>
        <v>0</v>
      </c>
      <c r="EF94" s="469">
        <f t="shared" si="1529"/>
        <v>0</v>
      </c>
      <c r="EG94" s="122"/>
      <c r="EH94" s="101"/>
      <c r="EI94" s="119"/>
      <c r="EJ94" s="93"/>
      <c r="EK94" s="120">
        <f t="shared" ref="EK94:EL94" si="1695">EK14+EK30+EK46+EK62+EK78</f>
        <v>0</v>
      </c>
      <c r="EL94" s="101">
        <f t="shared" si="1695"/>
        <v>0</v>
      </c>
      <c r="EM94" s="101"/>
      <c r="EN94" s="121"/>
      <c r="EO94" s="122">
        <f t="shared" si="1530"/>
        <v>0</v>
      </c>
      <c r="EP94" s="469">
        <f t="shared" si="1531"/>
        <v>0</v>
      </c>
      <c r="EQ94" s="122"/>
      <c r="ER94" s="101"/>
      <c r="ES94" s="119"/>
      <c r="ET94" s="93"/>
      <c r="EU94" s="120">
        <f t="shared" ref="EU94:EV94" si="1696">EU14+EU30+EU46+EU62+EU78</f>
        <v>0</v>
      </c>
      <c r="EV94" s="101">
        <f t="shared" si="1696"/>
        <v>0</v>
      </c>
      <c r="EW94" s="101"/>
      <c r="EX94" s="121"/>
      <c r="EY94" s="122">
        <f t="shared" si="1532"/>
        <v>0</v>
      </c>
      <c r="EZ94" s="469">
        <f t="shared" si="1533"/>
        <v>0</v>
      </c>
      <c r="FA94" s="122"/>
      <c r="FB94" s="101"/>
      <c r="FC94" s="119"/>
      <c r="FD94" s="93"/>
      <c r="FE94" s="120">
        <f t="shared" ref="FE94:FF94" si="1697">FE14+FE30+FE46+FE62+FE78</f>
        <v>0</v>
      </c>
      <c r="FF94" s="101">
        <f t="shared" si="1697"/>
        <v>0</v>
      </c>
      <c r="FG94" s="101"/>
      <c r="FH94" s="121"/>
      <c r="FI94" s="122">
        <f t="shared" si="1534"/>
        <v>0</v>
      </c>
      <c r="FJ94" s="469">
        <f t="shared" si="1535"/>
        <v>0</v>
      </c>
      <c r="FK94" s="122"/>
      <c r="FL94" s="101"/>
      <c r="FM94" s="119"/>
      <c r="FN94" s="93"/>
      <c r="FO94" s="120">
        <f t="shared" ref="FO94:FP94" si="1698">FO14+FO30+FO46+FO62+FO78</f>
        <v>0</v>
      </c>
      <c r="FP94" s="101">
        <f t="shared" si="1698"/>
        <v>0</v>
      </c>
      <c r="FQ94" s="101"/>
      <c r="FR94" s="121"/>
      <c r="FS94" s="122">
        <f t="shared" si="1536"/>
        <v>0</v>
      </c>
      <c r="FT94" s="469">
        <f t="shared" si="1537"/>
        <v>0</v>
      </c>
      <c r="FU94" s="122"/>
      <c r="FV94" s="101"/>
      <c r="FW94" s="119"/>
      <c r="FX94" s="93"/>
      <c r="FY94" s="120">
        <f t="shared" ref="FY94:FZ94" si="1699">FY14+FY30+FY46+FY62+FY78</f>
        <v>0</v>
      </c>
      <c r="FZ94" s="101">
        <f t="shared" si="1699"/>
        <v>0</v>
      </c>
      <c r="GA94" s="101"/>
      <c r="GB94" s="121"/>
      <c r="GC94" s="122">
        <f t="shared" si="1538"/>
        <v>0</v>
      </c>
      <c r="GD94" s="469">
        <f t="shared" si="1539"/>
        <v>0</v>
      </c>
      <c r="GE94" s="122"/>
      <c r="GF94" s="101"/>
      <c r="GG94" s="119"/>
      <c r="GH94" s="93"/>
      <c r="GI94" s="120">
        <f t="shared" ref="GI94:GJ94" si="1700">GI14+GI30+GI46+GI62+GI78</f>
        <v>0</v>
      </c>
      <c r="GJ94" s="101">
        <f t="shared" si="1700"/>
        <v>0</v>
      </c>
      <c r="GK94" s="101"/>
      <c r="GL94" s="121"/>
      <c r="GM94" s="122">
        <f t="shared" si="1540"/>
        <v>0</v>
      </c>
      <c r="GN94" s="469">
        <f t="shared" si="1541"/>
        <v>0</v>
      </c>
      <c r="GO94" s="122"/>
      <c r="GP94" s="101"/>
      <c r="GQ94" s="119"/>
      <c r="GR94" s="93"/>
      <c r="GS94" s="120">
        <f t="shared" ref="GS94:GT94" si="1701">GS14+GS30+GS46+GS62+GS78</f>
        <v>0</v>
      </c>
      <c r="GT94" s="101">
        <f t="shared" si="1701"/>
        <v>0</v>
      </c>
      <c r="GU94" s="101"/>
      <c r="GV94" s="121"/>
      <c r="GW94" s="122">
        <f t="shared" si="1542"/>
        <v>0</v>
      </c>
      <c r="GX94" s="469">
        <f t="shared" si="1543"/>
        <v>0</v>
      </c>
      <c r="GY94" s="122"/>
      <c r="GZ94" s="101"/>
      <c r="HA94" s="119"/>
      <c r="HB94" s="93"/>
      <c r="HC94" s="120">
        <f t="shared" ref="HC94:HD94" si="1702">HC14+HC30+HC46+HC62+HC78</f>
        <v>0</v>
      </c>
      <c r="HD94" s="101">
        <f t="shared" si="1702"/>
        <v>0</v>
      </c>
      <c r="HE94" s="101"/>
      <c r="HF94" s="121"/>
      <c r="HG94" s="122">
        <f t="shared" si="1544"/>
        <v>0</v>
      </c>
      <c r="HH94" s="469">
        <f t="shared" si="1545"/>
        <v>0</v>
      </c>
      <c r="HI94" s="122"/>
      <c r="HJ94" s="101"/>
      <c r="HK94" s="119"/>
      <c r="HL94" s="93"/>
      <c r="HM94" s="120">
        <f t="shared" ref="HM94:HN94" si="1703">HM14+HM30+HM46+HM62+HM78</f>
        <v>0</v>
      </c>
      <c r="HN94" s="101">
        <f t="shared" si="1703"/>
        <v>0</v>
      </c>
      <c r="HO94" s="101"/>
      <c r="HP94" s="121"/>
      <c r="HQ94" s="122">
        <f t="shared" si="1546"/>
        <v>0</v>
      </c>
      <c r="HR94" s="469">
        <f t="shared" si="1547"/>
        <v>0</v>
      </c>
      <c r="HS94" s="122"/>
      <c r="HT94" s="101"/>
      <c r="HU94" s="119"/>
      <c r="HV94" s="93"/>
      <c r="HW94" s="120">
        <f t="shared" ref="HW94:HX94" si="1704">HW14+HW30+HW46+HW62+HW78</f>
        <v>0</v>
      </c>
      <c r="HX94" s="101">
        <f t="shared" si="1704"/>
        <v>0</v>
      </c>
      <c r="HY94" s="101"/>
      <c r="HZ94" s="121"/>
      <c r="IA94" s="122">
        <f t="shared" si="1548"/>
        <v>0</v>
      </c>
      <c r="IB94" s="469">
        <f t="shared" si="1549"/>
        <v>0</v>
      </c>
      <c r="IC94" s="122"/>
      <c r="ID94" s="101"/>
      <c r="IE94" s="119"/>
      <c r="IF94" s="93"/>
      <c r="IG94" s="120">
        <f t="shared" ref="IG94:IH94" si="1705">IG14+IG30+IG46+IG62+IG78</f>
        <v>0</v>
      </c>
      <c r="IH94" s="101">
        <f t="shared" si="1705"/>
        <v>0</v>
      </c>
      <c r="II94" s="101"/>
      <c r="IJ94" s="121"/>
      <c r="IK94" s="122">
        <f t="shared" si="1550"/>
        <v>0</v>
      </c>
      <c r="IL94" s="469">
        <f t="shared" si="1551"/>
        <v>0</v>
      </c>
      <c r="IM94" s="122"/>
      <c r="IN94" s="101"/>
      <c r="IO94" s="119"/>
      <c r="IP94" s="93"/>
      <c r="IQ94" s="120">
        <f t="shared" ref="IQ94:IR94" si="1706">IQ14+IQ30+IQ46+IQ62+IQ78</f>
        <v>0</v>
      </c>
      <c r="IR94" s="101">
        <f t="shared" si="1706"/>
        <v>0</v>
      </c>
      <c r="IS94" s="101"/>
      <c r="IT94" s="121"/>
      <c r="IU94" s="122">
        <f t="shared" si="1552"/>
        <v>0</v>
      </c>
      <c r="IV94" s="469">
        <f t="shared" si="1553"/>
        <v>0</v>
      </c>
      <c r="IW94" s="122"/>
      <c r="IX94" s="101"/>
      <c r="IY94" s="119"/>
      <c r="IZ94" s="93"/>
      <c r="JA94" s="120">
        <f t="shared" ref="JA94:JB94" si="1707">JA14+JA30+JA46+JA62+JA78</f>
        <v>0</v>
      </c>
      <c r="JB94" s="101">
        <f t="shared" si="1707"/>
        <v>0</v>
      </c>
      <c r="JC94" s="101"/>
      <c r="JD94" s="121"/>
      <c r="JE94" s="122">
        <f t="shared" si="1554"/>
        <v>0</v>
      </c>
      <c r="JF94" s="469">
        <f t="shared" si="1555"/>
        <v>0</v>
      </c>
      <c r="JG94" s="122"/>
      <c r="JH94" s="101"/>
      <c r="JI94" s="119"/>
      <c r="JJ94" s="93"/>
      <c r="JK94" s="120">
        <f t="shared" ref="JK94:JL94" si="1708">JK14+JK30+JK46+JK62+JK78</f>
        <v>0</v>
      </c>
      <c r="JL94" s="101">
        <f t="shared" si="1708"/>
        <v>0</v>
      </c>
      <c r="JM94" s="101"/>
      <c r="JN94" s="121"/>
      <c r="JO94" s="122">
        <f t="shared" si="1556"/>
        <v>0</v>
      </c>
      <c r="JP94" s="469">
        <f t="shared" si="1557"/>
        <v>0</v>
      </c>
      <c r="JQ94" s="122"/>
      <c r="JR94" s="101"/>
      <c r="JS94" s="119"/>
      <c r="JT94" s="93"/>
      <c r="JU94" s="120">
        <f t="shared" ref="JU94:JV94" si="1709">JU14+JU30+JU46+JU62+JU78</f>
        <v>0</v>
      </c>
      <c r="JV94" s="101">
        <f t="shared" si="1709"/>
        <v>0</v>
      </c>
      <c r="JW94" s="101"/>
      <c r="JX94" s="121"/>
      <c r="JY94" s="122">
        <f t="shared" si="1558"/>
        <v>0</v>
      </c>
      <c r="JZ94" s="469">
        <f t="shared" si="1559"/>
        <v>0</v>
      </c>
      <c r="KA94" s="122"/>
      <c r="KB94" s="101"/>
      <c r="KC94" s="119"/>
      <c r="KD94" s="93"/>
      <c r="KE94" s="120">
        <f t="shared" ref="KE94:KF94" si="1710">KE14+KE30+KE46+KE62+KE78</f>
        <v>0</v>
      </c>
      <c r="KF94" s="101">
        <f t="shared" si="1710"/>
        <v>0</v>
      </c>
      <c r="KG94" s="101"/>
      <c r="KH94" s="121"/>
      <c r="KI94" s="122">
        <f t="shared" si="1560"/>
        <v>0</v>
      </c>
      <c r="KJ94" s="469">
        <f t="shared" si="1561"/>
        <v>0</v>
      </c>
      <c r="KK94" s="122"/>
      <c r="KL94" s="101"/>
      <c r="KM94" s="119"/>
      <c r="KN94" s="93"/>
      <c r="KO94" s="120">
        <f t="shared" ref="KO94:KP94" si="1711">KO14+KO30+KO46+KO62+KO78</f>
        <v>0</v>
      </c>
      <c r="KP94" s="101">
        <f t="shared" si="1711"/>
        <v>0</v>
      </c>
      <c r="KQ94" s="101"/>
      <c r="KR94" s="121"/>
      <c r="KS94" s="122">
        <f t="shared" si="1562"/>
        <v>0</v>
      </c>
      <c r="KT94" s="469">
        <f t="shared" si="1563"/>
        <v>0</v>
      </c>
      <c r="KU94" s="122"/>
      <c r="KV94" s="101"/>
      <c r="KW94" s="119"/>
      <c r="KX94" s="93"/>
      <c r="KY94" s="120">
        <f t="shared" ref="KY94:KZ94" si="1712">KY14+KY30+KY46+KY62+KY78</f>
        <v>0</v>
      </c>
      <c r="KZ94" s="101">
        <f t="shared" si="1712"/>
        <v>0</v>
      </c>
      <c r="LA94" s="101"/>
      <c r="LB94" s="121"/>
      <c r="LC94" s="122">
        <f t="shared" si="1564"/>
        <v>0</v>
      </c>
      <c r="LD94" s="469">
        <f t="shared" si="1565"/>
        <v>0</v>
      </c>
      <c r="LE94" s="122"/>
      <c r="LF94" s="101"/>
      <c r="LG94" s="119"/>
      <c r="LH94" s="93"/>
      <c r="LI94" s="120">
        <f t="shared" ref="LI94:LJ94" si="1713">LI14+LI30+LI46+LI62+LI78</f>
        <v>0</v>
      </c>
      <c r="LJ94" s="101">
        <f t="shared" si="1713"/>
        <v>0</v>
      </c>
      <c r="LK94" s="101"/>
      <c r="LL94" s="121"/>
      <c r="LM94" s="122">
        <f t="shared" si="1566"/>
        <v>0</v>
      </c>
      <c r="LN94" s="469">
        <f t="shared" si="1567"/>
        <v>0</v>
      </c>
      <c r="LO94" s="122"/>
      <c r="LP94" s="101"/>
      <c r="LQ94" s="119"/>
      <c r="LR94" s="93"/>
      <c r="LS94" s="120">
        <f t="shared" ref="LS94:LT94" si="1714">LS14+LS30+LS46+LS62+LS78</f>
        <v>0</v>
      </c>
      <c r="LT94" s="101">
        <f t="shared" si="1714"/>
        <v>0</v>
      </c>
      <c r="LU94" s="101"/>
      <c r="LV94" s="121"/>
      <c r="LW94" s="122">
        <f t="shared" si="1568"/>
        <v>0</v>
      </c>
      <c r="LX94" s="469">
        <f t="shared" si="1569"/>
        <v>0</v>
      </c>
      <c r="LY94" s="122"/>
      <c r="LZ94" s="101"/>
      <c r="MA94" s="119"/>
      <c r="MB94" s="93"/>
      <c r="MC94" s="120">
        <f t="shared" ref="MC94:MD94" si="1715">MC14+MC30+MC46+MC62+MC78</f>
        <v>0</v>
      </c>
      <c r="MD94" s="101">
        <f t="shared" si="1715"/>
        <v>0</v>
      </c>
      <c r="ME94" s="101"/>
      <c r="MF94" s="121"/>
      <c r="MG94" s="122">
        <f t="shared" si="1570"/>
        <v>0</v>
      </c>
      <c r="MH94" s="469">
        <f t="shared" si="1571"/>
        <v>0</v>
      </c>
      <c r="MI94" s="122"/>
      <c r="MJ94" s="101"/>
      <c r="MK94" s="119"/>
      <c r="ML94" s="93"/>
      <c r="MM94" s="120">
        <f t="shared" ref="MM94:MN94" si="1716">MM14+MM30+MM46+MM62+MM78</f>
        <v>0</v>
      </c>
      <c r="MN94" s="101">
        <f t="shared" si="1716"/>
        <v>0</v>
      </c>
      <c r="MO94" s="101"/>
      <c r="MP94" s="121"/>
      <c r="MQ94" s="122">
        <f t="shared" si="1572"/>
        <v>0</v>
      </c>
      <c r="MR94" s="469">
        <f t="shared" si="1573"/>
        <v>0</v>
      </c>
      <c r="MS94" s="122"/>
      <c r="MT94" s="101"/>
      <c r="MU94" s="119"/>
      <c r="MV94" s="93"/>
      <c r="MW94" s="120">
        <f t="shared" ref="MW94:MX94" si="1717">MW14+MW30+MW46+MW62+MW78</f>
        <v>0</v>
      </c>
      <c r="MX94" s="101">
        <f t="shared" si="1717"/>
        <v>0</v>
      </c>
      <c r="MY94" s="101"/>
      <c r="MZ94" s="121"/>
      <c r="NA94" s="122">
        <f t="shared" si="1574"/>
        <v>0</v>
      </c>
      <c r="NB94" s="469">
        <f t="shared" si="1575"/>
        <v>0</v>
      </c>
      <c r="NC94" s="122"/>
      <c r="ND94" s="101"/>
      <c r="NE94" s="119"/>
      <c r="NF94" s="93"/>
      <c r="NG94" s="120">
        <f t="shared" ref="NG94:NH94" si="1718">NG14+NG30+NG46+NG62+NG78</f>
        <v>0</v>
      </c>
      <c r="NH94" s="101">
        <f t="shared" si="1718"/>
        <v>0</v>
      </c>
      <c r="NI94" s="101"/>
      <c r="NJ94" s="121"/>
      <c r="NK94" s="122">
        <f t="shared" si="1576"/>
        <v>0</v>
      </c>
      <c r="NL94" s="469">
        <f t="shared" si="1577"/>
        <v>0</v>
      </c>
      <c r="NM94" s="122"/>
      <c r="NN94" s="101"/>
      <c r="NO94" s="119"/>
      <c r="NP94" s="93"/>
      <c r="NQ94" s="120">
        <f t="shared" ref="NQ94:NR94" si="1719">NQ14+NQ30+NQ46+NQ62+NQ78</f>
        <v>0</v>
      </c>
      <c r="NR94" s="101">
        <f t="shared" si="1719"/>
        <v>0</v>
      </c>
      <c r="NS94" s="101"/>
      <c r="NT94" s="121"/>
      <c r="NU94" s="122">
        <f t="shared" si="1578"/>
        <v>0</v>
      </c>
      <c r="NV94" s="469">
        <f t="shared" si="1579"/>
        <v>28</v>
      </c>
      <c r="NW94" s="122"/>
      <c r="NX94" s="101"/>
      <c r="NY94" s="119"/>
      <c r="NZ94" s="93"/>
      <c r="OA94" s="120">
        <f t="shared" ref="OA94:OB94" si="1720">OA14+OA30+OA46+OA62+OA78</f>
        <v>8182.1965600000003</v>
      </c>
      <c r="OB94" s="101">
        <f t="shared" si="1720"/>
        <v>229101.5</v>
      </c>
      <c r="OC94" s="101"/>
      <c r="OD94" s="121"/>
      <c r="OE94" s="122">
        <f t="shared" si="1580"/>
        <v>0.96043999999999996</v>
      </c>
      <c r="OF94" s="469">
        <f t="shared" si="1581"/>
        <v>0</v>
      </c>
      <c r="OG94" s="122"/>
      <c r="OH94" s="101"/>
      <c r="OI94" s="119"/>
      <c r="OJ94" s="93"/>
      <c r="OK94" s="120">
        <f t="shared" ref="OK94:OL94" si="1721">OK14+OK30+OK46+OK62+OK78</f>
        <v>0</v>
      </c>
      <c r="OL94" s="101">
        <f t="shared" si="1721"/>
        <v>0</v>
      </c>
      <c r="OM94" s="101"/>
      <c r="ON94" s="121"/>
      <c r="OO94" s="122">
        <f t="shared" si="1582"/>
        <v>0</v>
      </c>
      <c r="OP94" s="469">
        <f t="shared" si="1583"/>
        <v>0</v>
      </c>
      <c r="OQ94" s="122"/>
      <c r="OR94" s="101"/>
      <c r="OS94" s="119"/>
      <c r="OT94" s="93"/>
      <c r="OU94" s="120">
        <f t="shared" ref="OU94:OV94" si="1722">OU14+OU30+OU46+OU62+OU78</f>
        <v>0</v>
      </c>
      <c r="OV94" s="101">
        <f t="shared" si="1722"/>
        <v>0</v>
      </c>
      <c r="OW94" s="101"/>
      <c r="OX94" s="121"/>
      <c r="OY94" s="122">
        <f t="shared" si="1584"/>
        <v>0</v>
      </c>
      <c r="OZ94" s="469">
        <f t="shared" si="1585"/>
        <v>0</v>
      </c>
      <c r="PA94" s="122"/>
      <c r="PB94" s="101"/>
      <c r="PC94" s="119"/>
      <c r="PD94" s="93"/>
      <c r="PE94" s="120">
        <f t="shared" ref="PE94:PF94" si="1723">PE14+PE30+PE46+PE62+PE78</f>
        <v>0</v>
      </c>
      <c r="PF94" s="101">
        <f t="shared" si="1723"/>
        <v>0</v>
      </c>
      <c r="PG94" s="101"/>
      <c r="PH94" s="121"/>
      <c r="PI94" s="122">
        <f t="shared" si="1586"/>
        <v>0</v>
      </c>
      <c r="PJ94" s="469">
        <f t="shared" si="1587"/>
        <v>0</v>
      </c>
      <c r="PK94" s="122"/>
      <c r="PL94" s="101"/>
      <c r="PM94" s="119"/>
      <c r="PN94" s="93"/>
      <c r="PO94" s="120">
        <f t="shared" ref="PO94:PP94" si="1724">PO14+PO30+PO46+PO62+PO78</f>
        <v>0</v>
      </c>
      <c r="PP94" s="101">
        <f t="shared" si="1724"/>
        <v>0</v>
      </c>
      <c r="PQ94" s="101"/>
      <c r="PR94" s="121"/>
      <c r="PS94" s="122">
        <f t="shared" si="1588"/>
        <v>0</v>
      </c>
      <c r="PT94" s="469">
        <f t="shared" si="1589"/>
        <v>0</v>
      </c>
      <c r="PU94" s="122"/>
      <c r="PV94" s="101"/>
      <c r="PW94" s="119"/>
      <c r="PX94" s="93"/>
      <c r="PY94" s="120">
        <f t="shared" ref="PY94:PZ94" si="1725">PY14+PY30+PY46+PY62+PY78</f>
        <v>0</v>
      </c>
      <c r="PZ94" s="101">
        <f t="shared" si="1725"/>
        <v>0</v>
      </c>
      <c r="QA94" s="101"/>
      <c r="QB94" s="121"/>
      <c r="QC94" s="122">
        <f t="shared" si="1590"/>
        <v>0</v>
      </c>
      <c r="QD94" s="469">
        <f t="shared" si="1591"/>
        <v>0</v>
      </c>
      <c r="QE94" s="122"/>
      <c r="QF94" s="101"/>
      <c r="QG94" s="119"/>
      <c r="QH94" s="93"/>
      <c r="QI94" s="120">
        <f t="shared" ref="QI94:QJ94" si="1726">QI14+QI30+QI46+QI62+QI78</f>
        <v>0</v>
      </c>
      <c r="QJ94" s="101">
        <f t="shared" si="1726"/>
        <v>0</v>
      </c>
      <c r="QK94" s="101"/>
      <c r="QL94" s="121"/>
      <c r="QM94" s="122">
        <f t="shared" si="1592"/>
        <v>0</v>
      </c>
      <c r="QN94" s="469">
        <f t="shared" si="1593"/>
        <v>0</v>
      </c>
      <c r="QO94" s="122"/>
      <c r="QP94" s="101"/>
      <c r="QQ94" s="119"/>
      <c r="QR94" s="93"/>
      <c r="QS94" s="120">
        <f t="shared" ref="QS94:QT94" si="1727">QS14+QS30+QS46+QS62+QS78</f>
        <v>0</v>
      </c>
      <c r="QT94" s="101">
        <f t="shared" si="1727"/>
        <v>0</v>
      </c>
      <c r="QU94" s="101"/>
      <c r="QV94" s="121"/>
      <c r="QW94" s="122">
        <f t="shared" si="1594"/>
        <v>0</v>
      </c>
      <c r="QX94" s="469">
        <f t="shared" si="1595"/>
        <v>0</v>
      </c>
      <c r="QY94" s="122"/>
      <c r="QZ94" s="101"/>
      <c r="RA94" s="119"/>
      <c r="RB94" s="93"/>
      <c r="RC94" s="120">
        <f t="shared" ref="RC94:RD94" si="1728">RC14+RC30+RC46+RC62+RC78</f>
        <v>0</v>
      </c>
      <c r="RD94" s="101">
        <f t="shared" si="1728"/>
        <v>0</v>
      </c>
      <c r="RE94" s="101"/>
      <c r="RF94" s="121"/>
      <c r="RG94" s="122">
        <f t="shared" si="1596"/>
        <v>0</v>
      </c>
      <c r="RH94" s="469">
        <f t="shared" si="1597"/>
        <v>0</v>
      </c>
      <c r="RI94" s="122"/>
      <c r="RJ94" s="101"/>
      <c r="RK94" s="119"/>
      <c r="RL94" s="93"/>
      <c r="RM94" s="120">
        <f t="shared" ref="RM94:RN94" si="1729">RM14+RM30+RM46+RM62+RM78</f>
        <v>0</v>
      </c>
      <c r="RN94" s="101">
        <f t="shared" si="1729"/>
        <v>0</v>
      </c>
      <c r="RO94" s="101"/>
      <c r="RP94" s="121"/>
      <c r="RQ94" s="122">
        <f t="shared" si="1598"/>
        <v>0</v>
      </c>
      <c r="RR94" s="469">
        <f t="shared" si="1599"/>
        <v>0</v>
      </c>
      <c r="RS94" s="122"/>
      <c r="RT94" s="101"/>
      <c r="RU94" s="119"/>
      <c r="RV94" s="93"/>
      <c r="RW94" s="120">
        <f t="shared" ref="RW94:RX94" si="1730">RW14+RW30+RW46+RW62+RW78</f>
        <v>0</v>
      </c>
      <c r="RX94" s="101">
        <f t="shared" si="1730"/>
        <v>0</v>
      </c>
      <c r="RY94" s="101"/>
      <c r="RZ94" s="121"/>
      <c r="SA94" s="122">
        <f t="shared" si="1600"/>
        <v>0</v>
      </c>
      <c r="SB94" s="469">
        <f t="shared" si="1601"/>
        <v>0</v>
      </c>
      <c r="SC94" s="122"/>
      <c r="SD94" s="101"/>
      <c r="SE94" s="119"/>
      <c r="SF94" s="93"/>
      <c r="SG94" s="120">
        <f t="shared" ref="SG94:SH94" si="1731">SG14+SG30+SG46+SG62+SG78</f>
        <v>0</v>
      </c>
      <c r="SH94" s="101">
        <f t="shared" si="1731"/>
        <v>0</v>
      </c>
      <c r="SI94" s="101"/>
      <c r="SJ94" s="121"/>
      <c r="SK94" s="122">
        <f t="shared" si="1602"/>
        <v>0</v>
      </c>
      <c r="SL94" s="469">
        <f t="shared" si="1603"/>
        <v>0</v>
      </c>
      <c r="SM94" s="122"/>
      <c r="SN94" s="101"/>
      <c r="SO94" s="119"/>
      <c r="SP94" s="93"/>
      <c r="SQ94" s="120">
        <f t="shared" ref="SQ94:SR94" si="1732">SQ14+SQ30+SQ46+SQ62+SQ78</f>
        <v>0</v>
      </c>
      <c r="SR94" s="101">
        <f t="shared" si="1732"/>
        <v>0</v>
      </c>
      <c r="SS94" s="101"/>
      <c r="ST94" s="121"/>
      <c r="SU94" s="122">
        <f t="shared" si="1604"/>
        <v>0</v>
      </c>
      <c r="SV94" s="469">
        <f t="shared" si="1605"/>
        <v>0</v>
      </c>
      <c r="SW94" s="122"/>
      <c r="SX94" s="101"/>
      <c r="SY94" s="119"/>
      <c r="SZ94" s="93"/>
      <c r="TA94" s="120">
        <f t="shared" ref="TA94:TB94" si="1733">TA14+TA30+TA46+TA62+TA78</f>
        <v>0</v>
      </c>
      <c r="TB94" s="101">
        <f t="shared" si="1733"/>
        <v>0</v>
      </c>
      <c r="TC94" s="101"/>
      <c r="TD94" s="121"/>
      <c r="TE94" s="122">
        <f t="shared" si="1606"/>
        <v>0</v>
      </c>
      <c r="TF94" s="469">
        <f t="shared" si="1607"/>
        <v>0</v>
      </c>
      <c r="TG94" s="122"/>
      <c r="TH94" s="101"/>
      <c r="TI94" s="119"/>
      <c r="TJ94" s="93"/>
      <c r="TK94" s="120">
        <f t="shared" ref="TK94:TL94" si="1734">TK14+TK30+TK46+TK62+TK78</f>
        <v>0</v>
      </c>
      <c r="TL94" s="101">
        <f t="shared" si="1734"/>
        <v>0</v>
      </c>
      <c r="TM94" s="101"/>
      <c r="TN94" s="121"/>
      <c r="TO94" s="122">
        <f t="shared" si="1608"/>
        <v>0</v>
      </c>
      <c r="TP94" s="469">
        <f t="shared" si="1609"/>
        <v>0</v>
      </c>
      <c r="TQ94" s="122"/>
      <c r="TR94" s="101"/>
      <c r="TS94" s="119"/>
      <c r="TT94" s="93"/>
      <c r="TU94" s="120">
        <f t="shared" ref="TU94:TV94" si="1735">TU14+TU30+TU46+TU62+TU78</f>
        <v>0</v>
      </c>
      <c r="TV94" s="101">
        <f t="shared" si="1735"/>
        <v>0</v>
      </c>
      <c r="TW94" s="101"/>
      <c r="TX94" s="121"/>
      <c r="TY94" s="122">
        <f t="shared" si="1610"/>
        <v>0</v>
      </c>
      <c r="TZ94" s="469">
        <f t="shared" si="1611"/>
        <v>0</v>
      </c>
      <c r="UA94" s="122"/>
      <c r="UB94" s="101"/>
      <c r="UC94" s="119"/>
      <c r="UD94" s="93"/>
      <c r="UE94" s="120">
        <f t="shared" ref="UE94:UF94" si="1736">UE14+UE30+UE46+UE62+UE78</f>
        <v>0</v>
      </c>
      <c r="UF94" s="101">
        <f t="shared" si="1736"/>
        <v>0</v>
      </c>
      <c r="UG94" s="101"/>
      <c r="UH94" s="121"/>
      <c r="UI94" s="122">
        <f t="shared" si="1612"/>
        <v>0</v>
      </c>
      <c r="UJ94" s="469">
        <f t="shared" si="1613"/>
        <v>0</v>
      </c>
      <c r="UK94" s="122"/>
      <c r="UL94" s="101"/>
      <c r="UM94" s="119"/>
      <c r="UN94" s="93"/>
      <c r="UO94" s="120">
        <f t="shared" ref="UO94:UP94" si="1737">UO14+UO30+UO46+UO62+UO78</f>
        <v>0</v>
      </c>
      <c r="UP94" s="101">
        <f t="shared" si="1737"/>
        <v>0</v>
      </c>
      <c r="UQ94" s="101"/>
      <c r="UR94" s="121"/>
      <c r="US94" s="122">
        <f t="shared" si="1614"/>
        <v>0</v>
      </c>
      <c r="UT94" s="469">
        <f t="shared" si="1615"/>
        <v>0</v>
      </c>
      <c r="UU94" s="122"/>
      <c r="UV94" s="101"/>
      <c r="UW94" s="119"/>
      <c r="UX94" s="93"/>
      <c r="UY94" s="120">
        <f t="shared" ref="UY94:UZ94" si="1738">UY14+UY30+UY46+UY62+UY78</f>
        <v>0</v>
      </c>
      <c r="UZ94" s="101">
        <f t="shared" si="1738"/>
        <v>0</v>
      </c>
      <c r="VA94" s="101"/>
      <c r="VB94" s="121"/>
      <c r="VC94" s="122">
        <f t="shared" si="1616"/>
        <v>0</v>
      </c>
      <c r="VD94" s="469">
        <f t="shared" si="1617"/>
        <v>0</v>
      </c>
      <c r="VE94" s="122"/>
      <c r="VF94" s="101"/>
      <c r="VG94" s="119"/>
      <c r="VH94" s="93"/>
      <c r="VI94" s="120">
        <f t="shared" ref="VI94:VJ94" si="1739">VI14+VI30+VI46+VI62+VI78</f>
        <v>0</v>
      </c>
      <c r="VJ94" s="101">
        <f t="shared" si="1739"/>
        <v>0</v>
      </c>
      <c r="VK94" s="101"/>
      <c r="VL94" s="121"/>
      <c r="VM94" s="122">
        <f t="shared" si="1618"/>
        <v>0</v>
      </c>
      <c r="VN94" s="469">
        <f t="shared" si="1619"/>
        <v>0</v>
      </c>
      <c r="VO94" s="122"/>
      <c r="VP94" s="101"/>
      <c r="VQ94" s="119"/>
      <c r="VR94" s="93"/>
      <c r="VS94" s="120">
        <f t="shared" ref="VS94:VT94" si="1740">VS14+VS30+VS46+VS62+VS78</f>
        <v>0</v>
      </c>
      <c r="VT94" s="101">
        <f t="shared" si="1740"/>
        <v>0</v>
      </c>
      <c r="VU94" s="101"/>
      <c r="VV94" s="121"/>
      <c r="VW94" s="122">
        <f t="shared" si="1620"/>
        <v>0</v>
      </c>
      <c r="VX94" s="452">
        <f t="shared" si="1621"/>
        <v>28</v>
      </c>
      <c r="VY94" s="122"/>
      <c r="VZ94" s="101"/>
      <c r="WA94" s="119"/>
      <c r="WB94" s="93"/>
      <c r="WC94" s="120">
        <f t="shared" ref="WC94:WD94" si="1741">WC14+WC30+WC46+WC62+WC78</f>
        <v>8519.2178600000007</v>
      </c>
      <c r="WD94" s="101">
        <f t="shared" si="1741"/>
        <v>238538.09</v>
      </c>
      <c r="WE94" s="101"/>
      <c r="WF94" s="121"/>
    </row>
    <row r="95" spans="1:604" ht="26.25" customHeight="1">
      <c r="A95" s="5"/>
      <c r="B95" s="444" t="s">
        <v>407</v>
      </c>
      <c r="C95" s="12" t="s">
        <v>921</v>
      </c>
      <c r="D95" s="12" t="s">
        <v>424</v>
      </c>
      <c r="E95" s="4"/>
      <c r="F95" s="469">
        <f t="shared" si="1503"/>
        <v>0</v>
      </c>
      <c r="G95" s="122"/>
      <c r="H95" s="101"/>
      <c r="I95" s="119"/>
      <c r="J95" s="93"/>
      <c r="K95" s="120">
        <f t="shared" ref="K95:L95" si="1742">K15+K31+K47+K63+K79</f>
        <v>0</v>
      </c>
      <c r="L95" s="101">
        <f t="shared" si="1742"/>
        <v>0</v>
      </c>
      <c r="M95" s="101"/>
      <c r="N95" s="121"/>
      <c r="O95" s="122">
        <f t="shared" si="1504"/>
        <v>0</v>
      </c>
      <c r="P95" s="469">
        <f t="shared" si="1505"/>
        <v>0</v>
      </c>
      <c r="Q95" s="122"/>
      <c r="R95" s="101"/>
      <c r="S95" s="119"/>
      <c r="T95" s="93"/>
      <c r="U95" s="120">
        <f t="shared" ref="U95:V95" si="1743">U15+U31+U47+U63+U79</f>
        <v>0</v>
      </c>
      <c r="V95" s="101">
        <f t="shared" si="1743"/>
        <v>0</v>
      </c>
      <c r="W95" s="101"/>
      <c r="X95" s="121"/>
      <c r="Y95" s="122">
        <f t="shared" si="1506"/>
        <v>0</v>
      </c>
      <c r="Z95" s="469">
        <f t="shared" si="1507"/>
        <v>0</v>
      </c>
      <c r="AA95" s="122"/>
      <c r="AB95" s="101"/>
      <c r="AC95" s="119"/>
      <c r="AD95" s="93"/>
      <c r="AE95" s="120">
        <f t="shared" ref="AE95:AF95" si="1744">AE15+AE31+AE47+AE63+AE79</f>
        <v>0</v>
      </c>
      <c r="AF95" s="101">
        <f t="shared" si="1744"/>
        <v>0</v>
      </c>
      <c r="AG95" s="101"/>
      <c r="AH95" s="121"/>
      <c r="AI95" s="122">
        <f t="shared" si="1508"/>
        <v>0</v>
      </c>
      <c r="AJ95" s="469">
        <f t="shared" si="1509"/>
        <v>0</v>
      </c>
      <c r="AK95" s="122"/>
      <c r="AL95" s="101"/>
      <c r="AM95" s="119"/>
      <c r="AN95" s="93"/>
      <c r="AO95" s="120">
        <f t="shared" ref="AO95:AP95" si="1745">AO15+AO31+AO47+AO63+AO79</f>
        <v>0</v>
      </c>
      <c r="AP95" s="101">
        <f t="shared" si="1745"/>
        <v>0</v>
      </c>
      <c r="AQ95" s="101"/>
      <c r="AR95" s="121"/>
      <c r="AS95" s="122">
        <f t="shared" si="1510"/>
        <v>0</v>
      </c>
      <c r="AT95" s="469">
        <f t="shared" si="1511"/>
        <v>0</v>
      </c>
      <c r="AU95" s="122"/>
      <c r="AV95" s="101"/>
      <c r="AW95" s="119"/>
      <c r="AX95" s="93"/>
      <c r="AY95" s="120">
        <f t="shared" ref="AY95:AZ95" si="1746">AY15+AY31+AY47+AY63+AY79</f>
        <v>0</v>
      </c>
      <c r="AZ95" s="101">
        <f t="shared" si="1746"/>
        <v>0</v>
      </c>
      <c r="BA95" s="101"/>
      <c r="BB95" s="121"/>
      <c r="BC95" s="122">
        <f t="shared" si="1512"/>
        <v>0</v>
      </c>
      <c r="BD95" s="469">
        <f t="shared" si="1513"/>
        <v>28</v>
      </c>
      <c r="BE95" s="122"/>
      <c r="BF95" s="101"/>
      <c r="BG95" s="119"/>
      <c r="BH95" s="93"/>
      <c r="BI95" s="120">
        <f t="shared" ref="BI95:BJ95" si="1747">BI15+BI31+BI47+BI63+BI79</f>
        <v>7414.4808499999999</v>
      </c>
      <c r="BJ95" s="101">
        <f t="shared" si="1747"/>
        <v>207605.47</v>
      </c>
      <c r="BK95" s="101"/>
      <c r="BL95" s="121"/>
      <c r="BM95" s="122">
        <f t="shared" si="1514"/>
        <v>0.87092999999999998</v>
      </c>
      <c r="BN95" s="469">
        <f t="shared" si="1515"/>
        <v>0</v>
      </c>
      <c r="BO95" s="122"/>
      <c r="BP95" s="101"/>
      <c r="BQ95" s="119"/>
      <c r="BR95" s="93"/>
      <c r="BS95" s="120">
        <f t="shared" ref="BS95:BT95" si="1748">BS15+BS31+BS47+BS63+BS79</f>
        <v>0</v>
      </c>
      <c r="BT95" s="101">
        <f t="shared" si="1748"/>
        <v>0</v>
      </c>
      <c r="BU95" s="101"/>
      <c r="BV95" s="121"/>
      <c r="BW95" s="122">
        <f t="shared" si="1516"/>
        <v>0</v>
      </c>
      <c r="BX95" s="469">
        <f t="shared" si="1517"/>
        <v>0</v>
      </c>
      <c r="BY95" s="122"/>
      <c r="BZ95" s="101"/>
      <c r="CA95" s="119"/>
      <c r="CB95" s="93"/>
      <c r="CC95" s="120">
        <f t="shared" ref="CC95:CD95" si="1749">CC15+CC31+CC47+CC63+CC79</f>
        <v>0</v>
      </c>
      <c r="CD95" s="101">
        <f t="shared" si="1749"/>
        <v>0</v>
      </c>
      <c r="CE95" s="101"/>
      <c r="CF95" s="121"/>
      <c r="CG95" s="122">
        <f t="shared" si="1518"/>
        <v>0</v>
      </c>
      <c r="CH95" s="469">
        <f t="shared" si="1519"/>
        <v>0</v>
      </c>
      <c r="CI95" s="122"/>
      <c r="CJ95" s="101"/>
      <c r="CK95" s="119"/>
      <c r="CL95" s="93"/>
      <c r="CM95" s="120">
        <f t="shared" ref="CM95:CN95" si="1750">CM15+CM31+CM47+CM63+CM79</f>
        <v>0</v>
      </c>
      <c r="CN95" s="101">
        <f t="shared" si="1750"/>
        <v>0</v>
      </c>
      <c r="CO95" s="101"/>
      <c r="CP95" s="121"/>
      <c r="CQ95" s="122">
        <f t="shared" si="1520"/>
        <v>0</v>
      </c>
      <c r="CR95" s="469">
        <f t="shared" si="1521"/>
        <v>0</v>
      </c>
      <c r="CS95" s="122"/>
      <c r="CT95" s="101"/>
      <c r="CU95" s="119"/>
      <c r="CV95" s="93"/>
      <c r="CW95" s="120">
        <f t="shared" ref="CW95:CX95" si="1751">CW15+CW31+CW47+CW63+CW79</f>
        <v>0</v>
      </c>
      <c r="CX95" s="101">
        <f t="shared" si="1751"/>
        <v>0</v>
      </c>
      <c r="CY95" s="101"/>
      <c r="CZ95" s="121"/>
      <c r="DA95" s="122">
        <f t="shared" si="1522"/>
        <v>0</v>
      </c>
      <c r="DB95" s="469">
        <f t="shared" si="1523"/>
        <v>0</v>
      </c>
      <c r="DC95" s="122"/>
      <c r="DD95" s="101"/>
      <c r="DE95" s="119"/>
      <c r="DF95" s="93"/>
      <c r="DG95" s="120">
        <f t="shared" ref="DG95:DH95" si="1752">DG15+DG31+DG47+DG63+DG79</f>
        <v>0</v>
      </c>
      <c r="DH95" s="101">
        <f t="shared" si="1752"/>
        <v>0</v>
      </c>
      <c r="DI95" s="101"/>
      <c r="DJ95" s="121"/>
      <c r="DK95" s="122">
        <f t="shared" si="1524"/>
        <v>0</v>
      </c>
      <c r="DL95" s="469">
        <f t="shared" si="1525"/>
        <v>0</v>
      </c>
      <c r="DM95" s="122"/>
      <c r="DN95" s="101"/>
      <c r="DO95" s="119"/>
      <c r="DP95" s="93"/>
      <c r="DQ95" s="120">
        <f t="shared" ref="DQ95:DR95" si="1753">DQ15+DQ31+DQ47+DQ63+DQ79</f>
        <v>0</v>
      </c>
      <c r="DR95" s="101">
        <f t="shared" si="1753"/>
        <v>0</v>
      </c>
      <c r="DS95" s="101"/>
      <c r="DT95" s="121"/>
      <c r="DU95" s="122">
        <f t="shared" si="1526"/>
        <v>0</v>
      </c>
      <c r="DV95" s="469">
        <f t="shared" si="1527"/>
        <v>0</v>
      </c>
      <c r="DW95" s="122"/>
      <c r="DX95" s="101"/>
      <c r="DY95" s="119"/>
      <c r="DZ95" s="93"/>
      <c r="EA95" s="120">
        <f t="shared" ref="EA95:EB95" si="1754">EA15+EA31+EA47+EA63+EA79</f>
        <v>0</v>
      </c>
      <c r="EB95" s="101">
        <f t="shared" si="1754"/>
        <v>0</v>
      </c>
      <c r="EC95" s="101"/>
      <c r="ED95" s="121"/>
      <c r="EE95" s="122">
        <f t="shared" si="1528"/>
        <v>0</v>
      </c>
      <c r="EF95" s="469">
        <f t="shared" si="1529"/>
        <v>0</v>
      </c>
      <c r="EG95" s="122"/>
      <c r="EH95" s="101"/>
      <c r="EI95" s="119"/>
      <c r="EJ95" s="93"/>
      <c r="EK95" s="120">
        <f t="shared" ref="EK95:EL95" si="1755">EK15+EK31+EK47+EK63+EK79</f>
        <v>0</v>
      </c>
      <c r="EL95" s="101">
        <f t="shared" si="1755"/>
        <v>0</v>
      </c>
      <c r="EM95" s="101"/>
      <c r="EN95" s="121"/>
      <c r="EO95" s="122">
        <f t="shared" si="1530"/>
        <v>0</v>
      </c>
      <c r="EP95" s="469">
        <f t="shared" si="1531"/>
        <v>0</v>
      </c>
      <c r="EQ95" s="122"/>
      <c r="ER95" s="101"/>
      <c r="ES95" s="119"/>
      <c r="ET95" s="93"/>
      <c r="EU95" s="120">
        <f t="shared" ref="EU95:EV95" si="1756">EU15+EU31+EU47+EU63+EU79</f>
        <v>0</v>
      </c>
      <c r="EV95" s="101">
        <f t="shared" si="1756"/>
        <v>0</v>
      </c>
      <c r="EW95" s="101"/>
      <c r="EX95" s="121"/>
      <c r="EY95" s="122">
        <f t="shared" si="1532"/>
        <v>0</v>
      </c>
      <c r="EZ95" s="469">
        <f t="shared" si="1533"/>
        <v>12</v>
      </c>
      <c r="FA95" s="122"/>
      <c r="FB95" s="101"/>
      <c r="FC95" s="119"/>
      <c r="FD95" s="93"/>
      <c r="FE95" s="120">
        <f t="shared" ref="FE95:FF95" si="1757">FE15+FE31+FE47+FE63+FE79</f>
        <v>7415.3833199999999</v>
      </c>
      <c r="FF95" s="101">
        <f t="shared" si="1757"/>
        <v>88984.6</v>
      </c>
      <c r="FG95" s="101"/>
      <c r="FH95" s="121"/>
      <c r="FI95" s="122">
        <f t="shared" si="1534"/>
        <v>0.87102999999999997</v>
      </c>
      <c r="FJ95" s="469">
        <f t="shared" si="1535"/>
        <v>0</v>
      </c>
      <c r="FK95" s="122"/>
      <c r="FL95" s="101"/>
      <c r="FM95" s="119"/>
      <c r="FN95" s="93"/>
      <c r="FO95" s="120">
        <f t="shared" ref="FO95:FP95" si="1758">FO15+FO31+FO47+FO63+FO79</f>
        <v>0</v>
      </c>
      <c r="FP95" s="101">
        <f t="shared" si="1758"/>
        <v>0</v>
      </c>
      <c r="FQ95" s="101"/>
      <c r="FR95" s="121"/>
      <c r="FS95" s="122">
        <f t="shared" si="1536"/>
        <v>0</v>
      </c>
      <c r="FT95" s="469">
        <f t="shared" si="1537"/>
        <v>0</v>
      </c>
      <c r="FU95" s="122"/>
      <c r="FV95" s="101"/>
      <c r="FW95" s="119"/>
      <c r="FX95" s="93"/>
      <c r="FY95" s="120">
        <f t="shared" ref="FY95:FZ95" si="1759">FY15+FY31+FY47+FY63+FY79</f>
        <v>0</v>
      </c>
      <c r="FZ95" s="101">
        <f t="shared" si="1759"/>
        <v>0</v>
      </c>
      <c r="GA95" s="101"/>
      <c r="GB95" s="121"/>
      <c r="GC95" s="122">
        <f t="shared" si="1538"/>
        <v>0</v>
      </c>
      <c r="GD95" s="469">
        <f t="shared" si="1539"/>
        <v>0</v>
      </c>
      <c r="GE95" s="122"/>
      <c r="GF95" s="101"/>
      <c r="GG95" s="119"/>
      <c r="GH95" s="93"/>
      <c r="GI95" s="120">
        <f t="shared" ref="GI95:GJ95" si="1760">GI15+GI31+GI47+GI63+GI79</f>
        <v>0</v>
      </c>
      <c r="GJ95" s="101">
        <f t="shared" si="1760"/>
        <v>0</v>
      </c>
      <c r="GK95" s="101"/>
      <c r="GL95" s="121"/>
      <c r="GM95" s="122">
        <f t="shared" si="1540"/>
        <v>0</v>
      </c>
      <c r="GN95" s="469">
        <f t="shared" si="1541"/>
        <v>0</v>
      </c>
      <c r="GO95" s="122"/>
      <c r="GP95" s="101"/>
      <c r="GQ95" s="119"/>
      <c r="GR95" s="93"/>
      <c r="GS95" s="120">
        <f t="shared" ref="GS95:GT95" si="1761">GS15+GS31+GS47+GS63+GS79</f>
        <v>0</v>
      </c>
      <c r="GT95" s="101">
        <f t="shared" si="1761"/>
        <v>0</v>
      </c>
      <c r="GU95" s="101"/>
      <c r="GV95" s="121"/>
      <c r="GW95" s="122">
        <f t="shared" si="1542"/>
        <v>0</v>
      </c>
      <c r="GX95" s="469">
        <f t="shared" si="1543"/>
        <v>0</v>
      </c>
      <c r="GY95" s="122"/>
      <c r="GZ95" s="101"/>
      <c r="HA95" s="119"/>
      <c r="HB95" s="93"/>
      <c r="HC95" s="120">
        <f t="shared" ref="HC95:HD95" si="1762">HC15+HC31+HC47+HC63+HC79</f>
        <v>0</v>
      </c>
      <c r="HD95" s="101">
        <f t="shared" si="1762"/>
        <v>0</v>
      </c>
      <c r="HE95" s="101"/>
      <c r="HF95" s="121"/>
      <c r="HG95" s="122">
        <f t="shared" si="1544"/>
        <v>0</v>
      </c>
      <c r="HH95" s="469">
        <f t="shared" si="1545"/>
        <v>0</v>
      </c>
      <c r="HI95" s="122"/>
      <c r="HJ95" s="101"/>
      <c r="HK95" s="119"/>
      <c r="HL95" s="93"/>
      <c r="HM95" s="120">
        <f t="shared" ref="HM95:HN95" si="1763">HM15+HM31+HM47+HM63+HM79</f>
        <v>0</v>
      </c>
      <c r="HN95" s="101">
        <f t="shared" si="1763"/>
        <v>0</v>
      </c>
      <c r="HO95" s="101"/>
      <c r="HP95" s="121"/>
      <c r="HQ95" s="122">
        <f t="shared" si="1546"/>
        <v>0</v>
      </c>
      <c r="HR95" s="469">
        <f t="shared" si="1547"/>
        <v>0</v>
      </c>
      <c r="HS95" s="122"/>
      <c r="HT95" s="101"/>
      <c r="HU95" s="119"/>
      <c r="HV95" s="93"/>
      <c r="HW95" s="120">
        <f t="shared" ref="HW95:HX95" si="1764">HW15+HW31+HW47+HW63+HW79</f>
        <v>0</v>
      </c>
      <c r="HX95" s="101">
        <f t="shared" si="1764"/>
        <v>0</v>
      </c>
      <c r="HY95" s="101"/>
      <c r="HZ95" s="121"/>
      <c r="IA95" s="122">
        <f t="shared" si="1548"/>
        <v>0</v>
      </c>
      <c r="IB95" s="469">
        <f t="shared" si="1549"/>
        <v>0</v>
      </c>
      <c r="IC95" s="122"/>
      <c r="ID95" s="101"/>
      <c r="IE95" s="119"/>
      <c r="IF95" s="93"/>
      <c r="IG95" s="120">
        <f t="shared" ref="IG95:IH95" si="1765">IG15+IG31+IG47+IG63+IG79</f>
        <v>0</v>
      </c>
      <c r="IH95" s="101">
        <f t="shared" si="1765"/>
        <v>0</v>
      </c>
      <c r="II95" s="101"/>
      <c r="IJ95" s="121"/>
      <c r="IK95" s="122">
        <f t="shared" si="1550"/>
        <v>0</v>
      </c>
      <c r="IL95" s="469">
        <f t="shared" si="1551"/>
        <v>0</v>
      </c>
      <c r="IM95" s="122"/>
      <c r="IN95" s="101"/>
      <c r="IO95" s="119"/>
      <c r="IP95" s="93"/>
      <c r="IQ95" s="120">
        <f t="shared" ref="IQ95:IR95" si="1766">IQ15+IQ31+IQ47+IQ63+IQ79</f>
        <v>0</v>
      </c>
      <c r="IR95" s="101">
        <f t="shared" si="1766"/>
        <v>0</v>
      </c>
      <c r="IS95" s="101"/>
      <c r="IT95" s="121"/>
      <c r="IU95" s="122">
        <f t="shared" si="1552"/>
        <v>0</v>
      </c>
      <c r="IV95" s="469">
        <f t="shared" si="1553"/>
        <v>0</v>
      </c>
      <c r="IW95" s="122"/>
      <c r="IX95" s="101"/>
      <c r="IY95" s="119"/>
      <c r="IZ95" s="93"/>
      <c r="JA95" s="120">
        <f t="shared" ref="JA95:JB95" si="1767">JA15+JA31+JA47+JA63+JA79</f>
        <v>0</v>
      </c>
      <c r="JB95" s="101">
        <f t="shared" si="1767"/>
        <v>0</v>
      </c>
      <c r="JC95" s="101"/>
      <c r="JD95" s="121"/>
      <c r="JE95" s="122">
        <f t="shared" si="1554"/>
        <v>0</v>
      </c>
      <c r="JF95" s="469">
        <f t="shared" si="1555"/>
        <v>0</v>
      </c>
      <c r="JG95" s="122"/>
      <c r="JH95" s="101"/>
      <c r="JI95" s="119"/>
      <c r="JJ95" s="93"/>
      <c r="JK95" s="120">
        <f t="shared" ref="JK95:JL95" si="1768">JK15+JK31+JK47+JK63+JK79</f>
        <v>0</v>
      </c>
      <c r="JL95" s="101">
        <f t="shared" si="1768"/>
        <v>0</v>
      </c>
      <c r="JM95" s="101"/>
      <c r="JN95" s="121"/>
      <c r="JO95" s="122">
        <f t="shared" si="1556"/>
        <v>0</v>
      </c>
      <c r="JP95" s="469">
        <f t="shared" si="1557"/>
        <v>0</v>
      </c>
      <c r="JQ95" s="122"/>
      <c r="JR95" s="101"/>
      <c r="JS95" s="119"/>
      <c r="JT95" s="93"/>
      <c r="JU95" s="120">
        <f t="shared" ref="JU95:JV95" si="1769">JU15+JU31+JU47+JU63+JU79</f>
        <v>0</v>
      </c>
      <c r="JV95" s="101">
        <f t="shared" si="1769"/>
        <v>0</v>
      </c>
      <c r="JW95" s="101"/>
      <c r="JX95" s="121"/>
      <c r="JY95" s="122">
        <f t="shared" si="1558"/>
        <v>0</v>
      </c>
      <c r="JZ95" s="469">
        <f t="shared" si="1559"/>
        <v>0</v>
      </c>
      <c r="KA95" s="122"/>
      <c r="KB95" s="101"/>
      <c r="KC95" s="119"/>
      <c r="KD95" s="93"/>
      <c r="KE95" s="120">
        <f t="shared" ref="KE95:KF95" si="1770">KE15+KE31+KE47+KE63+KE79</f>
        <v>0</v>
      </c>
      <c r="KF95" s="101">
        <f t="shared" si="1770"/>
        <v>0</v>
      </c>
      <c r="KG95" s="101"/>
      <c r="KH95" s="121"/>
      <c r="KI95" s="122">
        <f t="shared" si="1560"/>
        <v>0</v>
      </c>
      <c r="KJ95" s="469">
        <f t="shared" si="1561"/>
        <v>0</v>
      </c>
      <c r="KK95" s="122"/>
      <c r="KL95" s="101"/>
      <c r="KM95" s="119"/>
      <c r="KN95" s="93"/>
      <c r="KO95" s="120">
        <f t="shared" ref="KO95:KP95" si="1771">KO15+KO31+KO47+KO63+KO79</f>
        <v>0</v>
      </c>
      <c r="KP95" s="101">
        <f t="shared" si="1771"/>
        <v>0</v>
      </c>
      <c r="KQ95" s="101"/>
      <c r="KR95" s="121"/>
      <c r="KS95" s="122">
        <f t="shared" si="1562"/>
        <v>0</v>
      </c>
      <c r="KT95" s="469">
        <f t="shared" si="1563"/>
        <v>0</v>
      </c>
      <c r="KU95" s="122"/>
      <c r="KV95" s="101"/>
      <c r="KW95" s="119"/>
      <c r="KX95" s="93"/>
      <c r="KY95" s="120">
        <f t="shared" ref="KY95:KZ95" si="1772">KY15+KY31+KY47+KY63+KY79</f>
        <v>0</v>
      </c>
      <c r="KZ95" s="101">
        <f t="shared" si="1772"/>
        <v>0</v>
      </c>
      <c r="LA95" s="101"/>
      <c r="LB95" s="121"/>
      <c r="LC95" s="122">
        <f t="shared" si="1564"/>
        <v>0</v>
      </c>
      <c r="LD95" s="469">
        <f t="shared" si="1565"/>
        <v>0</v>
      </c>
      <c r="LE95" s="122"/>
      <c r="LF95" s="101"/>
      <c r="LG95" s="119"/>
      <c r="LH95" s="93"/>
      <c r="LI95" s="120">
        <f t="shared" ref="LI95:LJ95" si="1773">LI15+LI31+LI47+LI63+LI79</f>
        <v>0</v>
      </c>
      <c r="LJ95" s="101">
        <f t="shared" si="1773"/>
        <v>0</v>
      </c>
      <c r="LK95" s="101"/>
      <c r="LL95" s="121"/>
      <c r="LM95" s="122">
        <f t="shared" si="1566"/>
        <v>0</v>
      </c>
      <c r="LN95" s="469">
        <f t="shared" si="1567"/>
        <v>0</v>
      </c>
      <c r="LO95" s="122"/>
      <c r="LP95" s="101"/>
      <c r="LQ95" s="119"/>
      <c r="LR95" s="93"/>
      <c r="LS95" s="120">
        <f t="shared" ref="LS95:LT95" si="1774">LS15+LS31+LS47+LS63+LS79</f>
        <v>0</v>
      </c>
      <c r="LT95" s="101">
        <f t="shared" si="1774"/>
        <v>0</v>
      </c>
      <c r="LU95" s="101"/>
      <c r="LV95" s="121"/>
      <c r="LW95" s="122">
        <f t="shared" si="1568"/>
        <v>0</v>
      </c>
      <c r="LX95" s="469">
        <f t="shared" si="1569"/>
        <v>0</v>
      </c>
      <c r="LY95" s="122"/>
      <c r="LZ95" s="101"/>
      <c r="MA95" s="119"/>
      <c r="MB95" s="93"/>
      <c r="MC95" s="120">
        <f t="shared" ref="MC95:MD95" si="1775">MC15+MC31+MC47+MC63+MC79</f>
        <v>0</v>
      </c>
      <c r="MD95" s="101">
        <f t="shared" si="1775"/>
        <v>0</v>
      </c>
      <c r="ME95" s="101"/>
      <c r="MF95" s="121"/>
      <c r="MG95" s="122">
        <f t="shared" si="1570"/>
        <v>0</v>
      </c>
      <c r="MH95" s="469">
        <f t="shared" si="1571"/>
        <v>0</v>
      </c>
      <c r="MI95" s="122"/>
      <c r="MJ95" s="101"/>
      <c r="MK95" s="119"/>
      <c r="ML95" s="93"/>
      <c r="MM95" s="120">
        <f t="shared" ref="MM95:MN95" si="1776">MM15+MM31+MM47+MM63+MM79</f>
        <v>0</v>
      </c>
      <c r="MN95" s="101">
        <f t="shared" si="1776"/>
        <v>0</v>
      </c>
      <c r="MO95" s="101"/>
      <c r="MP95" s="121"/>
      <c r="MQ95" s="122">
        <f t="shared" si="1572"/>
        <v>0</v>
      </c>
      <c r="MR95" s="469">
        <f t="shared" si="1573"/>
        <v>0</v>
      </c>
      <c r="MS95" s="122"/>
      <c r="MT95" s="101"/>
      <c r="MU95" s="119"/>
      <c r="MV95" s="93"/>
      <c r="MW95" s="120">
        <f t="shared" ref="MW95:MX95" si="1777">MW15+MW31+MW47+MW63+MW79</f>
        <v>0</v>
      </c>
      <c r="MX95" s="101">
        <f t="shared" si="1777"/>
        <v>0</v>
      </c>
      <c r="MY95" s="101"/>
      <c r="MZ95" s="121"/>
      <c r="NA95" s="122">
        <f t="shared" si="1574"/>
        <v>0</v>
      </c>
      <c r="NB95" s="469">
        <f t="shared" si="1575"/>
        <v>0</v>
      </c>
      <c r="NC95" s="122"/>
      <c r="ND95" s="101"/>
      <c r="NE95" s="119"/>
      <c r="NF95" s="93"/>
      <c r="NG95" s="120">
        <f t="shared" ref="NG95:NH95" si="1778">NG15+NG31+NG47+NG63+NG79</f>
        <v>0</v>
      </c>
      <c r="NH95" s="101">
        <f t="shared" si="1778"/>
        <v>0</v>
      </c>
      <c r="NI95" s="101"/>
      <c r="NJ95" s="121"/>
      <c r="NK95" s="122">
        <f t="shared" si="1576"/>
        <v>0</v>
      </c>
      <c r="NL95" s="469">
        <f t="shared" si="1577"/>
        <v>0</v>
      </c>
      <c r="NM95" s="122"/>
      <c r="NN95" s="101"/>
      <c r="NO95" s="119"/>
      <c r="NP95" s="93"/>
      <c r="NQ95" s="120">
        <f t="shared" ref="NQ95:NR95" si="1779">NQ15+NQ31+NQ47+NQ63+NQ79</f>
        <v>0</v>
      </c>
      <c r="NR95" s="101">
        <f t="shared" si="1779"/>
        <v>0</v>
      </c>
      <c r="NS95" s="101"/>
      <c r="NT95" s="121"/>
      <c r="NU95" s="122">
        <f t="shared" si="1578"/>
        <v>0</v>
      </c>
      <c r="NV95" s="469">
        <f t="shared" si="1579"/>
        <v>30</v>
      </c>
      <c r="NW95" s="122"/>
      <c r="NX95" s="101"/>
      <c r="NY95" s="119"/>
      <c r="NZ95" s="93"/>
      <c r="OA95" s="120">
        <f t="shared" ref="OA95:OB95" si="1780">OA15+OA31+OA47+OA63+OA79</f>
        <v>8182.5433400000002</v>
      </c>
      <c r="OB95" s="101">
        <f t="shared" si="1780"/>
        <v>245476.3</v>
      </c>
      <c r="OC95" s="101"/>
      <c r="OD95" s="121"/>
      <c r="OE95" s="122">
        <f t="shared" si="1580"/>
        <v>0.96114999999999995</v>
      </c>
      <c r="OF95" s="469">
        <f t="shared" si="1581"/>
        <v>0</v>
      </c>
      <c r="OG95" s="122"/>
      <c r="OH95" s="101"/>
      <c r="OI95" s="119"/>
      <c r="OJ95" s="93"/>
      <c r="OK95" s="120">
        <f t="shared" ref="OK95:OL95" si="1781">OK15+OK31+OK47+OK63+OK79</f>
        <v>0</v>
      </c>
      <c r="OL95" s="101">
        <f t="shared" si="1781"/>
        <v>0</v>
      </c>
      <c r="OM95" s="101"/>
      <c r="ON95" s="121"/>
      <c r="OO95" s="122">
        <f t="shared" si="1582"/>
        <v>0</v>
      </c>
      <c r="OP95" s="469">
        <f t="shared" si="1583"/>
        <v>0</v>
      </c>
      <c r="OQ95" s="122"/>
      <c r="OR95" s="101"/>
      <c r="OS95" s="119"/>
      <c r="OT95" s="93"/>
      <c r="OU95" s="120">
        <f t="shared" ref="OU95:OV95" si="1782">OU15+OU31+OU47+OU63+OU79</f>
        <v>0</v>
      </c>
      <c r="OV95" s="101">
        <f t="shared" si="1782"/>
        <v>0</v>
      </c>
      <c r="OW95" s="101"/>
      <c r="OX95" s="121"/>
      <c r="OY95" s="122">
        <f t="shared" si="1584"/>
        <v>0</v>
      </c>
      <c r="OZ95" s="469">
        <f t="shared" si="1585"/>
        <v>36</v>
      </c>
      <c r="PA95" s="122"/>
      <c r="PB95" s="101"/>
      <c r="PC95" s="119"/>
      <c r="PD95" s="93"/>
      <c r="PE95" s="120">
        <f t="shared" ref="PE95:PF95" si="1783">PE15+PE31+PE47+PE63+PE79</f>
        <v>11135.4318</v>
      </c>
      <c r="PF95" s="101">
        <f t="shared" si="1783"/>
        <v>400875.54</v>
      </c>
      <c r="PG95" s="101"/>
      <c r="PH95" s="121"/>
      <c r="PI95" s="122">
        <f t="shared" si="1586"/>
        <v>1.3080000000000001</v>
      </c>
      <c r="PJ95" s="469">
        <f t="shared" si="1587"/>
        <v>0</v>
      </c>
      <c r="PK95" s="122"/>
      <c r="PL95" s="101"/>
      <c r="PM95" s="119"/>
      <c r="PN95" s="93"/>
      <c r="PO95" s="120">
        <f t="shared" ref="PO95:PP95" si="1784">PO15+PO31+PO47+PO63+PO79</f>
        <v>0</v>
      </c>
      <c r="PP95" s="101">
        <f t="shared" si="1784"/>
        <v>0</v>
      </c>
      <c r="PQ95" s="101"/>
      <c r="PR95" s="121"/>
      <c r="PS95" s="122">
        <f t="shared" si="1588"/>
        <v>0</v>
      </c>
      <c r="PT95" s="469">
        <f t="shared" si="1589"/>
        <v>0</v>
      </c>
      <c r="PU95" s="122"/>
      <c r="PV95" s="101"/>
      <c r="PW95" s="119"/>
      <c r="PX95" s="93"/>
      <c r="PY95" s="120">
        <f t="shared" ref="PY95:PZ95" si="1785">PY15+PY31+PY47+PY63+PY79</f>
        <v>0</v>
      </c>
      <c r="PZ95" s="101">
        <f t="shared" si="1785"/>
        <v>0</v>
      </c>
      <c r="QA95" s="101"/>
      <c r="QB95" s="121"/>
      <c r="QC95" s="122">
        <f t="shared" si="1590"/>
        <v>0</v>
      </c>
      <c r="QD95" s="469">
        <f t="shared" si="1591"/>
        <v>0</v>
      </c>
      <c r="QE95" s="122"/>
      <c r="QF95" s="101"/>
      <c r="QG95" s="119"/>
      <c r="QH95" s="93"/>
      <c r="QI95" s="120">
        <f t="shared" ref="QI95:QJ95" si="1786">QI15+QI31+QI47+QI63+QI79</f>
        <v>0</v>
      </c>
      <c r="QJ95" s="101">
        <f t="shared" si="1786"/>
        <v>0</v>
      </c>
      <c r="QK95" s="101"/>
      <c r="QL95" s="121"/>
      <c r="QM95" s="122">
        <f t="shared" si="1592"/>
        <v>0</v>
      </c>
      <c r="QN95" s="469">
        <f t="shared" si="1593"/>
        <v>0</v>
      </c>
      <c r="QO95" s="122"/>
      <c r="QP95" s="101"/>
      <c r="QQ95" s="119"/>
      <c r="QR95" s="93"/>
      <c r="QS95" s="120">
        <f t="shared" ref="QS95:QT95" si="1787">QS15+QS31+QS47+QS63+QS79</f>
        <v>0</v>
      </c>
      <c r="QT95" s="101">
        <f t="shared" si="1787"/>
        <v>0</v>
      </c>
      <c r="QU95" s="101"/>
      <c r="QV95" s="121"/>
      <c r="QW95" s="122">
        <f t="shared" si="1594"/>
        <v>0</v>
      </c>
      <c r="QX95" s="469">
        <f t="shared" si="1595"/>
        <v>0</v>
      </c>
      <c r="QY95" s="122"/>
      <c r="QZ95" s="101"/>
      <c r="RA95" s="119"/>
      <c r="RB95" s="93"/>
      <c r="RC95" s="120">
        <f t="shared" ref="RC95:RD95" si="1788">RC15+RC31+RC47+RC63+RC79</f>
        <v>0</v>
      </c>
      <c r="RD95" s="101">
        <f t="shared" si="1788"/>
        <v>0</v>
      </c>
      <c r="RE95" s="101"/>
      <c r="RF95" s="121"/>
      <c r="RG95" s="122">
        <f t="shared" si="1596"/>
        <v>0</v>
      </c>
      <c r="RH95" s="469">
        <f t="shared" si="1597"/>
        <v>0</v>
      </c>
      <c r="RI95" s="122"/>
      <c r="RJ95" s="101"/>
      <c r="RK95" s="119"/>
      <c r="RL95" s="93"/>
      <c r="RM95" s="120">
        <f t="shared" ref="RM95:RN95" si="1789">RM15+RM31+RM47+RM63+RM79</f>
        <v>0</v>
      </c>
      <c r="RN95" s="101">
        <f t="shared" si="1789"/>
        <v>0</v>
      </c>
      <c r="RO95" s="101"/>
      <c r="RP95" s="121"/>
      <c r="RQ95" s="122">
        <f t="shared" si="1598"/>
        <v>0</v>
      </c>
      <c r="RR95" s="469">
        <f t="shared" si="1599"/>
        <v>0</v>
      </c>
      <c r="RS95" s="122"/>
      <c r="RT95" s="101"/>
      <c r="RU95" s="119"/>
      <c r="RV95" s="93"/>
      <c r="RW95" s="120">
        <f t="shared" ref="RW95:RX95" si="1790">RW15+RW31+RW47+RW63+RW79</f>
        <v>0</v>
      </c>
      <c r="RX95" s="101">
        <f t="shared" si="1790"/>
        <v>0</v>
      </c>
      <c r="RY95" s="101"/>
      <c r="RZ95" s="121"/>
      <c r="SA95" s="122">
        <f t="shared" si="1600"/>
        <v>0</v>
      </c>
      <c r="SB95" s="469">
        <f t="shared" si="1601"/>
        <v>39</v>
      </c>
      <c r="SC95" s="122"/>
      <c r="SD95" s="101"/>
      <c r="SE95" s="119"/>
      <c r="SF95" s="93"/>
      <c r="SG95" s="120">
        <f t="shared" ref="SG95:SH95" si="1791">SG15+SG31+SG47+SG63+SG79</f>
        <v>8675.8647999999994</v>
      </c>
      <c r="SH95" s="101">
        <f t="shared" si="1791"/>
        <v>338358.73</v>
      </c>
      <c r="SI95" s="101"/>
      <c r="SJ95" s="121"/>
      <c r="SK95" s="122">
        <f t="shared" si="1602"/>
        <v>1.0190900000000001</v>
      </c>
      <c r="SL95" s="469">
        <f t="shared" si="1603"/>
        <v>0</v>
      </c>
      <c r="SM95" s="122"/>
      <c r="SN95" s="101"/>
      <c r="SO95" s="119"/>
      <c r="SP95" s="93"/>
      <c r="SQ95" s="120">
        <f t="shared" ref="SQ95:SR95" si="1792">SQ15+SQ31+SQ47+SQ63+SQ79</f>
        <v>0</v>
      </c>
      <c r="SR95" s="101">
        <f t="shared" si="1792"/>
        <v>0</v>
      </c>
      <c r="SS95" s="101"/>
      <c r="ST95" s="121"/>
      <c r="SU95" s="122">
        <f t="shared" si="1604"/>
        <v>0</v>
      </c>
      <c r="SV95" s="469">
        <f t="shared" si="1605"/>
        <v>0</v>
      </c>
      <c r="SW95" s="122"/>
      <c r="SX95" s="101"/>
      <c r="SY95" s="119"/>
      <c r="SZ95" s="93"/>
      <c r="TA95" s="120">
        <f t="shared" ref="TA95:TB95" si="1793">TA15+TA31+TA47+TA63+TA79</f>
        <v>0</v>
      </c>
      <c r="TB95" s="101">
        <f t="shared" si="1793"/>
        <v>0</v>
      </c>
      <c r="TC95" s="101"/>
      <c r="TD95" s="121"/>
      <c r="TE95" s="122">
        <f t="shared" si="1606"/>
        <v>0</v>
      </c>
      <c r="TF95" s="469">
        <f t="shared" si="1607"/>
        <v>0</v>
      </c>
      <c r="TG95" s="122"/>
      <c r="TH95" s="101"/>
      <c r="TI95" s="119"/>
      <c r="TJ95" s="93"/>
      <c r="TK95" s="120">
        <f t="shared" ref="TK95:TL95" si="1794">TK15+TK31+TK47+TK63+TK79</f>
        <v>0</v>
      </c>
      <c r="TL95" s="101">
        <f t="shared" si="1794"/>
        <v>0</v>
      </c>
      <c r="TM95" s="101"/>
      <c r="TN95" s="121"/>
      <c r="TO95" s="122">
        <f t="shared" si="1608"/>
        <v>0</v>
      </c>
      <c r="TP95" s="469">
        <f t="shared" si="1609"/>
        <v>0</v>
      </c>
      <c r="TQ95" s="122"/>
      <c r="TR95" s="101"/>
      <c r="TS95" s="119"/>
      <c r="TT95" s="93"/>
      <c r="TU95" s="120">
        <f t="shared" ref="TU95:TV95" si="1795">TU15+TU31+TU47+TU63+TU79</f>
        <v>0</v>
      </c>
      <c r="TV95" s="101">
        <f t="shared" si="1795"/>
        <v>0</v>
      </c>
      <c r="TW95" s="101"/>
      <c r="TX95" s="121"/>
      <c r="TY95" s="122">
        <f t="shared" si="1610"/>
        <v>0</v>
      </c>
      <c r="TZ95" s="469">
        <f t="shared" si="1611"/>
        <v>0</v>
      </c>
      <c r="UA95" s="122"/>
      <c r="UB95" s="101"/>
      <c r="UC95" s="119"/>
      <c r="UD95" s="93"/>
      <c r="UE95" s="120">
        <f t="shared" ref="UE95:UF95" si="1796">UE15+UE31+UE47+UE63+UE79</f>
        <v>0</v>
      </c>
      <c r="UF95" s="101">
        <f t="shared" si="1796"/>
        <v>0</v>
      </c>
      <c r="UG95" s="101"/>
      <c r="UH95" s="121"/>
      <c r="UI95" s="122">
        <f t="shared" si="1612"/>
        <v>0</v>
      </c>
      <c r="UJ95" s="469">
        <f t="shared" si="1613"/>
        <v>0</v>
      </c>
      <c r="UK95" s="122"/>
      <c r="UL95" s="101"/>
      <c r="UM95" s="119"/>
      <c r="UN95" s="93"/>
      <c r="UO95" s="120">
        <f t="shared" ref="UO95:UP95" si="1797">UO15+UO31+UO47+UO63+UO79</f>
        <v>0</v>
      </c>
      <c r="UP95" s="101">
        <f t="shared" si="1797"/>
        <v>0</v>
      </c>
      <c r="UQ95" s="101"/>
      <c r="UR95" s="121"/>
      <c r="US95" s="122">
        <f t="shared" si="1614"/>
        <v>0</v>
      </c>
      <c r="UT95" s="469">
        <f t="shared" si="1615"/>
        <v>0</v>
      </c>
      <c r="UU95" s="122"/>
      <c r="UV95" s="101"/>
      <c r="UW95" s="119"/>
      <c r="UX95" s="93"/>
      <c r="UY95" s="120">
        <f t="shared" ref="UY95:UZ95" si="1798">UY15+UY31+UY47+UY63+UY79</f>
        <v>0</v>
      </c>
      <c r="UZ95" s="101">
        <f t="shared" si="1798"/>
        <v>0</v>
      </c>
      <c r="VA95" s="101"/>
      <c r="VB95" s="121"/>
      <c r="VC95" s="122">
        <f t="shared" si="1616"/>
        <v>0</v>
      </c>
      <c r="VD95" s="469">
        <f t="shared" si="1617"/>
        <v>0</v>
      </c>
      <c r="VE95" s="122"/>
      <c r="VF95" s="101"/>
      <c r="VG95" s="119"/>
      <c r="VH95" s="93"/>
      <c r="VI95" s="120">
        <f t="shared" ref="VI95:VJ95" si="1799">VI15+VI31+VI47+VI63+VI79</f>
        <v>0</v>
      </c>
      <c r="VJ95" s="101">
        <f t="shared" si="1799"/>
        <v>0</v>
      </c>
      <c r="VK95" s="101"/>
      <c r="VL95" s="121"/>
      <c r="VM95" s="122">
        <f t="shared" si="1618"/>
        <v>0</v>
      </c>
      <c r="VN95" s="469">
        <f t="shared" si="1619"/>
        <v>0</v>
      </c>
      <c r="VO95" s="122"/>
      <c r="VP95" s="101"/>
      <c r="VQ95" s="119"/>
      <c r="VR95" s="93"/>
      <c r="VS95" s="120">
        <f t="shared" ref="VS95:VT95" si="1800">VS15+VS31+VS47+VS63+VS79</f>
        <v>0</v>
      </c>
      <c r="VT95" s="101">
        <f t="shared" si="1800"/>
        <v>0</v>
      </c>
      <c r="VU95" s="101"/>
      <c r="VV95" s="121"/>
      <c r="VW95" s="122">
        <f t="shared" si="1620"/>
        <v>0</v>
      </c>
      <c r="VX95" s="452">
        <f t="shared" si="1621"/>
        <v>145</v>
      </c>
      <c r="VY95" s="122"/>
      <c r="VZ95" s="101"/>
      <c r="WA95" s="119"/>
      <c r="WB95" s="93"/>
      <c r="WC95" s="120">
        <f t="shared" ref="WC95:WD95" si="1801">WC15+WC31+WC47+WC63+WC79</f>
        <v>8513.3144699999993</v>
      </c>
      <c r="WD95" s="101">
        <f t="shared" si="1801"/>
        <v>1234430.6000000001</v>
      </c>
      <c r="WE95" s="101"/>
      <c r="WF95" s="121"/>
    </row>
    <row r="96" spans="1:604" ht="27.75" customHeight="1">
      <c r="A96" s="5"/>
      <c r="B96" s="444" t="s">
        <v>408</v>
      </c>
      <c r="C96" s="12" t="s">
        <v>921</v>
      </c>
      <c r="D96" s="12" t="s">
        <v>424</v>
      </c>
      <c r="E96" s="4"/>
      <c r="F96" s="469">
        <f t="shared" si="1503"/>
        <v>0</v>
      </c>
      <c r="G96" s="122"/>
      <c r="H96" s="101"/>
      <c r="I96" s="119"/>
      <c r="J96" s="93"/>
      <c r="K96" s="120">
        <f t="shared" ref="K96:L96" si="1802">K16+K32+K48+K64+K80</f>
        <v>0</v>
      </c>
      <c r="L96" s="101">
        <f t="shared" si="1802"/>
        <v>0</v>
      </c>
      <c r="M96" s="101"/>
      <c r="N96" s="121"/>
      <c r="O96" s="122">
        <f t="shared" si="1504"/>
        <v>0</v>
      </c>
      <c r="P96" s="469">
        <f t="shared" si="1505"/>
        <v>27</v>
      </c>
      <c r="Q96" s="122"/>
      <c r="R96" s="101"/>
      <c r="S96" s="119"/>
      <c r="T96" s="93"/>
      <c r="U96" s="120">
        <f t="shared" ref="U96:V96" si="1803">U16+U32+U48+U64+U80</f>
        <v>7378.7758199999998</v>
      </c>
      <c r="V96" s="101">
        <f t="shared" si="1803"/>
        <v>199226.94</v>
      </c>
      <c r="W96" s="101"/>
      <c r="X96" s="121"/>
      <c r="Y96" s="122">
        <f t="shared" si="1506"/>
        <v>0.86665000000000003</v>
      </c>
      <c r="Z96" s="469">
        <f t="shared" si="1507"/>
        <v>0</v>
      </c>
      <c r="AA96" s="122"/>
      <c r="AB96" s="101"/>
      <c r="AC96" s="119"/>
      <c r="AD96" s="93"/>
      <c r="AE96" s="120">
        <f t="shared" ref="AE96:AF96" si="1804">AE16+AE32+AE48+AE64+AE80</f>
        <v>0</v>
      </c>
      <c r="AF96" s="101">
        <f t="shared" si="1804"/>
        <v>0</v>
      </c>
      <c r="AG96" s="101"/>
      <c r="AH96" s="121"/>
      <c r="AI96" s="122">
        <f t="shared" si="1508"/>
        <v>0</v>
      </c>
      <c r="AJ96" s="469">
        <f t="shared" si="1509"/>
        <v>0</v>
      </c>
      <c r="AK96" s="122"/>
      <c r="AL96" s="101"/>
      <c r="AM96" s="119"/>
      <c r="AN96" s="93"/>
      <c r="AO96" s="120">
        <f t="shared" ref="AO96:AP96" si="1805">AO16+AO32+AO48+AO64+AO80</f>
        <v>0</v>
      </c>
      <c r="AP96" s="101">
        <f t="shared" si="1805"/>
        <v>0</v>
      </c>
      <c r="AQ96" s="101"/>
      <c r="AR96" s="121"/>
      <c r="AS96" s="122">
        <f t="shared" si="1510"/>
        <v>0</v>
      </c>
      <c r="AT96" s="469">
        <f t="shared" si="1511"/>
        <v>0</v>
      </c>
      <c r="AU96" s="122"/>
      <c r="AV96" s="101"/>
      <c r="AW96" s="119"/>
      <c r="AX96" s="93"/>
      <c r="AY96" s="120">
        <f t="shared" ref="AY96:AZ96" si="1806">AY16+AY32+AY48+AY64+AY80</f>
        <v>0</v>
      </c>
      <c r="AZ96" s="101">
        <f t="shared" si="1806"/>
        <v>0</v>
      </c>
      <c r="BA96" s="101"/>
      <c r="BB96" s="121"/>
      <c r="BC96" s="122">
        <f t="shared" si="1512"/>
        <v>0</v>
      </c>
      <c r="BD96" s="469">
        <f t="shared" si="1513"/>
        <v>23</v>
      </c>
      <c r="BE96" s="122"/>
      <c r="BF96" s="101"/>
      <c r="BG96" s="119"/>
      <c r="BH96" s="93"/>
      <c r="BI96" s="120">
        <f t="shared" ref="BI96:BJ96" si="1807">BI16+BI32+BI48+BI64+BI80</f>
        <v>7414.2245700000003</v>
      </c>
      <c r="BJ96" s="101">
        <f t="shared" si="1807"/>
        <v>170527.17</v>
      </c>
      <c r="BK96" s="101"/>
      <c r="BL96" s="121"/>
      <c r="BM96" s="122">
        <f t="shared" si="1514"/>
        <v>0.87080999999999997</v>
      </c>
      <c r="BN96" s="469">
        <f t="shared" si="1515"/>
        <v>0</v>
      </c>
      <c r="BO96" s="122"/>
      <c r="BP96" s="101"/>
      <c r="BQ96" s="119"/>
      <c r="BR96" s="93"/>
      <c r="BS96" s="120">
        <f t="shared" ref="BS96:BT96" si="1808">BS16+BS32+BS48+BS64+BS80</f>
        <v>0</v>
      </c>
      <c r="BT96" s="101">
        <f t="shared" si="1808"/>
        <v>0</v>
      </c>
      <c r="BU96" s="101"/>
      <c r="BV96" s="121"/>
      <c r="BW96" s="122">
        <f t="shared" si="1516"/>
        <v>0</v>
      </c>
      <c r="BX96" s="469">
        <f t="shared" si="1517"/>
        <v>0</v>
      </c>
      <c r="BY96" s="122"/>
      <c r="BZ96" s="101"/>
      <c r="CA96" s="119"/>
      <c r="CB96" s="93"/>
      <c r="CC96" s="120">
        <f t="shared" ref="CC96:CD96" si="1809">CC16+CC32+CC48+CC64+CC80</f>
        <v>0</v>
      </c>
      <c r="CD96" s="101">
        <f t="shared" si="1809"/>
        <v>0</v>
      </c>
      <c r="CE96" s="101"/>
      <c r="CF96" s="121"/>
      <c r="CG96" s="122">
        <f t="shared" si="1518"/>
        <v>0</v>
      </c>
      <c r="CH96" s="469">
        <f t="shared" si="1519"/>
        <v>0</v>
      </c>
      <c r="CI96" s="122"/>
      <c r="CJ96" s="101"/>
      <c r="CK96" s="119"/>
      <c r="CL96" s="93"/>
      <c r="CM96" s="120">
        <f t="shared" ref="CM96:CN96" si="1810">CM16+CM32+CM48+CM64+CM80</f>
        <v>0</v>
      </c>
      <c r="CN96" s="101">
        <f t="shared" si="1810"/>
        <v>0</v>
      </c>
      <c r="CO96" s="101"/>
      <c r="CP96" s="121"/>
      <c r="CQ96" s="122">
        <f t="shared" si="1520"/>
        <v>0</v>
      </c>
      <c r="CR96" s="469">
        <f t="shared" si="1521"/>
        <v>0</v>
      </c>
      <c r="CS96" s="122"/>
      <c r="CT96" s="101"/>
      <c r="CU96" s="119"/>
      <c r="CV96" s="93"/>
      <c r="CW96" s="120">
        <f t="shared" ref="CW96:CX96" si="1811">CW16+CW32+CW48+CW64+CW80</f>
        <v>0</v>
      </c>
      <c r="CX96" s="101">
        <f t="shared" si="1811"/>
        <v>0</v>
      </c>
      <c r="CY96" s="101"/>
      <c r="CZ96" s="121"/>
      <c r="DA96" s="122">
        <f t="shared" si="1522"/>
        <v>0</v>
      </c>
      <c r="DB96" s="469">
        <f t="shared" si="1523"/>
        <v>0</v>
      </c>
      <c r="DC96" s="122"/>
      <c r="DD96" s="101"/>
      <c r="DE96" s="119"/>
      <c r="DF96" s="93"/>
      <c r="DG96" s="120">
        <f t="shared" ref="DG96:DH96" si="1812">DG16+DG32+DG48+DG64+DG80</f>
        <v>0</v>
      </c>
      <c r="DH96" s="101">
        <f t="shared" si="1812"/>
        <v>0</v>
      </c>
      <c r="DI96" s="101"/>
      <c r="DJ96" s="121"/>
      <c r="DK96" s="122">
        <f t="shared" si="1524"/>
        <v>0</v>
      </c>
      <c r="DL96" s="469">
        <f t="shared" si="1525"/>
        <v>0</v>
      </c>
      <c r="DM96" s="122"/>
      <c r="DN96" s="101"/>
      <c r="DO96" s="119"/>
      <c r="DP96" s="93"/>
      <c r="DQ96" s="120">
        <f t="shared" ref="DQ96:DR96" si="1813">DQ16+DQ32+DQ48+DQ64+DQ80</f>
        <v>0</v>
      </c>
      <c r="DR96" s="101">
        <f t="shared" si="1813"/>
        <v>0</v>
      </c>
      <c r="DS96" s="101"/>
      <c r="DT96" s="121"/>
      <c r="DU96" s="122">
        <f t="shared" si="1526"/>
        <v>0</v>
      </c>
      <c r="DV96" s="469">
        <f t="shared" si="1527"/>
        <v>0</v>
      </c>
      <c r="DW96" s="122"/>
      <c r="DX96" s="101"/>
      <c r="DY96" s="119"/>
      <c r="DZ96" s="93"/>
      <c r="EA96" s="120">
        <f t="shared" ref="EA96:EB96" si="1814">EA16+EA32+EA48+EA64+EA80</f>
        <v>0</v>
      </c>
      <c r="EB96" s="101">
        <f t="shared" si="1814"/>
        <v>0</v>
      </c>
      <c r="EC96" s="101"/>
      <c r="ED96" s="121"/>
      <c r="EE96" s="122">
        <f t="shared" si="1528"/>
        <v>0</v>
      </c>
      <c r="EF96" s="469">
        <f t="shared" si="1529"/>
        <v>0</v>
      </c>
      <c r="EG96" s="122"/>
      <c r="EH96" s="101"/>
      <c r="EI96" s="119"/>
      <c r="EJ96" s="93"/>
      <c r="EK96" s="120">
        <f t="shared" ref="EK96:EL96" si="1815">EK16+EK32+EK48+EK64+EK80</f>
        <v>0</v>
      </c>
      <c r="EL96" s="101">
        <f t="shared" si="1815"/>
        <v>0</v>
      </c>
      <c r="EM96" s="101"/>
      <c r="EN96" s="121"/>
      <c r="EO96" s="122">
        <f t="shared" si="1530"/>
        <v>0</v>
      </c>
      <c r="EP96" s="469">
        <f t="shared" si="1531"/>
        <v>0</v>
      </c>
      <c r="EQ96" s="122"/>
      <c r="ER96" s="101"/>
      <c r="ES96" s="119"/>
      <c r="ET96" s="93"/>
      <c r="EU96" s="120">
        <f t="shared" ref="EU96:EV96" si="1816">EU16+EU32+EU48+EU64+EU80</f>
        <v>0</v>
      </c>
      <c r="EV96" s="101">
        <f t="shared" si="1816"/>
        <v>0</v>
      </c>
      <c r="EW96" s="101"/>
      <c r="EX96" s="121"/>
      <c r="EY96" s="122">
        <f t="shared" si="1532"/>
        <v>0</v>
      </c>
      <c r="EZ96" s="469">
        <f t="shared" si="1533"/>
        <v>68</v>
      </c>
      <c r="FA96" s="122"/>
      <c r="FB96" s="101"/>
      <c r="FC96" s="119"/>
      <c r="FD96" s="93"/>
      <c r="FE96" s="120">
        <f t="shared" ref="FE96:FF96" si="1817">FE16+FE32+FE48+FE64+FE80</f>
        <v>7414.80548</v>
      </c>
      <c r="FF96" s="101">
        <f t="shared" si="1817"/>
        <v>504206.77</v>
      </c>
      <c r="FG96" s="101"/>
      <c r="FH96" s="121"/>
      <c r="FI96" s="122">
        <f t="shared" si="1534"/>
        <v>0.87087999999999999</v>
      </c>
      <c r="FJ96" s="469">
        <f t="shared" si="1535"/>
        <v>0</v>
      </c>
      <c r="FK96" s="122"/>
      <c r="FL96" s="101"/>
      <c r="FM96" s="119"/>
      <c r="FN96" s="93"/>
      <c r="FO96" s="120">
        <f t="shared" ref="FO96:FP96" si="1818">FO16+FO32+FO48+FO64+FO80</f>
        <v>0</v>
      </c>
      <c r="FP96" s="101">
        <f t="shared" si="1818"/>
        <v>0</v>
      </c>
      <c r="FQ96" s="101"/>
      <c r="FR96" s="121"/>
      <c r="FS96" s="122">
        <f t="shared" si="1536"/>
        <v>0</v>
      </c>
      <c r="FT96" s="469">
        <f t="shared" si="1537"/>
        <v>0</v>
      </c>
      <c r="FU96" s="122"/>
      <c r="FV96" s="101"/>
      <c r="FW96" s="119"/>
      <c r="FX96" s="93"/>
      <c r="FY96" s="120">
        <f t="shared" ref="FY96:FZ96" si="1819">FY16+FY32+FY48+FY64+FY80</f>
        <v>0</v>
      </c>
      <c r="FZ96" s="101">
        <f t="shared" si="1819"/>
        <v>0</v>
      </c>
      <c r="GA96" s="101"/>
      <c r="GB96" s="121"/>
      <c r="GC96" s="122">
        <f t="shared" si="1538"/>
        <v>0</v>
      </c>
      <c r="GD96" s="469">
        <f t="shared" si="1539"/>
        <v>0</v>
      </c>
      <c r="GE96" s="122"/>
      <c r="GF96" s="101"/>
      <c r="GG96" s="119"/>
      <c r="GH96" s="93"/>
      <c r="GI96" s="120">
        <f t="shared" ref="GI96:GJ96" si="1820">GI16+GI32+GI48+GI64+GI80</f>
        <v>0</v>
      </c>
      <c r="GJ96" s="101">
        <f t="shared" si="1820"/>
        <v>0</v>
      </c>
      <c r="GK96" s="101"/>
      <c r="GL96" s="121"/>
      <c r="GM96" s="122">
        <f t="shared" si="1540"/>
        <v>0</v>
      </c>
      <c r="GN96" s="469">
        <f t="shared" si="1541"/>
        <v>0</v>
      </c>
      <c r="GO96" s="122"/>
      <c r="GP96" s="101"/>
      <c r="GQ96" s="119"/>
      <c r="GR96" s="93"/>
      <c r="GS96" s="120">
        <f t="shared" ref="GS96:GT96" si="1821">GS16+GS32+GS48+GS64+GS80</f>
        <v>0</v>
      </c>
      <c r="GT96" s="101">
        <f t="shared" si="1821"/>
        <v>0</v>
      </c>
      <c r="GU96" s="101"/>
      <c r="GV96" s="121"/>
      <c r="GW96" s="122">
        <f t="shared" si="1542"/>
        <v>0</v>
      </c>
      <c r="GX96" s="469">
        <f t="shared" si="1543"/>
        <v>0</v>
      </c>
      <c r="GY96" s="122"/>
      <c r="GZ96" s="101"/>
      <c r="HA96" s="119"/>
      <c r="HB96" s="93"/>
      <c r="HC96" s="120">
        <f t="shared" ref="HC96:HD96" si="1822">HC16+HC32+HC48+HC64+HC80</f>
        <v>0</v>
      </c>
      <c r="HD96" s="101">
        <f t="shared" si="1822"/>
        <v>0</v>
      </c>
      <c r="HE96" s="101"/>
      <c r="HF96" s="121"/>
      <c r="HG96" s="122">
        <f t="shared" si="1544"/>
        <v>0</v>
      </c>
      <c r="HH96" s="469">
        <f t="shared" si="1545"/>
        <v>0</v>
      </c>
      <c r="HI96" s="122"/>
      <c r="HJ96" s="101"/>
      <c r="HK96" s="119"/>
      <c r="HL96" s="93"/>
      <c r="HM96" s="120">
        <f t="shared" ref="HM96:HN96" si="1823">HM16+HM32+HM48+HM64+HM80</f>
        <v>0</v>
      </c>
      <c r="HN96" s="101">
        <f t="shared" si="1823"/>
        <v>0</v>
      </c>
      <c r="HO96" s="101"/>
      <c r="HP96" s="121"/>
      <c r="HQ96" s="122">
        <f t="shared" si="1546"/>
        <v>0</v>
      </c>
      <c r="HR96" s="469">
        <f t="shared" si="1547"/>
        <v>28</v>
      </c>
      <c r="HS96" s="122"/>
      <c r="HT96" s="101"/>
      <c r="HU96" s="119"/>
      <c r="HV96" s="93"/>
      <c r="HW96" s="120">
        <f t="shared" ref="HW96:HX96" si="1824">HW16+HW32+HW48+HW64+HW80</f>
        <v>7909.6370399999996</v>
      </c>
      <c r="HX96" s="101">
        <f t="shared" si="1824"/>
        <v>221469.84</v>
      </c>
      <c r="HY96" s="101"/>
      <c r="HZ96" s="121"/>
      <c r="IA96" s="122">
        <f t="shared" si="1548"/>
        <v>0.92900000000000005</v>
      </c>
      <c r="IB96" s="469">
        <f t="shared" si="1549"/>
        <v>0</v>
      </c>
      <c r="IC96" s="122"/>
      <c r="ID96" s="101"/>
      <c r="IE96" s="119"/>
      <c r="IF96" s="93"/>
      <c r="IG96" s="120">
        <f t="shared" ref="IG96:IH96" si="1825">IG16+IG32+IG48+IG64+IG80</f>
        <v>0</v>
      </c>
      <c r="IH96" s="101">
        <f t="shared" si="1825"/>
        <v>0</v>
      </c>
      <c r="II96" s="101"/>
      <c r="IJ96" s="121"/>
      <c r="IK96" s="122">
        <f t="shared" si="1550"/>
        <v>0</v>
      </c>
      <c r="IL96" s="469">
        <f t="shared" si="1551"/>
        <v>0</v>
      </c>
      <c r="IM96" s="122"/>
      <c r="IN96" s="101"/>
      <c r="IO96" s="119"/>
      <c r="IP96" s="93"/>
      <c r="IQ96" s="120">
        <f t="shared" ref="IQ96:IR96" si="1826">IQ16+IQ32+IQ48+IQ64+IQ80</f>
        <v>0</v>
      </c>
      <c r="IR96" s="101">
        <f t="shared" si="1826"/>
        <v>0</v>
      </c>
      <c r="IS96" s="101"/>
      <c r="IT96" s="121"/>
      <c r="IU96" s="122">
        <f t="shared" si="1552"/>
        <v>0</v>
      </c>
      <c r="IV96" s="469">
        <f t="shared" si="1553"/>
        <v>0</v>
      </c>
      <c r="IW96" s="122"/>
      <c r="IX96" s="101"/>
      <c r="IY96" s="119"/>
      <c r="IZ96" s="93"/>
      <c r="JA96" s="120">
        <f t="shared" ref="JA96:JB96" si="1827">JA16+JA32+JA48+JA64+JA80</f>
        <v>0</v>
      </c>
      <c r="JB96" s="101">
        <f t="shared" si="1827"/>
        <v>0</v>
      </c>
      <c r="JC96" s="101"/>
      <c r="JD96" s="121"/>
      <c r="JE96" s="122">
        <f t="shared" si="1554"/>
        <v>0</v>
      </c>
      <c r="JF96" s="469">
        <f t="shared" si="1555"/>
        <v>0</v>
      </c>
      <c r="JG96" s="122"/>
      <c r="JH96" s="101"/>
      <c r="JI96" s="119"/>
      <c r="JJ96" s="93"/>
      <c r="JK96" s="120">
        <f t="shared" ref="JK96:JL96" si="1828">JK16+JK32+JK48+JK64+JK80</f>
        <v>0</v>
      </c>
      <c r="JL96" s="101">
        <f t="shared" si="1828"/>
        <v>0</v>
      </c>
      <c r="JM96" s="101"/>
      <c r="JN96" s="121"/>
      <c r="JO96" s="122">
        <f t="shared" si="1556"/>
        <v>0</v>
      </c>
      <c r="JP96" s="469">
        <f t="shared" si="1557"/>
        <v>0</v>
      </c>
      <c r="JQ96" s="122"/>
      <c r="JR96" s="101"/>
      <c r="JS96" s="119"/>
      <c r="JT96" s="93"/>
      <c r="JU96" s="120">
        <f t="shared" ref="JU96:JV96" si="1829">JU16+JU32+JU48+JU64+JU80</f>
        <v>0</v>
      </c>
      <c r="JV96" s="101">
        <f t="shared" si="1829"/>
        <v>0</v>
      </c>
      <c r="JW96" s="101"/>
      <c r="JX96" s="121"/>
      <c r="JY96" s="122">
        <f t="shared" si="1558"/>
        <v>0</v>
      </c>
      <c r="JZ96" s="469">
        <f t="shared" si="1559"/>
        <v>0</v>
      </c>
      <c r="KA96" s="122"/>
      <c r="KB96" s="101"/>
      <c r="KC96" s="119"/>
      <c r="KD96" s="93"/>
      <c r="KE96" s="120">
        <f t="shared" ref="KE96:KF96" si="1830">KE16+KE32+KE48+KE64+KE80</f>
        <v>0</v>
      </c>
      <c r="KF96" s="101">
        <f t="shared" si="1830"/>
        <v>0</v>
      </c>
      <c r="KG96" s="101"/>
      <c r="KH96" s="121"/>
      <c r="KI96" s="122">
        <f t="shared" si="1560"/>
        <v>0</v>
      </c>
      <c r="KJ96" s="469">
        <f t="shared" si="1561"/>
        <v>0</v>
      </c>
      <c r="KK96" s="122"/>
      <c r="KL96" s="101"/>
      <c r="KM96" s="119"/>
      <c r="KN96" s="93"/>
      <c r="KO96" s="120">
        <f t="shared" ref="KO96:KP96" si="1831">KO16+KO32+KO48+KO64+KO80</f>
        <v>0</v>
      </c>
      <c r="KP96" s="101">
        <f t="shared" si="1831"/>
        <v>0</v>
      </c>
      <c r="KQ96" s="101"/>
      <c r="KR96" s="121"/>
      <c r="KS96" s="122">
        <f t="shared" si="1562"/>
        <v>0</v>
      </c>
      <c r="KT96" s="469">
        <f t="shared" si="1563"/>
        <v>0</v>
      </c>
      <c r="KU96" s="122"/>
      <c r="KV96" s="101"/>
      <c r="KW96" s="119"/>
      <c r="KX96" s="93"/>
      <c r="KY96" s="120">
        <f t="shared" ref="KY96:KZ96" si="1832">KY16+KY32+KY48+KY64+KY80</f>
        <v>0</v>
      </c>
      <c r="KZ96" s="101">
        <f t="shared" si="1832"/>
        <v>0</v>
      </c>
      <c r="LA96" s="101"/>
      <c r="LB96" s="121"/>
      <c r="LC96" s="122">
        <f t="shared" si="1564"/>
        <v>0</v>
      </c>
      <c r="LD96" s="469">
        <f t="shared" si="1565"/>
        <v>0</v>
      </c>
      <c r="LE96" s="122"/>
      <c r="LF96" s="101"/>
      <c r="LG96" s="119"/>
      <c r="LH96" s="93"/>
      <c r="LI96" s="120">
        <f t="shared" ref="LI96:LJ96" si="1833">LI16+LI32+LI48+LI64+LI80</f>
        <v>0</v>
      </c>
      <c r="LJ96" s="101">
        <f t="shared" si="1833"/>
        <v>0</v>
      </c>
      <c r="LK96" s="101"/>
      <c r="LL96" s="121"/>
      <c r="LM96" s="122">
        <f t="shared" si="1566"/>
        <v>0</v>
      </c>
      <c r="LN96" s="469">
        <f t="shared" si="1567"/>
        <v>0</v>
      </c>
      <c r="LO96" s="122"/>
      <c r="LP96" s="101"/>
      <c r="LQ96" s="119"/>
      <c r="LR96" s="93"/>
      <c r="LS96" s="120">
        <f t="shared" ref="LS96:LT96" si="1834">LS16+LS32+LS48+LS64+LS80</f>
        <v>0</v>
      </c>
      <c r="LT96" s="101">
        <f t="shared" si="1834"/>
        <v>0</v>
      </c>
      <c r="LU96" s="101"/>
      <c r="LV96" s="121"/>
      <c r="LW96" s="122">
        <f t="shared" si="1568"/>
        <v>0</v>
      </c>
      <c r="LX96" s="469">
        <f t="shared" si="1569"/>
        <v>0</v>
      </c>
      <c r="LY96" s="122"/>
      <c r="LZ96" s="101"/>
      <c r="MA96" s="119"/>
      <c r="MB96" s="93"/>
      <c r="MC96" s="120">
        <f t="shared" ref="MC96:MD96" si="1835">MC16+MC32+MC48+MC64+MC80</f>
        <v>0</v>
      </c>
      <c r="MD96" s="101">
        <f t="shared" si="1835"/>
        <v>0</v>
      </c>
      <c r="ME96" s="101"/>
      <c r="MF96" s="121"/>
      <c r="MG96" s="122">
        <f t="shared" si="1570"/>
        <v>0</v>
      </c>
      <c r="MH96" s="469">
        <f t="shared" si="1571"/>
        <v>0</v>
      </c>
      <c r="MI96" s="122"/>
      <c r="MJ96" s="101"/>
      <c r="MK96" s="119"/>
      <c r="ML96" s="93"/>
      <c r="MM96" s="120">
        <f t="shared" ref="MM96:MN96" si="1836">MM16+MM32+MM48+MM64+MM80</f>
        <v>0</v>
      </c>
      <c r="MN96" s="101">
        <f t="shared" si="1836"/>
        <v>0</v>
      </c>
      <c r="MO96" s="101"/>
      <c r="MP96" s="121"/>
      <c r="MQ96" s="122">
        <f t="shared" si="1572"/>
        <v>0</v>
      </c>
      <c r="MR96" s="469">
        <f t="shared" si="1573"/>
        <v>0</v>
      </c>
      <c r="MS96" s="122"/>
      <c r="MT96" s="101"/>
      <c r="MU96" s="119"/>
      <c r="MV96" s="93"/>
      <c r="MW96" s="120">
        <f t="shared" ref="MW96:MX96" si="1837">MW16+MW32+MW48+MW64+MW80</f>
        <v>0</v>
      </c>
      <c r="MX96" s="101">
        <f t="shared" si="1837"/>
        <v>0</v>
      </c>
      <c r="MY96" s="101"/>
      <c r="MZ96" s="121"/>
      <c r="NA96" s="122">
        <f t="shared" si="1574"/>
        <v>0</v>
      </c>
      <c r="NB96" s="469">
        <f t="shared" si="1575"/>
        <v>0</v>
      </c>
      <c r="NC96" s="122"/>
      <c r="ND96" s="101"/>
      <c r="NE96" s="119"/>
      <c r="NF96" s="93"/>
      <c r="NG96" s="120">
        <f t="shared" ref="NG96:NH96" si="1838">NG16+NG32+NG48+NG64+NG80</f>
        <v>0</v>
      </c>
      <c r="NH96" s="101">
        <f t="shared" si="1838"/>
        <v>0</v>
      </c>
      <c r="NI96" s="101"/>
      <c r="NJ96" s="121"/>
      <c r="NK96" s="122">
        <f t="shared" si="1576"/>
        <v>0</v>
      </c>
      <c r="NL96" s="469">
        <f t="shared" si="1577"/>
        <v>0</v>
      </c>
      <c r="NM96" s="122"/>
      <c r="NN96" s="101"/>
      <c r="NO96" s="119"/>
      <c r="NP96" s="93"/>
      <c r="NQ96" s="120">
        <f t="shared" ref="NQ96:NR96" si="1839">NQ16+NQ32+NQ48+NQ64+NQ80</f>
        <v>0</v>
      </c>
      <c r="NR96" s="101">
        <f t="shared" si="1839"/>
        <v>0</v>
      </c>
      <c r="NS96" s="101"/>
      <c r="NT96" s="121"/>
      <c r="NU96" s="122">
        <f t="shared" si="1578"/>
        <v>0</v>
      </c>
      <c r="NV96" s="469">
        <f t="shared" si="1579"/>
        <v>0</v>
      </c>
      <c r="NW96" s="122"/>
      <c r="NX96" s="101"/>
      <c r="NY96" s="119"/>
      <c r="NZ96" s="93"/>
      <c r="OA96" s="120">
        <f t="shared" ref="OA96:OB96" si="1840">OA16+OA32+OA48+OA64+OA80</f>
        <v>0</v>
      </c>
      <c r="OB96" s="101">
        <f t="shared" si="1840"/>
        <v>0</v>
      </c>
      <c r="OC96" s="101"/>
      <c r="OD96" s="121"/>
      <c r="OE96" s="122">
        <f t="shared" si="1580"/>
        <v>0</v>
      </c>
      <c r="OF96" s="469">
        <f t="shared" si="1581"/>
        <v>13</v>
      </c>
      <c r="OG96" s="122"/>
      <c r="OH96" s="101"/>
      <c r="OI96" s="119"/>
      <c r="OJ96" s="93"/>
      <c r="OK96" s="120">
        <f t="shared" ref="OK96:OL96" si="1841">OK16+OK32+OK48+OK64+OK80</f>
        <v>7076.3209299999999</v>
      </c>
      <c r="OL96" s="101">
        <f t="shared" si="1841"/>
        <v>91992.17</v>
      </c>
      <c r="OM96" s="101"/>
      <c r="ON96" s="121"/>
      <c r="OO96" s="122">
        <f t="shared" si="1582"/>
        <v>0.83111999999999997</v>
      </c>
      <c r="OP96" s="469">
        <f t="shared" si="1583"/>
        <v>0</v>
      </c>
      <c r="OQ96" s="122"/>
      <c r="OR96" s="101"/>
      <c r="OS96" s="119"/>
      <c r="OT96" s="93"/>
      <c r="OU96" s="120">
        <f t="shared" ref="OU96:OV96" si="1842">OU16+OU32+OU48+OU64+OU80</f>
        <v>0</v>
      </c>
      <c r="OV96" s="101">
        <f t="shared" si="1842"/>
        <v>0</v>
      </c>
      <c r="OW96" s="101"/>
      <c r="OX96" s="121"/>
      <c r="OY96" s="122">
        <f t="shared" si="1584"/>
        <v>0</v>
      </c>
      <c r="OZ96" s="469">
        <f t="shared" si="1585"/>
        <v>36</v>
      </c>
      <c r="PA96" s="122"/>
      <c r="PB96" s="101"/>
      <c r="PC96" s="119"/>
      <c r="PD96" s="93"/>
      <c r="PE96" s="120">
        <f t="shared" ref="PE96:PF96" si="1843">PE16+PE32+PE48+PE64+PE80</f>
        <v>11135.4318</v>
      </c>
      <c r="PF96" s="101">
        <f t="shared" si="1843"/>
        <v>400875.54</v>
      </c>
      <c r="PG96" s="101"/>
      <c r="PH96" s="121"/>
      <c r="PI96" s="122">
        <f t="shared" si="1586"/>
        <v>1.3078700000000001</v>
      </c>
      <c r="PJ96" s="469">
        <f t="shared" si="1587"/>
        <v>0</v>
      </c>
      <c r="PK96" s="122"/>
      <c r="PL96" s="101"/>
      <c r="PM96" s="119"/>
      <c r="PN96" s="93"/>
      <c r="PO96" s="120">
        <f t="shared" ref="PO96:PP96" si="1844">PO16+PO32+PO48+PO64+PO80</f>
        <v>0</v>
      </c>
      <c r="PP96" s="101">
        <f t="shared" si="1844"/>
        <v>0</v>
      </c>
      <c r="PQ96" s="101"/>
      <c r="PR96" s="121"/>
      <c r="PS96" s="122">
        <f t="shared" si="1588"/>
        <v>0</v>
      </c>
      <c r="PT96" s="469">
        <f t="shared" si="1589"/>
        <v>0</v>
      </c>
      <c r="PU96" s="122"/>
      <c r="PV96" s="101"/>
      <c r="PW96" s="119"/>
      <c r="PX96" s="93"/>
      <c r="PY96" s="120">
        <f t="shared" ref="PY96:PZ96" si="1845">PY16+PY32+PY48+PY64+PY80</f>
        <v>0</v>
      </c>
      <c r="PZ96" s="101">
        <f t="shared" si="1845"/>
        <v>0</v>
      </c>
      <c r="QA96" s="101"/>
      <c r="QB96" s="121"/>
      <c r="QC96" s="122">
        <f t="shared" si="1590"/>
        <v>0</v>
      </c>
      <c r="QD96" s="469">
        <f t="shared" si="1591"/>
        <v>0</v>
      </c>
      <c r="QE96" s="122"/>
      <c r="QF96" s="101"/>
      <c r="QG96" s="119"/>
      <c r="QH96" s="93"/>
      <c r="QI96" s="120">
        <f t="shared" ref="QI96:QJ96" si="1846">QI16+QI32+QI48+QI64+QI80</f>
        <v>0</v>
      </c>
      <c r="QJ96" s="101">
        <f t="shared" si="1846"/>
        <v>0</v>
      </c>
      <c r="QK96" s="101"/>
      <c r="QL96" s="121"/>
      <c r="QM96" s="122">
        <f t="shared" si="1592"/>
        <v>0</v>
      </c>
      <c r="QN96" s="469">
        <f t="shared" si="1593"/>
        <v>0</v>
      </c>
      <c r="QO96" s="122"/>
      <c r="QP96" s="101"/>
      <c r="QQ96" s="119"/>
      <c r="QR96" s="93"/>
      <c r="QS96" s="120">
        <f t="shared" ref="QS96:QT96" si="1847">QS16+QS32+QS48+QS64+QS80</f>
        <v>0</v>
      </c>
      <c r="QT96" s="101">
        <f t="shared" si="1847"/>
        <v>0</v>
      </c>
      <c r="QU96" s="101"/>
      <c r="QV96" s="121"/>
      <c r="QW96" s="122">
        <f t="shared" si="1594"/>
        <v>0</v>
      </c>
      <c r="QX96" s="469">
        <f t="shared" si="1595"/>
        <v>27</v>
      </c>
      <c r="QY96" s="122"/>
      <c r="QZ96" s="101"/>
      <c r="RA96" s="119"/>
      <c r="RB96" s="93"/>
      <c r="RC96" s="120">
        <f t="shared" ref="RC96:RD96" si="1848">RC16+RC32+RC48+RC64+RC80</f>
        <v>9036.0056800000002</v>
      </c>
      <c r="RD96" s="101">
        <f t="shared" si="1848"/>
        <v>243972.15</v>
      </c>
      <c r="RE96" s="101"/>
      <c r="RF96" s="121"/>
      <c r="RG96" s="122">
        <f t="shared" si="1596"/>
        <v>1.0612900000000001</v>
      </c>
      <c r="RH96" s="469">
        <f t="shared" si="1597"/>
        <v>0</v>
      </c>
      <c r="RI96" s="122"/>
      <c r="RJ96" s="101"/>
      <c r="RK96" s="119"/>
      <c r="RL96" s="93"/>
      <c r="RM96" s="120">
        <f t="shared" ref="RM96:RN96" si="1849">RM16+RM32+RM48+RM64+RM80</f>
        <v>0</v>
      </c>
      <c r="RN96" s="101">
        <f t="shared" si="1849"/>
        <v>0</v>
      </c>
      <c r="RO96" s="101"/>
      <c r="RP96" s="121"/>
      <c r="RQ96" s="122">
        <f t="shared" si="1598"/>
        <v>0</v>
      </c>
      <c r="RR96" s="469">
        <f t="shared" si="1599"/>
        <v>0</v>
      </c>
      <c r="RS96" s="122"/>
      <c r="RT96" s="101"/>
      <c r="RU96" s="119"/>
      <c r="RV96" s="93"/>
      <c r="RW96" s="120">
        <f t="shared" ref="RW96:RX96" si="1850">RW16+RW32+RW48+RW64+RW80</f>
        <v>0</v>
      </c>
      <c r="RX96" s="101">
        <f t="shared" si="1850"/>
        <v>0</v>
      </c>
      <c r="RY96" s="101"/>
      <c r="RZ96" s="121"/>
      <c r="SA96" s="122">
        <f t="shared" si="1600"/>
        <v>0</v>
      </c>
      <c r="SB96" s="469">
        <f t="shared" si="1601"/>
        <v>0</v>
      </c>
      <c r="SC96" s="122"/>
      <c r="SD96" s="101"/>
      <c r="SE96" s="119"/>
      <c r="SF96" s="93"/>
      <c r="SG96" s="120">
        <f t="shared" ref="SG96:SH96" si="1851">SG16+SG32+SG48+SG64+SG80</f>
        <v>0</v>
      </c>
      <c r="SH96" s="101">
        <f t="shared" si="1851"/>
        <v>0</v>
      </c>
      <c r="SI96" s="101"/>
      <c r="SJ96" s="121"/>
      <c r="SK96" s="122">
        <f t="shared" si="1602"/>
        <v>0</v>
      </c>
      <c r="SL96" s="469">
        <f t="shared" si="1603"/>
        <v>0</v>
      </c>
      <c r="SM96" s="122"/>
      <c r="SN96" s="101"/>
      <c r="SO96" s="119"/>
      <c r="SP96" s="93"/>
      <c r="SQ96" s="120">
        <f t="shared" ref="SQ96:SR96" si="1852">SQ16+SQ32+SQ48+SQ64+SQ80</f>
        <v>0</v>
      </c>
      <c r="SR96" s="101">
        <f t="shared" si="1852"/>
        <v>0</v>
      </c>
      <c r="SS96" s="101"/>
      <c r="ST96" s="121"/>
      <c r="SU96" s="122">
        <f t="shared" si="1604"/>
        <v>0</v>
      </c>
      <c r="SV96" s="469">
        <f t="shared" si="1605"/>
        <v>0</v>
      </c>
      <c r="SW96" s="122"/>
      <c r="SX96" s="101"/>
      <c r="SY96" s="119"/>
      <c r="SZ96" s="93"/>
      <c r="TA96" s="120">
        <f t="shared" ref="TA96:TB96" si="1853">TA16+TA32+TA48+TA64+TA80</f>
        <v>0</v>
      </c>
      <c r="TB96" s="101">
        <f t="shared" si="1853"/>
        <v>0</v>
      </c>
      <c r="TC96" s="101"/>
      <c r="TD96" s="121"/>
      <c r="TE96" s="122">
        <f t="shared" si="1606"/>
        <v>0</v>
      </c>
      <c r="TF96" s="469">
        <f t="shared" si="1607"/>
        <v>0</v>
      </c>
      <c r="TG96" s="122"/>
      <c r="TH96" s="101"/>
      <c r="TI96" s="119"/>
      <c r="TJ96" s="93"/>
      <c r="TK96" s="120">
        <f t="shared" ref="TK96:TL96" si="1854">TK16+TK32+TK48+TK64+TK80</f>
        <v>0</v>
      </c>
      <c r="TL96" s="101">
        <f t="shared" si="1854"/>
        <v>0</v>
      </c>
      <c r="TM96" s="101"/>
      <c r="TN96" s="121"/>
      <c r="TO96" s="122">
        <f t="shared" si="1608"/>
        <v>0</v>
      </c>
      <c r="TP96" s="469">
        <f t="shared" si="1609"/>
        <v>0</v>
      </c>
      <c r="TQ96" s="122"/>
      <c r="TR96" s="101"/>
      <c r="TS96" s="119"/>
      <c r="TT96" s="93"/>
      <c r="TU96" s="120">
        <f t="shared" ref="TU96:TV96" si="1855">TU16+TU32+TU48+TU64+TU80</f>
        <v>0</v>
      </c>
      <c r="TV96" s="101">
        <f t="shared" si="1855"/>
        <v>0</v>
      </c>
      <c r="TW96" s="101"/>
      <c r="TX96" s="121"/>
      <c r="TY96" s="122">
        <f t="shared" si="1610"/>
        <v>0</v>
      </c>
      <c r="TZ96" s="469">
        <f t="shared" si="1611"/>
        <v>0</v>
      </c>
      <c r="UA96" s="122"/>
      <c r="UB96" s="101"/>
      <c r="UC96" s="119"/>
      <c r="UD96" s="93"/>
      <c r="UE96" s="120">
        <f t="shared" ref="UE96:UF96" si="1856">UE16+UE32+UE48+UE64+UE80</f>
        <v>0</v>
      </c>
      <c r="UF96" s="101">
        <f t="shared" si="1856"/>
        <v>0</v>
      </c>
      <c r="UG96" s="101"/>
      <c r="UH96" s="121"/>
      <c r="UI96" s="122">
        <f t="shared" si="1612"/>
        <v>0</v>
      </c>
      <c r="UJ96" s="469">
        <f t="shared" si="1613"/>
        <v>0</v>
      </c>
      <c r="UK96" s="122"/>
      <c r="UL96" s="101"/>
      <c r="UM96" s="119"/>
      <c r="UN96" s="93"/>
      <c r="UO96" s="120">
        <f t="shared" ref="UO96:UP96" si="1857">UO16+UO32+UO48+UO64+UO80</f>
        <v>0</v>
      </c>
      <c r="UP96" s="101">
        <f t="shared" si="1857"/>
        <v>0</v>
      </c>
      <c r="UQ96" s="101"/>
      <c r="UR96" s="121"/>
      <c r="US96" s="122">
        <f t="shared" si="1614"/>
        <v>0</v>
      </c>
      <c r="UT96" s="469">
        <f t="shared" si="1615"/>
        <v>0</v>
      </c>
      <c r="UU96" s="122"/>
      <c r="UV96" s="101"/>
      <c r="UW96" s="119"/>
      <c r="UX96" s="93"/>
      <c r="UY96" s="120">
        <f t="shared" ref="UY96:UZ96" si="1858">UY16+UY32+UY48+UY64+UY80</f>
        <v>0</v>
      </c>
      <c r="UZ96" s="101">
        <f t="shared" si="1858"/>
        <v>0</v>
      </c>
      <c r="VA96" s="101"/>
      <c r="VB96" s="121"/>
      <c r="VC96" s="122">
        <f t="shared" si="1616"/>
        <v>0</v>
      </c>
      <c r="VD96" s="469">
        <f t="shared" si="1617"/>
        <v>0</v>
      </c>
      <c r="VE96" s="122"/>
      <c r="VF96" s="101"/>
      <c r="VG96" s="119"/>
      <c r="VH96" s="93"/>
      <c r="VI96" s="120">
        <f t="shared" ref="VI96:VJ96" si="1859">VI16+VI32+VI48+VI64+VI80</f>
        <v>0</v>
      </c>
      <c r="VJ96" s="101">
        <f t="shared" si="1859"/>
        <v>0</v>
      </c>
      <c r="VK96" s="101"/>
      <c r="VL96" s="121"/>
      <c r="VM96" s="122">
        <f t="shared" si="1618"/>
        <v>0</v>
      </c>
      <c r="VN96" s="469">
        <f t="shared" si="1619"/>
        <v>0</v>
      </c>
      <c r="VO96" s="122"/>
      <c r="VP96" s="101"/>
      <c r="VQ96" s="119"/>
      <c r="VR96" s="93"/>
      <c r="VS96" s="120">
        <f t="shared" ref="VS96:VT96" si="1860">VS16+VS32+VS48+VS64+VS80</f>
        <v>0</v>
      </c>
      <c r="VT96" s="101">
        <f t="shared" si="1860"/>
        <v>0</v>
      </c>
      <c r="VU96" s="101"/>
      <c r="VV96" s="121"/>
      <c r="VW96" s="122">
        <f t="shared" si="1620"/>
        <v>0</v>
      </c>
      <c r="VX96" s="452">
        <f t="shared" si="1621"/>
        <v>222</v>
      </c>
      <c r="VY96" s="122"/>
      <c r="VZ96" s="101"/>
      <c r="WA96" s="119"/>
      <c r="WB96" s="93"/>
      <c r="WC96" s="120">
        <f t="shared" ref="WC96:WD96" si="1861">WC16+WC32+WC48+WC64+WC80</f>
        <v>8514.1740399999999</v>
      </c>
      <c r="WD96" s="101">
        <f t="shared" si="1861"/>
        <v>1890146.64</v>
      </c>
      <c r="WE96" s="101"/>
      <c r="WF96" s="121"/>
    </row>
    <row r="97" spans="1:604" ht="24">
      <c r="A97" s="5"/>
      <c r="B97" s="85" t="s">
        <v>409</v>
      </c>
      <c r="C97" s="12" t="s">
        <v>920</v>
      </c>
      <c r="D97" s="12" t="s">
        <v>423</v>
      </c>
      <c r="E97" s="4"/>
      <c r="F97" s="469">
        <f t="shared" si="1503"/>
        <v>0</v>
      </c>
      <c r="G97" s="122"/>
      <c r="H97" s="101"/>
      <c r="I97" s="119"/>
      <c r="J97" s="93"/>
      <c r="K97" s="120">
        <f t="shared" ref="K97:L97" si="1862">K17+K33+K49+K65+K81</f>
        <v>0</v>
      </c>
      <c r="L97" s="101">
        <f t="shared" si="1862"/>
        <v>0</v>
      </c>
      <c r="M97" s="101"/>
      <c r="N97" s="121"/>
      <c r="O97" s="122" t="e">
        <f t="shared" si="1504"/>
        <v>#DIV/0!</v>
      </c>
      <c r="P97" s="469">
        <f t="shared" si="1505"/>
        <v>0</v>
      </c>
      <c r="Q97" s="122"/>
      <c r="R97" s="101"/>
      <c r="S97" s="119"/>
      <c r="T97" s="93"/>
      <c r="U97" s="120">
        <f t="shared" ref="U97:V97" si="1863">U17+U33+U49+U65+U81</f>
        <v>0</v>
      </c>
      <c r="V97" s="101">
        <f t="shared" si="1863"/>
        <v>0</v>
      </c>
      <c r="W97" s="101"/>
      <c r="X97" s="121"/>
      <c r="Y97" s="122" t="e">
        <f t="shared" si="1506"/>
        <v>#DIV/0!</v>
      </c>
      <c r="Z97" s="469">
        <f t="shared" si="1507"/>
        <v>0</v>
      </c>
      <c r="AA97" s="122"/>
      <c r="AB97" s="101"/>
      <c r="AC97" s="119"/>
      <c r="AD97" s="93"/>
      <c r="AE97" s="120">
        <f t="shared" ref="AE97:AF97" si="1864">AE17+AE33+AE49+AE65+AE81</f>
        <v>0</v>
      </c>
      <c r="AF97" s="101">
        <f t="shared" si="1864"/>
        <v>0</v>
      </c>
      <c r="AG97" s="101"/>
      <c r="AH97" s="121"/>
      <c r="AI97" s="122" t="e">
        <f t="shared" si="1508"/>
        <v>#DIV/0!</v>
      </c>
      <c r="AJ97" s="469">
        <f t="shared" si="1509"/>
        <v>0</v>
      </c>
      <c r="AK97" s="122"/>
      <c r="AL97" s="101"/>
      <c r="AM97" s="119"/>
      <c r="AN97" s="93"/>
      <c r="AO97" s="120">
        <f t="shared" ref="AO97:AP97" si="1865">AO17+AO33+AO49+AO65+AO81</f>
        <v>0</v>
      </c>
      <c r="AP97" s="101">
        <f t="shared" si="1865"/>
        <v>0</v>
      </c>
      <c r="AQ97" s="101"/>
      <c r="AR97" s="121"/>
      <c r="AS97" s="122" t="e">
        <f t="shared" si="1510"/>
        <v>#DIV/0!</v>
      </c>
      <c r="AT97" s="469">
        <f t="shared" si="1511"/>
        <v>0</v>
      </c>
      <c r="AU97" s="122"/>
      <c r="AV97" s="101"/>
      <c r="AW97" s="119"/>
      <c r="AX97" s="93"/>
      <c r="AY97" s="120">
        <f t="shared" ref="AY97:AZ97" si="1866">AY17+AY33+AY49+AY65+AY81</f>
        <v>0</v>
      </c>
      <c r="AZ97" s="101">
        <f t="shared" si="1866"/>
        <v>0</v>
      </c>
      <c r="BA97" s="101"/>
      <c r="BB97" s="121"/>
      <c r="BC97" s="122" t="e">
        <f t="shared" si="1512"/>
        <v>#DIV/0!</v>
      </c>
      <c r="BD97" s="469">
        <f t="shared" si="1513"/>
        <v>0</v>
      </c>
      <c r="BE97" s="122"/>
      <c r="BF97" s="101"/>
      <c r="BG97" s="119"/>
      <c r="BH97" s="93"/>
      <c r="BI97" s="120">
        <f t="shared" ref="BI97:BJ97" si="1867">BI17+BI33+BI49+BI65+BI81</f>
        <v>0</v>
      </c>
      <c r="BJ97" s="101">
        <f t="shared" si="1867"/>
        <v>0</v>
      </c>
      <c r="BK97" s="101"/>
      <c r="BL97" s="121"/>
      <c r="BM97" s="122" t="e">
        <f t="shared" si="1514"/>
        <v>#DIV/0!</v>
      </c>
      <c r="BN97" s="469">
        <f t="shared" si="1515"/>
        <v>0</v>
      </c>
      <c r="BO97" s="122"/>
      <c r="BP97" s="101"/>
      <c r="BQ97" s="119"/>
      <c r="BR97" s="93"/>
      <c r="BS97" s="120">
        <f t="shared" ref="BS97:BT97" si="1868">BS17+BS33+BS49+BS65+BS81</f>
        <v>0</v>
      </c>
      <c r="BT97" s="101">
        <f t="shared" si="1868"/>
        <v>0</v>
      </c>
      <c r="BU97" s="101"/>
      <c r="BV97" s="121"/>
      <c r="BW97" s="122" t="e">
        <f t="shared" si="1516"/>
        <v>#DIV/0!</v>
      </c>
      <c r="BX97" s="469">
        <f t="shared" si="1517"/>
        <v>0</v>
      </c>
      <c r="BY97" s="122"/>
      <c r="BZ97" s="101"/>
      <c r="CA97" s="119"/>
      <c r="CB97" s="93"/>
      <c r="CC97" s="120">
        <f t="shared" ref="CC97:CD97" si="1869">CC17+CC33+CC49+CC65+CC81</f>
        <v>0</v>
      </c>
      <c r="CD97" s="101">
        <f t="shared" si="1869"/>
        <v>0</v>
      </c>
      <c r="CE97" s="101"/>
      <c r="CF97" s="121"/>
      <c r="CG97" s="122" t="e">
        <f t="shared" si="1518"/>
        <v>#DIV/0!</v>
      </c>
      <c r="CH97" s="469">
        <f t="shared" si="1519"/>
        <v>0</v>
      </c>
      <c r="CI97" s="122"/>
      <c r="CJ97" s="101"/>
      <c r="CK97" s="119"/>
      <c r="CL97" s="93"/>
      <c r="CM97" s="120">
        <f t="shared" ref="CM97:CN97" si="1870">CM17+CM33+CM49+CM65+CM81</f>
        <v>0</v>
      </c>
      <c r="CN97" s="101">
        <f t="shared" si="1870"/>
        <v>0</v>
      </c>
      <c r="CO97" s="101"/>
      <c r="CP97" s="121"/>
      <c r="CQ97" s="122" t="e">
        <f t="shared" si="1520"/>
        <v>#DIV/0!</v>
      </c>
      <c r="CR97" s="469">
        <f t="shared" si="1521"/>
        <v>0</v>
      </c>
      <c r="CS97" s="122"/>
      <c r="CT97" s="101"/>
      <c r="CU97" s="119"/>
      <c r="CV97" s="93"/>
      <c r="CW97" s="120">
        <f t="shared" ref="CW97:CX97" si="1871">CW17+CW33+CW49+CW65+CW81</f>
        <v>0</v>
      </c>
      <c r="CX97" s="101">
        <f t="shared" si="1871"/>
        <v>0</v>
      </c>
      <c r="CY97" s="101"/>
      <c r="CZ97" s="121"/>
      <c r="DA97" s="122" t="e">
        <f t="shared" si="1522"/>
        <v>#DIV/0!</v>
      </c>
      <c r="DB97" s="469">
        <f t="shared" si="1523"/>
        <v>0</v>
      </c>
      <c r="DC97" s="122"/>
      <c r="DD97" s="101"/>
      <c r="DE97" s="119"/>
      <c r="DF97" s="93"/>
      <c r="DG97" s="120">
        <f t="shared" ref="DG97:DH97" si="1872">DG17+DG33+DG49+DG65+DG81</f>
        <v>0</v>
      </c>
      <c r="DH97" s="101">
        <f t="shared" si="1872"/>
        <v>0</v>
      </c>
      <c r="DI97" s="101"/>
      <c r="DJ97" s="121"/>
      <c r="DK97" s="122" t="e">
        <f t="shared" si="1524"/>
        <v>#DIV/0!</v>
      </c>
      <c r="DL97" s="469">
        <f t="shared" si="1525"/>
        <v>0</v>
      </c>
      <c r="DM97" s="122"/>
      <c r="DN97" s="101"/>
      <c r="DO97" s="119"/>
      <c r="DP97" s="93"/>
      <c r="DQ97" s="120">
        <f t="shared" ref="DQ97:DR97" si="1873">DQ17+DQ33+DQ49+DQ65+DQ81</f>
        <v>0</v>
      </c>
      <c r="DR97" s="101">
        <f t="shared" si="1873"/>
        <v>0</v>
      </c>
      <c r="DS97" s="101"/>
      <c r="DT97" s="121"/>
      <c r="DU97" s="122" t="e">
        <f t="shared" si="1526"/>
        <v>#DIV/0!</v>
      </c>
      <c r="DV97" s="469">
        <f t="shared" si="1527"/>
        <v>0</v>
      </c>
      <c r="DW97" s="122"/>
      <c r="DX97" s="101"/>
      <c r="DY97" s="119"/>
      <c r="DZ97" s="93"/>
      <c r="EA97" s="120">
        <f t="shared" ref="EA97:EB97" si="1874">EA17+EA33+EA49+EA65+EA81</f>
        <v>0</v>
      </c>
      <c r="EB97" s="101">
        <f t="shared" si="1874"/>
        <v>0</v>
      </c>
      <c r="EC97" s="101"/>
      <c r="ED97" s="121"/>
      <c r="EE97" s="122" t="e">
        <f t="shared" si="1528"/>
        <v>#DIV/0!</v>
      </c>
      <c r="EF97" s="469">
        <f t="shared" si="1529"/>
        <v>0</v>
      </c>
      <c r="EG97" s="122"/>
      <c r="EH97" s="101"/>
      <c r="EI97" s="119"/>
      <c r="EJ97" s="93"/>
      <c r="EK97" s="120">
        <f t="shared" ref="EK97:EL97" si="1875">EK17+EK33+EK49+EK65+EK81</f>
        <v>0</v>
      </c>
      <c r="EL97" s="101">
        <f t="shared" si="1875"/>
        <v>0</v>
      </c>
      <c r="EM97" s="101"/>
      <c r="EN97" s="121"/>
      <c r="EO97" s="122" t="e">
        <f t="shared" si="1530"/>
        <v>#DIV/0!</v>
      </c>
      <c r="EP97" s="469">
        <f t="shared" si="1531"/>
        <v>0</v>
      </c>
      <c r="EQ97" s="122"/>
      <c r="ER97" s="101"/>
      <c r="ES97" s="119"/>
      <c r="ET97" s="93"/>
      <c r="EU97" s="120">
        <f t="shared" ref="EU97:EV97" si="1876">EU17+EU33+EU49+EU65+EU81</f>
        <v>0</v>
      </c>
      <c r="EV97" s="101">
        <f t="shared" si="1876"/>
        <v>0</v>
      </c>
      <c r="EW97" s="101"/>
      <c r="EX97" s="121"/>
      <c r="EY97" s="122" t="e">
        <f t="shared" si="1532"/>
        <v>#DIV/0!</v>
      </c>
      <c r="EZ97" s="469">
        <f t="shared" si="1533"/>
        <v>0</v>
      </c>
      <c r="FA97" s="122"/>
      <c r="FB97" s="101"/>
      <c r="FC97" s="119"/>
      <c r="FD97" s="93"/>
      <c r="FE97" s="120">
        <f t="shared" ref="FE97:FF97" si="1877">FE17+FE33+FE49+FE65+FE81</f>
        <v>0</v>
      </c>
      <c r="FF97" s="101">
        <f t="shared" si="1877"/>
        <v>0</v>
      </c>
      <c r="FG97" s="101"/>
      <c r="FH97" s="121"/>
      <c r="FI97" s="122" t="e">
        <f t="shared" si="1534"/>
        <v>#DIV/0!</v>
      </c>
      <c r="FJ97" s="469">
        <f t="shared" si="1535"/>
        <v>0</v>
      </c>
      <c r="FK97" s="122"/>
      <c r="FL97" s="101"/>
      <c r="FM97" s="119"/>
      <c r="FN97" s="93"/>
      <c r="FO97" s="120">
        <f t="shared" ref="FO97:FP97" si="1878">FO17+FO33+FO49+FO65+FO81</f>
        <v>0</v>
      </c>
      <c r="FP97" s="101">
        <f t="shared" si="1878"/>
        <v>0</v>
      </c>
      <c r="FQ97" s="101"/>
      <c r="FR97" s="121"/>
      <c r="FS97" s="122" t="e">
        <f t="shared" si="1536"/>
        <v>#DIV/0!</v>
      </c>
      <c r="FT97" s="469">
        <f t="shared" si="1537"/>
        <v>0</v>
      </c>
      <c r="FU97" s="122"/>
      <c r="FV97" s="101"/>
      <c r="FW97" s="119"/>
      <c r="FX97" s="93"/>
      <c r="FY97" s="120">
        <f t="shared" ref="FY97:FZ97" si="1879">FY17+FY33+FY49+FY65+FY81</f>
        <v>0</v>
      </c>
      <c r="FZ97" s="101">
        <f t="shared" si="1879"/>
        <v>0</v>
      </c>
      <c r="GA97" s="101"/>
      <c r="GB97" s="121"/>
      <c r="GC97" s="122" t="e">
        <f t="shared" si="1538"/>
        <v>#DIV/0!</v>
      </c>
      <c r="GD97" s="469">
        <f t="shared" si="1539"/>
        <v>0</v>
      </c>
      <c r="GE97" s="122"/>
      <c r="GF97" s="101"/>
      <c r="GG97" s="119"/>
      <c r="GH97" s="93"/>
      <c r="GI97" s="120">
        <f t="shared" ref="GI97:GJ97" si="1880">GI17+GI33+GI49+GI65+GI81</f>
        <v>0</v>
      </c>
      <c r="GJ97" s="101">
        <f t="shared" si="1880"/>
        <v>0</v>
      </c>
      <c r="GK97" s="101"/>
      <c r="GL97" s="121"/>
      <c r="GM97" s="122" t="e">
        <f t="shared" si="1540"/>
        <v>#DIV/0!</v>
      </c>
      <c r="GN97" s="469">
        <f t="shared" si="1541"/>
        <v>0</v>
      </c>
      <c r="GO97" s="122"/>
      <c r="GP97" s="101"/>
      <c r="GQ97" s="119"/>
      <c r="GR97" s="93"/>
      <c r="GS97" s="120">
        <f t="shared" ref="GS97:GT97" si="1881">GS17+GS33+GS49+GS65+GS81</f>
        <v>0</v>
      </c>
      <c r="GT97" s="101">
        <f t="shared" si="1881"/>
        <v>0</v>
      </c>
      <c r="GU97" s="101"/>
      <c r="GV97" s="121"/>
      <c r="GW97" s="122" t="e">
        <f t="shared" si="1542"/>
        <v>#DIV/0!</v>
      </c>
      <c r="GX97" s="469">
        <f t="shared" si="1543"/>
        <v>0</v>
      </c>
      <c r="GY97" s="122"/>
      <c r="GZ97" s="101"/>
      <c r="HA97" s="119"/>
      <c r="HB97" s="93"/>
      <c r="HC97" s="120">
        <f t="shared" ref="HC97:HD97" si="1882">HC17+HC33+HC49+HC65+HC81</f>
        <v>0</v>
      </c>
      <c r="HD97" s="101">
        <f t="shared" si="1882"/>
        <v>0</v>
      </c>
      <c r="HE97" s="101"/>
      <c r="HF97" s="121"/>
      <c r="HG97" s="122" t="e">
        <f t="shared" si="1544"/>
        <v>#DIV/0!</v>
      </c>
      <c r="HH97" s="469">
        <f t="shared" si="1545"/>
        <v>0</v>
      </c>
      <c r="HI97" s="122"/>
      <c r="HJ97" s="101"/>
      <c r="HK97" s="119"/>
      <c r="HL97" s="93"/>
      <c r="HM97" s="120">
        <f t="shared" ref="HM97:HN97" si="1883">HM17+HM33+HM49+HM65+HM81</f>
        <v>0</v>
      </c>
      <c r="HN97" s="101">
        <f t="shared" si="1883"/>
        <v>0</v>
      </c>
      <c r="HO97" s="101"/>
      <c r="HP97" s="121"/>
      <c r="HQ97" s="122" t="e">
        <f t="shared" si="1546"/>
        <v>#DIV/0!</v>
      </c>
      <c r="HR97" s="469">
        <f t="shared" si="1547"/>
        <v>0</v>
      </c>
      <c r="HS97" s="122"/>
      <c r="HT97" s="101"/>
      <c r="HU97" s="119"/>
      <c r="HV97" s="93"/>
      <c r="HW97" s="120">
        <f t="shared" ref="HW97:HX97" si="1884">HW17+HW33+HW49+HW65+HW81</f>
        <v>0</v>
      </c>
      <c r="HX97" s="101">
        <f t="shared" si="1884"/>
        <v>0</v>
      </c>
      <c r="HY97" s="101"/>
      <c r="HZ97" s="121"/>
      <c r="IA97" s="122" t="e">
        <f t="shared" si="1548"/>
        <v>#DIV/0!</v>
      </c>
      <c r="IB97" s="469">
        <f t="shared" si="1549"/>
        <v>0</v>
      </c>
      <c r="IC97" s="122"/>
      <c r="ID97" s="101"/>
      <c r="IE97" s="119"/>
      <c r="IF97" s="93"/>
      <c r="IG97" s="120">
        <f t="shared" ref="IG97:IH97" si="1885">IG17+IG33+IG49+IG65+IG81</f>
        <v>0</v>
      </c>
      <c r="IH97" s="101">
        <f t="shared" si="1885"/>
        <v>0</v>
      </c>
      <c r="II97" s="101"/>
      <c r="IJ97" s="121"/>
      <c r="IK97" s="122" t="e">
        <f t="shared" si="1550"/>
        <v>#DIV/0!</v>
      </c>
      <c r="IL97" s="469">
        <f t="shared" si="1551"/>
        <v>0</v>
      </c>
      <c r="IM97" s="122"/>
      <c r="IN97" s="101"/>
      <c r="IO97" s="119"/>
      <c r="IP97" s="93"/>
      <c r="IQ97" s="120">
        <f t="shared" ref="IQ97:IR97" si="1886">IQ17+IQ33+IQ49+IQ65+IQ81</f>
        <v>0</v>
      </c>
      <c r="IR97" s="101">
        <f t="shared" si="1886"/>
        <v>0</v>
      </c>
      <c r="IS97" s="101"/>
      <c r="IT97" s="121"/>
      <c r="IU97" s="122" t="e">
        <f t="shared" si="1552"/>
        <v>#DIV/0!</v>
      </c>
      <c r="IV97" s="469">
        <f t="shared" si="1553"/>
        <v>0</v>
      </c>
      <c r="IW97" s="122"/>
      <c r="IX97" s="101"/>
      <c r="IY97" s="119"/>
      <c r="IZ97" s="93"/>
      <c r="JA97" s="120">
        <f t="shared" ref="JA97:JB97" si="1887">JA17+JA33+JA49+JA65+JA81</f>
        <v>0</v>
      </c>
      <c r="JB97" s="101">
        <f t="shared" si="1887"/>
        <v>0</v>
      </c>
      <c r="JC97" s="101"/>
      <c r="JD97" s="121"/>
      <c r="JE97" s="122" t="e">
        <f t="shared" si="1554"/>
        <v>#DIV/0!</v>
      </c>
      <c r="JF97" s="469">
        <f t="shared" si="1555"/>
        <v>0</v>
      </c>
      <c r="JG97" s="122"/>
      <c r="JH97" s="101"/>
      <c r="JI97" s="119"/>
      <c r="JJ97" s="93"/>
      <c r="JK97" s="120">
        <f t="shared" ref="JK97:JL97" si="1888">JK17+JK33+JK49+JK65+JK81</f>
        <v>0</v>
      </c>
      <c r="JL97" s="101">
        <f t="shared" si="1888"/>
        <v>0</v>
      </c>
      <c r="JM97" s="101"/>
      <c r="JN97" s="121"/>
      <c r="JO97" s="122" t="e">
        <f t="shared" si="1556"/>
        <v>#DIV/0!</v>
      </c>
      <c r="JP97" s="469">
        <f t="shared" si="1557"/>
        <v>0</v>
      </c>
      <c r="JQ97" s="122"/>
      <c r="JR97" s="101"/>
      <c r="JS97" s="119"/>
      <c r="JT97" s="93"/>
      <c r="JU97" s="120">
        <f t="shared" ref="JU97:JV97" si="1889">JU17+JU33+JU49+JU65+JU81</f>
        <v>0</v>
      </c>
      <c r="JV97" s="101">
        <f t="shared" si="1889"/>
        <v>0</v>
      </c>
      <c r="JW97" s="101"/>
      <c r="JX97" s="121"/>
      <c r="JY97" s="122" t="e">
        <f t="shared" si="1558"/>
        <v>#DIV/0!</v>
      </c>
      <c r="JZ97" s="469">
        <f t="shared" si="1559"/>
        <v>0</v>
      </c>
      <c r="KA97" s="122"/>
      <c r="KB97" s="101"/>
      <c r="KC97" s="119"/>
      <c r="KD97" s="93"/>
      <c r="KE97" s="120">
        <f t="shared" ref="KE97:KF97" si="1890">KE17+KE33+KE49+KE65+KE81</f>
        <v>0</v>
      </c>
      <c r="KF97" s="101">
        <f t="shared" si="1890"/>
        <v>0</v>
      </c>
      <c r="KG97" s="101"/>
      <c r="KH97" s="121"/>
      <c r="KI97" s="122" t="e">
        <f t="shared" si="1560"/>
        <v>#DIV/0!</v>
      </c>
      <c r="KJ97" s="469">
        <f t="shared" si="1561"/>
        <v>0</v>
      </c>
      <c r="KK97" s="122"/>
      <c r="KL97" s="101"/>
      <c r="KM97" s="119"/>
      <c r="KN97" s="93"/>
      <c r="KO97" s="120">
        <f t="shared" ref="KO97:KP97" si="1891">KO17+KO33+KO49+KO65+KO81</f>
        <v>0</v>
      </c>
      <c r="KP97" s="101">
        <f t="shared" si="1891"/>
        <v>0</v>
      </c>
      <c r="KQ97" s="101"/>
      <c r="KR97" s="121"/>
      <c r="KS97" s="122" t="e">
        <f t="shared" si="1562"/>
        <v>#DIV/0!</v>
      </c>
      <c r="KT97" s="469">
        <f t="shared" si="1563"/>
        <v>0</v>
      </c>
      <c r="KU97" s="122"/>
      <c r="KV97" s="101"/>
      <c r="KW97" s="119"/>
      <c r="KX97" s="93"/>
      <c r="KY97" s="120">
        <f t="shared" ref="KY97:KZ97" si="1892">KY17+KY33+KY49+KY65+KY81</f>
        <v>0</v>
      </c>
      <c r="KZ97" s="101">
        <f t="shared" si="1892"/>
        <v>0</v>
      </c>
      <c r="LA97" s="101"/>
      <c r="LB97" s="121"/>
      <c r="LC97" s="122" t="e">
        <f t="shared" si="1564"/>
        <v>#DIV/0!</v>
      </c>
      <c r="LD97" s="469">
        <f t="shared" si="1565"/>
        <v>0</v>
      </c>
      <c r="LE97" s="122"/>
      <c r="LF97" s="101"/>
      <c r="LG97" s="119"/>
      <c r="LH97" s="93"/>
      <c r="LI97" s="120">
        <f t="shared" ref="LI97:LJ97" si="1893">LI17+LI33+LI49+LI65+LI81</f>
        <v>0</v>
      </c>
      <c r="LJ97" s="101">
        <f t="shared" si="1893"/>
        <v>0</v>
      </c>
      <c r="LK97" s="101"/>
      <c r="LL97" s="121"/>
      <c r="LM97" s="122" t="e">
        <f t="shared" si="1566"/>
        <v>#DIV/0!</v>
      </c>
      <c r="LN97" s="469">
        <f t="shared" si="1567"/>
        <v>0</v>
      </c>
      <c r="LO97" s="122"/>
      <c r="LP97" s="101"/>
      <c r="LQ97" s="119"/>
      <c r="LR97" s="93"/>
      <c r="LS97" s="120">
        <f t="shared" ref="LS97:LT97" si="1894">LS17+LS33+LS49+LS65+LS81</f>
        <v>0</v>
      </c>
      <c r="LT97" s="101">
        <f t="shared" si="1894"/>
        <v>0</v>
      </c>
      <c r="LU97" s="101"/>
      <c r="LV97" s="121"/>
      <c r="LW97" s="122" t="e">
        <f t="shared" si="1568"/>
        <v>#DIV/0!</v>
      </c>
      <c r="LX97" s="469">
        <f t="shared" si="1569"/>
        <v>0</v>
      </c>
      <c r="LY97" s="122"/>
      <c r="LZ97" s="101"/>
      <c r="MA97" s="119"/>
      <c r="MB97" s="93"/>
      <c r="MC97" s="120">
        <f t="shared" ref="MC97:MD97" si="1895">MC17+MC33+MC49+MC65+MC81</f>
        <v>0</v>
      </c>
      <c r="MD97" s="101">
        <f t="shared" si="1895"/>
        <v>0</v>
      </c>
      <c r="ME97" s="101"/>
      <c r="MF97" s="121"/>
      <c r="MG97" s="122" t="e">
        <f t="shared" si="1570"/>
        <v>#DIV/0!</v>
      </c>
      <c r="MH97" s="469">
        <f t="shared" si="1571"/>
        <v>0</v>
      </c>
      <c r="MI97" s="122"/>
      <c r="MJ97" s="101"/>
      <c r="MK97" s="119"/>
      <c r="ML97" s="93"/>
      <c r="MM97" s="120">
        <f t="shared" ref="MM97:MN97" si="1896">MM17+MM33+MM49+MM65+MM81</f>
        <v>0</v>
      </c>
      <c r="MN97" s="101">
        <f t="shared" si="1896"/>
        <v>0</v>
      </c>
      <c r="MO97" s="101"/>
      <c r="MP97" s="121"/>
      <c r="MQ97" s="122" t="e">
        <f t="shared" si="1572"/>
        <v>#DIV/0!</v>
      </c>
      <c r="MR97" s="469">
        <f t="shared" si="1573"/>
        <v>0</v>
      </c>
      <c r="MS97" s="122"/>
      <c r="MT97" s="101"/>
      <c r="MU97" s="119"/>
      <c r="MV97" s="93"/>
      <c r="MW97" s="120">
        <f t="shared" ref="MW97:MX97" si="1897">MW17+MW33+MW49+MW65+MW81</f>
        <v>0</v>
      </c>
      <c r="MX97" s="101">
        <f t="shared" si="1897"/>
        <v>0</v>
      </c>
      <c r="MY97" s="101"/>
      <c r="MZ97" s="121"/>
      <c r="NA97" s="122" t="e">
        <f t="shared" si="1574"/>
        <v>#DIV/0!</v>
      </c>
      <c r="NB97" s="469">
        <f t="shared" si="1575"/>
        <v>0</v>
      </c>
      <c r="NC97" s="122"/>
      <c r="ND97" s="101"/>
      <c r="NE97" s="119"/>
      <c r="NF97" s="93"/>
      <c r="NG97" s="120">
        <f t="shared" ref="NG97:NH97" si="1898">NG17+NG33+NG49+NG65+NG81</f>
        <v>0</v>
      </c>
      <c r="NH97" s="101">
        <f t="shared" si="1898"/>
        <v>0</v>
      </c>
      <c r="NI97" s="101"/>
      <c r="NJ97" s="121"/>
      <c r="NK97" s="122" t="e">
        <f t="shared" si="1576"/>
        <v>#DIV/0!</v>
      </c>
      <c r="NL97" s="469">
        <f t="shared" si="1577"/>
        <v>0</v>
      </c>
      <c r="NM97" s="122"/>
      <c r="NN97" s="101"/>
      <c r="NO97" s="119"/>
      <c r="NP97" s="93"/>
      <c r="NQ97" s="120">
        <f t="shared" ref="NQ97:NR97" si="1899">NQ17+NQ33+NQ49+NQ65+NQ81</f>
        <v>0</v>
      </c>
      <c r="NR97" s="101">
        <f t="shared" si="1899"/>
        <v>0</v>
      </c>
      <c r="NS97" s="101"/>
      <c r="NT97" s="121"/>
      <c r="NU97" s="122" t="e">
        <f t="shared" si="1578"/>
        <v>#DIV/0!</v>
      </c>
      <c r="NV97" s="469">
        <f t="shared" si="1579"/>
        <v>0</v>
      </c>
      <c r="NW97" s="122"/>
      <c r="NX97" s="101"/>
      <c r="NY97" s="119"/>
      <c r="NZ97" s="93"/>
      <c r="OA97" s="120">
        <f t="shared" ref="OA97:OB97" si="1900">OA17+OA33+OA49+OA65+OA81</f>
        <v>0</v>
      </c>
      <c r="OB97" s="101">
        <f t="shared" si="1900"/>
        <v>0</v>
      </c>
      <c r="OC97" s="101"/>
      <c r="OD97" s="121"/>
      <c r="OE97" s="122" t="e">
        <f t="shared" si="1580"/>
        <v>#DIV/0!</v>
      </c>
      <c r="OF97" s="469">
        <f t="shared" si="1581"/>
        <v>0</v>
      </c>
      <c r="OG97" s="122"/>
      <c r="OH97" s="101"/>
      <c r="OI97" s="119"/>
      <c r="OJ97" s="93"/>
      <c r="OK97" s="120">
        <f t="shared" ref="OK97:OL97" si="1901">OK17+OK33+OK49+OK65+OK81</f>
        <v>0</v>
      </c>
      <c r="OL97" s="101">
        <f t="shared" si="1901"/>
        <v>0</v>
      </c>
      <c r="OM97" s="101"/>
      <c r="ON97" s="121"/>
      <c r="OO97" s="122" t="e">
        <f t="shared" si="1582"/>
        <v>#DIV/0!</v>
      </c>
      <c r="OP97" s="469">
        <f t="shared" si="1583"/>
        <v>0</v>
      </c>
      <c r="OQ97" s="122"/>
      <c r="OR97" s="101"/>
      <c r="OS97" s="119"/>
      <c r="OT97" s="93"/>
      <c r="OU97" s="120">
        <f t="shared" ref="OU97:OV97" si="1902">OU17+OU33+OU49+OU65+OU81</f>
        <v>0</v>
      </c>
      <c r="OV97" s="101">
        <f t="shared" si="1902"/>
        <v>0</v>
      </c>
      <c r="OW97" s="101"/>
      <c r="OX97" s="121"/>
      <c r="OY97" s="122" t="e">
        <f t="shared" si="1584"/>
        <v>#DIV/0!</v>
      </c>
      <c r="OZ97" s="469">
        <f t="shared" si="1585"/>
        <v>0</v>
      </c>
      <c r="PA97" s="122"/>
      <c r="PB97" s="101"/>
      <c r="PC97" s="119"/>
      <c r="PD97" s="93"/>
      <c r="PE97" s="120">
        <f t="shared" ref="PE97:PF97" si="1903">PE17+PE33+PE49+PE65+PE81</f>
        <v>0</v>
      </c>
      <c r="PF97" s="101">
        <f t="shared" si="1903"/>
        <v>0</v>
      </c>
      <c r="PG97" s="101"/>
      <c r="PH97" s="121"/>
      <c r="PI97" s="122" t="e">
        <f t="shared" si="1586"/>
        <v>#DIV/0!</v>
      </c>
      <c r="PJ97" s="469">
        <f t="shared" si="1587"/>
        <v>0</v>
      </c>
      <c r="PK97" s="122"/>
      <c r="PL97" s="101"/>
      <c r="PM97" s="119"/>
      <c r="PN97" s="93"/>
      <c r="PO97" s="120">
        <f t="shared" ref="PO97:PP97" si="1904">PO17+PO33+PO49+PO65+PO81</f>
        <v>0</v>
      </c>
      <c r="PP97" s="101">
        <f t="shared" si="1904"/>
        <v>0</v>
      </c>
      <c r="PQ97" s="101"/>
      <c r="PR97" s="121"/>
      <c r="PS97" s="122" t="e">
        <f t="shared" si="1588"/>
        <v>#DIV/0!</v>
      </c>
      <c r="PT97" s="469">
        <f t="shared" si="1589"/>
        <v>0</v>
      </c>
      <c r="PU97" s="122"/>
      <c r="PV97" s="101"/>
      <c r="PW97" s="119"/>
      <c r="PX97" s="93"/>
      <c r="PY97" s="120">
        <f t="shared" ref="PY97:PZ97" si="1905">PY17+PY33+PY49+PY65+PY81</f>
        <v>0</v>
      </c>
      <c r="PZ97" s="101">
        <f t="shared" si="1905"/>
        <v>0</v>
      </c>
      <c r="QA97" s="101"/>
      <c r="QB97" s="121"/>
      <c r="QC97" s="122" t="e">
        <f t="shared" si="1590"/>
        <v>#DIV/0!</v>
      </c>
      <c r="QD97" s="469">
        <f t="shared" si="1591"/>
        <v>0</v>
      </c>
      <c r="QE97" s="122"/>
      <c r="QF97" s="101"/>
      <c r="QG97" s="119"/>
      <c r="QH97" s="93"/>
      <c r="QI97" s="120">
        <f t="shared" ref="QI97:QJ97" si="1906">QI17+QI33+QI49+QI65+QI81</f>
        <v>0</v>
      </c>
      <c r="QJ97" s="101">
        <f t="shared" si="1906"/>
        <v>0</v>
      </c>
      <c r="QK97" s="101"/>
      <c r="QL97" s="121"/>
      <c r="QM97" s="122" t="e">
        <f t="shared" si="1592"/>
        <v>#DIV/0!</v>
      </c>
      <c r="QN97" s="469">
        <f t="shared" si="1593"/>
        <v>0</v>
      </c>
      <c r="QO97" s="122"/>
      <c r="QP97" s="101"/>
      <c r="QQ97" s="119"/>
      <c r="QR97" s="93"/>
      <c r="QS97" s="120">
        <f t="shared" ref="QS97:QT97" si="1907">QS17+QS33+QS49+QS65+QS81</f>
        <v>0</v>
      </c>
      <c r="QT97" s="101">
        <f t="shared" si="1907"/>
        <v>0</v>
      </c>
      <c r="QU97" s="101"/>
      <c r="QV97" s="121"/>
      <c r="QW97" s="122" t="e">
        <f t="shared" si="1594"/>
        <v>#DIV/0!</v>
      </c>
      <c r="QX97" s="469">
        <f t="shared" si="1595"/>
        <v>0</v>
      </c>
      <c r="QY97" s="122"/>
      <c r="QZ97" s="101"/>
      <c r="RA97" s="119"/>
      <c r="RB97" s="93"/>
      <c r="RC97" s="120">
        <f t="shared" ref="RC97:RD97" si="1908">RC17+RC33+RC49+RC65+RC81</f>
        <v>0</v>
      </c>
      <c r="RD97" s="101">
        <f t="shared" si="1908"/>
        <v>0</v>
      </c>
      <c r="RE97" s="101"/>
      <c r="RF97" s="121"/>
      <c r="RG97" s="122" t="e">
        <f t="shared" si="1596"/>
        <v>#DIV/0!</v>
      </c>
      <c r="RH97" s="469">
        <f t="shared" si="1597"/>
        <v>0</v>
      </c>
      <c r="RI97" s="122"/>
      <c r="RJ97" s="101"/>
      <c r="RK97" s="119"/>
      <c r="RL97" s="93"/>
      <c r="RM97" s="120">
        <f t="shared" ref="RM97:RN97" si="1909">RM17+RM33+RM49+RM65+RM81</f>
        <v>0</v>
      </c>
      <c r="RN97" s="101">
        <f t="shared" si="1909"/>
        <v>0</v>
      </c>
      <c r="RO97" s="101"/>
      <c r="RP97" s="121"/>
      <c r="RQ97" s="122" t="e">
        <f t="shared" si="1598"/>
        <v>#DIV/0!</v>
      </c>
      <c r="RR97" s="469">
        <f t="shared" si="1599"/>
        <v>0</v>
      </c>
      <c r="RS97" s="122"/>
      <c r="RT97" s="101"/>
      <c r="RU97" s="119"/>
      <c r="RV97" s="93"/>
      <c r="RW97" s="120">
        <f t="shared" ref="RW97:RX97" si="1910">RW17+RW33+RW49+RW65+RW81</f>
        <v>0</v>
      </c>
      <c r="RX97" s="101">
        <f t="shared" si="1910"/>
        <v>0</v>
      </c>
      <c r="RY97" s="101"/>
      <c r="RZ97" s="121"/>
      <c r="SA97" s="122" t="e">
        <f t="shared" si="1600"/>
        <v>#DIV/0!</v>
      </c>
      <c r="SB97" s="469">
        <f t="shared" si="1601"/>
        <v>0</v>
      </c>
      <c r="SC97" s="122"/>
      <c r="SD97" s="101"/>
      <c r="SE97" s="119"/>
      <c r="SF97" s="93"/>
      <c r="SG97" s="120">
        <f t="shared" ref="SG97:SH97" si="1911">SG17+SG33+SG49+SG65+SG81</f>
        <v>0</v>
      </c>
      <c r="SH97" s="101">
        <f t="shared" si="1911"/>
        <v>0</v>
      </c>
      <c r="SI97" s="101"/>
      <c r="SJ97" s="121"/>
      <c r="SK97" s="122" t="e">
        <f t="shared" si="1602"/>
        <v>#DIV/0!</v>
      </c>
      <c r="SL97" s="469">
        <f t="shared" si="1603"/>
        <v>0</v>
      </c>
      <c r="SM97" s="122"/>
      <c r="SN97" s="101"/>
      <c r="SO97" s="119"/>
      <c r="SP97" s="93"/>
      <c r="SQ97" s="120">
        <f t="shared" ref="SQ97:SR97" si="1912">SQ17+SQ33+SQ49+SQ65+SQ81</f>
        <v>0</v>
      </c>
      <c r="SR97" s="101">
        <f t="shared" si="1912"/>
        <v>0</v>
      </c>
      <c r="SS97" s="101"/>
      <c r="ST97" s="121"/>
      <c r="SU97" s="122" t="e">
        <f t="shared" si="1604"/>
        <v>#DIV/0!</v>
      </c>
      <c r="SV97" s="469">
        <f t="shared" si="1605"/>
        <v>0</v>
      </c>
      <c r="SW97" s="122"/>
      <c r="SX97" s="101"/>
      <c r="SY97" s="119"/>
      <c r="SZ97" s="93"/>
      <c r="TA97" s="120">
        <f t="shared" ref="TA97:TB97" si="1913">TA17+TA33+TA49+TA65+TA81</f>
        <v>0</v>
      </c>
      <c r="TB97" s="101">
        <f t="shared" si="1913"/>
        <v>0</v>
      </c>
      <c r="TC97" s="101"/>
      <c r="TD97" s="121"/>
      <c r="TE97" s="122" t="e">
        <f t="shared" si="1606"/>
        <v>#DIV/0!</v>
      </c>
      <c r="TF97" s="469">
        <f t="shared" si="1607"/>
        <v>0</v>
      </c>
      <c r="TG97" s="122"/>
      <c r="TH97" s="101"/>
      <c r="TI97" s="119"/>
      <c r="TJ97" s="93"/>
      <c r="TK97" s="120">
        <f t="shared" ref="TK97:TL97" si="1914">TK17+TK33+TK49+TK65+TK81</f>
        <v>0</v>
      </c>
      <c r="TL97" s="101">
        <f t="shared" si="1914"/>
        <v>0</v>
      </c>
      <c r="TM97" s="101"/>
      <c r="TN97" s="121"/>
      <c r="TO97" s="122" t="e">
        <f t="shared" si="1608"/>
        <v>#DIV/0!</v>
      </c>
      <c r="TP97" s="469">
        <f t="shared" si="1609"/>
        <v>0</v>
      </c>
      <c r="TQ97" s="122"/>
      <c r="TR97" s="101"/>
      <c r="TS97" s="119"/>
      <c r="TT97" s="93"/>
      <c r="TU97" s="120">
        <f t="shared" ref="TU97:TV97" si="1915">TU17+TU33+TU49+TU65+TU81</f>
        <v>0</v>
      </c>
      <c r="TV97" s="101">
        <f t="shared" si="1915"/>
        <v>0</v>
      </c>
      <c r="TW97" s="101"/>
      <c r="TX97" s="121"/>
      <c r="TY97" s="122" t="e">
        <f t="shared" si="1610"/>
        <v>#DIV/0!</v>
      </c>
      <c r="TZ97" s="469">
        <f t="shared" si="1611"/>
        <v>0</v>
      </c>
      <c r="UA97" s="122"/>
      <c r="UB97" s="101"/>
      <c r="UC97" s="119"/>
      <c r="UD97" s="93"/>
      <c r="UE97" s="120">
        <f t="shared" ref="UE97:UF97" si="1916">UE17+UE33+UE49+UE65+UE81</f>
        <v>0</v>
      </c>
      <c r="UF97" s="101">
        <f t="shared" si="1916"/>
        <v>0</v>
      </c>
      <c r="UG97" s="101"/>
      <c r="UH97" s="121"/>
      <c r="UI97" s="122" t="e">
        <f t="shared" si="1612"/>
        <v>#DIV/0!</v>
      </c>
      <c r="UJ97" s="469">
        <f t="shared" si="1613"/>
        <v>0</v>
      </c>
      <c r="UK97" s="122"/>
      <c r="UL97" s="101"/>
      <c r="UM97" s="119"/>
      <c r="UN97" s="93"/>
      <c r="UO97" s="120">
        <f t="shared" ref="UO97:UP97" si="1917">UO17+UO33+UO49+UO65+UO81</f>
        <v>0</v>
      </c>
      <c r="UP97" s="101">
        <f t="shared" si="1917"/>
        <v>0</v>
      </c>
      <c r="UQ97" s="101"/>
      <c r="UR97" s="121"/>
      <c r="US97" s="122" t="e">
        <f t="shared" si="1614"/>
        <v>#DIV/0!</v>
      </c>
      <c r="UT97" s="469">
        <f t="shared" si="1615"/>
        <v>0</v>
      </c>
      <c r="UU97" s="122"/>
      <c r="UV97" s="101"/>
      <c r="UW97" s="119"/>
      <c r="UX97" s="93"/>
      <c r="UY97" s="120">
        <f t="shared" ref="UY97:UZ97" si="1918">UY17+UY33+UY49+UY65+UY81</f>
        <v>0</v>
      </c>
      <c r="UZ97" s="101">
        <f t="shared" si="1918"/>
        <v>0</v>
      </c>
      <c r="VA97" s="101"/>
      <c r="VB97" s="121"/>
      <c r="VC97" s="122" t="e">
        <f t="shared" si="1616"/>
        <v>#DIV/0!</v>
      </c>
      <c r="VD97" s="469">
        <f t="shared" si="1617"/>
        <v>0</v>
      </c>
      <c r="VE97" s="122"/>
      <c r="VF97" s="101"/>
      <c r="VG97" s="119"/>
      <c r="VH97" s="93"/>
      <c r="VI97" s="120">
        <f t="shared" ref="VI97:VJ97" si="1919">VI17+VI33+VI49+VI65+VI81</f>
        <v>0</v>
      </c>
      <c r="VJ97" s="101">
        <f t="shared" si="1919"/>
        <v>0</v>
      </c>
      <c r="VK97" s="101"/>
      <c r="VL97" s="121"/>
      <c r="VM97" s="122" t="e">
        <f t="shared" si="1618"/>
        <v>#DIV/0!</v>
      </c>
      <c r="VN97" s="469">
        <f t="shared" si="1619"/>
        <v>0</v>
      </c>
      <c r="VO97" s="122"/>
      <c r="VP97" s="101"/>
      <c r="VQ97" s="119"/>
      <c r="VR97" s="93"/>
      <c r="VS97" s="120">
        <f t="shared" ref="VS97:VT97" si="1920">VS17+VS33+VS49+VS65+VS81</f>
        <v>0</v>
      </c>
      <c r="VT97" s="101">
        <f t="shared" si="1920"/>
        <v>0</v>
      </c>
      <c r="VU97" s="101"/>
      <c r="VV97" s="121"/>
      <c r="VW97" s="122" t="e">
        <f t="shared" si="1620"/>
        <v>#DIV/0!</v>
      </c>
      <c r="VX97" s="452">
        <f t="shared" si="1621"/>
        <v>0</v>
      </c>
      <c r="VY97" s="122"/>
      <c r="VZ97" s="101"/>
      <c r="WA97" s="119"/>
      <c r="WB97" s="93"/>
      <c r="WC97" s="120">
        <f t="shared" ref="WC97:WD97" si="1921">WC17+WC33+WC49+WC65+WC81</f>
        <v>0</v>
      </c>
      <c r="WD97" s="101">
        <f t="shared" si="1921"/>
        <v>0</v>
      </c>
      <c r="WE97" s="101"/>
      <c r="WF97" s="121"/>
    </row>
    <row r="98" spans="1:604" ht="48">
      <c r="A98" s="5"/>
      <c r="B98" s="94" t="s">
        <v>410</v>
      </c>
      <c r="C98" s="12" t="s">
        <v>920</v>
      </c>
      <c r="D98" s="12" t="s">
        <v>423</v>
      </c>
      <c r="E98" s="4"/>
      <c r="F98" s="469">
        <f t="shared" si="1503"/>
        <v>0</v>
      </c>
      <c r="G98" s="122"/>
      <c r="H98" s="101"/>
      <c r="I98" s="119"/>
      <c r="J98" s="93"/>
      <c r="K98" s="120">
        <f t="shared" ref="K98:L98" si="1922">K18+K34+K50+K66+K82</f>
        <v>0</v>
      </c>
      <c r="L98" s="101">
        <f t="shared" si="1922"/>
        <v>0</v>
      </c>
      <c r="M98" s="101"/>
      <c r="N98" s="121"/>
      <c r="O98" s="122">
        <f t="shared" si="1504"/>
        <v>0</v>
      </c>
      <c r="P98" s="469">
        <f t="shared" si="1505"/>
        <v>39</v>
      </c>
      <c r="Q98" s="122"/>
      <c r="R98" s="101"/>
      <c r="S98" s="119"/>
      <c r="T98" s="93"/>
      <c r="U98" s="120">
        <f t="shared" ref="U98:V98" si="1923">U18+U34+U50+U66+U82</f>
        <v>7377.7457299999996</v>
      </c>
      <c r="V98" s="101">
        <f t="shared" si="1923"/>
        <v>287732.08</v>
      </c>
      <c r="W98" s="101"/>
      <c r="X98" s="121"/>
      <c r="Y98" s="122">
        <f t="shared" si="1506"/>
        <v>0.86653999999999998</v>
      </c>
      <c r="Z98" s="469">
        <f t="shared" si="1507"/>
        <v>0</v>
      </c>
      <c r="AA98" s="122"/>
      <c r="AB98" s="101"/>
      <c r="AC98" s="119"/>
      <c r="AD98" s="93"/>
      <c r="AE98" s="120">
        <f t="shared" ref="AE98:AF98" si="1924">AE18+AE34+AE50+AE66+AE82</f>
        <v>0</v>
      </c>
      <c r="AF98" s="101">
        <f t="shared" si="1924"/>
        <v>0</v>
      </c>
      <c r="AG98" s="101"/>
      <c r="AH98" s="121"/>
      <c r="AI98" s="122">
        <f t="shared" si="1508"/>
        <v>0</v>
      </c>
      <c r="AJ98" s="469">
        <f t="shared" si="1509"/>
        <v>0</v>
      </c>
      <c r="AK98" s="122"/>
      <c r="AL98" s="101"/>
      <c r="AM98" s="119"/>
      <c r="AN98" s="93"/>
      <c r="AO98" s="120">
        <f t="shared" ref="AO98:AP98" si="1925">AO18+AO34+AO50+AO66+AO82</f>
        <v>0</v>
      </c>
      <c r="AP98" s="101">
        <f t="shared" si="1925"/>
        <v>0</v>
      </c>
      <c r="AQ98" s="101"/>
      <c r="AR98" s="121"/>
      <c r="AS98" s="122">
        <f t="shared" si="1510"/>
        <v>0</v>
      </c>
      <c r="AT98" s="469">
        <f t="shared" si="1511"/>
        <v>0</v>
      </c>
      <c r="AU98" s="122"/>
      <c r="AV98" s="101"/>
      <c r="AW98" s="119"/>
      <c r="AX98" s="93"/>
      <c r="AY98" s="120">
        <f t="shared" ref="AY98:AZ98" si="1926">AY18+AY34+AY50+AY66+AY82</f>
        <v>0</v>
      </c>
      <c r="AZ98" s="101">
        <f t="shared" si="1926"/>
        <v>0</v>
      </c>
      <c r="BA98" s="101"/>
      <c r="BB98" s="121"/>
      <c r="BC98" s="122">
        <f t="shared" si="1512"/>
        <v>0</v>
      </c>
      <c r="BD98" s="469">
        <f t="shared" si="1513"/>
        <v>0</v>
      </c>
      <c r="BE98" s="122"/>
      <c r="BF98" s="101"/>
      <c r="BG98" s="119"/>
      <c r="BH98" s="93"/>
      <c r="BI98" s="120">
        <f t="shared" ref="BI98:BJ98" si="1927">BI18+BI34+BI50+BI66+BI82</f>
        <v>0</v>
      </c>
      <c r="BJ98" s="101">
        <f t="shared" si="1927"/>
        <v>0</v>
      </c>
      <c r="BK98" s="101"/>
      <c r="BL98" s="121"/>
      <c r="BM98" s="122">
        <f t="shared" si="1514"/>
        <v>0</v>
      </c>
      <c r="BN98" s="469">
        <f t="shared" si="1515"/>
        <v>50</v>
      </c>
      <c r="BO98" s="122"/>
      <c r="BP98" s="101"/>
      <c r="BQ98" s="119"/>
      <c r="BR98" s="93"/>
      <c r="BS98" s="120">
        <f t="shared" ref="BS98:BT98" si="1928">BS18+BS34+BS50+BS66+BS82</f>
        <v>12431.682000000001</v>
      </c>
      <c r="BT98" s="101">
        <f t="shared" si="1928"/>
        <v>621584.1</v>
      </c>
      <c r="BU98" s="101"/>
      <c r="BV98" s="121"/>
      <c r="BW98" s="122">
        <f t="shared" si="1516"/>
        <v>1.4601500000000001</v>
      </c>
      <c r="BX98" s="469">
        <f t="shared" si="1517"/>
        <v>0</v>
      </c>
      <c r="BY98" s="122"/>
      <c r="BZ98" s="101"/>
      <c r="CA98" s="119"/>
      <c r="CB98" s="93"/>
      <c r="CC98" s="120">
        <f t="shared" ref="CC98:CD98" si="1929">CC18+CC34+CC50+CC66+CC82</f>
        <v>0</v>
      </c>
      <c r="CD98" s="101">
        <f t="shared" si="1929"/>
        <v>0</v>
      </c>
      <c r="CE98" s="101"/>
      <c r="CF98" s="121"/>
      <c r="CG98" s="122">
        <f t="shared" si="1518"/>
        <v>0</v>
      </c>
      <c r="CH98" s="469">
        <f t="shared" si="1519"/>
        <v>0</v>
      </c>
      <c r="CI98" s="122"/>
      <c r="CJ98" s="101"/>
      <c r="CK98" s="119"/>
      <c r="CL98" s="93"/>
      <c r="CM98" s="120">
        <f t="shared" ref="CM98:CN98" si="1930">CM18+CM34+CM50+CM66+CM82</f>
        <v>0</v>
      </c>
      <c r="CN98" s="101">
        <f t="shared" si="1930"/>
        <v>0</v>
      </c>
      <c r="CO98" s="101"/>
      <c r="CP98" s="121"/>
      <c r="CQ98" s="122">
        <f t="shared" si="1520"/>
        <v>0</v>
      </c>
      <c r="CR98" s="469">
        <f t="shared" si="1521"/>
        <v>0</v>
      </c>
      <c r="CS98" s="122"/>
      <c r="CT98" s="101"/>
      <c r="CU98" s="119"/>
      <c r="CV98" s="93"/>
      <c r="CW98" s="120">
        <f t="shared" ref="CW98:CX98" si="1931">CW18+CW34+CW50+CW66+CW82</f>
        <v>0</v>
      </c>
      <c r="CX98" s="101">
        <f t="shared" si="1931"/>
        <v>0</v>
      </c>
      <c r="CY98" s="101"/>
      <c r="CZ98" s="121"/>
      <c r="DA98" s="122">
        <f t="shared" si="1522"/>
        <v>0</v>
      </c>
      <c r="DB98" s="469">
        <f t="shared" si="1523"/>
        <v>28</v>
      </c>
      <c r="DC98" s="122"/>
      <c r="DD98" s="101"/>
      <c r="DE98" s="119"/>
      <c r="DF98" s="93"/>
      <c r="DG98" s="120">
        <f t="shared" ref="DG98:DH98" si="1932">DG18+DG34+DG50+DG66+DG82</f>
        <v>10078.581179999999</v>
      </c>
      <c r="DH98" s="101">
        <f t="shared" si="1932"/>
        <v>282200.28000000003</v>
      </c>
      <c r="DI98" s="101"/>
      <c r="DJ98" s="121"/>
      <c r="DK98" s="122">
        <f t="shared" si="1524"/>
        <v>1.18377</v>
      </c>
      <c r="DL98" s="469">
        <f t="shared" si="1525"/>
        <v>0</v>
      </c>
      <c r="DM98" s="122"/>
      <c r="DN98" s="101"/>
      <c r="DO98" s="119"/>
      <c r="DP98" s="93"/>
      <c r="DQ98" s="120">
        <f t="shared" ref="DQ98:DR98" si="1933">DQ18+DQ34+DQ50+DQ66+DQ82</f>
        <v>0</v>
      </c>
      <c r="DR98" s="101">
        <f t="shared" si="1933"/>
        <v>0</v>
      </c>
      <c r="DS98" s="101"/>
      <c r="DT98" s="121"/>
      <c r="DU98" s="122">
        <f t="shared" si="1526"/>
        <v>0</v>
      </c>
      <c r="DV98" s="469">
        <f t="shared" si="1527"/>
        <v>53</v>
      </c>
      <c r="DW98" s="122"/>
      <c r="DX98" s="101"/>
      <c r="DY98" s="119"/>
      <c r="DZ98" s="93"/>
      <c r="EA98" s="120">
        <f t="shared" ref="EA98:EB98" si="1934">EA18+EA34+EA50+EA66+EA82</f>
        <v>8363.9490499999993</v>
      </c>
      <c r="EB98" s="101">
        <f t="shared" si="1934"/>
        <v>443289.3</v>
      </c>
      <c r="EC98" s="101"/>
      <c r="ED98" s="121"/>
      <c r="EE98" s="122">
        <f t="shared" si="1528"/>
        <v>0.98238000000000003</v>
      </c>
      <c r="EF98" s="469">
        <f t="shared" si="1529"/>
        <v>0</v>
      </c>
      <c r="EG98" s="122"/>
      <c r="EH98" s="101"/>
      <c r="EI98" s="119"/>
      <c r="EJ98" s="93"/>
      <c r="EK98" s="120">
        <f t="shared" ref="EK98:EL98" si="1935">EK18+EK34+EK50+EK66+EK82</f>
        <v>0</v>
      </c>
      <c r="EL98" s="101">
        <f t="shared" si="1935"/>
        <v>0</v>
      </c>
      <c r="EM98" s="101"/>
      <c r="EN98" s="121"/>
      <c r="EO98" s="122">
        <f t="shared" si="1530"/>
        <v>0</v>
      </c>
      <c r="EP98" s="469">
        <f t="shared" si="1531"/>
        <v>0</v>
      </c>
      <c r="EQ98" s="122"/>
      <c r="ER98" s="101"/>
      <c r="ES98" s="119"/>
      <c r="ET98" s="93"/>
      <c r="EU98" s="120">
        <f t="shared" ref="EU98:EV98" si="1936">EU18+EU34+EU50+EU66+EU82</f>
        <v>0</v>
      </c>
      <c r="EV98" s="101">
        <f t="shared" si="1936"/>
        <v>0</v>
      </c>
      <c r="EW98" s="101"/>
      <c r="EX98" s="121"/>
      <c r="EY98" s="122">
        <f t="shared" si="1532"/>
        <v>0</v>
      </c>
      <c r="EZ98" s="469">
        <f t="shared" si="1533"/>
        <v>0</v>
      </c>
      <c r="FA98" s="122"/>
      <c r="FB98" s="101"/>
      <c r="FC98" s="119"/>
      <c r="FD98" s="93"/>
      <c r="FE98" s="120">
        <f t="shared" ref="FE98:FF98" si="1937">FE18+FE34+FE50+FE66+FE82</f>
        <v>0</v>
      </c>
      <c r="FF98" s="101">
        <f t="shared" si="1937"/>
        <v>0</v>
      </c>
      <c r="FG98" s="101"/>
      <c r="FH98" s="121"/>
      <c r="FI98" s="122">
        <f t="shared" si="1534"/>
        <v>0</v>
      </c>
      <c r="FJ98" s="469">
        <f t="shared" si="1535"/>
        <v>0</v>
      </c>
      <c r="FK98" s="122"/>
      <c r="FL98" s="101"/>
      <c r="FM98" s="119"/>
      <c r="FN98" s="93"/>
      <c r="FO98" s="120">
        <f t="shared" ref="FO98:FP98" si="1938">FO18+FO34+FO50+FO66+FO82</f>
        <v>0</v>
      </c>
      <c r="FP98" s="101">
        <f t="shared" si="1938"/>
        <v>0</v>
      </c>
      <c r="FQ98" s="101"/>
      <c r="FR98" s="121"/>
      <c r="FS98" s="122">
        <f t="shared" si="1536"/>
        <v>0</v>
      </c>
      <c r="FT98" s="469">
        <f t="shared" si="1537"/>
        <v>0</v>
      </c>
      <c r="FU98" s="122"/>
      <c r="FV98" s="101"/>
      <c r="FW98" s="119"/>
      <c r="FX98" s="93"/>
      <c r="FY98" s="120">
        <f t="shared" ref="FY98:FZ98" si="1939">FY18+FY34+FY50+FY66+FY82</f>
        <v>0</v>
      </c>
      <c r="FZ98" s="101">
        <f t="shared" si="1939"/>
        <v>0</v>
      </c>
      <c r="GA98" s="101"/>
      <c r="GB98" s="121"/>
      <c r="GC98" s="122">
        <f t="shared" si="1538"/>
        <v>0</v>
      </c>
      <c r="GD98" s="469">
        <f t="shared" si="1539"/>
        <v>0</v>
      </c>
      <c r="GE98" s="122"/>
      <c r="GF98" s="101"/>
      <c r="GG98" s="119"/>
      <c r="GH98" s="93"/>
      <c r="GI98" s="120">
        <f t="shared" ref="GI98:GJ98" si="1940">GI18+GI34+GI50+GI66+GI82</f>
        <v>0</v>
      </c>
      <c r="GJ98" s="101">
        <f t="shared" si="1940"/>
        <v>0</v>
      </c>
      <c r="GK98" s="101"/>
      <c r="GL98" s="121"/>
      <c r="GM98" s="122">
        <f t="shared" si="1540"/>
        <v>0</v>
      </c>
      <c r="GN98" s="469">
        <f t="shared" si="1541"/>
        <v>95</v>
      </c>
      <c r="GO98" s="122"/>
      <c r="GP98" s="101"/>
      <c r="GQ98" s="119"/>
      <c r="GR98" s="93"/>
      <c r="GS98" s="120">
        <f t="shared" ref="GS98:GT98" si="1941">GS18+GS34+GS50+GS66+GS82</f>
        <v>9357.2736800000002</v>
      </c>
      <c r="GT98" s="101">
        <f t="shared" si="1941"/>
        <v>888941</v>
      </c>
      <c r="GU98" s="101"/>
      <c r="GV98" s="121"/>
      <c r="GW98" s="122">
        <f t="shared" si="1542"/>
        <v>1.0990500000000001</v>
      </c>
      <c r="GX98" s="469">
        <f t="shared" si="1543"/>
        <v>0</v>
      </c>
      <c r="GY98" s="122"/>
      <c r="GZ98" s="101"/>
      <c r="HA98" s="119"/>
      <c r="HB98" s="93"/>
      <c r="HC98" s="120">
        <f t="shared" ref="HC98:HD98" si="1942">HC18+HC34+HC50+HC66+HC82</f>
        <v>0</v>
      </c>
      <c r="HD98" s="101">
        <f t="shared" si="1942"/>
        <v>0</v>
      </c>
      <c r="HE98" s="101"/>
      <c r="HF98" s="121"/>
      <c r="HG98" s="122">
        <f t="shared" si="1544"/>
        <v>0</v>
      </c>
      <c r="HH98" s="469">
        <f t="shared" si="1545"/>
        <v>0</v>
      </c>
      <c r="HI98" s="122"/>
      <c r="HJ98" s="101"/>
      <c r="HK98" s="119"/>
      <c r="HL98" s="93"/>
      <c r="HM98" s="120">
        <f t="shared" ref="HM98:HN98" si="1943">HM18+HM34+HM50+HM66+HM82</f>
        <v>0</v>
      </c>
      <c r="HN98" s="101">
        <f t="shared" si="1943"/>
        <v>0</v>
      </c>
      <c r="HO98" s="101"/>
      <c r="HP98" s="121"/>
      <c r="HQ98" s="122">
        <f t="shared" si="1546"/>
        <v>0</v>
      </c>
      <c r="HR98" s="469">
        <f t="shared" si="1547"/>
        <v>0</v>
      </c>
      <c r="HS98" s="122"/>
      <c r="HT98" s="101"/>
      <c r="HU98" s="119"/>
      <c r="HV98" s="93"/>
      <c r="HW98" s="120">
        <f t="shared" ref="HW98:HX98" si="1944">HW18+HW34+HW50+HW66+HW82</f>
        <v>0</v>
      </c>
      <c r="HX98" s="101">
        <f t="shared" si="1944"/>
        <v>0</v>
      </c>
      <c r="HY98" s="101"/>
      <c r="HZ98" s="121"/>
      <c r="IA98" s="122">
        <f t="shared" si="1548"/>
        <v>0</v>
      </c>
      <c r="IB98" s="469">
        <f t="shared" si="1549"/>
        <v>14</v>
      </c>
      <c r="IC98" s="122"/>
      <c r="ID98" s="101"/>
      <c r="IE98" s="119"/>
      <c r="IF98" s="93"/>
      <c r="IG98" s="120">
        <f t="shared" ref="IG98:IH98" si="1945">IG18+IG34+IG50+IG66+IG82</f>
        <v>10195.732980000001</v>
      </c>
      <c r="IH98" s="101">
        <f t="shared" si="1945"/>
        <v>142740.26</v>
      </c>
      <c r="II98" s="101"/>
      <c r="IJ98" s="121"/>
      <c r="IK98" s="122">
        <f t="shared" si="1550"/>
        <v>1.19753</v>
      </c>
      <c r="IL98" s="469">
        <f t="shared" si="1551"/>
        <v>0</v>
      </c>
      <c r="IM98" s="122"/>
      <c r="IN98" s="101"/>
      <c r="IO98" s="119"/>
      <c r="IP98" s="93"/>
      <c r="IQ98" s="120">
        <f t="shared" ref="IQ98:IR98" si="1946">IQ18+IQ34+IQ50+IQ66+IQ82</f>
        <v>0</v>
      </c>
      <c r="IR98" s="101">
        <f t="shared" si="1946"/>
        <v>0</v>
      </c>
      <c r="IS98" s="101"/>
      <c r="IT98" s="121"/>
      <c r="IU98" s="122">
        <f t="shared" si="1552"/>
        <v>0</v>
      </c>
      <c r="IV98" s="469">
        <f t="shared" si="1553"/>
        <v>0</v>
      </c>
      <c r="IW98" s="122"/>
      <c r="IX98" s="101"/>
      <c r="IY98" s="119"/>
      <c r="IZ98" s="93"/>
      <c r="JA98" s="120">
        <f t="shared" ref="JA98:JB98" si="1947">JA18+JA34+JA50+JA66+JA82</f>
        <v>0</v>
      </c>
      <c r="JB98" s="101">
        <f t="shared" si="1947"/>
        <v>0</v>
      </c>
      <c r="JC98" s="101"/>
      <c r="JD98" s="121"/>
      <c r="JE98" s="122">
        <f t="shared" si="1554"/>
        <v>0</v>
      </c>
      <c r="JF98" s="469">
        <f t="shared" si="1555"/>
        <v>26</v>
      </c>
      <c r="JG98" s="122"/>
      <c r="JH98" s="101"/>
      <c r="JI98" s="119"/>
      <c r="JJ98" s="93"/>
      <c r="JK98" s="120">
        <f t="shared" ref="JK98:JL98" si="1948">JK18+JK34+JK50+JK66+JK82</f>
        <v>12299.604579999999</v>
      </c>
      <c r="JL98" s="101">
        <f t="shared" si="1948"/>
        <v>319789.71999999997</v>
      </c>
      <c r="JM98" s="101"/>
      <c r="JN98" s="121"/>
      <c r="JO98" s="122">
        <f t="shared" si="1556"/>
        <v>1.4446399999999999</v>
      </c>
      <c r="JP98" s="469">
        <f t="shared" si="1557"/>
        <v>0</v>
      </c>
      <c r="JQ98" s="122"/>
      <c r="JR98" s="101"/>
      <c r="JS98" s="119"/>
      <c r="JT98" s="93"/>
      <c r="JU98" s="120">
        <f t="shared" ref="JU98:JV98" si="1949">JU18+JU34+JU50+JU66+JU82</f>
        <v>0</v>
      </c>
      <c r="JV98" s="101">
        <f t="shared" si="1949"/>
        <v>0</v>
      </c>
      <c r="JW98" s="101"/>
      <c r="JX98" s="121"/>
      <c r="JY98" s="122">
        <f t="shared" si="1558"/>
        <v>0</v>
      </c>
      <c r="JZ98" s="469">
        <f t="shared" si="1559"/>
        <v>0</v>
      </c>
      <c r="KA98" s="122"/>
      <c r="KB98" s="101"/>
      <c r="KC98" s="119"/>
      <c r="KD98" s="93"/>
      <c r="KE98" s="120">
        <f t="shared" ref="KE98:KF98" si="1950">KE18+KE34+KE50+KE66+KE82</f>
        <v>0</v>
      </c>
      <c r="KF98" s="101">
        <f t="shared" si="1950"/>
        <v>0</v>
      </c>
      <c r="KG98" s="101"/>
      <c r="KH98" s="121"/>
      <c r="KI98" s="122">
        <f t="shared" si="1560"/>
        <v>0</v>
      </c>
      <c r="KJ98" s="469">
        <f t="shared" si="1561"/>
        <v>27</v>
      </c>
      <c r="KK98" s="122"/>
      <c r="KL98" s="101"/>
      <c r="KM98" s="119"/>
      <c r="KN98" s="93"/>
      <c r="KO98" s="120">
        <f t="shared" ref="KO98:KP98" si="1951">KO18+KO34+KO50+KO66+KO82</f>
        <v>7276.5074400000003</v>
      </c>
      <c r="KP98" s="101">
        <f t="shared" si="1951"/>
        <v>196465.7</v>
      </c>
      <c r="KQ98" s="101"/>
      <c r="KR98" s="121"/>
      <c r="KS98" s="122">
        <f t="shared" si="1562"/>
        <v>0.85465000000000002</v>
      </c>
      <c r="KT98" s="469">
        <f t="shared" si="1563"/>
        <v>15</v>
      </c>
      <c r="KU98" s="122"/>
      <c r="KV98" s="101"/>
      <c r="KW98" s="119"/>
      <c r="KX98" s="93"/>
      <c r="KY98" s="120">
        <f t="shared" ref="KY98:KZ98" si="1952">KY18+KY34+KY50+KY66+KY82</f>
        <v>6472.9949299999998</v>
      </c>
      <c r="KZ98" s="101">
        <f t="shared" si="1952"/>
        <v>97094.92</v>
      </c>
      <c r="LA98" s="101"/>
      <c r="LB98" s="121"/>
      <c r="LC98" s="122">
        <f t="shared" si="1564"/>
        <v>0.76027999999999996</v>
      </c>
      <c r="LD98" s="469">
        <f t="shared" si="1565"/>
        <v>0</v>
      </c>
      <c r="LE98" s="122"/>
      <c r="LF98" s="101"/>
      <c r="LG98" s="119"/>
      <c r="LH98" s="93"/>
      <c r="LI98" s="120">
        <f t="shared" ref="LI98:LJ98" si="1953">LI18+LI34+LI50+LI66+LI82</f>
        <v>0</v>
      </c>
      <c r="LJ98" s="101">
        <f t="shared" si="1953"/>
        <v>0</v>
      </c>
      <c r="LK98" s="101"/>
      <c r="LL98" s="121"/>
      <c r="LM98" s="122">
        <f t="shared" si="1566"/>
        <v>0</v>
      </c>
      <c r="LN98" s="469">
        <f t="shared" si="1567"/>
        <v>0</v>
      </c>
      <c r="LO98" s="122"/>
      <c r="LP98" s="101"/>
      <c r="LQ98" s="119"/>
      <c r="LR98" s="93"/>
      <c r="LS98" s="120">
        <f t="shared" ref="LS98:LT98" si="1954">LS18+LS34+LS50+LS66+LS82</f>
        <v>0</v>
      </c>
      <c r="LT98" s="101">
        <f t="shared" si="1954"/>
        <v>0</v>
      </c>
      <c r="LU98" s="101"/>
      <c r="LV98" s="121"/>
      <c r="LW98" s="122">
        <f t="shared" si="1568"/>
        <v>0</v>
      </c>
      <c r="LX98" s="469">
        <f t="shared" si="1569"/>
        <v>0</v>
      </c>
      <c r="LY98" s="122"/>
      <c r="LZ98" s="101"/>
      <c r="MA98" s="119"/>
      <c r="MB98" s="93"/>
      <c r="MC98" s="120">
        <f t="shared" ref="MC98:MD98" si="1955">MC18+MC34+MC50+MC66+MC82</f>
        <v>0</v>
      </c>
      <c r="MD98" s="101">
        <f t="shared" si="1955"/>
        <v>0</v>
      </c>
      <c r="ME98" s="101"/>
      <c r="MF98" s="121"/>
      <c r="MG98" s="122">
        <f t="shared" si="1570"/>
        <v>0</v>
      </c>
      <c r="MH98" s="469">
        <f t="shared" si="1571"/>
        <v>73</v>
      </c>
      <c r="MI98" s="122"/>
      <c r="MJ98" s="101"/>
      <c r="MK98" s="119"/>
      <c r="ML98" s="93"/>
      <c r="MM98" s="120">
        <f t="shared" ref="MM98:MN98" si="1956">MM18+MM34+MM50+MM66+MM82</f>
        <v>8235.0024099999991</v>
      </c>
      <c r="MN98" s="101">
        <f t="shared" si="1956"/>
        <v>601155.17000000004</v>
      </c>
      <c r="MO98" s="101"/>
      <c r="MP98" s="121"/>
      <c r="MQ98" s="122">
        <f t="shared" si="1572"/>
        <v>0.96723000000000003</v>
      </c>
      <c r="MR98" s="469">
        <f t="shared" si="1573"/>
        <v>18</v>
      </c>
      <c r="MS98" s="122"/>
      <c r="MT98" s="101"/>
      <c r="MU98" s="119"/>
      <c r="MV98" s="93"/>
      <c r="MW98" s="120">
        <f t="shared" ref="MW98:MX98" si="1957">MW18+MW34+MW50+MW66+MW82</f>
        <v>8229.0214899999992</v>
      </c>
      <c r="MX98" s="101">
        <f t="shared" si="1957"/>
        <v>148122.39000000001</v>
      </c>
      <c r="MY98" s="101"/>
      <c r="MZ98" s="121"/>
      <c r="NA98" s="122">
        <f t="shared" si="1574"/>
        <v>0.96653</v>
      </c>
      <c r="NB98" s="469">
        <f t="shared" si="1575"/>
        <v>16</v>
      </c>
      <c r="NC98" s="122"/>
      <c r="ND98" s="101"/>
      <c r="NE98" s="119"/>
      <c r="NF98" s="93"/>
      <c r="NG98" s="120">
        <f t="shared" ref="NG98:NH98" si="1958">NG18+NG34+NG50+NG66+NG82</f>
        <v>6551.5329400000001</v>
      </c>
      <c r="NH98" s="101">
        <f t="shared" si="1958"/>
        <v>104824.53</v>
      </c>
      <c r="NI98" s="101"/>
      <c r="NJ98" s="121"/>
      <c r="NK98" s="122">
        <f t="shared" si="1576"/>
        <v>0.76949999999999996</v>
      </c>
      <c r="NL98" s="469">
        <f t="shared" si="1577"/>
        <v>25</v>
      </c>
      <c r="NM98" s="122"/>
      <c r="NN98" s="101"/>
      <c r="NO98" s="119"/>
      <c r="NP98" s="93"/>
      <c r="NQ98" s="120">
        <f t="shared" ref="NQ98:NR98" si="1959">NQ18+NQ34+NQ50+NQ66+NQ82</f>
        <v>7160.4629800000002</v>
      </c>
      <c r="NR98" s="101">
        <f t="shared" si="1959"/>
        <v>179011.57</v>
      </c>
      <c r="NS98" s="101"/>
      <c r="NT98" s="121"/>
      <c r="NU98" s="122">
        <f t="shared" si="1578"/>
        <v>0.84101999999999999</v>
      </c>
      <c r="NV98" s="469">
        <f t="shared" si="1579"/>
        <v>0</v>
      </c>
      <c r="NW98" s="122"/>
      <c r="NX98" s="101"/>
      <c r="NY98" s="119"/>
      <c r="NZ98" s="93"/>
      <c r="OA98" s="120">
        <f t="shared" ref="OA98:OB98" si="1960">OA18+OA34+OA50+OA66+OA82</f>
        <v>0</v>
      </c>
      <c r="OB98" s="101">
        <f t="shared" si="1960"/>
        <v>0</v>
      </c>
      <c r="OC98" s="101"/>
      <c r="OD98" s="121"/>
      <c r="OE98" s="122">
        <f t="shared" si="1580"/>
        <v>0</v>
      </c>
      <c r="OF98" s="469">
        <f t="shared" si="1581"/>
        <v>0</v>
      </c>
      <c r="OG98" s="122"/>
      <c r="OH98" s="101"/>
      <c r="OI98" s="119"/>
      <c r="OJ98" s="93"/>
      <c r="OK98" s="120">
        <f t="shared" ref="OK98:OL98" si="1961">OK18+OK34+OK50+OK66+OK82</f>
        <v>0</v>
      </c>
      <c r="OL98" s="101">
        <f t="shared" si="1961"/>
        <v>0</v>
      </c>
      <c r="OM98" s="101"/>
      <c r="ON98" s="121"/>
      <c r="OO98" s="122">
        <f t="shared" si="1582"/>
        <v>0</v>
      </c>
      <c r="OP98" s="469">
        <f t="shared" si="1583"/>
        <v>0</v>
      </c>
      <c r="OQ98" s="122"/>
      <c r="OR98" s="101"/>
      <c r="OS98" s="119"/>
      <c r="OT98" s="93"/>
      <c r="OU98" s="120">
        <f t="shared" ref="OU98:OV98" si="1962">OU18+OU34+OU50+OU66+OU82</f>
        <v>0</v>
      </c>
      <c r="OV98" s="101">
        <f t="shared" si="1962"/>
        <v>0</v>
      </c>
      <c r="OW98" s="101"/>
      <c r="OX98" s="121"/>
      <c r="OY98" s="122">
        <f t="shared" si="1584"/>
        <v>0</v>
      </c>
      <c r="OZ98" s="469">
        <f t="shared" si="1585"/>
        <v>0</v>
      </c>
      <c r="PA98" s="122"/>
      <c r="PB98" s="101"/>
      <c r="PC98" s="119"/>
      <c r="PD98" s="93"/>
      <c r="PE98" s="120">
        <f t="shared" ref="PE98:PF98" si="1963">PE18+PE34+PE50+PE66+PE82</f>
        <v>0</v>
      </c>
      <c r="PF98" s="101">
        <f t="shared" si="1963"/>
        <v>0</v>
      </c>
      <c r="PG98" s="101"/>
      <c r="PH98" s="121"/>
      <c r="PI98" s="122">
        <f t="shared" si="1586"/>
        <v>0</v>
      </c>
      <c r="PJ98" s="469">
        <f t="shared" si="1587"/>
        <v>0</v>
      </c>
      <c r="PK98" s="122"/>
      <c r="PL98" s="101"/>
      <c r="PM98" s="119"/>
      <c r="PN98" s="93"/>
      <c r="PO98" s="120">
        <f t="shared" ref="PO98:PP98" si="1964">PO18+PO34+PO50+PO66+PO82</f>
        <v>0</v>
      </c>
      <c r="PP98" s="101">
        <f t="shared" si="1964"/>
        <v>0</v>
      </c>
      <c r="PQ98" s="101"/>
      <c r="PR98" s="121"/>
      <c r="PS98" s="122">
        <f t="shared" si="1588"/>
        <v>0</v>
      </c>
      <c r="PT98" s="469">
        <f t="shared" si="1589"/>
        <v>0</v>
      </c>
      <c r="PU98" s="122"/>
      <c r="PV98" s="101"/>
      <c r="PW98" s="119"/>
      <c r="PX98" s="93"/>
      <c r="PY98" s="120">
        <f t="shared" ref="PY98:PZ98" si="1965">PY18+PY34+PY50+PY66+PY82</f>
        <v>0</v>
      </c>
      <c r="PZ98" s="101">
        <f t="shared" si="1965"/>
        <v>0</v>
      </c>
      <c r="QA98" s="101"/>
      <c r="QB98" s="121"/>
      <c r="QC98" s="122">
        <f t="shared" si="1590"/>
        <v>0</v>
      </c>
      <c r="QD98" s="469">
        <f t="shared" si="1591"/>
        <v>0</v>
      </c>
      <c r="QE98" s="122"/>
      <c r="QF98" s="101"/>
      <c r="QG98" s="119"/>
      <c r="QH98" s="93"/>
      <c r="QI98" s="120">
        <f t="shared" ref="QI98:QJ98" si="1966">QI18+QI34+QI50+QI66+QI82</f>
        <v>0</v>
      </c>
      <c r="QJ98" s="101">
        <f t="shared" si="1966"/>
        <v>0</v>
      </c>
      <c r="QK98" s="101"/>
      <c r="QL98" s="121"/>
      <c r="QM98" s="122">
        <f t="shared" si="1592"/>
        <v>0</v>
      </c>
      <c r="QN98" s="469">
        <f t="shared" si="1593"/>
        <v>0</v>
      </c>
      <c r="QO98" s="122"/>
      <c r="QP98" s="101"/>
      <c r="QQ98" s="119"/>
      <c r="QR98" s="93"/>
      <c r="QS98" s="120">
        <f t="shared" ref="QS98:QT98" si="1967">QS18+QS34+QS50+QS66+QS82</f>
        <v>0</v>
      </c>
      <c r="QT98" s="101">
        <f t="shared" si="1967"/>
        <v>0</v>
      </c>
      <c r="QU98" s="101"/>
      <c r="QV98" s="121"/>
      <c r="QW98" s="122">
        <f t="shared" si="1594"/>
        <v>0</v>
      </c>
      <c r="QX98" s="469">
        <f t="shared" si="1595"/>
        <v>0</v>
      </c>
      <c r="QY98" s="122"/>
      <c r="QZ98" s="101"/>
      <c r="RA98" s="119"/>
      <c r="RB98" s="93"/>
      <c r="RC98" s="120">
        <f t="shared" ref="RC98:RD98" si="1968">RC18+RC34+RC50+RC66+RC82</f>
        <v>0</v>
      </c>
      <c r="RD98" s="101">
        <f t="shared" si="1968"/>
        <v>0</v>
      </c>
      <c r="RE98" s="101"/>
      <c r="RF98" s="121"/>
      <c r="RG98" s="122">
        <f t="shared" si="1596"/>
        <v>0</v>
      </c>
      <c r="RH98" s="469">
        <f t="shared" si="1597"/>
        <v>0</v>
      </c>
      <c r="RI98" s="122"/>
      <c r="RJ98" s="101"/>
      <c r="RK98" s="119"/>
      <c r="RL98" s="93"/>
      <c r="RM98" s="120">
        <f t="shared" ref="RM98:RN98" si="1969">RM18+RM34+RM50+RM66+RM82</f>
        <v>0</v>
      </c>
      <c r="RN98" s="101">
        <f t="shared" si="1969"/>
        <v>0</v>
      </c>
      <c r="RO98" s="101"/>
      <c r="RP98" s="121"/>
      <c r="RQ98" s="122">
        <f t="shared" si="1598"/>
        <v>0</v>
      </c>
      <c r="RR98" s="469">
        <f t="shared" si="1599"/>
        <v>43</v>
      </c>
      <c r="RS98" s="122"/>
      <c r="RT98" s="101"/>
      <c r="RU98" s="119"/>
      <c r="RV98" s="93"/>
      <c r="RW98" s="120">
        <f t="shared" ref="RW98:RX98" si="1970">RW18+RW34+RW50+RW66+RW82</f>
        <v>8884.3214800000005</v>
      </c>
      <c r="RX98" s="101">
        <f t="shared" si="1970"/>
        <v>382025.83</v>
      </c>
      <c r="RY98" s="101"/>
      <c r="RZ98" s="121"/>
      <c r="SA98" s="122">
        <f t="shared" si="1600"/>
        <v>1.0435000000000001</v>
      </c>
      <c r="SB98" s="469">
        <f t="shared" si="1601"/>
        <v>0</v>
      </c>
      <c r="SC98" s="122"/>
      <c r="SD98" s="101"/>
      <c r="SE98" s="119"/>
      <c r="SF98" s="93"/>
      <c r="SG98" s="120">
        <f t="shared" ref="SG98:SH98" si="1971">SG18+SG34+SG50+SG66+SG82</f>
        <v>0</v>
      </c>
      <c r="SH98" s="101">
        <f t="shared" si="1971"/>
        <v>0</v>
      </c>
      <c r="SI98" s="101"/>
      <c r="SJ98" s="121"/>
      <c r="SK98" s="122">
        <f t="shared" si="1602"/>
        <v>0</v>
      </c>
      <c r="SL98" s="469">
        <f t="shared" si="1603"/>
        <v>31</v>
      </c>
      <c r="SM98" s="122"/>
      <c r="SN98" s="101"/>
      <c r="SO98" s="119"/>
      <c r="SP98" s="93"/>
      <c r="SQ98" s="120">
        <f t="shared" ref="SQ98:SR98" si="1972">SQ18+SQ34+SQ50+SQ66+SQ82</f>
        <v>8744.8566300000002</v>
      </c>
      <c r="SR98" s="101">
        <f t="shared" si="1972"/>
        <v>271090.55</v>
      </c>
      <c r="SS98" s="101"/>
      <c r="ST98" s="121"/>
      <c r="SU98" s="122">
        <f t="shared" si="1604"/>
        <v>1.02712</v>
      </c>
      <c r="SV98" s="469">
        <f t="shared" si="1605"/>
        <v>0</v>
      </c>
      <c r="SW98" s="122"/>
      <c r="SX98" s="101"/>
      <c r="SY98" s="119"/>
      <c r="SZ98" s="93"/>
      <c r="TA98" s="120">
        <f t="shared" ref="TA98:TB98" si="1973">TA18+TA34+TA50+TA66+TA82</f>
        <v>0</v>
      </c>
      <c r="TB98" s="101">
        <f t="shared" si="1973"/>
        <v>0</v>
      </c>
      <c r="TC98" s="101"/>
      <c r="TD98" s="121"/>
      <c r="TE98" s="122">
        <f t="shared" si="1606"/>
        <v>0</v>
      </c>
      <c r="TF98" s="469">
        <f t="shared" si="1607"/>
        <v>0</v>
      </c>
      <c r="TG98" s="122"/>
      <c r="TH98" s="101"/>
      <c r="TI98" s="119"/>
      <c r="TJ98" s="93"/>
      <c r="TK98" s="120">
        <f t="shared" ref="TK98:TL98" si="1974">TK18+TK34+TK50+TK66+TK82</f>
        <v>0</v>
      </c>
      <c r="TL98" s="101">
        <f t="shared" si="1974"/>
        <v>0</v>
      </c>
      <c r="TM98" s="101"/>
      <c r="TN98" s="121"/>
      <c r="TO98" s="122">
        <f t="shared" si="1608"/>
        <v>0</v>
      </c>
      <c r="TP98" s="469">
        <f t="shared" si="1609"/>
        <v>49</v>
      </c>
      <c r="TQ98" s="122"/>
      <c r="TR98" s="101"/>
      <c r="TS98" s="119"/>
      <c r="TT98" s="93"/>
      <c r="TU98" s="120">
        <f t="shared" ref="TU98:TV98" si="1975">TU18+TU34+TU50+TU66+TU82</f>
        <v>6890.7629900000002</v>
      </c>
      <c r="TV98" s="101">
        <f t="shared" si="1975"/>
        <v>337647.39</v>
      </c>
      <c r="TW98" s="101"/>
      <c r="TX98" s="121"/>
      <c r="TY98" s="122">
        <f t="shared" si="1610"/>
        <v>0.80935000000000001</v>
      </c>
      <c r="TZ98" s="469">
        <f t="shared" si="1611"/>
        <v>0</v>
      </c>
      <c r="UA98" s="122"/>
      <c r="UB98" s="101"/>
      <c r="UC98" s="119"/>
      <c r="UD98" s="93"/>
      <c r="UE98" s="120">
        <f t="shared" ref="UE98:UF98" si="1976">UE18+UE34+UE50+UE66+UE82</f>
        <v>0</v>
      </c>
      <c r="UF98" s="101">
        <f t="shared" si="1976"/>
        <v>0</v>
      </c>
      <c r="UG98" s="101"/>
      <c r="UH98" s="121"/>
      <c r="UI98" s="122">
        <f t="shared" si="1612"/>
        <v>0</v>
      </c>
      <c r="UJ98" s="469">
        <f t="shared" si="1613"/>
        <v>0</v>
      </c>
      <c r="UK98" s="122"/>
      <c r="UL98" s="101"/>
      <c r="UM98" s="119"/>
      <c r="UN98" s="93"/>
      <c r="UO98" s="120">
        <f t="shared" ref="UO98:UP98" si="1977">UO18+UO34+UO50+UO66+UO82</f>
        <v>0</v>
      </c>
      <c r="UP98" s="101">
        <f t="shared" si="1977"/>
        <v>0</v>
      </c>
      <c r="UQ98" s="101"/>
      <c r="UR98" s="121"/>
      <c r="US98" s="122">
        <f t="shared" si="1614"/>
        <v>0</v>
      </c>
      <c r="UT98" s="469">
        <f t="shared" si="1615"/>
        <v>28</v>
      </c>
      <c r="UU98" s="122"/>
      <c r="UV98" s="101"/>
      <c r="UW98" s="119"/>
      <c r="UX98" s="93"/>
      <c r="UY98" s="120">
        <f t="shared" ref="UY98:UZ98" si="1978">UY18+UY34+UY50+UY66+UY82</f>
        <v>7968.6302900000001</v>
      </c>
      <c r="UZ98" s="101">
        <f t="shared" si="1978"/>
        <v>223121.65</v>
      </c>
      <c r="VA98" s="101"/>
      <c r="VB98" s="121"/>
      <c r="VC98" s="122">
        <f t="shared" si="1616"/>
        <v>0.93594999999999995</v>
      </c>
      <c r="VD98" s="469">
        <f t="shared" si="1617"/>
        <v>25</v>
      </c>
      <c r="VE98" s="122"/>
      <c r="VF98" s="101"/>
      <c r="VG98" s="119"/>
      <c r="VH98" s="93"/>
      <c r="VI98" s="120">
        <f t="shared" ref="VI98:VJ98" si="1979">VI18+VI34+VI50+VI66+VI82</f>
        <v>9993.7237600000008</v>
      </c>
      <c r="VJ98" s="101">
        <f t="shared" si="1979"/>
        <v>249843.1</v>
      </c>
      <c r="VK98" s="101"/>
      <c r="VL98" s="121"/>
      <c r="VM98" s="122">
        <f t="shared" si="1618"/>
        <v>1.1738</v>
      </c>
      <c r="VN98" s="469">
        <f t="shared" si="1619"/>
        <v>32</v>
      </c>
      <c r="VO98" s="122"/>
      <c r="VP98" s="101"/>
      <c r="VQ98" s="119"/>
      <c r="VR98" s="93"/>
      <c r="VS98" s="120">
        <f t="shared" ref="VS98:VT98" si="1980">VS18+VS34+VS50+VS66+VS82</f>
        <v>8967.7842899999996</v>
      </c>
      <c r="VT98" s="101">
        <f t="shared" si="1980"/>
        <v>286969.09999999998</v>
      </c>
      <c r="VU98" s="101"/>
      <c r="VV98" s="121"/>
      <c r="VW98" s="122">
        <f t="shared" si="1620"/>
        <v>1.0532999999999999</v>
      </c>
      <c r="VX98" s="452">
        <f t="shared" si="1621"/>
        <v>687</v>
      </c>
      <c r="VY98" s="122"/>
      <c r="VZ98" s="101"/>
      <c r="WA98" s="119"/>
      <c r="WB98" s="93"/>
      <c r="WC98" s="120">
        <f t="shared" ref="WC98:WD98" si="1981">WC18+WC34+WC50+WC66+WC82</f>
        <v>8513.9792899999993</v>
      </c>
      <c r="WD98" s="101">
        <f t="shared" si="1981"/>
        <v>5849103.7800000003</v>
      </c>
      <c r="WE98" s="101"/>
      <c r="WF98" s="121"/>
    </row>
    <row r="99" spans="1:604" ht="48">
      <c r="A99" s="5"/>
      <c r="B99" s="94" t="s">
        <v>415</v>
      </c>
      <c r="C99" s="12" t="s">
        <v>918</v>
      </c>
      <c r="D99" s="12" t="s">
        <v>422</v>
      </c>
      <c r="E99" s="4"/>
      <c r="F99" s="469">
        <f t="shared" si="1503"/>
        <v>0</v>
      </c>
      <c r="G99" s="122"/>
      <c r="H99" s="101"/>
      <c r="I99" s="119"/>
      <c r="J99" s="93"/>
      <c r="K99" s="120">
        <f t="shared" ref="K99:L99" si="1982">K19+K35+K51+K67+K83</f>
        <v>0</v>
      </c>
      <c r="L99" s="101">
        <f t="shared" si="1982"/>
        <v>0</v>
      </c>
      <c r="M99" s="101"/>
      <c r="N99" s="121"/>
      <c r="O99" s="122">
        <f t="shared" si="1504"/>
        <v>0</v>
      </c>
      <c r="P99" s="469">
        <f t="shared" si="1505"/>
        <v>0</v>
      </c>
      <c r="Q99" s="122"/>
      <c r="R99" s="101"/>
      <c r="S99" s="119"/>
      <c r="T99" s="93"/>
      <c r="U99" s="120">
        <f t="shared" ref="U99:V99" si="1983">U19+U35+U51+U67+U83</f>
        <v>0</v>
      </c>
      <c r="V99" s="101">
        <f t="shared" si="1983"/>
        <v>0</v>
      </c>
      <c r="W99" s="101"/>
      <c r="X99" s="121"/>
      <c r="Y99" s="122">
        <f t="shared" si="1506"/>
        <v>0</v>
      </c>
      <c r="Z99" s="469">
        <f t="shared" si="1507"/>
        <v>0</v>
      </c>
      <c r="AA99" s="122"/>
      <c r="AB99" s="101"/>
      <c r="AC99" s="119"/>
      <c r="AD99" s="93"/>
      <c r="AE99" s="120">
        <f t="shared" ref="AE99:AF99" si="1984">AE19+AE35+AE51+AE67+AE83</f>
        <v>0</v>
      </c>
      <c r="AF99" s="101">
        <f t="shared" si="1984"/>
        <v>0</v>
      </c>
      <c r="AG99" s="101"/>
      <c r="AH99" s="121"/>
      <c r="AI99" s="122">
        <f t="shared" si="1508"/>
        <v>0</v>
      </c>
      <c r="AJ99" s="469">
        <f t="shared" si="1509"/>
        <v>0</v>
      </c>
      <c r="AK99" s="122"/>
      <c r="AL99" s="101"/>
      <c r="AM99" s="119"/>
      <c r="AN99" s="93"/>
      <c r="AO99" s="120">
        <f t="shared" ref="AO99:AP99" si="1985">AO19+AO35+AO51+AO67+AO83</f>
        <v>0</v>
      </c>
      <c r="AP99" s="101">
        <f t="shared" si="1985"/>
        <v>0</v>
      </c>
      <c r="AQ99" s="101"/>
      <c r="AR99" s="121"/>
      <c r="AS99" s="122">
        <f t="shared" si="1510"/>
        <v>0</v>
      </c>
      <c r="AT99" s="469">
        <f t="shared" si="1511"/>
        <v>0</v>
      </c>
      <c r="AU99" s="122"/>
      <c r="AV99" s="101"/>
      <c r="AW99" s="119"/>
      <c r="AX99" s="93"/>
      <c r="AY99" s="120">
        <f t="shared" ref="AY99:AZ99" si="1986">AY19+AY35+AY51+AY67+AY83</f>
        <v>0</v>
      </c>
      <c r="AZ99" s="101">
        <f t="shared" si="1986"/>
        <v>0</v>
      </c>
      <c r="BA99" s="101"/>
      <c r="BB99" s="121"/>
      <c r="BC99" s="122">
        <f t="shared" si="1512"/>
        <v>0</v>
      </c>
      <c r="BD99" s="469">
        <f t="shared" si="1513"/>
        <v>0</v>
      </c>
      <c r="BE99" s="122"/>
      <c r="BF99" s="101"/>
      <c r="BG99" s="119"/>
      <c r="BH99" s="93"/>
      <c r="BI99" s="120">
        <f t="shared" ref="BI99:BJ99" si="1987">BI19+BI35+BI51+BI67+BI83</f>
        <v>0</v>
      </c>
      <c r="BJ99" s="101">
        <f t="shared" si="1987"/>
        <v>0</v>
      </c>
      <c r="BK99" s="101"/>
      <c r="BL99" s="121"/>
      <c r="BM99" s="122">
        <f t="shared" si="1514"/>
        <v>0</v>
      </c>
      <c r="BN99" s="469">
        <f t="shared" si="1515"/>
        <v>0</v>
      </c>
      <c r="BO99" s="122"/>
      <c r="BP99" s="101"/>
      <c r="BQ99" s="119"/>
      <c r="BR99" s="93"/>
      <c r="BS99" s="120">
        <f t="shared" ref="BS99:BT99" si="1988">BS19+BS35+BS51+BS67+BS83</f>
        <v>0</v>
      </c>
      <c r="BT99" s="101">
        <f t="shared" si="1988"/>
        <v>0</v>
      </c>
      <c r="BU99" s="101"/>
      <c r="BV99" s="121"/>
      <c r="BW99" s="122">
        <f t="shared" si="1516"/>
        <v>0</v>
      </c>
      <c r="BX99" s="469">
        <f t="shared" si="1517"/>
        <v>0</v>
      </c>
      <c r="BY99" s="122"/>
      <c r="BZ99" s="101"/>
      <c r="CA99" s="119"/>
      <c r="CB99" s="93"/>
      <c r="CC99" s="120">
        <f t="shared" ref="CC99:CD99" si="1989">CC19+CC35+CC51+CC67+CC83</f>
        <v>0</v>
      </c>
      <c r="CD99" s="101">
        <f t="shared" si="1989"/>
        <v>0</v>
      </c>
      <c r="CE99" s="101"/>
      <c r="CF99" s="121"/>
      <c r="CG99" s="122">
        <f t="shared" si="1518"/>
        <v>0</v>
      </c>
      <c r="CH99" s="469">
        <f t="shared" si="1519"/>
        <v>0</v>
      </c>
      <c r="CI99" s="122"/>
      <c r="CJ99" s="101"/>
      <c r="CK99" s="119"/>
      <c r="CL99" s="93"/>
      <c r="CM99" s="120">
        <f t="shared" ref="CM99:CN99" si="1990">CM19+CM35+CM51+CM67+CM83</f>
        <v>0</v>
      </c>
      <c r="CN99" s="101">
        <f t="shared" si="1990"/>
        <v>0</v>
      </c>
      <c r="CO99" s="101"/>
      <c r="CP99" s="121"/>
      <c r="CQ99" s="122">
        <f t="shared" si="1520"/>
        <v>0</v>
      </c>
      <c r="CR99" s="469">
        <f t="shared" si="1521"/>
        <v>0</v>
      </c>
      <c r="CS99" s="122"/>
      <c r="CT99" s="101"/>
      <c r="CU99" s="119"/>
      <c r="CV99" s="93"/>
      <c r="CW99" s="120">
        <f t="shared" ref="CW99:CX99" si="1991">CW19+CW35+CW51+CW67+CW83</f>
        <v>0</v>
      </c>
      <c r="CX99" s="101">
        <f t="shared" si="1991"/>
        <v>0</v>
      </c>
      <c r="CY99" s="101"/>
      <c r="CZ99" s="121"/>
      <c r="DA99" s="122">
        <f t="shared" si="1522"/>
        <v>0</v>
      </c>
      <c r="DB99" s="469">
        <f t="shared" si="1523"/>
        <v>0</v>
      </c>
      <c r="DC99" s="122"/>
      <c r="DD99" s="101"/>
      <c r="DE99" s="119"/>
      <c r="DF99" s="93"/>
      <c r="DG99" s="120">
        <f t="shared" ref="DG99:DH99" si="1992">DG19+DG35+DG51+DG67+DG83</f>
        <v>0</v>
      </c>
      <c r="DH99" s="101">
        <f t="shared" si="1992"/>
        <v>0</v>
      </c>
      <c r="DI99" s="101"/>
      <c r="DJ99" s="121"/>
      <c r="DK99" s="122">
        <f t="shared" si="1524"/>
        <v>0</v>
      </c>
      <c r="DL99" s="469">
        <f t="shared" si="1525"/>
        <v>0</v>
      </c>
      <c r="DM99" s="122"/>
      <c r="DN99" s="101"/>
      <c r="DO99" s="119"/>
      <c r="DP99" s="93"/>
      <c r="DQ99" s="120">
        <f t="shared" ref="DQ99:DR99" si="1993">DQ19+DQ35+DQ51+DQ67+DQ83</f>
        <v>0</v>
      </c>
      <c r="DR99" s="101">
        <f t="shared" si="1993"/>
        <v>0</v>
      </c>
      <c r="DS99" s="101"/>
      <c r="DT99" s="121"/>
      <c r="DU99" s="122">
        <f t="shared" si="1526"/>
        <v>0</v>
      </c>
      <c r="DV99" s="469">
        <f t="shared" si="1527"/>
        <v>0</v>
      </c>
      <c r="DW99" s="122"/>
      <c r="DX99" s="101"/>
      <c r="DY99" s="119"/>
      <c r="DZ99" s="93"/>
      <c r="EA99" s="120">
        <f t="shared" ref="EA99:EB99" si="1994">EA19+EA35+EA51+EA67+EA83</f>
        <v>0</v>
      </c>
      <c r="EB99" s="101">
        <f t="shared" si="1994"/>
        <v>0</v>
      </c>
      <c r="EC99" s="101"/>
      <c r="ED99" s="121"/>
      <c r="EE99" s="122">
        <f t="shared" si="1528"/>
        <v>0</v>
      </c>
      <c r="EF99" s="469">
        <f t="shared" si="1529"/>
        <v>0</v>
      </c>
      <c r="EG99" s="122"/>
      <c r="EH99" s="101"/>
      <c r="EI99" s="119"/>
      <c r="EJ99" s="93"/>
      <c r="EK99" s="120">
        <f t="shared" ref="EK99:EL99" si="1995">EK19+EK35+EK51+EK67+EK83</f>
        <v>0</v>
      </c>
      <c r="EL99" s="101">
        <f t="shared" si="1995"/>
        <v>0</v>
      </c>
      <c r="EM99" s="101"/>
      <c r="EN99" s="121"/>
      <c r="EO99" s="122">
        <f t="shared" si="1530"/>
        <v>0</v>
      </c>
      <c r="EP99" s="469">
        <f t="shared" si="1531"/>
        <v>0</v>
      </c>
      <c r="EQ99" s="122"/>
      <c r="ER99" s="101"/>
      <c r="ES99" s="119"/>
      <c r="ET99" s="93"/>
      <c r="EU99" s="120">
        <f t="shared" ref="EU99:EV99" si="1996">EU19+EU35+EU51+EU67+EU83</f>
        <v>0</v>
      </c>
      <c r="EV99" s="101">
        <f t="shared" si="1996"/>
        <v>0</v>
      </c>
      <c r="EW99" s="101"/>
      <c r="EX99" s="121"/>
      <c r="EY99" s="122">
        <f t="shared" si="1532"/>
        <v>0</v>
      </c>
      <c r="EZ99" s="469">
        <f t="shared" si="1533"/>
        <v>0</v>
      </c>
      <c r="FA99" s="122"/>
      <c r="FB99" s="101"/>
      <c r="FC99" s="119"/>
      <c r="FD99" s="93"/>
      <c r="FE99" s="120">
        <f t="shared" ref="FE99:FF99" si="1997">FE19+FE35+FE51+FE67+FE83</f>
        <v>0</v>
      </c>
      <c r="FF99" s="101">
        <f t="shared" si="1997"/>
        <v>0</v>
      </c>
      <c r="FG99" s="101"/>
      <c r="FH99" s="121"/>
      <c r="FI99" s="122">
        <f t="shared" si="1534"/>
        <v>0</v>
      </c>
      <c r="FJ99" s="469">
        <f t="shared" si="1535"/>
        <v>0</v>
      </c>
      <c r="FK99" s="122"/>
      <c r="FL99" s="101"/>
      <c r="FM99" s="119"/>
      <c r="FN99" s="93"/>
      <c r="FO99" s="120">
        <f t="shared" ref="FO99:FP99" si="1998">FO19+FO35+FO51+FO67+FO83</f>
        <v>0</v>
      </c>
      <c r="FP99" s="101">
        <f t="shared" si="1998"/>
        <v>0</v>
      </c>
      <c r="FQ99" s="101"/>
      <c r="FR99" s="121"/>
      <c r="FS99" s="122">
        <f t="shared" si="1536"/>
        <v>0</v>
      </c>
      <c r="FT99" s="469">
        <f t="shared" si="1537"/>
        <v>0</v>
      </c>
      <c r="FU99" s="122"/>
      <c r="FV99" s="101"/>
      <c r="FW99" s="119"/>
      <c r="FX99" s="93"/>
      <c r="FY99" s="120">
        <f t="shared" ref="FY99:FZ99" si="1999">FY19+FY35+FY51+FY67+FY83</f>
        <v>0</v>
      </c>
      <c r="FZ99" s="101">
        <f t="shared" si="1999"/>
        <v>0</v>
      </c>
      <c r="GA99" s="101"/>
      <c r="GB99" s="121"/>
      <c r="GC99" s="122">
        <f t="shared" si="1538"/>
        <v>0</v>
      </c>
      <c r="GD99" s="469">
        <f t="shared" si="1539"/>
        <v>0</v>
      </c>
      <c r="GE99" s="122"/>
      <c r="GF99" s="101"/>
      <c r="GG99" s="119"/>
      <c r="GH99" s="93"/>
      <c r="GI99" s="120">
        <f t="shared" ref="GI99:GJ99" si="2000">GI19+GI35+GI51+GI67+GI83</f>
        <v>0</v>
      </c>
      <c r="GJ99" s="101">
        <f t="shared" si="2000"/>
        <v>0</v>
      </c>
      <c r="GK99" s="101"/>
      <c r="GL99" s="121"/>
      <c r="GM99" s="122">
        <f t="shared" si="1540"/>
        <v>0</v>
      </c>
      <c r="GN99" s="469">
        <f t="shared" si="1541"/>
        <v>0</v>
      </c>
      <c r="GO99" s="122"/>
      <c r="GP99" s="101"/>
      <c r="GQ99" s="119"/>
      <c r="GR99" s="93"/>
      <c r="GS99" s="120">
        <f t="shared" ref="GS99:GT99" si="2001">GS19+GS35+GS51+GS67+GS83</f>
        <v>0</v>
      </c>
      <c r="GT99" s="101">
        <f t="shared" si="2001"/>
        <v>0</v>
      </c>
      <c r="GU99" s="101"/>
      <c r="GV99" s="121"/>
      <c r="GW99" s="122">
        <f t="shared" si="1542"/>
        <v>0</v>
      </c>
      <c r="GX99" s="469">
        <f t="shared" si="1543"/>
        <v>0</v>
      </c>
      <c r="GY99" s="122"/>
      <c r="GZ99" s="101"/>
      <c r="HA99" s="119"/>
      <c r="HB99" s="93"/>
      <c r="HC99" s="120">
        <f t="shared" ref="HC99:HD99" si="2002">HC19+HC35+HC51+HC67+HC83</f>
        <v>0</v>
      </c>
      <c r="HD99" s="101">
        <f t="shared" si="2002"/>
        <v>0</v>
      </c>
      <c r="HE99" s="101"/>
      <c r="HF99" s="121"/>
      <c r="HG99" s="122">
        <f t="shared" si="1544"/>
        <v>0</v>
      </c>
      <c r="HH99" s="469">
        <f t="shared" si="1545"/>
        <v>0</v>
      </c>
      <c r="HI99" s="122"/>
      <c r="HJ99" s="101"/>
      <c r="HK99" s="119"/>
      <c r="HL99" s="93"/>
      <c r="HM99" s="120">
        <f t="shared" ref="HM99:HN99" si="2003">HM19+HM35+HM51+HM67+HM83</f>
        <v>0</v>
      </c>
      <c r="HN99" s="101">
        <f t="shared" si="2003"/>
        <v>0</v>
      </c>
      <c r="HO99" s="101"/>
      <c r="HP99" s="121"/>
      <c r="HQ99" s="122">
        <f t="shared" si="1546"/>
        <v>0</v>
      </c>
      <c r="HR99" s="469">
        <f t="shared" si="1547"/>
        <v>0</v>
      </c>
      <c r="HS99" s="122"/>
      <c r="HT99" s="101"/>
      <c r="HU99" s="119"/>
      <c r="HV99" s="93"/>
      <c r="HW99" s="120">
        <f t="shared" ref="HW99:HX99" si="2004">HW19+HW35+HW51+HW67+HW83</f>
        <v>0</v>
      </c>
      <c r="HX99" s="101">
        <f t="shared" si="2004"/>
        <v>0</v>
      </c>
      <c r="HY99" s="101"/>
      <c r="HZ99" s="121"/>
      <c r="IA99" s="122">
        <f t="shared" si="1548"/>
        <v>0</v>
      </c>
      <c r="IB99" s="469">
        <f t="shared" si="1549"/>
        <v>0</v>
      </c>
      <c r="IC99" s="122"/>
      <c r="ID99" s="101"/>
      <c r="IE99" s="119"/>
      <c r="IF99" s="93"/>
      <c r="IG99" s="120">
        <f t="shared" ref="IG99:IH99" si="2005">IG19+IG35+IG51+IG67+IG83</f>
        <v>0</v>
      </c>
      <c r="IH99" s="101">
        <f t="shared" si="2005"/>
        <v>0</v>
      </c>
      <c r="II99" s="101"/>
      <c r="IJ99" s="121"/>
      <c r="IK99" s="122">
        <f t="shared" si="1550"/>
        <v>0</v>
      </c>
      <c r="IL99" s="469">
        <f t="shared" si="1551"/>
        <v>0</v>
      </c>
      <c r="IM99" s="122"/>
      <c r="IN99" s="101"/>
      <c r="IO99" s="119"/>
      <c r="IP99" s="93"/>
      <c r="IQ99" s="120">
        <f t="shared" ref="IQ99:IR99" si="2006">IQ19+IQ35+IQ51+IQ67+IQ83</f>
        <v>0</v>
      </c>
      <c r="IR99" s="101">
        <f t="shared" si="2006"/>
        <v>0</v>
      </c>
      <c r="IS99" s="101"/>
      <c r="IT99" s="121"/>
      <c r="IU99" s="122">
        <f t="shared" si="1552"/>
        <v>0</v>
      </c>
      <c r="IV99" s="469">
        <f t="shared" si="1553"/>
        <v>0</v>
      </c>
      <c r="IW99" s="122"/>
      <c r="IX99" s="101"/>
      <c r="IY99" s="119"/>
      <c r="IZ99" s="93"/>
      <c r="JA99" s="120">
        <f t="shared" ref="JA99:JB99" si="2007">JA19+JA35+JA51+JA67+JA83</f>
        <v>0</v>
      </c>
      <c r="JB99" s="101">
        <f t="shared" si="2007"/>
        <v>0</v>
      </c>
      <c r="JC99" s="101"/>
      <c r="JD99" s="121"/>
      <c r="JE99" s="122">
        <f t="shared" si="1554"/>
        <v>0</v>
      </c>
      <c r="JF99" s="469">
        <f t="shared" si="1555"/>
        <v>0</v>
      </c>
      <c r="JG99" s="122"/>
      <c r="JH99" s="101"/>
      <c r="JI99" s="119"/>
      <c r="JJ99" s="93"/>
      <c r="JK99" s="120">
        <f t="shared" ref="JK99:JL99" si="2008">JK19+JK35+JK51+JK67+JK83</f>
        <v>0</v>
      </c>
      <c r="JL99" s="101">
        <f t="shared" si="2008"/>
        <v>0</v>
      </c>
      <c r="JM99" s="101"/>
      <c r="JN99" s="121"/>
      <c r="JO99" s="122">
        <f t="shared" si="1556"/>
        <v>0</v>
      </c>
      <c r="JP99" s="469">
        <f t="shared" si="1557"/>
        <v>0</v>
      </c>
      <c r="JQ99" s="122"/>
      <c r="JR99" s="101"/>
      <c r="JS99" s="119"/>
      <c r="JT99" s="93"/>
      <c r="JU99" s="120">
        <f t="shared" ref="JU99:JV99" si="2009">JU19+JU35+JU51+JU67+JU83</f>
        <v>0</v>
      </c>
      <c r="JV99" s="101">
        <f t="shared" si="2009"/>
        <v>0</v>
      </c>
      <c r="JW99" s="101"/>
      <c r="JX99" s="121"/>
      <c r="JY99" s="122">
        <f t="shared" si="1558"/>
        <v>0</v>
      </c>
      <c r="JZ99" s="469">
        <f t="shared" si="1559"/>
        <v>0</v>
      </c>
      <c r="KA99" s="122"/>
      <c r="KB99" s="101"/>
      <c r="KC99" s="119"/>
      <c r="KD99" s="93"/>
      <c r="KE99" s="120">
        <f t="shared" ref="KE99:KF99" si="2010">KE19+KE35+KE51+KE67+KE83</f>
        <v>0</v>
      </c>
      <c r="KF99" s="101">
        <f t="shared" si="2010"/>
        <v>0</v>
      </c>
      <c r="KG99" s="101"/>
      <c r="KH99" s="121"/>
      <c r="KI99" s="122">
        <f t="shared" si="1560"/>
        <v>0</v>
      </c>
      <c r="KJ99" s="469">
        <f t="shared" si="1561"/>
        <v>0</v>
      </c>
      <c r="KK99" s="122"/>
      <c r="KL99" s="101"/>
      <c r="KM99" s="119"/>
      <c r="KN99" s="93"/>
      <c r="KO99" s="120">
        <f t="shared" ref="KO99:KP99" si="2011">KO19+KO35+KO51+KO67+KO83</f>
        <v>0</v>
      </c>
      <c r="KP99" s="101">
        <f t="shared" si="2011"/>
        <v>0</v>
      </c>
      <c r="KQ99" s="101"/>
      <c r="KR99" s="121"/>
      <c r="KS99" s="122">
        <f t="shared" si="1562"/>
        <v>0</v>
      </c>
      <c r="KT99" s="469">
        <f t="shared" si="1563"/>
        <v>0</v>
      </c>
      <c r="KU99" s="122"/>
      <c r="KV99" s="101"/>
      <c r="KW99" s="119"/>
      <c r="KX99" s="93"/>
      <c r="KY99" s="120">
        <f t="shared" ref="KY99:KZ99" si="2012">KY19+KY35+KY51+KY67+KY83</f>
        <v>0</v>
      </c>
      <c r="KZ99" s="101">
        <f t="shared" si="2012"/>
        <v>0</v>
      </c>
      <c r="LA99" s="101"/>
      <c r="LB99" s="121"/>
      <c r="LC99" s="122">
        <f t="shared" si="1564"/>
        <v>0</v>
      </c>
      <c r="LD99" s="469">
        <f t="shared" si="1565"/>
        <v>0</v>
      </c>
      <c r="LE99" s="122"/>
      <c r="LF99" s="101"/>
      <c r="LG99" s="119"/>
      <c r="LH99" s="93"/>
      <c r="LI99" s="120">
        <f t="shared" ref="LI99:LJ99" si="2013">LI19+LI35+LI51+LI67+LI83</f>
        <v>0</v>
      </c>
      <c r="LJ99" s="101">
        <f t="shared" si="2013"/>
        <v>0</v>
      </c>
      <c r="LK99" s="101"/>
      <c r="LL99" s="121"/>
      <c r="LM99" s="122">
        <f t="shared" si="1566"/>
        <v>0</v>
      </c>
      <c r="LN99" s="469">
        <f t="shared" si="1567"/>
        <v>0</v>
      </c>
      <c r="LO99" s="122"/>
      <c r="LP99" s="101"/>
      <c r="LQ99" s="119"/>
      <c r="LR99" s="93"/>
      <c r="LS99" s="120">
        <f t="shared" ref="LS99:LT99" si="2014">LS19+LS35+LS51+LS67+LS83</f>
        <v>0</v>
      </c>
      <c r="LT99" s="101">
        <f t="shared" si="2014"/>
        <v>0</v>
      </c>
      <c r="LU99" s="101"/>
      <c r="LV99" s="121"/>
      <c r="LW99" s="122">
        <f t="shared" si="1568"/>
        <v>0</v>
      </c>
      <c r="LX99" s="469">
        <f t="shared" si="1569"/>
        <v>0</v>
      </c>
      <c r="LY99" s="122"/>
      <c r="LZ99" s="101"/>
      <c r="MA99" s="119"/>
      <c r="MB99" s="93"/>
      <c r="MC99" s="120">
        <f t="shared" ref="MC99:MD99" si="2015">MC19+MC35+MC51+MC67+MC83</f>
        <v>0</v>
      </c>
      <c r="MD99" s="101">
        <f t="shared" si="2015"/>
        <v>0</v>
      </c>
      <c r="ME99" s="101"/>
      <c r="MF99" s="121"/>
      <c r="MG99" s="122">
        <f t="shared" si="1570"/>
        <v>0</v>
      </c>
      <c r="MH99" s="469">
        <f t="shared" si="1571"/>
        <v>0</v>
      </c>
      <c r="MI99" s="122"/>
      <c r="MJ99" s="101"/>
      <c r="MK99" s="119"/>
      <c r="ML99" s="93"/>
      <c r="MM99" s="120">
        <f t="shared" ref="MM99:MN99" si="2016">MM19+MM35+MM51+MM67+MM83</f>
        <v>0</v>
      </c>
      <c r="MN99" s="101">
        <f t="shared" si="2016"/>
        <v>0</v>
      </c>
      <c r="MO99" s="101"/>
      <c r="MP99" s="121"/>
      <c r="MQ99" s="122">
        <f t="shared" si="1572"/>
        <v>0</v>
      </c>
      <c r="MR99" s="469">
        <f t="shared" si="1573"/>
        <v>15</v>
      </c>
      <c r="MS99" s="122"/>
      <c r="MT99" s="101"/>
      <c r="MU99" s="119"/>
      <c r="MV99" s="93"/>
      <c r="MW99" s="120">
        <f t="shared" ref="MW99:MX99" si="2017">MW19+MW35+MW51+MW67+MW83</f>
        <v>8230.0283999999992</v>
      </c>
      <c r="MX99" s="101">
        <f t="shared" si="2017"/>
        <v>123450.43</v>
      </c>
      <c r="MY99" s="101"/>
      <c r="MZ99" s="121"/>
      <c r="NA99" s="122">
        <f t="shared" si="1574"/>
        <v>0.96972000000000003</v>
      </c>
      <c r="NB99" s="469">
        <f t="shared" si="1575"/>
        <v>0</v>
      </c>
      <c r="NC99" s="122"/>
      <c r="ND99" s="101"/>
      <c r="NE99" s="119"/>
      <c r="NF99" s="93"/>
      <c r="NG99" s="120">
        <f t="shared" ref="NG99:NH99" si="2018">NG19+NG35+NG51+NG67+NG83</f>
        <v>0</v>
      </c>
      <c r="NH99" s="101">
        <f t="shared" si="2018"/>
        <v>0</v>
      </c>
      <c r="NI99" s="101"/>
      <c r="NJ99" s="121"/>
      <c r="NK99" s="122">
        <f t="shared" si="1576"/>
        <v>0</v>
      </c>
      <c r="NL99" s="469">
        <f t="shared" si="1577"/>
        <v>0</v>
      </c>
      <c r="NM99" s="122"/>
      <c r="NN99" s="101"/>
      <c r="NO99" s="119"/>
      <c r="NP99" s="93"/>
      <c r="NQ99" s="120">
        <f t="shared" ref="NQ99:NR99" si="2019">NQ19+NQ35+NQ51+NQ67+NQ83</f>
        <v>0</v>
      </c>
      <c r="NR99" s="101">
        <f t="shared" si="2019"/>
        <v>0</v>
      </c>
      <c r="NS99" s="101"/>
      <c r="NT99" s="121"/>
      <c r="NU99" s="122">
        <f t="shared" si="1578"/>
        <v>0</v>
      </c>
      <c r="NV99" s="469">
        <f t="shared" si="1579"/>
        <v>0</v>
      </c>
      <c r="NW99" s="122"/>
      <c r="NX99" s="101"/>
      <c r="NY99" s="119"/>
      <c r="NZ99" s="93"/>
      <c r="OA99" s="120">
        <f t="shared" ref="OA99:OB99" si="2020">OA19+OA35+OA51+OA67+OA83</f>
        <v>0</v>
      </c>
      <c r="OB99" s="101">
        <f t="shared" si="2020"/>
        <v>0</v>
      </c>
      <c r="OC99" s="101"/>
      <c r="OD99" s="121"/>
      <c r="OE99" s="122">
        <f t="shared" si="1580"/>
        <v>0</v>
      </c>
      <c r="OF99" s="469">
        <f t="shared" si="1581"/>
        <v>0</v>
      </c>
      <c r="OG99" s="122"/>
      <c r="OH99" s="101"/>
      <c r="OI99" s="119"/>
      <c r="OJ99" s="93"/>
      <c r="OK99" s="120">
        <f t="shared" ref="OK99:OL99" si="2021">OK19+OK35+OK51+OK67+OK83</f>
        <v>0</v>
      </c>
      <c r="OL99" s="101">
        <f t="shared" si="2021"/>
        <v>0</v>
      </c>
      <c r="OM99" s="101"/>
      <c r="ON99" s="121"/>
      <c r="OO99" s="122">
        <f t="shared" si="1582"/>
        <v>0</v>
      </c>
      <c r="OP99" s="469">
        <f t="shared" si="1583"/>
        <v>0</v>
      </c>
      <c r="OQ99" s="122"/>
      <c r="OR99" s="101"/>
      <c r="OS99" s="119"/>
      <c r="OT99" s="93"/>
      <c r="OU99" s="120">
        <f t="shared" ref="OU99:OV99" si="2022">OU19+OU35+OU51+OU67+OU83</f>
        <v>0</v>
      </c>
      <c r="OV99" s="101">
        <f t="shared" si="2022"/>
        <v>0</v>
      </c>
      <c r="OW99" s="101"/>
      <c r="OX99" s="121"/>
      <c r="OY99" s="122">
        <f t="shared" si="1584"/>
        <v>0</v>
      </c>
      <c r="OZ99" s="469">
        <f t="shared" si="1585"/>
        <v>0</v>
      </c>
      <c r="PA99" s="122"/>
      <c r="PB99" s="101"/>
      <c r="PC99" s="119"/>
      <c r="PD99" s="93"/>
      <c r="PE99" s="120">
        <f t="shared" ref="PE99:PF99" si="2023">PE19+PE35+PE51+PE67+PE83</f>
        <v>0</v>
      </c>
      <c r="PF99" s="101">
        <f t="shared" si="2023"/>
        <v>0</v>
      </c>
      <c r="PG99" s="101"/>
      <c r="PH99" s="121"/>
      <c r="PI99" s="122">
        <f t="shared" si="1586"/>
        <v>0</v>
      </c>
      <c r="PJ99" s="469">
        <f t="shared" si="1587"/>
        <v>0</v>
      </c>
      <c r="PK99" s="122"/>
      <c r="PL99" s="101"/>
      <c r="PM99" s="119"/>
      <c r="PN99" s="93"/>
      <c r="PO99" s="120">
        <f t="shared" ref="PO99:PP99" si="2024">PO19+PO35+PO51+PO67+PO83</f>
        <v>0</v>
      </c>
      <c r="PP99" s="101">
        <f t="shared" si="2024"/>
        <v>0</v>
      </c>
      <c r="PQ99" s="101"/>
      <c r="PR99" s="121"/>
      <c r="PS99" s="122">
        <f t="shared" si="1588"/>
        <v>0</v>
      </c>
      <c r="PT99" s="469">
        <f t="shared" si="1589"/>
        <v>0</v>
      </c>
      <c r="PU99" s="122"/>
      <c r="PV99" s="101"/>
      <c r="PW99" s="119"/>
      <c r="PX99" s="93"/>
      <c r="PY99" s="120">
        <f t="shared" ref="PY99:PZ99" si="2025">PY19+PY35+PY51+PY67+PY83</f>
        <v>0</v>
      </c>
      <c r="PZ99" s="101">
        <f t="shared" si="2025"/>
        <v>0</v>
      </c>
      <c r="QA99" s="101"/>
      <c r="QB99" s="121"/>
      <c r="QC99" s="122">
        <f t="shared" si="1590"/>
        <v>0</v>
      </c>
      <c r="QD99" s="469">
        <f t="shared" si="1591"/>
        <v>0</v>
      </c>
      <c r="QE99" s="122"/>
      <c r="QF99" s="101"/>
      <c r="QG99" s="119"/>
      <c r="QH99" s="93"/>
      <c r="QI99" s="120">
        <f t="shared" ref="QI99:QJ99" si="2026">QI19+QI35+QI51+QI67+QI83</f>
        <v>0</v>
      </c>
      <c r="QJ99" s="101">
        <f t="shared" si="2026"/>
        <v>0</v>
      </c>
      <c r="QK99" s="101"/>
      <c r="QL99" s="121"/>
      <c r="QM99" s="122">
        <f t="shared" si="1592"/>
        <v>0</v>
      </c>
      <c r="QN99" s="469">
        <f t="shared" si="1593"/>
        <v>0</v>
      </c>
      <c r="QO99" s="122"/>
      <c r="QP99" s="101"/>
      <c r="QQ99" s="119"/>
      <c r="QR99" s="93"/>
      <c r="QS99" s="120">
        <f t="shared" ref="QS99:QT99" si="2027">QS19+QS35+QS51+QS67+QS83</f>
        <v>0</v>
      </c>
      <c r="QT99" s="101">
        <f t="shared" si="2027"/>
        <v>0</v>
      </c>
      <c r="QU99" s="101"/>
      <c r="QV99" s="121"/>
      <c r="QW99" s="122">
        <f t="shared" si="1594"/>
        <v>0</v>
      </c>
      <c r="QX99" s="469">
        <f t="shared" si="1595"/>
        <v>0</v>
      </c>
      <c r="QY99" s="122"/>
      <c r="QZ99" s="101"/>
      <c r="RA99" s="119"/>
      <c r="RB99" s="93"/>
      <c r="RC99" s="120">
        <f t="shared" ref="RC99:RD99" si="2028">RC19+RC35+RC51+RC67+RC83</f>
        <v>0</v>
      </c>
      <c r="RD99" s="101">
        <f t="shared" si="2028"/>
        <v>0</v>
      </c>
      <c r="RE99" s="101"/>
      <c r="RF99" s="121"/>
      <c r="RG99" s="122">
        <f t="shared" si="1596"/>
        <v>0</v>
      </c>
      <c r="RH99" s="469">
        <f t="shared" si="1597"/>
        <v>0</v>
      </c>
      <c r="RI99" s="122"/>
      <c r="RJ99" s="101"/>
      <c r="RK99" s="119"/>
      <c r="RL99" s="93"/>
      <c r="RM99" s="120">
        <f t="shared" ref="RM99:RN99" si="2029">RM19+RM35+RM51+RM67+RM83</f>
        <v>0</v>
      </c>
      <c r="RN99" s="101">
        <f t="shared" si="2029"/>
        <v>0</v>
      </c>
      <c r="RO99" s="101"/>
      <c r="RP99" s="121"/>
      <c r="RQ99" s="122">
        <f t="shared" si="1598"/>
        <v>0</v>
      </c>
      <c r="RR99" s="469">
        <f t="shared" si="1599"/>
        <v>0</v>
      </c>
      <c r="RS99" s="122"/>
      <c r="RT99" s="101"/>
      <c r="RU99" s="119"/>
      <c r="RV99" s="93"/>
      <c r="RW99" s="120">
        <f t="shared" ref="RW99:RX99" si="2030">RW19+RW35+RW51+RW67+RW83</f>
        <v>0</v>
      </c>
      <c r="RX99" s="101">
        <f t="shared" si="2030"/>
        <v>0</v>
      </c>
      <c r="RY99" s="101"/>
      <c r="RZ99" s="121"/>
      <c r="SA99" s="122">
        <f t="shared" si="1600"/>
        <v>0</v>
      </c>
      <c r="SB99" s="469">
        <f t="shared" si="1601"/>
        <v>0</v>
      </c>
      <c r="SC99" s="122"/>
      <c r="SD99" s="101"/>
      <c r="SE99" s="119"/>
      <c r="SF99" s="93"/>
      <c r="SG99" s="120">
        <f t="shared" ref="SG99:SH99" si="2031">SG19+SG35+SG51+SG67+SG83</f>
        <v>0</v>
      </c>
      <c r="SH99" s="101">
        <f t="shared" si="2031"/>
        <v>0</v>
      </c>
      <c r="SI99" s="101"/>
      <c r="SJ99" s="121"/>
      <c r="SK99" s="122">
        <f t="shared" si="1602"/>
        <v>0</v>
      </c>
      <c r="SL99" s="469">
        <f t="shared" si="1603"/>
        <v>0</v>
      </c>
      <c r="SM99" s="122"/>
      <c r="SN99" s="101"/>
      <c r="SO99" s="119"/>
      <c r="SP99" s="93"/>
      <c r="SQ99" s="120">
        <f t="shared" ref="SQ99:SR99" si="2032">SQ19+SQ35+SQ51+SQ67+SQ83</f>
        <v>0</v>
      </c>
      <c r="SR99" s="101">
        <f t="shared" si="2032"/>
        <v>0</v>
      </c>
      <c r="SS99" s="101"/>
      <c r="ST99" s="121"/>
      <c r="SU99" s="122">
        <f t="shared" si="1604"/>
        <v>0</v>
      </c>
      <c r="SV99" s="469">
        <f t="shared" si="1605"/>
        <v>0</v>
      </c>
      <c r="SW99" s="122"/>
      <c r="SX99" s="101"/>
      <c r="SY99" s="119"/>
      <c r="SZ99" s="93"/>
      <c r="TA99" s="120">
        <f t="shared" ref="TA99:TB99" si="2033">TA19+TA35+TA51+TA67+TA83</f>
        <v>0</v>
      </c>
      <c r="TB99" s="101">
        <f t="shared" si="2033"/>
        <v>0</v>
      </c>
      <c r="TC99" s="101"/>
      <c r="TD99" s="121"/>
      <c r="TE99" s="122">
        <f t="shared" si="1606"/>
        <v>0</v>
      </c>
      <c r="TF99" s="469">
        <f t="shared" si="1607"/>
        <v>0</v>
      </c>
      <c r="TG99" s="122"/>
      <c r="TH99" s="101"/>
      <c r="TI99" s="119"/>
      <c r="TJ99" s="93"/>
      <c r="TK99" s="120">
        <f t="shared" ref="TK99:TL99" si="2034">TK19+TK35+TK51+TK67+TK83</f>
        <v>0</v>
      </c>
      <c r="TL99" s="101">
        <f t="shared" si="2034"/>
        <v>0</v>
      </c>
      <c r="TM99" s="101"/>
      <c r="TN99" s="121"/>
      <c r="TO99" s="122">
        <f t="shared" si="1608"/>
        <v>0</v>
      </c>
      <c r="TP99" s="469">
        <f t="shared" si="1609"/>
        <v>0</v>
      </c>
      <c r="TQ99" s="122"/>
      <c r="TR99" s="101"/>
      <c r="TS99" s="119"/>
      <c r="TT99" s="93"/>
      <c r="TU99" s="120">
        <f t="shared" ref="TU99:TV99" si="2035">TU19+TU35+TU51+TU67+TU83</f>
        <v>0</v>
      </c>
      <c r="TV99" s="101">
        <f t="shared" si="2035"/>
        <v>0</v>
      </c>
      <c r="TW99" s="101"/>
      <c r="TX99" s="121"/>
      <c r="TY99" s="122">
        <f t="shared" si="1610"/>
        <v>0</v>
      </c>
      <c r="TZ99" s="469">
        <f t="shared" si="1611"/>
        <v>0</v>
      </c>
      <c r="UA99" s="122"/>
      <c r="UB99" s="101"/>
      <c r="UC99" s="119"/>
      <c r="UD99" s="93"/>
      <c r="UE99" s="120">
        <f t="shared" ref="UE99:UF99" si="2036">UE19+UE35+UE51+UE67+UE83</f>
        <v>0</v>
      </c>
      <c r="UF99" s="101">
        <f t="shared" si="2036"/>
        <v>0</v>
      </c>
      <c r="UG99" s="101"/>
      <c r="UH99" s="121"/>
      <c r="UI99" s="122">
        <f t="shared" si="1612"/>
        <v>0</v>
      </c>
      <c r="UJ99" s="469">
        <f t="shared" si="1613"/>
        <v>0</v>
      </c>
      <c r="UK99" s="122"/>
      <c r="UL99" s="101"/>
      <c r="UM99" s="119"/>
      <c r="UN99" s="93"/>
      <c r="UO99" s="120">
        <f t="shared" ref="UO99:UP99" si="2037">UO19+UO35+UO51+UO67+UO83</f>
        <v>0</v>
      </c>
      <c r="UP99" s="101">
        <f t="shared" si="2037"/>
        <v>0</v>
      </c>
      <c r="UQ99" s="101"/>
      <c r="UR99" s="121"/>
      <c r="US99" s="122">
        <f t="shared" si="1614"/>
        <v>0</v>
      </c>
      <c r="UT99" s="469">
        <f t="shared" si="1615"/>
        <v>0</v>
      </c>
      <c r="UU99" s="122"/>
      <c r="UV99" s="101"/>
      <c r="UW99" s="119"/>
      <c r="UX99" s="93"/>
      <c r="UY99" s="120">
        <f t="shared" ref="UY99:UZ99" si="2038">UY19+UY35+UY51+UY67+UY83</f>
        <v>0</v>
      </c>
      <c r="UZ99" s="101">
        <f t="shared" si="2038"/>
        <v>0</v>
      </c>
      <c r="VA99" s="101"/>
      <c r="VB99" s="121"/>
      <c r="VC99" s="122">
        <f t="shared" si="1616"/>
        <v>0</v>
      </c>
      <c r="VD99" s="469">
        <f t="shared" si="1617"/>
        <v>0</v>
      </c>
      <c r="VE99" s="122"/>
      <c r="VF99" s="101"/>
      <c r="VG99" s="119"/>
      <c r="VH99" s="93"/>
      <c r="VI99" s="120">
        <f t="shared" ref="VI99:VJ99" si="2039">VI19+VI35+VI51+VI67+VI83</f>
        <v>0</v>
      </c>
      <c r="VJ99" s="101">
        <f t="shared" si="2039"/>
        <v>0</v>
      </c>
      <c r="VK99" s="101"/>
      <c r="VL99" s="121"/>
      <c r="VM99" s="122">
        <f t="shared" si="1618"/>
        <v>0</v>
      </c>
      <c r="VN99" s="469">
        <f t="shared" si="1619"/>
        <v>0</v>
      </c>
      <c r="VO99" s="122"/>
      <c r="VP99" s="101"/>
      <c r="VQ99" s="119"/>
      <c r="VR99" s="93"/>
      <c r="VS99" s="120">
        <f t="shared" ref="VS99:VT99" si="2040">VS19+VS35+VS51+VS67+VS83</f>
        <v>0</v>
      </c>
      <c r="VT99" s="101">
        <f t="shared" si="2040"/>
        <v>0</v>
      </c>
      <c r="VU99" s="101"/>
      <c r="VV99" s="121"/>
      <c r="VW99" s="122">
        <f t="shared" si="1620"/>
        <v>0</v>
      </c>
      <c r="VX99" s="452">
        <f t="shared" si="1621"/>
        <v>15</v>
      </c>
      <c r="VY99" s="122"/>
      <c r="VZ99" s="101"/>
      <c r="WA99" s="119"/>
      <c r="WB99" s="93"/>
      <c r="WC99" s="120">
        <f t="shared" ref="WC99:WD99" si="2041">WC19+WC35+WC51+WC67+WC83</f>
        <v>8487.0335699999996</v>
      </c>
      <c r="WD99" s="101">
        <f t="shared" si="2041"/>
        <v>127305.5</v>
      </c>
      <c r="WE99" s="101"/>
      <c r="WF99" s="121"/>
    </row>
    <row r="100" spans="1:604" ht="48">
      <c r="A100" s="5"/>
      <c r="B100" s="94" t="s">
        <v>411</v>
      </c>
      <c r="C100" s="12" t="s">
        <v>920</v>
      </c>
      <c r="D100" s="12" t="s">
        <v>423</v>
      </c>
      <c r="E100" s="4"/>
      <c r="F100" s="469">
        <f t="shared" si="1503"/>
        <v>0</v>
      </c>
      <c r="G100" s="122"/>
      <c r="H100" s="101"/>
      <c r="I100" s="119"/>
      <c r="J100" s="93"/>
      <c r="K100" s="120">
        <f t="shared" ref="K100:L100" si="2042">K20+K36+K52+K68+K84</f>
        <v>0</v>
      </c>
      <c r="L100" s="101">
        <f t="shared" si="2042"/>
        <v>0</v>
      </c>
      <c r="M100" s="101"/>
      <c r="N100" s="121"/>
      <c r="O100" s="122">
        <f t="shared" si="1504"/>
        <v>0</v>
      </c>
      <c r="P100" s="469">
        <f t="shared" si="1505"/>
        <v>0</v>
      </c>
      <c r="Q100" s="122"/>
      <c r="R100" s="101"/>
      <c r="S100" s="119"/>
      <c r="T100" s="93"/>
      <c r="U100" s="120">
        <f t="shared" ref="U100:V100" si="2043">U20+U36+U52+U68+U84</f>
        <v>0</v>
      </c>
      <c r="V100" s="101">
        <f t="shared" si="2043"/>
        <v>0</v>
      </c>
      <c r="W100" s="101"/>
      <c r="X100" s="121"/>
      <c r="Y100" s="122">
        <f t="shared" si="1506"/>
        <v>0</v>
      </c>
      <c r="Z100" s="469">
        <f t="shared" si="1507"/>
        <v>0</v>
      </c>
      <c r="AA100" s="122"/>
      <c r="AB100" s="101"/>
      <c r="AC100" s="119"/>
      <c r="AD100" s="93"/>
      <c r="AE100" s="120">
        <f t="shared" ref="AE100:AF100" si="2044">AE20+AE36+AE52+AE68+AE84</f>
        <v>0</v>
      </c>
      <c r="AF100" s="101">
        <f t="shared" si="2044"/>
        <v>0</v>
      </c>
      <c r="AG100" s="101"/>
      <c r="AH100" s="121"/>
      <c r="AI100" s="122">
        <f t="shared" si="1508"/>
        <v>0</v>
      </c>
      <c r="AJ100" s="469">
        <f t="shared" si="1509"/>
        <v>0</v>
      </c>
      <c r="AK100" s="122"/>
      <c r="AL100" s="101"/>
      <c r="AM100" s="119"/>
      <c r="AN100" s="93"/>
      <c r="AO100" s="120">
        <f t="shared" ref="AO100:AP100" si="2045">AO20+AO36+AO52+AO68+AO84</f>
        <v>0</v>
      </c>
      <c r="AP100" s="101">
        <f t="shared" si="2045"/>
        <v>0</v>
      </c>
      <c r="AQ100" s="101"/>
      <c r="AR100" s="121"/>
      <c r="AS100" s="122">
        <f t="shared" si="1510"/>
        <v>0</v>
      </c>
      <c r="AT100" s="469">
        <f t="shared" si="1511"/>
        <v>0</v>
      </c>
      <c r="AU100" s="122"/>
      <c r="AV100" s="101"/>
      <c r="AW100" s="119"/>
      <c r="AX100" s="93"/>
      <c r="AY100" s="120">
        <f t="shared" ref="AY100:AZ100" si="2046">AY20+AY36+AY52+AY68+AY84</f>
        <v>0</v>
      </c>
      <c r="AZ100" s="101">
        <f t="shared" si="2046"/>
        <v>0</v>
      </c>
      <c r="BA100" s="101"/>
      <c r="BB100" s="121"/>
      <c r="BC100" s="122">
        <f t="shared" si="1512"/>
        <v>0</v>
      </c>
      <c r="BD100" s="469">
        <f t="shared" si="1513"/>
        <v>0</v>
      </c>
      <c r="BE100" s="122"/>
      <c r="BF100" s="101"/>
      <c r="BG100" s="119"/>
      <c r="BH100" s="93"/>
      <c r="BI100" s="120">
        <f t="shared" ref="BI100:BJ100" si="2047">BI20+BI36+BI52+BI68+BI84</f>
        <v>0</v>
      </c>
      <c r="BJ100" s="101">
        <f t="shared" si="2047"/>
        <v>0</v>
      </c>
      <c r="BK100" s="101"/>
      <c r="BL100" s="121"/>
      <c r="BM100" s="122">
        <f t="shared" si="1514"/>
        <v>0</v>
      </c>
      <c r="BN100" s="469">
        <f t="shared" si="1515"/>
        <v>0</v>
      </c>
      <c r="BO100" s="122"/>
      <c r="BP100" s="101"/>
      <c r="BQ100" s="119"/>
      <c r="BR100" s="93"/>
      <c r="BS100" s="120">
        <f t="shared" ref="BS100:BT100" si="2048">BS20+BS36+BS52+BS68+BS84</f>
        <v>0</v>
      </c>
      <c r="BT100" s="101">
        <f t="shared" si="2048"/>
        <v>0</v>
      </c>
      <c r="BU100" s="101"/>
      <c r="BV100" s="121"/>
      <c r="BW100" s="122">
        <f t="shared" si="1516"/>
        <v>0</v>
      </c>
      <c r="BX100" s="469">
        <f t="shared" si="1517"/>
        <v>0</v>
      </c>
      <c r="BY100" s="122"/>
      <c r="BZ100" s="101"/>
      <c r="CA100" s="119"/>
      <c r="CB100" s="93"/>
      <c r="CC100" s="120">
        <f t="shared" ref="CC100:CD100" si="2049">CC20+CC36+CC52+CC68+CC84</f>
        <v>0</v>
      </c>
      <c r="CD100" s="101">
        <f t="shared" si="2049"/>
        <v>0</v>
      </c>
      <c r="CE100" s="101"/>
      <c r="CF100" s="121"/>
      <c r="CG100" s="122">
        <f t="shared" si="1518"/>
        <v>0</v>
      </c>
      <c r="CH100" s="469">
        <f t="shared" si="1519"/>
        <v>0</v>
      </c>
      <c r="CI100" s="122"/>
      <c r="CJ100" s="101"/>
      <c r="CK100" s="119"/>
      <c r="CL100" s="93"/>
      <c r="CM100" s="120">
        <f t="shared" ref="CM100:CN100" si="2050">CM20+CM36+CM52+CM68+CM84</f>
        <v>0</v>
      </c>
      <c r="CN100" s="101">
        <f t="shared" si="2050"/>
        <v>0</v>
      </c>
      <c r="CO100" s="101"/>
      <c r="CP100" s="121"/>
      <c r="CQ100" s="122">
        <f t="shared" si="1520"/>
        <v>0</v>
      </c>
      <c r="CR100" s="469">
        <f t="shared" si="1521"/>
        <v>0</v>
      </c>
      <c r="CS100" s="122"/>
      <c r="CT100" s="101"/>
      <c r="CU100" s="119"/>
      <c r="CV100" s="93"/>
      <c r="CW100" s="120">
        <f t="shared" ref="CW100:CX100" si="2051">CW20+CW36+CW52+CW68+CW84</f>
        <v>0</v>
      </c>
      <c r="CX100" s="101">
        <f t="shared" si="2051"/>
        <v>0</v>
      </c>
      <c r="CY100" s="101"/>
      <c r="CZ100" s="121"/>
      <c r="DA100" s="122">
        <f t="shared" si="1522"/>
        <v>0</v>
      </c>
      <c r="DB100" s="469">
        <f t="shared" si="1523"/>
        <v>0</v>
      </c>
      <c r="DC100" s="122"/>
      <c r="DD100" s="101"/>
      <c r="DE100" s="119"/>
      <c r="DF100" s="93"/>
      <c r="DG100" s="120">
        <f t="shared" ref="DG100:DH100" si="2052">DG20+DG36+DG52+DG68+DG84</f>
        <v>0</v>
      </c>
      <c r="DH100" s="101">
        <f t="shared" si="2052"/>
        <v>0</v>
      </c>
      <c r="DI100" s="101"/>
      <c r="DJ100" s="121"/>
      <c r="DK100" s="122">
        <f t="shared" si="1524"/>
        <v>0</v>
      </c>
      <c r="DL100" s="469">
        <f t="shared" si="1525"/>
        <v>0</v>
      </c>
      <c r="DM100" s="122"/>
      <c r="DN100" s="101"/>
      <c r="DO100" s="119"/>
      <c r="DP100" s="93"/>
      <c r="DQ100" s="120">
        <f t="shared" ref="DQ100:DR100" si="2053">DQ20+DQ36+DQ52+DQ68+DQ84</f>
        <v>0</v>
      </c>
      <c r="DR100" s="101">
        <f t="shared" si="2053"/>
        <v>0</v>
      </c>
      <c r="DS100" s="101"/>
      <c r="DT100" s="121"/>
      <c r="DU100" s="122">
        <f t="shared" si="1526"/>
        <v>0</v>
      </c>
      <c r="DV100" s="469">
        <f t="shared" si="1527"/>
        <v>0</v>
      </c>
      <c r="DW100" s="122"/>
      <c r="DX100" s="101"/>
      <c r="DY100" s="119"/>
      <c r="DZ100" s="93"/>
      <c r="EA100" s="120">
        <f t="shared" ref="EA100:EB100" si="2054">EA20+EA36+EA52+EA68+EA84</f>
        <v>0</v>
      </c>
      <c r="EB100" s="101">
        <f t="shared" si="2054"/>
        <v>0</v>
      </c>
      <c r="EC100" s="101"/>
      <c r="ED100" s="121"/>
      <c r="EE100" s="122">
        <f t="shared" si="1528"/>
        <v>0</v>
      </c>
      <c r="EF100" s="469">
        <f t="shared" si="1529"/>
        <v>0</v>
      </c>
      <c r="EG100" s="122"/>
      <c r="EH100" s="101"/>
      <c r="EI100" s="119"/>
      <c r="EJ100" s="93"/>
      <c r="EK100" s="120">
        <f t="shared" ref="EK100:EL100" si="2055">EK20+EK36+EK52+EK68+EK84</f>
        <v>0</v>
      </c>
      <c r="EL100" s="101">
        <f t="shared" si="2055"/>
        <v>0</v>
      </c>
      <c r="EM100" s="101"/>
      <c r="EN100" s="121"/>
      <c r="EO100" s="122">
        <f t="shared" si="1530"/>
        <v>0</v>
      </c>
      <c r="EP100" s="469">
        <f t="shared" si="1531"/>
        <v>0</v>
      </c>
      <c r="EQ100" s="122"/>
      <c r="ER100" s="101"/>
      <c r="ES100" s="119"/>
      <c r="ET100" s="93"/>
      <c r="EU100" s="120">
        <f t="shared" ref="EU100:EV100" si="2056">EU20+EU36+EU52+EU68+EU84</f>
        <v>0</v>
      </c>
      <c r="EV100" s="101">
        <f t="shared" si="2056"/>
        <v>0</v>
      </c>
      <c r="EW100" s="101"/>
      <c r="EX100" s="121"/>
      <c r="EY100" s="122">
        <f t="shared" si="1532"/>
        <v>0</v>
      </c>
      <c r="EZ100" s="469">
        <f t="shared" si="1533"/>
        <v>0</v>
      </c>
      <c r="FA100" s="122"/>
      <c r="FB100" s="101"/>
      <c r="FC100" s="119"/>
      <c r="FD100" s="93"/>
      <c r="FE100" s="120">
        <f t="shared" ref="FE100:FF100" si="2057">FE20+FE36+FE52+FE68+FE84</f>
        <v>0</v>
      </c>
      <c r="FF100" s="101">
        <f t="shared" si="2057"/>
        <v>0</v>
      </c>
      <c r="FG100" s="101"/>
      <c r="FH100" s="121"/>
      <c r="FI100" s="122">
        <f t="shared" si="1534"/>
        <v>0</v>
      </c>
      <c r="FJ100" s="469">
        <f t="shared" si="1535"/>
        <v>0</v>
      </c>
      <c r="FK100" s="122"/>
      <c r="FL100" s="101"/>
      <c r="FM100" s="119"/>
      <c r="FN100" s="93"/>
      <c r="FO100" s="120">
        <f t="shared" ref="FO100:FP100" si="2058">FO20+FO36+FO52+FO68+FO84</f>
        <v>0</v>
      </c>
      <c r="FP100" s="101">
        <f t="shared" si="2058"/>
        <v>0</v>
      </c>
      <c r="FQ100" s="101"/>
      <c r="FR100" s="121"/>
      <c r="FS100" s="122">
        <f t="shared" si="1536"/>
        <v>0</v>
      </c>
      <c r="FT100" s="469">
        <f t="shared" si="1537"/>
        <v>0</v>
      </c>
      <c r="FU100" s="122"/>
      <c r="FV100" s="101"/>
      <c r="FW100" s="119"/>
      <c r="FX100" s="93"/>
      <c r="FY100" s="120">
        <f t="shared" ref="FY100:FZ100" si="2059">FY20+FY36+FY52+FY68+FY84</f>
        <v>0</v>
      </c>
      <c r="FZ100" s="101">
        <f t="shared" si="2059"/>
        <v>0</v>
      </c>
      <c r="GA100" s="101"/>
      <c r="GB100" s="121"/>
      <c r="GC100" s="122">
        <f t="shared" si="1538"/>
        <v>0</v>
      </c>
      <c r="GD100" s="469">
        <f t="shared" si="1539"/>
        <v>0</v>
      </c>
      <c r="GE100" s="122"/>
      <c r="GF100" s="101"/>
      <c r="GG100" s="119"/>
      <c r="GH100" s="93"/>
      <c r="GI100" s="120">
        <f t="shared" ref="GI100:GJ100" si="2060">GI20+GI36+GI52+GI68+GI84</f>
        <v>0</v>
      </c>
      <c r="GJ100" s="101">
        <f t="shared" si="2060"/>
        <v>0</v>
      </c>
      <c r="GK100" s="101"/>
      <c r="GL100" s="121"/>
      <c r="GM100" s="122">
        <f t="shared" si="1540"/>
        <v>0</v>
      </c>
      <c r="GN100" s="469">
        <f t="shared" si="1541"/>
        <v>0</v>
      </c>
      <c r="GO100" s="122"/>
      <c r="GP100" s="101"/>
      <c r="GQ100" s="119"/>
      <c r="GR100" s="93"/>
      <c r="GS100" s="120">
        <f t="shared" ref="GS100:GT100" si="2061">GS20+GS36+GS52+GS68+GS84</f>
        <v>0</v>
      </c>
      <c r="GT100" s="101">
        <f t="shared" si="2061"/>
        <v>0</v>
      </c>
      <c r="GU100" s="101"/>
      <c r="GV100" s="121"/>
      <c r="GW100" s="122">
        <f t="shared" si="1542"/>
        <v>0</v>
      </c>
      <c r="GX100" s="469">
        <f t="shared" si="1543"/>
        <v>0</v>
      </c>
      <c r="GY100" s="122"/>
      <c r="GZ100" s="101"/>
      <c r="HA100" s="119"/>
      <c r="HB100" s="93"/>
      <c r="HC100" s="120">
        <f t="shared" ref="HC100:HD100" si="2062">HC20+HC36+HC52+HC68+HC84</f>
        <v>0</v>
      </c>
      <c r="HD100" s="101">
        <f t="shared" si="2062"/>
        <v>0</v>
      </c>
      <c r="HE100" s="101"/>
      <c r="HF100" s="121"/>
      <c r="HG100" s="122">
        <f t="shared" si="1544"/>
        <v>0</v>
      </c>
      <c r="HH100" s="469">
        <f t="shared" si="1545"/>
        <v>0</v>
      </c>
      <c r="HI100" s="122"/>
      <c r="HJ100" s="101"/>
      <c r="HK100" s="119"/>
      <c r="HL100" s="93"/>
      <c r="HM100" s="120">
        <f t="shared" ref="HM100:HN100" si="2063">HM20+HM36+HM52+HM68+HM84</f>
        <v>0</v>
      </c>
      <c r="HN100" s="101">
        <f t="shared" si="2063"/>
        <v>0</v>
      </c>
      <c r="HO100" s="101"/>
      <c r="HP100" s="121"/>
      <c r="HQ100" s="122">
        <f t="shared" si="1546"/>
        <v>0</v>
      </c>
      <c r="HR100" s="469">
        <f t="shared" si="1547"/>
        <v>0</v>
      </c>
      <c r="HS100" s="122"/>
      <c r="HT100" s="101"/>
      <c r="HU100" s="119"/>
      <c r="HV100" s="93"/>
      <c r="HW100" s="120">
        <f t="shared" ref="HW100:HX100" si="2064">HW20+HW36+HW52+HW68+HW84</f>
        <v>0</v>
      </c>
      <c r="HX100" s="101">
        <f t="shared" si="2064"/>
        <v>0</v>
      </c>
      <c r="HY100" s="101"/>
      <c r="HZ100" s="121"/>
      <c r="IA100" s="122">
        <f t="shared" si="1548"/>
        <v>0</v>
      </c>
      <c r="IB100" s="469">
        <f t="shared" si="1549"/>
        <v>41</v>
      </c>
      <c r="IC100" s="122"/>
      <c r="ID100" s="101"/>
      <c r="IE100" s="119"/>
      <c r="IF100" s="93"/>
      <c r="IG100" s="120">
        <f t="shared" ref="IG100:IH100" si="2065">IG20+IG36+IG52+IG68+IG84</f>
        <v>10194.812540000001</v>
      </c>
      <c r="IH100" s="101">
        <f t="shared" si="2065"/>
        <v>417987.32</v>
      </c>
      <c r="II100" s="101"/>
      <c r="IJ100" s="121"/>
      <c r="IK100" s="122">
        <f t="shared" si="1550"/>
        <v>1.1970000000000001</v>
      </c>
      <c r="IL100" s="469">
        <f t="shared" si="1551"/>
        <v>0</v>
      </c>
      <c r="IM100" s="122"/>
      <c r="IN100" s="101"/>
      <c r="IO100" s="119"/>
      <c r="IP100" s="93"/>
      <c r="IQ100" s="120">
        <f t="shared" ref="IQ100:IR100" si="2066">IQ20+IQ36+IQ52+IQ68+IQ84</f>
        <v>0</v>
      </c>
      <c r="IR100" s="101">
        <f t="shared" si="2066"/>
        <v>0</v>
      </c>
      <c r="IS100" s="101"/>
      <c r="IT100" s="121"/>
      <c r="IU100" s="122">
        <f t="shared" si="1552"/>
        <v>0</v>
      </c>
      <c r="IV100" s="469">
        <f t="shared" si="1553"/>
        <v>0</v>
      </c>
      <c r="IW100" s="122"/>
      <c r="IX100" s="101"/>
      <c r="IY100" s="119"/>
      <c r="IZ100" s="93"/>
      <c r="JA100" s="120">
        <f t="shared" ref="JA100:JB100" si="2067">JA20+JA36+JA52+JA68+JA84</f>
        <v>0</v>
      </c>
      <c r="JB100" s="101">
        <f t="shared" si="2067"/>
        <v>0</v>
      </c>
      <c r="JC100" s="101"/>
      <c r="JD100" s="121"/>
      <c r="JE100" s="122">
        <f t="shared" si="1554"/>
        <v>0</v>
      </c>
      <c r="JF100" s="469">
        <f t="shared" si="1555"/>
        <v>0</v>
      </c>
      <c r="JG100" s="122"/>
      <c r="JH100" s="101"/>
      <c r="JI100" s="119"/>
      <c r="JJ100" s="93"/>
      <c r="JK100" s="120">
        <f t="shared" ref="JK100:JL100" si="2068">JK20+JK36+JK52+JK68+JK84</f>
        <v>0</v>
      </c>
      <c r="JL100" s="101">
        <f t="shared" si="2068"/>
        <v>0</v>
      </c>
      <c r="JM100" s="101"/>
      <c r="JN100" s="121"/>
      <c r="JO100" s="122">
        <f t="shared" si="1556"/>
        <v>0</v>
      </c>
      <c r="JP100" s="469">
        <f t="shared" si="1557"/>
        <v>0</v>
      </c>
      <c r="JQ100" s="122"/>
      <c r="JR100" s="101"/>
      <c r="JS100" s="119"/>
      <c r="JT100" s="93"/>
      <c r="JU100" s="120">
        <f t="shared" ref="JU100:JV100" si="2069">JU20+JU36+JU52+JU68+JU84</f>
        <v>0</v>
      </c>
      <c r="JV100" s="101">
        <f t="shared" si="2069"/>
        <v>0</v>
      </c>
      <c r="JW100" s="101"/>
      <c r="JX100" s="121"/>
      <c r="JY100" s="122">
        <f t="shared" si="1558"/>
        <v>0</v>
      </c>
      <c r="JZ100" s="469">
        <f t="shared" si="1559"/>
        <v>0</v>
      </c>
      <c r="KA100" s="122"/>
      <c r="KB100" s="101"/>
      <c r="KC100" s="119"/>
      <c r="KD100" s="93"/>
      <c r="KE100" s="120">
        <f t="shared" ref="KE100:KF100" si="2070">KE20+KE36+KE52+KE68+KE84</f>
        <v>0</v>
      </c>
      <c r="KF100" s="101">
        <f t="shared" si="2070"/>
        <v>0</v>
      </c>
      <c r="KG100" s="101"/>
      <c r="KH100" s="121"/>
      <c r="KI100" s="122">
        <f t="shared" si="1560"/>
        <v>0</v>
      </c>
      <c r="KJ100" s="469">
        <f t="shared" si="1561"/>
        <v>0</v>
      </c>
      <c r="KK100" s="122"/>
      <c r="KL100" s="101"/>
      <c r="KM100" s="119"/>
      <c r="KN100" s="93"/>
      <c r="KO100" s="120">
        <f t="shared" ref="KO100:KP100" si="2071">KO20+KO36+KO52+KO68+KO84</f>
        <v>0</v>
      </c>
      <c r="KP100" s="101">
        <f t="shared" si="2071"/>
        <v>0</v>
      </c>
      <c r="KQ100" s="101"/>
      <c r="KR100" s="121"/>
      <c r="KS100" s="122">
        <f t="shared" si="1562"/>
        <v>0</v>
      </c>
      <c r="KT100" s="469">
        <f t="shared" si="1563"/>
        <v>0</v>
      </c>
      <c r="KU100" s="122"/>
      <c r="KV100" s="101"/>
      <c r="KW100" s="119"/>
      <c r="KX100" s="93"/>
      <c r="KY100" s="120">
        <f t="shared" ref="KY100:KZ100" si="2072">KY20+KY36+KY52+KY68+KY84</f>
        <v>0</v>
      </c>
      <c r="KZ100" s="101">
        <f t="shared" si="2072"/>
        <v>0</v>
      </c>
      <c r="LA100" s="101"/>
      <c r="LB100" s="121"/>
      <c r="LC100" s="122">
        <f t="shared" si="1564"/>
        <v>0</v>
      </c>
      <c r="LD100" s="469">
        <f t="shared" si="1565"/>
        <v>0</v>
      </c>
      <c r="LE100" s="122"/>
      <c r="LF100" s="101"/>
      <c r="LG100" s="119"/>
      <c r="LH100" s="93"/>
      <c r="LI100" s="120">
        <f t="shared" ref="LI100:LJ100" si="2073">LI20+LI36+LI52+LI68+LI84</f>
        <v>0</v>
      </c>
      <c r="LJ100" s="101">
        <f t="shared" si="2073"/>
        <v>0</v>
      </c>
      <c r="LK100" s="101"/>
      <c r="LL100" s="121"/>
      <c r="LM100" s="122">
        <f t="shared" si="1566"/>
        <v>0</v>
      </c>
      <c r="LN100" s="469">
        <f t="shared" si="1567"/>
        <v>0</v>
      </c>
      <c r="LO100" s="122"/>
      <c r="LP100" s="101"/>
      <c r="LQ100" s="119"/>
      <c r="LR100" s="93"/>
      <c r="LS100" s="120">
        <f t="shared" ref="LS100:LT100" si="2074">LS20+LS36+LS52+LS68+LS84</f>
        <v>0</v>
      </c>
      <c r="LT100" s="101">
        <f t="shared" si="2074"/>
        <v>0</v>
      </c>
      <c r="LU100" s="101"/>
      <c r="LV100" s="121"/>
      <c r="LW100" s="122">
        <f t="shared" si="1568"/>
        <v>0</v>
      </c>
      <c r="LX100" s="469">
        <f t="shared" si="1569"/>
        <v>0</v>
      </c>
      <c r="LY100" s="122"/>
      <c r="LZ100" s="101"/>
      <c r="MA100" s="119"/>
      <c r="MB100" s="93"/>
      <c r="MC100" s="120">
        <f t="shared" ref="MC100:MD100" si="2075">MC20+MC36+MC52+MC68+MC84</f>
        <v>0</v>
      </c>
      <c r="MD100" s="101">
        <f t="shared" si="2075"/>
        <v>0</v>
      </c>
      <c r="ME100" s="101"/>
      <c r="MF100" s="121"/>
      <c r="MG100" s="122">
        <f t="shared" si="1570"/>
        <v>0</v>
      </c>
      <c r="MH100" s="469">
        <f t="shared" si="1571"/>
        <v>0</v>
      </c>
      <c r="MI100" s="122"/>
      <c r="MJ100" s="101"/>
      <c r="MK100" s="119"/>
      <c r="ML100" s="93"/>
      <c r="MM100" s="120">
        <f t="shared" ref="MM100:MN100" si="2076">MM20+MM36+MM52+MM68+MM84</f>
        <v>0</v>
      </c>
      <c r="MN100" s="101">
        <f t="shared" si="2076"/>
        <v>0</v>
      </c>
      <c r="MO100" s="101"/>
      <c r="MP100" s="121"/>
      <c r="MQ100" s="122">
        <f t="shared" si="1572"/>
        <v>0</v>
      </c>
      <c r="MR100" s="469">
        <f t="shared" si="1573"/>
        <v>35</v>
      </c>
      <c r="MS100" s="122"/>
      <c r="MT100" s="101"/>
      <c r="MU100" s="119"/>
      <c r="MV100" s="93"/>
      <c r="MW100" s="120">
        <f t="shared" ref="MW100:MX100" si="2077">MW20+MW36+MW52+MW68+MW84</f>
        <v>8229.8164799999995</v>
      </c>
      <c r="MX100" s="101">
        <f t="shared" si="2077"/>
        <v>288043.58</v>
      </c>
      <c r="MY100" s="101"/>
      <c r="MZ100" s="121"/>
      <c r="NA100" s="122">
        <f t="shared" si="1574"/>
        <v>0.96628999999999998</v>
      </c>
      <c r="NB100" s="469">
        <f t="shared" si="1575"/>
        <v>0</v>
      </c>
      <c r="NC100" s="122"/>
      <c r="ND100" s="101"/>
      <c r="NE100" s="119"/>
      <c r="NF100" s="93"/>
      <c r="NG100" s="120">
        <f t="shared" ref="NG100:NH100" si="2078">NG20+NG36+NG52+NG68+NG84</f>
        <v>0</v>
      </c>
      <c r="NH100" s="101">
        <f t="shared" si="2078"/>
        <v>0</v>
      </c>
      <c r="NI100" s="101"/>
      <c r="NJ100" s="121"/>
      <c r="NK100" s="122">
        <f t="shared" si="1576"/>
        <v>0</v>
      </c>
      <c r="NL100" s="469">
        <f t="shared" si="1577"/>
        <v>0</v>
      </c>
      <c r="NM100" s="122"/>
      <c r="NN100" s="101"/>
      <c r="NO100" s="119"/>
      <c r="NP100" s="93"/>
      <c r="NQ100" s="120">
        <f t="shared" ref="NQ100:NR100" si="2079">NQ20+NQ36+NQ52+NQ68+NQ84</f>
        <v>0</v>
      </c>
      <c r="NR100" s="101">
        <f t="shared" si="2079"/>
        <v>0</v>
      </c>
      <c r="NS100" s="101"/>
      <c r="NT100" s="121"/>
      <c r="NU100" s="122">
        <f t="shared" si="1578"/>
        <v>0</v>
      </c>
      <c r="NV100" s="469">
        <f t="shared" si="1579"/>
        <v>29</v>
      </c>
      <c r="NW100" s="122"/>
      <c r="NX100" s="101"/>
      <c r="NY100" s="119"/>
      <c r="NZ100" s="93"/>
      <c r="OA100" s="120">
        <f t="shared" ref="OA100:OB100" si="2080">OA20+OA36+OA52+OA68+OA84</f>
        <v>8182.7805399999997</v>
      </c>
      <c r="OB100" s="101">
        <f t="shared" si="2080"/>
        <v>237300.64</v>
      </c>
      <c r="OC100" s="101"/>
      <c r="OD100" s="121"/>
      <c r="OE100" s="122">
        <f t="shared" si="1580"/>
        <v>0.96077000000000001</v>
      </c>
      <c r="OF100" s="469">
        <f t="shared" si="1581"/>
        <v>0</v>
      </c>
      <c r="OG100" s="122"/>
      <c r="OH100" s="101"/>
      <c r="OI100" s="119"/>
      <c r="OJ100" s="93"/>
      <c r="OK100" s="120">
        <f t="shared" ref="OK100:OL100" si="2081">OK20+OK36+OK52+OK68+OK84</f>
        <v>0</v>
      </c>
      <c r="OL100" s="101">
        <f t="shared" si="2081"/>
        <v>0</v>
      </c>
      <c r="OM100" s="101"/>
      <c r="ON100" s="121"/>
      <c r="OO100" s="122">
        <f t="shared" si="1582"/>
        <v>0</v>
      </c>
      <c r="OP100" s="469">
        <f t="shared" si="1583"/>
        <v>0</v>
      </c>
      <c r="OQ100" s="122"/>
      <c r="OR100" s="101"/>
      <c r="OS100" s="119"/>
      <c r="OT100" s="93"/>
      <c r="OU100" s="120">
        <f t="shared" ref="OU100:OV100" si="2082">OU20+OU36+OU52+OU68+OU84</f>
        <v>0</v>
      </c>
      <c r="OV100" s="101">
        <f t="shared" si="2082"/>
        <v>0</v>
      </c>
      <c r="OW100" s="101"/>
      <c r="OX100" s="121"/>
      <c r="OY100" s="122">
        <f t="shared" si="1584"/>
        <v>0</v>
      </c>
      <c r="OZ100" s="469">
        <f t="shared" si="1585"/>
        <v>0</v>
      </c>
      <c r="PA100" s="122"/>
      <c r="PB100" s="101"/>
      <c r="PC100" s="119"/>
      <c r="PD100" s="93"/>
      <c r="PE100" s="120">
        <f t="shared" ref="PE100:PF100" si="2083">PE20+PE36+PE52+PE68+PE84</f>
        <v>0</v>
      </c>
      <c r="PF100" s="101">
        <f t="shared" si="2083"/>
        <v>0</v>
      </c>
      <c r="PG100" s="101"/>
      <c r="PH100" s="121"/>
      <c r="PI100" s="122">
        <f t="shared" si="1586"/>
        <v>0</v>
      </c>
      <c r="PJ100" s="469">
        <f t="shared" si="1587"/>
        <v>0</v>
      </c>
      <c r="PK100" s="122"/>
      <c r="PL100" s="101"/>
      <c r="PM100" s="119"/>
      <c r="PN100" s="93"/>
      <c r="PO100" s="120">
        <f t="shared" ref="PO100:PP100" si="2084">PO20+PO36+PO52+PO68+PO84</f>
        <v>0</v>
      </c>
      <c r="PP100" s="101">
        <f t="shared" si="2084"/>
        <v>0</v>
      </c>
      <c r="PQ100" s="101"/>
      <c r="PR100" s="121"/>
      <c r="PS100" s="122">
        <f t="shared" si="1588"/>
        <v>0</v>
      </c>
      <c r="PT100" s="469">
        <f t="shared" si="1589"/>
        <v>0</v>
      </c>
      <c r="PU100" s="122"/>
      <c r="PV100" s="101"/>
      <c r="PW100" s="119"/>
      <c r="PX100" s="93"/>
      <c r="PY100" s="120">
        <f t="shared" ref="PY100:PZ100" si="2085">PY20+PY36+PY52+PY68+PY84</f>
        <v>0</v>
      </c>
      <c r="PZ100" s="101">
        <f t="shared" si="2085"/>
        <v>0</v>
      </c>
      <c r="QA100" s="101"/>
      <c r="QB100" s="121"/>
      <c r="QC100" s="122">
        <f t="shared" si="1590"/>
        <v>0</v>
      </c>
      <c r="QD100" s="469">
        <f t="shared" si="1591"/>
        <v>0</v>
      </c>
      <c r="QE100" s="122"/>
      <c r="QF100" s="101"/>
      <c r="QG100" s="119"/>
      <c r="QH100" s="93"/>
      <c r="QI100" s="120">
        <f t="shared" ref="QI100:QJ100" si="2086">QI20+QI36+QI52+QI68+QI84</f>
        <v>0</v>
      </c>
      <c r="QJ100" s="101">
        <f t="shared" si="2086"/>
        <v>0</v>
      </c>
      <c r="QK100" s="101"/>
      <c r="QL100" s="121"/>
      <c r="QM100" s="122">
        <f t="shared" si="1592"/>
        <v>0</v>
      </c>
      <c r="QN100" s="469">
        <f t="shared" si="1593"/>
        <v>0</v>
      </c>
      <c r="QO100" s="122"/>
      <c r="QP100" s="101"/>
      <c r="QQ100" s="119"/>
      <c r="QR100" s="93"/>
      <c r="QS100" s="120">
        <f t="shared" ref="QS100:QT100" si="2087">QS20+QS36+QS52+QS68+QS84</f>
        <v>0</v>
      </c>
      <c r="QT100" s="101">
        <f t="shared" si="2087"/>
        <v>0</v>
      </c>
      <c r="QU100" s="101"/>
      <c r="QV100" s="121"/>
      <c r="QW100" s="122">
        <f t="shared" si="1594"/>
        <v>0</v>
      </c>
      <c r="QX100" s="469">
        <f t="shared" si="1595"/>
        <v>0</v>
      </c>
      <c r="QY100" s="122"/>
      <c r="QZ100" s="101"/>
      <c r="RA100" s="119"/>
      <c r="RB100" s="93"/>
      <c r="RC100" s="120">
        <f t="shared" ref="RC100:RD100" si="2088">RC20+RC36+RC52+RC68+RC84</f>
        <v>0</v>
      </c>
      <c r="RD100" s="101">
        <f t="shared" si="2088"/>
        <v>0</v>
      </c>
      <c r="RE100" s="101"/>
      <c r="RF100" s="121"/>
      <c r="RG100" s="122">
        <f t="shared" si="1596"/>
        <v>0</v>
      </c>
      <c r="RH100" s="469">
        <f t="shared" si="1597"/>
        <v>0</v>
      </c>
      <c r="RI100" s="122"/>
      <c r="RJ100" s="101"/>
      <c r="RK100" s="119"/>
      <c r="RL100" s="93"/>
      <c r="RM100" s="120">
        <f t="shared" ref="RM100:RN100" si="2089">RM20+RM36+RM52+RM68+RM84</f>
        <v>0</v>
      </c>
      <c r="RN100" s="101">
        <f t="shared" si="2089"/>
        <v>0</v>
      </c>
      <c r="RO100" s="101"/>
      <c r="RP100" s="121"/>
      <c r="RQ100" s="122">
        <f t="shared" si="1598"/>
        <v>0</v>
      </c>
      <c r="RR100" s="469">
        <f t="shared" si="1599"/>
        <v>0</v>
      </c>
      <c r="RS100" s="122"/>
      <c r="RT100" s="101"/>
      <c r="RU100" s="119"/>
      <c r="RV100" s="93"/>
      <c r="RW100" s="120">
        <f t="shared" ref="RW100:RX100" si="2090">RW20+RW36+RW52+RW68+RW84</f>
        <v>0</v>
      </c>
      <c r="RX100" s="101">
        <f t="shared" si="2090"/>
        <v>0</v>
      </c>
      <c r="RY100" s="101"/>
      <c r="RZ100" s="121"/>
      <c r="SA100" s="122">
        <f t="shared" si="1600"/>
        <v>0</v>
      </c>
      <c r="SB100" s="469">
        <f t="shared" si="1601"/>
        <v>0</v>
      </c>
      <c r="SC100" s="122"/>
      <c r="SD100" s="101"/>
      <c r="SE100" s="119"/>
      <c r="SF100" s="93"/>
      <c r="SG100" s="120">
        <f t="shared" ref="SG100:SH100" si="2091">SG20+SG36+SG52+SG68+SG84</f>
        <v>0</v>
      </c>
      <c r="SH100" s="101">
        <f t="shared" si="2091"/>
        <v>0</v>
      </c>
      <c r="SI100" s="101"/>
      <c r="SJ100" s="121"/>
      <c r="SK100" s="122">
        <f t="shared" si="1602"/>
        <v>0</v>
      </c>
      <c r="SL100" s="469">
        <f t="shared" si="1603"/>
        <v>0</v>
      </c>
      <c r="SM100" s="122"/>
      <c r="SN100" s="101"/>
      <c r="SO100" s="119"/>
      <c r="SP100" s="93"/>
      <c r="SQ100" s="120">
        <f t="shared" ref="SQ100:SR100" si="2092">SQ20+SQ36+SQ52+SQ68+SQ84</f>
        <v>0</v>
      </c>
      <c r="SR100" s="101">
        <f t="shared" si="2092"/>
        <v>0</v>
      </c>
      <c r="SS100" s="101"/>
      <c r="ST100" s="121"/>
      <c r="SU100" s="122">
        <f t="shared" si="1604"/>
        <v>0</v>
      </c>
      <c r="SV100" s="469">
        <f t="shared" si="1605"/>
        <v>0</v>
      </c>
      <c r="SW100" s="122"/>
      <c r="SX100" s="101"/>
      <c r="SY100" s="119"/>
      <c r="SZ100" s="93"/>
      <c r="TA100" s="120">
        <f t="shared" ref="TA100:TB100" si="2093">TA20+TA36+TA52+TA68+TA84</f>
        <v>0</v>
      </c>
      <c r="TB100" s="101">
        <f t="shared" si="2093"/>
        <v>0</v>
      </c>
      <c r="TC100" s="101"/>
      <c r="TD100" s="121"/>
      <c r="TE100" s="122">
        <f t="shared" si="1606"/>
        <v>0</v>
      </c>
      <c r="TF100" s="469">
        <f t="shared" si="1607"/>
        <v>0</v>
      </c>
      <c r="TG100" s="122"/>
      <c r="TH100" s="101"/>
      <c r="TI100" s="119"/>
      <c r="TJ100" s="93"/>
      <c r="TK100" s="120">
        <f t="shared" ref="TK100:TL100" si="2094">TK20+TK36+TK52+TK68+TK84</f>
        <v>0</v>
      </c>
      <c r="TL100" s="101">
        <f t="shared" si="2094"/>
        <v>0</v>
      </c>
      <c r="TM100" s="101"/>
      <c r="TN100" s="121"/>
      <c r="TO100" s="122">
        <f t="shared" si="1608"/>
        <v>0</v>
      </c>
      <c r="TP100" s="469">
        <f t="shared" si="1609"/>
        <v>0</v>
      </c>
      <c r="TQ100" s="122"/>
      <c r="TR100" s="101"/>
      <c r="TS100" s="119"/>
      <c r="TT100" s="93"/>
      <c r="TU100" s="120">
        <f t="shared" ref="TU100:TV100" si="2095">TU20+TU36+TU52+TU68+TU84</f>
        <v>0</v>
      </c>
      <c r="TV100" s="101">
        <f t="shared" si="2095"/>
        <v>0</v>
      </c>
      <c r="TW100" s="101"/>
      <c r="TX100" s="121"/>
      <c r="TY100" s="122">
        <f t="shared" si="1610"/>
        <v>0</v>
      </c>
      <c r="TZ100" s="469">
        <f t="shared" si="1611"/>
        <v>0</v>
      </c>
      <c r="UA100" s="122"/>
      <c r="UB100" s="101"/>
      <c r="UC100" s="119"/>
      <c r="UD100" s="93"/>
      <c r="UE100" s="120">
        <f t="shared" ref="UE100:UF100" si="2096">UE20+UE36+UE52+UE68+UE84</f>
        <v>0</v>
      </c>
      <c r="UF100" s="101">
        <f t="shared" si="2096"/>
        <v>0</v>
      </c>
      <c r="UG100" s="101"/>
      <c r="UH100" s="121"/>
      <c r="UI100" s="122">
        <f t="shared" si="1612"/>
        <v>0</v>
      </c>
      <c r="UJ100" s="469">
        <f t="shared" si="1613"/>
        <v>0</v>
      </c>
      <c r="UK100" s="122"/>
      <c r="UL100" s="101"/>
      <c r="UM100" s="119"/>
      <c r="UN100" s="93"/>
      <c r="UO100" s="120">
        <f t="shared" ref="UO100:UP100" si="2097">UO20+UO36+UO52+UO68+UO84</f>
        <v>0</v>
      </c>
      <c r="UP100" s="101">
        <f t="shared" si="2097"/>
        <v>0</v>
      </c>
      <c r="UQ100" s="101"/>
      <c r="UR100" s="121"/>
      <c r="US100" s="122">
        <f t="shared" si="1614"/>
        <v>0</v>
      </c>
      <c r="UT100" s="469">
        <f t="shared" si="1615"/>
        <v>0</v>
      </c>
      <c r="UU100" s="122"/>
      <c r="UV100" s="101"/>
      <c r="UW100" s="119"/>
      <c r="UX100" s="93"/>
      <c r="UY100" s="120">
        <f t="shared" ref="UY100:UZ100" si="2098">UY20+UY36+UY52+UY68+UY84</f>
        <v>0</v>
      </c>
      <c r="UZ100" s="101">
        <f t="shared" si="2098"/>
        <v>0</v>
      </c>
      <c r="VA100" s="101"/>
      <c r="VB100" s="121"/>
      <c r="VC100" s="122">
        <f t="shared" si="1616"/>
        <v>0</v>
      </c>
      <c r="VD100" s="469">
        <f t="shared" si="1617"/>
        <v>0</v>
      </c>
      <c r="VE100" s="122"/>
      <c r="VF100" s="101"/>
      <c r="VG100" s="119"/>
      <c r="VH100" s="93"/>
      <c r="VI100" s="120">
        <f t="shared" ref="VI100:VJ100" si="2099">VI20+VI36+VI52+VI68+VI84</f>
        <v>0</v>
      </c>
      <c r="VJ100" s="101">
        <f t="shared" si="2099"/>
        <v>0</v>
      </c>
      <c r="VK100" s="101"/>
      <c r="VL100" s="121"/>
      <c r="VM100" s="122">
        <f t="shared" si="1618"/>
        <v>0</v>
      </c>
      <c r="VN100" s="469">
        <f t="shared" si="1619"/>
        <v>0</v>
      </c>
      <c r="VO100" s="122"/>
      <c r="VP100" s="101"/>
      <c r="VQ100" s="119"/>
      <c r="VR100" s="93"/>
      <c r="VS100" s="120">
        <f t="shared" ref="VS100:VT100" si="2100">VS20+VS36+VS52+VS68+VS84</f>
        <v>0</v>
      </c>
      <c r="VT100" s="101">
        <f t="shared" si="2100"/>
        <v>0</v>
      </c>
      <c r="VU100" s="101"/>
      <c r="VV100" s="121"/>
      <c r="VW100" s="122">
        <f t="shared" si="1620"/>
        <v>0</v>
      </c>
      <c r="VX100" s="452">
        <f t="shared" si="1621"/>
        <v>105</v>
      </c>
      <c r="VY100" s="122"/>
      <c r="VZ100" s="101"/>
      <c r="WA100" s="119"/>
      <c r="WB100" s="93"/>
      <c r="WC100" s="120">
        <f t="shared" ref="WC100:WD100" si="2101">WC20+WC36+WC52+WC68+WC84</f>
        <v>8516.9367600000005</v>
      </c>
      <c r="WD100" s="101">
        <f t="shared" si="2101"/>
        <v>894278.36</v>
      </c>
      <c r="WE100" s="101"/>
      <c r="WF100" s="121"/>
    </row>
    <row r="101" spans="1:604" ht="16.5" customHeight="1">
      <c r="A101" s="5"/>
      <c r="B101" s="85" t="s">
        <v>416</v>
      </c>
      <c r="C101" s="12" t="s">
        <v>919</v>
      </c>
      <c r="D101" s="12" t="s">
        <v>421</v>
      </c>
      <c r="E101" s="4"/>
      <c r="F101" s="469">
        <f t="shared" si="1503"/>
        <v>0</v>
      </c>
      <c r="G101" s="122"/>
      <c r="H101" s="101"/>
      <c r="I101" s="119"/>
      <c r="J101" s="93"/>
      <c r="K101" s="120">
        <f t="shared" ref="K101:L101" si="2102">K21+K37+K53+K69+K85</f>
        <v>0</v>
      </c>
      <c r="L101" s="101">
        <f t="shared" si="2102"/>
        <v>0</v>
      </c>
      <c r="M101" s="101"/>
      <c r="N101" s="121"/>
      <c r="O101" s="122" t="e">
        <f t="shared" si="1504"/>
        <v>#DIV/0!</v>
      </c>
      <c r="P101" s="469">
        <f t="shared" si="1505"/>
        <v>0</v>
      </c>
      <c r="Q101" s="122"/>
      <c r="R101" s="101"/>
      <c r="S101" s="119"/>
      <c r="T101" s="93"/>
      <c r="U101" s="120">
        <f t="shared" ref="U101:V101" si="2103">U21+U37+U53+U69+U85</f>
        <v>0</v>
      </c>
      <c r="V101" s="101">
        <f t="shared" si="2103"/>
        <v>0</v>
      </c>
      <c r="W101" s="101"/>
      <c r="X101" s="121"/>
      <c r="Y101" s="122" t="e">
        <f t="shared" si="1506"/>
        <v>#DIV/0!</v>
      </c>
      <c r="Z101" s="469">
        <f t="shared" si="1507"/>
        <v>0</v>
      </c>
      <c r="AA101" s="122"/>
      <c r="AB101" s="101"/>
      <c r="AC101" s="119"/>
      <c r="AD101" s="93"/>
      <c r="AE101" s="120">
        <f t="shared" ref="AE101:AF101" si="2104">AE21+AE37+AE53+AE69+AE85</f>
        <v>0</v>
      </c>
      <c r="AF101" s="101">
        <f t="shared" si="2104"/>
        <v>0</v>
      </c>
      <c r="AG101" s="101"/>
      <c r="AH101" s="121"/>
      <c r="AI101" s="122" t="e">
        <f t="shared" si="1508"/>
        <v>#DIV/0!</v>
      </c>
      <c r="AJ101" s="469">
        <f t="shared" si="1509"/>
        <v>0</v>
      </c>
      <c r="AK101" s="122"/>
      <c r="AL101" s="101"/>
      <c r="AM101" s="119"/>
      <c r="AN101" s="93"/>
      <c r="AO101" s="120">
        <f t="shared" ref="AO101:AP101" si="2105">AO21+AO37+AO53+AO69+AO85</f>
        <v>0</v>
      </c>
      <c r="AP101" s="101">
        <f t="shared" si="2105"/>
        <v>0</v>
      </c>
      <c r="AQ101" s="101"/>
      <c r="AR101" s="121"/>
      <c r="AS101" s="122" t="e">
        <f t="shared" si="1510"/>
        <v>#DIV/0!</v>
      </c>
      <c r="AT101" s="469">
        <f t="shared" si="1511"/>
        <v>0</v>
      </c>
      <c r="AU101" s="122"/>
      <c r="AV101" s="101"/>
      <c r="AW101" s="119"/>
      <c r="AX101" s="93"/>
      <c r="AY101" s="120">
        <f t="shared" ref="AY101:AZ101" si="2106">AY21+AY37+AY53+AY69+AY85</f>
        <v>0</v>
      </c>
      <c r="AZ101" s="101">
        <f t="shared" si="2106"/>
        <v>0</v>
      </c>
      <c r="BA101" s="101"/>
      <c r="BB101" s="121"/>
      <c r="BC101" s="122" t="e">
        <f t="shared" si="1512"/>
        <v>#DIV/0!</v>
      </c>
      <c r="BD101" s="469">
        <f t="shared" si="1513"/>
        <v>0</v>
      </c>
      <c r="BE101" s="122"/>
      <c r="BF101" s="101"/>
      <c r="BG101" s="119"/>
      <c r="BH101" s="93"/>
      <c r="BI101" s="120">
        <f t="shared" ref="BI101:BJ101" si="2107">BI21+BI37+BI53+BI69+BI85</f>
        <v>0</v>
      </c>
      <c r="BJ101" s="101">
        <f t="shared" si="2107"/>
        <v>0</v>
      </c>
      <c r="BK101" s="101"/>
      <c r="BL101" s="121"/>
      <c r="BM101" s="122" t="e">
        <f t="shared" si="1514"/>
        <v>#DIV/0!</v>
      </c>
      <c r="BN101" s="469">
        <f t="shared" si="1515"/>
        <v>0</v>
      </c>
      <c r="BO101" s="122"/>
      <c r="BP101" s="101"/>
      <c r="BQ101" s="119"/>
      <c r="BR101" s="93"/>
      <c r="BS101" s="120">
        <f t="shared" ref="BS101:BT101" si="2108">BS21+BS37+BS53+BS69+BS85</f>
        <v>0</v>
      </c>
      <c r="BT101" s="101">
        <f t="shared" si="2108"/>
        <v>0</v>
      </c>
      <c r="BU101" s="101"/>
      <c r="BV101" s="121"/>
      <c r="BW101" s="122" t="e">
        <f t="shared" si="1516"/>
        <v>#DIV/0!</v>
      </c>
      <c r="BX101" s="469">
        <f t="shared" si="1517"/>
        <v>0</v>
      </c>
      <c r="BY101" s="122"/>
      <c r="BZ101" s="101"/>
      <c r="CA101" s="119"/>
      <c r="CB101" s="93"/>
      <c r="CC101" s="120">
        <f t="shared" ref="CC101:CD101" si="2109">CC21+CC37+CC53+CC69+CC85</f>
        <v>0</v>
      </c>
      <c r="CD101" s="101">
        <f t="shared" si="2109"/>
        <v>0</v>
      </c>
      <c r="CE101" s="101"/>
      <c r="CF101" s="121"/>
      <c r="CG101" s="122" t="e">
        <f t="shared" si="1518"/>
        <v>#DIV/0!</v>
      </c>
      <c r="CH101" s="469">
        <f t="shared" si="1519"/>
        <v>0</v>
      </c>
      <c r="CI101" s="122"/>
      <c r="CJ101" s="101"/>
      <c r="CK101" s="119"/>
      <c r="CL101" s="93"/>
      <c r="CM101" s="120">
        <f t="shared" ref="CM101:CN101" si="2110">CM21+CM37+CM53+CM69+CM85</f>
        <v>0</v>
      </c>
      <c r="CN101" s="101">
        <f t="shared" si="2110"/>
        <v>0</v>
      </c>
      <c r="CO101" s="101"/>
      <c r="CP101" s="121"/>
      <c r="CQ101" s="122" t="e">
        <f t="shared" si="1520"/>
        <v>#DIV/0!</v>
      </c>
      <c r="CR101" s="469">
        <f t="shared" si="1521"/>
        <v>0</v>
      </c>
      <c r="CS101" s="122"/>
      <c r="CT101" s="101"/>
      <c r="CU101" s="119"/>
      <c r="CV101" s="93"/>
      <c r="CW101" s="120">
        <f t="shared" ref="CW101:CX101" si="2111">CW21+CW37+CW53+CW69+CW85</f>
        <v>0</v>
      </c>
      <c r="CX101" s="101">
        <f t="shared" si="2111"/>
        <v>0</v>
      </c>
      <c r="CY101" s="101"/>
      <c r="CZ101" s="121"/>
      <c r="DA101" s="122" t="e">
        <f t="shared" si="1522"/>
        <v>#DIV/0!</v>
      </c>
      <c r="DB101" s="469">
        <f t="shared" si="1523"/>
        <v>0</v>
      </c>
      <c r="DC101" s="122"/>
      <c r="DD101" s="101"/>
      <c r="DE101" s="119"/>
      <c r="DF101" s="93"/>
      <c r="DG101" s="120">
        <f t="shared" ref="DG101:DH101" si="2112">DG21+DG37+DG53+DG69+DG85</f>
        <v>0</v>
      </c>
      <c r="DH101" s="101">
        <f t="shared" si="2112"/>
        <v>0</v>
      </c>
      <c r="DI101" s="101"/>
      <c r="DJ101" s="121"/>
      <c r="DK101" s="122" t="e">
        <f t="shared" si="1524"/>
        <v>#DIV/0!</v>
      </c>
      <c r="DL101" s="469">
        <f t="shared" si="1525"/>
        <v>0</v>
      </c>
      <c r="DM101" s="122"/>
      <c r="DN101" s="101"/>
      <c r="DO101" s="119"/>
      <c r="DP101" s="93"/>
      <c r="DQ101" s="120">
        <f t="shared" ref="DQ101:DR101" si="2113">DQ21+DQ37+DQ53+DQ69+DQ85</f>
        <v>0</v>
      </c>
      <c r="DR101" s="101">
        <f t="shared" si="2113"/>
        <v>0</v>
      </c>
      <c r="DS101" s="101"/>
      <c r="DT101" s="121"/>
      <c r="DU101" s="122" t="e">
        <f t="shared" si="1526"/>
        <v>#DIV/0!</v>
      </c>
      <c r="DV101" s="469">
        <f t="shared" si="1527"/>
        <v>0</v>
      </c>
      <c r="DW101" s="122"/>
      <c r="DX101" s="101"/>
      <c r="DY101" s="119"/>
      <c r="DZ101" s="93"/>
      <c r="EA101" s="120">
        <f t="shared" ref="EA101:EB101" si="2114">EA21+EA37+EA53+EA69+EA85</f>
        <v>0</v>
      </c>
      <c r="EB101" s="101">
        <f t="shared" si="2114"/>
        <v>0</v>
      </c>
      <c r="EC101" s="101"/>
      <c r="ED101" s="121"/>
      <c r="EE101" s="122" t="e">
        <f t="shared" si="1528"/>
        <v>#DIV/0!</v>
      </c>
      <c r="EF101" s="469">
        <f t="shared" si="1529"/>
        <v>0</v>
      </c>
      <c r="EG101" s="122"/>
      <c r="EH101" s="101"/>
      <c r="EI101" s="119"/>
      <c r="EJ101" s="93"/>
      <c r="EK101" s="120">
        <f t="shared" ref="EK101:EL101" si="2115">EK21+EK37+EK53+EK69+EK85</f>
        <v>0</v>
      </c>
      <c r="EL101" s="101">
        <f t="shared" si="2115"/>
        <v>0</v>
      </c>
      <c r="EM101" s="101"/>
      <c r="EN101" s="121"/>
      <c r="EO101" s="122" t="e">
        <f t="shared" si="1530"/>
        <v>#DIV/0!</v>
      </c>
      <c r="EP101" s="469">
        <f t="shared" si="1531"/>
        <v>0</v>
      </c>
      <c r="EQ101" s="122"/>
      <c r="ER101" s="101"/>
      <c r="ES101" s="119"/>
      <c r="ET101" s="93"/>
      <c r="EU101" s="120">
        <f t="shared" ref="EU101:EV101" si="2116">EU21+EU37+EU53+EU69+EU85</f>
        <v>0</v>
      </c>
      <c r="EV101" s="101">
        <f t="shared" si="2116"/>
        <v>0</v>
      </c>
      <c r="EW101" s="101"/>
      <c r="EX101" s="121"/>
      <c r="EY101" s="122" t="e">
        <f t="shared" si="1532"/>
        <v>#DIV/0!</v>
      </c>
      <c r="EZ101" s="469">
        <f t="shared" si="1533"/>
        <v>0</v>
      </c>
      <c r="FA101" s="122"/>
      <c r="FB101" s="101"/>
      <c r="FC101" s="119"/>
      <c r="FD101" s="93"/>
      <c r="FE101" s="120">
        <f t="shared" ref="FE101:FF101" si="2117">FE21+FE37+FE53+FE69+FE85</f>
        <v>0</v>
      </c>
      <c r="FF101" s="101">
        <f t="shared" si="2117"/>
        <v>0</v>
      </c>
      <c r="FG101" s="101"/>
      <c r="FH101" s="121"/>
      <c r="FI101" s="122" t="e">
        <f t="shared" si="1534"/>
        <v>#DIV/0!</v>
      </c>
      <c r="FJ101" s="469">
        <f t="shared" si="1535"/>
        <v>0</v>
      </c>
      <c r="FK101" s="122"/>
      <c r="FL101" s="101"/>
      <c r="FM101" s="119"/>
      <c r="FN101" s="93"/>
      <c r="FO101" s="120">
        <f t="shared" ref="FO101:FP101" si="2118">FO21+FO37+FO53+FO69+FO85</f>
        <v>0</v>
      </c>
      <c r="FP101" s="101">
        <f t="shared" si="2118"/>
        <v>0</v>
      </c>
      <c r="FQ101" s="101"/>
      <c r="FR101" s="121"/>
      <c r="FS101" s="122" t="e">
        <f t="shared" si="1536"/>
        <v>#DIV/0!</v>
      </c>
      <c r="FT101" s="469">
        <f t="shared" si="1537"/>
        <v>0</v>
      </c>
      <c r="FU101" s="122"/>
      <c r="FV101" s="101"/>
      <c r="FW101" s="119"/>
      <c r="FX101" s="93"/>
      <c r="FY101" s="120">
        <f t="shared" ref="FY101:FZ101" si="2119">FY21+FY37+FY53+FY69+FY85</f>
        <v>0</v>
      </c>
      <c r="FZ101" s="101">
        <f t="shared" si="2119"/>
        <v>0</v>
      </c>
      <c r="GA101" s="101"/>
      <c r="GB101" s="121"/>
      <c r="GC101" s="122" t="e">
        <f t="shared" si="1538"/>
        <v>#DIV/0!</v>
      </c>
      <c r="GD101" s="469">
        <f t="shared" si="1539"/>
        <v>0</v>
      </c>
      <c r="GE101" s="122"/>
      <c r="GF101" s="101"/>
      <c r="GG101" s="119"/>
      <c r="GH101" s="93"/>
      <c r="GI101" s="120">
        <f t="shared" ref="GI101:GJ101" si="2120">GI21+GI37+GI53+GI69+GI85</f>
        <v>0</v>
      </c>
      <c r="GJ101" s="101">
        <f t="shared" si="2120"/>
        <v>0</v>
      </c>
      <c r="GK101" s="101"/>
      <c r="GL101" s="121"/>
      <c r="GM101" s="122" t="e">
        <f t="shared" si="1540"/>
        <v>#DIV/0!</v>
      </c>
      <c r="GN101" s="469">
        <f t="shared" si="1541"/>
        <v>0</v>
      </c>
      <c r="GO101" s="122"/>
      <c r="GP101" s="101"/>
      <c r="GQ101" s="119"/>
      <c r="GR101" s="93"/>
      <c r="GS101" s="120">
        <f t="shared" ref="GS101:GT101" si="2121">GS21+GS37+GS53+GS69+GS85</f>
        <v>0</v>
      </c>
      <c r="GT101" s="101">
        <f t="shared" si="2121"/>
        <v>0</v>
      </c>
      <c r="GU101" s="101"/>
      <c r="GV101" s="121"/>
      <c r="GW101" s="122" t="e">
        <f t="shared" si="1542"/>
        <v>#DIV/0!</v>
      </c>
      <c r="GX101" s="469">
        <f t="shared" si="1543"/>
        <v>0</v>
      </c>
      <c r="GY101" s="122"/>
      <c r="GZ101" s="101"/>
      <c r="HA101" s="119"/>
      <c r="HB101" s="93"/>
      <c r="HC101" s="120">
        <f t="shared" ref="HC101:HD101" si="2122">HC21+HC37+HC53+HC69+HC85</f>
        <v>0</v>
      </c>
      <c r="HD101" s="101">
        <f t="shared" si="2122"/>
        <v>0</v>
      </c>
      <c r="HE101" s="101"/>
      <c r="HF101" s="121"/>
      <c r="HG101" s="122" t="e">
        <f t="shared" si="1544"/>
        <v>#DIV/0!</v>
      </c>
      <c r="HH101" s="469">
        <f t="shared" si="1545"/>
        <v>0</v>
      </c>
      <c r="HI101" s="122"/>
      <c r="HJ101" s="101"/>
      <c r="HK101" s="119"/>
      <c r="HL101" s="93"/>
      <c r="HM101" s="120">
        <f t="shared" ref="HM101:HN101" si="2123">HM21+HM37+HM53+HM69+HM85</f>
        <v>0</v>
      </c>
      <c r="HN101" s="101">
        <f t="shared" si="2123"/>
        <v>0</v>
      </c>
      <c r="HO101" s="101"/>
      <c r="HP101" s="121"/>
      <c r="HQ101" s="122" t="e">
        <f t="shared" si="1546"/>
        <v>#DIV/0!</v>
      </c>
      <c r="HR101" s="469">
        <f t="shared" si="1547"/>
        <v>0</v>
      </c>
      <c r="HS101" s="122"/>
      <c r="HT101" s="101"/>
      <c r="HU101" s="119"/>
      <c r="HV101" s="93"/>
      <c r="HW101" s="120">
        <f t="shared" ref="HW101:HX101" si="2124">HW21+HW37+HW53+HW69+HW85</f>
        <v>0</v>
      </c>
      <c r="HX101" s="101">
        <f t="shared" si="2124"/>
        <v>0</v>
      </c>
      <c r="HY101" s="101"/>
      <c r="HZ101" s="121"/>
      <c r="IA101" s="122" t="e">
        <f t="shared" si="1548"/>
        <v>#DIV/0!</v>
      </c>
      <c r="IB101" s="469">
        <f t="shared" si="1549"/>
        <v>0</v>
      </c>
      <c r="IC101" s="122"/>
      <c r="ID101" s="101"/>
      <c r="IE101" s="119"/>
      <c r="IF101" s="93"/>
      <c r="IG101" s="120">
        <f t="shared" ref="IG101:IH101" si="2125">IG21+IG37+IG53+IG69+IG85</f>
        <v>0</v>
      </c>
      <c r="IH101" s="101">
        <f t="shared" si="2125"/>
        <v>0</v>
      </c>
      <c r="II101" s="101"/>
      <c r="IJ101" s="121"/>
      <c r="IK101" s="122" t="e">
        <f t="shared" si="1550"/>
        <v>#DIV/0!</v>
      </c>
      <c r="IL101" s="469">
        <f t="shared" si="1551"/>
        <v>0</v>
      </c>
      <c r="IM101" s="122"/>
      <c r="IN101" s="101"/>
      <c r="IO101" s="119"/>
      <c r="IP101" s="93"/>
      <c r="IQ101" s="120">
        <f t="shared" ref="IQ101:IR101" si="2126">IQ21+IQ37+IQ53+IQ69+IQ85</f>
        <v>0</v>
      </c>
      <c r="IR101" s="101">
        <f t="shared" si="2126"/>
        <v>0</v>
      </c>
      <c r="IS101" s="101"/>
      <c r="IT101" s="121"/>
      <c r="IU101" s="122" t="e">
        <f t="shared" si="1552"/>
        <v>#DIV/0!</v>
      </c>
      <c r="IV101" s="469">
        <f t="shared" si="1553"/>
        <v>0</v>
      </c>
      <c r="IW101" s="122"/>
      <c r="IX101" s="101"/>
      <c r="IY101" s="119"/>
      <c r="IZ101" s="93"/>
      <c r="JA101" s="120">
        <f t="shared" ref="JA101:JB101" si="2127">JA21+JA37+JA53+JA69+JA85</f>
        <v>0</v>
      </c>
      <c r="JB101" s="101">
        <f t="shared" si="2127"/>
        <v>0</v>
      </c>
      <c r="JC101" s="101"/>
      <c r="JD101" s="121"/>
      <c r="JE101" s="122" t="e">
        <f t="shared" si="1554"/>
        <v>#DIV/0!</v>
      </c>
      <c r="JF101" s="469">
        <f t="shared" si="1555"/>
        <v>0</v>
      </c>
      <c r="JG101" s="122"/>
      <c r="JH101" s="101"/>
      <c r="JI101" s="119"/>
      <c r="JJ101" s="93"/>
      <c r="JK101" s="120">
        <f t="shared" ref="JK101:JL101" si="2128">JK21+JK37+JK53+JK69+JK85</f>
        <v>0</v>
      </c>
      <c r="JL101" s="101">
        <f t="shared" si="2128"/>
        <v>0</v>
      </c>
      <c r="JM101" s="101"/>
      <c r="JN101" s="121"/>
      <c r="JO101" s="122" t="e">
        <f t="shared" si="1556"/>
        <v>#DIV/0!</v>
      </c>
      <c r="JP101" s="469">
        <f t="shared" si="1557"/>
        <v>0</v>
      </c>
      <c r="JQ101" s="122"/>
      <c r="JR101" s="101"/>
      <c r="JS101" s="119"/>
      <c r="JT101" s="93"/>
      <c r="JU101" s="120">
        <f t="shared" ref="JU101:JV101" si="2129">JU21+JU37+JU53+JU69+JU85</f>
        <v>0</v>
      </c>
      <c r="JV101" s="101">
        <f t="shared" si="2129"/>
        <v>0</v>
      </c>
      <c r="JW101" s="101"/>
      <c r="JX101" s="121"/>
      <c r="JY101" s="122" t="e">
        <f t="shared" si="1558"/>
        <v>#DIV/0!</v>
      </c>
      <c r="JZ101" s="469">
        <f t="shared" si="1559"/>
        <v>0</v>
      </c>
      <c r="KA101" s="122"/>
      <c r="KB101" s="101"/>
      <c r="KC101" s="119"/>
      <c r="KD101" s="93"/>
      <c r="KE101" s="120">
        <f t="shared" ref="KE101:KF101" si="2130">KE21+KE37+KE53+KE69+KE85</f>
        <v>0</v>
      </c>
      <c r="KF101" s="101">
        <f t="shared" si="2130"/>
        <v>0</v>
      </c>
      <c r="KG101" s="101"/>
      <c r="KH101" s="121"/>
      <c r="KI101" s="122" t="e">
        <f t="shared" si="1560"/>
        <v>#DIV/0!</v>
      </c>
      <c r="KJ101" s="469">
        <f t="shared" si="1561"/>
        <v>0</v>
      </c>
      <c r="KK101" s="122"/>
      <c r="KL101" s="101"/>
      <c r="KM101" s="119"/>
      <c r="KN101" s="93"/>
      <c r="KO101" s="120">
        <f t="shared" ref="KO101:KP101" si="2131">KO21+KO37+KO53+KO69+KO85</f>
        <v>0</v>
      </c>
      <c r="KP101" s="101">
        <f t="shared" si="2131"/>
        <v>0</v>
      </c>
      <c r="KQ101" s="101"/>
      <c r="KR101" s="121"/>
      <c r="KS101" s="122" t="e">
        <f t="shared" si="1562"/>
        <v>#DIV/0!</v>
      </c>
      <c r="KT101" s="469">
        <f t="shared" si="1563"/>
        <v>0</v>
      </c>
      <c r="KU101" s="122"/>
      <c r="KV101" s="101"/>
      <c r="KW101" s="119"/>
      <c r="KX101" s="93"/>
      <c r="KY101" s="120">
        <f t="shared" ref="KY101:KZ101" si="2132">KY21+KY37+KY53+KY69+KY85</f>
        <v>0</v>
      </c>
      <c r="KZ101" s="101">
        <f t="shared" si="2132"/>
        <v>0</v>
      </c>
      <c r="LA101" s="101"/>
      <c r="LB101" s="121"/>
      <c r="LC101" s="122" t="e">
        <f t="shared" si="1564"/>
        <v>#DIV/0!</v>
      </c>
      <c r="LD101" s="469">
        <f t="shared" si="1565"/>
        <v>0</v>
      </c>
      <c r="LE101" s="122"/>
      <c r="LF101" s="101"/>
      <c r="LG101" s="119"/>
      <c r="LH101" s="93"/>
      <c r="LI101" s="120">
        <f t="shared" ref="LI101:LJ101" si="2133">LI21+LI37+LI53+LI69+LI85</f>
        <v>0</v>
      </c>
      <c r="LJ101" s="101">
        <f t="shared" si="2133"/>
        <v>0</v>
      </c>
      <c r="LK101" s="101"/>
      <c r="LL101" s="121"/>
      <c r="LM101" s="122" t="e">
        <f t="shared" si="1566"/>
        <v>#DIV/0!</v>
      </c>
      <c r="LN101" s="469">
        <f t="shared" si="1567"/>
        <v>0</v>
      </c>
      <c r="LO101" s="122"/>
      <c r="LP101" s="101"/>
      <c r="LQ101" s="119"/>
      <c r="LR101" s="93"/>
      <c r="LS101" s="120">
        <f t="shared" ref="LS101:LT101" si="2134">LS21+LS37+LS53+LS69+LS85</f>
        <v>0</v>
      </c>
      <c r="LT101" s="101">
        <f t="shared" si="2134"/>
        <v>0</v>
      </c>
      <c r="LU101" s="101"/>
      <c r="LV101" s="121"/>
      <c r="LW101" s="122" t="e">
        <f t="shared" si="1568"/>
        <v>#DIV/0!</v>
      </c>
      <c r="LX101" s="469">
        <f t="shared" si="1569"/>
        <v>0</v>
      </c>
      <c r="LY101" s="122"/>
      <c r="LZ101" s="101"/>
      <c r="MA101" s="119"/>
      <c r="MB101" s="93"/>
      <c r="MC101" s="120">
        <f t="shared" ref="MC101:MD101" si="2135">MC21+MC37+MC53+MC69+MC85</f>
        <v>0</v>
      </c>
      <c r="MD101" s="101">
        <f t="shared" si="2135"/>
        <v>0</v>
      </c>
      <c r="ME101" s="101"/>
      <c r="MF101" s="121"/>
      <c r="MG101" s="122" t="e">
        <f t="shared" si="1570"/>
        <v>#DIV/0!</v>
      </c>
      <c r="MH101" s="469">
        <f t="shared" si="1571"/>
        <v>0</v>
      </c>
      <c r="MI101" s="122"/>
      <c r="MJ101" s="101"/>
      <c r="MK101" s="119"/>
      <c r="ML101" s="93"/>
      <c r="MM101" s="120">
        <f t="shared" ref="MM101:MN101" si="2136">MM21+MM37+MM53+MM69+MM85</f>
        <v>0</v>
      </c>
      <c r="MN101" s="101">
        <f t="shared" si="2136"/>
        <v>0</v>
      </c>
      <c r="MO101" s="101"/>
      <c r="MP101" s="121"/>
      <c r="MQ101" s="122" t="e">
        <f t="shared" si="1572"/>
        <v>#DIV/0!</v>
      </c>
      <c r="MR101" s="469">
        <f t="shared" si="1573"/>
        <v>0</v>
      </c>
      <c r="MS101" s="122"/>
      <c r="MT101" s="101"/>
      <c r="MU101" s="119"/>
      <c r="MV101" s="93"/>
      <c r="MW101" s="120">
        <f t="shared" ref="MW101:MX101" si="2137">MW21+MW37+MW53+MW69+MW85</f>
        <v>0</v>
      </c>
      <c r="MX101" s="101">
        <f t="shared" si="2137"/>
        <v>0</v>
      </c>
      <c r="MY101" s="101"/>
      <c r="MZ101" s="121"/>
      <c r="NA101" s="122" t="e">
        <f t="shared" si="1574"/>
        <v>#DIV/0!</v>
      </c>
      <c r="NB101" s="469">
        <f t="shared" si="1575"/>
        <v>0</v>
      </c>
      <c r="NC101" s="122"/>
      <c r="ND101" s="101"/>
      <c r="NE101" s="119"/>
      <c r="NF101" s="93"/>
      <c r="NG101" s="120">
        <f t="shared" ref="NG101:NH101" si="2138">NG21+NG37+NG53+NG69+NG85</f>
        <v>0</v>
      </c>
      <c r="NH101" s="101">
        <f t="shared" si="2138"/>
        <v>0</v>
      </c>
      <c r="NI101" s="101"/>
      <c r="NJ101" s="121"/>
      <c r="NK101" s="122" t="e">
        <f t="shared" si="1576"/>
        <v>#DIV/0!</v>
      </c>
      <c r="NL101" s="469">
        <f t="shared" si="1577"/>
        <v>0</v>
      </c>
      <c r="NM101" s="122"/>
      <c r="NN101" s="101"/>
      <c r="NO101" s="119"/>
      <c r="NP101" s="93"/>
      <c r="NQ101" s="120">
        <f t="shared" ref="NQ101:NR101" si="2139">NQ21+NQ37+NQ53+NQ69+NQ85</f>
        <v>0</v>
      </c>
      <c r="NR101" s="101">
        <f t="shared" si="2139"/>
        <v>0</v>
      </c>
      <c r="NS101" s="101"/>
      <c r="NT101" s="121"/>
      <c r="NU101" s="122" t="e">
        <f t="shared" si="1578"/>
        <v>#DIV/0!</v>
      </c>
      <c r="NV101" s="469">
        <f t="shared" si="1579"/>
        <v>0</v>
      </c>
      <c r="NW101" s="122"/>
      <c r="NX101" s="101"/>
      <c r="NY101" s="119"/>
      <c r="NZ101" s="93"/>
      <c r="OA101" s="120">
        <f t="shared" ref="OA101:OB101" si="2140">OA21+OA37+OA53+OA69+OA85</f>
        <v>0</v>
      </c>
      <c r="OB101" s="101">
        <f t="shared" si="2140"/>
        <v>0</v>
      </c>
      <c r="OC101" s="101"/>
      <c r="OD101" s="121"/>
      <c r="OE101" s="122" t="e">
        <f t="shared" si="1580"/>
        <v>#DIV/0!</v>
      </c>
      <c r="OF101" s="469">
        <f t="shared" si="1581"/>
        <v>0</v>
      </c>
      <c r="OG101" s="122"/>
      <c r="OH101" s="101"/>
      <c r="OI101" s="119"/>
      <c r="OJ101" s="93"/>
      <c r="OK101" s="120">
        <f t="shared" ref="OK101:OL101" si="2141">OK21+OK37+OK53+OK69+OK85</f>
        <v>0</v>
      </c>
      <c r="OL101" s="101">
        <f t="shared" si="2141"/>
        <v>0</v>
      </c>
      <c r="OM101" s="101"/>
      <c r="ON101" s="121"/>
      <c r="OO101" s="122" t="e">
        <f t="shared" si="1582"/>
        <v>#DIV/0!</v>
      </c>
      <c r="OP101" s="469">
        <f t="shared" si="1583"/>
        <v>0</v>
      </c>
      <c r="OQ101" s="122"/>
      <c r="OR101" s="101"/>
      <c r="OS101" s="119"/>
      <c r="OT101" s="93"/>
      <c r="OU101" s="120">
        <f t="shared" ref="OU101:OV101" si="2142">OU21+OU37+OU53+OU69+OU85</f>
        <v>0</v>
      </c>
      <c r="OV101" s="101">
        <f t="shared" si="2142"/>
        <v>0</v>
      </c>
      <c r="OW101" s="101"/>
      <c r="OX101" s="121"/>
      <c r="OY101" s="122" t="e">
        <f t="shared" si="1584"/>
        <v>#DIV/0!</v>
      </c>
      <c r="OZ101" s="469">
        <f t="shared" si="1585"/>
        <v>0</v>
      </c>
      <c r="PA101" s="122"/>
      <c r="PB101" s="101"/>
      <c r="PC101" s="119"/>
      <c r="PD101" s="93"/>
      <c r="PE101" s="120">
        <f t="shared" ref="PE101:PF101" si="2143">PE21+PE37+PE53+PE69+PE85</f>
        <v>0</v>
      </c>
      <c r="PF101" s="101">
        <f t="shared" si="2143"/>
        <v>0</v>
      </c>
      <c r="PG101" s="101"/>
      <c r="PH101" s="121"/>
      <c r="PI101" s="122" t="e">
        <f t="shared" si="1586"/>
        <v>#DIV/0!</v>
      </c>
      <c r="PJ101" s="469">
        <f t="shared" si="1587"/>
        <v>0</v>
      </c>
      <c r="PK101" s="122"/>
      <c r="PL101" s="101"/>
      <c r="PM101" s="119"/>
      <c r="PN101" s="93"/>
      <c r="PO101" s="120">
        <f t="shared" ref="PO101:PP101" si="2144">PO21+PO37+PO53+PO69+PO85</f>
        <v>0</v>
      </c>
      <c r="PP101" s="101">
        <f t="shared" si="2144"/>
        <v>0</v>
      </c>
      <c r="PQ101" s="101"/>
      <c r="PR101" s="121"/>
      <c r="PS101" s="122" t="e">
        <f t="shared" si="1588"/>
        <v>#DIV/0!</v>
      </c>
      <c r="PT101" s="469">
        <f t="shared" si="1589"/>
        <v>0</v>
      </c>
      <c r="PU101" s="122"/>
      <c r="PV101" s="101"/>
      <c r="PW101" s="119"/>
      <c r="PX101" s="93"/>
      <c r="PY101" s="120">
        <f t="shared" ref="PY101:PZ101" si="2145">PY21+PY37+PY53+PY69+PY85</f>
        <v>0</v>
      </c>
      <c r="PZ101" s="101">
        <f t="shared" si="2145"/>
        <v>0</v>
      </c>
      <c r="QA101" s="101"/>
      <c r="QB101" s="121"/>
      <c r="QC101" s="122" t="e">
        <f t="shared" si="1590"/>
        <v>#DIV/0!</v>
      </c>
      <c r="QD101" s="469">
        <f t="shared" si="1591"/>
        <v>0</v>
      </c>
      <c r="QE101" s="122"/>
      <c r="QF101" s="101"/>
      <c r="QG101" s="119"/>
      <c r="QH101" s="93"/>
      <c r="QI101" s="120">
        <f t="shared" ref="QI101:QJ101" si="2146">QI21+QI37+QI53+QI69+QI85</f>
        <v>0</v>
      </c>
      <c r="QJ101" s="101">
        <f t="shared" si="2146"/>
        <v>0</v>
      </c>
      <c r="QK101" s="101"/>
      <c r="QL101" s="121"/>
      <c r="QM101" s="122" t="e">
        <f t="shared" si="1592"/>
        <v>#DIV/0!</v>
      </c>
      <c r="QN101" s="469">
        <f t="shared" si="1593"/>
        <v>0</v>
      </c>
      <c r="QO101" s="122"/>
      <c r="QP101" s="101"/>
      <c r="QQ101" s="119"/>
      <c r="QR101" s="93"/>
      <c r="QS101" s="120">
        <f t="shared" ref="QS101:QT101" si="2147">QS21+QS37+QS53+QS69+QS85</f>
        <v>0</v>
      </c>
      <c r="QT101" s="101">
        <f t="shared" si="2147"/>
        <v>0</v>
      </c>
      <c r="QU101" s="101"/>
      <c r="QV101" s="121"/>
      <c r="QW101" s="122" t="e">
        <f t="shared" si="1594"/>
        <v>#DIV/0!</v>
      </c>
      <c r="QX101" s="469">
        <f t="shared" si="1595"/>
        <v>0</v>
      </c>
      <c r="QY101" s="122"/>
      <c r="QZ101" s="101"/>
      <c r="RA101" s="119"/>
      <c r="RB101" s="93"/>
      <c r="RC101" s="120">
        <f t="shared" ref="RC101:RD101" si="2148">RC21+RC37+RC53+RC69+RC85</f>
        <v>0</v>
      </c>
      <c r="RD101" s="101">
        <f t="shared" si="2148"/>
        <v>0</v>
      </c>
      <c r="RE101" s="101"/>
      <c r="RF101" s="121"/>
      <c r="RG101" s="122" t="e">
        <f t="shared" si="1596"/>
        <v>#DIV/0!</v>
      </c>
      <c r="RH101" s="469">
        <f t="shared" si="1597"/>
        <v>0</v>
      </c>
      <c r="RI101" s="122"/>
      <c r="RJ101" s="101"/>
      <c r="RK101" s="119"/>
      <c r="RL101" s="93"/>
      <c r="RM101" s="120">
        <f t="shared" ref="RM101:RN101" si="2149">RM21+RM37+RM53+RM69+RM85</f>
        <v>0</v>
      </c>
      <c r="RN101" s="101">
        <f t="shared" si="2149"/>
        <v>0</v>
      </c>
      <c r="RO101" s="101"/>
      <c r="RP101" s="121"/>
      <c r="RQ101" s="122" t="e">
        <f t="shared" si="1598"/>
        <v>#DIV/0!</v>
      </c>
      <c r="RR101" s="469">
        <f t="shared" si="1599"/>
        <v>0</v>
      </c>
      <c r="RS101" s="122"/>
      <c r="RT101" s="101"/>
      <c r="RU101" s="119"/>
      <c r="RV101" s="93"/>
      <c r="RW101" s="120">
        <f t="shared" ref="RW101:RX101" si="2150">RW21+RW37+RW53+RW69+RW85</f>
        <v>0</v>
      </c>
      <c r="RX101" s="101">
        <f t="shared" si="2150"/>
        <v>0</v>
      </c>
      <c r="RY101" s="101"/>
      <c r="RZ101" s="121"/>
      <c r="SA101" s="122" t="e">
        <f t="shared" si="1600"/>
        <v>#DIV/0!</v>
      </c>
      <c r="SB101" s="469">
        <f t="shared" si="1601"/>
        <v>0</v>
      </c>
      <c r="SC101" s="122"/>
      <c r="SD101" s="101"/>
      <c r="SE101" s="119"/>
      <c r="SF101" s="93"/>
      <c r="SG101" s="120">
        <f t="shared" ref="SG101:SH101" si="2151">SG21+SG37+SG53+SG69+SG85</f>
        <v>0</v>
      </c>
      <c r="SH101" s="101">
        <f t="shared" si="2151"/>
        <v>0</v>
      </c>
      <c r="SI101" s="101"/>
      <c r="SJ101" s="121"/>
      <c r="SK101" s="122" t="e">
        <f t="shared" si="1602"/>
        <v>#DIV/0!</v>
      </c>
      <c r="SL101" s="469">
        <f t="shared" si="1603"/>
        <v>0</v>
      </c>
      <c r="SM101" s="122"/>
      <c r="SN101" s="101"/>
      <c r="SO101" s="119"/>
      <c r="SP101" s="93"/>
      <c r="SQ101" s="120">
        <f t="shared" ref="SQ101:SR101" si="2152">SQ21+SQ37+SQ53+SQ69+SQ85</f>
        <v>0</v>
      </c>
      <c r="SR101" s="101">
        <f t="shared" si="2152"/>
        <v>0</v>
      </c>
      <c r="SS101" s="101"/>
      <c r="ST101" s="121"/>
      <c r="SU101" s="122" t="e">
        <f t="shared" si="1604"/>
        <v>#DIV/0!</v>
      </c>
      <c r="SV101" s="469">
        <f t="shared" si="1605"/>
        <v>0</v>
      </c>
      <c r="SW101" s="122"/>
      <c r="SX101" s="101"/>
      <c r="SY101" s="119"/>
      <c r="SZ101" s="93"/>
      <c r="TA101" s="120">
        <f t="shared" ref="TA101:TB101" si="2153">TA21+TA37+TA53+TA69+TA85</f>
        <v>0</v>
      </c>
      <c r="TB101" s="101">
        <f t="shared" si="2153"/>
        <v>0</v>
      </c>
      <c r="TC101" s="101"/>
      <c r="TD101" s="121"/>
      <c r="TE101" s="122" t="e">
        <f t="shared" si="1606"/>
        <v>#DIV/0!</v>
      </c>
      <c r="TF101" s="469">
        <f t="shared" si="1607"/>
        <v>0</v>
      </c>
      <c r="TG101" s="122"/>
      <c r="TH101" s="101"/>
      <c r="TI101" s="119"/>
      <c r="TJ101" s="93"/>
      <c r="TK101" s="120">
        <f t="shared" ref="TK101:TL101" si="2154">TK21+TK37+TK53+TK69+TK85</f>
        <v>0</v>
      </c>
      <c r="TL101" s="101">
        <f t="shared" si="2154"/>
        <v>0</v>
      </c>
      <c r="TM101" s="101"/>
      <c r="TN101" s="121"/>
      <c r="TO101" s="122" t="e">
        <f t="shared" si="1608"/>
        <v>#DIV/0!</v>
      </c>
      <c r="TP101" s="469">
        <f t="shared" si="1609"/>
        <v>0</v>
      </c>
      <c r="TQ101" s="122"/>
      <c r="TR101" s="101"/>
      <c r="TS101" s="119"/>
      <c r="TT101" s="93"/>
      <c r="TU101" s="120">
        <f t="shared" ref="TU101:TV101" si="2155">TU21+TU37+TU53+TU69+TU85</f>
        <v>0</v>
      </c>
      <c r="TV101" s="101">
        <f t="shared" si="2155"/>
        <v>0</v>
      </c>
      <c r="TW101" s="101"/>
      <c r="TX101" s="121"/>
      <c r="TY101" s="122" t="e">
        <f t="shared" si="1610"/>
        <v>#DIV/0!</v>
      </c>
      <c r="TZ101" s="469">
        <f t="shared" si="1611"/>
        <v>0</v>
      </c>
      <c r="UA101" s="122"/>
      <c r="UB101" s="101"/>
      <c r="UC101" s="119"/>
      <c r="UD101" s="93"/>
      <c r="UE101" s="120">
        <f t="shared" ref="UE101:UF101" si="2156">UE21+UE37+UE53+UE69+UE85</f>
        <v>0</v>
      </c>
      <c r="UF101" s="101">
        <f t="shared" si="2156"/>
        <v>0</v>
      </c>
      <c r="UG101" s="101"/>
      <c r="UH101" s="121"/>
      <c r="UI101" s="122" t="e">
        <f t="shared" si="1612"/>
        <v>#DIV/0!</v>
      </c>
      <c r="UJ101" s="469">
        <f t="shared" si="1613"/>
        <v>0</v>
      </c>
      <c r="UK101" s="122"/>
      <c r="UL101" s="101"/>
      <c r="UM101" s="119"/>
      <c r="UN101" s="93"/>
      <c r="UO101" s="120">
        <f t="shared" ref="UO101:UP101" si="2157">UO21+UO37+UO53+UO69+UO85</f>
        <v>0</v>
      </c>
      <c r="UP101" s="101">
        <f t="shared" si="2157"/>
        <v>0</v>
      </c>
      <c r="UQ101" s="101"/>
      <c r="UR101" s="121"/>
      <c r="US101" s="122" t="e">
        <f t="shared" si="1614"/>
        <v>#DIV/0!</v>
      </c>
      <c r="UT101" s="469">
        <f t="shared" si="1615"/>
        <v>0</v>
      </c>
      <c r="UU101" s="122"/>
      <c r="UV101" s="101"/>
      <c r="UW101" s="119"/>
      <c r="UX101" s="93"/>
      <c r="UY101" s="120">
        <f t="shared" ref="UY101:UZ101" si="2158">UY21+UY37+UY53+UY69+UY85</f>
        <v>0</v>
      </c>
      <c r="UZ101" s="101">
        <f t="shared" si="2158"/>
        <v>0</v>
      </c>
      <c r="VA101" s="101"/>
      <c r="VB101" s="121"/>
      <c r="VC101" s="122" t="e">
        <f t="shared" si="1616"/>
        <v>#DIV/0!</v>
      </c>
      <c r="VD101" s="469">
        <f t="shared" si="1617"/>
        <v>0</v>
      </c>
      <c r="VE101" s="122"/>
      <c r="VF101" s="101"/>
      <c r="VG101" s="119"/>
      <c r="VH101" s="93"/>
      <c r="VI101" s="120">
        <f t="shared" ref="VI101:VJ101" si="2159">VI21+VI37+VI53+VI69+VI85</f>
        <v>0</v>
      </c>
      <c r="VJ101" s="101">
        <f t="shared" si="2159"/>
        <v>0</v>
      </c>
      <c r="VK101" s="101"/>
      <c r="VL101" s="121"/>
      <c r="VM101" s="122" t="e">
        <f t="shared" si="1618"/>
        <v>#DIV/0!</v>
      </c>
      <c r="VN101" s="469">
        <f t="shared" si="1619"/>
        <v>0</v>
      </c>
      <c r="VO101" s="122"/>
      <c r="VP101" s="101"/>
      <c r="VQ101" s="119"/>
      <c r="VR101" s="93"/>
      <c r="VS101" s="120">
        <f t="shared" ref="VS101:VT101" si="2160">VS21+VS37+VS53+VS69+VS85</f>
        <v>0</v>
      </c>
      <c r="VT101" s="101">
        <f t="shared" si="2160"/>
        <v>0</v>
      </c>
      <c r="VU101" s="101"/>
      <c r="VV101" s="121"/>
      <c r="VW101" s="122" t="e">
        <f t="shared" si="1620"/>
        <v>#DIV/0!</v>
      </c>
      <c r="VX101" s="452">
        <f t="shared" si="1621"/>
        <v>0</v>
      </c>
      <c r="VY101" s="122"/>
      <c r="VZ101" s="101"/>
      <c r="WA101" s="119"/>
      <c r="WB101" s="93"/>
      <c r="WC101" s="120">
        <f t="shared" ref="WC101:WD101" si="2161">WC21+WC37+WC53+WC69+WC85</f>
        <v>0</v>
      </c>
      <c r="WD101" s="101">
        <f t="shared" si="2161"/>
        <v>0</v>
      </c>
      <c r="WE101" s="101"/>
      <c r="WF101" s="121"/>
    </row>
    <row r="102" spans="1:604" ht="16.5" customHeight="1">
      <c r="A102" s="5"/>
      <c r="B102" s="444" t="s">
        <v>412</v>
      </c>
      <c r="C102" s="12" t="s">
        <v>921</v>
      </c>
      <c r="D102" s="12" t="s">
        <v>424</v>
      </c>
      <c r="E102" s="4"/>
      <c r="F102" s="469">
        <f t="shared" si="1503"/>
        <v>0</v>
      </c>
      <c r="G102" s="122"/>
      <c r="H102" s="101"/>
      <c r="I102" s="119"/>
      <c r="J102" s="93"/>
      <c r="K102" s="120">
        <f t="shared" ref="K102:L102" si="2162">K22+K38+K54+K70+K86</f>
        <v>0</v>
      </c>
      <c r="L102" s="101">
        <f t="shared" si="2162"/>
        <v>0</v>
      </c>
      <c r="M102" s="101"/>
      <c r="N102" s="121"/>
      <c r="O102" s="122">
        <f t="shared" si="1504"/>
        <v>0</v>
      </c>
      <c r="P102" s="469">
        <f t="shared" si="1505"/>
        <v>0</v>
      </c>
      <c r="Q102" s="122"/>
      <c r="R102" s="101"/>
      <c r="S102" s="119"/>
      <c r="T102" s="93"/>
      <c r="U102" s="120">
        <f t="shared" ref="U102:V102" si="2163">U22+U38+U54+U70+U86</f>
        <v>0</v>
      </c>
      <c r="V102" s="101">
        <f t="shared" si="2163"/>
        <v>0</v>
      </c>
      <c r="W102" s="101"/>
      <c r="X102" s="121"/>
      <c r="Y102" s="122">
        <f t="shared" si="1506"/>
        <v>0</v>
      </c>
      <c r="Z102" s="469">
        <f t="shared" si="1507"/>
        <v>0</v>
      </c>
      <c r="AA102" s="122"/>
      <c r="AB102" s="101"/>
      <c r="AC102" s="119"/>
      <c r="AD102" s="93"/>
      <c r="AE102" s="120">
        <f t="shared" ref="AE102:AF102" si="2164">AE22+AE38+AE54+AE70+AE86</f>
        <v>0</v>
      </c>
      <c r="AF102" s="101">
        <f t="shared" si="2164"/>
        <v>0</v>
      </c>
      <c r="AG102" s="101"/>
      <c r="AH102" s="121"/>
      <c r="AI102" s="122">
        <f t="shared" si="1508"/>
        <v>0</v>
      </c>
      <c r="AJ102" s="469">
        <f t="shared" si="1509"/>
        <v>0</v>
      </c>
      <c r="AK102" s="122"/>
      <c r="AL102" s="101"/>
      <c r="AM102" s="119"/>
      <c r="AN102" s="93"/>
      <c r="AO102" s="120">
        <f t="shared" ref="AO102:AP102" si="2165">AO22+AO38+AO54+AO70+AO86</f>
        <v>0</v>
      </c>
      <c r="AP102" s="101">
        <f t="shared" si="2165"/>
        <v>0</v>
      </c>
      <c r="AQ102" s="101"/>
      <c r="AR102" s="121"/>
      <c r="AS102" s="122">
        <f t="shared" si="1510"/>
        <v>0</v>
      </c>
      <c r="AT102" s="469">
        <f t="shared" si="1511"/>
        <v>0</v>
      </c>
      <c r="AU102" s="122"/>
      <c r="AV102" s="101"/>
      <c r="AW102" s="119"/>
      <c r="AX102" s="93"/>
      <c r="AY102" s="120">
        <f t="shared" ref="AY102:AZ102" si="2166">AY22+AY38+AY54+AY70+AY86</f>
        <v>0</v>
      </c>
      <c r="AZ102" s="101">
        <f t="shared" si="2166"/>
        <v>0</v>
      </c>
      <c r="BA102" s="101"/>
      <c r="BB102" s="121"/>
      <c r="BC102" s="122">
        <f t="shared" si="1512"/>
        <v>0</v>
      </c>
      <c r="BD102" s="469">
        <f t="shared" si="1513"/>
        <v>0</v>
      </c>
      <c r="BE102" s="122"/>
      <c r="BF102" s="101"/>
      <c r="BG102" s="119"/>
      <c r="BH102" s="93"/>
      <c r="BI102" s="120">
        <f t="shared" ref="BI102:BJ102" si="2167">BI22+BI38+BI54+BI70+BI86</f>
        <v>0</v>
      </c>
      <c r="BJ102" s="101">
        <f t="shared" si="2167"/>
        <v>0</v>
      </c>
      <c r="BK102" s="101"/>
      <c r="BL102" s="121"/>
      <c r="BM102" s="122">
        <f t="shared" si="1514"/>
        <v>0</v>
      </c>
      <c r="BN102" s="469">
        <f t="shared" si="1515"/>
        <v>0</v>
      </c>
      <c r="BO102" s="122"/>
      <c r="BP102" s="101"/>
      <c r="BQ102" s="119"/>
      <c r="BR102" s="93"/>
      <c r="BS102" s="120">
        <f t="shared" ref="BS102:BT102" si="2168">BS22+BS38+BS54+BS70+BS86</f>
        <v>0</v>
      </c>
      <c r="BT102" s="101">
        <f t="shared" si="2168"/>
        <v>0</v>
      </c>
      <c r="BU102" s="101"/>
      <c r="BV102" s="121"/>
      <c r="BW102" s="122">
        <f t="shared" si="1516"/>
        <v>0</v>
      </c>
      <c r="BX102" s="469">
        <f t="shared" si="1517"/>
        <v>0</v>
      </c>
      <c r="BY102" s="122"/>
      <c r="BZ102" s="101"/>
      <c r="CA102" s="119"/>
      <c r="CB102" s="93"/>
      <c r="CC102" s="120">
        <f t="shared" ref="CC102:CD102" si="2169">CC22+CC38+CC54+CC70+CC86</f>
        <v>0</v>
      </c>
      <c r="CD102" s="101">
        <f t="shared" si="2169"/>
        <v>0</v>
      </c>
      <c r="CE102" s="101"/>
      <c r="CF102" s="121"/>
      <c r="CG102" s="122">
        <f t="shared" si="1518"/>
        <v>0</v>
      </c>
      <c r="CH102" s="469">
        <f t="shared" si="1519"/>
        <v>0</v>
      </c>
      <c r="CI102" s="122"/>
      <c r="CJ102" s="101"/>
      <c r="CK102" s="119"/>
      <c r="CL102" s="93"/>
      <c r="CM102" s="120">
        <f t="shared" ref="CM102:CN102" si="2170">CM22+CM38+CM54+CM70+CM86</f>
        <v>0</v>
      </c>
      <c r="CN102" s="101">
        <f t="shared" si="2170"/>
        <v>0</v>
      </c>
      <c r="CO102" s="101"/>
      <c r="CP102" s="121"/>
      <c r="CQ102" s="122">
        <f t="shared" si="1520"/>
        <v>0</v>
      </c>
      <c r="CR102" s="469">
        <f t="shared" si="1521"/>
        <v>0</v>
      </c>
      <c r="CS102" s="122"/>
      <c r="CT102" s="101"/>
      <c r="CU102" s="119"/>
      <c r="CV102" s="93"/>
      <c r="CW102" s="120">
        <f t="shared" ref="CW102:CX102" si="2171">CW22+CW38+CW54+CW70+CW86</f>
        <v>0</v>
      </c>
      <c r="CX102" s="101">
        <f t="shared" si="2171"/>
        <v>0</v>
      </c>
      <c r="CY102" s="101"/>
      <c r="CZ102" s="121"/>
      <c r="DA102" s="122">
        <f t="shared" si="1522"/>
        <v>0</v>
      </c>
      <c r="DB102" s="469">
        <f t="shared" si="1523"/>
        <v>0</v>
      </c>
      <c r="DC102" s="122"/>
      <c r="DD102" s="101"/>
      <c r="DE102" s="119"/>
      <c r="DF102" s="93"/>
      <c r="DG102" s="120">
        <f t="shared" ref="DG102:DH102" si="2172">DG22+DG38+DG54+DG70+DG86</f>
        <v>0</v>
      </c>
      <c r="DH102" s="101">
        <f t="shared" si="2172"/>
        <v>0</v>
      </c>
      <c r="DI102" s="101"/>
      <c r="DJ102" s="121"/>
      <c r="DK102" s="122">
        <f t="shared" si="1524"/>
        <v>0</v>
      </c>
      <c r="DL102" s="469">
        <f t="shared" si="1525"/>
        <v>0</v>
      </c>
      <c r="DM102" s="122"/>
      <c r="DN102" s="101"/>
      <c r="DO102" s="119"/>
      <c r="DP102" s="93"/>
      <c r="DQ102" s="120">
        <f t="shared" ref="DQ102:DR102" si="2173">DQ22+DQ38+DQ54+DQ70+DQ86</f>
        <v>0</v>
      </c>
      <c r="DR102" s="101">
        <f t="shared" si="2173"/>
        <v>0</v>
      </c>
      <c r="DS102" s="101"/>
      <c r="DT102" s="121"/>
      <c r="DU102" s="122">
        <f t="shared" si="1526"/>
        <v>0</v>
      </c>
      <c r="DV102" s="469">
        <f t="shared" si="1527"/>
        <v>0</v>
      </c>
      <c r="DW102" s="122"/>
      <c r="DX102" s="101"/>
      <c r="DY102" s="119"/>
      <c r="DZ102" s="93"/>
      <c r="EA102" s="120">
        <f t="shared" ref="EA102:EB102" si="2174">EA22+EA38+EA54+EA70+EA86</f>
        <v>0</v>
      </c>
      <c r="EB102" s="101">
        <f t="shared" si="2174"/>
        <v>0</v>
      </c>
      <c r="EC102" s="101"/>
      <c r="ED102" s="121"/>
      <c r="EE102" s="122">
        <f t="shared" si="1528"/>
        <v>0</v>
      </c>
      <c r="EF102" s="469">
        <f t="shared" si="1529"/>
        <v>0</v>
      </c>
      <c r="EG102" s="122"/>
      <c r="EH102" s="101"/>
      <c r="EI102" s="119"/>
      <c r="EJ102" s="93"/>
      <c r="EK102" s="120">
        <f t="shared" ref="EK102:EL102" si="2175">EK22+EK38+EK54+EK70+EK86</f>
        <v>0</v>
      </c>
      <c r="EL102" s="101">
        <f t="shared" si="2175"/>
        <v>0</v>
      </c>
      <c r="EM102" s="101"/>
      <c r="EN102" s="121"/>
      <c r="EO102" s="122">
        <f t="shared" si="1530"/>
        <v>0</v>
      </c>
      <c r="EP102" s="469">
        <f t="shared" si="1531"/>
        <v>0</v>
      </c>
      <c r="EQ102" s="122"/>
      <c r="ER102" s="101"/>
      <c r="ES102" s="119"/>
      <c r="ET102" s="93"/>
      <c r="EU102" s="120">
        <f t="shared" ref="EU102:EV102" si="2176">EU22+EU38+EU54+EU70+EU86</f>
        <v>0</v>
      </c>
      <c r="EV102" s="101">
        <f t="shared" si="2176"/>
        <v>0</v>
      </c>
      <c r="EW102" s="101"/>
      <c r="EX102" s="121"/>
      <c r="EY102" s="122">
        <f t="shared" si="1532"/>
        <v>0</v>
      </c>
      <c r="EZ102" s="469">
        <f t="shared" si="1533"/>
        <v>0</v>
      </c>
      <c r="FA102" s="122"/>
      <c r="FB102" s="101"/>
      <c r="FC102" s="119"/>
      <c r="FD102" s="93"/>
      <c r="FE102" s="120">
        <f t="shared" ref="FE102:FF102" si="2177">FE22+FE38+FE54+FE70+FE86</f>
        <v>0</v>
      </c>
      <c r="FF102" s="101">
        <f t="shared" si="2177"/>
        <v>0</v>
      </c>
      <c r="FG102" s="101"/>
      <c r="FH102" s="121"/>
      <c r="FI102" s="122">
        <f t="shared" si="1534"/>
        <v>0</v>
      </c>
      <c r="FJ102" s="469">
        <f t="shared" si="1535"/>
        <v>0</v>
      </c>
      <c r="FK102" s="122"/>
      <c r="FL102" s="101"/>
      <c r="FM102" s="119"/>
      <c r="FN102" s="93"/>
      <c r="FO102" s="120">
        <f t="shared" ref="FO102:FP102" si="2178">FO22+FO38+FO54+FO70+FO86</f>
        <v>0</v>
      </c>
      <c r="FP102" s="101">
        <f t="shared" si="2178"/>
        <v>0</v>
      </c>
      <c r="FQ102" s="101"/>
      <c r="FR102" s="121"/>
      <c r="FS102" s="122">
        <f t="shared" si="1536"/>
        <v>0</v>
      </c>
      <c r="FT102" s="469">
        <f t="shared" si="1537"/>
        <v>0</v>
      </c>
      <c r="FU102" s="122"/>
      <c r="FV102" s="101"/>
      <c r="FW102" s="119"/>
      <c r="FX102" s="93"/>
      <c r="FY102" s="120">
        <f t="shared" ref="FY102:FZ102" si="2179">FY22+FY38+FY54+FY70+FY86</f>
        <v>0</v>
      </c>
      <c r="FZ102" s="101">
        <f t="shared" si="2179"/>
        <v>0</v>
      </c>
      <c r="GA102" s="101"/>
      <c r="GB102" s="121"/>
      <c r="GC102" s="122">
        <f t="shared" si="1538"/>
        <v>0</v>
      </c>
      <c r="GD102" s="469">
        <f t="shared" si="1539"/>
        <v>0</v>
      </c>
      <c r="GE102" s="122"/>
      <c r="GF102" s="101"/>
      <c r="GG102" s="119"/>
      <c r="GH102" s="93"/>
      <c r="GI102" s="120">
        <f t="shared" ref="GI102:GJ102" si="2180">GI22+GI38+GI54+GI70+GI86</f>
        <v>0</v>
      </c>
      <c r="GJ102" s="101">
        <f t="shared" si="2180"/>
        <v>0</v>
      </c>
      <c r="GK102" s="101"/>
      <c r="GL102" s="121"/>
      <c r="GM102" s="122">
        <f t="shared" si="1540"/>
        <v>0</v>
      </c>
      <c r="GN102" s="469">
        <f t="shared" si="1541"/>
        <v>0</v>
      </c>
      <c r="GO102" s="122"/>
      <c r="GP102" s="101"/>
      <c r="GQ102" s="119"/>
      <c r="GR102" s="93"/>
      <c r="GS102" s="120">
        <f t="shared" ref="GS102:GT102" si="2181">GS22+GS38+GS54+GS70+GS86</f>
        <v>0</v>
      </c>
      <c r="GT102" s="101">
        <f t="shared" si="2181"/>
        <v>0</v>
      </c>
      <c r="GU102" s="101"/>
      <c r="GV102" s="121"/>
      <c r="GW102" s="122">
        <f t="shared" si="1542"/>
        <v>0</v>
      </c>
      <c r="GX102" s="469">
        <f t="shared" si="1543"/>
        <v>0</v>
      </c>
      <c r="GY102" s="122"/>
      <c r="GZ102" s="101"/>
      <c r="HA102" s="119"/>
      <c r="HB102" s="93"/>
      <c r="HC102" s="120">
        <f t="shared" ref="HC102:HD102" si="2182">HC22+HC38+HC54+HC70+HC86</f>
        <v>0</v>
      </c>
      <c r="HD102" s="101">
        <f t="shared" si="2182"/>
        <v>0</v>
      </c>
      <c r="HE102" s="101"/>
      <c r="HF102" s="121"/>
      <c r="HG102" s="122">
        <f t="shared" si="1544"/>
        <v>0</v>
      </c>
      <c r="HH102" s="469">
        <f t="shared" si="1545"/>
        <v>0</v>
      </c>
      <c r="HI102" s="122"/>
      <c r="HJ102" s="101"/>
      <c r="HK102" s="119"/>
      <c r="HL102" s="93"/>
      <c r="HM102" s="120">
        <f t="shared" ref="HM102:HN102" si="2183">HM22+HM38+HM54+HM70+HM86</f>
        <v>0</v>
      </c>
      <c r="HN102" s="101">
        <f t="shared" si="2183"/>
        <v>0</v>
      </c>
      <c r="HO102" s="101"/>
      <c r="HP102" s="121"/>
      <c r="HQ102" s="122">
        <f t="shared" si="1546"/>
        <v>0</v>
      </c>
      <c r="HR102" s="469">
        <f t="shared" si="1547"/>
        <v>0</v>
      </c>
      <c r="HS102" s="122"/>
      <c r="HT102" s="101"/>
      <c r="HU102" s="119"/>
      <c r="HV102" s="93"/>
      <c r="HW102" s="120">
        <f t="shared" ref="HW102:HX102" si="2184">HW22+HW38+HW54+HW70+HW86</f>
        <v>0</v>
      </c>
      <c r="HX102" s="101">
        <f t="shared" si="2184"/>
        <v>0</v>
      </c>
      <c r="HY102" s="101"/>
      <c r="HZ102" s="121"/>
      <c r="IA102" s="122">
        <f t="shared" si="1548"/>
        <v>0</v>
      </c>
      <c r="IB102" s="469">
        <f t="shared" si="1549"/>
        <v>0</v>
      </c>
      <c r="IC102" s="122"/>
      <c r="ID102" s="101"/>
      <c r="IE102" s="119"/>
      <c r="IF102" s="93"/>
      <c r="IG102" s="120">
        <f t="shared" ref="IG102:IH102" si="2185">IG22+IG38+IG54+IG70+IG86</f>
        <v>0</v>
      </c>
      <c r="IH102" s="101">
        <f t="shared" si="2185"/>
        <v>0</v>
      </c>
      <c r="II102" s="101"/>
      <c r="IJ102" s="121"/>
      <c r="IK102" s="122">
        <f t="shared" si="1550"/>
        <v>0</v>
      </c>
      <c r="IL102" s="469">
        <f t="shared" si="1551"/>
        <v>0</v>
      </c>
      <c r="IM102" s="122"/>
      <c r="IN102" s="101"/>
      <c r="IO102" s="119"/>
      <c r="IP102" s="93"/>
      <c r="IQ102" s="120">
        <f t="shared" ref="IQ102:IR102" si="2186">IQ22+IQ38+IQ54+IQ70+IQ86</f>
        <v>0</v>
      </c>
      <c r="IR102" s="101">
        <f t="shared" si="2186"/>
        <v>0</v>
      </c>
      <c r="IS102" s="101"/>
      <c r="IT102" s="121"/>
      <c r="IU102" s="122">
        <f t="shared" si="1552"/>
        <v>0</v>
      </c>
      <c r="IV102" s="469">
        <f t="shared" si="1553"/>
        <v>0</v>
      </c>
      <c r="IW102" s="122"/>
      <c r="IX102" s="101"/>
      <c r="IY102" s="119"/>
      <c r="IZ102" s="93"/>
      <c r="JA102" s="120">
        <f t="shared" ref="JA102:JB102" si="2187">JA22+JA38+JA54+JA70+JA86</f>
        <v>0</v>
      </c>
      <c r="JB102" s="101">
        <f t="shared" si="2187"/>
        <v>0</v>
      </c>
      <c r="JC102" s="101"/>
      <c r="JD102" s="121"/>
      <c r="JE102" s="122">
        <f t="shared" si="1554"/>
        <v>0</v>
      </c>
      <c r="JF102" s="469">
        <f t="shared" si="1555"/>
        <v>26</v>
      </c>
      <c r="JG102" s="122"/>
      <c r="JH102" s="101"/>
      <c r="JI102" s="119"/>
      <c r="JJ102" s="93"/>
      <c r="JK102" s="120">
        <f t="shared" ref="JK102:JL102" si="2188">JK22+JK38+JK54+JK70+JK86</f>
        <v>12299.604579999999</v>
      </c>
      <c r="JL102" s="101">
        <f t="shared" si="2188"/>
        <v>319789.71999999997</v>
      </c>
      <c r="JM102" s="101"/>
      <c r="JN102" s="121"/>
      <c r="JO102" s="122">
        <f t="shared" si="1556"/>
        <v>1.44417</v>
      </c>
      <c r="JP102" s="469">
        <f t="shared" si="1557"/>
        <v>0</v>
      </c>
      <c r="JQ102" s="122"/>
      <c r="JR102" s="101"/>
      <c r="JS102" s="119"/>
      <c r="JT102" s="93"/>
      <c r="JU102" s="120">
        <f t="shared" ref="JU102:JV102" si="2189">JU22+JU38+JU54+JU70+JU86</f>
        <v>0</v>
      </c>
      <c r="JV102" s="101">
        <f t="shared" si="2189"/>
        <v>0</v>
      </c>
      <c r="JW102" s="101"/>
      <c r="JX102" s="121"/>
      <c r="JY102" s="122">
        <f t="shared" si="1558"/>
        <v>0</v>
      </c>
      <c r="JZ102" s="469">
        <f t="shared" si="1559"/>
        <v>0</v>
      </c>
      <c r="KA102" s="122"/>
      <c r="KB102" s="101"/>
      <c r="KC102" s="119"/>
      <c r="KD102" s="93"/>
      <c r="KE102" s="120">
        <f t="shared" ref="KE102:KF102" si="2190">KE22+KE38+KE54+KE70+KE86</f>
        <v>0</v>
      </c>
      <c r="KF102" s="101">
        <f t="shared" si="2190"/>
        <v>0</v>
      </c>
      <c r="KG102" s="101"/>
      <c r="KH102" s="121"/>
      <c r="KI102" s="122">
        <f t="shared" si="1560"/>
        <v>0</v>
      </c>
      <c r="KJ102" s="469">
        <f t="shared" si="1561"/>
        <v>0</v>
      </c>
      <c r="KK102" s="122"/>
      <c r="KL102" s="101"/>
      <c r="KM102" s="119"/>
      <c r="KN102" s="93"/>
      <c r="KO102" s="120">
        <f t="shared" ref="KO102:KP102" si="2191">KO22+KO38+KO54+KO70+KO86</f>
        <v>0</v>
      </c>
      <c r="KP102" s="101">
        <f t="shared" si="2191"/>
        <v>0</v>
      </c>
      <c r="KQ102" s="101"/>
      <c r="KR102" s="121"/>
      <c r="KS102" s="122">
        <f t="shared" si="1562"/>
        <v>0</v>
      </c>
      <c r="KT102" s="469">
        <f t="shared" si="1563"/>
        <v>0</v>
      </c>
      <c r="KU102" s="122"/>
      <c r="KV102" s="101"/>
      <c r="KW102" s="119"/>
      <c r="KX102" s="93"/>
      <c r="KY102" s="120">
        <f t="shared" ref="KY102:KZ102" si="2192">KY22+KY38+KY54+KY70+KY86</f>
        <v>0</v>
      </c>
      <c r="KZ102" s="101">
        <f t="shared" si="2192"/>
        <v>0</v>
      </c>
      <c r="LA102" s="101"/>
      <c r="LB102" s="121"/>
      <c r="LC102" s="122">
        <f t="shared" si="1564"/>
        <v>0</v>
      </c>
      <c r="LD102" s="469">
        <f t="shared" si="1565"/>
        <v>0</v>
      </c>
      <c r="LE102" s="122"/>
      <c r="LF102" s="101"/>
      <c r="LG102" s="119"/>
      <c r="LH102" s="93"/>
      <c r="LI102" s="120">
        <f t="shared" ref="LI102:LJ102" si="2193">LI22+LI38+LI54+LI70+LI86</f>
        <v>0</v>
      </c>
      <c r="LJ102" s="101">
        <f t="shared" si="2193"/>
        <v>0</v>
      </c>
      <c r="LK102" s="101"/>
      <c r="LL102" s="121"/>
      <c r="LM102" s="122">
        <f t="shared" si="1566"/>
        <v>0</v>
      </c>
      <c r="LN102" s="469">
        <f t="shared" si="1567"/>
        <v>0</v>
      </c>
      <c r="LO102" s="122"/>
      <c r="LP102" s="101"/>
      <c r="LQ102" s="119"/>
      <c r="LR102" s="93"/>
      <c r="LS102" s="120">
        <f t="shared" ref="LS102:LT102" si="2194">LS22+LS38+LS54+LS70+LS86</f>
        <v>0</v>
      </c>
      <c r="LT102" s="101">
        <f t="shared" si="2194"/>
        <v>0</v>
      </c>
      <c r="LU102" s="101"/>
      <c r="LV102" s="121"/>
      <c r="LW102" s="122">
        <f t="shared" si="1568"/>
        <v>0</v>
      </c>
      <c r="LX102" s="469">
        <f t="shared" si="1569"/>
        <v>0</v>
      </c>
      <c r="LY102" s="122"/>
      <c r="LZ102" s="101"/>
      <c r="MA102" s="119"/>
      <c r="MB102" s="93"/>
      <c r="MC102" s="120">
        <f t="shared" ref="MC102:MD102" si="2195">MC22+MC38+MC54+MC70+MC86</f>
        <v>0</v>
      </c>
      <c r="MD102" s="101">
        <f t="shared" si="2195"/>
        <v>0</v>
      </c>
      <c r="ME102" s="101"/>
      <c r="MF102" s="121"/>
      <c r="MG102" s="122">
        <f t="shared" si="1570"/>
        <v>0</v>
      </c>
      <c r="MH102" s="469">
        <f t="shared" si="1571"/>
        <v>0</v>
      </c>
      <c r="MI102" s="122"/>
      <c r="MJ102" s="101"/>
      <c r="MK102" s="119"/>
      <c r="ML102" s="93"/>
      <c r="MM102" s="120">
        <f t="shared" ref="MM102:MN102" si="2196">MM22+MM38+MM54+MM70+MM86</f>
        <v>0</v>
      </c>
      <c r="MN102" s="101">
        <f t="shared" si="2196"/>
        <v>0</v>
      </c>
      <c r="MO102" s="101"/>
      <c r="MP102" s="121"/>
      <c r="MQ102" s="122">
        <f t="shared" si="1572"/>
        <v>0</v>
      </c>
      <c r="MR102" s="469">
        <f t="shared" si="1573"/>
        <v>0</v>
      </c>
      <c r="MS102" s="122"/>
      <c r="MT102" s="101"/>
      <c r="MU102" s="119"/>
      <c r="MV102" s="93"/>
      <c r="MW102" s="120">
        <f t="shared" ref="MW102:MX102" si="2197">MW22+MW38+MW54+MW70+MW86</f>
        <v>0</v>
      </c>
      <c r="MX102" s="101">
        <f t="shared" si="2197"/>
        <v>0</v>
      </c>
      <c r="MY102" s="101"/>
      <c r="MZ102" s="121"/>
      <c r="NA102" s="122">
        <f t="shared" si="1574"/>
        <v>0</v>
      </c>
      <c r="NB102" s="469">
        <f t="shared" si="1575"/>
        <v>0</v>
      </c>
      <c r="NC102" s="122"/>
      <c r="ND102" s="101"/>
      <c r="NE102" s="119"/>
      <c r="NF102" s="93"/>
      <c r="NG102" s="120">
        <f t="shared" ref="NG102:NH102" si="2198">NG22+NG38+NG54+NG70+NG86</f>
        <v>0</v>
      </c>
      <c r="NH102" s="101">
        <f t="shared" si="2198"/>
        <v>0</v>
      </c>
      <c r="NI102" s="101"/>
      <c r="NJ102" s="121"/>
      <c r="NK102" s="122">
        <f t="shared" si="1576"/>
        <v>0</v>
      </c>
      <c r="NL102" s="469">
        <f t="shared" si="1577"/>
        <v>0</v>
      </c>
      <c r="NM102" s="122"/>
      <c r="NN102" s="101"/>
      <c r="NO102" s="119"/>
      <c r="NP102" s="93"/>
      <c r="NQ102" s="120">
        <f t="shared" ref="NQ102:NR102" si="2199">NQ22+NQ38+NQ54+NQ70+NQ86</f>
        <v>0</v>
      </c>
      <c r="NR102" s="101">
        <f t="shared" si="2199"/>
        <v>0</v>
      </c>
      <c r="NS102" s="101"/>
      <c r="NT102" s="121"/>
      <c r="NU102" s="122">
        <f t="shared" si="1578"/>
        <v>0</v>
      </c>
      <c r="NV102" s="469">
        <f t="shared" si="1579"/>
        <v>0</v>
      </c>
      <c r="NW102" s="122"/>
      <c r="NX102" s="101"/>
      <c r="NY102" s="119"/>
      <c r="NZ102" s="93"/>
      <c r="OA102" s="120">
        <f t="shared" ref="OA102:OB102" si="2200">OA22+OA38+OA54+OA70+OA86</f>
        <v>0</v>
      </c>
      <c r="OB102" s="101">
        <f t="shared" si="2200"/>
        <v>0</v>
      </c>
      <c r="OC102" s="101"/>
      <c r="OD102" s="121"/>
      <c r="OE102" s="122">
        <f t="shared" si="1580"/>
        <v>0</v>
      </c>
      <c r="OF102" s="469">
        <f t="shared" si="1581"/>
        <v>0</v>
      </c>
      <c r="OG102" s="122"/>
      <c r="OH102" s="101"/>
      <c r="OI102" s="119"/>
      <c r="OJ102" s="93"/>
      <c r="OK102" s="120">
        <f t="shared" ref="OK102:OL102" si="2201">OK22+OK38+OK54+OK70+OK86</f>
        <v>0</v>
      </c>
      <c r="OL102" s="101">
        <f t="shared" si="2201"/>
        <v>0</v>
      </c>
      <c r="OM102" s="101"/>
      <c r="ON102" s="121"/>
      <c r="OO102" s="122">
        <f t="shared" si="1582"/>
        <v>0</v>
      </c>
      <c r="OP102" s="469">
        <f t="shared" si="1583"/>
        <v>0</v>
      </c>
      <c r="OQ102" s="122"/>
      <c r="OR102" s="101"/>
      <c r="OS102" s="119"/>
      <c r="OT102" s="93"/>
      <c r="OU102" s="120">
        <f t="shared" ref="OU102:OV102" si="2202">OU22+OU38+OU54+OU70+OU86</f>
        <v>0</v>
      </c>
      <c r="OV102" s="101">
        <f t="shared" si="2202"/>
        <v>0</v>
      </c>
      <c r="OW102" s="101"/>
      <c r="OX102" s="121"/>
      <c r="OY102" s="122">
        <f t="shared" si="1584"/>
        <v>0</v>
      </c>
      <c r="OZ102" s="469">
        <f t="shared" si="1585"/>
        <v>0</v>
      </c>
      <c r="PA102" s="122"/>
      <c r="PB102" s="101"/>
      <c r="PC102" s="119"/>
      <c r="PD102" s="93"/>
      <c r="PE102" s="120">
        <f t="shared" ref="PE102:PF102" si="2203">PE22+PE38+PE54+PE70+PE86</f>
        <v>0</v>
      </c>
      <c r="PF102" s="101">
        <f t="shared" si="2203"/>
        <v>0</v>
      </c>
      <c r="PG102" s="101"/>
      <c r="PH102" s="121"/>
      <c r="PI102" s="122">
        <f t="shared" si="1586"/>
        <v>0</v>
      </c>
      <c r="PJ102" s="469">
        <f t="shared" si="1587"/>
        <v>0</v>
      </c>
      <c r="PK102" s="122"/>
      <c r="PL102" s="101"/>
      <c r="PM102" s="119"/>
      <c r="PN102" s="93"/>
      <c r="PO102" s="120">
        <f t="shared" ref="PO102:PP102" si="2204">PO22+PO38+PO54+PO70+PO86</f>
        <v>0</v>
      </c>
      <c r="PP102" s="101">
        <f t="shared" si="2204"/>
        <v>0</v>
      </c>
      <c r="PQ102" s="101"/>
      <c r="PR102" s="121"/>
      <c r="PS102" s="122">
        <f t="shared" si="1588"/>
        <v>0</v>
      </c>
      <c r="PT102" s="469">
        <f t="shared" si="1589"/>
        <v>0</v>
      </c>
      <c r="PU102" s="122"/>
      <c r="PV102" s="101"/>
      <c r="PW102" s="119"/>
      <c r="PX102" s="93"/>
      <c r="PY102" s="120">
        <f t="shared" ref="PY102:PZ102" si="2205">PY22+PY38+PY54+PY70+PY86</f>
        <v>0</v>
      </c>
      <c r="PZ102" s="101">
        <f t="shared" si="2205"/>
        <v>0</v>
      </c>
      <c r="QA102" s="101"/>
      <c r="QB102" s="121"/>
      <c r="QC102" s="122">
        <f t="shared" si="1590"/>
        <v>0</v>
      </c>
      <c r="QD102" s="469">
        <f t="shared" si="1591"/>
        <v>0</v>
      </c>
      <c r="QE102" s="122"/>
      <c r="QF102" s="101"/>
      <c r="QG102" s="119"/>
      <c r="QH102" s="93"/>
      <c r="QI102" s="120">
        <f t="shared" ref="QI102:QJ102" si="2206">QI22+QI38+QI54+QI70+QI86</f>
        <v>0</v>
      </c>
      <c r="QJ102" s="101">
        <f t="shared" si="2206"/>
        <v>0</v>
      </c>
      <c r="QK102" s="101"/>
      <c r="QL102" s="121"/>
      <c r="QM102" s="122">
        <f t="shared" si="1592"/>
        <v>0</v>
      </c>
      <c r="QN102" s="469">
        <f t="shared" si="1593"/>
        <v>0</v>
      </c>
      <c r="QO102" s="122"/>
      <c r="QP102" s="101"/>
      <c r="QQ102" s="119"/>
      <c r="QR102" s="93"/>
      <c r="QS102" s="120">
        <f t="shared" ref="QS102:QT102" si="2207">QS22+QS38+QS54+QS70+QS86</f>
        <v>0</v>
      </c>
      <c r="QT102" s="101">
        <f t="shared" si="2207"/>
        <v>0</v>
      </c>
      <c r="QU102" s="101"/>
      <c r="QV102" s="121"/>
      <c r="QW102" s="122">
        <f t="shared" si="1594"/>
        <v>0</v>
      </c>
      <c r="QX102" s="469">
        <f t="shared" si="1595"/>
        <v>0</v>
      </c>
      <c r="QY102" s="122"/>
      <c r="QZ102" s="101"/>
      <c r="RA102" s="119"/>
      <c r="RB102" s="93"/>
      <c r="RC102" s="120">
        <f t="shared" ref="RC102:RD102" si="2208">RC22+RC38+RC54+RC70+RC86</f>
        <v>0</v>
      </c>
      <c r="RD102" s="101">
        <f t="shared" si="2208"/>
        <v>0</v>
      </c>
      <c r="RE102" s="101"/>
      <c r="RF102" s="121"/>
      <c r="RG102" s="122">
        <f t="shared" si="1596"/>
        <v>0</v>
      </c>
      <c r="RH102" s="469">
        <f t="shared" si="1597"/>
        <v>0</v>
      </c>
      <c r="RI102" s="122"/>
      <c r="RJ102" s="101"/>
      <c r="RK102" s="119"/>
      <c r="RL102" s="93"/>
      <c r="RM102" s="120">
        <f t="shared" ref="RM102:RN102" si="2209">RM22+RM38+RM54+RM70+RM86</f>
        <v>0</v>
      </c>
      <c r="RN102" s="101">
        <f t="shared" si="2209"/>
        <v>0</v>
      </c>
      <c r="RO102" s="101"/>
      <c r="RP102" s="121"/>
      <c r="RQ102" s="122">
        <f t="shared" si="1598"/>
        <v>0</v>
      </c>
      <c r="RR102" s="469">
        <f t="shared" si="1599"/>
        <v>0</v>
      </c>
      <c r="RS102" s="122"/>
      <c r="RT102" s="101"/>
      <c r="RU102" s="119"/>
      <c r="RV102" s="93"/>
      <c r="RW102" s="120">
        <f t="shared" ref="RW102:RX102" si="2210">RW22+RW38+RW54+RW70+RW86</f>
        <v>0</v>
      </c>
      <c r="RX102" s="101">
        <f t="shared" si="2210"/>
        <v>0</v>
      </c>
      <c r="RY102" s="101"/>
      <c r="RZ102" s="121"/>
      <c r="SA102" s="122">
        <f t="shared" si="1600"/>
        <v>0</v>
      </c>
      <c r="SB102" s="469">
        <f t="shared" si="1601"/>
        <v>0</v>
      </c>
      <c r="SC102" s="122"/>
      <c r="SD102" s="101"/>
      <c r="SE102" s="119"/>
      <c r="SF102" s="93"/>
      <c r="SG102" s="120">
        <f t="shared" ref="SG102:SH102" si="2211">SG22+SG38+SG54+SG70+SG86</f>
        <v>0</v>
      </c>
      <c r="SH102" s="101">
        <f t="shared" si="2211"/>
        <v>0</v>
      </c>
      <c r="SI102" s="101"/>
      <c r="SJ102" s="121"/>
      <c r="SK102" s="122">
        <f t="shared" si="1602"/>
        <v>0</v>
      </c>
      <c r="SL102" s="469">
        <f t="shared" si="1603"/>
        <v>0</v>
      </c>
      <c r="SM102" s="122"/>
      <c r="SN102" s="101"/>
      <c r="SO102" s="119"/>
      <c r="SP102" s="93"/>
      <c r="SQ102" s="120">
        <f t="shared" ref="SQ102:SR102" si="2212">SQ22+SQ38+SQ54+SQ70+SQ86</f>
        <v>0</v>
      </c>
      <c r="SR102" s="101">
        <f t="shared" si="2212"/>
        <v>0</v>
      </c>
      <c r="SS102" s="101"/>
      <c r="ST102" s="121"/>
      <c r="SU102" s="122">
        <f t="shared" si="1604"/>
        <v>0</v>
      </c>
      <c r="SV102" s="469">
        <f t="shared" si="1605"/>
        <v>0</v>
      </c>
      <c r="SW102" s="122"/>
      <c r="SX102" s="101"/>
      <c r="SY102" s="119"/>
      <c r="SZ102" s="93"/>
      <c r="TA102" s="120">
        <f t="shared" ref="TA102:TB102" si="2213">TA22+TA38+TA54+TA70+TA86</f>
        <v>0</v>
      </c>
      <c r="TB102" s="101">
        <f t="shared" si="2213"/>
        <v>0</v>
      </c>
      <c r="TC102" s="101"/>
      <c r="TD102" s="121"/>
      <c r="TE102" s="122">
        <f t="shared" si="1606"/>
        <v>0</v>
      </c>
      <c r="TF102" s="469">
        <f t="shared" si="1607"/>
        <v>0</v>
      </c>
      <c r="TG102" s="122"/>
      <c r="TH102" s="101"/>
      <c r="TI102" s="119"/>
      <c r="TJ102" s="93"/>
      <c r="TK102" s="120">
        <f t="shared" ref="TK102:TL102" si="2214">TK22+TK38+TK54+TK70+TK86</f>
        <v>0</v>
      </c>
      <c r="TL102" s="101">
        <f t="shared" si="2214"/>
        <v>0</v>
      </c>
      <c r="TM102" s="101"/>
      <c r="TN102" s="121"/>
      <c r="TO102" s="122">
        <f t="shared" si="1608"/>
        <v>0</v>
      </c>
      <c r="TP102" s="469">
        <f t="shared" si="1609"/>
        <v>0</v>
      </c>
      <c r="TQ102" s="122"/>
      <c r="TR102" s="101"/>
      <c r="TS102" s="119"/>
      <c r="TT102" s="93"/>
      <c r="TU102" s="120">
        <f t="shared" ref="TU102:TV102" si="2215">TU22+TU38+TU54+TU70+TU86</f>
        <v>0</v>
      </c>
      <c r="TV102" s="101">
        <f t="shared" si="2215"/>
        <v>0</v>
      </c>
      <c r="TW102" s="101"/>
      <c r="TX102" s="121"/>
      <c r="TY102" s="122">
        <f t="shared" si="1610"/>
        <v>0</v>
      </c>
      <c r="TZ102" s="469">
        <f t="shared" si="1611"/>
        <v>0</v>
      </c>
      <c r="UA102" s="122"/>
      <c r="UB102" s="101"/>
      <c r="UC102" s="119"/>
      <c r="UD102" s="93"/>
      <c r="UE102" s="120">
        <f t="shared" ref="UE102:UF102" si="2216">UE22+UE38+UE54+UE70+UE86</f>
        <v>0</v>
      </c>
      <c r="UF102" s="101">
        <f t="shared" si="2216"/>
        <v>0</v>
      </c>
      <c r="UG102" s="101"/>
      <c r="UH102" s="121"/>
      <c r="UI102" s="122">
        <f t="shared" si="1612"/>
        <v>0</v>
      </c>
      <c r="UJ102" s="469">
        <f t="shared" si="1613"/>
        <v>0</v>
      </c>
      <c r="UK102" s="122"/>
      <c r="UL102" s="101"/>
      <c r="UM102" s="119"/>
      <c r="UN102" s="93"/>
      <c r="UO102" s="120">
        <f t="shared" ref="UO102:UP102" si="2217">UO22+UO38+UO54+UO70+UO86</f>
        <v>0</v>
      </c>
      <c r="UP102" s="101">
        <f t="shared" si="2217"/>
        <v>0</v>
      </c>
      <c r="UQ102" s="101"/>
      <c r="UR102" s="121"/>
      <c r="US102" s="122">
        <f t="shared" si="1614"/>
        <v>0</v>
      </c>
      <c r="UT102" s="469">
        <f t="shared" si="1615"/>
        <v>0</v>
      </c>
      <c r="UU102" s="122"/>
      <c r="UV102" s="101"/>
      <c r="UW102" s="119"/>
      <c r="UX102" s="93"/>
      <c r="UY102" s="120">
        <f t="shared" ref="UY102:UZ102" si="2218">UY22+UY38+UY54+UY70+UY86</f>
        <v>0</v>
      </c>
      <c r="UZ102" s="101">
        <f t="shared" si="2218"/>
        <v>0</v>
      </c>
      <c r="VA102" s="101"/>
      <c r="VB102" s="121"/>
      <c r="VC102" s="122">
        <f t="shared" si="1616"/>
        <v>0</v>
      </c>
      <c r="VD102" s="469">
        <f t="shared" si="1617"/>
        <v>0</v>
      </c>
      <c r="VE102" s="122"/>
      <c r="VF102" s="101"/>
      <c r="VG102" s="119"/>
      <c r="VH102" s="93"/>
      <c r="VI102" s="120">
        <f t="shared" ref="VI102:VJ102" si="2219">VI22+VI38+VI54+VI70+VI86</f>
        <v>0</v>
      </c>
      <c r="VJ102" s="101">
        <f t="shared" si="2219"/>
        <v>0</v>
      </c>
      <c r="VK102" s="101"/>
      <c r="VL102" s="121"/>
      <c r="VM102" s="122">
        <f t="shared" si="1618"/>
        <v>0</v>
      </c>
      <c r="VN102" s="469">
        <f t="shared" si="1619"/>
        <v>0</v>
      </c>
      <c r="VO102" s="122"/>
      <c r="VP102" s="101"/>
      <c r="VQ102" s="119"/>
      <c r="VR102" s="93"/>
      <c r="VS102" s="120">
        <f t="shared" ref="VS102:VT102" si="2220">VS22+VS38+VS54+VS70+VS86</f>
        <v>0</v>
      </c>
      <c r="VT102" s="101">
        <f t="shared" si="2220"/>
        <v>0</v>
      </c>
      <c r="VU102" s="101"/>
      <c r="VV102" s="121"/>
      <c r="VW102" s="122">
        <f t="shared" si="1620"/>
        <v>0</v>
      </c>
      <c r="VX102" s="452">
        <f t="shared" si="1621"/>
        <v>26</v>
      </c>
      <c r="VY102" s="122"/>
      <c r="VZ102" s="101"/>
      <c r="WA102" s="119"/>
      <c r="WB102" s="93"/>
      <c r="WC102" s="120">
        <f t="shared" ref="WC102:WD102" si="2221">WC22+WC38+WC54+WC70+WC86</f>
        <v>8516.7221900000004</v>
      </c>
      <c r="WD102" s="101">
        <f t="shared" si="2221"/>
        <v>221434.78</v>
      </c>
      <c r="WE102" s="101"/>
      <c r="WF102" s="121"/>
    </row>
    <row r="103" spans="1:604" ht="15" customHeight="1">
      <c r="A103" s="5"/>
      <c r="B103" s="85" t="s">
        <v>417</v>
      </c>
      <c r="C103" s="12" t="s">
        <v>919</v>
      </c>
      <c r="D103" s="12" t="s">
        <v>421</v>
      </c>
      <c r="E103" s="4"/>
      <c r="F103" s="469">
        <f t="shared" si="1503"/>
        <v>0</v>
      </c>
      <c r="G103" s="122"/>
      <c r="H103" s="101"/>
      <c r="I103" s="119"/>
      <c r="J103" s="93"/>
      <c r="K103" s="120">
        <f t="shared" ref="K103:L103" si="2222">K23+K39+K55+K71+K87</f>
        <v>0</v>
      </c>
      <c r="L103" s="101">
        <f t="shared" si="2222"/>
        <v>0</v>
      </c>
      <c r="M103" s="101"/>
      <c r="N103" s="121"/>
      <c r="O103" s="122" t="e">
        <f t="shared" si="1504"/>
        <v>#DIV/0!</v>
      </c>
      <c r="P103" s="469">
        <f t="shared" si="1505"/>
        <v>0</v>
      </c>
      <c r="Q103" s="122"/>
      <c r="R103" s="101"/>
      <c r="S103" s="119"/>
      <c r="T103" s="93"/>
      <c r="U103" s="120">
        <f t="shared" ref="U103:V103" si="2223">U23+U39+U55+U71+U87</f>
        <v>0</v>
      </c>
      <c r="V103" s="101">
        <f t="shared" si="2223"/>
        <v>0</v>
      </c>
      <c r="W103" s="101"/>
      <c r="X103" s="121"/>
      <c r="Y103" s="122" t="e">
        <f t="shared" si="1506"/>
        <v>#DIV/0!</v>
      </c>
      <c r="Z103" s="469">
        <f t="shared" si="1507"/>
        <v>0</v>
      </c>
      <c r="AA103" s="122"/>
      <c r="AB103" s="101"/>
      <c r="AC103" s="119"/>
      <c r="AD103" s="93"/>
      <c r="AE103" s="120">
        <f t="shared" ref="AE103:AF103" si="2224">AE23+AE39+AE55+AE71+AE87</f>
        <v>0</v>
      </c>
      <c r="AF103" s="101">
        <f t="shared" si="2224"/>
        <v>0</v>
      </c>
      <c r="AG103" s="101"/>
      <c r="AH103" s="121"/>
      <c r="AI103" s="122" t="e">
        <f t="shared" si="1508"/>
        <v>#DIV/0!</v>
      </c>
      <c r="AJ103" s="469">
        <f t="shared" si="1509"/>
        <v>0</v>
      </c>
      <c r="AK103" s="122"/>
      <c r="AL103" s="101"/>
      <c r="AM103" s="119"/>
      <c r="AN103" s="93"/>
      <c r="AO103" s="120">
        <f t="shared" ref="AO103:AP103" si="2225">AO23+AO39+AO55+AO71+AO87</f>
        <v>0</v>
      </c>
      <c r="AP103" s="101">
        <f t="shared" si="2225"/>
        <v>0</v>
      </c>
      <c r="AQ103" s="101"/>
      <c r="AR103" s="121"/>
      <c r="AS103" s="122" t="e">
        <f t="shared" si="1510"/>
        <v>#DIV/0!</v>
      </c>
      <c r="AT103" s="469">
        <f t="shared" si="1511"/>
        <v>0</v>
      </c>
      <c r="AU103" s="122"/>
      <c r="AV103" s="101"/>
      <c r="AW103" s="119"/>
      <c r="AX103" s="93"/>
      <c r="AY103" s="120">
        <f t="shared" ref="AY103:AZ103" si="2226">AY23+AY39+AY55+AY71+AY87</f>
        <v>0</v>
      </c>
      <c r="AZ103" s="101">
        <f t="shared" si="2226"/>
        <v>0</v>
      </c>
      <c r="BA103" s="101"/>
      <c r="BB103" s="121"/>
      <c r="BC103" s="122" t="e">
        <f t="shared" si="1512"/>
        <v>#DIV/0!</v>
      </c>
      <c r="BD103" s="469">
        <f t="shared" si="1513"/>
        <v>0</v>
      </c>
      <c r="BE103" s="122"/>
      <c r="BF103" s="101"/>
      <c r="BG103" s="119"/>
      <c r="BH103" s="93"/>
      <c r="BI103" s="120">
        <f t="shared" ref="BI103:BJ103" si="2227">BI23+BI39+BI55+BI71+BI87</f>
        <v>0</v>
      </c>
      <c r="BJ103" s="101">
        <f t="shared" si="2227"/>
        <v>0</v>
      </c>
      <c r="BK103" s="101"/>
      <c r="BL103" s="121"/>
      <c r="BM103" s="122" t="e">
        <f t="shared" si="1514"/>
        <v>#DIV/0!</v>
      </c>
      <c r="BN103" s="469">
        <f t="shared" si="1515"/>
        <v>0</v>
      </c>
      <c r="BO103" s="122"/>
      <c r="BP103" s="101"/>
      <c r="BQ103" s="119"/>
      <c r="BR103" s="93"/>
      <c r="BS103" s="120">
        <f t="shared" ref="BS103:BT103" si="2228">BS23+BS39+BS55+BS71+BS87</f>
        <v>0</v>
      </c>
      <c r="BT103" s="101">
        <f t="shared" si="2228"/>
        <v>0</v>
      </c>
      <c r="BU103" s="101"/>
      <c r="BV103" s="121"/>
      <c r="BW103" s="122" t="e">
        <f t="shared" si="1516"/>
        <v>#DIV/0!</v>
      </c>
      <c r="BX103" s="469">
        <f t="shared" si="1517"/>
        <v>0</v>
      </c>
      <c r="BY103" s="122"/>
      <c r="BZ103" s="101"/>
      <c r="CA103" s="119"/>
      <c r="CB103" s="93"/>
      <c r="CC103" s="120">
        <f t="shared" ref="CC103:CD103" si="2229">CC23+CC39+CC55+CC71+CC87</f>
        <v>0</v>
      </c>
      <c r="CD103" s="101">
        <f t="shared" si="2229"/>
        <v>0</v>
      </c>
      <c r="CE103" s="101"/>
      <c r="CF103" s="121"/>
      <c r="CG103" s="122" t="e">
        <f t="shared" si="1518"/>
        <v>#DIV/0!</v>
      </c>
      <c r="CH103" s="469">
        <f t="shared" si="1519"/>
        <v>0</v>
      </c>
      <c r="CI103" s="122"/>
      <c r="CJ103" s="101"/>
      <c r="CK103" s="119"/>
      <c r="CL103" s="93"/>
      <c r="CM103" s="120">
        <f t="shared" ref="CM103:CN103" si="2230">CM23+CM39+CM55+CM71+CM87</f>
        <v>0</v>
      </c>
      <c r="CN103" s="101">
        <f t="shared" si="2230"/>
        <v>0</v>
      </c>
      <c r="CO103" s="101"/>
      <c r="CP103" s="121"/>
      <c r="CQ103" s="122" t="e">
        <f t="shared" si="1520"/>
        <v>#DIV/0!</v>
      </c>
      <c r="CR103" s="469">
        <f t="shared" si="1521"/>
        <v>0</v>
      </c>
      <c r="CS103" s="122"/>
      <c r="CT103" s="101"/>
      <c r="CU103" s="119"/>
      <c r="CV103" s="93"/>
      <c r="CW103" s="120">
        <f t="shared" ref="CW103:CX103" si="2231">CW23+CW39+CW55+CW71+CW87</f>
        <v>0</v>
      </c>
      <c r="CX103" s="101">
        <f t="shared" si="2231"/>
        <v>0</v>
      </c>
      <c r="CY103" s="101"/>
      <c r="CZ103" s="121"/>
      <c r="DA103" s="122" t="e">
        <f t="shared" si="1522"/>
        <v>#DIV/0!</v>
      </c>
      <c r="DB103" s="469">
        <f t="shared" si="1523"/>
        <v>0</v>
      </c>
      <c r="DC103" s="122"/>
      <c r="DD103" s="101"/>
      <c r="DE103" s="119"/>
      <c r="DF103" s="93"/>
      <c r="DG103" s="120">
        <f t="shared" ref="DG103:DH103" si="2232">DG23+DG39+DG55+DG71+DG87</f>
        <v>0</v>
      </c>
      <c r="DH103" s="101">
        <f t="shared" si="2232"/>
        <v>0</v>
      </c>
      <c r="DI103" s="101"/>
      <c r="DJ103" s="121"/>
      <c r="DK103" s="122" t="e">
        <f t="shared" si="1524"/>
        <v>#DIV/0!</v>
      </c>
      <c r="DL103" s="469">
        <f t="shared" si="1525"/>
        <v>0</v>
      </c>
      <c r="DM103" s="122"/>
      <c r="DN103" s="101"/>
      <c r="DO103" s="119"/>
      <c r="DP103" s="93"/>
      <c r="DQ103" s="120">
        <f t="shared" ref="DQ103:DR103" si="2233">DQ23+DQ39+DQ55+DQ71+DQ87</f>
        <v>0</v>
      </c>
      <c r="DR103" s="101">
        <f t="shared" si="2233"/>
        <v>0</v>
      </c>
      <c r="DS103" s="101"/>
      <c r="DT103" s="121"/>
      <c r="DU103" s="122" t="e">
        <f t="shared" si="1526"/>
        <v>#DIV/0!</v>
      </c>
      <c r="DV103" s="469">
        <f t="shared" si="1527"/>
        <v>0</v>
      </c>
      <c r="DW103" s="122"/>
      <c r="DX103" s="101"/>
      <c r="DY103" s="119"/>
      <c r="DZ103" s="93"/>
      <c r="EA103" s="120">
        <f t="shared" ref="EA103:EB103" si="2234">EA23+EA39+EA55+EA71+EA87</f>
        <v>0</v>
      </c>
      <c r="EB103" s="101">
        <f t="shared" si="2234"/>
        <v>0</v>
      </c>
      <c r="EC103" s="101"/>
      <c r="ED103" s="121"/>
      <c r="EE103" s="122" t="e">
        <f t="shared" si="1528"/>
        <v>#DIV/0!</v>
      </c>
      <c r="EF103" s="469">
        <f t="shared" si="1529"/>
        <v>0</v>
      </c>
      <c r="EG103" s="122"/>
      <c r="EH103" s="101"/>
      <c r="EI103" s="119"/>
      <c r="EJ103" s="93"/>
      <c r="EK103" s="120">
        <f t="shared" ref="EK103:EL103" si="2235">EK23+EK39+EK55+EK71+EK87</f>
        <v>0</v>
      </c>
      <c r="EL103" s="101">
        <f t="shared" si="2235"/>
        <v>0</v>
      </c>
      <c r="EM103" s="101"/>
      <c r="EN103" s="121"/>
      <c r="EO103" s="122" t="e">
        <f t="shared" si="1530"/>
        <v>#DIV/0!</v>
      </c>
      <c r="EP103" s="469">
        <f t="shared" si="1531"/>
        <v>0</v>
      </c>
      <c r="EQ103" s="122"/>
      <c r="ER103" s="101"/>
      <c r="ES103" s="119"/>
      <c r="ET103" s="93"/>
      <c r="EU103" s="120">
        <f t="shared" ref="EU103:EV103" si="2236">EU23+EU39+EU55+EU71+EU87</f>
        <v>0</v>
      </c>
      <c r="EV103" s="101">
        <f t="shared" si="2236"/>
        <v>0</v>
      </c>
      <c r="EW103" s="101"/>
      <c r="EX103" s="121"/>
      <c r="EY103" s="122" t="e">
        <f t="shared" si="1532"/>
        <v>#DIV/0!</v>
      </c>
      <c r="EZ103" s="469">
        <f t="shared" si="1533"/>
        <v>0</v>
      </c>
      <c r="FA103" s="122"/>
      <c r="FB103" s="101"/>
      <c r="FC103" s="119"/>
      <c r="FD103" s="93"/>
      <c r="FE103" s="120">
        <f t="shared" ref="FE103:FF103" si="2237">FE23+FE39+FE55+FE71+FE87</f>
        <v>0</v>
      </c>
      <c r="FF103" s="101">
        <f t="shared" si="2237"/>
        <v>0</v>
      </c>
      <c r="FG103" s="101"/>
      <c r="FH103" s="121"/>
      <c r="FI103" s="122" t="e">
        <f t="shared" si="1534"/>
        <v>#DIV/0!</v>
      </c>
      <c r="FJ103" s="469">
        <f t="shared" si="1535"/>
        <v>0</v>
      </c>
      <c r="FK103" s="122"/>
      <c r="FL103" s="101"/>
      <c r="FM103" s="119"/>
      <c r="FN103" s="93"/>
      <c r="FO103" s="120">
        <f t="shared" ref="FO103:FP103" si="2238">FO23+FO39+FO55+FO71+FO87</f>
        <v>0</v>
      </c>
      <c r="FP103" s="101">
        <f t="shared" si="2238"/>
        <v>0</v>
      </c>
      <c r="FQ103" s="101"/>
      <c r="FR103" s="121"/>
      <c r="FS103" s="122" t="e">
        <f t="shared" si="1536"/>
        <v>#DIV/0!</v>
      </c>
      <c r="FT103" s="469">
        <f t="shared" si="1537"/>
        <v>0</v>
      </c>
      <c r="FU103" s="122"/>
      <c r="FV103" s="101"/>
      <c r="FW103" s="119"/>
      <c r="FX103" s="93"/>
      <c r="FY103" s="120">
        <f t="shared" ref="FY103:FZ103" si="2239">FY23+FY39+FY55+FY71+FY87</f>
        <v>0</v>
      </c>
      <c r="FZ103" s="101">
        <f t="shared" si="2239"/>
        <v>0</v>
      </c>
      <c r="GA103" s="101"/>
      <c r="GB103" s="121"/>
      <c r="GC103" s="122" t="e">
        <f t="shared" si="1538"/>
        <v>#DIV/0!</v>
      </c>
      <c r="GD103" s="469">
        <f t="shared" si="1539"/>
        <v>0</v>
      </c>
      <c r="GE103" s="122"/>
      <c r="GF103" s="101"/>
      <c r="GG103" s="119"/>
      <c r="GH103" s="93"/>
      <c r="GI103" s="120">
        <f t="shared" ref="GI103:GJ103" si="2240">GI23+GI39+GI55+GI71+GI87</f>
        <v>0</v>
      </c>
      <c r="GJ103" s="101">
        <f t="shared" si="2240"/>
        <v>0</v>
      </c>
      <c r="GK103" s="101"/>
      <c r="GL103" s="121"/>
      <c r="GM103" s="122" t="e">
        <f t="shared" si="1540"/>
        <v>#DIV/0!</v>
      </c>
      <c r="GN103" s="469">
        <f t="shared" si="1541"/>
        <v>0</v>
      </c>
      <c r="GO103" s="122"/>
      <c r="GP103" s="101"/>
      <c r="GQ103" s="119"/>
      <c r="GR103" s="93"/>
      <c r="GS103" s="120">
        <f t="shared" ref="GS103:GT103" si="2241">GS23+GS39+GS55+GS71+GS87</f>
        <v>0</v>
      </c>
      <c r="GT103" s="101">
        <f t="shared" si="2241"/>
        <v>0</v>
      </c>
      <c r="GU103" s="101"/>
      <c r="GV103" s="121"/>
      <c r="GW103" s="122" t="e">
        <f t="shared" si="1542"/>
        <v>#DIV/0!</v>
      </c>
      <c r="GX103" s="469">
        <f t="shared" si="1543"/>
        <v>0</v>
      </c>
      <c r="GY103" s="122"/>
      <c r="GZ103" s="101"/>
      <c r="HA103" s="119"/>
      <c r="HB103" s="93"/>
      <c r="HC103" s="120">
        <f t="shared" ref="HC103:HD103" si="2242">HC23+HC39+HC55+HC71+HC87</f>
        <v>0</v>
      </c>
      <c r="HD103" s="101">
        <f t="shared" si="2242"/>
        <v>0</v>
      </c>
      <c r="HE103" s="101"/>
      <c r="HF103" s="121"/>
      <c r="HG103" s="122" t="e">
        <f t="shared" si="1544"/>
        <v>#DIV/0!</v>
      </c>
      <c r="HH103" s="469">
        <f t="shared" si="1545"/>
        <v>0</v>
      </c>
      <c r="HI103" s="122"/>
      <c r="HJ103" s="101"/>
      <c r="HK103" s="119"/>
      <c r="HL103" s="93"/>
      <c r="HM103" s="120">
        <f t="shared" ref="HM103:HN103" si="2243">HM23+HM39+HM55+HM71+HM87</f>
        <v>0</v>
      </c>
      <c r="HN103" s="101">
        <f t="shared" si="2243"/>
        <v>0</v>
      </c>
      <c r="HO103" s="101"/>
      <c r="HP103" s="121"/>
      <c r="HQ103" s="122" t="e">
        <f t="shared" si="1546"/>
        <v>#DIV/0!</v>
      </c>
      <c r="HR103" s="469">
        <f t="shared" si="1547"/>
        <v>0</v>
      </c>
      <c r="HS103" s="122"/>
      <c r="HT103" s="101"/>
      <c r="HU103" s="119"/>
      <c r="HV103" s="93"/>
      <c r="HW103" s="120">
        <f t="shared" ref="HW103:HX103" si="2244">HW23+HW39+HW55+HW71+HW87</f>
        <v>0</v>
      </c>
      <c r="HX103" s="101">
        <f t="shared" si="2244"/>
        <v>0</v>
      </c>
      <c r="HY103" s="101"/>
      <c r="HZ103" s="121"/>
      <c r="IA103" s="122" t="e">
        <f t="shared" si="1548"/>
        <v>#DIV/0!</v>
      </c>
      <c r="IB103" s="469">
        <f t="shared" si="1549"/>
        <v>0</v>
      </c>
      <c r="IC103" s="122"/>
      <c r="ID103" s="101"/>
      <c r="IE103" s="119"/>
      <c r="IF103" s="93"/>
      <c r="IG103" s="120">
        <f t="shared" ref="IG103:IH103" si="2245">IG23+IG39+IG55+IG71+IG87</f>
        <v>0</v>
      </c>
      <c r="IH103" s="101">
        <f t="shared" si="2245"/>
        <v>0</v>
      </c>
      <c r="II103" s="101"/>
      <c r="IJ103" s="121"/>
      <c r="IK103" s="122" t="e">
        <f t="shared" si="1550"/>
        <v>#DIV/0!</v>
      </c>
      <c r="IL103" s="469">
        <f t="shared" si="1551"/>
        <v>0</v>
      </c>
      <c r="IM103" s="122"/>
      <c r="IN103" s="101"/>
      <c r="IO103" s="119"/>
      <c r="IP103" s="93"/>
      <c r="IQ103" s="120">
        <f t="shared" ref="IQ103:IR103" si="2246">IQ23+IQ39+IQ55+IQ71+IQ87</f>
        <v>0</v>
      </c>
      <c r="IR103" s="101">
        <f t="shared" si="2246"/>
        <v>0</v>
      </c>
      <c r="IS103" s="101"/>
      <c r="IT103" s="121"/>
      <c r="IU103" s="122" t="e">
        <f t="shared" si="1552"/>
        <v>#DIV/0!</v>
      </c>
      <c r="IV103" s="469">
        <f t="shared" si="1553"/>
        <v>0</v>
      </c>
      <c r="IW103" s="122"/>
      <c r="IX103" s="101"/>
      <c r="IY103" s="119"/>
      <c r="IZ103" s="93"/>
      <c r="JA103" s="120">
        <f t="shared" ref="JA103:JB103" si="2247">JA23+JA39+JA55+JA71+JA87</f>
        <v>0</v>
      </c>
      <c r="JB103" s="101">
        <f t="shared" si="2247"/>
        <v>0</v>
      </c>
      <c r="JC103" s="101"/>
      <c r="JD103" s="121"/>
      <c r="JE103" s="122" t="e">
        <f t="shared" si="1554"/>
        <v>#DIV/0!</v>
      </c>
      <c r="JF103" s="469">
        <f t="shared" si="1555"/>
        <v>0</v>
      </c>
      <c r="JG103" s="122"/>
      <c r="JH103" s="101"/>
      <c r="JI103" s="119"/>
      <c r="JJ103" s="93"/>
      <c r="JK103" s="120">
        <f t="shared" ref="JK103:JL103" si="2248">JK23+JK39+JK55+JK71+JK87</f>
        <v>0</v>
      </c>
      <c r="JL103" s="101">
        <f t="shared" si="2248"/>
        <v>0</v>
      </c>
      <c r="JM103" s="101"/>
      <c r="JN103" s="121"/>
      <c r="JO103" s="122" t="e">
        <f t="shared" si="1556"/>
        <v>#DIV/0!</v>
      </c>
      <c r="JP103" s="469">
        <f t="shared" si="1557"/>
        <v>0</v>
      </c>
      <c r="JQ103" s="122"/>
      <c r="JR103" s="101"/>
      <c r="JS103" s="119"/>
      <c r="JT103" s="93"/>
      <c r="JU103" s="120">
        <f t="shared" ref="JU103:JV103" si="2249">JU23+JU39+JU55+JU71+JU87</f>
        <v>0</v>
      </c>
      <c r="JV103" s="101">
        <f t="shared" si="2249"/>
        <v>0</v>
      </c>
      <c r="JW103" s="101"/>
      <c r="JX103" s="121"/>
      <c r="JY103" s="122" t="e">
        <f t="shared" si="1558"/>
        <v>#DIV/0!</v>
      </c>
      <c r="JZ103" s="469">
        <f t="shared" si="1559"/>
        <v>0</v>
      </c>
      <c r="KA103" s="122"/>
      <c r="KB103" s="101"/>
      <c r="KC103" s="119"/>
      <c r="KD103" s="93"/>
      <c r="KE103" s="120">
        <f t="shared" ref="KE103:KF103" si="2250">KE23+KE39+KE55+KE71+KE87</f>
        <v>0</v>
      </c>
      <c r="KF103" s="101">
        <f t="shared" si="2250"/>
        <v>0</v>
      </c>
      <c r="KG103" s="101"/>
      <c r="KH103" s="121"/>
      <c r="KI103" s="122" t="e">
        <f t="shared" si="1560"/>
        <v>#DIV/0!</v>
      </c>
      <c r="KJ103" s="469">
        <f t="shared" si="1561"/>
        <v>0</v>
      </c>
      <c r="KK103" s="122"/>
      <c r="KL103" s="101"/>
      <c r="KM103" s="119"/>
      <c r="KN103" s="93"/>
      <c r="KO103" s="120">
        <f t="shared" ref="KO103:KP103" si="2251">KO23+KO39+KO55+KO71+KO87</f>
        <v>0</v>
      </c>
      <c r="KP103" s="101">
        <f t="shared" si="2251"/>
        <v>0</v>
      </c>
      <c r="KQ103" s="101"/>
      <c r="KR103" s="121"/>
      <c r="KS103" s="122" t="e">
        <f t="shared" si="1562"/>
        <v>#DIV/0!</v>
      </c>
      <c r="KT103" s="469">
        <f t="shared" si="1563"/>
        <v>0</v>
      </c>
      <c r="KU103" s="122"/>
      <c r="KV103" s="101"/>
      <c r="KW103" s="119"/>
      <c r="KX103" s="93"/>
      <c r="KY103" s="120">
        <f t="shared" ref="KY103:KZ103" si="2252">KY23+KY39+KY55+KY71+KY87</f>
        <v>0</v>
      </c>
      <c r="KZ103" s="101">
        <f t="shared" si="2252"/>
        <v>0</v>
      </c>
      <c r="LA103" s="101"/>
      <c r="LB103" s="121"/>
      <c r="LC103" s="122" t="e">
        <f t="shared" si="1564"/>
        <v>#DIV/0!</v>
      </c>
      <c r="LD103" s="469">
        <f t="shared" si="1565"/>
        <v>0</v>
      </c>
      <c r="LE103" s="122"/>
      <c r="LF103" s="101"/>
      <c r="LG103" s="119"/>
      <c r="LH103" s="93"/>
      <c r="LI103" s="120">
        <f t="shared" ref="LI103:LJ103" si="2253">LI23+LI39+LI55+LI71+LI87</f>
        <v>0</v>
      </c>
      <c r="LJ103" s="101">
        <f t="shared" si="2253"/>
        <v>0</v>
      </c>
      <c r="LK103" s="101"/>
      <c r="LL103" s="121"/>
      <c r="LM103" s="122" t="e">
        <f t="shared" si="1566"/>
        <v>#DIV/0!</v>
      </c>
      <c r="LN103" s="469">
        <f t="shared" si="1567"/>
        <v>0</v>
      </c>
      <c r="LO103" s="122"/>
      <c r="LP103" s="101"/>
      <c r="LQ103" s="119"/>
      <c r="LR103" s="93"/>
      <c r="LS103" s="120">
        <f t="shared" ref="LS103:LT103" si="2254">LS23+LS39+LS55+LS71+LS87</f>
        <v>0</v>
      </c>
      <c r="LT103" s="101">
        <f t="shared" si="2254"/>
        <v>0</v>
      </c>
      <c r="LU103" s="101"/>
      <c r="LV103" s="121"/>
      <c r="LW103" s="122" t="e">
        <f t="shared" si="1568"/>
        <v>#DIV/0!</v>
      </c>
      <c r="LX103" s="469">
        <f t="shared" si="1569"/>
        <v>0</v>
      </c>
      <c r="LY103" s="122"/>
      <c r="LZ103" s="101"/>
      <c r="MA103" s="119"/>
      <c r="MB103" s="93"/>
      <c r="MC103" s="120">
        <f t="shared" ref="MC103:MD103" si="2255">MC23+MC39+MC55+MC71+MC87</f>
        <v>0</v>
      </c>
      <c r="MD103" s="101">
        <f t="shared" si="2255"/>
        <v>0</v>
      </c>
      <c r="ME103" s="101"/>
      <c r="MF103" s="121"/>
      <c r="MG103" s="122" t="e">
        <f t="shared" si="1570"/>
        <v>#DIV/0!</v>
      </c>
      <c r="MH103" s="469">
        <f t="shared" si="1571"/>
        <v>0</v>
      </c>
      <c r="MI103" s="122"/>
      <c r="MJ103" s="101"/>
      <c r="MK103" s="119"/>
      <c r="ML103" s="93"/>
      <c r="MM103" s="120">
        <f t="shared" ref="MM103:MN103" si="2256">MM23+MM39+MM55+MM71+MM87</f>
        <v>0</v>
      </c>
      <c r="MN103" s="101">
        <f t="shared" si="2256"/>
        <v>0</v>
      </c>
      <c r="MO103" s="101"/>
      <c r="MP103" s="121"/>
      <c r="MQ103" s="122" t="e">
        <f t="shared" si="1572"/>
        <v>#DIV/0!</v>
      </c>
      <c r="MR103" s="469">
        <f t="shared" si="1573"/>
        <v>0</v>
      </c>
      <c r="MS103" s="122"/>
      <c r="MT103" s="101"/>
      <c r="MU103" s="119"/>
      <c r="MV103" s="93"/>
      <c r="MW103" s="120">
        <f t="shared" ref="MW103:MX103" si="2257">MW23+MW39+MW55+MW71+MW87</f>
        <v>0</v>
      </c>
      <c r="MX103" s="101">
        <f t="shared" si="2257"/>
        <v>0</v>
      </c>
      <c r="MY103" s="101"/>
      <c r="MZ103" s="121"/>
      <c r="NA103" s="122" t="e">
        <f t="shared" si="1574"/>
        <v>#DIV/0!</v>
      </c>
      <c r="NB103" s="469">
        <f t="shared" si="1575"/>
        <v>0</v>
      </c>
      <c r="NC103" s="122"/>
      <c r="ND103" s="101"/>
      <c r="NE103" s="119"/>
      <c r="NF103" s="93"/>
      <c r="NG103" s="120">
        <f t="shared" ref="NG103:NH103" si="2258">NG23+NG39+NG55+NG71+NG87</f>
        <v>0</v>
      </c>
      <c r="NH103" s="101">
        <f t="shared" si="2258"/>
        <v>0</v>
      </c>
      <c r="NI103" s="101"/>
      <c r="NJ103" s="121"/>
      <c r="NK103" s="122" t="e">
        <f t="shared" si="1576"/>
        <v>#DIV/0!</v>
      </c>
      <c r="NL103" s="469">
        <f t="shared" si="1577"/>
        <v>0</v>
      </c>
      <c r="NM103" s="122"/>
      <c r="NN103" s="101"/>
      <c r="NO103" s="119"/>
      <c r="NP103" s="93"/>
      <c r="NQ103" s="120">
        <f t="shared" ref="NQ103:NR103" si="2259">NQ23+NQ39+NQ55+NQ71+NQ87</f>
        <v>0</v>
      </c>
      <c r="NR103" s="101">
        <f t="shared" si="2259"/>
        <v>0</v>
      </c>
      <c r="NS103" s="101"/>
      <c r="NT103" s="121"/>
      <c r="NU103" s="122" t="e">
        <f t="shared" si="1578"/>
        <v>#DIV/0!</v>
      </c>
      <c r="NV103" s="469">
        <f t="shared" si="1579"/>
        <v>0</v>
      </c>
      <c r="NW103" s="122"/>
      <c r="NX103" s="101"/>
      <c r="NY103" s="119"/>
      <c r="NZ103" s="93"/>
      <c r="OA103" s="120">
        <f t="shared" ref="OA103:OB103" si="2260">OA23+OA39+OA55+OA71+OA87</f>
        <v>0</v>
      </c>
      <c r="OB103" s="101">
        <f t="shared" si="2260"/>
        <v>0</v>
      </c>
      <c r="OC103" s="101"/>
      <c r="OD103" s="121"/>
      <c r="OE103" s="122" t="e">
        <f t="shared" si="1580"/>
        <v>#DIV/0!</v>
      </c>
      <c r="OF103" s="469">
        <f t="shared" si="1581"/>
        <v>0</v>
      </c>
      <c r="OG103" s="122"/>
      <c r="OH103" s="101"/>
      <c r="OI103" s="119"/>
      <c r="OJ103" s="93"/>
      <c r="OK103" s="120">
        <f t="shared" ref="OK103:OL103" si="2261">OK23+OK39+OK55+OK71+OK87</f>
        <v>0</v>
      </c>
      <c r="OL103" s="101">
        <f t="shared" si="2261"/>
        <v>0</v>
      </c>
      <c r="OM103" s="101"/>
      <c r="ON103" s="121"/>
      <c r="OO103" s="122" t="e">
        <f t="shared" si="1582"/>
        <v>#DIV/0!</v>
      </c>
      <c r="OP103" s="469">
        <f t="shared" si="1583"/>
        <v>0</v>
      </c>
      <c r="OQ103" s="122"/>
      <c r="OR103" s="101"/>
      <c r="OS103" s="119"/>
      <c r="OT103" s="93"/>
      <c r="OU103" s="120">
        <f t="shared" ref="OU103:OV103" si="2262">OU23+OU39+OU55+OU71+OU87</f>
        <v>0</v>
      </c>
      <c r="OV103" s="101">
        <f t="shared" si="2262"/>
        <v>0</v>
      </c>
      <c r="OW103" s="101"/>
      <c r="OX103" s="121"/>
      <c r="OY103" s="122" t="e">
        <f t="shared" si="1584"/>
        <v>#DIV/0!</v>
      </c>
      <c r="OZ103" s="469">
        <f t="shared" si="1585"/>
        <v>0</v>
      </c>
      <c r="PA103" s="122"/>
      <c r="PB103" s="101"/>
      <c r="PC103" s="119"/>
      <c r="PD103" s="93"/>
      <c r="PE103" s="120">
        <f t="shared" ref="PE103:PF103" si="2263">PE23+PE39+PE55+PE71+PE87</f>
        <v>0</v>
      </c>
      <c r="PF103" s="101">
        <f t="shared" si="2263"/>
        <v>0</v>
      </c>
      <c r="PG103" s="101"/>
      <c r="PH103" s="121"/>
      <c r="PI103" s="122" t="e">
        <f t="shared" si="1586"/>
        <v>#DIV/0!</v>
      </c>
      <c r="PJ103" s="469">
        <f t="shared" si="1587"/>
        <v>0</v>
      </c>
      <c r="PK103" s="122"/>
      <c r="PL103" s="101"/>
      <c r="PM103" s="119"/>
      <c r="PN103" s="93"/>
      <c r="PO103" s="120">
        <f t="shared" ref="PO103:PP103" si="2264">PO23+PO39+PO55+PO71+PO87</f>
        <v>0</v>
      </c>
      <c r="PP103" s="101">
        <f t="shared" si="2264"/>
        <v>0</v>
      </c>
      <c r="PQ103" s="101"/>
      <c r="PR103" s="121"/>
      <c r="PS103" s="122" t="e">
        <f t="shared" si="1588"/>
        <v>#DIV/0!</v>
      </c>
      <c r="PT103" s="469">
        <f t="shared" si="1589"/>
        <v>0</v>
      </c>
      <c r="PU103" s="122"/>
      <c r="PV103" s="101"/>
      <c r="PW103" s="119"/>
      <c r="PX103" s="93"/>
      <c r="PY103" s="120">
        <f t="shared" ref="PY103:PZ103" si="2265">PY23+PY39+PY55+PY71+PY87</f>
        <v>0</v>
      </c>
      <c r="PZ103" s="101">
        <f t="shared" si="2265"/>
        <v>0</v>
      </c>
      <c r="QA103" s="101"/>
      <c r="QB103" s="121"/>
      <c r="QC103" s="122" t="e">
        <f t="shared" si="1590"/>
        <v>#DIV/0!</v>
      </c>
      <c r="QD103" s="469">
        <f t="shared" si="1591"/>
        <v>0</v>
      </c>
      <c r="QE103" s="122"/>
      <c r="QF103" s="101"/>
      <c r="QG103" s="119"/>
      <c r="QH103" s="93"/>
      <c r="QI103" s="120">
        <f t="shared" ref="QI103:QJ103" si="2266">QI23+QI39+QI55+QI71+QI87</f>
        <v>0</v>
      </c>
      <c r="QJ103" s="101">
        <f t="shared" si="2266"/>
        <v>0</v>
      </c>
      <c r="QK103" s="101"/>
      <c r="QL103" s="121"/>
      <c r="QM103" s="122" t="e">
        <f t="shared" si="1592"/>
        <v>#DIV/0!</v>
      </c>
      <c r="QN103" s="469">
        <f t="shared" si="1593"/>
        <v>0</v>
      </c>
      <c r="QO103" s="122"/>
      <c r="QP103" s="101"/>
      <c r="QQ103" s="119"/>
      <c r="QR103" s="93"/>
      <c r="QS103" s="120">
        <f t="shared" ref="QS103:QT103" si="2267">QS23+QS39+QS55+QS71+QS87</f>
        <v>0</v>
      </c>
      <c r="QT103" s="101">
        <f t="shared" si="2267"/>
        <v>0</v>
      </c>
      <c r="QU103" s="101"/>
      <c r="QV103" s="121"/>
      <c r="QW103" s="122" t="e">
        <f t="shared" si="1594"/>
        <v>#DIV/0!</v>
      </c>
      <c r="QX103" s="469">
        <f t="shared" si="1595"/>
        <v>0</v>
      </c>
      <c r="QY103" s="122"/>
      <c r="QZ103" s="101"/>
      <c r="RA103" s="119"/>
      <c r="RB103" s="93"/>
      <c r="RC103" s="120">
        <f t="shared" ref="RC103:RD103" si="2268">RC23+RC39+RC55+RC71+RC87</f>
        <v>0</v>
      </c>
      <c r="RD103" s="101">
        <f t="shared" si="2268"/>
        <v>0</v>
      </c>
      <c r="RE103" s="101"/>
      <c r="RF103" s="121"/>
      <c r="RG103" s="122" t="e">
        <f t="shared" si="1596"/>
        <v>#DIV/0!</v>
      </c>
      <c r="RH103" s="469">
        <f t="shared" si="1597"/>
        <v>0</v>
      </c>
      <c r="RI103" s="122"/>
      <c r="RJ103" s="101"/>
      <c r="RK103" s="119"/>
      <c r="RL103" s="93"/>
      <c r="RM103" s="120">
        <f t="shared" ref="RM103:RN103" si="2269">RM23+RM39+RM55+RM71+RM87</f>
        <v>0</v>
      </c>
      <c r="RN103" s="101">
        <f t="shared" si="2269"/>
        <v>0</v>
      </c>
      <c r="RO103" s="101"/>
      <c r="RP103" s="121"/>
      <c r="RQ103" s="122" t="e">
        <f t="shared" si="1598"/>
        <v>#DIV/0!</v>
      </c>
      <c r="RR103" s="469">
        <f t="shared" si="1599"/>
        <v>0</v>
      </c>
      <c r="RS103" s="122"/>
      <c r="RT103" s="101"/>
      <c r="RU103" s="119"/>
      <c r="RV103" s="93"/>
      <c r="RW103" s="120">
        <f t="shared" ref="RW103:RX103" si="2270">RW23+RW39+RW55+RW71+RW87</f>
        <v>0</v>
      </c>
      <c r="RX103" s="101">
        <f t="shared" si="2270"/>
        <v>0</v>
      </c>
      <c r="RY103" s="101"/>
      <c r="RZ103" s="121"/>
      <c r="SA103" s="122" t="e">
        <f t="shared" si="1600"/>
        <v>#DIV/0!</v>
      </c>
      <c r="SB103" s="469">
        <f t="shared" si="1601"/>
        <v>0</v>
      </c>
      <c r="SC103" s="122"/>
      <c r="SD103" s="101"/>
      <c r="SE103" s="119"/>
      <c r="SF103" s="93"/>
      <c r="SG103" s="120">
        <f t="shared" ref="SG103:SH103" si="2271">SG23+SG39+SG55+SG71+SG87</f>
        <v>0</v>
      </c>
      <c r="SH103" s="101">
        <f t="shared" si="2271"/>
        <v>0</v>
      </c>
      <c r="SI103" s="101"/>
      <c r="SJ103" s="121"/>
      <c r="SK103" s="122" t="e">
        <f t="shared" si="1602"/>
        <v>#DIV/0!</v>
      </c>
      <c r="SL103" s="469">
        <f t="shared" si="1603"/>
        <v>0</v>
      </c>
      <c r="SM103" s="122"/>
      <c r="SN103" s="101"/>
      <c r="SO103" s="119"/>
      <c r="SP103" s="93"/>
      <c r="SQ103" s="120">
        <f t="shared" ref="SQ103:SR103" si="2272">SQ23+SQ39+SQ55+SQ71+SQ87</f>
        <v>0</v>
      </c>
      <c r="SR103" s="101">
        <f t="shared" si="2272"/>
        <v>0</v>
      </c>
      <c r="SS103" s="101"/>
      <c r="ST103" s="121"/>
      <c r="SU103" s="122" t="e">
        <f t="shared" si="1604"/>
        <v>#DIV/0!</v>
      </c>
      <c r="SV103" s="469">
        <f t="shared" si="1605"/>
        <v>0</v>
      </c>
      <c r="SW103" s="122"/>
      <c r="SX103" s="101"/>
      <c r="SY103" s="119"/>
      <c r="SZ103" s="93"/>
      <c r="TA103" s="120">
        <f t="shared" ref="TA103:TB103" si="2273">TA23+TA39+TA55+TA71+TA87</f>
        <v>0</v>
      </c>
      <c r="TB103" s="101">
        <f t="shared" si="2273"/>
        <v>0</v>
      </c>
      <c r="TC103" s="101"/>
      <c r="TD103" s="121"/>
      <c r="TE103" s="122" t="e">
        <f t="shared" si="1606"/>
        <v>#DIV/0!</v>
      </c>
      <c r="TF103" s="469">
        <f t="shared" si="1607"/>
        <v>0</v>
      </c>
      <c r="TG103" s="122"/>
      <c r="TH103" s="101"/>
      <c r="TI103" s="119"/>
      <c r="TJ103" s="93"/>
      <c r="TK103" s="120">
        <f t="shared" ref="TK103:TL103" si="2274">TK23+TK39+TK55+TK71+TK87</f>
        <v>0</v>
      </c>
      <c r="TL103" s="101">
        <f t="shared" si="2274"/>
        <v>0</v>
      </c>
      <c r="TM103" s="101"/>
      <c r="TN103" s="121"/>
      <c r="TO103" s="122" t="e">
        <f t="shared" si="1608"/>
        <v>#DIV/0!</v>
      </c>
      <c r="TP103" s="469">
        <f t="shared" si="1609"/>
        <v>0</v>
      </c>
      <c r="TQ103" s="122"/>
      <c r="TR103" s="101"/>
      <c r="TS103" s="119"/>
      <c r="TT103" s="93"/>
      <c r="TU103" s="120">
        <f t="shared" ref="TU103:TV103" si="2275">TU23+TU39+TU55+TU71+TU87</f>
        <v>0</v>
      </c>
      <c r="TV103" s="101">
        <f t="shared" si="2275"/>
        <v>0</v>
      </c>
      <c r="TW103" s="101"/>
      <c r="TX103" s="121"/>
      <c r="TY103" s="122" t="e">
        <f t="shared" si="1610"/>
        <v>#DIV/0!</v>
      </c>
      <c r="TZ103" s="469">
        <f t="shared" si="1611"/>
        <v>0</v>
      </c>
      <c r="UA103" s="122"/>
      <c r="UB103" s="101"/>
      <c r="UC103" s="119"/>
      <c r="UD103" s="93"/>
      <c r="UE103" s="120">
        <f t="shared" ref="UE103:UF103" si="2276">UE23+UE39+UE55+UE71+UE87</f>
        <v>0</v>
      </c>
      <c r="UF103" s="101">
        <f t="shared" si="2276"/>
        <v>0</v>
      </c>
      <c r="UG103" s="101"/>
      <c r="UH103" s="121"/>
      <c r="UI103" s="122" t="e">
        <f t="shared" si="1612"/>
        <v>#DIV/0!</v>
      </c>
      <c r="UJ103" s="469">
        <f t="shared" si="1613"/>
        <v>0</v>
      </c>
      <c r="UK103" s="122"/>
      <c r="UL103" s="101"/>
      <c r="UM103" s="119"/>
      <c r="UN103" s="93"/>
      <c r="UO103" s="120">
        <f t="shared" ref="UO103:UP103" si="2277">UO23+UO39+UO55+UO71+UO87</f>
        <v>0</v>
      </c>
      <c r="UP103" s="101">
        <f t="shared" si="2277"/>
        <v>0</v>
      </c>
      <c r="UQ103" s="101"/>
      <c r="UR103" s="121"/>
      <c r="US103" s="122" t="e">
        <f t="shared" si="1614"/>
        <v>#DIV/0!</v>
      </c>
      <c r="UT103" s="469">
        <f t="shared" si="1615"/>
        <v>0</v>
      </c>
      <c r="UU103" s="122"/>
      <c r="UV103" s="101"/>
      <c r="UW103" s="119"/>
      <c r="UX103" s="93"/>
      <c r="UY103" s="120">
        <f t="shared" ref="UY103:UZ103" si="2278">UY23+UY39+UY55+UY71+UY87</f>
        <v>0</v>
      </c>
      <c r="UZ103" s="101">
        <f t="shared" si="2278"/>
        <v>0</v>
      </c>
      <c r="VA103" s="101"/>
      <c r="VB103" s="121"/>
      <c r="VC103" s="122" t="e">
        <f t="shared" si="1616"/>
        <v>#DIV/0!</v>
      </c>
      <c r="VD103" s="469">
        <f t="shared" si="1617"/>
        <v>0</v>
      </c>
      <c r="VE103" s="122"/>
      <c r="VF103" s="101"/>
      <c r="VG103" s="119"/>
      <c r="VH103" s="93"/>
      <c r="VI103" s="120">
        <f t="shared" ref="VI103:VJ103" si="2279">VI23+VI39+VI55+VI71+VI87</f>
        <v>0</v>
      </c>
      <c r="VJ103" s="101">
        <f t="shared" si="2279"/>
        <v>0</v>
      </c>
      <c r="VK103" s="101"/>
      <c r="VL103" s="121"/>
      <c r="VM103" s="122" t="e">
        <f t="shared" si="1618"/>
        <v>#DIV/0!</v>
      </c>
      <c r="VN103" s="469">
        <f t="shared" si="1619"/>
        <v>0</v>
      </c>
      <c r="VO103" s="122"/>
      <c r="VP103" s="101"/>
      <c r="VQ103" s="119"/>
      <c r="VR103" s="93"/>
      <c r="VS103" s="120">
        <f t="shared" ref="VS103:VT103" si="2280">VS23+VS39+VS55+VS71+VS87</f>
        <v>0</v>
      </c>
      <c r="VT103" s="101">
        <f t="shared" si="2280"/>
        <v>0</v>
      </c>
      <c r="VU103" s="101"/>
      <c r="VV103" s="121"/>
      <c r="VW103" s="122" t="e">
        <f t="shared" si="1620"/>
        <v>#DIV/0!</v>
      </c>
      <c r="VX103" s="452">
        <f t="shared" si="1621"/>
        <v>0</v>
      </c>
      <c r="VY103" s="122"/>
      <c r="VZ103" s="101"/>
      <c r="WA103" s="119"/>
      <c r="WB103" s="93"/>
      <c r="WC103" s="120">
        <f t="shared" ref="WC103:WD103" si="2281">WC23+WC39+WC55+WC71+WC87</f>
        <v>0</v>
      </c>
      <c r="WD103" s="101">
        <f t="shared" si="2281"/>
        <v>0</v>
      </c>
      <c r="WE103" s="101"/>
      <c r="WF103" s="121"/>
    </row>
    <row r="104" spans="1:604" ht="16.5" customHeight="1">
      <c r="A104" s="5"/>
      <c r="B104" s="444" t="s">
        <v>413</v>
      </c>
      <c r="C104" s="12" t="s">
        <v>921</v>
      </c>
      <c r="D104" s="12" t="s">
        <v>424</v>
      </c>
      <c r="E104" s="4"/>
      <c r="F104" s="469">
        <f t="shared" si="1503"/>
        <v>0</v>
      </c>
      <c r="G104" s="122"/>
      <c r="H104" s="101"/>
      <c r="I104" s="119"/>
      <c r="J104" s="93"/>
      <c r="K104" s="120">
        <f t="shared" ref="K104:L104" si="2282">K24+K40+K56+K72+K88</f>
        <v>0</v>
      </c>
      <c r="L104" s="101">
        <f t="shared" si="2282"/>
        <v>0</v>
      </c>
      <c r="M104" s="101"/>
      <c r="N104" s="121"/>
      <c r="O104" s="122">
        <f t="shared" si="1504"/>
        <v>0</v>
      </c>
      <c r="P104" s="469">
        <f t="shared" si="1505"/>
        <v>0</v>
      </c>
      <c r="Q104" s="122"/>
      <c r="R104" s="101"/>
      <c r="S104" s="119"/>
      <c r="T104" s="93"/>
      <c r="U104" s="120">
        <f t="shared" ref="U104:V104" si="2283">U24+U40+U56+U72+U88</f>
        <v>0</v>
      </c>
      <c r="V104" s="101">
        <f t="shared" si="2283"/>
        <v>0</v>
      </c>
      <c r="W104" s="101"/>
      <c r="X104" s="121"/>
      <c r="Y104" s="122">
        <f t="shared" si="1506"/>
        <v>0</v>
      </c>
      <c r="Z104" s="469">
        <f t="shared" si="1507"/>
        <v>0</v>
      </c>
      <c r="AA104" s="122"/>
      <c r="AB104" s="101"/>
      <c r="AC104" s="119"/>
      <c r="AD104" s="93"/>
      <c r="AE104" s="120">
        <f t="shared" ref="AE104:AF104" si="2284">AE24+AE40+AE56+AE72+AE88</f>
        <v>0</v>
      </c>
      <c r="AF104" s="101">
        <f t="shared" si="2284"/>
        <v>0</v>
      </c>
      <c r="AG104" s="101"/>
      <c r="AH104" s="121"/>
      <c r="AI104" s="122">
        <f t="shared" si="1508"/>
        <v>0</v>
      </c>
      <c r="AJ104" s="469">
        <f t="shared" si="1509"/>
        <v>0</v>
      </c>
      <c r="AK104" s="122"/>
      <c r="AL104" s="101"/>
      <c r="AM104" s="119"/>
      <c r="AN104" s="93"/>
      <c r="AO104" s="120">
        <f t="shared" ref="AO104:AP104" si="2285">AO24+AO40+AO56+AO72+AO88</f>
        <v>0</v>
      </c>
      <c r="AP104" s="101">
        <f t="shared" si="2285"/>
        <v>0</v>
      </c>
      <c r="AQ104" s="101"/>
      <c r="AR104" s="121"/>
      <c r="AS104" s="122">
        <f t="shared" si="1510"/>
        <v>0</v>
      </c>
      <c r="AT104" s="469">
        <f t="shared" si="1511"/>
        <v>0</v>
      </c>
      <c r="AU104" s="122"/>
      <c r="AV104" s="101"/>
      <c r="AW104" s="119"/>
      <c r="AX104" s="93"/>
      <c r="AY104" s="120">
        <f t="shared" ref="AY104:AZ104" si="2286">AY24+AY40+AY56+AY72+AY88</f>
        <v>0</v>
      </c>
      <c r="AZ104" s="101">
        <f t="shared" si="2286"/>
        <v>0</v>
      </c>
      <c r="BA104" s="101"/>
      <c r="BB104" s="121"/>
      <c r="BC104" s="122">
        <f t="shared" si="1512"/>
        <v>0</v>
      </c>
      <c r="BD104" s="469">
        <f t="shared" si="1513"/>
        <v>0</v>
      </c>
      <c r="BE104" s="122"/>
      <c r="BF104" s="101"/>
      <c r="BG104" s="119"/>
      <c r="BH104" s="93"/>
      <c r="BI104" s="120">
        <f t="shared" ref="BI104:BJ104" si="2287">BI24+BI40+BI56+BI72+BI88</f>
        <v>0</v>
      </c>
      <c r="BJ104" s="101">
        <f t="shared" si="2287"/>
        <v>0</v>
      </c>
      <c r="BK104" s="101"/>
      <c r="BL104" s="121"/>
      <c r="BM104" s="122">
        <f t="shared" si="1514"/>
        <v>0</v>
      </c>
      <c r="BN104" s="469">
        <f t="shared" si="1515"/>
        <v>0</v>
      </c>
      <c r="BO104" s="122"/>
      <c r="BP104" s="101"/>
      <c r="BQ104" s="119"/>
      <c r="BR104" s="93"/>
      <c r="BS104" s="120">
        <f t="shared" ref="BS104:BT104" si="2288">BS24+BS40+BS56+BS72+BS88</f>
        <v>0</v>
      </c>
      <c r="BT104" s="101">
        <f t="shared" si="2288"/>
        <v>0</v>
      </c>
      <c r="BU104" s="101"/>
      <c r="BV104" s="121"/>
      <c r="BW104" s="122">
        <f t="shared" si="1516"/>
        <v>0</v>
      </c>
      <c r="BX104" s="469">
        <f t="shared" si="1517"/>
        <v>0</v>
      </c>
      <c r="BY104" s="122"/>
      <c r="BZ104" s="101"/>
      <c r="CA104" s="119"/>
      <c r="CB104" s="93"/>
      <c r="CC104" s="120">
        <f t="shared" ref="CC104:CD104" si="2289">CC24+CC40+CC56+CC72+CC88</f>
        <v>0</v>
      </c>
      <c r="CD104" s="101">
        <f t="shared" si="2289"/>
        <v>0</v>
      </c>
      <c r="CE104" s="101"/>
      <c r="CF104" s="121"/>
      <c r="CG104" s="122">
        <f t="shared" si="1518"/>
        <v>0</v>
      </c>
      <c r="CH104" s="469">
        <f t="shared" si="1519"/>
        <v>0</v>
      </c>
      <c r="CI104" s="122"/>
      <c r="CJ104" s="101"/>
      <c r="CK104" s="119"/>
      <c r="CL104" s="93"/>
      <c r="CM104" s="120">
        <f t="shared" ref="CM104:CN104" si="2290">CM24+CM40+CM56+CM72+CM88</f>
        <v>0</v>
      </c>
      <c r="CN104" s="101">
        <f t="shared" si="2290"/>
        <v>0</v>
      </c>
      <c r="CO104" s="101"/>
      <c r="CP104" s="121"/>
      <c r="CQ104" s="122">
        <f t="shared" si="1520"/>
        <v>0</v>
      </c>
      <c r="CR104" s="469">
        <f t="shared" si="1521"/>
        <v>0</v>
      </c>
      <c r="CS104" s="122"/>
      <c r="CT104" s="101"/>
      <c r="CU104" s="119"/>
      <c r="CV104" s="93"/>
      <c r="CW104" s="120">
        <f t="shared" ref="CW104:CX104" si="2291">CW24+CW40+CW56+CW72+CW88</f>
        <v>0</v>
      </c>
      <c r="CX104" s="101">
        <f t="shared" si="2291"/>
        <v>0</v>
      </c>
      <c r="CY104" s="101"/>
      <c r="CZ104" s="121"/>
      <c r="DA104" s="122">
        <f t="shared" si="1522"/>
        <v>0</v>
      </c>
      <c r="DB104" s="469">
        <f t="shared" si="1523"/>
        <v>0</v>
      </c>
      <c r="DC104" s="122"/>
      <c r="DD104" s="101"/>
      <c r="DE104" s="119"/>
      <c r="DF104" s="93"/>
      <c r="DG104" s="120">
        <f t="shared" ref="DG104:DH104" si="2292">DG24+DG40+DG56+DG72+DG88</f>
        <v>0</v>
      </c>
      <c r="DH104" s="101">
        <f t="shared" si="2292"/>
        <v>0</v>
      </c>
      <c r="DI104" s="101"/>
      <c r="DJ104" s="121"/>
      <c r="DK104" s="122">
        <f t="shared" si="1524"/>
        <v>0</v>
      </c>
      <c r="DL104" s="469">
        <f t="shared" si="1525"/>
        <v>0</v>
      </c>
      <c r="DM104" s="122"/>
      <c r="DN104" s="101"/>
      <c r="DO104" s="119"/>
      <c r="DP104" s="93"/>
      <c r="DQ104" s="120">
        <f t="shared" ref="DQ104:DR104" si="2293">DQ24+DQ40+DQ56+DQ72+DQ88</f>
        <v>0</v>
      </c>
      <c r="DR104" s="101">
        <f t="shared" si="2293"/>
        <v>0</v>
      </c>
      <c r="DS104" s="101"/>
      <c r="DT104" s="121"/>
      <c r="DU104" s="122">
        <f t="shared" si="1526"/>
        <v>0</v>
      </c>
      <c r="DV104" s="469">
        <f t="shared" si="1527"/>
        <v>0</v>
      </c>
      <c r="DW104" s="122"/>
      <c r="DX104" s="101"/>
      <c r="DY104" s="119"/>
      <c r="DZ104" s="93"/>
      <c r="EA104" s="120">
        <f t="shared" ref="EA104:EB104" si="2294">EA24+EA40+EA56+EA72+EA88</f>
        <v>0</v>
      </c>
      <c r="EB104" s="101">
        <f t="shared" si="2294"/>
        <v>0</v>
      </c>
      <c r="EC104" s="101"/>
      <c r="ED104" s="121"/>
      <c r="EE104" s="122">
        <f t="shared" si="1528"/>
        <v>0</v>
      </c>
      <c r="EF104" s="469">
        <f t="shared" si="1529"/>
        <v>0</v>
      </c>
      <c r="EG104" s="122"/>
      <c r="EH104" s="101"/>
      <c r="EI104" s="119"/>
      <c r="EJ104" s="93"/>
      <c r="EK104" s="120">
        <f t="shared" ref="EK104:EL104" si="2295">EK24+EK40+EK56+EK72+EK88</f>
        <v>0</v>
      </c>
      <c r="EL104" s="101">
        <f t="shared" si="2295"/>
        <v>0</v>
      </c>
      <c r="EM104" s="101"/>
      <c r="EN104" s="121"/>
      <c r="EO104" s="122">
        <f t="shared" si="1530"/>
        <v>0</v>
      </c>
      <c r="EP104" s="469">
        <f t="shared" si="1531"/>
        <v>0</v>
      </c>
      <c r="EQ104" s="122"/>
      <c r="ER104" s="101"/>
      <c r="ES104" s="119"/>
      <c r="ET104" s="93"/>
      <c r="EU104" s="120">
        <f t="shared" ref="EU104:EV104" si="2296">EU24+EU40+EU56+EU72+EU88</f>
        <v>0</v>
      </c>
      <c r="EV104" s="101">
        <f t="shared" si="2296"/>
        <v>0</v>
      </c>
      <c r="EW104" s="101"/>
      <c r="EX104" s="121"/>
      <c r="EY104" s="122">
        <f t="shared" si="1532"/>
        <v>0</v>
      </c>
      <c r="EZ104" s="469">
        <f t="shared" si="1533"/>
        <v>0</v>
      </c>
      <c r="FA104" s="122"/>
      <c r="FB104" s="101"/>
      <c r="FC104" s="119"/>
      <c r="FD104" s="93"/>
      <c r="FE104" s="120">
        <f t="shared" ref="FE104:FF104" si="2297">FE24+FE40+FE56+FE72+FE88</f>
        <v>0</v>
      </c>
      <c r="FF104" s="101">
        <f t="shared" si="2297"/>
        <v>0</v>
      </c>
      <c r="FG104" s="101"/>
      <c r="FH104" s="121"/>
      <c r="FI104" s="122">
        <f t="shared" si="1534"/>
        <v>0</v>
      </c>
      <c r="FJ104" s="469">
        <f t="shared" si="1535"/>
        <v>0</v>
      </c>
      <c r="FK104" s="122"/>
      <c r="FL104" s="101"/>
      <c r="FM104" s="119"/>
      <c r="FN104" s="93"/>
      <c r="FO104" s="120">
        <f t="shared" ref="FO104:FP104" si="2298">FO24+FO40+FO56+FO72+FO88</f>
        <v>0</v>
      </c>
      <c r="FP104" s="101">
        <f t="shared" si="2298"/>
        <v>0</v>
      </c>
      <c r="FQ104" s="101"/>
      <c r="FR104" s="121"/>
      <c r="FS104" s="122">
        <f t="shared" si="1536"/>
        <v>0</v>
      </c>
      <c r="FT104" s="469">
        <f t="shared" si="1537"/>
        <v>0</v>
      </c>
      <c r="FU104" s="122"/>
      <c r="FV104" s="101"/>
      <c r="FW104" s="119"/>
      <c r="FX104" s="93"/>
      <c r="FY104" s="120">
        <f t="shared" ref="FY104:FZ104" si="2299">FY24+FY40+FY56+FY72+FY88</f>
        <v>0</v>
      </c>
      <c r="FZ104" s="101">
        <f t="shared" si="2299"/>
        <v>0</v>
      </c>
      <c r="GA104" s="101"/>
      <c r="GB104" s="121"/>
      <c r="GC104" s="122">
        <f t="shared" si="1538"/>
        <v>0</v>
      </c>
      <c r="GD104" s="469">
        <f t="shared" si="1539"/>
        <v>0</v>
      </c>
      <c r="GE104" s="122"/>
      <c r="GF104" s="101"/>
      <c r="GG104" s="119"/>
      <c r="GH104" s="93"/>
      <c r="GI104" s="120">
        <f t="shared" ref="GI104:GJ104" si="2300">GI24+GI40+GI56+GI72+GI88</f>
        <v>0</v>
      </c>
      <c r="GJ104" s="101">
        <f t="shared" si="2300"/>
        <v>0</v>
      </c>
      <c r="GK104" s="101"/>
      <c r="GL104" s="121"/>
      <c r="GM104" s="122">
        <f t="shared" si="1540"/>
        <v>0</v>
      </c>
      <c r="GN104" s="469">
        <f t="shared" si="1541"/>
        <v>0</v>
      </c>
      <c r="GO104" s="122"/>
      <c r="GP104" s="101"/>
      <c r="GQ104" s="119"/>
      <c r="GR104" s="93"/>
      <c r="GS104" s="120">
        <f t="shared" ref="GS104:GT104" si="2301">GS24+GS40+GS56+GS72+GS88</f>
        <v>0</v>
      </c>
      <c r="GT104" s="101">
        <f t="shared" si="2301"/>
        <v>0</v>
      </c>
      <c r="GU104" s="101"/>
      <c r="GV104" s="121"/>
      <c r="GW104" s="122">
        <f t="shared" si="1542"/>
        <v>0</v>
      </c>
      <c r="GX104" s="469">
        <f t="shared" si="1543"/>
        <v>0</v>
      </c>
      <c r="GY104" s="122"/>
      <c r="GZ104" s="101"/>
      <c r="HA104" s="119"/>
      <c r="HB104" s="93"/>
      <c r="HC104" s="120">
        <f t="shared" ref="HC104:HD104" si="2302">HC24+HC40+HC56+HC72+HC88</f>
        <v>0</v>
      </c>
      <c r="HD104" s="101">
        <f t="shared" si="2302"/>
        <v>0</v>
      </c>
      <c r="HE104" s="101"/>
      <c r="HF104" s="121"/>
      <c r="HG104" s="122">
        <f t="shared" si="1544"/>
        <v>0</v>
      </c>
      <c r="HH104" s="469">
        <f t="shared" si="1545"/>
        <v>0</v>
      </c>
      <c r="HI104" s="122"/>
      <c r="HJ104" s="101"/>
      <c r="HK104" s="119"/>
      <c r="HL104" s="93"/>
      <c r="HM104" s="120">
        <f t="shared" ref="HM104:HN104" si="2303">HM24+HM40+HM56+HM72+HM88</f>
        <v>0</v>
      </c>
      <c r="HN104" s="101">
        <f t="shared" si="2303"/>
        <v>0</v>
      </c>
      <c r="HO104" s="101"/>
      <c r="HP104" s="121"/>
      <c r="HQ104" s="122">
        <f t="shared" si="1546"/>
        <v>0</v>
      </c>
      <c r="HR104" s="469">
        <f t="shared" si="1547"/>
        <v>0</v>
      </c>
      <c r="HS104" s="122"/>
      <c r="HT104" s="101"/>
      <c r="HU104" s="119"/>
      <c r="HV104" s="93"/>
      <c r="HW104" s="120">
        <f t="shared" ref="HW104:HX104" si="2304">HW24+HW40+HW56+HW72+HW88</f>
        <v>0</v>
      </c>
      <c r="HX104" s="101">
        <f t="shared" si="2304"/>
        <v>0</v>
      </c>
      <c r="HY104" s="101"/>
      <c r="HZ104" s="121"/>
      <c r="IA104" s="122">
        <f t="shared" si="1548"/>
        <v>0</v>
      </c>
      <c r="IB104" s="469">
        <f t="shared" si="1549"/>
        <v>0</v>
      </c>
      <c r="IC104" s="122"/>
      <c r="ID104" s="101"/>
      <c r="IE104" s="119"/>
      <c r="IF104" s="93"/>
      <c r="IG104" s="120">
        <f t="shared" ref="IG104:IH104" si="2305">IG24+IG40+IG56+IG72+IG88</f>
        <v>0</v>
      </c>
      <c r="IH104" s="101">
        <f t="shared" si="2305"/>
        <v>0</v>
      </c>
      <c r="II104" s="101"/>
      <c r="IJ104" s="121"/>
      <c r="IK104" s="122">
        <f t="shared" si="1550"/>
        <v>0</v>
      </c>
      <c r="IL104" s="469">
        <f t="shared" si="1551"/>
        <v>0</v>
      </c>
      <c r="IM104" s="122"/>
      <c r="IN104" s="101"/>
      <c r="IO104" s="119"/>
      <c r="IP104" s="93"/>
      <c r="IQ104" s="120">
        <f t="shared" ref="IQ104:IR104" si="2306">IQ24+IQ40+IQ56+IQ72+IQ88</f>
        <v>0</v>
      </c>
      <c r="IR104" s="101">
        <f t="shared" si="2306"/>
        <v>0</v>
      </c>
      <c r="IS104" s="101"/>
      <c r="IT104" s="121"/>
      <c r="IU104" s="122">
        <f t="shared" si="1552"/>
        <v>0</v>
      </c>
      <c r="IV104" s="469">
        <f t="shared" si="1553"/>
        <v>0</v>
      </c>
      <c r="IW104" s="122"/>
      <c r="IX104" s="101"/>
      <c r="IY104" s="119"/>
      <c r="IZ104" s="93"/>
      <c r="JA104" s="120">
        <f t="shared" ref="JA104:JB104" si="2307">JA24+JA40+JA56+JA72+JA88</f>
        <v>0</v>
      </c>
      <c r="JB104" s="101">
        <f t="shared" si="2307"/>
        <v>0</v>
      </c>
      <c r="JC104" s="101"/>
      <c r="JD104" s="121"/>
      <c r="JE104" s="122">
        <f t="shared" si="1554"/>
        <v>0</v>
      </c>
      <c r="JF104" s="469">
        <f t="shared" si="1555"/>
        <v>0</v>
      </c>
      <c r="JG104" s="122"/>
      <c r="JH104" s="101"/>
      <c r="JI104" s="119"/>
      <c r="JJ104" s="93"/>
      <c r="JK104" s="120">
        <f t="shared" ref="JK104:JL104" si="2308">JK24+JK40+JK56+JK72+JK88</f>
        <v>0</v>
      </c>
      <c r="JL104" s="101">
        <f t="shared" si="2308"/>
        <v>0</v>
      </c>
      <c r="JM104" s="101"/>
      <c r="JN104" s="121"/>
      <c r="JO104" s="122">
        <f t="shared" si="1556"/>
        <v>0</v>
      </c>
      <c r="JP104" s="469">
        <f t="shared" si="1557"/>
        <v>0</v>
      </c>
      <c r="JQ104" s="122"/>
      <c r="JR104" s="101"/>
      <c r="JS104" s="119"/>
      <c r="JT104" s="93"/>
      <c r="JU104" s="120">
        <f t="shared" ref="JU104:JV104" si="2309">JU24+JU40+JU56+JU72+JU88</f>
        <v>0</v>
      </c>
      <c r="JV104" s="101">
        <f t="shared" si="2309"/>
        <v>0</v>
      </c>
      <c r="JW104" s="101"/>
      <c r="JX104" s="121"/>
      <c r="JY104" s="122">
        <f t="shared" si="1558"/>
        <v>0</v>
      </c>
      <c r="JZ104" s="469">
        <f t="shared" si="1559"/>
        <v>0</v>
      </c>
      <c r="KA104" s="122"/>
      <c r="KB104" s="101"/>
      <c r="KC104" s="119"/>
      <c r="KD104" s="93"/>
      <c r="KE104" s="120">
        <f t="shared" ref="KE104:KF104" si="2310">KE24+KE40+KE56+KE72+KE88</f>
        <v>0</v>
      </c>
      <c r="KF104" s="101">
        <f t="shared" si="2310"/>
        <v>0</v>
      </c>
      <c r="KG104" s="101"/>
      <c r="KH104" s="121"/>
      <c r="KI104" s="122">
        <f t="shared" si="1560"/>
        <v>0</v>
      </c>
      <c r="KJ104" s="469">
        <f t="shared" si="1561"/>
        <v>0</v>
      </c>
      <c r="KK104" s="122"/>
      <c r="KL104" s="101"/>
      <c r="KM104" s="119"/>
      <c r="KN104" s="93"/>
      <c r="KO104" s="120">
        <f t="shared" ref="KO104:KP104" si="2311">KO24+KO40+KO56+KO72+KO88</f>
        <v>0</v>
      </c>
      <c r="KP104" s="101">
        <f t="shared" si="2311"/>
        <v>0</v>
      </c>
      <c r="KQ104" s="101"/>
      <c r="KR104" s="121"/>
      <c r="KS104" s="122">
        <f t="shared" si="1562"/>
        <v>0</v>
      </c>
      <c r="KT104" s="469">
        <f t="shared" si="1563"/>
        <v>0</v>
      </c>
      <c r="KU104" s="122"/>
      <c r="KV104" s="101"/>
      <c r="KW104" s="119"/>
      <c r="KX104" s="93"/>
      <c r="KY104" s="120">
        <f t="shared" ref="KY104:KZ104" si="2312">KY24+KY40+KY56+KY72+KY88</f>
        <v>0</v>
      </c>
      <c r="KZ104" s="101">
        <f t="shared" si="2312"/>
        <v>0</v>
      </c>
      <c r="LA104" s="101"/>
      <c r="LB104" s="121"/>
      <c r="LC104" s="122">
        <f t="shared" si="1564"/>
        <v>0</v>
      </c>
      <c r="LD104" s="469">
        <f t="shared" si="1565"/>
        <v>0</v>
      </c>
      <c r="LE104" s="122"/>
      <c r="LF104" s="101"/>
      <c r="LG104" s="119"/>
      <c r="LH104" s="93"/>
      <c r="LI104" s="120">
        <f t="shared" ref="LI104:LJ104" si="2313">LI24+LI40+LI56+LI72+LI88</f>
        <v>0</v>
      </c>
      <c r="LJ104" s="101">
        <f t="shared" si="2313"/>
        <v>0</v>
      </c>
      <c r="LK104" s="101"/>
      <c r="LL104" s="121"/>
      <c r="LM104" s="122">
        <f t="shared" si="1566"/>
        <v>0</v>
      </c>
      <c r="LN104" s="469">
        <f t="shared" si="1567"/>
        <v>0</v>
      </c>
      <c r="LO104" s="122"/>
      <c r="LP104" s="101"/>
      <c r="LQ104" s="119"/>
      <c r="LR104" s="93"/>
      <c r="LS104" s="120">
        <f t="shared" ref="LS104:LT104" si="2314">LS24+LS40+LS56+LS72+LS88</f>
        <v>0</v>
      </c>
      <c r="LT104" s="101">
        <f t="shared" si="2314"/>
        <v>0</v>
      </c>
      <c r="LU104" s="101"/>
      <c r="LV104" s="121"/>
      <c r="LW104" s="122">
        <f t="shared" si="1568"/>
        <v>0</v>
      </c>
      <c r="LX104" s="469">
        <f t="shared" si="1569"/>
        <v>0</v>
      </c>
      <c r="LY104" s="122"/>
      <c r="LZ104" s="101"/>
      <c r="MA104" s="119"/>
      <c r="MB104" s="93"/>
      <c r="MC104" s="120">
        <f t="shared" ref="MC104:MD104" si="2315">MC24+MC40+MC56+MC72+MC88</f>
        <v>0</v>
      </c>
      <c r="MD104" s="101">
        <f t="shared" si="2315"/>
        <v>0</v>
      </c>
      <c r="ME104" s="101"/>
      <c r="MF104" s="121"/>
      <c r="MG104" s="122">
        <f t="shared" si="1570"/>
        <v>0</v>
      </c>
      <c r="MH104" s="469">
        <f t="shared" si="1571"/>
        <v>66</v>
      </c>
      <c r="MI104" s="122"/>
      <c r="MJ104" s="101"/>
      <c r="MK104" s="119"/>
      <c r="ML104" s="93"/>
      <c r="MM104" s="120">
        <f t="shared" ref="MM104:MN104" si="2316">MM24+MM40+MM56+MM72+MM88</f>
        <v>8235.0850100000007</v>
      </c>
      <c r="MN104" s="101">
        <f t="shared" si="2316"/>
        <v>543515.61</v>
      </c>
      <c r="MO104" s="101"/>
      <c r="MP104" s="121"/>
      <c r="MQ104" s="122">
        <f t="shared" si="1572"/>
        <v>0.96799999999999997</v>
      </c>
      <c r="MR104" s="469">
        <f t="shared" si="1573"/>
        <v>0</v>
      </c>
      <c r="MS104" s="122"/>
      <c r="MT104" s="101"/>
      <c r="MU104" s="119"/>
      <c r="MV104" s="93"/>
      <c r="MW104" s="120">
        <f t="shared" ref="MW104:MX104" si="2317">MW24+MW40+MW56+MW72+MW88</f>
        <v>0</v>
      </c>
      <c r="MX104" s="101">
        <f t="shared" si="2317"/>
        <v>0</v>
      </c>
      <c r="MY104" s="101"/>
      <c r="MZ104" s="121"/>
      <c r="NA104" s="122">
        <f t="shared" si="1574"/>
        <v>0</v>
      </c>
      <c r="NB104" s="469">
        <f t="shared" si="1575"/>
        <v>0</v>
      </c>
      <c r="NC104" s="122"/>
      <c r="ND104" s="101"/>
      <c r="NE104" s="119"/>
      <c r="NF104" s="93"/>
      <c r="NG104" s="120">
        <f t="shared" ref="NG104:NH104" si="2318">NG24+NG40+NG56+NG72+NG88</f>
        <v>0</v>
      </c>
      <c r="NH104" s="101">
        <f t="shared" si="2318"/>
        <v>0</v>
      </c>
      <c r="NI104" s="101"/>
      <c r="NJ104" s="121"/>
      <c r="NK104" s="122">
        <f t="shared" si="1576"/>
        <v>0</v>
      </c>
      <c r="NL104" s="469">
        <f t="shared" si="1577"/>
        <v>0</v>
      </c>
      <c r="NM104" s="122"/>
      <c r="NN104" s="101"/>
      <c r="NO104" s="119"/>
      <c r="NP104" s="93"/>
      <c r="NQ104" s="120">
        <f t="shared" ref="NQ104:NR104" si="2319">NQ24+NQ40+NQ56+NQ72+NQ88</f>
        <v>0</v>
      </c>
      <c r="NR104" s="101">
        <f t="shared" si="2319"/>
        <v>0</v>
      </c>
      <c r="NS104" s="101"/>
      <c r="NT104" s="121"/>
      <c r="NU104" s="122">
        <f t="shared" si="1578"/>
        <v>0</v>
      </c>
      <c r="NV104" s="469">
        <f t="shared" si="1579"/>
        <v>0</v>
      </c>
      <c r="NW104" s="122"/>
      <c r="NX104" s="101"/>
      <c r="NY104" s="119"/>
      <c r="NZ104" s="93"/>
      <c r="OA104" s="120">
        <f t="shared" ref="OA104:OB104" si="2320">OA24+OA40+OA56+OA72+OA88</f>
        <v>0</v>
      </c>
      <c r="OB104" s="101">
        <f t="shared" si="2320"/>
        <v>0</v>
      </c>
      <c r="OC104" s="101"/>
      <c r="OD104" s="121"/>
      <c r="OE104" s="122">
        <f t="shared" si="1580"/>
        <v>0</v>
      </c>
      <c r="OF104" s="469">
        <f t="shared" si="1581"/>
        <v>0</v>
      </c>
      <c r="OG104" s="122"/>
      <c r="OH104" s="101"/>
      <c r="OI104" s="119"/>
      <c r="OJ104" s="93"/>
      <c r="OK104" s="120">
        <f t="shared" ref="OK104:OL104" si="2321">OK24+OK40+OK56+OK72+OK88</f>
        <v>0</v>
      </c>
      <c r="OL104" s="101">
        <f t="shared" si="2321"/>
        <v>0</v>
      </c>
      <c r="OM104" s="101"/>
      <c r="ON104" s="121"/>
      <c r="OO104" s="122">
        <f t="shared" si="1582"/>
        <v>0</v>
      </c>
      <c r="OP104" s="469">
        <f t="shared" si="1583"/>
        <v>0</v>
      </c>
      <c r="OQ104" s="122"/>
      <c r="OR104" s="101"/>
      <c r="OS104" s="119"/>
      <c r="OT104" s="93"/>
      <c r="OU104" s="120">
        <f t="shared" ref="OU104:OV104" si="2322">OU24+OU40+OU56+OU72+OU88</f>
        <v>0</v>
      </c>
      <c r="OV104" s="101">
        <f t="shared" si="2322"/>
        <v>0</v>
      </c>
      <c r="OW104" s="101"/>
      <c r="OX104" s="121"/>
      <c r="OY104" s="122">
        <f t="shared" si="1584"/>
        <v>0</v>
      </c>
      <c r="OZ104" s="469">
        <f t="shared" si="1585"/>
        <v>0</v>
      </c>
      <c r="PA104" s="122"/>
      <c r="PB104" s="101"/>
      <c r="PC104" s="119"/>
      <c r="PD104" s="93"/>
      <c r="PE104" s="120">
        <f t="shared" ref="PE104:PF104" si="2323">PE24+PE40+PE56+PE72+PE88</f>
        <v>0</v>
      </c>
      <c r="PF104" s="101">
        <f t="shared" si="2323"/>
        <v>0</v>
      </c>
      <c r="PG104" s="101"/>
      <c r="PH104" s="121"/>
      <c r="PI104" s="122">
        <f t="shared" si="1586"/>
        <v>0</v>
      </c>
      <c r="PJ104" s="469">
        <f t="shared" si="1587"/>
        <v>0</v>
      </c>
      <c r="PK104" s="122"/>
      <c r="PL104" s="101"/>
      <c r="PM104" s="119"/>
      <c r="PN104" s="93"/>
      <c r="PO104" s="120">
        <f t="shared" ref="PO104:PP104" si="2324">PO24+PO40+PO56+PO72+PO88</f>
        <v>0</v>
      </c>
      <c r="PP104" s="101">
        <f t="shared" si="2324"/>
        <v>0</v>
      </c>
      <c r="PQ104" s="101"/>
      <c r="PR104" s="121"/>
      <c r="PS104" s="122">
        <f t="shared" si="1588"/>
        <v>0</v>
      </c>
      <c r="PT104" s="469">
        <f t="shared" si="1589"/>
        <v>0</v>
      </c>
      <c r="PU104" s="122"/>
      <c r="PV104" s="101"/>
      <c r="PW104" s="119"/>
      <c r="PX104" s="93"/>
      <c r="PY104" s="120">
        <f t="shared" ref="PY104:PZ104" si="2325">PY24+PY40+PY56+PY72+PY88</f>
        <v>0</v>
      </c>
      <c r="PZ104" s="101">
        <f t="shared" si="2325"/>
        <v>0</v>
      </c>
      <c r="QA104" s="101"/>
      <c r="QB104" s="121"/>
      <c r="QC104" s="122">
        <f t="shared" si="1590"/>
        <v>0</v>
      </c>
      <c r="QD104" s="469">
        <f t="shared" si="1591"/>
        <v>0</v>
      </c>
      <c r="QE104" s="122"/>
      <c r="QF104" s="101"/>
      <c r="QG104" s="119"/>
      <c r="QH104" s="93"/>
      <c r="QI104" s="120">
        <f t="shared" ref="QI104:QJ104" si="2326">QI24+QI40+QI56+QI72+QI88</f>
        <v>0</v>
      </c>
      <c r="QJ104" s="101">
        <f t="shared" si="2326"/>
        <v>0</v>
      </c>
      <c r="QK104" s="101"/>
      <c r="QL104" s="121"/>
      <c r="QM104" s="122">
        <f t="shared" si="1592"/>
        <v>0</v>
      </c>
      <c r="QN104" s="469">
        <f t="shared" si="1593"/>
        <v>0</v>
      </c>
      <c r="QO104" s="122"/>
      <c r="QP104" s="101"/>
      <c r="QQ104" s="119"/>
      <c r="QR104" s="93"/>
      <c r="QS104" s="120">
        <f t="shared" ref="QS104:QT104" si="2327">QS24+QS40+QS56+QS72+QS88</f>
        <v>0</v>
      </c>
      <c r="QT104" s="101">
        <f t="shared" si="2327"/>
        <v>0</v>
      </c>
      <c r="QU104" s="101"/>
      <c r="QV104" s="121"/>
      <c r="QW104" s="122">
        <f t="shared" si="1594"/>
        <v>0</v>
      </c>
      <c r="QX104" s="469">
        <f t="shared" si="1595"/>
        <v>0</v>
      </c>
      <c r="QY104" s="122"/>
      <c r="QZ104" s="101"/>
      <c r="RA104" s="119"/>
      <c r="RB104" s="93"/>
      <c r="RC104" s="120">
        <f t="shared" ref="RC104:RD104" si="2328">RC24+RC40+RC56+RC72+RC88</f>
        <v>0</v>
      </c>
      <c r="RD104" s="101">
        <f t="shared" si="2328"/>
        <v>0</v>
      </c>
      <c r="RE104" s="101"/>
      <c r="RF104" s="121"/>
      <c r="RG104" s="122">
        <f t="shared" si="1596"/>
        <v>0</v>
      </c>
      <c r="RH104" s="469">
        <f t="shared" si="1597"/>
        <v>0</v>
      </c>
      <c r="RI104" s="122"/>
      <c r="RJ104" s="101"/>
      <c r="RK104" s="119"/>
      <c r="RL104" s="93"/>
      <c r="RM104" s="120">
        <f t="shared" ref="RM104:RN104" si="2329">RM24+RM40+RM56+RM72+RM88</f>
        <v>0</v>
      </c>
      <c r="RN104" s="101">
        <f t="shared" si="2329"/>
        <v>0</v>
      </c>
      <c r="RO104" s="101"/>
      <c r="RP104" s="121"/>
      <c r="RQ104" s="122">
        <f t="shared" si="1598"/>
        <v>0</v>
      </c>
      <c r="RR104" s="469">
        <f t="shared" si="1599"/>
        <v>0</v>
      </c>
      <c r="RS104" s="122"/>
      <c r="RT104" s="101"/>
      <c r="RU104" s="119"/>
      <c r="RV104" s="93"/>
      <c r="RW104" s="120">
        <f t="shared" ref="RW104:RX104" si="2330">RW24+RW40+RW56+RW72+RW88</f>
        <v>0</v>
      </c>
      <c r="RX104" s="101">
        <f t="shared" si="2330"/>
        <v>0</v>
      </c>
      <c r="RY104" s="101"/>
      <c r="RZ104" s="121"/>
      <c r="SA104" s="122">
        <f t="shared" si="1600"/>
        <v>0</v>
      </c>
      <c r="SB104" s="469">
        <f t="shared" si="1601"/>
        <v>0</v>
      </c>
      <c r="SC104" s="122"/>
      <c r="SD104" s="101"/>
      <c r="SE104" s="119"/>
      <c r="SF104" s="93"/>
      <c r="SG104" s="120">
        <f t="shared" ref="SG104:SH104" si="2331">SG24+SG40+SG56+SG72+SG88</f>
        <v>0</v>
      </c>
      <c r="SH104" s="101">
        <f t="shared" si="2331"/>
        <v>0</v>
      </c>
      <c r="SI104" s="101"/>
      <c r="SJ104" s="121"/>
      <c r="SK104" s="122">
        <f t="shared" si="1602"/>
        <v>0</v>
      </c>
      <c r="SL104" s="469">
        <f t="shared" si="1603"/>
        <v>0</v>
      </c>
      <c r="SM104" s="122"/>
      <c r="SN104" s="101"/>
      <c r="SO104" s="119"/>
      <c r="SP104" s="93"/>
      <c r="SQ104" s="120">
        <f t="shared" ref="SQ104:SR104" si="2332">SQ24+SQ40+SQ56+SQ72+SQ88</f>
        <v>0</v>
      </c>
      <c r="SR104" s="101">
        <f t="shared" si="2332"/>
        <v>0</v>
      </c>
      <c r="SS104" s="101"/>
      <c r="ST104" s="121"/>
      <c r="SU104" s="122">
        <f t="shared" si="1604"/>
        <v>0</v>
      </c>
      <c r="SV104" s="469">
        <f t="shared" si="1605"/>
        <v>19</v>
      </c>
      <c r="SW104" s="122"/>
      <c r="SX104" s="101"/>
      <c r="SY104" s="119"/>
      <c r="SZ104" s="93"/>
      <c r="TA104" s="120">
        <f t="shared" ref="TA104:TB104" si="2333">TA24+TA40+TA56+TA72+TA88</f>
        <v>10832.695460000001</v>
      </c>
      <c r="TB104" s="101">
        <f t="shared" si="2333"/>
        <v>205821.21</v>
      </c>
      <c r="TC104" s="101"/>
      <c r="TD104" s="121"/>
      <c r="TE104" s="122">
        <f t="shared" si="1606"/>
        <v>1.2733399999999999</v>
      </c>
      <c r="TF104" s="469">
        <f t="shared" si="1607"/>
        <v>0</v>
      </c>
      <c r="TG104" s="122"/>
      <c r="TH104" s="101"/>
      <c r="TI104" s="119"/>
      <c r="TJ104" s="93"/>
      <c r="TK104" s="120">
        <f t="shared" ref="TK104:TL104" si="2334">TK24+TK40+TK56+TK72+TK88</f>
        <v>0</v>
      </c>
      <c r="TL104" s="101">
        <f t="shared" si="2334"/>
        <v>0</v>
      </c>
      <c r="TM104" s="101"/>
      <c r="TN104" s="121"/>
      <c r="TO104" s="122">
        <f t="shared" si="1608"/>
        <v>0</v>
      </c>
      <c r="TP104" s="469">
        <f t="shared" si="1609"/>
        <v>0</v>
      </c>
      <c r="TQ104" s="122"/>
      <c r="TR104" s="101"/>
      <c r="TS104" s="119"/>
      <c r="TT104" s="93"/>
      <c r="TU104" s="120">
        <f t="shared" ref="TU104:TV104" si="2335">TU24+TU40+TU56+TU72+TU88</f>
        <v>0</v>
      </c>
      <c r="TV104" s="101">
        <f t="shared" si="2335"/>
        <v>0</v>
      </c>
      <c r="TW104" s="101"/>
      <c r="TX104" s="121"/>
      <c r="TY104" s="122">
        <f t="shared" si="1610"/>
        <v>0</v>
      </c>
      <c r="TZ104" s="469">
        <f t="shared" si="1611"/>
        <v>0</v>
      </c>
      <c r="UA104" s="122"/>
      <c r="UB104" s="101"/>
      <c r="UC104" s="119"/>
      <c r="UD104" s="93"/>
      <c r="UE104" s="120">
        <f t="shared" ref="UE104:UF104" si="2336">UE24+UE40+UE56+UE72+UE88</f>
        <v>0</v>
      </c>
      <c r="UF104" s="101">
        <f t="shared" si="2336"/>
        <v>0</v>
      </c>
      <c r="UG104" s="101"/>
      <c r="UH104" s="121"/>
      <c r="UI104" s="122">
        <f t="shared" si="1612"/>
        <v>0</v>
      </c>
      <c r="UJ104" s="469">
        <f t="shared" si="1613"/>
        <v>0</v>
      </c>
      <c r="UK104" s="122"/>
      <c r="UL104" s="101"/>
      <c r="UM104" s="119"/>
      <c r="UN104" s="93"/>
      <c r="UO104" s="120">
        <f t="shared" ref="UO104:UP104" si="2337">UO24+UO40+UO56+UO72+UO88</f>
        <v>0</v>
      </c>
      <c r="UP104" s="101">
        <f t="shared" si="2337"/>
        <v>0</v>
      </c>
      <c r="UQ104" s="101"/>
      <c r="UR104" s="121"/>
      <c r="US104" s="122">
        <f t="shared" si="1614"/>
        <v>0</v>
      </c>
      <c r="UT104" s="469">
        <f t="shared" si="1615"/>
        <v>0</v>
      </c>
      <c r="UU104" s="122"/>
      <c r="UV104" s="101"/>
      <c r="UW104" s="119"/>
      <c r="UX104" s="93"/>
      <c r="UY104" s="120">
        <f t="shared" ref="UY104:UZ104" si="2338">UY24+UY40+UY56+UY72+UY88</f>
        <v>0</v>
      </c>
      <c r="UZ104" s="101">
        <f t="shared" si="2338"/>
        <v>0</v>
      </c>
      <c r="VA104" s="101"/>
      <c r="VB104" s="121"/>
      <c r="VC104" s="122">
        <f t="shared" si="1616"/>
        <v>0</v>
      </c>
      <c r="VD104" s="469">
        <f t="shared" si="1617"/>
        <v>0</v>
      </c>
      <c r="VE104" s="122"/>
      <c r="VF104" s="101"/>
      <c r="VG104" s="119"/>
      <c r="VH104" s="93"/>
      <c r="VI104" s="120">
        <f t="shared" ref="VI104:VJ104" si="2339">VI24+VI40+VI56+VI72+VI88</f>
        <v>0</v>
      </c>
      <c r="VJ104" s="101">
        <f t="shared" si="2339"/>
        <v>0</v>
      </c>
      <c r="VK104" s="101"/>
      <c r="VL104" s="121"/>
      <c r="VM104" s="122">
        <f t="shared" si="1618"/>
        <v>0</v>
      </c>
      <c r="VN104" s="469">
        <f t="shared" si="1619"/>
        <v>0</v>
      </c>
      <c r="VO104" s="122"/>
      <c r="VP104" s="101"/>
      <c r="VQ104" s="119"/>
      <c r="VR104" s="93"/>
      <c r="VS104" s="120">
        <f t="shared" ref="VS104:VT104" si="2340">VS24+VS40+VS56+VS72+VS88</f>
        <v>0</v>
      </c>
      <c r="VT104" s="101">
        <f t="shared" si="2340"/>
        <v>0</v>
      </c>
      <c r="VU104" s="101"/>
      <c r="VV104" s="121"/>
      <c r="VW104" s="122">
        <f t="shared" si="1620"/>
        <v>0</v>
      </c>
      <c r="VX104" s="452">
        <f t="shared" si="1621"/>
        <v>85</v>
      </c>
      <c r="VY104" s="122"/>
      <c r="VZ104" s="101"/>
      <c r="WA104" s="119"/>
      <c r="WB104" s="93"/>
      <c r="WC104" s="120">
        <f t="shared" ref="WC104:WD104" si="2341">WC24+WC40+WC56+WC72+WC88</f>
        <v>8507.33122</v>
      </c>
      <c r="WD104" s="101">
        <f t="shared" si="2341"/>
        <v>723123.16</v>
      </c>
      <c r="WE104" s="101"/>
      <c r="WF104" s="121"/>
    </row>
    <row r="105" spans="1:604">
      <c r="A105" s="5"/>
      <c r="B105" s="12"/>
      <c r="C105" s="12"/>
      <c r="D105" s="12"/>
      <c r="E105" s="4"/>
      <c r="F105" s="469">
        <f t="shared" si="1503"/>
        <v>0</v>
      </c>
      <c r="G105" s="122"/>
      <c r="H105" s="101"/>
      <c r="I105" s="119"/>
      <c r="J105" s="93"/>
      <c r="K105" s="120">
        <f t="shared" ref="K105:L105" si="2342">K25+K41+K57+K73+K89</f>
        <v>0</v>
      </c>
      <c r="L105" s="101">
        <f t="shared" si="2342"/>
        <v>0</v>
      </c>
      <c r="M105" s="101"/>
      <c r="N105" s="121"/>
      <c r="O105" s="122" t="e">
        <f t="shared" si="1504"/>
        <v>#DIV/0!</v>
      </c>
      <c r="P105" s="469">
        <f t="shared" si="1505"/>
        <v>0</v>
      </c>
      <c r="Q105" s="122"/>
      <c r="R105" s="101"/>
      <c r="S105" s="119"/>
      <c r="T105" s="93"/>
      <c r="U105" s="120">
        <f t="shared" ref="U105:V105" si="2343">U25+U41+U57+U73+U89</f>
        <v>0</v>
      </c>
      <c r="V105" s="101">
        <f t="shared" si="2343"/>
        <v>0</v>
      </c>
      <c r="W105" s="101"/>
      <c r="X105" s="121"/>
      <c r="Y105" s="122" t="e">
        <f t="shared" si="1506"/>
        <v>#DIV/0!</v>
      </c>
      <c r="Z105" s="469">
        <f t="shared" si="1507"/>
        <v>0</v>
      </c>
      <c r="AA105" s="122"/>
      <c r="AB105" s="101"/>
      <c r="AC105" s="119"/>
      <c r="AD105" s="93"/>
      <c r="AE105" s="120">
        <f t="shared" ref="AE105:AF105" si="2344">AE25+AE41+AE57+AE73+AE89</f>
        <v>0</v>
      </c>
      <c r="AF105" s="101">
        <f t="shared" si="2344"/>
        <v>0</v>
      </c>
      <c r="AG105" s="101"/>
      <c r="AH105" s="121"/>
      <c r="AI105" s="122" t="e">
        <f t="shared" si="1508"/>
        <v>#DIV/0!</v>
      </c>
      <c r="AJ105" s="469">
        <f t="shared" si="1509"/>
        <v>0</v>
      </c>
      <c r="AK105" s="122"/>
      <c r="AL105" s="101"/>
      <c r="AM105" s="119"/>
      <c r="AN105" s="93"/>
      <c r="AO105" s="120">
        <f t="shared" ref="AO105:AP105" si="2345">AO25+AO41+AO57+AO73+AO89</f>
        <v>0</v>
      </c>
      <c r="AP105" s="101">
        <f t="shared" si="2345"/>
        <v>0</v>
      </c>
      <c r="AQ105" s="101"/>
      <c r="AR105" s="121"/>
      <c r="AS105" s="122" t="e">
        <f t="shared" si="1510"/>
        <v>#DIV/0!</v>
      </c>
      <c r="AT105" s="469">
        <f t="shared" si="1511"/>
        <v>0</v>
      </c>
      <c r="AU105" s="122"/>
      <c r="AV105" s="101"/>
      <c r="AW105" s="119"/>
      <c r="AX105" s="93"/>
      <c r="AY105" s="120">
        <f t="shared" ref="AY105:AZ105" si="2346">AY25+AY41+AY57+AY73+AY89</f>
        <v>0</v>
      </c>
      <c r="AZ105" s="101">
        <f t="shared" si="2346"/>
        <v>0</v>
      </c>
      <c r="BA105" s="101"/>
      <c r="BB105" s="121"/>
      <c r="BC105" s="122" t="e">
        <f t="shared" si="1512"/>
        <v>#DIV/0!</v>
      </c>
      <c r="BD105" s="469">
        <f t="shared" si="1513"/>
        <v>0</v>
      </c>
      <c r="BE105" s="122"/>
      <c r="BF105" s="101"/>
      <c r="BG105" s="119"/>
      <c r="BH105" s="93"/>
      <c r="BI105" s="120">
        <f t="shared" ref="BI105:BJ105" si="2347">BI25+BI41+BI57+BI73+BI89</f>
        <v>0</v>
      </c>
      <c r="BJ105" s="101">
        <f t="shared" si="2347"/>
        <v>0</v>
      </c>
      <c r="BK105" s="101"/>
      <c r="BL105" s="121"/>
      <c r="BM105" s="122" t="e">
        <f t="shared" si="1514"/>
        <v>#DIV/0!</v>
      </c>
      <c r="BN105" s="469">
        <f t="shared" si="1515"/>
        <v>0</v>
      </c>
      <c r="BO105" s="122"/>
      <c r="BP105" s="101"/>
      <c r="BQ105" s="119"/>
      <c r="BR105" s="93"/>
      <c r="BS105" s="120">
        <f t="shared" ref="BS105:BT105" si="2348">BS25+BS41+BS57+BS73+BS89</f>
        <v>0</v>
      </c>
      <c r="BT105" s="101">
        <f t="shared" si="2348"/>
        <v>0</v>
      </c>
      <c r="BU105" s="101"/>
      <c r="BV105" s="121"/>
      <c r="BW105" s="122" t="e">
        <f t="shared" si="1516"/>
        <v>#DIV/0!</v>
      </c>
      <c r="BX105" s="469">
        <f t="shared" si="1517"/>
        <v>0</v>
      </c>
      <c r="BY105" s="122"/>
      <c r="BZ105" s="101"/>
      <c r="CA105" s="119"/>
      <c r="CB105" s="93"/>
      <c r="CC105" s="120">
        <f t="shared" ref="CC105:CD105" si="2349">CC25+CC41+CC57+CC73+CC89</f>
        <v>0</v>
      </c>
      <c r="CD105" s="101">
        <f t="shared" si="2349"/>
        <v>0</v>
      </c>
      <c r="CE105" s="101"/>
      <c r="CF105" s="121"/>
      <c r="CG105" s="122" t="e">
        <f t="shared" si="1518"/>
        <v>#DIV/0!</v>
      </c>
      <c r="CH105" s="469">
        <f t="shared" si="1519"/>
        <v>0</v>
      </c>
      <c r="CI105" s="122"/>
      <c r="CJ105" s="101"/>
      <c r="CK105" s="119"/>
      <c r="CL105" s="93"/>
      <c r="CM105" s="120">
        <f t="shared" ref="CM105:CN105" si="2350">CM25+CM41+CM57+CM73+CM89</f>
        <v>0</v>
      </c>
      <c r="CN105" s="101">
        <f t="shared" si="2350"/>
        <v>0</v>
      </c>
      <c r="CO105" s="101"/>
      <c r="CP105" s="121"/>
      <c r="CQ105" s="122" t="e">
        <f t="shared" si="1520"/>
        <v>#DIV/0!</v>
      </c>
      <c r="CR105" s="469">
        <f t="shared" si="1521"/>
        <v>0</v>
      </c>
      <c r="CS105" s="122"/>
      <c r="CT105" s="101"/>
      <c r="CU105" s="119"/>
      <c r="CV105" s="93"/>
      <c r="CW105" s="120">
        <f t="shared" ref="CW105:CX105" si="2351">CW25+CW41+CW57+CW73+CW89</f>
        <v>0</v>
      </c>
      <c r="CX105" s="101">
        <f t="shared" si="2351"/>
        <v>0</v>
      </c>
      <c r="CY105" s="101"/>
      <c r="CZ105" s="121"/>
      <c r="DA105" s="122" t="e">
        <f t="shared" si="1522"/>
        <v>#DIV/0!</v>
      </c>
      <c r="DB105" s="469">
        <f t="shared" si="1523"/>
        <v>0</v>
      </c>
      <c r="DC105" s="122"/>
      <c r="DD105" s="101"/>
      <c r="DE105" s="119"/>
      <c r="DF105" s="93"/>
      <c r="DG105" s="120">
        <f t="shared" ref="DG105:DH105" si="2352">DG25+DG41+DG57+DG73+DG89</f>
        <v>0</v>
      </c>
      <c r="DH105" s="101">
        <f t="shared" si="2352"/>
        <v>0</v>
      </c>
      <c r="DI105" s="101"/>
      <c r="DJ105" s="121"/>
      <c r="DK105" s="122" t="e">
        <f t="shared" si="1524"/>
        <v>#DIV/0!</v>
      </c>
      <c r="DL105" s="469">
        <f t="shared" si="1525"/>
        <v>0</v>
      </c>
      <c r="DM105" s="122"/>
      <c r="DN105" s="101"/>
      <c r="DO105" s="119"/>
      <c r="DP105" s="93"/>
      <c r="DQ105" s="120">
        <f t="shared" ref="DQ105:DR105" si="2353">DQ25+DQ41+DQ57+DQ73+DQ89</f>
        <v>0</v>
      </c>
      <c r="DR105" s="101">
        <f t="shared" si="2353"/>
        <v>0</v>
      </c>
      <c r="DS105" s="101"/>
      <c r="DT105" s="121"/>
      <c r="DU105" s="122" t="e">
        <f t="shared" si="1526"/>
        <v>#DIV/0!</v>
      </c>
      <c r="DV105" s="469">
        <f t="shared" si="1527"/>
        <v>0</v>
      </c>
      <c r="DW105" s="122"/>
      <c r="DX105" s="101"/>
      <c r="DY105" s="119"/>
      <c r="DZ105" s="93"/>
      <c r="EA105" s="120">
        <f t="shared" ref="EA105:EB105" si="2354">EA25+EA41+EA57+EA73+EA89</f>
        <v>0</v>
      </c>
      <c r="EB105" s="101">
        <f t="shared" si="2354"/>
        <v>0</v>
      </c>
      <c r="EC105" s="101"/>
      <c r="ED105" s="121"/>
      <c r="EE105" s="122" t="e">
        <f t="shared" si="1528"/>
        <v>#DIV/0!</v>
      </c>
      <c r="EF105" s="469">
        <f t="shared" si="1529"/>
        <v>0</v>
      </c>
      <c r="EG105" s="122"/>
      <c r="EH105" s="101"/>
      <c r="EI105" s="119"/>
      <c r="EJ105" s="93"/>
      <c r="EK105" s="120">
        <f t="shared" ref="EK105:EL105" si="2355">EK25+EK41+EK57+EK73+EK89</f>
        <v>0</v>
      </c>
      <c r="EL105" s="101">
        <f t="shared" si="2355"/>
        <v>0</v>
      </c>
      <c r="EM105" s="101"/>
      <c r="EN105" s="121"/>
      <c r="EO105" s="122" t="e">
        <f t="shared" si="1530"/>
        <v>#DIV/0!</v>
      </c>
      <c r="EP105" s="469">
        <f t="shared" si="1531"/>
        <v>0</v>
      </c>
      <c r="EQ105" s="122"/>
      <c r="ER105" s="101"/>
      <c r="ES105" s="119"/>
      <c r="ET105" s="93"/>
      <c r="EU105" s="120">
        <f t="shared" ref="EU105:EV105" si="2356">EU25+EU41+EU57+EU73+EU89</f>
        <v>0</v>
      </c>
      <c r="EV105" s="101">
        <f t="shared" si="2356"/>
        <v>0</v>
      </c>
      <c r="EW105" s="101"/>
      <c r="EX105" s="121"/>
      <c r="EY105" s="122" t="e">
        <f t="shared" si="1532"/>
        <v>#DIV/0!</v>
      </c>
      <c r="EZ105" s="469">
        <f t="shared" si="1533"/>
        <v>0</v>
      </c>
      <c r="FA105" s="122"/>
      <c r="FB105" s="101"/>
      <c r="FC105" s="119"/>
      <c r="FD105" s="93"/>
      <c r="FE105" s="120">
        <f t="shared" ref="FE105:FF105" si="2357">FE25+FE41+FE57+FE73+FE89</f>
        <v>0</v>
      </c>
      <c r="FF105" s="101">
        <f t="shared" si="2357"/>
        <v>0</v>
      </c>
      <c r="FG105" s="101"/>
      <c r="FH105" s="121"/>
      <c r="FI105" s="122" t="e">
        <f t="shared" si="1534"/>
        <v>#DIV/0!</v>
      </c>
      <c r="FJ105" s="469">
        <f t="shared" si="1535"/>
        <v>0</v>
      </c>
      <c r="FK105" s="122"/>
      <c r="FL105" s="101"/>
      <c r="FM105" s="119"/>
      <c r="FN105" s="93"/>
      <c r="FO105" s="120">
        <f t="shared" ref="FO105:FP105" si="2358">FO25+FO41+FO57+FO73+FO89</f>
        <v>0</v>
      </c>
      <c r="FP105" s="101">
        <f t="shared" si="2358"/>
        <v>0</v>
      </c>
      <c r="FQ105" s="101"/>
      <c r="FR105" s="121"/>
      <c r="FS105" s="122" t="e">
        <f t="shared" si="1536"/>
        <v>#DIV/0!</v>
      </c>
      <c r="FT105" s="469">
        <f t="shared" si="1537"/>
        <v>0</v>
      </c>
      <c r="FU105" s="122"/>
      <c r="FV105" s="101"/>
      <c r="FW105" s="119"/>
      <c r="FX105" s="93"/>
      <c r="FY105" s="120">
        <f t="shared" ref="FY105:FZ105" si="2359">FY25+FY41+FY57+FY73+FY89</f>
        <v>0</v>
      </c>
      <c r="FZ105" s="101">
        <f t="shared" si="2359"/>
        <v>0</v>
      </c>
      <c r="GA105" s="101"/>
      <c r="GB105" s="121"/>
      <c r="GC105" s="122" t="e">
        <f t="shared" si="1538"/>
        <v>#DIV/0!</v>
      </c>
      <c r="GD105" s="469">
        <f t="shared" si="1539"/>
        <v>0</v>
      </c>
      <c r="GE105" s="122"/>
      <c r="GF105" s="101"/>
      <c r="GG105" s="119"/>
      <c r="GH105" s="93"/>
      <c r="GI105" s="120">
        <f t="shared" ref="GI105:GJ105" si="2360">GI25+GI41+GI57+GI73+GI89</f>
        <v>0</v>
      </c>
      <c r="GJ105" s="101">
        <f t="shared" si="2360"/>
        <v>0</v>
      </c>
      <c r="GK105" s="101"/>
      <c r="GL105" s="121"/>
      <c r="GM105" s="122" t="e">
        <f t="shared" si="1540"/>
        <v>#DIV/0!</v>
      </c>
      <c r="GN105" s="469">
        <f t="shared" si="1541"/>
        <v>0</v>
      </c>
      <c r="GO105" s="122"/>
      <c r="GP105" s="101"/>
      <c r="GQ105" s="119"/>
      <c r="GR105" s="93"/>
      <c r="GS105" s="120">
        <f t="shared" ref="GS105:GT105" si="2361">GS25+GS41+GS57+GS73+GS89</f>
        <v>0</v>
      </c>
      <c r="GT105" s="101">
        <f t="shared" si="2361"/>
        <v>0</v>
      </c>
      <c r="GU105" s="101"/>
      <c r="GV105" s="121"/>
      <c r="GW105" s="122" t="e">
        <f t="shared" si="1542"/>
        <v>#DIV/0!</v>
      </c>
      <c r="GX105" s="469">
        <f t="shared" si="1543"/>
        <v>0</v>
      </c>
      <c r="GY105" s="122"/>
      <c r="GZ105" s="101"/>
      <c r="HA105" s="119"/>
      <c r="HB105" s="93"/>
      <c r="HC105" s="120">
        <f t="shared" ref="HC105:HD105" si="2362">HC25+HC41+HC57+HC73+HC89</f>
        <v>0</v>
      </c>
      <c r="HD105" s="101">
        <f t="shared" si="2362"/>
        <v>0</v>
      </c>
      <c r="HE105" s="101"/>
      <c r="HF105" s="121"/>
      <c r="HG105" s="122" t="e">
        <f t="shared" si="1544"/>
        <v>#DIV/0!</v>
      </c>
      <c r="HH105" s="469">
        <f t="shared" si="1545"/>
        <v>0</v>
      </c>
      <c r="HI105" s="122"/>
      <c r="HJ105" s="101"/>
      <c r="HK105" s="119"/>
      <c r="HL105" s="93"/>
      <c r="HM105" s="120">
        <f t="shared" ref="HM105:HN105" si="2363">HM25+HM41+HM57+HM73+HM89</f>
        <v>0</v>
      </c>
      <c r="HN105" s="101">
        <f t="shared" si="2363"/>
        <v>0</v>
      </c>
      <c r="HO105" s="101"/>
      <c r="HP105" s="121"/>
      <c r="HQ105" s="122" t="e">
        <f t="shared" si="1546"/>
        <v>#DIV/0!</v>
      </c>
      <c r="HR105" s="469">
        <f t="shared" si="1547"/>
        <v>0</v>
      </c>
      <c r="HS105" s="122"/>
      <c r="HT105" s="101"/>
      <c r="HU105" s="119"/>
      <c r="HV105" s="93"/>
      <c r="HW105" s="120">
        <f t="shared" ref="HW105:HX105" si="2364">HW25+HW41+HW57+HW73+HW89</f>
        <v>0</v>
      </c>
      <c r="HX105" s="101">
        <f t="shared" si="2364"/>
        <v>0</v>
      </c>
      <c r="HY105" s="101"/>
      <c r="HZ105" s="121"/>
      <c r="IA105" s="122" t="e">
        <f t="shared" si="1548"/>
        <v>#DIV/0!</v>
      </c>
      <c r="IB105" s="469">
        <f t="shared" si="1549"/>
        <v>0</v>
      </c>
      <c r="IC105" s="122"/>
      <c r="ID105" s="101"/>
      <c r="IE105" s="119"/>
      <c r="IF105" s="93"/>
      <c r="IG105" s="120">
        <f t="shared" ref="IG105:IH105" si="2365">IG25+IG41+IG57+IG73+IG89</f>
        <v>0</v>
      </c>
      <c r="IH105" s="101">
        <f t="shared" si="2365"/>
        <v>0</v>
      </c>
      <c r="II105" s="101"/>
      <c r="IJ105" s="121"/>
      <c r="IK105" s="122" t="e">
        <f t="shared" si="1550"/>
        <v>#DIV/0!</v>
      </c>
      <c r="IL105" s="469">
        <f t="shared" si="1551"/>
        <v>0</v>
      </c>
      <c r="IM105" s="122"/>
      <c r="IN105" s="101"/>
      <c r="IO105" s="119"/>
      <c r="IP105" s="93"/>
      <c r="IQ105" s="120">
        <f t="shared" ref="IQ105:IR105" si="2366">IQ25+IQ41+IQ57+IQ73+IQ89</f>
        <v>0</v>
      </c>
      <c r="IR105" s="101">
        <f t="shared" si="2366"/>
        <v>0</v>
      </c>
      <c r="IS105" s="101"/>
      <c r="IT105" s="121"/>
      <c r="IU105" s="122" t="e">
        <f t="shared" si="1552"/>
        <v>#DIV/0!</v>
      </c>
      <c r="IV105" s="469">
        <f t="shared" si="1553"/>
        <v>0</v>
      </c>
      <c r="IW105" s="122"/>
      <c r="IX105" s="101"/>
      <c r="IY105" s="119"/>
      <c r="IZ105" s="93"/>
      <c r="JA105" s="120">
        <f t="shared" ref="JA105:JB105" si="2367">JA25+JA41+JA57+JA73+JA89</f>
        <v>0</v>
      </c>
      <c r="JB105" s="101">
        <f t="shared" si="2367"/>
        <v>0</v>
      </c>
      <c r="JC105" s="101"/>
      <c r="JD105" s="121"/>
      <c r="JE105" s="122" t="e">
        <f t="shared" si="1554"/>
        <v>#DIV/0!</v>
      </c>
      <c r="JF105" s="469">
        <f t="shared" si="1555"/>
        <v>0</v>
      </c>
      <c r="JG105" s="122"/>
      <c r="JH105" s="101"/>
      <c r="JI105" s="119"/>
      <c r="JJ105" s="93"/>
      <c r="JK105" s="120">
        <f t="shared" ref="JK105:JL105" si="2368">JK25+JK41+JK57+JK73+JK89</f>
        <v>0</v>
      </c>
      <c r="JL105" s="101">
        <f t="shared" si="2368"/>
        <v>0</v>
      </c>
      <c r="JM105" s="101"/>
      <c r="JN105" s="121"/>
      <c r="JO105" s="122" t="e">
        <f t="shared" si="1556"/>
        <v>#DIV/0!</v>
      </c>
      <c r="JP105" s="469">
        <f t="shared" si="1557"/>
        <v>0</v>
      </c>
      <c r="JQ105" s="122"/>
      <c r="JR105" s="101"/>
      <c r="JS105" s="119"/>
      <c r="JT105" s="93"/>
      <c r="JU105" s="120">
        <f t="shared" ref="JU105:JV105" si="2369">JU25+JU41+JU57+JU73+JU89</f>
        <v>0</v>
      </c>
      <c r="JV105" s="101">
        <f t="shared" si="2369"/>
        <v>0</v>
      </c>
      <c r="JW105" s="101"/>
      <c r="JX105" s="121"/>
      <c r="JY105" s="122" t="e">
        <f t="shared" si="1558"/>
        <v>#DIV/0!</v>
      </c>
      <c r="JZ105" s="469">
        <f t="shared" si="1559"/>
        <v>0</v>
      </c>
      <c r="KA105" s="122"/>
      <c r="KB105" s="101"/>
      <c r="KC105" s="119"/>
      <c r="KD105" s="93"/>
      <c r="KE105" s="120">
        <f t="shared" ref="KE105:KF105" si="2370">KE25+KE41+KE57+KE73+KE89</f>
        <v>0</v>
      </c>
      <c r="KF105" s="101">
        <f t="shared" si="2370"/>
        <v>0</v>
      </c>
      <c r="KG105" s="101"/>
      <c r="KH105" s="121"/>
      <c r="KI105" s="122" t="e">
        <f t="shared" si="1560"/>
        <v>#DIV/0!</v>
      </c>
      <c r="KJ105" s="469">
        <f t="shared" si="1561"/>
        <v>0</v>
      </c>
      <c r="KK105" s="122"/>
      <c r="KL105" s="101"/>
      <c r="KM105" s="119"/>
      <c r="KN105" s="93"/>
      <c r="KO105" s="120">
        <f t="shared" ref="KO105:KP105" si="2371">KO25+KO41+KO57+KO73+KO89</f>
        <v>0</v>
      </c>
      <c r="KP105" s="101">
        <f t="shared" si="2371"/>
        <v>0</v>
      </c>
      <c r="KQ105" s="101"/>
      <c r="KR105" s="121"/>
      <c r="KS105" s="122" t="e">
        <f t="shared" si="1562"/>
        <v>#DIV/0!</v>
      </c>
      <c r="KT105" s="469">
        <f t="shared" si="1563"/>
        <v>0</v>
      </c>
      <c r="KU105" s="122"/>
      <c r="KV105" s="101"/>
      <c r="KW105" s="119"/>
      <c r="KX105" s="93"/>
      <c r="KY105" s="120">
        <f t="shared" ref="KY105:KZ105" si="2372">KY25+KY41+KY57+KY73+KY89</f>
        <v>0</v>
      </c>
      <c r="KZ105" s="101">
        <f t="shared" si="2372"/>
        <v>0</v>
      </c>
      <c r="LA105" s="101"/>
      <c r="LB105" s="121"/>
      <c r="LC105" s="122" t="e">
        <f t="shared" si="1564"/>
        <v>#DIV/0!</v>
      </c>
      <c r="LD105" s="469">
        <f t="shared" si="1565"/>
        <v>0</v>
      </c>
      <c r="LE105" s="122"/>
      <c r="LF105" s="101"/>
      <c r="LG105" s="119"/>
      <c r="LH105" s="93"/>
      <c r="LI105" s="120">
        <f t="shared" ref="LI105:LJ105" si="2373">LI25+LI41+LI57+LI73+LI89</f>
        <v>0</v>
      </c>
      <c r="LJ105" s="101">
        <f t="shared" si="2373"/>
        <v>0</v>
      </c>
      <c r="LK105" s="101"/>
      <c r="LL105" s="121"/>
      <c r="LM105" s="122" t="e">
        <f t="shared" si="1566"/>
        <v>#DIV/0!</v>
      </c>
      <c r="LN105" s="469">
        <f t="shared" si="1567"/>
        <v>0</v>
      </c>
      <c r="LO105" s="122"/>
      <c r="LP105" s="101"/>
      <c r="LQ105" s="119"/>
      <c r="LR105" s="93"/>
      <c r="LS105" s="120">
        <f t="shared" ref="LS105:LT105" si="2374">LS25+LS41+LS57+LS73+LS89</f>
        <v>0</v>
      </c>
      <c r="LT105" s="101">
        <f t="shared" si="2374"/>
        <v>0</v>
      </c>
      <c r="LU105" s="101"/>
      <c r="LV105" s="121"/>
      <c r="LW105" s="122" t="e">
        <f t="shared" si="1568"/>
        <v>#DIV/0!</v>
      </c>
      <c r="LX105" s="469">
        <f t="shared" si="1569"/>
        <v>0</v>
      </c>
      <c r="LY105" s="122"/>
      <c r="LZ105" s="101"/>
      <c r="MA105" s="119"/>
      <c r="MB105" s="93"/>
      <c r="MC105" s="120">
        <f t="shared" ref="MC105:MD105" si="2375">MC25+MC41+MC57+MC73+MC89</f>
        <v>0</v>
      </c>
      <c r="MD105" s="101">
        <f t="shared" si="2375"/>
        <v>0</v>
      </c>
      <c r="ME105" s="101"/>
      <c r="MF105" s="121"/>
      <c r="MG105" s="122" t="e">
        <f t="shared" si="1570"/>
        <v>#DIV/0!</v>
      </c>
      <c r="MH105" s="469">
        <f t="shared" si="1571"/>
        <v>0</v>
      </c>
      <c r="MI105" s="122"/>
      <c r="MJ105" s="101"/>
      <c r="MK105" s="119"/>
      <c r="ML105" s="93"/>
      <c r="MM105" s="120">
        <f t="shared" ref="MM105:MN105" si="2376">MM25+MM41+MM57+MM73+MM89</f>
        <v>0</v>
      </c>
      <c r="MN105" s="101">
        <f t="shared" si="2376"/>
        <v>0</v>
      </c>
      <c r="MO105" s="101"/>
      <c r="MP105" s="121"/>
      <c r="MQ105" s="122" t="e">
        <f t="shared" si="1572"/>
        <v>#DIV/0!</v>
      </c>
      <c r="MR105" s="469">
        <f t="shared" si="1573"/>
        <v>0</v>
      </c>
      <c r="MS105" s="122"/>
      <c r="MT105" s="101"/>
      <c r="MU105" s="119"/>
      <c r="MV105" s="93"/>
      <c r="MW105" s="120">
        <f t="shared" ref="MW105:MX105" si="2377">MW25+MW41+MW57+MW73+MW89</f>
        <v>0</v>
      </c>
      <c r="MX105" s="101">
        <f t="shared" si="2377"/>
        <v>0</v>
      </c>
      <c r="MY105" s="101"/>
      <c r="MZ105" s="121"/>
      <c r="NA105" s="122" t="e">
        <f t="shared" si="1574"/>
        <v>#DIV/0!</v>
      </c>
      <c r="NB105" s="469">
        <f t="shared" si="1575"/>
        <v>0</v>
      </c>
      <c r="NC105" s="122"/>
      <c r="ND105" s="101"/>
      <c r="NE105" s="119"/>
      <c r="NF105" s="93"/>
      <c r="NG105" s="120">
        <f t="shared" ref="NG105:NH105" si="2378">NG25+NG41+NG57+NG73+NG89</f>
        <v>0</v>
      </c>
      <c r="NH105" s="101">
        <f t="shared" si="2378"/>
        <v>0</v>
      </c>
      <c r="NI105" s="101"/>
      <c r="NJ105" s="121"/>
      <c r="NK105" s="122" t="e">
        <f t="shared" si="1576"/>
        <v>#DIV/0!</v>
      </c>
      <c r="NL105" s="469">
        <f t="shared" si="1577"/>
        <v>0</v>
      </c>
      <c r="NM105" s="122"/>
      <c r="NN105" s="101"/>
      <c r="NO105" s="119"/>
      <c r="NP105" s="93"/>
      <c r="NQ105" s="120">
        <f t="shared" ref="NQ105:NR105" si="2379">NQ25+NQ41+NQ57+NQ73+NQ89</f>
        <v>0</v>
      </c>
      <c r="NR105" s="101">
        <f t="shared" si="2379"/>
        <v>0</v>
      </c>
      <c r="NS105" s="101"/>
      <c r="NT105" s="121"/>
      <c r="NU105" s="122" t="e">
        <f t="shared" si="1578"/>
        <v>#DIV/0!</v>
      </c>
      <c r="NV105" s="469">
        <f t="shared" si="1579"/>
        <v>0</v>
      </c>
      <c r="NW105" s="122"/>
      <c r="NX105" s="101"/>
      <c r="NY105" s="119"/>
      <c r="NZ105" s="93"/>
      <c r="OA105" s="120">
        <f t="shared" ref="OA105:OB105" si="2380">OA25+OA41+OA57+OA73+OA89</f>
        <v>0</v>
      </c>
      <c r="OB105" s="101">
        <f t="shared" si="2380"/>
        <v>0</v>
      </c>
      <c r="OC105" s="101"/>
      <c r="OD105" s="121"/>
      <c r="OE105" s="122" t="e">
        <f t="shared" si="1580"/>
        <v>#DIV/0!</v>
      </c>
      <c r="OF105" s="469">
        <f t="shared" si="1581"/>
        <v>0</v>
      </c>
      <c r="OG105" s="122"/>
      <c r="OH105" s="101"/>
      <c r="OI105" s="119"/>
      <c r="OJ105" s="93"/>
      <c r="OK105" s="120">
        <f t="shared" ref="OK105:OL105" si="2381">OK25+OK41+OK57+OK73+OK89</f>
        <v>0</v>
      </c>
      <c r="OL105" s="101">
        <f t="shared" si="2381"/>
        <v>0</v>
      </c>
      <c r="OM105" s="101"/>
      <c r="ON105" s="121"/>
      <c r="OO105" s="122" t="e">
        <f t="shared" si="1582"/>
        <v>#DIV/0!</v>
      </c>
      <c r="OP105" s="469">
        <f t="shared" si="1583"/>
        <v>0</v>
      </c>
      <c r="OQ105" s="122"/>
      <c r="OR105" s="101"/>
      <c r="OS105" s="119"/>
      <c r="OT105" s="93"/>
      <c r="OU105" s="120">
        <f t="shared" ref="OU105:OV105" si="2382">OU25+OU41+OU57+OU73+OU89</f>
        <v>0</v>
      </c>
      <c r="OV105" s="101">
        <f t="shared" si="2382"/>
        <v>0</v>
      </c>
      <c r="OW105" s="101"/>
      <c r="OX105" s="121"/>
      <c r="OY105" s="122" t="e">
        <f t="shared" si="1584"/>
        <v>#DIV/0!</v>
      </c>
      <c r="OZ105" s="469">
        <f t="shared" si="1585"/>
        <v>0</v>
      </c>
      <c r="PA105" s="122"/>
      <c r="PB105" s="101"/>
      <c r="PC105" s="119"/>
      <c r="PD105" s="93"/>
      <c r="PE105" s="120">
        <f t="shared" ref="PE105:PF105" si="2383">PE25+PE41+PE57+PE73+PE89</f>
        <v>0</v>
      </c>
      <c r="PF105" s="101">
        <f t="shared" si="2383"/>
        <v>0</v>
      </c>
      <c r="PG105" s="101"/>
      <c r="PH105" s="121"/>
      <c r="PI105" s="122" t="e">
        <f t="shared" si="1586"/>
        <v>#DIV/0!</v>
      </c>
      <c r="PJ105" s="469">
        <f t="shared" si="1587"/>
        <v>0</v>
      </c>
      <c r="PK105" s="122"/>
      <c r="PL105" s="101"/>
      <c r="PM105" s="119"/>
      <c r="PN105" s="93"/>
      <c r="PO105" s="120">
        <f t="shared" ref="PO105:PP105" si="2384">PO25+PO41+PO57+PO73+PO89</f>
        <v>0</v>
      </c>
      <c r="PP105" s="101">
        <f t="shared" si="2384"/>
        <v>0</v>
      </c>
      <c r="PQ105" s="101"/>
      <c r="PR105" s="121"/>
      <c r="PS105" s="122" t="e">
        <f t="shared" si="1588"/>
        <v>#DIV/0!</v>
      </c>
      <c r="PT105" s="469">
        <f t="shared" si="1589"/>
        <v>0</v>
      </c>
      <c r="PU105" s="122"/>
      <c r="PV105" s="101"/>
      <c r="PW105" s="119"/>
      <c r="PX105" s="93"/>
      <c r="PY105" s="120">
        <f t="shared" ref="PY105:PZ105" si="2385">PY25+PY41+PY57+PY73+PY89</f>
        <v>0</v>
      </c>
      <c r="PZ105" s="101">
        <f t="shared" si="2385"/>
        <v>0</v>
      </c>
      <c r="QA105" s="101"/>
      <c r="QB105" s="121"/>
      <c r="QC105" s="122" t="e">
        <f t="shared" si="1590"/>
        <v>#DIV/0!</v>
      </c>
      <c r="QD105" s="469">
        <f t="shared" si="1591"/>
        <v>0</v>
      </c>
      <c r="QE105" s="122"/>
      <c r="QF105" s="101"/>
      <c r="QG105" s="119"/>
      <c r="QH105" s="93"/>
      <c r="QI105" s="120">
        <f t="shared" ref="QI105:QJ105" si="2386">QI25+QI41+QI57+QI73+QI89</f>
        <v>0</v>
      </c>
      <c r="QJ105" s="101">
        <f t="shared" si="2386"/>
        <v>0</v>
      </c>
      <c r="QK105" s="101"/>
      <c r="QL105" s="121"/>
      <c r="QM105" s="122" t="e">
        <f t="shared" si="1592"/>
        <v>#DIV/0!</v>
      </c>
      <c r="QN105" s="469">
        <f t="shared" si="1593"/>
        <v>0</v>
      </c>
      <c r="QO105" s="122"/>
      <c r="QP105" s="101"/>
      <c r="QQ105" s="119"/>
      <c r="QR105" s="93"/>
      <c r="QS105" s="120">
        <f t="shared" ref="QS105:QT105" si="2387">QS25+QS41+QS57+QS73+QS89</f>
        <v>0</v>
      </c>
      <c r="QT105" s="101">
        <f t="shared" si="2387"/>
        <v>0</v>
      </c>
      <c r="QU105" s="101"/>
      <c r="QV105" s="121"/>
      <c r="QW105" s="122" t="e">
        <f t="shared" si="1594"/>
        <v>#DIV/0!</v>
      </c>
      <c r="QX105" s="469">
        <f t="shared" si="1595"/>
        <v>0</v>
      </c>
      <c r="QY105" s="122"/>
      <c r="QZ105" s="101"/>
      <c r="RA105" s="119"/>
      <c r="RB105" s="93"/>
      <c r="RC105" s="120">
        <f t="shared" ref="RC105:RD105" si="2388">RC25+RC41+RC57+RC73+RC89</f>
        <v>0</v>
      </c>
      <c r="RD105" s="101">
        <f t="shared" si="2388"/>
        <v>0</v>
      </c>
      <c r="RE105" s="101"/>
      <c r="RF105" s="121"/>
      <c r="RG105" s="122" t="e">
        <f t="shared" si="1596"/>
        <v>#DIV/0!</v>
      </c>
      <c r="RH105" s="469">
        <f t="shared" si="1597"/>
        <v>0</v>
      </c>
      <c r="RI105" s="122"/>
      <c r="RJ105" s="101"/>
      <c r="RK105" s="119"/>
      <c r="RL105" s="93"/>
      <c r="RM105" s="120">
        <f t="shared" ref="RM105:RN105" si="2389">RM25+RM41+RM57+RM73+RM89</f>
        <v>0</v>
      </c>
      <c r="RN105" s="101">
        <f t="shared" si="2389"/>
        <v>0</v>
      </c>
      <c r="RO105" s="101"/>
      <c r="RP105" s="121"/>
      <c r="RQ105" s="122" t="e">
        <f t="shared" si="1598"/>
        <v>#DIV/0!</v>
      </c>
      <c r="RR105" s="469">
        <f t="shared" si="1599"/>
        <v>0</v>
      </c>
      <c r="RS105" s="122"/>
      <c r="RT105" s="101"/>
      <c r="RU105" s="119"/>
      <c r="RV105" s="93"/>
      <c r="RW105" s="120">
        <f t="shared" ref="RW105:RX105" si="2390">RW25+RW41+RW57+RW73+RW89</f>
        <v>0</v>
      </c>
      <c r="RX105" s="101">
        <f t="shared" si="2390"/>
        <v>0</v>
      </c>
      <c r="RY105" s="101"/>
      <c r="RZ105" s="121"/>
      <c r="SA105" s="122" t="e">
        <f t="shared" si="1600"/>
        <v>#DIV/0!</v>
      </c>
      <c r="SB105" s="469">
        <f t="shared" si="1601"/>
        <v>0</v>
      </c>
      <c r="SC105" s="122"/>
      <c r="SD105" s="101"/>
      <c r="SE105" s="119"/>
      <c r="SF105" s="93"/>
      <c r="SG105" s="120">
        <f t="shared" ref="SG105:SH105" si="2391">SG25+SG41+SG57+SG73+SG89</f>
        <v>0</v>
      </c>
      <c r="SH105" s="101">
        <f t="shared" si="2391"/>
        <v>0</v>
      </c>
      <c r="SI105" s="101"/>
      <c r="SJ105" s="121"/>
      <c r="SK105" s="122" t="e">
        <f t="shared" si="1602"/>
        <v>#DIV/0!</v>
      </c>
      <c r="SL105" s="469">
        <f t="shared" si="1603"/>
        <v>0</v>
      </c>
      <c r="SM105" s="122"/>
      <c r="SN105" s="101"/>
      <c r="SO105" s="119"/>
      <c r="SP105" s="93"/>
      <c r="SQ105" s="120">
        <f t="shared" ref="SQ105:SR105" si="2392">SQ25+SQ41+SQ57+SQ73+SQ89</f>
        <v>0</v>
      </c>
      <c r="SR105" s="101">
        <f t="shared" si="2392"/>
        <v>0</v>
      </c>
      <c r="SS105" s="101"/>
      <c r="ST105" s="121"/>
      <c r="SU105" s="122" t="e">
        <f t="shared" si="1604"/>
        <v>#DIV/0!</v>
      </c>
      <c r="SV105" s="469">
        <f t="shared" si="1605"/>
        <v>0</v>
      </c>
      <c r="SW105" s="122"/>
      <c r="SX105" s="101"/>
      <c r="SY105" s="119"/>
      <c r="SZ105" s="93"/>
      <c r="TA105" s="120">
        <f t="shared" ref="TA105:TB105" si="2393">TA25+TA41+TA57+TA73+TA89</f>
        <v>0</v>
      </c>
      <c r="TB105" s="101">
        <f t="shared" si="2393"/>
        <v>0</v>
      </c>
      <c r="TC105" s="101"/>
      <c r="TD105" s="121"/>
      <c r="TE105" s="122" t="e">
        <f t="shared" si="1606"/>
        <v>#DIV/0!</v>
      </c>
      <c r="TF105" s="469">
        <f t="shared" si="1607"/>
        <v>0</v>
      </c>
      <c r="TG105" s="122"/>
      <c r="TH105" s="101"/>
      <c r="TI105" s="119"/>
      <c r="TJ105" s="93"/>
      <c r="TK105" s="120">
        <f t="shared" ref="TK105:TL105" si="2394">TK25+TK41+TK57+TK73+TK89</f>
        <v>0</v>
      </c>
      <c r="TL105" s="101">
        <f t="shared" si="2394"/>
        <v>0</v>
      </c>
      <c r="TM105" s="101"/>
      <c r="TN105" s="121"/>
      <c r="TO105" s="122" t="e">
        <f t="shared" si="1608"/>
        <v>#DIV/0!</v>
      </c>
      <c r="TP105" s="469">
        <f t="shared" si="1609"/>
        <v>0</v>
      </c>
      <c r="TQ105" s="122"/>
      <c r="TR105" s="101"/>
      <c r="TS105" s="119"/>
      <c r="TT105" s="93"/>
      <c r="TU105" s="120">
        <f t="shared" ref="TU105:TV105" si="2395">TU25+TU41+TU57+TU73+TU89</f>
        <v>0</v>
      </c>
      <c r="TV105" s="101">
        <f t="shared" si="2395"/>
        <v>0</v>
      </c>
      <c r="TW105" s="101"/>
      <c r="TX105" s="121"/>
      <c r="TY105" s="122" t="e">
        <f t="shared" si="1610"/>
        <v>#DIV/0!</v>
      </c>
      <c r="TZ105" s="469">
        <f t="shared" si="1611"/>
        <v>0</v>
      </c>
      <c r="UA105" s="122"/>
      <c r="UB105" s="101"/>
      <c r="UC105" s="119"/>
      <c r="UD105" s="93"/>
      <c r="UE105" s="120">
        <f t="shared" ref="UE105:UF105" si="2396">UE25+UE41+UE57+UE73+UE89</f>
        <v>0</v>
      </c>
      <c r="UF105" s="101">
        <f t="shared" si="2396"/>
        <v>0</v>
      </c>
      <c r="UG105" s="101"/>
      <c r="UH105" s="121"/>
      <c r="UI105" s="122" t="e">
        <f t="shared" si="1612"/>
        <v>#DIV/0!</v>
      </c>
      <c r="UJ105" s="469">
        <f t="shared" si="1613"/>
        <v>0</v>
      </c>
      <c r="UK105" s="122"/>
      <c r="UL105" s="101"/>
      <c r="UM105" s="119"/>
      <c r="UN105" s="93"/>
      <c r="UO105" s="120">
        <f t="shared" ref="UO105:UP105" si="2397">UO25+UO41+UO57+UO73+UO89</f>
        <v>0</v>
      </c>
      <c r="UP105" s="101">
        <f t="shared" si="2397"/>
        <v>0</v>
      </c>
      <c r="UQ105" s="101"/>
      <c r="UR105" s="121"/>
      <c r="US105" s="122" t="e">
        <f t="shared" si="1614"/>
        <v>#DIV/0!</v>
      </c>
      <c r="UT105" s="469">
        <f t="shared" si="1615"/>
        <v>0</v>
      </c>
      <c r="UU105" s="122"/>
      <c r="UV105" s="101"/>
      <c r="UW105" s="119"/>
      <c r="UX105" s="93"/>
      <c r="UY105" s="120">
        <f t="shared" ref="UY105:UZ105" si="2398">UY25+UY41+UY57+UY73+UY89</f>
        <v>0</v>
      </c>
      <c r="UZ105" s="101">
        <f t="shared" si="2398"/>
        <v>0</v>
      </c>
      <c r="VA105" s="101"/>
      <c r="VB105" s="121"/>
      <c r="VC105" s="122" t="e">
        <f t="shared" si="1616"/>
        <v>#DIV/0!</v>
      </c>
      <c r="VD105" s="469">
        <f t="shared" si="1617"/>
        <v>0</v>
      </c>
      <c r="VE105" s="122"/>
      <c r="VF105" s="101"/>
      <c r="VG105" s="119"/>
      <c r="VH105" s="93"/>
      <c r="VI105" s="120">
        <f t="shared" ref="VI105:VJ105" si="2399">VI25+VI41+VI57+VI73+VI89</f>
        <v>0</v>
      </c>
      <c r="VJ105" s="101">
        <f t="shared" si="2399"/>
        <v>0</v>
      </c>
      <c r="VK105" s="101"/>
      <c r="VL105" s="121"/>
      <c r="VM105" s="122" t="e">
        <f t="shared" si="1618"/>
        <v>#DIV/0!</v>
      </c>
      <c r="VN105" s="469">
        <f t="shared" si="1619"/>
        <v>0</v>
      </c>
      <c r="VO105" s="122"/>
      <c r="VP105" s="101"/>
      <c r="VQ105" s="119"/>
      <c r="VR105" s="93"/>
      <c r="VS105" s="120">
        <f t="shared" ref="VS105:VT105" si="2400">VS25+VS41+VS57+VS73+VS89</f>
        <v>0</v>
      </c>
      <c r="VT105" s="101">
        <f t="shared" si="2400"/>
        <v>0</v>
      </c>
      <c r="VU105" s="101"/>
      <c r="VV105" s="121"/>
      <c r="VW105" s="122" t="e">
        <f t="shared" si="1620"/>
        <v>#DIV/0!</v>
      </c>
      <c r="VX105" s="452">
        <f t="shared" si="1621"/>
        <v>0</v>
      </c>
      <c r="VY105" s="122"/>
      <c r="VZ105" s="101"/>
      <c r="WA105" s="119"/>
      <c r="WB105" s="93"/>
      <c r="WC105" s="120">
        <f t="shared" ref="WC105:WD105" si="2401">WC25+WC41+WC57+WC73+WC89</f>
        <v>0</v>
      </c>
      <c r="WD105" s="101">
        <f t="shared" si="2401"/>
        <v>0</v>
      </c>
      <c r="WE105" s="101"/>
      <c r="WF105" s="121"/>
    </row>
    <row r="107" spans="1:604">
      <c r="A107" s="5" t="s">
        <v>463</v>
      </c>
      <c r="B107" s="106" t="s">
        <v>1216</v>
      </c>
      <c r="C107" s="14"/>
      <c r="D107" s="14"/>
      <c r="E107" s="4" t="s">
        <v>33</v>
      </c>
      <c r="F107" s="18">
        <f>SUM(F109:F122)</f>
        <v>223</v>
      </c>
      <c r="G107" s="4"/>
      <c r="H107" s="95">
        <v>17.600000000000001</v>
      </c>
      <c r="I107" s="119">
        <f>IF(F107&gt;0,H107/F107,0)</f>
        <v>7.8923770000000004E-2</v>
      </c>
      <c r="J107" s="101">
        <f>IF(M107&gt;0,M107/H107,0)</f>
        <v>6947.28</v>
      </c>
      <c r="K107" s="120">
        <f>I107*J107</f>
        <v>548.30552999999998</v>
      </c>
      <c r="L107" s="101">
        <f>K107*F107</f>
        <v>122272.13</v>
      </c>
      <c r="M107" s="95">
        <v>122272.13</v>
      </c>
      <c r="N107" s="121">
        <f>M107-L107</f>
        <v>0</v>
      </c>
      <c r="O107" s="122">
        <f t="shared" ref="O107" si="2402">K107/$WC107</f>
        <v>1.3694500000000001</v>
      </c>
      <c r="P107" s="18">
        <f>SUM(P109:P122)</f>
        <v>446</v>
      </c>
      <c r="Q107" s="4"/>
      <c r="R107" s="95">
        <v>19</v>
      </c>
      <c r="S107" s="119">
        <f>IF(P107&gt;0,R107/P107,0)</f>
        <v>4.2600899999999997E-2</v>
      </c>
      <c r="T107" s="101">
        <f>IF(W107&gt;0,W107/R107,0)</f>
        <v>6947.28</v>
      </c>
      <c r="U107" s="120">
        <f>S107*T107</f>
        <v>295.96037999999999</v>
      </c>
      <c r="V107" s="101">
        <f>U107*P107</f>
        <v>131998.32999999999</v>
      </c>
      <c r="W107" s="95">
        <v>131998.32</v>
      </c>
      <c r="X107" s="121">
        <f>W107-V107</f>
        <v>-0.01</v>
      </c>
      <c r="Y107" s="122">
        <f t="shared" ref="Y107" si="2403">U107/$WC107</f>
        <v>0.73919000000000001</v>
      </c>
      <c r="Z107" s="18">
        <f>SUM(Z109:Z122)</f>
        <v>276</v>
      </c>
      <c r="AA107" s="4"/>
      <c r="AB107" s="95">
        <v>8</v>
      </c>
      <c r="AC107" s="119">
        <f>IF(Z107&gt;0,AB107/Z107,0)</f>
        <v>2.8985509999999999E-2</v>
      </c>
      <c r="AD107" s="101">
        <f>IF(AG107&gt;0,AG107/AB107,0)</f>
        <v>6947.28</v>
      </c>
      <c r="AE107" s="120">
        <f>AC107*AD107</f>
        <v>201.37045000000001</v>
      </c>
      <c r="AF107" s="101">
        <f>AE107*Z107</f>
        <v>55578.239999999998</v>
      </c>
      <c r="AG107" s="95">
        <v>55578.239999999998</v>
      </c>
      <c r="AH107" s="121">
        <f>AG107-AF107</f>
        <v>0</v>
      </c>
      <c r="AI107" s="122">
        <f t="shared" ref="AI107" si="2404">AE107/$WC107</f>
        <v>0.50295000000000001</v>
      </c>
      <c r="AJ107" s="18">
        <f>SUM(AJ109:AJ122)</f>
        <v>0</v>
      </c>
      <c r="AK107" s="4"/>
      <c r="AL107" s="95"/>
      <c r="AM107" s="119">
        <f>IF(AJ107&gt;0,AL107/AJ107,0)</f>
        <v>0</v>
      </c>
      <c r="AN107" s="101">
        <f>IF(AQ107&gt;0,AQ107/AL107,0)</f>
        <v>0</v>
      </c>
      <c r="AO107" s="120">
        <f>AM107*AN107</f>
        <v>0</v>
      </c>
      <c r="AP107" s="101">
        <f>AO107*AJ107</f>
        <v>0</v>
      </c>
      <c r="AQ107" s="95"/>
      <c r="AR107" s="121">
        <f>AQ107-AP107</f>
        <v>0</v>
      </c>
      <c r="AS107" s="122">
        <f t="shared" ref="AS107" si="2405">AO107/$WC107</f>
        <v>0</v>
      </c>
      <c r="AT107" s="18">
        <f>SUM(AT109:AT122)</f>
        <v>131</v>
      </c>
      <c r="AU107" s="4"/>
      <c r="AV107" s="95">
        <v>6.2</v>
      </c>
      <c r="AW107" s="119">
        <f>IF(AT107&gt;0,AV107/AT107,0)</f>
        <v>4.7328240000000001E-2</v>
      </c>
      <c r="AX107" s="101">
        <f>IF(BA107&gt;0,BA107/AV107,0)</f>
        <v>6947.28</v>
      </c>
      <c r="AY107" s="120">
        <f>AW107*AX107</f>
        <v>328.80254000000002</v>
      </c>
      <c r="AZ107" s="101">
        <f>AY107*AT107</f>
        <v>43073.13</v>
      </c>
      <c r="BA107" s="95">
        <v>43073.14</v>
      </c>
      <c r="BB107" s="121">
        <f>BA107-AZ107</f>
        <v>0.01</v>
      </c>
      <c r="BC107" s="122">
        <f t="shared" ref="BC107" si="2406">AY107/$WC107</f>
        <v>0.82121999999999995</v>
      </c>
      <c r="BD107" s="18">
        <f>SUM(BD109:BD122)</f>
        <v>151</v>
      </c>
      <c r="BE107" s="4"/>
      <c r="BF107" s="95">
        <v>17.420000000000002</v>
      </c>
      <c r="BG107" s="119">
        <f>IF(BD107&gt;0,BF107/BD107,0)</f>
        <v>0.11536424000000001</v>
      </c>
      <c r="BH107" s="101">
        <f>IF(BK107&gt;0,BK107/BF107,0)</f>
        <v>6947.28</v>
      </c>
      <c r="BI107" s="120">
        <f>BG107*BH107</f>
        <v>801.46767999999997</v>
      </c>
      <c r="BJ107" s="101">
        <f>BI107*BD107</f>
        <v>121021.62</v>
      </c>
      <c r="BK107" s="95">
        <v>121021.62</v>
      </c>
      <c r="BL107" s="121">
        <f>BK107-BJ107</f>
        <v>0</v>
      </c>
      <c r="BM107" s="122">
        <f t="shared" ref="BM107" si="2407">BI107/$WC107</f>
        <v>2.00176</v>
      </c>
      <c r="BN107" s="18">
        <f>SUM(BN109:BN122)</f>
        <v>50</v>
      </c>
      <c r="BO107" s="4"/>
      <c r="BP107" s="95">
        <v>2.5</v>
      </c>
      <c r="BQ107" s="119">
        <f>IF(BN107&gt;0,BP107/BN107,0)</f>
        <v>0.05</v>
      </c>
      <c r="BR107" s="101">
        <f>IF(BU107&gt;0,BU107/BP107,0)</f>
        <v>6947.28</v>
      </c>
      <c r="BS107" s="120">
        <f>BQ107*BR107</f>
        <v>347.36399999999998</v>
      </c>
      <c r="BT107" s="101">
        <f>BS107*BN107</f>
        <v>17368.2</v>
      </c>
      <c r="BU107" s="95">
        <v>17368.2</v>
      </c>
      <c r="BV107" s="121">
        <f>BU107-BT107</f>
        <v>0</v>
      </c>
      <c r="BW107" s="122">
        <f t="shared" ref="BW107" si="2408">BS107/$WC107</f>
        <v>0.86758000000000002</v>
      </c>
      <c r="BX107" s="18">
        <f>SUM(BX109:BX122)</f>
        <v>167</v>
      </c>
      <c r="BY107" s="4"/>
      <c r="BZ107" s="95">
        <v>1.06</v>
      </c>
      <c r="CA107" s="119">
        <f>IF(BX107&gt;0,BZ107/BX107,0)</f>
        <v>6.3473100000000001E-3</v>
      </c>
      <c r="CB107" s="101">
        <f>IF(CE107&gt;0,CE107/BZ107,0)</f>
        <v>6947.28</v>
      </c>
      <c r="CC107" s="120">
        <f>CA107*CB107</f>
        <v>44.096539999999997</v>
      </c>
      <c r="CD107" s="101">
        <f>CC107*BX107</f>
        <v>7364.12</v>
      </c>
      <c r="CE107" s="95">
        <v>7364.12</v>
      </c>
      <c r="CF107" s="121">
        <f>CE107-CD107</f>
        <v>0</v>
      </c>
      <c r="CG107" s="122">
        <f t="shared" ref="CG107" si="2409">CC107/$WC107</f>
        <v>0.11014</v>
      </c>
      <c r="CH107" s="18">
        <f>SUM(CH109:CH122)</f>
        <v>0</v>
      </c>
      <c r="CI107" s="4"/>
      <c r="CJ107" s="95"/>
      <c r="CK107" s="119">
        <f>IF(CH107&gt;0,CJ107/CH107,0)</f>
        <v>0</v>
      </c>
      <c r="CL107" s="101">
        <f>IF(CO107&gt;0,CO107/CJ107,0)</f>
        <v>0</v>
      </c>
      <c r="CM107" s="120">
        <f>CK107*CL107</f>
        <v>0</v>
      </c>
      <c r="CN107" s="101">
        <f>CM107*CH107</f>
        <v>0</v>
      </c>
      <c r="CO107" s="95"/>
      <c r="CP107" s="121">
        <f>CO107-CN107</f>
        <v>0</v>
      </c>
      <c r="CQ107" s="122">
        <f t="shared" ref="CQ107" si="2410">CM107/$WC107</f>
        <v>0</v>
      </c>
      <c r="CR107" s="18">
        <f>SUM(CR109:CR122)</f>
        <v>121</v>
      </c>
      <c r="CS107" s="4"/>
      <c r="CT107" s="95">
        <v>10.5</v>
      </c>
      <c r="CU107" s="119">
        <f>IF(CR107&gt;0,CT107/CR107,0)</f>
        <v>8.6776859999999997E-2</v>
      </c>
      <c r="CV107" s="101">
        <f>IF(CY107&gt;0,CY107/CT107,0)</f>
        <v>6947.28</v>
      </c>
      <c r="CW107" s="120">
        <f>CU107*CV107</f>
        <v>602.86314000000004</v>
      </c>
      <c r="CX107" s="101">
        <f>CW107*CR107</f>
        <v>72946.44</v>
      </c>
      <c r="CY107" s="95">
        <v>72946.44</v>
      </c>
      <c r="CZ107" s="121">
        <f>CY107-CX107</f>
        <v>0</v>
      </c>
      <c r="DA107" s="122">
        <f t="shared" ref="DA107" si="2411">CW107/$WC107</f>
        <v>1.5057199999999999</v>
      </c>
      <c r="DB107" s="18">
        <f>SUM(DB109:DB122)</f>
        <v>338</v>
      </c>
      <c r="DC107" s="4"/>
      <c r="DD107" s="95">
        <v>26</v>
      </c>
      <c r="DE107" s="119">
        <f>IF(DB107&gt;0,DD107/DB107,0)</f>
        <v>7.6923080000000005E-2</v>
      </c>
      <c r="DF107" s="101">
        <f>IF(DI107&gt;0,DI107/DD107,0)</f>
        <v>6947.28</v>
      </c>
      <c r="DG107" s="120">
        <f>DE107*DF107</f>
        <v>534.40617999999995</v>
      </c>
      <c r="DH107" s="101">
        <f>DG107*DB107</f>
        <v>180629.29</v>
      </c>
      <c r="DI107" s="95">
        <v>180629.28</v>
      </c>
      <c r="DJ107" s="121">
        <f>DI107-DH107</f>
        <v>-0.01</v>
      </c>
      <c r="DK107" s="122">
        <f t="shared" ref="DK107" si="2412">DG107/$WC107</f>
        <v>1.33474</v>
      </c>
      <c r="DL107" s="18">
        <f>SUM(DL109:DL122)</f>
        <v>170</v>
      </c>
      <c r="DM107" s="4"/>
      <c r="DN107" s="95">
        <v>9.57</v>
      </c>
      <c r="DO107" s="119">
        <f>IF(DL107&gt;0,DN107/DL107,0)</f>
        <v>5.6294120000000003E-2</v>
      </c>
      <c r="DP107" s="101">
        <f>IF(DS107&gt;0,DS107/DN107,0)</f>
        <v>6947.28</v>
      </c>
      <c r="DQ107" s="120">
        <f>DO107*DP107</f>
        <v>391.09100999999998</v>
      </c>
      <c r="DR107" s="101">
        <f>DQ107*DL107</f>
        <v>66485.47</v>
      </c>
      <c r="DS107" s="95">
        <v>66485.47</v>
      </c>
      <c r="DT107" s="121">
        <f>DS107-DR107</f>
        <v>0</v>
      </c>
      <c r="DU107" s="122">
        <f t="shared" ref="DU107" si="2413">DQ107/$WC107</f>
        <v>0.97679000000000005</v>
      </c>
      <c r="DV107" s="18">
        <f>SUM(DV109:DV122)</f>
        <v>53</v>
      </c>
      <c r="DW107" s="4"/>
      <c r="DX107" s="95">
        <v>4.5</v>
      </c>
      <c r="DY107" s="119">
        <f>IF(DV107&gt;0,DX107/DV107,0)</f>
        <v>8.4905659999999994E-2</v>
      </c>
      <c r="DZ107" s="101">
        <f>IF(EC107&gt;0,EC107/DX107,0)</f>
        <v>6947.28</v>
      </c>
      <c r="EA107" s="120">
        <f>DY107*DZ107</f>
        <v>589.86338999999998</v>
      </c>
      <c r="EB107" s="101">
        <f>EA107*DV107</f>
        <v>31262.76</v>
      </c>
      <c r="EC107" s="95">
        <v>31262.76</v>
      </c>
      <c r="ED107" s="121">
        <f>EC107-EB107</f>
        <v>0</v>
      </c>
      <c r="EE107" s="122">
        <f t="shared" ref="EE107" si="2414">EA107/$WC107</f>
        <v>1.4732499999999999</v>
      </c>
      <c r="EF107" s="18">
        <f>SUM(EF109:EF122)</f>
        <v>239</v>
      </c>
      <c r="EG107" s="4"/>
      <c r="EH107" s="95">
        <v>12.75</v>
      </c>
      <c r="EI107" s="119">
        <f>IF(EF107&gt;0,EH107/EF107,0)</f>
        <v>5.3347279999999997E-2</v>
      </c>
      <c r="EJ107" s="101">
        <f>IF(EM107&gt;0,EM107/EH107,0)</f>
        <v>6947.28</v>
      </c>
      <c r="EK107" s="120">
        <f>EI107*EJ107</f>
        <v>370.61849000000001</v>
      </c>
      <c r="EL107" s="101">
        <f>EK107*EF107</f>
        <v>88577.82</v>
      </c>
      <c r="EM107" s="95">
        <v>88577.82</v>
      </c>
      <c r="EN107" s="121">
        <f>EM107-EL107</f>
        <v>0</v>
      </c>
      <c r="EO107" s="122">
        <f t="shared" ref="EO107" si="2415">EK107/$WC107</f>
        <v>0.92566000000000004</v>
      </c>
      <c r="EP107" s="18">
        <f>SUM(EP109:EP122)</f>
        <v>318</v>
      </c>
      <c r="EQ107" s="4"/>
      <c r="ER107" s="95">
        <v>12.75</v>
      </c>
      <c r="ES107" s="119">
        <f>IF(EP107&gt;0,ER107/EP107,0)</f>
        <v>4.0094339999999999E-2</v>
      </c>
      <c r="ET107" s="101">
        <f>IF(EW107&gt;0,EW107/ER107,0)</f>
        <v>6947.28</v>
      </c>
      <c r="EU107" s="120">
        <f>ES107*ET107</f>
        <v>278.54660999999999</v>
      </c>
      <c r="EV107" s="101">
        <f>EU107*EP107</f>
        <v>88577.82</v>
      </c>
      <c r="EW107" s="95">
        <v>88577.82</v>
      </c>
      <c r="EX107" s="121">
        <f>EW107-EV107</f>
        <v>0</v>
      </c>
      <c r="EY107" s="122">
        <f t="shared" ref="EY107" si="2416">EU107/$WC107</f>
        <v>0.69569999999999999</v>
      </c>
      <c r="EZ107" s="18">
        <f>SUM(EZ109:EZ122)</f>
        <v>107</v>
      </c>
      <c r="FA107" s="4"/>
      <c r="FB107" s="95">
        <v>4.75</v>
      </c>
      <c r="FC107" s="119">
        <f>IF(EZ107&gt;0,FB107/EZ107,0)</f>
        <v>4.4392519999999998E-2</v>
      </c>
      <c r="FD107" s="101">
        <f>IF(FG107&gt;0,FG107/FB107,0)</f>
        <v>6947.28</v>
      </c>
      <c r="FE107" s="120">
        <f>FC107*FD107</f>
        <v>308.40726999999998</v>
      </c>
      <c r="FF107" s="101">
        <f>FE107*EZ107</f>
        <v>32999.58</v>
      </c>
      <c r="FG107" s="95">
        <v>32999.58</v>
      </c>
      <c r="FH107" s="121">
        <f>FG107-FF107</f>
        <v>0</v>
      </c>
      <c r="FI107" s="122">
        <f t="shared" ref="FI107" si="2417">FE107/$WC107</f>
        <v>0.77027999999999996</v>
      </c>
      <c r="FJ107" s="18">
        <f>SUM(FJ109:FJ122)</f>
        <v>179</v>
      </c>
      <c r="FK107" s="4"/>
      <c r="FL107" s="95">
        <v>12</v>
      </c>
      <c r="FM107" s="119">
        <f>IF(FJ107&gt;0,FL107/FJ107,0)</f>
        <v>6.7039109999999999E-2</v>
      </c>
      <c r="FN107" s="101">
        <f>IF(FQ107&gt;0,FQ107/FL107,0)</f>
        <v>6947.28</v>
      </c>
      <c r="FO107" s="120">
        <f>FM107*FN107</f>
        <v>465.73946999999998</v>
      </c>
      <c r="FP107" s="101">
        <f>FO107*FJ107</f>
        <v>83367.37</v>
      </c>
      <c r="FQ107" s="95">
        <v>83367.360000000001</v>
      </c>
      <c r="FR107" s="121">
        <f>FQ107-FP107</f>
        <v>-0.01</v>
      </c>
      <c r="FS107" s="122">
        <f t="shared" ref="FS107" si="2418">FO107/$WC107</f>
        <v>1.1632400000000001</v>
      </c>
      <c r="FT107" s="18">
        <f>SUM(FT109:FT122)</f>
        <v>298</v>
      </c>
      <c r="FU107" s="4"/>
      <c r="FV107" s="95">
        <v>28.6</v>
      </c>
      <c r="FW107" s="119">
        <f>IF(FT107&gt;0,FV107/FT107,0)</f>
        <v>9.5973149999999993E-2</v>
      </c>
      <c r="FX107" s="101">
        <f>IF(GA107&gt;0,GA107/FV107,0)</f>
        <v>6947.28</v>
      </c>
      <c r="FY107" s="120">
        <f>FW107*FX107</f>
        <v>666.75234999999998</v>
      </c>
      <c r="FZ107" s="101">
        <f>FY107*FT107</f>
        <v>198692.2</v>
      </c>
      <c r="GA107" s="95">
        <v>198692.21</v>
      </c>
      <c r="GB107" s="121">
        <f>GA107-FZ107</f>
        <v>0.01</v>
      </c>
      <c r="GC107" s="122">
        <f t="shared" ref="GC107" si="2419">FY107/$WC107</f>
        <v>1.6652899999999999</v>
      </c>
      <c r="GD107" s="18">
        <f>SUM(GD109:GD122)</f>
        <v>153</v>
      </c>
      <c r="GE107" s="4"/>
      <c r="GF107" s="95">
        <v>9</v>
      </c>
      <c r="GG107" s="119">
        <f>IF(GD107&gt;0,GF107/GD107,0)</f>
        <v>5.8823529999999999E-2</v>
      </c>
      <c r="GH107" s="101">
        <f>IF(GK107&gt;0,GK107/GF107,0)</f>
        <v>6947.28</v>
      </c>
      <c r="GI107" s="120">
        <f>GG107*GH107</f>
        <v>408.66352999999998</v>
      </c>
      <c r="GJ107" s="101">
        <f>GI107*GD107</f>
        <v>62525.52</v>
      </c>
      <c r="GK107" s="95">
        <v>62525.52</v>
      </c>
      <c r="GL107" s="121">
        <f>GK107-GJ107</f>
        <v>0</v>
      </c>
      <c r="GM107" s="122">
        <f t="shared" ref="GM107" si="2420">GI107/$WC107</f>
        <v>1.02068</v>
      </c>
      <c r="GN107" s="18">
        <f>SUM(GN109:GN122)</f>
        <v>95</v>
      </c>
      <c r="GO107" s="4"/>
      <c r="GP107" s="95">
        <v>8.75</v>
      </c>
      <c r="GQ107" s="119">
        <f>IF(GN107&gt;0,GP107/GN107,0)</f>
        <v>9.2105259999999994E-2</v>
      </c>
      <c r="GR107" s="101">
        <f>IF(GU107&gt;0,GU107/GP107,0)</f>
        <v>6947.28</v>
      </c>
      <c r="GS107" s="120">
        <f>GQ107*GR107</f>
        <v>639.88103000000001</v>
      </c>
      <c r="GT107" s="101">
        <f>GS107*GN107</f>
        <v>60788.7</v>
      </c>
      <c r="GU107" s="95">
        <v>60788.7</v>
      </c>
      <c r="GV107" s="121">
        <f>GU107-GT107</f>
        <v>0</v>
      </c>
      <c r="GW107" s="122">
        <f t="shared" ref="GW107" si="2421">GS107/$WC107</f>
        <v>1.5981799999999999</v>
      </c>
      <c r="GX107" s="18">
        <f>SUM(GX109:GX122)</f>
        <v>208</v>
      </c>
      <c r="GY107" s="4"/>
      <c r="GZ107" s="95">
        <v>13.5</v>
      </c>
      <c r="HA107" s="119">
        <f>IF(GX107&gt;0,GZ107/GX107,0)</f>
        <v>6.4903849999999999E-2</v>
      </c>
      <c r="HB107" s="101">
        <f>IF(HE107&gt;0,HE107/GZ107,0)</f>
        <v>6947.28</v>
      </c>
      <c r="HC107" s="120">
        <f>HA107*HB107</f>
        <v>450.90521999999999</v>
      </c>
      <c r="HD107" s="101">
        <f>HC107*GX107</f>
        <v>93788.29</v>
      </c>
      <c r="HE107" s="95">
        <v>93788.28</v>
      </c>
      <c r="HF107" s="121">
        <f>HE107-HD107</f>
        <v>-0.01</v>
      </c>
      <c r="HG107" s="122">
        <f t="shared" ref="HG107" si="2422">HC107/$WC107</f>
        <v>1.12619</v>
      </c>
      <c r="HH107" s="18">
        <f>SUM(HH109:HH122)</f>
        <v>277</v>
      </c>
      <c r="HI107" s="4"/>
      <c r="HJ107" s="95">
        <v>18.5</v>
      </c>
      <c r="HK107" s="119">
        <f>IF(HH107&gt;0,HJ107/HH107,0)</f>
        <v>6.6786999999999999E-2</v>
      </c>
      <c r="HL107" s="101">
        <f>IF(HO107&gt;0,HO107/HJ107,0)</f>
        <v>6947.28</v>
      </c>
      <c r="HM107" s="120">
        <f>HK107*HL107</f>
        <v>463.98799000000002</v>
      </c>
      <c r="HN107" s="101">
        <f>HM107*HH107</f>
        <v>128524.67</v>
      </c>
      <c r="HO107" s="95">
        <v>128524.68</v>
      </c>
      <c r="HP107" s="121">
        <f>HO107-HN107</f>
        <v>0.01</v>
      </c>
      <c r="HQ107" s="122">
        <f t="shared" ref="HQ107" si="2423">HM107/$WC107</f>
        <v>1.15886</v>
      </c>
      <c r="HR107" s="18">
        <f>SUM(HR109:HR122)</f>
        <v>429</v>
      </c>
      <c r="HS107" s="4"/>
      <c r="HT107" s="95">
        <v>13</v>
      </c>
      <c r="HU107" s="119">
        <f>IF(HR107&gt;0,HT107/HR107,0)</f>
        <v>3.0303030000000002E-2</v>
      </c>
      <c r="HV107" s="101">
        <f>IF(HY107&gt;0,HY107/HT107,0)</f>
        <v>6947.28</v>
      </c>
      <c r="HW107" s="120">
        <f>HU107*HV107</f>
        <v>210.52363</v>
      </c>
      <c r="HX107" s="101">
        <f>HW107*HR107</f>
        <v>90314.64</v>
      </c>
      <c r="HY107" s="95">
        <v>90314.64</v>
      </c>
      <c r="HZ107" s="121">
        <f>HY107-HX107</f>
        <v>0</v>
      </c>
      <c r="IA107" s="122">
        <f t="shared" ref="IA107" si="2424">HW107/$WC107</f>
        <v>0.52581</v>
      </c>
      <c r="IB107" s="18">
        <f>SUM(IB109:IB122)</f>
        <v>176</v>
      </c>
      <c r="IC107" s="4"/>
      <c r="ID107" s="95">
        <v>13.38</v>
      </c>
      <c r="IE107" s="119">
        <f>IF(IB107&gt;0,ID107/IB107,0)</f>
        <v>7.6022729999999997E-2</v>
      </c>
      <c r="IF107" s="101">
        <f>IF(II107&gt;0,II107/ID107,0)</f>
        <v>6947.28</v>
      </c>
      <c r="IG107" s="120">
        <f>IE107*IF107</f>
        <v>528.15119000000004</v>
      </c>
      <c r="IH107" s="101">
        <f>IG107*IB107</f>
        <v>92954.61</v>
      </c>
      <c r="II107" s="95">
        <v>92954.61</v>
      </c>
      <c r="IJ107" s="121">
        <f>II107-IH107</f>
        <v>0</v>
      </c>
      <c r="IK107" s="122">
        <f t="shared" ref="IK107" si="2425">IG107/$WC107</f>
        <v>1.3191200000000001</v>
      </c>
      <c r="IL107" s="18">
        <f>SUM(IL109:IL122)</f>
        <v>118</v>
      </c>
      <c r="IM107" s="4"/>
      <c r="IN107" s="95">
        <v>9.19</v>
      </c>
      <c r="IO107" s="119">
        <f>IF(IL107&gt;0,IN107/IL107,0)</f>
        <v>7.7881359999999997E-2</v>
      </c>
      <c r="IP107" s="101">
        <f>IF(IS107&gt;0,IS107/IN107,0)</f>
        <v>6947.28</v>
      </c>
      <c r="IQ107" s="120">
        <f>IO107*IP107</f>
        <v>541.06361000000004</v>
      </c>
      <c r="IR107" s="101">
        <f>IQ107*IL107</f>
        <v>63845.51</v>
      </c>
      <c r="IS107" s="95">
        <v>63845.5</v>
      </c>
      <c r="IT107" s="121">
        <f>IS107-IR107</f>
        <v>-0.01</v>
      </c>
      <c r="IU107" s="122">
        <f t="shared" ref="IU107" si="2426">IQ107/$WC107</f>
        <v>1.35137</v>
      </c>
      <c r="IV107" s="18">
        <f>SUM(IV109:IV122)</f>
        <v>316</v>
      </c>
      <c r="IW107" s="4"/>
      <c r="IX107" s="95">
        <v>34.5</v>
      </c>
      <c r="IY107" s="119">
        <f>IF(IV107&gt;0,IX107/IV107,0)</f>
        <v>0.10917722000000001</v>
      </c>
      <c r="IZ107" s="101">
        <f>IF(JC107&gt;0,JC107/IX107,0)</f>
        <v>6947.28</v>
      </c>
      <c r="JA107" s="120">
        <f>IY107*IZ107</f>
        <v>758.48472000000004</v>
      </c>
      <c r="JB107" s="101">
        <f>JA107*IV107</f>
        <v>239681.17</v>
      </c>
      <c r="JC107" s="95">
        <v>239681.16</v>
      </c>
      <c r="JD107" s="121">
        <f>JC107-JB107</f>
        <v>-0.01</v>
      </c>
      <c r="JE107" s="122">
        <f t="shared" ref="JE107" si="2427">JA107/$WC107</f>
        <v>1.8944000000000001</v>
      </c>
      <c r="JF107" s="18">
        <f>SUM(JF109:JF122)</f>
        <v>321</v>
      </c>
      <c r="JG107" s="4"/>
      <c r="JH107" s="95">
        <v>19.5</v>
      </c>
      <c r="JI107" s="119">
        <f>IF(JF107&gt;0,JH107/JF107,0)</f>
        <v>6.0747660000000002E-2</v>
      </c>
      <c r="JJ107" s="101">
        <f>IF(JM107&gt;0,JM107/JH107,0)</f>
        <v>6947.28</v>
      </c>
      <c r="JK107" s="120">
        <f>JI107*JJ107</f>
        <v>422.03100000000001</v>
      </c>
      <c r="JL107" s="101">
        <f>JK107*JF107</f>
        <v>135471.95000000001</v>
      </c>
      <c r="JM107" s="95">
        <v>135471.96</v>
      </c>
      <c r="JN107" s="121">
        <f>JM107-JL107</f>
        <v>0.01</v>
      </c>
      <c r="JO107" s="122">
        <f t="shared" ref="JO107" si="2428">JK107/$WC107</f>
        <v>1.0540700000000001</v>
      </c>
      <c r="JP107" s="18">
        <f>SUM(JP109:JP122)</f>
        <v>0</v>
      </c>
      <c r="JQ107" s="4"/>
      <c r="JR107" s="95"/>
      <c r="JS107" s="119">
        <f>IF(JP107&gt;0,JR107/JP107,0)</f>
        <v>0</v>
      </c>
      <c r="JT107" s="101">
        <f>IF(JW107&gt;0,JW107/JR107,0)</f>
        <v>0</v>
      </c>
      <c r="JU107" s="120">
        <f>JS107*JT107</f>
        <v>0</v>
      </c>
      <c r="JV107" s="101">
        <f>JU107*JP107</f>
        <v>0</v>
      </c>
      <c r="JW107" s="95"/>
      <c r="JX107" s="121">
        <f>JW107-JV107</f>
        <v>0</v>
      </c>
      <c r="JY107" s="122">
        <f t="shared" ref="JY107" si="2429">JU107/$WC107</f>
        <v>0</v>
      </c>
      <c r="JZ107" s="18">
        <f>SUM(JZ109:JZ122)</f>
        <v>176</v>
      </c>
      <c r="KA107" s="4"/>
      <c r="KB107" s="95">
        <v>9.1999999999999993</v>
      </c>
      <c r="KC107" s="119">
        <f>IF(JZ107&gt;0,KB107/JZ107,0)</f>
        <v>5.2272730000000003E-2</v>
      </c>
      <c r="KD107" s="101">
        <f>IF(KG107&gt;0,KG107/KB107,0)</f>
        <v>6947.28</v>
      </c>
      <c r="KE107" s="120">
        <f>KC107*KD107</f>
        <v>363.15329000000003</v>
      </c>
      <c r="KF107" s="101">
        <f>KE107*JZ107</f>
        <v>63914.98</v>
      </c>
      <c r="KG107" s="95">
        <v>63914.98</v>
      </c>
      <c r="KH107" s="121">
        <f>KG107-KF107</f>
        <v>0</v>
      </c>
      <c r="KI107" s="122">
        <f t="shared" ref="KI107" si="2430">KE107/$WC107</f>
        <v>0.90702000000000005</v>
      </c>
      <c r="KJ107" s="18">
        <f>SUM(KJ109:KJ122)</f>
        <v>363</v>
      </c>
      <c r="KK107" s="4"/>
      <c r="KL107" s="95">
        <v>18.38</v>
      </c>
      <c r="KM107" s="119">
        <f>IF(KJ107&gt;0,KL107/KJ107,0)</f>
        <v>5.0633610000000003E-2</v>
      </c>
      <c r="KN107" s="101">
        <f>IF(KQ107&gt;0,KQ107/KL107,0)</f>
        <v>6947.28</v>
      </c>
      <c r="KO107" s="120">
        <f>KM107*KN107</f>
        <v>351.76587000000001</v>
      </c>
      <c r="KP107" s="101">
        <f>KO107*KJ107</f>
        <v>127691.01</v>
      </c>
      <c r="KQ107" s="95">
        <v>127691.01</v>
      </c>
      <c r="KR107" s="121">
        <f>KQ107-KP107</f>
        <v>0</v>
      </c>
      <c r="KS107" s="122">
        <f t="shared" ref="KS107" si="2431">KO107/$WC107</f>
        <v>0.87856999999999996</v>
      </c>
      <c r="KT107" s="18">
        <f>SUM(KT109:KT122)</f>
        <v>310</v>
      </c>
      <c r="KU107" s="4"/>
      <c r="KV107" s="95">
        <v>17.600000000000001</v>
      </c>
      <c r="KW107" s="119">
        <f>IF(KT107&gt;0,KV107/KT107,0)</f>
        <v>5.6774190000000002E-2</v>
      </c>
      <c r="KX107" s="101">
        <f>IF(LA107&gt;0,LA107/KV107,0)</f>
        <v>6947.28</v>
      </c>
      <c r="KY107" s="120">
        <f>KW107*KX107</f>
        <v>394.42619000000002</v>
      </c>
      <c r="KZ107" s="101">
        <f>KY107*KT107</f>
        <v>122272.12</v>
      </c>
      <c r="LA107" s="95">
        <v>122272.13</v>
      </c>
      <c r="LB107" s="121">
        <f>LA107-KZ107</f>
        <v>0.01</v>
      </c>
      <c r="LC107" s="122">
        <f t="shared" ref="LC107" si="2432">KY107/$WC107</f>
        <v>0.98512</v>
      </c>
      <c r="LD107" s="18">
        <f>SUM(LD109:LD122)</f>
        <v>238</v>
      </c>
      <c r="LE107" s="4"/>
      <c r="LF107" s="95">
        <v>18.38</v>
      </c>
      <c r="LG107" s="119">
        <f>IF(LD107&gt;0,LF107/LD107,0)</f>
        <v>7.7226890000000006E-2</v>
      </c>
      <c r="LH107" s="101">
        <f>IF(LK107&gt;0,LK107/LF107,0)</f>
        <v>6947.28</v>
      </c>
      <c r="LI107" s="120">
        <f>LG107*LH107</f>
        <v>536.51683000000003</v>
      </c>
      <c r="LJ107" s="101">
        <f>LI107*LD107</f>
        <v>127691.01</v>
      </c>
      <c r="LK107" s="95">
        <v>127691.01</v>
      </c>
      <c r="LL107" s="121">
        <f>LK107-LJ107</f>
        <v>0</v>
      </c>
      <c r="LM107" s="122">
        <f t="shared" ref="LM107" si="2433">LI107/$WC107</f>
        <v>1.3400099999999999</v>
      </c>
      <c r="LN107" s="18">
        <f>SUM(LN109:LN122)</f>
        <v>198</v>
      </c>
      <c r="LO107" s="4"/>
      <c r="LP107" s="95">
        <v>9.75</v>
      </c>
      <c r="LQ107" s="119">
        <f>IF(LN107&gt;0,LP107/LN107,0)</f>
        <v>4.9242420000000002E-2</v>
      </c>
      <c r="LR107" s="101">
        <f>IF(LU107&gt;0,LU107/LP107,0)</f>
        <v>6947.28</v>
      </c>
      <c r="LS107" s="120">
        <f>LQ107*LR107</f>
        <v>342.10088000000002</v>
      </c>
      <c r="LT107" s="101">
        <f>LS107*LN107</f>
        <v>67735.97</v>
      </c>
      <c r="LU107" s="95">
        <v>67735.98</v>
      </c>
      <c r="LV107" s="121">
        <f>LU107-LT107</f>
        <v>0.01</v>
      </c>
      <c r="LW107" s="122">
        <f t="shared" ref="LW107" si="2434">LS107/$WC107</f>
        <v>0.85443999999999998</v>
      </c>
      <c r="LX107" s="18">
        <f>SUM(LX109:LX122)</f>
        <v>143</v>
      </c>
      <c r="LY107" s="4"/>
      <c r="LZ107" s="95">
        <v>9.75</v>
      </c>
      <c r="MA107" s="119">
        <f>IF(LX107&gt;0,LZ107/LX107,0)</f>
        <v>6.8181820000000004E-2</v>
      </c>
      <c r="MB107" s="101">
        <f>IF(ME107&gt;0,ME107/LZ107,0)</f>
        <v>6947.28</v>
      </c>
      <c r="MC107" s="120">
        <f>MA107*MB107</f>
        <v>473.67818999999997</v>
      </c>
      <c r="MD107" s="101">
        <f>MC107*LX107</f>
        <v>67735.98</v>
      </c>
      <c r="ME107" s="95">
        <v>67735.98</v>
      </c>
      <c r="MF107" s="121">
        <f>ME107-MD107</f>
        <v>0</v>
      </c>
      <c r="MG107" s="122">
        <f t="shared" ref="MG107" si="2435">MC107/$WC107</f>
        <v>1.18306</v>
      </c>
      <c r="MH107" s="18">
        <f>SUM(MH109:MH122)</f>
        <v>313</v>
      </c>
      <c r="MI107" s="4"/>
      <c r="MJ107" s="95">
        <v>9.75</v>
      </c>
      <c r="MK107" s="119">
        <f>IF(MH107&gt;0,MJ107/MH107,0)</f>
        <v>3.115016E-2</v>
      </c>
      <c r="ML107" s="101">
        <f>IF(MO107&gt;0,MO107/MJ107,0)</f>
        <v>6947.28</v>
      </c>
      <c r="MM107" s="120">
        <f>MK107*ML107</f>
        <v>216.40888000000001</v>
      </c>
      <c r="MN107" s="101">
        <f>MM107*MH107</f>
        <v>67735.98</v>
      </c>
      <c r="MO107" s="95">
        <v>67735.98</v>
      </c>
      <c r="MP107" s="121">
        <f>MO107-MN107</f>
        <v>0</v>
      </c>
      <c r="MQ107" s="122">
        <f t="shared" ref="MQ107" si="2436">MM107/$WC107</f>
        <v>0.54051000000000005</v>
      </c>
      <c r="MR107" s="18">
        <f>SUM(MR109:MR122)</f>
        <v>102</v>
      </c>
      <c r="MS107" s="4"/>
      <c r="MT107" s="95">
        <v>9.34</v>
      </c>
      <c r="MU107" s="119">
        <f>IF(MR107&gt;0,MT107/MR107,0)</f>
        <v>9.1568629999999998E-2</v>
      </c>
      <c r="MV107" s="101">
        <f>IF(MY107&gt;0,MY107/MT107,0)</f>
        <v>6947.28</v>
      </c>
      <c r="MW107" s="120">
        <f>MU107*MV107</f>
        <v>636.15291000000002</v>
      </c>
      <c r="MX107" s="101">
        <f>MW107*MR107</f>
        <v>64887.6</v>
      </c>
      <c r="MY107" s="95">
        <v>64887.6</v>
      </c>
      <c r="MZ107" s="121">
        <f>MY107-MX107</f>
        <v>0</v>
      </c>
      <c r="NA107" s="122">
        <f t="shared" ref="NA107" si="2437">MW107/$WC107</f>
        <v>1.5888599999999999</v>
      </c>
      <c r="NB107" s="18">
        <f>SUM(NB109:NB122)</f>
        <v>171</v>
      </c>
      <c r="NC107" s="4"/>
      <c r="ND107" s="95">
        <v>12.75</v>
      </c>
      <c r="NE107" s="119">
        <f>IF(NB107&gt;0,ND107/NB107,0)</f>
        <v>7.45614E-2</v>
      </c>
      <c r="NF107" s="101">
        <f>IF(NI107&gt;0,NI107/ND107,0)</f>
        <v>6947.28</v>
      </c>
      <c r="NG107" s="120">
        <f>NE107*NF107</f>
        <v>517.99892</v>
      </c>
      <c r="NH107" s="101">
        <f>NG107*NB107</f>
        <v>88577.82</v>
      </c>
      <c r="NI107" s="95">
        <v>88577.82</v>
      </c>
      <c r="NJ107" s="121">
        <f>NI107-NH107</f>
        <v>0</v>
      </c>
      <c r="NK107" s="122">
        <f t="shared" ref="NK107" si="2438">NG107/$WC107</f>
        <v>1.29376</v>
      </c>
      <c r="NL107" s="18">
        <f>SUM(NL109:NL122)</f>
        <v>480</v>
      </c>
      <c r="NM107" s="4"/>
      <c r="NN107" s="95">
        <v>21</v>
      </c>
      <c r="NO107" s="119">
        <f>IF(NL107&gt;0,NN107/NL107,0)</f>
        <v>4.3749999999999997E-2</v>
      </c>
      <c r="NP107" s="101">
        <f>IF(NS107&gt;0,NS107/NN107,0)</f>
        <v>6947.28</v>
      </c>
      <c r="NQ107" s="120">
        <f>NO107*NP107</f>
        <v>303.94349999999997</v>
      </c>
      <c r="NR107" s="101">
        <f>NQ107*NL107</f>
        <v>145892.88</v>
      </c>
      <c r="NS107" s="95">
        <v>145892.88</v>
      </c>
      <c r="NT107" s="121">
        <f>NS107-NR107</f>
        <v>0</v>
      </c>
      <c r="NU107" s="122">
        <f t="shared" ref="NU107" si="2439">NQ107/$WC107</f>
        <v>0.75912999999999997</v>
      </c>
      <c r="NV107" s="18">
        <f>SUM(NV109:NV122)</f>
        <v>150</v>
      </c>
      <c r="NW107" s="4"/>
      <c r="NX107" s="95">
        <v>6.75</v>
      </c>
      <c r="NY107" s="119">
        <f>IF(NV107&gt;0,NX107/NV107,0)</f>
        <v>4.4999999999999998E-2</v>
      </c>
      <c r="NZ107" s="101">
        <f>IF(OC107&gt;0,OC107/NX107,0)</f>
        <v>6947.28</v>
      </c>
      <c r="OA107" s="120">
        <f>NY107*NZ107</f>
        <v>312.62759999999997</v>
      </c>
      <c r="OB107" s="101">
        <f>OA107*NV107</f>
        <v>46894.14</v>
      </c>
      <c r="OC107" s="95">
        <v>46894.14</v>
      </c>
      <c r="OD107" s="121">
        <f>OC107-OB107</f>
        <v>0</v>
      </c>
      <c r="OE107" s="122">
        <f t="shared" ref="OE107" si="2440">OA107/$WC107</f>
        <v>0.78081999999999996</v>
      </c>
      <c r="OF107" s="18">
        <f>SUM(OF109:OF122)</f>
        <v>141</v>
      </c>
      <c r="OG107" s="4"/>
      <c r="OH107" s="95">
        <v>6.13</v>
      </c>
      <c r="OI107" s="119">
        <f>IF(OF107&gt;0,OH107/OF107,0)</f>
        <v>4.3475180000000002E-2</v>
      </c>
      <c r="OJ107" s="101">
        <f>IF(OM107&gt;0,OM107/OH107,0)</f>
        <v>6947.28</v>
      </c>
      <c r="OK107" s="120">
        <f>OI107*OJ107</f>
        <v>302.03424999999999</v>
      </c>
      <c r="OL107" s="101">
        <f>OK107*OF107</f>
        <v>42586.83</v>
      </c>
      <c r="OM107" s="95">
        <v>42586.83</v>
      </c>
      <c r="ON107" s="121">
        <f>OM107-OL107</f>
        <v>0</v>
      </c>
      <c r="OO107" s="122">
        <f t="shared" ref="OO107" si="2441">OK107/$WC107</f>
        <v>0.75436000000000003</v>
      </c>
      <c r="OP107" s="18">
        <f>SUM(OP109:OP122)</f>
        <v>229</v>
      </c>
      <c r="OQ107" s="4"/>
      <c r="OR107" s="95">
        <v>12</v>
      </c>
      <c r="OS107" s="119">
        <f>IF(OP107&gt;0,OR107/OP107,0)</f>
        <v>5.2401749999999997E-2</v>
      </c>
      <c r="OT107" s="101">
        <f>IF(OW107&gt;0,OW107/OR107,0)</f>
        <v>6947.28</v>
      </c>
      <c r="OU107" s="120">
        <f>OS107*OT107</f>
        <v>364.04962999999998</v>
      </c>
      <c r="OV107" s="101">
        <f>OU107*OP107</f>
        <v>83367.37</v>
      </c>
      <c r="OW107" s="95">
        <v>83367.360000000001</v>
      </c>
      <c r="OX107" s="121">
        <f>OW107-OV107</f>
        <v>-0.01</v>
      </c>
      <c r="OY107" s="122">
        <f t="shared" ref="OY107" si="2442">OU107/$WC107</f>
        <v>0.90925999999999996</v>
      </c>
      <c r="OZ107" s="18">
        <f>SUM(OZ109:OZ122)</f>
        <v>72</v>
      </c>
      <c r="PA107" s="4"/>
      <c r="PB107" s="95">
        <v>9.26</v>
      </c>
      <c r="PC107" s="119">
        <f>IF(OZ107&gt;0,PB107/OZ107,0)</f>
        <v>0.12861111</v>
      </c>
      <c r="PD107" s="101">
        <f>IF(PG107&gt;0,PG107/PB107,0)</f>
        <v>6947.28</v>
      </c>
      <c r="PE107" s="120">
        <f>PC107*PD107</f>
        <v>893.49739</v>
      </c>
      <c r="PF107" s="101">
        <f>PE107*OZ107</f>
        <v>64331.81</v>
      </c>
      <c r="PG107" s="95">
        <v>64331.81</v>
      </c>
      <c r="PH107" s="121">
        <f>PG107-PF107</f>
        <v>0</v>
      </c>
      <c r="PI107" s="122">
        <f t="shared" ref="PI107" si="2443">PE107/$WC107</f>
        <v>2.2316099999999999</v>
      </c>
      <c r="PJ107" s="18">
        <f>SUM(PJ109:PJ122)</f>
        <v>165</v>
      </c>
      <c r="PK107" s="4"/>
      <c r="PL107" s="95">
        <v>6.25</v>
      </c>
      <c r="PM107" s="119">
        <f>IF(PJ107&gt;0,PL107/PJ107,0)</f>
        <v>3.7878790000000002E-2</v>
      </c>
      <c r="PN107" s="101">
        <f>IF(PQ107&gt;0,PQ107/PL107,0)</f>
        <v>6947.28</v>
      </c>
      <c r="PO107" s="120">
        <f>PM107*PN107</f>
        <v>263.15456</v>
      </c>
      <c r="PP107" s="101">
        <f>PO107*PJ107</f>
        <v>43420.5</v>
      </c>
      <c r="PQ107" s="95">
        <v>43420.5</v>
      </c>
      <c r="PR107" s="121">
        <f>PQ107-PP107</f>
        <v>0</v>
      </c>
      <c r="PS107" s="122">
        <f t="shared" ref="PS107" si="2444">PO107/$WC107</f>
        <v>0.65725999999999996</v>
      </c>
      <c r="PT107" s="18">
        <f>SUM(PT109:PT122)</f>
        <v>0</v>
      </c>
      <c r="PU107" s="4"/>
      <c r="PV107" s="95"/>
      <c r="PW107" s="119">
        <f>IF(PT107&gt;0,PV107/PT107,0)</f>
        <v>0</v>
      </c>
      <c r="PX107" s="101">
        <f>IF(QA107&gt;0,QA107/PV107,0)</f>
        <v>0</v>
      </c>
      <c r="PY107" s="120">
        <f>PW107*PX107</f>
        <v>0</v>
      </c>
      <c r="PZ107" s="101">
        <f>PY107*PT107</f>
        <v>0</v>
      </c>
      <c r="QA107" s="95"/>
      <c r="QB107" s="121">
        <f>QA107-PZ107</f>
        <v>0</v>
      </c>
      <c r="QC107" s="122">
        <f t="shared" ref="QC107" si="2445">PY107/$WC107</f>
        <v>0</v>
      </c>
      <c r="QD107" s="18">
        <f>SUM(QD109:QD122)</f>
        <v>230</v>
      </c>
      <c r="QE107" s="4"/>
      <c r="QF107" s="95">
        <v>9</v>
      </c>
      <c r="QG107" s="119">
        <f>IF(QD107&gt;0,QF107/QD107,0)</f>
        <v>3.9130430000000001E-2</v>
      </c>
      <c r="QH107" s="101">
        <f>IF(QK107&gt;0,QK107/QF107,0)</f>
        <v>6947.28</v>
      </c>
      <c r="QI107" s="120">
        <f>QG107*QH107</f>
        <v>271.85005000000001</v>
      </c>
      <c r="QJ107" s="101">
        <f>QI107*QD107</f>
        <v>62525.51</v>
      </c>
      <c r="QK107" s="95">
        <v>62525.52</v>
      </c>
      <c r="QL107" s="121">
        <f>QK107-QJ107</f>
        <v>0.01</v>
      </c>
      <c r="QM107" s="122">
        <f t="shared" ref="QM107" si="2446">QI107/$WC107</f>
        <v>0.67898000000000003</v>
      </c>
      <c r="QN107" s="18">
        <f>SUM(QN109:QN122)</f>
        <v>165</v>
      </c>
      <c r="QO107" s="4"/>
      <c r="QP107" s="95">
        <v>9.19</v>
      </c>
      <c r="QQ107" s="119">
        <f>IF(QN107&gt;0,QP107/QN107,0)</f>
        <v>5.5696969999999998E-2</v>
      </c>
      <c r="QR107" s="101">
        <f>IF(QU107&gt;0,QU107/QP107,0)</f>
        <v>6947.28</v>
      </c>
      <c r="QS107" s="120">
        <f>QQ107*QR107</f>
        <v>386.94245000000001</v>
      </c>
      <c r="QT107" s="101">
        <f>QS107*QN107</f>
        <v>63845.5</v>
      </c>
      <c r="QU107" s="95">
        <v>63845.5</v>
      </c>
      <c r="QV107" s="121">
        <f>QU107-QT107</f>
        <v>0</v>
      </c>
      <c r="QW107" s="122">
        <f t="shared" ref="QW107" si="2447">QS107/$WC107</f>
        <v>0.96643000000000001</v>
      </c>
      <c r="QX107" s="18">
        <f>SUM(QX109:QX122)</f>
        <v>173</v>
      </c>
      <c r="QY107" s="4"/>
      <c r="QZ107" s="95">
        <v>10.07</v>
      </c>
      <c r="RA107" s="119">
        <f>IF(QX107&gt;0,QZ107/QX107,0)</f>
        <v>5.8208089999999997E-2</v>
      </c>
      <c r="RB107" s="101">
        <f>IF(RE107&gt;0,RE107/QZ107,0)</f>
        <v>6947.28</v>
      </c>
      <c r="RC107" s="120">
        <f>RA107*RB107</f>
        <v>404.3879</v>
      </c>
      <c r="RD107" s="101">
        <f>RC107*QX107</f>
        <v>69959.11</v>
      </c>
      <c r="RE107" s="95">
        <v>69959.11</v>
      </c>
      <c r="RF107" s="121">
        <f>RE107-RD107</f>
        <v>0</v>
      </c>
      <c r="RG107" s="122">
        <f t="shared" ref="RG107" si="2448">RC107/$WC107</f>
        <v>1.01</v>
      </c>
      <c r="RH107" s="18">
        <f>SUM(RH109:RH122)</f>
        <v>152</v>
      </c>
      <c r="RI107" s="4"/>
      <c r="RJ107" s="95">
        <v>9.75</v>
      </c>
      <c r="RK107" s="119">
        <f>IF(RH107&gt;0,RJ107/RH107,0)</f>
        <v>6.4144740000000006E-2</v>
      </c>
      <c r="RL107" s="101">
        <f>IF(RO107&gt;0,RO107/RJ107,0)</f>
        <v>6947.28</v>
      </c>
      <c r="RM107" s="120">
        <f>RK107*RL107</f>
        <v>445.63146999999998</v>
      </c>
      <c r="RN107" s="101">
        <f>RM107*RH107</f>
        <v>67735.98</v>
      </c>
      <c r="RO107" s="95">
        <v>67735.98</v>
      </c>
      <c r="RP107" s="121">
        <f>RO107-RN107</f>
        <v>0</v>
      </c>
      <c r="RQ107" s="122">
        <f t="shared" ref="RQ107" si="2449">RM107/$WC107</f>
        <v>1.1130100000000001</v>
      </c>
      <c r="RR107" s="18">
        <f>SUM(RR109:RR122)</f>
        <v>339</v>
      </c>
      <c r="RS107" s="4"/>
      <c r="RT107" s="95">
        <v>18.3</v>
      </c>
      <c r="RU107" s="119">
        <f>IF(RR107&gt;0,RT107/RR107,0)</f>
        <v>5.3982299999999997E-2</v>
      </c>
      <c r="RV107" s="101">
        <f>IF(RY107&gt;0,RY107/RT107,0)</f>
        <v>6947.28</v>
      </c>
      <c r="RW107" s="120">
        <f>RU107*RV107</f>
        <v>375.03014999999999</v>
      </c>
      <c r="RX107" s="101">
        <f>RW107*RR107</f>
        <v>127135.22</v>
      </c>
      <c r="RY107" s="95">
        <v>127135.22</v>
      </c>
      <c r="RZ107" s="121">
        <f>RY107-RX107</f>
        <v>0</v>
      </c>
      <c r="SA107" s="122">
        <f t="shared" ref="SA107" si="2450">RW107/$WC107</f>
        <v>0.93667999999999996</v>
      </c>
      <c r="SB107" s="18">
        <f>SUM(SB109:SB122)</f>
        <v>50</v>
      </c>
      <c r="SC107" s="4"/>
      <c r="SD107" s="95">
        <v>9.75</v>
      </c>
      <c r="SE107" s="119">
        <f>IF(SB107&gt;0,SD107/SB107,0)</f>
        <v>0.19500000000000001</v>
      </c>
      <c r="SF107" s="101">
        <f>IF(SI107&gt;0,SI107/SD107,0)</f>
        <v>6947.28</v>
      </c>
      <c r="SG107" s="120">
        <f>SE107*SF107</f>
        <v>1354.7195999999999</v>
      </c>
      <c r="SH107" s="101">
        <f>SG107*SB107</f>
        <v>67735.98</v>
      </c>
      <c r="SI107" s="95">
        <v>67735.98</v>
      </c>
      <c r="SJ107" s="121">
        <f>SI107-SH107</f>
        <v>0</v>
      </c>
      <c r="SK107" s="122">
        <f t="shared" ref="SK107" si="2451">SG107/$WC107</f>
        <v>3.3835700000000002</v>
      </c>
      <c r="SL107" s="18">
        <f>SUM(SL109:SL122)</f>
        <v>295</v>
      </c>
      <c r="SM107" s="4"/>
      <c r="SN107" s="95">
        <v>18.38</v>
      </c>
      <c r="SO107" s="119">
        <f>IF(SL107&gt;0,SN107/SL107,0)</f>
        <v>6.2305079999999999E-2</v>
      </c>
      <c r="SP107" s="101">
        <f>IF(SS107&gt;0,SS107/SN107,0)</f>
        <v>6947.28</v>
      </c>
      <c r="SQ107" s="120">
        <f>SO107*SP107</f>
        <v>432.85084000000001</v>
      </c>
      <c r="SR107" s="101">
        <f>SQ107*SL107</f>
        <v>127691</v>
      </c>
      <c r="SS107" s="95">
        <v>127691.01</v>
      </c>
      <c r="ST107" s="121">
        <f>SS107-SR107</f>
        <v>0.01</v>
      </c>
      <c r="SU107" s="122">
        <f t="shared" ref="SU107" si="2452">SQ107/$WC107</f>
        <v>1.0810900000000001</v>
      </c>
      <c r="SV107" s="18">
        <f>SUM(SV109:SV122)</f>
        <v>319</v>
      </c>
      <c r="SW107" s="4"/>
      <c r="SX107" s="95">
        <v>18.38</v>
      </c>
      <c r="SY107" s="119">
        <f>IF(SV107&gt;0,SX107/SV107,0)</f>
        <v>5.7617549999999997E-2</v>
      </c>
      <c r="SZ107" s="101">
        <f>IF(TC107&gt;0,TC107/SX107,0)</f>
        <v>6947.28</v>
      </c>
      <c r="TA107" s="120">
        <f>SY107*SZ107</f>
        <v>400.28525000000002</v>
      </c>
      <c r="TB107" s="101">
        <f>TA107*SV107</f>
        <v>127690.99</v>
      </c>
      <c r="TC107" s="95">
        <v>127691.01</v>
      </c>
      <c r="TD107" s="121">
        <f>TC107-TB107</f>
        <v>0.02</v>
      </c>
      <c r="TE107" s="122">
        <f t="shared" ref="TE107" si="2453">TA107/$WC107</f>
        <v>0.99975999999999998</v>
      </c>
      <c r="TF107" s="18">
        <f>SUM(TF109:TF122)</f>
        <v>175</v>
      </c>
      <c r="TG107" s="4"/>
      <c r="TH107" s="95">
        <v>6.75</v>
      </c>
      <c r="TI107" s="119">
        <f>IF(TF107&gt;0,TH107/TF107,0)</f>
        <v>3.8571429999999997E-2</v>
      </c>
      <c r="TJ107" s="101">
        <f>IF(TM107&gt;0,TM107/TH107,0)</f>
        <v>6947.28</v>
      </c>
      <c r="TK107" s="120">
        <f>TI107*TJ107</f>
        <v>267.96652</v>
      </c>
      <c r="TL107" s="101">
        <f>TK107*TF107</f>
        <v>46894.14</v>
      </c>
      <c r="TM107" s="95">
        <v>46894.14</v>
      </c>
      <c r="TN107" s="121">
        <f>TM107-TL107</f>
        <v>0</v>
      </c>
      <c r="TO107" s="122">
        <f t="shared" ref="TO107" si="2454">TK107/$WC107</f>
        <v>0.66927999999999999</v>
      </c>
      <c r="TP107" s="18">
        <f>SUM(TP109:TP122)</f>
        <v>274</v>
      </c>
      <c r="TQ107" s="4"/>
      <c r="TR107" s="95">
        <v>18.38</v>
      </c>
      <c r="TS107" s="119">
        <f>IF(TP107&gt;0,TR107/TP107,0)</f>
        <v>6.7080290000000001E-2</v>
      </c>
      <c r="TT107" s="101">
        <f>IF(TW107&gt;0,TW107/TR107,0)</f>
        <v>6947.28</v>
      </c>
      <c r="TU107" s="120">
        <f>TS107*TT107</f>
        <v>466.02555999999998</v>
      </c>
      <c r="TV107" s="101">
        <f>TU107*TP107</f>
        <v>127691</v>
      </c>
      <c r="TW107" s="95">
        <v>127691.01</v>
      </c>
      <c r="TX107" s="121">
        <f>TW107-TV107</f>
        <v>0.01</v>
      </c>
      <c r="TY107" s="122">
        <f t="shared" ref="TY107" si="2455">TU107/$WC107</f>
        <v>1.16395</v>
      </c>
      <c r="TZ107" s="18">
        <f>SUM(TZ109:TZ122)</f>
        <v>188</v>
      </c>
      <c r="UA107" s="4"/>
      <c r="UB107" s="95">
        <v>12.25</v>
      </c>
      <c r="UC107" s="119">
        <f>IF(TZ107&gt;0,UB107/TZ107,0)</f>
        <v>6.515957E-2</v>
      </c>
      <c r="UD107" s="101">
        <f>IF(UG107&gt;0,UG107/UB107,0)</f>
        <v>6947.28</v>
      </c>
      <c r="UE107" s="120">
        <f>UC107*UD107</f>
        <v>452.68178</v>
      </c>
      <c r="UF107" s="101">
        <f>UE107*TZ107</f>
        <v>85104.17</v>
      </c>
      <c r="UG107" s="95">
        <v>85104.18</v>
      </c>
      <c r="UH107" s="121">
        <f>UG107-UF107</f>
        <v>0.01</v>
      </c>
      <c r="UI107" s="122">
        <f t="shared" ref="UI107" si="2456">UE107/$WC107</f>
        <v>1.13062</v>
      </c>
      <c r="UJ107" s="18">
        <f>SUM(UJ109:UJ122)</f>
        <v>349</v>
      </c>
      <c r="UK107" s="4"/>
      <c r="UL107" s="95">
        <v>18.38</v>
      </c>
      <c r="UM107" s="119">
        <f>IF(UJ107&gt;0,UL107/UJ107,0)</f>
        <v>5.2664759999999998E-2</v>
      </c>
      <c r="UN107" s="101">
        <f>IF(UQ107&gt;0,UQ107/UL107,0)</f>
        <v>6947.28</v>
      </c>
      <c r="UO107" s="120">
        <f>UM107*UN107</f>
        <v>365.87682999999998</v>
      </c>
      <c r="UP107" s="101">
        <f>UO107*UJ107</f>
        <v>127691.01</v>
      </c>
      <c r="UQ107" s="95">
        <v>127691.01</v>
      </c>
      <c r="UR107" s="121">
        <f>UQ107-UP107</f>
        <v>0</v>
      </c>
      <c r="US107" s="122">
        <f t="shared" ref="US107" si="2457">UO107/$WC107</f>
        <v>0.91381999999999997</v>
      </c>
      <c r="UT107" s="18">
        <f>SUM(UT109:UT122)</f>
        <v>322</v>
      </c>
      <c r="UU107" s="4"/>
      <c r="UV107" s="95">
        <v>13.5</v>
      </c>
      <c r="UW107" s="119">
        <f>IF(UT107&gt;0,UV107/UT107,0)</f>
        <v>4.1925469999999999E-2</v>
      </c>
      <c r="UX107" s="101">
        <f>IF(VA107&gt;0,VA107/UV107,0)</f>
        <v>6947.28</v>
      </c>
      <c r="UY107" s="120">
        <f>UW107*UX107</f>
        <v>291.26798000000002</v>
      </c>
      <c r="UZ107" s="101">
        <f>UY107*UT107</f>
        <v>93788.29</v>
      </c>
      <c r="VA107" s="95">
        <v>93788.28</v>
      </c>
      <c r="VB107" s="121">
        <f>VA107-UZ107</f>
        <v>-0.01</v>
      </c>
      <c r="VC107" s="122">
        <f t="shared" ref="VC107" si="2458">UY107/$WC107</f>
        <v>0.72746999999999995</v>
      </c>
      <c r="VD107" s="18">
        <f>SUM(VD109:VD122)</f>
        <v>566</v>
      </c>
      <c r="VE107" s="4"/>
      <c r="VF107" s="95">
        <v>31</v>
      </c>
      <c r="VG107" s="119">
        <f>IF(VD107&gt;0,VF107/VD107,0)</f>
        <v>5.4770319999999997E-2</v>
      </c>
      <c r="VH107" s="101">
        <f>IF(VK107&gt;0,VK107/VF107,0)</f>
        <v>6947.28</v>
      </c>
      <c r="VI107" s="120">
        <f>VG107*VH107</f>
        <v>380.50475</v>
      </c>
      <c r="VJ107" s="101">
        <f>VI107*VD107</f>
        <v>215365.69</v>
      </c>
      <c r="VK107" s="95">
        <v>215365.68</v>
      </c>
      <c r="VL107" s="121">
        <f>VK107-VJ107</f>
        <v>-0.01</v>
      </c>
      <c r="VM107" s="122">
        <f t="shared" ref="VM107" si="2459">VI107/$WC107</f>
        <v>0.95035000000000003</v>
      </c>
      <c r="VN107" s="18">
        <f>SUM(VN109:VN122)</f>
        <v>357</v>
      </c>
      <c r="VO107" s="4"/>
      <c r="VP107" s="95">
        <v>12.25</v>
      </c>
      <c r="VQ107" s="119">
        <f>IF(VN107&gt;0,VP107/VN107,0)</f>
        <v>3.4313730000000001E-2</v>
      </c>
      <c r="VR107" s="101">
        <f>IF(VU107&gt;0,VU107/VP107,0)</f>
        <v>6947.28</v>
      </c>
      <c r="VS107" s="120">
        <f>VQ107*VR107</f>
        <v>238.38709</v>
      </c>
      <c r="VT107" s="101">
        <f>VS107*VN107</f>
        <v>85104.19</v>
      </c>
      <c r="VU107" s="95">
        <v>85104.18</v>
      </c>
      <c r="VV107" s="121">
        <f>VU107-VT107</f>
        <v>-0.01</v>
      </c>
      <c r="VW107" s="122">
        <f t="shared" ref="VW107" si="2460">VS107/$WC107</f>
        <v>0.59540000000000004</v>
      </c>
      <c r="VX107" s="18">
        <f>SUM(VX109:VX122)</f>
        <v>12565</v>
      </c>
      <c r="VY107" s="4"/>
      <c r="VZ107" s="127">
        <f>H107+R107+AB107+AL107+AV107+BF107+BP107+BZ107+CJ107+CT107+DD107+DN107+DX107+EH107+ER107+FB107+FL107+FV107+GF107+GP107+GZ107+HJ107+HT107+ID107+IN107+IX107+JH107+JR107+KB107+KL107+KV107+LF107+LP107+LZ107+MJ107+MT107+ND107+NN107+NX107+OH107+OR107+PB107+PL107+PV107+QF107+QP107+QZ107+RJ107+RT107+SD107+SN107+SX107+TH107+TR107+UB107+UL107+UV107+VF107+VP107</f>
        <v>724.14</v>
      </c>
      <c r="WA107" s="119">
        <f>IF(VX107&gt;0,VZ107/VX107,0)</f>
        <v>5.7631519999999999E-2</v>
      </c>
      <c r="WB107" s="101">
        <f>IF(WE107&gt;0,WE107/VZ107,0)</f>
        <v>6947.28</v>
      </c>
      <c r="WC107" s="120">
        <f>WA107*WB107</f>
        <v>400.38231000000002</v>
      </c>
      <c r="WD107" s="101">
        <f>WC107*VX107</f>
        <v>5030803.7300000004</v>
      </c>
      <c r="WE107" s="127">
        <f>M107+W107+AG107+AQ107+BA107+BK107+BU107+CE107+CO107+CY107+DI107+DS107+EC107+EM107+EW107+FG107+FQ107+GA107+GK107+GU107+HE107+HO107+HY107+II107+IS107+JC107+JM107+JW107+KG107+KQ107+LA107+LK107+LU107+ME107+MO107+MY107+NI107+NS107+OC107+OM107+OW107+PG107+PQ107+QA107+QK107+QU107+RE107+RO107+RY107+SI107+SS107+TC107+TM107+TW107+UG107+UQ107+VA107+VK107+VU107</f>
        <v>5030803.38</v>
      </c>
      <c r="WF107" s="121">
        <f>WE107-WD107</f>
        <v>-0.35</v>
      </c>
    </row>
    <row r="108" spans="1:604" s="114" customFormat="1">
      <c r="A108" s="112"/>
      <c r="B108" s="113" t="s">
        <v>456</v>
      </c>
      <c r="C108" s="113"/>
      <c r="D108" s="113"/>
      <c r="E108" s="113"/>
      <c r="F108" s="123"/>
      <c r="G108" s="113"/>
      <c r="H108" s="121">
        <f>H107-(SUM(H109:H122))</f>
        <v>0</v>
      </c>
      <c r="I108" s="124"/>
      <c r="J108" s="121"/>
      <c r="K108" s="125"/>
      <c r="L108" s="121">
        <f>L107-(SUM(L109:L122))</f>
        <v>0.01</v>
      </c>
      <c r="M108" s="121"/>
      <c r="N108" s="121"/>
      <c r="O108" s="113"/>
      <c r="P108" s="123"/>
      <c r="Q108" s="113"/>
      <c r="R108" s="121">
        <f>R107-(SUM(R109:R122))</f>
        <v>0</v>
      </c>
      <c r="S108" s="124"/>
      <c r="T108" s="121"/>
      <c r="U108" s="125"/>
      <c r="V108" s="121">
        <f>V107-(SUM(V109:V122))</f>
        <v>0.02</v>
      </c>
      <c r="W108" s="121"/>
      <c r="X108" s="121"/>
      <c r="Y108" s="113"/>
      <c r="Z108" s="123"/>
      <c r="AA108" s="113"/>
      <c r="AB108" s="121">
        <f>AB107-(SUM(AB109:AB122))</f>
        <v>0</v>
      </c>
      <c r="AC108" s="124"/>
      <c r="AD108" s="121"/>
      <c r="AE108" s="125"/>
      <c r="AF108" s="121">
        <f>AF107-(SUM(AF109:AF122))</f>
        <v>0</v>
      </c>
      <c r="AG108" s="121"/>
      <c r="AH108" s="121"/>
      <c r="AI108" s="113"/>
      <c r="AJ108" s="123"/>
      <c r="AK108" s="113"/>
      <c r="AL108" s="121" t="e">
        <f>AL107-(SUM(AL109:AL122))</f>
        <v>#DIV/0!</v>
      </c>
      <c r="AM108" s="124"/>
      <c r="AN108" s="121"/>
      <c r="AO108" s="125"/>
      <c r="AP108" s="121">
        <f>AP107-(SUM(AP109:AP122))</f>
        <v>0</v>
      </c>
      <c r="AQ108" s="121"/>
      <c r="AR108" s="121"/>
      <c r="AS108" s="113"/>
      <c r="AT108" s="123"/>
      <c r="AU108" s="113"/>
      <c r="AV108" s="121">
        <f>AV107-(SUM(AV109:AV122))</f>
        <v>0</v>
      </c>
      <c r="AW108" s="124"/>
      <c r="AX108" s="121"/>
      <c r="AY108" s="125"/>
      <c r="AZ108" s="121">
        <f>AZ107-(SUM(AZ109:AZ122))</f>
        <v>0</v>
      </c>
      <c r="BA108" s="121"/>
      <c r="BB108" s="121"/>
      <c r="BC108" s="113"/>
      <c r="BD108" s="123"/>
      <c r="BE108" s="113"/>
      <c r="BF108" s="121">
        <f>BF107-(SUM(BF109:BF122))</f>
        <v>0</v>
      </c>
      <c r="BG108" s="124"/>
      <c r="BH108" s="121"/>
      <c r="BI108" s="125"/>
      <c r="BJ108" s="121">
        <f>BJ107-(SUM(BJ109:BJ122))</f>
        <v>0.01</v>
      </c>
      <c r="BK108" s="121"/>
      <c r="BL108" s="121"/>
      <c r="BM108" s="113"/>
      <c r="BN108" s="123"/>
      <c r="BO108" s="113"/>
      <c r="BP108" s="121">
        <f>BP107-(SUM(BP109:BP122))</f>
        <v>0</v>
      </c>
      <c r="BQ108" s="124"/>
      <c r="BR108" s="121"/>
      <c r="BS108" s="125"/>
      <c r="BT108" s="121">
        <f>BT107-(SUM(BT109:BT122))</f>
        <v>0</v>
      </c>
      <c r="BU108" s="121"/>
      <c r="BV108" s="121"/>
      <c r="BW108" s="113"/>
      <c r="BX108" s="123"/>
      <c r="BY108" s="113"/>
      <c r="BZ108" s="121">
        <f>BZ107-(SUM(BZ109:BZ122))</f>
        <v>0</v>
      </c>
      <c r="CA108" s="124"/>
      <c r="CB108" s="121"/>
      <c r="CC108" s="125"/>
      <c r="CD108" s="121">
        <f>CD107-(SUM(CD109:CD122))</f>
        <v>0</v>
      </c>
      <c r="CE108" s="121"/>
      <c r="CF108" s="121"/>
      <c r="CG108" s="113"/>
      <c r="CH108" s="123"/>
      <c r="CI108" s="113"/>
      <c r="CJ108" s="121" t="e">
        <f>CJ107-(SUM(CJ109:CJ122))</f>
        <v>#DIV/0!</v>
      </c>
      <c r="CK108" s="124"/>
      <c r="CL108" s="121"/>
      <c r="CM108" s="125"/>
      <c r="CN108" s="121">
        <f>CN107-(SUM(CN109:CN122))</f>
        <v>0</v>
      </c>
      <c r="CO108" s="121"/>
      <c r="CP108" s="121"/>
      <c r="CQ108" s="113"/>
      <c r="CR108" s="123"/>
      <c r="CS108" s="113"/>
      <c r="CT108" s="121">
        <f>CT107-(SUM(CT109:CT122))</f>
        <v>0</v>
      </c>
      <c r="CU108" s="124"/>
      <c r="CV108" s="121"/>
      <c r="CW108" s="125"/>
      <c r="CX108" s="121">
        <f>CX107-(SUM(CX109:CX122))</f>
        <v>0</v>
      </c>
      <c r="CY108" s="121"/>
      <c r="CZ108" s="121"/>
      <c r="DA108" s="113"/>
      <c r="DB108" s="123"/>
      <c r="DC108" s="113"/>
      <c r="DD108" s="121">
        <f>DD107-(SUM(DD109:DD122))</f>
        <v>0.01</v>
      </c>
      <c r="DE108" s="124"/>
      <c r="DF108" s="121"/>
      <c r="DG108" s="125"/>
      <c r="DH108" s="121">
        <f>DH107-(SUM(DH109:DH122))</f>
        <v>69.47</v>
      </c>
      <c r="DI108" s="121"/>
      <c r="DJ108" s="121"/>
      <c r="DK108" s="113"/>
      <c r="DL108" s="123"/>
      <c r="DM108" s="113"/>
      <c r="DN108" s="121">
        <f>DN107-(SUM(DN109:DN122))</f>
        <v>0</v>
      </c>
      <c r="DO108" s="124"/>
      <c r="DP108" s="121"/>
      <c r="DQ108" s="125"/>
      <c r="DR108" s="121">
        <f>DR107-(SUM(DR109:DR122))</f>
        <v>0</v>
      </c>
      <c r="DS108" s="121"/>
      <c r="DT108" s="121"/>
      <c r="DU108" s="113"/>
      <c r="DV108" s="123"/>
      <c r="DW108" s="113"/>
      <c r="DX108" s="121">
        <f>DX107-(SUM(DX109:DX122))</f>
        <v>0</v>
      </c>
      <c r="DY108" s="124"/>
      <c r="DZ108" s="121"/>
      <c r="EA108" s="125"/>
      <c r="EB108" s="121">
        <f>EB107-(SUM(EB109:EB122))</f>
        <v>0</v>
      </c>
      <c r="EC108" s="121"/>
      <c r="ED108" s="121"/>
      <c r="EE108" s="113"/>
      <c r="EF108" s="123"/>
      <c r="EG108" s="113"/>
      <c r="EH108" s="121">
        <f>EH107-(SUM(EH109:EH122))</f>
        <v>0</v>
      </c>
      <c r="EI108" s="124"/>
      <c r="EJ108" s="121"/>
      <c r="EK108" s="125"/>
      <c r="EL108" s="121">
        <f>EL107-(SUM(EL109:EL122))</f>
        <v>0</v>
      </c>
      <c r="EM108" s="121"/>
      <c r="EN108" s="121"/>
      <c r="EO108" s="113"/>
      <c r="EP108" s="123"/>
      <c r="EQ108" s="113"/>
      <c r="ER108" s="121">
        <f>ER107-(SUM(ER109:ER122))</f>
        <v>0</v>
      </c>
      <c r="ES108" s="124"/>
      <c r="ET108" s="121"/>
      <c r="EU108" s="125"/>
      <c r="EV108" s="121">
        <f>EV107-(SUM(EV109:EV122))</f>
        <v>0</v>
      </c>
      <c r="EW108" s="121"/>
      <c r="EX108" s="121"/>
      <c r="EY108" s="113"/>
      <c r="EZ108" s="123"/>
      <c r="FA108" s="113"/>
      <c r="FB108" s="121">
        <f>FB107-(SUM(FB109:FB122))</f>
        <v>0</v>
      </c>
      <c r="FC108" s="124"/>
      <c r="FD108" s="121"/>
      <c r="FE108" s="125"/>
      <c r="FF108" s="121">
        <f>FF107-(SUM(FF109:FF122))</f>
        <v>0</v>
      </c>
      <c r="FG108" s="121"/>
      <c r="FH108" s="121"/>
      <c r="FI108" s="113"/>
      <c r="FJ108" s="123"/>
      <c r="FK108" s="113"/>
      <c r="FL108" s="121">
        <f>FL107-(SUM(FL109:FL122))</f>
        <v>0</v>
      </c>
      <c r="FM108" s="124"/>
      <c r="FN108" s="121"/>
      <c r="FO108" s="125"/>
      <c r="FP108" s="121">
        <f>FP107-(SUM(FP109:FP122))</f>
        <v>0</v>
      </c>
      <c r="FQ108" s="121"/>
      <c r="FR108" s="121"/>
      <c r="FS108" s="113"/>
      <c r="FT108" s="123"/>
      <c r="FU108" s="113"/>
      <c r="FV108" s="121">
        <f>FV107-(SUM(FV109:FV122))</f>
        <v>0</v>
      </c>
      <c r="FW108" s="124"/>
      <c r="FX108" s="121"/>
      <c r="FY108" s="125"/>
      <c r="FZ108" s="121">
        <f>FZ107-(SUM(FZ109:FZ122))</f>
        <v>-0.01</v>
      </c>
      <c r="GA108" s="121"/>
      <c r="GB108" s="121"/>
      <c r="GC108" s="113"/>
      <c r="GD108" s="123"/>
      <c r="GE108" s="113"/>
      <c r="GF108" s="121">
        <f>GF107-(SUM(GF109:GF122))</f>
        <v>0</v>
      </c>
      <c r="GG108" s="124"/>
      <c r="GH108" s="121"/>
      <c r="GI108" s="125"/>
      <c r="GJ108" s="121">
        <f>GJ107-(SUM(GJ109:GJ122))</f>
        <v>0</v>
      </c>
      <c r="GK108" s="121"/>
      <c r="GL108" s="121"/>
      <c r="GM108" s="113"/>
      <c r="GN108" s="123"/>
      <c r="GO108" s="113"/>
      <c r="GP108" s="121">
        <f>GP107-(SUM(GP109:GP122))</f>
        <v>0</v>
      </c>
      <c r="GQ108" s="124"/>
      <c r="GR108" s="121"/>
      <c r="GS108" s="125"/>
      <c r="GT108" s="121">
        <f>GT107-(SUM(GT109:GT122))</f>
        <v>0</v>
      </c>
      <c r="GU108" s="121"/>
      <c r="GV108" s="121"/>
      <c r="GW108" s="113"/>
      <c r="GX108" s="123"/>
      <c r="GY108" s="113"/>
      <c r="GZ108" s="121">
        <f>GZ107-(SUM(GZ109:GZ122))</f>
        <v>0</v>
      </c>
      <c r="HA108" s="124"/>
      <c r="HB108" s="121"/>
      <c r="HC108" s="125"/>
      <c r="HD108" s="121">
        <f>HD107-(SUM(HD109:HD122))</f>
        <v>0.01</v>
      </c>
      <c r="HE108" s="121"/>
      <c r="HF108" s="121"/>
      <c r="HG108" s="113"/>
      <c r="HH108" s="123"/>
      <c r="HI108" s="113"/>
      <c r="HJ108" s="121">
        <f>HJ107-(SUM(HJ109:HJ122))</f>
        <v>0</v>
      </c>
      <c r="HK108" s="124"/>
      <c r="HL108" s="121"/>
      <c r="HM108" s="125"/>
      <c r="HN108" s="121">
        <f>HN107-(SUM(HN109:HN122))</f>
        <v>-0.01</v>
      </c>
      <c r="HO108" s="121"/>
      <c r="HP108" s="121"/>
      <c r="HQ108" s="113"/>
      <c r="HR108" s="123"/>
      <c r="HS108" s="113"/>
      <c r="HT108" s="121">
        <f>HT107-(SUM(HT109:HT122))</f>
        <v>0</v>
      </c>
      <c r="HU108" s="124"/>
      <c r="HV108" s="121"/>
      <c r="HW108" s="125"/>
      <c r="HX108" s="121">
        <f>HX107-(SUM(HX109:HX122))</f>
        <v>-0.01</v>
      </c>
      <c r="HY108" s="121"/>
      <c r="HZ108" s="121"/>
      <c r="IA108" s="113"/>
      <c r="IB108" s="123"/>
      <c r="IC108" s="113"/>
      <c r="ID108" s="121">
        <f>ID107-(SUM(ID109:ID122))</f>
        <v>0</v>
      </c>
      <c r="IE108" s="124"/>
      <c r="IF108" s="121"/>
      <c r="IG108" s="125"/>
      <c r="IH108" s="121">
        <f>IH107-(SUM(IH109:IH122))</f>
        <v>0</v>
      </c>
      <c r="II108" s="121"/>
      <c r="IJ108" s="121"/>
      <c r="IK108" s="113"/>
      <c r="IL108" s="123"/>
      <c r="IM108" s="113"/>
      <c r="IN108" s="121">
        <f>IN107-(SUM(IN109:IN122))</f>
        <v>0</v>
      </c>
      <c r="IO108" s="124"/>
      <c r="IP108" s="121"/>
      <c r="IQ108" s="125"/>
      <c r="IR108" s="121">
        <f>IR107-(SUM(IR109:IR122))</f>
        <v>0</v>
      </c>
      <c r="IS108" s="121"/>
      <c r="IT108" s="121"/>
      <c r="IU108" s="113"/>
      <c r="IV108" s="123"/>
      <c r="IW108" s="113"/>
      <c r="IX108" s="121">
        <f>IX107-(SUM(IX109:IX122))</f>
        <v>0</v>
      </c>
      <c r="IY108" s="124"/>
      <c r="IZ108" s="121"/>
      <c r="JA108" s="125"/>
      <c r="JB108" s="121">
        <f>JB107-(SUM(JB109:JB122))</f>
        <v>0.01</v>
      </c>
      <c r="JC108" s="121"/>
      <c r="JD108" s="121"/>
      <c r="JE108" s="113"/>
      <c r="JF108" s="123"/>
      <c r="JG108" s="113"/>
      <c r="JH108" s="121">
        <f>JH107-(SUM(JH109:JH122))</f>
        <v>0</v>
      </c>
      <c r="JI108" s="124"/>
      <c r="JJ108" s="121"/>
      <c r="JK108" s="125"/>
      <c r="JL108" s="121">
        <f>JL107-(SUM(JL109:JL122))</f>
        <v>0</v>
      </c>
      <c r="JM108" s="121"/>
      <c r="JN108" s="121"/>
      <c r="JO108" s="113"/>
      <c r="JP108" s="123"/>
      <c r="JQ108" s="113"/>
      <c r="JR108" s="121" t="e">
        <f>JR107-(SUM(JR109:JR122))</f>
        <v>#DIV/0!</v>
      </c>
      <c r="JS108" s="124"/>
      <c r="JT108" s="121"/>
      <c r="JU108" s="125"/>
      <c r="JV108" s="121">
        <f>JV107-(SUM(JV109:JV122))</f>
        <v>0</v>
      </c>
      <c r="JW108" s="121"/>
      <c r="JX108" s="121"/>
      <c r="JY108" s="113"/>
      <c r="JZ108" s="123"/>
      <c r="KA108" s="113"/>
      <c r="KB108" s="121">
        <f>KB107-(SUM(KB109:KB122))</f>
        <v>0</v>
      </c>
      <c r="KC108" s="124"/>
      <c r="KD108" s="121"/>
      <c r="KE108" s="125"/>
      <c r="KF108" s="121">
        <f>KF107-(SUM(KF109:KF122))</f>
        <v>0</v>
      </c>
      <c r="KG108" s="121"/>
      <c r="KH108" s="121"/>
      <c r="KI108" s="113"/>
      <c r="KJ108" s="123"/>
      <c r="KK108" s="113"/>
      <c r="KL108" s="121">
        <f>KL107-(SUM(KL109:KL122))</f>
        <v>0</v>
      </c>
      <c r="KM108" s="124"/>
      <c r="KN108" s="121"/>
      <c r="KO108" s="125"/>
      <c r="KP108" s="121">
        <f>KP107-(SUM(KP109:KP122))</f>
        <v>0</v>
      </c>
      <c r="KQ108" s="121"/>
      <c r="KR108" s="121"/>
      <c r="KS108" s="113"/>
      <c r="KT108" s="123"/>
      <c r="KU108" s="113"/>
      <c r="KV108" s="121">
        <f>KV107-(SUM(KV109:KV122))</f>
        <v>0</v>
      </c>
      <c r="KW108" s="124"/>
      <c r="KX108" s="121"/>
      <c r="KY108" s="125"/>
      <c r="KZ108" s="121">
        <f>KZ107-(SUM(KZ109:KZ122))</f>
        <v>-0.02</v>
      </c>
      <c r="LA108" s="121"/>
      <c r="LB108" s="121"/>
      <c r="LC108" s="113"/>
      <c r="LD108" s="123"/>
      <c r="LE108" s="113"/>
      <c r="LF108" s="121">
        <f>LF107-(SUM(LF109:LF122))</f>
        <v>0</v>
      </c>
      <c r="LG108" s="124"/>
      <c r="LH108" s="121"/>
      <c r="LI108" s="125"/>
      <c r="LJ108" s="121">
        <f>LJ107-(SUM(LJ109:LJ122))</f>
        <v>0</v>
      </c>
      <c r="LK108" s="121"/>
      <c r="LL108" s="121"/>
      <c r="LM108" s="113"/>
      <c r="LN108" s="123"/>
      <c r="LO108" s="113"/>
      <c r="LP108" s="121">
        <f>LP107-(SUM(LP109:LP122))</f>
        <v>0</v>
      </c>
      <c r="LQ108" s="124"/>
      <c r="LR108" s="121"/>
      <c r="LS108" s="125"/>
      <c r="LT108" s="121">
        <f>LT107-(SUM(LT109:LT122))</f>
        <v>-0.01</v>
      </c>
      <c r="LU108" s="121"/>
      <c r="LV108" s="121"/>
      <c r="LW108" s="113"/>
      <c r="LX108" s="123"/>
      <c r="LY108" s="113"/>
      <c r="LZ108" s="121">
        <f>LZ107-(SUM(LZ109:LZ122))</f>
        <v>0</v>
      </c>
      <c r="MA108" s="124"/>
      <c r="MB108" s="121"/>
      <c r="MC108" s="125"/>
      <c r="MD108" s="121">
        <f>MD107-(SUM(MD109:MD122))</f>
        <v>0</v>
      </c>
      <c r="ME108" s="121"/>
      <c r="MF108" s="121"/>
      <c r="MG108" s="113"/>
      <c r="MH108" s="123"/>
      <c r="MI108" s="113"/>
      <c r="MJ108" s="121">
        <f>MJ107-(SUM(MJ109:MJ122))</f>
        <v>0</v>
      </c>
      <c r="MK108" s="124"/>
      <c r="ML108" s="121"/>
      <c r="MM108" s="125"/>
      <c r="MN108" s="121">
        <f>MN107-(SUM(MN109:MN122))</f>
        <v>-0.01</v>
      </c>
      <c r="MO108" s="121"/>
      <c r="MP108" s="121"/>
      <c r="MQ108" s="113"/>
      <c r="MR108" s="123"/>
      <c r="MS108" s="113"/>
      <c r="MT108" s="121">
        <f>MT107-(SUM(MT109:MT122))</f>
        <v>0.01</v>
      </c>
      <c r="MU108" s="124"/>
      <c r="MV108" s="121"/>
      <c r="MW108" s="125"/>
      <c r="MX108" s="121">
        <f>MX107-(SUM(MX109:MX122))</f>
        <v>69.48</v>
      </c>
      <c r="MY108" s="121"/>
      <c r="MZ108" s="121"/>
      <c r="NA108" s="113"/>
      <c r="NB108" s="123"/>
      <c r="NC108" s="113"/>
      <c r="ND108" s="121">
        <f>ND107-(SUM(ND109:ND122))</f>
        <v>0</v>
      </c>
      <c r="NE108" s="124"/>
      <c r="NF108" s="121"/>
      <c r="NG108" s="125"/>
      <c r="NH108" s="121">
        <f>NH107-(SUM(NH109:NH122))</f>
        <v>0</v>
      </c>
      <c r="NI108" s="121"/>
      <c r="NJ108" s="121"/>
      <c r="NK108" s="113"/>
      <c r="NL108" s="123"/>
      <c r="NM108" s="113"/>
      <c r="NN108" s="121">
        <f>NN107-(SUM(NN109:NN122))</f>
        <v>0</v>
      </c>
      <c r="NO108" s="124"/>
      <c r="NP108" s="121"/>
      <c r="NQ108" s="125"/>
      <c r="NR108" s="121">
        <f>NR107-(SUM(NR109:NR122))</f>
        <v>-0.01</v>
      </c>
      <c r="NS108" s="121"/>
      <c r="NT108" s="121"/>
      <c r="NU108" s="113"/>
      <c r="NV108" s="123"/>
      <c r="NW108" s="113"/>
      <c r="NX108" s="121">
        <f>NX107-(SUM(NX109:NX122))</f>
        <v>0</v>
      </c>
      <c r="NY108" s="124"/>
      <c r="NZ108" s="121"/>
      <c r="OA108" s="125"/>
      <c r="OB108" s="121">
        <f>OB107-(SUM(OB109:OB122))</f>
        <v>0</v>
      </c>
      <c r="OC108" s="121"/>
      <c r="OD108" s="121"/>
      <c r="OE108" s="113"/>
      <c r="OF108" s="123"/>
      <c r="OG108" s="113"/>
      <c r="OH108" s="121">
        <f>OH107-(SUM(OH109:OH122))</f>
        <v>0</v>
      </c>
      <c r="OI108" s="124"/>
      <c r="OJ108" s="121"/>
      <c r="OK108" s="125"/>
      <c r="OL108" s="121">
        <f>OL107-(SUM(OL109:OL122))</f>
        <v>0</v>
      </c>
      <c r="OM108" s="121"/>
      <c r="ON108" s="121"/>
      <c r="OO108" s="113"/>
      <c r="OP108" s="123"/>
      <c r="OQ108" s="113"/>
      <c r="OR108" s="121">
        <f>OR107-(SUM(OR109:OR122))</f>
        <v>0</v>
      </c>
      <c r="OS108" s="124"/>
      <c r="OT108" s="121"/>
      <c r="OU108" s="125"/>
      <c r="OV108" s="121">
        <f>OV107-(SUM(OV109:OV122))</f>
        <v>0.02</v>
      </c>
      <c r="OW108" s="121"/>
      <c r="OX108" s="121"/>
      <c r="OY108" s="113"/>
      <c r="OZ108" s="123"/>
      <c r="PA108" s="113"/>
      <c r="PB108" s="121">
        <f>PB107-(SUM(PB109:PB122))</f>
        <v>0</v>
      </c>
      <c r="PC108" s="124"/>
      <c r="PD108" s="121"/>
      <c r="PE108" s="125"/>
      <c r="PF108" s="121">
        <f>PF107-(SUM(PF109:PF122))</f>
        <v>-0.01</v>
      </c>
      <c r="PG108" s="121"/>
      <c r="PH108" s="121"/>
      <c r="PI108" s="113"/>
      <c r="PJ108" s="123"/>
      <c r="PK108" s="113"/>
      <c r="PL108" s="121">
        <f>PL107-(SUM(PL109:PL122))</f>
        <v>0</v>
      </c>
      <c r="PM108" s="124"/>
      <c r="PN108" s="121"/>
      <c r="PO108" s="125"/>
      <c r="PP108" s="121">
        <f>PP107-(SUM(PP109:PP122))</f>
        <v>0</v>
      </c>
      <c r="PQ108" s="121"/>
      <c r="PR108" s="121"/>
      <c r="PS108" s="113"/>
      <c r="PT108" s="123"/>
      <c r="PU108" s="113"/>
      <c r="PV108" s="121" t="e">
        <f>PV107-(SUM(PV109:PV122))</f>
        <v>#DIV/0!</v>
      </c>
      <c r="PW108" s="124"/>
      <c r="PX108" s="121"/>
      <c r="PY108" s="125"/>
      <c r="PZ108" s="121">
        <f>PZ107-(SUM(PZ109:PZ122))</f>
        <v>0</v>
      </c>
      <c r="QA108" s="121"/>
      <c r="QB108" s="121"/>
      <c r="QC108" s="113"/>
      <c r="QD108" s="123"/>
      <c r="QE108" s="113"/>
      <c r="QF108" s="121">
        <f>QF107-(SUM(QF109:QF122))</f>
        <v>0</v>
      </c>
      <c r="QG108" s="124"/>
      <c r="QH108" s="121"/>
      <c r="QI108" s="125"/>
      <c r="QJ108" s="121">
        <f>QJ107-(SUM(QJ109:QJ122))</f>
        <v>-0.01</v>
      </c>
      <c r="QK108" s="121"/>
      <c r="QL108" s="121"/>
      <c r="QM108" s="113"/>
      <c r="QN108" s="123"/>
      <c r="QO108" s="113"/>
      <c r="QP108" s="121">
        <f>QP107-(SUM(QP109:QP122))</f>
        <v>0</v>
      </c>
      <c r="QQ108" s="124"/>
      <c r="QR108" s="121"/>
      <c r="QS108" s="125"/>
      <c r="QT108" s="121">
        <f>QT107-(SUM(QT109:QT122))</f>
        <v>-0.01</v>
      </c>
      <c r="QU108" s="121"/>
      <c r="QV108" s="121"/>
      <c r="QW108" s="113"/>
      <c r="QX108" s="123"/>
      <c r="QY108" s="113"/>
      <c r="QZ108" s="121">
        <f>QZ107-(SUM(QZ109:QZ122))</f>
        <v>0</v>
      </c>
      <c r="RA108" s="124"/>
      <c r="RB108" s="121"/>
      <c r="RC108" s="125"/>
      <c r="RD108" s="121">
        <f>RD107-(SUM(RD109:RD122))</f>
        <v>0</v>
      </c>
      <c r="RE108" s="121"/>
      <c r="RF108" s="121"/>
      <c r="RG108" s="113"/>
      <c r="RH108" s="123"/>
      <c r="RI108" s="113"/>
      <c r="RJ108" s="121">
        <f>RJ107-(SUM(RJ109:RJ122))</f>
        <v>0</v>
      </c>
      <c r="RK108" s="124"/>
      <c r="RL108" s="121"/>
      <c r="RM108" s="125"/>
      <c r="RN108" s="121">
        <f>RN107-(SUM(RN109:RN122))</f>
        <v>0.01</v>
      </c>
      <c r="RO108" s="121"/>
      <c r="RP108" s="121"/>
      <c r="RQ108" s="113"/>
      <c r="RR108" s="123"/>
      <c r="RS108" s="113"/>
      <c r="RT108" s="121">
        <f>RT107-(SUM(RT109:RT122))</f>
        <v>0</v>
      </c>
      <c r="RU108" s="124"/>
      <c r="RV108" s="121"/>
      <c r="RW108" s="125"/>
      <c r="RX108" s="121">
        <f>RX107-(SUM(RX109:RX122))</f>
        <v>-0.01</v>
      </c>
      <c r="RY108" s="121"/>
      <c r="RZ108" s="121"/>
      <c r="SA108" s="113"/>
      <c r="SB108" s="123"/>
      <c r="SC108" s="113"/>
      <c r="SD108" s="121">
        <f>SD107-(SUM(SD109:SD122))</f>
        <v>-0.01</v>
      </c>
      <c r="SE108" s="124"/>
      <c r="SF108" s="121"/>
      <c r="SG108" s="125"/>
      <c r="SH108" s="121">
        <f>SH107-(SUM(SH109:SH122))</f>
        <v>-69.47</v>
      </c>
      <c r="SI108" s="121"/>
      <c r="SJ108" s="121"/>
      <c r="SK108" s="113"/>
      <c r="SL108" s="123"/>
      <c r="SM108" s="113"/>
      <c r="SN108" s="121">
        <f>SN107-(SUM(SN109:SN122))</f>
        <v>0</v>
      </c>
      <c r="SO108" s="124"/>
      <c r="SP108" s="121"/>
      <c r="SQ108" s="125"/>
      <c r="SR108" s="121">
        <f>SR107-(SUM(SR109:SR122))</f>
        <v>-0.01</v>
      </c>
      <c r="SS108" s="121"/>
      <c r="ST108" s="121"/>
      <c r="SU108" s="113"/>
      <c r="SV108" s="123"/>
      <c r="SW108" s="113"/>
      <c r="SX108" s="121">
        <f>SX107-(SUM(SX109:SX122))</f>
        <v>0.01</v>
      </c>
      <c r="SY108" s="124"/>
      <c r="SZ108" s="121"/>
      <c r="TA108" s="125"/>
      <c r="TB108" s="121">
        <f>TB107-(SUM(TB109:TB122))</f>
        <v>69.45</v>
      </c>
      <c r="TC108" s="121"/>
      <c r="TD108" s="121"/>
      <c r="TE108" s="113"/>
      <c r="TF108" s="123"/>
      <c r="TG108" s="113"/>
      <c r="TH108" s="121">
        <f>TH107-(SUM(TH109:TH122))</f>
        <v>0</v>
      </c>
      <c r="TI108" s="124"/>
      <c r="TJ108" s="121"/>
      <c r="TK108" s="125"/>
      <c r="TL108" s="121">
        <f>TL107-(SUM(TL109:TL122))</f>
        <v>0</v>
      </c>
      <c r="TM108" s="121"/>
      <c r="TN108" s="121"/>
      <c r="TO108" s="113"/>
      <c r="TP108" s="123"/>
      <c r="TQ108" s="113"/>
      <c r="TR108" s="121">
        <f>TR107-(SUM(TR109:TR122))</f>
        <v>0</v>
      </c>
      <c r="TS108" s="124"/>
      <c r="TT108" s="121"/>
      <c r="TU108" s="125"/>
      <c r="TV108" s="121">
        <f>TV107-(SUM(TV109:TV122))</f>
        <v>-0.01</v>
      </c>
      <c r="TW108" s="121"/>
      <c r="TX108" s="121"/>
      <c r="TY108" s="113"/>
      <c r="TZ108" s="123"/>
      <c r="UA108" s="113"/>
      <c r="UB108" s="121">
        <f>UB107-(SUM(UB109:UB122))</f>
        <v>0</v>
      </c>
      <c r="UC108" s="124"/>
      <c r="UD108" s="121"/>
      <c r="UE108" s="125"/>
      <c r="UF108" s="121">
        <f>UF107-(SUM(UF109:UF122))</f>
        <v>-0.01</v>
      </c>
      <c r="UG108" s="121"/>
      <c r="UH108" s="121"/>
      <c r="UI108" s="113"/>
      <c r="UJ108" s="123"/>
      <c r="UK108" s="113"/>
      <c r="UL108" s="121">
        <f>UL107-(SUM(UL109:UL122))</f>
        <v>0</v>
      </c>
      <c r="UM108" s="124"/>
      <c r="UN108" s="121"/>
      <c r="UO108" s="125"/>
      <c r="UP108" s="121">
        <f>UP107-(SUM(UP109:UP122))</f>
        <v>-0.01</v>
      </c>
      <c r="UQ108" s="121"/>
      <c r="UR108" s="121"/>
      <c r="US108" s="113"/>
      <c r="UT108" s="123"/>
      <c r="UU108" s="113"/>
      <c r="UV108" s="121">
        <f>UV107-(SUM(UV109:UV122))</f>
        <v>0</v>
      </c>
      <c r="UW108" s="124"/>
      <c r="UX108" s="121"/>
      <c r="UY108" s="125"/>
      <c r="UZ108" s="121">
        <f>UZ107-(SUM(UZ109:UZ122))</f>
        <v>0.01</v>
      </c>
      <c r="VA108" s="121"/>
      <c r="VB108" s="121"/>
      <c r="VC108" s="113"/>
      <c r="VD108" s="123"/>
      <c r="VE108" s="113"/>
      <c r="VF108" s="121">
        <f>VF107-(SUM(VF109:VF122))</f>
        <v>0</v>
      </c>
      <c r="VG108" s="124"/>
      <c r="VH108" s="121"/>
      <c r="VI108" s="125"/>
      <c r="VJ108" s="121">
        <f>VJ107-(SUM(VJ109:VJ122))</f>
        <v>0.01</v>
      </c>
      <c r="VK108" s="121"/>
      <c r="VL108" s="121"/>
      <c r="VM108" s="113"/>
      <c r="VN108" s="123"/>
      <c r="VO108" s="113"/>
      <c r="VP108" s="121">
        <f>VP107-(SUM(VP109:VP122))</f>
        <v>0</v>
      </c>
      <c r="VQ108" s="124"/>
      <c r="VR108" s="121"/>
      <c r="VS108" s="125"/>
      <c r="VT108" s="121">
        <f>VT107-(SUM(VT109:VT122))</f>
        <v>0.01</v>
      </c>
      <c r="VU108" s="121"/>
      <c r="VV108" s="121"/>
      <c r="VW108" s="113"/>
      <c r="VX108" s="123"/>
      <c r="VY108" s="113"/>
      <c r="VZ108" s="121">
        <f>VZ107-(SUM(VZ109:VZ122))</f>
        <v>-0.01</v>
      </c>
      <c r="WA108" s="124"/>
      <c r="WB108" s="121"/>
      <c r="WC108" s="125"/>
      <c r="WD108" s="121">
        <f>WD107-(SUM(WD109:WD122))</f>
        <v>-68.77</v>
      </c>
      <c r="WE108" s="121"/>
      <c r="WF108" s="121"/>
    </row>
    <row r="109" spans="1:604" ht="27.75" customHeight="1">
      <c r="A109" s="5"/>
      <c r="B109" s="444" t="s">
        <v>414</v>
      </c>
      <c r="C109" s="12" t="s">
        <v>919</v>
      </c>
      <c r="D109" s="12" t="s">
        <v>421</v>
      </c>
      <c r="E109" s="4" t="s">
        <v>33</v>
      </c>
      <c r="F109" s="469">
        <f>F12</f>
        <v>54</v>
      </c>
      <c r="G109" s="122">
        <f>F109/F107</f>
        <v>0.24215</v>
      </c>
      <c r="H109" s="101">
        <f>H107*G109</f>
        <v>4.26</v>
      </c>
      <c r="I109" s="119">
        <f t="shared" ref="I109:I122" si="2461">IF(F109&gt;0,H109/F109,0)</f>
        <v>7.8888890000000003E-2</v>
      </c>
      <c r="J109" s="93">
        <f>J107</f>
        <v>6947.28</v>
      </c>
      <c r="K109" s="120">
        <f t="shared" ref="K109:K122" si="2462">I109*J109</f>
        <v>548.06321000000003</v>
      </c>
      <c r="L109" s="101">
        <f t="shared" ref="L109:L123" si="2463">K109*F109</f>
        <v>29595.41</v>
      </c>
      <c r="M109" s="101"/>
      <c r="N109" s="121"/>
      <c r="O109" s="122">
        <f t="shared" ref="O109:O123" si="2464">K109/$WC109</f>
        <v>1.36883</v>
      </c>
      <c r="P109" s="469">
        <f>P12</f>
        <v>51</v>
      </c>
      <c r="Q109" s="122">
        <f>P109/P107</f>
        <v>0.11434999999999999</v>
      </c>
      <c r="R109" s="101">
        <f>R107*Q109</f>
        <v>2.17</v>
      </c>
      <c r="S109" s="119">
        <f t="shared" ref="S109:S122" si="2465">IF(P109&gt;0,R109/P109,0)</f>
        <v>4.254902E-2</v>
      </c>
      <c r="T109" s="93">
        <f>T107</f>
        <v>6947.28</v>
      </c>
      <c r="U109" s="120">
        <f t="shared" ref="U109:U122" si="2466">S109*T109</f>
        <v>295.59996000000001</v>
      </c>
      <c r="V109" s="101">
        <f t="shared" ref="V109:V123" si="2467">U109*P109</f>
        <v>15075.6</v>
      </c>
      <c r="W109" s="101"/>
      <c r="X109" s="121"/>
      <c r="Y109" s="122">
        <f t="shared" ref="Y109:Y123" si="2468">U109/$WC109</f>
        <v>0.73829</v>
      </c>
      <c r="Z109" s="469">
        <f>Z12</f>
        <v>0</v>
      </c>
      <c r="AA109" s="122">
        <f>Z109/Z107</f>
        <v>0</v>
      </c>
      <c r="AB109" s="101">
        <f>AB107*AA109</f>
        <v>0</v>
      </c>
      <c r="AC109" s="119">
        <f t="shared" ref="AC109:AC122" si="2469">IF(Z109&gt;0,AB109/Z109,0)</f>
        <v>0</v>
      </c>
      <c r="AD109" s="93">
        <f>AD107</f>
        <v>6947.28</v>
      </c>
      <c r="AE109" s="120">
        <f t="shared" ref="AE109:AE122" si="2470">AC109*AD109</f>
        <v>0</v>
      </c>
      <c r="AF109" s="101">
        <f t="shared" ref="AF109:AF123" si="2471">AE109*Z109</f>
        <v>0</v>
      </c>
      <c r="AG109" s="101"/>
      <c r="AH109" s="121"/>
      <c r="AI109" s="122">
        <f t="shared" ref="AI109:AI123" si="2472">AE109/$WC109</f>
        <v>0</v>
      </c>
      <c r="AJ109" s="469">
        <f>AJ12</f>
        <v>0</v>
      </c>
      <c r="AK109" s="122" t="e">
        <f>AJ109/AJ107</f>
        <v>#DIV/0!</v>
      </c>
      <c r="AL109" s="101" t="e">
        <f>AL107*AK109</f>
        <v>#DIV/0!</v>
      </c>
      <c r="AM109" s="119">
        <f t="shared" ref="AM109:AM122" si="2473">IF(AJ109&gt;0,AL109/AJ109,0)</f>
        <v>0</v>
      </c>
      <c r="AN109" s="93">
        <f>AN107</f>
        <v>0</v>
      </c>
      <c r="AO109" s="120">
        <f t="shared" ref="AO109:AO122" si="2474">AM109*AN109</f>
        <v>0</v>
      </c>
      <c r="AP109" s="101">
        <f t="shared" ref="AP109:AP123" si="2475">AO109*AJ109</f>
        <v>0</v>
      </c>
      <c r="AQ109" s="101"/>
      <c r="AR109" s="121"/>
      <c r="AS109" s="122">
        <f t="shared" ref="AS109:AS123" si="2476">AO109/$WC109</f>
        <v>0</v>
      </c>
      <c r="AT109" s="469">
        <f>AT12</f>
        <v>0</v>
      </c>
      <c r="AU109" s="122">
        <f>AT109/AT107</f>
        <v>0</v>
      </c>
      <c r="AV109" s="101">
        <f>AV107*AU109</f>
        <v>0</v>
      </c>
      <c r="AW109" s="119">
        <f t="shared" ref="AW109:AW122" si="2477">IF(AT109&gt;0,AV109/AT109,0)</f>
        <v>0</v>
      </c>
      <c r="AX109" s="93">
        <f>AX107</f>
        <v>6947.28</v>
      </c>
      <c r="AY109" s="120">
        <f t="shared" ref="AY109:AY122" si="2478">AW109*AX109</f>
        <v>0</v>
      </c>
      <c r="AZ109" s="101">
        <f t="shared" ref="AZ109:AZ123" si="2479">AY109*AT109</f>
        <v>0</v>
      </c>
      <c r="BA109" s="101"/>
      <c r="BB109" s="121"/>
      <c r="BC109" s="122">
        <f t="shared" ref="BC109:BC123" si="2480">AY109/$WC109</f>
        <v>0</v>
      </c>
      <c r="BD109" s="469">
        <f>BD12</f>
        <v>0</v>
      </c>
      <c r="BE109" s="122">
        <f>BD109/BD107</f>
        <v>0</v>
      </c>
      <c r="BF109" s="101">
        <f>BF107*BE109</f>
        <v>0</v>
      </c>
      <c r="BG109" s="119">
        <f t="shared" ref="BG109:BG122" si="2481">IF(BD109&gt;0,BF109/BD109,0)</f>
        <v>0</v>
      </c>
      <c r="BH109" s="93">
        <f>BH107</f>
        <v>6947.28</v>
      </c>
      <c r="BI109" s="120">
        <f t="shared" ref="BI109:BI122" si="2482">BG109*BH109</f>
        <v>0</v>
      </c>
      <c r="BJ109" s="101">
        <f t="shared" ref="BJ109:BJ123" si="2483">BI109*BD109</f>
        <v>0</v>
      </c>
      <c r="BK109" s="101"/>
      <c r="BL109" s="121"/>
      <c r="BM109" s="122">
        <f t="shared" ref="BM109:BM123" si="2484">BI109/$WC109</f>
        <v>0</v>
      </c>
      <c r="BN109" s="469">
        <f>BN12</f>
        <v>0</v>
      </c>
      <c r="BO109" s="122">
        <f>BN109/BN107</f>
        <v>0</v>
      </c>
      <c r="BP109" s="101">
        <f>BP107*BO109</f>
        <v>0</v>
      </c>
      <c r="BQ109" s="119">
        <f t="shared" ref="BQ109:BQ122" si="2485">IF(BN109&gt;0,BP109/BN109,0)</f>
        <v>0</v>
      </c>
      <c r="BR109" s="93">
        <f>BR107</f>
        <v>6947.28</v>
      </c>
      <c r="BS109" s="120">
        <f t="shared" ref="BS109:BS122" si="2486">BQ109*BR109</f>
        <v>0</v>
      </c>
      <c r="BT109" s="101">
        <f t="shared" ref="BT109:BT123" si="2487">BS109*BN109</f>
        <v>0</v>
      </c>
      <c r="BU109" s="101"/>
      <c r="BV109" s="121"/>
      <c r="BW109" s="122">
        <f t="shared" ref="BW109:BW123" si="2488">BS109/$WC109</f>
        <v>0</v>
      </c>
      <c r="BX109" s="469">
        <f>BX12</f>
        <v>27</v>
      </c>
      <c r="BY109" s="122">
        <f>BX109/BX107</f>
        <v>0.16167999999999999</v>
      </c>
      <c r="BZ109" s="101">
        <f>BZ107*BY109</f>
        <v>0.17</v>
      </c>
      <c r="CA109" s="119">
        <f t="shared" ref="CA109:CA122" si="2489">IF(BX109&gt;0,BZ109/BX109,0)</f>
        <v>6.2963000000000003E-3</v>
      </c>
      <c r="CB109" s="93">
        <f>CB107</f>
        <v>6947.28</v>
      </c>
      <c r="CC109" s="120">
        <f t="shared" ref="CC109:CC122" si="2490">CA109*CB109</f>
        <v>43.742159999999998</v>
      </c>
      <c r="CD109" s="101">
        <f t="shared" ref="CD109:CD123" si="2491">CC109*BX109</f>
        <v>1181.04</v>
      </c>
      <c r="CE109" s="101"/>
      <c r="CF109" s="121"/>
      <c r="CG109" s="122">
        <f t="shared" ref="CG109:CG123" si="2492">CC109/$WC109</f>
        <v>0.10925</v>
      </c>
      <c r="CH109" s="469">
        <f>CH12</f>
        <v>0</v>
      </c>
      <c r="CI109" s="122" t="e">
        <f>CH109/CH107</f>
        <v>#DIV/0!</v>
      </c>
      <c r="CJ109" s="101" t="e">
        <f>CJ107*CI109</f>
        <v>#DIV/0!</v>
      </c>
      <c r="CK109" s="119">
        <f t="shared" ref="CK109:CK122" si="2493">IF(CH109&gt;0,CJ109/CH109,0)</f>
        <v>0</v>
      </c>
      <c r="CL109" s="93">
        <f>CL107</f>
        <v>0</v>
      </c>
      <c r="CM109" s="120">
        <f t="shared" ref="CM109:CM122" si="2494">CK109*CL109</f>
        <v>0</v>
      </c>
      <c r="CN109" s="101">
        <f t="shared" ref="CN109:CN123" si="2495">CM109*CH109</f>
        <v>0</v>
      </c>
      <c r="CO109" s="101"/>
      <c r="CP109" s="121"/>
      <c r="CQ109" s="122">
        <f t="shared" ref="CQ109:CQ123" si="2496">CM109/$WC109</f>
        <v>0</v>
      </c>
      <c r="CR109" s="469">
        <f>CR12</f>
        <v>0</v>
      </c>
      <c r="CS109" s="122">
        <f>CR109/CR107</f>
        <v>0</v>
      </c>
      <c r="CT109" s="101">
        <f>CT107*CS109</f>
        <v>0</v>
      </c>
      <c r="CU109" s="119">
        <f t="shared" ref="CU109:CU122" si="2497">IF(CR109&gt;0,CT109/CR109,0)</f>
        <v>0</v>
      </c>
      <c r="CV109" s="93">
        <f>CV107</f>
        <v>6947.28</v>
      </c>
      <c r="CW109" s="120">
        <f t="shared" ref="CW109:CW122" si="2498">CU109*CV109</f>
        <v>0</v>
      </c>
      <c r="CX109" s="101">
        <f t="shared" ref="CX109:CX123" si="2499">CW109*CR109</f>
        <v>0</v>
      </c>
      <c r="CY109" s="101"/>
      <c r="CZ109" s="121"/>
      <c r="DA109" s="122">
        <f t="shared" ref="DA109:DA123" si="2500">CW109/$WC109</f>
        <v>0</v>
      </c>
      <c r="DB109" s="469">
        <f>DB12</f>
        <v>57</v>
      </c>
      <c r="DC109" s="122">
        <f>DB109/DB107</f>
        <v>0.16864000000000001</v>
      </c>
      <c r="DD109" s="101">
        <f>DD107*DC109</f>
        <v>4.38</v>
      </c>
      <c r="DE109" s="119">
        <f t="shared" ref="DE109:DE122" si="2501">IF(DB109&gt;0,DD109/DB109,0)</f>
        <v>7.6842110000000005E-2</v>
      </c>
      <c r="DF109" s="93">
        <f>DF107</f>
        <v>6947.28</v>
      </c>
      <c r="DG109" s="120">
        <f t="shared" ref="DG109:DG122" si="2502">DE109*DF109</f>
        <v>533.84365000000003</v>
      </c>
      <c r="DH109" s="101">
        <f t="shared" ref="DH109:DH123" si="2503">DG109*DB109</f>
        <v>30429.09</v>
      </c>
      <c r="DI109" s="101"/>
      <c r="DJ109" s="121"/>
      <c r="DK109" s="122">
        <f t="shared" ref="DK109:DK123" si="2504">DG109/$WC109</f>
        <v>1.3333200000000001</v>
      </c>
      <c r="DL109" s="469">
        <f>DL12</f>
        <v>0</v>
      </c>
      <c r="DM109" s="122">
        <f>DL109/DL107</f>
        <v>0</v>
      </c>
      <c r="DN109" s="101">
        <f>DN107*DM109</f>
        <v>0</v>
      </c>
      <c r="DO109" s="119">
        <f t="shared" ref="DO109:DO122" si="2505">IF(DL109&gt;0,DN109/DL109,0)</f>
        <v>0</v>
      </c>
      <c r="DP109" s="93">
        <f>DP107</f>
        <v>6947.28</v>
      </c>
      <c r="DQ109" s="120">
        <f t="shared" ref="DQ109:DQ122" si="2506">DO109*DP109</f>
        <v>0</v>
      </c>
      <c r="DR109" s="101">
        <f t="shared" ref="DR109:DR123" si="2507">DQ109*DL109</f>
        <v>0</v>
      </c>
      <c r="DS109" s="101"/>
      <c r="DT109" s="121"/>
      <c r="DU109" s="122">
        <f t="shared" ref="DU109:DU123" si="2508">DQ109/$WC109</f>
        <v>0</v>
      </c>
      <c r="DV109" s="469">
        <f>DV12</f>
        <v>0</v>
      </c>
      <c r="DW109" s="122">
        <f>DV109/DV107</f>
        <v>0</v>
      </c>
      <c r="DX109" s="101">
        <f>DX107*DW109</f>
        <v>0</v>
      </c>
      <c r="DY109" s="119">
        <f t="shared" ref="DY109:DY122" si="2509">IF(DV109&gt;0,DX109/DV109,0)</f>
        <v>0</v>
      </c>
      <c r="DZ109" s="93">
        <f>DZ107</f>
        <v>6947.28</v>
      </c>
      <c r="EA109" s="120">
        <f t="shared" ref="EA109:EA122" si="2510">DY109*DZ109</f>
        <v>0</v>
      </c>
      <c r="EB109" s="101">
        <f t="shared" ref="EB109:EB123" si="2511">EA109*DV109</f>
        <v>0</v>
      </c>
      <c r="EC109" s="101"/>
      <c r="ED109" s="121"/>
      <c r="EE109" s="122">
        <f t="shared" ref="EE109:EE123" si="2512">EA109/$WC109</f>
        <v>0</v>
      </c>
      <c r="EF109" s="469">
        <f>EF12</f>
        <v>37</v>
      </c>
      <c r="EG109" s="122">
        <f>EF109/EF107</f>
        <v>0.15481</v>
      </c>
      <c r="EH109" s="101">
        <f>EH107*EG109</f>
        <v>1.97</v>
      </c>
      <c r="EI109" s="119">
        <f t="shared" ref="EI109:EI122" si="2513">IF(EF109&gt;0,EH109/EF109,0)</f>
        <v>5.3243239999999997E-2</v>
      </c>
      <c r="EJ109" s="93">
        <f>EJ107</f>
        <v>6947.28</v>
      </c>
      <c r="EK109" s="120">
        <f t="shared" ref="EK109:EK122" si="2514">EI109*EJ109</f>
        <v>369.89569999999998</v>
      </c>
      <c r="EL109" s="101">
        <f t="shared" ref="EL109:EL123" si="2515">EK109*EF109</f>
        <v>13686.14</v>
      </c>
      <c r="EM109" s="101"/>
      <c r="EN109" s="121"/>
      <c r="EO109" s="122">
        <f t="shared" ref="EO109:EO123" si="2516">EK109/$WC109</f>
        <v>0.92383999999999999</v>
      </c>
      <c r="EP109" s="469">
        <f>EP12</f>
        <v>44</v>
      </c>
      <c r="EQ109" s="122">
        <f>EP109/EP107</f>
        <v>0.13836000000000001</v>
      </c>
      <c r="ER109" s="101">
        <f>ER107*EQ109</f>
        <v>1.76</v>
      </c>
      <c r="ES109" s="119">
        <f t="shared" ref="ES109:ES122" si="2517">IF(EP109&gt;0,ER109/EP109,0)</f>
        <v>0.04</v>
      </c>
      <c r="ET109" s="93">
        <f>ET107</f>
        <v>6947.28</v>
      </c>
      <c r="EU109" s="120">
        <f t="shared" ref="EU109:EU122" si="2518">ES109*ET109</f>
        <v>277.89120000000003</v>
      </c>
      <c r="EV109" s="101">
        <f t="shared" ref="EV109:EV123" si="2519">EU109*EP109</f>
        <v>12227.21</v>
      </c>
      <c r="EW109" s="101"/>
      <c r="EX109" s="121"/>
      <c r="EY109" s="122">
        <f t="shared" ref="EY109:EY123" si="2520">EU109/$WC109</f>
        <v>0.69406000000000001</v>
      </c>
      <c r="EZ109" s="469">
        <f>EZ12</f>
        <v>27</v>
      </c>
      <c r="FA109" s="122">
        <f>EZ109/EZ107</f>
        <v>0.25234000000000001</v>
      </c>
      <c r="FB109" s="101">
        <f>FB107*FA109</f>
        <v>1.2</v>
      </c>
      <c r="FC109" s="119">
        <f t="shared" ref="FC109:FC122" si="2521">IF(EZ109&gt;0,FB109/EZ109,0)</f>
        <v>4.4444440000000002E-2</v>
      </c>
      <c r="FD109" s="93">
        <f>FD107</f>
        <v>6947.28</v>
      </c>
      <c r="FE109" s="120">
        <f t="shared" ref="FE109:FE122" si="2522">FC109*FD109</f>
        <v>308.76796999999999</v>
      </c>
      <c r="FF109" s="101">
        <f t="shared" ref="FF109:FF123" si="2523">FE109*EZ109</f>
        <v>8336.74</v>
      </c>
      <c r="FG109" s="101"/>
      <c r="FH109" s="121"/>
      <c r="FI109" s="122">
        <f t="shared" ref="FI109:FI123" si="2524">FE109/$WC109</f>
        <v>0.77117000000000002</v>
      </c>
      <c r="FJ109" s="469">
        <f>FJ12</f>
        <v>28</v>
      </c>
      <c r="FK109" s="122">
        <f>FJ109/FJ107</f>
        <v>0.15642</v>
      </c>
      <c r="FL109" s="101">
        <f>FL107*FK109</f>
        <v>1.88</v>
      </c>
      <c r="FM109" s="119">
        <f t="shared" ref="FM109:FM122" si="2525">IF(FJ109&gt;0,FL109/FJ109,0)</f>
        <v>6.7142859999999999E-2</v>
      </c>
      <c r="FN109" s="93">
        <f>FN107</f>
        <v>6947.28</v>
      </c>
      <c r="FO109" s="120">
        <f t="shared" ref="FO109:FO122" si="2526">FM109*FN109</f>
        <v>466.46024999999997</v>
      </c>
      <c r="FP109" s="101">
        <f t="shared" ref="FP109:FP123" si="2527">FO109*FJ109</f>
        <v>13060.89</v>
      </c>
      <c r="FQ109" s="101"/>
      <c r="FR109" s="121"/>
      <c r="FS109" s="122">
        <f t="shared" ref="FS109:FS123" si="2528">FO109/$WC109</f>
        <v>1.1650199999999999</v>
      </c>
      <c r="FT109" s="469">
        <f>FT12</f>
        <v>34</v>
      </c>
      <c r="FU109" s="122">
        <f>FT109/FT107</f>
        <v>0.11409</v>
      </c>
      <c r="FV109" s="101">
        <f>FV107*FU109</f>
        <v>3.26</v>
      </c>
      <c r="FW109" s="119">
        <f t="shared" ref="FW109:FW122" si="2529">IF(FT109&gt;0,FV109/FT109,0)</f>
        <v>9.5882350000000005E-2</v>
      </c>
      <c r="FX109" s="93">
        <f>FX107</f>
        <v>6947.28</v>
      </c>
      <c r="FY109" s="120">
        <f t="shared" ref="FY109:FY122" si="2530">FW109*FX109</f>
        <v>666.12153000000001</v>
      </c>
      <c r="FZ109" s="101">
        <f t="shared" ref="FZ109:FZ123" si="2531">FY109*FT109</f>
        <v>22648.13</v>
      </c>
      <c r="GA109" s="101"/>
      <c r="GB109" s="121"/>
      <c r="GC109" s="122">
        <f t="shared" ref="GC109:GC123" si="2532">FY109/$WC109</f>
        <v>1.6636899999999999</v>
      </c>
      <c r="GD109" s="469">
        <f>GD12</f>
        <v>0</v>
      </c>
      <c r="GE109" s="122">
        <f>GD109/GD107</f>
        <v>0</v>
      </c>
      <c r="GF109" s="101">
        <f>GF107*GE109</f>
        <v>0</v>
      </c>
      <c r="GG109" s="119">
        <f t="shared" ref="GG109:GG122" si="2533">IF(GD109&gt;0,GF109/GD109,0)</f>
        <v>0</v>
      </c>
      <c r="GH109" s="93">
        <f>GH107</f>
        <v>6947.28</v>
      </c>
      <c r="GI109" s="120">
        <f t="shared" ref="GI109:GI122" si="2534">GG109*GH109</f>
        <v>0</v>
      </c>
      <c r="GJ109" s="101">
        <f t="shared" ref="GJ109:GJ123" si="2535">GI109*GD109</f>
        <v>0</v>
      </c>
      <c r="GK109" s="101"/>
      <c r="GL109" s="121"/>
      <c r="GM109" s="122">
        <f t="shared" ref="GM109:GM123" si="2536">GI109/$WC109</f>
        <v>0</v>
      </c>
      <c r="GN109" s="469">
        <f>GN12</f>
        <v>0</v>
      </c>
      <c r="GO109" s="122">
        <f>GN109/GN107</f>
        <v>0</v>
      </c>
      <c r="GP109" s="101">
        <f>GP107*GO109</f>
        <v>0</v>
      </c>
      <c r="GQ109" s="119">
        <f t="shared" ref="GQ109:GQ122" si="2537">IF(GN109&gt;0,GP109/GN109,0)</f>
        <v>0</v>
      </c>
      <c r="GR109" s="93">
        <f>GR107</f>
        <v>6947.28</v>
      </c>
      <c r="GS109" s="120">
        <f t="shared" ref="GS109:GS122" si="2538">GQ109*GR109</f>
        <v>0</v>
      </c>
      <c r="GT109" s="101">
        <f t="shared" ref="GT109:GT123" si="2539">GS109*GN109</f>
        <v>0</v>
      </c>
      <c r="GU109" s="101"/>
      <c r="GV109" s="121"/>
      <c r="GW109" s="122">
        <f t="shared" ref="GW109:GW123" si="2540">GS109/$WC109</f>
        <v>0</v>
      </c>
      <c r="GX109" s="469">
        <f>GX12</f>
        <v>56</v>
      </c>
      <c r="GY109" s="122">
        <f>GX109/GX107</f>
        <v>0.26923000000000002</v>
      </c>
      <c r="GZ109" s="101">
        <f>GZ107*GY109</f>
        <v>3.63</v>
      </c>
      <c r="HA109" s="119">
        <f t="shared" ref="HA109:HA122" si="2541">IF(GX109&gt;0,GZ109/GX109,0)</f>
        <v>6.4821429999999999E-2</v>
      </c>
      <c r="HB109" s="93">
        <f>HB107</f>
        <v>6947.28</v>
      </c>
      <c r="HC109" s="120">
        <f t="shared" ref="HC109:HC122" si="2542">HA109*HB109</f>
        <v>450.33262000000002</v>
      </c>
      <c r="HD109" s="101">
        <f t="shared" ref="HD109:HD123" si="2543">HC109*GX109</f>
        <v>25218.63</v>
      </c>
      <c r="HE109" s="101"/>
      <c r="HF109" s="121"/>
      <c r="HG109" s="122">
        <f t="shared" ref="HG109:HG123" si="2544">HC109/$WC109</f>
        <v>1.1247400000000001</v>
      </c>
      <c r="HH109" s="469">
        <f>HH12</f>
        <v>25</v>
      </c>
      <c r="HI109" s="122">
        <f>HH109/HH107</f>
        <v>9.0249999999999997E-2</v>
      </c>
      <c r="HJ109" s="101">
        <f>HJ107*HI109</f>
        <v>1.67</v>
      </c>
      <c r="HK109" s="119">
        <f t="shared" ref="HK109:HK122" si="2545">IF(HH109&gt;0,HJ109/HH109,0)</f>
        <v>6.6799999999999998E-2</v>
      </c>
      <c r="HL109" s="93">
        <f>HL107</f>
        <v>6947.28</v>
      </c>
      <c r="HM109" s="120">
        <f t="shared" ref="HM109:HM122" si="2546">HK109*HL109</f>
        <v>464.07830000000001</v>
      </c>
      <c r="HN109" s="101">
        <f t="shared" ref="HN109:HN123" si="2547">HM109*HH109</f>
        <v>11601.96</v>
      </c>
      <c r="HO109" s="101"/>
      <c r="HP109" s="121"/>
      <c r="HQ109" s="122">
        <f t="shared" ref="HQ109:HQ123" si="2548">HM109/$WC109</f>
        <v>1.15907</v>
      </c>
      <c r="HR109" s="469">
        <f>HR12</f>
        <v>57</v>
      </c>
      <c r="HS109" s="122">
        <f>HR109/HR107</f>
        <v>0.13286999999999999</v>
      </c>
      <c r="HT109" s="101">
        <f>HT107*HS109</f>
        <v>1.73</v>
      </c>
      <c r="HU109" s="119">
        <f t="shared" ref="HU109:HU122" si="2549">IF(HR109&gt;0,HT109/HR109,0)</f>
        <v>3.035088E-2</v>
      </c>
      <c r="HV109" s="93">
        <f>HV107</f>
        <v>6947.28</v>
      </c>
      <c r="HW109" s="120">
        <f t="shared" ref="HW109:HW122" si="2550">HU109*HV109</f>
        <v>210.85606000000001</v>
      </c>
      <c r="HX109" s="101">
        <f t="shared" ref="HX109:HX123" si="2551">HW109*HR109</f>
        <v>12018.8</v>
      </c>
      <c r="HY109" s="101"/>
      <c r="HZ109" s="121"/>
      <c r="IA109" s="122">
        <f t="shared" ref="IA109:IA123" si="2552">HW109/$WC109</f>
        <v>0.52663000000000004</v>
      </c>
      <c r="IB109" s="469">
        <f>IB12</f>
        <v>23</v>
      </c>
      <c r="IC109" s="122">
        <f>IB109/IB107</f>
        <v>0.13067999999999999</v>
      </c>
      <c r="ID109" s="101">
        <f>ID107*IC109</f>
        <v>1.75</v>
      </c>
      <c r="IE109" s="119">
        <f t="shared" ref="IE109:IE122" si="2553">IF(IB109&gt;0,ID109/IB109,0)</f>
        <v>7.6086959999999995E-2</v>
      </c>
      <c r="IF109" s="93">
        <f>IF107</f>
        <v>6947.28</v>
      </c>
      <c r="IG109" s="120">
        <f t="shared" ref="IG109:IG122" si="2554">IE109*IF109</f>
        <v>528.59742000000006</v>
      </c>
      <c r="IH109" s="101">
        <f t="shared" ref="IH109:IH123" si="2555">IG109*IB109</f>
        <v>12157.74</v>
      </c>
      <c r="II109" s="101"/>
      <c r="IJ109" s="121"/>
      <c r="IK109" s="122">
        <f t="shared" ref="IK109:IK123" si="2556">IG109/$WC109</f>
        <v>1.3202199999999999</v>
      </c>
      <c r="IL109" s="469">
        <f>IL12</f>
        <v>27</v>
      </c>
      <c r="IM109" s="122">
        <f>IL109/IL107</f>
        <v>0.22881000000000001</v>
      </c>
      <c r="IN109" s="101">
        <f>IN107*IM109</f>
        <v>2.1</v>
      </c>
      <c r="IO109" s="119">
        <f t="shared" ref="IO109:IO122" si="2557">IF(IL109&gt;0,IN109/IL109,0)</f>
        <v>7.7777780000000005E-2</v>
      </c>
      <c r="IP109" s="93">
        <f>IP107</f>
        <v>6947.28</v>
      </c>
      <c r="IQ109" s="120">
        <f t="shared" ref="IQ109:IQ122" si="2558">IO109*IP109</f>
        <v>540.34402</v>
      </c>
      <c r="IR109" s="101">
        <f t="shared" ref="IR109:IR123" si="2559">IQ109*IL109</f>
        <v>14589.29</v>
      </c>
      <c r="IS109" s="101"/>
      <c r="IT109" s="121"/>
      <c r="IU109" s="122">
        <f t="shared" ref="IU109:IU123" si="2560">IQ109/$WC109</f>
        <v>1.34955</v>
      </c>
      <c r="IV109" s="469">
        <f>IV12</f>
        <v>51</v>
      </c>
      <c r="IW109" s="122">
        <f>IV109/IV107</f>
        <v>0.16139000000000001</v>
      </c>
      <c r="IX109" s="101">
        <f>IX107*IW109</f>
        <v>5.57</v>
      </c>
      <c r="IY109" s="119">
        <f t="shared" ref="IY109:IY122" si="2561">IF(IV109&gt;0,IX109/IV109,0)</f>
        <v>0.10921569</v>
      </c>
      <c r="IZ109" s="93">
        <f>IZ107</f>
        <v>6947.28</v>
      </c>
      <c r="JA109" s="120">
        <f t="shared" ref="JA109:JA122" si="2562">IY109*IZ109</f>
        <v>758.75198</v>
      </c>
      <c r="JB109" s="101">
        <f t="shared" ref="JB109:JB123" si="2563">JA109*IV109</f>
        <v>38696.35</v>
      </c>
      <c r="JC109" s="101"/>
      <c r="JD109" s="121"/>
      <c r="JE109" s="122">
        <f t="shared" ref="JE109:JE123" si="2564">JA109/$WC109</f>
        <v>1.8950499999999999</v>
      </c>
      <c r="JF109" s="469">
        <f>JF12</f>
        <v>95</v>
      </c>
      <c r="JG109" s="122">
        <f>JF109/JF107</f>
        <v>0.29594999999999999</v>
      </c>
      <c r="JH109" s="101">
        <f>JH107*JG109</f>
        <v>5.77</v>
      </c>
      <c r="JI109" s="119">
        <f t="shared" ref="JI109:JI122" si="2565">IF(JF109&gt;0,JH109/JF109,0)</f>
        <v>6.073684E-2</v>
      </c>
      <c r="JJ109" s="93">
        <f>JJ107</f>
        <v>6947.28</v>
      </c>
      <c r="JK109" s="120">
        <f t="shared" ref="JK109:JK122" si="2566">JI109*JJ109</f>
        <v>421.95582999999999</v>
      </c>
      <c r="JL109" s="101">
        <f t="shared" ref="JL109:JL123" si="2567">JK109*JF109</f>
        <v>40085.800000000003</v>
      </c>
      <c r="JM109" s="101"/>
      <c r="JN109" s="121"/>
      <c r="JO109" s="122">
        <f t="shared" ref="JO109:JO123" si="2568">JK109/$WC109</f>
        <v>1.0538700000000001</v>
      </c>
      <c r="JP109" s="469">
        <f>JP12</f>
        <v>0</v>
      </c>
      <c r="JQ109" s="122" t="e">
        <f>JP109/JP107</f>
        <v>#DIV/0!</v>
      </c>
      <c r="JR109" s="101" t="e">
        <f>JR107*JQ109</f>
        <v>#DIV/0!</v>
      </c>
      <c r="JS109" s="119">
        <f t="shared" ref="JS109:JS122" si="2569">IF(JP109&gt;0,JR109/JP109,0)</f>
        <v>0</v>
      </c>
      <c r="JT109" s="93">
        <f>JT107</f>
        <v>0</v>
      </c>
      <c r="JU109" s="120">
        <f t="shared" ref="JU109:JU122" si="2570">JS109*JT109</f>
        <v>0</v>
      </c>
      <c r="JV109" s="101">
        <f t="shared" ref="JV109:JV123" si="2571">JU109*JP109</f>
        <v>0</v>
      </c>
      <c r="JW109" s="101"/>
      <c r="JX109" s="121"/>
      <c r="JY109" s="122">
        <f t="shared" ref="JY109:JY123" si="2572">JU109/$WC109</f>
        <v>0</v>
      </c>
      <c r="JZ109" s="469">
        <f>JZ12</f>
        <v>34</v>
      </c>
      <c r="KA109" s="122">
        <f>JZ109/JZ107</f>
        <v>0.19317999999999999</v>
      </c>
      <c r="KB109" s="101">
        <f>KB107*KA109</f>
        <v>1.78</v>
      </c>
      <c r="KC109" s="119">
        <f t="shared" ref="KC109:KC122" si="2573">IF(JZ109&gt;0,KB109/JZ109,0)</f>
        <v>5.2352940000000001E-2</v>
      </c>
      <c r="KD109" s="93">
        <f>KD107</f>
        <v>6947.28</v>
      </c>
      <c r="KE109" s="120">
        <f t="shared" ref="KE109:KE122" si="2574">KC109*KD109</f>
        <v>363.71053000000001</v>
      </c>
      <c r="KF109" s="101">
        <f t="shared" ref="KF109:KF123" si="2575">KE109*JZ109</f>
        <v>12366.16</v>
      </c>
      <c r="KG109" s="101"/>
      <c r="KH109" s="121"/>
      <c r="KI109" s="122">
        <f t="shared" ref="KI109:KI123" si="2576">KE109/$WC109</f>
        <v>0.90839999999999999</v>
      </c>
      <c r="KJ109" s="469">
        <f>KJ12</f>
        <v>54</v>
      </c>
      <c r="KK109" s="122">
        <f>KJ109/KJ107</f>
        <v>0.14876</v>
      </c>
      <c r="KL109" s="101">
        <f>KL107*KK109</f>
        <v>2.73</v>
      </c>
      <c r="KM109" s="119">
        <f t="shared" ref="KM109:KM122" si="2577">IF(KJ109&gt;0,KL109/KJ109,0)</f>
        <v>5.0555559999999999E-2</v>
      </c>
      <c r="KN109" s="93">
        <f>KN107</f>
        <v>6947.28</v>
      </c>
      <c r="KO109" s="120">
        <f t="shared" ref="KO109:KO122" si="2578">KM109*KN109</f>
        <v>351.22363000000001</v>
      </c>
      <c r="KP109" s="101">
        <f t="shared" ref="KP109:KP123" si="2579">KO109*KJ109</f>
        <v>18966.080000000002</v>
      </c>
      <c r="KQ109" s="101"/>
      <c r="KR109" s="121"/>
      <c r="KS109" s="122">
        <f t="shared" ref="KS109:KS123" si="2580">KO109/$WC109</f>
        <v>0.87721000000000005</v>
      </c>
      <c r="KT109" s="469">
        <f>KT12</f>
        <v>88</v>
      </c>
      <c r="KU109" s="122">
        <f>KT109/KT107</f>
        <v>0.28387000000000001</v>
      </c>
      <c r="KV109" s="101">
        <f>KV107*KU109</f>
        <v>5</v>
      </c>
      <c r="KW109" s="119">
        <f t="shared" ref="KW109:KW122" si="2581">IF(KT109&gt;0,KV109/KT109,0)</f>
        <v>5.6818180000000003E-2</v>
      </c>
      <c r="KX109" s="93">
        <f>KX107</f>
        <v>6947.28</v>
      </c>
      <c r="KY109" s="120">
        <f t="shared" ref="KY109:KY122" si="2582">KW109*KX109</f>
        <v>394.73181</v>
      </c>
      <c r="KZ109" s="101">
        <f t="shared" ref="KZ109:KZ123" si="2583">KY109*KT109</f>
        <v>34736.400000000001</v>
      </c>
      <c r="LA109" s="101"/>
      <c r="LB109" s="121"/>
      <c r="LC109" s="122">
        <f t="shared" ref="LC109:LC123" si="2584">KY109/$WC109</f>
        <v>0.98587999999999998</v>
      </c>
      <c r="LD109" s="469">
        <f>LD12</f>
        <v>27</v>
      </c>
      <c r="LE109" s="122">
        <f>LD109/LD107</f>
        <v>0.11345</v>
      </c>
      <c r="LF109" s="101">
        <f>LF107*LE109</f>
        <v>2.09</v>
      </c>
      <c r="LG109" s="119">
        <f t="shared" ref="LG109:LG122" si="2585">IF(LD109&gt;0,LF109/LD109,0)</f>
        <v>7.7407409999999996E-2</v>
      </c>
      <c r="LH109" s="93">
        <f>LH107</f>
        <v>6947.28</v>
      </c>
      <c r="LI109" s="120">
        <f t="shared" ref="LI109:LI122" si="2586">LG109*LH109</f>
        <v>537.77094999999997</v>
      </c>
      <c r="LJ109" s="101">
        <f t="shared" ref="LJ109:LJ123" si="2587">LI109*LD109</f>
        <v>14519.82</v>
      </c>
      <c r="LK109" s="101"/>
      <c r="LL109" s="121"/>
      <c r="LM109" s="122">
        <f t="shared" ref="LM109:LM123" si="2588">LI109/$WC109</f>
        <v>1.3431299999999999</v>
      </c>
      <c r="LN109" s="469">
        <f>LN12</f>
        <v>43</v>
      </c>
      <c r="LO109" s="122">
        <f>LN109/LN107</f>
        <v>0.21717</v>
      </c>
      <c r="LP109" s="101">
        <f>LP107*LO109</f>
        <v>2.12</v>
      </c>
      <c r="LQ109" s="119">
        <f t="shared" ref="LQ109:LQ122" si="2589">IF(LN109&gt;0,LP109/LN109,0)</f>
        <v>4.9302329999999998E-2</v>
      </c>
      <c r="LR109" s="93">
        <f>LR107</f>
        <v>6947.28</v>
      </c>
      <c r="LS109" s="120">
        <f t="shared" ref="LS109:LS122" si="2590">LQ109*LR109</f>
        <v>342.51709</v>
      </c>
      <c r="LT109" s="101">
        <f t="shared" ref="LT109:LT123" si="2591">LS109*LN109</f>
        <v>14728.23</v>
      </c>
      <c r="LU109" s="101"/>
      <c r="LV109" s="121"/>
      <c r="LW109" s="122">
        <f t="shared" ref="LW109:LW123" si="2592">LS109/$WC109</f>
        <v>0.85546</v>
      </c>
      <c r="LX109" s="469">
        <f>LX12</f>
        <v>21</v>
      </c>
      <c r="LY109" s="122">
        <f>LX109/LX107</f>
        <v>0.14685000000000001</v>
      </c>
      <c r="LZ109" s="101">
        <f>LZ107*LY109</f>
        <v>1.43</v>
      </c>
      <c r="MA109" s="119">
        <f t="shared" ref="MA109:MA122" si="2593">IF(LX109&gt;0,LZ109/LX109,0)</f>
        <v>6.8095240000000001E-2</v>
      </c>
      <c r="MB109" s="93">
        <f>MB107</f>
        <v>6947.28</v>
      </c>
      <c r="MC109" s="120">
        <f t="shared" ref="MC109:MC122" si="2594">MA109*MB109</f>
        <v>473.07670000000002</v>
      </c>
      <c r="MD109" s="101">
        <f t="shared" ref="MD109:MD123" si="2595">MC109*LX109</f>
        <v>9934.61</v>
      </c>
      <c r="ME109" s="101"/>
      <c r="MF109" s="121"/>
      <c r="MG109" s="122">
        <f t="shared" ref="MG109:MG123" si="2596">MC109/$WC109</f>
        <v>1.1815500000000001</v>
      </c>
      <c r="MH109" s="469">
        <f>MH12</f>
        <v>26</v>
      </c>
      <c r="MI109" s="122">
        <f>MH109/MH107</f>
        <v>8.3070000000000005E-2</v>
      </c>
      <c r="MJ109" s="101">
        <f>MJ107*MI109</f>
        <v>0.81</v>
      </c>
      <c r="MK109" s="119">
        <f t="shared" ref="MK109:MK122" si="2597">IF(MH109&gt;0,MJ109/MH109,0)</f>
        <v>3.115385E-2</v>
      </c>
      <c r="ML109" s="93">
        <f>ML107</f>
        <v>6947.28</v>
      </c>
      <c r="MM109" s="120">
        <f t="shared" ref="MM109:MM122" si="2598">MK109*ML109</f>
        <v>216.43451999999999</v>
      </c>
      <c r="MN109" s="101">
        <f t="shared" ref="MN109:MN123" si="2599">MM109*MH109</f>
        <v>5627.3</v>
      </c>
      <c r="MO109" s="101"/>
      <c r="MP109" s="121"/>
      <c r="MQ109" s="122">
        <f t="shared" ref="MQ109:MQ123" si="2600">MM109/$WC109</f>
        <v>0.54056000000000004</v>
      </c>
      <c r="MR109" s="469">
        <f>MR12</f>
        <v>0</v>
      </c>
      <c r="MS109" s="122">
        <f>MR109/MR107</f>
        <v>0</v>
      </c>
      <c r="MT109" s="101">
        <f>MT107*MS109</f>
        <v>0</v>
      </c>
      <c r="MU109" s="119">
        <f t="shared" ref="MU109:MU122" si="2601">IF(MR109&gt;0,MT109/MR109,0)</f>
        <v>0</v>
      </c>
      <c r="MV109" s="93">
        <f>MV107</f>
        <v>6947.28</v>
      </c>
      <c r="MW109" s="120">
        <f t="shared" ref="MW109:MW122" si="2602">MU109*MV109</f>
        <v>0</v>
      </c>
      <c r="MX109" s="101">
        <f t="shared" ref="MX109:MX123" si="2603">MW109*MR109</f>
        <v>0</v>
      </c>
      <c r="MY109" s="101"/>
      <c r="MZ109" s="121"/>
      <c r="NA109" s="122">
        <f t="shared" ref="NA109:NA123" si="2604">MW109/$WC109</f>
        <v>0</v>
      </c>
      <c r="NB109" s="469">
        <f>NB12</f>
        <v>30</v>
      </c>
      <c r="NC109" s="122">
        <f>NB109/NB107</f>
        <v>0.17544000000000001</v>
      </c>
      <c r="ND109" s="101">
        <f>ND107*NC109</f>
        <v>2.2400000000000002</v>
      </c>
      <c r="NE109" s="119">
        <f t="shared" ref="NE109:NE122" si="2605">IF(NB109&gt;0,ND109/NB109,0)</f>
        <v>7.4666670000000004E-2</v>
      </c>
      <c r="NF109" s="93">
        <f>NF107</f>
        <v>6947.28</v>
      </c>
      <c r="NG109" s="120">
        <f t="shared" ref="NG109:NG122" si="2606">NE109*NF109</f>
        <v>518.73026000000004</v>
      </c>
      <c r="NH109" s="101">
        <f t="shared" ref="NH109:NH123" si="2607">NG109*NB109</f>
        <v>15561.91</v>
      </c>
      <c r="NI109" s="101"/>
      <c r="NJ109" s="121"/>
      <c r="NK109" s="122">
        <f t="shared" ref="NK109:NK123" si="2608">NG109/$WC109</f>
        <v>1.2955700000000001</v>
      </c>
      <c r="NL109" s="469">
        <f>NL12</f>
        <v>82</v>
      </c>
      <c r="NM109" s="122">
        <f>NL109/NL107</f>
        <v>0.17083000000000001</v>
      </c>
      <c r="NN109" s="101">
        <f>NN107*NM109</f>
        <v>3.59</v>
      </c>
      <c r="NO109" s="119">
        <f t="shared" ref="NO109:NO122" si="2609">IF(NL109&gt;0,NN109/NL109,0)</f>
        <v>4.3780489999999998E-2</v>
      </c>
      <c r="NP109" s="93">
        <f>NP107</f>
        <v>6947.28</v>
      </c>
      <c r="NQ109" s="120">
        <f t="shared" ref="NQ109:NQ122" si="2610">NO109*NP109</f>
        <v>304.15532000000002</v>
      </c>
      <c r="NR109" s="101">
        <f t="shared" ref="NR109:NR123" si="2611">NQ109*NL109</f>
        <v>24940.74</v>
      </c>
      <c r="NS109" s="101"/>
      <c r="NT109" s="121"/>
      <c r="NU109" s="122">
        <f t="shared" ref="NU109:NU123" si="2612">NQ109/$WC109</f>
        <v>0.75965000000000005</v>
      </c>
      <c r="NV109" s="469">
        <f>NV12</f>
        <v>0</v>
      </c>
      <c r="NW109" s="122">
        <f>NV109/NV107</f>
        <v>0</v>
      </c>
      <c r="NX109" s="101">
        <f>NX107*NW109</f>
        <v>0</v>
      </c>
      <c r="NY109" s="119">
        <f t="shared" ref="NY109:NY122" si="2613">IF(NV109&gt;0,NX109/NV109,0)</f>
        <v>0</v>
      </c>
      <c r="NZ109" s="93">
        <f>NZ107</f>
        <v>6947.28</v>
      </c>
      <c r="OA109" s="120">
        <f t="shared" ref="OA109:OA122" si="2614">NY109*NZ109</f>
        <v>0</v>
      </c>
      <c r="OB109" s="101">
        <f t="shared" ref="OB109:OB123" si="2615">OA109*NV109</f>
        <v>0</v>
      </c>
      <c r="OC109" s="101"/>
      <c r="OD109" s="121"/>
      <c r="OE109" s="122">
        <f t="shared" ref="OE109:OE123" si="2616">OA109/$WC109</f>
        <v>0</v>
      </c>
      <c r="OF109" s="469">
        <f>OF12</f>
        <v>0</v>
      </c>
      <c r="OG109" s="122">
        <f>OF109/OF107</f>
        <v>0</v>
      </c>
      <c r="OH109" s="101">
        <f>OH107*OG109</f>
        <v>0</v>
      </c>
      <c r="OI109" s="119">
        <f t="shared" ref="OI109:OI122" si="2617">IF(OF109&gt;0,OH109/OF109,0)</f>
        <v>0</v>
      </c>
      <c r="OJ109" s="93">
        <f>OJ107</f>
        <v>6947.28</v>
      </c>
      <c r="OK109" s="120">
        <f t="shared" ref="OK109:OK122" si="2618">OI109*OJ109</f>
        <v>0</v>
      </c>
      <c r="OL109" s="101">
        <f t="shared" ref="OL109:OL123" si="2619">OK109*OF109</f>
        <v>0</v>
      </c>
      <c r="OM109" s="101"/>
      <c r="ON109" s="121"/>
      <c r="OO109" s="122">
        <f t="shared" ref="OO109:OO123" si="2620">OK109/$WC109</f>
        <v>0</v>
      </c>
      <c r="OP109" s="469">
        <f>OP12</f>
        <v>20</v>
      </c>
      <c r="OQ109" s="122">
        <f>OP109/OP107</f>
        <v>8.7340000000000001E-2</v>
      </c>
      <c r="OR109" s="101">
        <f>OR107*OQ109</f>
        <v>1.05</v>
      </c>
      <c r="OS109" s="119">
        <f t="shared" ref="OS109:OS122" si="2621">IF(OP109&gt;0,OR109/OP109,0)</f>
        <v>5.2499999999999998E-2</v>
      </c>
      <c r="OT109" s="93">
        <f>OT107</f>
        <v>6947.28</v>
      </c>
      <c r="OU109" s="120">
        <f t="shared" ref="OU109:OU122" si="2622">OS109*OT109</f>
        <v>364.73219999999998</v>
      </c>
      <c r="OV109" s="101">
        <f t="shared" ref="OV109:OV123" si="2623">OU109*OP109</f>
        <v>7294.64</v>
      </c>
      <c r="OW109" s="101"/>
      <c r="OX109" s="121"/>
      <c r="OY109" s="122">
        <f t="shared" ref="OY109:OY123" si="2624">OU109/$WC109</f>
        <v>0.91095000000000004</v>
      </c>
      <c r="OZ109" s="469">
        <f>OZ12</f>
        <v>0</v>
      </c>
      <c r="PA109" s="122">
        <f>OZ109/OZ107</f>
        <v>0</v>
      </c>
      <c r="PB109" s="101">
        <f>PB107*PA109</f>
        <v>0</v>
      </c>
      <c r="PC109" s="119">
        <f t="shared" ref="PC109:PC122" si="2625">IF(OZ109&gt;0,PB109/OZ109,0)</f>
        <v>0</v>
      </c>
      <c r="PD109" s="93">
        <f>PD107</f>
        <v>6947.28</v>
      </c>
      <c r="PE109" s="120">
        <f t="shared" ref="PE109:PE122" si="2626">PC109*PD109</f>
        <v>0</v>
      </c>
      <c r="PF109" s="101">
        <f t="shared" ref="PF109:PF123" si="2627">PE109*OZ109</f>
        <v>0</v>
      </c>
      <c r="PG109" s="101"/>
      <c r="PH109" s="121"/>
      <c r="PI109" s="122">
        <f t="shared" ref="PI109:PI123" si="2628">PE109/$WC109</f>
        <v>0</v>
      </c>
      <c r="PJ109" s="469">
        <f>PJ12</f>
        <v>26</v>
      </c>
      <c r="PK109" s="122">
        <f>PJ109/PJ107</f>
        <v>0.15758</v>
      </c>
      <c r="PL109" s="101">
        <f>PL107*PK109</f>
        <v>0.98</v>
      </c>
      <c r="PM109" s="119">
        <f t="shared" ref="PM109:PM122" si="2629">IF(PJ109&gt;0,PL109/PJ109,0)</f>
        <v>3.769231E-2</v>
      </c>
      <c r="PN109" s="93">
        <f>PN107</f>
        <v>6947.28</v>
      </c>
      <c r="PO109" s="120">
        <f t="shared" ref="PO109:PO122" si="2630">PM109*PN109</f>
        <v>261.85903000000002</v>
      </c>
      <c r="PP109" s="101">
        <f t="shared" ref="PP109:PP123" si="2631">PO109*PJ109</f>
        <v>6808.33</v>
      </c>
      <c r="PQ109" s="101"/>
      <c r="PR109" s="121"/>
      <c r="PS109" s="122">
        <f t="shared" ref="PS109:PS123" si="2632">PO109/$WC109</f>
        <v>0.65400999999999998</v>
      </c>
      <c r="PT109" s="469">
        <f>PT12</f>
        <v>0</v>
      </c>
      <c r="PU109" s="122" t="e">
        <f>PT109/PT107</f>
        <v>#DIV/0!</v>
      </c>
      <c r="PV109" s="101" t="e">
        <f>PV107*PU109</f>
        <v>#DIV/0!</v>
      </c>
      <c r="PW109" s="119">
        <f t="shared" ref="PW109:PW122" si="2633">IF(PT109&gt;0,PV109/PT109,0)</f>
        <v>0</v>
      </c>
      <c r="PX109" s="93">
        <f>PX107</f>
        <v>0</v>
      </c>
      <c r="PY109" s="120">
        <f t="shared" ref="PY109:PY122" si="2634">PW109*PX109</f>
        <v>0</v>
      </c>
      <c r="PZ109" s="101">
        <f t="shared" ref="PZ109:PZ123" si="2635">PY109*PT109</f>
        <v>0</v>
      </c>
      <c r="QA109" s="101"/>
      <c r="QB109" s="121"/>
      <c r="QC109" s="122">
        <f t="shared" ref="QC109:QC123" si="2636">PY109/$WC109</f>
        <v>0</v>
      </c>
      <c r="QD109" s="469">
        <f>QD12</f>
        <v>35</v>
      </c>
      <c r="QE109" s="122">
        <f>QD109/QD107</f>
        <v>0.15217</v>
      </c>
      <c r="QF109" s="101">
        <f>QF107*QE109</f>
        <v>1.37</v>
      </c>
      <c r="QG109" s="119">
        <f t="shared" ref="QG109:QG122" si="2637">IF(QD109&gt;0,QF109/QD109,0)</f>
        <v>3.9142860000000002E-2</v>
      </c>
      <c r="QH109" s="93">
        <f>QH107</f>
        <v>6947.28</v>
      </c>
      <c r="QI109" s="120">
        <f t="shared" ref="QI109:QI122" si="2638">QG109*QH109</f>
        <v>271.93641000000002</v>
      </c>
      <c r="QJ109" s="101">
        <f t="shared" ref="QJ109:QJ123" si="2639">QI109*QD109</f>
        <v>9517.77</v>
      </c>
      <c r="QK109" s="101"/>
      <c r="QL109" s="121"/>
      <c r="QM109" s="122">
        <f t="shared" ref="QM109:QM123" si="2640">QI109/$WC109</f>
        <v>0.67918000000000001</v>
      </c>
      <c r="QN109" s="469">
        <f>QN12</f>
        <v>25</v>
      </c>
      <c r="QO109" s="122">
        <f>QN109/QN107</f>
        <v>0.15151999999999999</v>
      </c>
      <c r="QP109" s="101">
        <f>QP107*QO109</f>
        <v>1.39</v>
      </c>
      <c r="QQ109" s="119">
        <f t="shared" ref="QQ109:QQ122" si="2641">IF(QN109&gt;0,QP109/QN109,0)</f>
        <v>5.5599999999999997E-2</v>
      </c>
      <c r="QR109" s="93">
        <f>QR107</f>
        <v>6947.28</v>
      </c>
      <c r="QS109" s="120">
        <f t="shared" ref="QS109:QS122" si="2642">QQ109*QR109</f>
        <v>386.26877000000002</v>
      </c>
      <c r="QT109" s="101">
        <f t="shared" ref="QT109:QT123" si="2643">QS109*QN109</f>
        <v>9656.7199999999993</v>
      </c>
      <c r="QU109" s="101"/>
      <c r="QV109" s="121"/>
      <c r="QW109" s="122">
        <f t="shared" ref="QW109:QW123" si="2644">QS109/$WC109</f>
        <v>0.96474000000000004</v>
      </c>
      <c r="QX109" s="469">
        <f>QX12</f>
        <v>23</v>
      </c>
      <c r="QY109" s="122">
        <f>QX109/QX107</f>
        <v>0.13295000000000001</v>
      </c>
      <c r="QZ109" s="101">
        <f>QZ107*QY109</f>
        <v>1.34</v>
      </c>
      <c r="RA109" s="119">
        <f t="shared" ref="RA109:RA122" si="2645">IF(QX109&gt;0,QZ109/QX109,0)</f>
        <v>5.8260869999999999E-2</v>
      </c>
      <c r="RB109" s="93">
        <f>RB107</f>
        <v>6947.28</v>
      </c>
      <c r="RC109" s="120">
        <f t="shared" ref="RC109:RC122" si="2646">RA109*RB109</f>
        <v>404.75457999999998</v>
      </c>
      <c r="RD109" s="101">
        <f t="shared" ref="RD109:RD123" si="2647">RC109*QX109</f>
        <v>9309.36</v>
      </c>
      <c r="RE109" s="101"/>
      <c r="RF109" s="121"/>
      <c r="RG109" s="122">
        <f t="shared" ref="RG109:RG123" si="2648">RC109/$WC109</f>
        <v>1.01091</v>
      </c>
      <c r="RH109" s="469">
        <f>RH12</f>
        <v>18</v>
      </c>
      <c r="RI109" s="122">
        <f>RH109/RH107</f>
        <v>0.11842</v>
      </c>
      <c r="RJ109" s="101">
        <f>RJ107*RI109</f>
        <v>1.1499999999999999</v>
      </c>
      <c r="RK109" s="119">
        <f t="shared" ref="RK109:RK122" si="2649">IF(RH109&gt;0,RJ109/RH109,0)</f>
        <v>6.3888890000000004E-2</v>
      </c>
      <c r="RL109" s="93">
        <f>RL107</f>
        <v>6947.28</v>
      </c>
      <c r="RM109" s="120">
        <f t="shared" ref="RM109:RM122" si="2650">RK109*RL109</f>
        <v>443.85401000000002</v>
      </c>
      <c r="RN109" s="101">
        <f t="shared" ref="RN109:RN123" si="2651">RM109*RH109</f>
        <v>7989.37</v>
      </c>
      <c r="RO109" s="101"/>
      <c r="RP109" s="121"/>
      <c r="RQ109" s="122">
        <f t="shared" ref="RQ109:RQ123" si="2652">RM109/$WC109</f>
        <v>1.10856</v>
      </c>
      <c r="RR109" s="469">
        <f>RR12</f>
        <v>28</v>
      </c>
      <c r="RS109" s="122">
        <f>RR109/RR107</f>
        <v>8.2600000000000007E-2</v>
      </c>
      <c r="RT109" s="101">
        <f>RT107*RS109</f>
        <v>1.51</v>
      </c>
      <c r="RU109" s="119">
        <f t="shared" ref="RU109:RU122" si="2653">IF(RR109&gt;0,RT109/RR109,0)</f>
        <v>5.3928570000000002E-2</v>
      </c>
      <c r="RV109" s="93">
        <f>RV107</f>
        <v>6947.28</v>
      </c>
      <c r="RW109" s="120">
        <f t="shared" ref="RW109:RW122" si="2654">RU109*RV109</f>
        <v>374.65688</v>
      </c>
      <c r="RX109" s="101">
        <f t="shared" ref="RX109:RX123" si="2655">RW109*RR109</f>
        <v>10490.39</v>
      </c>
      <c r="RY109" s="101"/>
      <c r="RZ109" s="121"/>
      <c r="SA109" s="122">
        <f t="shared" ref="SA109:SA123" si="2656">RW109/$WC109</f>
        <v>0.93574000000000002</v>
      </c>
      <c r="SB109" s="469">
        <f>SB12</f>
        <v>11</v>
      </c>
      <c r="SC109" s="122">
        <f>SB109/SB107</f>
        <v>0.22</v>
      </c>
      <c r="SD109" s="101">
        <f>SD107*SC109</f>
        <v>2.15</v>
      </c>
      <c r="SE109" s="119">
        <f t="shared" ref="SE109:SE122" si="2657">IF(SB109&gt;0,SD109/SB109,0)</f>
        <v>0.19545455</v>
      </c>
      <c r="SF109" s="93">
        <f>SF107</f>
        <v>6947.28</v>
      </c>
      <c r="SG109" s="120">
        <f t="shared" ref="SG109:SG122" si="2658">SE109*SF109</f>
        <v>1357.8774900000001</v>
      </c>
      <c r="SH109" s="101">
        <f t="shared" ref="SH109:SH123" si="2659">SG109*SB109</f>
        <v>14936.65</v>
      </c>
      <c r="SI109" s="101"/>
      <c r="SJ109" s="121"/>
      <c r="SK109" s="122">
        <f t="shared" ref="SK109:SK123" si="2660">SG109/$WC109</f>
        <v>3.39141</v>
      </c>
      <c r="SL109" s="469">
        <f>SL12</f>
        <v>24</v>
      </c>
      <c r="SM109" s="122">
        <f>SL109/SL107</f>
        <v>8.1360000000000002E-2</v>
      </c>
      <c r="SN109" s="101">
        <f>SN107*SM109</f>
        <v>1.5</v>
      </c>
      <c r="SO109" s="119">
        <f t="shared" ref="SO109:SO122" si="2661">IF(SL109&gt;0,SN109/SL109,0)</f>
        <v>6.25E-2</v>
      </c>
      <c r="SP109" s="93">
        <f>SP107</f>
        <v>6947.28</v>
      </c>
      <c r="SQ109" s="120">
        <f t="shared" ref="SQ109:SQ122" si="2662">SO109*SP109</f>
        <v>434.20499999999998</v>
      </c>
      <c r="SR109" s="101">
        <f t="shared" ref="SR109:SR123" si="2663">SQ109*SL109</f>
        <v>10420.92</v>
      </c>
      <c r="SS109" s="101"/>
      <c r="ST109" s="121"/>
      <c r="SU109" s="122">
        <f t="shared" ref="SU109:SU123" si="2664">SQ109/$WC109</f>
        <v>1.08446</v>
      </c>
      <c r="SV109" s="469">
        <f>SV12</f>
        <v>50</v>
      </c>
      <c r="SW109" s="122">
        <f>SV109/SV107</f>
        <v>0.15673999999999999</v>
      </c>
      <c r="SX109" s="101">
        <f>SX107*SW109</f>
        <v>2.88</v>
      </c>
      <c r="SY109" s="119">
        <f t="shared" ref="SY109:SY122" si="2665">IF(SV109&gt;0,SX109/SV109,0)</f>
        <v>5.7599999999999998E-2</v>
      </c>
      <c r="SZ109" s="93">
        <f>SZ107</f>
        <v>6947.28</v>
      </c>
      <c r="TA109" s="120">
        <f t="shared" ref="TA109:TA122" si="2666">SY109*SZ109</f>
        <v>400.16332999999997</v>
      </c>
      <c r="TB109" s="101">
        <f t="shared" ref="TB109:TB123" si="2667">TA109*SV109</f>
        <v>20008.169999999998</v>
      </c>
      <c r="TC109" s="101"/>
      <c r="TD109" s="121"/>
      <c r="TE109" s="122">
        <f t="shared" ref="TE109:TE123" si="2668">TA109/$WC109</f>
        <v>0.99944</v>
      </c>
      <c r="TF109" s="469">
        <f>TF12</f>
        <v>27</v>
      </c>
      <c r="TG109" s="122">
        <f>TF109/TF107</f>
        <v>0.15429000000000001</v>
      </c>
      <c r="TH109" s="101">
        <f>TH107*TG109</f>
        <v>1.04</v>
      </c>
      <c r="TI109" s="119">
        <f t="shared" ref="TI109:TI122" si="2669">IF(TF109&gt;0,TH109/TF109,0)</f>
        <v>3.8518520000000001E-2</v>
      </c>
      <c r="TJ109" s="93">
        <f>TJ107</f>
        <v>6947.28</v>
      </c>
      <c r="TK109" s="120">
        <f t="shared" ref="TK109:TK122" si="2670">TI109*TJ109</f>
        <v>267.59894000000003</v>
      </c>
      <c r="TL109" s="101">
        <f t="shared" ref="TL109:TL123" si="2671">TK109*TF109</f>
        <v>7225.17</v>
      </c>
      <c r="TM109" s="101"/>
      <c r="TN109" s="121"/>
      <c r="TO109" s="122">
        <f t="shared" ref="TO109:TO123" si="2672">TK109/$WC109</f>
        <v>0.66835</v>
      </c>
      <c r="TP109" s="469">
        <f>TP12</f>
        <v>27</v>
      </c>
      <c r="TQ109" s="122">
        <f>TP109/TP107</f>
        <v>9.8540000000000003E-2</v>
      </c>
      <c r="TR109" s="101">
        <f>TR107*TQ109</f>
        <v>1.81</v>
      </c>
      <c r="TS109" s="119">
        <f t="shared" ref="TS109:TS122" si="2673">IF(TP109&gt;0,TR109/TP109,0)</f>
        <v>6.7037040000000006E-2</v>
      </c>
      <c r="TT109" s="93">
        <f>TT107</f>
        <v>6947.28</v>
      </c>
      <c r="TU109" s="120">
        <f t="shared" ref="TU109:TU122" si="2674">TS109*TT109</f>
        <v>465.72509000000002</v>
      </c>
      <c r="TV109" s="101">
        <f t="shared" ref="TV109:TV123" si="2675">TU109*TP109</f>
        <v>12574.58</v>
      </c>
      <c r="TW109" s="101"/>
      <c r="TX109" s="121"/>
      <c r="TY109" s="122">
        <f t="shared" ref="TY109:TY123" si="2676">TU109/$WC109</f>
        <v>1.1631899999999999</v>
      </c>
      <c r="TZ109" s="469">
        <f>TZ12</f>
        <v>22</v>
      </c>
      <c r="UA109" s="122">
        <f>TZ109/TZ107</f>
        <v>0.11702</v>
      </c>
      <c r="UB109" s="101">
        <f>UB107*UA109</f>
        <v>1.43</v>
      </c>
      <c r="UC109" s="119">
        <f t="shared" ref="UC109:UC122" si="2677">IF(TZ109&gt;0,UB109/TZ109,0)</f>
        <v>6.5000000000000002E-2</v>
      </c>
      <c r="UD109" s="93">
        <f>UD107</f>
        <v>6947.28</v>
      </c>
      <c r="UE109" s="120">
        <f t="shared" ref="UE109:UE122" si="2678">UC109*UD109</f>
        <v>451.57319999999999</v>
      </c>
      <c r="UF109" s="101">
        <f t="shared" ref="UF109:UF123" si="2679">UE109*TZ109</f>
        <v>9934.61</v>
      </c>
      <c r="UG109" s="101"/>
      <c r="UH109" s="121"/>
      <c r="UI109" s="122">
        <f t="shared" ref="UI109:UI123" si="2680">UE109/$WC109</f>
        <v>1.12784</v>
      </c>
      <c r="UJ109" s="469">
        <f>UJ12</f>
        <v>56</v>
      </c>
      <c r="UK109" s="122">
        <f>UJ109/UJ107</f>
        <v>0.16045999999999999</v>
      </c>
      <c r="UL109" s="101">
        <f>UL107*UK109</f>
        <v>2.95</v>
      </c>
      <c r="UM109" s="119">
        <f t="shared" ref="UM109:UM122" si="2681">IF(UJ109&gt;0,UL109/UJ109,0)</f>
        <v>5.2678570000000001E-2</v>
      </c>
      <c r="UN109" s="93">
        <f>UN107</f>
        <v>6947.28</v>
      </c>
      <c r="UO109" s="120">
        <f t="shared" ref="UO109:UO122" si="2682">UM109*UN109</f>
        <v>365.97278</v>
      </c>
      <c r="UP109" s="101">
        <f t="shared" ref="UP109:UP123" si="2683">UO109*UJ109</f>
        <v>20494.48</v>
      </c>
      <c r="UQ109" s="101"/>
      <c r="UR109" s="121"/>
      <c r="US109" s="122">
        <f t="shared" ref="US109:US123" si="2684">UO109/$WC109</f>
        <v>0.91405000000000003</v>
      </c>
      <c r="UT109" s="469">
        <f>UT12</f>
        <v>56</v>
      </c>
      <c r="UU109" s="122">
        <f>UT109/UT107</f>
        <v>0.17391000000000001</v>
      </c>
      <c r="UV109" s="101">
        <f>UV107*UU109</f>
        <v>2.35</v>
      </c>
      <c r="UW109" s="119">
        <f t="shared" ref="UW109:UW122" si="2685">IF(UT109&gt;0,UV109/UT109,0)</f>
        <v>4.1964290000000001E-2</v>
      </c>
      <c r="UX109" s="93">
        <f>UX107</f>
        <v>6947.28</v>
      </c>
      <c r="UY109" s="120">
        <f t="shared" ref="UY109:UY122" si="2686">UW109*UX109</f>
        <v>291.53766999999999</v>
      </c>
      <c r="UZ109" s="101">
        <f t="shared" ref="UZ109:UZ123" si="2687">UY109*UT109</f>
        <v>16326.11</v>
      </c>
      <c r="VA109" s="101"/>
      <c r="VB109" s="121"/>
      <c r="VC109" s="122">
        <f t="shared" ref="VC109:VC123" si="2688">UY109/$WC109</f>
        <v>0.72814000000000001</v>
      </c>
      <c r="VD109" s="469">
        <f>VD12</f>
        <v>27</v>
      </c>
      <c r="VE109" s="122">
        <f>VD109/VD107</f>
        <v>4.7699999999999999E-2</v>
      </c>
      <c r="VF109" s="101">
        <f>VF107*VE109</f>
        <v>1.48</v>
      </c>
      <c r="VG109" s="119">
        <f t="shared" ref="VG109:VG122" si="2689">IF(VD109&gt;0,VF109/VD109,0)</f>
        <v>5.4814809999999999E-2</v>
      </c>
      <c r="VH109" s="93">
        <f>VH107</f>
        <v>6947.28</v>
      </c>
      <c r="VI109" s="120">
        <f t="shared" ref="VI109:VI122" si="2690">VG109*VH109</f>
        <v>380.81383</v>
      </c>
      <c r="VJ109" s="101">
        <f t="shared" ref="VJ109:VJ123" si="2691">VI109*VD109</f>
        <v>10281.969999999999</v>
      </c>
      <c r="VK109" s="101"/>
      <c r="VL109" s="121"/>
      <c r="VM109" s="122">
        <f t="shared" ref="VM109:VM123" si="2692">VI109/$WC109</f>
        <v>0.95111000000000001</v>
      </c>
      <c r="VN109" s="469">
        <f>VN12</f>
        <v>53</v>
      </c>
      <c r="VO109" s="122">
        <f>VN109/VN107</f>
        <v>0.14846000000000001</v>
      </c>
      <c r="VP109" s="101">
        <f>VP107*VO109</f>
        <v>1.82</v>
      </c>
      <c r="VQ109" s="119">
        <f t="shared" ref="VQ109:VQ122" si="2693">IF(VN109&gt;0,VP109/VN109,0)</f>
        <v>3.4339620000000001E-2</v>
      </c>
      <c r="VR109" s="93">
        <f>VR107</f>
        <v>6947.28</v>
      </c>
      <c r="VS109" s="120">
        <f t="shared" ref="VS109:VS122" si="2694">VQ109*VR109</f>
        <v>238.56695999999999</v>
      </c>
      <c r="VT109" s="101">
        <f t="shared" ref="VT109:VT123" si="2695">VS109*VN109</f>
        <v>12644.05</v>
      </c>
      <c r="VU109" s="101"/>
      <c r="VV109" s="121"/>
      <c r="VW109" s="122">
        <f t="shared" ref="VW109:VW123" si="2696">VS109/$WC109</f>
        <v>0.59584000000000004</v>
      </c>
      <c r="VX109" s="452">
        <f t="shared" ref="VX109:VX122" si="2697">F109+P109+Z109+AJ109+AT109+BD109+BN109+BX109+CH109+CR109+DB109+DL109+DV109+EF109+EP109+EZ109+FJ109+FT109+GD109+GN109+GX109+HH109+HR109+IB109+IL109+IV109+JF109+JP109+JZ109+KJ109+KT109+LD109+LN109+LX109+MH109+MR109+NB109+NL109+NV109+OF109+OP109+OZ109+PJ109+PT109+QD109+QN109+QX109+RH109+RR109+SB109+SL109+SV109+TF109+TP109+TZ109+UJ109+UT109+VD109+VN109</f>
        <v>1626</v>
      </c>
      <c r="VY109" s="122">
        <f>VX109/VX107</f>
        <v>0.12941</v>
      </c>
      <c r="VZ109" s="101">
        <f>VZ107*VY109</f>
        <v>93.71</v>
      </c>
      <c r="WA109" s="119">
        <f t="shared" ref="WA109:WA122" si="2698">IF(VX109&gt;0,VZ109/VX109,0)</f>
        <v>5.763223E-2</v>
      </c>
      <c r="WB109" s="93">
        <f>WB107</f>
        <v>6947.28</v>
      </c>
      <c r="WC109" s="120">
        <f t="shared" ref="WC109:WC122" si="2699">WA109*WB109</f>
        <v>400.38724000000002</v>
      </c>
      <c r="WD109" s="101">
        <f t="shared" ref="WD109:WD123" si="2700">WC109*VX109</f>
        <v>651029.65</v>
      </c>
      <c r="WE109" s="101"/>
      <c r="WF109" s="121"/>
    </row>
    <row r="110" spans="1:604" ht="26.25" customHeight="1">
      <c r="A110" s="5"/>
      <c r="B110" s="444" t="s">
        <v>406</v>
      </c>
      <c r="C110" s="12" t="s">
        <v>921</v>
      </c>
      <c r="D110" s="12" t="s">
        <v>424</v>
      </c>
      <c r="E110" s="4" t="s">
        <v>33</v>
      </c>
      <c r="F110" s="469">
        <f t="shared" ref="F110:F122" si="2701">F13</f>
        <v>169</v>
      </c>
      <c r="G110" s="122">
        <f>F110/F107</f>
        <v>0.75785000000000002</v>
      </c>
      <c r="H110" s="101">
        <f>H107*G110</f>
        <v>13.34</v>
      </c>
      <c r="I110" s="119">
        <f t="shared" si="2461"/>
        <v>7.8934909999999997E-2</v>
      </c>
      <c r="J110" s="93">
        <f>J107</f>
        <v>6947.28</v>
      </c>
      <c r="K110" s="120">
        <f t="shared" si="2462"/>
        <v>548.38292000000001</v>
      </c>
      <c r="L110" s="101">
        <f t="shared" si="2463"/>
        <v>92676.71</v>
      </c>
      <c r="M110" s="101"/>
      <c r="N110" s="121"/>
      <c r="O110" s="122">
        <f t="shared" si="2464"/>
        <v>1.36965</v>
      </c>
      <c r="P110" s="469">
        <f t="shared" ref="P110:P122" si="2702">P13</f>
        <v>329</v>
      </c>
      <c r="Q110" s="122">
        <f>P110/P107</f>
        <v>0.73767000000000005</v>
      </c>
      <c r="R110" s="101">
        <f>R107*Q110</f>
        <v>14.02</v>
      </c>
      <c r="S110" s="119">
        <f t="shared" si="2465"/>
        <v>4.2613980000000003E-2</v>
      </c>
      <c r="T110" s="93">
        <f>T107</f>
        <v>6947.28</v>
      </c>
      <c r="U110" s="120">
        <f t="shared" si="2466"/>
        <v>296.05124999999998</v>
      </c>
      <c r="V110" s="101">
        <f t="shared" si="2467"/>
        <v>97400.86</v>
      </c>
      <c r="W110" s="101"/>
      <c r="X110" s="121"/>
      <c r="Y110" s="122">
        <f t="shared" si="2468"/>
        <v>0.73941999999999997</v>
      </c>
      <c r="Z110" s="469">
        <f t="shared" ref="Z110:Z122" si="2703">Z13</f>
        <v>276</v>
      </c>
      <c r="AA110" s="122">
        <f>Z110/Z107</f>
        <v>1</v>
      </c>
      <c r="AB110" s="101">
        <f>AB107*AA110</f>
        <v>8</v>
      </c>
      <c r="AC110" s="119">
        <f t="shared" si="2469"/>
        <v>2.8985509999999999E-2</v>
      </c>
      <c r="AD110" s="93">
        <f>AD107</f>
        <v>6947.28</v>
      </c>
      <c r="AE110" s="120">
        <f t="shared" si="2470"/>
        <v>201.37045000000001</v>
      </c>
      <c r="AF110" s="101">
        <f t="shared" si="2471"/>
        <v>55578.239999999998</v>
      </c>
      <c r="AG110" s="101"/>
      <c r="AH110" s="121"/>
      <c r="AI110" s="122">
        <f t="shared" si="2472"/>
        <v>0.50295000000000001</v>
      </c>
      <c r="AJ110" s="469">
        <f t="shared" ref="AJ110:AJ122" si="2704">AJ13</f>
        <v>0</v>
      </c>
      <c r="AK110" s="122" t="e">
        <f>AJ110/AJ107</f>
        <v>#DIV/0!</v>
      </c>
      <c r="AL110" s="101" t="e">
        <f>AL107*AK110</f>
        <v>#DIV/0!</v>
      </c>
      <c r="AM110" s="119">
        <f t="shared" si="2473"/>
        <v>0</v>
      </c>
      <c r="AN110" s="93">
        <f>AN107</f>
        <v>0</v>
      </c>
      <c r="AO110" s="120">
        <f t="shared" si="2474"/>
        <v>0</v>
      </c>
      <c r="AP110" s="101">
        <f t="shared" si="2475"/>
        <v>0</v>
      </c>
      <c r="AQ110" s="101"/>
      <c r="AR110" s="121"/>
      <c r="AS110" s="122">
        <f t="shared" si="2476"/>
        <v>0</v>
      </c>
      <c r="AT110" s="469">
        <f t="shared" ref="AT110:AT122" si="2705">AT13</f>
        <v>131</v>
      </c>
      <c r="AU110" s="122">
        <f>AT110/AT107</f>
        <v>1</v>
      </c>
      <c r="AV110" s="101">
        <f>AV107*AU110</f>
        <v>6.2</v>
      </c>
      <c r="AW110" s="119">
        <f t="shared" si="2477"/>
        <v>4.7328240000000001E-2</v>
      </c>
      <c r="AX110" s="93">
        <f>AX107</f>
        <v>6947.28</v>
      </c>
      <c r="AY110" s="120">
        <f t="shared" si="2478"/>
        <v>328.80254000000002</v>
      </c>
      <c r="AZ110" s="101">
        <f t="shared" si="2479"/>
        <v>43073.13</v>
      </c>
      <c r="BA110" s="101"/>
      <c r="BB110" s="121"/>
      <c r="BC110" s="122">
        <f t="shared" si="2480"/>
        <v>0.82121999999999995</v>
      </c>
      <c r="BD110" s="469">
        <f t="shared" ref="BD110:BD122" si="2706">BD13</f>
        <v>100</v>
      </c>
      <c r="BE110" s="122">
        <f>BD110/BD107</f>
        <v>0.66225000000000001</v>
      </c>
      <c r="BF110" s="101">
        <f>BF107*BE110</f>
        <v>11.54</v>
      </c>
      <c r="BG110" s="119">
        <f t="shared" si="2481"/>
        <v>0.1154</v>
      </c>
      <c r="BH110" s="93">
        <f>BH107</f>
        <v>6947.28</v>
      </c>
      <c r="BI110" s="120">
        <f t="shared" si="2482"/>
        <v>801.71610999999996</v>
      </c>
      <c r="BJ110" s="101">
        <f t="shared" si="2483"/>
        <v>80171.61</v>
      </c>
      <c r="BK110" s="101"/>
      <c r="BL110" s="121"/>
      <c r="BM110" s="122">
        <f t="shared" si="2484"/>
        <v>2.00238</v>
      </c>
      <c r="BN110" s="469">
        <f t="shared" ref="BN110:BN122" si="2707">BN13</f>
        <v>0</v>
      </c>
      <c r="BO110" s="122">
        <f>BN110/BN107</f>
        <v>0</v>
      </c>
      <c r="BP110" s="101">
        <f>BP107*BO110</f>
        <v>0</v>
      </c>
      <c r="BQ110" s="119">
        <f t="shared" si="2485"/>
        <v>0</v>
      </c>
      <c r="BR110" s="93">
        <f>BR107</f>
        <v>6947.28</v>
      </c>
      <c r="BS110" s="120">
        <f t="shared" si="2486"/>
        <v>0</v>
      </c>
      <c r="BT110" s="101">
        <f t="shared" si="2487"/>
        <v>0</v>
      </c>
      <c r="BU110" s="101"/>
      <c r="BV110" s="121"/>
      <c r="BW110" s="122">
        <f t="shared" si="2488"/>
        <v>0</v>
      </c>
      <c r="BX110" s="469">
        <f t="shared" ref="BX110:BX122" si="2708">BX13</f>
        <v>140</v>
      </c>
      <c r="BY110" s="122">
        <f>BX110/BX107</f>
        <v>0.83831999999999995</v>
      </c>
      <c r="BZ110" s="101">
        <f>BZ107*BY110</f>
        <v>0.89</v>
      </c>
      <c r="CA110" s="119">
        <f t="shared" si="2489"/>
        <v>6.3571399999999998E-3</v>
      </c>
      <c r="CB110" s="93">
        <f>CB107</f>
        <v>6947.28</v>
      </c>
      <c r="CC110" s="120">
        <f t="shared" si="2490"/>
        <v>44.164830000000002</v>
      </c>
      <c r="CD110" s="101">
        <f t="shared" si="2491"/>
        <v>6183.08</v>
      </c>
      <c r="CE110" s="101"/>
      <c r="CF110" s="121"/>
      <c r="CG110" s="122">
        <f t="shared" si="2492"/>
        <v>0.11031000000000001</v>
      </c>
      <c r="CH110" s="469">
        <f t="shared" ref="CH110:CH122" si="2709">CH13</f>
        <v>0</v>
      </c>
      <c r="CI110" s="122" t="e">
        <f>CH110/CH107</f>
        <v>#DIV/0!</v>
      </c>
      <c r="CJ110" s="101" t="e">
        <f>CJ107*CI110</f>
        <v>#DIV/0!</v>
      </c>
      <c r="CK110" s="119">
        <f t="shared" si="2493"/>
        <v>0</v>
      </c>
      <c r="CL110" s="93">
        <f>CL107</f>
        <v>0</v>
      </c>
      <c r="CM110" s="120">
        <f t="shared" si="2494"/>
        <v>0</v>
      </c>
      <c r="CN110" s="101">
        <f t="shared" si="2495"/>
        <v>0</v>
      </c>
      <c r="CO110" s="101"/>
      <c r="CP110" s="121"/>
      <c r="CQ110" s="122">
        <f t="shared" si="2496"/>
        <v>0</v>
      </c>
      <c r="CR110" s="469">
        <f t="shared" ref="CR110:CR122" si="2710">CR13</f>
        <v>121</v>
      </c>
      <c r="CS110" s="122">
        <f>CR110/CR107</f>
        <v>1</v>
      </c>
      <c r="CT110" s="101">
        <f>CT107*CS110</f>
        <v>10.5</v>
      </c>
      <c r="CU110" s="119">
        <f t="shared" si="2497"/>
        <v>8.6776859999999997E-2</v>
      </c>
      <c r="CV110" s="93">
        <f>CV107</f>
        <v>6947.28</v>
      </c>
      <c r="CW110" s="120">
        <f t="shared" si="2498"/>
        <v>602.86314000000004</v>
      </c>
      <c r="CX110" s="101">
        <f t="shared" si="2499"/>
        <v>72946.44</v>
      </c>
      <c r="CY110" s="101"/>
      <c r="CZ110" s="121"/>
      <c r="DA110" s="122">
        <f t="shared" si="2500"/>
        <v>1.5057199999999999</v>
      </c>
      <c r="DB110" s="469">
        <f t="shared" ref="DB110:DB122" si="2711">DB13</f>
        <v>253</v>
      </c>
      <c r="DC110" s="122">
        <f>DB110/DB107</f>
        <v>0.74851999999999996</v>
      </c>
      <c r="DD110" s="101">
        <f>DD107*DC110</f>
        <v>19.46</v>
      </c>
      <c r="DE110" s="119">
        <f t="shared" si="2501"/>
        <v>7.6916999999999999E-2</v>
      </c>
      <c r="DF110" s="93">
        <f>DF107</f>
        <v>6947.28</v>
      </c>
      <c r="DG110" s="120">
        <f t="shared" si="2502"/>
        <v>534.36393999999996</v>
      </c>
      <c r="DH110" s="101">
        <f t="shared" si="2503"/>
        <v>135194.07999999999</v>
      </c>
      <c r="DI110" s="101"/>
      <c r="DJ110" s="121"/>
      <c r="DK110" s="122">
        <f t="shared" si="2504"/>
        <v>1.33464</v>
      </c>
      <c r="DL110" s="469">
        <f t="shared" ref="DL110:DL122" si="2712">DL13</f>
        <v>170</v>
      </c>
      <c r="DM110" s="122">
        <f>DL110/DL107</f>
        <v>1</v>
      </c>
      <c r="DN110" s="101">
        <f>DN107*DM110</f>
        <v>9.57</v>
      </c>
      <c r="DO110" s="119">
        <f t="shared" si="2505"/>
        <v>5.6294120000000003E-2</v>
      </c>
      <c r="DP110" s="93">
        <f>DP107</f>
        <v>6947.28</v>
      </c>
      <c r="DQ110" s="120">
        <f t="shared" si="2506"/>
        <v>391.09100999999998</v>
      </c>
      <c r="DR110" s="101">
        <f t="shared" si="2507"/>
        <v>66485.47</v>
      </c>
      <c r="DS110" s="101"/>
      <c r="DT110" s="121"/>
      <c r="DU110" s="122">
        <f t="shared" si="2508"/>
        <v>0.9768</v>
      </c>
      <c r="DV110" s="469">
        <f t="shared" ref="DV110:DV122" si="2713">DV13</f>
        <v>0</v>
      </c>
      <c r="DW110" s="122">
        <f>DV110/DV107</f>
        <v>0</v>
      </c>
      <c r="DX110" s="101">
        <f>DX107*DW110</f>
        <v>0</v>
      </c>
      <c r="DY110" s="119">
        <f t="shared" si="2509"/>
        <v>0</v>
      </c>
      <c r="DZ110" s="93">
        <f>DZ107</f>
        <v>6947.28</v>
      </c>
      <c r="EA110" s="120">
        <f t="shared" si="2510"/>
        <v>0</v>
      </c>
      <c r="EB110" s="101">
        <f t="shared" si="2511"/>
        <v>0</v>
      </c>
      <c r="EC110" s="101"/>
      <c r="ED110" s="121"/>
      <c r="EE110" s="122">
        <f t="shared" si="2512"/>
        <v>0</v>
      </c>
      <c r="EF110" s="469">
        <f t="shared" ref="EF110:EF122" si="2714">EF13</f>
        <v>202</v>
      </c>
      <c r="EG110" s="122">
        <f>EF110/EF107</f>
        <v>0.84519</v>
      </c>
      <c r="EH110" s="101">
        <f>EH107*EG110</f>
        <v>10.78</v>
      </c>
      <c r="EI110" s="119">
        <f t="shared" si="2513"/>
        <v>5.3366339999999998E-2</v>
      </c>
      <c r="EJ110" s="93">
        <f>EJ107</f>
        <v>6947.28</v>
      </c>
      <c r="EK110" s="120">
        <f t="shared" si="2514"/>
        <v>370.75090999999998</v>
      </c>
      <c r="EL110" s="101">
        <f t="shared" si="2515"/>
        <v>74891.679999999993</v>
      </c>
      <c r="EM110" s="101"/>
      <c r="EN110" s="121"/>
      <c r="EO110" s="122">
        <f t="shared" si="2516"/>
        <v>0.92598999999999998</v>
      </c>
      <c r="EP110" s="469">
        <f t="shared" ref="EP110:EP122" si="2715">EP13</f>
        <v>274</v>
      </c>
      <c r="EQ110" s="122">
        <f>EP110/EP107</f>
        <v>0.86163999999999996</v>
      </c>
      <c r="ER110" s="101">
        <f>ER107*EQ110</f>
        <v>10.99</v>
      </c>
      <c r="ES110" s="119">
        <f t="shared" si="2517"/>
        <v>4.0109489999999998E-2</v>
      </c>
      <c r="ET110" s="93">
        <f>ET107</f>
        <v>6947.28</v>
      </c>
      <c r="EU110" s="120">
        <f t="shared" si="2518"/>
        <v>278.65186</v>
      </c>
      <c r="EV110" s="101">
        <f t="shared" si="2519"/>
        <v>76350.61</v>
      </c>
      <c r="EW110" s="101"/>
      <c r="EX110" s="121"/>
      <c r="EY110" s="122">
        <f t="shared" si="2520"/>
        <v>0.69596999999999998</v>
      </c>
      <c r="EZ110" s="469">
        <f t="shared" ref="EZ110:EZ122" si="2716">EZ13</f>
        <v>0</v>
      </c>
      <c r="FA110" s="122">
        <f>EZ110/EZ107</f>
        <v>0</v>
      </c>
      <c r="FB110" s="101">
        <f>FB107*FA110</f>
        <v>0</v>
      </c>
      <c r="FC110" s="119">
        <f t="shared" si="2521"/>
        <v>0</v>
      </c>
      <c r="FD110" s="93">
        <f>FD107</f>
        <v>6947.28</v>
      </c>
      <c r="FE110" s="120">
        <f t="shared" si="2522"/>
        <v>0</v>
      </c>
      <c r="FF110" s="101">
        <f t="shared" si="2523"/>
        <v>0</v>
      </c>
      <c r="FG110" s="101"/>
      <c r="FH110" s="121"/>
      <c r="FI110" s="122">
        <f t="shared" si="2524"/>
        <v>0</v>
      </c>
      <c r="FJ110" s="469">
        <f t="shared" ref="FJ110:FJ122" si="2717">FJ13</f>
        <v>151</v>
      </c>
      <c r="FK110" s="122">
        <f>FJ110/FJ107</f>
        <v>0.84358</v>
      </c>
      <c r="FL110" s="101">
        <f>FL107*FK110</f>
        <v>10.119999999999999</v>
      </c>
      <c r="FM110" s="119">
        <f t="shared" si="2525"/>
        <v>6.7019869999999995E-2</v>
      </c>
      <c r="FN110" s="93">
        <f>FN107</f>
        <v>6947.28</v>
      </c>
      <c r="FO110" s="120">
        <f t="shared" si="2526"/>
        <v>465.60579999999999</v>
      </c>
      <c r="FP110" s="101">
        <f t="shared" si="2527"/>
        <v>70306.48</v>
      </c>
      <c r="FQ110" s="101"/>
      <c r="FR110" s="121"/>
      <c r="FS110" s="122">
        <f t="shared" si="2528"/>
        <v>1.1629100000000001</v>
      </c>
      <c r="FT110" s="469">
        <f t="shared" ref="FT110:FT122" si="2718">FT13</f>
        <v>264</v>
      </c>
      <c r="FU110" s="122">
        <f>FT110/FT107</f>
        <v>0.88590999999999998</v>
      </c>
      <c r="FV110" s="101">
        <f>FV107*FU110</f>
        <v>25.34</v>
      </c>
      <c r="FW110" s="119">
        <f t="shared" si="2529"/>
        <v>9.5984849999999997E-2</v>
      </c>
      <c r="FX110" s="93">
        <f>FX107</f>
        <v>6947.28</v>
      </c>
      <c r="FY110" s="120">
        <f t="shared" si="2530"/>
        <v>666.83362999999997</v>
      </c>
      <c r="FZ110" s="101">
        <f t="shared" si="2531"/>
        <v>176044.08</v>
      </c>
      <c r="GA110" s="101"/>
      <c r="GB110" s="121"/>
      <c r="GC110" s="122">
        <f t="shared" si="2532"/>
        <v>1.6655</v>
      </c>
      <c r="GD110" s="469">
        <f t="shared" ref="GD110:GD122" si="2719">GD13</f>
        <v>153</v>
      </c>
      <c r="GE110" s="122">
        <f>GD110/GD107</f>
        <v>1</v>
      </c>
      <c r="GF110" s="101">
        <f>GF107*GE110</f>
        <v>9</v>
      </c>
      <c r="GG110" s="119">
        <f t="shared" si="2533"/>
        <v>5.8823529999999999E-2</v>
      </c>
      <c r="GH110" s="93">
        <f>GH107</f>
        <v>6947.28</v>
      </c>
      <c r="GI110" s="120">
        <f t="shared" si="2534"/>
        <v>408.66352999999998</v>
      </c>
      <c r="GJ110" s="101">
        <f t="shared" si="2535"/>
        <v>62525.52</v>
      </c>
      <c r="GK110" s="101"/>
      <c r="GL110" s="121"/>
      <c r="GM110" s="122">
        <f t="shared" si="2536"/>
        <v>1.0206900000000001</v>
      </c>
      <c r="GN110" s="469">
        <f t="shared" ref="GN110:GN122" si="2720">GN13</f>
        <v>0</v>
      </c>
      <c r="GO110" s="122">
        <f>GN110/GN107</f>
        <v>0</v>
      </c>
      <c r="GP110" s="101">
        <f>GP107*GO110</f>
        <v>0</v>
      </c>
      <c r="GQ110" s="119">
        <f t="shared" si="2537"/>
        <v>0</v>
      </c>
      <c r="GR110" s="93">
        <f>GR107</f>
        <v>6947.28</v>
      </c>
      <c r="GS110" s="120">
        <f t="shared" si="2538"/>
        <v>0</v>
      </c>
      <c r="GT110" s="101">
        <f t="shared" si="2539"/>
        <v>0</v>
      </c>
      <c r="GU110" s="101"/>
      <c r="GV110" s="121"/>
      <c r="GW110" s="122">
        <f t="shared" si="2540"/>
        <v>0</v>
      </c>
      <c r="GX110" s="469">
        <f t="shared" ref="GX110:GX122" si="2721">GX13</f>
        <v>152</v>
      </c>
      <c r="GY110" s="122">
        <f>GX110/GX107</f>
        <v>0.73077000000000003</v>
      </c>
      <c r="GZ110" s="101">
        <f>GZ107*GY110</f>
        <v>9.8699999999999992</v>
      </c>
      <c r="HA110" s="119">
        <f t="shared" si="2541"/>
        <v>6.4934210000000006E-2</v>
      </c>
      <c r="HB110" s="93">
        <f>HB107</f>
        <v>6947.28</v>
      </c>
      <c r="HC110" s="120">
        <f t="shared" si="2542"/>
        <v>451.11613999999997</v>
      </c>
      <c r="HD110" s="101">
        <f t="shared" si="2543"/>
        <v>68569.649999999994</v>
      </c>
      <c r="HE110" s="101"/>
      <c r="HF110" s="121"/>
      <c r="HG110" s="122">
        <f t="shared" si="2544"/>
        <v>1.1267199999999999</v>
      </c>
      <c r="HH110" s="469">
        <f t="shared" ref="HH110:HH122" si="2722">HH13</f>
        <v>252</v>
      </c>
      <c r="HI110" s="122">
        <f>HH110/HH107</f>
        <v>0.90974999999999995</v>
      </c>
      <c r="HJ110" s="101">
        <f>HJ107*HI110</f>
        <v>16.829999999999998</v>
      </c>
      <c r="HK110" s="119">
        <f t="shared" si="2545"/>
        <v>6.6785709999999998E-2</v>
      </c>
      <c r="HL110" s="93">
        <f>HL107</f>
        <v>6947.28</v>
      </c>
      <c r="HM110" s="120">
        <f t="shared" si="2546"/>
        <v>463.97903000000002</v>
      </c>
      <c r="HN110" s="101">
        <f t="shared" si="2547"/>
        <v>116922.72</v>
      </c>
      <c r="HO110" s="101"/>
      <c r="HP110" s="121"/>
      <c r="HQ110" s="122">
        <f t="shared" si="2548"/>
        <v>1.1588400000000001</v>
      </c>
      <c r="HR110" s="469">
        <f t="shared" ref="HR110:HR122" si="2723">HR13</f>
        <v>344</v>
      </c>
      <c r="HS110" s="122">
        <f>HR110/HR107</f>
        <v>0.80186000000000002</v>
      </c>
      <c r="HT110" s="101">
        <f>HT107*HS110</f>
        <v>10.42</v>
      </c>
      <c r="HU110" s="119">
        <f t="shared" si="2549"/>
        <v>3.02907E-2</v>
      </c>
      <c r="HV110" s="93">
        <f>HV107</f>
        <v>6947.28</v>
      </c>
      <c r="HW110" s="120">
        <f t="shared" si="2550"/>
        <v>210.43797000000001</v>
      </c>
      <c r="HX110" s="101">
        <f t="shared" si="2551"/>
        <v>72390.66</v>
      </c>
      <c r="HY110" s="101"/>
      <c r="HZ110" s="121"/>
      <c r="IA110" s="122">
        <f t="shared" si="2552"/>
        <v>0.52559</v>
      </c>
      <c r="IB110" s="469">
        <f t="shared" ref="IB110:IB122" si="2724">IB13</f>
        <v>98</v>
      </c>
      <c r="IC110" s="122">
        <f>IB110/IB107</f>
        <v>0.55681999999999998</v>
      </c>
      <c r="ID110" s="101">
        <f>ID107*IC110</f>
        <v>7.45</v>
      </c>
      <c r="IE110" s="119">
        <f t="shared" si="2553"/>
        <v>7.6020409999999997E-2</v>
      </c>
      <c r="IF110" s="93">
        <f>IF107</f>
        <v>6947.28</v>
      </c>
      <c r="IG110" s="120">
        <f t="shared" si="2554"/>
        <v>528.13507000000004</v>
      </c>
      <c r="IH110" s="101">
        <f t="shared" si="2555"/>
        <v>51757.24</v>
      </c>
      <c r="II110" s="101"/>
      <c r="IJ110" s="121"/>
      <c r="IK110" s="122">
        <f t="shared" si="2556"/>
        <v>1.31908</v>
      </c>
      <c r="IL110" s="469">
        <f t="shared" ref="IL110:IL122" si="2725">IL13</f>
        <v>91</v>
      </c>
      <c r="IM110" s="122">
        <f>IL110/IL107</f>
        <v>0.77119000000000004</v>
      </c>
      <c r="IN110" s="101">
        <f>IN107*IM110</f>
        <v>7.09</v>
      </c>
      <c r="IO110" s="119">
        <f t="shared" si="2557"/>
        <v>7.7912090000000003E-2</v>
      </c>
      <c r="IP110" s="93">
        <f>IP107</f>
        <v>6947.28</v>
      </c>
      <c r="IQ110" s="120">
        <f t="shared" si="2558"/>
        <v>541.27710000000002</v>
      </c>
      <c r="IR110" s="101">
        <f t="shared" si="2559"/>
        <v>49256.22</v>
      </c>
      <c r="IS110" s="101"/>
      <c r="IT110" s="121"/>
      <c r="IU110" s="122">
        <f t="shared" si="2560"/>
        <v>1.3519000000000001</v>
      </c>
      <c r="IV110" s="469">
        <f t="shared" ref="IV110:IV122" si="2726">IV13</f>
        <v>265</v>
      </c>
      <c r="IW110" s="122">
        <f>IV110/IV107</f>
        <v>0.83860999999999997</v>
      </c>
      <c r="IX110" s="101">
        <f>IX107*IW110</f>
        <v>28.93</v>
      </c>
      <c r="IY110" s="119">
        <f t="shared" si="2561"/>
        <v>0.10916981000000001</v>
      </c>
      <c r="IZ110" s="93">
        <f>IZ107</f>
        <v>6947.28</v>
      </c>
      <c r="JA110" s="120">
        <f t="shared" si="2562"/>
        <v>758.43323999999996</v>
      </c>
      <c r="JB110" s="101">
        <f t="shared" si="2563"/>
        <v>200984.81</v>
      </c>
      <c r="JC110" s="101"/>
      <c r="JD110" s="121"/>
      <c r="JE110" s="122">
        <f t="shared" si="2564"/>
        <v>1.89428</v>
      </c>
      <c r="JF110" s="469">
        <f t="shared" ref="JF110:JF122" si="2727">JF13</f>
        <v>174</v>
      </c>
      <c r="JG110" s="122">
        <f>JF110/JF107</f>
        <v>0.54205999999999999</v>
      </c>
      <c r="JH110" s="101">
        <f>JH107*JG110</f>
        <v>10.57</v>
      </c>
      <c r="JI110" s="119">
        <f t="shared" si="2565"/>
        <v>6.0747130000000003E-2</v>
      </c>
      <c r="JJ110" s="93">
        <f>JJ107</f>
        <v>6947.28</v>
      </c>
      <c r="JK110" s="120">
        <f t="shared" si="2566"/>
        <v>422.02731999999997</v>
      </c>
      <c r="JL110" s="101">
        <f t="shared" si="2567"/>
        <v>73432.75</v>
      </c>
      <c r="JM110" s="101"/>
      <c r="JN110" s="121"/>
      <c r="JO110" s="122">
        <f t="shared" si="2568"/>
        <v>1.05406</v>
      </c>
      <c r="JP110" s="469">
        <f t="shared" ref="JP110:JP122" si="2728">JP13</f>
        <v>0</v>
      </c>
      <c r="JQ110" s="122" t="e">
        <f>JP110/JP107</f>
        <v>#DIV/0!</v>
      </c>
      <c r="JR110" s="101" t="e">
        <f>JR107*JQ110</f>
        <v>#DIV/0!</v>
      </c>
      <c r="JS110" s="119">
        <f t="shared" si="2569"/>
        <v>0</v>
      </c>
      <c r="JT110" s="93">
        <f>JT107</f>
        <v>0</v>
      </c>
      <c r="JU110" s="120">
        <f t="shared" si="2570"/>
        <v>0</v>
      </c>
      <c r="JV110" s="101">
        <f t="shared" si="2571"/>
        <v>0</v>
      </c>
      <c r="JW110" s="101"/>
      <c r="JX110" s="121"/>
      <c r="JY110" s="122">
        <f t="shared" si="2572"/>
        <v>0</v>
      </c>
      <c r="JZ110" s="469">
        <f t="shared" ref="JZ110:JZ122" si="2729">JZ13</f>
        <v>142</v>
      </c>
      <c r="KA110" s="122">
        <f>JZ110/JZ107</f>
        <v>0.80681999999999998</v>
      </c>
      <c r="KB110" s="101">
        <f>KB107*KA110</f>
        <v>7.42</v>
      </c>
      <c r="KC110" s="119">
        <f t="shared" si="2573"/>
        <v>5.2253519999999998E-2</v>
      </c>
      <c r="KD110" s="93">
        <f>KD107</f>
        <v>6947.28</v>
      </c>
      <c r="KE110" s="120">
        <f t="shared" si="2574"/>
        <v>363.01983000000001</v>
      </c>
      <c r="KF110" s="101">
        <f t="shared" si="2575"/>
        <v>51548.82</v>
      </c>
      <c r="KG110" s="101"/>
      <c r="KH110" s="121"/>
      <c r="KI110" s="122">
        <f t="shared" si="2576"/>
        <v>0.90668000000000004</v>
      </c>
      <c r="KJ110" s="469">
        <f t="shared" ref="KJ110:KJ122" si="2730">KJ13</f>
        <v>282</v>
      </c>
      <c r="KK110" s="122">
        <f>KJ110/KJ107</f>
        <v>0.77685999999999999</v>
      </c>
      <c r="KL110" s="101">
        <f>KL107*KK110</f>
        <v>14.28</v>
      </c>
      <c r="KM110" s="119">
        <f t="shared" si="2577"/>
        <v>5.0638299999999997E-2</v>
      </c>
      <c r="KN110" s="93">
        <f>KN107</f>
        <v>6947.28</v>
      </c>
      <c r="KO110" s="120">
        <f t="shared" si="2578"/>
        <v>351.79845</v>
      </c>
      <c r="KP110" s="101">
        <f t="shared" si="2579"/>
        <v>99207.16</v>
      </c>
      <c r="KQ110" s="101"/>
      <c r="KR110" s="121"/>
      <c r="KS110" s="122">
        <f t="shared" si="2580"/>
        <v>0.87866</v>
      </c>
      <c r="KT110" s="469">
        <f t="shared" ref="KT110:KT122" si="2731">KT13</f>
        <v>207</v>
      </c>
      <c r="KU110" s="122">
        <f>KT110/KT107</f>
        <v>0.66774</v>
      </c>
      <c r="KV110" s="101">
        <f>KV107*KU110</f>
        <v>11.75</v>
      </c>
      <c r="KW110" s="119">
        <f t="shared" si="2581"/>
        <v>5.6763290000000001E-2</v>
      </c>
      <c r="KX110" s="93">
        <f>KX107</f>
        <v>6947.28</v>
      </c>
      <c r="KY110" s="120">
        <f t="shared" si="2582"/>
        <v>394.35046999999997</v>
      </c>
      <c r="KZ110" s="101">
        <f t="shared" si="2583"/>
        <v>81630.55</v>
      </c>
      <c r="LA110" s="101"/>
      <c r="LB110" s="121"/>
      <c r="LC110" s="122">
        <f t="shared" si="2584"/>
        <v>0.98494000000000004</v>
      </c>
      <c r="LD110" s="469">
        <f t="shared" ref="LD110:LD122" si="2732">LD13</f>
        <v>211</v>
      </c>
      <c r="LE110" s="122">
        <f>LD110/LD107</f>
        <v>0.88654999999999995</v>
      </c>
      <c r="LF110" s="101">
        <f>LF107*LE110</f>
        <v>16.29</v>
      </c>
      <c r="LG110" s="119">
        <f t="shared" si="2585"/>
        <v>7.7203789999999994E-2</v>
      </c>
      <c r="LH110" s="93">
        <f>LH107</f>
        <v>6947.28</v>
      </c>
      <c r="LI110" s="120">
        <f t="shared" si="2586"/>
        <v>536.35635000000002</v>
      </c>
      <c r="LJ110" s="101">
        <f t="shared" si="2587"/>
        <v>113171.19</v>
      </c>
      <c r="LK110" s="101"/>
      <c r="LL110" s="121"/>
      <c r="LM110" s="122">
        <f t="shared" si="2588"/>
        <v>1.33961</v>
      </c>
      <c r="LN110" s="469">
        <f t="shared" ref="LN110:LN122" si="2733">LN13</f>
        <v>155</v>
      </c>
      <c r="LO110" s="122">
        <f>LN110/LN107</f>
        <v>0.78283000000000003</v>
      </c>
      <c r="LP110" s="101">
        <f>LP107*LO110</f>
        <v>7.63</v>
      </c>
      <c r="LQ110" s="119">
        <f t="shared" si="2589"/>
        <v>4.9225810000000002E-2</v>
      </c>
      <c r="LR110" s="93">
        <f>LR107</f>
        <v>6947.28</v>
      </c>
      <c r="LS110" s="120">
        <f t="shared" si="2590"/>
        <v>341.98549000000003</v>
      </c>
      <c r="LT110" s="101">
        <f t="shared" si="2591"/>
        <v>53007.75</v>
      </c>
      <c r="LU110" s="101"/>
      <c r="LV110" s="121"/>
      <c r="LW110" s="122">
        <f t="shared" si="2592"/>
        <v>0.85414999999999996</v>
      </c>
      <c r="LX110" s="469">
        <f t="shared" ref="LX110:LX122" si="2734">LX13</f>
        <v>122</v>
      </c>
      <c r="LY110" s="122">
        <f>LX110/LX107</f>
        <v>0.85314999999999996</v>
      </c>
      <c r="LZ110" s="101">
        <f>LZ107*LY110</f>
        <v>8.32</v>
      </c>
      <c r="MA110" s="119">
        <f t="shared" si="2593"/>
        <v>6.8196720000000002E-2</v>
      </c>
      <c r="MB110" s="93">
        <f>MB107</f>
        <v>6947.28</v>
      </c>
      <c r="MC110" s="120">
        <f t="shared" si="2594"/>
        <v>473.78170999999998</v>
      </c>
      <c r="MD110" s="101">
        <f t="shared" si="2595"/>
        <v>57801.37</v>
      </c>
      <c r="ME110" s="101"/>
      <c r="MF110" s="121"/>
      <c r="MG110" s="122">
        <f t="shared" si="2596"/>
        <v>1.18333</v>
      </c>
      <c r="MH110" s="469">
        <f t="shared" ref="MH110:MH122" si="2735">MH13</f>
        <v>148</v>
      </c>
      <c r="MI110" s="122">
        <f>MH110/MH107</f>
        <v>0.47283999999999998</v>
      </c>
      <c r="MJ110" s="101">
        <f>MJ107*MI110</f>
        <v>4.6100000000000003</v>
      </c>
      <c r="MK110" s="119">
        <f t="shared" si="2597"/>
        <v>3.114865E-2</v>
      </c>
      <c r="ML110" s="93">
        <f>ML107</f>
        <v>6947.28</v>
      </c>
      <c r="MM110" s="120">
        <f t="shared" si="2598"/>
        <v>216.39839000000001</v>
      </c>
      <c r="MN110" s="101">
        <f t="shared" si="2599"/>
        <v>32026.959999999999</v>
      </c>
      <c r="MO110" s="101"/>
      <c r="MP110" s="121"/>
      <c r="MQ110" s="122">
        <f t="shared" si="2600"/>
        <v>0.54047999999999996</v>
      </c>
      <c r="MR110" s="469">
        <f t="shared" ref="MR110:MR122" si="2736">MR13</f>
        <v>34</v>
      </c>
      <c r="MS110" s="122">
        <f>MR110/MR107</f>
        <v>0.33333000000000002</v>
      </c>
      <c r="MT110" s="101">
        <f>MT107*MS110</f>
        <v>3.11</v>
      </c>
      <c r="MU110" s="119">
        <f t="shared" si="2601"/>
        <v>9.1470590000000004E-2</v>
      </c>
      <c r="MV110" s="93">
        <f>MV107</f>
        <v>6947.28</v>
      </c>
      <c r="MW110" s="120">
        <f t="shared" si="2602"/>
        <v>635.47180000000003</v>
      </c>
      <c r="MX110" s="101">
        <f t="shared" si="2603"/>
        <v>21606.04</v>
      </c>
      <c r="MY110" s="101"/>
      <c r="MZ110" s="121"/>
      <c r="NA110" s="122">
        <f t="shared" si="2604"/>
        <v>1.58717</v>
      </c>
      <c r="NB110" s="469">
        <f t="shared" ref="NB110:NB122" si="2737">NB13</f>
        <v>125</v>
      </c>
      <c r="NC110" s="122">
        <f>NB110/NB107</f>
        <v>0.73099000000000003</v>
      </c>
      <c r="ND110" s="101">
        <f>ND107*NC110</f>
        <v>9.32</v>
      </c>
      <c r="NE110" s="119">
        <f t="shared" si="2605"/>
        <v>7.4560000000000001E-2</v>
      </c>
      <c r="NF110" s="93">
        <f>NF107</f>
        <v>6947.28</v>
      </c>
      <c r="NG110" s="120">
        <f t="shared" si="2606"/>
        <v>517.98919999999998</v>
      </c>
      <c r="NH110" s="101">
        <f t="shared" si="2607"/>
        <v>64748.65</v>
      </c>
      <c r="NI110" s="101"/>
      <c r="NJ110" s="121"/>
      <c r="NK110" s="122">
        <f t="shared" si="2608"/>
        <v>1.2937399999999999</v>
      </c>
      <c r="NL110" s="469">
        <f t="shared" ref="NL110:NL122" si="2738">NL13</f>
        <v>373</v>
      </c>
      <c r="NM110" s="122">
        <f>NL110/NL107</f>
        <v>0.77707999999999999</v>
      </c>
      <c r="NN110" s="101">
        <f>NN107*NM110</f>
        <v>16.32</v>
      </c>
      <c r="NO110" s="119">
        <f t="shared" si="2609"/>
        <v>4.3753350000000003E-2</v>
      </c>
      <c r="NP110" s="93">
        <f>NP107</f>
        <v>6947.28</v>
      </c>
      <c r="NQ110" s="120">
        <f t="shared" si="2610"/>
        <v>303.96677</v>
      </c>
      <c r="NR110" s="101">
        <f t="shared" si="2611"/>
        <v>113379.61</v>
      </c>
      <c r="NS110" s="101"/>
      <c r="NT110" s="121"/>
      <c r="NU110" s="122">
        <f t="shared" si="2612"/>
        <v>0.75919000000000003</v>
      </c>
      <c r="NV110" s="469">
        <f t="shared" ref="NV110:NV122" si="2739">NV13</f>
        <v>63</v>
      </c>
      <c r="NW110" s="122">
        <f>NV110/NV107</f>
        <v>0.42</v>
      </c>
      <c r="NX110" s="101">
        <f>NX107*NW110</f>
        <v>2.84</v>
      </c>
      <c r="NY110" s="119">
        <f t="shared" si="2613"/>
        <v>4.5079370000000001E-2</v>
      </c>
      <c r="NZ110" s="93">
        <f>NZ107</f>
        <v>6947.28</v>
      </c>
      <c r="OA110" s="120">
        <f t="shared" si="2614"/>
        <v>313.17901000000001</v>
      </c>
      <c r="OB110" s="101">
        <f t="shared" si="2615"/>
        <v>19730.28</v>
      </c>
      <c r="OC110" s="101"/>
      <c r="OD110" s="121"/>
      <c r="OE110" s="122">
        <f t="shared" si="2616"/>
        <v>0.78220000000000001</v>
      </c>
      <c r="OF110" s="469">
        <f t="shared" ref="OF110:OF122" si="2740">OF13</f>
        <v>128</v>
      </c>
      <c r="OG110" s="122">
        <f>OF110/OF107</f>
        <v>0.90780000000000005</v>
      </c>
      <c r="OH110" s="101">
        <f>OH107*OG110</f>
        <v>5.56</v>
      </c>
      <c r="OI110" s="119">
        <f t="shared" si="2617"/>
        <v>4.3437499999999997E-2</v>
      </c>
      <c r="OJ110" s="93">
        <f>OJ107</f>
        <v>6947.28</v>
      </c>
      <c r="OK110" s="120">
        <f t="shared" si="2618"/>
        <v>301.77247999999997</v>
      </c>
      <c r="OL110" s="101">
        <f t="shared" si="2619"/>
        <v>38626.879999999997</v>
      </c>
      <c r="OM110" s="101"/>
      <c r="ON110" s="121"/>
      <c r="OO110" s="122">
        <f t="shared" si="2620"/>
        <v>0.75370999999999999</v>
      </c>
      <c r="OP110" s="469">
        <f t="shared" ref="OP110:OP122" si="2741">OP13</f>
        <v>209</v>
      </c>
      <c r="OQ110" s="122">
        <f>OP110/OP107</f>
        <v>0.91266000000000003</v>
      </c>
      <c r="OR110" s="101">
        <f>OR107*OQ110</f>
        <v>10.95</v>
      </c>
      <c r="OS110" s="119">
        <f t="shared" si="2621"/>
        <v>5.2392340000000003E-2</v>
      </c>
      <c r="OT110" s="93">
        <f>OT107</f>
        <v>6947.28</v>
      </c>
      <c r="OU110" s="120">
        <f t="shared" si="2622"/>
        <v>363.98426000000001</v>
      </c>
      <c r="OV110" s="101">
        <f t="shared" si="2623"/>
        <v>76072.710000000006</v>
      </c>
      <c r="OW110" s="101"/>
      <c r="OX110" s="121"/>
      <c r="OY110" s="122">
        <f t="shared" si="2624"/>
        <v>0.90908999999999995</v>
      </c>
      <c r="OZ110" s="469">
        <f t="shared" ref="OZ110:OZ122" si="2742">OZ13</f>
        <v>0</v>
      </c>
      <c r="PA110" s="122">
        <f>OZ110/OZ107</f>
        <v>0</v>
      </c>
      <c r="PB110" s="101">
        <f>PB107*PA110</f>
        <v>0</v>
      </c>
      <c r="PC110" s="119">
        <f t="shared" si="2625"/>
        <v>0</v>
      </c>
      <c r="PD110" s="93">
        <f>PD107</f>
        <v>6947.28</v>
      </c>
      <c r="PE110" s="120">
        <f t="shared" si="2626"/>
        <v>0</v>
      </c>
      <c r="PF110" s="101">
        <f t="shared" si="2627"/>
        <v>0</v>
      </c>
      <c r="PG110" s="101"/>
      <c r="PH110" s="121"/>
      <c r="PI110" s="122">
        <f t="shared" si="2628"/>
        <v>0</v>
      </c>
      <c r="PJ110" s="469">
        <f t="shared" ref="PJ110:PJ122" si="2743">PJ13</f>
        <v>139</v>
      </c>
      <c r="PK110" s="122">
        <f>PJ110/PJ107</f>
        <v>0.84241999999999995</v>
      </c>
      <c r="PL110" s="101">
        <f>PL107*PK110</f>
        <v>5.27</v>
      </c>
      <c r="PM110" s="119">
        <f t="shared" si="2629"/>
        <v>3.7913669999999997E-2</v>
      </c>
      <c r="PN110" s="93">
        <f>PN107</f>
        <v>6947.28</v>
      </c>
      <c r="PO110" s="120">
        <f t="shared" si="2630"/>
        <v>263.39688000000001</v>
      </c>
      <c r="PP110" s="101">
        <f t="shared" si="2631"/>
        <v>36612.17</v>
      </c>
      <c r="PQ110" s="101"/>
      <c r="PR110" s="121"/>
      <c r="PS110" s="122">
        <f t="shared" si="2632"/>
        <v>0.65786</v>
      </c>
      <c r="PT110" s="469">
        <f t="shared" ref="PT110:PT122" si="2744">PT13</f>
        <v>0</v>
      </c>
      <c r="PU110" s="122" t="e">
        <f>PT110/PT107</f>
        <v>#DIV/0!</v>
      </c>
      <c r="PV110" s="101" t="e">
        <f>PV107*PU110</f>
        <v>#DIV/0!</v>
      </c>
      <c r="PW110" s="119">
        <f t="shared" si="2633"/>
        <v>0</v>
      </c>
      <c r="PX110" s="93">
        <f>PX107</f>
        <v>0</v>
      </c>
      <c r="PY110" s="120">
        <f t="shared" si="2634"/>
        <v>0</v>
      </c>
      <c r="PZ110" s="101">
        <f t="shared" si="2635"/>
        <v>0</v>
      </c>
      <c r="QA110" s="101"/>
      <c r="QB110" s="121"/>
      <c r="QC110" s="122">
        <f t="shared" si="2636"/>
        <v>0</v>
      </c>
      <c r="QD110" s="469">
        <f t="shared" ref="QD110:QD122" si="2745">QD13</f>
        <v>195</v>
      </c>
      <c r="QE110" s="122">
        <f>QD110/QD107</f>
        <v>0.84782999999999997</v>
      </c>
      <c r="QF110" s="101">
        <f>QF107*QE110</f>
        <v>7.63</v>
      </c>
      <c r="QG110" s="119">
        <f t="shared" si="2637"/>
        <v>3.9128209999999997E-2</v>
      </c>
      <c r="QH110" s="93">
        <f>QH107</f>
        <v>6947.28</v>
      </c>
      <c r="QI110" s="120">
        <f t="shared" si="2638"/>
        <v>271.83463</v>
      </c>
      <c r="QJ110" s="101">
        <f t="shared" si="2639"/>
        <v>53007.75</v>
      </c>
      <c r="QK110" s="101"/>
      <c r="QL110" s="121"/>
      <c r="QM110" s="122">
        <f t="shared" si="2640"/>
        <v>0.67893999999999999</v>
      </c>
      <c r="QN110" s="469">
        <f t="shared" ref="QN110:QN122" si="2746">QN13</f>
        <v>140</v>
      </c>
      <c r="QO110" s="122">
        <f>QN110/QN107</f>
        <v>0.84848000000000001</v>
      </c>
      <c r="QP110" s="101">
        <f>QP107*QO110</f>
        <v>7.8</v>
      </c>
      <c r="QQ110" s="119">
        <f t="shared" si="2641"/>
        <v>5.571429E-2</v>
      </c>
      <c r="QR110" s="93">
        <f>QR107</f>
        <v>6947.28</v>
      </c>
      <c r="QS110" s="120">
        <f t="shared" si="2642"/>
        <v>387.06277</v>
      </c>
      <c r="QT110" s="101">
        <f t="shared" si="2643"/>
        <v>54188.79</v>
      </c>
      <c r="QU110" s="101"/>
      <c r="QV110" s="121"/>
      <c r="QW110" s="122">
        <f t="shared" si="2644"/>
        <v>0.96672999999999998</v>
      </c>
      <c r="QX110" s="469">
        <f t="shared" ref="QX110:QX122" si="2747">QX13</f>
        <v>123</v>
      </c>
      <c r="QY110" s="122">
        <f>QX110/QX107</f>
        <v>0.71097999999999995</v>
      </c>
      <c r="QZ110" s="101">
        <f>QZ107*QY110</f>
        <v>7.16</v>
      </c>
      <c r="RA110" s="119">
        <f t="shared" si="2645"/>
        <v>5.821138E-2</v>
      </c>
      <c r="RB110" s="93">
        <f>RB107</f>
        <v>6947.28</v>
      </c>
      <c r="RC110" s="120">
        <f t="shared" si="2646"/>
        <v>404.41075999999998</v>
      </c>
      <c r="RD110" s="101">
        <f t="shared" si="2647"/>
        <v>49742.52</v>
      </c>
      <c r="RE110" s="101"/>
      <c r="RF110" s="121"/>
      <c r="RG110" s="122">
        <f t="shared" si="2648"/>
        <v>1.01006</v>
      </c>
      <c r="RH110" s="469">
        <f t="shared" ref="RH110:RH122" si="2748">RH13</f>
        <v>134</v>
      </c>
      <c r="RI110" s="122">
        <f>RH110/RH107</f>
        <v>0.88158000000000003</v>
      </c>
      <c r="RJ110" s="101">
        <f>RJ107*RI110</f>
        <v>8.6</v>
      </c>
      <c r="RK110" s="119">
        <f t="shared" si="2649"/>
        <v>6.4179100000000003E-2</v>
      </c>
      <c r="RL110" s="93">
        <f>RL107</f>
        <v>6947.28</v>
      </c>
      <c r="RM110" s="120">
        <f t="shared" si="2650"/>
        <v>445.87018</v>
      </c>
      <c r="RN110" s="101">
        <f t="shared" si="2651"/>
        <v>59746.6</v>
      </c>
      <c r="RO110" s="101"/>
      <c r="RP110" s="121"/>
      <c r="RQ110" s="122">
        <f t="shared" si="2652"/>
        <v>1.11361</v>
      </c>
      <c r="RR110" s="469">
        <f t="shared" ref="RR110:RR122" si="2749">RR13</f>
        <v>268</v>
      </c>
      <c r="RS110" s="122">
        <f>RR110/RR107</f>
        <v>0.79056000000000004</v>
      </c>
      <c r="RT110" s="101">
        <f>RT107*RS110</f>
        <v>14.47</v>
      </c>
      <c r="RU110" s="119">
        <f t="shared" si="2653"/>
        <v>5.3992539999999999E-2</v>
      </c>
      <c r="RV110" s="93">
        <f>RV107</f>
        <v>6947.28</v>
      </c>
      <c r="RW110" s="120">
        <f t="shared" si="2654"/>
        <v>375.10129000000001</v>
      </c>
      <c r="RX110" s="101">
        <f t="shared" si="2655"/>
        <v>100527.15</v>
      </c>
      <c r="RY110" s="101"/>
      <c r="RZ110" s="121"/>
      <c r="SA110" s="122">
        <f t="shared" si="2656"/>
        <v>0.93686000000000003</v>
      </c>
      <c r="SB110" s="469">
        <f t="shared" ref="SB110:SB122" si="2750">SB13</f>
        <v>0</v>
      </c>
      <c r="SC110" s="122">
        <f>SB110/SB107</f>
        <v>0</v>
      </c>
      <c r="SD110" s="101">
        <f>SD107*SC110</f>
        <v>0</v>
      </c>
      <c r="SE110" s="119">
        <f t="shared" si="2657"/>
        <v>0</v>
      </c>
      <c r="SF110" s="93">
        <f>SF107</f>
        <v>6947.28</v>
      </c>
      <c r="SG110" s="120">
        <f t="shared" si="2658"/>
        <v>0</v>
      </c>
      <c r="SH110" s="101">
        <f t="shared" si="2659"/>
        <v>0</v>
      </c>
      <c r="SI110" s="101"/>
      <c r="SJ110" s="121"/>
      <c r="SK110" s="122">
        <f t="shared" si="2660"/>
        <v>0</v>
      </c>
      <c r="SL110" s="469">
        <f t="shared" ref="SL110:SL122" si="2751">SL13</f>
        <v>240</v>
      </c>
      <c r="SM110" s="122">
        <f>SL110/SL107</f>
        <v>0.81355999999999995</v>
      </c>
      <c r="SN110" s="101">
        <f>SN107*SM110</f>
        <v>14.95</v>
      </c>
      <c r="SO110" s="119">
        <f t="shared" si="2661"/>
        <v>6.229167E-2</v>
      </c>
      <c r="SP110" s="93">
        <f>SP107</f>
        <v>6947.28</v>
      </c>
      <c r="SQ110" s="120">
        <f t="shared" si="2662"/>
        <v>432.75767000000002</v>
      </c>
      <c r="SR110" s="101">
        <f t="shared" si="2663"/>
        <v>103861.84</v>
      </c>
      <c r="SS110" s="101"/>
      <c r="ST110" s="121"/>
      <c r="SU110" s="122">
        <f t="shared" si="2664"/>
        <v>1.0808599999999999</v>
      </c>
      <c r="SV110" s="469">
        <f t="shared" ref="SV110:SV122" si="2752">SV13</f>
        <v>250</v>
      </c>
      <c r="SW110" s="122">
        <f>SV110/SV107</f>
        <v>0.78369999999999995</v>
      </c>
      <c r="SX110" s="101">
        <f>SX107*SW110</f>
        <v>14.4</v>
      </c>
      <c r="SY110" s="119">
        <f t="shared" si="2665"/>
        <v>5.7599999999999998E-2</v>
      </c>
      <c r="SZ110" s="93">
        <f>SZ107</f>
        <v>6947.28</v>
      </c>
      <c r="TA110" s="120">
        <f t="shared" si="2666"/>
        <v>400.16332999999997</v>
      </c>
      <c r="TB110" s="101">
        <f t="shared" si="2667"/>
        <v>100040.83</v>
      </c>
      <c r="TC110" s="101"/>
      <c r="TD110" s="121"/>
      <c r="TE110" s="122">
        <f t="shared" si="2668"/>
        <v>0.99944999999999995</v>
      </c>
      <c r="TF110" s="469">
        <f t="shared" ref="TF110:TF122" si="2753">TF13</f>
        <v>148</v>
      </c>
      <c r="TG110" s="122">
        <f>TF110/TF107</f>
        <v>0.84570999999999996</v>
      </c>
      <c r="TH110" s="101">
        <f>TH107*TG110</f>
        <v>5.71</v>
      </c>
      <c r="TI110" s="119">
        <f t="shared" si="2669"/>
        <v>3.8581079999999997E-2</v>
      </c>
      <c r="TJ110" s="93">
        <f>TJ107</f>
        <v>6947.28</v>
      </c>
      <c r="TK110" s="120">
        <f t="shared" si="2670"/>
        <v>268.03357</v>
      </c>
      <c r="TL110" s="101">
        <f t="shared" si="2671"/>
        <v>39668.97</v>
      </c>
      <c r="TM110" s="101"/>
      <c r="TN110" s="121"/>
      <c r="TO110" s="122">
        <f t="shared" si="2672"/>
        <v>0.66944999999999999</v>
      </c>
      <c r="TP110" s="469">
        <f t="shared" ref="TP110:TP122" si="2754">TP13</f>
        <v>198</v>
      </c>
      <c r="TQ110" s="122">
        <f>TP110/TP107</f>
        <v>0.72262999999999999</v>
      </c>
      <c r="TR110" s="101">
        <f>TR107*TQ110</f>
        <v>13.28</v>
      </c>
      <c r="TS110" s="119">
        <f t="shared" si="2673"/>
        <v>6.7070710000000006E-2</v>
      </c>
      <c r="TT110" s="93">
        <f>TT107</f>
        <v>6947.28</v>
      </c>
      <c r="TU110" s="120">
        <f t="shared" si="2674"/>
        <v>465.959</v>
      </c>
      <c r="TV110" s="101">
        <f t="shared" si="2675"/>
        <v>92259.88</v>
      </c>
      <c r="TW110" s="101"/>
      <c r="TX110" s="121"/>
      <c r="TY110" s="122">
        <f t="shared" si="2676"/>
        <v>1.1637900000000001</v>
      </c>
      <c r="TZ110" s="469">
        <f t="shared" ref="TZ110:TZ122" si="2755">TZ13</f>
        <v>166</v>
      </c>
      <c r="UA110" s="122">
        <f>TZ110/TZ107</f>
        <v>0.88297999999999999</v>
      </c>
      <c r="UB110" s="101">
        <f>UB107*UA110</f>
        <v>10.82</v>
      </c>
      <c r="UC110" s="119">
        <f t="shared" si="2677"/>
        <v>6.5180719999999998E-2</v>
      </c>
      <c r="UD110" s="93">
        <f>UD107</f>
        <v>6947.28</v>
      </c>
      <c r="UE110" s="120">
        <f t="shared" si="2678"/>
        <v>452.82871</v>
      </c>
      <c r="UF110" s="101">
        <f t="shared" si="2679"/>
        <v>75169.570000000007</v>
      </c>
      <c r="UG110" s="101"/>
      <c r="UH110" s="121"/>
      <c r="UI110" s="122">
        <f t="shared" si="2680"/>
        <v>1.1309899999999999</v>
      </c>
      <c r="UJ110" s="469">
        <f t="shared" ref="UJ110:UJ122" si="2756">UJ13</f>
        <v>293</v>
      </c>
      <c r="UK110" s="122">
        <f>UJ110/UJ107</f>
        <v>0.83953999999999995</v>
      </c>
      <c r="UL110" s="101">
        <f>UL107*UK110</f>
        <v>15.43</v>
      </c>
      <c r="UM110" s="119">
        <f t="shared" si="2681"/>
        <v>5.266212E-2</v>
      </c>
      <c r="UN110" s="93">
        <f>UN107</f>
        <v>6947.28</v>
      </c>
      <c r="UO110" s="120">
        <f t="shared" si="2682"/>
        <v>365.85849000000002</v>
      </c>
      <c r="UP110" s="101">
        <f t="shared" si="2683"/>
        <v>107196.54</v>
      </c>
      <c r="UQ110" s="101"/>
      <c r="UR110" s="121"/>
      <c r="US110" s="122">
        <f t="shared" si="2684"/>
        <v>0.91376999999999997</v>
      </c>
      <c r="UT110" s="469">
        <f t="shared" ref="UT110:UT122" si="2757">UT13</f>
        <v>238</v>
      </c>
      <c r="UU110" s="122">
        <f>UT110/UT107</f>
        <v>0.73912999999999995</v>
      </c>
      <c r="UV110" s="101">
        <f>UV107*UU110</f>
        <v>9.98</v>
      </c>
      <c r="UW110" s="119">
        <f t="shared" si="2685"/>
        <v>4.1932770000000001E-2</v>
      </c>
      <c r="UX110" s="93">
        <f>UX107</f>
        <v>6947.28</v>
      </c>
      <c r="UY110" s="120">
        <f t="shared" si="2686"/>
        <v>291.31869</v>
      </c>
      <c r="UZ110" s="101">
        <f t="shared" si="2687"/>
        <v>69333.850000000006</v>
      </c>
      <c r="VA110" s="101"/>
      <c r="VB110" s="121"/>
      <c r="VC110" s="122">
        <f t="shared" si="2688"/>
        <v>0.72760000000000002</v>
      </c>
      <c r="VD110" s="469">
        <f t="shared" ref="VD110:VD122" si="2758">VD13</f>
        <v>514</v>
      </c>
      <c r="VE110" s="122">
        <f>VD110/VD107</f>
        <v>0.90812999999999999</v>
      </c>
      <c r="VF110" s="101">
        <f>VF107*VE110</f>
        <v>28.15</v>
      </c>
      <c r="VG110" s="119">
        <f t="shared" si="2689"/>
        <v>5.4766540000000002E-2</v>
      </c>
      <c r="VH110" s="93">
        <f>VH107</f>
        <v>6947.28</v>
      </c>
      <c r="VI110" s="120">
        <f t="shared" si="2690"/>
        <v>380.47849000000002</v>
      </c>
      <c r="VJ110" s="101">
        <f t="shared" si="2691"/>
        <v>195565.94</v>
      </c>
      <c r="VK110" s="101"/>
      <c r="VL110" s="121"/>
      <c r="VM110" s="122">
        <f t="shared" si="2692"/>
        <v>0.95028999999999997</v>
      </c>
      <c r="VN110" s="469">
        <f t="shared" ref="VN110:VN122" si="2759">VN13</f>
        <v>272</v>
      </c>
      <c r="VO110" s="122">
        <f>VN110/VN107</f>
        <v>0.76190000000000002</v>
      </c>
      <c r="VP110" s="101">
        <f>VP107*VO110</f>
        <v>9.33</v>
      </c>
      <c r="VQ110" s="119">
        <f t="shared" si="2693"/>
        <v>3.4301470000000001E-2</v>
      </c>
      <c r="VR110" s="93">
        <f>VR107</f>
        <v>6947.28</v>
      </c>
      <c r="VS110" s="120">
        <f t="shared" si="2694"/>
        <v>238.30192</v>
      </c>
      <c r="VT110" s="101">
        <f t="shared" si="2695"/>
        <v>64818.12</v>
      </c>
      <c r="VU110" s="101"/>
      <c r="VV110" s="121"/>
      <c r="VW110" s="122">
        <f t="shared" si="2696"/>
        <v>0.59519</v>
      </c>
      <c r="VX110" s="452">
        <f t="shared" si="2697"/>
        <v>9626</v>
      </c>
      <c r="VY110" s="122">
        <f>VX110/VX107</f>
        <v>0.7661</v>
      </c>
      <c r="VZ110" s="101">
        <f>VZ107*VY110</f>
        <v>554.76</v>
      </c>
      <c r="WA110" s="119">
        <f t="shared" si="2698"/>
        <v>5.7631410000000001E-2</v>
      </c>
      <c r="WB110" s="93">
        <f>WB107</f>
        <v>6947.28</v>
      </c>
      <c r="WC110" s="120">
        <f t="shared" si="2699"/>
        <v>400.38153999999997</v>
      </c>
      <c r="WD110" s="101">
        <f t="shared" si="2700"/>
        <v>3854072.7</v>
      </c>
      <c r="WE110" s="101"/>
      <c r="WF110" s="121"/>
    </row>
    <row r="111" spans="1:604" ht="26.25" customHeight="1">
      <c r="A111" s="5"/>
      <c r="B111" s="444" t="s">
        <v>836</v>
      </c>
      <c r="C111" s="12" t="s">
        <v>919</v>
      </c>
      <c r="D111" s="12" t="s">
        <v>421</v>
      </c>
      <c r="E111" s="4" t="s">
        <v>33</v>
      </c>
      <c r="F111" s="469">
        <f t="shared" si="2701"/>
        <v>0</v>
      </c>
      <c r="G111" s="122">
        <f>F111/F107</f>
        <v>0</v>
      </c>
      <c r="H111" s="101">
        <f>H107*G111</f>
        <v>0</v>
      </c>
      <c r="I111" s="119">
        <f t="shared" si="2461"/>
        <v>0</v>
      </c>
      <c r="J111" s="93">
        <f>J107</f>
        <v>6947.28</v>
      </c>
      <c r="K111" s="120">
        <f t="shared" si="2462"/>
        <v>0</v>
      </c>
      <c r="L111" s="101">
        <f t="shared" si="2463"/>
        <v>0</v>
      </c>
      <c r="M111" s="101"/>
      <c r="N111" s="121"/>
      <c r="O111" s="122">
        <f t="shared" si="2464"/>
        <v>0</v>
      </c>
      <c r="P111" s="469">
        <f t="shared" si="2702"/>
        <v>0</v>
      </c>
      <c r="Q111" s="122">
        <f>P111/P107</f>
        <v>0</v>
      </c>
      <c r="R111" s="101">
        <f>R107*Q111</f>
        <v>0</v>
      </c>
      <c r="S111" s="119">
        <f t="shared" si="2465"/>
        <v>0</v>
      </c>
      <c r="T111" s="93">
        <f>T107</f>
        <v>6947.28</v>
      </c>
      <c r="U111" s="120">
        <f t="shared" si="2466"/>
        <v>0</v>
      </c>
      <c r="V111" s="101">
        <f t="shared" si="2467"/>
        <v>0</v>
      </c>
      <c r="W111" s="101"/>
      <c r="X111" s="121"/>
      <c r="Y111" s="122">
        <f t="shared" si="2468"/>
        <v>0</v>
      </c>
      <c r="Z111" s="469">
        <f t="shared" si="2703"/>
        <v>0</v>
      </c>
      <c r="AA111" s="122">
        <f>Z111/Z107</f>
        <v>0</v>
      </c>
      <c r="AB111" s="101">
        <f>AB107*AA111</f>
        <v>0</v>
      </c>
      <c r="AC111" s="119">
        <f t="shared" si="2469"/>
        <v>0</v>
      </c>
      <c r="AD111" s="93">
        <f>AD107</f>
        <v>6947.28</v>
      </c>
      <c r="AE111" s="120">
        <f t="shared" si="2470"/>
        <v>0</v>
      </c>
      <c r="AF111" s="101">
        <f t="shared" si="2471"/>
        <v>0</v>
      </c>
      <c r="AG111" s="101"/>
      <c r="AH111" s="121"/>
      <c r="AI111" s="122">
        <f t="shared" si="2472"/>
        <v>0</v>
      </c>
      <c r="AJ111" s="469">
        <f t="shared" si="2704"/>
        <v>0</v>
      </c>
      <c r="AK111" s="122" t="e">
        <f>AJ111/AJ107</f>
        <v>#DIV/0!</v>
      </c>
      <c r="AL111" s="101" t="e">
        <f>AL107*AK111</f>
        <v>#DIV/0!</v>
      </c>
      <c r="AM111" s="119">
        <f t="shared" si="2473"/>
        <v>0</v>
      </c>
      <c r="AN111" s="93">
        <f>AN107</f>
        <v>0</v>
      </c>
      <c r="AO111" s="120">
        <f t="shared" si="2474"/>
        <v>0</v>
      </c>
      <c r="AP111" s="101">
        <f t="shared" si="2475"/>
        <v>0</v>
      </c>
      <c r="AQ111" s="101"/>
      <c r="AR111" s="121"/>
      <c r="AS111" s="122">
        <f t="shared" si="2476"/>
        <v>0</v>
      </c>
      <c r="AT111" s="469">
        <f t="shared" si="2705"/>
        <v>0</v>
      </c>
      <c r="AU111" s="122">
        <f>AT111/AT107</f>
        <v>0</v>
      </c>
      <c r="AV111" s="101">
        <f>AV107*AU111</f>
        <v>0</v>
      </c>
      <c r="AW111" s="119">
        <f t="shared" si="2477"/>
        <v>0</v>
      </c>
      <c r="AX111" s="93">
        <f>AX107</f>
        <v>6947.28</v>
      </c>
      <c r="AY111" s="120">
        <f t="shared" si="2478"/>
        <v>0</v>
      </c>
      <c r="AZ111" s="101">
        <f t="shared" si="2479"/>
        <v>0</v>
      </c>
      <c r="BA111" s="101"/>
      <c r="BB111" s="121"/>
      <c r="BC111" s="122">
        <f t="shared" si="2480"/>
        <v>0</v>
      </c>
      <c r="BD111" s="469">
        <f t="shared" si="2706"/>
        <v>0</v>
      </c>
      <c r="BE111" s="122">
        <f>BD111/BD107</f>
        <v>0</v>
      </c>
      <c r="BF111" s="101">
        <f>BF107*BE111</f>
        <v>0</v>
      </c>
      <c r="BG111" s="119">
        <f t="shared" si="2481"/>
        <v>0</v>
      </c>
      <c r="BH111" s="93">
        <f>BH107</f>
        <v>6947.28</v>
      </c>
      <c r="BI111" s="120">
        <f t="shared" si="2482"/>
        <v>0</v>
      </c>
      <c r="BJ111" s="101">
        <f t="shared" si="2483"/>
        <v>0</v>
      </c>
      <c r="BK111" s="101"/>
      <c r="BL111" s="121"/>
      <c r="BM111" s="122">
        <f t="shared" si="2484"/>
        <v>0</v>
      </c>
      <c r="BN111" s="469">
        <f t="shared" si="2707"/>
        <v>0</v>
      </c>
      <c r="BO111" s="122">
        <f>BN111/BN107</f>
        <v>0</v>
      </c>
      <c r="BP111" s="101">
        <f>BP107*BO111</f>
        <v>0</v>
      </c>
      <c r="BQ111" s="119">
        <f t="shared" si="2485"/>
        <v>0</v>
      </c>
      <c r="BR111" s="93">
        <f>BR107</f>
        <v>6947.28</v>
      </c>
      <c r="BS111" s="120">
        <f t="shared" si="2486"/>
        <v>0</v>
      </c>
      <c r="BT111" s="101">
        <f t="shared" si="2487"/>
        <v>0</v>
      </c>
      <c r="BU111" s="101"/>
      <c r="BV111" s="121"/>
      <c r="BW111" s="122">
        <f t="shared" si="2488"/>
        <v>0</v>
      </c>
      <c r="BX111" s="469">
        <f t="shared" si="2708"/>
        <v>0</v>
      </c>
      <c r="BY111" s="122">
        <f>BX111/BX107</f>
        <v>0</v>
      </c>
      <c r="BZ111" s="101">
        <f>BZ107*BY111</f>
        <v>0</v>
      </c>
      <c r="CA111" s="119">
        <f t="shared" si="2489"/>
        <v>0</v>
      </c>
      <c r="CB111" s="93">
        <f>CB107</f>
        <v>6947.28</v>
      </c>
      <c r="CC111" s="120">
        <f t="shared" si="2490"/>
        <v>0</v>
      </c>
      <c r="CD111" s="101">
        <f t="shared" si="2491"/>
        <v>0</v>
      </c>
      <c r="CE111" s="101"/>
      <c r="CF111" s="121"/>
      <c r="CG111" s="122">
        <f t="shared" si="2492"/>
        <v>0</v>
      </c>
      <c r="CH111" s="469">
        <f t="shared" si="2709"/>
        <v>0</v>
      </c>
      <c r="CI111" s="122" t="e">
        <f>CH111/CH107</f>
        <v>#DIV/0!</v>
      </c>
      <c r="CJ111" s="101" t="e">
        <f>CJ107*CI111</f>
        <v>#DIV/0!</v>
      </c>
      <c r="CK111" s="119">
        <f t="shared" si="2493"/>
        <v>0</v>
      </c>
      <c r="CL111" s="93">
        <f>CL107</f>
        <v>0</v>
      </c>
      <c r="CM111" s="120">
        <f t="shared" si="2494"/>
        <v>0</v>
      </c>
      <c r="CN111" s="101">
        <f t="shared" si="2495"/>
        <v>0</v>
      </c>
      <c r="CO111" s="101"/>
      <c r="CP111" s="121"/>
      <c r="CQ111" s="122">
        <f t="shared" si="2496"/>
        <v>0</v>
      </c>
      <c r="CR111" s="469">
        <f t="shared" si="2710"/>
        <v>0</v>
      </c>
      <c r="CS111" s="122">
        <f>CR111/CR107</f>
        <v>0</v>
      </c>
      <c r="CT111" s="101">
        <f>CT107*CS111</f>
        <v>0</v>
      </c>
      <c r="CU111" s="119">
        <f t="shared" si="2497"/>
        <v>0</v>
      </c>
      <c r="CV111" s="93">
        <f>CV107</f>
        <v>6947.28</v>
      </c>
      <c r="CW111" s="120">
        <f t="shared" si="2498"/>
        <v>0</v>
      </c>
      <c r="CX111" s="101">
        <f t="shared" si="2499"/>
        <v>0</v>
      </c>
      <c r="CY111" s="101"/>
      <c r="CZ111" s="121"/>
      <c r="DA111" s="122">
        <f t="shared" si="2500"/>
        <v>0</v>
      </c>
      <c r="DB111" s="469">
        <f t="shared" si="2711"/>
        <v>0</v>
      </c>
      <c r="DC111" s="122">
        <f>DB111/DB107</f>
        <v>0</v>
      </c>
      <c r="DD111" s="101">
        <f>DD107*DC111</f>
        <v>0</v>
      </c>
      <c r="DE111" s="119">
        <f t="shared" si="2501"/>
        <v>0</v>
      </c>
      <c r="DF111" s="93">
        <f>DF107</f>
        <v>6947.28</v>
      </c>
      <c r="DG111" s="120">
        <f t="shared" si="2502"/>
        <v>0</v>
      </c>
      <c r="DH111" s="101">
        <f t="shared" si="2503"/>
        <v>0</v>
      </c>
      <c r="DI111" s="101"/>
      <c r="DJ111" s="121"/>
      <c r="DK111" s="122">
        <f t="shared" si="2504"/>
        <v>0</v>
      </c>
      <c r="DL111" s="469">
        <f t="shared" si="2712"/>
        <v>0</v>
      </c>
      <c r="DM111" s="122">
        <f>DL111/DL107</f>
        <v>0</v>
      </c>
      <c r="DN111" s="101">
        <f>DN107*DM111</f>
        <v>0</v>
      </c>
      <c r="DO111" s="119">
        <f t="shared" si="2505"/>
        <v>0</v>
      </c>
      <c r="DP111" s="93">
        <f>DP107</f>
        <v>6947.28</v>
      </c>
      <c r="DQ111" s="120">
        <f t="shared" si="2506"/>
        <v>0</v>
      </c>
      <c r="DR111" s="101">
        <f t="shared" si="2507"/>
        <v>0</v>
      </c>
      <c r="DS111" s="101"/>
      <c r="DT111" s="121"/>
      <c r="DU111" s="122">
        <f t="shared" si="2508"/>
        <v>0</v>
      </c>
      <c r="DV111" s="469">
        <f t="shared" si="2713"/>
        <v>0</v>
      </c>
      <c r="DW111" s="122">
        <f>DV111/DV107</f>
        <v>0</v>
      </c>
      <c r="DX111" s="101">
        <f>DX107*DW111</f>
        <v>0</v>
      </c>
      <c r="DY111" s="119">
        <f t="shared" si="2509"/>
        <v>0</v>
      </c>
      <c r="DZ111" s="93">
        <f>DZ107</f>
        <v>6947.28</v>
      </c>
      <c r="EA111" s="120">
        <f t="shared" si="2510"/>
        <v>0</v>
      </c>
      <c r="EB111" s="101">
        <f t="shared" si="2511"/>
        <v>0</v>
      </c>
      <c r="EC111" s="101"/>
      <c r="ED111" s="121"/>
      <c r="EE111" s="122">
        <f t="shared" si="2512"/>
        <v>0</v>
      </c>
      <c r="EF111" s="469">
        <f t="shared" si="2714"/>
        <v>0</v>
      </c>
      <c r="EG111" s="122">
        <f>EF111/EF107</f>
        <v>0</v>
      </c>
      <c r="EH111" s="101">
        <f>EH107*EG111</f>
        <v>0</v>
      </c>
      <c r="EI111" s="119">
        <f t="shared" si="2513"/>
        <v>0</v>
      </c>
      <c r="EJ111" s="93">
        <f>EJ107</f>
        <v>6947.28</v>
      </c>
      <c r="EK111" s="120">
        <f t="shared" si="2514"/>
        <v>0</v>
      </c>
      <c r="EL111" s="101">
        <f t="shared" si="2515"/>
        <v>0</v>
      </c>
      <c r="EM111" s="101"/>
      <c r="EN111" s="121"/>
      <c r="EO111" s="122">
        <f t="shared" si="2516"/>
        <v>0</v>
      </c>
      <c r="EP111" s="469">
        <f t="shared" si="2715"/>
        <v>0</v>
      </c>
      <c r="EQ111" s="122">
        <f>EP111/EP107</f>
        <v>0</v>
      </c>
      <c r="ER111" s="101">
        <f>ER107*EQ111</f>
        <v>0</v>
      </c>
      <c r="ES111" s="119">
        <f t="shared" si="2517"/>
        <v>0</v>
      </c>
      <c r="ET111" s="93">
        <f>ET107</f>
        <v>6947.28</v>
      </c>
      <c r="EU111" s="120">
        <f t="shared" si="2518"/>
        <v>0</v>
      </c>
      <c r="EV111" s="101">
        <f t="shared" si="2519"/>
        <v>0</v>
      </c>
      <c r="EW111" s="101"/>
      <c r="EX111" s="121"/>
      <c r="EY111" s="122">
        <f t="shared" si="2520"/>
        <v>0</v>
      </c>
      <c r="EZ111" s="469">
        <f t="shared" si="2716"/>
        <v>0</v>
      </c>
      <c r="FA111" s="122">
        <f>EZ111/EZ107</f>
        <v>0</v>
      </c>
      <c r="FB111" s="101">
        <f>FB107*FA111</f>
        <v>0</v>
      </c>
      <c r="FC111" s="119">
        <f t="shared" si="2521"/>
        <v>0</v>
      </c>
      <c r="FD111" s="93">
        <f>FD107</f>
        <v>6947.28</v>
      </c>
      <c r="FE111" s="120">
        <f t="shared" si="2522"/>
        <v>0</v>
      </c>
      <c r="FF111" s="101">
        <f t="shared" si="2523"/>
        <v>0</v>
      </c>
      <c r="FG111" s="101"/>
      <c r="FH111" s="121"/>
      <c r="FI111" s="122">
        <f t="shared" si="2524"/>
        <v>0</v>
      </c>
      <c r="FJ111" s="469">
        <f t="shared" si="2717"/>
        <v>0</v>
      </c>
      <c r="FK111" s="122">
        <f>FJ111/FJ107</f>
        <v>0</v>
      </c>
      <c r="FL111" s="101">
        <f>FL107*FK111</f>
        <v>0</v>
      </c>
      <c r="FM111" s="119">
        <f t="shared" si="2525"/>
        <v>0</v>
      </c>
      <c r="FN111" s="93">
        <f>FN107</f>
        <v>6947.28</v>
      </c>
      <c r="FO111" s="120">
        <f t="shared" si="2526"/>
        <v>0</v>
      </c>
      <c r="FP111" s="101">
        <f t="shared" si="2527"/>
        <v>0</v>
      </c>
      <c r="FQ111" s="101"/>
      <c r="FR111" s="121"/>
      <c r="FS111" s="122">
        <f t="shared" si="2528"/>
        <v>0</v>
      </c>
      <c r="FT111" s="469">
        <f t="shared" si="2718"/>
        <v>0</v>
      </c>
      <c r="FU111" s="122">
        <f>FT111/FT107</f>
        <v>0</v>
      </c>
      <c r="FV111" s="101">
        <f>FV107*FU111</f>
        <v>0</v>
      </c>
      <c r="FW111" s="119">
        <f t="shared" si="2529"/>
        <v>0</v>
      </c>
      <c r="FX111" s="93">
        <f>FX107</f>
        <v>6947.28</v>
      </c>
      <c r="FY111" s="120">
        <f t="shared" si="2530"/>
        <v>0</v>
      </c>
      <c r="FZ111" s="101">
        <f t="shared" si="2531"/>
        <v>0</v>
      </c>
      <c r="GA111" s="101"/>
      <c r="GB111" s="121"/>
      <c r="GC111" s="122">
        <f t="shared" si="2532"/>
        <v>0</v>
      </c>
      <c r="GD111" s="469">
        <f t="shared" si="2719"/>
        <v>0</v>
      </c>
      <c r="GE111" s="122">
        <f>GD111/GD107</f>
        <v>0</v>
      </c>
      <c r="GF111" s="101">
        <f>GF107*GE111</f>
        <v>0</v>
      </c>
      <c r="GG111" s="119">
        <f t="shared" si="2533"/>
        <v>0</v>
      </c>
      <c r="GH111" s="93">
        <f>GH107</f>
        <v>6947.28</v>
      </c>
      <c r="GI111" s="120">
        <f t="shared" si="2534"/>
        <v>0</v>
      </c>
      <c r="GJ111" s="101">
        <f t="shared" si="2535"/>
        <v>0</v>
      </c>
      <c r="GK111" s="101"/>
      <c r="GL111" s="121"/>
      <c r="GM111" s="122">
        <f t="shared" si="2536"/>
        <v>0</v>
      </c>
      <c r="GN111" s="469">
        <f t="shared" si="2720"/>
        <v>0</v>
      </c>
      <c r="GO111" s="122">
        <f>GN111/GN107</f>
        <v>0</v>
      </c>
      <c r="GP111" s="101">
        <f>GP107*GO111</f>
        <v>0</v>
      </c>
      <c r="GQ111" s="119">
        <f t="shared" si="2537"/>
        <v>0</v>
      </c>
      <c r="GR111" s="93">
        <f>GR107</f>
        <v>6947.28</v>
      </c>
      <c r="GS111" s="120">
        <f t="shared" si="2538"/>
        <v>0</v>
      </c>
      <c r="GT111" s="101">
        <f t="shared" si="2539"/>
        <v>0</v>
      </c>
      <c r="GU111" s="101"/>
      <c r="GV111" s="121"/>
      <c r="GW111" s="122">
        <f t="shared" si="2540"/>
        <v>0</v>
      </c>
      <c r="GX111" s="469">
        <f t="shared" si="2721"/>
        <v>0</v>
      </c>
      <c r="GY111" s="122">
        <f>GX111/GX107</f>
        <v>0</v>
      </c>
      <c r="GZ111" s="101">
        <f>GZ107*GY111</f>
        <v>0</v>
      </c>
      <c r="HA111" s="119">
        <f t="shared" si="2541"/>
        <v>0</v>
      </c>
      <c r="HB111" s="93">
        <f>HB107</f>
        <v>6947.28</v>
      </c>
      <c r="HC111" s="120">
        <f t="shared" si="2542"/>
        <v>0</v>
      </c>
      <c r="HD111" s="101">
        <f t="shared" si="2543"/>
        <v>0</v>
      </c>
      <c r="HE111" s="101"/>
      <c r="HF111" s="121"/>
      <c r="HG111" s="122">
        <f t="shared" si="2544"/>
        <v>0</v>
      </c>
      <c r="HH111" s="469">
        <f t="shared" si="2722"/>
        <v>0</v>
      </c>
      <c r="HI111" s="122">
        <f>HH111/HH107</f>
        <v>0</v>
      </c>
      <c r="HJ111" s="101">
        <f>HJ107*HI111</f>
        <v>0</v>
      </c>
      <c r="HK111" s="119">
        <f t="shared" si="2545"/>
        <v>0</v>
      </c>
      <c r="HL111" s="93">
        <f>HL107</f>
        <v>6947.28</v>
      </c>
      <c r="HM111" s="120">
        <f t="shared" si="2546"/>
        <v>0</v>
      </c>
      <c r="HN111" s="101">
        <f t="shared" si="2547"/>
        <v>0</v>
      </c>
      <c r="HO111" s="101"/>
      <c r="HP111" s="121"/>
      <c r="HQ111" s="122">
        <f t="shared" si="2548"/>
        <v>0</v>
      </c>
      <c r="HR111" s="469">
        <f t="shared" si="2723"/>
        <v>0</v>
      </c>
      <c r="HS111" s="122">
        <f>HR111/HR107</f>
        <v>0</v>
      </c>
      <c r="HT111" s="101">
        <f>HT107*HS111</f>
        <v>0</v>
      </c>
      <c r="HU111" s="119">
        <f t="shared" si="2549"/>
        <v>0</v>
      </c>
      <c r="HV111" s="93">
        <f>HV107</f>
        <v>6947.28</v>
      </c>
      <c r="HW111" s="120">
        <f t="shared" si="2550"/>
        <v>0</v>
      </c>
      <c r="HX111" s="101">
        <f t="shared" si="2551"/>
        <v>0</v>
      </c>
      <c r="HY111" s="101"/>
      <c r="HZ111" s="121"/>
      <c r="IA111" s="122">
        <f t="shared" si="2552"/>
        <v>0</v>
      </c>
      <c r="IB111" s="469">
        <f t="shared" si="2724"/>
        <v>0</v>
      </c>
      <c r="IC111" s="122">
        <f>IB111/IB107</f>
        <v>0</v>
      </c>
      <c r="ID111" s="101">
        <f>ID107*IC111</f>
        <v>0</v>
      </c>
      <c r="IE111" s="119">
        <f t="shared" si="2553"/>
        <v>0</v>
      </c>
      <c r="IF111" s="93">
        <f>IF107</f>
        <v>6947.28</v>
      </c>
      <c r="IG111" s="120">
        <f t="shared" si="2554"/>
        <v>0</v>
      </c>
      <c r="IH111" s="101">
        <f t="shared" si="2555"/>
        <v>0</v>
      </c>
      <c r="II111" s="101"/>
      <c r="IJ111" s="121"/>
      <c r="IK111" s="122">
        <f t="shared" si="2556"/>
        <v>0</v>
      </c>
      <c r="IL111" s="469">
        <f t="shared" si="2725"/>
        <v>0</v>
      </c>
      <c r="IM111" s="122">
        <f>IL111/IL107</f>
        <v>0</v>
      </c>
      <c r="IN111" s="101">
        <f>IN107*IM111</f>
        <v>0</v>
      </c>
      <c r="IO111" s="119">
        <f t="shared" si="2557"/>
        <v>0</v>
      </c>
      <c r="IP111" s="93">
        <f>IP107</f>
        <v>6947.28</v>
      </c>
      <c r="IQ111" s="120">
        <f t="shared" si="2558"/>
        <v>0</v>
      </c>
      <c r="IR111" s="101">
        <f t="shared" si="2559"/>
        <v>0</v>
      </c>
      <c r="IS111" s="101"/>
      <c r="IT111" s="121"/>
      <c r="IU111" s="122">
        <f t="shared" si="2560"/>
        <v>0</v>
      </c>
      <c r="IV111" s="469">
        <f t="shared" si="2726"/>
        <v>0</v>
      </c>
      <c r="IW111" s="122">
        <f>IV111/IV107</f>
        <v>0</v>
      </c>
      <c r="IX111" s="101">
        <f>IX107*IW111</f>
        <v>0</v>
      </c>
      <c r="IY111" s="119">
        <f t="shared" si="2561"/>
        <v>0</v>
      </c>
      <c r="IZ111" s="93">
        <f>IZ107</f>
        <v>6947.28</v>
      </c>
      <c r="JA111" s="120">
        <f t="shared" si="2562"/>
        <v>0</v>
      </c>
      <c r="JB111" s="101">
        <f t="shared" si="2563"/>
        <v>0</v>
      </c>
      <c r="JC111" s="101"/>
      <c r="JD111" s="121"/>
      <c r="JE111" s="122">
        <f t="shared" si="2564"/>
        <v>0</v>
      </c>
      <c r="JF111" s="469">
        <f t="shared" si="2727"/>
        <v>0</v>
      </c>
      <c r="JG111" s="122">
        <f>JF111/JF107</f>
        <v>0</v>
      </c>
      <c r="JH111" s="101">
        <f>JH107*JG111</f>
        <v>0</v>
      </c>
      <c r="JI111" s="119">
        <f t="shared" si="2565"/>
        <v>0</v>
      </c>
      <c r="JJ111" s="93">
        <f>JJ107</f>
        <v>6947.28</v>
      </c>
      <c r="JK111" s="120">
        <f t="shared" si="2566"/>
        <v>0</v>
      </c>
      <c r="JL111" s="101">
        <f t="shared" si="2567"/>
        <v>0</v>
      </c>
      <c r="JM111" s="101"/>
      <c r="JN111" s="121"/>
      <c r="JO111" s="122">
        <f t="shared" si="2568"/>
        <v>0</v>
      </c>
      <c r="JP111" s="469">
        <f t="shared" si="2728"/>
        <v>0</v>
      </c>
      <c r="JQ111" s="122" t="e">
        <f>JP111/JP107</f>
        <v>#DIV/0!</v>
      </c>
      <c r="JR111" s="101" t="e">
        <f>JR107*JQ111</f>
        <v>#DIV/0!</v>
      </c>
      <c r="JS111" s="119">
        <f t="shared" si="2569"/>
        <v>0</v>
      </c>
      <c r="JT111" s="93">
        <f>JT107</f>
        <v>0</v>
      </c>
      <c r="JU111" s="120">
        <f t="shared" si="2570"/>
        <v>0</v>
      </c>
      <c r="JV111" s="101">
        <f t="shared" si="2571"/>
        <v>0</v>
      </c>
      <c r="JW111" s="101"/>
      <c r="JX111" s="121"/>
      <c r="JY111" s="122">
        <f t="shared" si="2572"/>
        <v>0</v>
      </c>
      <c r="JZ111" s="469">
        <f t="shared" si="2729"/>
        <v>0</v>
      </c>
      <c r="KA111" s="122">
        <f>JZ111/JZ107</f>
        <v>0</v>
      </c>
      <c r="KB111" s="101">
        <f>KB107*KA111</f>
        <v>0</v>
      </c>
      <c r="KC111" s="119">
        <f t="shared" si="2573"/>
        <v>0</v>
      </c>
      <c r="KD111" s="93">
        <f>KD107</f>
        <v>6947.28</v>
      </c>
      <c r="KE111" s="120">
        <f t="shared" si="2574"/>
        <v>0</v>
      </c>
      <c r="KF111" s="101">
        <f t="shared" si="2575"/>
        <v>0</v>
      </c>
      <c r="KG111" s="101"/>
      <c r="KH111" s="121"/>
      <c r="KI111" s="122">
        <f t="shared" si="2576"/>
        <v>0</v>
      </c>
      <c r="KJ111" s="469">
        <f t="shared" si="2730"/>
        <v>0</v>
      </c>
      <c r="KK111" s="122">
        <f>KJ111/KJ107</f>
        <v>0</v>
      </c>
      <c r="KL111" s="101">
        <f>KL107*KK111</f>
        <v>0</v>
      </c>
      <c r="KM111" s="119">
        <f t="shared" si="2577"/>
        <v>0</v>
      </c>
      <c r="KN111" s="93">
        <f>KN107</f>
        <v>6947.28</v>
      </c>
      <c r="KO111" s="120">
        <f t="shared" si="2578"/>
        <v>0</v>
      </c>
      <c r="KP111" s="101">
        <f t="shared" si="2579"/>
        <v>0</v>
      </c>
      <c r="KQ111" s="101"/>
      <c r="KR111" s="121"/>
      <c r="KS111" s="122">
        <f t="shared" si="2580"/>
        <v>0</v>
      </c>
      <c r="KT111" s="469">
        <f t="shared" si="2731"/>
        <v>0</v>
      </c>
      <c r="KU111" s="122">
        <f>KT111/KT107</f>
        <v>0</v>
      </c>
      <c r="KV111" s="101">
        <f>KV107*KU111</f>
        <v>0</v>
      </c>
      <c r="KW111" s="119">
        <f t="shared" si="2581"/>
        <v>0</v>
      </c>
      <c r="KX111" s="93">
        <f>KX107</f>
        <v>6947.28</v>
      </c>
      <c r="KY111" s="120">
        <f t="shared" si="2582"/>
        <v>0</v>
      </c>
      <c r="KZ111" s="101">
        <f t="shared" si="2583"/>
        <v>0</v>
      </c>
      <c r="LA111" s="101"/>
      <c r="LB111" s="121"/>
      <c r="LC111" s="122">
        <f t="shared" si="2584"/>
        <v>0</v>
      </c>
      <c r="LD111" s="469">
        <f t="shared" si="2732"/>
        <v>0</v>
      </c>
      <c r="LE111" s="122">
        <f>LD111/LD107</f>
        <v>0</v>
      </c>
      <c r="LF111" s="101">
        <f>LF107*LE111</f>
        <v>0</v>
      </c>
      <c r="LG111" s="119">
        <f t="shared" si="2585"/>
        <v>0</v>
      </c>
      <c r="LH111" s="93">
        <f>LH107</f>
        <v>6947.28</v>
      </c>
      <c r="LI111" s="120">
        <f t="shared" si="2586"/>
        <v>0</v>
      </c>
      <c r="LJ111" s="101">
        <f t="shared" si="2587"/>
        <v>0</v>
      </c>
      <c r="LK111" s="101"/>
      <c r="LL111" s="121"/>
      <c r="LM111" s="122">
        <f t="shared" si="2588"/>
        <v>0</v>
      </c>
      <c r="LN111" s="469">
        <f t="shared" si="2733"/>
        <v>0</v>
      </c>
      <c r="LO111" s="122">
        <f>LN111/LN107</f>
        <v>0</v>
      </c>
      <c r="LP111" s="101">
        <f>LP107*LO111</f>
        <v>0</v>
      </c>
      <c r="LQ111" s="119">
        <f t="shared" si="2589"/>
        <v>0</v>
      </c>
      <c r="LR111" s="93">
        <f>LR107</f>
        <v>6947.28</v>
      </c>
      <c r="LS111" s="120">
        <f t="shared" si="2590"/>
        <v>0</v>
      </c>
      <c r="LT111" s="101">
        <f t="shared" si="2591"/>
        <v>0</v>
      </c>
      <c r="LU111" s="101"/>
      <c r="LV111" s="121"/>
      <c r="LW111" s="122">
        <f t="shared" si="2592"/>
        <v>0</v>
      </c>
      <c r="LX111" s="469">
        <f t="shared" si="2734"/>
        <v>0</v>
      </c>
      <c r="LY111" s="122">
        <f>LX111/LX107</f>
        <v>0</v>
      </c>
      <c r="LZ111" s="101">
        <f>LZ107*LY111</f>
        <v>0</v>
      </c>
      <c r="MA111" s="119">
        <f t="shared" si="2593"/>
        <v>0</v>
      </c>
      <c r="MB111" s="93">
        <f>MB107</f>
        <v>6947.28</v>
      </c>
      <c r="MC111" s="120">
        <f t="shared" si="2594"/>
        <v>0</v>
      </c>
      <c r="MD111" s="101">
        <f t="shared" si="2595"/>
        <v>0</v>
      </c>
      <c r="ME111" s="101"/>
      <c r="MF111" s="121"/>
      <c r="MG111" s="122">
        <f t="shared" si="2596"/>
        <v>0</v>
      </c>
      <c r="MH111" s="469">
        <f t="shared" si="2735"/>
        <v>0</v>
      </c>
      <c r="MI111" s="122">
        <f>MH111/MH107</f>
        <v>0</v>
      </c>
      <c r="MJ111" s="101">
        <f>MJ107*MI111</f>
        <v>0</v>
      </c>
      <c r="MK111" s="119">
        <f t="shared" si="2597"/>
        <v>0</v>
      </c>
      <c r="ML111" s="93">
        <f>ML107</f>
        <v>6947.28</v>
      </c>
      <c r="MM111" s="120">
        <f t="shared" si="2598"/>
        <v>0</v>
      </c>
      <c r="MN111" s="101">
        <f t="shared" si="2599"/>
        <v>0</v>
      </c>
      <c r="MO111" s="101"/>
      <c r="MP111" s="121"/>
      <c r="MQ111" s="122">
        <f t="shared" si="2600"/>
        <v>0</v>
      </c>
      <c r="MR111" s="469">
        <f t="shared" si="2736"/>
        <v>0</v>
      </c>
      <c r="MS111" s="122">
        <f>MR111/MR107</f>
        <v>0</v>
      </c>
      <c r="MT111" s="101">
        <f>MT107*MS111</f>
        <v>0</v>
      </c>
      <c r="MU111" s="119">
        <f t="shared" si="2601"/>
        <v>0</v>
      </c>
      <c r="MV111" s="93">
        <f>MV107</f>
        <v>6947.28</v>
      </c>
      <c r="MW111" s="120">
        <f t="shared" si="2602"/>
        <v>0</v>
      </c>
      <c r="MX111" s="101">
        <f t="shared" si="2603"/>
        <v>0</v>
      </c>
      <c r="MY111" s="101"/>
      <c r="MZ111" s="121"/>
      <c r="NA111" s="122">
        <f t="shared" si="2604"/>
        <v>0</v>
      </c>
      <c r="NB111" s="469">
        <f t="shared" si="2737"/>
        <v>0</v>
      </c>
      <c r="NC111" s="122">
        <f>NB111/NB107</f>
        <v>0</v>
      </c>
      <c r="ND111" s="101">
        <f>ND107*NC111</f>
        <v>0</v>
      </c>
      <c r="NE111" s="119">
        <f t="shared" si="2605"/>
        <v>0</v>
      </c>
      <c r="NF111" s="93">
        <f>NF107</f>
        <v>6947.28</v>
      </c>
      <c r="NG111" s="120">
        <f t="shared" si="2606"/>
        <v>0</v>
      </c>
      <c r="NH111" s="101">
        <f t="shared" si="2607"/>
        <v>0</v>
      </c>
      <c r="NI111" s="101"/>
      <c r="NJ111" s="121"/>
      <c r="NK111" s="122">
        <f t="shared" si="2608"/>
        <v>0</v>
      </c>
      <c r="NL111" s="469">
        <f t="shared" si="2738"/>
        <v>0</v>
      </c>
      <c r="NM111" s="122">
        <f>NL111/NL107</f>
        <v>0</v>
      </c>
      <c r="NN111" s="101">
        <f>NN107*NM111</f>
        <v>0</v>
      </c>
      <c r="NO111" s="119">
        <f t="shared" si="2609"/>
        <v>0</v>
      </c>
      <c r="NP111" s="93">
        <f>NP107</f>
        <v>6947.28</v>
      </c>
      <c r="NQ111" s="120">
        <f t="shared" si="2610"/>
        <v>0</v>
      </c>
      <c r="NR111" s="101">
        <f t="shared" si="2611"/>
        <v>0</v>
      </c>
      <c r="NS111" s="101"/>
      <c r="NT111" s="121"/>
      <c r="NU111" s="122">
        <f t="shared" si="2612"/>
        <v>0</v>
      </c>
      <c r="NV111" s="469">
        <f t="shared" si="2739"/>
        <v>28</v>
      </c>
      <c r="NW111" s="122">
        <f>NV111/NV107</f>
        <v>0.18667</v>
      </c>
      <c r="NX111" s="101">
        <f>NX107*NW111</f>
        <v>1.26</v>
      </c>
      <c r="NY111" s="119">
        <f t="shared" si="2613"/>
        <v>4.4999999999999998E-2</v>
      </c>
      <c r="NZ111" s="93">
        <f>NZ107</f>
        <v>6947.28</v>
      </c>
      <c r="OA111" s="120">
        <f t="shared" si="2614"/>
        <v>312.62759999999997</v>
      </c>
      <c r="OB111" s="101">
        <f t="shared" si="2615"/>
        <v>8753.57</v>
      </c>
      <c r="OC111" s="101"/>
      <c r="OD111" s="121"/>
      <c r="OE111" s="122">
        <f t="shared" si="2616"/>
        <v>0.78261000000000003</v>
      </c>
      <c r="OF111" s="469">
        <f t="shared" si="2740"/>
        <v>0</v>
      </c>
      <c r="OG111" s="122">
        <f>OF111/OF107</f>
        <v>0</v>
      </c>
      <c r="OH111" s="101">
        <f>OH107*OG111</f>
        <v>0</v>
      </c>
      <c r="OI111" s="119">
        <f t="shared" si="2617"/>
        <v>0</v>
      </c>
      <c r="OJ111" s="93">
        <f>OJ107</f>
        <v>6947.28</v>
      </c>
      <c r="OK111" s="120">
        <f t="shared" si="2618"/>
        <v>0</v>
      </c>
      <c r="OL111" s="101">
        <f t="shared" si="2619"/>
        <v>0</v>
      </c>
      <c r="OM111" s="101"/>
      <c r="ON111" s="121"/>
      <c r="OO111" s="122">
        <f t="shared" si="2620"/>
        <v>0</v>
      </c>
      <c r="OP111" s="469">
        <f t="shared" si="2741"/>
        <v>0</v>
      </c>
      <c r="OQ111" s="122">
        <f>OP111/OP107</f>
        <v>0</v>
      </c>
      <c r="OR111" s="101">
        <f>OR107*OQ111</f>
        <v>0</v>
      </c>
      <c r="OS111" s="119">
        <f t="shared" si="2621"/>
        <v>0</v>
      </c>
      <c r="OT111" s="93">
        <f>OT107</f>
        <v>6947.28</v>
      </c>
      <c r="OU111" s="120">
        <f t="shared" si="2622"/>
        <v>0</v>
      </c>
      <c r="OV111" s="101">
        <f t="shared" si="2623"/>
        <v>0</v>
      </c>
      <c r="OW111" s="101"/>
      <c r="OX111" s="121"/>
      <c r="OY111" s="122">
        <f t="shared" si="2624"/>
        <v>0</v>
      </c>
      <c r="OZ111" s="469">
        <f t="shared" si="2742"/>
        <v>0</v>
      </c>
      <c r="PA111" s="122">
        <f>OZ111/OZ107</f>
        <v>0</v>
      </c>
      <c r="PB111" s="101">
        <f>PB107*PA111</f>
        <v>0</v>
      </c>
      <c r="PC111" s="119">
        <f t="shared" si="2625"/>
        <v>0</v>
      </c>
      <c r="PD111" s="93">
        <f>PD107</f>
        <v>6947.28</v>
      </c>
      <c r="PE111" s="120">
        <f t="shared" si="2626"/>
        <v>0</v>
      </c>
      <c r="PF111" s="101">
        <f t="shared" si="2627"/>
        <v>0</v>
      </c>
      <c r="PG111" s="101"/>
      <c r="PH111" s="121"/>
      <c r="PI111" s="122">
        <f t="shared" si="2628"/>
        <v>0</v>
      </c>
      <c r="PJ111" s="469">
        <f t="shared" si="2743"/>
        <v>0</v>
      </c>
      <c r="PK111" s="122">
        <f>PJ111/PJ107</f>
        <v>0</v>
      </c>
      <c r="PL111" s="101">
        <f>PL107*PK111</f>
        <v>0</v>
      </c>
      <c r="PM111" s="119">
        <f t="shared" si="2629"/>
        <v>0</v>
      </c>
      <c r="PN111" s="93">
        <f>PN107</f>
        <v>6947.28</v>
      </c>
      <c r="PO111" s="120">
        <f t="shared" si="2630"/>
        <v>0</v>
      </c>
      <c r="PP111" s="101">
        <f t="shared" si="2631"/>
        <v>0</v>
      </c>
      <c r="PQ111" s="101"/>
      <c r="PR111" s="121"/>
      <c r="PS111" s="122">
        <f t="shared" si="2632"/>
        <v>0</v>
      </c>
      <c r="PT111" s="469">
        <f t="shared" si="2744"/>
        <v>0</v>
      </c>
      <c r="PU111" s="122" t="e">
        <f>PT111/PT107</f>
        <v>#DIV/0!</v>
      </c>
      <c r="PV111" s="101" t="e">
        <f>PV107*PU111</f>
        <v>#DIV/0!</v>
      </c>
      <c r="PW111" s="119">
        <f t="shared" si="2633"/>
        <v>0</v>
      </c>
      <c r="PX111" s="93">
        <f>PX107</f>
        <v>0</v>
      </c>
      <c r="PY111" s="120">
        <f t="shared" si="2634"/>
        <v>0</v>
      </c>
      <c r="PZ111" s="101">
        <f t="shared" si="2635"/>
        <v>0</v>
      </c>
      <c r="QA111" s="101"/>
      <c r="QB111" s="121"/>
      <c r="QC111" s="122">
        <f t="shared" si="2636"/>
        <v>0</v>
      </c>
      <c r="QD111" s="469">
        <f t="shared" si="2745"/>
        <v>0</v>
      </c>
      <c r="QE111" s="122">
        <f>QD111/QD107</f>
        <v>0</v>
      </c>
      <c r="QF111" s="101">
        <f>QF107*QE111</f>
        <v>0</v>
      </c>
      <c r="QG111" s="119">
        <f t="shared" si="2637"/>
        <v>0</v>
      </c>
      <c r="QH111" s="93">
        <f>QH107</f>
        <v>6947.28</v>
      </c>
      <c r="QI111" s="120">
        <f t="shared" si="2638"/>
        <v>0</v>
      </c>
      <c r="QJ111" s="101">
        <f t="shared" si="2639"/>
        <v>0</v>
      </c>
      <c r="QK111" s="101"/>
      <c r="QL111" s="121"/>
      <c r="QM111" s="122">
        <f t="shared" si="2640"/>
        <v>0</v>
      </c>
      <c r="QN111" s="469">
        <f t="shared" si="2746"/>
        <v>0</v>
      </c>
      <c r="QO111" s="122">
        <f>QN111/QN107</f>
        <v>0</v>
      </c>
      <c r="QP111" s="101">
        <f>QP107*QO111</f>
        <v>0</v>
      </c>
      <c r="QQ111" s="119">
        <f t="shared" si="2641"/>
        <v>0</v>
      </c>
      <c r="QR111" s="93">
        <f>QR107</f>
        <v>6947.28</v>
      </c>
      <c r="QS111" s="120">
        <f t="shared" si="2642"/>
        <v>0</v>
      </c>
      <c r="QT111" s="101">
        <f t="shared" si="2643"/>
        <v>0</v>
      </c>
      <c r="QU111" s="101"/>
      <c r="QV111" s="121"/>
      <c r="QW111" s="122">
        <f t="shared" si="2644"/>
        <v>0</v>
      </c>
      <c r="QX111" s="469">
        <f t="shared" si="2747"/>
        <v>0</v>
      </c>
      <c r="QY111" s="122">
        <f>QX111/QX107</f>
        <v>0</v>
      </c>
      <c r="QZ111" s="101">
        <f>QZ107*QY111</f>
        <v>0</v>
      </c>
      <c r="RA111" s="119">
        <f t="shared" si="2645"/>
        <v>0</v>
      </c>
      <c r="RB111" s="93">
        <f>RB107</f>
        <v>6947.28</v>
      </c>
      <c r="RC111" s="120">
        <f t="shared" si="2646"/>
        <v>0</v>
      </c>
      <c r="RD111" s="101">
        <f t="shared" si="2647"/>
        <v>0</v>
      </c>
      <c r="RE111" s="101"/>
      <c r="RF111" s="121"/>
      <c r="RG111" s="122">
        <f t="shared" si="2648"/>
        <v>0</v>
      </c>
      <c r="RH111" s="469">
        <f t="shared" si="2748"/>
        <v>0</v>
      </c>
      <c r="RI111" s="122">
        <f>RH111/RH107</f>
        <v>0</v>
      </c>
      <c r="RJ111" s="101">
        <f>RJ107*RI111</f>
        <v>0</v>
      </c>
      <c r="RK111" s="119">
        <f t="shared" si="2649"/>
        <v>0</v>
      </c>
      <c r="RL111" s="93">
        <f>RL107</f>
        <v>6947.28</v>
      </c>
      <c r="RM111" s="120">
        <f t="shared" si="2650"/>
        <v>0</v>
      </c>
      <c r="RN111" s="101">
        <f t="shared" si="2651"/>
        <v>0</v>
      </c>
      <c r="RO111" s="101"/>
      <c r="RP111" s="121"/>
      <c r="RQ111" s="122">
        <f t="shared" si="2652"/>
        <v>0</v>
      </c>
      <c r="RR111" s="469">
        <f t="shared" si="2749"/>
        <v>0</v>
      </c>
      <c r="RS111" s="122">
        <f>RR111/RR107</f>
        <v>0</v>
      </c>
      <c r="RT111" s="101">
        <f>RT107*RS111</f>
        <v>0</v>
      </c>
      <c r="RU111" s="119">
        <f t="shared" si="2653"/>
        <v>0</v>
      </c>
      <c r="RV111" s="93">
        <f>RV107</f>
        <v>6947.28</v>
      </c>
      <c r="RW111" s="120">
        <f t="shared" si="2654"/>
        <v>0</v>
      </c>
      <c r="RX111" s="101">
        <f t="shared" si="2655"/>
        <v>0</v>
      </c>
      <c r="RY111" s="101"/>
      <c r="RZ111" s="121"/>
      <c r="SA111" s="122">
        <f t="shared" si="2656"/>
        <v>0</v>
      </c>
      <c r="SB111" s="469">
        <f t="shared" si="2750"/>
        <v>0</v>
      </c>
      <c r="SC111" s="122">
        <f>SB111/SB107</f>
        <v>0</v>
      </c>
      <c r="SD111" s="101">
        <f>SD107*SC111</f>
        <v>0</v>
      </c>
      <c r="SE111" s="119">
        <f t="shared" si="2657"/>
        <v>0</v>
      </c>
      <c r="SF111" s="93">
        <f>SF107</f>
        <v>6947.28</v>
      </c>
      <c r="SG111" s="120">
        <f t="shared" si="2658"/>
        <v>0</v>
      </c>
      <c r="SH111" s="101">
        <f t="shared" si="2659"/>
        <v>0</v>
      </c>
      <c r="SI111" s="101"/>
      <c r="SJ111" s="121"/>
      <c r="SK111" s="122">
        <f t="shared" si="2660"/>
        <v>0</v>
      </c>
      <c r="SL111" s="469">
        <f t="shared" si="2751"/>
        <v>0</v>
      </c>
      <c r="SM111" s="122">
        <f>SL111/SL107</f>
        <v>0</v>
      </c>
      <c r="SN111" s="101">
        <f>SN107*SM111</f>
        <v>0</v>
      </c>
      <c r="SO111" s="119">
        <f t="shared" si="2661"/>
        <v>0</v>
      </c>
      <c r="SP111" s="93">
        <f>SP107</f>
        <v>6947.28</v>
      </c>
      <c r="SQ111" s="120">
        <f t="shared" si="2662"/>
        <v>0</v>
      </c>
      <c r="SR111" s="101">
        <f t="shared" si="2663"/>
        <v>0</v>
      </c>
      <c r="SS111" s="101"/>
      <c r="ST111" s="121"/>
      <c r="SU111" s="122">
        <f t="shared" si="2664"/>
        <v>0</v>
      </c>
      <c r="SV111" s="469">
        <f t="shared" si="2752"/>
        <v>0</v>
      </c>
      <c r="SW111" s="122">
        <f>SV111/SV107</f>
        <v>0</v>
      </c>
      <c r="SX111" s="101">
        <f>SX107*SW111</f>
        <v>0</v>
      </c>
      <c r="SY111" s="119">
        <f t="shared" si="2665"/>
        <v>0</v>
      </c>
      <c r="SZ111" s="93">
        <f>SZ107</f>
        <v>6947.28</v>
      </c>
      <c r="TA111" s="120">
        <f t="shared" si="2666"/>
        <v>0</v>
      </c>
      <c r="TB111" s="101">
        <f t="shared" si="2667"/>
        <v>0</v>
      </c>
      <c r="TC111" s="101"/>
      <c r="TD111" s="121"/>
      <c r="TE111" s="122">
        <f t="shared" si="2668"/>
        <v>0</v>
      </c>
      <c r="TF111" s="469">
        <f t="shared" si="2753"/>
        <v>0</v>
      </c>
      <c r="TG111" s="122">
        <f>TF111/TF107</f>
        <v>0</v>
      </c>
      <c r="TH111" s="101">
        <f>TH107*TG111</f>
        <v>0</v>
      </c>
      <c r="TI111" s="119">
        <f t="shared" si="2669"/>
        <v>0</v>
      </c>
      <c r="TJ111" s="93">
        <f>TJ107</f>
        <v>6947.28</v>
      </c>
      <c r="TK111" s="120">
        <f t="shared" si="2670"/>
        <v>0</v>
      </c>
      <c r="TL111" s="101">
        <f t="shared" si="2671"/>
        <v>0</v>
      </c>
      <c r="TM111" s="101"/>
      <c r="TN111" s="121"/>
      <c r="TO111" s="122">
        <f t="shared" si="2672"/>
        <v>0</v>
      </c>
      <c r="TP111" s="469">
        <f t="shared" si="2754"/>
        <v>0</v>
      </c>
      <c r="TQ111" s="122">
        <f>TP111/TP107</f>
        <v>0</v>
      </c>
      <c r="TR111" s="101">
        <f>TR107*TQ111</f>
        <v>0</v>
      </c>
      <c r="TS111" s="119">
        <f t="shared" si="2673"/>
        <v>0</v>
      </c>
      <c r="TT111" s="93">
        <f>TT107</f>
        <v>6947.28</v>
      </c>
      <c r="TU111" s="120">
        <f t="shared" si="2674"/>
        <v>0</v>
      </c>
      <c r="TV111" s="101">
        <f t="shared" si="2675"/>
        <v>0</v>
      </c>
      <c r="TW111" s="101"/>
      <c r="TX111" s="121"/>
      <c r="TY111" s="122">
        <f t="shared" si="2676"/>
        <v>0</v>
      </c>
      <c r="TZ111" s="469">
        <f t="shared" si="2755"/>
        <v>0</v>
      </c>
      <c r="UA111" s="122">
        <f>TZ111/TZ107</f>
        <v>0</v>
      </c>
      <c r="UB111" s="101">
        <f>UB107*UA111</f>
        <v>0</v>
      </c>
      <c r="UC111" s="119">
        <f t="shared" si="2677"/>
        <v>0</v>
      </c>
      <c r="UD111" s="93">
        <f>UD107</f>
        <v>6947.28</v>
      </c>
      <c r="UE111" s="120">
        <f t="shared" si="2678"/>
        <v>0</v>
      </c>
      <c r="UF111" s="101">
        <f t="shared" si="2679"/>
        <v>0</v>
      </c>
      <c r="UG111" s="101"/>
      <c r="UH111" s="121"/>
      <c r="UI111" s="122">
        <f t="shared" si="2680"/>
        <v>0</v>
      </c>
      <c r="UJ111" s="469">
        <f t="shared" si="2756"/>
        <v>0</v>
      </c>
      <c r="UK111" s="122">
        <f>UJ111/UJ107</f>
        <v>0</v>
      </c>
      <c r="UL111" s="101">
        <f>UL107*UK111</f>
        <v>0</v>
      </c>
      <c r="UM111" s="119">
        <f t="shared" si="2681"/>
        <v>0</v>
      </c>
      <c r="UN111" s="93">
        <f>UN107</f>
        <v>6947.28</v>
      </c>
      <c r="UO111" s="120">
        <f t="shared" si="2682"/>
        <v>0</v>
      </c>
      <c r="UP111" s="101">
        <f t="shared" si="2683"/>
        <v>0</v>
      </c>
      <c r="UQ111" s="101"/>
      <c r="UR111" s="121"/>
      <c r="US111" s="122">
        <f t="shared" si="2684"/>
        <v>0</v>
      </c>
      <c r="UT111" s="469">
        <f t="shared" si="2757"/>
        <v>0</v>
      </c>
      <c r="UU111" s="122">
        <f>UT111/UT107</f>
        <v>0</v>
      </c>
      <c r="UV111" s="101">
        <f>UV107*UU111</f>
        <v>0</v>
      </c>
      <c r="UW111" s="119">
        <f t="shared" si="2685"/>
        <v>0</v>
      </c>
      <c r="UX111" s="93">
        <f>UX107</f>
        <v>6947.28</v>
      </c>
      <c r="UY111" s="120">
        <f t="shared" si="2686"/>
        <v>0</v>
      </c>
      <c r="UZ111" s="101">
        <f t="shared" si="2687"/>
        <v>0</v>
      </c>
      <c r="VA111" s="101"/>
      <c r="VB111" s="121"/>
      <c r="VC111" s="122">
        <f t="shared" si="2688"/>
        <v>0</v>
      </c>
      <c r="VD111" s="469">
        <f t="shared" si="2758"/>
        <v>0</v>
      </c>
      <c r="VE111" s="122">
        <f>VD111/VD107</f>
        <v>0</v>
      </c>
      <c r="VF111" s="101">
        <f>VF107*VE111</f>
        <v>0</v>
      </c>
      <c r="VG111" s="119">
        <f t="shared" si="2689"/>
        <v>0</v>
      </c>
      <c r="VH111" s="93">
        <f>VH107</f>
        <v>6947.28</v>
      </c>
      <c r="VI111" s="120">
        <f t="shared" si="2690"/>
        <v>0</v>
      </c>
      <c r="VJ111" s="101">
        <f t="shared" si="2691"/>
        <v>0</v>
      </c>
      <c r="VK111" s="101"/>
      <c r="VL111" s="121"/>
      <c r="VM111" s="122">
        <f t="shared" si="2692"/>
        <v>0</v>
      </c>
      <c r="VN111" s="469">
        <f t="shared" si="2759"/>
        <v>0</v>
      </c>
      <c r="VO111" s="122">
        <f>VN111/VN107</f>
        <v>0</v>
      </c>
      <c r="VP111" s="101">
        <f>VP107*VO111</f>
        <v>0</v>
      </c>
      <c r="VQ111" s="119">
        <f t="shared" si="2693"/>
        <v>0</v>
      </c>
      <c r="VR111" s="93">
        <f>VR107</f>
        <v>6947.28</v>
      </c>
      <c r="VS111" s="120">
        <f t="shared" si="2694"/>
        <v>0</v>
      </c>
      <c r="VT111" s="101">
        <f t="shared" si="2695"/>
        <v>0</v>
      </c>
      <c r="VU111" s="101"/>
      <c r="VV111" s="121"/>
      <c r="VW111" s="122">
        <f t="shared" si="2696"/>
        <v>0</v>
      </c>
      <c r="VX111" s="452">
        <f t="shared" si="2697"/>
        <v>28</v>
      </c>
      <c r="VY111" s="122">
        <f>VX111/VX107</f>
        <v>2.2300000000000002E-3</v>
      </c>
      <c r="VZ111" s="101">
        <f>VZ107*VY111</f>
        <v>1.61</v>
      </c>
      <c r="WA111" s="119">
        <f t="shared" si="2698"/>
        <v>5.7500000000000002E-2</v>
      </c>
      <c r="WB111" s="93">
        <f>WB107</f>
        <v>6947.28</v>
      </c>
      <c r="WC111" s="120">
        <f t="shared" si="2699"/>
        <v>399.46859999999998</v>
      </c>
      <c r="WD111" s="101">
        <f t="shared" si="2700"/>
        <v>11185.12</v>
      </c>
      <c r="WE111" s="101"/>
      <c r="WF111" s="121"/>
    </row>
    <row r="112" spans="1:604" ht="25.5" customHeight="1">
      <c r="A112" s="5"/>
      <c r="B112" s="444" t="s">
        <v>407</v>
      </c>
      <c r="C112" s="12" t="s">
        <v>921</v>
      </c>
      <c r="D112" s="12" t="s">
        <v>424</v>
      </c>
      <c r="E112" s="4" t="s">
        <v>33</v>
      </c>
      <c r="F112" s="469">
        <f t="shared" si="2701"/>
        <v>0</v>
      </c>
      <c r="G112" s="122">
        <f>F112/F107</f>
        <v>0</v>
      </c>
      <c r="H112" s="101">
        <f>H107*G112</f>
        <v>0</v>
      </c>
      <c r="I112" s="119">
        <f t="shared" si="2461"/>
        <v>0</v>
      </c>
      <c r="J112" s="93">
        <f>J107</f>
        <v>6947.28</v>
      </c>
      <c r="K112" s="120">
        <f t="shared" si="2462"/>
        <v>0</v>
      </c>
      <c r="L112" s="101">
        <f t="shared" si="2463"/>
        <v>0</v>
      </c>
      <c r="M112" s="101"/>
      <c r="N112" s="121"/>
      <c r="O112" s="122">
        <f t="shared" si="2464"/>
        <v>0</v>
      </c>
      <c r="P112" s="469">
        <f t="shared" si="2702"/>
        <v>0</v>
      </c>
      <c r="Q112" s="122">
        <f>P112/P107</f>
        <v>0</v>
      </c>
      <c r="R112" s="101">
        <f>R107*Q112</f>
        <v>0</v>
      </c>
      <c r="S112" s="119">
        <f t="shared" si="2465"/>
        <v>0</v>
      </c>
      <c r="T112" s="93">
        <f>T107</f>
        <v>6947.28</v>
      </c>
      <c r="U112" s="120">
        <f t="shared" si="2466"/>
        <v>0</v>
      </c>
      <c r="V112" s="101">
        <f t="shared" si="2467"/>
        <v>0</v>
      </c>
      <c r="W112" s="101"/>
      <c r="X112" s="121"/>
      <c r="Y112" s="122">
        <f t="shared" si="2468"/>
        <v>0</v>
      </c>
      <c r="Z112" s="469">
        <f t="shared" si="2703"/>
        <v>0</v>
      </c>
      <c r="AA112" s="122">
        <f>Z112/Z107</f>
        <v>0</v>
      </c>
      <c r="AB112" s="101">
        <f>AB107*AA112</f>
        <v>0</v>
      </c>
      <c r="AC112" s="119">
        <f t="shared" si="2469"/>
        <v>0</v>
      </c>
      <c r="AD112" s="93">
        <f>AD107</f>
        <v>6947.28</v>
      </c>
      <c r="AE112" s="120">
        <f t="shared" si="2470"/>
        <v>0</v>
      </c>
      <c r="AF112" s="101">
        <f t="shared" si="2471"/>
        <v>0</v>
      </c>
      <c r="AG112" s="101"/>
      <c r="AH112" s="121"/>
      <c r="AI112" s="122">
        <f t="shared" si="2472"/>
        <v>0</v>
      </c>
      <c r="AJ112" s="469">
        <f t="shared" si="2704"/>
        <v>0</v>
      </c>
      <c r="AK112" s="122" t="e">
        <f>AJ112/AJ107</f>
        <v>#DIV/0!</v>
      </c>
      <c r="AL112" s="101" t="e">
        <f>AL107*AK112</f>
        <v>#DIV/0!</v>
      </c>
      <c r="AM112" s="119">
        <f t="shared" si="2473"/>
        <v>0</v>
      </c>
      <c r="AN112" s="93">
        <f>AN107</f>
        <v>0</v>
      </c>
      <c r="AO112" s="120">
        <f t="shared" si="2474"/>
        <v>0</v>
      </c>
      <c r="AP112" s="101">
        <f t="shared" si="2475"/>
        <v>0</v>
      </c>
      <c r="AQ112" s="101"/>
      <c r="AR112" s="121"/>
      <c r="AS112" s="122">
        <f t="shared" si="2476"/>
        <v>0</v>
      </c>
      <c r="AT112" s="469">
        <f t="shared" si="2705"/>
        <v>0</v>
      </c>
      <c r="AU112" s="122">
        <f>AT112/AT107</f>
        <v>0</v>
      </c>
      <c r="AV112" s="101">
        <f>AV107*AU112</f>
        <v>0</v>
      </c>
      <c r="AW112" s="119">
        <f t="shared" si="2477"/>
        <v>0</v>
      </c>
      <c r="AX112" s="93">
        <f>AX107</f>
        <v>6947.28</v>
      </c>
      <c r="AY112" s="120">
        <f t="shared" si="2478"/>
        <v>0</v>
      </c>
      <c r="AZ112" s="101">
        <f t="shared" si="2479"/>
        <v>0</v>
      </c>
      <c r="BA112" s="101"/>
      <c r="BB112" s="121"/>
      <c r="BC112" s="122">
        <f t="shared" si="2480"/>
        <v>0</v>
      </c>
      <c r="BD112" s="469">
        <f t="shared" si="2706"/>
        <v>28</v>
      </c>
      <c r="BE112" s="122">
        <f>BD112/BD107</f>
        <v>0.18543000000000001</v>
      </c>
      <c r="BF112" s="101">
        <f>BF107*BE112</f>
        <v>3.23</v>
      </c>
      <c r="BG112" s="119">
        <f t="shared" si="2481"/>
        <v>0.11535714</v>
      </c>
      <c r="BH112" s="93">
        <f>BH107</f>
        <v>6947.28</v>
      </c>
      <c r="BI112" s="120">
        <f t="shared" si="2482"/>
        <v>801.41835000000003</v>
      </c>
      <c r="BJ112" s="101">
        <f t="shared" si="2483"/>
        <v>22439.71</v>
      </c>
      <c r="BK112" s="101"/>
      <c r="BL112" s="121"/>
      <c r="BM112" s="122">
        <f t="shared" si="2484"/>
        <v>2.00081</v>
      </c>
      <c r="BN112" s="469">
        <f t="shared" si="2707"/>
        <v>0</v>
      </c>
      <c r="BO112" s="122">
        <f>BN112/BN107</f>
        <v>0</v>
      </c>
      <c r="BP112" s="101">
        <f>BP107*BO112</f>
        <v>0</v>
      </c>
      <c r="BQ112" s="119">
        <f t="shared" si="2485"/>
        <v>0</v>
      </c>
      <c r="BR112" s="93">
        <f>BR107</f>
        <v>6947.28</v>
      </c>
      <c r="BS112" s="120">
        <f t="shared" si="2486"/>
        <v>0</v>
      </c>
      <c r="BT112" s="101">
        <f t="shared" si="2487"/>
        <v>0</v>
      </c>
      <c r="BU112" s="101"/>
      <c r="BV112" s="121"/>
      <c r="BW112" s="122">
        <f t="shared" si="2488"/>
        <v>0</v>
      </c>
      <c r="BX112" s="469">
        <f t="shared" si="2708"/>
        <v>0</v>
      </c>
      <c r="BY112" s="122">
        <f>BX112/BX107</f>
        <v>0</v>
      </c>
      <c r="BZ112" s="101">
        <f>BZ107*BY112</f>
        <v>0</v>
      </c>
      <c r="CA112" s="119">
        <f t="shared" si="2489"/>
        <v>0</v>
      </c>
      <c r="CB112" s="93">
        <f>CB107</f>
        <v>6947.28</v>
      </c>
      <c r="CC112" s="120">
        <f t="shared" si="2490"/>
        <v>0</v>
      </c>
      <c r="CD112" s="101">
        <f t="shared" si="2491"/>
        <v>0</v>
      </c>
      <c r="CE112" s="101"/>
      <c r="CF112" s="121"/>
      <c r="CG112" s="122">
        <f t="shared" si="2492"/>
        <v>0</v>
      </c>
      <c r="CH112" s="469">
        <f t="shared" si="2709"/>
        <v>0</v>
      </c>
      <c r="CI112" s="122" t="e">
        <f>CH112/CH107</f>
        <v>#DIV/0!</v>
      </c>
      <c r="CJ112" s="101" t="e">
        <f>CJ107*CI112</f>
        <v>#DIV/0!</v>
      </c>
      <c r="CK112" s="119">
        <f t="shared" si="2493"/>
        <v>0</v>
      </c>
      <c r="CL112" s="93">
        <f>CL107</f>
        <v>0</v>
      </c>
      <c r="CM112" s="120">
        <f t="shared" si="2494"/>
        <v>0</v>
      </c>
      <c r="CN112" s="101">
        <f t="shared" si="2495"/>
        <v>0</v>
      </c>
      <c r="CO112" s="101"/>
      <c r="CP112" s="121"/>
      <c r="CQ112" s="122">
        <f t="shared" si="2496"/>
        <v>0</v>
      </c>
      <c r="CR112" s="469">
        <f t="shared" si="2710"/>
        <v>0</v>
      </c>
      <c r="CS112" s="122">
        <f>CR112/CR107</f>
        <v>0</v>
      </c>
      <c r="CT112" s="101">
        <f>CT107*CS112</f>
        <v>0</v>
      </c>
      <c r="CU112" s="119">
        <f t="shared" si="2497"/>
        <v>0</v>
      </c>
      <c r="CV112" s="93">
        <f>CV107</f>
        <v>6947.28</v>
      </c>
      <c r="CW112" s="120">
        <f t="shared" si="2498"/>
        <v>0</v>
      </c>
      <c r="CX112" s="101">
        <f t="shared" si="2499"/>
        <v>0</v>
      </c>
      <c r="CY112" s="101"/>
      <c r="CZ112" s="121"/>
      <c r="DA112" s="122">
        <f t="shared" si="2500"/>
        <v>0</v>
      </c>
      <c r="DB112" s="469">
        <f t="shared" si="2711"/>
        <v>0</v>
      </c>
      <c r="DC112" s="122">
        <f>DB112/DB107</f>
        <v>0</v>
      </c>
      <c r="DD112" s="101">
        <f>DD107*DC112</f>
        <v>0</v>
      </c>
      <c r="DE112" s="119">
        <f t="shared" si="2501"/>
        <v>0</v>
      </c>
      <c r="DF112" s="93">
        <f>DF107</f>
        <v>6947.28</v>
      </c>
      <c r="DG112" s="120">
        <f t="shared" si="2502"/>
        <v>0</v>
      </c>
      <c r="DH112" s="101">
        <f t="shared" si="2503"/>
        <v>0</v>
      </c>
      <c r="DI112" s="101"/>
      <c r="DJ112" s="121"/>
      <c r="DK112" s="122">
        <f t="shared" si="2504"/>
        <v>0</v>
      </c>
      <c r="DL112" s="469">
        <f t="shared" si="2712"/>
        <v>0</v>
      </c>
      <c r="DM112" s="122">
        <f>DL112/DL107</f>
        <v>0</v>
      </c>
      <c r="DN112" s="101">
        <f>DN107*DM112</f>
        <v>0</v>
      </c>
      <c r="DO112" s="119">
        <f t="shared" si="2505"/>
        <v>0</v>
      </c>
      <c r="DP112" s="93">
        <f>DP107</f>
        <v>6947.28</v>
      </c>
      <c r="DQ112" s="120">
        <f t="shared" si="2506"/>
        <v>0</v>
      </c>
      <c r="DR112" s="101">
        <f t="shared" si="2507"/>
        <v>0</v>
      </c>
      <c r="DS112" s="101"/>
      <c r="DT112" s="121"/>
      <c r="DU112" s="122">
        <f t="shared" si="2508"/>
        <v>0</v>
      </c>
      <c r="DV112" s="469">
        <f t="shared" si="2713"/>
        <v>0</v>
      </c>
      <c r="DW112" s="122">
        <f>DV112/DV107</f>
        <v>0</v>
      </c>
      <c r="DX112" s="101">
        <f>DX107*DW112</f>
        <v>0</v>
      </c>
      <c r="DY112" s="119">
        <f t="shared" si="2509"/>
        <v>0</v>
      </c>
      <c r="DZ112" s="93">
        <f>DZ107</f>
        <v>6947.28</v>
      </c>
      <c r="EA112" s="120">
        <f t="shared" si="2510"/>
        <v>0</v>
      </c>
      <c r="EB112" s="101">
        <f t="shared" si="2511"/>
        <v>0</v>
      </c>
      <c r="EC112" s="101"/>
      <c r="ED112" s="121"/>
      <c r="EE112" s="122">
        <f t="shared" si="2512"/>
        <v>0</v>
      </c>
      <c r="EF112" s="469">
        <f t="shared" si="2714"/>
        <v>0</v>
      </c>
      <c r="EG112" s="122">
        <f>EF112/EF107</f>
        <v>0</v>
      </c>
      <c r="EH112" s="101">
        <f>EH107*EG112</f>
        <v>0</v>
      </c>
      <c r="EI112" s="119">
        <f t="shared" si="2513"/>
        <v>0</v>
      </c>
      <c r="EJ112" s="93">
        <f>EJ107</f>
        <v>6947.28</v>
      </c>
      <c r="EK112" s="120">
        <f t="shared" si="2514"/>
        <v>0</v>
      </c>
      <c r="EL112" s="101">
        <f t="shared" si="2515"/>
        <v>0</v>
      </c>
      <c r="EM112" s="101"/>
      <c r="EN112" s="121"/>
      <c r="EO112" s="122">
        <f t="shared" si="2516"/>
        <v>0</v>
      </c>
      <c r="EP112" s="469">
        <f t="shared" si="2715"/>
        <v>0</v>
      </c>
      <c r="EQ112" s="122">
        <f>EP112/EP107</f>
        <v>0</v>
      </c>
      <c r="ER112" s="101">
        <f>ER107*EQ112</f>
        <v>0</v>
      </c>
      <c r="ES112" s="119">
        <f t="shared" si="2517"/>
        <v>0</v>
      </c>
      <c r="ET112" s="93">
        <f>ET107</f>
        <v>6947.28</v>
      </c>
      <c r="EU112" s="120">
        <f t="shared" si="2518"/>
        <v>0</v>
      </c>
      <c r="EV112" s="101">
        <f t="shared" si="2519"/>
        <v>0</v>
      </c>
      <c r="EW112" s="101"/>
      <c r="EX112" s="121"/>
      <c r="EY112" s="122">
        <f t="shared" si="2520"/>
        <v>0</v>
      </c>
      <c r="EZ112" s="469">
        <f t="shared" si="2716"/>
        <v>12</v>
      </c>
      <c r="FA112" s="122">
        <f>EZ112/EZ107</f>
        <v>0.11215</v>
      </c>
      <c r="FB112" s="101">
        <f>FB107*FA112</f>
        <v>0.53</v>
      </c>
      <c r="FC112" s="119">
        <f t="shared" si="2521"/>
        <v>4.4166669999999998E-2</v>
      </c>
      <c r="FD112" s="93">
        <f>FD107</f>
        <v>6947.28</v>
      </c>
      <c r="FE112" s="120">
        <f t="shared" si="2522"/>
        <v>306.83821999999998</v>
      </c>
      <c r="FF112" s="101">
        <f t="shared" si="2523"/>
        <v>3682.06</v>
      </c>
      <c r="FG112" s="101"/>
      <c r="FH112" s="121"/>
      <c r="FI112" s="122">
        <f t="shared" si="2524"/>
        <v>0.76605000000000001</v>
      </c>
      <c r="FJ112" s="469">
        <f t="shared" si="2717"/>
        <v>0</v>
      </c>
      <c r="FK112" s="122">
        <f>FJ112/FJ107</f>
        <v>0</v>
      </c>
      <c r="FL112" s="101">
        <f>FL107*FK112</f>
        <v>0</v>
      </c>
      <c r="FM112" s="119">
        <f t="shared" si="2525"/>
        <v>0</v>
      </c>
      <c r="FN112" s="93">
        <f>FN107</f>
        <v>6947.28</v>
      </c>
      <c r="FO112" s="120">
        <f t="shared" si="2526"/>
        <v>0</v>
      </c>
      <c r="FP112" s="101">
        <f t="shared" si="2527"/>
        <v>0</v>
      </c>
      <c r="FQ112" s="101"/>
      <c r="FR112" s="121"/>
      <c r="FS112" s="122">
        <f t="shared" si="2528"/>
        <v>0</v>
      </c>
      <c r="FT112" s="469">
        <f t="shared" si="2718"/>
        <v>0</v>
      </c>
      <c r="FU112" s="122">
        <f>FT112/FT107</f>
        <v>0</v>
      </c>
      <c r="FV112" s="101">
        <f>FV107*FU112</f>
        <v>0</v>
      </c>
      <c r="FW112" s="119">
        <f t="shared" si="2529"/>
        <v>0</v>
      </c>
      <c r="FX112" s="93">
        <f>FX107</f>
        <v>6947.28</v>
      </c>
      <c r="FY112" s="120">
        <f t="shared" si="2530"/>
        <v>0</v>
      </c>
      <c r="FZ112" s="101">
        <f t="shared" si="2531"/>
        <v>0</v>
      </c>
      <c r="GA112" s="101"/>
      <c r="GB112" s="121"/>
      <c r="GC112" s="122">
        <f t="shared" si="2532"/>
        <v>0</v>
      </c>
      <c r="GD112" s="469">
        <f t="shared" si="2719"/>
        <v>0</v>
      </c>
      <c r="GE112" s="122">
        <f>GD112/GD107</f>
        <v>0</v>
      </c>
      <c r="GF112" s="101">
        <f>GF107*GE112</f>
        <v>0</v>
      </c>
      <c r="GG112" s="119">
        <f t="shared" si="2533"/>
        <v>0</v>
      </c>
      <c r="GH112" s="93">
        <f>GH107</f>
        <v>6947.28</v>
      </c>
      <c r="GI112" s="120">
        <f t="shared" si="2534"/>
        <v>0</v>
      </c>
      <c r="GJ112" s="101">
        <f t="shared" si="2535"/>
        <v>0</v>
      </c>
      <c r="GK112" s="101"/>
      <c r="GL112" s="121"/>
      <c r="GM112" s="122">
        <f t="shared" si="2536"/>
        <v>0</v>
      </c>
      <c r="GN112" s="469">
        <f t="shared" si="2720"/>
        <v>0</v>
      </c>
      <c r="GO112" s="122">
        <f>GN112/GN107</f>
        <v>0</v>
      </c>
      <c r="GP112" s="101">
        <f>GP107*GO112</f>
        <v>0</v>
      </c>
      <c r="GQ112" s="119">
        <f t="shared" si="2537"/>
        <v>0</v>
      </c>
      <c r="GR112" s="93">
        <f>GR107</f>
        <v>6947.28</v>
      </c>
      <c r="GS112" s="120">
        <f t="shared" si="2538"/>
        <v>0</v>
      </c>
      <c r="GT112" s="101">
        <f t="shared" si="2539"/>
        <v>0</v>
      </c>
      <c r="GU112" s="101"/>
      <c r="GV112" s="121"/>
      <c r="GW112" s="122">
        <f t="shared" si="2540"/>
        <v>0</v>
      </c>
      <c r="GX112" s="469">
        <f t="shared" si="2721"/>
        <v>0</v>
      </c>
      <c r="GY112" s="122">
        <f>GX112/GX107</f>
        <v>0</v>
      </c>
      <c r="GZ112" s="101">
        <f>GZ107*GY112</f>
        <v>0</v>
      </c>
      <c r="HA112" s="119">
        <f t="shared" si="2541"/>
        <v>0</v>
      </c>
      <c r="HB112" s="93">
        <f>HB107</f>
        <v>6947.28</v>
      </c>
      <c r="HC112" s="120">
        <f t="shared" si="2542"/>
        <v>0</v>
      </c>
      <c r="HD112" s="101">
        <f t="shared" si="2543"/>
        <v>0</v>
      </c>
      <c r="HE112" s="101"/>
      <c r="HF112" s="121"/>
      <c r="HG112" s="122">
        <f t="shared" si="2544"/>
        <v>0</v>
      </c>
      <c r="HH112" s="469">
        <f t="shared" si="2722"/>
        <v>0</v>
      </c>
      <c r="HI112" s="122">
        <f>HH112/HH107</f>
        <v>0</v>
      </c>
      <c r="HJ112" s="101">
        <f>HJ107*HI112</f>
        <v>0</v>
      </c>
      <c r="HK112" s="119">
        <f t="shared" si="2545"/>
        <v>0</v>
      </c>
      <c r="HL112" s="93">
        <f>HL107</f>
        <v>6947.28</v>
      </c>
      <c r="HM112" s="120">
        <f t="shared" si="2546"/>
        <v>0</v>
      </c>
      <c r="HN112" s="101">
        <f t="shared" si="2547"/>
        <v>0</v>
      </c>
      <c r="HO112" s="101"/>
      <c r="HP112" s="121"/>
      <c r="HQ112" s="122">
        <f t="shared" si="2548"/>
        <v>0</v>
      </c>
      <c r="HR112" s="469">
        <f t="shared" si="2723"/>
        <v>0</v>
      </c>
      <c r="HS112" s="122">
        <f>HR112/HR107</f>
        <v>0</v>
      </c>
      <c r="HT112" s="101">
        <f>HT107*HS112</f>
        <v>0</v>
      </c>
      <c r="HU112" s="119">
        <f t="shared" si="2549"/>
        <v>0</v>
      </c>
      <c r="HV112" s="93">
        <f>HV107</f>
        <v>6947.28</v>
      </c>
      <c r="HW112" s="120">
        <f t="shared" si="2550"/>
        <v>0</v>
      </c>
      <c r="HX112" s="101">
        <f t="shared" si="2551"/>
        <v>0</v>
      </c>
      <c r="HY112" s="101"/>
      <c r="HZ112" s="121"/>
      <c r="IA112" s="122">
        <f t="shared" si="2552"/>
        <v>0</v>
      </c>
      <c r="IB112" s="469">
        <f t="shared" si="2724"/>
        <v>0</v>
      </c>
      <c r="IC112" s="122">
        <f>IB112/IB107</f>
        <v>0</v>
      </c>
      <c r="ID112" s="101">
        <f>ID107*IC112</f>
        <v>0</v>
      </c>
      <c r="IE112" s="119">
        <f t="shared" si="2553"/>
        <v>0</v>
      </c>
      <c r="IF112" s="93">
        <f>IF107</f>
        <v>6947.28</v>
      </c>
      <c r="IG112" s="120">
        <f t="shared" si="2554"/>
        <v>0</v>
      </c>
      <c r="IH112" s="101">
        <f t="shared" si="2555"/>
        <v>0</v>
      </c>
      <c r="II112" s="101"/>
      <c r="IJ112" s="121"/>
      <c r="IK112" s="122">
        <f t="shared" si="2556"/>
        <v>0</v>
      </c>
      <c r="IL112" s="469">
        <f t="shared" si="2725"/>
        <v>0</v>
      </c>
      <c r="IM112" s="122">
        <f>IL112/IL107</f>
        <v>0</v>
      </c>
      <c r="IN112" s="101">
        <f>IN107*IM112</f>
        <v>0</v>
      </c>
      <c r="IO112" s="119">
        <f t="shared" si="2557"/>
        <v>0</v>
      </c>
      <c r="IP112" s="93">
        <f>IP107</f>
        <v>6947.28</v>
      </c>
      <c r="IQ112" s="120">
        <f t="shared" si="2558"/>
        <v>0</v>
      </c>
      <c r="IR112" s="101">
        <f t="shared" si="2559"/>
        <v>0</v>
      </c>
      <c r="IS112" s="101"/>
      <c r="IT112" s="121"/>
      <c r="IU112" s="122">
        <f t="shared" si="2560"/>
        <v>0</v>
      </c>
      <c r="IV112" s="469">
        <f t="shared" si="2726"/>
        <v>0</v>
      </c>
      <c r="IW112" s="122">
        <f>IV112/IV107</f>
        <v>0</v>
      </c>
      <c r="IX112" s="101">
        <f>IX107*IW112</f>
        <v>0</v>
      </c>
      <c r="IY112" s="119">
        <f t="shared" si="2561"/>
        <v>0</v>
      </c>
      <c r="IZ112" s="93">
        <f>IZ107</f>
        <v>6947.28</v>
      </c>
      <c r="JA112" s="120">
        <f t="shared" si="2562"/>
        <v>0</v>
      </c>
      <c r="JB112" s="101">
        <f t="shared" si="2563"/>
        <v>0</v>
      </c>
      <c r="JC112" s="101"/>
      <c r="JD112" s="121"/>
      <c r="JE112" s="122">
        <f t="shared" si="2564"/>
        <v>0</v>
      </c>
      <c r="JF112" s="469">
        <f t="shared" si="2727"/>
        <v>0</v>
      </c>
      <c r="JG112" s="122">
        <f>JF112/JF107</f>
        <v>0</v>
      </c>
      <c r="JH112" s="101">
        <f>JH107*JG112</f>
        <v>0</v>
      </c>
      <c r="JI112" s="119">
        <f t="shared" si="2565"/>
        <v>0</v>
      </c>
      <c r="JJ112" s="93">
        <f>JJ107</f>
        <v>6947.28</v>
      </c>
      <c r="JK112" s="120">
        <f t="shared" si="2566"/>
        <v>0</v>
      </c>
      <c r="JL112" s="101">
        <f t="shared" si="2567"/>
        <v>0</v>
      </c>
      <c r="JM112" s="101"/>
      <c r="JN112" s="121"/>
      <c r="JO112" s="122">
        <f t="shared" si="2568"/>
        <v>0</v>
      </c>
      <c r="JP112" s="469">
        <f t="shared" si="2728"/>
        <v>0</v>
      </c>
      <c r="JQ112" s="122" t="e">
        <f>JP112/JP107</f>
        <v>#DIV/0!</v>
      </c>
      <c r="JR112" s="101" t="e">
        <f>JR107*JQ112</f>
        <v>#DIV/0!</v>
      </c>
      <c r="JS112" s="119">
        <f t="shared" si="2569"/>
        <v>0</v>
      </c>
      <c r="JT112" s="93">
        <f>JT107</f>
        <v>0</v>
      </c>
      <c r="JU112" s="120">
        <f t="shared" si="2570"/>
        <v>0</v>
      </c>
      <c r="JV112" s="101">
        <f t="shared" si="2571"/>
        <v>0</v>
      </c>
      <c r="JW112" s="101"/>
      <c r="JX112" s="121"/>
      <c r="JY112" s="122">
        <f t="shared" si="2572"/>
        <v>0</v>
      </c>
      <c r="JZ112" s="469">
        <f t="shared" si="2729"/>
        <v>0</v>
      </c>
      <c r="KA112" s="122">
        <f>JZ112/JZ107</f>
        <v>0</v>
      </c>
      <c r="KB112" s="101">
        <f>KB107*KA112</f>
        <v>0</v>
      </c>
      <c r="KC112" s="119">
        <f t="shared" si="2573"/>
        <v>0</v>
      </c>
      <c r="KD112" s="93">
        <f>KD107</f>
        <v>6947.28</v>
      </c>
      <c r="KE112" s="120">
        <f t="shared" si="2574"/>
        <v>0</v>
      </c>
      <c r="KF112" s="101">
        <f t="shared" si="2575"/>
        <v>0</v>
      </c>
      <c r="KG112" s="101"/>
      <c r="KH112" s="121"/>
      <c r="KI112" s="122">
        <f t="shared" si="2576"/>
        <v>0</v>
      </c>
      <c r="KJ112" s="469">
        <f t="shared" si="2730"/>
        <v>0</v>
      </c>
      <c r="KK112" s="122">
        <f>KJ112/KJ107</f>
        <v>0</v>
      </c>
      <c r="KL112" s="101">
        <f>KL107*KK112</f>
        <v>0</v>
      </c>
      <c r="KM112" s="119">
        <f t="shared" si="2577"/>
        <v>0</v>
      </c>
      <c r="KN112" s="93">
        <f>KN107</f>
        <v>6947.28</v>
      </c>
      <c r="KO112" s="120">
        <f t="shared" si="2578"/>
        <v>0</v>
      </c>
      <c r="KP112" s="101">
        <f t="shared" si="2579"/>
        <v>0</v>
      </c>
      <c r="KQ112" s="101"/>
      <c r="KR112" s="121"/>
      <c r="KS112" s="122">
        <f t="shared" si="2580"/>
        <v>0</v>
      </c>
      <c r="KT112" s="469">
        <f t="shared" si="2731"/>
        <v>0</v>
      </c>
      <c r="KU112" s="122">
        <f>KT112/KT107</f>
        <v>0</v>
      </c>
      <c r="KV112" s="101">
        <f>KV107*KU112</f>
        <v>0</v>
      </c>
      <c r="KW112" s="119">
        <f t="shared" si="2581"/>
        <v>0</v>
      </c>
      <c r="KX112" s="93">
        <f>KX107</f>
        <v>6947.28</v>
      </c>
      <c r="KY112" s="120">
        <f t="shared" si="2582"/>
        <v>0</v>
      </c>
      <c r="KZ112" s="101">
        <f t="shared" si="2583"/>
        <v>0</v>
      </c>
      <c r="LA112" s="101"/>
      <c r="LB112" s="121"/>
      <c r="LC112" s="122">
        <f t="shared" si="2584"/>
        <v>0</v>
      </c>
      <c r="LD112" s="469">
        <f t="shared" si="2732"/>
        <v>0</v>
      </c>
      <c r="LE112" s="122">
        <f>LD112/LD107</f>
        <v>0</v>
      </c>
      <c r="LF112" s="101">
        <f>LF107*LE112</f>
        <v>0</v>
      </c>
      <c r="LG112" s="119">
        <f t="shared" si="2585"/>
        <v>0</v>
      </c>
      <c r="LH112" s="93">
        <f>LH107</f>
        <v>6947.28</v>
      </c>
      <c r="LI112" s="120">
        <f t="shared" si="2586"/>
        <v>0</v>
      </c>
      <c r="LJ112" s="101">
        <f t="shared" si="2587"/>
        <v>0</v>
      </c>
      <c r="LK112" s="101"/>
      <c r="LL112" s="121"/>
      <c r="LM112" s="122">
        <f t="shared" si="2588"/>
        <v>0</v>
      </c>
      <c r="LN112" s="469">
        <f t="shared" si="2733"/>
        <v>0</v>
      </c>
      <c r="LO112" s="122">
        <f>LN112/LN107</f>
        <v>0</v>
      </c>
      <c r="LP112" s="101">
        <f>LP107*LO112</f>
        <v>0</v>
      </c>
      <c r="LQ112" s="119">
        <f t="shared" si="2589"/>
        <v>0</v>
      </c>
      <c r="LR112" s="93">
        <f>LR107</f>
        <v>6947.28</v>
      </c>
      <c r="LS112" s="120">
        <f t="shared" si="2590"/>
        <v>0</v>
      </c>
      <c r="LT112" s="101">
        <f t="shared" si="2591"/>
        <v>0</v>
      </c>
      <c r="LU112" s="101"/>
      <c r="LV112" s="121"/>
      <c r="LW112" s="122">
        <f t="shared" si="2592"/>
        <v>0</v>
      </c>
      <c r="LX112" s="469">
        <f t="shared" si="2734"/>
        <v>0</v>
      </c>
      <c r="LY112" s="122">
        <f>LX112/LX107</f>
        <v>0</v>
      </c>
      <c r="LZ112" s="101">
        <f>LZ107*LY112</f>
        <v>0</v>
      </c>
      <c r="MA112" s="119">
        <f t="shared" si="2593"/>
        <v>0</v>
      </c>
      <c r="MB112" s="93">
        <f>MB107</f>
        <v>6947.28</v>
      </c>
      <c r="MC112" s="120">
        <f t="shared" si="2594"/>
        <v>0</v>
      </c>
      <c r="MD112" s="101">
        <f t="shared" si="2595"/>
        <v>0</v>
      </c>
      <c r="ME112" s="101"/>
      <c r="MF112" s="121"/>
      <c r="MG112" s="122">
        <f t="shared" si="2596"/>
        <v>0</v>
      </c>
      <c r="MH112" s="469">
        <f t="shared" si="2735"/>
        <v>0</v>
      </c>
      <c r="MI112" s="122">
        <f>MH112/MH107</f>
        <v>0</v>
      </c>
      <c r="MJ112" s="101">
        <f>MJ107*MI112</f>
        <v>0</v>
      </c>
      <c r="MK112" s="119">
        <f t="shared" si="2597"/>
        <v>0</v>
      </c>
      <c r="ML112" s="93">
        <f>ML107</f>
        <v>6947.28</v>
      </c>
      <c r="MM112" s="120">
        <f t="shared" si="2598"/>
        <v>0</v>
      </c>
      <c r="MN112" s="101">
        <f t="shared" si="2599"/>
        <v>0</v>
      </c>
      <c r="MO112" s="101"/>
      <c r="MP112" s="121"/>
      <c r="MQ112" s="122">
        <f t="shared" si="2600"/>
        <v>0</v>
      </c>
      <c r="MR112" s="469">
        <f t="shared" si="2736"/>
        <v>0</v>
      </c>
      <c r="MS112" s="122">
        <f>MR112/MR107</f>
        <v>0</v>
      </c>
      <c r="MT112" s="101">
        <f>MT107*MS112</f>
        <v>0</v>
      </c>
      <c r="MU112" s="119">
        <f t="shared" si="2601"/>
        <v>0</v>
      </c>
      <c r="MV112" s="93">
        <f>MV107</f>
        <v>6947.28</v>
      </c>
      <c r="MW112" s="120">
        <f t="shared" si="2602"/>
        <v>0</v>
      </c>
      <c r="MX112" s="101">
        <f t="shared" si="2603"/>
        <v>0</v>
      </c>
      <c r="MY112" s="101"/>
      <c r="MZ112" s="121"/>
      <c r="NA112" s="122">
        <f t="shared" si="2604"/>
        <v>0</v>
      </c>
      <c r="NB112" s="469">
        <f t="shared" si="2737"/>
        <v>0</v>
      </c>
      <c r="NC112" s="122">
        <f>NB112/NB107</f>
        <v>0</v>
      </c>
      <c r="ND112" s="101">
        <f>ND107*NC112</f>
        <v>0</v>
      </c>
      <c r="NE112" s="119">
        <f t="shared" si="2605"/>
        <v>0</v>
      </c>
      <c r="NF112" s="93">
        <f>NF107</f>
        <v>6947.28</v>
      </c>
      <c r="NG112" s="120">
        <f t="shared" si="2606"/>
        <v>0</v>
      </c>
      <c r="NH112" s="101">
        <f t="shared" si="2607"/>
        <v>0</v>
      </c>
      <c r="NI112" s="101"/>
      <c r="NJ112" s="121"/>
      <c r="NK112" s="122">
        <f t="shared" si="2608"/>
        <v>0</v>
      </c>
      <c r="NL112" s="469">
        <f t="shared" si="2738"/>
        <v>0</v>
      </c>
      <c r="NM112" s="122">
        <f>NL112/NL107</f>
        <v>0</v>
      </c>
      <c r="NN112" s="101">
        <f>NN107*NM112</f>
        <v>0</v>
      </c>
      <c r="NO112" s="119">
        <f t="shared" si="2609"/>
        <v>0</v>
      </c>
      <c r="NP112" s="93">
        <f>NP107</f>
        <v>6947.28</v>
      </c>
      <c r="NQ112" s="120">
        <f t="shared" si="2610"/>
        <v>0</v>
      </c>
      <c r="NR112" s="101">
        <f t="shared" si="2611"/>
        <v>0</v>
      </c>
      <c r="NS112" s="101"/>
      <c r="NT112" s="121"/>
      <c r="NU112" s="122">
        <f t="shared" si="2612"/>
        <v>0</v>
      </c>
      <c r="NV112" s="469">
        <f t="shared" si="2739"/>
        <v>30</v>
      </c>
      <c r="NW112" s="122">
        <f>NV112/NV107</f>
        <v>0.2</v>
      </c>
      <c r="NX112" s="101">
        <f>NX107*NW112</f>
        <v>1.35</v>
      </c>
      <c r="NY112" s="119">
        <f t="shared" si="2613"/>
        <v>4.4999999999999998E-2</v>
      </c>
      <c r="NZ112" s="93">
        <f>NZ107</f>
        <v>6947.28</v>
      </c>
      <c r="OA112" s="120">
        <f t="shared" si="2614"/>
        <v>312.62759999999997</v>
      </c>
      <c r="OB112" s="101">
        <f t="shared" si="2615"/>
        <v>9378.83</v>
      </c>
      <c r="OC112" s="101"/>
      <c r="OD112" s="121"/>
      <c r="OE112" s="122">
        <f t="shared" si="2616"/>
        <v>0.78049999999999997</v>
      </c>
      <c r="OF112" s="469">
        <f t="shared" si="2740"/>
        <v>0</v>
      </c>
      <c r="OG112" s="122">
        <f>OF112/OF107</f>
        <v>0</v>
      </c>
      <c r="OH112" s="101">
        <f>OH107*OG112</f>
        <v>0</v>
      </c>
      <c r="OI112" s="119">
        <f t="shared" si="2617"/>
        <v>0</v>
      </c>
      <c r="OJ112" s="93">
        <f>OJ107</f>
        <v>6947.28</v>
      </c>
      <c r="OK112" s="120">
        <f t="shared" si="2618"/>
        <v>0</v>
      </c>
      <c r="OL112" s="101">
        <f t="shared" si="2619"/>
        <v>0</v>
      </c>
      <c r="OM112" s="101"/>
      <c r="ON112" s="121"/>
      <c r="OO112" s="122">
        <f t="shared" si="2620"/>
        <v>0</v>
      </c>
      <c r="OP112" s="469">
        <f t="shared" si="2741"/>
        <v>0</v>
      </c>
      <c r="OQ112" s="122">
        <f>OP112/OP107</f>
        <v>0</v>
      </c>
      <c r="OR112" s="101">
        <f>OR107*OQ112</f>
        <v>0</v>
      </c>
      <c r="OS112" s="119">
        <f t="shared" si="2621"/>
        <v>0</v>
      </c>
      <c r="OT112" s="93">
        <f>OT107</f>
        <v>6947.28</v>
      </c>
      <c r="OU112" s="120">
        <f t="shared" si="2622"/>
        <v>0</v>
      </c>
      <c r="OV112" s="101">
        <f t="shared" si="2623"/>
        <v>0</v>
      </c>
      <c r="OW112" s="101"/>
      <c r="OX112" s="121"/>
      <c r="OY112" s="122">
        <f t="shared" si="2624"/>
        <v>0</v>
      </c>
      <c r="OZ112" s="469">
        <f t="shared" si="2742"/>
        <v>36</v>
      </c>
      <c r="PA112" s="122">
        <f>OZ112/OZ107</f>
        <v>0.5</v>
      </c>
      <c r="PB112" s="101">
        <f>PB107*PA112</f>
        <v>4.63</v>
      </c>
      <c r="PC112" s="119">
        <f t="shared" si="2625"/>
        <v>0.12861111</v>
      </c>
      <c r="PD112" s="93">
        <f>PD107</f>
        <v>6947.28</v>
      </c>
      <c r="PE112" s="120">
        <f t="shared" si="2626"/>
        <v>893.49739</v>
      </c>
      <c r="PF112" s="101">
        <f t="shared" si="2627"/>
        <v>32165.91</v>
      </c>
      <c r="PG112" s="101"/>
      <c r="PH112" s="121"/>
      <c r="PI112" s="122">
        <f t="shared" si="2628"/>
        <v>2.2307000000000001</v>
      </c>
      <c r="PJ112" s="469">
        <f t="shared" si="2743"/>
        <v>0</v>
      </c>
      <c r="PK112" s="122">
        <f>PJ112/PJ107</f>
        <v>0</v>
      </c>
      <c r="PL112" s="101">
        <f>PL107*PK112</f>
        <v>0</v>
      </c>
      <c r="PM112" s="119">
        <f t="shared" si="2629"/>
        <v>0</v>
      </c>
      <c r="PN112" s="93">
        <f>PN107</f>
        <v>6947.28</v>
      </c>
      <c r="PO112" s="120">
        <f t="shared" si="2630"/>
        <v>0</v>
      </c>
      <c r="PP112" s="101">
        <f t="shared" si="2631"/>
        <v>0</v>
      </c>
      <c r="PQ112" s="101"/>
      <c r="PR112" s="121"/>
      <c r="PS112" s="122">
        <f t="shared" si="2632"/>
        <v>0</v>
      </c>
      <c r="PT112" s="469">
        <f t="shared" si="2744"/>
        <v>0</v>
      </c>
      <c r="PU112" s="122" t="e">
        <f>PT112/PT107</f>
        <v>#DIV/0!</v>
      </c>
      <c r="PV112" s="101" t="e">
        <f>PV107*PU112</f>
        <v>#DIV/0!</v>
      </c>
      <c r="PW112" s="119">
        <f t="shared" si="2633"/>
        <v>0</v>
      </c>
      <c r="PX112" s="93">
        <f>PX107</f>
        <v>0</v>
      </c>
      <c r="PY112" s="120">
        <f t="shared" si="2634"/>
        <v>0</v>
      </c>
      <c r="PZ112" s="101">
        <f t="shared" si="2635"/>
        <v>0</v>
      </c>
      <c r="QA112" s="101"/>
      <c r="QB112" s="121"/>
      <c r="QC112" s="122">
        <f t="shared" si="2636"/>
        <v>0</v>
      </c>
      <c r="QD112" s="469">
        <f t="shared" si="2745"/>
        <v>0</v>
      </c>
      <c r="QE112" s="122">
        <f>QD112/QD107</f>
        <v>0</v>
      </c>
      <c r="QF112" s="101">
        <f>QF107*QE112</f>
        <v>0</v>
      </c>
      <c r="QG112" s="119">
        <f t="shared" si="2637"/>
        <v>0</v>
      </c>
      <c r="QH112" s="93">
        <f>QH107</f>
        <v>6947.28</v>
      </c>
      <c r="QI112" s="120">
        <f t="shared" si="2638"/>
        <v>0</v>
      </c>
      <c r="QJ112" s="101">
        <f t="shared" si="2639"/>
        <v>0</v>
      </c>
      <c r="QK112" s="101"/>
      <c r="QL112" s="121"/>
      <c r="QM112" s="122">
        <f t="shared" si="2640"/>
        <v>0</v>
      </c>
      <c r="QN112" s="469">
        <f t="shared" si="2746"/>
        <v>0</v>
      </c>
      <c r="QO112" s="122">
        <f>QN112/QN107</f>
        <v>0</v>
      </c>
      <c r="QP112" s="101">
        <f>QP107*QO112</f>
        <v>0</v>
      </c>
      <c r="QQ112" s="119">
        <f t="shared" si="2641"/>
        <v>0</v>
      </c>
      <c r="QR112" s="93">
        <f>QR107</f>
        <v>6947.28</v>
      </c>
      <c r="QS112" s="120">
        <f t="shared" si="2642"/>
        <v>0</v>
      </c>
      <c r="QT112" s="101">
        <f t="shared" si="2643"/>
        <v>0</v>
      </c>
      <c r="QU112" s="101"/>
      <c r="QV112" s="121"/>
      <c r="QW112" s="122">
        <f t="shared" si="2644"/>
        <v>0</v>
      </c>
      <c r="QX112" s="469">
        <f t="shared" si="2747"/>
        <v>0</v>
      </c>
      <c r="QY112" s="122">
        <f>QX112/QX107</f>
        <v>0</v>
      </c>
      <c r="QZ112" s="101">
        <f>QZ107*QY112</f>
        <v>0</v>
      </c>
      <c r="RA112" s="119">
        <f t="shared" si="2645"/>
        <v>0</v>
      </c>
      <c r="RB112" s="93">
        <f>RB107</f>
        <v>6947.28</v>
      </c>
      <c r="RC112" s="120">
        <f t="shared" si="2646"/>
        <v>0</v>
      </c>
      <c r="RD112" s="101">
        <f t="shared" si="2647"/>
        <v>0</v>
      </c>
      <c r="RE112" s="101"/>
      <c r="RF112" s="121"/>
      <c r="RG112" s="122">
        <f t="shared" si="2648"/>
        <v>0</v>
      </c>
      <c r="RH112" s="469">
        <f t="shared" si="2748"/>
        <v>0</v>
      </c>
      <c r="RI112" s="122">
        <f>RH112/RH107</f>
        <v>0</v>
      </c>
      <c r="RJ112" s="101">
        <f>RJ107*RI112</f>
        <v>0</v>
      </c>
      <c r="RK112" s="119">
        <f t="shared" si="2649"/>
        <v>0</v>
      </c>
      <c r="RL112" s="93">
        <f>RL107</f>
        <v>6947.28</v>
      </c>
      <c r="RM112" s="120">
        <f t="shared" si="2650"/>
        <v>0</v>
      </c>
      <c r="RN112" s="101">
        <f t="shared" si="2651"/>
        <v>0</v>
      </c>
      <c r="RO112" s="101"/>
      <c r="RP112" s="121"/>
      <c r="RQ112" s="122">
        <f t="shared" si="2652"/>
        <v>0</v>
      </c>
      <c r="RR112" s="469">
        <f t="shared" si="2749"/>
        <v>0</v>
      </c>
      <c r="RS112" s="122">
        <f>RR112/RR107</f>
        <v>0</v>
      </c>
      <c r="RT112" s="101">
        <f>RT107*RS112</f>
        <v>0</v>
      </c>
      <c r="RU112" s="119">
        <f t="shared" si="2653"/>
        <v>0</v>
      </c>
      <c r="RV112" s="93">
        <f>RV107</f>
        <v>6947.28</v>
      </c>
      <c r="RW112" s="120">
        <f t="shared" si="2654"/>
        <v>0</v>
      </c>
      <c r="RX112" s="101">
        <f t="shared" si="2655"/>
        <v>0</v>
      </c>
      <c r="RY112" s="101"/>
      <c r="RZ112" s="121"/>
      <c r="SA112" s="122">
        <f t="shared" si="2656"/>
        <v>0</v>
      </c>
      <c r="SB112" s="469">
        <f t="shared" si="2750"/>
        <v>39</v>
      </c>
      <c r="SC112" s="122">
        <f>SB112/SB107</f>
        <v>0.78</v>
      </c>
      <c r="SD112" s="101">
        <f>SD107*SC112</f>
        <v>7.61</v>
      </c>
      <c r="SE112" s="119">
        <f t="shared" si="2657"/>
        <v>0.19512821</v>
      </c>
      <c r="SF112" s="93">
        <f>SF107</f>
        <v>6947.28</v>
      </c>
      <c r="SG112" s="120">
        <f t="shared" si="2658"/>
        <v>1355.61031</v>
      </c>
      <c r="SH112" s="101">
        <f t="shared" si="2659"/>
        <v>52868.800000000003</v>
      </c>
      <c r="SI112" s="101"/>
      <c r="SJ112" s="121"/>
      <c r="SK112" s="122">
        <f t="shared" si="2660"/>
        <v>3.3843999999999999</v>
      </c>
      <c r="SL112" s="469">
        <f t="shared" si="2751"/>
        <v>0</v>
      </c>
      <c r="SM112" s="122">
        <f>SL112/SL107</f>
        <v>0</v>
      </c>
      <c r="SN112" s="101">
        <f>SN107*SM112</f>
        <v>0</v>
      </c>
      <c r="SO112" s="119">
        <f t="shared" si="2661"/>
        <v>0</v>
      </c>
      <c r="SP112" s="93">
        <f>SP107</f>
        <v>6947.28</v>
      </c>
      <c r="SQ112" s="120">
        <f t="shared" si="2662"/>
        <v>0</v>
      </c>
      <c r="SR112" s="101">
        <f t="shared" si="2663"/>
        <v>0</v>
      </c>
      <c r="SS112" s="101"/>
      <c r="ST112" s="121"/>
      <c r="SU112" s="122">
        <f t="shared" si="2664"/>
        <v>0</v>
      </c>
      <c r="SV112" s="469">
        <f t="shared" si="2752"/>
        <v>0</v>
      </c>
      <c r="SW112" s="122">
        <f>SV112/SV107</f>
        <v>0</v>
      </c>
      <c r="SX112" s="101">
        <f>SX107*SW112</f>
        <v>0</v>
      </c>
      <c r="SY112" s="119">
        <f t="shared" si="2665"/>
        <v>0</v>
      </c>
      <c r="SZ112" s="93">
        <f>SZ107</f>
        <v>6947.28</v>
      </c>
      <c r="TA112" s="120">
        <f t="shared" si="2666"/>
        <v>0</v>
      </c>
      <c r="TB112" s="101">
        <f t="shared" si="2667"/>
        <v>0</v>
      </c>
      <c r="TC112" s="101"/>
      <c r="TD112" s="121"/>
      <c r="TE112" s="122">
        <f t="shared" si="2668"/>
        <v>0</v>
      </c>
      <c r="TF112" s="469">
        <f t="shared" si="2753"/>
        <v>0</v>
      </c>
      <c r="TG112" s="122">
        <f>TF112/TF107</f>
        <v>0</v>
      </c>
      <c r="TH112" s="101">
        <f>TH107*TG112</f>
        <v>0</v>
      </c>
      <c r="TI112" s="119">
        <f t="shared" si="2669"/>
        <v>0</v>
      </c>
      <c r="TJ112" s="93">
        <f>TJ107</f>
        <v>6947.28</v>
      </c>
      <c r="TK112" s="120">
        <f t="shared" si="2670"/>
        <v>0</v>
      </c>
      <c r="TL112" s="101">
        <f t="shared" si="2671"/>
        <v>0</v>
      </c>
      <c r="TM112" s="101"/>
      <c r="TN112" s="121"/>
      <c r="TO112" s="122">
        <f t="shared" si="2672"/>
        <v>0</v>
      </c>
      <c r="TP112" s="469">
        <f t="shared" si="2754"/>
        <v>0</v>
      </c>
      <c r="TQ112" s="122">
        <f>TP112/TP107</f>
        <v>0</v>
      </c>
      <c r="TR112" s="101">
        <f>TR107*TQ112</f>
        <v>0</v>
      </c>
      <c r="TS112" s="119">
        <f t="shared" si="2673"/>
        <v>0</v>
      </c>
      <c r="TT112" s="93">
        <f>TT107</f>
        <v>6947.28</v>
      </c>
      <c r="TU112" s="120">
        <f t="shared" si="2674"/>
        <v>0</v>
      </c>
      <c r="TV112" s="101">
        <f t="shared" si="2675"/>
        <v>0</v>
      </c>
      <c r="TW112" s="101"/>
      <c r="TX112" s="121"/>
      <c r="TY112" s="122">
        <f t="shared" si="2676"/>
        <v>0</v>
      </c>
      <c r="TZ112" s="469">
        <f t="shared" si="2755"/>
        <v>0</v>
      </c>
      <c r="UA112" s="122">
        <f>TZ112/TZ107</f>
        <v>0</v>
      </c>
      <c r="UB112" s="101">
        <f>UB107*UA112</f>
        <v>0</v>
      </c>
      <c r="UC112" s="119">
        <f t="shared" si="2677"/>
        <v>0</v>
      </c>
      <c r="UD112" s="93">
        <f>UD107</f>
        <v>6947.28</v>
      </c>
      <c r="UE112" s="120">
        <f t="shared" si="2678"/>
        <v>0</v>
      </c>
      <c r="UF112" s="101">
        <f t="shared" si="2679"/>
        <v>0</v>
      </c>
      <c r="UG112" s="101"/>
      <c r="UH112" s="121"/>
      <c r="UI112" s="122">
        <f t="shared" si="2680"/>
        <v>0</v>
      </c>
      <c r="UJ112" s="469">
        <f t="shared" si="2756"/>
        <v>0</v>
      </c>
      <c r="UK112" s="122">
        <f>UJ112/UJ107</f>
        <v>0</v>
      </c>
      <c r="UL112" s="101">
        <f>UL107*UK112</f>
        <v>0</v>
      </c>
      <c r="UM112" s="119">
        <f t="shared" si="2681"/>
        <v>0</v>
      </c>
      <c r="UN112" s="93">
        <f>UN107</f>
        <v>6947.28</v>
      </c>
      <c r="UO112" s="120">
        <f t="shared" si="2682"/>
        <v>0</v>
      </c>
      <c r="UP112" s="101">
        <f t="shared" si="2683"/>
        <v>0</v>
      </c>
      <c r="UQ112" s="101"/>
      <c r="UR112" s="121"/>
      <c r="US112" s="122">
        <f t="shared" si="2684"/>
        <v>0</v>
      </c>
      <c r="UT112" s="469">
        <f t="shared" si="2757"/>
        <v>0</v>
      </c>
      <c r="UU112" s="122">
        <f>UT112/UT107</f>
        <v>0</v>
      </c>
      <c r="UV112" s="101">
        <f>UV107*UU112</f>
        <v>0</v>
      </c>
      <c r="UW112" s="119">
        <f t="shared" si="2685"/>
        <v>0</v>
      </c>
      <c r="UX112" s="93">
        <f>UX107</f>
        <v>6947.28</v>
      </c>
      <c r="UY112" s="120">
        <f t="shared" si="2686"/>
        <v>0</v>
      </c>
      <c r="UZ112" s="101">
        <f t="shared" si="2687"/>
        <v>0</v>
      </c>
      <c r="VA112" s="101"/>
      <c r="VB112" s="121"/>
      <c r="VC112" s="122">
        <f t="shared" si="2688"/>
        <v>0</v>
      </c>
      <c r="VD112" s="469">
        <f t="shared" si="2758"/>
        <v>0</v>
      </c>
      <c r="VE112" s="122">
        <f>VD112/VD107</f>
        <v>0</v>
      </c>
      <c r="VF112" s="101">
        <f>VF107*VE112</f>
        <v>0</v>
      </c>
      <c r="VG112" s="119">
        <f t="shared" si="2689"/>
        <v>0</v>
      </c>
      <c r="VH112" s="93">
        <f>VH107</f>
        <v>6947.28</v>
      </c>
      <c r="VI112" s="120">
        <f t="shared" si="2690"/>
        <v>0</v>
      </c>
      <c r="VJ112" s="101">
        <f t="shared" si="2691"/>
        <v>0</v>
      </c>
      <c r="VK112" s="101"/>
      <c r="VL112" s="121"/>
      <c r="VM112" s="122">
        <f t="shared" si="2692"/>
        <v>0</v>
      </c>
      <c r="VN112" s="469">
        <f t="shared" si="2759"/>
        <v>0</v>
      </c>
      <c r="VO112" s="122">
        <f>VN112/VN107</f>
        <v>0</v>
      </c>
      <c r="VP112" s="101">
        <f>VP107*VO112</f>
        <v>0</v>
      </c>
      <c r="VQ112" s="119">
        <f t="shared" si="2693"/>
        <v>0</v>
      </c>
      <c r="VR112" s="93">
        <f>VR107</f>
        <v>6947.28</v>
      </c>
      <c r="VS112" s="120">
        <f t="shared" si="2694"/>
        <v>0</v>
      </c>
      <c r="VT112" s="101">
        <f t="shared" si="2695"/>
        <v>0</v>
      </c>
      <c r="VU112" s="101"/>
      <c r="VV112" s="121"/>
      <c r="VW112" s="122">
        <f t="shared" si="2696"/>
        <v>0</v>
      </c>
      <c r="VX112" s="452">
        <f t="shared" si="2697"/>
        <v>145</v>
      </c>
      <c r="VY112" s="122">
        <f>VX112/VX107</f>
        <v>1.154E-2</v>
      </c>
      <c r="VZ112" s="101">
        <f>VZ107*VY112</f>
        <v>8.36</v>
      </c>
      <c r="WA112" s="119">
        <f t="shared" si="2698"/>
        <v>5.7655169999999999E-2</v>
      </c>
      <c r="WB112" s="93">
        <f>WB107</f>
        <v>6947.28</v>
      </c>
      <c r="WC112" s="120">
        <f t="shared" si="2699"/>
        <v>400.54660999999999</v>
      </c>
      <c r="WD112" s="101">
        <f t="shared" si="2700"/>
        <v>58079.26</v>
      </c>
      <c r="WE112" s="101"/>
      <c r="WF112" s="121"/>
    </row>
    <row r="113" spans="1:604" ht="26.25" customHeight="1">
      <c r="A113" s="5"/>
      <c r="B113" s="444" t="s">
        <v>408</v>
      </c>
      <c r="C113" s="12" t="s">
        <v>921</v>
      </c>
      <c r="D113" s="12" t="s">
        <v>424</v>
      </c>
      <c r="E113" s="4" t="s">
        <v>33</v>
      </c>
      <c r="F113" s="469">
        <f t="shared" si="2701"/>
        <v>0</v>
      </c>
      <c r="G113" s="122">
        <f>F113/F107</f>
        <v>0</v>
      </c>
      <c r="H113" s="101">
        <f>H107*G113</f>
        <v>0</v>
      </c>
      <c r="I113" s="119">
        <f t="shared" si="2461"/>
        <v>0</v>
      </c>
      <c r="J113" s="93">
        <f>J107</f>
        <v>6947.28</v>
      </c>
      <c r="K113" s="120">
        <f t="shared" si="2462"/>
        <v>0</v>
      </c>
      <c r="L113" s="101">
        <f t="shared" si="2463"/>
        <v>0</v>
      </c>
      <c r="M113" s="101"/>
      <c r="N113" s="121"/>
      <c r="O113" s="122">
        <f t="shared" si="2464"/>
        <v>0</v>
      </c>
      <c r="P113" s="469">
        <f t="shared" si="2702"/>
        <v>27</v>
      </c>
      <c r="Q113" s="122">
        <f>P113/P107</f>
        <v>6.0539999999999997E-2</v>
      </c>
      <c r="R113" s="101">
        <f>R107*Q113</f>
        <v>1.1499999999999999</v>
      </c>
      <c r="S113" s="119">
        <f t="shared" si="2465"/>
        <v>4.259259E-2</v>
      </c>
      <c r="T113" s="93">
        <f>T107</f>
        <v>6947.28</v>
      </c>
      <c r="U113" s="120">
        <f t="shared" si="2466"/>
        <v>295.90264999999999</v>
      </c>
      <c r="V113" s="101">
        <f t="shared" si="2467"/>
        <v>7989.37</v>
      </c>
      <c r="W113" s="101"/>
      <c r="X113" s="121"/>
      <c r="Y113" s="122">
        <f t="shared" si="2468"/>
        <v>0.73872000000000004</v>
      </c>
      <c r="Z113" s="469">
        <f t="shared" si="2703"/>
        <v>0</v>
      </c>
      <c r="AA113" s="122">
        <f>Z113/Z107</f>
        <v>0</v>
      </c>
      <c r="AB113" s="101">
        <f>AB107*AA113</f>
        <v>0</v>
      </c>
      <c r="AC113" s="119">
        <f t="shared" si="2469"/>
        <v>0</v>
      </c>
      <c r="AD113" s="93">
        <f>AD107</f>
        <v>6947.28</v>
      </c>
      <c r="AE113" s="120">
        <f t="shared" si="2470"/>
        <v>0</v>
      </c>
      <c r="AF113" s="101">
        <f t="shared" si="2471"/>
        <v>0</v>
      </c>
      <c r="AG113" s="101"/>
      <c r="AH113" s="121"/>
      <c r="AI113" s="122">
        <f t="shared" si="2472"/>
        <v>0</v>
      </c>
      <c r="AJ113" s="469">
        <f t="shared" si="2704"/>
        <v>0</v>
      </c>
      <c r="AK113" s="122" t="e">
        <f>AJ113/AJ107</f>
        <v>#DIV/0!</v>
      </c>
      <c r="AL113" s="101" t="e">
        <f>AL107*AK113</f>
        <v>#DIV/0!</v>
      </c>
      <c r="AM113" s="119">
        <f t="shared" si="2473"/>
        <v>0</v>
      </c>
      <c r="AN113" s="93">
        <f>AN107</f>
        <v>0</v>
      </c>
      <c r="AO113" s="120">
        <f t="shared" si="2474"/>
        <v>0</v>
      </c>
      <c r="AP113" s="101">
        <f t="shared" si="2475"/>
        <v>0</v>
      </c>
      <c r="AQ113" s="101"/>
      <c r="AR113" s="121"/>
      <c r="AS113" s="122">
        <f t="shared" si="2476"/>
        <v>0</v>
      </c>
      <c r="AT113" s="469">
        <f t="shared" si="2705"/>
        <v>0</v>
      </c>
      <c r="AU113" s="122">
        <f>AT113/AT107</f>
        <v>0</v>
      </c>
      <c r="AV113" s="101">
        <f>AV107*AU113</f>
        <v>0</v>
      </c>
      <c r="AW113" s="119">
        <f t="shared" si="2477"/>
        <v>0</v>
      </c>
      <c r="AX113" s="93">
        <f>AX107</f>
        <v>6947.28</v>
      </c>
      <c r="AY113" s="120">
        <f t="shared" si="2478"/>
        <v>0</v>
      </c>
      <c r="AZ113" s="101">
        <f t="shared" si="2479"/>
        <v>0</v>
      </c>
      <c r="BA113" s="101"/>
      <c r="BB113" s="121"/>
      <c r="BC113" s="122">
        <f t="shared" si="2480"/>
        <v>0</v>
      </c>
      <c r="BD113" s="469">
        <f t="shared" si="2706"/>
        <v>23</v>
      </c>
      <c r="BE113" s="122">
        <f>BD113/BD107</f>
        <v>0.15232000000000001</v>
      </c>
      <c r="BF113" s="101">
        <f>BF107*BE113</f>
        <v>2.65</v>
      </c>
      <c r="BG113" s="119">
        <f t="shared" si="2481"/>
        <v>0.11521739</v>
      </c>
      <c r="BH113" s="93">
        <f>BH107</f>
        <v>6947.28</v>
      </c>
      <c r="BI113" s="120">
        <f t="shared" si="2482"/>
        <v>800.44746999999995</v>
      </c>
      <c r="BJ113" s="101">
        <f t="shared" si="2483"/>
        <v>18410.29</v>
      </c>
      <c r="BK113" s="101"/>
      <c r="BL113" s="121"/>
      <c r="BM113" s="122">
        <f t="shared" si="2484"/>
        <v>1.9983</v>
      </c>
      <c r="BN113" s="469">
        <f t="shared" si="2707"/>
        <v>0</v>
      </c>
      <c r="BO113" s="122">
        <f>BN113/BN107</f>
        <v>0</v>
      </c>
      <c r="BP113" s="101">
        <f>BP107*BO113</f>
        <v>0</v>
      </c>
      <c r="BQ113" s="119">
        <f t="shared" si="2485"/>
        <v>0</v>
      </c>
      <c r="BR113" s="93">
        <f>BR107</f>
        <v>6947.28</v>
      </c>
      <c r="BS113" s="120">
        <f t="shared" si="2486"/>
        <v>0</v>
      </c>
      <c r="BT113" s="101">
        <f t="shared" si="2487"/>
        <v>0</v>
      </c>
      <c r="BU113" s="101"/>
      <c r="BV113" s="121"/>
      <c r="BW113" s="122">
        <f t="shared" si="2488"/>
        <v>0</v>
      </c>
      <c r="BX113" s="469">
        <f t="shared" si="2708"/>
        <v>0</v>
      </c>
      <c r="BY113" s="122">
        <f>BX113/BX107</f>
        <v>0</v>
      </c>
      <c r="BZ113" s="101">
        <f>BZ107*BY113</f>
        <v>0</v>
      </c>
      <c r="CA113" s="119">
        <f t="shared" si="2489"/>
        <v>0</v>
      </c>
      <c r="CB113" s="93">
        <f>CB107</f>
        <v>6947.28</v>
      </c>
      <c r="CC113" s="120">
        <f t="shared" si="2490"/>
        <v>0</v>
      </c>
      <c r="CD113" s="101">
        <f t="shared" si="2491"/>
        <v>0</v>
      </c>
      <c r="CE113" s="101"/>
      <c r="CF113" s="121"/>
      <c r="CG113" s="122">
        <f t="shared" si="2492"/>
        <v>0</v>
      </c>
      <c r="CH113" s="469">
        <f t="shared" si="2709"/>
        <v>0</v>
      </c>
      <c r="CI113" s="122" t="e">
        <f>CH113/CH107</f>
        <v>#DIV/0!</v>
      </c>
      <c r="CJ113" s="101" t="e">
        <f>CJ107*CI113</f>
        <v>#DIV/0!</v>
      </c>
      <c r="CK113" s="119">
        <f t="shared" si="2493"/>
        <v>0</v>
      </c>
      <c r="CL113" s="93">
        <f>CL107</f>
        <v>0</v>
      </c>
      <c r="CM113" s="120">
        <f t="shared" si="2494"/>
        <v>0</v>
      </c>
      <c r="CN113" s="101">
        <f t="shared" si="2495"/>
        <v>0</v>
      </c>
      <c r="CO113" s="101"/>
      <c r="CP113" s="121"/>
      <c r="CQ113" s="122">
        <f t="shared" si="2496"/>
        <v>0</v>
      </c>
      <c r="CR113" s="469">
        <f t="shared" si="2710"/>
        <v>0</v>
      </c>
      <c r="CS113" s="122">
        <f>CR113/CR107</f>
        <v>0</v>
      </c>
      <c r="CT113" s="101">
        <f>CT107*CS113</f>
        <v>0</v>
      </c>
      <c r="CU113" s="119">
        <f t="shared" si="2497"/>
        <v>0</v>
      </c>
      <c r="CV113" s="93">
        <f>CV107</f>
        <v>6947.28</v>
      </c>
      <c r="CW113" s="120">
        <f t="shared" si="2498"/>
        <v>0</v>
      </c>
      <c r="CX113" s="101">
        <f t="shared" si="2499"/>
        <v>0</v>
      </c>
      <c r="CY113" s="101"/>
      <c r="CZ113" s="121"/>
      <c r="DA113" s="122">
        <f t="shared" si="2500"/>
        <v>0</v>
      </c>
      <c r="DB113" s="469">
        <f t="shared" si="2711"/>
        <v>0</v>
      </c>
      <c r="DC113" s="122">
        <f>DB113/DB107</f>
        <v>0</v>
      </c>
      <c r="DD113" s="101">
        <f>DD107*DC113</f>
        <v>0</v>
      </c>
      <c r="DE113" s="119">
        <f t="shared" si="2501"/>
        <v>0</v>
      </c>
      <c r="DF113" s="93">
        <f>DF107</f>
        <v>6947.28</v>
      </c>
      <c r="DG113" s="120">
        <f t="shared" si="2502"/>
        <v>0</v>
      </c>
      <c r="DH113" s="101">
        <f t="shared" si="2503"/>
        <v>0</v>
      </c>
      <c r="DI113" s="101"/>
      <c r="DJ113" s="121"/>
      <c r="DK113" s="122">
        <f t="shared" si="2504"/>
        <v>0</v>
      </c>
      <c r="DL113" s="469">
        <f t="shared" si="2712"/>
        <v>0</v>
      </c>
      <c r="DM113" s="122">
        <f>DL113/DL107</f>
        <v>0</v>
      </c>
      <c r="DN113" s="101">
        <f>DN107*DM113</f>
        <v>0</v>
      </c>
      <c r="DO113" s="119">
        <f t="shared" si="2505"/>
        <v>0</v>
      </c>
      <c r="DP113" s="93">
        <f>DP107</f>
        <v>6947.28</v>
      </c>
      <c r="DQ113" s="120">
        <f t="shared" si="2506"/>
        <v>0</v>
      </c>
      <c r="DR113" s="101">
        <f t="shared" si="2507"/>
        <v>0</v>
      </c>
      <c r="DS113" s="101"/>
      <c r="DT113" s="121"/>
      <c r="DU113" s="122">
        <f t="shared" si="2508"/>
        <v>0</v>
      </c>
      <c r="DV113" s="469">
        <f t="shared" si="2713"/>
        <v>0</v>
      </c>
      <c r="DW113" s="122">
        <f>DV113/DV107</f>
        <v>0</v>
      </c>
      <c r="DX113" s="101">
        <f>DX107*DW113</f>
        <v>0</v>
      </c>
      <c r="DY113" s="119">
        <f t="shared" si="2509"/>
        <v>0</v>
      </c>
      <c r="DZ113" s="93">
        <f>DZ107</f>
        <v>6947.28</v>
      </c>
      <c r="EA113" s="120">
        <f t="shared" si="2510"/>
        <v>0</v>
      </c>
      <c r="EB113" s="101">
        <f t="shared" si="2511"/>
        <v>0</v>
      </c>
      <c r="EC113" s="101"/>
      <c r="ED113" s="121"/>
      <c r="EE113" s="122">
        <f t="shared" si="2512"/>
        <v>0</v>
      </c>
      <c r="EF113" s="469">
        <f t="shared" si="2714"/>
        <v>0</v>
      </c>
      <c r="EG113" s="122">
        <f>EF113/EF107</f>
        <v>0</v>
      </c>
      <c r="EH113" s="101">
        <f>EH107*EG113</f>
        <v>0</v>
      </c>
      <c r="EI113" s="119">
        <f t="shared" si="2513"/>
        <v>0</v>
      </c>
      <c r="EJ113" s="93">
        <f>EJ107</f>
        <v>6947.28</v>
      </c>
      <c r="EK113" s="120">
        <f t="shared" si="2514"/>
        <v>0</v>
      </c>
      <c r="EL113" s="101">
        <f t="shared" si="2515"/>
        <v>0</v>
      </c>
      <c r="EM113" s="101"/>
      <c r="EN113" s="121"/>
      <c r="EO113" s="122">
        <f t="shared" si="2516"/>
        <v>0</v>
      </c>
      <c r="EP113" s="469">
        <f t="shared" si="2715"/>
        <v>0</v>
      </c>
      <c r="EQ113" s="122">
        <f>EP113/EP107</f>
        <v>0</v>
      </c>
      <c r="ER113" s="101">
        <f>ER107*EQ113</f>
        <v>0</v>
      </c>
      <c r="ES113" s="119">
        <f t="shared" si="2517"/>
        <v>0</v>
      </c>
      <c r="ET113" s="93">
        <f>ET107</f>
        <v>6947.28</v>
      </c>
      <c r="EU113" s="120">
        <f t="shared" si="2518"/>
        <v>0</v>
      </c>
      <c r="EV113" s="101">
        <f t="shared" si="2519"/>
        <v>0</v>
      </c>
      <c r="EW113" s="101"/>
      <c r="EX113" s="121"/>
      <c r="EY113" s="122">
        <f t="shared" si="2520"/>
        <v>0</v>
      </c>
      <c r="EZ113" s="469">
        <f t="shared" si="2716"/>
        <v>68</v>
      </c>
      <c r="FA113" s="122">
        <f>EZ113/EZ107</f>
        <v>0.63551000000000002</v>
      </c>
      <c r="FB113" s="101">
        <f>FB107*FA113</f>
        <v>3.02</v>
      </c>
      <c r="FC113" s="119">
        <f t="shared" si="2521"/>
        <v>4.4411760000000002E-2</v>
      </c>
      <c r="FD113" s="93">
        <f>FD107</f>
        <v>6947.28</v>
      </c>
      <c r="FE113" s="120">
        <f t="shared" si="2522"/>
        <v>308.54093</v>
      </c>
      <c r="FF113" s="101">
        <f t="shared" si="2523"/>
        <v>20980.78</v>
      </c>
      <c r="FG113" s="101"/>
      <c r="FH113" s="121"/>
      <c r="FI113" s="122">
        <f t="shared" si="2524"/>
        <v>0.77027000000000001</v>
      </c>
      <c r="FJ113" s="469">
        <f t="shared" si="2717"/>
        <v>0</v>
      </c>
      <c r="FK113" s="122">
        <f>FJ113/FJ107</f>
        <v>0</v>
      </c>
      <c r="FL113" s="101">
        <f>FL107*FK113</f>
        <v>0</v>
      </c>
      <c r="FM113" s="119">
        <f t="shared" si="2525"/>
        <v>0</v>
      </c>
      <c r="FN113" s="93">
        <f>FN107</f>
        <v>6947.28</v>
      </c>
      <c r="FO113" s="120">
        <f t="shared" si="2526"/>
        <v>0</v>
      </c>
      <c r="FP113" s="101">
        <f t="shared" si="2527"/>
        <v>0</v>
      </c>
      <c r="FQ113" s="101"/>
      <c r="FR113" s="121"/>
      <c r="FS113" s="122">
        <f t="shared" si="2528"/>
        <v>0</v>
      </c>
      <c r="FT113" s="469">
        <f t="shared" si="2718"/>
        <v>0</v>
      </c>
      <c r="FU113" s="122">
        <f>FT113/FT107</f>
        <v>0</v>
      </c>
      <c r="FV113" s="101">
        <f>FV107*FU113</f>
        <v>0</v>
      </c>
      <c r="FW113" s="119">
        <f t="shared" si="2529"/>
        <v>0</v>
      </c>
      <c r="FX113" s="93">
        <f>FX107</f>
        <v>6947.28</v>
      </c>
      <c r="FY113" s="120">
        <f t="shared" si="2530"/>
        <v>0</v>
      </c>
      <c r="FZ113" s="101">
        <f t="shared" si="2531"/>
        <v>0</v>
      </c>
      <c r="GA113" s="101"/>
      <c r="GB113" s="121"/>
      <c r="GC113" s="122">
        <f t="shared" si="2532"/>
        <v>0</v>
      </c>
      <c r="GD113" s="469">
        <f t="shared" si="2719"/>
        <v>0</v>
      </c>
      <c r="GE113" s="122">
        <f>GD113/GD107</f>
        <v>0</v>
      </c>
      <c r="GF113" s="101">
        <f>GF107*GE113</f>
        <v>0</v>
      </c>
      <c r="GG113" s="119">
        <f t="shared" si="2533"/>
        <v>0</v>
      </c>
      <c r="GH113" s="93">
        <f>GH107</f>
        <v>6947.28</v>
      </c>
      <c r="GI113" s="120">
        <f t="shared" si="2534"/>
        <v>0</v>
      </c>
      <c r="GJ113" s="101">
        <f t="shared" si="2535"/>
        <v>0</v>
      </c>
      <c r="GK113" s="101"/>
      <c r="GL113" s="121"/>
      <c r="GM113" s="122">
        <f t="shared" si="2536"/>
        <v>0</v>
      </c>
      <c r="GN113" s="469">
        <f t="shared" si="2720"/>
        <v>0</v>
      </c>
      <c r="GO113" s="122">
        <f>GN113/GN107</f>
        <v>0</v>
      </c>
      <c r="GP113" s="101">
        <f>GP107*GO113</f>
        <v>0</v>
      </c>
      <c r="GQ113" s="119">
        <f t="shared" si="2537"/>
        <v>0</v>
      </c>
      <c r="GR113" s="93">
        <f>GR107</f>
        <v>6947.28</v>
      </c>
      <c r="GS113" s="120">
        <f t="shared" si="2538"/>
        <v>0</v>
      </c>
      <c r="GT113" s="101">
        <f t="shared" si="2539"/>
        <v>0</v>
      </c>
      <c r="GU113" s="101"/>
      <c r="GV113" s="121"/>
      <c r="GW113" s="122">
        <f t="shared" si="2540"/>
        <v>0</v>
      </c>
      <c r="GX113" s="469">
        <f t="shared" si="2721"/>
        <v>0</v>
      </c>
      <c r="GY113" s="122">
        <f>GX113/GX107</f>
        <v>0</v>
      </c>
      <c r="GZ113" s="101">
        <f>GZ107*GY113</f>
        <v>0</v>
      </c>
      <c r="HA113" s="119">
        <f t="shared" si="2541"/>
        <v>0</v>
      </c>
      <c r="HB113" s="93">
        <f>HB107</f>
        <v>6947.28</v>
      </c>
      <c r="HC113" s="120">
        <f t="shared" si="2542"/>
        <v>0</v>
      </c>
      <c r="HD113" s="101">
        <f t="shared" si="2543"/>
        <v>0</v>
      </c>
      <c r="HE113" s="101"/>
      <c r="HF113" s="121"/>
      <c r="HG113" s="122">
        <f t="shared" si="2544"/>
        <v>0</v>
      </c>
      <c r="HH113" s="469">
        <f t="shared" si="2722"/>
        <v>0</v>
      </c>
      <c r="HI113" s="122">
        <f>HH113/HH107</f>
        <v>0</v>
      </c>
      <c r="HJ113" s="101">
        <f>HJ107*HI113</f>
        <v>0</v>
      </c>
      <c r="HK113" s="119">
        <f t="shared" si="2545"/>
        <v>0</v>
      </c>
      <c r="HL113" s="93">
        <f>HL107</f>
        <v>6947.28</v>
      </c>
      <c r="HM113" s="120">
        <f t="shared" si="2546"/>
        <v>0</v>
      </c>
      <c r="HN113" s="101">
        <f t="shared" si="2547"/>
        <v>0</v>
      </c>
      <c r="HO113" s="101"/>
      <c r="HP113" s="121"/>
      <c r="HQ113" s="122">
        <f t="shared" si="2548"/>
        <v>0</v>
      </c>
      <c r="HR113" s="469">
        <f t="shared" si="2723"/>
        <v>28</v>
      </c>
      <c r="HS113" s="122">
        <f>HR113/HR107</f>
        <v>6.5269999999999995E-2</v>
      </c>
      <c r="HT113" s="101">
        <f>HT107*HS113</f>
        <v>0.85</v>
      </c>
      <c r="HU113" s="119">
        <f t="shared" si="2549"/>
        <v>3.0357140000000001E-2</v>
      </c>
      <c r="HV113" s="93">
        <f>HV107</f>
        <v>6947.28</v>
      </c>
      <c r="HW113" s="120">
        <f t="shared" si="2550"/>
        <v>210.89955</v>
      </c>
      <c r="HX113" s="101">
        <f t="shared" si="2551"/>
        <v>5905.19</v>
      </c>
      <c r="HY113" s="101"/>
      <c r="HZ113" s="121"/>
      <c r="IA113" s="122">
        <f t="shared" si="2552"/>
        <v>0.52651000000000003</v>
      </c>
      <c r="IB113" s="469">
        <f t="shared" si="2724"/>
        <v>0</v>
      </c>
      <c r="IC113" s="122">
        <f>IB113/IB107</f>
        <v>0</v>
      </c>
      <c r="ID113" s="101">
        <f>ID107*IC113</f>
        <v>0</v>
      </c>
      <c r="IE113" s="119">
        <f t="shared" si="2553"/>
        <v>0</v>
      </c>
      <c r="IF113" s="93">
        <f>IF107</f>
        <v>6947.28</v>
      </c>
      <c r="IG113" s="120">
        <f t="shared" si="2554"/>
        <v>0</v>
      </c>
      <c r="IH113" s="101">
        <f t="shared" si="2555"/>
        <v>0</v>
      </c>
      <c r="II113" s="101"/>
      <c r="IJ113" s="121"/>
      <c r="IK113" s="122">
        <f t="shared" si="2556"/>
        <v>0</v>
      </c>
      <c r="IL113" s="469">
        <f t="shared" si="2725"/>
        <v>0</v>
      </c>
      <c r="IM113" s="122">
        <f>IL113/IL107</f>
        <v>0</v>
      </c>
      <c r="IN113" s="101">
        <f>IN107*IM113</f>
        <v>0</v>
      </c>
      <c r="IO113" s="119">
        <f t="shared" si="2557"/>
        <v>0</v>
      </c>
      <c r="IP113" s="93">
        <f>IP107</f>
        <v>6947.28</v>
      </c>
      <c r="IQ113" s="120">
        <f t="shared" si="2558"/>
        <v>0</v>
      </c>
      <c r="IR113" s="101">
        <f t="shared" si="2559"/>
        <v>0</v>
      </c>
      <c r="IS113" s="101"/>
      <c r="IT113" s="121"/>
      <c r="IU113" s="122">
        <f t="shared" si="2560"/>
        <v>0</v>
      </c>
      <c r="IV113" s="469">
        <f t="shared" si="2726"/>
        <v>0</v>
      </c>
      <c r="IW113" s="122">
        <f>IV113/IV107</f>
        <v>0</v>
      </c>
      <c r="IX113" s="101">
        <f>IX107*IW113</f>
        <v>0</v>
      </c>
      <c r="IY113" s="119">
        <f t="shared" si="2561"/>
        <v>0</v>
      </c>
      <c r="IZ113" s="93">
        <f>IZ107</f>
        <v>6947.28</v>
      </c>
      <c r="JA113" s="120">
        <f t="shared" si="2562"/>
        <v>0</v>
      </c>
      <c r="JB113" s="101">
        <f t="shared" si="2563"/>
        <v>0</v>
      </c>
      <c r="JC113" s="101"/>
      <c r="JD113" s="121"/>
      <c r="JE113" s="122">
        <f t="shared" si="2564"/>
        <v>0</v>
      </c>
      <c r="JF113" s="469">
        <f t="shared" si="2727"/>
        <v>0</v>
      </c>
      <c r="JG113" s="122">
        <f>JF113/JF107</f>
        <v>0</v>
      </c>
      <c r="JH113" s="101">
        <f>JH107*JG113</f>
        <v>0</v>
      </c>
      <c r="JI113" s="119">
        <f t="shared" si="2565"/>
        <v>0</v>
      </c>
      <c r="JJ113" s="93">
        <f>JJ107</f>
        <v>6947.28</v>
      </c>
      <c r="JK113" s="120">
        <f t="shared" si="2566"/>
        <v>0</v>
      </c>
      <c r="JL113" s="101">
        <f t="shared" si="2567"/>
        <v>0</v>
      </c>
      <c r="JM113" s="101"/>
      <c r="JN113" s="121"/>
      <c r="JO113" s="122">
        <f t="shared" si="2568"/>
        <v>0</v>
      </c>
      <c r="JP113" s="469">
        <f t="shared" si="2728"/>
        <v>0</v>
      </c>
      <c r="JQ113" s="122" t="e">
        <f>JP113/JP107</f>
        <v>#DIV/0!</v>
      </c>
      <c r="JR113" s="101" t="e">
        <f>JR107*JQ113</f>
        <v>#DIV/0!</v>
      </c>
      <c r="JS113" s="119">
        <f t="shared" si="2569"/>
        <v>0</v>
      </c>
      <c r="JT113" s="93">
        <f>JT107</f>
        <v>0</v>
      </c>
      <c r="JU113" s="120">
        <f t="shared" si="2570"/>
        <v>0</v>
      </c>
      <c r="JV113" s="101">
        <f t="shared" si="2571"/>
        <v>0</v>
      </c>
      <c r="JW113" s="101"/>
      <c r="JX113" s="121"/>
      <c r="JY113" s="122">
        <f t="shared" si="2572"/>
        <v>0</v>
      </c>
      <c r="JZ113" s="469">
        <f t="shared" si="2729"/>
        <v>0</v>
      </c>
      <c r="KA113" s="122">
        <f>JZ113/JZ107</f>
        <v>0</v>
      </c>
      <c r="KB113" s="101">
        <f>KB107*KA113</f>
        <v>0</v>
      </c>
      <c r="KC113" s="119">
        <f t="shared" si="2573"/>
        <v>0</v>
      </c>
      <c r="KD113" s="93">
        <f>KD107</f>
        <v>6947.28</v>
      </c>
      <c r="KE113" s="120">
        <f t="shared" si="2574"/>
        <v>0</v>
      </c>
      <c r="KF113" s="101">
        <f t="shared" si="2575"/>
        <v>0</v>
      </c>
      <c r="KG113" s="101"/>
      <c r="KH113" s="121"/>
      <c r="KI113" s="122">
        <f t="shared" si="2576"/>
        <v>0</v>
      </c>
      <c r="KJ113" s="469">
        <f t="shared" si="2730"/>
        <v>0</v>
      </c>
      <c r="KK113" s="122">
        <f>KJ113/KJ107</f>
        <v>0</v>
      </c>
      <c r="KL113" s="101">
        <f>KL107*KK113</f>
        <v>0</v>
      </c>
      <c r="KM113" s="119">
        <f t="shared" si="2577"/>
        <v>0</v>
      </c>
      <c r="KN113" s="93">
        <f>KN107</f>
        <v>6947.28</v>
      </c>
      <c r="KO113" s="120">
        <f t="shared" si="2578"/>
        <v>0</v>
      </c>
      <c r="KP113" s="101">
        <f t="shared" si="2579"/>
        <v>0</v>
      </c>
      <c r="KQ113" s="101"/>
      <c r="KR113" s="121"/>
      <c r="KS113" s="122">
        <f t="shared" si="2580"/>
        <v>0</v>
      </c>
      <c r="KT113" s="469">
        <f t="shared" si="2731"/>
        <v>0</v>
      </c>
      <c r="KU113" s="122">
        <f>KT113/KT107</f>
        <v>0</v>
      </c>
      <c r="KV113" s="101">
        <f>KV107*KU113</f>
        <v>0</v>
      </c>
      <c r="KW113" s="119">
        <f t="shared" si="2581"/>
        <v>0</v>
      </c>
      <c r="KX113" s="93">
        <f>KX107</f>
        <v>6947.28</v>
      </c>
      <c r="KY113" s="120">
        <f t="shared" si="2582"/>
        <v>0</v>
      </c>
      <c r="KZ113" s="101">
        <f t="shared" si="2583"/>
        <v>0</v>
      </c>
      <c r="LA113" s="101"/>
      <c r="LB113" s="121"/>
      <c r="LC113" s="122">
        <f t="shared" si="2584"/>
        <v>0</v>
      </c>
      <c r="LD113" s="469">
        <f t="shared" si="2732"/>
        <v>0</v>
      </c>
      <c r="LE113" s="122">
        <f>LD113/LD107</f>
        <v>0</v>
      </c>
      <c r="LF113" s="101">
        <f>LF107*LE113</f>
        <v>0</v>
      </c>
      <c r="LG113" s="119">
        <f t="shared" si="2585"/>
        <v>0</v>
      </c>
      <c r="LH113" s="93">
        <f>LH107</f>
        <v>6947.28</v>
      </c>
      <c r="LI113" s="120">
        <f t="shared" si="2586"/>
        <v>0</v>
      </c>
      <c r="LJ113" s="101">
        <f t="shared" si="2587"/>
        <v>0</v>
      </c>
      <c r="LK113" s="101"/>
      <c r="LL113" s="121"/>
      <c r="LM113" s="122">
        <f t="shared" si="2588"/>
        <v>0</v>
      </c>
      <c r="LN113" s="469">
        <f t="shared" si="2733"/>
        <v>0</v>
      </c>
      <c r="LO113" s="122">
        <f>LN113/LN107</f>
        <v>0</v>
      </c>
      <c r="LP113" s="101">
        <f>LP107*LO113</f>
        <v>0</v>
      </c>
      <c r="LQ113" s="119">
        <f t="shared" si="2589"/>
        <v>0</v>
      </c>
      <c r="LR113" s="93">
        <f>LR107</f>
        <v>6947.28</v>
      </c>
      <c r="LS113" s="120">
        <f t="shared" si="2590"/>
        <v>0</v>
      </c>
      <c r="LT113" s="101">
        <f t="shared" si="2591"/>
        <v>0</v>
      </c>
      <c r="LU113" s="101"/>
      <c r="LV113" s="121"/>
      <c r="LW113" s="122">
        <f t="shared" si="2592"/>
        <v>0</v>
      </c>
      <c r="LX113" s="469">
        <f t="shared" si="2734"/>
        <v>0</v>
      </c>
      <c r="LY113" s="122">
        <f>LX113/LX107</f>
        <v>0</v>
      </c>
      <c r="LZ113" s="101">
        <f>LZ107*LY113</f>
        <v>0</v>
      </c>
      <c r="MA113" s="119">
        <f t="shared" si="2593"/>
        <v>0</v>
      </c>
      <c r="MB113" s="93">
        <f>MB107</f>
        <v>6947.28</v>
      </c>
      <c r="MC113" s="120">
        <f t="shared" si="2594"/>
        <v>0</v>
      </c>
      <c r="MD113" s="101">
        <f t="shared" si="2595"/>
        <v>0</v>
      </c>
      <c r="ME113" s="101"/>
      <c r="MF113" s="121"/>
      <c r="MG113" s="122">
        <f t="shared" si="2596"/>
        <v>0</v>
      </c>
      <c r="MH113" s="469">
        <f t="shared" si="2735"/>
        <v>0</v>
      </c>
      <c r="MI113" s="122">
        <f>MH113/MH107</f>
        <v>0</v>
      </c>
      <c r="MJ113" s="101">
        <f>MJ107*MI113</f>
        <v>0</v>
      </c>
      <c r="MK113" s="119">
        <f t="shared" si="2597"/>
        <v>0</v>
      </c>
      <c r="ML113" s="93">
        <f>ML107</f>
        <v>6947.28</v>
      </c>
      <c r="MM113" s="120">
        <f t="shared" si="2598"/>
        <v>0</v>
      </c>
      <c r="MN113" s="101">
        <f t="shared" si="2599"/>
        <v>0</v>
      </c>
      <c r="MO113" s="101"/>
      <c r="MP113" s="121"/>
      <c r="MQ113" s="122">
        <f t="shared" si="2600"/>
        <v>0</v>
      </c>
      <c r="MR113" s="469">
        <f t="shared" si="2736"/>
        <v>0</v>
      </c>
      <c r="MS113" s="122">
        <f>MR113/MR107</f>
        <v>0</v>
      </c>
      <c r="MT113" s="101">
        <f>MT107*MS113</f>
        <v>0</v>
      </c>
      <c r="MU113" s="119">
        <f t="shared" si="2601"/>
        <v>0</v>
      </c>
      <c r="MV113" s="93">
        <f>MV107</f>
        <v>6947.28</v>
      </c>
      <c r="MW113" s="120">
        <f t="shared" si="2602"/>
        <v>0</v>
      </c>
      <c r="MX113" s="101">
        <f t="shared" si="2603"/>
        <v>0</v>
      </c>
      <c r="MY113" s="101"/>
      <c r="MZ113" s="121"/>
      <c r="NA113" s="122">
        <f t="shared" si="2604"/>
        <v>0</v>
      </c>
      <c r="NB113" s="469">
        <f t="shared" si="2737"/>
        <v>0</v>
      </c>
      <c r="NC113" s="122">
        <f>NB113/NB107</f>
        <v>0</v>
      </c>
      <c r="ND113" s="101">
        <f>ND107*NC113</f>
        <v>0</v>
      </c>
      <c r="NE113" s="119">
        <f t="shared" si="2605"/>
        <v>0</v>
      </c>
      <c r="NF113" s="93">
        <f>NF107</f>
        <v>6947.28</v>
      </c>
      <c r="NG113" s="120">
        <f t="shared" si="2606"/>
        <v>0</v>
      </c>
      <c r="NH113" s="101">
        <f t="shared" si="2607"/>
        <v>0</v>
      </c>
      <c r="NI113" s="101"/>
      <c r="NJ113" s="121"/>
      <c r="NK113" s="122">
        <f t="shared" si="2608"/>
        <v>0</v>
      </c>
      <c r="NL113" s="469">
        <f t="shared" si="2738"/>
        <v>0</v>
      </c>
      <c r="NM113" s="122">
        <f>NL113/NL107</f>
        <v>0</v>
      </c>
      <c r="NN113" s="101">
        <f>NN107*NM113</f>
        <v>0</v>
      </c>
      <c r="NO113" s="119">
        <f t="shared" si="2609"/>
        <v>0</v>
      </c>
      <c r="NP113" s="93">
        <f>NP107</f>
        <v>6947.28</v>
      </c>
      <c r="NQ113" s="120">
        <f t="shared" si="2610"/>
        <v>0</v>
      </c>
      <c r="NR113" s="101">
        <f t="shared" si="2611"/>
        <v>0</v>
      </c>
      <c r="NS113" s="101"/>
      <c r="NT113" s="121"/>
      <c r="NU113" s="122">
        <f t="shared" si="2612"/>
        <v>0</v>
      </c>
      <c r="NV113" s="469">
        <f t="shared" si="2739"/>
        <v>0</v>
      </c>
      <c r="NW113" s="122">
        <f>NV113/NV107</f>
        <v>0</v>
      </c>
      <c r="NX113" s="101">
        <f>NX107*NW113</f>
        <v>0</v>
      </c>
      <c r="NY113" s="119">
        <f t="shared" si="2613"/>
        <v>0</v>
      </c>
      <c r="NZ113" s="93">
        <f>NZ107</f>
        <v>6947.28</v>
      </c>
      <c r="OA113" s="120">
        <f t="shared" si="2614"/>
        <v>0</v>
      </c>
      <c r="OB113" s="101">
        <f t="shared" si="2615"/>
        <v>0</v>
      </c>
      <c r="OC113" s="101"/>
      <c r="OD113" s="121"/>
      <c r="OE113" s="122">
        <f t="shared" si="2616"/>
        <v>0</v>
      </c>
      <c r="OF113" s="469">
        <f t="shared" si="2740"/>
        <v>13</v>
      </c>
      <c r="OG113" s="122">
        <f>OF113/OF107</f>
        <v>9.2200000000000004E-2</v>
      </c>
      <c r="OH113" s="101">
        <f>OH107*OG113</f>
        <v>0.56999999999999995</v>
      </c>
      <c r="OI113" s="119">
        <f t="shared" si="2617"/>
        <v>4.384615E-2</v>
      </c>
      <c r="OJ113" s="93">
        <f>OJ107</f>
        <v>6947.28</v>
      </c>
      <c r="OK113" s="120">
        <f t="shared" si="2618"/>
        <v>304.61147999999997</v>
      </c>
      <c r="OL113" s="101">
        <f t="shared" si="2619"/>
        <v>3959.95</v>
      </c>
      <c r="OM113" s="101"/>
      <c r="ON113" s="121"/>
      <c r="OO113" s="122">
        <f t="shared" si="2620"/>
        <v>0.76046000000000002</v>
      </c>
      <c r="OP113" s="469">
        <f t="shared" si="2741"/>
        <v>0</v>
      </c>
      <c r="OQ113" s="122">
        <f>OP113/OP107</f>
        <v>0</v>
      </c>
      <c r="OR113" s="101">
        <f>OR107*OQ113</f>
        <v>0</v>
      </c>
      <c r="OS113" s="119">
        <f t="shared" si="2621"/>
        <v>0</v>
      </c>
      <c r="OT113" s="93">
        <f>OT107</f>
        <v>6947.28</v>
      </c>
      <c r="OU113" s="120">
        <f t="shared" si="2622"/>
        <v>0</v>
      </c>
      <c r="OV113" s="101">
        <f t="shared" si="2623"/>
        <v>0</v>
      </c>
      <c r="OW113" s="101"/>
      <c r="OX113" s="121"/>
      <c r="OY113" s="122">
        <f t="shared" si="2624"/>
        <v>0</v>
      </c>
      <c r="OZ113" s="469">
        <f t="shared" si="2742"/>
        <v>36</v>
      </c>
      <c r="PA113" s="122">
        <f>OZ113/OZ107</f>
        <v>0.5</v>
      </c>
      <c r="PB113" s="101">
        <f>PB107*PA113</f>
        <v>4.63</v>
      </c>
      <c r="PC113" s="119">
        <f t="shared" si="2625"/>
        <v>0.12861111</v>
      </c>
      <c r="PD113" s="93">
        <f>PD107</f>
        <v>6947.28</v>
      </c>
      <c r="PE113" s="120">
        <f t="shared" si="2626"/>
        <v>893.49739</v>
      </c>
      <c r="PF113" s="101">
        <f t="shared" si="2627"/>
        <v>32165.91</v>
      </c>
      <c r="PG113" s="101"/>
      <c r="PH113" s="121"/>
      <c r="PI113" s="122">
        <f t="shared" si="2628"/>
        <v>2.2305999999999999</v>
      </c>
      <c r="PJ113" s="469">
        <f t="shared" si="2743"/>
        <v>0</v>
      </c>
      <c r="PK113" s="122">
        <f>PJ113/PJ107</f>
        <v>0</v>
      </c>
      <c r="PL113" s="101">
        <f>PL107*PK113</f>
        <v>0</v>
      </c>
      <c r="PM113" s="119">
        <f t="shared" si="2629"/>
        <v>0</v>
      </c>
      <c r="PN113" s="93">
        <f>PN107</f>
        <v>6947.28</v>
      </c>
      <c r="PO113" s="120">
        <f t="shared" si="2630"/>
        <v>0</v>
      </c>
      <c r="PP113" s="101">
        <f t="shared" si="2631"/>
        <v>0</v>
      </c>
      <c r="PQ113" s="101"/>
      <c r="PR113" s="121"/>
      <c r="PS113" s="122">
        <f t="shared" si="2632"/>
        <v>0</v>
      </c>
      <c r="PT113" s="469">
        <f t="shared" si="2744"/>
        <v>0</v>
      </c>
      <c r="PU113" s="122" t="e">
        <f>PT113/PT107</f>
        <v>#DIV/0!</v>
      </c>
      <c r="PV113" s="101" t="e">
        <f>PV107*PU113</f>
        <v>#DIV/0!</v>
      </c>
      <c r="PW113" s="119">
        <f t="shared" si="2633"/>
        <v>0</v>
      </c>
      <c r="PX113" s="93">
        <f>PX107</f>
        <v>0</v>
      </c>
      <c r="PY113" s="120">
        <f t="shared" si="2634"/>
        <v>0</v>
      </c>
      <c r="PZ113" s="101">
        <f t="shared" si="2635"/>
        <v>0</v>
      </c>
      <c r="QA113" s="101"/>
      <c r="QB113" s="121"/>
      <c r="QC113" s="122">
        <f t="shared" si="2636"/>
        <v>0</v>
      </c>
      <c r="QD113" s="469">
        <f t="shared" si="2745"/>
        <v>0</v>
      </c>
      <c r="QE113" s="122">
        <f>QD113/QD107</f>
        <v>0</v>
      </c>
      <c r="QF113" s="101">
        <f>QF107*QE113</f>
        <v>0</v>
      </c>
      <c r="QG113" s="119">
        <f t="shared" si="2637"/>
        <v>0</v>
      </c>
      <c r="QH113" s="93">
        <f>QH107</f>
        <v>6947.28</v>
      </c>
      <c r="QI113" s="120">
        <f t="shared" si="2638"/>
        <v>0</v>
      </c>
      <c r="QJ113" s="101">
        <f t="shared" si="2639"/>
        <v>0</v>
      </c>
      <c r="QK113" s="101"/>
      <c r="QL113" s="121"/>
      <c r="QM113" s="122">
        <f t="shared" si="2640"/>
        <v>0</v>
      </c>
      <c r="QN113" s="469">
        <f t="shared" si="2746"/>
        <v>0</v>
      </c>
      <c r="QO113" s="122">
        <f>QN113/QN107</f>
        <v>0</v>
      </c>
      <c r="QP113" s="101">
        <f>QP107*QO113</f>
        <v>0</v>
      </c>
      <c r="QQ113" s="119">
        <f t="shared" si="2641"/>
        <v>0</v>
      </c>
      <c r="QR113" s="93">
        <f>QR107</f>
        <v>6947.28</v>
      </c>
      <c r="QS113" s="120">
        <f t="shared" si="2642"/>
        <v>0</v>
      </c>
      <c r="QT113" s="101">
        <f t="shared" si="2643"/>
        <v>0</v>
      </c>
      <c r="QU113" s="101"/>
      <c r="QV113" s="121"/>
      <c r="QW113" s="122">
        <f t="shared" si="2644"/>
        <v>0</v>
      </c>
      <c r="QX113" s="469">
        <f t="shared" si="2747"/>
        <v>27</v>
      </c>
      <c r="QY113" s="122">
        <f>QX113/QX107</f>
        <v>0.15606999999999999</v>
      </c>
      <c r="QZ113" s="101">
        <f>QZ107*QY113</f>
        <v>1.57</v>
      </c>
      <c r="RA113" s="119">
        <f t="shared" si="2645"/>
        <v>5.8148150000000003E-2</v>
      </c>
      <c r="RB113" s="93">
        <f>RB107</f>
        <v>6947.28</v>
      </c>
      <c r="RC113" s="120">
        <f t="shared" si="2646"/>
        <v>403.97147999999999</v>
      </c>
      <c r="RD113" s="101">
        <f t="shared" si="2647"/>
        <v>10907.23</v>
      </c>
      <c r="RE113" s="101"/>
      <c r="RF113" s="121"/>
      <c r="RG113" s="122">
        <f t="shared" si="2648"/>
        <v>1.00851</v>
      </c>
      <c r="RH113" s="469">
        <f t="shared" si="2748"/>
        <v>0</v>
      </c>
      <c r="RI113" s="122">
        <f>RH113/RH107</f>
        <v>0</v>
      </c>
      <c r="RJ113" s="101">
        <f>RJ107*RI113</f>
        <v>0</v>
      </c>
      <c r="RK113" s="119">
        <f t="shared" si="2649"/>
        <v>0</v>
      </c>
      <c r="RL113" s="93">
        <f>RL107</f>
        <v>6947.28</v>
      </c>
      <c r="RM113" s="120">
        <f t="shared" si="2650"/>
        <v>0</v>
      </c>
      <c r="RN113" s="101">
        <f t="shared" si="2651"/>
        <v>0</v>
      </c>
      <c r="RO113" s="101"/>
      <c r="RP113" s="121"/>
      <c r="RQ113" s="122">
        <f t="shared" si="2652"/>
        <v>0</v>
      </c>
      <c r="RR113" s="469">
        <f t="shared" si="2749"/>
        <v>0</v>
      </c>
      <c r="RS113" s="122">
        <f>RR113/RR107</f>
        <v>0</v>
      </c>
      <c r="RT113" s="101">
        <f>RT107*RS113</f>
        <v>0</v>
      </c>
      <c r="RU113" s="119">
        <f t="shared" si="2653"/>
        <v>0</v>
      </c>
      <c r="RV113" s="93">
        <f>RV107</f>
        <v>6947.28</v>
      </c>
      <c r="RW113" s="120">
        <f t="shared" si="2654"/>
        <v>0</v>
      </c>
      <c r="RX113" s="101">
        <f t="shared" si="2655"/>
        <v>0</v>
      </c>
      <c r="RY113" s="101"/>
      <c r="RZ113" s="121"/>
      <c r="SA113" s="122">
        <f t="shared" si="2656"/>
        <v>0</v>
      </c>
      <c r="SB113" s="469">
        <f t="shared" si="2750"/>
        <v>0</v>
      </c>
      <c r="SC113" s="122">
        <f>SB113/SB107</f>
        <v>0</v>
      </c>
      <c r="SD113" s="101">
        <f>SD107*SC113</f>
        <v>0</v>
      </c>
      <c r="SE113" s="119">
        <f t="shared" si="2657"/>
        <v>0</v>
      </c>
      <c r="SF113" s="93">
        <f>SF107</f>
        <v>6947.28</v>
      </c>
      <c r="SG113" s="120">
        <f t="shared" si="2658"/>
        <v>0</v>
      </c>
      <c r="SH113" s="101">
        <f t="shared" si="2659"/>
        <v>0</v>
      </c>
      <c r="SI113" s="101"/>
      <c r="SJ113" s="121"/>
      <c r="SK113" s="122">
        <f t="shared" si="2660"/>
        <v>0</v>
      </c>
      <c r="SL113" s="469">
        <f t="shared" si="2751"/>
        <v>0</v>
      </c>
      <c r="SM113" s="122">
        <f>SL113/SL107</f>
        <v>0</v>
      </c>
      <c r="SN113" s="101">
        <f>SN107*SM113</f>
        <v>0</v>
      </c>
      <c r="SO113" s="119">
        <f t="shared" si="2661"/>
        <v>0</v>
      </c>
      <c r="SP113" s="93">
        <f>SP107</f>
        <v>6947.28</v>
      </c>
      <c r="SQ113" s="120">
        <f t="shared" si="2662"/>
        <v>0</v>
      </c>
      <c r="SR113" s="101">
        <f t="shared" si="2663"/>
        <v>0</v>
      </c>
      <c r="SS113" s="101"/>
      <c r="ST113" s="121"/>
      <c r="SU113" s="122">
        <f t="shared" si="2664"/>
        <v>0</v>
      </c>
      <c r="SV113" s="469">
        <f t="shared" si="2752"/>
        <v>0</v>
      </c>
      <c r="SW113" s="122">
        <f>SV113/SV107</f>
        <v>0</v>
      </c>
      <c r="SX113" s="101">
        <f>SX107*SW113</f>
        <v>0</v>
      </c>
      <c r="SY113" s="119">
        <f t="shared" si="2665"/>
        <v>0</v>
      </c>
      <c r="SZ113" s="93">
        <f>SZ107</f>
        <v>6947.28</v>
      </c>
      <c r="TA113" s="120">
        <f t="shared" si="2666"/>
        <v>0</v>
      </c>
      <c r="TB113" s="101">
        <f t="shared" si="2667"/>
        <v>0</v>
      </c>
      <c r="TC113" s="101"/>
      <c r="TD113" s="121"/>
      <c r="TE113" s="122">
        <f t="shared" si="2668"/>
        <v>0</v>
      </c>
      <c r="TF113" s="469">
        <f t="shared" si="2753"/>
        <v>0</v>
      </c>
      <c r="TG113" s="122">
        <f>TF113/TF107</f>
        <v>0</v>
      </c>
      <c r="TH113" s="101">
        <f>TH107*TG113</f>
        <v>0</v>
      </c>
      <c r="TI113" s="119">
        <f t="shared" si="2669"/>
        <v>0</v>
      </c>
      <c r="TJ113" s="93">
        <f>TJ107</f>
        <v>6947.28</v>
      </c>
      <c r="TK113" s="120">
        <f t="shared" si="2670"/>
        <v>0</v>
      </c>
      <c r="TL113" s="101">
        <f t="shared" si="2671"/>
        <v>0</v>
      </c>
      <c r="TM113" s="101"/>
      <c r="TN113" s="121"/>
      <c r="TO113" s="122">
        <f t="shared" si="2672"/>
        <v>0</v>
      </c>
      <c r="TP113" s="469">
        <f t="shared" si="2754"/>
        <v>0</v>
      </c>
      <c r="TQ113" s="122">
        <f>TP113/TP107</f>
        <v>0</v>
      </c>
      <c r="TR113" s="101">
        <f>TR107*TQ113</f>
        <v>0</v>
      </c>
      <c r="TS113" s="119">
        <f t="shared" si="2673"/>
        <v>0</v>
      </c>
      <c r="TT113" s="93">
        <f>TT107</f>
        <v>6947.28</v>
      </c>
      <c r="TU113" s="120">
        <f t="shared" si="2674"/>
        <v>0</v>
      </c>
      <c r="TV113" s="101">
        <f t="shared" si="2675"/>
        <v>0</v>
      </c>
      <c r="TW113" s="101"/>
      <c r="TX113" s="121"/>
      <c r="TY113" s="122">
        <f t="shared" si="2676"/>
        <v>0</v>
      </c>
      <c r="TZ113" s="469">
        <f t="shared" si="2755"/>
        <v>0</v>
      </c>
      <c r="UA113" s="122">
        <f>TZ113/TZ107</f>
        <v>0</v>
      </c>
      <c r="UB113" s="101">
        <f>UB107*UA113</f>
        <v>0</v>
      </c>
      <c r="UC113" s="119">
        <f t="shared" si="2677"/>
        <v>0</v>
      </c>
      <c r="UD113" s="93">
        <f>UD107</f>
        <v>6947.28</v>
      </c>
      <c r="UE113" s="120">
        <f t="shared" si="2678"/>
        <v>0</v>
      </c>
      <c r="UF113" s="101">
        <f t="shared" si="2679"/>
        <v>0</v>
      </c>
      <c r="UG113" s="101"/>
      <c r="UH113" s="121"/>
      <c r="UI113" s="122">
        <f t="shared" si="2680"/>
        <v>0</v>
      </c>
      <c r="UJ113" s="469">
        <f t="shared" si="2756"/>
        <v>0</v>
      </c>
      <c r="UK113" s="122">
        <f>UJ113/UJ107</f>
        <v>0</v>
      </c>
      <c r="UL113" s="101">
        <f>UL107*UK113</f>
        <v>0</v>
      </c>
      <c r="UM113" s="119">
        <f t="shared" si="2681"/>
        <v>0</v>
      </c>
      <c r="UN113" s="93">
        <f>UN107</f>
        <v>6947.28</v>
      </c>
      <c r="UO113" s="120">
        <f t="shared" si="2682"/>
        <v>0</v>
      </c>
      <c r="UP113" s="101">
        <f t="shared" si="2683"/>
        <v>0</v>
      </c>
      <c r="UQ113" s="101"/>
      <c r="UR113" s="121"/>
      <c r="US113" s="122">
        <f t="shared" si="2684"/>
        <v>0</v>
      </c>
      <c r="UT113" s="469">
        <f t="shared" si="2757"/>
        <v>0</v>
      </c>
      <c r="UU113" s="122">
        <f>UT113/UT107</f>
        <v>0</v>
      </c>
      <c r="UV113" s="101">
        <f>UV107*UU113</f>
        <v>0</v>
      </c>
      <c r="UW113" s="119">
        <f t="shared" si="2685"/>
        <v>0</v>
      </c>
      <c r="UX113" s="93">
        <f>UX107</f>
        <v>6947.28</v>
      </c>
      <c r="UY113" s="120">
        <f t="shared" si="2686"/>
        <v>0</v>
      </c>
      <c r="UZ113" s="101">
        <f t="shared" si="2687"/>
        <v>0</v>
      </c>
      <c r="VA113" s="101"/>
      <c r="VB113" s="121"/>
      <c r="VC113" s="122">
        <f t="shared" si="2688"/>
        <v>0</v>
      </c>
      <c r="VD113" s="469">
        <f t="shared" si="2758"/>
        <v>0</v>
      </c>
      <c r="VE113" s="122">
        <f>VD113/VD107</f>
        <v>0</v>
      </c>
      <c r="VF113" s="101">
        <f>VF107*VE113</f>
        <v>0</v>
      </c>
      <c r="VG113" s="119">
        <f t="shared" si="2689"/>
        <v>0</v>
      </c>
      <c r="VH113" s="93">
        <f>VH107</f>
        <v>6947.28</v>
      </c>
      <c r="VI113" s="120">
        <f t="shared" si="2690"/>
        <v>0</v>
      </c>
      <c r="VJ113" s="101">
        <f t="shared" si="2691"/>
        <v>0</v>
      </c>
      <c r="VK113" s="101"/>
      <c r="VL113" s="121"/>
      <c r="VM113" s="122">
        <f t="shared" si="2692"/>
        <v>0</v>
      </c>
      <c r="VN113" s="469">
        <f t="shared" si="2759"/>
        <v>0</v>
      </c>
      <c r="VO113" s="122">
        <f>VN113/VN107</f>
        <v>0</v>
      </c>
      <c r="VP113" s="101">
        <f>VP107*VO113</f>
        <v>0</v>
      </c>
      <c r="VQ113" s="119">
        <f t="shared" si="2693"/>
        <v>0</v>
      </c>
      <c r="VR113" s="93">
        <f>VR107</f>
        <v>6947.28</v>
      </c>
      <c r="VS113" s="120">
        <f t="shared" si="2694"/>
        <v>0</v>
      </c>
      <c r="VT113" s="101">
        <f t="shared" si="2695"/>
        <v>0</v>
      </c>
      <c r="VU113" s="101"/>
      <c r="VV113" s="121"/>
      <c r="VW113" s="122">
        <f t="shared" si="2696"/>
        <v>0</v>
      </c>
      <c r="VX113" s="452">
        <f t="shared" si="2697"/>
        <v>222</v>
      </c>
      <c r="VY113" s="122">
        <f>VX113/VX107</f>
        <v>1.7670000000000002E-2</v>
      </c>
      <c r="VZ113" s="101">
        <f>VZ107*VY113</f>
        <v>12.8</v>
      </c>
      <c r="WA113" s="119">
        <f t="shared" si="2698"/>
        <v>5.7657659999999999E-2</v>
      </c>
      <c r="WB113" s="93">
        <f>WB107</f>
        <v>6947.28</v>
      </c>
      <c r="WC113" s="120">
        <f t="shared" si="2699"/>
        <v>400.56391000000002</v>
      </c>
      <c r="WD113" s="101">
        <f t="shared" si="2700"/>
        <v>88925.19</v>
      </c>
      <c r="WE113" s="101"/>
      <c r="WF113" s="121"/>
    </row>
    <row r="114" spans="1:604" ht="24">
      <c r="A114" s="5"/>
      <c r="B114" s="85" t="s">
        <v>409</v>
      </c>
      <c r="C114" s="12" t="s">
        <v>920</v>
      </c>
      <c r="D114" s="12" t="s">
        <v>423</v>
      </c>
      <c r="E114" s="4" t="s">
        <v>33</v>
      </c>
      <c r="F114" s="469">
        <f t="shared" si="2701"/>
        <v>0</v>
      </c>
      <c r="G114" s="122">
        <f>F114/F107</f>
        <v>0</v>
      </c>
      <c r="H114" s="101">
        <f>H107*G114</f>
        <v>0</v>
      </c>
      <c r="I114" s="119">
        <f t="shared" si="2461"/>
        <v>0</v>
      </c>
      <c r="J114" s="93">
        <f>J107</f>
        <v>6947.28</v>
      </c>
      <c r="K114" s="120">
        <f t="shared" si="2462"/>
        <v>0</v>
      </c>
      <c r="L114" s="101">
        <f t="shared" si="2463"/>
        <v>0</v>
      </c>
      <c r="M114" s="101"/>
      <c r="N114" s="121"/>
      <c r="O114" s="122" t="e">
        <f t="shared" si="2464"/>
        <v>#DIV/0!</v>
      </c>
      <c r="P114" s="469">
        <f t="shared" si="2702"/>
        <v>0</v>
      </c>
      <c r="Q114" s="122">
        <f>P114/P107</f>
        <v>0</v>
      </c>
      <c r="R114" s="101">
        <f>R107*Q114</f>
        <v>0</v>
      </c>
      <c r="S114" s="119">
        <f t="shared" si="2465"/>
        <v>0</v>
      </c>
      <c r="T114" s="93">
        <f>T107</f>
        <v>6947.28</v>
      </c>
      <c r="U114" s="120">
        <f t="shared" si="2466"/>
        <v>0</v>
      </c>
      <c r="V114" s="101">
        <f t="shared" si="2467"/>
        <v>0</v>
      </c>
      <c r="W114" s="101"/>
      <c r="X114" s="121"/>
      <c r="Y114" s="122" t="e">
        <f t="shared" si="2468"/>
        <v>#DIV/0!</v>
      </c>
      <c r="Z114" s="469">
        <f t="shared" si="2703"/>
        <v>0</v>
      </c>
      <c r="AA114" s="122">
        <f>Z114/Z107</f>
        <v>0</v>
      </c>
      <c r="AB114" s="101">
        <f>AB107*AA114</f>
        <v>0</v>
      </c>
      <c r="AC114" s="119">
        <f t="shared" si="2469"/>
        <v>0</v>
      </c>
      <c r="AD114" s="93">
        <f>AD107</f>
        <v>6947.28</v>
      </c>
      <c r="AE114" s="120">
        <f t="shared" si="2470"/>
        <v>0</v>
      </c>
      <c r="AF114" s="101">
        <f t="shared" si="2471"/>
        <v>0</v>
      </c>
      <c r="AG114" s="101"/>
      <c r="AH114" s="121"/>
      <c r="AI114" s="122" t="e">
        <f t="shared" si="2472"/>
        <v>#DIV/0!</v>
      </c>
      <c r="AJ114" s="469">
        <f t="shared" si="2704"/>
        <v>0</v>
      </c>
      <c r="AK114" s="122" t="e">
        <f>AJ114/AJ107</f>
        <v>#DIV/0!</v>
      </c>
      <c r="AL114" s="101" t="e">
        <f>AL107*AK114</f>
        <v>#DIV/0!</v>
      </c>
      <c r="AM114" s="119">
        <f t="shared" si="2473"/>
        <v>0</v>
      </c>
      <c r="AN114" s="93">
        <f>AN107</f>
        <v>0</v>
      </c>
      <c r="AO114" s="120">
        <f t="shared" si="2474"/>
        <v>0</v>
      </c>
      <c r="AP114" s="101">
        <f t="shared" si="2475"/>
        <v>0</v>
      </c>
      <c r="AQ114" s="101"/>
      <c r="AR114" s="121"/>
      <c r="AS114" s="122" t="e">
        <f t="shared" si="2476"/>
        <v>#DIV/0!</v>
      </c>
      <c r="AT114" s="469">
        <f t="shared" si="2705"/>
        <v>0</v>
      </c>
      <c r="AU114" s="122">
        <f>AT114/AT107</f>
        <v>0</v>
      </c>
      <c r="AV114" s="101">
        <f>AV107*AU114</f>
        <v>0</v>
      </c>
      <c r="AW114" s="119">
        <f t="shared" si="2477"/>
        <v>0</v>
      </c>
      <c r="AX114" s="93">
        <f>AX107</f>
        <v>6947.28</v>
      </c>
      <c r="AY114" s="120">
        <f t="shared" si="2478"/>
        <v>0</v>
      </c>
      <c r="AZ114" s="101">
        <f t="shared" si="2479"/>
        <v>0</v>
      </c>
      <c r="BA114" s="101"/>
      <c r="BB114" s="121"/>
      <c r="BC114" s="122" t="e">
        <f t="shared" si="2480"/>
        <v>#DIV/0!</v>
      </c>
      <c r="BD114" s="469">
        <f t="shared" si="2706"/>
        <v>0</v>
      </c>
      <c r="BE114" s="122">
        <f>BD114/BD107</f>
        <v>0</v>
      </c>
      <c r="BF114" s="101">
        <f>BF107*BE114</f>
        <v>0</v>
      </c>
      <c r="BG114" s="119">
        <f t="shared" si="2481"/>
        <v>0</v>
      </c>
      <c r="BH114" s="93">
        <f>BH107</f>
        <v>6947.28</v>
      </c>
      <c r="BI114" s="120">
        <f t="shared" si="2482"/>
        <v>0</v>
      </c>
      <c r="BJ114" s="101">
        <f t="shared" si="2483"/>
        <v>0</v>
      </c>
      <c r="BK114" s="101"/>
      <c r="BL114" s="121"/>
      <c r="BM114" s="122" t="e">
        <f t="shared" si="2484"/>
        <v>#DIV/0!</v>
      </c>
      <c r="BN114" s="469">
        <f t="shared" si="2707"/>
        <v>0</v>
      </c>
      <c r="BO114" s="122">
        <f>BN114/BN107</f>
        <v>0</v>
      </c>
      <c r="BP114" s="101">
        <f>BP107*BO114</f>
        <v>0</v>
      </c>
      <c r="BQ114" s="119">
        <f t="shared" si="2485"/>
        <v>0</v>
      </c>
      <c r="BR114" s="93">
        <f>BR107</f>
        <v>6947.28</v>
      </c>
      <c r="BS114" s="120">
        <f t="shared" si="2486"/>
        <v>0</v>
      </c>
      <c r="BT114" s="101">
        <f t="shared" si="2487"/>
        <v>0</v>
      </c>
      <c r="BU114" s="101"/>
      <c r="BV114" s="121"/>
      <c r="BW114" s="122" t="e">
        <f t="shared" si="2488"/>
        <v>#DIV/0!</v>
      </c>
      <c r="BX114" s="469">
        <f t="shared" si="2708"/>
        <v>0</v>
      </c>
      <c r="BY114" s="122">
        <f>BX114/BX107</f>
        <v>0</v>
      </c>
      <c r="BZ114" s="101">
        <f>BZ107*BY114</f>
        <v>0</v>
      </c>
      <c r="CA114" s="119">
        <f t="shared" si="2489"/>
        <v>0</v>
      </c>
      <c r="CB114" s="93">
        <f>CB107</f>
        <v>6947.28</v>
      </c>
      <c r="CC114" s="120">
        <f t="shared" si="2490"/>
        <v>0</v>
      </c>
      <c r="CD114" s="101">
        <f t="shared" si="2491"/>
        <v>0</v>
      </c>
      <c r="CE114" s="101"/>
      <c r="CF114" s="121"/>
      <c r="CG114" s="122" t="e">
        <f t="shared" si="2492"/>
        <v>#DIV/0!</v>
      </c>
      <c r="CH114" s="469">
        <f t="shared" si="2709"/>
        <v>0</v>
      </c>
      <c r="CI114" s="122" t="e">
        <f>CH114/CH107</f>
        <v>#DIV/0!</v>
      </c>
      <c r="CJ114" s="101" t="e">
        <f>CJ107*CI114</f>
        <v>#DIV/0!</v>
      </c>
      <c r="CK114" s="119">
        <f t="shared" si="2493"/>
        <v>0</v>
      </c>
      <c r="CL114" s="93">
        <f>CL107</f>
        <v>0</v>
      </c>
      <c r="CM114" s="120">
        <f t="shared" si="2494"/>
        <v>0</v>
      </c>
      <c r="CN114" s="101">
        <f t="shared" si="2495"/>
        <v>0</v>
      </c>
      <c r="CO114" s="101"/>
      <c r="CP114" s="121"/>
      <c r="CQ114" s="122" t="e">
        <f t="shared" si="2496"/>
        <v>#DIV/0!</v>
      </c>
      <c r="CR114" s="469">
        <f t="shared" si="2710"/>
        <v>0</v>
      </c>
      <c r="CS114" s="122">
        <f>CR114/CR107</f>
        <v>0</v>
      </c>
      <c r="CT114" s="101">
        <f>CT107*CS114</f>
        <v>0</v>
      </c>
      <c r="CU114" s="119">
        <f t="shared" si="2497"/>
        <v>0</v>
      </c>
      <c r="CV114" s="93">
        <f>CV107</f>
        <v>6947.28</v>
      </c>
      <c r="CW114" s="120">
        <f t="shared" si="2498"/>
        <v>0</v>
      </c>
      <c r="CX114" s="101">
        <f t="shared" si="2499"/>
        <v>0</v>
      </c>
      <c r="CY114" s="101"/>
      <c r="CZ114" s="121"/>
      <c r="DA114" s="122" t="e">
        <f t="shared" si="2500"/>
        <v>#DIV/0!</v>
      </c>
      <c r="DB114" s="469">
        <f t="shared" si="2711"/>
        <v>0</v>
      </c>
      <c r="DC114" s="122">
        <f>DB114/DB107</f>
        <v>0</v>
      </c>
      <c r="DD114" s="101">
        <f>DD107*DC114</f>
        <v>0</v>
      </c>
      <c r="DE114" s="119">
        <f t="shared" si="2501"/>
        <v>0</v>
      </c>
      <c r="DF114" s="93">
        <f>DF107</f>
        <v>6947.28</v>
      </c>
      <c r="DG114" s="120">
        <f t="shared" si="2502"/>
        <v>0</v>
      </c>
      <c r="DH114" s="101">
        <f t="shared" si="2503"/>
        <v>0</v>
      </c>
      <c r="DI114" s="101"/>
      <c r="DJ114" s="121"/>
      <c r="DK114" s="122" t="e">
        <f t="shared" si="2504"/>
        <v>#DIV/0!</v>
      </c>
      <c r="DL114" s="469">
        <f t="shared" si="2712"/>
        <v>0</v>
      </c>
      <c r="DM114" s="122">
        <f>DL114/DL107</f>
        <v>0</v>
      </c>
      <c r="DN114" s="101">
        <f>DN107*DM114</f>
        <v>0</v>
      </c>
      <c r="DO114" s="119">
        <f t="shared" si="2505"/>
        <v>0</v>
      </c>
      <c r="DP114" s="93">
        <f>DP107</f>
        <v>6947.28</v>
      </c>
      <c r="DQ114" s="120">
        <f t="shared" si="2506"/>
        <v>0</v>
      </c>
      <c r="DR114" s="101">
        <f t="shared" si="2507"/>
        <v>0</v>
      </c>
      <c r="DS114" s="101"/>
      <c r="DT114" s="121"/>
      <c r="DU114" s="122" t="e">
        <f t="shared" si="2508"/>
        <v>#DIV/0!</v>
      </c>
      <c r="DV114" s="469">
        <f t="shared" si="2713"/>
        <v>0</v>
      </c>
      <c r="DW114" s="122">
        <f>DV114/DV107</f>
        <v>0</v>
      </c>
      <c r="DX114" s="101">
        <f>DX107*DW114</f>
        <v>0</v>
      </c>
      <c r="DY114" s="119">
        <f t="shared" si="2509"/>
        <v>0</v>
      </c>
      <c r="DZ114" s="93">
        <f>DZ107</f>
        <v>6947.28</v>
      </c>
      <c r="EA114" s="120">
        <f t="shared" si="2510"/>
        <v>0</v>
      </c>
      <c r="EB114" s="101">
        <f t="shared" si="2511"/>
        <v>0</v>
      </c>
      <c r="EC114" s="101"/>
      <c r="ED114" s="121"/>
      <c r="EE114" s="122" t="e">
        <f t="shared" si="2512"/>
        <v>#DIV/0!</v>
      </c>
      <c r="EF114" s="469">
        <f t="shared" si="2714"/>
        <v>0</v>
      </c>
      <c r="EG114" s="122">
        <f>EF114/EF107</f>
        <v>0</v>
      </c>
      <c r="EH114" s="101">
        <f>EH107*EG114</f>
        <v>0</v>
      </c>
      <c r="EI114" s="119">
        <f t="shared" si="2513"/>
        <v>0</v>
      </c>
      <c r="EJ114" s="93">
        <f>EJ107</f>
        <v>6947.28</v>
      </c>
      <c r="EK114" s="120">
        <f t="shared" si="2514"/>
        <v>0</v>
      </c>
      <c r="EL114" s="101">
        <f t="shared" si="2515"/>
        <v>0</v>
      </c>
      <c r="EM114" s="101"/>
      <c r="EN114" s="121"/>
      <c r="EO114" s="122" t="e">
        <f t="shared" si="2516"/>
        <v>#DIV/0!</v>
      </c>
      <c r="EP114" s="469">
        <f t="shared" si="2715"/>
        <v>0</v>
      </c>
      <c r="EQ114" s="122">
        <f>EP114/EP107</f>
        <v>0</v>
      </c>
      <c r="ER114" s="101">
        <f>ER107*EQ114</f>
        <v>0</v>
      </c>
      <c r="ES114" s="119">
        <f t="shared" si="2517"/>
        <v>0</v>
      </c>
      <c r="ET114" s="93">
        <f>ET107</f>
        <v>6947.28</v>
      </c>
      <c r="EU114" s="120">
        <f t="shared" si="2518"/>
        <v>0</v>
      </c>
      <c r="EV114" s="101">
        <f t="shared" si="2519"/>
        <v>0</v>
      </c>
      <c r="EW114" s="101"/>
      <c r="EX114" s="121"/>
      <c r="EY114" s="122" t="e">
        <f t="shared" si="2520"/>
        <v>#DIV/0!</v>
      </c>
      <c r="EZ114" s="469">
        <f t="shared" si="2716"/>
        <v>0</v>
      </c>
      <c r="FA114" s="122">
        <f>EZ114/EZ107</f>
        <v>0</v>
      </c>
      <c r="FB114" s="101">
        <f>FB107*FA114</f>
        <v>0</v>
      </c>
      <c r="FC114" s="119">
        <f t="shared" si="2521"/>
        <v>0</v>
      </c>
      <c r="FD114" s="93">
        <f>FD107</f>
        <v>6947.28</v>
      </c>
      <c r="FE114" s="120">
        <f t="shared" si="2522"/>
        <v>0</v>
      </c>
      <c r="FF114" s="101">
        <f t="shared" si="2523"/>
        <v>0</v>
      </c>
      <c r="FG114" s="101"/>
      <c r="FH114" s="121"/>
      <c r="FI114" s="122" t="e">
        <f t="shared" si="2524"/>
        <v>#DIV/0!</v>
      </c>
      <c r="FJ114" s="469">
        <f t="shared" si="2717"/>
        <v>0</v>
      </c>
      <c r="FK114" s="122">
        <f>FJ114/FJ107</f>
        <v>0</v>
      </c>
      <c r="FL114" s="101">
        <f>FL107*FK114</f>
        <v>0</v>
      </c>
      <c r="FM114" s="119">
        <f t="shared" si="2525"/>
        <v>0</v>
      </c>
      <c r="FN114" s="93">
        <f>FN107</f>
        <v>6947.28</v>
      </c>
      <c r="FO114" s="120">
        <f t="shared" si="2526"/>
        <v>0</v>
      </c>
      <c r="FP114" s="101">
        <f t="shared" si="2527"/>
        <v>0</v>
      </c>
      <c r="FQ114" s="101"/>
      <c r="FR114" s="121"/>
      <c r="FS114" s="122" t="e">
        <f t="shared" si="2528"/>
        <v>#DIV/0!</v>
      </c>
      <c r="FT114" s="469">
        <f t="shared" si="2718"/>
        <v>0</v>
      </c>
      <c r="FU114" s="122">
        <f>FT114/FT107</f>
        <v>0</v>
      </c>
      <c r="FV114" s="101">
        <f>FV107*FU114</f>
        <v>0</v>
      </c>
      <c r="FW114" s="119">
        <f t="shared" si="2529"/>
        <v>0</v>
      </c>
      <c r="FX114" s="93">
        <f>FX107</f>
        <v>6947.28</v>
      </c>
      <c r="FY114" s="120">
        <f t="shared" si="2530"/>
        <v>0</v>
      </c>
      <c r="FZ114" s="101">
        <f t="shared" si="2531"/>
        <v>0</v>
      </c>
      <c r="GA114" s="101"/>
      <c r="GB114" s="121"/>
      <c r="GC114" s="122" t="e">
        <f t="shared" si="2532"/>
        <v>#DIV/0!</v>
      </c>
      <c r="GD114" s="469">
        <f t="shared" si="2719"/>
        <v>0</v>
      </c>
      <c r="GE114" s="122">
        <f>GD114/GD107</f>
        <v>0</v>
      </c>
      <c r="GF114" s="101">
        <f>GF107*GE114</f>
        <v>0</v>
      </c>
      <c r="GG114" s="119">
        <f t="shared" si="2533"/>
        <v>0</v>
      </c>
      <c r="GH114" s="93">
        <f>GH107</f>
        <v>6947.28</v>
      </c>
      <c r="GI114" s="120">
        <f t="shared" si="2534"/>
        <v>0</v>
      </c>
      <c r="GJ114" s="101">
        <f t="shared" si="2535"/>
        <v>0</v>
      </c>
      <c r="GK114" s="101"/>
      <c r="GL114" s="121"/>
      <c r="GM114" s="122" t="e">
        <f t="shared" si="2536"/>
        <v>#DIV/0!</v>
      </c>
      <c r="GN114" s="469">
        <f t="shared" si="2720"/>
        <v>0</v>
      </c>
      <c r="GO114" s="122">
        <f>GN114/GN107</f>
        <v>0</v>
      </c>
      <c r="GP114" s="101">
        <f>GP107*GO114</f>
        <v>0</v>
      </c>
      <c r="GQ114" s="119">
        <f t="shared" si="2537"/>
        <v>0</v>
      </c>
      <c r="GR114" s="93">
        <f>GR107</f>
        <v>6947.28</v>
      </c>
      <c r="GS114" s="120">
        <f t="shared" si="2538"/>
        <v>0</v>
      </c>
      <c r="GT114" s="101">
        <f t="shared" si="2539"/>
        <v>0</v>
      </c>
      <c r="GU114" s="101"/>
      <c r="GV114" s="121"/>
      <c r="GW114" s="122" t="e">
        <f t="shared" si="2540"/>
        <v>#DIV/0!</v>
      </c>
      <c r="GX114" s="469">
        <f t="shared" si="2721"/>
        <v>0</v>
      </c>
      <c r="GY114" s="122">
        <f>GX114/GX107</f>
        <v>0</v>
      </c>
      <c r="GZ114" s="101">
        <f>GZ107*GY114</f>
        <v>0</v>
      </c>
      <c r="HA114" s="119">
        <f t="shared" si="2541"/>
        <v>0</v>
      </c>
      <c r="HB114" s="93">
        <f>HB107</f>
        <v>6947.28</v>
      </c>
      <c r="HC114" s="120">
        <f t="shared" si="2542"/>
        <v>0</v>
      </c>
      <c r="HD114" s="101">
        <f t="shared" si="2543"/>
        <v>0</v>
      </c>
      <c r="HE114" s="101"/>
      <c r="HF114" s="121"/>
      <c r="HG114" s="122" t="e">
        <f t="shared" si="2544"/>
        <v>#DIV/0!</v>
      </c>
      <c r="HH114" s="469">
        <f t="shared" si="2722"/>
        <v>0</v>
      </c>
      <c r="HI114" s="122">
        <f>HH114/HH107</f>
        <v>0</v>
      </c>
      <c r="HJ114" s="101">
        <f>HJ107*HI114</f>
        <v>0</v>
      </c>
      <c r="HK114" s="119">
        <f t="shared" si="2545"/>
        <v>0</v>
      </c>
      <c r="HL114" s="93">
        <f>HL107</f>
        <v>6947.28</v>
      </c>
      <c r="HM114" s="120">
        <f t="shared" si="2546"/>
        <v>0</v>
      </c>
      <c r="HN114" s="101">
        <f t="shared" si="2547"/>
        <v>0</v>
      </c>
      <c r="HO114" s="101"/>
      <c r="HP114" s="121"/>
      <c r="HQ114" s="122" t="e">
        <f t="shared" si="2548"/>
        <v>#DIV/0!</v>
      </c>
      <c r="HR114" s="469">
        <f t="shared" si="2723"/>
        <v>0</v>
      </c>
      <c r="HS114" s="122">
        <f>HR114/HR107</f>
        <v>0</v>
      </c>
      <c r="HT114" s="101">
        <f>HT107*HS114</f>
        <v>0</v>
      </c>
      <c r="HU114" s="119">
        <f t="shared" si="2549"/>
        <v>0</v>
      </c>
      <c r="HV114" s="93">
        <f>HV107</f>
        <v>6947.28</v>
      </c>
      <c r="HW114" s="120">
        <f t="shared" si="2550"/>
        <v>0</v>
      </c>
      <c r="HX114" s="101">
        <f t="shared" si="2551"/>
        <v>0</v>
      </c>
      <c r="HY114" s="101"/>
      <c r="HZ114" s="121"/>
      <c r="IA114" s="122" t="e">
        <f t="shared" si="2552"/>
        <v>#DIV/0!</v>
      </c>
      <c r="IB114" s="469">
        <f t="shared" si="2724"/>
        <v>0</v>
      </c>
      <c r="IC114" s="122">
        <f>IB114/IB107</f>
        <v>0</v>
      </c>
      <c r="ID114" s="101">
        <f>ID107*IC114</f>
        <v>0</v>
      </c>
      <c r="IE114" s="119">
        <f t="shared" si="2553"/>
        <v>0</v>
      </c>
      <c r="IF114" s="93">
        <f>IF107</f>
        <v>6947.28</v>
      </c>
      <c r="IG114" s="120">
        <f t="shared" si="2554"/>
        <v>0</v>
      </c>
      <c r="IH114" s="101">
        <f t="shared" si="2555"/>
        <v>0</v>
      </c>
      <c r="II114" s="101"/>
      <c r="IJ114" s="121"/>
      <c r="IK114" s="122" t="e">
        <f t="shared" si="2556"/>
        <v>#DIV/0!</v>
      </c>
      <c r="IL114" s="469">
        <f t="shared" si="2725"/>
        <v>0</v>
      </c>
      <c r="IM114" s="122">
        <f>IL114/IL107</f>
        <v>0</v>
      </c>
      <c r="IN114" s="101">
        <f>IN107*IM114</f>
        <v>0</v>
      </c>
      <c r="IO114" s="119">
        <f t="shared" si="2557"/>
        <v>0</v>
      </c>
      <c r="IP114" s="93">
        <f>IP107</f>
        <v>6947.28</v>
      </c>
      <c r="IQ114" s="120">
        <f t="shared" si="2558"/>
        <v>0</v>
      </c>
      <c r="IR114" s="101">
        <f t="shared" si="2559"/>
        <v>0</v>
      </c>
      <c r="IS114" s="101"/>
      <c r="IT114" s="121"/>
      <c r="IU114" s="122" t="e">
        <f t="shared" si="2560"/>
        <v>#DIV/0!</v>
      </c>
      <c r="IV114" s="469">
        <f t="shared" si="2726"/>
        <v>0</v>
      </c>
      <c r="IW114" s="122">
        <f>IV114/IV107</f>
        <v>0</v>
      </c>
      <c r="IX114" s="101">
        <f>IX107*IW114</f>
        <v>0</v>
      </c>
      <c r="IY114" s="119">
        <f t="shared" si="2561"/>
        <v>0</v>
      </c>
      <c r="IZ114" s="93">
        <f>IZ107</f>
        <v>6947.28</v>
      </c>
      <c r="JA114" s="120">
        <f t="shared" si="2562"/>
        <v>0</v>
      </c>
      <c r="JB114" s="101">
        <f t="shared" si="2563"/>
        <v>0</v>
      </c>
      <c r="JC114" s="101"/>
      <c r="JD114" s="121"/>
      <c r="JE114" s="122" t="e">
        <f t="shared" si="2564"/>
        <v>#DIV/0!</v>
      </c>
      <c r="JF114" s="469">
        <f t="shared" si="2727"/>
        <v>0</v>
      </c>
      <c r="JG114" s="122">
        <f>JF114/JF107</f>
        <v>0</v>
      </c>
      <c r="JH114" s="101">
        <f>JH107*JG114</f>
        <v>0</v>
      </c>
      <c r="JI114" s="119">
        <f t="shared" si="2565"/>
        <v>0</v>
      </c>
      <c r="JJ114" s="93">
        <f>JJ107</f>
        <v>6947.28</v>
      </c>
      <c r="JK114" s="120">
        <f t="shared" si="2566"/>
        <v>0</v>
      </c>
      <c r="JL114" s="101">
        <f t="shared" si="2567"/>
        <v>0</v>
      </c>
      <c r="JM114" s="101"/>
      <c r="JN114" s="121"/>
      <c r="JO114" s="122" t="e">
        <f t="shared" si="2568"/>
        <v>#DIV/0!</v>
      </c>
      <c r="JP114" s="469">
        <f t="shared" si="2728"/>
        <v>0</v>
      </c>
      <c r="JQ114" s="122" t="e">
        <f>JP114/JP107</f>
        <v>#DIV/0!</v>
      </c>
      <c r="JR114" s="101" t="e">
        <f>JR107*JQ114</f>
        <v>#DIV/0!</v>
      </c>
      <c r="JS114" s="119">
        <f t="shared" si="2569"/>
        <v>0</v>
      </c>
      <c r="JT114" s="93">
        <f>JT107</f>
        <v>0</v>
      </c>
      <c r="JU114" s="120">
        <f t="shared" si="2570"/>
        <v>0</v>
      </c>
      <c r="JV114" s="101">
        <f t="shared" si="2571"/>
        <v>0</v>
      </c>
      <c r="JW114" s="101"/>
      <c r="JX114" s="121"/>
      <c r="JY114" s="122" t="e">
        <f t="shared" si="2572"/>
        <v>#DIV/0!</v>
      </c>
      <c r="JZ114" s="469">
        <f t="shared" si="2729"/>
        <v>0</v>
      </c>
      <c r="KA114" s="122">
        <f>JZ114/JZ107</f>
        <v>0</v>
      </c>
      <c r="KB114" s="101">
        <f>KB107*KA114</f>
        <v>0</v>
      </c>
      <c r="KC114" s="119">
        <f t="shared" si="2573"/>
        <v>0</v>
      </c>
      <c r="KD114" s="93">
        <f>KD107</f>
        <v>6947.28</v>
      </c>
      <c r="KE114" s="120">
        <f t="shared" si="2574"/>
        <v>0</v>
      </c>
      <c r="KF114" s="101">
        <f t="shared" si="2575"/>
        <v>0</v>
      </c>
      <c r="KG114" s="101"/>
      <c r="KH114" s="121"/>
      <c r="KI114" s="122" t="e">
        <f t="shared" si="2576"/>
        <v>#DIV/0!</v>
      </c>
      <c r="KJ114" s="469">
        <f t="shared" si="2730"/>
        <v>0</v>
      </c>
      <c r="KK114" s="122">
        <f>KJ114/KJ107</f>
        <v>0</v>
      </c>
      <c r="KL114" s="101">
        <f>KL107*KK114</f>
        <v>0</v>
      </c>
      <c r="KM114" s="119">
        <f t="shared" si="2577"/>
        <v>0</v>
      </c>
      <c r="KN114" s="93">
        <f>KN107</f>
        <v>6947.28</v>
      </c>
      <c r="KO114" s="120">
        <f t="shared" si="2578"/>
        <v>0</v>
      </c>
      <c r="KP114" s="101">
        <f t="shared" si="2579"/>
        <v>0</v>
      </c>
      <c r="KQ114" s="101"/>
      <c r="KR114" s="121"/>
      <c r="KS114" s="122" t="e">
        <f t="shared" si="2580"/>
        <v>#DIV/0!</v>
      </c>
      <c r="KT114" s="469">
        <f t="shared" si="2731"/>
        <v>0</v>
      </c>
      <c r="KU114" s="122">
        <f>KT114/KT107</f>
        <v>0</v>
      </c>
      <c r="KV114" s="101">
        <f>KV107*KU114</f>
        <v>0</v>
      </c>
      <c r="KW114" s="119">
        <f t="shared" si="2581"/>
        <v>0</v>
      </c>
      <c r="KX114" s="93">
        <f>KX107</f>
        <v>6947.28</v>
      </c>
      <c r="KY114" s="120">
        <f t="shared" si="2582"/>
        <v>0</v>
      </c>
      <c r="KZ114" s="101">
        <f t="shared" si="2583"/>
        <v>0</v>
      </c>
      <c r="LA114" s="101"/>
      <c r="LB114" s="121"/>
      <c r="LC114" s="122" t="e">
        <f t="shared" si="2584"/>
        <v>#DIV/0!</v>
      </c>
      <c r="LD114" s="469">
        <f t="shared" si="2732"/>
        <v>0</v>
      </c>
      <c r="LE114" s="122">
        <f>LD114/LD107</f>
        <v>0</v>
      </c>
      <c r="LF114" s="101">
        <f>LF107*LE114</f>
        <v>0</v>
      </c>
      <c r="LG114" s="119">
        <f t="shared" si="2585"/>
        <v>0</v>
      </c>
      <c r="LH114" s="93">
        <f>LH107</f>
        <v>6947.28</v>
      </c>
      <c r="LI114" s="120">
        <f t="shared" si="2586"/>
        <v>0</v>
      </c>
      <c r="LJ114" s="101">
        <f t="shared" si="2587"/>
        <v>0</v>
      </c>
      <c r="LK114" s="101"/>
      <c r="LL114" s="121"/>
      <c r="LM114" s="122" t="e">
        <f t="shared" si="2588"/>
        <v>#DIV/0!</v>
      </c>
      <c r="LN114" s="469">
        <f t="shared" si="2733"/>
        <v>0</v>
      </c>
      <c r="LO114" s="122">
        <f>LN114/LN107</f>
        <v>0</v>
      </c>
      <c r="LP114" s="101">
        <f>LP107*LO114</f>
        <v>0</v>
      </c>
      <c r="LQ114" s="119">
        <f t="shared" si="2589"/>
        <v>0</v>
      </c>
      <c r="LR114" s="93">
        <f>LR107</f>
        <v>6947.28</v>
      </c>
      <c r="LS114" s="120">
        <f t="shared" si="2590"/>
        <v>0</v>
      </c>
      <c r="LT114" s="101">
        <f t="shared" si="2591"/>
        <v>0</v>
      </c>
      <c r="LU114" s="101"/>
      <c r="LV114" s="121"/>
      <c r="LW114" s="122" t="e">
        <f t="shared" si="2592"/>
        <v>#DIV/0!</v>
      </c>
      <c r="LX114" s="469">
        <f t="shared" si="2734"/>
        <v>0</v>
      </c>
      <c r="LY114" s="122">
        <f>LX114/LX107</f>
        <v>0</v>
      </c>
      <c r="LZ114" s="101">
        <f>LZ107*LY114</f>
        <v>0</v>
      </c>
      <c r="MA114" s="119">
        <f t="shared" si="2593"/>
        <v>0</v>
      </c>
      <c r="MB114" s="93">
        <f>MB107</f>
        <v>6947.28</v>
      </c>
      <c r="MC114" s="120">
        <f t="shared" si="2594"/>
        <v>0</v>
      </c>
      <c r="MD114" s="101">
        <f t="shared" si="2595"/>
        <v>0</v>
      </c>
      <c r="ME114" s="101"/>
      <c r="MF114" s="121"/>
      <c r="MG114" s="122" t="e">
        <f t="shared" si="2596"/>
        <v>#DIV/0!</v>
      </c>
      <c r="MH114" s="469">
        <f t="shared" si="2735"/>
        <v>0</v>
      </c>
      <c r="MI114" s="122">
        <f>MH114/MH107</f>
        <v>0</v>
      </c>
      <c r="MJ114" s="101">
        <f>MJ107*MI114</f>
        <v>0</v>
      </c>
      <c r="MK114" s="119">
        <f t="shared" si="2597"/>
        <v>0</v>
      </c>
      <c r="ML114" s="93">
        <f>ML107</f>
        <v>6947.28</v>
      </c>
      <c r="MM114" s="120">
        <f t="shared" si="2598"/>
        <v>0</v>
      </c>
      <c r="MN114" s="101">
        <f t="shared" si="2599"/>
        <v>0</v>
      </c>
      <c r="MO114" s="101"/>
      <c r="MP114" s="121"/>
      <c r="MQ114" s="122" t="e">
        <f t="shared" si="2600"/>
        <v>#DIV/0!</v>
      </c>
      <c r="MR114" s="469">
        <f t="shared" si="2736"/>
        <v>0</v>
      </c>
      <c r="MS114" s="122">
        <f>MR114/MR107</f>
        <v>0</v>
      </c>
      <c r="MT114" s="101">
        <f>MT107*MS114</f>
        <v>0</v>
      </c>
      <c r="MU114" s="119">
        <f t="shared" si="2601"/>
        <v>0</v>
      </c>
      <c r="MV114" s="93">
        <f>MV107</f>
        <v>6947.28</v>
      </c>
      <c r="MW114" s="120">
        <f t="shared" si="2602"/>
        <v>0</v>
      </c>
      <c r="MX114" s="101">
        <f t="shared" si="2603"/>
        <v>0</v>
      </c>
      <c r="MY114" s="101"/>
      <c r="MZ114" s="121"/>
      <c r="NA114" s="122" t="e">
        <f t="shared" si="2604"/>
        <v>#DIV/0!</v>
      </c>
      <c r="NB114" s="469">
        <f t="shared" si="2737"/>
        <v>0</v>
      </c>
      <c r="NC114" s="122">
        <f>NB114/NB107</f>
        <v>0</v>
      </c>
      <c r="ND114" s="101">
        <f>ND107*NC114</f>
        <v>0</v>
      </c>
      <c r="NE114" s="119">
        <f t="shared" si="2605"/>
        <v>0</v>
      </c>
      <c r="NF114" s="93">
        <f>NF107</f>
        <v>6947.28</v>
      </c>
      <c r="NG114" s="120">
        <f t="shared" si="2606"/>
        <v>0</v>
      </c>
      <c r="NH114" s="101">
        <f t="shared" si="2607"/>
        <v>0</v>
      </c>
      <c r="NI114" s="101"/>
      <c r="NJ114" s="121"/>
      <c r="NK114" s="122" t="e">
        <f t="shared" si="2608"/>
        <v>#DIV/0!</v>
      </c>
      <c r="NL114" s="469">
        <f t="shared" si="2738"/>
        <v>0</v>
      </c>
      <c r="NM114" s="122">
        <f>NL114/NL107</f>
        <v>0</v>
      </c>
      <c r="NN114" s="101">
        <f>NN107*NM114</f>
        <v>0</v>
      </c>
      <c r="NO114" s="119">
        <f t="shared" si="2609"/>
        <v>0</v>
      </c>
      <c r="NP114" s="93">
        <f>NP107</f>
        <v>6947.28</v>
      </c>
      <c r="NQ114" s="120">
        <f t="shared" si="2610"/>
        <v>0</v>
      </c>
      <c r="NR114" s="101">
        <f t="shared" si="2611"/>
        <v>0</v>
      </c>
      <c r="NS114" s="101"/>
      <c r="NT114" s="121"/>
      <c r="NU114" s="122" t="e">
        <f t="shared" si="2612"/>
        <v>#DIV/0!</v>
      </c>
      <c r="NV114" s="469">
        <f t="shared" si="2739"/>
        <v>0</v>
      </c>
      <c r="NW114" s="122">
        <f>NV114/NV107</f>
        <v>0</v>
      </c>
      <c r="NX114" s="101">
        <f>NX107*NW114</f>
        <v>0</v>
      </c>
      <c r="NY114" s="119">
        <f t="shared" si="2613"/>
        <v>0</v>
      </c>
      <c r="NZ114" s="93">
        <f>NZ107</f>
        <v>6947.28</v>
      </c>
      <c r="OA114" s="120">
        <f t="shared" si="2614"/>
        <v>0</v>
      </c>
      <c r="OB114" s="101">
        <f t="shared" si="2615"/>
        <v>0</v>
      </c>
      <c r="OC114" s="101"/>
      <c r="OD114" s="121"/>
      <c r="OE114" s="122" t="e">
        <f t="shared" si="2616"/>
        <v>#DIV/0!</v>
      </c>
      <c r="OF114" s="469">
        <f t="shared" si="2740"/>
        <v>0</v>
      </c>
      <c r="OG114" s="122">
        <f>OF114/OF107</f>
        <v>0</v>
      </c>
      <c r="OH114" s="101">
        <f>OH107*OG114</f>
        <v>0</v>
      </c>
      <c r="OI114" s="119">
        <f t="shared" si="2617"/>
        <v>0</v>
      </c>
      <c r="OJ114" s="93">
        <f>OJ107</f>
        <v>6947.28</v>
      </c>
      <c r="OK114" s="120">
        <f t="shared" si="2618"/>
        <v>0</v>
      </c>
      <c r="OL114" s="101">
        <f t="shared" si="2619"/>
        <v>0</v>
      </c>
      <c r="OM114" s="101"/>
      <c r="ON114" s="121"/>
      <c r="OO114" s="122" t="e">
        <f t="shared" si="2620"/>
        <v>#DIV/0!</v>
      </c>
      <c r="OP114" s="469">
        <f t="shared" si="2741"/>
        <v>0</v>
      </c>
      <c r="OQ114" s="122">
        <f>OP114/OP107</f>
        <v>0</v>
      </c>
      <c r="OR114" s="101">
        <f>OR107*OQ114</f>
        <v>0</v>
      </c>
      <c r="OS114" s="119">
        <f t="shared" si="2621"/>
        <v>0</v>
      </c>
      <c r="OT114" s="93">
        <f>OT107</f>
        <v>6947.28</v>
      </c>
      <c r="OU114" s="120">
        <f t="shared" si="2622"/>
        <v>0</v>
      </c>
      <c r="OV114" s="101">
        <f t="shared" si="2623"/>
        <v>0</v>
      </c>
      <c r="OW114" s="101"/>
      <c r="OX114" s="121"/>
      <c r="OY114" s="122" t="e">
        <f t="shared" si="2624"/>
        <v>#DIV/0!</v>
      </c>
      <c r="OZ114" s="469">
        <f t="shared" si="2742"/>
        <v>0</v>
      </c>
      <c r="PA114" s="122">
        <f>OZ114/OZ107</f>
        <v>0</v>
      </c>
      <c r="PB114" s="101">
        <f>PB107*PA114</f>
        <v>0</v>
      </c>
      <c r="PC114" s="119">
        <f t="shared" si="2625"/>
        <v>0</v>
      </c>
      <c r="PD114" s="93">
        <f>PD107</f>
        <v>6947.28</v>
      </c>
      <c r="PE114" s="120">
        <f t="shared" si="2626"/>
        <v>0</v>
      </c>
      <c r="PF114" s="101">
        <f t="shared" si="2627"/>
        <v>0</v>
      </c>
      <c r="PG114" s="101"/>
      <c r="PH114" s="121"/>
      <c r="PI114" s="122" t="e">
        <f t="shared" si="2628"/>
        <v>#DIV/0!</v>
      </c>
      <c r="PJ114" s="469">
        <f t="shared" si="2743"/>
        <v>0</v>
      </c>
      <c r="PK114" s="122">
        <f>PJ114/PJ107</f>
        <v>0</v>
      </c>
      <c r="PL114" s="101">
        <f>PL107*PK114</f>
        <v>0</v>
      </c>
      <c r="PM114" s="119">
        <f t="shared" si="2629"/>
        <v>0</v>
      </c>
      <c r="PN114" s="93">
        <f>PN107</f>
        <v>6947.28</v>
      </c>
      <c r="PO114" s="120">
        <f t="shared" si="2630"/>
        <v>0</v>
      </c>
      <c r="PP114" s="101">
        <f t="shared" si="2631"/>
        <v>0</v>
      </c>
      <c r="PQ114" s="101"/>
      <c r="PR114" s="121"/>
      <c r="PS114" s="122" t="e">
        <f t="shared" si="2632"/>
        <v>#DIV/0!</v>
      </c>
      <c r="PT114" s="469">
        <f t="shared" si="2744"/>
        <v>0</v>
      </c>
      <c r="PU114" s="122" t="e">
        <f>PT114/PT107</f>
        <v>#DIV/0!</v>
      </c>
      <c r="PV114" s="101" t="e">
        <f>PV107*PU114</f>
        <v>#DIV/0!</v>
      </c>
      <c r="PW114" s="119">
        <f t="shared" si="2633"/>
        <v>0</v>
      </c>
      <c r="PX114" s="93">
        <f>PX107</f>
        <v>0</v>
      </c>
      <c r="PY114" s="120">
        <f t="shared" si="2634"/>
        <v>0</v>
      </c>
      <c r="PZ114" s="101">
        <f t="shared" si="2635"/>
        <v>0</v>
      </c>
      <c r="QA114" s="101"/>
      <c r="QB114" s="121"/>
      <c r="QC114" s="122" t="e">
        <f t="shared" si="2636"/>
        <v>#DIV/0!</v>
      </c>
      <c r="QD114" s="469">
        <f t="shared" si="2745"/>
        <v>0</v>
      </c>
      <c r="QE114" s="122">
        <f>QD114/QD107</f>
        <v>0</v>
      </c>
      <c r="QF114" s="101">
        <f>QF107*QE114</f>
        <v>0</v>
      </c>
      <c r="QG114" s="119">
        <f t="shared" si="2637"/>
        <v>0</v>
      </c>
      <c r="QH114" s="93">
        <f>QH107</f>
        <v>6947.28</v>
      </c>
      <c r="QI114" s="120">
        <f t="shared" si="2638"/>
        <v>0</v>
      </c>
      <c r="QJ114" s="101">
        <f t="shared" si="2639"/>
        <v>0</v>
      </c>
      <c r="QK114" s="101"/>
      <c r="QL114" s="121"/>
      <c r="QM114" s="122" t="e">
        <f t="shared" si="2640"/>
        <v>#DIV/0!</v>
      </c>
      <c r="QN114" s="469">
        <f t="shared" si="2746"/>
        <v>0</v>
      </c>
      <c r="QO114" s="122">
        <f>QN114/QN107</f>
        <v>0</v>
      </c>
      <c r="QP114" s="101">
        <f>QP107*QO114</f>
        <v>0</v>
      </c>
      <c r="QQ114" s="119">
        <f t="shared" si="2641"/>
        <v>0</v>
      </c>
      <c r="QR114" s="93">
        <f>QR107</f>
        <v>6947.28</v>
      </c>
      <c r="QS114" s="120">
        <f t="shared" si="2642"/>
        <v>0</v>
      </c>
      <c r="QT114" s="101">
        <f t="shared" si="2643"/>
        <v>0</v>
      </c>
      <c r="QU114" s="101"/>
      <c r="QV114" s="121"/>
      <c r="QW114" s="122" t="e">
        <f t="shared" si="2644"/>
        <v>#DIV/0!</v>
      </c>
      <c r="QX114" s="469">
        <f t="shared" si="2747"/>
        <v>0</v>
      </c>
      <c r="QY114" s="122">
        <f>QX114/QX107</f>
        <v>0</v>
      </c>
      <c r="QZ114" s="101">
        <f>QZ107*QY114</f>
        <v>0</v>
      </c>
      <c r="RA114" s="119">
        <f t="shared" si="2645"/>
        <v>0</v>
      </c>
      <c r="RB114" s="93">
        <f>RB107</f>
        <v>6947.28</v>
      </c>
      <c r="RC114" s="120">
        <f t="shared" si="2646"/>
        <v>0</v>
      </c>
      <c r="RD114" s="101">
        <f t="shared" si="2647"/>
        <v>0</v>
      </c>
      <c r="RE114" s="101"/>
      <c r="RF114" s="121"/>
      <c r="RG114" s="122" t="e">
        <f t="shared" si="2648"/>
        <v>#DIV/0!</v>
      </c>
      <c r="RH114" s="469">
        <f t="shared" si="2748"/>
        <v>0</v>
      </c>
      <c r="RI114" s="122">
        <f>RH114/RH107</f>
        <v>0</v>
      </c>
      <c r="RJ114" s="101">
        <f>RJ107*RI114</f>
        <v>0</v>
      </c>
      <c r="RK114" s="119">
        <f t="shared" si="2649"/>
        <v>0</v>
      </c>
      <c r="RL114" s="93">
        <f>RL107</f>
        <v>6947.28</v>
      </c>
      <c r="RM114" s="120">
        <f t="shared" si="2650"/>
        <v>0</v>
      </c>
      <c r="RN114" s="101">
        <f t="shared" si="2651"/>
        <v>0</v>
      </c>
      <c r="RO114" s="101"/>
      <c r="RP114" s="121"/>
      <c r="RQ114" s="122" t="e">
        <f t="shared" si="2652"/>
        <v>#DIV/0!</v>
      </c>
      <c r="RR114" s="469">
        <f t="shared" si="2749"/>
        <v>0</v>
      </c>
      <c r="RS114" s="122">
        <f>RR114/RR107</f>
        <v>0</v>
      </c>
      <c r="RT114" s="101">
        <f>RT107*RS114</f>
        <v>0</v>
      </c>
      <c r="RU114" s="119">
        <f t="shared" si="2653"/>
        <v>0</v>
      </c>
      <c r="RV114" s="93">
        <f>RV107</f>
        <v>6947.28</v>
      </c>
      <c r="RW114" s="120">
        <f t="shared" si="2654"/>
        <v>0</v>
      </c>
      <c r="RX114" s="101">
        <f t="shared" si="2655"/>
        <v>0</v>
      </c>
      <c r="RY114" s="101"/>
      <c r="RZ114" s="121"/>
      <c r="SA114" s="122" t="e">
        <f t="shared" si="2656"/>
        <v>#DIV/0!</v>
      </c>
      <c r="SB114" s="469">
        <f t="shared" si="2750"/>
        <v>0</v>
      </c>
      <c r="SC114" s="122">
        <f>SB114/SB107</f>
        <v>0</v>
      </c>
      <c r="SD114" s="101">
        <f>SD107*SC114</f>
        <v>0</v>
      </c>
      <c r="SE114" s="119">
        <f t="shared" si="2657"/>
        <v>0</v>
      </c>
      <c r="SF114" s="93">
        <f>SF107</f>
        <v>6947.28</v>
      </c>
      <c r="SG114" s="120">
        <f t="shared" si="2658"/>
        <v>0</v>
      </c>
      <c r="SH114" s="101">
        <f t="shared" si="2659"/>
        <v>0</v>
      </c>
      <c r="SI114" s="101"/>
      <c r="SJ114" s="121"/>
      <c r="SK114" s="122" t="e">
        <f t="shared" si="2660"/>
        <v>#DIV/0!</v>
      </c>
      <c r="SL114" s="469">
        <f t="shared" si="2751"/>
        <v>0</v>
      </c>
      <c r="SM114" s="122">
        <f>SL114/SL107</f>
        <v>0</v>
      </c>
      <c r="SN114" s="101">
        <f>SN107*SM114</f>
        <v>0</v>
      </c>
      <c r="SO114" s="119">
        <f t="shared" si="2661"/>
        <v>0</v>
      </c>
      <c r="SP114" s="93">
        <f>SP107</f>
        <v>6947.28</v>
      </c>
      <c r="SQ114" s="120">
        <f t="shared" si="2662"/>
        <v>0</v>
      </c>
      <c r="SR114" s="101">
        <f t="shared" si="2663"/>
        <v>0</v>
      </c>
      <c r="SS114" s="101"/>
      <c r="ST114" s="121"/>
      <c r="SU114" s="122" t="e">
        <f t="shared" si="2664"/>
        <v>#DIV/0!</v>
      </c>
      <c r="SV114" s="469">
        <f t="shared" si="2752"/>
        <v>0</v>
      </c>
      <c r="SW114" s="122">
        <f>SV114/SV107</f>
        <v>0</v>
      </c>
      <c r="SX114" s="101">
        <f>SX107*SW114</f>
        <v>0</v>
      </c>
      <c r="SY114" s="119">
        <f t="shared" si="2665"/>
        <v>0</v>
      </c>
      <c r="SZ114" s="93">
        <f>SZ107</f>
        <v>6947.28</v>
      </c>
      <c r="TA114" s="120">
        <f t="shared" si="2666"/>
        <v>0</v>
      </c>
      <c r="TB114" s="101">
        <f t="shared" si="2667"/>
        <v>0</v>
      </c>
      <c r="TC114" s="101"/>
      <c r="TD114" s="121"/>
      <c r="TE114" s="122" t="e">
        <f t="shared" si="2668"/>
        <v>#DIV/0!</v>
      </c>
      <c r="TF114" s="469">
        <f t="shared" si="2753"/>
        <v>0</v>
      </c>
      <c r="TG114" s="122">
        <f>TF114/TF107</f>
        <v>0</v>
      </c>
      <c r="TH114" s="101">
        <f>TH107*TG114</f>
        <v>0</v>
      </c>
      <c r="TI114" s="119">
        <f t="shared" si="2669"/>
        <v>0</v>
      </c>
      <c r="TJ114" s="93">
        <f>TJ107</f>
        <v>6947.28</v>
      </c>
      <c r="TK114" s="120">
        <f t="shared" si="2670"/>
        <v>0</v>
      </c>
      <c r="TL114" s="101">
        <f t="shared" si="2671"/>
        <v>0</v>
      </c>
      <c r="TM114" s="101"/>
      <c r="TN114" s="121"/>
      <c r="TO114" s="122" t="e">
        <f t="shared" si="2672"/>
        <v>#DIV/0!</v>
      </c>
      <c r="TP114" s="469">
        <f t="shared" si="2754"/>
        <v>0</v>
      </c>
      <c r="TQ114" s="122">
        <f>TP114/TP107</f>
        <v>0</v>
      </c>
      <c r="TR114" s="101">
        <f>TR107*TQ114</f>
        <v>0</v>
      </c>
      <c r="TS114" s="119">
        <f t="shared" si="2673"/>
        <v>0</v>
      </c>
      <c r="TT114" s="93">
        <f>TT107</f>
        <v>6947.28</v>
      </c>
      <c r="TU114" s="120">
        <f t="shared" si="2674"/>
        <v>0</v>
      </c>
      <c r="TV114" s="101">
        <f t="shared" si="2675"/>
        <v>0</v>
      </c>
      <c r="TW114" s="101"/>
      <c r="TX114" s="121"/>
      <c r="TY114" s="122" t="e">
        <f t="shared" si="2676"/>
        <v>#DIV/0!</v>
      </c>
      <c r="TZ114" s="469">
        <f t="shared" si="2755"/>
        <v>0</v>
      </c>
      <c r="UA114" s="122">
        <f>TZ114/TZ107</f>
        <v>0</v>
      </c>
      <c r="UB114" s="101">
        <f>UB107*UA114</f>
        <v>0</v>
      </c>
      <c r="UC114" s="119">
        <f t="shared" si="2677"/>
        <v>0</v>
      </c>
      <c r="UD114" s="93">
        <f>UD107</f>
        <v>6947.28</v>
      </c>
      <c r="UE114" s="120">
        <f t="shared" si="2678"/>
        <v>0</v>
      </c>
      <c r="UF114" s="101">
        <f t="shared" si="2679"/>
        <v>0</v>
      </c>
      <c r="UG114" s="101"/>
      <c r="UH114" s="121"/>
      <c r="UI114" s="122" t="e">
        <f t="shared" si="2680"/>
        <v>#DIV/0!</v>
      </c>
      <c r="UJ114" s="469">
        <f t="shared" si="2756"/>
        <v>0</v>
      </c>
      <c r="UK114" s="122">
        <f>UJ114/UJ107</f>
        <v>0</v>
      </c>
      <c r="UL114" s="101">
        <f>UL107*UK114</f>
        <v>0</v>
      </c>
      <c r="UM114" s="119">
        <f t="shared" si="2681"/>
        <v>0</v>
      </c>
      <c r="UN114" s="93">
        <f>UN107</f>
        <v>6947.28</v>
      </c>
      <c r="UO114" s="120">
        <f t="shared" si="2682"/>
        <v>0</v>
      </c>
      <c r="UP114" s="101">
        <f t="shared" si="2683"/>
        <v>0</v>
      </c>
      <c r="UQ114" s="101"/>
      <c r="UR114" s="121"/>
      <c r="US114" s="122" t="e">
        <f t="shared" si="2684"/>
        <v>#DIV/0!</v>
      </c>
      <c r="UT114" s="469">
        <f t="shared" si="2757"/>
        <v>0</v>
      </c>
      <c r="UU114" s="122">
        <f>UT114/UT107</f>
        <v>0</v>
      </c>
      <c r="UV114" s="101">
        <f>UV107*UU114</f>
        <v>0</v>
      </c>
      <c r="UW114" s="119">
        <f t="shared" si="2685"/>
        <v>0</v>
      </c>
      <c r="UX114" s="93">
        <f>UX107</f>
        <v>6947.28</v>
      </c>
      <c r="UY114" s="120">
        <f t="shared" si="2686"/>
        <v>0</v>
      </c>
      <c r="UZ114" s="101">
        <f t="shared" si="2687"/>
        <v>0</v>
      </c>
      <c r="VA114" s="101"/>
      <c r="VB114" s="121"/>
      <c r="VC114" s="122" t="e">
        <f t="shared" si="2688"/>
        <v>#DIV/0!</v>
      </c>
      <c r="VD114" s="469">
        <f t="shared" si="2758"/>
        <v>0</v>
      </c>
      <c r="VE114" s="122">
        <f>VD114/VD107</f>
        <v>0</v>
      </c>
      <c r="VF114" s="101">
        <f>VF107*VE114</f>
        <v>0</v>
      </c>
      <c r="VG114" s="119">
        <f t="shared" si="2689"/>
        <v>0</v>
      </c>
      <c r="VH114" s="93">
        <f>VH107</f>
        <v>6947.28</v>
      </c>
      <c r="VI114" s="120">
        <f t="shared" si="2690"/>
        <v>0</v>
      </c>
      <c r="VJ114" s="101">
        <f t="shared" si="2691"/>
        <v>0</v>
      </c>
      <c r="VK114" s="101"/>
      <c r="VL114" s="121"/>
      <c r="VM114" s="122" t="e">
        <f t="shared" si="2692"/>
        <v>#DIV/0!</v>
      </c>
      <c r="VN114" s="469">
        <f t="shared" si="2759"/>
        <v>0</v>
      </c>
      <c r="VO114" s="122">
        <f>VN114/VN107</f>
        <v>0</v>
      </c>
      <c r="VP114" s="101">
        <f>VP107*VO114</f>
        <v>0</v>
      </c>
      <c r="VQ114" s="119">
        <f t="shared" si="2693"/>
        <v>0</v>
      </c>
      <c r="VR114" s="93">
        <f>VR107</f>
        <v>6947.28</v>
      </c>
      <c r="VS114" s="120">
        <f t="shared" si="2694"/>
        <v>0</v>
      </c>
      <c r="VT114" s="101">
        <f t="shared" si="2695"/>
        <v>0</v>
      </c>
      <c r="VU114" s="101"/>
      <c r="VV114" s="121"/>
      <c r="VW114" s="122" t="e">
        <f t="shared" si="2696"/>
        <v>#DIV/0!</v>
      </c>
      <c r="VX114" s="452">
        <f t="shared" si="2697"/>
        <v>0</v>
      </c>
      <c r="VY114" s="122">
        <f>VX114/VX107</f>
        <v>0</v>
      </c>
      <c r="VZ114" s="101">
        <f>VZ107*VY114</f>
        <v>0</v>
      </c>
      <c r="WA114" s="119">
        <f t="shared" si="2698"/>
        <v>0</v>
      </c>
      <c r="WB114" s="93">
        <f>WB107</f>
        <v>6947.28</v>
      </c>
      <c r="WC114" s="120">
        <f t="shared" si="2699"/>
        <v>0</v>
      </c>
      <c r="WD114" s="101">
        <f t="shared" si="2700"/>
        <v>0</v>
      </c>
      <c r="WE114" s="101"/>
      <c r="WF114" s="121"/>
    </row>
    <row r="115" spans="1:604" ht="48">
      <c r="A115" s="5"/>
      <c r="B115" s="94" t="s">
        <v>410</v>
      </c>
      <c r="C115" s="12" t="s">
        <v>920</v>
      </c>
      <c r="D115" s="12" t="s">
        <v>423</v>
      </c>
      <c r="E115" s="4" t="s">
        <v>33</v>
      </c>
      <c r="F115" s="469">
        <f t="shared" si="2701"/>
        <v>0</v>
      </c>
      <c r="G115" s="122">
        <f>F115/F107</f>
        <v>0</v>
      </c>
      <c r="H115" s="101">
        <f>H107*G115</f>
        <v>0</v>
      </c>
      <c r="I115" s="119">
        <f t="shared" si="2461"/>
        <v>0</v>
      </c>
      <c r="J115" s="93">
        <f>J107</f>
        <v>6947.28</v>
      </c>
      <c r="K115" s="120">
        <f t="shared" si="2462"/>
        <v>0</v>
      </c>
      <c r="L115" s="101">
        <f t="shared" si="2463"/>
        <v>0</v>
      </c>
      <c r="M115" s="101"/>
      <c r="N115" s="121"/>
      <c r="O115" s="122">
        <f t="shared" si="2464"/>
        <v>0</v>
      </c>
      <c r="P115" s="469">
        <f t="shared" si="2702"/>
        <v>39</v>
      </c>
      <c r="Q115" s="122">
        <f>P115/P107</f>
        <v>8.7440000000000004E-2</v>
      </c>
      <c r="R115" s="101">
        <f>R107*Q115</f>
        <v>1.66</v>
      </c>
      <c r="S115" s="119">
        <f t="shared" si="2465"/>
        <v>4.2564100000000001E-2</v>
      </c>
      <c r="T115" s="93">
        <f>T107</f>
        <v>6947.28</v>
      </c>
      <c r="U115" s="120">
        <f t="shared" si="2466"/>
        <v>295.70472000000001</v>
      </c>
      <c r="V115" s="101">
        <f t="shared" si="2467"/>
        <v>11532.48</v>
      </c>
      <c r="W115" s="101"/>
      <c r="X115" s="121"/>
      <c r="Y115" s="122">
        <f t="shared" si="2468"/>
        <v>0.73841999999999997</v>
      </c>
      <c r="Z115" s="469">
        <f t="shared" si="2703"/>
        <v>0</v>
      </c>
      <c r="AA115" s="122">
        <f>Z115/Z107</f>
        <v>0</v>
      </c>
      <c r="AB115" s="101">
        <f>AB107*AA115</f>
        <v>0</v>
      </c>
      <c r="AC115" s="119">
        <f t="shared" si="2469"/>
        <v>0</v>
      </c>
      <c r="AD115" s="93">
        <f>AD107</f>
        <v>6947.28</v>
      </c>
      <c r="AE115" s="120">
        <f t="shared" si="2470"/>
        <v>0</v>
      </c>
      <c r="AF115" s="101">
        <f t="shared" si="2471"/>
        <v>0</v>
      </c>
      <c r="AG115" s="101"/>
      <c r="AH115" s="121"/>
      <c r="AI115" s="122">
        <f t="shared" si="2472"/>
        <v>0</v>
      </c>
      <c r="AJ115" s="469">
        <f t="shared" si="2704"/>
        <v>0</v>
      </c>
      <c r="AK115" s="122" t="e">
        <f>AJ115/AJ107</f>
        <v>#DIV/0!</v>
      </c>
      <c r="AL115" s="101" t="e">
        <f>AL107*AK115</f>
        <v>#DIV/0!</v>
      </c>
      <c r="AM115" s="119">
        <f t="shared" si="2473"/>
        <v>0</v>
      </c>
      <c r="AN115" s="93">
        <f>AN107</f>
        <v>0</v>
      </c>
      <c r="AO115" s="120">
        <f t="shared" si="2474"/>
        <v>0</v>
      </c>
      <c r="AP115" s="101">
        <f t="shared" si="2475"/>
        <v>0</v>
      </c>
      <c r="AQ115" s="101"/>
      <c r="AR115" s="121"/>
      <c r="AS115" s="122">
        <f t="shared" si="2476"/>
        <v>0</v>
      </c>
      <c r="AT115" s="469">
        <f t="shared" si="2705"/>
        <v>0</v>
      </c>
      <c r="AU115" s="122">
        <f>AT115/AT107</f>
        <v>0</v>
      </c>
      <c r="AV115" s="101">
        <f>AV107*AU115</f>
        <v>0</v>
      </c>
      <c r="AW115" s="119">
        <f t="shared" si="2477"/>
        <v>0</v>
      </c>
      <c r="AX115" s="93">
        <f>AX107</f>
        <v>6947.28</v>
      </c>
      <c r="AY115" s="120">
        <f t="shared" si="2478"/>
        <v>0</v>
      </c>
      <c r="AZ115" s="101">
        <f t="shared" si="2479"/>
        <v>0</v>
      </c>
      <c r="BA115" s="101"/>
      <c r="BB115" s="121"/>
      <c r="BC115" s="122">
        <f t="shared" si="2480"/>
        <v>0</v>
      </c>
      <c r="BD115" s="469">
        <f t="shared" si="2706"/>
        <v>0</v>
      </c>
      <c r="BE115" s="122">
        <f>BD115/BD107</f>
        <v>0</v>
      </c>
      <c r="BF115" s="101">
        <f>BF107*BE115</f>
        <v>0</v>
      </c>
      <c r="BG115" s="119">
        <f t="shared" si="2481"/>
        <v>0</v>
      </c>
      <c r="BH115" s="93">
        <f>BH107</f>
        <v>6947.28</v>
      </c>
      <c r="BI115" s="120">
        <f t="shared" si="2482"/>
        <v>0</v>
      </c>
      <c r="BJ115" s="101">
        <f t="shared" si="2483"/>
        <v>0</v>
      </c>
      <c r="BK115" s="101"/>
      <c r="BL115" s="121"/>
      <c r="BM115" s="122">
        <f t="shared" si="2484"/>
        <v>0</v>
      </c>
      <c r="BN115" s="469">
        <f t="shared" si="2707"/>
        <v>50</v>
      </c>
      <c r="BO115" s="122">
        <f>BN115/BN107</f>
        <v>1</v>
      </c>
      <c r="BP115" s="101">
        <f>BP107*BO115</f>
        <v>2.5</v>
      </c>
      <c r="BQ115" s="119">
        <f t="shared" si="2485"/>
        <v>0.05</v>
      </c>
      <c r="BR115" s="93">
        <f>BR107</f>
        <v>6947.28</v>
      </c>
      <c r="BS115" s="120">
        <f t="shared" si="2486"/>
        <v>347.36399999999998</v>
      </c>
      <c r="BT115" s="101">
        <f t="shared" si="2487"/>
        <v>17368.2</v>
      </c>
      <c r="BU115" s="101"/>
      <c r="BV115" s="121"/>
      <c r="BW115" s="122">
        <f t="shared" si="2488"/>
        <v>0.86741999999999997</v>
      </c>
      <c r="BX115" s="469">
        <f t="shared" si="2708"/>
        <v>0</v>
      </c>
      <c r="BY115" s="122">
        <f>BX115/BX107</f>
        <v>0</v>
      </c>
      <c r="BZ115" s="101">
        <f>BZ107*BY115</f>
        <v>0</v>
      </c>
      <c r="CA115" s="119">
        <f t="shared" si="2489"/>
        <v>0</v>
      </c>
      <c r="CB115" s="93">
        <f>CB107</f>
        <v>6947.28</v>
      </c>
      <c r="CC115" s="120">
        <f t="shared" si="2490"/>
        <v>0</v>
      </c>
      <c r="CD115" s="101">
        <f t="shared" si="2491"/>
        <v>0</v>
      </c>
      <c r="CE115" s="101"/>
      <c r="CF115" s="121"/>
      <c r="CG115" s="122">
        <f t="shared" si="2492"/>
        <v>0</v>
      </c>
      <c r="CH115" s="469">
        <f t="shared" si="2709"/>
        <v>0</v>
      </c>
      <c r="CI115" s="122" t="e">
        <f>CH115/CH107</f>
        <v>#DIV/0!</v>
      </c>
      <c r="CJ115" s="101" t="e">
        <f>CJ107*CI115</f>
        <v>#DIV/0!</v>
      </c>
      <c r="CK115" s="119">
        <f t="shared" si="2493"/>
        <v>0</v>
      </c>
      <c r="CL115" s="93">
        <f>CL107</f>
        <v>0</v>
      </c>
      <c r="CM115" s="120">
        <f t="shared" si="2494"/>
        <v>0</v>
      </c>
      <c r="CN115" s="101">
        <f t="shared" si="2495"/>
        <v>0</v>
      </c>
      <c r="CO115" s="101"/>
      <c r="CP115" s="121"/>
      <c r="CQ115" s="122">
        <f t="shared" si="2496"/>
        <v>0</v>
      </c>
      <c r="CR115" s="469">
        <f t="shared" si="2710"/>
        <v>0</v>
      </c>
      <c r="CS115" s="122">
        <f>CR115/CR107</f>
        <v>0</v>
      </c>
      <c r="CT115" s="101">
        <f>CT107*CS115</f>
        <v>0</v>
      </c>
      <c r="CU115" s="119">
        <f t="shared" si="2497"/>
        <v>0</v>
      </c>
      <c r="CV115" s="93">
        <f>CV107</f>
        <v>6947.28</v>
      </c>
      <c r="CW115" s="120">
        <f t="shared" si="2498"/>
        <v>0</v>
      </c>
      <c r="CX115" s="101">
        <f t="shared" si="2499"/>
        <v>0</v>
      </c>
      <c r="CY115" s="101"/>
      <c r="CZ115" s="121"/>
      <c r="DA115" s="122">
        <f t="shared" si="2500"/>
        <v>0</v>
      </c>
      <c r="DB115" s="469">
        <f t="shared" si="2711"/>
        <v>28</v>
      </c>
      <c r="DC115" s="122">
        <f>DB115/DB107</f>
        <v>8.2839999999999997E-2</v>
      </c>
      <c r="DD115" s="101">
        <f>DD107*DC115</f>
        <v>2.15</v>
      </c>
      <c r="DE115" s="119">
        <f t="shared" si="2501"/>
        <v>7.6785709999999993E-2</v>
      </c>
      <c r="DF115" s="93">
        <f>DF107</f>
        <v>6947.28</v>
      </c>
      <c r="DG115" s="120">
        <f t="shared" si="2502"/>
        <v>533.45182999999997</v>
      </c>
      <c r="DH115" s="101">
        <f t="shared" si="2503"/>
        <v>14936.65</v>
      </c>
      <c r="DI115" s="101"/>
      <c r="DJ115" s="121"/>
      <c r="DK115" s="122">
        <f t="shared" si="2504"/>
        <v>1.33212</v>
      </c>
      <c r="DL115" s="469">
        <f t="shared" si="2712"/>
        <v>0</v>
      </c>
      <c r="DM115" s="122">
        <f>DL115/DL107</f>
        <v>0</v>
      </c>
      <c r="DN115" s="101">
        <f>DN107*DM115</f>
        <v>0</v>
      </c>
      <c r="DO115" s="119">
        <f t="shared" si="2505"/>
        <v>0</v>
      </c>
      <c r="DP115" s="93">
        <f>DP107</f>
        <v>6947.28</v>
      </c>
      <c r="DQ115" s="120">
        <f t="shared" si="2506"/>
        <v>0</v>
      </c>
      <c r="DR115" s="101">
        <f t="shared" si="2507"/>
        <v>0</v>
      </c>
      <c r="DS115" s="101"/>
      <c r="DT115" s="121"/>
      <c r="DU115" s="122">
        <f t="shared" si="2508"/>
        <v>0</v>
      </c>
      <c r="DV115" s="469">
        <f t="shared" si="2713"/>
        <v>53</v>
      </c>
      <c r="DW115" s="122">
        <f>DV115/DV107</f>
        <v>1</v>
      </c>
      <c r="DX115" s="101">
        <f>DX107*DW115</f>
        <v>4.5</v>
      </c>
      <c r="DY115" s="119">
        <f t="shared" si="2509"/>
        <v>8.4905659999999994E-2</v>
      </c>
      <c r="DZ115" s="93">
        <f>DZ107</f>
        <v>6947.28</v>
      </c>
      <c r="EA115" s="120">
        <f t="shared" si="2510"/>
        <v>589.86338999999998</v>
      </c>
      <c r="EB115" s="101">
        <f t="shared" si="2511"/>
        <v>31262.76</v>
      </c>
      <c r="EC115" s="101"/>
      <c r="ED115" s="121"/>
      <c r="EE115" s="122">
        <f t="shared" si="2512"/>
        <v>1.47298</v>
      </c>
      <c r="EF115" s="469">
        <f t="shared" si="2714"/>
        <v>0</v>
      </c>
      <c r="EG115" s="122">
        <f>EF115/EF107</f>
        <v>0</v>
      </c>
      <c r="EH115" s="101">
        <f>EH107*EG115</f>
        <v>0</v>
      </c>
      <c r="EI115" s="119">
        <f t="shared" si="2513"/>
        <v>0</v>
      </c>
      <c r="EJ115" s="93">
        <f>EJ107</f>
        <v>6947.28</v>
      </c>
      <c r="EK115" s="120">
        <f t="shared" si="2514"/>
        <v>0</v>
      </c>
      <c r="EL115" s="101">
        <f t="shared" si="2515"/>
        <v>0</v>
      </c>
      <c r="EM115" s="101"/>
      <c r="EN115" s="121"/>
      <c r="EO115" s="122">
        <f t="shared" si="2516"/>
        <v>0</v>
      </c>
      <c r="EP115" s="469">
        <f t="shared" si="2715"/>
        <v>0</v>
      </c>
      <c r="EQ115" s="122">
        <f>EP115/EP107</f>
        <v>0</v>
      </c>
      <c r="ER115" s="101">
        <f>ER107*EQ115</f>
        <v>0</v>
      </c>
      <c r="ES115" s="119">
        <f t="shared" si="2517"/>
        <v>0</v>
      </c>
      <c r="ET115" s="93">
        <f>ET107</f>
        <v>6947.28</v>
      </c>
      <c r="EU115" s="120">
        <f t="shared" si="2518"/>
        <v>0</v>
      </c>
      <c r="EV115" s="101">
        <f t="shared" si="2519"/>
        <v>0</v>
      </c>
      <c r="EW115" s="101"/>
      <c r="EX115" s="121"/>
      <c r="EY115" s="122">
        <f t="shared" si="2520"/>
        <v>0</v>
      </c>
      <c r="EZ115" s="469">
        <f t="shared" si="2716"/>
        <v>0</v>
      </c>
      <c r="FA115" s="122">
        <f>EZ115/EZ107</f>
        <v>0</v>
      </c>
      <c r="FB115" s="101">
        <f>FB107*FA115</f>
        <v>0</v>
      </c>
      <c r="FC115" s="119">
        <f t="shared" si="2521"/>
        <v>0</v>
      </c>
      <c r="FD115" s="93">
        <f>FD107</f>
        <v>6947.28</v>
      </c>
      <c r="FE115" s="120">
        <f t="shared" si="2522"/>
        <v>0</v>
      </c>
      <c r="FF115" s="101">
        <f t="shared" si="2523"/>
        <v>0</v>
      </c>
      <c r="FG115" s="101"/>
      <c r="FH115" s="121"/>
      <c r="FI115" s="122">
        <f t="shared" si="2524"/>
        <v>0</v>
      </c>
      <c r="FJ115" s="469">
        <f t="shared" si="2717"/>
        <v>0</v>
      </c>
      <c r="FK115" s="122">
        <f>FJ115/FJ107</f>
        <v>0</v>
      </c>
      <c r="FL115" s="101">
        <f>FL107*FK115</f>
        <v>0</v>
      </c>
      <c r="FM115" s="119">
        <f t="shared" si="2525"/>
        <v>0</v>
      </c>
      <c r="FN115" s="93">
        <f>FN107</f>
        <v>6947.28</v>
      </c>
      <c r="FO115" s="120">
        <f t="shared" si="2526"/>
        <v>0</v>
      </c>
      <c r="FP115" s="101">
        <f t="shared" si="2527"/>
        <v>0</v>
      </c>
      <c r="FQ115" s="101"/>
      <c r="FR115" s="121"/>
      <c r="FS115" s="122">
        <f t="shared" si="2528"/>
        <v>0</v>
      </c>
      <c r="FT115" s="469">
        <f t="shared" si="2718"/>
        <v>0</v>
      </c>
      <c r="FU115" s="122">
        <f>FT115/FT107</f>
        <v>0</v>
      </c>
      <c r="FV115" s="101">
        <f>FV107*FU115</f>
        <v>0</v>
      </c>
      <c r="FW115" s="119">
        <f t="shared" si="2529"/>
        <v>0</v>
      </c>
      <c r="FX115" s="93">
        <f>FX107</f>
        <v>6947.28</v>
      </c>
      <c r="FY115" s="120">
        <f t="shared" si="2530"/>
        <v>0</v>
      </c>
      <c r="FZ115" s="101">
        <f t="shared" si="2531"/>
        <v>0</v>
      </c>
      <c r="GA115" s="101"/>
      <c r="GB115" s="121"/>
      <c r="GC115" s="122">
        <f t="shared" si="2532"/>
        <v>0</v>
      </c>
      <c r="GD115" s="469">
        <f t="shared" si="2719"/>
        <v>0</v>
      </c>
      <c r="GE115" s="122">
        <f>GD115/GD107</f>
        <v>0</v>
      </c>
      <c r="GF115" s="101">
        <f>GF107*GE115</f>
        <v>0</v>
      </c>
      <c r="GG115" s="119">
        <f t="shared" si="2533"/>
        <v>0</v>
      </c>
      <c r="GH115" s="93">
        <f>GH107</f>
        <v>6947.28</v>
      </c>
      <c r="GI115" s="120">
        <f t="shared" si="2534"/>
        <v>0</v>
      </c>
      <c r="GJ115" s="101">
        <f t="shared" si="2535"/>
        <v>0</v>
      </c>
      <c r="GK115" s="101"/>
      <c r="GL115" s="121"/>
      <c r="GM115" s="122">
        <f t="shared" si="2536"/>
        <v>0</v>
      </c>
      <c r="GN115" s="469">
        <f t="shared" si="2720"/>
        <v>95</v>
      </c>
      <c r="GO115" s="122">
        <f>GN115/GN107</f>
        <v>1</v>
      </c>
      <c r="GP115" s="101">
        <f>GP107*GO115</f>
        <v>8.75</v>
      </c>
      <c r="GQ115" s="119">
        <f t="shared" si="2537"/>
        <v>9.2105259999999994E-2</v>
      </c>
      <c r="GR115" s="93">
        <f>GR107</f>
        <v>6947.28</v>
      </c>
      <c r="GS115" s="120">
        <f t="shared" si="2538"/>
        <v>639.88103000000001</v>
      </c>
      <c r="GT115" s="101">
        <f t="shared" si="2539"/>
        <v>60788.7</v>
      </c>
      <c r="GU115" s="101"/>
      <c r="GV115" s="121"/>
      <c r="GW115" s="122">
        <f t="shared" si="2540"/>
        <v>1.59789</v>
      </c>
      <c r="GX115" s="469">
        <f t="shared" si="2721"/>
        <v>0</v>
      </c>
      <c r="GY115" s="122">
        <f>GX115/GX107</f>
        <v>0</v>
      </c>
      <c r="GZ115" s="101">
        <f>GZ107*GY115</f>
        <v>0</v>
      </c>
      <c r="HA115" s="119">
        <f t="shared" si="2541"/>
        <v>0</v>
      </c>
      <c r="HB115" s="93">
        <f>HB107</f>
        <v>6947.28</v>
      </c>
      <c r="HC115" s="120">
        <f t="shared" si="2542"/>
        <v>0</v>
      </c>
      <c r="HD115" s="101">
        <f t="shared" si="2543"/>
        <v>0</v>
      </c>
      <c r="HE115" s="101"/>
      <c r="HF115" s="121"/>
      <c r="HG115" s="122">
        <f t="shared" si="2544"/>
        <v>0</v>
      </c>
      <c r="HH115" s="469">
        <f t="shared" si="2722"/>
        <v>0</v>
      </c>
      <c r="HI115" s="122">
        <f>HH115/HH107</f>
        <v>0</v>
      </c>
      <c r="HJ115" s="101">
        <f>HJ107*HI115</f>
        <v>0</v>
      </c>
      <c r="HK115" s="119">
        <f t="shared" si="2545"/>
        <v>0</v>
      </c>
      <c r="HL115" s="93">
        <f>HL107</f>
        <v>6947.28</v>
      </c>
      <c r="HM115" s="120">
        <f t="shared" si="2546"/>
        <v>0</v>
      </c>
      <c r="HN115" s="101">
        <f t="shared" si="2547"/>
        <v>0</v>
      </c>
      <c r="HO115" s="101"/>
      <c r="HP115" s="121"/>
      <c r="HQ115" s="122">
        <f t="shared" si="2548"/>
        <v>0</v>
      </c>
      <c r="HR115" s="469">
        <f t="shared" si="2723"/>
        <v>0</v>
      </c>
      <c r="HS115" s="122">
        <f>HR115/HR107</f>
        <v>0</v>
      </c>
      <c r="HT115" s="101">
        <f>HT107*HS115</f>
        <v>0</v>
      </c>
      <c r="HU115" s="119">
        <f t="shared" si="2549"/>
        <v>0</v>
      </c>
      <c r="HV115" s="93">
        <f>HV107</f>
        <v>6947.28</v>
      </c>
      <c r="HW115" s="120">
        <f t="shared" si="2550"/>
        <v>0</v>
      </c>
      <c r="HX115" s="101">
        <f t="shared" si="2551"/>
        <v>0</v>
      </c>
      <c r="HY115" s="101"/>
      <c r="HZ115" s="121"/>
      <c r="IA115" s="122">
        <f t="shared" si="2552"/>
        <v>0</v>
      </c>
      <c r="IB115" s="469">
        <f t="shared" si="2724"/>
        <v>14</v>
      </c>
      <c r="IC115" s="122">
        <f>IB115/IB107</f>
        <v>7.9549999999999996E-2</v>
      </c>
      <c r="ID115" s="101">
        <f>ID107*IC115</f>
        <v>1.06</v>
      </c>
      <c r="IE115" s="119">
        <f t="shared" si="2553"/>
        <v>7.5714290000000004E-2</v>
      </c>
      <c r="IF115" s="93">
        <f>IF107</f>
        <v>6947.28</v>
      </c>
      <c r="IG115" s="120">
        <f t="shared" si="2554"/>
        <v>526.00837000000001</v>
      </c>
      <c r="IH115" s="101">
        <f t="shared" si="2555"/>
        <v>7364.12</v>
      </c>
      <c r="II115" s="101"/>
      <c r="IJ115" s="121"/>
      <c r="IK115" s="122">
        <f t="shared" si="2556"/>
        <v>1.3135300000000001</v>
      </c>
      <c r="IL115" s="469">
        <f t="shared" si="2725"/>
        <v>0</v>
      </c>
      <c r="IM115" s="122">
        <f>IL115/IL107</f>
        <v>0</v>
      </c>
      <c r="IN115" s="101">
        <f>IN107*IM115</f>
        <v>0</v>
      </c>
      <c r="IO115" s="119">
        <f t="shared" si="2557"/>
        <v>0</v>
      </c>
      <c r="IP115" s="93">
        <f>IP107</f>
        <v>6947.28</v>
      </c>
      <c r="IQ115" s="120">
        <f t="shared" si="2558"/>
        <v>0</v>
      </c>
      <c r="IR115" s="101">
        <f t="shared" si="2559"/>
        <v>0</v>
      </c>
      <c r="IS115" s="101"/>
      <c r="IT115" s="121"/>
      <c r="IU115" s="122">
        <f t="shared" si="2560"/>
        <v>0</v>
      </c>
      <c r="IV115" s="469">
        <f t="shared" si="2726"/>
        <v>0</v>
      </c>
      <c r="IW115" s="122">
        <f>IV115/IV107</f>
        <v>0</v>
      </c>
      <c r="IX115" s="101">
        <f>IX107*IW115</f>
        <v>0</v>
      </c>
      <c r="IY115" s="119">
        <f t="shared" si="2561"/>
        <v>0</v>
      </c>
      <c r="IZ115" s="93">
        <f>IZ107</f>
        <v>6947.28</v>
      </c>
      <c r="JA115" s="120">
        <f t="shared" si="2562"/>
        <v>0</v>
      </c>
      <c r="JB115" s="101">
        <f t="shared" si="2563"/>
        <v>0</v>
      </c>
      <c r="JC115" s="101"/>
      <c r="JD115" s="121"/>
      <c r="JE115" s="122">
        <f t="shared" si="2564"/>
        <v>0</v>
      </c>
      <c r="JF115" s="469">
        <f t="shared" si="2727"/>
        <v>26</v>
      </c>
      <c r="JG115" s="122">
        <f>JF115/JF107</f>
        <v>8.1000000000000003E-2</v>
      </c>
      <c r="JH115" s="101">
        <f>JH107*JG115</f>
        <v>1.58</v>
      </c>
      <c r="JI115" s="119">
        <f t="shared" si="2565"/>
        <v>6.076923E-2</v>
      </c>
      <c r="JJ115" s="93">
        <f>JJ107</f>
        <v>6947.28</v>
      </c>
      <c r="JK115" s="120">
        <f t="shared" si="2566"/>
        <v>422.18086</v>
      </c>
      <c r="JL115" s="101">
        <f t="shared" si="2567"/>
        <v>10976.7</v>
      </c>
      <c r="JM115" s="101"/>
      <c r="JN115" s="121"/>
      <c r="JO115" s="122">
        <f t="shared" si="2568"/>
        <v>1.0542499999999999</v>
      </c>
      <c r="JP115" s="469">
        <f t="shared" si="2728"/>
        <v>0</v>
      </c>
      <c r="JQ115" s="122" t="e">
        <f>JP115/JP107</f>
        <v>#DIV/0!</v>
      </c>
      <c r="JR115" s="101" t="e">
        <f>JR107*JQ115</f>
        <v>#DIV/0!</v>
      </c>
      <c r="JS115" s="119">
        <f t="shared" si="2569"/>
        <v>0</v>
      </c>
      <c r="JT115" s="93">
        <f>JT107</f>
        <v>0</v>
      </c>
      <c r="JU115" s="120">
        <f t="shared" si="2570"/>
        <v>0</v>
      </c>
      <c r="JV115" s="101">
        <f t="shared" si="2571"/>
        <v>0</v>
      </c>
      <c r="JW115" s="101"/>
      <c r="JX115" s="121"/>
      <c r="JY115" s="122">
        <f t="shared" si="2572"/>
        <v>0</v>
      </c>
      <c r="JZ115" s="469">
        <f t="shared" si="2729"/>
        <v>0</v>
      </c>
      <c r="KA115" s="122">
        <f>JZ115/JZ107</f>
        <v>0</v>
      </c>
      <c r="KB115" s="101">
        <f>KB107*KA115</f>
        <v>0</v>
      </c>
      <c r="KC115" s="119">
        <f t="shared" si="2573"/>
        <v>0</v>
      </c>
      <c r="KD115" s="93">
        <f>KD107</f>
        <v>6947.28</v>
      </c>
      <c r="KE115" s="120">
        <f t="shared" si="2574"/>
        <v>0</v>
      </c>
      <c r="KF115" s="101">
        <f t="shared" si="2575"/>
        <v>0</v>
      </c>
      <c r="KG115" s="101"/>
      <c r="KH115" s="121"/>
      <c r="KI115" s="122">
        <f t="shared" si="2576"/>
        <v>0</v>
      </c>
      <c r="KJ115" s="469">
        <f t="shared" si="2730"/>
        <v>27</v>
      </c>
      <c r="KK115" s="122">
        <f>KJ115/KJ107</f>
        <v>7.4380000000000002E-2</v>
      </c>
      <c r="KL115" s="101">
        <f>KL107*KK115</f>
        <v>1.37</v>
      </c>
      <c r="KM115" s="119">
        <f t="shared" si="2577"/>
        <v>5.0740739999999999E-2</v>
      </c>
      <c r="KN115" s="93">
        <f>KN107</f>
        <v>6947.28</v>
      </c>
      <c r="KO115" s="120">
        <f t="shared" si="2578"/>
        <v>352.51013</v>
      </c>
      <c r="KP115" s="101">
        <f t="shared" si="2579"/>
        <v>9517.77</v>
      </c>
      <c r="KQ115" s="101"/>
      <c r="KR115" s="121"/>
      <c r="KS115" s="122">
        <f t="shared" si="2580"/>
        <v>0.88027</v>
      </c>
      <c r="KT115" s="469">
        <f t="shared" si="2731"/>
        <v>15</v>
      </c>
      <c r="KU115" s="122">
        <f>KT115/KT107</f>
        <v>4.8390000000000002E-2</v>
      </c>
      <c r="KV115" s="101">
        <f>KV107*KU115</f>
        <v>0.85</v>
      </c>
      <c r="KW115" s="119">
        <f t="shared" si="2581"/>
        <v>5.6666670000000002E-2</v>
      </c>
      <c r="KX115" s="93">
        <f>KX107</f>
        <v>6947.28</v>
      </c>
      <c r="KY115" s="120">
        <f t="shared" si="2582"/>
        <v>393.67921999999999</v>
      </c>
      <c r="KZ115" s="101">
        <f t="shared" si="2583"/>
        <v>5905.19</v>
      </c>
      <c r="LA115" s="101"/>
      <c r="LB115" s="121"/>
      <c r="LC115" s="122">
        <f t="shared" si="2584"/>
        <v>0.98307999999999995</v>
      </c>
      <c r="LD115" s="469">
        <f t="shared" si="2732"/>
        <v>0</v>
      </c>
      <c r="LE115" s="122">
        <f>LD115/LD107</f>
        <v>0</v>
      </c>
      <c r="LF115" s="101">
        <f>LF107*LE115</f>
        <v>0</v>
      </c>
      <c r="LG115" s="119">
        <f t="shared" si="2585"/>
        <v>0</v>
      </c>
      <c r="LH115" s="93">
        <f>LH107</f>
        <v>6947.28</v>
      </c>
      <c r="LI115" s="120">
        <f t="shared" si="2586"/>
        <v>0</v>
      </c>
      <c r="LJ115" s="101">
        <f t="shared" si="2587"/>
        <v>0</v>
      </c>
      <c r="LK115" s="101"/>
      <c r="LL115" s="121"/>
      <c r="LM115" s="122">
        <f t="shared" si="2588"/>
        <v>0</v>
      </c>
      <c r="LN115" s="469">
        <f t="shared" si="2733"/>
        <v>0</v>
      </c>
      <c r="LO115" s="122">
        <f>LN115/LN107</f>
        <v>0</v>
      </c>
      <c r="LP115" s="101">
        <f>LP107*LO115</f>
        <v>0</v>
      </c>
      <c r="LQ115" s="119">
        <f t="shared" si="2589"/>
        <v>0</v>
      </c>
      <c r="LR115" s="93">
        <f>LR107</f>
        <v>6947.28</v>
      </c>
      <c r="LS115" s="120">
        <f t="shared" si="2590"/>
        <v>0</v>
      </c>
      <c r="LT115" s="101">
        <f t="shared" si="2591"/>
        <v>0</v>
      </c>
      <c r="LU115" s="101"/>
      <c r="LV115" s="121"/>
      <c r="LW115" s="122">
        <f t="shared" si="2592"/>
        <v>0</v>
      </c>
      <c r="LX115" s="469">
        <f t="shared" si="2734"/>
        <v>0</v>
      </c>
      <c r="LY115" s="122">
        <f>LX115/LX107</f>
        <v>0</v>
      </c>
      <c r="LZ115" s="101">
        <f>LZ107*LY115</f>
        <v>0</v>
      </c>
      <c r="MA115" s="119">
        <f t="shared" si="2593"/>
        <v>0</v>
      </c>
      <c r="MB115" s="93">
        <f>MB107</f>
        <v>6947.28</v>
      </c>
      <c r="MC115" s="120">
        <f t="shared" si="2594"/>
        <v>0</v>
      </c>
      <c r="MD115" s="101">
        <f t="shared" si="2595"/>
        <v>0</v>
      </c>
      <c r="ME115" s="101"/>
      <c r="MF115" s="121"/>
      <c r="MG115" s="122">
        <f t="shared" si="2596"/>
        <v>0</v>
      </c>
      <c r="MH115" s="469">
        <f t="shared" si="2735"/>
        <v>73</v>
      </c>
      <c r="MI115" s="122">
        <f>MH115/MH107</f>
        <v>0.23322999999999999</v>
      </c>
      <c r="MJ115" s="101">
        <f>MJ107*MI115</f>
        <v>2.27</v>
      </c>
      <c r="MK115" s="119">
        <f t="shared" si="2597"/>
        <v>3.1095890000000001E-2</v>
      </c>
      <c r="ML115" s="93">
        <f>ML107</f>
        <v>6947.28</v>
      </c>
      <c r="MM115" s="120">
        <f t="shared" si="2598"/>
        <v>216.03184999999999</v>
      </c>
      <c r="MN115" s="101">
        <f t="shared" si="2599"/>
        <v>15770.33</v>
      </c>
      <c r="MO115" s="101"/>
      <c r="MP115" s="121"/>
      <c r="MQ115" s="122">
        <f t="shared" si="2600"/>
        <v>0.53947000000000001</v>
      </c>
      <c r="MR115" s="469">
        <f t="shared" si="2736"/>
        <v>18</v>
      </c>
      <c r="MS115" s="122">
        <f>MR115/MR107</f>
        <v>0.17646999999999999</v>
      </c>
      <c r="MT115" s="101">
        <f>MT107*MS115</f>
        <v>1.65</v>
      </c>
      <c r="MU115" s="119">
        <f t="shared" si="2601"/>
        <v>9.1666670000000006E-2</v>
      </c>
      <c r="MV115" s="93">
        <f>MV107</f>
        <v>6947.28</v>
      </c>
      <c r="MW115" s="120">
        <f t="shared" si="2602"/>
        <v>636.83402000000001</v>
      </c>
      <c r="MX115" s="101">
        <f t="shared" si="2603"/>
        <v>11463.01</v>
      </c>
      <c r="MY115" s="101"/>
      <c r="MZ115" s="121"/>
      <c r="NA115" s="122">
        <f t="shared" si="2604"/>
        <v>1.5902799999999999</v>
      </c>
      <c r="NB115" s="469">
        <f t="shared" si="2737"/>
        <v>16</v>
      </c>
      <c r="NC115" s="122">
        <f>NB115/NB107</f>
        <v>9.357E-2</v>
      </c>
      <c r="ND115" s="101">
        <f>ND107*NC115</f>
        <v>1.19</v>
      </c>
      <c r="NE115" s="119">
        <f t="shared" si="2605"/>
        <v>7.4374999999999997E-2</v>
      </c>
      <c r="NF115" s="93">
        <f>NF107</f>
        <v>6947.28</v>
      </c>
      <c r="NG115" s="120">
        <f t="shared" si="2606"/>
        <v>516.70394999999996</v>
      </c>
      <c r="NH115" s="101">
        <f t="shared" si="2607"/>
        <v>8267.26</v>
      </c>
      <c r="NI115" s="101"/>
      <c r="NJ115" s="121"/>
      <c r="NK115" s="122">
        <f t="shared" si="2608"/>
        <v>1.2902899999999999</v>
      </c>
      <c r="NL115" s="469">
        <f t="shared" si="2738"/>
        <v>25</v>
      </c>
      <c r="NM115" s="122">
        <f>NL115/NL107</f>
        <v>5.2080000000000001E-2</v>
      </c>
      <c r="NN115" s="101">
        <f>NN107*NM115</f>
        <v>1.0900000000000001</v>
      </c>
      <c r="NO115" s="119">
        <f t="shared" si="2609"/>
        <v>4.36E-2</v>
      </c>
      <c r="NP115" s="93">
        <f>NP107</f>
        <v>6947.28</v>
      </c>
      <c r="NQ115" s="120">
        <f t="shared" si="2610"/>
        <v>302.90141</v>
      </c>
      <c r="NR115" s="101">
        <f t="shared" si="2611"/>
        <v>7572.54</v>
      </c>
      <c r="NS115" s="101"/>
      <c r="NT115" s="121"/>
      <c r="NU115" s="122">
        <f t="shared" si="2612"/>
        <v>0.75639000000000001</v>
      </c>
      <c r="NV115" s="469">
        <f t="shared" si="2739"/>
        <v>0</v>
      </c>
      <c r="NW115" s="122">
        <f>NV115/NV107</f>
        <v>0</v>
      </c>
      <c r="NX115" s="101">
        <f>NX107*NW115</f>
        <v>0</v>
      </c>
      <c r="NY115" s="119">
        <f t="shared" si="2613"/>
        <v>0</v>
      </c>
      <c r="NZ115" s="93">
        <f>NZ107</f>
        <v>6947.28</v>
      </c>
      <c r="OA115" s="120">
        <f t="shared" si="2614"/>
        <v>0</v>
      </c>
      <c r="OB115" s="101">
        <f t="shared" si="2615"/>
        <v>0</v>
      </c>
      <c r="OC115" s="101"/>
      <c r="OD115" s="121"/>
      <c r="OE115" s="122">
        <f t="shared" si="2616"/>
        <v>0</v>
      </c>
      <c r="OF115" s="469">
        <f t="shared" si="2740"/>
        <v>0</v>
      </c>
      <c r="OG115" s="122">
        <f>OF115/OF107</f>
        <v>0</v>
      </c>
      <c r="OH115" s="101">
        <f>OH107*OG115</f>
        <v>0</v>
      </c>
      <c r="OI115" s="119">
        <f t="shared" si="2617"/>
        <v>0</v>
      </c>
      <c r="OJ115" s="93">
        <f>OJ107</f>
        <v>6947.28</v>
      </c>
      <c r="OK115" s="120">
        <f t="shared" si="2618"/>
        <v>0</v>
      </c>
      <c r="OL115" s="101">
        <f t="shared" si="2619"/>
        <v>0</v>
      </c>
      <c r="OM115" s="101"/>
      <c r="ON115" s="121"/>
      <c r="OO115" s="122">
        <f t="shared" si="2620"/>
        <v>0</v>
      </c>
      <c r="OP115" s="469">
        <f t="shared" si="2741"/>
        <v>0</v>
      </c>
      <c r="OQ115" s="122">
        <f>OP115/OP107</f>
        <v>0</v>
      </c>
      <c r="OR115" s="101">
        <f>OR107*OQ115</f>
        <v>0</v>
      </c>
      <c r="OS115" s="119">
        <f t="shared" si="2621"/>
        <v>0</v>
      </c>
      <c r="OT115" s="93">
        <f>OT107</f>
        <v>6947.28</v>
      </c>
      <c r="OU115" s="120">
        <f t="shared" si="2622"/>
        <v>0</v>
      </c>
      <c r="OV115" s="101">
        <f t="shared" si="2623"/>
        <v>0</v>
      </c>
      <c r="OW115" s="101"/>
      <c r="OX115" s="121"/>
      <c r="OY115" s="122">
        <f t="shared" si="2624"/>
        <v>0</v>
      </c>
      <c r="OZ115" s="469">
        <f t="shared" si="2742"/>
        <v>0</v>
      </c>
      <c r="PA115" s="122">
        <f>OZ115/OZ107</f>
        <v>0</v>
      </c>
      <c r="PB115" s="101">
        <f>PB107*PA115</f>
        <v>0</v>
      </c>
      <c r="PC115" s="119">
        <f t="shared" si="2625"/>
        <v>0</v>
      </c>
      <c r="PD115" s="93">
        <f>PD107</f>
        <v>6947.28</v>
      </c>
      <c r="PE115" s="120">
        <f t="shared" si="2626"/>
        <v>0</v>
      </c>
      <c r="PF115" s="101">
        <f t="shared" si="2627"/>
        <v>0</v>
      </c>
      <c r="PG115" s="101"/>
      <c r="PH115" s="121"/>
      <c r="PI115" s="122">
        <f t="shared" si="2628"/>
        <v>0</v>
      </c>
      <c r="PJ115" s="469">
        <f t="shared" si="2743"/>
        <v>0</v>
      </c>
      <c r="PK115" s="122">
        <f>PJ115/PJ107</f>
        <v>0</v>
      </c>
      <c r="PL115" s="101">
        <f>PL107*PK115</f>
        <v>0</v>
      </c>
      <c r="PM115" s="119">
        <f t="shared" si="2629"/>
        <v>0</v>
      </c>
      <c r="PN115" s="93">
        <f>PN107</f>
        <v>6947.28</v>
      </c>
      <c r="PO115" s="120">
        <f t="shared" si="2630"/>
        <v>0</v>
      </c>
      <c r="PP115" s="101">
        <f t="shared" si="2631"/>
        <v>0</v>
      </c>
      <c r="PQ115" s="101"/>
      <c r="PR115" s="121"/>
      <c r="PS115" s="122">
        <f t="shared" si="2632"/>
        <v>0</v>
      </c>
      <c r="PT115" s="469">
        <f t="shared" si="2744"/>
        <v>0</v>
      </c>
      <c r="PU115" s="122" t="e">
        <f>PT115/PT107</f>
        <v>#DIV/0!</v>
      </c>
      <c r="PV115" s="101" t="e">
        <f>PV107*PU115</f>
        <v>#DIV/0!</v>
      </c>
      <c r="PW115" s="119">
        <f t="shared" si="2633"/>
        <v>0</v>
      </c>
      <c r="PX115" s="93">
        <f>PX107</f>
        <v>0</v>
      </c>
      <c r="PY115" s="120">
        <f t="shared" si="2634"/>
        <v>0</v>
      </c>
      <c r="PZ115" s="101">
        <f t="shared" si="2635"/>
        <v>0</v>
      </c>
      <c r="QA115" s="101"/>
      <c r="QB115" s="121"/>
      <c r="QC115" s="122">
        <f t="shared" si="2636"/>
        <v>0</v>
      </c>
      <c r="QD115" s="469">
        <f t="shared" si="2745"/>
        <v>0</v>
      </c>
      <c r="QE115" s="122">
        <f>QD115/QD107</f>
        <v>0</v>
      </c>
      <c r="QF115" s="101">
        <f>QF107*QE115</f>
        <v>0</v>
      </c>
      <c r="QG115" s="119">
        <f t="shared" si="2637"/>
        <v>0</v>
      </c>
      <c r="QH115" s="93">
        <f>QH107</f>
        <v>6947.28</v>
      </c>
      <c r="QI115" s="120">
        <f t="shared" si="2638"/>
        <v>0</v>
      </c>
      <c r="QJ115" s="101">
        <f t="shared" si="2639"/>
        <v>0</v>
      </c>
      <c r="QK115" s="101"/>
      <c r="QL115" s="121"/>
      <c r="QM115" s="122">
        <f t="shared" si="2640"/>
        <v>0</v>
      </c>
      <c r="QN115" s="469">
        <f t="shared" si="2746"/>
        <v>0</v>
      </c>
      <c r="QO115" s="122">
        <f>QN115/QN107</f>
        <v>0</v>
      </c>
      <c r="QP115" s="101">
        <f>QP107*QO115</f>
        <v>0</v>
      </c>
      <c r="QQ115" s="119">
        <f t="shared" si="2641"/>
        <v>0</v>
      </c>
      <c r="QR115" s="93">
        <f>QR107</f>
        <v>6947.28</v>
      </c>
      <c r="QS115" s="120">
        <f t="shared" si="2642"/>
        <v>0</v>
      </c>
      <c r="QT115" s="101">
        <f t="shared" si="2643"/>
        <v>0</v>
      </c>
      <c r="QU115" s="101"/>
      <c r="QV115" s="121"/>
      <c r="QW115" s="122">
        <f t="shared" si="2644"/>
        <v>0</v>
      </c>
      <c r="QX115" s="469">
        <f t="shared" si="2747"/>
        <v>0</v>
      </c>
      <c r="QY115" s="122">
        <f>QX115/QX107</f>
        <v>0</v>
      </c>
      <c r="QZ115" s="101">
        <f>QZ107*QY115</f>
        <v>0</v>
      </c>
      <c r="RA115" s="119">
        <f t="shared" si="2645"/>
        <v>0</v>
      </c>
      <c r="RB115" s="93">
        <f>RB107</f>
        <v>6947.28</v>
      </c>
      <c r="RC115" s="120">
        <f t="shared" si="2646"/>
        <v>0</v>
      </c>
      <c r="RD115" s="101">
        <f t="shared" si="2647"/>
        <v>0</v>
      </c>
      <c r="RE115" s="101"/>
      <c r="RF115" s="121"/>
      <c r="RG115" s="122">
        <f t="shared" si="2648"/>
        <v>0</v>
      </c>
      <c r="RH115" s="469">
        <f t="shared" si="2748"/>
        <v>0</v>
      </c>
      <c r="RI115" s="122">
        <f>RH115/RH107</f>
        <v>0</v>
      </c>
      <c r="RJ115" s="101">
        <f>RJ107*RI115</f>
        <v>0</v>
      </c>
      <c r="RK115" s="119">
        <f t="shared" si="2649"/>
        <v>0</v>
      </c>
      <c r="RL115" s="93">
        <f>RL107</f>
        <v>6947.28</v>
      </c>
      <c r="RM115" s="120">
        <f t="shared" si="2650"/>
        <v>0</v>
      </c>
      <c r="RN115" s="101">
        <f t="shared" si="2651"/>
        <v>0</v>
      </c>
      <c r="RO115" s="101"/>
      <c r="RP115" s="121"/>
      <c r="RQ115" s="122">
        <f t="shared" si="2652"/>
        <v>0</v>
      </c>
      <c r="RR115" s="469">
        <f t="shared" si="2749"/>
        <v>43</v>
      </c>
      <c r="RS115" s="122">
        <f>RR115/RR107</f>
        <v>0.12684000000000001</v>
      </c>
      <c r="RT115" s="101">
        <f>RT107*RS115</f>
        <v>2.3199999999999998</v>
      </c>
      <c r="RU115" s="119">
        <f t="shared" si="2653"/>
        <v>5.395349E-2</v>
      </c>
      <c r="RV115" s="93">
        <f>RV107</f>
        <v>6947.28</v>
      </c>
      <c r="RW115" s="120">
        <f t="shared" si="2654"/>
        <v>374.83</v>
      </c>
      <c r="RX115" s="101">
        <f t="shared" si="2655"/>
        <v>16117.69</v>
      </c>
      <c r="RY115" s="101"/>
      <c r="RZ115" s="121"/>
      <c r="SA115" s="122">
        <f t="shared" si="2656"/>
        <v>0.93601000000000001</v>
      </c>
      <c r="SB115" s="469">
        <f t="shared" si="2750"/>
        <v>0</v>
      </c>
      <c r="SC115" s="122">
        <f>SB115/SB107</f>
        <v>0</v>
      </c>
      <c r="SD115" s="101">
        <f>SD107*SC115</f>
        <v>0</v>
      </c>
      <c r="SE115" s="119">
        <f t="shared" si="2657"/>
        <v>0</v>
      </c>
      <c r="SF115" s="93">
        <f>SF107</f>
        <v>6947.28</v>
      </c>
      <c r="SG115" s="120">
        <f t="shared" si="2658"/>
        <v>0</v>
      </c>
      <c r="SH115" s="101">
        <f t="shared" si="2659"/>
        <v>0</v>
      </c>
      <c r="SI115" s="101"/>
      <c r="SJ115" s="121"/>
      <c r="SK115" s="122">
        <f t="shared" si="2660"/>
        <v>0</v>
      </c>
      <c r="SL115" s="469">
        <f t="shared" si="2751"/>
        <v>31</v>
      </c>
      <c r="SM115" s="122">
        <f>SL115/SL107</f>
        <v>0.10508000000000001</v>
      </c>
      <c r="SN115" s="101">
        <f>SN107*SM115</f>
        <v>1.93</v>
      </c>
      <c r="SO115" s="119">
        <f t="shared" si="2661"/>
        <v>6.2258059999999997E-2</v>
      </c>
      <c r="SP115" s="93">
        <f>SP107</f>
        <v>6947.28</v>
      </c>
      <c r="SQ115" s="120">
        <f t="shared" si="2662"/>
        <v>432.52418</v>
      </c>
      <c r="SR115" s="101">
        <f t="shared" si="2663"/>
        <v>13408.25</v>
      </c>
      <c r="SS115" s="101"/>
      <c r="ST115" s="121"/>
      <c r="SU115" s="122">
        <f t="shared" si="2664"/>
        <v>1.0800799999999999</v>
      </c>
      <c r="SV115" s="469">
        <f t="shared" si="2752"/>
        <v>0</v>
      </c>
      <c r="SW115" s="122">
        <f>SV115/SV107</f>
        <v>0</v>
      </c>
      <c r="SX115" s="101">
        <f>SX107*SW115</f>
        <v>0</v>
      </c>
      <c r="SY115" s="119">
        <f t="shared" si="2665"/>
        <v>0</v>
      </c>
      <c r="SZ115" s="93">
        <f>SZ107</f>
        <v>6947.28</v>
      </c>
      <c r="TA115" s="120">
        <f t="shared" si="2666"/>
        <v>0</v>
      </c>
      <c r="TB115" s="101">
        <f t="shared" si="2667"/>
        <v>0</v>
      </c>
      <c r="TC115" s="101"/>
      <c r="TD115" s="121"/>
      <c r="TE115" s="122">
        <f t="shared" si="2668"/>
        <v>0</v>
      </c>
      <c r="TF115" s="469">
        <f t="shared" si="2753"/>
        <v>0</v>
      </c>
      <c r="TG115" s="122">
        <f>TF115/TF107</f>
        <v>0</v>
      </c>
      <c r="TH115" s="101">
        <f>TH107*TG115</f>
        <v>0</v>
      </c>
      <c r="TI115" s="119">
        <f t="shared" si="2669"/>
        <v>0</v>
      </c>
      <c r="TJ115" s="93">
        <f>TJ107</f>
        <v>6947.28</v>
      </c>
      <c r="TK115" s="120">
        <f t="shared" si="2670"/>
        <v>0</v>
      </c>
      <c r="TL115" s="101">
        <f t="shared" si="2671"/>
        <v>0</v>
      </c>
      <c r="TM115" s="101"/>
      <c r="TN115" s="121"/>
      <c r="TO115" s="122">
        <f t="shared" si="2672"/>
        <v>0</v>
      </c>
      <c r="TP115" s="469">
        <f t="shared" si="2754"/>
        <v>49</v>
      </c>
      <c r="TQ115" s="122">
        <f>TP115/TP107</f>
        <v>0.17882999999999999</v>
      </c>
      <c r="TR115" s="101">
        <f>TR107*TQ115</f>
        <v>3.29</v>
      </c>
      <c r="TS115" s="119">
        <f t="shared" si="2673"/>
        <v>6.7142859999999999E-2</v>
      </c>
      <c r="TT115" s="93">
        <f>TT107</f>
        <v>6947.28</v>
      </c>
      <c r="TU115" s="120">
        <f t="shared" si="2674"/>
        <v>466.46024999999997</v>
      </c>
      <c r="TV115" s="101">
        <f t="shared" si="2675"/>
        <v>22856.55</v>
      </c>
      <c r="TW115" s="101"/>
      <c r="TX115" s="121"/>
      <c r="TY115" s="122">
        <f t="shared" si="2676"/>
        <v>1.16483</v>
      </c>
      <c r="TZ115" s="469">
        <f t="shared" si="2755"/>
        <v>0</v>
      </c>
      <c r="UA115" s="122">
        <f>TZ115/TZ107</f>
        <v>0</v>
      </c>
      <c r="UB115" s="101">
        <f>UB107*UA115</f>
        <v>0</v>
      </c>
      <c r="UC115" s="119">
        <f t="shared" si="2677"/>
        <v>0</v>
      </c>
      <c r="UD115" s="93">
        <f>UD107</f>
        <v>6947.28</v>
      </c>
      <c r="UE115" s="120">
        <f t="shared" si="2678"/>
        <v>0</v>
      </c>
      <c r="UF115" s="101">
        <f t="shared" si="2679"/>
        <v>0</v>
      </c>
      <c r="UG115" s="101"/>
      <c r="UH115" s="121"/>
      <c r="UI115" s="122">
        <f t="shared" si="2680"/>
        <v>0</v>
      </c>
      <c r="UJ115" s="469">
        <f t="shared" si="2756"/>
        <v>0</v>
      </c>
      <c r="UK115" s="122">
        <f>UJ115/UJ107</f>
        <v>0</v>
      </c>
      <c r="UL115" s="101">
        <f>UL107*UK115</f>
        <v>0</v>
      </c>
      <c r="UM115" s="119">
        <f t="shared" si="2681"/>
        <v>0</v>
      </c>
      <c r="UN115" s="93">
        <f>UN107</f>
        <v>6947.28</v>
      </c>
      <c r="UO115" s="120">
        <f t="shared" si="2682"/>
        <v>0</v>
      </c>
      <c r="UP115" s="101">
        <f t="shared" si="2683"/>
        <v>0</v>
      </c>
      <c r="UQ115" s="101"/>
      <c r="UR115" s="121"/>
      <c r="US115" s="122">
        <f t="shared" si="2684"/>
        <v>0</v>
      </c>
      <c r="UT115" s="469">
        <f t="shared" si="2757"/>
        <v>28</v>
      </c>
      <c r="UU115" s="122">
        <f>UT115/UT107</f>
        <v>8.6959999999999996E-2</v>
      </c>
      <c r="UV115" s="101">
        <f>UV107*UU115</f>
        <v>1.17</v>
      </c>
      <c r="UW115" s="119">
        <f t="shared" si="2685"/>
        <v>4.1785709999999997E-2</v>
      </c>
      <c r="UX115" s="93">
        <f>UX107</f>
        <v>6947.28</v>
      </c>
      <c r="UY115" s="120">
        <f t="shared" si="2686"/>
        <v>290.29703000000001</v>
      </c>
      <c r="UZ115" s="101">
        <f t="shared" si="2687"/>
        <v>8128.32</v>
      </c>
      <c r="VA115" s="101"/>
      <c r="VB115" s="121"/>
      <c r="VC115" s="122">
        <f t="shared" si="2688"/>
        <v>0.72492000000000001</v>
      </c>
      <c r="VD115" s="469">
        <f t="shared" si="2758"/>
        <v>25</v>
      </c>
      <c r="VE115" s="122">
        <f>VD115/VD107</f>
        <v>4.4170000000000001E-2</v>
      </c>
      <c r="VF115" s="101">
        <f>VF107*VE115</f>
        <v>1.37</v>
      </c>
      <c r="VG115" s="119">
        <f t="shared" si="2689"/>
        <v>5.4800000000000001E-2</v>
      </c>
      <c r="VH115" s="93">
        <f>VH107</f>
        <v>6947.28</v>
      </c>
      <c r="VI115" s="120">
        <f t="shared" si="2690"/>
        <v>380.71093999999999</v>
      </c>
      <c r="VJ115" s="101">
        <f t="shared" si="2691"/>
        <v>9517.77</v>
      </c>
      <c r="VK115" s="101"/>
      <c r="VL115" s="121"/>
      <c r="VM115" s="122">
        <f t="shared" si="2692"/>
        <v>0.95069999999999999</v>
      </c>
      <c r="VN115" s="469">
        <f t="shared" si="2759"/>
        <v>32</v>
      </c>
      <c r="VO115" s="122">
        <f>VN115/VN107</f>
        <v>8.9639999999999997E-2</v>
      </c>
      <c r="VP115" s="101">
        <f>VP107*VO115</f>
        <v>1.1000000000000001</v>
      </c>
      <c r="VQ115" s="119">
        <f t="shared" si="2693"/>
        <v>3.4375000000000003E-2</v>
      </c>
      <c r="VR115" s="93">
        <f>VR107</f>
        <v>6947.28</v>
      </c>
      <c r="VS115" s="120">
        <f t="shared" si="2694"/>
        <v>238.81274999999999</v>
      </c>
      <c r="VT115" s="101">
        <f t="shared" si="2695"/>
        <v>7642.01</v>
      </c>
      <c r="VU115" s="101"/>
      <c r="VV115" s="121"/>
      <c r="VW115" s="122">
        <f t="shared" si="2696"/>
        <v>0.59635000000000005</v>
      </c>
      <c r="VX115" s="452">
        <f t="shared" si="2697"/>
        <v>687</v>
      </c>
      <c r="VY115" s="122">
        <f>VX115/VX107</f>
        <v>5.4679999999999999E-2</v>
      </c>
      <c r="VZ115" s="101">
        <f>VZ107*VY115</f>
        <v>39.6</v>
      </c>
      <c r="WA115" s="119">
        <f t="shared" si="2698"/>
        <v>5.7641919999999999E-2</v>
      </c>
      <c r="WB115" s="93">
        <f>WB107</f>
        <v>6947.28</v>
      </c>
      <c r="WC115" s="120">
        <f t="shared" si="2699"/>
        <v>400.45456000000001</v>
      </c>
      <c r="WD115" s="101">
        <f t="shared" si="2700"/>
        <v>275112.28000000003</v>
      </c>
      <c r="WE115" s="101"/>
      <c r="WF115" s="121"/>
    </row>
    <row r="116" spans="1:604" ht="48">
      <c r="A116" s="5"/>
      <c r="B116" s="94" t="s">
        <v>415</v>
      </c>
      <c r="C116" s="12" t="s">
        <v>918</v>
      </c>
      <c r="D116" s="12" t="s">
        <v>422</v>
      </c>
      <c r="E116" s="4" t="s">
        <v>33</v>
      </c>
      <c r="F116" s="469">
        <f t="shared" si="2701"/>
        <v>0</v>
      </c>
      <c r="G116" s="122">
        <f>F116/F107</f>
        <v>0</v>
      </c>
      <c r="H116" s="101">
        <f>H107*G116</f>
        <v>0</v>
      </c>
      <c r="I116" s="119">
        <f t="shared" si="2461"/>
        <v>0</v>
      </c>
      <c r="J116" s="93">
        <f>J107</f>
        <v>6947.28</v>
      </c>
      <c r="K116" s="120">
        <f t="shared" si="2462"/>
        <v>0</v>
      </c>
      <c r="L116" s="101">
        <f t="shared" si="2463"/>
        <v>0</v>
      </c>
      <c r="M116" s="101"/>
      <c r="N116" s="121"/>
      <c r="O116" s="122">
        <f t="shared" si="2464"/>
        <v>0</v>
      </c>
      <c r="P116" s="469">
        <f t="shared" si="2702"/>
        <v>0</v>
      </c>
      <c r="Q116" s="122">
        <f>P116/P107</f>
        <v>0</v>
      </c>
      <c r="R116" s="101">
        <f>R107*Q116</f>
        <v>0</v>
      </c>
      <c r="S116" s="119">
        <f t="shared" si="2465"/>
        <v>0</v>
      </c>
      <c r="T116" s="93">
        <f>T107</f>
        <v>6947.28</v>
      </c>
      <c r="U116" s="120">
        <f t="shared" si="2466"/>
        <v>0</v>
      </c>
      <c r="V116" s="101">
        <f t="shared" si="2467"/>
        <v>0</v>
      </c>
      <c r="W116" s="101"/>
      <c r="X116" s="121"/>
      <c r="Y116" s="122">
        <f t="shared" si="2468"/>
        <v>0</v>
      </c>
      <c r="Z116" s="469">
        <f t="shared" si="2703"/>
        <v>0</v>
      </c>
      <c r="AA116" s="122">
        <f>Z116/Z107</f>
        <v>0</v>
      </c>
      <c r="AB116" s="101">
        <f>AB107*AA116</f>
        <v>0</v>
      </c>
      <c r="AC116" s="119">
        <f t="shared" si="2469"/>
        <v>0</v>
      </c>
      <c r="AD116" s="93">
        <f>AD107</f>
        <v>6947.28</v>
      </c>
      <c r="AE116" s="120">
        <f t="shared" si="2470"/>
        <v>0</v>
      </c>
      <c r="AF116" s="101">
        <f t="shared" si="2471"/>
        <v>0</v>
      </c>
      <c r="AG116" s="101"/>
      <c r="AH116" s="121"/>
      <c r="AI116" s="122">
        <f t="shared" si="2472"/>
        <v>0</v>
      </c>
      <c r="AJ116" s="469">
        <f t="shared" si="2704"/>
        <v>0</v>
      </c>
      <c r="AK116" s="122" t="e">
        <f>AJ116/AJ107</f>
        <v>#DIV/0!</v>
      </c>
      <c r="AL116" s="101" t="e">
        <f>AL107*AK116</f>
        <v>#DIV/0!</v>
      </c>
      <c r="AM116" s="119">
        <f t="shared" si="2473"/>
        <v>0</v>
      </c>
      <c r="AN116" s="93">
        <f>AN107</f>
        <v>0</v>
      </c>
      <c r="AO116" s="120">
        <f t="shared" si="2474"/>
        <v>0</v>
      </c>
      <c r="AP116" s="101">
        <f t="shared" si="2475"/>
        <v>0</v>
      </c>
      <c r="AQ116" s="101"/>
      <c r="AR116" s="121"/>
      <c r="AS116" s="122">
        <f t="shared" si="2476"/>
        <v>0</v>
      </c>
      <c r="AT116" s="469">
        <f t="shared" si="2705"/>
        <v>0</v>
      </c>
      <c r="AU116" s="122">
        <f>AT116/AT107</f>
        <v>0</v>
      </c>
      <c r="AV116" s="101">
        <f>AV107*AU116</f>
        <v>0</v>
      </c>
      <c r="AW116" s="119">
        <f t="shared" si="2477"/>
        <v>0</v>
      </c>
      <c r="AX116" s="93">
        <f>AX107</f>
        <v>6947.28</v>
      </c>
      <c r="AY116" s="120">
        <f t="shared" si="2478"/>
        <v>0</v>
      </c>
      <c r="AZ116" s="101">
        <f t="shared" si="2479"/>
        <v>0</v>
      </c>
      <c r="BA116" s="101"/>
      <c r="BB116" s="121"/>
      <c r="BC116" s="122">
        <f t="shared" si="2480"/>
        <v>0</v>
      </c>
      <c r="BD116" s="469">
        <f t="shared" si="2706"/>
        <v>0</v>
      </c>
      <c r="BE116" s="122">
        <f>BD116/BD107</f>
        <v>0</v>
      </c>
      <c r="BF116" s="101">
        <f>BF107*BE116</f>
        <v>0</v>
      </c>
      <c r="BG116" s="119">
        <f t="shared" si="2481"/>
        <v>0</v>
      </c>
      <c r="BH116" s="93">
        <f>BH107</f>
        <v>6947.28</v>
      </c>
      <c r="BI116" s="120">
        <f t="shared" si="2482"/>
        <v>0</v>
      </c>
      <c r="BJ116" s="101">
        <f t="shared" si="2483"/>
        <v>0</v>
      </c>
      <c r="BK116" s="101"/>
      <c r="BL116" s="121"/>
      <c r="BM116" s="122">
        <f t="shared" si="2484"/>
        <v>0</v>
      </c>
      <c r="BN116" s="469">
        <f t="shared" si="2707"/>
        <v>0</v>
      </c>
      <c r="BO116" s="122">
        <f>BN116/BN107</f>
        <v>0</v>
      </c>
      <c r="BP116" s="101">
        <f>BP107*BO116</f>
        <v>0</v>
      </c>
      <c r="BQ116" s="119">
        <f t="shared" si="2485"/>
        <v>0</v>
      </c>
      <c r="BR116" s="93">
        <f>BR107</f>
        <v>6947.28</v>
      </c>
      <c r="BS116" s="120">
        <f t="shared" si="2486"/>
        <v>0</v>
      </c>
      <c r="BT116" s="101">
        <f t="shared" si="2487"/>
        <v>0</v>
      </c>
      <c r="BU116" s="101"/>
      <c r="BV116" s="121"/>
      <c r="BW116" s="122">
        <f t="shared" si="2488"/>
        <v>0</v>
      </c>
      <c r="BX116" s="469">
        <f t="shared" si="2708"/>
        <v>0</v>
      </c>
      <c r="BY116" s="122">
        <f>BX116/BX107</f>
        <v>0</v>
      </c>
      <c r="BZ116" s="101">
        <f>BZ107*BY116</f>
        <v>0</v>
      </c>
      <c r="CA116" s="119">
        <f t="shared" si="2489"/>
        <v>0</v>
      </c>
      <c r="CB116" s="93">
        <f>CB107</f>
        <v>6947.28</v>
      </c>
      <c r="CC116" s="120">
        <f t="shared" si="2490"/>
        <v>0</v>
      </c>
      <c r="CD116" s="101">
        <f t="shared" si="2491"/>
        <v>0</v>
      </c>
      <c r="CE116" s="101"/>
      <c r="CF116" s="121"/>
      <c r="CG116" s="122">
        <f t="shared" si="2492"/>
        <v>0</v>
      </c>
      <c r="CH116" s="469">
        <f t="shared" si="2709"/>
        <v>0</v>
      </c>
      <c r="CI116" s="122" t="e">
        <f>CH116/CH107</f>
        <v>#DIV/0!</v>
      </c>
      <c r="CJ116" s="101" t="e">
        <f>CJ107*CI116</f>
        <v>#DIV/0!</v>
      </c>
      <c r="CK116" s="119">
        <f t="shared" si="2493"/>
        <v>0</v>
      </c>
      <c r="CL116" s="93">
        <f>CL107</f>
        <v>0</v>
      </c>
      <c r="CM116" s="120">
        <f t="shared" si="2494"/>
        <v>0</v>
      </c>
      <c r="CN116" s="101">
        <f t="shared" si="2495"/>
        <v>0</v>
      </c>
      <c r="CO116" s="101"/>
      <c r="CP116" s="121"/>
      <c r="CQ116" s="122">
        <f t="shared" si="2496"/>
        <v>0</v>
      </c>
      <c r="CR116" s="469">
        <f t="shared" si="2710"/>
        <v>0</v>
      </c>
      <c r="CS116" s="122">
        <f>CR116/CR107</f>
        <v>0</v>
      </c>
      <c r="CT116" s="101">
        <f>CT107*CS116</f>
        <v>0</v>
      </c>
      <c r="CU116" s="119">
        <f t="shared" si="2497"/>
        <v>0</v>
      </c>
      <c r="CV116" s="93">
        <f>CV107</f>
        <v>6947.28</v>
      </c>
      <c r="CW116" s="120">
        <f t="shared" si="2498"/>
        <v>0</v>
      </c>
      <c r="CX116" s="101">
        <f t="shared" si="2499"/>
        <v>0</v>
      </c>
      <c r="CY116" s="101"/>
      <c r="CZ116" s="121"/>
      <c r="DA116" s="122">
        <f t="shared" si="2500"/>
        <v>0</v>
      </c>
      <c r="DB116" s="469">
        <f t="shared" si="2711"/>
        <v>0</v>
      </c>
      <c r="DC116" s="122">
        <f>DB116/DB107</f>
        <v>0</v>
      </c>
      <c r="DD116" s="101">
        <f>DD107*DC116</f>
        <v>0</v>
      </c>
      <c r="DE116" s="119">
        <f t="shared" si="2501"/>
        <v>0</v>
      </c>
      <c r="DF116" s="93">
        <f>DF107</f>
        <v>6947.28</v>
      </c>
      <c r="DG116" s="120">
        <f t="shared" si="2502"/>
        <v>0</v>
      </c>
      <c r="DH116" s="101">
        <f t="shared" si="2503"/>
        <v>0</v>
      </c>
      <c r="DI116" s="101"/>
      <c r="DJ116" s="121"/>
      <c r="DK116" s="122">
        <f t="shared" si="2504"/>
        <v>0</v>
      </c>
      <c r="DL116" s="469">
        <f t="shared" si="2712"/>
        <v>0</v>
      </c>
      <c r="DM116" s="122">
        <f>DL116/DL107</f>
        <v>0</v>
      </c>
      <c r="DN116" s="101">
        <f>DN107*DM116</f>
        <v>0</v>
      </c>
      <c r="DO116" s="119">
        <f t="shared" si="2505"/>
        <v>0</v>
      </c>
      <c r="DP116" s="93">
        <f>DP107</f>
        <v>6947.28</v>
      </c>
      <c r="DQ116" s="120">
        <f t="shared" si="2506"/>
        <v>0</v>
      </c>
      <c r="DR116" s="101">
        <f t="shared" si="2507"/>
        <v>0</v>
      </c>
      <c r="DS116" s="101"/>
      <c r="DT116" s="121"/>
      <c r="DU116" s="122">
        <f t="shared" si="2508"/>
        <v>0</v>
      </c>
      <c r="DV116" s="469">
        <f t="shared" si="2713"/>
        <v>0</v>
      </c>
      <c r="DW116" s="122">
        <f>DV116/DV107</f>
        <v>0</v>
      </c>
      <c r="DX116" s="101">
        <f>DX107*DW116</f>
        <v>0</v>
      </c>
      <c r="DY116" s="119">
        <f t="shared" si="2509"/>
        <v>0</v>
      </c>
      <c r="DZ116" s="93">
        <f>DZ107</f>
        <v>6947.28</v>
      </c>
      <c r="EA116" s="120">
        <f t="shared" si="2510"/>
        <v>0</v>
      </c>
      <c r="EB116" s="101">
        <f t="shared" si="2511"/>
        <v>0</v>
      </c>
      <c r="EC116" s="101"/>
      <c r="ED116" s="121"/>
      <c r="EE116" s="122">
        <f t="shared" si="2512"/>
        <v>0</v>
      </c>
      <c r="EF116" s="469">
        <f t="shared" si="2714"/>
        <v>0</v>
      </c>
      <c r="EG116" s="122">
        <f>EF116/EF107</f>
        <v>0</v>
      </c>
      <c r="EH116" s="101">
        <f>EH107*EG116</f>
        <v>0</v>
      </c>
      <c r="EI116" s="119">
        <f t="shared" si="2513"/>
        <v>0</v>
      </c>
      <c r="EJ116" s="93">
        <f>EJ107</f>
        <v>6947.28</v>
      </c>
      <c r="EK116" s="120">
        <f t="shared" si="2514"/>
        <v>0</v>
      </c>
      <c r="EL116" s="101">
        <f t="shared" si="2515"/>
        <v>0</v>
      </c>
      <c r="EM116" s="101"/>
      <c r="EN116" s="121"/>
      <c r="EO116" s="122">
        <f t="shared" si="2516"/>
        <v>0</v>
      </c>
      <c r="EP116" s="469">
        <f t="shared" si="2715"/>
        <v>0</v>
      </c>
      <c r="EQ116" s="122">
        <f>EP116/EP107</f>
        <v>0</v>
      </c>
      <c r="ER116" s="101">
        <f>ER107*EQ116</f>
        <v>0</v>
      </c>
      <c r="ES116" s="119">
        <f t="shared" si="2517"/>
        <v>0</v>
      </c>
      <c r="ET116" s="93">
        <f>ET107</f>
        <v>6947.28</v>
      </c>
      <c r="EU116" s="120">
        <f t="shared" si="2518"/>
        <v>0</v>
      </c>
      <c r="EV116" s="101">
        <f t="shared" si="2519"/>
        <v>0</v>
      </c>
      <c r="EW116" s="101"/>
      <c r="EX116" s="121"/>
      <c r="EY116" s="122">
        <f t="shared" si="2520"/>
        <v>0</v>
      </c>
      <c r="EZ116" s="469">
        <f t="shared" si="2716"/>
        <v>0</v>
      </c>
      <c r="FA116" s="122">
        <f>EZ116/EZ107</f>
        <v>0</v>
      </c>
      <c r="FB116" s="101">
        <f>FB107*FA116</f>
        <v>0</v>
      </c>
      <c r="FC116" s="119">
        <f t="shared" si="2521"/>
        <v>0</v>
      </c>
      <c r="FD116" s="93">
        <f>FD107</f>
        <v>6947.28</v>
      </c>
      <c r="FE116" s="120">
        <f t="shared" si="2522"/>
        <v>0</v>
      </c>
      <c r="FF116" s="101">
        <f t="shared" si="2523"/>
        <v>0</v>
      </c>
      <c r="FG116" s="101"/>
      <c r="FH116" s="121"/>
      <c r="FI116" s="122">
        <f t="shared" si="2524"/>
        <v>0</v>
      </c>
      <c r="FJ116" s="469">
        <f t="shared" si="2717"/>
        <v>0</v>
      </c>
      <c r="FK116" s="122">
        <f>FJ116/FJ107</f>
        <v>0</v>
      </c>
      <c r="FL116" s="101">
        <f>FL107*FK116</f>
        <v>0</v>
      </c>
      <c r="FM116" s="119">
        <f t="shared" si="2525"/>
        <v>0</v>
      </c>
      <c r="FN116" s="93">
        <f>FN107</f>
        <v>6947.28</v>
      </c>
      <c r="FO116" s="120">
        <f t="shared" si="2526"/>
        <v>0</v>
      </c>
      <c r="FP116" s="101">
        <f t="shared" si="2527"/>
        <v>0</v>
      </c>
      <c r="FQ116" s="101"/>
      <c r="FR116" s="121"/>
      <c r="FS116" s="122">
        <f t="shared" si="2528"/>
        <v>0</v>
      </c>
      <c r="FT116" s="469">
        <f t="shared" si="2718"/>
        <v>0</v>
      </c>
      <c r="FU116" s="122">
        <f>FT116/FT107</f>
        <v>0</v>
      </c>
      <c r="FV116" s="101">
        <f>FV107*FU116</f>
        <v>0</v>
      </c>
      <c r="FW116" s="119">
        <f t="shared" si="2529"/>
        <v>0</v>
      </c>
      <c r="FX116" s="93">
        <f>FX107</f>
        <v>6947.28</v>
      </c>
      <c r="FY116" s="120">
        <f t="shared" si="2530"/>
        <v>0</v>
      </c>
      <c r="FZ116" s="101">
        <f t="shared" si="2531"/>
        <v>0</v>
      </c>
      <c r="GA116" s="101"/>
      <c r="GB116" s="121"/>
      <c r="GC116" s="122">
        <f t="shared" si="2532"/>
        <v>0</v>
      </c>
      <c r="GD116" s="469">
        <f t="shared" si="2719"/>
        <v>0</v>
      </c>
      <c r="GE116" s="122">
        <f>GD116/GD107</f>
        <v>0</v>
      </c>
      <c r="GF116" s="101">
        <f>GF107*GE116</f>
        <v>0</v>
      </c>
      <c r="GG116" s="119">
        <f t="shared" si="2533"/>
        <v>0</v>
      </c>
      <c r="GH116" s="93">
        <f>GH107</f>
        <v>6947.28</v>
      </c>
      <c r="GI116" s="120">
        <f t="shared" si="2534"/>
        <v>0</v>
      </c>
      <c r="GJ116" s="101">
        <f t="shared" si="2535"/>
        <v>0</v>
      </c>
      <c r="GK116" s="101"/>
      <c r="GL116" s="121"/>
      <c r="GM116" s="122">
        <f t="shared" si="2536"/>
        <v>0</v>
      </c>
      <c r="GN116" s="469">
        <f t="shared" si="2720"/>
        <v>0</v>
      </c>
      <c r="GO116" s="122">
        <f>GN116/GN107</f>
        <v>0</v>
      </c>
      <c r="GP116" s="101">
        <f>GP107*GO116</f>
        <v>0</v>
      </c>
      <c r="GQ116" s="119">
        <f t="shared" si="2537"/>
        <v>0</v>
      </c>
      <c r="GR116" s="93">
        <f>GR107</f>
        <v>6947.28</v>
      </c>
      <c r="GS116" s="120">
        <f t="shared" si="2538"/>
        <v>0</v>
      </c>
      <c r="GT116" s="101">
        <f t="shared" si="2539"/>
        <v>0</v>
      </c>
      <c r="GU116" s="101"/>
      <c r="GV116" s="121"/>
      <c r="GW116" s="122">
        <f t="shared" si="2540"/>
        <v>0</v>
      </c>
      <c r="GX116" s="469">
        <f t="shared" si="2721"/>
        <v>0</v>
      </c>
      <c r="GY116" s="122">
        <f>GX116/GX107</f>
        <v>0</v>
      </c>
      <c r="GZ116" s="101">
        <f>GZ107*GY116</f>
        <v>0</v>
      </c>
      <c r="HA116" s="119">
        <f t="shared" si="2541"/>
        <v>0</v>
      </c>
      <c r="HB116" s="93">
        <f>HB107</f>
        <v>6947.28</v>
      </c>
      <c r="HC116" s="120">
        <f t="shared" si="2542"/>
        <v>0</v>
      </c>
      <c r="HD116" s="101">
        <f t="shared" si="2543"/>
        <v>0</v>
      </c>
      <c r="HE116" s="101"/>
      <c r="HF116" s="121"/>
      <c r="HG116" s="122">
        <f t="shared" si="2544"/>
        <v>0</v>
      </c>
      <c r="HH116" s="469">
        <f t="shared" si="2722"/>
        <v>0</v>
      </c>
      <c r="HI116" s="122">
        <f>HH116/HH107</f>
        <v>0</v>
      </c>
      <c r="HJ116" s="101">
        <f>HJ107*HI116</f>
        <v>0</v>
      </c>
      <c r="HK116" s="119">
        <f t="shared" si="2545"/>
        <v>0</v>
      </c>
      <c r="HL116" s="93">
        <f>HL107</f>
        <v>6947.28</v>
      </c>
      <c r="HM116" s="120">
        <f t="shared" si="2546"/>
        <v>0</v>
      </c>
      <c r="HN116" s="101">
        <f t="shared" si="2547"/>
        <v>0</v>
      </c>
      <c r="HO116" s="101"/>
      <c r="HP116" s="121"/>
      <c r="HQ116" s="122">
        <f t="shared" si="2548"/>
        <v>0</v>
      </c>
      <c r="HR116" s="469">
        <f t="shared" si="2723"/>
        <v>0</v>
      </c>
      <c r="HS116" s="122">
        <f>HR116/HR107</f>
        <v>0</v>
      </c>
      <c r="HT116" s="101">
        <f>HT107*HS116</f>
        <v>0</v>
      </c>
      <c r="HU116" s="119">
        <f t="shared" si="2549"/>
        <v>0</v>
      </c>
      <c r="HV116" s="93">
        <f>HV107</f>
        <v>6947.28</v>
      </c>
      <c r="HW116" s="120">
        <f t="shared" si="2550"/>
        <v>0</v>
      </c>
      <c r="HX116" s="101">
        <f t="shared" si="2551"/>
        <v>0</v>
      </c>
      <c r="HY116" s="101"/>
      <c r="HZ116" s="121"/>
      <c r="IA116" s="122">
        <f t="shared" si="2552"/>
        <v>0</v>
      </c>
      <c r="IB116" s="469">
        <f t="shared" si="2724"/>
        <v>0</v>
      </c>
      <c r="IC116" s="122">
        <f>IB116/IB107</f>
        <v>0</v>
      </c>
      <c r="ID116" s="101">
        <f>ID107*IC116</f>
        <v>0</v>
      </c>
      <c r="IE116" s="119">
        <f t="shared" si="2553"/>
        <v>0</v>
      </c>
      <c r="IF116" s="93">
        <f>IF107</f>
        <v>6947.28</v>
      </c>
      <c r="IG116" s="120">
        <f t="shared" si="2554"/>
        <v>0</v>
      </c>
      <c r="IH116" s="101">
        <f t="shared" si="2555"/>
        <v>0</v>
      </c>
      <c r="II116" s="101"/>
      <c r="IJ116" s="121"/>
      <c r="IK116" s="122">
        <f t="shared" si="2556"/>
        <v>0</v>
      </c>
      <c r="IL116" s="469">
        <f t="shared" si="2725"/>
        <v>0</v>
      </c>
      <c r="IM116" s="122">
        <f>IL116/IL107</f>
        <v>0</v>
      </c>
      <c r="IN116" s="101">
        <f>IN107*IM116</f>
        <v>0</v>
      </c>
      <c r="IO116" s="119">
        <f t="shared" si="2557"/>
        <v>0</v>
      </c>
      <c r="IP116" s="93">
        <f>IP107</f>
        <v>6947.28</v>
      </c>
      <c r="IQ116" s="120">
        <f t="shared" si="2558"/>
        <v>0</v>
      </c>
      <c r="IR116" s="101">
        <f t="shared" si="2559"/>
        <v>0</v>
      </c>
      <c r="IS116" s="101"/>
      <c r="IT116" s="121"/>
      <c r="IU116" s="122">
        <f t="shared" si="2560"/>
        <v>0</v>
      </c>
      <c r="IV116" s="469">
        <f t="shared" si="2726"/>
        <v>0</v>
      </c>
      <c r="IW116" s="122">
        <f>IV116/IV107</f>
        <v>0</v>
      </c>
      <c r="IX116" s="101">
        <f>IX107*IW116</f>
        <v>0</v>
      </c>
      <c r="IY116" s="119">
        <f t="shared" si="2561"/>
        <v>0</v>
      </c>
      <c r="IZ116" s="93">
        <f>IZ107</f>
        <v>6947.28</v>
      </c>
      <c r="JA116" s="120">
        <f t="shared" si="2562"/>
        <v>0</v>
      </c>
      <c r="JB116" s="101">
        <f t="shared" si="2563"/>
        <v>0</v>
      </c>
      <c r="JC116" s="101"/>
      <c r="JD116" s="121"/>
      <c r="JE116" s="122">
        <f t="shared" si="2564"/>
        <v>0</v>
      </c>
      <c r="JF116" s="469">
        <f t="shared" si="2727"/>
        <v>0</v>
      </c>
      <c r="JG116" s="122">
        <f>JF116/JF107</f>
        <v>0</v>
      </c>
      <c r="JH116" s="101">
        <f>JH107*JG116</f>
        <v>0</v>
      </c>
      <c r="JI116" s="119">
        <f t="shared" si="2565"/>
        <v>0</v>
      </c>
      <c r="JJ116" s="93">
        <f>JJ107</f>
        <v>6947.28</v>
      </c>
      <c r="JK116" s="120">
        <f t="shared" si="2566"/>
        <v>0</v>
      </c>
      <c r="JL116" s="101">
        <f t="shared" si="2567"/>
        <v>0</v>
      </c>
      <c r="JM116" s="101"/>
      <c r="JN116" s="121"/>
      <c r="JO116" s="122">
        <f t="shared" si="2568"/>
        <v>0</v>
      </c>
      <c r="JP116" s="469">
        <f t="shared" si="2728"/>
        <v>0</v>
      </c>
      <c r="JQ116" s="122" t="e">
        <f>JP116/JP107</f>
        <v>#DIV/0!</v>
      </c>
      <c r="JR116" s="101" t="e">
        <f>JR107*JQ116</f>
        <v>#DIV/0!</v>
      </c>
      <c r="JS116" s="119">
        <f t="shared" si="2569"/>
        <v>0</v>
      </c>
      <c r="JT116" s="93">
        <f>JT107</f>
        <v>0</v>
      </c>
      <c r="JU116" s="120">
        <f t="shared" si="2570"/>
        <v>0</v>
      </c>
      <c r="JV116" s="101">
        <f t="shared" si="2571"/>
        <v>0</v>
      </c>
      <c r="JW116" s="101"/>
      <c r="JX116" s="121"/>
      <c r="JY116" s="122">
        <f t="shared" si="2572"/>
        <v>0</v>
      </c>
      <c r="JZ116" s="469">
        <f t="shared" si="2729"/>
        <v>0</v>
      </c>
      <c r="KA116" s="122">
        <f>JZ116/JZ107</f>
        <v>0</v>
      </c>
      <c r="KB116" s="101">
        <f>KB107*KA116</f>
        <v>0</v>
      </c>
      <c r="KC116" s="119">
        <f t="shared" si="2573"/>
        <v>0</v>
      </c>
      <c r="KD116" s="93">
        <f>KD107</f>
        <v>6947.28</v>
      </c>
      <c r="KE116" s="120">
        <f t="shared" si="2574"/>
        <v>0</v>
      </c>
      <c r="KF116" s="101">
        <f t="shared" si="2575"/>
        <v>0</v>
      </c>
      <c r="KG116" s="101"/>
      <c r="KH116" s="121"/>
      <c r="KI116" s="122">
        <f t="shared" si="2576"/>
        <v>0</v>
      </c>
      <c r="KJ116" s="469">
        <f t="shared" si="2730"/>
        <v>0</v>
      </c>
      <c r="KK116" s="122">
        <f>KJ116/KJ107</f>
        <v>0</v>
      </c>
      <c r="KL116" s="101">
        <f>KL107*KK116</f>
        <v>0</v>
      </c>
      <c r="KM116" s="119">
        <f t="shared" si="2577"/>
        <v>0</v>
      </c>
      <c r="KN116" s="93">
        <f>KN107</f>
        <v>6947.28</v>
      </c>
      <c r="KO116" s="120">
        <f t="shared" si="2578"/>
        <v>0</v>
      </c>
      <c r="KP116" s="101">
        <f t="shared" si="2579"/>
        <v>0</v>
      </c>
      <c r="KQ116" s="101"/>
      <c r="KR116" s="121"/>
      <c r="KS116" s="122">
        <f t="shared" si="2580"/>
        <v>0</v>
      </c>
      <c r="KT116" s="469">
        <f t="shared" si="2731"/>
        <v>0</v>
      </c>
      <c r="KU116" s="122">
        <f>KT116/KT107</f>
        <v>0</v>
      </c>
      <c r="KV116" s="101">
        <f>KV107*KU116</f>
        <v>0</v>
      </c>
      <c r="KW116" s="119">
        <f t="shared" si="2581"/>
        <v>0</v>
      </c>
      <c r="KX116" s="93">
        <f>KX107</f>
        <v>6947.28</v>
      </c>
      <c r="KY116" s="120">
        <f t="shared" si="2582"/>
        <v>0</v>
      </c>
      <c r="KZ116" s="101">
        <f t="shared" si="2583"/>
        <v>0</v>
      </c>
      <c r="LA116" s="101"/>
      <c r="LB116" s="121"/>
      <c r="LC116" s="122">
        <f t="shared" si="2584"/>
        <v>0</v>
      </c>
      <c r="LD116" s="469">
        <f t="shared" si="2732"/>
        <v>0</v>
      </c>
      <c r="LE116" s="122">
        <f>LD116/LD107</f>
        <v>0</v>
      </c>
      <c r="LF116" s="101">
        <f>LF107*LE116</f>
        <v>0</v>
      </c>
      <c r="LG116" s="119">
        <f t="shared" si="2585"/>
        <v>0</v>
      </c>
      <c r="LH116" s="93">
        <f>LH107</f>
        <v>6947.28</v>
      </c>
      <c r="LI116" s="120">
        <f t="shared" si="2586"/>
        <v>0</v>
      </c>
      <c r="LJ116" s="101">
        <f t="shared" si="2587"/>
        <v>0</v>
      </c>
      <c r="LK116" s="101"/>
      <c r="LL116" s="121"/>
      <c r="LM116" s="122">
        <f t="shared" si="2588"/>
        <v>0</v>
      </c>
      <c r="LN116" s="469">
        <f t="shared" si="2733"/>
        <v>0</v>
      </c>
      <c r="LO116" s="122">
        <f>LN116/LN107</f>
        <v>0</v>
      </c>
      <c r="LP116" s="101">
        <f>LP107*LO116</f>
        <v>0</v>
      </c>
      <c r="LQ116" s="119">
        <f t="shared" si="2589"/>
        <v>0</v>
      </c>
      <c r="LR116" s="93">
        <f>LR107</f>
        <v>6947.28</v>
      </c>
      <c r="LS116" s="120">
        <f t="shared" si="2590"/>
        <v>0</v>
      </c>
      <c r="LT116" s="101">
        <f t="shared" si="2591"/>
        <v>0</v>
      </c>
      <c r="LU116" s="101"/>
      <c r="LV116" s="121"/>
      <c r="LW116" s="122">
        <f t="shared" si="2592"/>
        <v>0</v>
      </c>
      <c r="LX116" s="469">
        <f t="shared" si="2734"/>
        <v>0</v>
      </c>
      <c r="LY116" s="122">
        <f>LX116/LX107</f>
        <v>0</v>
      </c>
      <c r="LZ116" s="101">
        <f>LZ107*LY116</f>
        <v>0</v>
      </c>
      <c r="MA116" s="119">
        <f t="shared" si="2593"/>
        <v>0</v>
      </c>
      <c r="MB116" s="93">
        <f>MB107</f>
        <v>6947.28</v>
      </c>
      <c r="MC116" s="120">
        <f t="shared" si="2594"/>
        <v>0</v>
      </c>
      <c r="MD116" s="101">
        <f t="shared" si="2595"/>
        <v>0</v>
      </c>
      <c r="ME116" s="101"/>
      <c r="MF116" s="121"/>
      <c r="MG116" s="122">
        <f t="shared" si="2596"/>
        <v>0</v>
      </c>
      <c r="MH116" s="469">
        <f t="shared" si="2735"/>
        <v>0</v>
      </c>
      <c r="MI116" s="122">
        <f>MH116/MH107</f>
        <v>0</v>
      </c>
      <c r="MJ116" s="101">
        <f>MJ107*MI116</f>
        <v>0</v>
      </c>
      <c r="MK116" s="119">
        <f t="shared" si="2597"/>
        <v>0</v>
      </c>
      <c r="ML116" s="93">
        <f>ML107</f>
        <v>6947.28</v>
      </c>
      <c r="MM116" s="120">
        <f t="shared" si="2598"/>
        <v>0</v>
      </c>
      <c r="MN116" s="101">
        <f t="shared" si="2599"/>
        <v>0</v>
      </c>
      <c r="MO116" s="101"/>
      <c r="MP116" s="121"/>
      <c r="MQ116" s="122">
        <f t="shared" si="2600"/>
        <v>0</v>
      </c>
      <c r="MR116" s="469">
        <f t="shared" si="2736"/>
        <v>15</v>
      </c>
      <c r="MS116" s="122">
        <f>MR116/MR107</f>
        <v>0.14706</v>
      </c>
      <c r="MT116" s="101">
        <f>MT107*MS116</f>
        <v>1.37</v>
      </c>
      <c r="MU116" s="119">
        <f t="shared" si="2601"/>
        <v>9.1333330000000004E-2</v>
      </c>
      <c r="MV116" s="93">
        <f>MV107</f>
        <v>6947.28</v>
      </c>
      <c r="MW116" s="120">
        <f t="shared" si="2602"/>
        <v>634.51822000000004</v>
      </c>
      <c r="MX116" s="101">
        <f t="shared" si="2603"/>
        <v>9517.77</v>
      </c>
      <c r="MY116" s="101"/>
      <c r="MZ116" s="121"/>
      <c r="NA116" s="122">
        <f t="shared" si="2604"/>
        <v>1.5930200000000001</v>
      </c>
      <c r="NB116" s="469">
        <f t="shared" si="2737"/>
        <v>0</v>
      </c>
      <c r="NC116" s="122">
        <f>NB116/NB107</f>
        <v>0</v>
      </c>
      <c r="ND116" s="101">
        <f>ND107*NC116</f>
        <v>0</v>
      </c>
      <c r="NE116" s="119">
        <f t="shared" si="2605"/>
        <v>0</v>
      </c>
      <c r="NF116" s="93">
        <f>NF107</f>
        <v>6947.28</v>
      </c>
      <c r="NG116" s="120">
        <f t="shared" si="2606"/>
        <v>0</v>
      </c>
      <c r="NH116" s="101">
        <f t="shared" si="2607"/>
        <v>0</v>
      </c>
      <c r="NI116" s="101"/>
      <c r="NJ116" s="121"/>
      <c r="NK116" s="122">
        <f t="shared" si="2608"/>
        <v>0</v>
      </c>
      <c r="NL116" s="469">
        <f t="shared" si="2738"/>
        <v>0</v>
      </c>
      <c r="NM116" s="122">
        <f>NL116/NL107</f>
        <v>0</v>
      </c>
      <c r="NN116" s="101">
        <f>NN107*NM116</f>
        <v>0</v>
      </c>
      <c r="NO116" s="119">
        <f t="shared" si="2609"/>
        <v>0</v>
      </c>
      <c r="NP116" s="93">
        <f>NP107</f>
        <v>6947.28</v>
      </c>
      <c r="NQ116" s="120">
        <f t="shared" si="2610"/>
        <v>0</v>
      </c>
      <c r="NR116" s="101">
        <f t="shared" si="2611"/>
        <v>0</v>
      </c>
      <c r="NS116" s="101"/>
      <c r="NT116" s="121"/>
      <c r="NU116" s="122">
        <f t="shared" si="2612"/>
        <v>0</v>
      </c>
      <c r="NV116" s="469">
        <f t="shared" si="2739"/>
        <v>0</v>
      </c>
      <c r="NW116" s="122">
        <f>NV116/NV107</f>
        <v>0</v>
      </c>
      <c r="NX116" s="101">
        <f>NX107*NW116</f>
        <v>0</v>
      </c>
      <c r="NY116" s="119">
        <f t="shared" si="2613"/>
        <v>0</v>
      </c>
      <c r="NZ116" s="93">
        <f>NZ107</f>
        <v>6947.28</v>
      </c>
      <c r="OA116" s="120">
        <f t="shared" si="2614"/>
        <v>0</v>
      </c>
      <c r="OB116" s="101">
        <f t="shared" si="2615"/>
        <v>0</v>
      </c>
      <c r="OC116" s="101"/>
      <c r="OD116" s="121"/>
      <c r="OE116" s="122">
        <f t="shared" si="2616"/>
        <v>0</v>
      </c>
      <c r="OF116" s="469">
        <f t="shared" si="2740"/>
        <v>0</v>
      </c>
      <c r="OG116" s="122">
        <f>OF116/OF107</f>
        <v>0</v>
      </c>
      <c r="OH116" s="101">
        <f>OH107*OG116</f>
        <v>0</v>
      </c>
      <c r="OI116" s="119">
        <f t="shared" si="2617"/>
        <v>0</v>
      </c>
      <c r="OJ116" s="93">
        <f>OJ107</f>
        <v>6947.28</v>
      </c>
      <c r="OK116" s="120">
        <f t="shared" si="2618"/>
        <v>0</v>
      </c>
      <c r="OL116" s="101">
        <f t="shared" si="2619"/>
        <v>0</v>
      </c>
      <c r="OM116" s="101"/>
      <c r="ON116" s="121"/>
      <c r="OO116" s="122">
        <f t="shared" si="2620"/>
        <v>0</v>
      </c>
      <c r="OP116" s="469">
        <f t="shared" si="2741"/>
        <v>0</v>
      </c>
      <c r="OQ116" s="122">
        <f>OP116/OP107</f>
        <v>0</v>
      </c>
      <c r="OR116" s="101">
        <f>OR107*OQ116</f>
        <v>0</v>
      </c>
      <c r="OS116" s="119">
        <f t="shared" si="2621"/>
        <v>0</v>
      </c>
      <c r="OT116" s="93">
        <f>OT107</f>
        <v>6947.28</v>
      </c>
      <c r="OU116" s="120">
        <f t="shared" si="2622"/>
        <v>0</v>
      </c>
      <c r="OV116" s="101">
        <f t="shared" si="2623"/>
        <v>0</v>
      </c>
      <c r="OW116" s="101"/>
      <c r="OX116" s="121"/>
      <c r="OY116" s="122">
        <f t="shared" si="2624"/>
        <v>0</v>
      </c>
      <c r="OZ116" s="469">
        <f t="shared" si="2742"/>
        <v>0</v>
      </c>
      <c r="PA116" s="122">
        <f>OZ116/OZ107</f>
        <v>0</v>
      </c>
      <c r="PB116" s="101">
        <f>PB107*PA116</f>
        <v>0</v>
      </c>
      <c r="PC116" s="119">
        <f t="shared" si="2625"/>
        <v>0</v>
      </c>
      <c r="PD116" s="93">
        <f>PD107</f>
        <v>6947.28</v>
      </c>
      <c r="PE116" s="120">
        <f t="shared" si="2626"/>
        <v>0</v>
      </c>
      <c r="PF116" s="101">
        <f t="shared" si="2627"/>
        <v>0</v>
      </c>
      <c r="PG116" s="101"/>
      <c r="PH116" s="121"/>
      <c r="PI116" s="122">
        <f t="shared" si="2628"/>
        <v>0</v>
      </c>
      <c r="PJ116" s="469">
        <f t="shared" si="2743"/>
        <v>0</v>
      </c>
      <c r="PK116" s="122">
        <f>PJ116/PJ107</f>
        <v>0</v>
      </c>
      <c r="PL116" s="101">
        <f>PL107*PK116</f>
        <v>0</v>
      </c>
      <c r="PM116" s="119">
        <f t="shared" si="2629"/>
        <v>0</v>
      </c>
      <c r="PN116" s="93">
        <f>PN107</f>
        <v>6947.28</v>
      </c>
      <c r="PO116" s="120">
        <f t="shared" si="2630"/>
        <v>0</v>
      </c>
      <c r="PP116" s="101">
        <f t="shared" si="2631"/>
        <v>0</v>
      </c>
      <c r="PQ116" s="101"/>
      <c r="PR116" s="121"/>
      <c r="PS116" s="122">
        <f t="shared" si="2632"/>
        <v>0</v>
      </c>
      <c r="PT116" s="469">
        <f t="shared" si="2744"/>
        <v>0</v>
      </c>
      <c r="PU116" s="122" t="e">
        <f>PT116/PT107</f>
        <v>#DIV/0!</v>
      </c>
      <c r="PV116" s="101" t="e">
        <f>PV107*PU116</f>
        <v>#DIV/0!</v>
      </c>
      <c r="PW116" s="119">
        <f t="shared" si="2633"/>
        <v>0</v>
      </c>
      <c r="PX116" s="93">
        <f>PX107</f>
        <v>0</v>
      </c>
      <c r="PY116" s="120">
        <f t="shared" si="2634"/>
        <v>0</v>
      </c>
      <c r="PZ116" s="101">
        <f t="shared" si="2635"/>
        <v>0</v>
      </c>
      <c r="QA116" s="101"/>
      <c r="QB116" s="121"/>
      <c r="QC116" s="122">
        <f t="shared" si="2636"/>
        <v>0</v>
      </c>
      <c r="QD116" s="469">
        <f t="shared" si="2745"/>
        <v>0</v>
      </c>
      <c r="QE116" s="122">
        <f>QD116/QD107</f>
        <v>0</v>
      </c>
      <c r="QF116" s="101">
        <f>QF107*QE116</f>
        <v>0</v>
      </c>
      <c r="QG116" s="119">
        <f t="shared" si="2637"/>
        <v>0</v>
      </c>
      <c r="QH116" s="93">
        <f>QH107</f>
        <v>6947.28</v>
      </c>
      <c r="QI116" s="120">
        <f t="shared" si="2638"/>
        <v>0</v>
      </c>
      <c r="QJ116" s="101">
        <f t="shared" si="2639"/>
        <v>0</v>
      </c>
      <c r="QK116" s="101"/>
      <c r="QL116" s="121"/>
      <c r="QM116" s="122">
        <f t="shared" si="2640"/>
        <v>0</v>
      </c>
      <c r="QN116" s="469">
        <f t="shared" si="2746"/>
        <v>0</v>
      </c>
      <c r="QO116" s="122">
        <f>QN116/QN107</f>
        <v>0</v>
      </c>
      <c r="QP116" s="101">
        <f>QP107*QO116</f>
        <v>0</v>
      </c>
      <c r="QQ116" s="119">
        <f t="shared" si="2641"/>
        <v>0</v>
      </c>
      <c r="QR116" s="93">
        <f>QR107</f>
        <v>6947.28</v>
      </c>
      <c r="QS116" s="120">
        <f t="shared" si="2642"/>
        <v>0</v>
      </c>
      <c r="QT116" s="101">
        <f t="shared" si="2643"/>
        <v>0</v>
      </c>
      <c r="QU116" s="101"/>
      <c r="QV116" s="121"/>
      <c r="QW116" s="122">
        <f t="shared" si="2644"/>
        <v>0</v>
      </c>
      <c r="QX116" s="469">
        <f t="shared" si="2747"/>
        <v>0</v>
      </c>
      <c r="QY116" s="122">
        <f>QX116/QX107</f>
        <v>0</v>
      </c>
      <c r="QZ116" s="101">
        <f>QZ107*QY116</f>
        <v>0</v>
      </c>
      <c r="RA116" s="119">
        <f t="shared" si="2645"/>
        <v>0</v>
      </c>
      <c r="RB116" s="93">
        <f>RB107</f>
        <v>6947.28</v>
      </c>
      <c r="RC116" s="120">
        <f t="shared" si="2646"/>
        <v>0</v>
      </c>
      <c r="RD116" s="101">
        <f t="shared" si="2647"/>
        <v>0</v>
      </c>
      <c r="RE116" s="101"/>
      <c r="RF116" s="121"/>
      <c r="RG116" s="122">
        <f t="shared" si="2648"/>
        <v>0</v>
      </c>
      <c r="RH116" s="469">
        <f t="shared" si="2748"/>
        <v>0</v>
      </c>
      <c r="RI116" s="122">
        <f>RH116/RH107</f>
        <v>0</v>
      </c>
      <c r="RJ116" s="101">
        <f>RJ107*RI116</f>
        <v>0</v>
      </c>
      <c r="RK116" s="119">
        <f t="shared" si="2649"/>
        <v>0</v>
      </c>
      <c r="RL116" s="93">
        <f>RL107</f>
        <v>6947.28</v>
      </c>
      <c r="RM116" s="120">
        <f t="shared" si="2650"/>
        <v>0</v>
      </c>
      <c r="RN116" s="101">
        <f t="shared" si="2651"/>
        <v>0</v>
      </c>
      <c r="RO116" s="101"/>
      <c r="RP116" s="121"/>
      <c r="RQ116" s="122">
        <f t="shared" si="2652"/>
        <v>0</v>
      </c>
      <c r="RR116" s="469">
        <f t="shared" si="2749"/>
        <v>0</v>
      </c>
      <c r="RS116" s="122">
        <f>RR116/RR107</f>
        <v>0</v>
      </c>
      <c r="RT116" s="101">
        <f>RT107*RS116</f>
        <v>0</v>
      </c>
      <c r="RU116" s="119">
        <f t="shared" si="2653"/>
        <v>0</v>
      </c>
      <c r="RV116" s="93">
        <f>RV107</f>
        <v>6947.28</v>
      </c>
      <c r="RW116" s="120">
        <f t="shared" si="2654"/>
        <v>0</v>
      </c>
      <c r="RX116" s="101">
        <f t="shared" si="2655"/>
        <v>0</v>
      </c>
      <c r="RY116" s="101"/>
      <c r="RZ116" s="121"/>
      <c r="SA116" s="122">
        <f t="shared" si="2656"/>
        <v>0</v>
      </c>
      <c r="SB116" s="469">
        <f t="shared" si="2750"/>
        <v>0</v>
      </c>
      <c r="SC116" s="122">
        <f>SB116/SB107</f>
        <v>0</v>
      </c>
      <c r="SD116" s="101">
        <f>SD107*SC116</f>
        <v>0</v>
      </c>
      <c r="SE116" s="119">
        <f t="shared" si="2657"/>
        <v>0</v>
      </c>
      <c r="SF116" s="93">
        <f>SF107</f>
        <v>6947.28</v>
      </c>
      <c r="SG116" s="120">
        <f t="shared" si="2658"/>
        <v>0</v>
      </c>
      <c r="SH116" s="101">
        <f t="shared" si="2659"/>
        <v>0</v>
      </c>
      <c r="SI116" s="101"/>
      <c r="SJ116" s="121"/>
      <c r="SK116" s="122">
        <f t="shared" si="2660"/>
        <v>0</v>
      </c>
      <c r="SL116" s="469">
        <f t="shared" si="2751"/>
        <v>0</v>
      </c>
      <c r="SM116" s="122">
        <f>SL116/SL107</f>
        <v>0</v>
      </c>
      <c r="SN116" s="101">
        <f>SN107*SM116</f>
        <v>0</v>
      </c>
      <c r="SO116" s="119">
        <f t="shared" si="2661"/>
        <v>0</v>
      </c>
      <c r="SP116" s="93">
        <f>SP107</f>
        <v>6947.28</v>
      </c>
      <c r="SQ116" s="120">
        <f t="shared" si="2662"/>
        <v>0</v>
      </c>
      <c r="SR116" s="101">
        <f t="shared" si="2663"/>
        <v>0</v>
      </c>
      <c r="SS116" s="101"/>
      <c r="ST116" s="121"/>
      <c r="SU116" s="122">
        <f t="shared" si="2664"/>
        <v>0</v>
      </c>
      <c r="SV116" s="469">
        <f t="shared" si="2752"/>
        <v>0</v>
      </c>
      <c r="SW116" s="122">
        <f>SV116/SV107</f>
        <v>0</v>
      </c>
      <c r="SX116" s="101">
        <f>SX107*SW116</f>
        <v>0</v>
      </c>
      <c r="SY116" s="119">
        <f t="shared" si="2665"/>
        <v>0</v>
      </c>
      <c r="SZ116" s="93">
        <f>SZ107</f>
        <v>6947.28</v>
      </c>
      <c r="TA116" s="120">
        <f t="shared" si="2666"/>
        <v>0</v>
      </c>
      <c r="TB116" s="101">
        <f t="shared" si="2667"/>
        <v>0</v>
      </c>
      <c r="TC116" s="101"/>
      <c r="TD116" s="121"/>
      <c r="TE116" s="122">
        <f t="shared" si="2668"/>
        <v>0</v>
      </c>
      <c r="TF116" s="469">
        <f t="shared" si="2753"/>
        <v>0</v>
      </c>
      <c r="TG116" s="122">
        <f>TF116/TF107</f>
        <v>0</v>
      </c>
      <c r="TH116" s="101">
        <f>TH107*TG116</f>
        <v>0</v>
      </c>
      <c r="TI116" s="119">
        <f t="shared" si="2669"/>
        <v>0</v>
      </c>
      <c r="TJ116" s="93">
        <f>TJ107</f>
        <v>6947.28</v>
      </c>
      <c r="TK116" s="120">
        <f t="shared" si="2670"/>
        <v>0</v>
      </c>
      <c r="TL116" s="101">
        <f t="shared" si="2671"/>
        <v>0</v>
      </c>
      <c r="TM116" s="101"/>
      <c r="TN116" s="121"/>
      <c r="TO116" s="122">
        <f t="shared" si="2672"/>
        <v>0</v>
      </c>
      <c r="TP116" s="469">
        <f t="shared" si="2754"/>
        <v>0</v>
      </c>
      <c r="TQ116" s="122">
        <f>TP116/TP107</f>
        <v>0</v>
      </c>
      <c r="TR116" s="101">
        <f>TR107*TQ116</f>
        <v>0</v>
      </c>
      <c r="TS116" s="119">
        <f t="shared" si="2673"/>
        <v>0</v>
      </c>
      <c r="TT116" s="93">
        <f>TT107</f>
        <v>6947.28</v>
      </c>
      <c r="TU116" s="120">
        <f t="shared" si="2674"/>
        <v>0</v>
      </c>
      <c r="TV116" s="101">
        <f t="shared" si="2675"/>
        <v>0</v>
      </c>
      <c r="TW116" s="101"/>
      <c r="TX116" s="121"/>
      <c r="TY116" s="122">
        <f t="shared" si="2676"/>
        <v>0</v>
      </c>
      <c r="TZ116" s="469">
        <f t="shared" si="2755"/>
        <v>0</v>
      </c>
      <c r="UA116" s="122">
        <f>TZ116/TZ107</f>
        <v>0</v>
      </c>
      <c r="UB116" s="101">
        <f>UB107*UA116</f>
        <v>0</v>
      </c>
      <c r="UC116" s="119">
        <f t="shared" si="2677"/>
        <v>0</v>
      </c>
      <c r="UD116" s="93">
        <f>UD107</f>
        <v>6947.28</v>
      </c>
      <c r="UE116" s="120">
        <f t="shared" si="2678"/>
        <v>0</v>
      </c>
      <c r="UF116" s="101">
        <f t="shared" si="2679"/>
        <v>0</v>
      </c>
      <c r="UG116" s="101"/>
      <c r="UH116" s="121"/>
      <c r="UI116" s="122">
        <f t="shared" si="2680"/>
        <v>0</v>
      </c>
      <c r="UJ116" s="469">
        <f t="shared" si="2756"/>
        <v>0</v>
      </c>
      <c r="UK116" s="122">
        <f>UJ116/UJ107</f>
        <v>0</v>
      </c>
      <c r="UL116" s="101">
        <f>UL107*UK116</f>
        <v>0</v>
      </c>
      <c r="UM116" s="119">
        <f t="shared" si="2681"/>
        <v>0</v>
      </c>
      <c r="UN116" s="93">
        <f>UN107</f>
        <v>6947.28</v>
      </c>
      <c r="UO116" s="120">
        <f t="shared" si="2682"/>
        <v>0</v>
      </c>
      <c r="UP116" s="101">
        <f t="shared" si="2683"/>
        <v>0</v>
      </c>
      <c r="UQ116" s="101"/>
      <c r="UR116" s="121"/>
      <c r="US116" s="122">
        <f t="shared" si="2684"/>
        <v>0</v>
      </c>
      <c r="UT116" s="469">
        <f t="shared" si="2757"/>
        <v>0</v>
      </c>
      <c r="UU116" s="122">
        <f>UT116/UT107</f>
        <v>0</v>
      </c>
      <c r="UV116" s="101">
        <f>UV107*UU116</f>
        <v>0</v>
      </c>
      <c r="UW116" s="119">
        <f t="shared" si="2685"/>
        <v>0</v>
      </c>
      <c r="UX116" s="93">
        <f>UX107</f>
        <v>6947.28</v>
      </c>
      <c r="UY116" s="120">
        <f t="shared" si="2686"/>
        <v>0</v>
      </c>
      <c r="UZ116" s="101">
        <f t="shared" si="2687"/>
        <v>0</v>
      </c>
      <c r="VA116" s="101"/>
      <c r="VB116" s="121"/>
      <c r="VC116" s="122">
        <f t="shared" si="2688"/>
        <v>0</v>
      </c>
      <c r="VD116" s="469">
        <f t="shared" si="2758"/>
        <v>0</v>
      </c>
      <c r="VE116" s="122">
        <f>VD116/VD107</f>
        <v>0</v>
      </c>
      <c r="VF116" s="101">
        <f>VF107*VE116</f>
        <v>0</v>
      </c>
      <c r="VG116" s="119">
        <f t="shared" si="2689"/>
        <v>0</v>
      </c>
      <c r="VH116" s="93">
        <f>VH107</f>
        <v>6947.28</v>
      </c>
      <c r="VI116" s="120">
        <f t="shared" si="2690"/>
        <v>0</v>
      </c>
      <c r="VJ116" s="101">
        <f t="shared" si="2691"/>
        <v>0</v>
      </c>
      <c r="VK116" s="101"/>
      <c r="VL116" s="121"/>
      <c r="VM116" s="122">
        <f t="shared" si="2692"/>
        <v>0</v>
      </c>
      <c r="VN116" s="469">
        <f t="shared" si="2759"/>
        <v>0</v>
      </c>
      <c r="VO116" s="122">
        <f>VN116/VN107</f>
        <v>0</v>
      </c>
      <c r="VP116" s="101">
        <f>VP107*VO116</f>
        <v>0</v>
      </c>
      <c r="VQ116" s="119">
        <f t="shared" si="2693"/>
        <v>0</v>
      </c>
      <c r="VR116" s="93">
        <f>VR107</f>
        <v>6947.28</v>
      </c>
      <c r="VS116" s="120">
        <f t="shared" si="2694"/>
        <v>0</v>
      </c>
      <c r="VT116" s="101">
        <f t="shared" si="2695"/>
        <v>0</v>
      </c>
      <c r="VU116" s="101"/>
      <c r="VV116" s="121"/>
      <c r="VW116" s="122">
        <f t="shared" si="2696"/>
        <v>0</v>
      </c>
      <c r="VX116" s="452">
        <f t="shared" si="2697"/>
        <v>15</v>
      </c>
      <c r="VY116" s="122">
        <f>VX116/VX107</f>
        <v>1.1900000000000001E-3</v>
      </c>
      <c r="VZ116" s="101">
        <f>VZ107*VY116</f>
        <v>0.86</v>
      </c>
      <c r="WA116" s="119">
        <f t="shared" si="2698"/>
        <v>5.7333330000000002E-2</v>
      </c>
      <c r="WB116" s="93">
        <f>WB107</f>
        <v>6947.28</v>
      </c>
      <c r="WC116" s="120">
        <f t="shared" si="2699"/>
        <v>398.3107</v>
      </c>
      <c r="WD116" s="101">
        <f t="shared" si="2700"/>
        <v>5974.66</v>
      </c>
      <c r="WE116" s="101"/>
      <c r="WF116" s="121"/>
    </row>
    <row r="117" spans="1:604" ht="48">
      <c r="A117" s="5"/>
      <c r="B117" s="94" t="s">
        <v>411</v>
      </c>
      <c r="C117" s="12" t="s">
        <v>920</v>
      </c>
      <c r="D117" s="12" t="s">
        <v>423</v>
      </c>
      <c r="E117" s="4" t="s">
        <v>33</v>
      </c>
      <c r="F117" s="469">
        <f t="shared" si="2701"/>
        <v>0</v>
      </c>
      <c r="G117" s="122">
        <f>F117/F107</f>
        <v>0</v>
      </c>
      <c r="H117" s="101">
        <f>H107*G117</f>
        <v>0</v>
      </c>
      <c r="I117" s="119">
        <f t="shared" si="2461"/>
        <v>0</v>
      </c>
      <c r="J117" s="93">
        <f>J107</f>
        <v>6947.28</v>
      </c>
      <c r="K117" s="120">
        <f t="shared" si="2462"/>
        <v>0</v>
      </c>
      <c r="L117" s="101">
        <f t="shared" si="2463"/>
        <v>0</v>
      </c>
      <c r="M117" s="101"/>
      <c r="N117" s="121"/>
      <c r="O117" s="122">
        <f t="shared" si="2464"/>
        <v>0</v>
      </c>
      <c r="P117" s="469">
        <f t="shared" si="2702"/>
        <v>0</v>
      </c>
      <c r="Q117" s="122">
        <f>P117/P107</f>
        <v>0</v>
      </c>
      <c r="R117" s="101">
        <f>R107*Q117</f>
        <v>0</v>
      </c>
      <c r="S117" s="119">
        <f t="shared" si="2465"/>
        <v>0</v>
      </c>
      <c r="T117" s="93">
        <f>T107</f>
        <v>6947.28</v>
      </c>
      <c r="U117" s="120">
        <f t="shared" si="2466"/>
        <v>0</v>
      </c>
      <c r="V117" s="101">
        <f t="shared" si="2467"/>
        <v>0</v>
      </c>
      <c r="W117" s="101"/>
      <c r="X117" s="121"/>
      <c r="Y117" s="122">
        <f t="shared" si="2468"/>
        <v>0</v>
      </c>
      <c r="Z117" s="469">
        <f t="shared" si="2703"/>
        <v>0</v>
      </c>
      <c r="AA117" s="122">
        <f>Z117/Z107</f>
        <v>0</v>
      </c>
      <c r="AB117" s="101">
        <f>AB107*AA117</f>
        <v>0</v>
      </c>
      <c r="AC117" s="119">
        <f t="shared" si="2469"/>
        <v>0</v>
      </c>
      <c r="AD117" s="93">
        <f>AD107</f>
        <v>6947.28</v>
      </c>
      <c r="AE117" s="120">
        <f t="shared" si="2470"/>
        <v>0</v>
      </c>
      <c r="AF117" s="101">
        <f t="shared" si="2471"/>
        <v>0</v>
      </c>
      <c r="AG117" s="101"/>
      <c r="AH117" s="121"/>
      <c r="AI117" s="122">
        <f t="shared" si="2472"/>
        <v>0</v>
      </c>
      <c r="AJ117" s="469">
        <f t="shared" si="2704"/>
        <v>0</v>
      </c>
      <c r="AK117" s="122" t="e">
        <f>AJ117/AJ107</f>
        <v>#DIV/0!</v>
      </c>
      <c r="AL117" s="101" t="e">
        <f>AL107*AK117</f>
        <v>#DIV/0!</v>
      </c>
      <c r="AM117" s="119">
        <f t="shared" si="2473"/>
        <v>0</v>
      </c>
      <c r="AN117" s="93">
        <f>AN107</f>
        <v>0</v>
      </c>
      <c r="AO117" s="120">
        <f t="shared" si="2474"/>
        <v>0</v>
      </c>
      <c r="AP117" s="101">
        <f t="shared" si="2475"/>
        <v>0</v>
      </c>
      <c r="AQ117" s="101"/>
      <c r="AR117" s="121"/>
      <c r="AS117" s="122">
        <f t="shared" si="2476"/>
        <v>0</v>
      </c>
      <c r="AT117" s="469">
        <f t="shared" si="2705"/>
        <v>0</v>
      </c>
      <c r="AU117" s="122">
        <f>AT117/AT107</f>
        <v>0</v>
      </c>
      <c r="AV117" s="101">
        <f>AV107*AU117</f>
        <v>0</v>
      </c>
      <c r="AW117" s="119">
        <f t="shared" si="2477"/>
        <v>0</v>
      </c>
      <c r="AX117" s="93">
        <f>AX107</f>
        <v>6947.28</v>
      </c>
      <c r="AY117" s="120">
        <f t="shared" si="2478"/>
        <v>0</v>
      </c>
      <c r="AZ117" s="101">
        <f t="shared" si="2479"/>
        <v>0</v>
      </c>
      <c r="BA117" s="101"/>
      <c r="BB117" s="121"/>
      <c r="BC117" s="122">
        <f t="shared" si="2480"/>
        <v>0</v>
      </c>
      <c r="BD117" s="469">
        <f t="shared" si="2706"/>
        <v>0</v>
      </c>
      <c r="BE117" s="122">
        <f>BD117/BD107</f>
        <v>0</v>
      </c>
      <c r="BF117" s="101">
        <f>BF107*BE117</f>
        <v>0</v>
      </c>
      <c r="BG117" s="119">
        <f t="shared" si="2481"/>
        <v>0</v>
      </c>
      <c r="BH117" s="93">
        <f>BH107</f>
        <v>6947.28</v>
      </c>
      <c r="BI117" s="120">
        <f t="shared" si="2482"/>
        <v>0</v>
      </c>
      <c r="BJ117" s="101">
        <f t="shared" si="2483"/>
        <v>0</v>
      </c>
      <c r="BK117" s="101"/>
      <c r="BL117" s="121"/>
      <c r="BM117" s="122">
        <f t="shared" si="2484"/>
        <v>0</v>
      </c>
      <c r="BN117" s="469">
        <f t="shared" si="2707"/>
        <v>0</v>
      </c>
      <c r="BO117" s="122">
        <f>BN117/BN107</f>
        <v>0</v>
      </c>
      <c r="BP117" s="101">
        <f>BP107*BO117</f>
        <v>0</v>
      </c>
      <c r="BQ117" s="119">
        <f t="shared" si="2485"/>
        <v>0</v>
      </c>
      <c r="BR117" s="93">
        <f>BR107</f>
        <v>6947.28</v>
      </c>
      <c r="BS117" s="120">
        <f t="shared" si="2486"/>
        <v>0</v>
      </c>
      <c r="BT117" s="101">
        <f t="shared" si="2487"/>
        <v>0</v>
      </c>
      <c r="BU117" s="101"/>
      <c r="BV117" s="121"/>
      <c r="BW117" s="122">
        <f t="shared" si="2488"/>
        <v>0</v>
      </c>
      <c r="BX117" s="469">
        <f t="shared" si="2708"/>
        <v>0</v>
      </c>
      <c r="BY117" s="122">
        <f>BX117/BX107</f>
        <v>0</v>
      </c>
      <c r="BZ117" s="101">
        <f>BZ107*BY117</f>
        <v>0</v>
      </c>
      <c r="CA117" s="119">
        <f t="shared" si="2489"/>
        <v>0</v>
      </c>
      <c r="CB117" s="93">
        <f>CB107</f>
        <v>6947.28</v>
      </c>
      <c r="CC117" s="120">
        <f t="shared" si="2490"/>
        <v>0</v>
      </c>
      <c r="CD117" s="101">
        <f t="shared" si="2491"/>
        <v>0</v>
      </c>
      <c r="CE117" s="101"/>
      <c r="CF117" s="121"/>
      <c r="CG117" s="122">
        <f t="shared" si="2492"/>
        <v>0</v>
      </c>
      <c r="CH117" s="469">
        <f t="shared" si="2709"/>
        <v>0</v>
      </c>
      <c r="CI117" s="122" t="e">
        <f>CH117/CH107</f>
        <v>#DIV/0!</v>
      </c>
      <c r="CJ117" s="101" t="e">
        <f>CJ107*CI117</f>
        <v>#DIV/0!</v>
      </c>
      <c r="CK117" s="119">
        <f t="shared" si="2493"/>
        <v>0</v>
      </c>
      <c r="CL117" s="93">
        <f>CL107</f>
        <v>0</v>
      </c>
      <c r="CM117" s="120">
        <f t="shared" si="2494"/>
        <v>0</v>
      </c>
      <c r="CN117" s="101">
        <f t="shared" si="2495"/>
        <v>0</v>
      </c>
      <c r="CO117" s="101"/>
      <c r="CP117" s="121"/>
      <c r="CQ117" s="122">
        <f t="shared" si="2496"/>
        <v>0</v>
      </c>
      <c r="CR117" s="469">
        <f t="shared" si="2710"/>
        <v>0</v>
      </c>
      <c r="CS117" s="122">
        <f>CR117/CR107</f>
        <v>0</v>
      </c>
      <c r="CT117" s="101">
        <f>CT107*CS117</f>
        <v>0</v>
      </c>
      <c r="CU117" s="119">
        <f t="shared" si="2497"/>
        <v>0</v>
      </c>
      <c r="CV117" s="93">
        <f>CV107</f>
        <v>6947.28</v>
      </c>
      <c r="CW117" s="120">
        <f t="shared" si="2498"/>
        <v>0</v>
      </c>
      <c r="CX117" s="101">
        <f t="shared" si="2499"/>
        <v>0</v>
      </c>
      <c r="CY117" s="101"/>
      <c r="CZ117" s="121"/>
      <c r="DA117" s="122">
        <f t="shared" si="2500"/>
        <v>0</v>
      </c>
      <c r="DB117" s="469">
        <f t="shared" si="2711"/>
        <v>0</v>
      </c>
      <c r="DC117" s="122">
        <f>DB117/DB107</f>
        <v>0</v>
      </c>
      <c r="DD117" s="101">
        <f>DD107*DC117</f>
        <v>0</v>
      </c>
      <c r="DE117" s="119">
        <f t="shared" si="2501"/>
        <v>0</v>
      </c>
      <c r="DF117" s="93">
        <f>DF107</f>
        <v>6947.28</v>
      </c>
      <c r="DG117" s="120">
        <f t="shared" si="2502"/>
        <v>0</v>
      </c>
      <c r="DH117" s="101">
        <f t="shared" si="2503"/>
        <v>0</v>
      </c>
      <c r="DI117" s="101"/>
      <c r="DJ117" s="121"/>
      <c r="DK117" s="122">
        <f t="shared" si="2504"/>
        <v>0</v>
      </c>
      <c r="DL117" s="469">
        <f t="shared" si="2712"/>
        <v>0</v>
      </c>
      <c r="DM117" s="122">
        <f>DL117/DL107</f>
        <v>0</v>
      </c>
      <c r="DN117" s="101">
        <f>DN107*DM117</f>
        <v>0</v>
      </c>
      <c r="DO117" s="119">
        <f t="shared" si="2505"/>
        <v>0</v>
      </c>
      <c r="DP117" s="93">
        <f>DP107</f>
        <v>6947.28</v>
      </c>
      <c r="DQ117" s="120">
        <f t="shared" si="2506"/>
        <v>0</v>
      </c>
      <c r="DR117" s="101">
        <f t="shared" si="2507"/>
        <v>0</v>
      </c>
      <c r="DS117" s="101"/>
      <c r="DT117" s="121"/>
      <c r="DU117" s="122">
        <f t="shared" si="2508"/>
        <v>0</v>
      </c>
      <c r="DV117" s="469">
        <f t="shared" si="2713"/>
        <v>0</v>
      </c>
      <c r="DW117" s="122">
        <f>DV117/DV107</f>
        <v>0</v>
      </c>
      <c r="DX117" s="101">
        <f>DX107*DW117</f>
        <v>0</v>
      </c>
      <c r="DY117" s="119">
        <f t="shared" si="2509"/>
        <v>0</v>
      </c>
      <c r="DZ117" s="93">
        <f>DZ107</f>
        <v>6947.28</v>
      </c>
      <c r="EA117" s="120">
        <f t="shared" si="2510"/>
        <v>0</v>
      </c>
      <c r="EB117" s="101">
        <f t="shared" si="2511"/>
        <v>0</v>
      </c>
      <c r="EC117" s="101"/>
      <c r="ED117" s="121"/>
      <c r="EE117" s="122">
        <f t="shared" si="2512"/>
        <v>0</v>
      </c>
      <c r="EF117" s="469">
        <f t="shared" si="2714"/>
        <v>0</v>
      </c>
      <c r="EG117" s="122">
        <f>EF117/EF107</f>
        <v>0</v>
      </c>
      <c r="EH117" s="101">
        <f>EH107*EG117</f>
        <v>0</v>
      </c>
      <c r="EI117" s="119">
        <f t="shared" si="2513"/>
        <v>0</v>
      </c>
      <c r="EJ117" s="93">
        <f>EJ107</f>
        <v>6947.28</v>
      </c>
      <c r="EK117" s="120">
        <f t="shared" si="2514"/>
        <v>0</v>
      </c>
      <c r="EL117" s="101">
        <f t="shared" si="2515"/>
        <v>0</v>
      </c>
      <c r="EM117" s="101"/>
      <c r="EN117" s="121"/>
      <c r="EO117" s="122">
        <f t="shared" si="2516"/>
        <v>0</v>
      </c>
      <c r="EP117" s="469">
        <f t="shared" si="2715"/>
        <v>0</v>
      </c>
      <c r="EQ117" s="122">
        <f>EP117/EP107</f>
        <v>0</v>
      </c>
      <c r="ER117" s="101">
        <f>ER107*EQ117</f>
        <v>0</v>
      </c>
      <c r="ES117" s="119">
        <f t="shared" si="2517"/>
        <v>0</v>
      </c>
      <c r="ET117" s="93">
        <f>ET107</f>
        <v>6947.28</v>
      </c>
      <c r="EU117" s="120">
        <f t="shared" si="2518"/>
        <v>0</v>
      </c>
      <c r="EV117" s="101">
        <f t="shared" si="2519"/>
        <v>0</v>
      </c>
      <c r="EW117" s="101"/>
      <c r="EX117" s="121"/>
      <c r="EY117" s="122">
        <f t="shared" si="2520"/>
        <v>0</v>
      </c>
      <c r="EZ117" s="469">
        <f t="shared" si="2716"/>
        <v>0</v>
      </c>
      <c r="FA117" s="122">
        <f>EZ117/EZ107</f>
        <v>0</v>
      </c>
      <c r="FB117" s="101">
        <f>FB107*FA117</f>
        <v>0</v>
      </c>
      <c r="FC117" s="119">
        <f t="shared" si="2521"/>
        <v>0</v>
      </c>
      <c r="FD117" s="93">
        <f>FD107</f>
        <v>6947.28</v>
      </c>
      <c r="FE117" s="120">
        <f t="shared" si="2522"/>
        <v>0</v>
      </c>
      <c r="FF117" s="101">
        <f t="shared" si="2523"/>
        <v>0</v>
      </c>
      <c r="FG117" s="101"/>
      <c r="FH117" s="121"/>
      <c r="FI117" s="122">
        <f t="shared" si="2524"/>
        <v>0</v>
      </c>
      <c r="FJ117" s="469">
        <f t="shared" si="2717"/>
        <v>0</v>
      </c>
      <c r="FK117" s="122">
        <f>FJ117/FJ107</f>
        <v>0</v>
      </c>
      <c r="FL117" s="101">
        <f>FL107*FK117</f>
        <v>0</v>
      </c>
      <c r="FM117" s="119">
        <f t="shared" si="2525"/>
        <v>0</v>
      </c>
      <c r="FN117" s="93">
        <f>FN107</f>
        <v>6947.28</v>
      </c>
      <c r="FO117" s="120">
        <f t="shared" si="2526"/>
        <v>0</v>
      </c>
      <c r="FP117" s="101">
        <f t="shared" si="2527"/>
        <v>0</v>
      </c>
      <c r="FQ117" s="101"/>
      <c r="FR117" s="121"/>
      <c r="FS117" s="122">
        <f t="shared" si="2528"/>
        <v>0</v>
      </c>
      <c r="FT117" s="469">
        <f t="shared" si="2718"/>
        <v>0</v>
      </c>
      <c r="FU117" s="122">
        <f>FT117/FT107</f>
        <v>0</v>
      </c>
      <c r="FV117" s="101">
        <f>FV107*FU117</f>
        <v>0</v>
      </c>
      <c r="FW117" s="119">
        <f t="shared" si="2529"/>
        <v>0</v>
      </c>
      <c r="FX117" s="93">
        <f>FX107</f>
        <v>6947.28</v>
      </c>
      <c r="FY117" s="120">
        <f t="shared" si="2530"/>
        <v>0</v>
      </c>
      <c r="FZ117" s="101">
        <f t="shared" si="2531"/>
        <v>0</v>
      </c>
      <c r="GA117" s="101"/>
      <c r="GB117" s="121"/>
      <c r="GC117" s="122">
        <f t="shared" si="2532"/>
        <v>0</v>
      </c>
      <c r="GD117" s="469">
        <f t="shared" si="2719"/>
        <v>0</v>
      </c>
      <c r="GE117" s="122">
        <f>GD117/GD107</f>
        <v>0</v>
      </c>
      <c r="GF117" s="101">
        <f>GF107*GE117</f>
        <v>0</v>
      </c>
      <c r="GG117" s="119">
        <f t="shared" si="2533"/>
        <v>0</v>
      </c>
      <c r="GH117" s="93">
        <f>GH107</f>
        <v>6947.28</v>
      </c>
      <c r="GI117" s="120">
        <f t="shared" si="2534"/>
        <v>0</v>
      </c>
      <c r="GJ117" s="101">
        <f t="shared" si="2535"/>
        <v>0</v>
      </c>
      <c r="GK117" s="101"/>
      <c r="GL117" s="121"/>
      <c r="GM117" s="122">
        <f t="shared" si="2536"/>
        <v>0</v>
      </c>
      <c r="GN117" s="469">
        <f t="shared" si="2720"/>
        <v>0</v>
      </c>
      <c r="GO117" s="122">
        <f>GN117/GN107</f>
        <v>0</v>
      </c>
      <c r="GP117" s="101">
        <f>GP107*GO117</f>
        <v>0</v>
      </c>
      <c r="GQ117" s="119">
        <f t="shared" si="2537"/>
        <v>0</v>
      </c>
      <c r="GR117" s="93">
        <f>GR107</f>
        <v>6947.28</v>
      </c>
      <c r="GS117" s="120">
        <f t="shared" si="2538"/>
        <v>0</v>
      </c>
      <c r="GT117" s="101">
        <f t="shared" si="2539"/>
        <v>0</v>
      </c>
      <c r="GU117" s="101"/>
      <c r="GV117" s="121"/>
      <c r="GW117" s="122">
        <f t="shared" si="2540"/>
        <v>0</v>
      </c>
      <c r="GX117" s="469">
        <f t="shared" si="2721"/>
        <v>0</v>
      </c>
      <c r="GY117" s="122">
        <f>GX117/GX107</f>
        <v>0</v>
      </c>
      <c r="GZ117" s="101">
        <f>GZ107*GY117</f>
        <v>0</v>
      </c>
      <c r="HA117" s="119">
        <f t="shared" si="2541"/>
        <v>0</v>
      </c>
      <c r="HB117" s="93">
        <f>HB107</f>
        <v>6947.28</v>
      </c>
      <c r="HC117" s="120">
        <f t="shared" si="2542"/>
        <v>0</v>
      </c>
      <c r="HD117" s="101">
        <f t="shared" si="2543"/>
        <v>0</v>
      </c>
      <c r="HE117" s="101"/>
      <c r="HF117" s="121"/>
      <c r="HG117" s="122">
        <f t="shared" si="2544"/>
        <v>0</v>
      </c>
      <c r="HH117" s="469">
        <f t="shared" si="2722"/>
        <v>0</v>
      </c>
      <c r="HI117" s="122">
        <f>HH117/HH107</f>
        <v>0</v>
      </c>
      <c r="HJ117" s="101">
        <f>HJ107*HI117</f>
        <v>0</v>
      </c>
      <c r="HK117" s="119">
        <f t="shared" si="2545"/>
        <v>0</v>
      </c>
      <c r="HL117" s="93">
        <f>HL107</f>
        <v>6947.28</v>
      </c>
      <c r="HM117" s="120">
        <f t="shared" si="2546"/>
        <v>0</v>
      </c>
      <c r="HN117" s="101">
        <f t="shared" si="2547"/>
        <v>0</v>
      </c>
      <c r="HO117" s="101"/>
      <c r="HP117" s="121"/>
      <c r="HQ117" s="122">
        <f t="shared" si="2548"/>
        <v>0</v>
      </c>
      <c r="HR117" s="469">
        <f t="shared" si="2723"/>
        <v>0</v>
      </c>
      <c r="HS117" s="122">
        <f>HR117/HR107</f>
        <v>0</v>
      </c>
      <c r="HT117" s="101">
        <f>HT107*HS117</f>
        <v>0</v>
      </c>
      <c r="HU117" s="119">
        <f t="shared" si="2549"/>
        <v>0</v>
      </c>
      <c r="HV117" s="93">
        <f>HV107</f>
        <v>6947.28</v>
      </c>
      <c r="HW117" s="120">
        <f t="shared" si="2550"/>
        <v>0</v>
      </c>
      <c r="HX117" s="101">
        <f t="shared" si="2551"/>
        <v>0</v>
      </c>
      <c r="HY117" s="101"/>
      <c r="HZ117" s="121"/>
      <c r="IA117" s="122">
        <f t="shared" si="2552"/>
        <v>0</v>
      </c>
      <c r="IB117" s="469">
        <f t="shared" si="2724"/>
        <v>41</v>
      </c>
      <c r="IC117" s="122">
        <f>IB117/IB107</f>
        <v>0.23294999999999999</v>
      </c>
      <c r="ID117" s="101">
        <f>ID107*IC117</f>
        <v>3.12</v>
      </c>
      <c r="IE117" s="119">
        <f t="shared" si="2553"/>
        <v>7.6097559999999995E-2</v>
      </c>
      <c r="IF117" s="93">
        <f>IF107</f>
        <v>6947.28</v>
      </c>
      <c r="IG117" s="120">
        <f t="shared" si="2554"/>
        <v>528.67106000000001</v>
      </c>
      <c r="IH117" s="101">
        <f t="shared" si="2555"/>
        <v>21675.51</v>
      </c>
      <c r="II117" s="101"/>
      <c r="IJ117" s="121"/>
      <c r="IK117" s="122">
        <f t="shared" si="2556"/>
        <v>1.3207</v>
      </c>
      <c r="IL117" s="469">
        <f t="shared" si="2725"/>
        <v>0</v>
      </c>
      <c r="IM117" s="122">
        <f>IL117/IL107</f>
        <v>0</v>
      </c>
      <c r="IN117" s="101">
        <f>IN107*IM117</f>
        <v>0</v>
      </c>
      <c r="IO117" s="119">
        <f t="shared" si="2557"/>
        <v>0</v>
      </c>
      <c r="IP117" s="93">
        <f>IP107</f>
        <v>6947.28</v>
      </c>
      <c r="IQ117" s="120">
        <f t="shared" si="2558"/>
        <v>0</v>
      </c>
      <c r="IR117" s="101">
        <f t="shared" si="2559"/>
        <v>0</v>
      </c>
      <c r="IS117" s="101"/>
      <c r="IT117" s="121"/>
      <c r="IU117" s="122">
        <f t="shared" si="2560"/>
        <v>0</v>
      </c>
      <c r="IV117" s="469">
        <f t="shared" si="2726"/>
        <v>0</v>
      </c>
      <c r="IW117" s="122">
        <f>IV117/IV107</f>
        <v>0</v>
      </c>
      <c r="IX117" s="101">
        <f>IX107*IW117</f>
        <v>0</v>
      </c>
      <c r="IY117" s="119">
        <f t="shared" si="2561"/>
        <v>0</v>
      </c>
      <c r="IZ117" s="93">
        <f>IZ107</f>
        <v>6947.28</v>
      </c>
      <c r="JA117" s="120">
        <f t="shared" si="2562"/>
        <v>0</v>
      </c>
      <c r="JB117" s="101">
        <f t="shared" si="2563"/>
        <v>0</v>
      </c>
      <c r="JC117" s="101"/>
      <c r="JD117" s="121"/>
      <c r="JE117" s="122">
        <f t="shared" si="2564"/>
        <v>0</v>
      </c>
      <c r="JF117" s="469">
        <f t="shared" si="2727"/>
        <v>0</v>
      </c>
      <c r="JG117" s="122">
        <f>JF117/JF107</f>
        <v>0</v>
      </c>
      <c r="JH117" s="101">
        <f>JH107*JG117</f>
        <v>0</v>
      </c>
      <c r="JI117" s="119">
        <f t="shared" si="2565"/>
        <v>0</v>
      </c>
      <c r="JJ117" s="93">
        <f>JJ107</f>
        <v>6947.28</v>
      </c>
      <c r="JK117" s="120">
        <f t="shared" si="2566"/>
        <v>0</v>
      </c>
      <c r="JL117" s="101">
        <f t="shared" si="2567"/>
        <v>0</v>
      </c>
      <c r="JM117" s="101"/>
      <c r="JN117" s="121"/>
      <c r="JO117" s="122">
        <f t="shared" si="2568"/>
        <v>0</v>
      </c>
      <c r="JP117" s="469">
        <f t="shared" si="2728"/>
        <v>0</v>
      </c>
      <c r="JQ117" s="122" t="e">
        <f>JP117/JP107</f>
        <v>#DIV/0!</v>
      </c>
      <c r="JR117" s="101" t="e">
        <f>JR107*JQ117</f>
        <v>#DIV/0!</v>
      </c>
      <c r="JS117" s="119">
        <f t="shared" si="2569"/>
        <v>0</v>
      </c>
      <c r="JT117" s="93">
        <f>JT107</f>
        <v>0</v>
      </c>
      <c r="JU117" s="120">
        <f t="shared" si="2570"/>
        <v>0</v>
      </c>
      <c r="JV117" s="101">
        <f t="shared" si="2571"/>
        <v>0</v>
      </c>
      <c r="JW117" s="101"/>
      <c r="JX117" s="121"/>
      <c r="JY117" s="122">
        <f t="shared" si="2572"/>
        <v>0</v>
      </c>
      <c r="JZ117" s="469">
        <f t="shared" si="2729"/>
        <v>0</v>
      </c>
      <c r="KA117" s="122">
        <f>JZ117/JZ107</f>
        <v>0</v>
      </c>
      <c r="KB117" s="101">
        <f>KB107*KA117</f>
        <v>0</v>
      </c>
      <c r="KC117" s="119">
        <f t="shared" si="2573"/>
        <v>0</v>
      </c>
      <c r="KD117" s="93">
        <f>KD107</f>
        <v>6947.28</v>
      </c>
      <c r="KE117" s="120">
        <f t="shared" si="2574"/>
        <v>0</v>
      </c>
      <c r="KF117" s="101">
        <f t="shared" si="2575"/>
        <v>0</v>
      </c>
      <c r="KG117" s="101"/>
      <c r="KH117" s="121"/>
      <c r="KI117" s="122">
        <f t="shared" si="2576"/>
        <v>0</v>
      </c>
      <c r="KJ117" s="469">
        <f t="shared" si="2730"/>
        <v>0</v>
      </c>
      <c r="KK117" s="122">
        <f>KJ117/KJ107</f>
        <v>0</v>
      </c>
      <c r="KL117" s="101">
        <f>KL107*KK117</f>
        <v>0</v>
      </c>
      <c r="KM117" s="119">
        <f t="shared" si="2577"/>
        <v>0</v>
      </c>
      <c r="KN117" s="93">
        <f>KN107</f>
        <v>6947.28</v>
      </c>
      <c r="KO117" s="120">
        <f t="shared" si="2578"/>
        <v>0</v>
      </c>
      <c r="KP117" s="101">
        <f t="shared" si="2579"/>
        <v>0</v>
      </c>
      <c r="KQ117" s="101"/>
      <c r="KR117" s="121"/>
      <c r="KS117" s="122">
        <f t="shared" si="2580"/>
        <v>0</v>
      </c>
      <c r="KT117" s="469">
        <f t="shared" si="2731"/>
        <v>0</v>
      </c>
      <c r="KU117" s="122">
        <f>KT117/KT107</f>
        <v>0</v>
      </c>
      <c r="KV117" s="101">
        <f>KV107*KU117</f>
        <v>0</v>
      </c>
      <c r="KW117" s="119">
        <f t="shared" si="2581"/>
        <v>0</v>
      </c>
      <c r="KX117" s="93">
        <f>KX107</f>
        <v>6947.28</v>
      </c>
      <c r="KY117" s="120">
        <f t="shared" si="2582"/>
        <v>0</v>
      </c>
      <c r="KZ117" s="101">
        <f t="shared" si="2583"/>
        <v>0</v>
      </c>
      <c r="LA117" s="101"/>
      <c r="LB117" s="121"/>
      <c r="LC117" s="122">
        <f t="shared" si="2584"/>
        <v>0</v>
      </c>
      <c r="LD117" s="469">
        <f t="shared" si="2732"/>
        <v>0</v>
      </c>
      <c r="LE117" s="122">
        <f>LD117/LD107</f>
        <v>0</v>
      </c>
      <c r="LF117" s="101">
        <f>LF107*LE117</f>
        <v>0</v>
      </c>
      <c r="LG117" s="119">
        <f t="shared" si="2585"/>
        <v>0</v>
      </c>
      <c r="LH117" s="93">
        <f>LH107</f>
        <v>6947.28</v>
      </c>
      <c r="LI117" s="120">
        <f t="shared" si="2586"/>
        <v>0</v>
      </c>
      <c r="LJ117" s="101">
        <f t="shared" si="2587"/>
        <v>0</v>
      </c>
      <c r="LK117" s="101"/>
      <c r="LL117" s="121"/>
      <c r="LM117" s="122">
        <f t="shared" si="2588"/>
        <v>0</v>
      </c>
      <c r="LN117" s="469">
        <f t="shared" si="2733"/>
        <v>0</v>
      </c>
      <c r="LO117" s="122">
        <f>LN117/LN107</f>
        <v>0</v>
      </c>
      <c r="LP117" s="101">
        <f>LP107*LO117</f>
        <v>0</v>
      </c>
      <c r="LQ117" s="119">
        <f t="shared" si="2589"/>
        <v>0</v>
      </c>
      <c r="LR117" s="93">
        <f>LR107</f>
        <v>6947.28</v>
      </c>
      <c r="LS117" s="120">
        <f t="shared" si="2590"/>
        <v>0</v>
      </c>
      <c r="LT117" s="101">
        <f t="shared" si="2591"/>
        <v>0</v>
      </c>
      <c r="LU117" s="101"/>
      <c r="LV117" s="121"/>
      <c r="LW117" s="122">
        <f t="shared" si="2592"/>
        <v>0</v>
      </c>
      <c r="LX117" s="469">
        <f t="shared" si="2734"/>
        <v>0</v>
      </c>
      <c r="LY117" s="122">
        <f>LX117/LX107</f>
        <v>0</v>
      </c>
      <c r="LZ117" s="101">
        <f>LZ107*LY117</f>
        <v>0</v>
      </c>
      <c r="MA117" s="119">
        <f t="shared" si="2593"/>
        <v>0</v>
      </c>
      <c r="MB117" s="93">
        <f>MB107</f>
        <v>6947.28</v>
      </c>
      <c r="MC117" s="120">
        <f t="shared" si="2594"/>
        <v>0</v>
      </c>
      <c r="MD117" s="101">
        <f t="shared" si="2595"/>
        <v>0</v>
      </c>
      <c r="ME117" s="101"/>
      <c r="MF117" s="121"/>
      <c r="MG117" s="122">
        <f t="shared" si="2596"/>
        <v>0</v>
      </c>
      <c r="MH117" s="469">
        <f t="shared" si="2735"/>
        <v>0</v>
      </c>
      <c r="MI117" s="122">
        <f>MH117/MH107</f>
        <v>0</v>
      </c>
      <c r="MJ117" s="101">
        <f>MJ107*MI117</f>
        <v>0</v>
      </c>
      <c r="MK117" s="119">
        <f t="shared" si="2597"/>
        <v>0</v>
      </c>
      <c r="ML117" s="93">
        <f>ML107</f>
        <v>6947.28</v>
      </c>
      <c r="MM117" s="120">
        <f t="shared" si="2598"/>
        <v>0</v>
      </c>
      <c r="MN117" s="101">
        <f t="shared" si="2599"/>
        <v>0</v>
      </c>
      <c r="MO117" s="101"/>
      <c r="MP117" s="121"/>
      <c r="MQ117" s="122">
        <f t="shared" si="2600"/>
        <v>0</v>
      </c>
      <c r="MR117" s="469">
        <f t="shared" si="2736"/>
        <v>35</v>
      </c>
      <c r="MS117" s="122">
        <f>MR117/MR107</f>
        <v>0.34314</v>
      </c>
      <c r="MT117" s="101">
        <f>MT107*MS117</f>
        <v>3.2</v>
      </c>
      <c r="MU117" s="119">
        <f t="shared" si="2601"/>
        <v>9.1428570000000001E-2</v>
      </c>
      <c r="MV117" s="93">
        <f>MV107</f>
        <v>6947.28</v>
      </c>
      <c r="MW117" s="120">
        <f t="shared" si="2602"/>
        <v>635.17988000000003</v>
      </c>
      <c r="MX117" s="101">
        <f t="shared" si="2603"/>
        <v>22231.3</v>
      </c>
      <c r="MY117" s="101"/>
      <c r="MZ117" s="121"/>
      <c r="NA117" s="122">
        <f t="shared" si="2604"/>
        <v>1.5867800000000001</v>
      </c>
      <c r="NB117" s="469">
        <f t="shared" si="2737"/>
        <v>0</v>
      </c>
      <c r="NC117" s="122">
        <f>NB117/NB107</f>
        <v>0</v>
      </c>
      <c r="ND117" s="101">
        <f>ND107*NC117</f>
        <v>0</v>
      </c>
      <c r="NE117" s="119">
        <f t="shared" si="2605"/>
        <v>0</v>
      </c>
      <c r="NF117" s="93">
        <f>NF107</f>
        <v>6947.28</v>
      </c>
      <c r="NG117" s="120">
        <f t="shared" si="2606"/>
        <v>0</v>
      </c>
      <c r="NH117" s="101">
        <f t="shared" si="2607"/>
        <v>0</v>
      </c>
      <c r="NI117" s="101"/>
      <c r="NJ117" s="121"/>
      <c r="NK117" s="122">
        <f t="shared" si="2608"/>
        <v>0</v>
      </c>
      <c r="NL117" s="469">
        <f t="shared" si="2738"/>
        <v>0</v>
      </c>
      <c r="NM117" s="122">
        <f>NL117/NL107</f>
        <v>0</v>
      </c>
      <c r="NN117" s="101">
        <f>NN107*NM117</f>
        <v>0</v>
      </c>
      <c r="NO117" s="119">
        <f t="shared" si="2609"/>
        <v>0</v>
      </c>
      <c r="NP117" s="93">
        <f>NP107</f>
        <v>6947.28</v>
      </c>
      <c r="NQ117" s="120">
        <f t="shared" si="2610"/>
        <v>0</v>
      </c>
      <c r="NR117" s="101">
        <f t="shared" si="2611"/>
        <v>0</v>
      </c>
      <c r="NS117" s="101"/>
      <c r="NT117" s="121"/>
      <c r="NU117" s="122">
        <f t="shared" si="2612"/>
        <v>0</v>
      </c>
      <c r="NV117" s="469">
        <f t="shared" si="2739"/>
        <v>29</v>
      </c>
      <c r="NW117" s="122">
        <f>NV117/NV107</f>
        <v>0.19333</v>
      </c>
      <c r="NX117" s="101">
        <f>NX107*NW117</f>
        <v>1.3</v>
      </c>
      <c r="NY117" s="119">
        <f t="shared" si="2613"/>
        <v>4.482759E-2</v>
      </c>
      <c r="NZ117" s="93">
        <f>NZ107</f>
        <v>6947.28</v>
      </c>
      <c r="OA117" s="120">
        <f t="shared" si="2614"/>
        <v>311.42982000000001</v>
      </c>
      <c r="OB117" s="101">
        <f t="shared" si="2615"/>
        <v>9031.4599999999991</v>
      </c>
      <c r="OC117" s="101"/>
      <c r="OD117" s="121"/>
      <c r="OE117" s="122">
        <f t="shared" si="2616"/>
        <v>0.77800000000000002</v>
      </c>
      <c r="OF117" s="469">
        <f t="shared" si="2740"/>
        <v>0</v>
      </c>
      <c r="OG117" s="122">
        <f>OF117/OF107</f>
        <v>0</v>
      </c>
      <c r="OH117" s="101">
        <f>OH107*OG117</f>
        <v>0</v>
      </c>
      <c r="OI117" s="119">
        <f t="shared" si="2617"/>
        <v>0</v>
      </c>
      <c r="OJ117" s="93">
        <f>OJ107</f>
        <v>6947.28</v>
      </c>
      <c r="OK117" s="120">
        <f t="shared" si="2618"/>
        <v>0</v>
      </c>
      <c r="OL117" s="101">
        <f t="shared" si="2619"/>
        <v>0</v>
      </c>
      <c r="OM117" s="101"/>
      <c r="ON117" s="121"/>
      <c r="OO117" s="122">
        <f t="shared" si="2620"/>
        <v>0</v>
      </c>
      <c r="OP117" s="469">
        <f t="shared" si="2741"/>
        <v>0</v>
      </c>
      <c r="OQ117" s="122">
        <f>OP117/OP107</f>
        <v>0</v>
      </c>
      <c r="OR117" s="101">
        <f>OR107*OQ117</f>
        <v>0</v>
      </c>
      <c r="OS117" s="119">
        <f t="shared" si="2621"/>
        <v>0</v>
      </c>
      <c r="OT117" s="93">
        <f>OT107</f>
        <v>6947.28</v>
      </c>
      <c r="OU117" s="120">
        <f t="shared" si="2622"/>
        <v>0</v>
      </c>
      <c r="OV117" s="101">
        <f t="shared" si="2623"/>
        <v>0</v>
      </c>
      <c r="OW117" s="101"/>
      <c r="OX117" s="121"/>
      <c r="OY117" s="122">
        <f t="shared" si="2624"/>
        <v>0</v>
      </c>
      <c r="OZ117" s="469">
        <f t="shared" si="2742"/>
        <v>0</v>
      </c>
      <c r="PA117" s="122">
        <f>OZ117/OZ107</f>
        <v>0</v>
      </c>
      <c r="PB117" s="101">
        <f>PB107*PA117</f>
        <v>0</v>
      </c>
      <c r="PC117" s="119">
        <f t="shared" si="2625"/>
        <v>0</v>
      </c>
      <c r="PD117" s="93">
        <f>PD107</f>
        <v>6947.28</v>
      </c>
      <c r="PE117" s="120">
        <f t="shared" si="2626"/>
        <v>0</v>
      </c>
      <c r="PF117" s="101">
        <f t="shared" si="2627"/>
        <v>0</v>
      </c>
      <c r="PG117" s="101"/>
      <c r="PH117" s="121"/>
      <c r="PI117" s="122">
        <f t="shared" si="2628"/>
        <v>0</v>
      </c>
      <c r="PJ117" s="469">
        <f t="shared" si="2743"/>
        <v>0</v>
      </c>
      <c r="PK117" s="122">
        <f>PJ117/PJ107</f>
        <v>0</v>
      </c>
      <c r="PL117" s="101">
        <f>PL107*PK117</f>
        <v>0</v>
      </c>
      <c r="PM117" s="119">
        <f t="shared" si="2629"/>
        <v>0</v>
      </c>
      <c r="PN117" s="93">
        <f>PN107</f>
        <v>6947.28</v>
      </c>
      <c r="PO117" s="120">
        <f t="shared" si="2630"/>
        <v>0</v>
      </c>
      <c r="PP117" s="101">
        <f t="shared" si="2631"/>
        <v>0</v>
      </c>
      <c r="PQ117" s="101"/>
      <c r="PR117" s="121"/>
      <c r="PS117" s="122">
        <f t="shared" si="2632"/>
        <v>0</v>
      </c>
      <c r="PT117" s="469">
        <f t="shared" si="2744"/>
        <v>0</v>
      </c>
      <c r="PU117" s="122" t="e">
        <f>PT117/PT107</f>
        <v>#DIV/0!</v>
      </c>
      <c r="PV117" s="101" t="e">
        <f>PV107*PU117</f>
        <v>#DIV/0!</v>
      </c>
      <c r="PW117" s="119">
        <f t="shared" si="2633"/>
        <v>0</v>
      </c>
      <c r="PX117" s="93">
        <f>PX107</f>
        <v>0</v>
      </c>
      <c r="PY117" s="120">
        <f t="shared" si="2634"/>
        <v>0</v>
      </c>
      <c r="PZ117" s="101">
        <f t="shared" si="2635"/>
        <v>0</v>
      </c>
      <c r="QA117" s="101"/>
      <c r="QB117" s="121"/>
      <c r="QC117" s="122">
        <f t="shared" si="2636"/>
        <v>0</v>
      </c>
      <c r="QD117" s="469">
        <f t="shared" si="2745"/>
        <v>0</v>
      </c>
      <c r="QE117" s="122">
        <f>QD117/QD107</f>
        <v>0</v>
      </c>
      <c r="QF117" s="101">
        <f>QF107*QE117</f>
        <v>0</v>
      </c>
      <c r="QG117" s="119">
        <f t="shared" si="2637"/>
        <v>0</v>
      </c>
      <c r="QH117" s="93">
        <f>QH107</f>
        <v>6947.28</v>
      </c>
      <c r="QI117" s="120">
        <f t="shared" si="2638"/>
        <v>0</v>
      </c>
      <c r="QJ117" s="101">
        <f t="shared" si="2639"/>
        <v>0</v>
      </c>
      <c r="QK117" s="101"/>
      <c r="QL117" s="121"/>
      <c r="QM117" s="122">
        <f t="shared" si="2640"/>
        <v>0</v>
      </c>
      <c r="QN117" s="469">
        <f t="shared" si="2746"/>
        <v>0</v>
      </c>
      <c r="QO117" s="122">
        <f>QN117/QN107</f>
        <v>0</v>
      </c>
      <c r="QP117" s="101">
        <f>QP107*QO117</f>
        <v>0</v>
      </c>
      <c r="QQ117" s="119">
        <f t="shared" si="2641"/>
        <v>0</v>
      </c>
      <c r="QR117" s="93">
        <f>QR107</f>
        <v>6947.28</v>
      </c>
      <c r="QS117" s="120">
        <f t="shared" si="2642"/>
        <v>0</v>
      </c>
      <c r="QT117" s="101">
        <f t="shared" si="2643"/>
        <v>0</v>
      </c>
      <c r="QU117" s="101"/>
      <c r="QV117" s="121"/>
      <c r="QW117" s="122">
        <f t="shared" si="2644"/>
        <v>0</v>
      </c>
      <c r="QX117" s="469">
        <f t="shared" si="2747"/>
        <v>0</v>
      </c>
      <c r="QY117" s="122">
        <f>QX117/QX107</f>
        <v>0</v>
      </c>
      <c r="QZ117" s="101">
        <f>QZ107*QY117</f>
        <v>0</v>
      </c>
      <c r="RA117" s="119">
        <f t="shared" si="2645"/>
        <v>0</v>
      </c>
      <c r="RB117" s="93">
        <f>RB107</f>
        <v>6947.28</v>
      </c>
      <c r="RC117" s="120">
        <f t="shared" si="2646"/>
        <v>0</v>
      </c>
      <c r="RD117" s="101">
        <f t="shared" si="2647"/>
        <v>0</v>
      </c>
      <c r="RE117" s="101"/>
      <c r="RF117" s="121"/>
      <c r="RG117" s="122">
        <f t="shared" si="2648"/>
        <v>0</v>
      </c>
      <c r="RH117" s="469">
        <f t="shared" si="2748"/>
        <v>0</v>
      </c>
      <c r="RI117" s="122">
        <f>RH117/RH107</f>
        <v>0</v>
      </c>
      <c r="RJ117" s="101">
        <f>RJ107*RI117</f>
        <v>0</v>
      </c>
      <c r="RK117" s="119">
        <f t="shared" si="2649"/>
        <v>0</v>
      </c>
      <c r="RL117" s="93">
        <f>RL107</f>
        <v>6947.28</v>
      </c>
      <c r="RM117" s="120">
        <f t="shared" si="2650"/>
        <v>0</v>
      </c>
      <c r="RN117" s="101">
        <f t="shared" si="2651"/>
        <v>0</v>
      </c>
      <c r="RO117" s="101"/>
      <c r="RP117" s="121"/>
      <c r="RQ117" s="122">
        <f t="shared" si="2652"/>
        <v>0</v>
      </c>
      <c r="RR117" s="469">
        <f t="shared" si="2749"/>
        <v>0</v>
      </c>
      <c r="RS117" s="122">
        <f>RR117/RR107</f>
        <v>0</v>
      </c>
      <c r="RT117" s="101">
        <f>RT107*RS117</f>
        <v>0</v>
      </c>
      <c r="RU117" s="119">
        <f t="shared" si="2653"/>
        <v>0</v>
      </c>
      <c r="RV117" s="93">
        <f>RV107</f>
        <v>6947.28</v>
      </c>
      <c r="RW117" s="120">
        <f t="shared" si="2654"/>
        <v>0</v>
      </c>
      <c r="RX117" s="101">
        <f t="shared" si="2655"/>
        <v>0</v>
      </c>
      <c r="RY117" s="101"/>
      <c r="RZ117" s="121"/>
      <c r="SA117" s="122">
        <f t="shared" si="2656"/>
        <v>0</v>
      </c>
      <c r="SB117" s="469">
        <f t="shared" si="2750"/>
        <v>0</v>
      </c>
      <c r="SC117" s="122">
        <f>SB117/SB107</f>
        <v>0</v>
      </c>
      <c r="SD117" s="101">
        <f>SD107*SC117</f>
        <v>0</v>
      </c>
      <c r="SE117" s="119">
        <f t="shared" si="2657"/>
        <v>0</v>
      </c>
      <c r="SF117" s="93">
        <f>SF107</f>
        <v>6947.28</v>
      </c>
      <c r="SG117" s="120">
        <f t="shared" si="2658"/>
        <v>0</v>
      </c>
      <c r="SH117" s="101">
        <f t="shared" si="2659"/>
        <v>0</v>
      </c>
      <c r="SI117" s="101"/>
      <c r="SJ117" s="121"/>
      <c r="SK117" s="122">
        <f t="shared" si="2660"/>
        <v>0</v>
      </c>
      <c r="SL117" s="469">
        <f t="shared" si="2751"/>
        <v>0</v>
      </c>
      <c r="SM117" s="122">
        <f>SL117/SL107</f>
        <v>0</v>
      </c>
      <c r="SN117" s="101">
        <f>SN107*SM117</f>
        <v>0</v>
      </c>
      <c r="SO117" s="119">
        <f t="shared" si="2661"/>
        <v>0</v>
      </c>
      <c r="SP117" s="93">
        <f>SP107</f>
        <v>6947.28</v>
      </c>
      <c r="SQ117" s="120">
        <f t="shared" si="2662"/>
        <v>0</v>
      </c>
      <c r="SR117" s="101">
        <f t="shared" si="2663"/>
        <v>0</v>
      </c>
      <c r="SS117" s="101"/>
      <c r="ST117" s="121"/>
      <c r="SU117" s="122">
        <f t="shared" si="2664"/>
        <v>0</v>
      </c>
      <c r="SV117" s="469">
        <f t="shared" si="2752"/>
        <v>0</v>
      </c>
      <c r="SW117" s="122">
        <f>SV117/SV107</f>
        <v>0</v>
      </c>
      <c r="SX117" s="101">
        <f>SX107*SW117</f>
        <v>0</v>
      </c>
      <c r="SY117" s="119">
        <f t="shared" si="2665"/>
        <v>0</v>
      </c>
      <c r="SZ117" s="93">
        <f>SZ107</f>
        <v>6947.28</v>
      </c>
      <c r="TA117" s="120">
        <f t="shared" si="2666"/>
        <v>0</v>
      </c>
      <c r="TB117" s="101">
        <f t="shared" si="2667"/>
        <v>0</v>
      </c>
      <c r="TC117" s="101"/>
      <c r="TD117" s="121"/>
      <c r="TE117" s="122">
        <f t="shared" si="2668"/>
        <v>0</v>
      </c>
      <c r="TF117" s="469">
        <f t="shared" si="2753"/>
        <v>0</v>
      </c>
      <c r="TG117" s="122">
        <f>TF117/TF107</f>
        <v>0</v>
      </c>
      <c r="TH117" s="101">
        <f>TH107*TG117</f>
        <v>0</v>
      </c>
      <c r="TI117" s="119">
        <f t="shared" si="2669"/>
        <v>0</v>
      </c>
      <c r="TJ117" s="93">
        <f>TJ107</f>
        <v>6947.28</v>
      </c>
      <c r="TK117" s="120">
        <f t="shared" si="2670"/>
        <v>0</v>
      </c>
      <c r="TL117" s="101">
        <f t="shared" si="2671"/>
        <v>0</v>
      </c>
      <c r="TM117" s="101"/>
      <c r="TN117" s="121"/>
      <c r="TO117" s="122">
        <f t="shared" si="2672"/>
        <v>0</v>
      </c>
      <c r="TP117" s="469">
        <f t="shared" si="2754"/>
        <v>0</v>
      </c>
      <c r="TQ117" s="122">
        <f>TP117/TP107</f>
        <v>0</v>
      </c>
      <c r="TR117" s="101">
        <f>TR107*TQ117</f>
        <v>0</v>
      </c>
      <c r="TS117" s="119">
        <f t="shared" si="2673"/>
        <v>0</v>
      </c>
      <c r="TT117" s="93">
        <f>TT107</f>
        <v>6947.28</v>
      </c>
      <c r="TU117" s="120">
        <f t="shared" si="2674"/>
        <v>0</v>
      </c>
      <c r="TV117" s="101">
        <f t="shared" si="2675"/>
        <v>0</v>
      </c>
      <c r="TW117" s="101"/>
      <c r="TX117" s="121"/>
      <c r="TY117" s="122">
        <f t="shared" si="2676"/>
        <v>0</v>
      </c>
      <c r="TZ117" s="469">
        <f t="shared" si="2755"/>
        <v>0</v>
      </c>
      <c r="UA117" s="122">
        <f>TZ117/TZ107</f>
        <v>0</v>
      </c>
      <c r="UB117" s="101">
        <f>UB107*UA117</f>
        <v>0</v>
      </c>
      <c r="UC117" s="119">
        <f t="shared" si="2677"/>
        <v>0</v>
      </c>
      <c r="UD117" s="93">
        <f>UD107</f>
        <v>6947.28</v>
      </c>
      <c r="UE117" s="120">
        <f t="shared" si="2678"/>
        <v>0</v>
      </c>
      <c r="UF117" s="101">
        <f t="shared" si="2679"/>
        <v>0</v>
      </c>
      <c r="UG117" s="101"/>
      <c r="UH117" s="121"/>
      <c r="UI117" s="122">
        <f t="shared" si="2680"/>
        <v>0</v>
      </c>
      <c r="UJ117" s="469">
        <f t="shared" si="2756"/>
        <v>0</v>
      </c>
      <c r="UK117" s="122">
        <f>UJ117/UJ107</f>
        <v>0</v>
      </c>
      <c r="UL117" s="101">
        <f>UL107*UK117</f>
        <v>0</v>
      </c>
      <c r="UM117" s="119">
        <f t="shared" si="2681"/>
        <v>0</v>
      </c>
      <c r="UN117" s="93">
        <f>UN107</f>
        <v>6947.28</v>
      </c>
      <c r="UO117" s="120">
        <f t="shared" si="2682"/>
        <v>0</v>
      </c>
      <c r="UP117" s="101">
        <f t="shared" si="2683"/>
        <v>0</v>
      </c>
      <c r="UQ117" s="101"/>
      <c r="UR117" s="121"/>
      <c r="US117" s="122">
        <f t="shared" si="2684"/>
        <v>0</v>
      </c>
      <c r="UT117" s="469">
        <f t="shared" si="2757"/>
        <v>0</v>
      </c>
      <c r="UU117" s="122">
        <f>UT117/UT107</f>
        <v>0</v>
      </c>
      <c r="UV117" s="101">
        <f>UV107*UU117</f>
        <v>0</v>
      </c>
      <c r="UW117" s="119">
        <f t="shared" si="2685"/>
        <v>0</v>
      </c>
      <c r="UX117" s="93">
        <f>UX107</f>
        <v>6947.28</v>
      </c>
      <c r="UY117" s="120">
        <f t="shared" si="2686"/>
        <v>0</v>
      </c>
      <c r="UZ117" s="101">
        <f t="shared" si="2687"/>
        <v>0</v>
      </c>
      <c r="VA117" s="101"/>
      <c r="VB117" s="121"/>
      <c r="VC117" s="122">
        <f t="shared" si="2688"/>
        <v>0</v>
      </c>
      <c r="VD117" s="469">
        <f t="shared" si="2758"/>
        <v>0</v>
      </c>
      <c r="VE117" s="122">
        <f>VD117/VD107</f>
        <v>0</v>
      </c>
      <c r="VF117" s="101">
        <f>VF107*VE117</f>
        <v>0</v>
      </c>
      <c r="VG117" s="119">
        <f t="shared" si="2689"/>
        <v>0</v>
      </c>
      <c r="VH117" s="93">
        <f>VH107</f>
        <v>6947.28</v>
      </c>
      <c r="VI117" s="120">
        <f t="shared" si="2690"/>
        <v>0</v>
      </c>
      <c r="VJ117" s="101">
        <f t="shared" si="2691"/>
        <v>0</v>
      </c>
      <c r="VK117" s="101"/>
      <c r="VL117" s="121"/>
      <c r="VM117" s="122">
        <f t="shared" si="2692"/>
        <v>0</v>
      </c>
      <c r="VN117" s="469">
        <f t="shared" si="2759"/>
        <v>0</v>
      </c>
      <c r="VO117" s="122">
        <f>VN117/VN107</f>
        <v>0</v>
      </c>
      <c r="VP117" s="101">
        <f>VP107*VO117</f>
        <v>0</v>
      </c>
      <c r="VQ117" s="119">
        <f t="shared" si="2693"/>
        <v>0</v>
      </c>
      <c r="VR117" s="93">
        <f>VR107</f>
        <v>6947.28</v>
      </c>
      <c r="VS117" s="120">
        <f t="shared" si="2694"/>
        <v>0</v>
      </c>
      <c r="VT117" s="101">
        <f t="shared" si="2695"/>
        <v>0</v>
      </c>
      <c r="VU117" s="101"/>
      <c r="VV117" s="121"/>
      <c r="VW117" s="122">
        <f t="shared" si="2696"/>
        <v>0</v>
      </c>
      <c r="VX117" s="452">
        <f t="shared" si="2697"/>
        <v>105</v>
      </c>
      <c r="VY117" s="122">
        <f>VX117/VX107</f>
        <v>8.3599999999999994E-3</v>
      </c>
      <c r="VZ117" s="101">
        <f>VZ107*VY117</f>
        <v>6.05</v>
      </c>
      <c r="WA117" s="119">
        <f t="shared" si="2698"/>
        <v>5.7619049999999998E-2</v>
      </c>
      <c r="WB117" s="93">
        <f>WB107</f>
        <v>6947.28</v>
      </c>
      <c r="WC117" s="120">
        <f t="shared" si="2699"/>
        <v>400.29566999999997</v>
      </c>
      <c r="WD117" s="101">
        <f t="shared" si="2700"/>
        <v>42031.05</v>
      </c>
      <c r="WE117" s="101"/>
      <c r="WF117" s="121"/>
    </row>
    <row r="118" spans="1:604" ht="16.5" customHeight="1">
      <c r="A118" s="5"/>
      <c r="B118" s="85" t="s">
        <v>416</v>
      </c>
      <c r="C118" s="12" t="s">
        <v>919</v>
      </c>
      <c r="D118" s="12" t="s">
        <v>421</v>
      </c>
      <c r="E118" s="4" t="s">
        <v>33</v>
      </c>
      <c r="F118" s="469">
        <f t="shared" si="2701"/>
        <v>0</v>
      </c>
      <c r="G118" s="122">
        <f>F118/F107</f>
        <v>0</v>
      </c>
      <c r="H118" s="101">
        <f>H107*G118</f>
        <v>0</v>
      </c>
      <c r="I118" s="119">
        <f t="shared" si="2461"/>
        <v>0</v>
      </c>
      <c r="J118" s="93">
        <f>J107</f>
        <v>6947.28</v>
      </c>
      <c r="K118" s="120">
        <f t="shared" si="2462"/>
        <v>0</v>
      </c>
      <c r="L118" s="101">
        <f t="shared" si="2463"/>
        <v>0</v>
      </c>
      <c r="M118" s="101"/>
      <c r="N118" s="121"/>
      <c r="O118" s="122" t="e">
        <f t="shared" si="2464"/>
        <v>#DIV/0!</v>
      </c>
      <c r="P118" s="469">
        <f t="shared" si="2702"/>
        <v>0</v>
      </c>
      <c r="Q118" s="122">
        <f>P118/P107</f>
        <v>0</v>
      </c>
      <c r="R118" s="101">
        <f>R107*Q118</f>
        <v>0</v>
      </c>
      <c r="S118" s="119">
        <f t="shared" si="2465"/>
        <v>0</v>
      </c>
      <c r="T118" s="93">
        <f>T107</f>
        <v>6947.28</v>
      </c>
      <c r="U118" s="120">
        <f t="shared" si="2466"/>
        <v>0</v>
      </c>
      <c r="V118" s="101">
        <f t="shared" si="2467"/>
        <v>0</v>
      </c>
      <c r="W118" s="101"/>
      <c r="X118" s="121"/>
      <c r="Y118" s="122" t="e">
        <f t="shared" si="2468"/>
        <v>#DIV/0!</v>
      </c>
      <c r="Z118" s="469">
        <f t="shared" si="2703"/>
        <v>0</v>
      </c>
      <c r="AA118" s="122">
        <f>Z118/Z107</f>
        <v>0</v>
      </c>
      <c r="AB118" s="101">
        <f>AB107*AA118</f>
        <v>0</v>
      </c>
      <c r="AC118" s="119">
        <f t="shared" si="2469"/>
        <v>0</v>
      </c>
      <c r="AD118" s="93">
        <f>AD107</f>
        <v>6947.28</v>
      </c>
      <c r="AE118" s="120">
        <f t="shared" si="2470"/>
        <v>0</v>
      </c>
      <c r="AF118" s="101">
        <f t="shared" si="2471"/>
        <v>0</v>
      </c>
      <c r="AG118" s="101"/>
      <c r="AH118" s="121"/>
      <c r="AI118" s="122" t="e">
        <f t="shared" si="2472"/>
        <v>#DIV/0!</v>
      </c>
      <c r="AJ118" s="469">
        <f t="shared" si="2704"/>
        <v>0</v>
      </c>
      <c r="AK118" s="122" t="e">
        <f>AJ118/AJ107</f>
        <v>#DIV/0!</v>
      </c>
      <c r="AL118" s="101" t="e">
        <f>AL107*AK118</f>
        <v>#DIV/0!</v>
      </c>
      <c r="AM118" s="119">
        <f t="shared" si="2473"/>
        <v>0</v>
      </c>
      <c r="AN118" s="93">
        <f>AN107</f>
        <v>0</v>
      </c>
      <c r="AO118" s="120">
        <f t="shared" si="2474"/>
        <v>0</v>
      </c>
      <c r="AP118" s="101">
        <f t="shared" si="2475"/>
        <v>0</v>
      </c>
      <c r="AQ118" s="101"/>
      <c r="AR118" s="121"/>
      <c r="AS118" s="122" t="e">
        <f t="shared" si="2476"/>
        <v>#DIV/0!</v>
      </c>
      <c r="AT118" s="469">
        <f t="shared" si="2705"/>
        <v>0</v>
      </c>
      <c r="AU118" s="122">
        <f>AT118/AT107</f>
        <v>0</v>
      </c>
      <c r="AV118" s="101">
        <f>AV107*AU118</f>
        <v>0</v>
      </c>
      <c r="AW118" s="119">
        <f t="shared" si="2477"/>
        <v>0</v>
      </c>
      <c r="AX118" s="93">
        <f>AX107</f>
        <v>6947.28</v>
      </c>
      <c r="AY118" s="120">
        <f t="shared" si="2478"/>
        <v>0</v>
      </c>
      <c r="AZ118" s="101">
        <f t="shared" si="2479"/>
        <v>0</v>
      </c>
      <c r="BA118" s="101"/>
      <c r="BB118" s="121"/>
      <c r="BC118" s="122" t="e">
        <f t="shared" si="2480"/>
        <v>#DIV/0!</v>
      </c>
      <c r="BD118" s="469">
        <f t="shared" si="2706"/>
        <v>0</v>
      </c>
      <c r="BE118" s="122">
        <f>BD118/BD107</f>
        <v>0</v>
      </c>
      <c r="BF118" s="101">
        <f>BF107*BE118</f>
        <v>0</v>
      </c>
      <c r="BG118" s="119">
        <f t="shared" si="2481"/>
        <v>0</v>
      </c>
      <c r="BH118" s="93">
        <f>BH107</f>
        <v>6947.28</v>
      </c>
      <c r="BI118" s="120">
        <f t="shared" si="2482"/>
        <v>0</v>
      </c>
      <c r="BJ118" s="101">
        <f t="shared" si="2483"/>
        <v>0</v>
      </c>
      <c r="BK118" s="101"/>
      <c r="BL118" s="121"/>
      <c r="BM118" s="122" t="e">
        <f t="shared" si="2484"/>
        <v>#DIV/0!</v>
      </c>
      <c r="BN118" s="469">
        <f t="shared" si="2707"/>
        <v>0</v>
      </c>
      <c r="BO118" s="122">
        <f>BN118/BN107</f>
        <v>0</v>
      </c>
      <c r="BP118" s="101">
        <f>BP107*BO118</f>
        <v>0</v>
      </c>
      <c r="BQ118" s="119">
        <f t="shared" si="2485"/>
        <v>0</v>
      </c>
      <c r="BR118" s="93">
        <f>BR107</f>
        <v>6947.28</v>
      </c>
      <c r="BS118" s="120">
        <f t="shared" si="2486"/>
        <v>0</v>
      </c>
      <c r="BT118" s="101">
        <f t="shared" si="2487"/>
        <v>0</v>
      </c>
      <c r="BU118" s="101"/>
      <c r="BV118" s="121"/>
      <c r="BW118" s="122" t="e">
        <f t="shared" si="2488"/>
        <v>#DIV/0!</v>
      </c>
      <c r="BX118" s="469">
        <f t="shared" si="2708"/>
        <v>0</v>
      </c>
      <c r="BY118" s="122">
        <f>BX118/BX107</f>
        <v>0</v>
      </c>
      <c r="BZ118" s="101">
        <f>BZ107*BY118</f>
        <v>0</v>
      </c>
      <c r="CA118" s="119">
        <f t="shared" si="2489"/>
        <v>0</v>
      </c>
      <c r="CB118" s="93">
        <f>CB107</f>
        <v>6947.28</v>
      </c>
      <c r="CC118" s="120">
        <f t="shared" si="2490"/>
        <v>0</v>
      </c>
      <c r="CD118" s="101">
        <f t="shared" si="2491"/>
        <v>0</v>
      </c>
      <c r="CE118" s="101"/>
      <c r="CF118" s="121"/>
      <c r="CG118" s="122" t="e">
        <f t="shared" si="2492"/>
        <v>#DIV/0!</v>
      </c>
      <c r="CH118" s="469">
        <f t="shared" si="2709"/>
        <v>0</v>
      </c>
      <c r="CI118" s="122" t="e">
        <f>CH118/CH107</f>
        <v>#DIV/0!</v>
      </c>
      <c r="CJ118" s="101" t="e">
        <f>CJ107*CI118</f>
        <v>#DIV/0!</v>
      </c>
      <c r="CK118" s="119">
        <f t="shared" si="2493"/>
        <v>0</v>
      </c>
      <c r="CL118" s="93">
        <f>CL107</f>
        <v>0</v>
      </c>
      <c r="CM118" s="120">
        <f t="shared" si="2494"/>
        <v>0</v>
      </c>
      <c r="CN118" s="101">
        <f t="shared" si="2495"/>
        <v>0</v>
      </c>
      <c r="CO118" s="101"/>
      <c r="CP118" s="121"/>
      <c r="CQ118" s="122" t="e">
        <f t="shared" si="2496"/>
        <v>#DIV/0!</v>
      </c>
      <c r="CR118" s="469">
        <f t="shared" si="2710"/>
        <v>0</v>
      </c>
      <c r="CS118" s="122">
        <f>CR118/CR107</f>
        <v>0</v>
      </c>
      <c r="CT118" s="101">
        <f>CT107*CS118</f>
        <v>0</v>
      </c>
      <c r="CU118" s="119">
        <f t="shared" si="2497"/>
        <v>0</v>
      </c>
      <c r="CV118" s="93">
        <f>CV107</f>
        <v>6947.28</v>
      </c>
      <c r="CW118" s="120">
        <f t="shared" si="2498"/>
        <v>0</v>
      </c>
      <c r="CX118" s="101">
        <f t="shared" si="2499"/>
        <v>0</v>
      </c>
      <c r="CY118" s="101"/>
      <c r="CZ118" s="121"/>
      <c r="DA118" s="122" t="e">
        <f t="shared" si="2500"/>
        <v>#DIV/0!</v>
      </c>
      <c r="DB118" s="469">
        <f t="shared" si="2711"/>
        <v>0</v>
      </c>
      <c r="DC118" s="122">
        <f>DB118/DB107</f>
        <v>0</v>
      </c>
      <c r="DD118" s="101">
        <f>DD107*DC118</f>
        <v>0</v>
      </c>
      <c r="DE118" s="119">
        <f t="shared" si="2501"/>
        <v>0</v>
      </c>
      <c r="DF118" s="93">
        <f>DF107</f>
        <v>6947.28</v>
      </c>
      <c r="DG118" s="120">
        <f t="shared" si="2502"/>
        <v>0</v>
      </c>
      <c r="DH118" s="101">
        <f t="shared" si="2503"/>
        <v>0</v>
      </c>
      <c r="DI118" s="101"/>
      <c r="DJ118" s="121"/>
      <c r="DK118" s="122" t="e">
        <f t="shared" si="2504"/>
        <v>#DIV/0!</v>
      </c>
      <c r="DL118" s="469">
        <f t="shared" si="2712"/>
        <v>0</v>
      </c>
      <c r="DM118" s="122">
        <f>DL118/DL107</f>
        <v>0</v>
      </c>
      <c r="DN118" s="101">
        <f>DN107*DM118</f>
        <v>0</v>
      </c>
      <c r="DO118" s="119">
        <f t="shared" si="2505"/>
        <v>0</v>
      </c>
      <c r="DP118" s="93">
        <f>DP107</f>
        <v>6947.28</v>
      </c>
      <c r="DQ118" s="120">
        <f t="shared" si="2506"/>
        <v>0</v>
      </c>
      <c r="DR118" s="101">
        <f t="shared" si="2507"/>
        <v>0</v>
      </c>
      <c r="DS118" s="101"/>
      <c r="DT118" s="121"/>
      <c r="DU118" s="122" t="e">
        <f t="shared" si="2508"/>
        <v>#DIV/0!</v>
      </c>
      <c r="DV118" s="469">
        <f t="shared" si="2713"/>
        <v>0</v>
      </c>
      <c r="DW118" s="122">
        <f>DV118/DV107</f>
        <v>0</v>
      </c>
      <c r="DX118" s="101">
        <f>DX107*DW118</f>
        <v>0</v>
      </c>
      <c r="DY118" s="119">
        <f t="shared" si="2509"/>
        <v>0</v>
      </c>
      <c r="DZ118" s="93">
        <f>DZ107</f>
        <v>6947.28</v>
      </c>
      <c r="EA118" s="120">
        <f t="shared" si="2510"/>
        <v>0</v>
      </c>
      <c r="EB118" s="101">
        <f t="shared" si="2511"/>
        <v>0</v>
      </c>
      <c r="EC118" s="101"/>
      <c r="ED118" s="121"/>
      <c r="EE118" s="122" t="e">
        <f t="shared" si="2512"/>
        <v>#DIV/0!</v>
      </c>
      <c r="EF118" s="469">
        <f t="shared" si="2714"/>
        <v>0</v>
      </c>
      <c r="EG118" s="122">
        <f>EF118/EF107</f>
        <v>0</v>
      </c>
      <c r="EH118" s="101">
        <f>EH107*EG118</f>
        <v>0</v>
      </c>
      <c r="EI118" s="119">
        <f t="shared" si="2513"/>
        <v>0</v>
      </c>
      <c r="EJ118" s="93">
        <f>EJ107</f>
        <v>6947.28</v>
      </c>
      <c r="EK118" s="120">
        <f t="shared" si="2514"/>
        <v>0</v>
      </c>
      <c r="EL118" s="101">
        <f t="shared" si="2515"/>
        <v>0</v>
      </c>
      <c r="EM118" s="101"/>
      <c r="EN118" s="121"/>
      <c r="EO118" s="122" t="e">
        <f t="shared" si="2516"/>
        <v>#DIV/0!</v>
      </c>
      <c r="EP118" s="469">
        <f t="shared" si="2715"/>
        <v>0</v>
      </c>
      <c r="EQ118" s="122">
        <f>EP118/EP107</f>
        <v>0</v>
      </c>
      <c r="ER118" s="101">
        <f>ER107*EQ118</f>
        <v>0</v>
      </c>
      <c r="ES118" s="119">
        <f t="shared" si="2517"/>
        <v>0</v>
      </c>
      <c r="ET118" s="93">
        <f>ET107</f>
        <v>6947.28</v>
      </c>
      <c r="EU118" s="120">
        <f t="shared" si="2518"/>
        <v>0</v>
      </c>
      <c r="EV118" s="101">
        <f t="shared" si="2519"/>
        <v>0</v>
      </c>
      <c r="EW118" s="101"/>
      <c r="EX118" s="121"/>
      <c r="EY118" s="122" t="e">
        <f t="shared" si="2520"/>
        <v>#DIV/0!</v>
      </c>
      <c r="EZ118" s="469">
        <f t="shared" si="2716"/>
        <v>0</v>
      </c>
      <c r="FA118" s="122">
        <f>EZ118/EZ107</f>
        <v>0</v>
      </c>
      <c r="FB118" s="101">
        <f>FB107*FA118</f>
        <v>0</v>
      </c>
      <c r="FC118" s="119">
        <f t="shared" si="2521"/>
        <v>0</v>
      </c>
      <c r="FD118" s="93">
        <f>FD107</f>
        <v>6947.28</v>
      </c>
      <c r="FE118" s="120">
        <f t="shared" si="2522"/>
        <v>0</v>
      </c>
      <c r="FF118" s="101">
        <f t="shared" si="2523"/>
        <v>0</v>
      </c>
      <c r="FG118" s="101"/>
      <c r="FH118" s="121"/>
      <c r="FI118" s="122" t="e">
        <f t="shared" si="2524"/>
        <v>#DIV/0!</v>
      </c>
      <c r="FJ118" s="469">
        <f t="shared" si="2717"/>
        <v>0</v>
      </c>
      <c r="FK118" s="122">
        <f>FJ118/FJ107</f>
        <v>0</v>
      </c>
      <c r="FL118" s="101">
        <f>FL107*FK118</f>
        <v>0</v>
      </c>
      <c r="FM118" s="119">
        <f t="shared" si="2525"/>
        <v>0</v>
      </c>
      <c r="FN118" s="93">
        <f>FN107</f>
        <v>6947.28</v>
      </c>
      <c r="FO118" s="120">
        <f t="shared" si="2526"/>
        <v>0</v>
      </c>
      <c r="FP118" s="101">
        <f t="shared" si="2527"/>
        <v>0</v>
      </c>
      <c r="FQ118" s="101"/>
      <c r="FR118" s="121"/>
      <c r="FS118" s="122" t="e">
        <f t="shared" si="2528"/>
        <v>#DIV/0!</v>
      </c>
      <c r="FT118" s="469">
        <f t="shared" si="2718"/>
        <v>0</v>
      </c>
      <c r="FU118" s="122">
        <f>FT118/FT107</f>
        <v>0</v>
      </c>
      <c r="FV118" s="101">
        <f>FV107*FU118</f>
        <v>0</v>
      </c>
      <c r="FW118" s="119">
        <f t="shared" si="2529"/>
        <v>0</v>
      </c>
      <c r="FX118" s="93">
        <f>FX107</f>
        <v>6947.28</v>
      </c>
      <c r="FY118" s="120">
        <f t="shared" si="2530"/>
        <v>0</v>
      </c>
      <c r="FZ118" s="101">
        <f t="shared" si="2531"/>
        <v>0</v>
      </c>
      <c r="GA118" s="101"/>
      <c r="GB118" s="121"/>
      <c r="GC118" s="122" t="e">
        <f t="shared" si="2532"/>
        <v>#DIV/0!</v>
      </c>
      <c r="GD118" s="469">
        <f t="shared" si="2719"/>
        <v>0</v>
      </c>
      <c r="GE118" s="122">
        <f>GD118/GD107</f>
        <v>0</v>
      </c>
      <c r="GF118" s="101">
        <f>GF107*GE118</f>
        <v>0</v>
      </c>
      <c r="GG118" s="119">
        <f t="shared" si="2533"/>
        <v>0</v>
      </c>
      <c r="GH118" s="93">
        <f>GH107</f>
        <v>6947.28</v>
      </c>
      <c r="GI118" s="120">
        <f t="shared" si="2534"/>
        <v>0</v>
      </c>
      <c r="GJ118" s="101">
        <f t="shared" si="2535"/>
        <v>0</v>
      </c>
      <c r="GK118" s="101"/>
      <c r="GL118" s="121"/>
      <c r="GM118" s="122" t="e">
        <f t="shared" si="2536"/>
        <v>#DIV/0!</v>
      </c>
      <c r="GN118" s="469">
        <f t="shared" si="2720"/>
        <v>0</v>
      </c>
      <c r="GO118" s="122">
        <f>GN118/GN107</f>
        <v>0</v>
      </c>
      <c r="GP118" s="101">
        <f>GP107*GO118</f>
        <v>0</v>
      </c>
      <c r="GQ118" s="119">
        <f t="shared" si="2537"/>
        <v>0</v>
      </c>
      <c r="GR118" s="93">
        <f>GR107</f>
        <v>6947.28</v>
      </c>
      <c r="GS118" s="120">
        <f t="shared" si="2538"/>
        <v>0</v>
      </c>
      <c r="GT118" s="101">
        <f t="shared" si="2539"/>
        <v>0</v>
      </c>
      <c r="GU118" s="101"/>
      <c r="GV118" s="121"/>
      <c r="GW118" s="122" t="e">
        <f t="shared" si="2540"/>
        <v>#DIV/0!</v>
      </c>
      <c r="GX118" s="469">
        <f t="shared" si="2721"/>
        <v>0</v>
      </c>
      <c r="GY118" s="122">
        <f>GX118/GX107</f>
        <v>0</v>
      </c>
      <c r="GZ118" s="101">
        <f>GZ107*GY118</f>
        <v>0</v>
      </c>
      <c r="HA118" s="119">
        <f t="shared" si="2541"/>
        <v>0</v>
      </c>
      <c r="HB118" s="93">
        <f>HB107</f>
        <v>6947.28</v>
      </c>
      <c r="HC118" s="120">
        <f t="shared" si="2542"/>
        <v>0</v>
      </c>
      <c r="HD118" s="101">
        <f t="shared" si="2543"/>
        <v>0</v>
      </c>
      <c r="HE118" s="101"/>
      <c r="HF118" s="121"/>
      <c r="HG118" s="122" t="e">
        <f t="shared" si="2544"/>
        <v>#DIV/0!</v>
      </c>
      <c r="HH118" s="469">
        <f t="shared" si="2722"/>
        <v>0</v>
      </c>
      <c r="HI118" s="122">
        <f>HH118/HH107</f>
        <v>0</v>
      </c>
      <c r="HJ118" s="101">
        <f>HJ107*HI118</f>
        <v>0</v>
      </c>
      <c r="HK118" s="119">
        <f t="shared" si="2545"/>
        <v>0</v>
      </c>
      <c r="HL118" s="93">
        <f>HL107</f>
        <v>6947.28</v>
      </c>
      <c r="HM118" s="120">
        <f t="shared" si="2546"/>
        <v>0</v>
      </c>
      <c r="HN118" s="101">
        <f t="shared" si="2547"/>
        <v>0</v>
      </c>
      <c r="HO118" s="101"/>
      <c r="HP118" s="121"/>
      <c r="HQ118" s="122" t="e">
        <f t="shared" si="2548"/>
        <v>#DIV/0!</v>
      </c>
      <c r="HR118" s="469">
        <f t="shared" si="2723"/>
        <v>0</v>
      </c>
      <c r="HS118" s="122">
        <f>HR118/HR107</f>
        <v>0</v>
      </c>
      <c r="HT118" s="101">
        <f>HT107*HS118</f>
        <v>0</v>
      </c>
      <c r="HU118" s="119">
        <f t="shared" si="2549"/>
        <v>0</v>
      </c>
      <c r="HV118" s="93">
        <f>HV107</f>
        <v>6947.28</v>
      </c>
      <c r="HW118" s="120">
        <f t="shared" si="2550"/>
        <v>0</v>
      </c>
      <c r="HX118" s="101">
        <f t="shared" si="2551"/>
        <v>0</v>
      </c>
      <c r="HY118" s="101"/>
      <c r="HZ118" s="121"/>
      <c r="IA118" s="122" t="e">
        <f t="shared" si="2552"/>
        <v>#DIV/0!</v>
      </c>
      <c r="IB118" s="469">
        <f t="shared" si="2724"/>
        <v>0</v>
      </c>
      <c r="IC118" s="122">
        <f>IB118/IB107</f>
        <v>0</v>
      </c>
      <c r="ID118" s="101">
        <f>ID107*IC118</f>
        <v>0</v>
      </c>
      <c r="IE118" s="119">
        <f t="shared" si="2553"/>
        <v>0</v>
      </c>
      <c r="IF118" s="93">
        <f>IF107</f>
        <v>6947.28</v>
      </c>
      <c r="IG118" s="120">
        <f t="shared" si="2554"/>
        <v>0</v>
      </c>
      <c r="IH118" s="101">
        <f t="shared" si="2555"/>
        <v>0</v>
      </c>
      <c r="II118" s="101"/>
      <c r="IJ118" s="121"/>
      <c r="IK118" s="122" t="e">
        <f t="shared" si="2556"/>
        <v>#DIV/0!</v>
      </c>
      <c r="IL118" s="469">
        <f t="shared" si="2725"/>
        <v>0</v>
      </c>
      <c r="IM118" s="122">
        <f>IL118/IL107</f>
        <v>0</v>
      </c>
      <c r="IN118" s="101">
        <f>IN107*IM118</f>
        <v>0</v>
      </c>
      <c r="IO118" s="119">
        <f t="shared" si="2557"/>
        <v>0</v>
      </c>
      <c r="IP118" s="93">
        <f>IP107</f>
        <v>6947.28</v>
      </c>
      <c r="IQ118" s="120">
        <f t="shared" si="2558"/>
        <v>0</v>
      </c>
      <c r="IR118" s="101">
        <f t="shared" si="2559"/>
        <v>0</v>
      </c>
      <c r="IS118" s="101"/>
      <c r="IT118" s="121"/>
      <c r="IU118" s="122" t="e">
        <f t="shared" si="2560"/>
        <v>#DIV/0!</v>
      </c>
      <c r="IV118" s="469">
        <f t="shared" si="2726"/>
        <v>0</v>
      </c>
      <c r="IW118" s="122">
        <f>IV118/IV107</f>
        <v>0</v>
      </c>
      <c r="IX118" s="101">
        <f>IX107*IW118</f>
        <v>0</v>
      </c>
      <c r="IY118" s="119">
        <f t="shared" si="2561"/>
        <v>0</v>
      </c>
      <c r="IZ118" s="93">
        <f>IZ107</f>
        <v>6947.28</v>
      </c>
      <c r="JA118" s="120">
        <f t="shared" si="2562"/>
        <v>0</v>
      </c>
      <c r="JB118" s="101">
        <f t="shared" si="2563"/>
        <v>0</v>
      </c>
      <c r="JC118" s="101"/>
      <c r="JD118" s="121"/>
      <c r="JE118" s="122" t="e">
        <f t="shared" si="2564"/>
        <v>#DIV/0!</v>
      </c>
      <c r="JF118" s="469">
        <f t="shared" si="2727"/>
        <v>0</v>
      </c>
      <c r="JG118" s="122">
        <f>JF118/JF107</f>
        <v>0</v>
      </c>
      <c r="JH118" s="101">
        <f>JH107*JG118</f>
        <v>0</v>
      </c>
      <c r="JI118" s="119">
        <f t="shared" si="2565"/>
        <v>0</v>
      </c>
      <c r="JJ118" s="93">
        <f>JJ107</f>
        <v>6947.28</v>
      </c>
      <c r="JK118" s="120">
        <f t="shared" si="2566"/>
        <v>0</v>
      </c>
      <c r="JL118" s="101">
        <f t="shared" si="2567"/>
        <v>0</v>
      </c>
      <c r="JM118" s="101"/>
      <c r="JN118" s="121"/>
      <c r="JO118" s="122" t="e">
        <f t="shared" si="2568"/>
        <v>#DIV/0!</v>
      </c>
      <c r="JP118" s="469">
        <f t="shared" si="2728"/>
        <v>0</v>
      </c>
      <c r="JQ118" s="122" t="e">
        <f>JP118/JP107</f>
        <v>#DIV/0!</v>
      </c>
      <c r="JR118" s="101" t="e">
        <f>JR107*JQ118</f>
        <v>#DIV/0!</v>
      </c>
      <c r="JS118" s="119">
        <f t="shared" si="2569"/>
        <v>0</v>
      </c>
      <c r="JT118" s="93">
        <f>JT107</f>
        <v>0</v>
      </c>
      <c r="JU118" s="120">
        <f t="shared" si="2570"/>
        <v>0</v>
      </c>
      <c r="JV118" s="101">
        <f t="shared" si="2571"/>
        <v>0</v>
      </c>
      <c r="JW118" s="101"/>
      <c r="JX118" s="121"/>
      <c r="JY118" s="122" t="e">
        <f t="shared" si="2572"/>
        <v>#DIV/0!</v>
      </c>
      <c r="JZ118" s="469">
        <f t="shared" si="2729"/>
        <v>0</v>
      </c>
      <c r="KA118" s="122">
        <f>JZ118/JZ107</f>
        <v>0</v>
      </c>
      <c r="KB118" s="101">
        <f>KB107*KA118</f>
        <v>0</v>
      </c>
      <c r="KC118" s="119">
        <f t="shared" si="2573"/>
        <v>0</v>
      </c>
      <c r="KD118" s="93">
        <f>KD107</f>
        <v>6947.28</v>
      </c>
      <c r="KE118" s="120">
        <f t="shared" si="2574"/>
        <v>0</v>
      </c>
      <c r="KF118" s="101">
        <f t="shared" si="2575"/>
        <v>0</v>
      </c>
      <c r="KG118" s="101"/>
      <c r="KH118" s="121"/>
      <c r="KI118" s="122" t="e">
        <f t="shared" si="2576"/>
        <v>#DIV/0!</v>
      </c>
      <c r="KJ118" s="469">
        <f t="shared" si="2730"/>
        <v>0</v>
      </c>
      <c r="KK118" s="122">
        <f>KJ118/KJ107</f>
        <v>0</v>
      </c>
      <c r="KL118" s="101">
        <f>KL107*KK118</f>
        <v>0</v>
      </c>
      <c r="KM118" s="119">
        <f t="shared" si="2577"/>
        <v>0</v>
      </c>
      <c r="KN118" s="93">
        <f>KN107</f>
        <v>6947.28</v>
      </c>
      <c r="KO118" s="120">
        <f t="shared" si="2578"/>
        <v>0</v>
      </c>
      <c r="KP118" s="101">
        <f t="shared" si="2579"/>
        <v>0</v>
      </c>
      <c r="KQ118" s="101"/>
      <c r="KR118" s="121"/>
      <c r="KS118" s="122" t="e">
        <f t="shared" si="2580"/>
        <v>#DIV/0!</v>
      </c>
      <c r="KT118" s="469">
        <f t="shared" si="2731"/>
        <v>0</v>
      </c>
      <c r="KU118" s="122">
        <f>KT118/KT107</f>
        <v>0</v>
      </c>
      <c r="KV118" s="101">
        <f>KV107*KU118</f>
        <v>0</v>
      </c>
      <c r="KW118" s="119">
        <f t="shared" si="2581"/>
        <v>0</v>
      </c>
      <c r="KX118" s="93">
        <f>KX107</f>
        <v>6947.28</v>
      </c>
      <c r="KY118" s="120">
        <f t="shared" si="2582"/>
        <v>0</v>
      </c>
      <c r="KZ118" s="101">
        <f t="shared" si="2583"/>
        <v>0</v>
      </c>
      <c r="LA118" s="101"/>
      <c r="LB118" s="121"/>
      <c r="LC118" s="122" t="e">
        <f t="shared" si="2584"/>
        <v>#DIV/0!</v>
      </c>
      <c r="LD118" s="469">
        <f t="shared" si="2732"/>
        <v>0</v>
      </c>
      <c r="LE118" s="122">
        <f>LD118/LD107</f>
        <v>0</v>
      </c>
      <c r="LF118" s="101">
        <f>LF107*LE118</f>
        <v>0</v>
      </c>
      <c r="LG118" s="119">
        <f t="shared" si="2585"/>
        <v>0</v>
      </c>
      <c r="LH118" s="93">
        <f>LH107</f>
        <v>6947.28</v>
      </c>
      <c r="LI118" s="120">
        <f t="shared" si="2586"/>
        <v>0</v>
      </c>
      <c r="LJ118" s="101">
        <f t="shared" si="2587"/>
        <v>0</v>
      </c>
      <c r="LK118" s="101"/>
      <c r="LL118" s="121"/>
      <c r="LM118" s="122" t="e">
        <f t="shared" si="2588"/>
        <v>#DIV/0!</v>
      </c>
      <c r="LN118" s="469">
        <f t="shared" si="2733"/>
        <v>0</v>
      </c>
      <c r="LO118" s="122">
        <f>LN118/LN107</f>
        <v>0</v>
      </c>
      <c r="LP118" s="101">
        <f>LP107*LO118</f>
        <v>0</v>
      </c>
      <c r="LQ118" s="119">
        <f t="shared" si="2589"/>
        <v>0</v>
      </c>
      <c r="LR118" s="93">
        <f>LR107</f>
        <v>6947.28</v>
      </c>
      <c r="LS118" s="120">
        <f t="shared" si="2590"/>
        <v>0</v>
      </c>
      <c r="LT118" s="101">
        <f t="shared" si="2591"/>
        <v>0</v>
      </c>
      <c r="LU118" s="101"/>
      <c r="LV118" s="121"/>
      <c r="LW118" s="122" t="e">
        <f t="shared" si="2592"/>
        <v>#DIV/0!</v>
      </c>
      <c r="LX118" s="469">
        <f t="shared" si="2734"/>
        <v>0</v>
      </c>
      <c r="LY118" s="122">
        <f>LX118/LX107</f>
        <v>0</v>
      </c>
      <c r="LZ118" s="101">
        <f>LZ107*LY118</f>
        <v>0</v>
      </c>
      <c r="MA118" s="119">
        <f t="shared" si="2593"/>
        <v>0</v>
      </c>
      <c r="MB118" s="93">
        <f>MB107</f>
        <v>6947.28</v>
      </c>
      <c r="MC118" s="120">
        <f t="shared" si="2594"/>
        <v>0</v>
      </c>
      <c r="MD118" s="101">
        <f t="shared" si="2595"/>
        <v>0</v>
      </c>
      <c r="ME118" s="101"/>
      <c r="MF118" s="121"/>
      <c r="MG118" s="122" t="e">
        <f t="shared" si="2596"/>
        <v>#DIV/0!</v>
      </c>
      <c r="MH118" s="469">
        <f t="shared" si="2735"/>
        <v>0</v>
      </c>
      <c r="MI118" s="122">
        <f>MH118/MH107</f>
        <v>0</v>
      </c>
      <c r="MJ118" s="101">
        <f>MJ107*MI118</f>
        <v>0</v>
      </c>
      <c r="MK118" s="119">
        <f t="shared" si="2597"/>
        <v>0</v>
      </c>
      <c r="ML118" s="93">
        <f>ML107</f>
        <v>6947.28</v>
      </c>
      <c r="MM118" s="120">
        <f t="shared" si="2598"/>
        <v>0</v>
      </c>
      <c r="MN118" s="101">
        <f t="shared" si="2599"/>
        <v>0</v>
      </c>
      <c r="MO118" s="101"/>
      <c r="MP118" s="121"/>
      <c r="MQ118" s="122" t="e">
        <f t="shared" si="2600"/>
        <v>#DIV/0!</v>
      </c>
      <c r="MR118" s="469">
        <f t="shared" si="2736"/>
        <v>0</v>
      </c>
      <c r="MS118" s="122">
        <f>MR118/MR107</f>
        <v>0</v>
      </c>
      <c r="MT118" s="101">
        <f>MT107*MS118</f>
        <v>0</v>
      </c>
      <c r="MU118" s="119">
        <f t="shared" si="2601"/>
        <v>0</v>
      </c>
      <c r="MV118" s="93">
        <f>MV107</f>
        <v>6947.28</v>
      </c>
      <c r="MW118" s="120">
        <f t="shared" si="2602"/>
        <v>0</v>
      </c>
      <c r="MX118" s="101">
        <f t="shared" si="2603"/>
        <v>0</v>
      </c>
      <c r="MY118" s="101"/>
      <c r="MZ118" s="121"/>
      <c r="NA118" s="122" t="e">
        <f t="shared" si="2604"/>
        <v>#DIV/0!</v>
      </c>
      <c r="NB118" s="469">
        <f t="shared" si="2737"/>
        <v>0</v>
      </c>
      <c r="NC118" s="122">
        <f>NB118/NB107</f>
        <v>0</v>
      </c>
      <c r="ND118" s="101">
        <f>ND107*NC118</f>
        <v>0</v>
      </c>
      <c r="NE118" s="119">
        <f t="shared" si="2605"/>
        <v>0</v>
      </c>
      <c r="NF118" s="93">
        <f>NF107</f>
        <v>6947.28</v>
      </c>
      <c r="NG118" s="120">
        <f t="shared" si="2606"/>
        <v>0</v>
      </c>
      <c r="NH118" s="101">
        <f t="shared" si="2607"/>
        <v>0</v>
      </c>
      <c r="NI118" s="101"/>
      <c r="NJ118" s="121"/>
      <c r="NK118" s="122" t="e">
        <f t="shared" si="2608"/>
        <v>#DIV/0!</v>
      </c>
      <c r="NL118" s="469">
        <f t="shared" si="2738"/>
        <v>0</v>
      </c>
      <c r="NM118" s="122">
        <f>NL118/NL107</f>
        <v>0</v>
      </c>
      <c r="NN118" s="101">
        <f>NN107*NM118</f>
        <v>0</v>
      </c>
      <c r="NO118" s="119">
        <f t="shared" si="2609"/>
        <v>0</v>
      </c>
      <c r="NP118" s="93">
        <f>NP107</f>
        <v>6947.28</v>
      </c>
      <c r="NQ118" s="120">
        <f t="shared" si="2610"/>
        <v>0</v>
      </c>
      <c r="NR118" s="101">
        <f t="shared" si="2611"/>
        <v>0</v>
      </c>
      <c r="NS118" s="101"/>
      <c r="NT118" s="121"/>
      <c r="NU118" s="122" t="e">
        <f t="shared" si="2612"/>
        <v>#DIV/0!</v>
      </c>
      <c r="NV118" s="469">
        <f t="shared" si="2739"/>
        <v>0</v>
      </c>
      <c r="NW118" s="122">
        <f>NV118/NV107</f>
        <v>0</v>
      </c>
      <c r="NX118" s="101">
        <f>NX107*NW118</f>
        <v>0</v>
      </c>
      <c r="NY118" s="119">
        <f t="shared" si="2613"/>
        <v>0</v>
      </c>
      <c r="NZ118" s="93">
        <f>NZ107</f>
        <v>6947.28</v>
      </c>
      <c r="OA118" s="120">
        <f t="shared" si="2614"/>
        <v>0</v>
      </c>
      <c r="OB118" s="101">
        <f t="shared" si="2615"/>
        <v>0</v>
      </c>
      <c r="OC118" s="101"/>
      <c r="OD118" s="121"/>
      <c r="OE118" s="122" t="e">
        <f t="shared" si="2616"/>
        <v>#DIV/0!</v>
      </c>
      <c r="OF118" s="469">
        <f t="shared" si="2740"/>
        <v>0</v>
      </c>
      <c r="OG118" s="122">
        <f>OF118/OF107</f>
        <v>0</v>
      </c>
      <c r="OH118" s="101">
        <f>OH107*OG118</f>
        <v>0</v>
      </c>
      <c r="OI118" s="119">
        <f t="shared" si="2617"/>
        <v>0</v>
      </c>
      <c r="OJ118" s="93">
        <f>OJ107</f>
        <v>6947.28</v>
      </c>
      <c r="OK118" s="120">
        <f t="shared" si="2618"/>
        <v>0</v>
      </c>
      <c r="OL118" s="101">
        <f t="shared" si="2619"/>
        <v>0</v>
      </c>
      <c r="OM118" s="101"/>
      <c r="ON118" s="121"/>
      <c r="OO118" s="122" t="e">
        <f t="shared" si="2620"/>
        <v>#DIV/0!</v>
      </c>
      <c r="OP118" s="469">
        <f t="shared" si="2741"/>
        <v>0</v>
      </c>
      <c r="OQ118" s="122">
        <f>OP118/OP107</f>
        <v>0</v>
      </c>
      <c r="OR118" s="101">
        <f>OR107*OQ118</f>
        <v>0</v>
      </c>
      <c r="OS118" s="119">
        <f t="shared" si="2621"/>
        <v>0</v>
      </c>
      <c r="OT118" s="93">
        <f>OT107</f>
        <v>6947.28</v>
      </c>
      <c r="OU118" s="120">
        <f t="shared" si="2622"/>
        <v>0</v>
      </c>
      <c r="OV118" s="101">
        <f t="shared" si="2623"/>
        <v>0</v>
      </c>
      <c r="OW118" s="101"/>
      <c r="OX118" s="121"/>
      <c r="OY118" s="122" t="e">
        <f t="shared" si="2624"/>
        <v>#DIV/0!</v>
      </c>
      <c r="OZ118" s="469">
        <f t="shared" si="2742"/>
        <v>0</v>
      </c>
      <c r="PA118" s="122">
        <f>OZ118/OZ107</f>
        <v>0</v>
      </c>
      <c r="PB118" s="101">
        <f>PB107*PA118</f>
        <v>0</v>
      </c>
      <c r="PC118" s="119">
        <f t="shared" si="2625"/>
        <v>0</v>
      </c>
      <c r="PD118" s="93">
        <f>PD107</f>
        <v>6947.28</v>
      </c>
      <c r="PE118" s="120">
        <f t="shared" si="2626"/>
        <v>0</v>
      </c>
      <c r="PF118" s="101">
        <f t="shared" si="2627"/>
        <v>0</v>
      </c>
      <c r="PG118" s="101"/>
      <c r="PH118" s="121"/>
      <c r="PI118" s="122" t="e">
        <f t="shared" si="2628"/>
        <v>#DIV/0!</v>
      </c>
      <c r="PJ118" s="469">
        <f t="shared" si="2743"/>
        <v>0</v>
      </c>
      <c r="PK118" s="122">
        <f>PJ118/PJ107</f>
        <v>0</v>
      </c>
      <c r="PL118" s="101">
        <f>PL107*PK118</f>
        <v>0</v>
      </c>
      <c r="PM118" s="119">
        <f t="shared" si="2629"/>
        <v>0</v>
      </c>
      <c r="PN118" s="93">
        <f>PN107</f>
        <v>6947.28</v>
      </c>
      <c r="PO118" s="120">
        <f t="shared" si="2630"/>
        <v>0</v>
      </c>
      <c r="PP118" s="101">
        <f t="shared" si="2631"/>
        <v>0</v>
      </c>
      <c r="PQ118" s="101"/>
      <c r="PR118" s="121"/>
      <c r="PS118" s="122" t="e">
        <f t="shared" si="2632"/>
        <v>#DIV/0!</v>
      </c>
      <c r="PT118" s="469">
        <f t="shared" si="2744"/>
        <v>0</v>
      </c>
      <c r="PU118" s="122" t="e">
        <f>PT118/PT107</f>
        <v>#DIV/0!</v>
      </c>
      <c r="PV118" s="101" t="e">
        <f>PV107*PU118</f>
        <v>#DIV/0!</v>
      </c>
      <c r="PW118" s="119">
        <f t="shared" si="2633"/>
        <v>0</v>
      </c>
      <c r="PX118" s="93">
        <f>PX107</f>
        <v>0</v>
      </c>
      <c r="PY118" s="120">
        <f t="shared" si="2634"/>
        <v>0</v>
      </c>
      <c r="PZ118" s="101">
        <f t="shared" si="2635"/>
        <v>0</v>
      </c>
      <c r="QA118" s="101"/>
      <c r="QB118" s="121"/>
      <c r="QC118" s="122" t="e">
        <f t="shared" si="2636"/>
        <v>#DIV/0!</v>
      </c>
      <c r="QD118" s="469">
        <f t="shared" si="2745"/>
        <v>0</v>
      </c>
      <c r="QE118" s="122">
        <f>QD118/QD107</f>
        <v>0</v>
      </c>
      <c r="QF118" s="101">
        <f>QF107*QE118</f>
        <v>0</v>
      </c>
      <c r="QG118" s="119">
        <f t="shared" si="2637"/>
        <v>0</v>
      </c>
      <c r="QH118" s="93">
        <f>QH107</f>
        <v>6947.28</v>
      </c>
      <c r="QI118" s="120">
        <f t="shared" si="2638"/>
        <v>0</v>
      </c>
      <c r="QJ118" s="101">
        <f t="shared" si="2639"/>
        <v>0</v>
      </c>
      <c r="QK118" s="101"/>
      <c r="QL118" s="121"/>
      <c r="QM118" s="122" t="e">
        <f t="shared" si="2640"/>
        <v>#DIV/0!</v>
      </c>
      <c r="QN118" s="469">
        <f t="shared" si="2746"/>
        <v>0</v>
      </c>
      <c r="QO118" s="122">
        <f>QN118/QN107</f>
        <v>0</v>
      </c>
      <c r="QP118" s="101">
        <f>QP107*QO118</f>
        <v>0</v>
      </c>
      <c r="QQ118" s="119">
        <f t="shared" si="2641"/>
        <v>0</v>
      </c>
      <c r="QR118" s="93">
        <f>QR107</f>
        <v>6947.28</v>
      </c>
      <c r="QS118" s="120">
        <f t="shared" si="2642"/>
        <v>0</v>
      </c>
      <c r="QT118" s="101">
        <f t="shared" si="2643"/>
        <v>0</v>
      </c>
      <c r="QU118" s="101"/>
      <c r="QV118" s="121"/>
      <c r="QW118" s="122" t="e">
        <f t="shared" si="2644"/>
        <v>#DIV/0!</v>
      </c>
      <c r="QX118" s="469">
        <f t="shared" si="2747"/>
        <v>0</v>
      </c>
      <c r="QY118" s="122">
        <f>QX118/QX107</f>
        <v>0</v>
      </c>
      <c r="QZ118" s="101">
        <f>QZ107*QY118</f>
        <v>0</v>
      </c>
      <c r="RA118" s="119">
        <f t="shared" si="2645"/>
        <v>0</v>
      </c>
      <c r="RB118" s="93">
        <f>RB107</f>
        <v>6947.28</v>
      </c>
      <c r="RC118" s="120">
        <f t="shared" si="2646"/>
        <v>0</v>
      </c>
      <c r="RD118" s="101">
        <f t="shared" si="2647"/>
        <v>0</v>
      </c>
      <c r="RE118" s="101"/>
      <c r="RF118" s="121"/>
      <c r="RG118" s="122" t="e">
        <f t="shared" si="2648"/>
        <v>#DIV/0!</v>
      </c>
      <c r="RH118" s="469">
        <f t="shared" si="2748"/>
        <v>0</v>
      </c>
      <c r="RI118" s="122">
        <f>RH118/RH107</f>
        <v>0</v>
      </c>
      <c r="RJ118" s="101">
        <f>RJ107*RI118</f>
        <v>0</v>
      </c>
      <c r="RK118" s="119">
        <f t="shared" si="2649"/>
        <v>0</v>
      </c>
      <c r="RL118" s="93">
        <f>RL107</f>
        <v>6947.28</v>
      </c>
      <c r="RM118" s="120">
        <f t="shared" si="2650"/>
        <v>0</v>
      </c>
      <c r="RN118" s="101">
        <f t="shared" si="2651"/>
        <v>0</v>
      </c>
      <c r="RO118" s="101"/>
      <c r="RP118" s="121"/>
      <c r="RQ118" s="122" t="e">
        <f t="shared" si="2652"/>
        <v>#DIV/0!</v>
      </c>
      <c r="RR118" s="469">
        <f t="shared" si="2749"/>
        <v>0</v>
      </c>
      <c r="RS118" s="122">
        <f>RR118/RR107</f>
        <v>0</v>
      </c>
      <c r="RT118" s="101">
        <f>RT107*RS118</f>
        <v>0</v>
      </c>
      <c r="RU118" s="119">
        <f t="shared" si="2653"/>
        <v>0</v>
      </c>
      <c r="RV118" s="93">
        <f>RV107</f>
        <v>6947.28</v>
      </c>
      <c r="RW118" s="120">
        <f t="shared" si="2654"/>
        <v>0</v>
      </c>
      <c r="RX118" s="101">
        <f t="shared" si="2655"/>
        <v>0</v>
      </c>
      <c r="RY118" s="101"/>
      <c r="RZ118" s="121"/>
      <c r="SA118" s="122" t="e">
        <f t="shared" si="2656"/>
        <v>#DIV/0!</v>
      </c>
      <c r="SB118" s="469">
        <f t="shared" si="2750"/>
        <v>0</v>
      </c>
      <c r="SC118" s="122">
        <f>SB118/SB107</f>
        <v>0</v>
      </c>
      <c r="SD118" s="101">
        <f>SD107*SC118</f>
        <v>0</v>
      </c>
      <c r="SE118" s="119">
        <f t="shared" si="2657"/>
        <v>0</v>
      </c>
      <c r="SF118" s="93">
        <f>SF107</f>
        <v>6947.28</v>
      </c>
      <c r="SG118" s="120">
        <f t="shared" si="2658"/>
        <v>0</v>
      </c>
      <c r="SH118" s="101">
        <f t="shared" si="2659"/>
        <v>0</v>
      </c>
      <c r="SI118" s="101"/>
      <c r="SJ118" s="121"/>
      <c r="SK118" s="122" t="e">
        <f t="shared" si="2660"/>
        <v>#DIV/0!</v>
      </c>
      <c r="SL118" s="469">
        <f t="shared" si="2751"/>
        <v>0</v>
      </c>
      <c r="SM118" s="122">
        <f>SL118/SL107</f>
        <v>0</v>
      </c>
      <c r="SN118" s="101">
        <f>SN107*SM118</f>
        <v>0</v>
      </c>
      <c r="SO118" s="119">
        <f t="shared" si="2661"/>
        <v>0</v>
      </c>
      <c r="SP118" s="93">
        <f>SP107</f>
        <v>6947.28</v>
      </c>
      <c r="SQ118" s="120">
        <f t="shared" si="2662"/>
        <v>0</v>
      </c>
      <c r="SR118" s="101">
        <f t="shared" si="2663"/>
        <v>0</v>
      </c>
      <c r="SS118" s="101"/>
      <c r="ST118" s="121"/>
      <c r="SU118" s="122" t="e">
        <f t="shared" si="2664"/>
        <v>#DIV/0!</v>
      </c>
      <c r="SV118" s="469">
        <f t="shared" si="2752"/>
        <v>0</v>
      </c>
      <c r="SW118" s="122">
        <f>SV118/SV107</f>
        <v>0</v>
      </c>
      <c r="SX118" s="101">
        <f>SX107*SW118</f>
        <v>0</v>
      </c>
      <c r="SY118" s="119">
        <f t="shared" si="2665"/>
        <v>0</v>
      </c>
      <c r="SZ118" s="93">
        <f>SZ107</f>
        <v>6947.28</v>
      </c>
      <c r="TA118" s="120">
        <f t="shared" si="2666"/>
        <v>0</v>
      </c>
      <c r="TB118" s="101">
        <f t="shared" si="2667"/>
        <v>0</v>
      </c>
      <c r="TC118" s="101"/>
      <c r="TD118" s="121"/>
      <c r="TE118" s="122" t="e">
        <f t="shared" si="2668"/>
        <v>#DIV/0!</v>
      </c>
      <c r="TF118" s="469">
        <f t="shared" si="2753"/>
        <v>0</v>
      </c>
      <c r="TG118" s="122">
        <f>TF118/TF107</f>
        <v>0</v>
      </c>
      <c r="TH118" s="101">
        <f>TH107*TG118</f>
        <v>0</v>
      </c>
      <c r="TI118" s="119">
        <f t="shared" si="2669"/>
        <v>0</v>
      </c>
      <c r="TJ118" s="93">
        <f>TJ107</f>
        <v>6947.28</v>
      </c>
      <c r="TK118" s="120">
        <f t="shared" si="2670"/>
        <v>0</v>
      </c>
      <c r="TL118" s="101">
        <f t="shared" si="2671"/>
        <v>0</v>
      </c>
      <c r="TM118" s="101"/>
      <c r="TN118" s="121"/>
      <c r="TO118" s="122" t="e">
        <f t="shared" si="2672"/>
        <v>#DIV/0!</v>
      </c>
      <c r="TP118" s="469">
        <f t="shared" si="2754"/>
        <v>0</v>
      </c>
      <c r="TQ118" s="122">
        <f>TP118/TP107</f>
        <v>0</v>
      </c>
      <c r="TR118" s="101">
        <f>TR107*TQ118</f>
        <v>0</v>
      </c>
      <c r="TS118" s="119">
        <f t="shared" si="2673"/>
        <v>0</v>
      </c>
      <c r="TT118" s="93">
        <f>TT107</f>
        <v>6947.28</v>
      </c>
      <c r="TU118" s="120">
        <f t="shared" si="2674"/>
        <v>0</v>
      </c>
      <c r="TV118" s="101">
        <f t="shared" si="2675"/>
        <v>0</v>
      </c>
      <c r="TW118" s="101"/>
      <c r="TX118" s="121"/>
      <c r="TY118" s="122" t="e">
        <f t="shared" si="2676"/>
        <v>#DIV/0!</v>
      </c>
      <c r="TZ118" s="469">
        <f t="shared" si="2755"/>
        <v>0</v>
      </c>
      <c r="UA118" s="122">
        <f>TZ118/TZ107</f>
        <v>0</v>
      </c>
      <c r="UB118" s="101">
        <f>UB107*UA118</f>
        <v>0</v>
      </c>
      <c r="UC118" s="119">
        <f t="shared" si="2677"/>
        <v>0</v>
      </c>
      <c r="UD118" s="93">
        <f>UD107</f>
        <v>6947.28</v>
      </c>
      <c r="UE118" s="120">
        <f t="shared" si="2678"/>
        <v>0</v>
      </c>
      <c r="UF118" s="101">
        <f t="shared" si="2679"/>
        <v>0</v>
      </c>
      <c r="UG118" s="101"/>
      <c r="UH118" s="121"/>
      <c r="UI118" s="122" t="e">
        <f t="shared" si="2680"/>
        <v>#DIV/0!</v>
      </c>
      <c r="UJ118" s="469">
        <f t="shared" si="2756"/>
        <v>0</v>
      </c>
      <c r="UK118" s="122">
        <f>UJ118/UJ107</f>
        <v>0</v>
      </c>
      <c r="UL118" s="101">
        <f>UL107*UK118</f>
        <v>0</v>
      </c>
      <c r="UM118" s="119">
        <f t="shared" si="2681"/>
        <v>0</v>
      </c>
      <c r="UN118" s="93">
        <f>UN107</f>
        <v>6947.28</v>
      </c>
      <c r="UO118" s="120">
        <f t="shared" si="2682"/>
        <v>0</v>
      </c>
      <c r="UP118" s="101">
        <f t="shared" si="2683"/>
        <v>0</v>
      </c>
      <c r="UQ118" s="101"/>
      <c r="UR118" s="121"/>
      <c r="US118" s="122" t="e">
        <f t="shared" si="2684"/>
        <v>#DIV/0!</v>
      </c>
      <c r="UT118" s="469">
        <f t="shared" si="2757"/>
        <v>0</v>
      </c>
      <c r="UU118" s="122">
        <f>UT118/UT107</f>
        <v>0</v>
      </c>
      <c r="UV118" s="101">
        <f>UV107*UU118</f>
        <v>0</v>
      </c>
      <c r="UW118" s="119">
        <f t="shared" si="2685"/>
        <v>0</v>
      </c>
      <c r="UX118" s="93">
        <f>UX107</f>
        <v>6947.28</v>
      </c>
      <c r="UY118" s="120">
        <f t="shared" si="2686"/>
        <v>0</v>
      </c>
      <c r="UZ118" s="101">
        <f t="shared" si="2687"/>
        <v>0</v>
      </c>
      <c r="VA118" s="101"/>
      <c r="VB118" s="121"/>
      <c r="VC118" s="122" t="e">
        <f t="shared" si="2688"/>
        <v>#DIV/0!</v>
      </c>
      <c r="VD118" s="469">
        <f t="shared" si="2758"/>
        <v>0</v>
      </c>
      <c r="VE118" s="122">
        <f>VD118/VD107</f>
        <v>0</v>
      </c>
      <c r="VF118" s="101">
        <f>VF107*VE118</f>
        <v>0</v>
      </c>
      <c r="VG118" s="119">
        <f t="shared" si="2689"/>
        <v>0</v>
      </c>
      <c r="VH118" s="93">
        <f>VH107</f>
        <v>6947.28</v>
      </c>
      <c r="VI118" s="120">
        <f t="shared" si="2690"/>
        <v>0</v>
      </c>
      <c r="VJ118" s="101">
        <f t="shared" si="2691"/>
        <v>0</v>
      </c>
      <c r="VK118" s="101"/>
      <c r="VL118" s="121"/>
      <c r="VM118" s="122" t="e">
        <f t="shared" si="2692"/>
        <v>#DIV/0!</v>
      </c>
      <c r="VN118" s="469">
        <f t="shared" si="2759"/>
        <v>0</v>
      </c>
      <c r="VO118" s="122">
        <f>VN118/VN107</f>
        <v>0</v>
      </c>
      <c r="VP118" s="101">
        <f>VP107*VO118</f>
        <v>0</v>
      </c>
      <c r="VQ118" s="119">
        <f t="shared" si="2693"/>
        <v>0</v>
      </c>
      <c r="VR118" s="93">
        <f>VR107</f>
        <v>6947.28</v>
      </c>
      <c r="VS118" s="120">
        <f t="shared" si="2694"/>
        <v>0</v>
      </c>
      <c r="VT118" s="101">
        <f t="shared" si="2695"/>
        <v>0</v>
      </c>
      <c r="VU118" s="101"/>
      <c r="VV118" s="121"/>
      <c r="VW118" s="122" t="e">
        <f t="shared" si="2696"/>
        <v>#DIV/0!</v>
      </c>
      <c r="VX118" s="452">
        <f t="shared" si="2697"/>
        <v>0</v>
      </c>
      <c r="VY118" s="122">
        <f>VX118/VX107</f>
        <v>0</v>
      </c>
      <c r="VZ118" s="101">
        <f>VZ107*VY118</f>
        <v>0</v>
      </c>
      <c r="WA118" s="119">
        <f t="shared" si="2698"/>
        <v>0</v>
      </c>
      <c r="WB118" s="93">
        <f>WB107</f>
        <v>6947.28</v>
      </c>
      <c r="WC118" s="120">
        <f t="shared" si="2699"/>
        <v>0</v>
      </c>
      <c r="WD118" s="101">
        <f t="shared" si="2700"/>
        <v>0</v>
      </c>
      <c r="WE118" s="101"/>
      <c r="WF118" s="121"/>
    </row>
    <row r="119" spans="1:604" ht="18" customHeight="1">
      <c r="A119" s="5"/>
      <c r="B119" s="444" t="s">
        <v>412</v>
      </c>
      <c r="C119" s="12" t="s">
        <v>921</v>
      </c>
      <c r="D119" s="12" t="s">
        <v>424</v>
      </c>
      <c r="E119" s="4" t="s">
        <v>33</v>
      </c>
      <c r="F119" s="469">
        <f t="shared" si="2701"/>
        <v>0</v>
      </c>
      <c r="G119" s="122">
        <f>F119/F107</f>
        <v>0</v>
      </c>
      <c r="H119" s="101">
        <f>H107*G119</f>
        <v>0</v>
      </c>
      <c r="I119" s="119">
        <f t="shared" si="2461"/>
        <v>0</v>
      </c>
      <c r="J119" s="93">
        <f>J107</f>
        <v>6947.28</v>
      </c>
      <c r="K119" s="120">
        <f t="shared" si="2462"/>
        <v>0</v>
      </c>
      <c r="L119" s="101">
        <f t="shared" si="2463"/>
        <v>0</v>
      </c>
      <c r="M119" s="101"/>
      <c r="N119" s="121"/>
      <c r="O119" s="122">
        <f t="shared" si="2464"/>
        <v>0</v>
      </c>
      <c r="P119" s="469">
        <f t="shared" si="2702"/>
        <v>0</v>
      </c>
      <c r="Q119" s="122">
        <f>P119/P107</f>
        <v>0</v>
      </c>
      <c r="R119" s="101">
        <f>R107*Q119</f>
        <v>0</v>
      </c>
      <c r="S119" s="119">
        <f t="shared" si="2465"/>
        <v>0</v>
      </c>
      <c r="T119" s="93">
        <f>T107</f>
        <v>6947.28</v>
      </c>
      <c r="U119" s="120">
        <f t="shared" si="2466"/>
        <v>0</v>
      </c>
      <c r="V119" s="101">
        <f t="shared" si="2467"/>
        <v>0</v>
      </c>
      <c r="W119" s="101"/>
      <c r="X119" s="121"/>
      <c r="Y119" s="122">
        <f t="shared" si="2468"/>
        <v>0</v>
      </c>
      <c r="Z119" s="469">
        <f t="shared" si="2703"/>
        <v>0</v>
      </c>
      <c r="AA119" s="122">
        <f>Z119/Z107</f>
        <v>0</v>
      </c>
      <c r="AB119" s="101">
        <f>AB107*AA119</f>
        <v>0</v>
      </c>
      <c r="AC119" s="119">
        <f t="shared" si="2469"/>
        <v>0</v>
      </c>
      <c r="AD119" s="93">
        <f>AD107</f>
        <v>6947.28</v>
      </c>
      <c r="AE119" s="120">
        <f t="shared" si="2470"/>
        <v>0</v>
      </c>
      <c r="AF119" s="101">
        <f t="shared" si="2471"/>
        <v>0</v>
      </c>
      <c r="AG119" s="101"/>
      <c r="AH119" s="121"/>
      <c r="AI119" s="122">
        <f t="shared" si="2472"/>
        <v>0</v>
      </c>
      <c r="AJ119" s="469">
        <f t="shared" si="2704"/>
        <v>0</v>
      </c>
      <c r="AK119" s="122" t="e">
        <f>AJ119/AJ107</f>
        <v>#DIV/0!</v>
      </c>
      <c r="AL119" s="101" t="e">
        <f>AL107*AK119</f>
        <v>#DIV/0!</v>
      </c>
      <c r="AM119" s="119">
        <f t="shared" si="2473"/>
        <v>0</v>
      </c>
      <c r="AN119" s="93">
        <f>AN107</f>
        <v>0</v>
      </c>
      <c r="AO119" s="120">
        <f t="shared" si="2474"/>
        <v>0</v>
      </c>
      <c r="AP119" s="101">
        <f t="shared" si="2475"/>
        <v>0</v>
      </c>
      <c r="AQ119" s="101"/>
      <c r="AR119" s="121"/>
      <c r="AS119" s="122">
        <f t="shared" si="2476"/>
        <v>0</v>
      </c>
      <c r="AT119" s="469">
        <f t="shared" si="2705"/>
        <v>0</v>
      </c>
      <c r="AU119" s="122">
        <f>AT119/AT107</f>
        <v>0</v>
      </c>
      <c r="AV119" s="101">
        <f>AV107*AU119</f>
        <v>0</v>
      </c>
      <c r="AW119" s="119">
        <f t="shared" si="2477"/>
        <v>0</v>
      </c>
      <c r="AX119" s="93">
        <f>AX107</f>
        <v>6947.28</v>
      </c>
      <c r="AY119" s="120">
        <f t="shared" si="2478"/>
        <v>0</v>
      </c>
      <c r="AZ119" s="101">
        <f t="shared" si="2479"/>
        <v>0</v>
      </c>
      <c r="BA119" s="101"/>
      <c r="BB119" s="121"/>
      <c r="BC119" s="122">
        <f t="shared" si="2480"/>
        <v>0</v>
      </c>
      <c r="BD119" s="469">
        <f t="shared" si="2706"/>
        <v>0</v>
      </c>
      <c r="BE119" s="122">
        <f>BD119/BD107</f>
        <v>0</v>
      </c>
      <c r="BF119" s="101">
        <f>BF107*BE119</f>
        <v>0</v>
      </c>
      <c r="BG119" s="119">
        <f t="shared" si="2481"/>
        <v>0</v>
      </c>
      <c r="BH119" s="93">
        <f>BH107</f>
        <v>6947.28</v>
      </c>
      <c r="BI119" s="120">
        <f t="shared" si="2482"/>
        <v>0</v>
      </c>
      <c r="BJ119" s="101">
        <f t="shared" si="2483"/>
        <v>0</v>
      </c>
      <c r="BK119" s="101"/>
      <c r="BL119" s="121"/>
      <c r="BM119" s="122">
        <f t="shared" si="2484"/>
        <v>0</v>
      </c>
      <c r="BN119" s="469">
        <f t="shared" si="2707"/>
        <v>0</v>
      </c>
      <c r="BO119" s="122">
        <f>BN119/BN107</f>
        <v>0</v>
      </c>
      <c r="BP119" s="101">
        <f>BP107*BO119</f>
        <v>0</v>
      </c>
      <c r="BQ119" s="119">
        <f t="shared" si="2485"/>
        <v>0</v>
      </c>
      <c r="BR119" s="93">
        <f>BR107</f>
        <v>6947.28</v>
      </c>
      <c r="BS119" s="120">
        <f t="shared" si="2486"/>
        <v>0</v>
      </c>
      <c r="BT119" s="101">
        <f t="shared" si="2487"/>
        <v>0</v>
      </c>
      <c r="BU119" s="101"/>
      <c r="BV119" s="121"/>
      <c r="BW119" s="122">
        <f t="shared" si="2488"/>
        <v>0</v>
      </c>
      <c r="BX119" s="469">
        <f t="shared" si="2708"/>
        <v>0</v>
      </c>
      <c r="BY119" s="122">
        <f>BX119/BX107</f>
        <v>0</v>
      </c>
      <c r="BZ119" s="101">
        <f>BZ107*BY119</f>
        <v>0</v>
      </c>
      <c r="CA119" s="119">
        <f t="shared" si="2489"/>
        <v>0</v>
      </c>
      <c r="CB119" s="93">
        <f>CB107</f>
        <v>6947.28</v>
      </c>
      <c r="CC119" s="120">
        <f t="shared" si="2490"/>
        <v>0</v>
      </c>
      <c r="CD119" s="101">
        <f t="shared" si="2491"/>
        <v>0</v>
      </c>
      <c r="CE119" s="101"/>
      <c r="CF119" s="121"/>
      <c r="CG119" s="122">
        <f t="shared" si="2492"/>
        <v>0</v>
      </c>
      <c r="CH119" s="469">
        <f t="shared" si="2709"/>
        <v>0</v>
      </c>
      <c r="CI119" s="122" t="e">
        <f>CH119/CH107</f>
        <v>#DIV/0!</v>
      </c>
      <c r="CJ119" s="101" t="e">
        <f>CJ107*CI119</f>
        <v>#DIV/0!</v>
      </c>
      <c r="CK119" s="119">
        <f t="shared" si="2493"/>
        <v>0</v>
      </c>
      <c r="CL119" s="93">
        <f>CL107</f>
        <v>0</v>
      </c>
      <c r="CM119" s="120">
        <f t="shared" si="2494"/>
        <v>0</v>
      </c>
      <c r="CN119" s="101">
        <f t="shared" si="2495"/>
        <v>0</v>
      </c>
      <c r="CO119" s="101"/>
      <c r="CP119" s="121"/>
      <c r="CQ119" s="122">
        <f t="shared" si="2496"/>
        <v>0</v>
      </c>
      <c r="CR119" s="469">
        <f t="shared" si="2710"/>
        <v>0</v>
      </c>
      <c r="CS119" s="122">
        <f>CR119/CR107</f>
        <v>0</v>
      </c>
      <c r="CT119" s="101">
        <f>CT107*CS119</f>
        <v>0</v>
      </c>
      <c r="CU119" s="119">
        <f t="shared" si="2497"/>
        <v>0</v>
      </c>
      <c r="CV119" s="93">
        <f>CV107</f>
        <v>6947.28</v>
      </c>
      <c r="CW119" s="120">
        <f t="shared" si="2498"/>
        <v>0</v>
      </c>
      <c r="CX119" s="101">
        <f t="shared" si="2499"/>
        <v>0</v>
      </c>
      <c r="CY119" s="101"/>
      <c r="CZ119" s="121"/>
      <c r="DA119" s="122">
        <f t="shared" si="2500"/>
        <v>0</v>
      </c>
      <c r="DB119" s="469">
        <f t="shared" si="2711"/>
        <v>0</v>
      </c>
      <c r="DC119" s="122">
        <f>DB119/DB107</f>
        <v>0</v>
      </c>
      <c r="DD119" s="101">
        <f>DD107*DC119</f>
        <v>0</v>
      </c>
      <c r="DE119" s="119">
        <f t="shared" si="2501"/>
        <v>0</v>
      </c>
      <c r="DF119" s="93">
        <f>DF107</f>
        <v>6947.28</v>
      </c>
      <c r="DG119" s="120">
        <f t="shared" si="2502"/>
        <v>0</v>
      </c>
      <c r="DH119" s="101">
        <f t="shared" si="2503"/>
        <v>0</v>
      </c>
      <c r="DI119" s="101"/>
      <c r="DJ119" s="121"/>
      <c r="DK119" s="122">
        <f t="shared" si="2504"/>
        <v>0</v>
      </c>
      <c r="DL119" s="469">
        <f t="shared" si="2712"/>
        <v>0</v>
      </c>
      <c r="DM119" s="122">
        <f>DL119/DL107</f>
        <v>0</v>
      </c>
      <c r="DN119" s="101">
        <f>DN107*DM119</f>
        <v>0</v>
      </c>
      <c r="DO119" s="119">
        <f t="shared" si="2505"/>
        <v>0</v>
      </c>
      <c r="DP119" s="93">
        <f>DP107</f>
        <v>6947.28</v>
      </c>
      <c r="DQ119" s="120">
        <f t="shared" si="2506"/>
        <v>0</v>
      </c>
      <c r="DR119" s="101">
        <f t="shared" si="2507"/>
        <v>0</v>
      </c>
      <c r="DS119" s="101"/>
      <c r="DT119" s="121"/>
      <c r="DU119" s="122">
        <f t="shared" si="2508"/>
        <v>0</v>
      </c>
      <c r="DV119" s="469">
        <f t="shared" si="2713"/>
        <v>0</v>
      </c>
      <c r="DW119" s="122">
        <f>DV119/DV107</f>
        <v>0</v>
      </c>
      <c r="DX119" s="101">
        <f>DX107*DW119</f>
        <v>0</v>
      </c>
      <c r="DY119" s="119">
        <f t="shared" si="2509"/>
        <v>0</v>
      </c>
      <c r="DZ119" s="93">
        <f>DZ107</f>
        <v>6947.28</v>
      </c>
      <c r="EA119" s="120">
        <f t="shared" si="2510"/>
        <v>0</v>
      </c>
      <c r="EB119" s="101">
        <f t="shared" si="2511"/>
        <v>0</v>
      </c>
      <c r="EC119" s="101"/>
      <c r="ED119" s="121"/>
      <c r="EE119" s="122">
        <f t="shared" si="2512"/>
        <v>0</v>
      </c>
      <c r="EF119" s="469">
        <f t="shared" si="2714"/>
        <v>0</v>
      </c>
      <c r="EG119" s="122">
        <f>EF119/EF107</f>
        <v>0</v>
      </c>
      <c r="EH119" s="101">
        <f>EH107*EG119</f>
        <v>0</v>
      </c>
      <c r="EI119" s="119">
        <f t="shared" si="2513"/>
        <v>0</v>
      </c>
      <c r="EJ119" s="93">
        <f>EJ107</f>
        <v>6947.28</v>
      </c>
      <c r="EK119" s="120">
        <f t="shared" si="2514"/>
        <v>0</v>
      </c>
      <c r="EL119" s="101">
        <f t="shared" si="2515"/>
        <v>0</v>
      </c>
      <c r="EM119" s="101"/>
      <c r="EN119" s="121"/>
      <c r="EO119" s="122">
        <f t="shared" si="2516"/>
        <v>0</v>
      </c>
      <c r="EP119" s="469">
        <f t="shared" si="2715"/>
        <v>0</v>
      </c>
      <c r="EQ119" s="122">
        <f>EP119/EP107</f>
        <v>0</v>
      </c>
      <c r="ER119" s="101">
        <f>ER107*EQ119</f>
        <v>0</v>
      </c>
      <c r="ES119" s="119">
        <f t="shared" si="2517"/>
        <v>0</v>
      </c>
      <c r="ET119" s="93">
        <f>ET107</f>
        <v>6947.28</v>
      </c>
      <c r="EU119" s="120">
        <f t="shared" si="2518"/>
        <v>0</v>
      </c>
      <c r="EV119" s="101">
        <f t="shared" si="2519"/>
        <v>0</v>
      </c>
      <c r="EW119" s="101"/>
      <c r="EX119" s="121"/>
      <c r="EY119" s="122">
        <f t="shared" si="2520"/>
        <v>0</v>
      </c>
      <c r="EZ119" s="469">
        <f t="shared" si="2716"/>
        <v>0</v>
      </c>
      <c r="FA119" s="122">
        <f>EZ119/EZ107</f>
        <v>0</v>
      </c>
      <c r="FB119" s="101">
        <f>FB107*FA119</f>
        <v>0</v>
      </c>
      <c r="FC119" s="119">
        <f t="shared" si="2521"/>
        <v>0</v>
      </c>
      <c r="FD119" s="93">
        <f>FD107</f>
        <v>6947.28</v>
      </c>
      <c r="FE119" s="120">
        <f t="shared" si="2522"/>
        <v>0</v>
      </c>
      <c r="FF119" s="101">
        <f t="shared" si="2523"/>
        <v>0</v>
      </c>
      <c r="FG119" s="101"/>
      <c r="FH119" s="121"/>
      <c r="FI119" s="122">
        <f t="shared" si="2524"/>
        <v>0</v>
      </c>
      <c r="FJ119" s="469">
        <f t="shared" si="2717"/>
        <v>0</v>
      </c>
      <c r="FK119" s="122">
        <f>FJ119/FJ107</f>
        <v>0</v>
      </c>
      <c r="FL119" s="101">
        <f>FL107*FK119</f>
        <v>0</v>
      </c>
      <c r="FM119" s="119">
        <f t="shared" si="2525"/>
        <v>0</v>
      </c>
      <c r="FN119" s="93">
        <f>FN107</f>
        <v>6947.28</v>
      </c>
      <c r="FO119" s="120">
        <f t="shared" si="2526"/>
        <v>0</v>
      </c>
      <c r="FP119" s="101">
        <f t="shared" si="2527"/>
        <v>0</v>
      </c>
      <c r="FQ119" s="101"/>
      <c r="FR119" s="121"/>
      <c r="FS119" s="122">
        <f t="shared" si="2528"/>
        <v>0</v>
      </c>
      <c r="FT119" s="469">
        <f t="shared" si="2718"/>
        <v>0</v>
      </c>
      <c r="FU119" s="122">
        <f>FT119/FT107</f>
        <v>0</v>
      </c>
      <c r="FV119" s="101">
        <f>FV107*FU119</f>
        <v>0</v>
      </c>
      <c r="FW119" s="119">
        <f t="shared" si="2529"/>
        <v>0</v>
      </c>
      <c r="FX119" s="93">
        <f>FX107</f>
        <v>6947.28</v>
      </c>
      <c r="FY119" s="120">
        <f t="shared" si="2530"/>
        <v>0</v>
      </c>
      <c r="FZ119" s="101">
        <f t="shared" si="2531"/>
        <v>0</v>
      </c>
      <c r="GA119" s="101"/>
      <c r="GB119" s="121"/>
      <c r="GC119" s="122">
        <f t="shared" si="2532"/>
        <v>0</v>
      </c>
      <c r="GD119" s="469">
        <f t="shared" si="2719"/>
        <v>0</v>
      </c>
      <c r="GE119" s="122">
        <f>GD119/GD107</f>
        <v>0</v>
      </c>
      <c r="GF119" s="101">
        <f>GF107*GE119</f>
        <v>0</v>
      </c>
      <c r="GG119" s="119">
        <f t="shared" si="2533"/>
        <v>0</v>
      </c>
      <c r="GH119" s="93">
        <f>GH107</f>
        <v>6947.28</v>
      </c>
      <c r="GI119" s="120">
        <f t="shared" si="2534"/>
        <v>0</v>
      </c>
      <c r="GJ119" s="101">
        <f t="shared" si="2535"/>
        <v>0</v>
      </c>
      <c r="GK119" s="101"/>
      <c r="GL119" s="121"/>
      <c r="GM119" s="122">
        <f t="shared" si="2536"/>
        <v>0</v>
      </c>
      <c r="GN119" s="469">
        <f t="shared" si="2720"/>
        <v>0</v>
      </c>
      <c r="GO119" s="122">
        <f>GN119/GN107</f>
        <v>0</v>
      </c>
      <c r="GP119" s="101">
        <f>GP107*GO119</f>
        <v>0</v>
      </c>
      <c r="GQ119" s="119">
        <f t="shared" si="2537"/>
        <v>0</v>
      </c>
      <c r="GR119" s="93">
        <f>GR107</f>
        <v>6947.28</v>
      </c>
      <c r="GS119" s="120">
        <f t="shared" si="2538"/>
        <v>0</v>
      </c>
      <c r="GT119" s="101">
        <f t="shared" si="2539"/>
        <v>0</v>
      </c>
      <c r="GU119" s="101"/>
      <c r="GV119" s="121"/>
      <c r="GW119" s="122">
        <f t="shared" si="2540"/>
        <v>0</v>
      </c>
      <c r="GX119" s="469">
        <f t="shared" si="2721"/>
        <v>0</v>
      </c>
      <c r="GY119" s="122">
        <f>GX119/GX107</f>
        <v>0</v>
      </c>
      <c r="GZ119" s="101">
        <f>GZ107*GY119</f>
        <v>0</v>
      </c>
      <c r="HA119" s="119">
        <f t="shared" si="2541"/>
        <v>0</v>
      </c>
      <c r="HB119" s="93">
        <f>HB107</f>
        <v>6947.28</v>
      </c>
      <c r="HC119" s="120">
        <f t="shared" si="2542"/>
        <v>0</v>
      </c>
      <c r="HD119" s="101">
        <f t="shared" si="2543"/>
        <v>0</v>
      </c>
      <c r="HE119" s="101"/>
      <c r="HF119" s="121"/>
      <c r="HG119" s="122">
        <f t="shared" si="2544"/>
        <v>0</v>
      </c>
      <c r="HH119" s="469">
        <f t="shared" si="2722"/>
        <v>0</v>
      </c>
      <c r="HI119" s="122">
        <f>HH119/HH107</f>
        <v>0</v>
      </c>
      <c r="HJ119" s="101">
        <f>HJ107*HI119</f>
        <v>0</v>
      </c>
      <c r="HK119" s="119">
        <f t="shared" si="2545"/>
        <v>0</v>
      </c>
      <c r="HL119" s="93">
        <f>HL107</f>
        <v>6947.28</v>
      </c>
      <c r="HM119" s="120">
        <f t="shared" si="2546"/>
        <v>0</v>
      </c>
      <c r="HN119" s="101">
        <f t="shared" si="2547"/>
        <v>0</v>
      </c>
      <c r="HO119" s="101"/>
      <c r="HP119" s="121"/>
      <c r="HQ119" s="122">
        <f t="shared" si="2548"/>
        <v>0</v>
      </c>
      <c r="HR119" s="469">
        <f t="shared" si="2723"/>
        <v>0</v>
      </c>
      <c r="HS119" s="122">
        <f>HR119/HR107</f>
        <v>0</v>
      </c>
      <c r="HT119" s="101">
        <f>HT107*HS119</f>
        <v>0</v>
      </c>
      <c r="HU119" s="119">
        <f t="shared" si="2549"/>
        <v>0</v>
      </c>
      <c r="HV119" s="93">
        <f>HV107</f>
        <v>6947.28</v>
      </c>
      <c r="HW119" s="120">
        <f t="shared" si="2550"/>
        <v>0</v>
      </c>
      <c r="HX119" s="101">
        <f t="shared" si="2551"/>
        <v>0</v>
      </c>
      <c r="HY119" s="101"/>
      <c r="HZ119" s="121"/>
      <c r="IA119" s="122">
        <f t="shared" si="2552"/>
        <v>0</v>
      </c>
      <c r="IB119" s="469">
        <f t="shared" si="2724"/>
        <v>0</v>
      </c>
      <c r="IC119" s="122">
        <f>IB119/IB107</f>
        <v>0</v>
      </c>
      <c r="ID119" s="101">
        <f>ID107*IC119</f>
        <v>0</v>
      </c>
      <c r="IE119" s="119">
        <f t="shared" si="2553"/>
        <v>0</v>
      </c>
      <c r="IF119" s="93">
        <f>IF107</f>
        <v>6947.28</v>
      </c>
      <c r="IG119" s="120">
        <f t="shared" si="2554"/>
        <v>0</v>
      </c>
      <c r="IH119" s="101">
        <f t="shared" si="2555"/>
        <v>0</v>
      </c>
      <c r="II119" s="101"/>
      <c r="IJ119" s="121"/>
      <c r="IK119" s="122">
        <f t="shared" si="2556"/>
        <v>0</v>
      </c>
      <c r="IL119" s="469">
        <f t="shared" si="2725"/>
        <v>0</v>
      </c>
      <c r="IM119" s="122">
        <f>IL119/IL107</f>
        <v>0</v>
      </c>
      <c r="IN119" s="101">
        <f>IN107*IM119</f>
        <v>0</v>
      </c>
      <c r="IO119" s="119">
        <f t="shared" si="2557"/>
        <v>0</v>
      </c>
      <c r="IP119" s="93">
        <f>IP107</f>
        <v>6947.28</v>
      </c>
      <c r="IQ119" s="120">
        <f t="shared" si="2558"/>
        <v>0</v>
      </c>
      <c r="IR119" s="101">
        <f t="shared" si="2559"/>
        <v>0</v>
      </c>
      <c r="IS119" s="101"/>
      <c r="IT119" s="121"/>
      <c r="IU119" s="122">
        <f t="shared" si="2560"/>
        <v>0</v>
      </c>
      <c r="IV119" s="469">
        <f t="shared" si="2726"/>
        <v>0</v>
      </c>
      <c r="IW119" s="122">
        <f>IV119/IV107</f>
        <v>0</v>
      </c>
      <c r="IX119" s="101">
        <f>IX107*IW119</f>
        <v>0</v>
      </c>
      <c r="IY119" s="119">
        <f t="shared" si="2561"/>
        <v>0</v>
      </c>
      <c r="IZ119" s="93">
        <f>IZ107</f>
        <v>6947.28</v>
      </c>
      <c r="JA119" s="120">
        <f t="shared" si="2562"/>
        <v>0</v>
      </c>
      <c r="JB119" s="101">
        <f t="shared" si="2563"/>
        <v>0</v>
      </c>
      <c r="JC119" s="101"/>
      <c r="JD119" s="121"/>
      <c r="JE119" s="122">
        <f t="shared" si="2564"/>
        <v>0</v>
      </c>
      <c r="JF119" s="469">
        <f t="shared" si="2727"/>
        <v>26</v>
      </c>
      <c r="JG119" s="122">
        <f>JF119/JF107</f>
        <v>8.1000000000000003E-2</v>
      </c>
      <c r="JH119" s="101">
        <f>JH107*JG119</f>
        <v>1.58</v>
      </c>
      <c r="JI119" s="119">
        <f t="shared" si="2565"/>
        <v>6.076923E-2</v>
      </c>
      <c r="JJ119" s="93">
        <f>JJ107</f>
        <v>6947.28</v>
      </c>
      <c r="JK119" s="120">
        <f t="shared" si="2566"/>
        <v>422.18086</v>
      </c>
      <c r="JL119" s="101">
        <f t="shared" si="2567"/>
        <v>10976.7</v>
      </c>
      <c r="JM119" s="101"/>
      <c r="JN119" s="121"/>
      <c r="JO119" s="122">
        <f t="shared" si="2568"/>
        <v>1.0533300000000001</v>
      </c>
      <c r="JP119" s="469">
        <f t="shared" si="2728"/>
        <v>0</v>
      </c>
      <c r="JQ119" s="122" t="e">
        <f>JP119/JP107</f>
        <v>#DIV/0!</v>
      </c>
      <c r="JR119" s="101" t="e">
        <f>JR107*JQ119</f>
        <v>#DIV/0!</v>
      </c>
      <c r="JS119" s="119">
        <f t="shared" si="2569"/>
        <v>0</v>
      </c>
      <c r="JT119" s="93">
        <f>JT107</f>
        <v>0</v>
      </c>
      <c r="JU119" s="120">
        <f t="shared" si="2570"/>
        <v>0</v>
      </c>
      <c r="JV119" s="101">
        <f t="shared" si="2571"/>
        <v>0</v>
      </c>
      <c r="JW119" s="101"/>
      <c r="JX119" s="121"/>
      <c r="JY119" s="122">
        <f t="shared" si="2572"/>
        <v>0</v>
      </c>
      <c r="JZ119" s="469">
        <f t="shared" si="2729"/>
        <v>0</v>
      </c>
      <c r="KA119" s="122">
        <f>JZ119/JZ107</f>
        <v>0</v>
      </c>
      <c r="KB119" s="101">
        <f>KB107*KA119</f>
        <v>0</v>
      </c>
      <c r="KC119" s="119">
        <f t="shared" si="2573"/>
        <v>0</v>
      </c>
      <c r="KD119" s="93">
        <f>KD107</f>
        <v>6947.28</v>
      </c>
      <c r="KE119" s="120">
        <f t="shared" si="2574"/>
        <v>0</v>
      </c>
      <c r="KF119" s="101">
        <f t="shared" si="2575"/>
        <v>0</v>
      </c>
      <c r="KG119" s="101"/>
      <c r="KH119" s="121"/>
      <c r="KI119" s="122">
        <f t="shared" si="2576"/>
        <v>0</v>
      </c>
      <c r="KJ119" s="469">
        <f t="shared" si="2730"/>
        <v>0</v>
      </c>
      <c r="KK119" s="122">
        <f>KJ119/KJ107</f>
        <v>0</v>
      </c>
      <c r="KL119" s="101">
        <f>KL107*KK119</f>
        <v>0</v>
      </c>
      <c r="KM119" s="119">
        <f t="shared" si="2577"/>
        <v>0</v>
      </c>
      <c r="KN119" s="93">
        <f>KN107</f>
        <v>6947.28</v>
      </c>
      <c r="KO119" s="120">
        <f t="shared" si="2578"/>
        <v>0</v>
      </c>
      <c r="KP119" s="101">
        <f t="shared" si="2579"/>
        <v>0</v>
      </c>
      <c r="KQ119" s="101"/>
      <c r="KR119" s="121"/>
      <c r="KS119" s="122">
        <f t="shared" si="2580"/>
        <v>0</v>
      </c>
      <c r="KT119" s="469">
        <f t="shared" si="2731"/>
        <v>0</v>
      </c>
      <c r="KU119" s="122">
        <f>KT119/KT107</f>
        <v>0</v>
      </c>
      <c r="KV119" s="101">
        <f>KV107*KU119</f>
        <v>0</v>
      </c>
      <c r="KW119" s="119">
        <f t="shared" si="2581"/>
        <v>0</v>
      </c>
      <c r="KX119" s="93">
        <f>KX107</f>
        <v>6947.28</v>
      </c>
      <c r="KY119" s="120">
        <f t="shared" si="2582"/>
        <v>0</v>
      </c>
      <c r="KZ119" s="101">
        <f t="shared" si="2583"/>
        <v>0</v>
      </c>
      <c r="LA119" s="101"/>
      <c r="LB119" s="121"/>
      <c r="LC119" s="122">
        <f t="shared" si="2584"/>
        <v>0</v>
      </c>
      <c r="LD119" s="469">
        <f t="shared" si="2732"/>
        <v>0</v>
      </c>
      <c r="LE119" s="122">
        <f>LD119/LD107</f>
        <v>0</v>
      </c>
      <c r="LF119" s="101">
        <f>LF107*LE119</f>
        <v>0</v>
      </c>
      <c r="LG119" s="119">
        <f t="shared" si="2585"/>
        <v>0</v>
      </c>
      <c r="LH119" s="93">
        <f>LH107</f>
        <v>6947.28</v>
      </c>
      <c r="LI119" s="120">
        <f t="shared" si="2586"/>
        <v>0</v>
      </c>
      <c r="LJ119" s="101">
        <f t="shared" si="2587"/>
        <v>0</v>
      </c>
      <c r="LK119" s="101"/>
      <c r="LL119" s="121"/>
      <c r="LM119" s="122">
        <f t="shared" si="2588"/>
        <v>0</v>
      </c>
      <c r="LN119" s="469">
        <f t="shared" si="2733"/>
        <v>0</v>
      </c>
      <c r="LO119" s="122">
        <f>LN119/LN107</f>
        <v>0</v>
      </c>
      <c r="LP119" s="101">
        <f>LP107*LO119</f>
        <v>0</v>
      </c>
      <c r="LQ119" s="119">
        <f t="shared" si="2589"/>
        <v>0</v>
      </c>
      <c r="LR119" s="93">
        <f>LR107</f>
        <v>6947.28</v>
      </c>
      <c r="LS119" s="120">
        <f t="shared" si="2590"/>
        <v>0</v>
      </c>
      <c r="LT119" s="101">
        <f t="shared" si="2591"/>
        <v>0</v>
      </c>
      <c r="LU119" s="101"/>
      <c r="LV119" s="121"/>
      <c r="LW119" s="122">
        <f t="shared" si="2592"/>
        <v>0</v>
      </c>
      <c r="LX119" s="469">
        <f t="shared" si="2734"/>
        <v>0</v>
      </c>
      <c r="LY119" s="122">
        <f>LX119/LX107</f>
        <v>0</v>
      </c>
      <c r="LZ119" s="101">
        <f>LZ107*LY119</f>
        <v>0</v>
      </c>
      <c r="MA119" s="119">
        <f t="shared" si="2593"/>
        <v>0</v>
      </c>
      <c r="MB119" s="93">
        <f>MB107</f>
        <v>6947.28</v>
      </c>
      <c r="MC119" s="120">
        <f t="shared" si="2594"/>
        <v>0</v>
      </c>
      <c r="MD119" s="101">
        <f t="shared" si="2595"/>
        <v>0</v>
      </c>
      <c r="ME119" s="101"/>
      <c r="MF119" s="121"/>
      <c r="MG119" s="122">
        <f t="shared" si="2596"/>
        <v>0</v>
      </c>
      <c r="MH119" s="469">
        <f t="shared" si="2735"/>
        <v>0</v>
      </c>
      <c r="MI119" s="122">
        <f>MH119/MH107</f>
        <v>0</v>
      </c>
      <c r="MJ119" s="101">
        <f>MJ107*MI119</f>
        <v>0</v>
      </c>
      <c r="MK119" s="119">
        <f t="shared" si="2597"/>
        <v>0</v>
      </c>
      <c r="ML119" s="93">
        <f>ML107</f>
        <v>6947.28</v>
      </c>
      <c r="MM119" s="120">
        <f t="shared" si="2598"/>
        <v>0</v>
      </c>
      <c r="MN119" s="101">
        <f t="shared" si="2599"/>
        <v>0</v>
      </c>
      <c r="MO119" s="101"/>
      <c r="MP119" s="121"/>
      <c r="MQ119" s="122">
        <f t="shared" si="2600"/>
        <v>0</v>
      </c>
      <c r="MR119" s="469">
        <f t="shared" si="2736"/>
        <v>0</v>
      </c>
      <c r="MS119" s="122">
        <f>MR119/MR107</f>
        <v>0</v>
      </c>
      <c r="MT119" s="101">
        <f>MT107*MS119</f>
        <v>0</v>
      </c>
      <c r="MU119" s="119">
        <f t="shared" si="2601"/>
        <v>0</v>
      </c>
      <c r="MV119" s="93">
        <f>MV107</f>
        <v>6947.28</v>
      </c>
      <c r="MW119" s="120">
        <f t="shared" si="2602"/>
        <v>0</v>
      </c>
      <c r="MX119" s="101">
        <f t="shared" si="2603"/>
        <v>0</v>
      </c>
      <c r="MY119" s="101"/>
      <c r="MZ119" s="121"/>
      <c r="NA119" s="122">
        <f t="shared" si="2604"/>
        <v>0</v>
      </c>
      <c r="NB119" s="469">
        <f t="shared" si="2737"/>
        <v>0</v>
      </c>
      <c r="NC119" s="122">
        <f>NB119/NB107</f>
        <v>0</v>
      </c>
      <c r="ND119" s="101">
        <f>ND107*NC119</f>
        <v>0</v>
      </c>
      <c r="NE119" s="119">
        <f t="shared" si="2605"/>
        <v>0</v>
      </c>
      <c r="NF119" s="93">
        <f>NF107</f>
        <v>6947.28</v>
      </c>
      <c r="NG119" s="120">
        <f t="shared" si="2606"/>
        <v>0</v>
      </c>
      <c r="NH119" s="101">
        <f t="shared" si="2607"/>
        <v>0</v>
      </c>
      <c r="NI119" s="101"/>
      <c r="NJ119" s="121"/>
      <c r="NK119" s="122">
        <f t="shared" si="2608"/>
        <v>0</v>
      </c>
      <c r="NL119" s="469">
        <f t="shared" si="2738"/>
        <v>0</v>
      </c>
      <c r="NM119" s="122">
        <f>NL119/NL107</f>
        <v>0</v>
      </c>
      <c r="NN119" s="101">
        <f>NN107*NM119</f>
        <v>0</v>
      </c>
      <c r="NO119" s="119">
        <f t="shared" si="2609"/>
        <v>0</v>
      </c>
      <c r="NP119" s="93">
        <f>NP107</f>
        <v>6947.28</v>
      </c>
      <c r="NQ119" s="120">
        <f t="shared" si="2610"/>
        <v>0</v>
      </c>
      <c r="NR119" s="101">
        <f t="shared" si="2611"/>
        <v>0</v>
      </c>
      <c r="NS119" s="101"/>
      <c r="NT119" s="121"/>
      <c r="NU119" s="122">
        <f t="shared" si="2612"/>
        <v>0</v>
      </c>
      <c r="NV119" s="469">
        <f t="shared" si="2739"/>
        <v>0</v>
      </c>
      <c r="NW119" s="122">
        <f>NV119/NV107</f>
        <v>0</v>
      </c>
      <c r="NX119" s="101">
        <f>NX107*NW119</f>
        <v>0</v>
      </c>
      <c r="NY119" s="119">
        <f t="shared" si="2613"/>
        <v>0</v>
      </c>
      <c r="NZ119" s="93">
        <f>NZ107</f>
        <v>6947.28</v>
      </c>
      <c r="OA119" s="120">
        <f t="shared" si="2614"/>
        <v>0</v>
      </c>
      <c r="OB119" s="101">
        <f t="shared" si="2615"/>
        <v>0</v>
      </c>
      <c r="OC119" s="101"/>
      <c r="OD119" s="121"/>
      <c r="OE119" s="122">
        <f t="shared" si="2616"/>
        <v>0</v>
      </c>
      <c r="OF119" s="469">
        <f t="shared" si="2740"/>
        <v>0</v>
      </c>
      <c r="OG119" s="122">
        <f>OF119/OF107</f>
        <v>0</v>
      </c>
      <c r="OH119" s="101">
        <f>OH107*OG119</f>
        <v>0</v>
      </c>
      <c r="OI119" s="119">
        <f t="shared" si="2617"/>
        <v>0</v>
      </c>
      <c r="OJ119" s="93">
        <f>OJ107</f>
        <v>6947.28</v>
      </c>
      <c r="OK119" s="120">
        <f t="shared" si="2618"/>
        <v>0</v>
      </c>
      <c r="OL119" s="101">
        <f t="shared" si="2619"/>
        <v>0</v>
      </c>
      <c r="OM119" s="101"/>
      <c r="ON119" s="121"/>
      <c r="OO119" s="122">
        <f t="shared" si="2620"/>
        <v>0</v>
      </c>
      <c r="OP119" s="469">
        <f t="shared" si="2741"/>
        <v>0</v>
      </c>
      <c r="OQ119" s="122">
        <f>OP119/OP107</f>
        <v>0</v>
      </c>
      <c r="OR119" s="101">
        <f>OR107*OQ119</f>
        <v>0</v>
      </c>
      <c r="OS119" s="119">
        <f t="shared" si="2621"/>
        <v>0</v>
      </c>
      <c r="OT119" s="93">
        <f>OT107</f>
        <v>6947.28</v>
      </c>
      <c r="OU119" s="120">
        <f t="shared" si="2622"/>
        <v>0</v>
      </c>
      <c r="OV119" s="101">
        <f t="shared" si="2623"/>
        <v>0</v>
      </c>
      <c r="OW119" s="101"/>
      <c r="OX119" s="121"/>
      <c r="OY119" s="122">
        <f t="shared" si="2624"/>
        <v>0</v>
      </c>
      <c r="OZ119" s="469">
        <f t="shared" si="2742"/>
        <v>0</v>
      </c>
      <c r="PA119" s="122">
        <f>OZ119/OZ107</f>
        <v>0</v>
      </c>
      <c r="PB119" s="101">
        <f>PB107*PA119</f>
        <v>0</v>
      </c>
      <c r="PC119" s="119">
        <f t="shared" si="2625"/>
        <v>0</v>
      </c>
      <c r="PD119" s="93">
        <f>PD107</f>
        <v>6947.28</v>
      </c>
      <c r="PE119" s="120">
        <f t="shared" si="2626"/>
        <v>0</v>
      </c>
      <c r="PF119" s="101">
        <f t="shared" si="2627"/>
        <v>0</v>
      </c>
      <c r="PG119" s="101"/>
      <c r="PH119" s="121"/>
      <c r="PI119" s="122">
        <f t="shared" si="2628"/>
        <v>0</v>
      </c>
      <c r="PJ119" s="469">
        <f t="shared" si="2743"/>
        <v>0</v>
      </c>
      <c r="PK119" s="122">
        <f>PJ119/PJ107</f>
        <v>0</v>
      </c>
      <c r="PL119" s="101">
        <f>PL107*PK119</f>
        <v>0</v>
      </c>
      <c r="PM119" s="119">
        <f t="shared" si="2629"/>
        <v>0</v>
      </c>
      <c r="PN119" s="93">
        <f>PN107</f>
        <v>6947.28</v>
      </c>
      <c r="PO119" s="120">
        <f t="shared" si="2630"/>
        <v>0</v>
      </c>
      <c r="PP119" s="101">
        <f t="shared" si="2631"/>
        <v>0</v>
      </c>
      <c r="PQ119" s="101"/>
      <c r="PR119" s="121"/>
      <c r="PS119" s="122">
        <f t="shared" si="2632"/>
        <v>0</v>
      </c>
      <c r="PT119" s="469">
        <f t="shared" si="2744"/>
        <v>0</v>
      </c>
      <c r="PU119" s="122" t="e">
        <f>PT119/PT107</f>
        <v>#DIV/0!</v>
      </c>
      <c r="PV119" s="101" t="e">
        <f>PV107*PU119</f>
        <v>#DIV/0!</v>
      </c>
      <c r="PW119" s="119">
        <f t="shared" si="2633"/>
        <v>0</v>
      </c>
      <c r="PX119" s="93">
        <f>PX107</f>
        <v>0</v>
      </c>
      <c r="PY119" s="120">
        <f t="shared" si="2634"/>
        <v>0</v>
      </c>
      <c r="PZ119" s="101">
        <f t="shared" si="2635"/>
        <v>0</v>
      </c>
      <c r="QA119" s="101"/>
      <c r="QB119" s="121"/>
      <c r="QC119" s="122">
        <f t="shared" si="2636"/>
        <v>0</v>
      </c>
      <c r="QD119" s="469">
        <f t="shared" si="2745"/>
        <v>0</v>
      </c>
      <c r="QE119" s="122">
        <f>QD119/QD107</f>
        <v>0</v>
      </c>
      <c r="QF119" s="101">
        <f>QF107*QE119</f>
        <v>0</v>
      </c>
      <c r="QG119" s="119">
        <f t="shared" si="2637"/>
        <v>0</v>
      </c>
      <c r="QH119" s="93">
        <f>QH107</f>
        <v>6947.28</v>
      </c>
      <c r="QI119" s="120">
        <f t="shared" si="2638"/>
        <v>0</v>
      </c>
      <c r="QJ119" s="101">
        <f t="shared" si="2639"/>
        <v>0</v>
      </c>
      <c r="QK119" s="101"/>
      <c r="QL119" s="121"/>
      <c r="QM119" s="122">
        <f t="shared" si="2640"/>
        <v>0</v>
      </c>
      <c r="QN119" s="469">
        <f t="shared" si="2746"/>
        <v>0</v>
      </c>
      <c r="QO119" s="122">
        <f>QN119/QN107</f>
        <v>0</v>
      </c>
      <c r="QP119" s="101">
        <f>QP107*QO119</f>
        <v>0</v>
      </c>
      <c r="QQ119" s="119">
        <f t="shared" si="2641"/>
        <v>0</v>
      </c>
      <c r="QR119" s="93">
        <f>QR107</f>
        <v>6947.28</v>
      </c>
      <c r="QS119" s="120">
        <f t="shared" si="2642"/>
        <v>0</v>
      </c>
      <c r="QT119" s="101">
        <f t="shared" si="2643"/>
        <v>0</v>
      </c>
      <c r="QU119" s="101"/>
      <c r="QV119" s="121"/>
      <c r="QW119" s="122">
        <f t="shared" si="2644"/>
        <v>0</v>
      </c>
      <c r="QX119" s="469">
        <f t="shared" si="2747"/>
        <v>0</v>
      </c>
      <c r="QY119" s="122">
        <f>QX119/QX107</f>
        <v>0</v>
      </c>
      <c r="QZ119" s="101">
        <f>QZ107*QY119</f>
        <v>0</v>
      </c>
      <c r="RA119" s="119">
        <f t="shared" si="2645"/>
        <v>0</v>
      </c>
      <c r="RB119" s="93">
        <f>RB107</f>
        <v>6947.28</v>
      </c>
      <c r="RC119" s="120">
        <f t="shared" si="2646"/>
        <v>0</v>
      </c>
      <c r="RD119" s="101">
        <f t="shared" si="2647"/>
        <v>0</v>
      </c>
      <c r="RE119" s="101"/>
      <c r="RF119" s="121"/>
      <c r="RG119" s="122">
        <f t="shared" si="2648"/>
        <v>0</v>
      </c>
      <c r="RH119" s="469">
        <f t="shared" si="2748"/>
        <v>0</v>
      </c>
      <c r="RI119" s="122">
        <f>RH119/RH107</f>
        <v>0</v>
      </c>
      <c r="RJ119" s="101">
        <f>RJ107*RI119</f>
        <v>0</v>
      </c>
      <c r="RK119" s="119">
        <f t="shared" si="2649"/>
        <v>0</v>
      </c>
      <c r="RL119" s="93">
        <f>RL107</f>
        <v>6947.28</v>
      </c>
      <c r="RM119" s="120">
        <f t="shared" si="2650"/>
        <v>0</v>
      </c>
      <c r="RN119" s="101">
        <f t="shared" si="2651"/>
        <v>0</v>
      </c>
      <c r="RO119" s="101"/>
      <c r="RP119" s="121"/>
      <c r="RQ119" s="122">
        <f t="shared" si="2652"/>
        <v>0</v>
      </c>
      <c r="RR119" s="469">
        <f t="shared" si="2749"/>
        <v>0</v>
      </c>
      <c r="RS119" s="122">
        <f>RR119/RR107</f>
        <v>0</v>
      </c>
      <c r="RT119" s="101">
        <f>RT107*RS119</f>
        <v>0</v>
      </c>
      <c r="RU119" s="119">
        <f t="shared" si="2653"/>
        <v>0</v>
      </c>
      <c r="RV119" s="93">
        <f>RV107</f>
        <v>6947.28</v>
      </c>
      <c r="RW119" s="120">
        <f t="shared" si="2654"/>
        <v>0</v>
      </c>
      <c r="RX119" s="101">
        <f t="shared" si="2655"/>
        <v>0</v>
      </c>
      <c r="RY119" s="101"/>
      <c r="RZ119" s="121"/>
      <c r="SA119" s="122">
        <f t="shared" si="2656"/>
        <v>0</v>
      </c>
      <c r="SB119" s="469">
        <f t="shared" si="2750"/>
        <v>0</v>
      </c>
      <c r="SC119" s="122">
        <f>SB119/SB107</f>
        <v>0</v>
      </c>
      <c r="SD119" s="101">
        <f>SD107*SC119</f>
        <v>0</v>
      </c>
      <c r="SE119" s="119">
        <f t="shared" si="2657"/>
        <v>0</v>
      </c>
      <c r="SF119" s="93">
        <f>SF107</f>
        <v>6947.28</v>
      </c>
      <c r="SG119" s="120">
        <f t="shared" si="2658"/>
        <v>0</v>
      </c>
      <c r="SH119" s="101">
        <f t="shared" si="2659"/>
        <v>0</v>
      </c>
      <c r="SI119" s="101"/>
      <c r="SJ119" s="121"/>
      <c r="SK119" s="122">
        <f t="shared" si="2660"/>
        <v>0</v>
      </c>
      <c r="SL119" s="469">
        <f t="shared" si="2751"/>
        <v>0</v>
      </c>
      <c r="SM119" s="122">
        <f>SL119/SL107</f>
        <v>0</v>
      </c>
      <c r="SN119" s="101">
        <f>SN107*SM119</f>
        <v>0</v>
      </c>
      <c r="SO119" s="119">
        <f t="shared" si="2661"/>
        <v>0</v>
      </c>
      <c r="SP119" s="93">
        <f>SP107</f>
        <v>6947.28</v>
      </c>
      <c r="SQ119" s="120">
        <f t="shared" si="2662"/>
        <v>0</v>
      </c>
      <c r="SR119" s="101">
        <f t="shared" si="2663"/>
        <v>0</v>
      </c>
      <c r="SS119" s="101"/>
      <c r="ST119" s="121"/>
      <c r="SU119" s="122">
        <f t="shared" si="2664"/>
        <v>0</v>
      </c>
      <c r="SV119" s="469">
        <f t="shared" si="2752"/>
        <v>0</v>
      </c>
      <c r="SW119" s="122">
        <f>SV119/SV107</f>
        <v>0</v>
      </c>
      <c r="SX119" s="101">
        <f>SX107*SW119</f>
        <v>0</v>
      </c>
      <c r="SY119" s="119">
        <f t="shared" si="2665"/>
        <v>0</v>
      </c>
      <c r="SZ119" s="93">
        <f>SZ107</f>
        <v>6947.28</v>
      </c>
      <c r="TA119" s="120">
        <f t="shared" si="2666"/>
        <v>0</v>
      </c>
      <c r="TB119" s="101">
        <f t="shared" si="2667"/>
        <v>0</v>
      </c>
      <c r="TC119" s="101"/>
      <c r="TD119" s="121"/>
      <c r="TE119" s="122">
        <f t="shared" si="2668"/>
        <v>0</v>
      </c>
      <c r="TF119" s="469">
        <f t="shared" si="2753"/>
        <v>0</v>
      </c>
      <c r="TG119" s="122">
        <f>TF119/TF107</f>
        <v>0</v>
      </c>
      <c r="TH119" s="101">
        <f>TH107*TG119</f>
        <v>0</v>
      </c>
      <c r="TI119" s="119">
        <f t="shared" si="2669"/>
        <v>0</v>
      </c>
      <c r="TJ119" s="93">
        <f>TJ107</f>
        <v>6947.28</v>
      </c>
      <c r="TK119" s="120">
        <f t="shared" si="2670"/>
        <v>0</v>
      </c>
      <c r="TL119" s="101">
        <f t="shared" si="2671"/>
        <v>0</v>
      </c>
      <c r="TM119" s="101"/>
      <c r="TN119" s="121"/>
      <c r="TO119" s="122">
        <f t="shared" si="2672"/>
        <v>0</v>
      </c>
      <c r="TP119" s="469">
        <f t="shared" si="2754"/>
        <v>0</v>
      </c>
      <c r="TQ119" s="122">
        <f>TP119/TP107</f>
        <v>0</v>
      </c>
      <c r="TR119" s="101">
        <f>TR107*TQ119</f>
        <v>0</v>
      </c>
      <c r="TS119" s="119">
        <f t="shared" si="2673"/>
        <v>0</v>
      </c>
      <c r="TT119" s="93">
        <f>TT107</f>
        <v>6947.28</v>
      </c>
      <c r="TU119" s="120">
        <f t="shared" si="2674"/>
        <v>0</v>
      </c>
      <c r="TV119" s="101">
        <f t="shared" si="2675"/>
        <v>0</v>
      </c>
      <c r="TW119" s="101"/>
      <c r="TX119" s="121"/>
      <c r="TY119" s="122">
        <f t="shared" si="2676"/>
        <v>0</v>
      </c>
      <c r="TZ119" s="469">
        <f t="shared" si="2755"/>
        <v>0</v>
      </c>
      <c r="UA119" s="122">
        <f>TZ119/TZ107</f>
        <v>0</v>
      </c>
      <c r="UB119" s="101">
        <f>UB107*UA119</f>
        <v>0</v>
      </c>
      <c r="UC119" s="119">
        <f t="shared" si="2677"/>
        <v>0</v>
      </c>
      <c r="UD119" s="93">
        <f>UD107</f>
        <v>6947.28</v>
      </c>
      <c r="UE119" s="120">
        <f t="shared" si="2678"/>
        <v>0</v>
      </c>
      <c r="UF119" s="101">
        <f t="shared" si="2679"/>
        <v>0</v>
      </c>
      <c r="UG119" s="101"/>
      <c r="UH119" s="121"/>
      <c r="UI119" s="122">
        <f t="shared" si="2680"/>
        <v>0</v>
      </c>
      <c r="UJ119" s="469">
        <f t="shared" si="2756"/>
        <v>0</v>
      </c>
      <c r="UK119" s="122">
        <f>UJ119/UJ107</f>
        <v>0</v>
      </c>
      <c r="UL119" s="101">
        <f>UL107*UK119</f>
        <v>0</v>
      </c>
      <c r="UM119" s="119">
        <f t="shared" si="2681"/>
        <v>0</v>
      </c>
      <c r="UN119" s="93">
        <f>UN107</f>
        <v>6947.28</v>
      </c>
      <c r="UO119" s="120">
        <f t="shared" si="2682"/>
        <v>0</v>
      </c>
      <c r="UP119" s="101">
        <f t="shared" si="2683"/>
        <v>0</v>
      </c>
      <c r="UQ119" s="101"/>
      <c r="UR119" s="121"/>
      <c r="US119" s="122">
        <f t="shared" si="2684"/>
        <v>0</v>
      </c>
      <c r="UT119" s="469">
        <f t="shared" si="2757"/>
        <v>0</v>
      </c>
      <c r="UU119" s="122">
        <f>UT119/UT107</f>
        <v>0</v>
      </c>
      <c r="UV119" s="101">
        <f>UV107*UU119</f>
        <v>0</v>
      </c>
      <c r="UW119" s="119">
        <f t="shared" si="2685"/>
        <v>0</v>
      </c>
      <c r="UX119" s="93">
        <f>UX107</f>
        <v>6947.28</v>
      </c>
      <c r="UY119" s="120">
        <f t="shared" si="2686"/>
        <v>0</v>
      </c>
      <c r="UZ119" s="101">
        <f t="shared" si="2687"/>
        <v>0</v>
      </c>
      <c r="VA119" s="101"/>
      <c r="VB119" s="121"/>
      <c r="VC119" s="122">
        <f t="shared" si="2688"/>
        <v>0</v>
      </c>
      <c r="VD119" s="469">
        <f t="shared" si="2758"/>
        <v>0</v>
      </c>
      <c r="VE119" s="122">
        <f>VD119/VD107</f>
        <v>0</v>
      </c>
      <c r="VF119" s="101">
        <f>VF107*VE119</f>
        <v>0</v>
      </c>
      <c r="VG119" s="119">
        <f t="shared" si="2689"/>
        <v>0</v>
      </c>
      <c r="VH119" s="93">
        <f>VH107</f>
        <v>6947.28</v>
      </c>
      <c r="VI119" s="120">
        <f t="shared" si="2690"/>
        <v>0</v>
      </c>
      <c r="VJ119" s="101">
        <f t="shared" si="2691"/>
        <v>0</v>
      </c>
      <c r="VK119" s="101"/>
      <c r="VL119" s="121"/>
      <c r="VM119" s="122">
        <f t="shared" si="2692"/>
        <v>0</v>
      </c>
      <c r="VN119" s="469">
        <f t="shared" si="2759"/>
        <v>0</v>
      </c>
      <c r="VO119" s="122">
        <f>VN119/VN107</f>
        <v>0</v>
      </c>
      <c r="VP119" s="101">
        <f>VP107*VO119</f>
        <v>0</v>
      </c>
      <c r="VQ119" s="119">
        <f t="shared" si="2693"/>
        <v>0</v>
      </c>
      <c r="VR119" s="93">
        <f>VR107</f>
        <v>6947.28</v>
      </c>
      <c r="VS119" s="120">
        <f t="shared" si="2694"/>
        <v>0</v>
      </c>
      <c r="VT119" s="101">
        <f t="shared" si="2695"/>
        <v>0</v>
      </c>
      <c r="VU119" s="101"/>
      <c r="VV119" s="121"/>
      <c r="VW119" s="122">
        <f t="shared" si="2696"/>
        <v>0</v>
      </c>
      <c r="VX119" s="452">
        <f t="shared" si="2697"/>
        <v>26</v>
      </c>
      <c r="VY119" s="122">
        <f>VX119/VX107</f>
        <v>2.0699999999999998E-3</v>
      </c>
      <c r="VZ119" s="101">
        <f>VZ107*VY119</f>
        <v>1.5</v>
      </c>
      <c r="WA119" s="119">
        <f t="shared" si="2698"/>
        <v>5.7692309999999997E-2</v>
      </c>
      <c r="WB119" s="93">
        <f>WB107</f>
        <v>6947.28</v>
      </c>
      <c r="WC119" s="120">
        <f t="shared" si="2699"/>
        <v>400.80462999999997</v>
      </c>
      <c r="WD119" s="101">
        <f t="shared" si="2700"/>
        <v>10420.92</v>
      </c>
      <c r="WE119" s="101"/>
      <c r="WF119" s="121"/>
    </row>
    <row r="120" spans="1:604" ht="16.5" customHeight="1">
      <c r="A120" s="5"/>
      <c r="B120" s="85" t="s">
        <v>417</v>
      </c>
      <c r="C120" s="12" t="s">
        <v>919</v>
      </c>
      <c r="D120" s="12" t="s">
        <v>421</v>
      </c>
      <c r="E120" s="4" t="s">
        <v>33</v>
      </c>
      <c r="F120" s="469">
        <f t="shared" si="2701"/>
        <v>0</v>
      </c>
      <c r="G120" s="122">
        <f>F120/F107</f>
        <v>0</v>
      </c>
      <c r="H120" s="101">
        <f>H107*G120</f>
        <v>0</v>
      </c>
      <c r="I120" s="119">
        <f t="shared" si="2461"/>
        <v>0</v>
      </c>
      <c r="J120" s="93">
        <f>J107</f>
        <v>6947.28</v>
      </c>
      <c r="K120" s="120">
        <f t="shared" si="2462"/>
        <v>0</v>
      </c>
      <c r="L120" s="101">
        <f t="shared" si="2463"/>
        <v>0</v>
      </c>
      <c r="M120" s="101"/>
      <c r="N120" s="121"/>
      <c r="O120" s="122" t="e">
        <f t="shared" si="2464"/>
        <v>#DIV/0!</v>
      </c>
      <c r="P120" s="469">
        <f t="shared" si="2702"/>
        <v>0</v>
      </c>
      <c r="Q120" s="122">
        <f>P120/P107</f>
        <v>0</v>
      </c>
      <c r="R120" s="101">
        <f>R107*Q120</f>
        <v>0</v>
      </c>
      <c r="S120" s="119">
        <f t="shared" si="2465"/>
        <v>0</v>
      </c>
      <c r="T120" s="93">
        <f>T107</f>
        <v>6947.28</v>
      </c>
      <c r="U120" s="120">
        <f t="shared" si="2466"/>
        <v>0</v>
      </c>
      <c r="V120" s="101">
        <f t="shared" si="2467"/>
        <v>0</v>
      </c>
      <c r="W120" s="101"/>
      <c r="X120" s="121"/>
      <c r="Y120" s="122" t="e">
        <f t="shared" si="2468"/>
        <v>#DIV/0!</v>
      </c>
      <c r="Z120" s="469">
        <f t="shared" si="2703"/>
        <v>0</v>
      </c>
      <c r="AA120" s="122">
        <f>Z120/Z107</f>
        <v>0</v>
      </c>
      <c r="AB120" s="101">
        <f>AB107*AA120</f>
        <v>0</v>
      </c>
      <c r="AC120" s="119">
        <f t="shared" si="2469"/>
        <v>0</v>
      </c>
      <c r="AD120" s="93">
        <f>AD107</f>
        <v>6947.28</v>
      </c>
      <c r="AE120" s="120">
        <f t="shared" si="2470"/>
        <v>0</v>
      </c>
      <c r="AF120" s="101">
        <f t="shared" si="2471"/>
        <v>0</v>
      </c>
      <c r="AG120" s="101"/>
      <c r="AH120" s="121"/>
      <c r="AI120" s="122" t="e">
        <f t="shared" si="2472"/>
        <v>#DIV/0!</v>
      </c>
      <c r="AJ120" s="469">
        <f t="shared" si="2704"/>
        <v>0</v>
      </c>
      <c r="AK120" s="122" t="e">
        <f>AJ120/AJ107</f>
        <v>#DIV/0!</v>
      </c>
      <c r="AL120" s="101" t="e">
        <f>AL107*AK120</f>
        <v>#DIV/0!</v>
      </c>
      <c r="AM120" s="119">
        <f t="shared" si="2473"/>
        <v>0</v>
      </c>
      <c r="AN120" s="93">
        <f>AN107</f>
        <v>0</v>
      </c>
      <c r="AO120" s="120">
        <f t="shared" si="2474"/>
        <v>0</v>
      </c>
      <c r="AP120" s="101">
        <f t="shared" si="2475"/>
        <v>0</v>
      </c>
      <c r="AQ120" s="101"/>
      <c r="AR120" s="121"/>
      <c r="AS120" s="122" t="e">
        <f t="shared" si="2476"/>
        <v>#DIV/0!</v>
      </c>
      <c r="AT120" s="469">
        <f t="shared" si="2705"/>
        <v>0</v>
      </c>
      <c r="AU120" s="122">
        <f>AT120/AT107</f>
        <v>0</v>
      </c>
      <c r="AV120" s="101">
        <f>AV107*AU120</f>
        <v>0</v>
      </c>
      <c r="AW120" s="119">
        <f t="shared" si="2477"/>
        <v>0</v>
      </c>
      <c r="AX120" s="93">
        <f>AX107</f>
        <v>6947.28</v>
      </c>
      <c r="AY120" s="120">
        <f t="shared" si="2478"/>
        <v>0</v>
      </c>
      <c r="AZ120" s="101">
        <f t="shared" si="2479"/>
        <v>0</v>
      </c>
      <c r="BA120" s="101"/>
      <c r="BB120" s="121"/>
      <c r="BC120" s="122" t="e">
        <f t="shared" si="2480"/>
        <v>#DIV/0!</v>
      </c>
      <c r="BD120" s="469">
        <f t="shared" si="2706"/>
        <v>0</v>
      </c>
      <c r="BE120" s="122">
        <f>BD120/BD107</f>
        <v>0</v>
      </c>
      <c r="BF120" s="101">
        <f>BF107*BE120</f>
        <v>0</v>
      </c>
      <c r="BG120" s="119">
        <f t="shared" si="2481"/>
        <v>0</v>
      </c>
      <c r="BH120" s="93">
        <f>BH107</f>
        <v>6947.28</v>
      </c>
      <c r="BI120" s="120">
        <f t="shared" si="2482"/>
        <v>0</v>
      </c>
      <c r="BJ120" s="101">
        <f t="shared" si="2483"/>
        <v>0</v>
      </c>
      <c r="BK120" s="101"/>
      <c r="BL120" s="121"/>
      <c r="BM120" s="122" t="e">
        <f t="shared" si="2484"/>
        <v>#DIV/0!</v>
      </c>
      <c r="BN120" s="469">
        <f t="shared" si="2707"/>
        <v>0</v>
      </c>
      <c r="BO120" s="122">
        <f>BN120/BN107</f>
        <v>0</v>
      </c>
      <c r="BP120" s="101">
        <f>BP107*BO120</f>
        <v>0</v>
      </c>
      <c r="BQ120" s="119">
        <f t="shared" si="2485"/>
        <v>0</v>
      </c>
      <c r="BR120" s="93">
        <f>BR107</f>
        <v>6947.28</v>
      </c>
      <c r="BS120" s="120">
        <f t="shared" si="2486"/>
        <v>0</v>
      </c>
      <c r="BT120" s="101">
        <f t="shared" si="2487"/>
        <v>0</v>
      </c>
      <c r="BU120" s="101"/>
      <c r="BV120" s="121"/>
      <c r="BW120" s="122" t="e">
        <f t="shared" si="2488"/>
        <v>#DIV/0!</v>
      </c>
      <c r="BX120" s="469">
        <f t="shared" si="2708"/>
        <v>0</v>
      </c>
      <c r="BY120" s="122">
        <f>BX120/BX107</f>
        <v>0</v>
      </c>
      <c r="BZ120" s="101">
        <f>BZ107*BY120</f>
        <v>0</v>
      </c>
      <c r="CA120" s="119">
        <f t="shared" si="2489"/>
        <v>0</v>
      </c>
      <c r="CB120" s="93">
        <f>CB107</f>
        <v>6947.28</v>
      </c>
      <c r="CC120" s="120">
        <f t="shared" si="2490"/>
        <v>0</v>
      </c>
      <c r="CD120" s="101">
        <f t="shared" si="2491"/>
        <v>0</v>
      </c>
      <c r="CE120" s="101"/>
      <c r="CF120" s="121"/>
      <c r="CG120" s="122" t="e">
        <f t="shared" si="2492"/>
        <v>#DIV/0!</v>
      </c>
      <c r="CH120" s="469">
        <f t="shared" si="2709"/>
        <v>0</v>
      </c>
      <c r="CI120" s="122" t="e">
        <f>CH120/CH107</f>
        <v>#DIV/0!</v>
      </c>
      <c r="CJ120" s="101" t="e">
        <f>CJ107*CI120</f>
        <v>#DIV/0!</v>
      </c>
      <c r="CK120" s="119">
        <f t="shared" si="2493"/>
        <v>0</v>
      </c>
      <c r="CL120" s="93">
        <f>CL107</f>
        <v>0</v>
      </c>
      <c r="CM120" s="120">
        <f t="shared" si="2494"/>
        <v>0</v>
      </c>
      <c r="CN120" s="101">
        <f t="shared" si="2495"/>
        <v>0</v>
      </c>
      <c r="CO120" s="101"/>
      <c r="CP120" s="121"/>
      <c r="CQ120" s="122" t="e">
        <f t="shared" si="2496"/>
        <v>#DIV/0!</v>
      </c>
      <c r="CR120" s="469">
        <f t="shared" si="2710"/>
        <v>0</v>
      </c>
      <c r="CS120" s="122">
        <f>CR120/CR107</f>
        <v>0</v>
      </c>
      <c r="CT120" s="101">
        <f>CT107*CS120</f>
        <v>0</v>
      </c>
      <c r="CU120" s="119">
        <f t="shared" si="2497"/>
        <v>0</v>
      </c>
      <c r="CV120" s="93">
        <f>CV107</f>
        <v>6947.28</v>
      </c>
      <c r="CW120" s="120">
        <f t="shared" si="2498"/>
        <v>0</v>
      </c>
      <c r="CX120" s="101">
        <f t="shared" si="2499"/>
        <v>0</v>
      </c>
      <c r="CY120" s="101"/>
      <c r="CZ120" s="121"/>
      <c r="DA120" s="122" t="e">
        <f t="shared" si="2500"/>
        <v>#DIV/0!</v>
      </c>
      <c r="DB120" s="469">
        <f t="shared" si="2711"/>
        <v>0</v>
      </c>
      <c r="DC120" s="122">
        <f>DB120/DB107</f>
        <v>0</v>
      </c>
      <c r="DD120" s="101">
        <f>DD107*DC120</f>
        <v>0</v>
      </c>
      <c r="DE120" s="119">
        <f t="shared" si="2501"/>
        <v>0</v>
      </c>
      <c r="DF120" s="93">
        <f>DF107</f>
        <v>6947.28</v>
      </c>
      <c r="DG120" s="120">
        <f t="shared" si="2502"/>
        <v>0</v>
      </c>
      <c r="DH120" s="101">
        <f t="shared" si="2503"/>
        <v>0</v>
      </c>
      <c r="DI120" s="101"/>
      <c r="DJ120" s="121"/>
      <c r="DK120" s="122" t="e">
        <f t="shared" si="2504"/>
        <v>#DIV/0!</v>
      </c>
      <c r="DL120" s="469">
        <f t="shared" si="2712"/>
        <v>0</v>
      </c>
      <c r="DM120" s="122">
        <f>DL120/DL107</f>
        <v>0</v>
      </c>
      <c r="DN120" s="101">
        <f>DN107*DM120</f>
        <v>0</v>
      </c>
      <c r="DO120" s="119">
        <f t="shared" si="2505"/>
        <v>0</v>
      </c>
      <c r="DP120" s="93">
        <f>DP107</f>
        <v>6947.28</v>
      </c>
      <c r="DQ120" s="120">
        <f t="shared" si="2506"/>
        <v>0</v>
      </c>
      <c r="DR120" s="101">
        <f t="shared" si="2507"/>
        <v>0</v>
      </c>
      <c r="DS120" s="101"/>
      <c r="DT120" s="121"/>
      <c r="DU120" s="122" t="e">
        <f t="shared" si="2508"/>
        <v>#DIV/0!</v>
      </c>
      <c r="DV120" s="469">
        <f t="shared" si="2713"/>
        <v>0</v>
      </c>
      <c r="DW120" s="122">
        <f>DV120/DV107</f>
        <v>0</v>
      </c>
      <c r="DX120" s="101">
        <f>DX107*DW120</f>
        <v>0</v>
      </c>
      <c r="DY120" s="119">
        <f t="shared" si="2509"/>
        <v>0</v>
      </c>
      <c r="DZ120" s="93">
        <f>DZ107</f>
        <v>6947.28</v>
      </c>
      <c r="EA120" s="120">
        <f t="shared" si="2510"/>
        <v>0</v>
      </c>
      <c r="EB120" s="101">
        <f t="shared" si="2511"/>
        <v>0</v>
      </c>
      <c r="EC120" s="101"/>
      <c r="ED120" s="121"/>
      <c r="EE120" s="122" t="e">
        <f t="shared" si="2512"/>
        <v>#DIV/0!</v>
      </c>
      <c r="EF120" s="469">
        <f t="shared" si="2714"/>
        <v>0</v>
      </c>
      <c r="EG120" s="122">
        <f>EF120/EF107</f>
        <v>0</v>
      </c>
      <c r="EH120" s="101">
        <f>EH107*EG120</f>
        <v>0</v>
      </c>
      <c r="EI120" s="119">
        <f t="shared" si="2513"/>
        <v>0</v>
      </c>
      <c r="EJ120" s="93">
        <f>EJ107</f>
        <v>6947.28</v>
      </c>
      <c r="EK120" s="120">
        <f t="shared" si="2514"/>
        <v>0</v>
      </c>
      <c r="EL120" s="101">
        <f t="shared" si="2515"/>
        <v>0</v>
      </c>
      <c r="EM120" s="101"/>
      <c r="EN120" s="121"/>
      <c r="EO120" s="122" t="e">
        <f t="shared" si="2516"/>
        <v>#DIV/0!</v>
      </c>
      <c r="EP120" s="469">
        <f t="shared" si="2715"/>
        <v>0</v>
      </c>
      <c r="EQ120" s="122">
        <f>EP120/EP107</f>
        <v>0</v>
      </c>
      <c r="ER120" s="101">
        <f>ER107*EQ120</f>
        <v>0</v>
      </c>
      <c r="ES120" s="119">
        <f t="shared" si="2517"/>
        <v>0</v>
      </c>
      <c r="ET120" s="93">
        <f>ET107</f>
        <v>6947.28</v>
      </c>
      <c r="EU120" s="120">
        <f t="shared" si="2518"/>
        <v>0</v>
      </c>
      <c r="EV120" s="101">
        <f t="shared" si="2519"/>
        <v>0</v>
      </c>
      <c r="EW120" s="101"/>
      <c r="EX120" s="121"/>
      <c r="EY120" s="122" t="e">
        <f t="shared" si="2520"/>
        <v>#DIV/0!</v>
      </c>
      <c r="EZ120" s="469">
        <f t="shared" si="2716"/>
        <v>0</v>
      </c>
      <c r="FA120" s="122">
        <f>EZ120/EZ107</f>
        <v>0</v>
      </c>
      <c r="FB120" s="101">
        <f>FB107*FA120</f>
        <v>0</v>
      </c>
      <c r="FC120" s="119">
        <f t="shared" si="2521"/>
        <v>0</v>
      </c>
      <c r="FD120" s="93">
        <f>FD107</f>
        <v>6947.28</v>
      </c>
      <c r="FE120" s="120">
        <f t="shared" si="2522"/>
        <v>0</v>
      </c>
      <c r="FF120" s="101">
        <f t="shared" si="2523"/>
        <v>0</v>
      </c>
      <c r="FG120" s="101"/>
      <c r="FH120" s="121"/>
      <c r="FI120" s="122" t="e">
        <f t="shared" si="2524"/>
        <v>#DIV/0!</v>
      </c>
      <c r="FJ120" s="469">
        <f t="shared" si="2717"/>
        <v>0</v>
      </c>
      <c r="FK120" s="122">
        <f>FJ120/FJ107</f>
        <v>0</v>
      </c>
      <c r="FL120" s="101">
        <f>FL107*FK120</f>
        <v>0</v>
      </c>
      <c r="FM120" s="119">
        <f t="shared" si="2525"/>
        <v>0</v>
      </c>
      <c r="FN120" s="93">
        <f>FN107</f>
        <v>6947.28</v>
      </c>
      <c r="FO120" s="120">
        <f t="shared" si="2526"/>
        <v>0</v>
      </c>
      <c r="FP120" s="101">
        <f t="shared" si="2527"/>
        <v>0</v>
      </c>
      <c r="FQ120" s="101"/>
      <c r="FR120" s="121"/>
      <c r="FS120" s="122" t="e">
        <f t="shared" si="2528"/>
        <v>#DIV/0!</v>
      </c>
      <c r="FT120" s="469">
        <f t="shared" si="2718"/>
        <v>0</v>
      </c>
      <c r="FU120" s="122">
        <f>FT120/FT107</f>
        <v>0</v>
      </c>
      <c r="FV120" s="101">
        <f>FV107*FU120</f>
        <v>0</v>
      </c>
      <c r="FW120" s="119">
        <f t="shared" si="2529"/>
        <v>0</v>
      </c>
      <c r="FX120" s="93">
        <f>FX107</f>
        <v>6947.28</v>
      </c>
      <c r="FY120" s="120">
        <f t="shared" si="2530"/>
        <v>0</v>
      </c>
      <c r="FZ120" s="101">
        <f t="shared" si="2531"/>
        <v>0</v>
      </c>
      <c r="GA120" s="101"/>
      <c r="GB120" s="121"/>
      <c r="GC120" s="122" t="e">
        <f t="shared" si="2532"/>
        <v>#DIV/0!</v>
      </c>
      <c r="GD120" s="469">
        <f t="shared" si="2719"/>
        <v>0</v>
      </c>
      <c r="GE120" s="122">
        <f>GD120/GD107</f>
        <v>0</v>
      </c>
      <c r="GF120" s="101">
        <f>GF107*GE120</f>
        <v>0</v>
      </c>
      <c r="GG120" s="119">
        <f t="shared" si="2533"/>
        <v>0</v>
      </c>
      <c r="GH120" s="93">
        <f>GH107</f>
        <v>6947.28</v>
      </c>
      <c r="GI120" s="120">
        <f t="shared" si="2534"/>
        <v>0</v>
      </c>
      <c r="GJ120" s="101">
        <f t="shared" si="2535"/>
        <v>0</v>
      </c>
      <c r="GK120" s="101"/>
      <c r="GL120" s="121"/>
      <c r="GM120" s="122" t="e">
        <f t="shared" si="2536"/>
        <v>#DIV/0!</v>
      </c>
      <c r="GN120" s="469">
        <f t="shared" si="2720"/>
        <v>0</v>
      </c>
      <c r="GO120" s="122">
        <f>GN120/GN107</f>
        <v>0</v>
      </c>
      <c r="GP120" s="101">
        <f>GP107*GO120</f>
        <v>0</v>
      </c>
      <c r="GQ120" s="119">
        <f t="shared" si="2537"/>
        <v>0</v>
      </c>
      <c r="GR120" s="93">
        <f>GR107</f>
        <v>6947.28</v>
      </c>
      <c r="GS120" s="120">
        <f t="shared" si="2538"/>
        <v>0</v>
      </c>
      <c r="GT120" s="101">
        <f t="shared" si="2539"/>
        <v>0</v>
      </c>
      <c r="GU120" s="101"/>
      <c r="GV120" s="121"/>
      <c r="GW120" s="122" t="e">
        <f t="shared" si="2540"/>
        <v>#DIV/0!</v>
      </c>
      <c r="GX120" s="469">
        <f t="shared" si="2721"/>
        <v>0</v>
      </c>
      <c r="GY120" s="122">
        <f>GX120/GX107</f>
        <v>0</v>
      </c>
      <c r="GZ120" s="101">
        <f>GZ107*GY120</f>
        <v>0</v>
      </c>
      <c r="HA120" s="119">
        <f t="shared" si="2541"/>
        <v>0</v>
      </c>
      <c r="HB120" s="93">
        <f>HB107</f>
        <v>6947.28</v>
      </c>
      <c r="HC120" s="120">
        <f t="shared" si="2542"/>
        <v>0</v>
      </c>
      <c r="HD120" s="101">
        <f t="shared" si="2543"/>
        <v>0</v>
      </c>
      <c r="HE120" s="101"/>
      <c r="HF120" s="121"/>
      <c r="HG120" s="122" t="e">
        <f t="shared" si="2544"/>
        <v>#DIV/0!</v>
      </c>
      <c r="HH120" s="469">
        <f t="shared" si="2722"/>
        <v>0</v>
      </c>
      <c r="HI120" s="122">
        <f>HH120/HH107</f>
        <v>0</v>
      </c>
      <c r="HJ120" s="101">
        <f>HJ107*HI120</f>
        <v>0</v>
      </c>
      <c r="HK120" s="119">
        <f t="shared" si="2545"/>
        <v>0</v>
      </c>
      <c r="HL120" s="93">
        <f>HL107</f>
        <v>6947.28</v>
      </c>
      <c r="HM120" s="120">
        <f t="shared" si="2546"/>
        <v>0</v>
      </c>
      <c r="HN120" s="101">
        <f t="shared" si="2547"/>
        <v>0</v>
      </c>
      <c r="HO120" s="101"/>
      <c r="HP120" s="121"/>
      <c r="HQ120" s="122" t="e">
        <f t="shared" si="2548"/>
        <v>#DIV/0!</v>
      </c>
      <c r="HR120" s="469">
        <f t="shared" si="2723"/>
        <v>0</v>
      </c>
      <c r="HS120" s="122">
        <f>HR120/HR107</f>
        <v>0</v>
      </c>
      <c r="HT120" s="101">
        <f>HT107*HS120</f>
        <v>0</v>
      </c>
      <c r="HU120" s="119">
        <f t="shared" si="2549"/>
        <v>0</v>
      </c>
      <c r="HV120" s="93">
        <f>HV107</f>
        <v>6947.28</v>
      </c>
      <c r="HW120" s="120">
        <f t="shared" si="2550"/>
        <v>0</v>
      </c>
      <c r="HX120" s="101">
        <f t="shared" si="2551"/>
        <v>0</v>
      </c>
      <c r="HY120" s="101"/>
      <c r="HZ120" s="121"/>
      <c r="IA120" s="122" t="e">
        <f t="shared" si="2552"/>
        <v>#DIV/0!</v>
      </c>
      <c r="IB120" s="469">
        <f t="shared" si="2724"/>
        <v>0</v>
      </c>
      <c r="IC120" s="122">
        <f>IB120/IB107</f>
        <v>0</v>
      </c>
      <c r="ID120" s="101">
        <f>ID107*IC120</f>
        <v>0</v>
      </c>
      <c r="IE120" s="119">
        <f t="shared" si="2553"/>
        <v>0</v>
      </c>
      <c r="IF120" s="93">
        <f>IF107</f>
        <v>6947.28</v>
      </c>
      <c r="IG120" s="120">
        <f t="shared" si="2554"/>
        <v>0</v>
      </c>
      <c r="IH120" s="101">
        <f t="shared" si="2555"/>
        <v>0</v>
      </c>
      <c r="II120" s="101"/>
      <c r="IJ120" s="121"/>
      <c r="IK120" s="122" t="e">
        <f t="shared" si="2556"/>
        <v>#DIV/0!</v>
      </c>
      <c r="IL120" s="469">
        <f t="shared" si="2725"/>
        <v>0</v>
      </c>
      <c r="IM120" s="122">
        <f>IL120/IL107</f>
        <v>0</v>
      </c>
      <c r="IN120" s="101">
        <f>IN107*IM120</f>
        <v>0</v>
      </c>
      <c r="IO120" s="119">
        <f t="shared" si="2557"/>
        <v>0</v>
      </c>
      <c r="IP120" s="93">
        <f>IP107</f>
        <v>6947.28</v>
      </c>
      <c r="IQ120" s="120">
        <f t="shared" si="2558"/>
        <v>0</v>
      </c>
      <c r="IR120" s="101">
        <f t="shared" si="2559"/>
        <v>0</v>
      </c>
      <c r="IS120" s="101"/>
      <c r="IT120" s="121"/>
      <c r="IU120" s="122" t="e">
        <f t="shared" si="2560"/>
        <v>#DIV/0!</v>
      </c>
      <c r="IV120" s="469">
        <f t="shared" si="2726"/>
        <v>0</v>
      </c>
      <c r="IW120" s="122">
        <f>IV120/IV107</f>
        <v>0</v>
      </c>
      <c r="IX120" s="101">
        <f>IX107*IW120</f>
        <v>0</v>
      </c>
      <c r="IY120" s="119">
        <f t="shared" si="2561"/>
        <v>0</v>
      </c>
      <c r="IZ120" s="93">
        <f>IZ107</f>
        <v>6947.28</v>
      </c>
      <c r="JA120" s="120">
        <f t="shared" si="2562"/>
        <v>0</v>
      </c>
      <c r="JB120" s="101">
        <f t="shared" si="2563"/>
        <v>0</v>
      </c>
      <c r="JC120" s="101"/>
      <c r="JD120" s="121"/>
      <c r="JE120" s="122" t="e">
        <f t="shared" si="2564"/>
        <v>#DIV/0!</v>
      </c>
      <c r="JF120" s="469">
        <f t="shared" si="2727"/>
        <v>0</v>
      </c>
      <c r="JG120" s="122">
        <f>JF120/JF107</f>
        <v>0</v>
      </c>
      <c r="JH120" s="101">
        <f>JH107*JG120</f>
        <v>0</v>
      </c>
      <c r="JI120" s="119">
        <f t="shared" si="2565"/>
        <v>0</v>
      </c>
      <c r="JJ120" s="93">
        <f>JJ107</f>
        <v>6947.28</v>
      </c>
      <c r="JK120" s="120">
        <f t="shared" si="2566"/>
        <v>0</v>
      </c>
      <c r="JL120" s="101">
        <f t="shared" si="2567"/>
        <v>0</v>
      </c>
      <c r="JM120" s="101"/>
      <c r="JN120" s="121"/>
      <c r="JO120" s="122" t="e">
        <f t="shared" si="2568"/>
        <v>#DIV/0!</v>
      </c>
      <c r="JP120" s="469">
        <f t="shared" si="2728"/>
        <v>0</v>
      </c>
      <c r="JQ120" s="122" t="e">
        <f>JP120/JP107</f>
        <v>#DIV/0!</v>
      </c>
      <c r="JR120" s="101" t="e">
        <f>JR107*JQ120</f>
        <v>#DIV/0!</v>
      </c>
      <c r="JS120" s="119">
        <f t="shared" si="2569"/>
        <v>0</v>
      </c>
      <c r="JT120" s="93">
        <f>JT107</f>
        <v>0</v>
      </c>
      <c r="JU120" s="120">
        <f t="shared" si="2570"/>
        <v>0</v>
      </c>
      <c r="JV120" s="101">
        <f t="shared" si="2571"/>
        <v>0</v>
      </c>
      <c r="JW120" s="101"/>
      <c r="JX120" s="121"/>
      <c r="JY120" s="122" t="e">
        <f t="shared" si="2572"/>
        <v>#DIV/0!</v>
      </c>
      <c r="JZ120" s="469">
        <f t="shared" si="2729"/>
        <v>0</v>
      </c>
      <c r="KA120" s="122">
        <f>JZ120/JZ107</f>
        <v>0</v>
      </c>
      <c r="KB120" s="101">
        <f>KB107*KA120</f>
        <v>0</v>
      </c>
      <c r="KC120" s="119">
        <f t="shared" si="2573"/>
        <v>0</v>
      </c>
      <c r="KD120" s="93">
        <f>KD107</f>
        <v>6947.28</v>
      </c>
      <c r="KE120" s="120">
        <f t="shared" si="2574"/>
        <v>0</v>
      </c>
      <c r="KF120" s="101">
        <f t="shared" si="2575"/>
        <v>0</v>
      </c>
      <c r="KG120" s="101"/>
      <c r="KH120" s="121"/>
      <c r="KI120" s="122" t="e">
        <f t="shared" si="2576"/>
        <v>#DIV/0!</v>
      </c>
      <c r="KJ120" s="469">
        <f t="shared" si="2730"/>
        <v>0</v>
      </c>
      <c r="KK120" s="122">
        <f>KJ120/KJ107</f>
        <v>0</v>
      </c>
      <c r="KL120" s="101">
        <f>KL107*KK120</f>
        <v>0</v>
      </c>
      <c r="KM120" s="119">
        <f t="shared" si="2577"/>
        <v>0</v>
      </c>
      <c r="KN120" s="93">
        <f>KN107</f>
        <v>6947.28</v>
      </c>
      <c r="KO120" s="120">
        <f t="shared" si="2578"/>
        <v>0</v>
      </c>
      <c r="KP120" s="101">
        <f t="shared" si="2579"/>
        <v>0</v>
      </c>
      <c r="KQ120" s="101"/>
      <c r="KR120" s="121"/>
      <c r="KS120" s="122" t="e">
        <f t="shared" si="2580"/>
        <v>#DIV/0!</v>
      </c>
      <c r="KT120" s="469">
        <f t="shared" si="2731"/>
        <v>0</v>
      </c>
      <c r="KU120" s="122">
        <f>KT120/KT107</f>
        <v>0</v>
      </c>
      <c r="KV120" s="101">
        <f>KV107*KU120</f>
        <v>0</v>
      </c>
      <c r="KW120" s="119">
        <f t="shared" si="2581"/>
        <v>0</v>
      </c>
      <c r="KX120" s="93">
        <f>KX107</f>
        <v>6947.28</v>
      </c>
      <c r="KY120" s="120">
        <f t="shared" si="2582"/>
        <v>0</v>
      </c>
      <c r="KZ120" s="101">
        <f t="shared" si="2583"/>
        <v>0</v>
      </c>
      <c r="LA120" s="101"/>
      <c r="LB120" s="121"/>
      <c r="LC120" s="122" t="e">
        <f t="shared" si="2584"/>
        <v>#DIV/0!</v>
      </c>
      <c r="LD120" s="469">
        <f t="shared" si="2732"/>
        <v>0</v>
      </c>
      <c r="LE120" s="122">
        <f>LD120/LD107</f>
        <v>0</v>
      </c>
      <c r="LF120" s="101">
        <f>LF107*LE120</f>
        <v>0</v>
      </c>
      <c r="LG120" s="119">
        <f t="shared" si="2585"/>
        <v>0</v>
      </c>
      <c r="LH120" s="93">
        <f>LH107</f>
        <v>6947.28</v>
      </c>
      <c r="LI120" s="120">
        <f t="shared" si="2586"/>
        <v>0</v>
      </c>
      <c r="LJ120" s="101">
        <f t="shared" si="2587"/>
        <v>0</v>
      </c>
      <c r="LK120" s="101"/>
      <c r="LL120" s="121"/>
      <c r="LM120" s="122" t="e">
        <f t="shared" si="2588"/>
        <v>#DIV/0!</v>
      </c>
      <c r="LN120" s="469">
        <f t="shared" si="2733"/>
        <v>0</v>
      </c>
      <c r="LO120" s="122">
        <f>LN120/LN107</f>
        <v>0</v>
      </c>
      <c r="LP120" s="101">
        <f>LP107*LO120</f>
        <v>0</v>
      </c>
      <c r="LQ120" s="119">
        <f t="shared" si="2589"/>
        <v>0</v>
      </c>
      <c r="LR120" s="93">
        <f>LR107</f>
        <v>6947.28</v>
      </c>
      <c r="LS120" s="120">
        <f t="shared" si="2590"/>
        <v>0</v>
      </c>
      <c r="LT120" s="101">
        <f t="shared" si="2591"/>
        <v>0</v>
      </c>
      <c r="LU120" s="101"/>
      <c r="LV120" s="121"/>
      <c r="LW120" s="122" t="e">
        <f t="shared" si="2592"/>
        <v>#DIV/0!</v>
      </c>
      <c r="LX120" s="469">
        <f t="shared" si="2734"/>
        <v>0</v>
      </c>
      <c r="LY120" s="122">
        <f>LX120/LX107</f>
        <v>0</v>
      </c>
      <c r="LZ120" s="101">
        <f>LZ107*LY120</f>
        <v>0</v>
      </c>
      <c r="MA120" s="119">
        <f t="shared" si="2593"/>
        <v>0</v>
      </c>
      <c r="MB120" s="93">
        <f>MB107</f>
        <v>6947.28</v>
      </c>
      <c r="MC120" s="120">
        <f t="shared" si="2594"/>
        <v>0</v>
      </c>
      <c r="MD120" s="101">
        <f t="shared" si="2595"/>
        <v>0</v>
      </c>
      <c r="ME120" s="101"/>
      <c r="MF120" s="121"/>
      <c r="MG120" s="122" t="e">
        <f t="shared" si="2596"/>
        <v>#DIV/0!</v>
      </c>
      <c r="MH120" s="469">
        <f t="shared" si="2735"/>
        <v>0</v>
      </c>
      <c r="MI120" s="122">
        <f>MH120/MH107</f>
        <v>0</v>
      </c>
      <c r="MJ120" s="101">
        <f>MJ107*MI120</f>
        <v>0</v>
      </c>
      <c r="MK120" s="119">
        <f t="shared" si="2597"/>
        <v>0</v>
      </c>
      <c r="ML120" s="93">
        <f>ML107</f>
        <v>6947.28</v>
      </c>
      <c r="MM120" s="120">
        <f t="shared" si="2598"/>
        <v>0</v>
      </c>
      <c r="MN120" s="101">
        <f t="shared" si="2599"/>
        <v>0</v>
      </c>
      <c r="MO120" s="101"/>
      <c r="MP120" s="121"/>
      <c r="MQ120" s="122" t="e">
        <f t="shared" si="2600"/>
        <v>#DIV/0!</v>
      </c>
      <c r="MR120" s="469">
        <f t="shared" si="2736"/>
        <v>0</v>
      </c>
      <c r="MS120" s="122">
        <f>MR120/MR107</f>
        <v>0</v>
      </c>
      <c r="MT120" s="101">
        <f>MT107*MS120</f>
        <v>0</v>
      </c>
      <c r="MU120" s="119">
        <f t="shared" si="2601"/>
        <v>0</v>
      </c>
      <c r="MV120" s="93">
        <f>MV107</f>
        <v>6947.28</v>
      </c>
      <c r="MW120" s="120">
        <f t="shared" si="2602"/>
        <v>0</v>
      </c>
      <c r="MX120" s="101">
        <f t="shared" si="2603"/>
        <v>0</v>
      </c>
      <c r="MY120" s="101"/>
      <c r="MZ120" s="121"/>
      <c r="NA120" s="122" t="e">
        <f t="shared" si="2604"/>
        <v>#DIV/0!</v>
      </c>
      <c r="NB120" s="469">
        <f t="shared" si="2737"/>
        <v>0</v>
      </c>
      <c r="NC120" s="122">
        <f>NB120/NB107</f>
        <v>0</v>
      </c>
      <c r="ND120" s="101">
        <f>ND107*NC120</f>
        <v>0</v>
      </c>
      <c r="NE120" s="119">
        <f t="shared" si="2605"/>
        <v>0</v>
      </c>
      <c r="NF120" s="93">
        <f>NF107</f>
        <v>6947.28</v>
      </c>
      <c r="NG120" s="120">
        <f t="shared" si="2606"/>
        <v>0</v>
      </c>
      <c r="NH120" s="101">
        <f t="shared" si="2607"/>
        <v>0</v>
      </c>
      <c r="NI120" s="101"/>
      <c r="NJ120" s="121"/>
      <c r="NK120" s="122" t="e">
        <f t="shared" si="2608"/>
        <v>#DIV/0!</v>
      </c>
      <c r="NL120" s="469">
        <f t="shared" si="2738"/>
        <v>0</v>
      </c>
      <c r="NM120" s="122">
        <f>NL120/NL107</f>
        <v>0</v>
      </c>
      <c r="NN120" s="101">
        <f>NN107*NM120</f>
        <v>0</v>
      </c>
      <c r="NO120" s="119">
        <f t="shared" si="2609"/>
        <v>0</v>
      </c>
      <c r="NP120" s="93">
        <f>NP107</f>
        <v>6947.28</v>
      </c>
      <c r="NQ120" s="120">
        <f t="shared" si="2610"/>
        <v>0</v>
      </c>
      <c r="NR120" s="101">
        <f t="shared" si="2611"/>
        <v>0</v>
      </c>
      <c r="NS120" s="101"/>
      <c r="NT120" s="121"/>
      <c r="NU120" s="122" t="e">
        <f t="shared" si="2612"/>
        <v>#DIV/0!</v>
      </c>
      <c r="NV120" s="469">
        <f t="shared" si="2739"/>
        <v>0</v>
      </c>
      <c r="NW120" s="122">
        <f>NV120/NV107</f>
        <v>0</v>
      </c>
      <c r="NX120" s="101">
        <f>NX107*NW120</f>
        <v>0</v>
      </c>
      <c r="NY120" s="119">
        <f t="shared" si="2613"/>
        <v>0</v>
      </c>
      <c r="NZ120" s="93">
        <f>NZ107</f>
        <v>6947.28</v>
      </c>
      <c r="OA120" s="120">
        <f t="shared" si="2614"/>
        <v>0</v>
      </c>
      <c r="OB120" s="101">
        <f t="shared" si="2615"/>
        <v>0</v>
      </c>
      <c r="OC120" s="101"/>
      <c r="OD120" s="121"/>
      <c r="OE120" s="122" t="e">
        <f t="shared" si="2616"/>
        <v>#DIV/0!</v>
      </c>
      <c r="OF120" s="469">
        <f t="shared" si="2740"/>
        <v>0</v>
      </c>
      <c r="OG120" s="122">
        <f>OF120/OF107</f>
        <v>0</v>
      </c>
      <c r="OH120" s="101">
        <f>OH107*OG120</f>
        <v>0</v>
      </c>
      <c r="OI120" s="119">
        <f t="shared" si="2617"/>
        <v>0</v>
      </c>
      <c r="OJ120" s="93">
        <f>OJ107</f>
        <v>6947.28</v>
      </c>
      <c r="OK120" s="120">
        <f t="shared" si="2618"/>
        <v>0</v>
      </c>
      <c r="OL120" s="101">
        <f t="shared" si="2619"/>
        <v>0</v>
      </c>
      <c r="OM120" s="101"/>
      <c r="ON120" s="121"/>
      <c r="OO120" s="122" t="e">
        <f t="shared" si="2620"/>
        <v>#DIV/0!</v>
      </c>
      <c r="OP120" s="469">
        <f t="shared" si="2741"/>
        <v>0</v>
      </c>
      <c r="OQ120" s="122">
        <f>OP120/OP107</f>
        <v>0</v>
      </c>
      <c r="OR120" s="101">
        <f>OR107*OQ120</f>
        <v>0</v>
      </c>
      <c r="OS120" s="119">
        <f t="shared" si="2621"/>
        <v>0</v>
      </c>
      <c r="OT120" s="93">
        <f>OT107</f>
        <v>6947.28</v>
      </c>
      <c r="OU120" s="120">
        <f t="shared" si="2622"/>
        <v>0</v>
      </c>
      <c r="OV120" s="101">
        <f t="shared" si="2623"/>
        <v>0</v>
      </c>
      <c r="OW120" s="101"/>
      <c r="OX120" s="121"/>
      <c r="OY120" s="122" t="e">
        <f t="shared" si="2624"/>
        <v>#DIV/0!</v>
      </c>
      <c r="OZ120" s="469">
        <f t="shared" si="2742"/>
        <v>0</v>
      </c>
      <c r="PA120" s="122">
        <f>OZ120/OZ107</f>
        <v>0</v>
      </c>
      <c r="PB120" s="101">
        <f>PB107*PA120</f>
        <v>0</v>
      </c>
      <c r="PC120" s="119">
        <f t="shared" si="2625"/>
        <v>0</v>
      </c>
      <c r="PD120" s="93">
        <f>PD107</f>
        <v>6947.28</v>
      </c>
      <c r="PE120" s="120">
        <f t="shared" si="2626"/>
        <v>0</v>
      </c>
      <c r="PF120" s="101">
        <f t="shared" si="2627"/>
        <v>0</v>
      </c>
      <c r="PG120" s="101"/>
      <c r="PH120" s="121"/>
      <c r="PI120" s="122" t="e">
        <f t="shared" si="2628"/>
        <v>#DIV/0!</v>
      </c>
      <c r="PJ120" s="469">
        <f t="shared" si="2743"/>
        <v>0</v>
      </c>
      <c r="PK120" s="122">
        <f>PJ120/PJ107</f>
        <v>0</v>
      </c>
      <c r="PL120" s="101">
        <f>PL107*PK120</f>
        <v>0</v>
      </c>
      <c r="PM120" s="119">
        <f t="shared" si="2629"/>
        <v>0</v>
      </c>
      <c r="PN120" s="93">
        <f>PN107</f>
        <v>6947.28</v>
      </c>
      <c r="PO120" s="120">
        <f t="shared" si="2630"/>
        <v>0</v>
      </c>
      <c r="PP120" s="101">
        <f t="shared" si="2631"/>
        <v>0</v>
      </c>
      <c r="PQ120" s="101"/>
      <c r="PR120" s="121"/>
      <c r="PS120" s="122" t="e">
        <f t="shared" si="2632"/>
        <v>#DIV/0!</v>
      </c>
      <c r="PT120" s="469">
        <f t="shared" si="2744"/>
        <v>0</v>
      </c>
      <c r="PU120" s="122" t="e">
        <f>PT120/PT107</f>
        <v>#DIV/0!</v>
      </c>
      <c r="PV120" s="101" t="e">
        <f>PV107*PU120</f>
        <v>#DIV/0!</v>
      </c>
      <c r="PW120" s="119">
        <f t="shared" si="2633"/>
        <v>0</v>
      </c>
      <c r="PX120" s="93">
        <f>PX107</f>
        <v>0</v>
      </c>
      <c r="PY120" s="120">
        <f t="shared" si="2634"/>
        <v>0</v>
      </c>
      <c r="PZ120" s="101">
        <f t="shared" si="2635"/>
        <v>0</v>
      </c>
      <c r="QA120" s="101"/>
      <c r="QB120" s="121"/>
      <c r="QC120" s="122" t="e">
        <f t="shared" si="2636"/>
        <v>#DIV/0!</v>
      </c>
      <c r="QD120" s="469">
        <f t="shared" si="2745"/>
        <v>0</v>
      </c>
      <c r="QE120" s="122">
        <f>QD120/QD107</f>
        <v>0</v>
      </c>
      <c r="QF120" s="101">
        <f>QF107*QE120</f>
        <v>0</v>
      </c>
      <c r="QG120" s="119">
        <f t="shared" si="2637"/>
        <v>0</v>
      </c>
      <c r="QH120" s="93">
        <f>QH107</f>
        <v>6947.28</v>
      </c>
      <c r="QI120" s="120">
        <f t="shared" si="2638"/>
        <v>0</v>
      </c>
      <c r="QJ120" s="101">
        <f t="shared" si="2639"/>
        <v>0</v>
      </c>
      <c r="QK120" s="101"/>
      <c r="QL120" s="121"/>
      <c r="QM120" s="122" t="e">
        <f t="shared" si="2640"/>
        <v>#DIV/0!</v>
      </c>
      <c r="QN120" s="469">
        <f t="shared" si="2746"/>
        <v>0</v>
      </c>
      <c r="QO120" s="122">
        <f>QN120/QN107</f>
        <v>0</v>
      </c>
      <c r="QP120" s="101">
        <f>QP107*QO120</f>
        <v>0</v>
      </c>
      <c r="QQ120" s="119">
        <f t="shared" si="2641"/>
        <v>0</v>
      </c>
      <c r="QR120" s="93">
        <f>QR107</f>
        <v>6947.28</v>
      </c>
      <c r="QS120" s="120">
        <f t="shared" si="2642"/>
        <v>0</v>
      </c>
      <c r="QT120" s="101">
        <f t="shared" si="2643"/>
        <v>0</v>
      </c>
      <c r="QU120" s="101"/>
      <c r="QV120" s="121"/>
      <c r="QW120" s="122" t="e">
        <f t="shared" si="2644"/>
        <v>#DIV/0!</v>
      </c>
      <c r="QX120" s="469">
        <f t="shared" si="2747"/>
        <v>0</v>
      </c>
      <c r="QY120" s="122">
        <f>QX120/QX107</f>
        <v>0</v>
      </c>
      <c r="QZ120" s="101">
        <f>QZ107*QY120</f>
        <v>0</v>
      </c>
      <c r="RA120" s="119">
        <f t="shared" si="2645"/>
        <v>0</v>
      </c>
      <c r="RB120" s="93">
        <f>RB107</f>
        <v>6947.28</v>
      </c>
      <c r="RC120" s="120">
        <f t="shared" si="2646"/>
        <v>0</v>
      </c>
      <c r="RD120" s="101">
        <f t="shared" si="2647"/>
        <v>0</v>
      </c>
      <c r="RE120" s="101"/>
      <c r="RF120" s="121"/>
      <c r="RG120" s="122" t="e">
        <f t="shared" si="2648"/>
        <v>#DIV/0!</v>
      </c>
      <c r="RH120" s="469">
        <f t="shared" si="2748"/>
        <v>0</v>
      </c>
      <c r="RI120" s="122">
        <f>RH120/RH107</f>
        <v>0</v>
      </c>
      <c r="RJ120" s="101">
        <f>RJ107*RI120</f>
        <v>0</v>
      </c>
      <c r="RK120" s="119">
        <f t="shared" si="2649"/>
        <v>0</v>
      </c>
      <c r="RL120" s="93">
        <f>RL107</f>
        <v>6947.28</v>
      </c>
      <c r="RM120" s="120">
        <f t="shared" si="2650"/>
        <v>0</v>
      </c>
      <c r="RN120" s="101">
        <f t="shared" si="2651"/>
        <v>0</v>
      </c>
      <c r="RO120" s="101"/>
      <c r="RP120" s="121"/>
      <c r="RQ120" s="122" t="e">
        <f t="shared" si="2652"/>
        <v>#DIV/0!</v>
      </c>
      <c r="RR120" s="469">
        <f t="shared" si="2749"/>
        <v>0</v>
      </c>
      <c r="RS120" s="122">
        <f>RR120/RR107</f>
        <v>0</v>
      </c>
      <c r="RT120" s="101">
        <f>RT107*RS120</f>
        <v>0</v>
      </c>
      <c r="RU120" s="119">
        <f t="shared" si="2653"/>
        <v>0</v>
      </c>
      <c r="RV120" s="93">
        <f>RV107</f>
        <v>6947.28</v>
      </c>
      <c r="RW120" s="120">
        <f t="shared" si="2654"/>
        <v>0</v>
      </c>
      <c r="RX120" s="101">
        <f t="shared" si="2655"/>
        <v>0</v>
      </c>
      <c r="RY120" s="101"/>
      <c r="RZ120" s="121"/>
      <c r="SA120" s="122" t="e">
        <f t="shared" si="2656"/>
        <v>#DIV/0!</v>
      </c>
      <c r="SB120" s="469">
        <f t="shared" si="2750"/>
        <v>0</v>
      </c>
      <c r="SC120" s="122">
        <f>SB120/SB107</f>
        <v>0</v>
      </c>
      <c r="SD120" s="101">
        <f>SD107*SC120</f>
        <v>0</v>
      </c>
      <c r="SE120" s="119">
        <f t="shared" si="2657"/>
        <v>0</v>
      </c>
      <c r="SF120" s="93">
        <f>SF107</f>
        <v>6947.28</v>
      </c>
      <c r="SG120" s="120">
        <f t="shared" si="2658"/>
        <v>0</v>
      </c>
      <c r="SH120" s="101">
        <f t="shared" si="2659"/>
        <v>0</v>
      </c>
      <c r="SI120" s="101"/>
      <c r="SJ120" s="121"/>
      <c r="SK120" s="122" t="e">
        <f t="shared" si="2660"/>
        <v>#DIV/0!</v>
      </c>
      <c r="SL120" s="469">
        <f t="shared" si="2751"/>
        <v>0</v>
      </c>
      <c r="SM120" s="122">
        <f>SL120/SL107</f>
        <v>0</v>
      </c>
      <c r="SN120" s="101">
        <f>SN107*SM120</f>
        <v>0</v>
      </c>
      <c r="SO120" s="119">
        <f t="shared" si="2661"/>
        <v>0</v>
      </c>
      <c r="SP120" s="93">
        <f>SP107</f>
        <v>6947.28</v>
      </c>
      <c r="SQ120" s="120">
        <f t="shared" si="2662"/>
        <v>0</v>
      </c>
      <c r="SR120" s="101">
        <f t="shared" si="2663"/>
        <v>0</v>
      </c>
      <c r="SS120" s="101"/>
      <c r="ST120" s="121"/>
      <c r="SU120" s="122" t="e">
        <f t="shared" si="2664"/>
        <v>#DIV/0!</v>
      </c>
      <c r="SV120" s="469">
        <f t="shared" si="2752"/>
        <v>0</v>
      </c>
      <c r="SW120" s="122">
        <f>SV120/SV107</f>
        <v>0</v>
      </c>
      <c r="SX120" s="101">
        <f>SX107*SW120</f>
        <v>0</v>
      </c>
      <c r="SY120" s="119">
        <f t="shared" si="2665"/>
        <v>0</v>
      </c>
      <c r="SZ120" s="93">
        <f>SZ107</f>
        <v>6947.28</v>
      </c>
      <c r="TA120" s="120">
        <f t="shared" si="2666"/>
        <v>0</v>
      </c>
      <c r="TB120" s="101">
        <f t="shared" si="2667"/>
        <v>0</v>
      </c>
      <c r="TC120" s="101"/>
      <c r="TD120" s="121"/>
      <c r="TE120" s="122" t="e">
        <f t="shared" si="2668"/>
        <v>#DIV/0!</v>
      </c>
      <c r="TF120" s="469">
        <f t="shared" si="2753"/>
        <v>0</v>
      </c>
      <c r="TG120" s="122">
        <f>TF120/TF107</f>
        <v>0</v>
      </c>
      <c r="TH120" s="101">
        <f>TH107*TG120</f>
        <v>0</v>
      </c>
      <c r="TI120" s="119">
        <f t="shared" si="2669"/>
        <v>0</v>
      </c>
      <c r="TJ120" s="93">
        <f>TJ107</f>
        <v>6947.28</v>
      </c>
      <c r="TK120" s="120">
        <f t="shared" si="2670"/>
        <v>0</v>
      </c>
      <c r="TL120" s="101">
        <f t="shared" si="2671"/>
        <v>0</v>
      </c>
      <c r="TM120" s="101"/>
      <c r="TN120" s="121"/>
      <c r="TO120" s="122" t="e">
        <f t="shared" si="2672"/>
        <v>#DIV/0!</v>
      </c>
      <c r="TP120" s="469">
        <f t="shared" si="2754"/>
        <v>0</v>
      </c>
      <c r="TQ120" s="122">
        <f>TP120/TP107</f>
        <v>0</v>
      </c>
      <c r="TR120" s="101">
        <f>TR107*TQ120</f>
        <v>0</v>
      </c>
      <c r="TS120" s="119">
        <f t="shared" si="2673"/>
        <v>0</v>
      </c>
      <c r="TT120" s="93">
        <f>TT107</f>
        <v>6947.28</v>
      </c>
      <c r="TU120" s="120">
        <f t="shared" si="2674"/>
        <v>0</v>
      </c>
      <c r="TV120" s="101">
        <f t="shared" si="2675"/>
        <v>0</v>
      </c>
      <c r="TW120" s="101"/>
      <c r="TX120" s="121"/>
      <c r="TY120" s="122" t="e">
        <f t="shared" si="2676"/>
        <v>#DIV/0!</v>
      </c>
      <c r="TZ120" s="469">
        <f t="shared" si="2755"/>
        <v>0</v>
      </c>
      <c r="UA120" s="122">
        <f>TZ120/TZ107</f>
        <v>0</v>
      </c>
      <c r="UB120" s="101">
        <f>UB107*UA120</f>
        <v>0</v>
      </c>
      <c r="UC120" s="119">
        <f t="shared" si="2677"/>
        <v>0</v>
      </c>
      <c r="UD120" s="93">
        <f>UD107</f>
        <v>6947.28</v>
      </c>
      <c r="UE120" s="120">
        <f t="shared" si="2678"/>
        <v>0</v>
      </c>
      <c r="UF120" s="101">
        <f t="shared" si="2679"/>
        <v>0</v>
      </c>
      <c r="UG120" s="101"/>
      <c r="UH120" s="121"/>
      <c r="UI120" s="122" t="e">
        <f t="shared" si="2680"/>
        <v>#DIV/0!</v>
      </c>
      <c r="UJ120" s="469">
        <f t="shared" si="2756"/>
        <v>0</v>
      </c>
      <c r="UK120" s="122">
        <f>UJ120/UJ107</f>
        <v>0</v>
      </c>
      <c r="UL120" s="101">
        <f>UL107*UK120</f>
        <v>0</v>
      </c>
      <c r="UM120" s="119">
        <f t="shared" si="2681"/>
        <v>0</v>
      </c>
      <c r="UN120" s="93">
        <f>UN107</f>
        <v>6947.28</v>
      </c>
      <c r="UO120" s="120">
        <f t="shared" si="2682"/>
        <v>0</v>
      </c>
      <c r="UP120" s="101">
        <f t="shared" si="2683"/>
        <v>0</v>
      </c>
      <c r="UQ120" s="101"/>
      <c r="UR120" s="121"/>
      <c r="US120" s="122" t="e">
        <f t="shared" si="2684"/>
        <v>#DIV/0!</v>
      </c>
      <c r="UT120" s="469">
        <f t="shared" si="2757"/>
        <v>0</v>
      </c>
      <c r="UU120" s="122">
        <f>UT120/UT107</f>
        <v>0</v>
      </c>
      <c r="UV120" s="101">
        <f>UV107*UU120</f>
        <v>0</v>
      </c>
      <c r="UW120" s="119">
        <f t="shared" si="2685"/>
        <v>0</v>
      </c>
      <c r="UX120" s="93">
        <f>UX107</f>
        <v>6947.28</v>
      </c>
      <c r="UY120" s="120">
        <f t="shared" si="2686"/>
        <v>0</v>
      </c>
      <c r="UZ120" s="101">
        <f t="shared" si="2687"/>
        <v>0</v>
      </c>
      <c r="VA120" s="101"/>
      <c r="VB120" s="121"/>
      <c r="VC120" s="122" t="e">
        <f t="shared" si="2688"/>
        <v>#DIV/0!</v>
      </c>
      <c r="VD120" s="469">
        <f t="shared" si="2758"/>
        <v>0</v>
      </c>
      <c r="VE120" s="122">
        <f>VD120/VD107</f>
        <v>0</v>
      </c>
      <c r="VF120" s="101">
        <f>VF107*VE120</f>
        <v>0</v>
      </c>
      <c r="VG120" s="119">
        <f t="shared" si="2689"/>
        <v>0</v>
      </c>
      <c r="VH120" s="93">
        <f>VH107</f>
        <v>6947.28</v>
      </c>
      <c r="VI120" s="120">
        <f t="shared" si="2690"/>
        <v>0</v>
      </c>
      <c r="VJ120" s="101">
        <f t="shared" si="2691"/>
        <v>0</v>
      </c>
      <c r="VK120" s="101"/>
      <c r="VL120" s="121"/>
      <c r="VM120" s="122" t="e">
        <f t="shared" si="2692"/>
        <v>#DIV/0!</v>
      </c>
      <c r="VN120" s="469">
        <f t="shared" si="2759"/>
        <v>0</v>
      </c>
      <c r="VO120" s="122">
        <f>VN120/VN107</f>
        <v>0</v>
      </c>
      <c r="VP120" s="101">
        <f>VP107*VO120</f>
        <v>0</v>
      </c>
      <c r="VQ120" s="119">
        <f t="shared" si="2693"/>
        <v>0</v>
      </c>
      <c r="VR120" s="93">
        <f>VR107</f>
        <v>6947.28</v>
      </c>
      <c r="VS120" s="120">
        <f t="shared" si="2694"/>
        <v>0</v>
      </c>
      <c r="VT120" s="101">
        <f t="shared" si="2695"/>
        <v>0</v>
      </c>
      <c r="VU120" s="101"/>
      <c r="VV120" s="121"/>
      <c r="VW120" s="122" t="e">
        <f t="shared" si="2696"/>
        <v>#DIV/0!</v>
      </c>
      <c r="VX120" s="452">
        <f t="shared" si="2697"/>
        <v>0</v>
      </c>
      <c r="VY120" s="122">
        <f>VX120/VX107</f>
        <v>0</v>
      </c>
      <c r="VZ120" s="101">
        <f>VZ107*VY120</f>
        <v>0</v>
      </c>
      <c r="WA120" s="119">
        <f t="shared" si="2698"/>
        <v>0</v>
      </c>
      <c r="WB120" s="93">
        <f>WB107</f>
        <v>6947.28</v>
      </c>
      <c r="WC120" s="120">
        <f t="shared" si="2699"/>
        <v>0</v>
      </c>
      <c r="WD120" s="101">
        <f t="shared" si="2700"/>
        <v>0</v>
      </c>
      <c r="WE120" s="101"/>
      <c r="WF120" s="121"/>
    </row>
    <row r="121" spans="1:604" ht="16.5" customHeight="1">
      <c r="A121" s="5"/>
      <c r="B121" s="444" t="s">
        <v>413</v>
      </c>
      <c r="C121" s="12" t="s">
        <v>921</v>
      </c>
      <c r="D121" s="12" t="s">
        <v>424</v>
      </c>
      <c r="E121" s="4" t="s">
        <v>33</v>
      </c>
      <c r="F121" s="469">
        <f t="shared" si="2701"/>
        <v>0</v>
      </c>
      <c r="G121" s="122">
        <f>F121/F107</f>
        <v>0</v>
      </c>
      <c r="H121" s="101">
        <f>H107*G121</f>
        <v>0</v>
      </c>
      <c r="I121" s="119">
        <f t="shared" si="2461"/>
        <v>0</v>
      </c>
      <c r="J121" s="93">
        <f>J107</f>
        <v>6947.28</v>
      </c>
      <c r="K121" s="120">
        <f t="shared" si="2462"/>
        <v>0</v>
      </c>
      <c r="L121" s="101">
        <f t="shared" si="2463"/>
        <v>0</v>
      </c>
      <c r="M121" s="101"/>
      <c r="N121" s="121"/>
      <c r="O121" s="122">
        <f t="shared" si="2464"/>
        <v>0</v>
      </c>
      <c r="P121" s="469">
        <f t="shared" si="2702"/>
        <v>0</v>
      </c>
      <c r="Q121" s="122">
        <f>P121/P107</f>
        <v>0</v>
      </c>
      <c r="R121" s="101">
        <f>R107*Q121</f>
        <v>0</v>
      </c>
      <c r="S121" s="119">
        <f t="shared" si="2465"/>
        <v>0</v>
      </c>
      <c r="T121" s="93">
        <f>T107</f>
        <v>6947.28</v>
      </c>
      <c r="U121" s="120">
        <f t="shared" si="2466"/>
        <v>0</v>
      </c>
      <c r="V121" s="101">
        <f t="shared" si="2467"/>
        <v>0</v>
      </c>
      <c r="W121" s="101"/>
      <c r="X121" s="121"/>
      <c r="Y121" s="122">
        <f t="shared" si="2468"/>
        <v>0</v>
      </c>
      <c r="Z121" s="469">
        <f t="shared" si="2703"/>
        <v>0</v>
      </c>
      <c r="AA121" s="122">
        <f>Z121/Z107</f>
        <v>0</v>
      </c>
      <c r="AB121" s="101">
        <f>AB107*AA121</f>
        <v>0</v>
      </c>
      <c r="AC121" s="119">
        <f t="shared" si="2469"/>
        <v>0</v>
      </c>
      <c r="AD121" s="93">
        <f>AD107</f>
        <v>6947.28</v>
      </c>
      <c r="AE121" s="120">
        <f t="shared" si="2470"/>
        <v>0</v>
      </c>
      <c r="AF121" s="101">
        <f t="shared" si="2471"/>
        <v>0</v>
      </c>
      <c r="AG121" s="101"/>
      <c r="AH121" s="121"/>
      <c r="AI121" s="122">
        <f t="shared" si="2472"/>
        <v>0</v>
      </c>
      <c r="AJ121" s="469">
        <f t="shared" si="2704"/>
        <v>0</v>
      </c>
      <c r="AK121" s="122" t="e">
        <f>AJ121/AJ107</f>
        <v>#DIV/0!</v>
      </c>
      <c r="AL121" s="101" t="e">
        <f>AL107*AK121</f>
        <v>#DIV/0!</v>
      </c>
      <c r="AM121" s="119">
        <f t="shared" si="2473"/>
        <v>0</v>
      </c>
      <c r="AN121" s="93">
        <f>AN107</f>
        <v>0</v>
      </c>
      <c r="AO121" s="120">
        <f t="shared" si="2474"/>
        <v>0</v>
      </c>
      <c r="AP121" s="101">
        <f t="shared" si="2475"/>
        <v>0</v>
      </c>
      <c r="AQ121" s="101"/>
      <c r="AR121" s="121"/>
      <c r="AS121" s="122">
        <f t="shared" si="2476"/>
        <v>0</v>
      </c>
      <c r="AT121" s="469">
        <f t="shared" si="2705"/>
        <v>0</v>
      </c>
      <c r="AU121" s="122">
        <f>AT121/AT107</f>
        <v>0</v>
      </c>
      <c r="AV121" s="101">
        <f>AV107*AU121</f>
        <v>0</v>
      </c>
      <c r="AW121" s="119">
        <f t="shared" si="2477"/>
        <v>0</v>
      </c>
      <c r="AX121" s="93">
        <f>AX107</f>
        <v>6947.28</v>
      </c>
      <c r="AY121" s="120">
        <f t="shared" si="2478"/>
        <v>0</v>
      </c>
      <c r="AZ121" s="101">
        <f t="shared" si="2479"/>
        <v>0</v>
      </c>
      <c r="BA121" s="101"/>
      <c r="BB121" s="121"/>
      <c r="BC121" s="122">
        <f t="shared" si="2480"/>
        <v>0</v>
      </c>
      <c r="BD121" s="469">
        <f t="shared" si="2706"/>
        <v>0</v>
      </c>
      <c r="BE121" s="122">
        <f>BD121/BD107</f>
        <v>0</v>
      </c>
      <c r="BF121" s="101">
        <f>BF107*BE121</f>
        <v>0</v>
      </c>
      <c r="BG121" s="119">
        <f t="shared" si="2481"/>
        <v>0</v>
      </c>
      <c r="BH121" s="93">
        <f>BH107</f>
        <v>6947.28</v>
      </c>
      <c r="BI121" s="120">
        <f t="shared" si="2482"/>
        <v>0</v>
      </c>
      <c r="BJ121" s="101">
        <f t="shared" si="2483"/>
        <v>0</v>
      </c>
      <c r="BK121" s="101"/>
      <c r="BL121" s="121"/>
      <c r="BM121" s="122">
        <f t="shared" si="2484"/>
        <v>0</v>
      </c>
      <c r="BN121" s="469">
        <f t="shared" si="2707"/>
        <v>0</v>
      </c>
      <c r="BO121" s="122">
        <f>BN121/BN107</f>
        <v>0</v>
      </c>
      <c r="BP121" s="101">
        <f>BP107*BO121</f>
        <v>0</v>
      </c>
      <c r="BQ121" s="119">
        <f t="shared" si="2485"/>
        <v>0</v>
      </c>
      <c r="BR121" s="93">
        <f>BR107</f>
        <v>6947.28</v>
      </c>
      <c r="BS121" s="120">
        <f t="shared" si="2486"/>
        <v>0</v>
      </c>
      <c r="BT121" s="101">
        <f t="shared" si="2487"/>
        <v>0</v>
      </c>
      <c r="BU121" s="101"/>
      <c r="BV121" s="121"/>
      <c r="BW121" s="122">
        <f t="shared" si="2488"/>
        <v>0</v>
      </c>
      <c r="BX121" s="469">
        <f t="shared" si="2708"/>
        <v>0</v>
      </c>
      <c r="BY121" s="122">
        <f>BX121/BX107</f>
        <v>0</v>
      </c>
      <c r="BZ121" s="101">
        <f>BZ107*BY121</f>
        <v>0</v>
      </c>
      <c r="CA121" s="119">
        <f t="shared" si="2489"/>
        <v>0</v>
      </c>
      <c r="CB121" s="93">
        <f>CB107</f>
        <v>6947.28</v>
      </c>
      <c r="CC121" s="120">
        <f t="shared" si="2490"/>
        <v>0</v>
      </c>
      <c r="CD121" s="101">
        <f t="shared" si="2491"/>
        <v>0</v>
      </c>
      <c r="CE121" s="101"/>
      <c r="CF121" s="121"/>
      <c r="CG121" s="122">
        <f t="shared" si="2492"/>
        <v>0</v>
      </c>
      <c r="CH121" s="469">
        <f t="shared" si="2709"/>
        <v>0</v>
      </c>
      <c r="CI121" s="122" t="e">
        <f>CH121/CH107</f>
        <v>#DIV/0!</v>
      </c>
      <c r="CJ121" s="101" t="e">
        <f>CJ107*CI121</f>
        <v>#DIV/0!</v>
      </c>
      <c r="CK121" s="119">
        <f t="shared" si="2493"/>
        <v>0</v>
      </c>
      <c r="CL121" s="93">
        <f>CL107</f>
        <v>0</v>
      </c>
      <c r="CM121" s="120">
        <f t="shared" si="2494"/>
        <v>0</v>
      </c>
      <c r="CN121" s="101">
        <f t="shared" si="2495"/>
        <v>0</v>
      </c>
      <c r="CO121" s="101"/>
      <c r="CP121" s="121"/>
      <c r="CQ121" s="122">
        <f t="shared" si="2496"/>
        <v>0</v>
      </c>
      <c r="CR121" s="469">
        <f t="shared" si="2710"/>
        <v>0</v>
      </c>
      <c r="CS121" s="122">
        <f>CR121/CR107</f>
        <v>0</v>
      </c>
      <c r="CT121" s="101">
        <f>CT107*CS121</f>
        <v>0</v>
      </c>
      <c r="CU121" s="119">
        <f t="shared" si="2497"/>
        <v>0</v>
      </c>
      <c r="CV121" s="93">
        <f>CV107</f>
        <v>6947.28</v>
      </c>
      <c r="CW121" s="120">
        <f t="shared" si="2498"/>
        <v>0</v>
      </c>
      <c r="CX121" s="101">
        <f t="shared" si="2499"/>
        <v>0</v>
      </c>
      <c r="CY121" s="101"/>
      <c r="CZ121" s="121"/>
      <c r="DA121" s="122">
        <f t="shared" si="2500"/>
        <v>0</v>
      </c>
      <c r="DB121" s="469">
        <f t="shared" si="2711"/>
        <v>0</v>
      </c>
      <c r="DC121" s="122">
        <f>DB121/DB107</f>
        <v>0</v>
      </c>
      <c r="DD121" s="101">
        <f>DD107*DC121</f>
        <v>0</v>
      </c>
      <c r="DE121" s="119">
        <f t="shared" si="2501"/>
        <v>0</v>
      </c>
      <c r="DF121" s="93">
        <f>DF107</f>
        <v>6947.28</v>
      </c>
      <c r="DG121" s="120">
        <f t="shared" si="2502"/>
        <v>0</v>
      </c>
      <c r="DH121" s="101">
        <f t="shared" si="2503"/>
        <v>0</v>
      </c>
      <c r="DI121" s="101"/>
      <c r="DJ121" s="121"/>
      <c r="DK121" s="122">
        <f t="shared" si="2504"/>
        <v>0</v>
      </c>
      <c r="DL121" s="469">
        <f t="shared" si="2712"/>
        <v>0</v>
      </c>
      <c r="DM121" s="122">
        <f>DL121/DL107</f>
        <v>0</v>
      </c>
      <c r="DN121" s="101">
        <f>DN107*DM121</f>
        <v>0</v>
      </c>
      <c r="DO121" s="119">
        <f t="shared" si="2505"/>
        <v>0</v>
      </c>
      <c r="DP121" s="93">
        <f>DP107</f>
        <v>6947.28</v>
      </c>
      <c r="DQ121" s="120">
        <f t="shared" si="2506"/>
        <v>0</v>
      </c>
      <c r="DR121" s="101">
        <f t="shared" si="2507"/>
        <v>0</v>
      </c>
      <c r="DS121" s="101"/>
      <c r="DT121" s="121"/>
      <c r="DU121" s="122">
        <f t="shared" si="2508"/>
        <v>0</v>
      </c>
      <c r="DV121" s="469">
        <f t="shared" si="2713"/>
        <v>0</v>
      </c>
      <c r="DW121" s="122">
        <f>DV121/DV107</f>
        <v>0</v>
      </c>
      <c r="DX121" s="101">
        <f>DX107*DW121</f>
        <v>0</v>
      </c>
      <c r="DY121" s="119">
        <f t="shared" si="2509"/>
        <v>0</v>
      </c>
      <c r="DZ121" s="93">
        <f>DZ107</f>
        <v>6947.28</v>
      </c>
      <c r="EA121" s="120">
        <f t="shared" si="2510"/>
        <v>0</v>
      </c>
      <c r="EB121" s="101">
        <f t="shared" si="2511"/>
        <v>0</v>
      </c>
      <c r="EC121" s="101"/>
      <c r="ED121" s="121"/>
      <c r="EE121" s="122">
        <f t="shared" si="2512"/>
        <v>0</v>
      </c>
      <c r="EF121" s="469">
        <f t="shared" si="2714"/>
        <v>0</v>
      </c>
      <c r="EG121" s="122">
        <f>EF121/EF107</f>
        <v>0</v>
      </c>
      <c r="EH121" s="101">
        <f>EH107*EG121</f>
        <v>0</v>
      </c>
      <c r="EI121" s="119">
        <f t="shared" si="2513"/>
        <v>0</v>
      </c>
      <c r="EJ121" s="93">
        <f>EJ107</f>
        <v>6947.28</v>
      </c>
      <c r="EK121" s="120">
        <f t="shared" si="2514"/>
        <v>0</v>
      </c>
      <c r="EL121" s="101">
        <f t="shared" si="2515"/>
        <v>0</v>
      </c>
      <c r="EM121" s="101"/>
      <c r="EN121" s="121"/>
      <c r="EO121" s="122">
        <f t="shared" si="2516"/>
        <v>0</v>
      </c>
      <c r="EP121" s="469">
        <f t="shared" si="2715"/>
        <v>0</v>
      </c>
      <c r="EQ121" s="122">
        <f>EP121/EP107</f>
        <v>0</v>
      </c>
      <c r="ER121" s="101">
        <f>ER107*EQ121</f>
        <v>0</v>
      </c>
      <c r="ES121" s="119">
        <f t="shared" si="2517"/>
        <v>0</v>
      </c>
      <c r="ET121" s="93">
        <f>ET107</f>
        <v>6947.28</v>
      </c>
      <c r="EU121" s="120">
        <f t="shared" si="2518"/>
        <v>0</v>
      </c>
      <c r="EV121" s="101">
        <f t="shared" si="2519"/>
        <v>0</v>
      </c>
      <c r="EW121" s="101"/>
      <c r="EX121" s="121"/>
      <c r="EY121" s="122">
        <f t="shared" si="2520"/>
        <v>0</v>
      </c>
      <c r="EZ121" s="469">
        <f t="shared" si="2716"/>
        <v>0</v>
      </c>
      <c r="FA121" s="122">
        <f>EZ121/EZ107</f>
        <v>0</v>
      </c>
      <c r="FB121" s="101">
        <f>FB107*FA121</f>
        <v>0</v>
      </c>
      <c r="FC121" s="119">
        <f t="shared" si="2521"/>
        <v>0</v>
      </c>
      <c r="FD121" s="93">
        <f>FD107</f>
        <v>6947.28</v>
      </c>
      <c r="FE121" s="120">
        <f t="shared" si="2522"/>
        <v>0</v>
      </c>
      <c r="FF121" s="101">
        <f t="shared" si="2523"/>
        <v>0</v>
      </c>
      <c r="FG121" s="101"/>
      <c r="FH121" s="121"/>
      <c r="FI121" s="122">
        <f t="shared" si="2524"/>
        <v>0</v>
      </c>
      <c r="FJ121" s="469">
        <f t="shared" si="2717"/>
        <v>0</v>
      </c>
      <c r="FK121" s="122">
        <f>FJ121/FJ107</f>
        <v>0</v>
      </c>
      <c r="FL121" s="101">
        <f>FL107*FK121</f>
        <v>0</v>
      </c>
      <c r="FM121" s="119">
        <f t="shared" si="2525"/>
        <v>0</v>
      </c>
      <c r="FN121" s="93">
        <f>FN107</f>
        <v>6947.28</v>
      </c>
      <c r="FO121" s="120">
        <f t="shared" si="2526"/>
        <v>0</v>
      </c>
      <c r="FP121" s="101">
        <f t="shared" si="2527"/>
        <v>0</v>
      </c>
      <c r="FQ121" s="101"/>
      <c r="FR121" s="121"/>
      <c r="FS121" s="122">
        <f t="shared" si="2528"/>
        <v>0</v>
      </c>
      <c r="FT121" s="469">
        <f t="shared" si="2718"/>
        <v>0</v>
      </c>
      <c r="FU121" s="122">
        <f>FT121/FT107</f>
        <v>0</v>
      </c>
      <c r="FV121" s="101">
        <f>FV107*FU121</f>
        <v>0</v>
      </c>
      <c r="FW121" s="119">
        <f t="shared" si="2529"/>
        <v>0</v>
      </c>
      <c r="FX121" s="93">
        <f>FX107</f>
        <v>6947.28</v>
      </c>
      <c r="FY121" s="120">
        <f t="shared" si="2530"/>
        <v>0</v>
      </c>
      <c r="FZ121" s="101">
        <f t="shared" si="2531"/>
        <v>0</v>
      </c>
      <c r="GA121" s="101"/>
      <c r="GB121" s="121"/>
      <c r="GC121" s="122">
        <f t="shared" si="2532"/>
        <v>0</v>
      </c>
      <c r="GD121" s="469">
        <f t="shared" si="2719"/>
        <v>0</v>
      </c>
      <c r="GE121" s="122">
        <f>GD121/GD107</f>
        <v>0</v>
      </c>
      <c r="GF121" s="101">
        <f>GF107*GE121</f>
        <v>0</v>
      </c>
      <c r="GG121" s="119">
        <f t="shared" si="2533"/>
        <v>0</v>
      </c>
      <c r="GH121" s="93">
        <f>GH107</f>
        <v>6947.28</v>
      </c>
      <c r="GI121" s="120">
        <f t="shared" si="2534"/>
        <v>0</v>
      </c>
      <c r="GJ121" s="101">
        <f t="shared" si="2535"/>
        <v>0</v>
      </c>
      <c r="GK121" s="101"/>
      <c r="GL121" s="121"/>
      <c r="GM121" s="122">
        <f t="shared" si="2536"/>
        <v>0</v>
      </c>
      <c r="GN121" s="469">
        <f t="shared" si="2720"/>
        <v>0</v>
      </c>
      <c r="GO121" s="122">
        <f>GN121/GN107</f>
        <v>0</v>
      </c>
      <c r="GP121" s="101">
        <f>GP107*GO121</f>
        <v>0</v>
      </c>
      <c r="GQ121" s="119">
        <f t="shared" si="2537"/>
        <v>0</v>
      </c>
      <c r="GR121" s="93">
        <f>GR107</f>
        <v>6947.28</v>
      </c>
      <c r="GS121" s="120">
        <f t="shared" si="2538"/>
        <v>0</v>
      </c>
      <c r="GT121" s="101">
        <f t="shared" si="2539"/>
        <v>0</v>
      </c>
      <c r="GU121" s="101"/>
      <c r="GV121" s="121"/>
      <c r="GW121" s="122">
        <f t="shared" si="2540"/>
        <v>0</v>
      </c>
      <c r="GX121" s="469">
        <f t="shared" si="2721"/>
        <v>0</v>
      </c>
      <c r="GY121" s="122">
        <f>GX121/GX107</f>
        <v>0</v>
      </c>
      <c r="GZ121" s="101">
        <f>GZ107*GY121</f>
        <v>0</v>
      </c>
      <c r="HA121" s="119">
        <f t="shared" si="2541"/>
        <v>0</v>
      </c>
      <c r="HB121" s="93">
        <f>HB107</f>
        <v>6947.28</v>
      </c>
      <c r="HC121" s="120">
        <f t="shared" si="2542"/>
        <v>0</v>
      </c>
      <c r="HD121" s="101">
        <f t="shared" si="2543"/>
        <v>0</v>
      </c>
      <c r="HE121" s="101"/>
      <c r="HF121" s="121"/>
      <c r="HG121" s="122">
        <f t="shared" si="2544"/>
        <v>0</v>
      </c>
      <c r="HH121" s="469">
        <f t="shared" si="2722"/>
        <v>0</v>
      </c>
      <c r="HI121" s="122">
        <f>HH121/HH107</f>
        <v>0</v>
      </c>
      <c r="HJ121" s="101">
        <f>HJ107*HI121</f>
        <v>0</v>
      </c>
      <c r="HK121" s="119">
        <f t="shared" si="2545"/>
        <v>0</v>
      </c>
      <c r="HL121" s="93">
        <f>HL107</f>
        <v>6947.28</v>
      </c>
      <c r="HM121" s="120">
        <f t="shared" si="2546"/>
        <v>0</v>
      </c>
      <c r="HN121" s="101">
        <f t="shared" si="2547"/>
        <v>0</v>
      </c>
      <c r="HO121" s="101"/>
      <c r="HP121" s="121"/>
      <c r="HQ121" s="122">
        <f t="shared" si="2548"/>
        <v>0</v>
      </c>
      <c r="HR121" s="469">
        <f t="shared" si="2723"/>
        <v>0</v>
      </c>
      <c r="HS121" s="122">
        <f>HR121/HR107</f>
        <v>0</v>
      </c>
      <c r="HT121" s="101">
        <f>HT107*HS121</f>
        <v>0</v>
      </c>
      <c r="HU121" s="119">
        <f t="shared" si="2549"/>
        <v>0</v>
      </c>
      <c r="HV121" s="93">
        <f>HV107</f>
        <v>6947.28</v>
      </c>
      <c r="HW121" s="120">
        <f t="shared" si="2550"/>
        <v>0</v>
      </c>
      <c r="HX121" s="101">
        <f t="shared" si="2551"/>
        <v>0</v>
      </c>
      <c r="HY121" s="101"/>
      <c r="HZ121" s="121"/>
      <c r="IA121" s="122">
        <f t="shared" si="2552"/>
        <v>0</v>
      </c>
      <c r="IB121" s="469">
        <f t="shared" si="2724"/>
        <v>0</v>
      </c>
      <c r="IC121" s="122">
        <f>IB121/IB107</f>
        <v>0</v>
      </c>
      <c r="ID121" s="101">
        <f>ID107*IC121</f>
        <v>0</v>
      </c>
      <c r="IE121" s="119">
        <f t="shared" si="2553"/>
        <v>0</v>
      </c>
      <c r="IF121" s="93">
        <f>IF107</f>
        <v>6947.28</v>
      </c>
      <c r="IG121" s="120">
        <f t="shared" si="2554"/>
        <v>0</v>
      </c>
      <c r="IH121" s="101">
        <f t="shared" si="2555"/>
        <v>0</v>
      </c>
      <c r="II121" s="101"/>
      <c r="IJ121" s="121"/>
      <c r="IK121" s="122">
        <f t="shared" si="2556"/>
        <v>0</v>
      </c>
      <c r="IL121" s="469">
        <f t="shared" si="2725"/>
        <v>0</v>
      </c>
      <c r="IM121" s="122">
        <f>IL121/IL107</f>
        <v>0</v>
      </c>
      <c r="IN121" s="101">
        <f>IN107*IM121</f>
        <v>0</v>
      </c>
      <c r="IO121" s="119">
        <f t="shared" si="2557"/>
        <v>0</v>
      </c>
      <c r="IP121" s="93">
        <f>IP107</f>
        <v>6947.28</v>
      </c>
      <c r="IQ121" s="120">
        <f t="shared" si="2558"/>
        <v>0</v>
      </c>
      <c r="IR121" s="101">
        <f t="shared" si="2559"/>
        <v>0</v>
      </c>
      <c r="IS121" s="101"/>
      <c r="IT121" s="121"/>
      <c r="IU121" s="122">
        <f t="shared" si="2560"/>
        <v>0</v>
      </c>
      <c r="IV121" s="469">
        <f t="shared" si="2726"/>
        <v>0</v>
      </c>
      <c r="IW121" s="122">
        <f>IV121/IV107</f>
        <v>0</v>
      </c>
      <c r="IX121" s="101">
        <f>IX107*IW121</f>
        <v>0</v>
      </c>
      <c r="IY121" s="119">
        <f t="shared" si="2561"/>
        <v>0</v>
      </c>
      <c r="IZ121" s="93">
        <f>IZ107</f>
        <v>6947.28</v>
      </c>
      <c r="JA121" s="120">
        <f t="shared" si="2562"/>
        <v>0</v>
      </c>
      <c r="JB121" s="101">
        <f t="shared" si="2563"/>
        <v>0</v>
      </c>
      <c r="JC121" s="101"/>
      <c r="JD121" s="121"/>
      <c r="JE121" s="122">
        <f t="shared" si="2564"/>
        <v>0</v>
      </c>
      <c r="JF121" s="469">
        <f t="shared" si="2727"/>
        <v>0</v>
      </c>
      <c r="JG121" s="122">
        <f>JF121/JF107</f>
        <v>0</v>
      </c>
      <c r="JH121" s="101">
        <f>JH107*JG121</f>
        <v>0</v>
      </c>
      <c r="JI121" s="119">
        <f t="shared" si="2565"/>
        <v>0</v>
      </c>
      <c r="JJ121" s="93">
        <f>JJ107</f>
        <v>6947.28</v>
      </c>
      <c r="JK121" s="120">
        <f t="shared" si="2566"/>
        <v>0</v>
      </c>
      <c r="JL121" s="101">
        <f t="shared" si="2567"/>
        <v>0</v>
      </c>
      <c r="JM121" s="101"/>
      <c r="JN121" s="121"/>
      <c r="JO121" s="122">
        <f t="shared" si="2568"/>
        <v>0</v>
      </c>
      <c r="JP121" s="469">
        <f t="shared" si="2728"/>
        <v>0</v>
      </c>
      <c r="JQ121" s="122" t="e">
        <f>JP121/JP107</f>
        <v>#DIV/0!</v>
      </c>
      <c r="JR121" s="101" t="e">
        <f>JR107*JQ121</f>
        <v>#DIV/0!</v>
      </c>
      <c r="JS121" s="119">
        <f t="shared" si="2569"/>
        <v>0</v>
      </c>
      <c r="JT121" s="93">
        <f>JT107</f>
        <v>0</v>
      </c>
      <c r="JU121" s="120">
        <f t="shared" si="2570"/>
        <v>0</v>
      </c>
      <c r="JV121" s="101">
        <f t="shared" si="2571"/>
        <v>0</v>
      </c>
      <c r="JW121" s="101"/>
      <c r="JX121" s="121"/>
      <c r="JY121" s="122">
        <f t="shared" si="2572"/>
        <v>0</v>
      </c>
      <c r="JZ121" s="469">
        <f t="shared" si="2729"/>
        <v>0</v>
      </c>
      <c r="KA121" s="122">
        <f>JZ121/JZ107</f>
        <v>0</v>
      </c>
      <c r="KB121" s="101">
        <f>KB107*KA121</f>
        <v>0</v>
      </c>
      <c r="KC121" s="119">
        <f t="shared" si="2573"/>
        <v>0</v>
      </c>
      <c r="KD121" s="93">
        <f>KD107</f>
        <v>6947.28</v>
      </c>
      <c r="KE121" s="120">
        <f t="shared" si="2574"/>
        <v>0</v>
      </c>
      <c r="KF121" s="101">
        <f t="shared" si="2575"/>
        <v>0</v>
      </c>
      <c r="KG121" s="101"/>
      <c r="KH121" s="121"/>
      <c r="KI121" s="122">
        <f t="shared" si="2576"/>
        <v>0</v>
      </c>
      <c r="KJ121" s="469">
        <f t="shared" si="2730"/>
        <v>0</v>
      </c>
      <c r="KK121" s="122">
        <f>KJ121/KJ107</f>
        <v>0</v>
      </c>
      <c r="KL121" s="101">
        <f>KL107*KK121</f>
        <v>0</v>
      </c>
      <c r="KM121" s="119">
        <f t="shared" si="2577"/>
        <v>0</v>
      </c>
      <c r="KN121" s="93">
        <f>KN107</f>
        <v>6947.28</v>
      </c>
      <c r="KO121" s="120">
        <f t="shared" si="2578"/>
        <v>0</v>
      </c>
      <c r="KP121" s="101">
        <f t="shared" si="2579"/>
        <v>0</v>
      </c>
      <c r="KQ121" s="101"/>
      <c r="KR121" s="121"/>
      <c r="KS121" s="122">
        <f t="shared" si="2580"/>
        <v>0</v>
      </c>
      <c r="KT121" s="469">
        <f t="shared" si="2731"/>
        <v>0</v>
      </c>
      <c r="KU121" s="122">
        <f>KT121/KT107</f>
        <v>0</v>
      </c>
      <c r="KV121" s="101">
        <f>KV107*KU121</f>
        <v>0</v>
      </c>
      <c r="KW121" s="119">
        <f t="shared" si="2581"/>
        <v>0</v>
      </c>
      <c r="KX121" s="93">
        <f>KX107</f>
        <v>6947.28</v>
      </c>
      <c r="KY121" s="120">
        <f t="shared" si="2582"/>
        <v>0</v>
      </c>
      <c r="KZ121" s="101">
        <f t="shared" si="2583"/>
        <v>0</v>
      </c>
      <c r="LA121" s="101"/>
      <c r="LB121" s="121"/>
      <c r="LC121" s="122">
        <f t="shared" si="2584"/>
        <v>0</v>
      </c>
      <c r="LD121" s="469">
        <f t="shared" si="2732"/>
        <v>0</v>
      </c>
      <c r="LE121" s="122">
        <f>LD121/LD107</f>
        <v>0</v>
      </c>
      <c r="LF121" s="101">
        <f>LF107*LE121</f>
        <v>0</v>
      </c>
      <c r="LG121" s="119">
        <f t="shared" si="2585"/>
        <v>0</v>
      </c>
      <c r="LH121" s="93">
        <f>LH107</f>
        <v>6947.28</v>
      </c>
      <c r="LI121" s="120">
        <f t="shared" si="2586"/>
        <v>0</v>
      </c>
      <c r="LJ121" s="101">
        <f t="shared" si="2587"/>
        <v>0</v>
      </c>
      <c r="LK121" s="101"/>
      <c r="LL121" s="121"/>
      <c r="LM121" s="122">
        <f t="shared" si="2588"/>
        <v>0</v>
      </c>
      <c r="LN121" s="469">
        <f t="shared" si="2733"/>
        <v>0</v>
      </c>
      <c r="LO121" s="122">
        <f>LN121/LN107</f>
        <v>0</v>
      </c>
      <c r="LP121" s="101">
        <f>LP107*LO121</f>
        <v>0</v>
      </c>
      <c r="LQ121" s="119">
        <f t="shared" si="2589"/>
        <v>0</v>
      </c>
      <c r="LR121" s="93">
        <f>LR107</f>
        <v>6947.28</v>
      </c>
      <c r="LS121" s="120">
        <f t="shared" si="2590"/>
        <v>0</v>
      </c>
      <c r="LT121" s="101">
        <f t="shared" si="2591"/>
        <v>0</v>
      </c>
      <c r="LU121" s="101"/>
      <c r="LV121" s="121"/>
      <c r="LW121" s="122">
        <f t="shared" si="2592"/>
        <v>0</v>
      </c>
      <c r="LX121" s="469">
        <f t="shared" si="2734"/>
        <v>0</v>
      </c>
      <c r="LY121" s="122">
        <f>LX121/LX107</f>
        <v>0</v>
      </c>
      <c r="LZ121" s="101">
        <f>LZ107*LY121</f>
        <v>0</v>
      </c>
      <c r="MA121" s="119">
        <f t="shared" si="2593"/>
        <v>0</v>
      </c>
      <c r="MB121" s="93">
        <f>MB107</f>
        <v>6947.28</v>
      </c>
      <c r="MC121" s="120">
        <f t="shared" si="2594"/>
        <v>0</v>
      </c>
      <c r="MD121" s="101">
        <f t="shared" si="2595"/>
        <v>0</v>
      </c>
      <c r="ME121" s="101"/>
      <c r="MF121" s="121"/>
      <c r="MG121" s="122">
        <f t="shared" si="2596"/>
        <v>0</v>
      </c>
      <c r="MH121" s="469">
        <f t="shared" si="2735"/>
        <v>66</v>
      </c>
      <c r="MI121" s="122">
        <f>MH121/MH107</f>
        <v>0.21085999999999999</v>
      </c>
      <c r="MJ121" s="101">
        <f>MJ107*MI121</f>
        <v>2.06</v>
      </c>
      <c r="MK121" s="119">
        <f t="shared" si="2597"/>
        <v>3.1212119999999999E-2</v>
      </c>
      <c r="ML121" s="93">
        <f>ML107</f>
        <v>6947.28</v>
      </c>
      <c r="MM121" s="120">
        <f t="shared" si="2598"/>
        <v>216.83933999999999</v>
      </c>
      <c r="MN121" s="101">
        <f t="shared" si="2599"/>
        <v>14311.4</v>
      </c>
      <c r="MO121" s="101"/>
      <c r="MP121" s="121"/>
      <c r="MQ121" s="122">
        <f t="shared" si="2600"/>
        <v>0.54142999999999997</v>
      </c>
      <c r="MR121" s="469">
        <f t="shared" si="2736"/>
        <v>0</v>
      </c>
      <c r="MS121" s="122">
        <f>MR121/MR107</f>
        <v>0</v>
      </c>
      <c r="MT121" s="101">
        <f>MT107*MS121</f>
        <v>0</v>
      </c>
      <c r="MU121" s="119">
        <f t="shared" si="2601"/>
        <v>0</v>
      </c>
      <c r="MV121" s="93">
        <f>MV107</f>
        <v>6947.28</v>
      </c>
      <c r="MW121" s="120">
        <f t="shared" si="2602"/>
        <v>0</v>
      </c>
      <c r="MX121" s="101">
        <f t="shared" si="2603"/>
        <v>0</v>
      </c>
      <c r="MY121" s="101"/>
      <c r="MZ121" s="121"/>
      <c r="NA121" s="122">
        <f t="shared" si="2604"/>
        <v>0</v>
      </c>
      <c r="NB121" s="469">
        <f t="shared" si="2737"/>
        <v>0</v>
      </c>
      <c r="NC121" s="122">
        <f>NB121/NB107</f>
        <v>0</v>
      </c>
      <c r="ND121" s="101">
        <f>ND107*NC121</f>
        <v>0</v>
      </c>
      <c r="NE121" s="119">
        <f t="shared" si="2605"/>
        <v>0</v>
      </c>
      <c r="NF121" s="93">
        <f>NF107</f>
        <v>6947.28</v>
      </c>
      <c r="NG121" s="120">
        <f t="shared" si="2606"/>
        <v>0</v>
      </c>
      <c r="NH121" s="101">
        <f t="shared" si="2607"/>
        <v>0</v>
      </c>
      <c r="NI121" s="101"/>
      <c r="NJ121" s="121"/>
      <c r="NK121" s="122">
        <f t="shared" si="2608"/>
        <v>0</v>
      </c>
      <c r="NL121" s="469">
        <f t="shared" si="2738"/>
        <v>0</v>
      </c>
      <c r="NM121" s="122">
        <f>NL121/NL107</f>
        <v>0</v>
      </c>
      <c r="NN121" s="101">
        <f>NN107*NM121</f>
        <v>0</v>
      </c>
      <c r="NO121" s="119">
        <f t="shared" si="2609"/>
        <v>0</v>
      </c>
      <c r="NP121" s="93">
        <f>NP107</f>
        <v>6947.28</v>
      </c>
      <c r="NQ121" s="120">
        <f t="shared" si="2610"/>
        <v>0</v>
      </c>
      <c r="NR121" s="101">
        <f t="shared" si="2611"/>
        <v>0</v>
      </c>
      <c r="NS121" s="101"/>
      <c r="NT121" s="121"/>
      <c r="NU121" s="122">
        <f t="shared" si="2612"/>
        <v>0</v>
      </c>
      <c r="NV121" s="469">
        <f t="shared" si="2739"/>
        <v>0</v>
      </c>
      <c r="NW121" s="122">
        <f>NV121/NV107</f>
        <v>0</v>
      </c>
      <c r="NX121" s="101">
        <f>NX107*NW121</f>
        <v>0</v>
      </c>
      <c r="NY121" s="119">
        <f t="shared" si="2613"/>
        <v>0</v>
      </c>
      <c r="NZ121" s="93">
        <f>NZ107</f>
        <v>6947.28</v>
      </c>
      <c r="OA121" s="120">
        <f t="shared" si="2614"/>
        <v>0</v>
      </c>
      <c r="OB121" s="101">
        <f t="shared" si="2615"/>
        <v>0</v>
      </c>
      <c r="OC121" s="101"/>
      <c r="OD121" s="121"/>
      <c r="OE121" s="122">
        <f t="shared" si="2616"/>
        <v>0</v>
      </c>
      <c r="OF121" s="469">
        <f t="shared" si="2740"/>
        <v>0</v>
      </c>
      <c r="OG121" s="122">
        <f>OF121/OF107</f>
        <v>0</v>
      </c>
      <c r="OH121" s="101">
        <f>OH107*OG121</f>
        <v>0</v>
      </c>
      <c r="OI121" s="119">
        <f t="shared" si="2617"/>
        <v>0</v>
      </c>
      <c r="OJ121" s="93">
        <f>OJ107</f>
        <v>6947.28</v>
      </c>
      <c r="OK121" s="120">
        <f t="shared" si="2618"/>
        <v>0</v>
      </c>
      <c r="OL121" s="101">
        <f t="shared" si="2619"/>
        <v>0</v>
      </c>
      <c r="OM121" s="101"/>
      <c r="ON121" s="121"/>
      <c r="OO121" s="122">
        <f t="shared" si="2620"/>
        <v>0</v>
      </c>
      <c r="OP121" s="469">
        <f t="shared" si="2741"/>
        <v>0</v>
      </c>
      <c r="OQ121" s="122">
        <f>OP121/OP107</f>
        <v>0</v>
      </c>
      <c r="OR121" s="101">
        <f>OR107*OQ121</f>
        <v>0</v>
      </c>
      <c r="OS121" s="119">
        <f t="shared" si="2621"/>
        <v>0</v>
      </c>
      <c r="OT121" s="93">
        <f>OT107</f>
        <v>6947.28</v>
      </c>
      <c r="OU121" s="120">
        <f t="shared" si="2622"/>
        <v>0</v>
      </c>
      <c r="OV121" s="101">
        <f t="shared" si="2623"/>
        <v>0</v>
      </c>
      <c r="OW121" s="101"/>
      <c r="OX121" s="121"/>
      <c r="OY121" s="122">
        <f t="shared" si="2624"/>
        <v>0</v>
      </c>
      <c r="OZ121" s="469">
        <f t="shared" si="2742"/>
        <v>0</v>
      </c>
      <c r="PA121" s="122">
        <f>OZ121/OZ107</f>
        <v>0</v>
      </c>
      <c r="PB121" s="101">
        <f>PB107*PA121</f>
        <v>0</v>
      </c>
      <c r="PC121" s="119">
        <f t="shared" si="2625"/>
        <v>0</v>
      </c>
      <c r="PD121" s="93">
        <f>PD107</f>
        <v>6947.28</v>
      </c>
      <c r="PE121" s="120">
        <f t="shared" si="2626"/>
        <v>0</v>
      </c>
      <c r="PF121" s="101">
        <f t="shared" si="2627"/>
        <v>0</v>
      </c>
      <c r="PG121" s="101"/>
      <c r="PH121" s="121"/>
      <c r="PI121" s="122">
        <f t="shared" si="2628"/>
        <v>0</v>
      </c>
      <c r="PJ121" s="469">
        <f t="shared" si="2743"/>
        <v>0</v>
      </c>
      <c r="PK121" s="122">
        <f>PJ121/PJ107</f>
        <v>0</v>
      </c>
      <c r="PL121" s="101">
        <f>PL107*PK121</f>
        <v>0</v>
      </c>
      <c r="PM121" s="119">
        <f t="shared" si="2629"/>
        <v>0</v>
      </c>
      <c r="PN121" s="93">
        <f>PN107</f>
        <v>6947.28</v>
      </c>
      <c r="PO121" s="120">
        <f t="shared" si="2630"/>
        <v>0</v>
      </c>
      <c r="PP121" s="101">
        <f t="shared" si="2631"/>
        <v>0</v>
      </c>
      <c r="PQ121" s="101"/>
      <c r="PR121" s="121"/>
      <c r="PS121" s="122">
        <f t="shared" si="2632"/>
        <v>0</v>
      </c>
      <c r="PT121" s="469">
        <f t="shared" si="2744"/>
        <v>0</v>
      </c>
      <c r="PU121" s="122" t="e">
        <f>PT121/PT107</f>
        <v>#DIV/0!</v>
      </c>
      <c r="PV121" s="101" t="e">
        <f>PV107*PU121</f>
        <v>#DIV/0!</v>
      </c>
      <c r="PW121" s="119">
        <f t="shared" si="2633"/>
        <v>0</v>
      </c>
      <c r="PX121" s="93">
        <f>PX107</f>
        <v>0</v>
      </c>
      <c r="PY121" s="120">
        <f t="shared" si="2634"/>
        <v>0</v>
      </c>
      <c r="PZ121" s="101">
        <f t="shared" si="2635"/>
        <v>0</v>
      </c>
      <c r="QA121" s="101"/>
      <c r="QB121" s="121"/>
      <c r="QC121" s="122">
        <f t="shared" si="2636"/>
        <v>0</v>
      </c>
      <c r="QD121" s="469">
        <f t="shared" si="2745"/>
        <v>0</v>
      </c>
      <c r="QE121" s="122">
        <f>QD121/QD107</f>
        <v>0</v>
      </c>
      <c r="QF121" s="101">
        <f>QF107*QE121</f>
        <v>0</v>
      </c>
      <c r="QG121" s="119">
        <f t="shared" si="2637"/>
        <v>0</v>
      </c>
      <c r="QH121" s="93">
        <f>QH107</f>
        <v>6947.28</v>
      </c>
      <c r="QI121" s="120">
        <f t="shared" si="2638"/>
        <v>0</v>
      </c>
      <c r="QJ121" s="101">
        <f t="shared" si="2639"/>
        <v>0</v>
      </c>
      <c r="QK121" s="101"/>
      <c r="QL121" s="121"/>
      <c r="QM121" s="122">
        <f t="shared" si="2640"/>
        <v>0</v>
      </c>
      <c r="QN121" s="469">
        <f t="shared" si="2746"/>
        <v>0</v>
      </c>
      <c r="QO121" s="122">
        <f>QN121/QN107</f>
        <v>0</v>
      </c>
      <c r="QP121" s="101">
        <f>QP107*QO121</f>
        <v>0</v>
      </c>
      <c r="QQ121" s="119">
        <f t="shared" si="2641"/>
        <v>0</v>
      </c>
      <c r="QR121" s="93">
        <f>QR107</f>
        <v>6947.28</v>
      </c>
      <c r="QS121" s="120">
        <f t="shared" si="2642"/>
        <v>0</v>
      </c>
      <c r="QT121" s="101">
        <f t="shared" si="2643"/>
        <v>0</v>
      </c>
      <c r="QU121" s="101"/>
      <c r="QV121" s="121"/>
      <c r="QW121" s="122">
        <f t="shared" si="2644"/>
        <v>0</v>
      </c>
      <c r="QX121" s="469">
        <f t="shared" si="2747"/>
        <v>0</v>
      </c>
      <c r="QY121" s="122">
        <f>QX121/QX107</f>
        <v>0</v>
      </c>
      <c r="QZ121" s="101">
        <f>QZ107*QY121</f>
        <v>0</v>
      </c>
      <c r="RA121" s="119">
        <f t="shared" si="2645"/>
        <v>0</v>
      </c>
      <c r="RB121" s="93">
        <f>RB107</f>
        <v>6947.28</v>
      </c>
      <c r="RC121" s="120">
        <f t="shared" si="2646"/>
        <v>0</v>
      </c>
      <c r="RD121" s="101">
        <f t="shared" si="2647"/>
        <v>0</v>
      </c>
      <c r="RE121" s="101"/>
      <c r="RF121" s="121"/>
      <c r="RG121" s="122">
        <f t="shared" si="2648"/>
        <v>0</v>
      </c>
      <c r="RH121" s="469">
        <f t="shared" si="2748"/>
        <v>0</v>
      </c>
      <c r="RI121" s="122">
        <f>RH121/RH107</f>
        <v>0</v>
      </c>
      <c r="RJ121" s="101">
        <f>RJ107*RI121</f>
        <v>0</v>
      </c>
      <c r="RK121" s="119">
        <f t="shared" si="2649"/>
        <v>0</v>
      </c>
      <c r="RL121" s="93">
        <f>RL107</f>
        <v>6947.28</v>
      </c>
      <c r="RM121" s="120">
        <f t="shared" si="2650"/>
        <v>0</v>
      </c>
      <c r="RN121" s="101">
        <f t="shared" si="2651"/>
        <v>0</v>
      </c>
      <c r="RO121" s="101"/>
      <c r="RP121" s="121"/>
      <c r="RQ121" s="122">
        <f t="shared" si="2652"/>
        <v>0</v>
      </c>
      <c r="RR121" s="469">
        <f t="shared" si="2749"/>
        <v>0</v>
      </c>
      <c r="RS121" s="122">
        <f>RR121/RR107</f>
        <v>0</v>
      </c>
      <c r="RT121" s="101">
        <f>RT107*RS121</f>
        <v>0</v>
      </c>
      <c r="RU121" s="119">
        <f t="shared" si="2653"/>
        <v>0</v>
      </c>
      <c r="RV121" s="93">
        <f>RV107</f>
        <v>6947.28</v>
      </c>
      <c r="RW121" s="120">
        <f t="shared" si="2654"/>
        <v>0</v>
      </c>
      <c r="RX121" s="101">
        <f t="shared" si="2655"/>
        <v>0</v>
      </c>
      <c r="RY121" s="101"/>
      <c r="RZ121" s="121"/>
      <c r="SA121" s="122">
        <f t="shared" si="2656"/>
        <v>0</v>
      </c>
      <c r="SB121" s="469">
        <f t="shared" si="2750"/>
        <v>0</v>
      </c>
      <c r="SC121" s="122">
        <f>SB121/SB107</f>
        <v>0</v>
      </c>
      <c r="SD121" s="101">
        <f>SD107*SC121</f>
        <v>0</v>
      </c>
      <c r="SE121" s="119">
        <f t="shared" si="2657"/>
        <v>0</v>
      </c>
      <c r="SF121" s="93">
        <f>SF107</f>
        <v>6947.28</v>
      </c>
      <c r="SG121" s="120">
        <f t="shared" si="2658"/>
        <v>0</v>
      </c>
      <c r="SH121" s="101">
        <f t="shared" si="2659"/>
        <v>0</v>
      </c>
      <c r="SI121" s="101"/>
      <c r="SJ121" s="121"/>
      <c r="SK121" s="122">
        <f t="shared" si="2660"/>
        <v>0</v>
      </c>
      <c r="SL121" s="469">
        <f t="shared" si="2751"/>
        <v>0</v>
      </c>
      <c r="SM121" s="122">
        <f>SL121/SL107</f>
        <v>0</v>
      </c>
      <c r="SN121" s="101">
        <f>SN107*SM121</f>
        <v>0</v>
      </c>
      <c r="SO121" s="119">
        <f t="shared" si="2661"/>
        <v>0</v>
      </c>
      <c r="SP121" s="93">
        <f>SP107</f>
        <v>6947.28</v>
      </c>
      <c r="SQ121" s="120">
        <f t="shared" si="2662"/>
        <v>0</v>
      </c>
      <c r="SR121" s="101">
        <f t="shared" si="2663"/>
        <v>0</v>
      </c>
      <c r="SS121" s="101"/>
      <c r="ST121" s="121"/>
      <c r="SU121" s="122">
        <f t="shared" si="2664"/>
        <v>0</v>
      </c>
      <c r="SV121" s="469">
        <f t="shared" si="2752"/>
        <v>19</v>
      </c>
      <c r="SW121" s="122">
        <f>SV121/SV107</f>
        <v>5.9560000000000002E-2</v>
      </c>
      <c r="SX121" s="101">
        <f>SX107*SW121</f>
        <v>1.0900000000000001</v>
      </c>
      <c r="SY121" s="119">
        <f t="shared" si="2665"/>
        <v>5.7368420000000003E-2</v>
      </c>
      <c r="SZ121" s="93">
        <f>SZ107</f>
        <v>6947.28</v>
      </c>
      <c r="TA121" s="120">
        <f t="shared" si="2666"/>
        <v>398.55448000000001</v>
      </c>
      <c r="TB121" s="101">
        <f t="shared" si="2667"/>
        <v>7572.54</v>
      </c>
      <c r="TC121" s="101"/>
      <c r="TD121" s="121"/>
      <c r="TE121" s="122">
        <f t="shared" si="2668"/>
        <v>0.99517</v>
      </c>
      <c r="TF121" s="469">
        <f t="shared" si="2753"/>
        <v>0</v>
      </c>
      <c r="TG121" s="122">
        <f>TF121/TF107</f>
        <v>0</v>
      </c>
      <c r="TH121" s="101">
        <f>TH107*TG121</f>
        <v>0</v>
      </c>
      <c r="TI121" s="119">
        <f t="shared" si="2669"/>
        <v>0</v>
      </c>
      <c r="TJ121" s="93">
        <f>TJ107</f>
        <v>6947.28</v>
      </c>
      <c r="TK121" s="120">
        <f t="shared" si="2670"/>
        <v>0</v>
      </c>
      <c r="TL121" s="101">
        <f t="shared" si="2671"/>
        <v>0</v>
      </c>
      <c r="TM121" s="101"/>
      <c r="TN121" s="121"/>
      <c r="TO121" s="122">
        <f t="shared" si="2672"/>
        <v>0</v>
      </c>
      <c r="TP121" s="469">
        <f t="shared" si="2754"/>
        <v>0</v>
      </c>
      <c r="TQ121" s="122">
        <f>TP121/TP107</f>
        <v>0</v>
      </c>
      <c r="TR121" s="101">
        <f>TR107*TQ121</f>
        <v>0</v>
      </c>
      <c r="TS121" s="119">
        <f t="shared" si="2673"/>
        <v>0</v>
      </c>
      <c r="TT121" s="93">
        <f>TT107</f>
        <v>6947.28</v>
      </c>
      <c r="TU121" s="120">
        <f t="shared" si="2674"/>
        <v>0</v>
      </c>
      <c r="TV121" s="101">
        <f t="shared" si="2675"/>
        <v>0</v>
      </c>
      <c r="TW121" s="101"/>
      <c r="TX121" s="121"/>
      <c r="TY121" s="122">
        <f t="shared" si="2676"/>
        <v>0</v>
      </c>
      <c r="TZ121" s="469">
        <f t="shared" si="2755"/>
        <v>0</v>
      </c>
      <c r="UA121" s="122">
        <f>TZ121/TZ107</f>
        <v>0</v>
      </c>
      <c r="UB121" s="101">
        <f>UB107*UA121</f>
        <v>0</v>
      </c>
      <c r="UC121" s="119">
        <f t="shared" si="2677"/>
        <v>0</v>
      </c>
      <c r="UD121" s="93">
        <f>UD107</f>
        <v>6947.28</v>
      </c>
      <c r="UE121" s="120">
        <f t="shared" si="2678"/>
        <v>0</v>
      </c>
      <c r="UF121" s="101">
        <f t="shared" si="2679"/>
        <v>0</v>
      </c>
      <c r="UG121" s="101"/>
      <c r="UH121" s="121"/>
      <c r="UI121" s="122">
        <f t="shared" si="2680"/>
        <v>0</v>
      </c>
      <c r="UJ121" s="469">
        <f t="shared" si="2756"/>
        <v>0</v>
      </c>
      <c r="UK121" s="122">
        <f>UJ121/UJ107</f>
        <v>0</v>
      </c>
      <c r="UL121" s="101">
        <f>UL107*UK121</f>
        <v>0</v>
      </c>
      <c r="UM121" s="119">
        <f t="shared" si="2681"/>
        <v>0</v>
      </c>
      <c r="UN121" s="93">
        <f>UN107</f>
        <v>6947.28</v>
      </c>
      <c r="UO121" s="120">
        <f t="shared" si="2682"/>
        <v>0</v>
      </c>
      <c r="UP121" s="101">
        <f t="shared" si="2683"/>
        <v>0</v>
      </c>
      <c r="UQ121" s="101"/>
      <c r="UR121" s="121"/>
      <c r="US121" s="122">
        <f t="shared" si="2684"/>
        <v>0</v>
      </c>
      <c r="UT121" s="469">
        <f t="shared" si="2757"/>
        <v>0</v>
      </c>
      <c r="UU121" s="122">
        <f>UT121/UT107</f>
        <v>0</v>
      </c>
      <c r="UV121" s="101">
        <f>UV107*UU121</f>
        <v>0</v>
      </c>
      <c r="UW121" s="119">
        <f t="shared" si="2685"/>
        <v>0</v>
      </c>
      <c r="UX121" s="93">
        <f>UX107</f>
        <v>6947.28</v>
      </c>
      <c r="UY121" s="120">
        <f t="shared" si="2686"/>
        <v>0</v>
      </c>
      <c r="UZ121" s="101">
        <f t="shared" si="2687"/>
        <v>0</v>
      </c>
      <c r="VA121" s="101"/>
      <c r="VB121" s="121"/>
      <c r="VC121" s="122">
        <f t="shared" si="2688"/>
        <v>0</v>
      </c>
      <c r="VD121" s="469">
        <f t="shared" si="2758"/>
        <v>0</v>
      </c>
      <c r="VE121" s="122">
        <f>VD121/VD107</f>
        <v>0</v>
      </c>
      <c r="VF121" s="101">
        <f>VF107*VE121</f>
        <v>0</v>
      </c>
      <c r="VG121" s="119">
        <f t="shared" si="2689"/>
        <v>0</v>
      </c>
      <c r="VH121" s="93">
        <f>VH107</f>
        <v>6947.28</v>
      </c>
      <c r="VI121" s="120">
        <f t="shared" si="2690"/>
        <v>0</v>
      </c>
      <c r="VJ121" s="101">
        <f t="shared" si="2691"/>
        <v>0</v>
      </c>
      <c r="VK121" s="101"/>
      <c r="VL121" s="121"/>
      <c r="VM121" s="122">
        <f t="shared" si="2692"/>
        <v>0</v>
      </c>
      <c r="VN121" s="469">
        <f t="shared" si="2759"/>
        <v>0</v>
      </c>
      <c r="VO121" s="122">
        <f>VN121/VN107</f>
        <v>0</v>
      </c>
      <c r="VP121" s="101">
        <f>VP107*VO121</f>
        <v>0</v>
      </c>
      <c r="VQ121" s="119">
        <f t="shared" si="2693"/>
        <v>0</v>
      </c>
      <c r="VR121" s="93">
        <f>VR107</f>
        <v>6947.28</v>
      </c>
      <c r="VS121" s="120">
        <f t="shared" si="2694"/>
        <v>0</v>
      </c>
      <c r="VT121" s="101">
        <f t="shared" si="2695"/>
        <v>0</v>
      </c>
      <c r="VU121" s="101"/>
      <c r="VV121" s="121"/>
      <c r="VW121" s="122">
        <f t="shared" si="2696"/>
        <v>0</v>
      </c>
      <c r="VX121" s="452">
        <f t="shared" si="2697"/>
        <v>85</v>
      </c>
      <c r="VY121" s="122">
        <f>VX121/VX107</f>
        <v>6.7600000000000004E-3</v>
      </c>
      <c r="VZ121" s="101">
        <f>VZ107*VY121</f>
        <v>4.9000000000000004</v>
      </c>
      <c r="WA121" s="119">
        <f t="shared" si="2698"/>
        <v>5.764706E-2</v>
      </c>
      <c r="WB121" s="93">
        <f>WB107</f>
        <v>6947.28</v>
      </c>
      <c r="WC121" s="120">
        <f t="shared" si="2699"/>
        <v>400.49027000000001</v>
      </c>
      <c r="WD121" s="101">
        <f t="shared" si="2700"/>
        <v>34041.67</v>
      </c>
      <c r="WE121" s="101"/>
      <c r="WF121" s="121"/>
    </row>
    <row r="122" spans="1:604">
      <c r="A122" s="5"/>
      <c r="B122" s="12"/>
      <c r="C122" s="12"/>
      <c r="D122" s="12"/>
      <c r="E122" s="4" t="s">
        <v>33</v>
      </c>
      <c r="F122" s="469">
        <f t="shared" si="2701"/>
        <v>0</v>
      </c>
      <c r="G122" s="122">
        <f>F122/F107</f>
        <v>0</v>
      </c>
      <c r="H122" s="101">
        <f>H107*G122</f>
        <v>0</v>
      </c>
      <c r="I122" s="119">
        <f t="shared" si="2461"/>
        <v>0</v>
      </c>
      <c r="J122" s="93">
        <f>J107</f>
        <v>6947.28</v>
      </c>
      <c r="K122" s="120">
        <f t="shared" si="2462"/>
        <v>0</v>
      </c>
      <c r="L122" s="101">
        <f t="shared" si="2463"/>
        <v>0</v>
      </c>
      <c r="M122" s="101"/>
      <c r="N122" s="121"/>
      <c r="O122" s="122" t="e">
        <f t="shared" si="2464"/>
        <v>#DIV/0!</v>
      </c>
      <c r="P122" s="469">
        <f t="shared" si="2702"/>
        <v>0</v>
      </c>
      <c r="Q122" s="122">
        <f>P122/P107</f>
        <v>0</v>
      </c>
      <c r="R122" s="101">
        <f>R107*Q122</f>
        <v>0</v>
      </c>
      <c r="S122" s="119">
        <f t="shared" si="2465"/>
        <v>0</v>
      </c>
      <c r="T122" s="93">
        <f>T107</f>
        <v>6947.28</v>
      </c>
      <c r="U122" s="120">
        <f t="shared" si="2466"/>
        <v>0</v>
      </c>
      <c r="V122" s="101">
        <f t="shared" si="2467"/>
        <v>0</v>
      </c>
      <c r="W122" s="101"/>
      <c r="X122" s="121"/>
      <c r="Y122" s="122" t="e">
        <f t="shared" si="2468"/>
        <v>#DIV/0!</v>
      </c>
      <c r="Z122" s="469">
        <f t="shared" si="2703"/>
        <v>0</v>
      </c>
      <c r="AA122" s="122">
        <f>Z122/Z107</f>
        <v>0</v>
      </c>
      <c r="AB122" s="101">
        <f>AB107*AA122</f>
        <v>0</v>
      </c>
      <c r="AC122" s="119">
        <f t="shared" si="2469"/>
        <v>0</v>
      </c>
      <c r="AD122" s="93">
        <f>AD107</f>
        <v>6947.28</v>
      </c>
      <c r="AE122" s="120">
        <f t="shared" si="2470"/>
        <v>0</v>
      </c>
      <c r="AF122" s="101">
        <f t="shared" si="2471"/>
        <v>0</v>
      </c>
      <c r="AG122" s="101"/>
      <c r="AH122" s="121"/>
      <c r="AI122" s="122" t="e">
        <f t="shared" si="2472"/>
        <v>#DIV/0!</v>
      </c>
      <c r="AJ122" s="469">
        <f t="shared" si="2704"/>
        <v>0</v>
      </c>
      <c r="AK122" s="122" t="e">
        <f>AJ122/AJ107</f>
        <v>#DIV/0!</v>
      </c>
      <c r="AL122" s="101" t="e">
        <f>AL107*AK122</f>
        <v>#DIV/0!</v>
      </c>
      <c r="AM122" s="119">
        <f t="shared" si="2473"/>
        <v>0</v>
      </c>
      <c r="AN122" s="93">
        <f>AN107</f>
        <v>0</v>
      </c>
      <c r="AO122" s="120">
        <f t="shared" si="2474"/>
        <v>0</v>
      </c>
      <c r="AP122" s="101">
        <f t="shared" si="2475"/>
        <v>0</v>
      </c>
      <c r="AQ122" s="101"/>
      <c r="AR122" s="121"/>
      <c r="AS122" s="122" t="e">
        <f t="shared" si="2476"/>
        <v>#DIV/0!</v>
      </c>
      <c r="AT122" s="469">
        <f t="shared" si="2705"/>
        <v>0</v>
      </c>
      <c r="AU122" s="122">
        <f>AT122/AT107</f>
        <v>0</v>
      </c>
      <c r="AV122" s="101">
        <f>AV107*AU122</f>
        <v>0</v>
      </c>
      <c r="AW122" s="119">
        <f t="shared" si="2477"/>
        <v>0</v>
      </c>
      <c r="AX122" s="93">
        <f>AX107</f>
        <v>6947.28</v>
      </c>
      <c r="AY122" s="120">
        <f t="shared" si="2478"/>
        <v>0</v>
      </c>
      <c r="AZ122" s="101">
        <f t="shared" si="2479"/>
        <v>0</v>
      </c>
      <c r="BA122" s="101"/>
      <c r="BB122" s="121"/>
      <c r="BC122" s="122" t="e">
        <f t="shared" si="2480"/>
        <v>#DIV/0!</v>
      </c>
      <c r="BD122" s="469">
        <f t="shared" si="2706"/>
        <v>0</v>
      </c>
      <c r="BE122" s="122">
        <f>BD122/BD107</f>
        <v>0</v>
      </c>
      <c r="BF122" s="101">
        <f>BF107*BE122</f>
        <v>0</v>
      </c>
      <c r="BG122" s="119">
        <f t="shared" si="2481"/>
        <v>0</v>
      </c>
      <c r="BH122" s="93">
        <f>BH107</f>
        <v>6947.28</v>
      </c>
      <c r="BI122" s="120">
        <f t="shared" si="2482"/>
        <v>0</v>
      </c>
      <c r="BJ122" s="101">
        <f t="shared" si="2483"/>
        <v>0</v>
      </c>
      <c r="BK122" s="101"/>
      <c r="BL122" s="121"/>
      <c r="BM122" s="122" t="e">
        <f t="shared" si="2484"/>
        <v>#DIV/0!</v>
      </c>
      <c r="BN122" s="469">
        <f t="shared" si="2707"/>
        <v>0</v>
      </c>
      <c r="BO122" s="122">
        <f>BN122/BN107</f>
        <v>0</v>
      </c>
      <c r="BP122" s="101">
        <f>BP107*BO122</f>
        <v>0</v>
      </c>
      <c r="BQ122" s="119">
        <f t="shared" si="2485"/>
        <v>0</v>
      </c>
      <c r="BR122" s="93">
        <f>BR107</f>
        <v>6947.28</v>
      </c>
      <c r="BS122" s="120">
        <f t="shared" si="2486"/>
        <v>0</v>
      </c>
      <c r="BT122" s="101">
        <f t="shared" si="2487"/>
        <v>0</v>
      </c>
      <c r="BU122" s="101"/>
      <c r="BV122" s="121"/>
      <c r="BW122" s="122" t="e">
        <f t="shared" si="2488"/>
        <v>#DIV/0!</v>
      </c>
      <c r="BX122" s="469">
        <f t="shared" si="2708"/>
        <v>0</v>
      </c>
      <c r="BY122" s="122">
        <f>BX122/BX107</f>
        <v>0</v>
      </c>
      <c r="BZ122" s="101">
        <f>BZ107*BY122</f>
        <v>0</v>
      </c>
      <c r="CA122" s="119">
        <f t="shared" si="2489"/>
        <v>0</v>
      </c>
      <c r="CB122" s="93">
        <f>CB107</f>
        <v>6947.28</v>
      </c>
      <c r="CC122" s="120">
        <f t="shared" si="2490"/>
        <v>0</v>
      </c>
      <c r="CD122" s="101">
        <f t="shared" si="2491"/>
        <v>0</v>
      </c>
      <c r="CE122" s="101"/>
      <c r="CF122" s="121"/>
      <c r="CG122" s="122" t="e">
        <f t="shared" si="2492"/>
        <v>#DIV/0!</v>
      </c>
      <c r="CH122" s="469">
        <f t="shared" si="2709"/>
        <v>0</v>
      </c>
      <c r="CI122" s="122" t="e">
        <f>CH122/CH107</f>
        <v>#DIV/0!</v>
      </c>
      <c r="CJ122" s="101" t="e">
        <f>CJ107*CI122</f>
        <v>#DIV/0!</v>
      </c>
      <c r="CK122" s="119">
        <f t="shared" si="2493"/>
        <v>0</v>
      </c>
      <c r="CL122" s="93">
        <f>CL107</f>
        <v>0</v>
      </c>
      <c r="CM122" s="120">
        <f t="shared" si="2494"/>
        <v>0</v>
      </c>
      <c r="CN122" s="101">
        <f t="shared" si="2495"/>
        <v>0</v>
      </c>
      <c r="CO122" s="101"/>
      <c r="CP122" s="121"/>
      <c r="CQ122" s="122" t="e">
        <f t="shared" si="2496"/>
        <v>#DIV/0!</v>
      </c>
      <c r="CR122" s="469">
        <f t="shared" si="2710"/>
        <v>0</v>
      </c>
      <c r="CS122" s="122">
        <f>CR122/CR107</f>
        <v>0</v>
      </c>
      <c r="CT122" s="101">
        <f>CT107*CS122</f>
        <v>0</v>
      </c>
      <c r="CU122" s="119">
        <f t="shared" si="2497"/>
        <v>0</v>
      </c>
      <c r="CV122" s="93">
        <f>CV107</f>
        <v>6947.28</v>
      </c>
      <c r="CW122" s="120">
        <f t="shared" si="2498"/>
        <v>0</v>
      </c>
      <c r="CX122" s="101">
        <f t="shared" si="2499"/>
        <v>0</v>
      </c>
      <c r="CY122" s="101"/>
      <c r="CZ122" s="121"/>
      <c r="DA122" s="122" t="e">
        <f t="shared" si="2500"/>
        <v>#DIV/0!</v>
      </c>
      <c r="DB122" s="469">
        <f t="shared" si="2711"/>
        <v>0</v>
      </c>
      <c r="DC122" s="122">
        <f>DB122/DB107</f>
        <v>0</v>
      </c>
      <c r="DD122" s="101">
        <f>DD107*DC122</f>
        <v>0</v>
      </c>
      <c r="DE122" s="119">
        <f t="shared" si="2501"/>
        <v>0</v>
      </c>
      <c r="DF122" s="93">
        <f>DF107</f>
        <v>6947.28</v>
      </c>
      <c r="DG122" s="120">
        <f t="shared" si="2502"/>
        <v>0</v>
      </c>
      <c r="DH122" s="101">
        <f t="shared" si="2503"/>
        <v>0</v>
      </c>
      <c r="DI122" s="101"/>
      <c r="DJ122" s="121"/>
      <c r="DK122" s="122" t="e">
        <f t="shared" si="2504"/>
        <v>#DIV/0!</v>
      </c>
      <c r="DL122" s="469">
        <f t="shared" si="2712"/>
        <v>0</v>
      </c>
      <c r="DM122" s="122">
        <f>DL122/DL107</f>
        <v>0</v>
      </c>
      <c r="DN122" s="101">
        <f>DN107*DM122</f>
        <v>0</v>
      </c>
      <c r="DO122" s="119">
        <f t="shared" si="2505"/>
        <v>0</v>
      </c>
      <c r="DP122" s="93">
        <f>DP107</f>
        <v>6947.28</v>
      </c>
      <c r="DQ122" s="120">
        <f t="shared" si="2506"/>
        <v>0</v>
      </c>
      <c r="DR122" s="101">
        <f t="shared" si="2507"/>
        <v>0</v>
      </c>
      <c r="DS122" s="101"/>
      <c r="DT122" s="121"/>
      <c r="DU122" s="122" t="e">
        <f t="shared" si="2508"/>
        <v>#DIV/0!</v>
      </c>
      <c r="DV122" s="469">
        <f t="shared" si="2713"/>
        <v>0</v>
      </c>
      <c r="DW122" s="122">
        <f>DV122/DV107</f>
        <v>0</v>
      </c>
      <c r="DX122" s="101">
        <f>DX107*DW122</f>
        <v>0</v>
      </c>
      <c r="DY122" s="119">
        <f t="shared" si="2509"/>
        <v>0</v>
      </c>
      <c r="DZ122" s="93">
        <f>DZ107</f>
        <v>6947.28</v>
      </c>
      <c r="EA122" s="120">
        <f t="shared" si="2510"/>
        <v>0</v>
      </c>
      <c r="EB122" s="101">
        <f t="shared" si="2511"/>
        <v>0</v>
      </c>
      <c r="EC122" s="101"/>
      <c r="ED122" s="121"/>
      <c r="EE122" s="122" t="e">
        <f t="shared" si="2512"/>
        <v>#DIV/0!</v>
      </c>
      <c r="EF122" s="469">
        <f t="shared" si="2714"/>
        <v>0</v>
      </c>
      <c r="EG122" s="122">
        <f>EF122/EF107</f>
        <v>0</v>
      </c>
      <c r="EH122" s="101">
        <f>EH107*EG122</f>
        <v>0</v>
      </c>
      <c r="EI122" s="119">
        <f t="shared" si="2513"/>
        <v>0</v>
      </c>
      <c r="EJ122" s="93">
        <f>EJ107</f>
        <v>6947.28</v>
      </c>
      <c r="EK122" s="120">
        <f t="shared" si="2514"/>
        <v>0</v>
      </c>
      <c r="EL122" s="101">
        <f t="shared" si="2515"/>
        <v>0</v>
      </c>
      <c r="EM122" s="101"/>
      <c r="EN122" s="121"/>
      <c r="EO122" s="122" t="e">
        <f t="shared" si="2516"/>
        <v>#DIV/0!</v>
      </c>
      <c r="EP122" s="469">
        <f t="shared" si="2715"/>
        <v>0</v>
      </c>
      <c r="EQ122" s="122">
        <f>EP122/EP107</f>
        <v>0</v>
      </c>
      <c r="ER122" s="101">
        <f>ER107*EQ122</f>
        <v>0</v>
      </c>
      <c r="ES122" s="119">
        <f t="shared" si="2517"/>
        <v>0</v>
      </c>
      <c r="ET122" s="93">
        <f>ET107</f>
        <v>6947.28</v>
      </c>
      <c r="EU122" s="120">
        <f t="shared" si="2518"/>
        <v>0</v>
      </c>
      <c r="EV122" s="101">
        <f t="shared" si="2519"/>
        <v>0</v>
      </c>
      <c r="EW122" s="101"/>
      <c r="EX122" s="121"/>
      <c r="EY122" s="122" t="e">
        <f t="shared" si="2520"/>
        <v>#DIV/0!</v>
      </c>
      <c r="EZ122" s="469">
        <f t="shared" si="2716"/>
        <v>0</v>
      </c>
      <c r="FA122" s="122">
        <f>EZ122/EZ107</f>
        <v>0</v>
      </c>
      <c r="FB122" s="101">
        <f>FB107*FA122</f>
        <v>0</v>
      </c>
      <c r="FC122" s="119">
        <f t="shared" si="2521"/>
        <v>0</v>
      </c>
      <c r="FD122" s="93">
        <f>FD107</f>
        <v>6947.28</v>
      </c>
      <c r="FE122" s="120">
        <f t="shared" si="2522"/>
        <v>0</v>
      </c>
      <c r="FF122" s="101">
        <f t="shared" si="2523"/>
        <v>0</v>
      </c>
      <c r="FG122" s="101"/>
      <c r="FH122" s="121"/>
      <c r="FI122" s="122" t="e">
        <f t="shared" si="2524"/>
        <v>#DIV/0!</v>
      </c>
      <c r="FJ122" s="469">
        <f t="shared" si="2717"/>
        <v>0</v>
      </c>
      <c r="FK122" s="122">
        <f>FJ122/FJ107</f>
        <v>0</v>
      </c>
      <c r="FL122" s="101">
        <f>FL107*FK122</f>
        <v>0</v>
      </c>
      <c r="FM122" s="119">
        <f t="shared" si="2525"/>
        <v>0</v>
      </c>
      <c r="FN122" s="93">
        <f>FN107</f>
        <v>6947.28</v>
      </c>
      <c r="FO122" s="120">
        <f t="shared" si="2526"/>
        <v>0</v>
      </c>
      <c r="FP122" s="101">
        <f t="shared" si="2527"/>
        <v>0</v>
      </c>
      <c r="FQ122" s="101"/>
      <c r="FR122" s="121"/>
      <c r="FS122" s="122" t="e">
        <f t="shared" si="2528"/>
        <v>#DIV/0!</v>
      </c>
      <c r="FT122" s="469">
        <f t="shared" si="2718"/>
        <v>0</v>
      </c>
      <c r="FU122" s="122">
        <f>FT122/FT107</f>
        <v>0</v>
      </c>
      <c r="FV122" s="101">
        <f>FV107*FU122</f>
        <v>0</v>
      </c>
      <c r="FW122" s="119">
        <f t="shared" si="2529"/>
        <v>0</v>
      </c>
      <c r="FX122" s="93">
        <f>FX107</f>
        <v>6947.28</v>
      </c>
      <c r="FY122" s="120">
        <f t="shared" si="2530"/>
        <v>0</v>
      </c>
      <c r="FZ122" s="101">
        <f t="shared" si="2531"/>
        <v>0</v>
      </c>
      <c r="GA122" s="101"/>
      <c r="GB122" s="121"/>
      <c r="GC122" s="122" t="e">
        <f t="shared" si="2532"/>
        <v>#DIV/0!</v>
      </c>
      <c r="GD122" s="469">
        <f t="shared" si="2719"/>
        <v>0</v>
      </c>
      <c r="GE122" s="122">
        <f>GD122/GD107</f>
        <v>0</v>
      </c>
      <c r="GF122" s="101">
        <f>GF107*GE122</f>
        <v>0</v>
      </c>
      <c r="GG122" s="119">
        <f t="shared" si="2533"/>
        <v>0</v>
      </c>
      <c r="GH122" s="93">
        <f>GH107</f>
        <v>6947.28</v>
      </c>
      <c r="GI122" s="120">
        <f t="shared" si="2534"/>
        <v>0</v>
      </c>
      <c r="GJ122" s="101">
        <f t="shared" si="2535"/>
        <v>0</v>
      </c>
      <c r="GK122" s="101"/>
      <c r="GL122" s="121"/>
      <c r="GM122" s="122" t="e">
        <f t="shared" si="2536"/>
        <v>#DIV/0!</v>
      </c>
      <c r="GN122" s="469">
        <f t="shared" si="2720"/>
        <v>0</v>
      </c>
      <c r="GO122" s="122">
        <f>GN122/GN107</f>
        <v>0</v>
      </c>
      <c r="GP122" s="101">
        <f>GP107*GO122</f>
        <v>0</v>
      </c>
      <c r="GQ122" s="119">
        <f t="shared" si="2537"/>
        <v>0</v>
      </c>
      <c r="GR122" s="93">
        <f>GR107</f>
        <v>6947.28</v>
      </c>
      <c r="GS122" s="120">
        <f t="shared" si="2538"/>
        <v>0</v>
      </c>
      <c r="GT122" s="101">
        <f t="shared" si="2539"/>
        <v>0</v>
      </c>
      <c r="GU122" s="101"/>
      <c r="GV122" s="121"/>
      <c r="GW122" s="122" t="e">
        <f t="shared" si="2540"/>
        <v>#DIV/0!</v>
      </c>
      <c r="GX122" s="469">
        <f t="shared" si="2721"/>
        <v>0</v>
      </c>
      <c r="GY122" s="122">
        <f>GX122/GX107</f>
        <v>0</v>
      </c>
      <c r="GZ122" s="101">
        <f>GZ107*GY122</f>
        <v>0</v>
      </c>
      <c r="HA122" s="119">
        <f t="shared" si="2541"/>
        <v>0</v>
      </c>
      <c r="HB122" s="93">
        <f>HB107</f>
        <v>6947.28</v>
      </c>
      <c r="HC122" s="120">
        <f t="shared" si="2542"/>
        <v>0</v>
      </c>
      <c r="HD122" s="101">
        <f t="shared" si="2543"/>
        <v>0</v>
      </c>
      <c r="HE122" s="101"/>
      <c r="HF122" s="121"/>
      <c r="HG122" s="122" t="e">
        <f t="shared" si="2544"/>
        <v>#DIV/0!</v>
      </c>
      <c r="HH122" s="469">
        <f t="shared" si="2722"/>
        <v>0</v>
      </c>
      <c r="HI122" s="122">
        <f>HH122/HH107</f>
        <v>0</v>
      </c>
      <c r="HJ122" s="101">
        <f>HJ107*HI122</f>
        <v>0</v>
      </c>
      <c r="HK122" s="119">
        <f t="shared" si="2545"/>
        <v>0</v>
      </c>
      <c r="HL122" s="93">
        <f>HL107</f>
        <v>6947.28</v>
      </c>
      <c r="HM122" s="120">
        <f t="shared" si="2546"/>
        <v>0</v>
      </c>
      <c r="HN122" s="101">
        <f t="shared" si="2547"/>
        <v>0</v>
      </c>
      <c r="HO122" s="101"/>
      <c r="HP122" s="121"/>
      <c r="HQ122" s="122" t="e">
        <f t="shared" si="2548"/>
        <v>#DIV/0!</v>
      </c>
      <c r="HR122" s="469">
        <f t="shared" si="2723"/>
        <v>0</v>
      </c>
      <c r="HS122" s="122">
        <f>HR122/HR107</f>
        <v>0</v>
      </c>
      <c r="HT122" s="101">
        <f>HT107*HS122</f>
        <v>0</v>
      </c>
      <c r="HU122" s="119">
        <f t="shared" si="2549"/>
        <v>0</v>
      </c>
      <c r="HV122" s="93">
        <f>HV107</f>
        <v>6947.28</v>
      </c>
      <c r="HW122" s="120">
        <f t="shared" si="2550"/>
        <v>0</v>
      </c>
      <c r="HX122" s="101">
        <f t="shared" si="2551"/>
        <v>0</v>
      </c>
      <c r="HY122" s="101"/>
      <c r="HZ122" s="121"/>
      <c r="IA122" s="122" t="e">
        <f t="shared" si="2552"/>
        <v>#DIV/0!</v>
      </c>
      <c r="IB122" s="469">
        <f t="shared" si="2724"/>
        <v>0</v>
      </c>
      <c r="IC122" s="122">
        <f>IB122/IB107</f>
        <v>0</v>
      </c>
      <c r="ID122" s="101">
        <f>ID107*IC122</f>
        <v>0</v>
      </c>
      <c r="IE122" s="119">
        <f t="shared" si="2553"/>
        <v>0</v>
      </c>
      <c r="IF122" s="93">
        <f>IF107</f>
        <v>6947.28</v>
      </c>
      <c r="IG122" s="120">
        <f t="shared" si="2554"/>
        <v>0</v>
      </c>
      <c r="IH122" s="101">
        <f t="shared" si="2555"/>
        <v>0</v>
      </c>
      <c r="II122" s="101"/>
      <c r="IJ122" s="121"/>
      <c r="IK122" s="122" t="e">
        <f t="shared" si="2556"/>
        <v>#DIV/0!</v>
      </c>
      <c r="IL122" s="469">
        <f t="shared" si="2725"/>
        <v>0</v>
      </c>
      <c r="IM122" s="122">
        <f>IL122/IL107</f>
        <v>0</v>
      </c>
      <c r="IN122" s="101">
        <f>IN107*IM122</f>
        <v>0</v>
      </c>
      <c r="IO122" s="119">
        <f t="shared" si="2557"/>
        <v>0</v>
      </c>
      <c r="IP122" s="93">
        <f>IP107</f>
        <v>6947.28</v>
      </c>
      <c r="IQ122" s="120">
        <f t="shared" si="2558"/>
        <v>0</v>
      </c>
      <c r="IR122" s="101">
        <f t="shared" si="2559"/>
        <v>0</v>
      </c>
      <c r="IS122" s="101"/>
      <c r="IT122" s="121"/>
      <c r="IU122" s="122" t="e">
        <f t="shared" si="2560"/>
        <v>#DIV/0!</v>
      </c>
      <c r="IV122" s="469">
        <f t="shared" si="2726"/>
        <v>0</v>
      </c>
      <c r="IW122" s="122">
        <f>IV122/IV107</f>
        <v>0</v>
      </c>
      <c r="IX122" s="101">
        <f>IX107*IW122</f>
        <v>0</v>
      </c>
      <c r="IY122" s="119">
        <f t="shared" si="2561"/>
        <v>0</v>
      </c>
      <c r="IZ122" s="93">
        <f>IZ107</f>
        <v>6947.28</v>
      </c>
      <c r="JA122" s="120">
        <f t="shared" si="2562"/>
        <v>0</v>
      </c>
      <c r="JB122" s="101">
        <f t="shared" si="2563"/>
        <v>0</v>
      </c>
      <c r="JC122" s="101"/>
      <c r="JD122" s="121"/>
      <c r="JE122" s="122" t="e">
        <f t="shared" si="2564"/>
        <v>#DIV/0!</v>
      </c>
      <c r="JF122" s="469">
        <f t="shared" si="2727"/>
        <v>0</v>
      </c>
      <c r="JG122" s="122">
        <f>JF122/JF107</f>
        <v>0</v>
      </c>
      <c r="JH122" s="101">
        <f>JH107*JG122</f>
        <v>0</v>
      </c>
      <c r="JI122" s="119">
        <f t="shared" si="2565"/>
        <v>0</v>
      </c>
      <c r="JJ122" s="93">
        <f>JJ107</f>
        <v>6947.28</v>
      </c>
      <c r="JK122" s="120">
        <f t="shared" si="2566"/>
        <v>0</v>
      </c>
      <c r="JL122" s="101">
        <f t="shared" si="2567"/>
        <v>0</v>
      </c>
      <c r="JM122" s="101"/>
      <c r="JN122" s="121"/>
      <c r="JO122" s="122" t="e">
        <f t="shared" si="2568"/>
        <v>#DIV/0!</v>
      </c>
      <c r="JP122" s="469">
        <f t="shared" si="2728"/>
        <v>0</v>
      </c>
      <c r="JQ122" s="122" t="e">
        <f>JP122/JP107</f>
        <v>#DIV/0!</v>
      </c>
      <c r="JR122" s="101" t="e">
        <f>JR107*JQ122</f>
        <v>#DIV/0!</v>
      </c>
      <c r="JS122" s="119">
        <f t="shared" si="2569"/>
        <v>0</v>
      </c>
      <c r="JT122" s="93">
        <f>JT107</f>
        <v>0</v>
      </c>
      <c r="JU122" s="120">
        <f t="shared" si="2570"/>
        <v>0</v>
      </c>
      <c r="JV122" s="101">
        <f t="shared" si="2571"/>
        <v>0</v>
      </c>
      <c r="JW122" s="101"/>
      <c r="JX122" s="121"/>
      <c r="JY122" s="122" t="e">
        <f t="shared" si="2572"/>
        <v>#DIV/0!</v>
      </c>
      <c r="JZ122" s="469">
        <f t="shared" si="2729"/>
        <v>0</v>
      </c>
      <c r="KA122" s="122">
        <f>JZ122/JZ107</f>
        <v>0</v>
      </c>
      <c r="KB122" s="101">
        <f>KB107*KA122</f>
        <v>0</v>
      </c>
      <c r="KC122" s="119">
        <f t="shared" si="2573"/>
        <v>0</v>
      </c>
      <c r="KD122" s="93">
        <f>KD107</f>
        <v>6947.28</v>
      </c>
      <c r="KE122" s="120">
        <f t="shared" si="2574"/>
        <v>0</v>
      </c>
      <c r="KF122" s="101">
        <f t="shared" si="2575"/>
        <v>0</v>
      </c>
      <c r="KG122" s="101"/>
      <c r="KH122" s="121"/>
      <c r="KI122" s="122" t="e">
        <f t="shared" si="2576"/>
        <v>#DIV/0!</v>
      </c>
      <c r="KJ122" s="469">
        <f t="shared" si="2730"/>
        <v>0</v>
      </c>
      <c r="KK122" s="122">
        <f>KJ122/KJ107</f>
        <v>0</v>
      </c>
      <c r="KL122" s="101">
        <f>KL107*KK122</f>
        <v>0</v>
      </c>
      <c r="KM122" s="119">
        <f t="shared" si="2577"/>
        <v>0</v>
      </c>
      <c r="KN122" s="93">
        <f>KN107</f>
        <v>6947.28</v>
      </c>
      <c r="KO122" s="120">
        <f t="shared" si="2578"/>
        <v>0</v>
      </c>
      <c r="KP122" s="101">
        <f t="shared" si="2579"/>
        <v>0</v>
      </c>
      <c r="KQ122" s="101"/>
      <c r="KR122" s="121"/>
      <c r="KS122" s="122" t="e">
        <f t="shared" si="2580"/>
        <v>#DIV/0!</v>
      </c>
      <c r="KT122" s="469">
        <f t="shared" si="2731"/>
        <v>0</v>
      </c>
      <c r="KU122" s="122">
        <f>KT122/KT107</f>
        <v>0</v>
      </c>
      <c r="KV122" s="101">
        <f>KV107*KU122</f>
        <v>0</v>
      </c>
      <c r="KW122" s="119">
        <f t="shared" si="2581"/>
        <v>0</v>
      </c>
      <c r="KX122" s="93">
        <f>KX107</f>
        <v>6947.28</v>
      </c>
      <c r="KY122" s="120">
        <f t="shared" si="2582"/>
        <v>0</v>
      </c>
      <c r="KZ122" s="101">
        <f t="shared" si="2583"/>
        <v>0</v>
      </c>
      <c r="LA122" s="101"/>
      <c r="LB122" s="121"/>
      <c r="LC122" s="122" t="e">
        <f t="shared" si="2584"/>
        <v>#DIV/0!</v>
      </c>
      <c r="LD122" s="469">
        <f t="shared" si="2732"/>
        <v>0</v>
      </c>
      <c r="LE122" s="122">
        <f>LD122/LD107</f>
        <v>0</v>
      </c>
      <c r="LF122" s="101">
        <f>LF107*LE122</f>
        <v>0</v>
      </c>
      <c r="LG122" s="119">
        <f t="shared" si="2585"/>
        <v>0</v>
      </c>
      <c r="LH122" s="93">
        <f>LH107</f>
        <v>6947.28</v>
      </c>
      <c r="LI122" s="120">
        <f t="shared" si="2586"/>
        <v>0</v>
      </c>
      <c r="LJ122" s="101">
        <f t="shared" si="2587"/>
        <v>0</v>
      </c>
      <c r="LK122" s="101"/>
      <c r="LL122" s="121"/>
      <c r="LM122" s="122" t="e">
        <f t="shared" si="2588"/>
        <v>#DIV/0!</v>
      </c>
      <c r="LN122" s="469">
        <f t="shared" si="2733"/>
        <v>0</v>
      </c>
      <c r="LO122" s="122">
        <f>LN122/LN107</f>
        <v>0</v>
      </c>
      <c r="LP122" s="101">
        <f>LP107*LO122</f>
        <v>0</v>
      </c>
      <c r="LQ122" s="119">
        <f t="shared" si="2589"/>
        <v>0</v>
      </c>
      <c r="LR122" s="93">
        <f>LR107</f>
        <v>6947.28</v>
      </c>
      <c r="LS122" s="120">
        <f t="shared" si="2590"/>
        <v>0</v>
      </c>
      <c r="LT122" s="101">
        <f t="shared" si="2591"/>
        <v>0</v>
      </c>
      <c r="LU122" s="101"/>
      <c r="LV122" s="121"/>
      <c r="LW122" s="122" t="e">
        <f t="shared" si="2592"/>
        <v>#DIV/0!</v>
      </c>
      <c r="LX122" s="469">
        <f t="shared" si="2734"/>
        <v>0</v>
      </c>
      <c r="LY122" s="122">
        <f>LX122/LX107</f>
        <v>0</v>
      </c>
      <c r="LZ122" s="101">
        <f>LZ107*LY122</f>
        <v>0</v>
      </c>
      <c r="MA122" s="119">
        <f t="shared" si="2593"/>
        <v>0</v>
      </c>
      <c r="MB122" s="93">
        <f>MB107</f>
        <v>6947.28</v>
      </c>
      <c r="MC122" s="120">
        <f t="shared" si="2594"/>
        <v>0</v>
      </c>
      <c r="MD122" s="101">
        <f t="shared" si="2595"/>
        <v>0</v>
      </c>
      <c r="ME122" s="101"/>
      <c r="MF122" s="121"/>
      <c r="MG122" s="122" t="e">
        <f t="shared" si="2596"/>
        <v>#DIV/0!</v>
      </c>
      <c r="MH122" s="469">
        <f t="shared" si="2735"/>
        <v>0</v>
      </c>
      <c r="MI122" s="122">
        <f>MH122/MH107</f>
        <v>0</v>
      </c>
      <c r="MJ122" s="101">
        <f>MJ107*MI122</f>
        <v>0</v>
      </c>
      <c r="MK122" s="119">
        <f t="shared" si="2597"/>
        <v>0</v>
      </c>
      <c r="ML122" s="93">
        <f>ML107</f>
        <v>6947.28</v>
      </c>
      <c r="MM122" s="120">
        <f t="shared" si="2598"/>
        <v>0</v>
      </c>
      <c r="MN122" s="101">
        <f t="shared" si="2599"/>
        <v>0</v>
      </c>
      <c r="MO122" s="101"/>
      <c r="MP122" s="121"/>
      <c r="MQ122" s="122" t="e">
        <f t="shared" si="2600"/>
        <v>#DIV/0!</v>
      </c>
      <c r="MR122" s="469">
        <f t="shared" si="2736"/>
        <v>0</v>
      </c>
      <c r="MS122" s="122">
        <f>MR122/MR107</f>
        <v>0</v>
      </c>
      <c r="MT122" s="101">
        <f>MT107*MS122</f>
        <v>0</v>
      </c>
      <c r="MU122" s="119">
        <f t="shared" si="2601"/>
        <v>0</v>
      </c>
      <c r="MV122" s="93">
        <f>MV107</f>
        <v>6947.28</v>
      </c>
      <c r="MW122" s="120">
        <f t="shared" si="2602"/>
        <v>0</v>
      </c>
      <c r="MX122" s="101">
        <f t="shared" si="2603"/>
        <v>0</v>
      </c>
      <c r="MY122" s="101"/>
      <c r="MZ122" s="121"/>
      <c r="NA122" s="122" t="e">
        <f t="shared" si="2604"/>
        <v>#DIV/0!</v>
      </c>
      <c r="NB122" s="469">
        <f t="shared" si="2737"/>
        <v>0</v>
      </c>
      <c r="NC122" s="122">
        <f>NB122/NB107</f>
        <v>0</v>
      </c>
      <c r="ND122" s="101">
        <f>ND107*NC122</f>
        <v>0</v>
      </c>
      <c r="NE122" s="119">
        <f t="shared" si="2605"/>
        <v>0</v>
      </c>
      <c r="NF122" s="93">
        <f>NF107</f>
        <v>6947.28</v>
      </c>
      <c r="NG122" s="120">
        <f t="shared" si="2606"/>
        <v>0</v>
      </c>
      <c r="NH122" s="101">
        <f t="shared" si="2607"/>
        <v>0</v>
      </c>
      <c r="NI122" s="101"/>
      <c r="NJ122" s="121"/>
      <c r="NK122" s="122" t="e">
        <f t="shared" si="2608"/>
        <v>#DIV/0!</v>
      </c>
      <c r="NL122" s="469">
        <f t="shared" si="2738"/>
        <v>0</v>
      </c>
      <c r="NM122" s="122">
        <f>NL122/NL107</f>
        <v>0</v>
      </c>
      <c r="NN122" s="101">
        <f>NN107*NM122</f>
        <v>0</v>
      </c>
      <c r="NO122" s="119">
        <f t="shared" si="2609"/>
        <v>0</v>
      </c>
      <c r="NP122" s="93">
        <f>NP107</f>
        <v>6947.28</v>
      </c>
      <c r="NQ122" s="120">
        <f t="shared" si="2610"/>
        <v>0</v>
      </c>
      <c r="NR122" s="101">
        <f t="shared" si="2611"/>
        <v>0</v>
      </c>
      <c r="NS122" s="101"/>
      <c r="NT122" s="121"/>
      <c r="NU122" s="122" t="e">
        <f t="shared" si="2612"/>
        <v>#DIV/0!</v>
      </c>
      <c r="NV122" s="469">
        <f t="shared" si="2739"/>
        <v>0</v>
      </c>
      <c r="NW122" s="122">
        <f>NV122/NV107</f>
        <v>0</v>
      </c>
      <c r="NX122" s="101">
        <f>NX107*NW122</f>
        <v>0</v>
      </c>
      <c r="NY122" s="119">
        <f t="shared" si="2613"/>
        <v>0</v>
      </c>
      <c r="NZ122" s="93">
        <f>NZ107</f>
        <v>6947.28</v>
      </c>
      <c r="OA122" s="120">
        <f t="shared" si="2614"/>
        <v>0</v>
      </c>
      <c r="OB122" s="101">
        <f t="shared" si="2615"/>
        <v>0</v>
      </c>
      <c r="OC122" s="101"/>
      <c r="OD122" s="121"/>
      <c r="OE122" s="122" t="e">
        <f t="shared" si="2616"/>
        <v>#DIV/0!</v>
      </c>
      <c r="OF122" s="469">
        <f t="shared" si="2740"/>
        <v>0</v>
      </c>
      <c r="OG122" s="122">
        <f>OF122/OF107</f>
        <v>0</v>
      </c>
      <c r="OH122" s="101">
        <f>OH107*OG122</f>
        <v>0</v>
      </c>
      <c r="OI122" s="119">
        <f t="shared" si="2617"/>
        <v>0</v>
      </c>
      <c r="OJ122" s="93">
        <f>OJ107</f>
        <v>6947.28</v>
      </c>
      <c r="OK122" s="120">
        <f t="shared" si="2618"/>
        <v>0</v>
      </c>
      <c r="OL122" s="101">
        <f t="shared" si="2619"/>
        <v>0</v>
      </c>
      <c r="OM122" s="101"/>
      <c r="ON122" s="121"/>
      <c r="OO122" s="122" t="e">
        <f t="shared" si="2620"/>
        <v>#DIV/0!</v>
      </c>
      <c r="OP122" s="469">
        <f t="shared" si="2741"/>
        <v>0</v>
      </c>
      <c r="OQ122" s="122">
        <f>OP122/OP107</f>
        <v>0</v>
      </c>
      <c r="OR122" s="101">
        <f>OR107*OQ122</f>
        <v>0</v>
      </c>
      <c r="OS122" s="119">
        <f t="shared" si="2621"/>
        <v>0</v>
      </c>
      <c r="OT122" s="93">
        <f>OT107</f>
        <v>6947.28</v>
      </c>
      <c r="OU122" s="120">
        <f t="shared" si="2622"/>
        <v>0</v>
      </c>
      <c r="OV122" s="101">
        <f t="shared" si="2623"/>
        <v>0</v>
      </c>
      <c r="OW122" s="101"/>
      <c r="OX122" s="121"/>
      <c r="OY122" s="122" t="e">
        <f t="shared" si="2624"/>
        <v>#DIV/0!</v>
      </c>
      <c r="OZ122" s="469">
        <f t="shared" si="2742"/>
        <v>0</v>
      </c>
      <c r="PA122" s="122">
        <f>OZ122/OZ107</f>
        <v>0</v>
      </c>
      <c r="PB122" s="101">
        <f>PB107*PA122</f>
        <v>0</v>
      </c>
      <c r="PC122" s="119">
        <f t="shared" si="2625"/>
        <v>0</v>
      </c>
      <c r="PD122" s="93">
        <f>PD107</f>
        <v>6947.28</v>
      </c>
      <c r="PE122" s="120">
        <f t="shared" si="2626"/>
        <v>0</v>
      </c>
      <c r="PF122" s="101">
        <f t="shared" si="2627"/>
        <v>0</v>
      </c>
      <c r="PG122" s="101"/>
      <c r="PH122" s="121"/>
      <c r="PI122" s="122" t="e">
        <f t="shared" si="2628"/>
        <v>#DIV/0!</v>
      </c>
      <c r="PJ122" s="469">
        <f t="shared" si="2743"/>
        <v>0</v>
      </c>
      <c r="PK122" s="122">
        <f>PJ122/PJ107</f>
        <v>0</v>
      </c>
      <c r="PL122" s="101">
        <f>PL107*PK122</f>
        <v>0</v>
      </c>
      <c r="PM122" s="119">
        <f t="shared" si="2629"/>
        <v>0</v>
      </c>
      <c r="PN122" s="93">
        <f>PN107</f>
        <v>6947.28</v>
      </c>
      <c r="PO122" s="120">
        <f t="shared" si="2630"/>
        <v>0</v>
      </c>
      <c r="PP122" s="101">
        <f t="shared" si="2631"/>
        <v>0</v>
      </c>
      <c r="PQ122" s="101"/>
      <c r="PR122" s="121"/>
      <c r="PS122" s="122" t="e">
        <f t="shared" si="2632"/>
        <v>#DIV/0!</v>
      </c>
      <c r="PT122" s="469">
        <f t="shared" si="2744"/>
        <v>0</v>
      </c>
      <c r="PU122" s="122" t="e">
        <f>PT122/PT107</f>
        <v>#DIV/0!</v>
      </c>
      <c r="PV122" s="101" t="e">
        <f>PV107*PU122</f>
        <v>#DIV/0!</v>
      </c>
      <c r="PW122" s="119">
        <f t="shared" si="2633"/>
        <v>0</v>
      </c>
      <c r="PX122" s="93">
        <f>PX107</f>
        <v>0</v>
      </c>
      <c r="PY122" s="120">
        <f t="shared" si="2634"/>
        <v>0</v>
      </c>
      <c r="PZ122" s="101">
        <f t="shared" si="2635"/>
        <v>0</v>
      </c>
      <c r="QA122" s="101"/>
      <c r="QB122" s="121"/>
      <c r="QC122" s="122" t="e">
        <f t="shared" si="2636"/>
        <v>#DIV/0!</v>
      </c>
      <c r="QD122" s="469">
        <f t="shared" si="2745"/>
        <v>0</v>
      </c>
      <c r="QE122" s="122">
        <f>QD122/QD107</f>
        <v>0</v>
      </c>
      <c r="QF122" s="101">
        <f>QF107*QE122</f>
        <v>0</v>
      </c>
      <c r="QG122" s="119">
        <f t="shared" si="2637"/>
        <v>0</v>
      </c>
      <c r="QH122" s="93">
        <f>QH107</f>
        <v>6947.28</v>
      </c>
      <c r="QI122" s="120">
        <f t="shared" si="2638"/>
        <v>0</v>
      </c>
      <c r="QJ122" s="101">
        <f t="shared" si="2639"/>
        <v>0</v>
      </c>
      <c r="QK122" s="101"/>
      <c r="QL122" s="121"/>
      <c r="QM122" s="122" t="e">
        <f t="shared" si="2640"/>
        <v>#DIV/0!</v>
      </c>
      <c r="QN122" s="469">
        <f t="shared" si="2746"/>
        <v>0</v>
      </c>
      <c r="QO122" s="122">
        <f>QN122/QN107</f>
        <v>0</v>
      </c>
      <c r="QP122" s="101">
        <f>QP107*QO122</f>
        <v>0</v>
      </c>
      <c r="QQ122" s="119">
        <f t="shared" si="2641"/>
        <v>0</v>
      </c>
      <c r="QR122" s="93">
        <f>QR107</f>
        <v>6947.28</v>
      </c>
      <c r="QS122" s="120">
        <f t="shared" si="2642"/>
        <v>0</v>
      </c>
      <c r="QT122" s="101">
        <f t="shared" si="2643"/>
        <v>0</v>
      </c>
      <c r="QU122" s="101"/>
      <c r="QV122" s="121"/>
      <c r="QW122" s="122" t="e">
        <f t="shared" si="2644"/>
        <v>#DIV/0!</v>
      </c>
      <c r="QX122" s="469">
        <f t="shared" si="2747"/>
        <v>0</v>
      </c>
      <c r="QY122" s="122">
        <f>QX122/QX107</f>
        <v>0</v>
      </c>
      <c r="QZ122" s="101">
        <f>QZ107*QY122</f>
        <v>0</v>
      </c>
      <c r="RA122" s="119">
        <f t="shared" si="2645"/>
        <v>0</v>
      </c>
      <c r="RB122" s="93">
        <f>RB107</f>
        <v>6947.28</v>
      </c>
      <c r="RC122" s="120">
        <f t="shared" si="2646"/>
        <v>0</v>
      </c>
      <c r="RD122" s="101">
        <f t="shared" si="2647"/>
        <v>0</v>
      </c>
      <c r="RE122" s="101"/>
      <c r="RF122" s="121"/>
      <c r="RG122" s="122" t="e">
        <f t="shared" si="2648"/>
        <v>#DIV/0!</v>
      </c>
      <c r="RH122" s="469">
        <f t="shared" si="2748"/>
        <v>0</v>
      </c>
      <c r="RI122" s="122">
        <f>RH122/RH107</f>
        <v>0</v>
      </c>
      <c r="RJ122" s="101">
        <f>RJ107*RI122</f>
        <v>0</v>
      </c>
      <c r="RK122" s="119">
        <f t="shared" si="2649"/>
        <v>0</v>
      </c>
      <c r="RL122" s="93">
        <f>RL107</f>
        <v>6947.28</v>
      </c>
      <c r="RM122" s="120">
        <f t="shared" si="2650"/>
        <v>0</v>
      </c>
      <c r="RN122" s="101">
        <f t="shared" si="2651"/>
        <v>0</v>
      </c>
      <c r="RO122" s="101"/>
      <c r="RP122" s="121"/>
      <c r="RQ122" s="122" t="e">
        <f t="shared" si="2652"/>
        <v>#DIV/0!</v>
      </c>
      <c r="RR122" s="469">
        <f t="shared" si="2749"/>
        <v>0</v>
      </c>
      <c r="RS122" s="122">
        <f>RR122/RR107</f>
        <v>0</v>
      </c>
      <c r="RT122" s="101">
        <f>RT107*RS122</f>
        <v>0</v>
      </c>
      <c r="RU122" s="119">
        <f t="shared" si="2653"/>
        <v>0</v>
      </c>
      <c r="RV122" s="93">
        <f>RV107</f>
        <v>6947.28</v>
      </c>
      <c r="RW122" s="120">
        <f t="shared" si="2654"/>
        <v>0</v>
      </c>
      <c r="RX122" s="101">
        <f t="shared" si="2655"/>
        <v>0</v>
      </c>
      <c r="RY122" s="101"/>
      <c r="RZ122" s="121"/>
      <c r="SA122" s="122" t="e">
        <f t="shared" si="2656"/>
        <v>#DIV/0!</v>
      </c>
      <c r="SB122" s="469">
        <f t="shared" si="2750"/>
        <v>0</v>
      </c>
      <c r="SC122" s="122">
        <f>SB122/SB107</f>
        <v>0</v>
      </c>
      <c r="SD122" s="101">
        <f>SD107*SC122</f>
        <v>0</v>
      </c>
      <c r="SE122" s="119">
        <f t="shared" si="2657"/>
        <v>0</v>
      </c>
      <c r="SF122" s="93">
        <f>SF107</f>
        <v>6947.28</v>
      </c>
      <c r="SG122" s="120">
        <f t="shared" si="2658"/>
        <v>0</v>
      </c>
      <c r="SH122" s="101">
        <f t="shared" si="2659"/>
        <v>0</v>
      </c>
      <c r="SI122" s="101"/>
      <c r="SJ122" s="121"/>
      <c r="SK122" s="122" t="e">
        <f t="shared" si="2660"/>
        <v>#DIV/0!</v>
      </c>
      <c r="SL122" s="469">
        <f t="shared" si="2751"/>
        <v>0</v>
      </c>
      <c r="SM122" s="122">
        <f>SL122/SL107</f>
        <v>0</v>
      </c>
      <c r="SN122" s="101">
        <f>SN107*SM122</f>
        <v>0</v>
      </c>
      <c r="SO122" s="119">
        <f t="shared" si="2661"/>
        <v>0</v>
      </c>
      <c r="SP122" s="93">
        <f>SP107</f>
        <v>6947.28</v>
      </c>
      <c r="SQ122" s="120">
        <f t="shared" si="2662"/>
        <v>0</v>
      </c>
      <c r="SR122" s="101">
        <f t="shared" si="2663"/>
        <v>0</v>
      </c>
      <c r="SS122" s="101"/>
      <c r="ST122" s="121"/>
      <c r="SU122" s="122" t="e">
        <f t="shared" si="2664"/>
        <v>#DIV/0!</v>
      </c>
      <c r="SV122" s="469">
        <f t="shared" si="2752"/>
        <v>0</v>
      </c>
      <c r="SW122" s="122">
        <f>SV122/SV107</f>
        <v>0</v>
      </c>
      <c r="SX122" s="101">
        <f>SX107*SW122</f>
        <v>0</v>
      </c>
      <c r="SY122" s="119">
        <f t="shared" si="2665"/>
        <v>0</v>
      </c>
      <c r="SZ122" s="93">
        <f>SZ107</f>
        <v>6947.28</v>
      </c>
      <c r="TA122" s="120">
        <f t="shared" si="2666"/>
        <v>0</v>
      </c>
      <c r="TB122" s="101">
        <f t="shared" si="2667"/>
        <v>0</v>
      </c>
      <c r="TC122" s="101"/>
      <c r="TD122" s="121"/>
      <c r="TE122" s="122" t="e">
        <f t="shared" si="2668"/>
        <v>#DIV/0!</v>
      </c>
      <c r="TF122" s="469">
        <f t="shared" si="2753"/>
        <v>0</v>
      </c>
      <c r="TG122" s="122">
        <f>TF122/TF107</f>
        <v>0</v>
      </c>
      <c r="TH122" s="101">
        <f>TH107*TG122</f>
        <v>0</v>
      </c>
      <c r="TI122" s="119">
        <f t="shared" si="2669"/>
        <v>0</v>
      </c>
      <c r="TJ122" s="93">
        <f>TJ107</f>
        <v>6947.28</v>
      </c>
      <c r="TK122" s="120">
        <f t="shared" si="2670"/>
        <v>0</v>
      </c>
      <c r="TL122" s="101">
        <f t="shared" si="2671"/>
        <v>0</v>
      </c>
      <c r="TM122" s="101"/>
      <c r="TN122" s="121"/>
      <c r="TO122" s="122" t="e">
        <f t="shared" si="2672"/>
        <v>#DIV/0!</v>
      </c>
      <c r="TP122" s="469">
        <f t="shared" si="2754"/>
        <v>0</v>
      </c>
      <c r="TQ122" s="122">
        <f>TP122/TP107</f>
        <v>0</v>
      </c>
      <c r="TR122" s="101">
        <f>TR107*TQ122</f>
        <v>0</v>
      </c>
      <c r="TS122" s="119">
        <f t="shared" si="2673"/>
        <v>0</v>
      </c>
      <c r="TT122" s="93">
        <f>TT107</f>
        <v>6947.28</v>
      </c>
      <c r="TU122" s="120">
        <f t="shared" si="2674"/>
        <v>0</v>
      </c>
      <c r="TV122" s="101">
        <f t="shared" si="2675"/>
        <v>0</v>
      </c>
      <c r="TW122" s="101"/>
      <c r="TX122" s="121"/>
      <c r="TY122" s="122" t="e">
        <f t="shared" si="2676"/>
        <v>#DIV/0!</v>
      </c>
      <c r="TZ122" s="469">
        <f t="shared" si="2755"/>
        <v>0</v>
      </c>
      <c r="UA122" s="122">
        <f>TZ122/TZ107</f>
        <v>0</v>
      </c>
      <c r="UB122" s="101">
        <f>UB107*UA122</f>
        <v>0</v>
      </c>
      <c r="UC122" s="119">
        <f t="shared" si="2677"/>
        <v>0</v>
      </c>
      <c r="UD122" s="93">
        <f>UD107</f>
        <v>6947.28</v>
      </c>
      <c r="UE122" s="120">
        <f t="shared" si="2678"/>
        <v>0</v>
      </c>
      <c r="UF122" s="101">
        <f t="shared" si="2679"/>
        <v>0</v>
      </c>
      <c r="UG122" s="101"/>
      <c r="UH122" s="121"/>
      <c r="UI122" s="122" t="e">
        <f t="shared" si="2680"/>
        <v>#DIV/0!</v>
      </c>
      <c r="UJ122" s="469">
        <f t="shared" si="2756"/>
        <v>0</v>
      </c>
      <c r="UK122" s="122">
        <f>UJ122/UJ107</f>
        <v>0</v>
      </c>
      <c r="UL122" s="101">
        <f>UL107*UK122</f>
        <v>0</v>
      </c>
      <c r="UM122" s="119">
        <f t="shared" si="2681"/>
        <v>0</v>
      </c>
      <c r="UN122" s="93">
        <f>UN107</f>
        <v>6947.28</v>
      </c>
      <c r="UO122" s="120">
        <f t="shared" si="2682"/>
        <v>0</v>
      </c>
      <c r="UP122" s="101">
        <f t="shared" si="2683"/>
        <v>0</v>
      </c>
      <c r="UQ122" s="101"/>
      <c r="UR122" s="121"/>
      <c r="US122" s="122" t="e">
        <f t="shared" si="2684"/>
        <v>#DIV/0!</v>
      </c>
      <c r="UT122" s="469">
        <f t="shared" si="2757"/>
        <v>0</v>
      </c>
      <c r="UU122" s="122">
        <f>UT122/UT107</f>
        <v>0</v>
      </c>
      <c r="UV122" s="101">
        <f>UV107*UU122</f>
        <v>0</v>
      </c>
      <c r="UW122" s="119">
        <f t="shared" si="2685"/>
        <v>0</v>
      </c>
      <c r="UX122" s="93">
        <f>UX107</f>
        <v>6947.28</v>
      </c>
      <c r="UY122" s="120">
        <f t="shared" si="2686"/>
        <v>0</v>
      </c>
      <c r="UZ122" s="101">
        <f t="shared" si="2687"/>
        <v>0</v>
      </c>
      <c r="VA122" s="101"/>
      <c r="VB122" s="121"/>
      <c r="VC122" s="122" t="e">
        <f t="shared" si="2688"/>
        <v>#DIV/0!</v>
      </c>
      <c r="VD122" s="469">
        <f t="shared" si="2758"/>
        <v>0</v>
      </c>
      <c r="VE122" s="122">
        <f>VD122/VD107</f>
        <v>0</v>
      </c>
      <c r="VF122" s="101">
        <f>VF107*VE122</f>
        <v>0</v>
      </c>
      <c r="VG122" s="119">
        <f t="shared" si="2689"/>
        <v>0</v>
      </c>
      <c r="VH122" s="93">
        <f>VH107</f>
        <v>6947.28</v>
      </c>
      <c r="VI122" s="120">
        <f t="shared" si="2690"/>
        <v>0</v>
      </c>
      <c r="VJ122" s="101">
        <f t="shared" si="2691"/>
        <v>0</v>
      </c>
      <c r="VK122" s="101"/>
      <c r="VL122" s="121"/>
      <c r="VM122" s="122" t="e">
        <f t="shared" si="2692"/>
        <v>#DIV/0!</v>
      </c>
      <c r="VN122" s="469">
        <f t="shared" si="2759"/>
        <v>0</v>
      </c>
      <c r="VO122" s="122">
        <f>VN122/VN107</f>
        <v>0</v>
      </c>
      <c r="VP122" s="101">
        <f>VP107*VO122</f>
        <v>0</v>
      </c>
      <c r="VQ122" s="119">
        <f t="shared" si="2693"/>
        <v>0</v>
      </c>
      <c r="VR122" s="93">
        <f>VR107</f>
        <v>6947.28</v>
      </c>
      <c r="VS122" s="120">
        <f t="shared" si="2694"/>
        <v>0</v>
      </c>
      <c r="VT122" s="101">
        <f t="shared" si="2695"/>
        <v>0</v>
      </c>
      <c r="VU122" s="101"/>
      <c r="VV122" s="121"/>
      <c r="VW122" s="122" t="e">
        <f t="shared" si="2696"/>
        <v>#DIV/0!</v>
      </c>
      <c r="VX122" s="452">
        <f t="shared" si="2697"/>
        <v>0</v>
      </c>
      <c r="VY122" s="122">
        <f>VX122/VX107</f>
        <v>0</v>
      </c>
      <c r="VZ122" s="101">
        <f>VZ107*VY122</f>
        <v>0</v>
      </c>
      <c r="WA122" s="119">
        <f t="shared" si="2698"/>
        <v>0</v>
      </c>
      <c r="WB122" s="93">
        <f>WB107</f>
        <v>6947.28</v>
      </c>
      <c r="WC122" s="120">
        <f t="shared" si="2699"/>
        <v>0</v>
      </c>
      <c r="WD122" s="101">
        <f t="shared" si="2700"/>
        <v>0</v>
      </c>
      <c r="WE122" s="101"/>
      <c r="WF122" s="121"/>
    </row>
    <row r="123" spans="1:604">
      <c r="A123" s="5" t="s">
        <v>1215</v>
      </c>
      <c r="B123" s="14" t="s">
        <v>464</v>
      </c>
      <c r="C123" s="14"/>
      <c r="D123" s="14"/>
      <c r="E123" s="4"/>
      <c r="F123" s="18">
        <f>SUM(F125:F138)</f>
        <v>223</v>
      </c>
      <c r="G123" s="4"/>
      <c r="H123" s="107"/>
      <c r="I123" s="119"/>
      <c r="J123" s="101"/>
      <c r="K123" s="120">
        <f>K10+K26+K42+K58+K74+K107</f>
        <v>12437.67504</v>
      </c>
      <c r="L123" s="101">
        <f t="shared" si="2463"/>
        <v>2773601.53</v>
      </c>
      <c r="M123" s="127">
        <f>M10+M26+M42+M58+M74+M107</f>
        <v>2773601.53</v>
      </c>
      <c r="N123" s="121">
        <f>M123-L123</f>
        <v>0</v>
      </c>
      <c r="O123" s="122">
        <f t="shared" si="2464"/>
        <v>1.39534</v>
      </c>
      <c r="P123" s="18">
        <f>SUM(P125:P138)</f>
        <v>446</v>
      </c>
      <c r="Q123" s="4"/>
      <c r="R123" s="107"/>
      <c r="S123" s="119"/>
      <c r="T123" s="101"/>
      <c r="U123" s="120">
        <f>U10+U26+U42+U58+U74+U107</f>
        <v>7674.1637499999997</v>
      </c>
      <c r="V123" s="101">
        <f t="shared" si="2467"/>
        <v>3422677.03</v>
      </c>
      <c r="W123" s="127">
        <f>W10+W26+W42+W58+W74+W107</f>
        <v>3422677.02</v>
      </c>
      <c r="X123" s="121">
        <f>W123-V123</f>
        <v>-0.01</v>
      </c>
      <c r="Y123" s="122">
        <f t="shared" si="2468"/>
        <v>0.86094000000000004</v>
      </c>
      <c r="Z123" s="18">
        <f>SUM(Z125:Z138)</f>
        <v>276</v>
      </c>
      <c r="AA123" s="4"/>
      <c r="AB123" s="107"/>
      <c r="AC123" s="119"/>
      <c r="AD123" s="101"/>
      <c r="AE123" s="120">
        <f>AE10+AE26+AE42+AE58+AE74+AE107</f>
        <v>11967.387849999999</v>
      </c>
      <c r="AF123" s="101">
        <f t="shared" si="2471"/>
        <v>3302999.05</v>
      </c>
      <c r="AG123" s="127">
        <f>AG10+AG26+AG42+AG58+AG74+AG107</f>
        <v>3302999.04</v>
      </c>
      <c r="AH123" s="121">
        <f>AG123-AF123</f>
        <v>-0.01</v>
      </c>
      <c r="AI123" s="122">
        <f t="shared" si="2472"/>
        <v>1.3425800000000001</v>
      </c>
      <c r="AJ123" s="18">
        <f>SUM(AJ125:AJ138)</f>
        <v>0</v>
      </c>
      <c r="AK123" s="4"/>
      <c r="AL123" s="107"/>
      <c r="AM123" s="119"/>
      <c r="AN123" s="101"/>
      <c r="AO123" s="120">
        <f>AO10+AO26+AO42+AO58+AO74+AO107</f>
        <v>0</v>
      </c>
      <c r="AP123" s="101">
        <f t="shared" si="2475"/>
        <v>0</v>
      </c>
      <c r="AQ123" s="127">
        <f>AQ10+AQ26+AQ42+AQ58+AQ74+AQ107</f>
        <v>0</v>
      </c>
      <c r="AR123" s="121">
        <f>AQ123-AP123</f>
        <v>0</v>
      </c>
      <c r="AS123" s="122">
        <f t="shared" si="2476"/>
        <v>0</v>
      </c>
      <c r="AT123" s="18">
        <f>SUM(AT125:AT138)</f>
        <v>131</v>
      </c>
      <c r="AU123" s="4"/>
      <c r="AV123" s="107"/>
      <c r="AW123" s="119"/>
      <c r="AX123" s="101"/>
      <c r="AY123" s="120">
        <f>AY10+AY26+AY42+AY58+AY74+AY107</f>
        <v>9219.8888000000006</v>
      </c>
      <c r="AZ123" s="101">
        <f t="shared" si="2479"/>
        <v>1207805.43</v>
      </c>
      <c r="BA123" s="127">
        <f>BA10+BA26+BA42+BA58+BA74+BA107</f>
        <v>1207805.4399999999</v>
      </c>
      <c r="BB123" s="121">
        <f>BA123-AZ123</f>
        <v>0.01</v>
      </c>
      <c r="BC123" s="122">
        <f t="shared" si="2480"/>
        <v>1.0343500000000001</v>
      </c>
      <c r="BD123" s="18">
        <f>SUM(BD125:BD138)</f>
        <v>151</v>
      </c>
      <c r="BE123" s="4"/>
      <c r="BF123" s="107"/>
      <c r="BG123" s="119"/>
      <c r="BH123" s="101"/>
      <c r="BI123" s="120">
        <f>BI10+BI26+BI42+BI58+BI74+BI107</f>
        <v>8216.0471400000006</v>
      </c>
      <c r="BJ123" s="101">
        <f t="shared" si="2483"/>
        <v>1240623.1200000001</v>
      </c>
      <c r="BK123" s="127">
        <f>BK10+BK26+BK42+BK58+BK74+BK107</f>
        <v>1240623.1200000001</v>
      </c>
      <c r="BL123" s="121">
        <f>BK123-BJ123</f>
        <v>0</v>
      </c>
      <c r="BM123" s="122">
        <f t="shared" si="2484"/>
        <v>0.92173000000000005</v>
      </c>
      <c r="BN123" s="18">
        <f>SUM(BN125:BN138)</f>
        <v>50</v>
      </c>
      <c r="BO123" s="4"/>
      <c r="BP123" s="107"/>
      <c r="BQ123" s="119"/>
      <c r="BR123" s="101"/>
      <c r="BS123" s="120">
        <f>BS10+BS26+BS42+BS58+BS74+BS107</f>
        <v>12779.046</v>
      </c>
      <c r="BT123" s="101">
        <f t="shared" si="2487"/>
        <v>638952.30000000005</v>
      </c>
      <c r="BU123" s="127">
        <f>BU10+BU26+BU42+BU58+BU74+BU107</f>
        <v>638952.30000000005</v>
      </c>
      <c r="BV123" s="121">
        <f>BU123-BT123</f>
        <v>0</v>
      </c>
      <c r="BW123" s="122">
        <f t="shared" si="2488"/>
        <v>1.43364</v>
      </c>
      <c r="BX123" s="18">
        <f>SUM(BX125:BX138)</f>
        <v>167</v>
      </c>
      <c r="BY123" s="4"/>
      <c r="BZ123" s="107"/>
      <c r="CA123" s="119"/>
      <c r="CB123" s="101"/>
      <c r="CC123" s="120">
        <f>CC10+CC26+CC42+CC58+CC74+CC107</f>
        <v>6364.9109099999996</v>
      </c>
      <c r="CD123" s="101">
        <f t="shared" si="2491"/>
        <v>1062940.1200000001</v>
      </c>
      <c r="CE123" s="127">
        <f>CE10+CE26+CE42+CE58+CE74+CE107</f>
        <v>1062940.1200000001</v>
      </c>
      <c r="CF123" s="121">
        <f>CE123-CD123</f>
        <v>0</v>
      </c>
      <c r="CG123" s="122">
        <f t="shared" si="2492"/>
        <v>0.71406000000000003</v>
      </c>
      <c r="CH123" s="18">
        <f>SUM(CH125:CH138)</f>
        <v>0</v>
      </c>
      <c r="CI123" s="4"/>
      <c r="CJ123" s="107"/>
      <c r="CK123" s="119"/>
      <c r="CL123" s="101"/>
      <c r="CM123" s="120">
        <f>CM10+CM26+CM42+CM58+CM74+CM107</f>
        <v>0</v>
      </c>
      <c r="CN123" s="101">
        <f t="shared" si="2495"/>
        <v>0</v>
      </c>
      <c r="CO123" s="127">
        <f>CO10+CO26+CO42+CO58+CO74+CO107</f>
        <v>0</v>
      </c>
      <c r="CP123" s="121">
        <f>CO123-CN123</f>
        <v>0</v>
      </c>
      <c r="CQ123" s="122">
        <f t="shared" si="2496"/>
        <v>0</v>
      </c>
      <c r="CR123" s="18">
        <f>SUM(CR125:CR138)</f>
        <v>121</v>
      </c>
      <c r="CS123" s="4"/>
      <c r="CT123" s="107"/>
      <c r="CU123" s="119"/>
      <c r="CV123" s="101"/>
      <c r="CW123" s="120">
        <f>CW10+CW26+CW42+CW58+CW74+CW107</f>
        <v>7942.6647999999996</v>
      </c>
      <c r="CX123" s="101">
        <f t="shared" si="2499"/>
        <v>961062.44</v>
      </c>
      <c r="CY123" s="127">
        <f>CY10+CY26+CY42+CY58+CY74+CY107</f>
        <v>961062.44</v>
      </c>
      <c r="CZ123" s="121">
        <f>CY123-CX123</f>
        <v>0</v>
      </c>
      <c r="DA123" s="122">
        <f t="shared" si="2500"/>
        <v>0.89105999999999996</v>
      </c>
      <c r="DB123" s="18">
        <f>SUM(DB125:DB138)</f>
        <v>338</v>
      </c>
      <c r="DC123" s="4"/>
      <c r="DD123" s="107"/>
      <c r="DE123" s="119"/>
      <c r="DF123" s="101"/>
      <c r="DG123" s="120">
        <f>DG10+DG26+DG42+DG58+DG74+DG107</f>
        <v>10612.53932</v>
      </c>
      <c r="DH123" s="101">
        <f t="shared" si="2503"/>
        <v>3587038.29</v>
      </c>
      <c r="DI123" s="127">
        <f>DI10+DI26+DI42+DI58+DI74+DI107</f>
        <v>3587038.28</v>
      </c>
      <c r="DJ123" s="121">
        <f>DI123-DH123</f>
        <v>-0.01</v>
      </c>
      <c r="DK123" s="122">
        <f t="shared" si="2504"/>
        <v>1.19059</v>
      </c>
      <c r="DL123" s="18">
        <f>SUM(DL125:DL138)</f>
        <v>170</v>
      </c>
      <c r="DM123" s="4"/>
      <c r="DN123" s="107"/>
      <c r="DO123" s="119"/>
      <c r="DP123" s="101"/>
      <c r="DQ123" s="120">
        <f>DQ10+DQ26+DQ42+DQ58+DQ74+DQ107</f>
        <v>9358.4539499999992</v>
      </c>
      <c r="DR123" s="101">
        <f t="shared" si="2507"/>
        <v>1590937.17</v>
      </c>
      <c r="DS123" s="127">
        <f>DS10+DS26+DS42+DS58+DS74+DS107</f>
        <v>1590937.17</v>
      </c>
      <c r="DT123" s="121">
        <f>DS123-DR123</f>
        <v>0</v>
      </c>
      <c r="DU123" s="122">
        <f t="shared" si="2508"/>
        <v>1.0499000000000001</v>
      </c>
      <c r="DV123" s="18">
        <f>SUM(DV125:DV138)</f>
        <v>53</v>
      </c>
      <c r="DW123" s="4"/>
      <c r="DX123" s="107"/>
      <c r="DY123" s="119"/>
      <c r="DZ123" s="101"/>
      <c r="EA123" s="120">
        <f>EA10+EA26+EA42+EA58+EA74+EA107</f>
        <v>8953.8124399999997</v>
      </c>
      <c r="EB123" s="101">
        <f t="shared" si="2511"/>
        <v>474552.06</v>
      </c>
      <c r="EC123" s="127">
        <f>EC10+EC26+EC42+EC58+EC74+EC107</f>
        <v>474552.06</v>
      </c>
      <c r="ED123" s="121">
        <f>EC123-EB123</f>
        <v>0</v>
      </c>
      <c r="EE123" s="122">
        <f t="shared" si="2512"/>
        <v>1.0044999999999999</v>
      </c>
      <c r="EF123" s="18">
        <f>SUM(EF125:EF138)</f>
        <v>239</v>
      </c>
      <c r="EG123" s="4"/>
      <c r="EH123" s="107"/>
      <c r="EI123" s="119"/>
      <c r="EJ123" s="101"/>
      <c r="EK123" s="120">
        <f>EK10+EK26+EK42+EK58+EK74+EK107</f>
        <v>8444.8619899999994</v>
      </c>
      <c r="EL123" s="101">
        <f t="shared" si="2515"/>
        <v>2018322.02</v>
      </c>
      <c r="EM123" s="127">
        <f>EM10+EM26+EM42+EM58+EM74+EM107</f>
        <v>2018322.02</v>
      </c>
      <c r="EN123" s="121">
        <f>EM123-EL123</f>
        <v>0</v>
      </c>
      <c r="EO123" s="122">
        <f t="shared" si="2516"/>
        <v>0.94740000000000002</v>
      </c>
      <c r="EP123" s="18">
        <f>SUM(EP125:EP138)</f>
        <v>318</v>
      </c>
      <c r="EQ123" s="4"/>
      <c r="ER123" s="107"/>
      <c r="ES123" s="119"/>
      <c r="ET123" s="101"/>
      <c r="EU123" s="120">
        <f>EU10+EU26+EU42+EU58+EU74+EU107</f>
        <v>5860.9931500000002</v>
      </c>
      <c r="EV123" s="101">
        <f t="shared" si="2519"/>
        <v>1863795.82</v>
      </c>
      <c r="EW123" s="127">
        <f>EW10+EW26+EW42+EW58+EW74+EW107</f>
        <v>1863795.82</v>
      </c>
      <c r="EX123" s="121">
        <f>EW123-EV123</f>
        <v>0</v>
      </c>
      <c r="EY123" s="122">
        <f t="shared" si="2520"/>
        <v>0.65752999999999995</v>
      </c>
      <c r="EZ123" s="18">
        <f>SUM(EZ125:EZ138)</f>
        <v>107</v>
      </c>
      <c r="FA123" s="4"/>
      <c r="FB123" s="107"/>
      <c r="FC123" s="119"/>
      <c r="FD123" s="101"/>
      <c r="FE123" s="120">
        <f>FE10+FE26+FE42+FE58+FE74+FE107</f>
        <v>7723.3325100000002</v>
      </c>
      <c r="FF123" s="101">
        <f t="shared" si="2523"/>
        <v>826396.58</v>
      </c>
      <c r="FG123" s="127">
        <f>FG10+FG26+FG42+FG58+FG74+FG107</f>
        <v>826396.58</v>
      </c>
      <c r="FH123" s="121">
        <f>FG123-FF123</f>
        <v>0</v>
      </c>
      <c r="FI123" s="122">
        <f t="shared" si="2524"/>
        <v>0.86646000000000001</v>
      </c>
      <c r="FJ123" s="18">
        <f>SUM(FJ125:FJ138)</f>
        <v>179</v>
      </c>
      <c r="FK123" s="4"/>
      <c r="FL123" s="107"/>
      <c r="FM123" s="119"/>
      <c r="FN123" s="101"/>
      <c r="FO123" s="120">
        <f>FO10+FO26+FO42+FO58+FO74+FO107</f>
        <v>13448.91432</v>
      </c>
      <c r="FP123" s="101">
        <f t="shared" si="2527"/>
        <v>2407355.66</v>
      </c>
      <c r="FQ123" s="127">
        <f>FQ10+FQ26+FQ42+FQ58+FQ74+FQ107</f>
        <v>2407355.66</v>
      </c>
      <c r="FR123" s="121">
        <f>FQ123-FP123</f>
        <v>0</v>
      </c>
      <c r="FS123" s="122">
        <f t="shared" si="2528"/>
        <v>1.5087900000000001</v>
      </c>
      <c r="FT123" s="18">
        <f>SUM(FT125:FT138)</f>
        <v>298</v>
      </c>
      <c r="FU123" s="4"/>
      <c r="FV123" s="107"/>
      <c r="FW123" s="119"/>
      <c r="FX123" s="101"/>
      <c r="FY123" s="120">
        <f>FY10+FY26+FY42+FY58+FY74+FY107</f>
        <v>7285.5231599999997</v>
      </c>
      <c r="FZ123" s="101">
        <f t="shared" si="2531"/>
        <v>2171085.9</v>
      </c>
      <c r="GA123" s="127">
        <f>GA10+GA26+GA42+GA58+GA74+GA107</f>
        <v>2171085.91</v>
      </c>
      <c r="GB123" s="121">
        <f>GA123-FZ123</f>
        <v>0.01</v>
      </c>
      <c r="GC123" s="122">
        <f t="shared" si="2532"/>
        <v>0.81733999999999996</v>
      </c>
      <c r="GD123" s="18">
        <f>SUM(GD125:GD138)</f>
        <v>153</v>
      </c>
      <c r="GE123" s="4"/>
      <c r="GF123" s="107"/>
      <c r="GG123" s="119"/>
      <c r="GH123" s="101"/>
      <c r="GI123" s="120">
        <f>GI10+GI26+GI42+GI58+GI74+GI107</f>
        <v>8732.7909799999998</v>
      </c>
      <c r="GJ123" s="101">
        <f t="shared" si="2535"/>
        <v>1336117.02</v>
      </c>
      <c r="GK123" s="127">
        <f>GK10+GK26+GK42+GK58+GK74+GK107</f>
        <v>1336117.02</v>
      </c>
      <c r="GL123" s="121">
        <f>GK123-GJ123</f>
        <v>0</v>
      </c>
      <c r="GM123" s="122">
        <f t="shared" si="2536"/>
        <v>0.97970000000000002</v>
      </c>
      <c r="GN123" s="18">
        <f>SUM(GN125:GN138)</f>
        <v>95</v>
      </c>
      <c r="GO123" s="4"/>
      <c r="GP123" s="107"/>
      <c r="GQ123" s="119"/>
      <c r="GR123" s="101"/>
      <c r="GS123" s="120">
        <f>GS10+GS26+GS42+GS58+GS74+GS107</f>
        <v>9997.1547100000007</v>
      </c>
      <c r="GT123" s="101">
        <f t="shared" si="2539"/>
        <v>949729.7</v>
      </c>
      <c r="GU123" s="127">
        <f>GU10+GU26+GU42+GU58+GU74+GU107</f>
        <v>949729.7</v>
      </c>
      <c r="GV123" s="121">
        <f>GU123-GT123</f>
        <v>0</v>
      </c>
      <c r="GW123" s="122">
        <f t="shared" si="2540"/>
        <v>1.12155</v>
      </c>
      <c r="GX123" s="18">
        <f>SUM(GX125:GX138)</f>
        <v>208</v>
      </c>
      <c r="GY123" s="4"/>
      <c r="GZ123" s="107"/>
      <c r="HA123" s="119"/>
      <c r="HB123" s="101"/>
      <c r="HC123" s="120">
        <f>HC10+HC26+HC42+HC58+HC74+HC107</f>
        <v>8371.0398399999995</v>
      </c>
      <c r="HD123" s="101">
        <f t="shared" si="2543"/>
        <v>1741176.29</v>
      </c>
      <c r="HE123" s="127">
        <f>HE10+HE26+HE42+HE58+HE74+HE107</f>
        <v>1741176.28</v>
      </c>
      <c r="HF123" s="121">
        <f>HE123-HD123</f>
        <v>-0.01</v>
      </c>
      <c r="HG123" s="122">
        <f t="shared" si="2544"/>
        <v>0.93911999999999995</v>
      </c>
      <c r="HH123" s="18">
        <f>SUM(HH125:HH138)</f>
        <v>277</v>
      </c>
      <c r="HI123" s="4"/>
      <c r="HJ123" s="107"/>
      <c r="HK123" s="119"/>
      <c r="HL123" s="101"/>
      <c r="HM123" s="120">
        <f>HM10+HM26+HM42+HM58+HM74+HM107</f>
        <v>10584.183650000001</v>
      </c>
      <c r="HN123" s="101">
        <f t="shared" si="2547"/>
        <v>2931818.87</v>
      </c>
      <c r="HO123" s="127">
        <f>HO10+HO26+HO42+HO58+HO74+HO107</f>
        <v>2931818.88</v>
      </c>
      <c r="HP123" s="121">
        <f>HO123-HN123</f>
        <v>0.01</v>
      </c>
      <c r="HQ123" s="122">
        <f t="shared" si="2548"/>
        <v>1.1874100000000001</v>
      </c>
      <c r="HR123" s="18">
        <f>SUM(HR125:HR138)</f>
        <v>429</v>
      </c>
      <c r="HS123" s="4"/>
      <c r="HT123" s="107"/>
      <c r="HU123" s="119"/>
      <c r="HV123" s="101"/>
      <c r="HW123" s="120">
        <f>HW10+HW26+HW42+HW58+HW74+HW107</f>
        <v>8120.0234</v>
      </c>
      <c r="HX123" s="101">
        <f t="shared" si="2551"/>
        <v>3483490.04</v>
      </c>
      <c r="HY123" s="127">
        <f>HY10+HY26+HY42+HY58+HY74+HY107</f>
        <v>3483490.04</v>
      </c>
      <c r="HZ123" s="121">
        <f>HY123-HX123</f>
        <v>0</v>
      </c>
      <c r="IA123" s="122">
        <f t="shared" si="2552"/>
        <v>0.91095999999999999</v>
      </c>
      <c r="IB123" s="18">
        <f>SUM(IB125:IB138)</f>
        <v>176</v>
      </c>
      <c r="IC123" s="4"/>
      <c r="ID123" s="107"/>
      <c r="IE123" s="119"/>
      <c r="IF123" s="101"/>
      <c r="IG123" s="120">
        <f>IG10+IG26+IG42+IG58+IG74+IG107</f>
        <v>10723.36095</v>
      </c>
      <c r="IH123" s="101">
        <f t="shared" si="2555"/>
        <v>1887311.53</v>
      </c>
      <c r="II123" s="127">
        <f>II10+II26+II42+II58+II74+II107</f>
        <v>1887311.53</v>
      </c>
      <c r="IJ123" s="121">
        <f>II123-IH123</f>
        <v>0</v>
      </c>
      <c r="IK123" s="122">
        <f t="shared" si="2556"/>
        <v>1.20302</v>
      </c>
      <c r="IL123" s="18">
        <f>SUM(IL125:IL138)</f>
        <v>118</v>
      </c>
      <c r="IM123" s="4"/>
      <c r="IN123" s="107"/>
      <c r="IO123" s="119"/>
      <c r="IP123" s="101"/>
      <c r="IQ123" s="120">
        <f>IQ10+IQ26+IQ42+IQ58+IQ74+IQ107</f>
        <v>7343.8941299999997</v>
      </c>
      <c r="IR123" s="101">
        <f t="shared" si="2559"/>
        <v>866579.51</v>
      </c>
      <c r="IS123" s="127">
        <f>IS10+IS26+IS42+IS58+IS74+IS107</f>
        <v>866579.5</v>
      </c>
      <c r="IT123" s="121">
        <f>IS123-IR123</f>
        <v>-0.01</v>
      </c>
      <c r="IU123" s="122">
        <f t="shared" si="2560"/>
        <v>0.82389000000000001</v>
      </c>
      <c r="IV123" s="18">
        <f>SUM(IV125:IV138)</f>
        <v>316</v>
      </c>
      <c r="IW123" s="4"/>
      <c r="IX123" s="107"/>
      <c r="IY123" s="119"/>
      <c r="IZ123" s="101"/>
      <c r="JA123" s="120">
        <f>JA10+JA26+JA42+JA58+JA74+JA107</f>
        <v>9727.8730200000009</v>
      </c>
      <c r="JB123" s="101">
        <f t="shared" si="2563"/>
        <v>3074007.87</v>
      </c>
      <c r="JC123" s="127">
        <f>JC10+JC26+JC42+JC58+JC74+JC107</f>
        <v>3074007.86</v>
      </c>
      <c r="JD123" s="121">
        <f>JC123-JB123</f>
        <v>-0.01</v>
      </c>
      <c r="JE123" s="122">
        <f t="shared" si="2564"/>
        <v>1.09134</v>
      </c>
      <c r="JF123" s="18">
        <f>SUM(JF125:JF138)</f>
        <v>321</v>
      </c>
      <c r="JG123" s="4"/>
      <c r="JH123" s="107"/>
      <c r="JI123" s="119"/>
      <c r="JJ123" s="101"/>
      <c r="JK123" s="120">
        <f>JK10+JK26+JK42+JK58+JK74+JK107</f>
        <v>12720.781800000001</v>
      </c>
      <c r="JL123" s="101">
        <f t="shared" si="2567"/>
        <v>4083370.96</v>
      </c>
      <c r="JM123" s="127">
        <f>JM10+JM26+JM42+JM58+JM74+JM107</f>
        <v>4083370.96</v>
      </c>
      <c r="JN123" s="121">
        <f>JM123-JL123</f>
        <v>0</v>
      </c>
      <c r="JO123" s="122">
        <f t="shared" si="2568"/>
        <v>1.4271100000000001</v>
      </c>
      <c r="JP123" s="18">
        <f>SUM(JP125:JP138)</f>
        <v>0</v>
      </c>
      <c r="JQ123" s="4"/>
      <c r="JR123" s="107"/>
      <c r="JS123" s="119"/>
      <c r="JT123" s="101"/>
      <c r="JU123" s="120">
        <f>JU10+JU26+JU42+JU58+JU74+JU107</f>
        <v>0</v>
      </c>
      <c r="JV123" s="101">
        <f t="shared" si="2571"/>
        <v>0</v>
      </c>
      <c r="JW123" s="127">
        <f>JW10+JW26+JW42+JW58+JW74+JW107</f>
        <v>0</v>
      </c>
      <c r="JX123" s="121">
        <f>JW123-JV123</f>
        <v>0</v>
      </c>
      <c r="JY123" s="122">
        <f t="shared" si="2572"/>
        <v>0</v>
      </c>
      <c r="JZ123" s="18">
        <f>SUM(JZ125:JZ138)</f>
        <v>176</v>
      </c>
      <c r="KA123" s="4"/>
      <c r="KB123" s="107"/>
      <c r="KC123" s="119"/>
      <c r="KD123" s="101"/>
      <c r="KE123" s="120">
        <f>KE10+KE26+KE42+KE58+KE74+KE107</f>
        <v>6028.7669299999998</v>
      </c>
      <c r="KF123" s="101">
        <f t="shared" si="2575"/>
        <v>1061062.98</v>
      </c>
      <c r="KG123" s="127">
        <f>KG10+KG26+KG42+KG58+KG74+KG107</f>
        <v>1061062.98</v>
      </c>
      <c r="KH123" s="121">
        <f>KG123-KF123</f>
        <v>0</v>
      </c>
      <c r="KI123" s="122">
        <f t="shared" si="2576"/>
        <v>0.67635000000000001</v>
      </c>
      <c r="KJ123" s="18">
        <f>SUM(KJ125:KJ138)</f>
        <v>363</v>
      </c>
      <c r="KK123" s="4"/>
      <c r="KL123" s="107"/>
      <c r="KM123" s="119"/>
      <c r="KN123" s="101"/>
      <c r="KO123" s="120">
        <f>KO10+KO26+KO42+KO58+KO74+KO107</f>
        <v>7628.3002999999999</v>
      </c>
      <c r="KP123" s="101">
        <f t="shared" si="2579"/>
        <v>2769073.01</v>
      </c>
      <c r="KQ123" s="127">
        <f>KQ10+KQ26+KQ42+KQ58+KQ74+KQ107</f>
        <v>2769073.01</v>
      </c>
      <c r="KR123" s="121">
        <f>KQ123-KP123</f>
        <v>0</v>
      </c>
      <c r="KS123" s="122">
        <f t="shared" si="2580"/>
        <v>0.85580000000000001</v>
      </c>
      <c r="KT123" s="18">
        <f>SUM(KT125:KT138)</f>
        <v>310</v>
      </c>
      <c r="KU123" s="4"/>
      <c r="KV123" s="107"/>
      <c r="KW123" s="119"/>
      <c r="KX123" s="101"/>
      <c r="KY123" s="120">
        <f>KY10+KY26+KY42+KY58+KY74+KY107</f>
        <v>6866.6187799999998</v>
      </c>
      <c r="KZ123" s="101">
        <f t="shared" si="2583"/>
        <v>2128651.8199999998</v>
      </c>
      <c r="LA123" s="127">
        <f>LA10+LA26+LA42+LA58+LA74+LA107</f>
        <v>2128651.83</v>
      </c>
      <c r="LB123" s="121">
        <f>LA123-KZ123</f>
        <v>0.01</v>
      </c>
      <c r="LC123" s="122">
        <f t="shared" si="2584"/>
        <v>0.77034000000000002</v>
      </c>
      <c r="LD123" s="18">
        <f>SUM(LD125:LD138)</f>
        <v>238</v>
      </c>
      <c r="LE123" s="4"/>
      <c r="LF123" s="107"/>
      <c r="LG123" s="119"/>
      <c r="LH123" s="101"/>
      <c r="LI123" s="120">
        <f>LI10+LI26+LI42+LI58+LI74+LI107</f>
        <v>8545.2034000000003</v>
      </c>
      <c r="LJ123" s="101">
        <f t="shared" si="2587"/>
        <v>2033758.41</v>
      </c>
      <c r="LK123" s="127">
        <f>LK10+LK26+LK42+LK58+LK74+LK107</f>
        <v>2033758.41</v>
      </c>
      <c r="LL123" s="121">
        <f>LK123-LJ123</f>
        <v>0</v>
      </c>
      <c r="LM123" s="122">
        <f t="shared" si="2588"/>
        <v>0.95865999999999996</v>
      </c>
      <c r="LN123" s="18">
        <f>SUM(LN125:LN138)</f>
        <v>198</v>
      </c>
      <c r="LO123" s="4"/>
      <c r="LP123" s="107"/>
      <c r="LQ123" s="119"/>
      <c r="LR123" s="101"/>
      <c r="LS123" s="120">
        <f>LS10+LS26+LS42+LS58+LS74+LS107</f>
        <v>7663.0736900000002</v>
      </c>
      <c r="LT123" s="101">
        <f t="shared" si="2591"/>
        <v>1517288.59</v>
      </c>
      <c r="LU123" s="127">
        <f>LU10+LU26+LU42+LU58+LU74+LU107</f>
        <v>1517288.6</v>
      </c>
      <c r="LV123" s="121">
        <f>LU123-LT123</f>
        <v>0.01</v>
      </c>
      <c r="LW123" s="122">
        <f t="shared" si="2592"/>
        <v>0.85970000000000002</v>
      </c>
      <c r="LX123" s="18">
        <f>SUM(LX125:LX138)</f>
        <v>143</v>
      </c>
      <c r="LY123" s="4"/>
      <c r="LZ123" s="107"/>
      <c r="MA123" s="119"/>
      <c r="MB123" s="101"/>
      <c r="MC123" s="120">
        <f>MC10+MC26+MC42+MC58+MC74+MC107</f>
        <v>9445.5942799999993</v>
      </c>
      <c r="MD123" s="101">
        <f t="shared" si="2595"/>
        <v>1350719.98</v>
      </c>
      <c r="ME123" s="127">
        <f>ME10+ME26+ME42+ME58+ME74+ME107</f>
        <v>1350719.98</v>
      </c>
      <c r="MF123" s="121">
        <f>ME123-MD123</f>
        <v>0</v>
      </c>
      <c r="MG123" s="122">
        <f t="shared" si="2596"/>
        <v>1.0596699999999999</v>
      </c>
      <c r="MH123" s="18">
        <f>SUM(MH125:MH138)</f>
        <v>313</v>
      </c>
      <c r="MI123" s="4"/>
      <c r="MJ123" s="107"/>
      <c r="MK123" s="119"/>
      <c r="ML123" s="101"/>
      <c r="MM123" s="120">
        <f>MM10+MM26+MM42+MM58+MM74+MM107</f>
        <v>8451.4385999999995</v>
      </c>
      <c r="MN123" s="101">
        <f t="shared" si="2599"/>
        <v>2645300.2799999998</v>
      </c>
      <c r="MO123" s="127">
        <f>MO10+MO26+MO42+MO58+MO74+MO107</f>
        <v>2645300.2799999998</v>
      </c>
      <c r="MP123" s="121">
        <f>MO123-MN123</f>
        <v>0</v>
      </c>
      <c r="MQ123" s="122">
        <f t="shared" si="2600"/>
        <v>0.94813999999999998</v>
      </c>
      <c r="MR123" s="18">
        <f>SUM(MR125:MR138)</f>
        <v>102</v>
      </c>
      <c r="MS123" s="4"/>
      <c r="MT123" s="107"/>
      <c r="MU123" s="119"/>
      <c r="MV123" s="101"/>
      <c r="MW123" s="120">
        <f>MW10+MW26+MW42+MW58+MW74+MW107</f>
        <v>8865.6813500000007</v>
      </c>
      <c r="MX123" s="101">
        <f t="shared" si="2603"/>
        <v>904299.5</v>
      </c>
      <c r="MY123" s="127">
        <f>MY10+MY26+MY42+MY58+MY74+MY107</f>
        <v>904299.5</v>
      </c>
      <c r="MZ123" s="121">
        <f>MY123-MX123</f>
        <v>0</v>
      </c>
      <c r="NA123" s="122">
        <f t="shared" si="2604"/>
        <v>0.99460999999999999</v>
      </c>
      <c r="NB123" s="18">
        <f>SUM(NB125:NB138)</f>
        <v>171</v>
      </c>
      <c r="NC123" s="4"/>
      <c r="ND123" s="107"/>
      <c r="NE123" s="119"/>
      <c r="NF123" s="101"/>
      <c r="NG123" s="120">
        <f>NG10+NG26+NG42+NG58+NG74+NG107</f>
        <v>7069.1714300000003</v>
      </c>
      <c r="NH123" s="101">
        <f t="shared" si="2607"/>
        <v>1208828.31</v>
      </c>
      <c r="NI123" s="127">
        <f>NI10+NI26+NI42+NI58+NI74+NI107</f>
        <v>1208828.32</v>
      </c>
      <c r="NJ123" s="121">
        <f>NI123-NH123</f>
        <v>0.01</v>
      </c>
      <c r="NK123" s="122">
        <f t="shared" si="2608"/>
        <v>0.79307000000000005</v>
      </c>
      <c r="NL123" s="18">
        <f>SUM(NL125:NL138)</f>
        <v>480</v>
      </c>
      <c r="NM123" s="4"/>
      <c r="NN123" s="107"/>
      <c r="NO123" s="119"/>
      <c r="NP123" s="101"/>
      <c r="NQ123" s="120">
        <f>NQ10+NQ26+NQ42+NQ58+NQ74+NQ107</f>
        <v>7464.7719999999999</v>
      </c>
      <c r="NR123" s="101">
        <f t="shared" si="2611"/>
        <v>3583090.56</v>
      </c>
      <c r="NS123" s="127">
        <f>NS10+NS26+NS42+NS58+NS74+NS107</f>
        <v>3583090.56</v>
      </c>
      <c r="NT123" s="121">
        <f>NS123-NR123</f>
        <v>0</v>
      </c>
      <c r="NU123" s="122">
        <f t="shared" si="2612"/>
        <v>0.83745000000000003</v>
      </c>
      <c r="NV123" s="18">
        <f>SUM(NV125:NV138)</f>
        <v>150</v>
      </c>
      <c r="NW123" s="4"/>
      <c r="NX123" s="107"/>
      <c r="NY123" s="119"/>
      <c r="NZ123" s="101"/>
      <c r="OA123" s="120">
        <f>OA10+OA26+OA42+OA58+OA74+OA107</f>
        <v>8495.17094</v>
      </c>
      <c r="OB123" s="101">
        <f t="shared" si="2615"/>
        <v>1274275.6399999999</v>
      </c>
      <c r="OC123" s="127">
        <f>OC10+OC26+OC42+OC58+OC74+OC107</f>
        <v>1274275.6399999999</v>
      </c>
      <c r="OD123" s="121">
        <f>OC123-OB123</f>
        <v>0</v>
      </c>
      <c r="OE123" s="122">
        <f t="shared" si="2616"/>
        <v>0.95304999999999995</v>
      </c>
      <c r="OF123" s="18">
        <f>SUM(OF125:OF138)</f>
        <v>141</v>
      </c>
      <c r="OG123" s="4"/>
      <c r="OH123" s="107"/>
      <c r="OI123" s="119"/>
      <c r="OJ123" s="101"/>
      <c r="OK123" s="120">
        <f>OK10+OK26+OK42+OK58+OK74+OK107</f>
        <v>7378.7761099999998</v>
      </c>
      <c r="OL123" s="101">
        <f t="shared" si="2619"/>
        <v>1040407.43</v>
      </c>
      <c r="OM123" s="127">
        <f>OM10+OM26+OM42+OM58+OM74+OM107</f>
        <v>1040407.43</v>
      </c>
      <c r="ON123" s="121">
        <f>OM123-OL123</f>
        <v>0</v>
      </c>
      <c r="OO123" s="122">
        <f t="shared" si="2620"/>
        <v>0.82779999999999998</v>
      </c>
      <c r="OP123" s="18">
        <f>SUM(OP125:OP138)</f>
        <v>229</v>
      </c>
      <c r="OQ123" s="4"/>
      <c r="OR123" s="107"/>
      <c r="OS123" s="119"/>
      <c r="OT123" s="101"/>
      <c r="OU123" s="120">
        <f>OU10+OU26+OU42+OU58+OU74+OU107</f>
        <v>7684.0308599999998</v>
      </c>
      <c r="OV123" s="101">
        <f t="shared" si="2623"/>
        <v>1759643.07</v>
      </c>
      <c r="OW123" s="127">
        <f>OW10+OW26+OW42+OW58+OW74+OW107</f>
        <v>1759643.06</v>
      </c>
      <c r="OX123" s="121">
        <f>OW123-OV123</f>
        <v>-0.01</v>
      </c>
      <c r="OY123" s="122">
        <f t="shared" si="2624"/>
        <v>0.86204999999999998</v>
      </c>
      <c r="OZ123" s="18">
        <f>SUM(OZ125:OZ138)</f>
        <v>72</v>
      </c>
      <c r="PA123" s="4"/>
      <c r="PB123" s="107"/>
      <c r="PC123" s="119"/>
      <c r="PD123" s="101"/>
      <c r="PE123" s="120">
        <f>PE10+PE26+PE42+PE58+PE74+PE107</f>
        <v>12028.929190000001</v>
      </c>
      <c r="PF123" s="101">
        <f t="shared" si="2627"/>
        <v>866082.9</v>
      </c>
      <c r="PG123" s="127">
        <f>PG10+PG26+PG42+PG58+PG74+PG107</f>
        <v>866082.9</v>
      </c>
      <c r="PH123" s="121">
        <f>PG123-PF123</f>
        <v>0</v>
      </c>
      <c r="PI123" s="122">
        <f t="shared" si="2628"/>
        <v>1.3494900000000001</v>
      </c>
      <c r="PJ123" s="18">
        <f>SUM(PJ125:PJ138)</f>
        <v>165</v>
      </c>
      <c r="PK123" s="4"/>
      <c r="PL123" s="107"/>
      <c r="PM123" s="119"/>
      <c r="PN123" s="101"/>
      <c r="PO123" s="120">
        <f>PO10+PO26+PO42+PO58+PO74+PO107</f>
        <v>7939.6812099999997</v>
      </c>
      <c r="PP123" s="101">
        <f t="shared" si="2631"/>
        <v>1310047.3999999999</v>
      </c>
      <c r="PQ123" s="127">
        <f>PQ10+PQ26+PQ42+PQ58+PQ74+PQ107</f>
        <v>1310047.3999999999</v>
      </c>
      <c r="PR123" s="121">
        <f>PQ123-PP123</f>
        <v>0</v>
      </c>
      <c r="PS123" s="122">
        <f t="shared" si="2632"/>
        <v>0.89073000000000002</v>
      </c>
      <c r="PT123" s="18">
        <f>SUM(PT125:PT138)</f>
        <v>0</v>
      </c>
      <c r="PU123" s="4"/>
      <c r="PV123" s="107"/>
      <c r="PW123" s="119"/>
      <c r="PX123" s="101"/>
      <c r="PY123" s="120">
        <f>PY10+PY26+PY42+PY58+PY74+PY107</f>
        <v>0</v>
      </c>
      <c r="PZ123" s="101">
        <f t="shared" si="2635"/>
        <v>0</v>
      </c>
      <c r="QA123" s="127">
        <f>QA10+QA26+QA42+QA58+QA74+QA107</f>
        <v>0</v>
      </c>
      <c r="QB123" s="121">
        <f>QA123-PZ123</f>
        <v>0</v>
      </c>
      <c r="QC123" s="122">
        <f t="shared" si="2636"/>
        <v>0</v>
      </c>
      <c r="QD123" s="18">
        <f>SUM(QD125:QD138)</f>
        <v>230</v>
      </c>
      <c r="QE123" s="4"/>
      <c r="QF123" s="107"/>
      <c r="QG123" s="119"/>
      <c r="QH123" s="101"/>
      <c r="QI123" s="120">
        <f>QI10+QI26+QI42+QI58+QI74+QI107</f>
        <v>7124.6913500000001</v>
      </c>
      <c r="QJ123" s="101">
        <f t="shared" si="2639"/>
        <v>1638679.01</v>
      </c>
      <c r="QK123" s="127">
        <f>QK10+QK26+QK42+QK58+QK74+QK107</f>
        <v>1638679.02</v>
      </c>
      <c r="QL123" s="121">
        <f>QK123-QJ123</f>
        <v>0.01</v>
      </c>
      <c r="QM123" s="122">
        <f t="shared" si="2640"/>
        <v>0.79930000000000001</v>
      </c>
      <c r="QN123" s="18">
        <f>SUM(QN125:QN138)</f>
        <v>165</v>
      </c>
      <c r="QO123" s="4"/>
      <c r="QP123" s="107"/>
      <c r="QQ123" s="119"/>
      <c r="QR123" s="101"/>
      <c r="QS123" s="120">
        <f>QS10+QS26+QS42+QS58+QS74+QS107</f>
        <v>6902.9145699999999</v>
      </c>
      <c r="QT123" s="101">
        <f t="shared" si="2643"/>
        <v>1138980.8999999999</v>
      </c>
      <c r="QU123" s="127">
        <f>QU10+QU26+QU42+QU58+QU74+QU107</f>
        <v>1138980.8999999999</v>
      </c>
      <c r="QV123" s="121">
        <f>QU123-QT123</f>
        <v>0</v>
      </c>
      <c r="QW123" s="122">
        <f t="shared" si="2644"/>
        <v>0.77442</v>
      </c>
      <c r="QX123" s="18">
        <f>SUM(QX125:QX138)</f>
        <v>173</v>
      </c>
      <c r="QY123" s="4"/>
      <c r="QZ123" s="107"/>
      <c r="RA123" s="119"/>
      <c r="RB123" s="101"/>
      <c r="RC123" s="120">
        <f>RC10+RC26+RC42+RC58+RC74+RC107</f>
        <v>9440.4366800000007</v>
      </c>
      <c r="RD123" s="101">
        <f t="shared" si="2647"/>
        <v>1633195.55</v>
      </c>
      <c r="RE123" s="127">
        <f>RE10+RE26+RE42+RE58+RE74+RE107</f>
        <v>1633195.55</v>
      </c>
      <c r="RF123" s="121">
        <f>RE123-RD123</f>
        <v>0</v>
      </c>
      <c r="RG123" s="122">
        <f t="shared" si="2648"/>
        <v>1.0590900000000001</v>
      </c>
      <c r="RH123" s="18">
        <f>SUM(RH125:RH138)</f>
        <v>152</v>
      </c>
      <c r="RI123" s="4"/>
      <c r="RJ123" s="107"/>
      <c r="RK123" s="119"/>
      <c r="RL123" s="101"/>
      <c r="RM123" s="120">
        <f>RM10+RM26+RM42+RM58+RM74+RM107</f>
        <v>10380.236989999999</v>
      </c>
      <c r="RN123" s="101">
        <f t="shared" si="2651"/>
        <v>1577796.02</v>
      </c>
      <c r="RO123" s="127">
        <f>RO10+RO26+RO42+RO58+RO74+RO107</f>
        <v>1577796.02</v>
      </c>
      <c r="RP123" s="121">
        <f>RO123-RN123</f>
        <v>0</v>
      </c>
      <c r="RQ123" s="122">
        <f t="shared" si="2652"/>
        <v>1.1645300000000001</v>
      </c>
      <c r="RR123" s="18">
        <f>SUM(RR125:RR138)</f>
        <v>339</v>
      </c>
      <c r="RS123" s="4"/>
      <c r="RT123" s="107"/>
      <c r="RU123" s="119"/>
      <c r="RV123" s="101"/>
      <c r="RW123" s="120">
        <f>RW10+RW26+RW42+RW58+RW74+RW107</f>
        <v>9259.8635900000008</v>
      </c>
      <c r="RX123" s="101">
        <f t="shared" si="2655"/>
        <v>3139093.76</v>
      </c>
      <c r="RY123" s="127">
        <f>RY10+RY26+RY42+RY58+RY74+RY107</f>
        <v>3139093.76</v>
      </c>
      <c r="RZ123" s="121">
        <f>RY123-RX123</f>
        <v>0</v>
      </c>
      <c r="SA123" s="122">
        <f t="shared" si="2656"/>
        <v>1.03884</v>
      </c>
      <c r="SB123" s="18">
        <f>SUM(SB125:SB138)</f>
        <v>50</v>
      </c>
      <c r="SC123" s="4"/>
      <c r="SD123" s="107"/>
      <c r="SE123" s="119"/>
      <c r="SF123" s="101"/>
      <c r="SG123" s="120">
        <f>SG10+SG26+SG42+SG58+SG74+SG107</f>
        <v>10030.5844</v>
      </c>
      <c r="SH123" s="101">
        <f t="shared" si="2659"/>
        <v>501529.22</v>
      </c>
      <c r="SI123" s="127">
        <f>SI10+SI26+SI42+SI58+SI74+SI107</f>
        <v>501529.22</v>
      </c>
      <c r="SJ123" s="121">
        <f>SI123-SH123</f>
        <v>0</v>
      </c>
      <c r="SK123" s="122">
        <f t="shared" si="2660"/>
        <v>1.1253</v>
      </c>
      <c r="SL123" s="18">
        <f>SUM(SL125:SL138)</f>
        <v>295</v>
      </c>
      <c r="SM123" s="4"/>
      <c r="SN123" s="107"/>
      <c r="SO123" s="119"/>
      <c r="SP123" s="101"/>
      <c r="SQ123" s="120">
        <f>SQ10+SQ26+SQ42+SQ58+SQ74+SQ107</f>
        <v>9178.1481299999996</v>
      </c>
      <c r="SR123" s="101">
        <f t="shared" si="2663"/>
        <v>2707553.7</v>
      </c>
      <c r="SS123" s="127">
        <f>SS10+SS26+SS42+SS58+SS74+SS107</f>
        <v>2707553.71</v>
      </c>
      <c r="ST123" s="121">
        <f>SS123-SR123</f>
        <v>0.01</v>
      </c>
      <c r="SU123" s="122">
        <f t="shared" si="2664"/>
        <v>1.0296700000000001</v>
      </c>
      <c r="SV123" s="18">
        <f>SUM(SV125:SV138)</f>
        <v>319</v>
      </c>
      <c r="SW123" s="4"/>
      <c r="SX123" s="107"/>
      <c r="SY123" s="119"/>
      <c r="SZ123" s="101"/>
      <c r="TA123" s="120">
        <f>TA10+TA26+TA42+TA58+TA74+TA107</f>
        <v>11233.669260000001</v>
      </c>
      <c r="TB123" s="101">
        <f t="shared" si="2667"/>
        <v>3583540.49</v>
      </c>
      <c r="TC123" s="127">
        <f>TC10+TC26+TC42+TC58+TC74+TC107</f>
        <v>3583540.51</v>
      </c>
      <c r="TD123" s="121">
        <f>TC123-TB123</f>
        <v>0.02</v>
      </c>
      <c r="TE123" s="122">
        <f t="shared" si="2668"/>
        <v>1.26027</v>
      </c>
      <c r="TF123" s="18">
        <f>SUM(TF125:TF138)</f>
        <v>175</v>
      </c>
      <c r="TG123" s="4"/>
      <c r="TH123" s="107"/>
      <c r="TI123" s="119"/>
      <c r="TJ123" s="101"/>
      <c r="TK123" s="120">
        <f>TK10+TK26+TK42+TK58+TK74+TK107</f>
        <v>8565.0853700000007</v>
      </c>
      <c r="TL123" s="101">
        <f t="shared" si="2671"/>
        <v>1498889.94</v>
      </c>
      <c r="TM123" s="127">
        <f>TM10+TM26+TM42+TM58+TM74+TM107</f>
        <v>1498889.94</v>
      </c>
      <c r="TN123" s="121">
        <f>TM123-TL123</f>
        <v>0</v>
      </c>
      <c r="TO123" s="122">
        <f t="shared" si="2672"/>
        <v>0.96089000000000002</v>
      </c>
      <c r="TP123" s="18">
        <f>SUM(TP125:TP138)</f>
        <v>274</v>
      </c>
      <c r="TQ123" s="4"/>
      <c r="TR123" s="107"/>
      <c r="TS123" s="119"/>
      <c r="TT123" s="101"/>
      <c r="TU123" s="120">
        <f>TU10+TU26+TU42+TU58+TU74+TU107</f>
        <v>7356.8697199999997</v>
      </c>
      <c r="TV123" s="101">
        <f t="shared" si="2675"/>
        <v>2015782.3</v>
      </c>
      <c r="TW123" s="127">
        <f>TW10+TW26+TW42+TW58+TW74+TW107</f>
        <v>2015782.31</v>
      </c>
      <c r="TX123" s="121">
        <f>TW123-TV123</f>
        <v>0.01</v>
      </c>
      <c r="TY123" s="122">
        <f t="shared" si="2676"/>
        <v>0.82533999999999996</v>
      </c>
      <c r="TZ123" s="18">
        <f>SUM(TZ125:TZ138)</f>
        <v>188</v>
      </c>
      <c r="UA123" s="4"/>
      <c r="UB123" s="107"/>
      <c r="UC123" s="119"/>
      <c r="UD123" s="101"/>
      <c r="UE123" s="120">
        <f>UE10+UE26+UE42+UE58+UE74+UE107</f>
        <v>8411.4530599999998</v>
      </c>
      <c r="UF123" s="101">
        <f t="shared" si="2679"/>
        <v>1581353.18</v>
      </c>
      <c r="UG123" s="127">
        <f>UG10+UG26+UG42+UG58+UG74+UG107</f>
        <v>1581353.18</v>
      </c>
      <c r="UH123" s="121">
        <f>UG123-UF123</f>
        <v>0</v>
      </c>
      <c r="UI123" s="122">
        <f t="shared" si="2680"/>
        <v>0.94364999999999999</v>
      </c>
      <c r="UJ123" s="18">
        <f>SUM(UJ125:UJ138)</f>
        <v>349</v>
      </c>
      <c r="UK123" s="4"/>
      <c r="UL123" s="107"/>
      <c r="UM123" s="119"/>
      <c r="UN123" s="101"/>
      <c r="UO123" s="120">
        <f>UO10+UO26+UO42+UO58+UO74+UO107</f>
        <v>10917.8439</v>
      </c>
      <c r="UP123" s="101">
        <f t="shared" si="2683"/>
        <v>3810327.52</v>
      </c>
      <c r="UQ123" s="127">
        <f>UQ10+UQ26+UQ42+UQ58+UQ74+UQ107</f>
        <v>3810327.51</v>
      </c>
      <c r="UR123" s="121">
        <f>UQ123-UP123</f>
        <v>-0.01</v>
      </c>
      <c r="US123" s="122">
        <f t="shared" si="2684"/>
        <v>1.2248399999999999</v>
      </c>
      <c r="UT123" s="18">
        <f>SUM(UT125:UT138)</f>
        <v>322</v>
      </c>
      <c r="UU123" s="4"/>
      <c r="UV123" s="107"/>
      <c r="UW123" s="119"/>
      <c r="UX123" s="101"/>
      <c r="UY123" s="120">
        <f>UY10+UY26+UY42+UY58+UY74+UY107</f>
        <v>8259.8083499999993</v>
      </c>
      <c r="UZ123" s="101">
        <f t="shared" si="2687"/>
        <v>2659658.29</v>
      </c>
      <c r="VA123" s="127">
        <f>VA10+VA26+VA42+VA58+VA74+VA107</f>
        <v>2659658.2799999998</v>
      </c>
      <c r="VB123" s="121">
        <f>VA123-UZ123</f>
        <v>-0.01</v>
      </c>
      <c r="VC123" s="122">
        <f t="shared" si="2688"/>
        <v>0.92664000000000002</v>
      </c>
      <c r="VD123" s="18">
        <f>SUM(VD125:VD138)</f>
        <v>566</v>
      </c>
      <c r="VE123" s="4"/>
      <c r="VF123" s="107"/>
      <c r="VG123" s="119"/>
      <c r="VH123" s="101"/>
      <c r="VI123" s="120">
        <f>VI10+VI26+VI42+VI58+VI74+VI107</f>
        <v>10373.8802</v>
      </c>
      <c r="VJ123" s="101">
        <f t="shared" si="2691"/>
        <v>5871616.1900000004</v>
      </c>
      <c r="VK123" s="127">
        <f>VK10+VK26+VK42+VK58+VK74+VK107</f>
        <v>5871616.1799999997</v>
      </c>
      <c r="VL123" s="121">
        <f>VK123-VJ123</f>
        <v>-0.01</v>
      </c>
      <c r="VM123" s="122">
        <f t="shared" si="2692"/>
        <v>1.16381</v>
      </c>
      <c r="VN123" s="18">
        <f>SUM(VN125:VN138)</f>
        <v>357</v>
      </c>
      <c r="VO123" s="4"/>
      <c r="VP123" s="107"/>
      <c r="VQ123" s="119"/>
      <c r="VR123" s="101"/>
      <c r="VS123" s="120">
        <f>VS10+VS26+VS42+VS58+VS74+VS107</f>
        <v>9205.5803599999999</v>
      </c>
      <c r="VT123" s="101">
        <f t="shared" si="2695"/>
        <v>3286392.19</v>
      </c>
      <c r="VU123" s="127">
        <f>VU10+VU26+VU42+VU58+VU74+VU107</f>
        <v>3286392.18</v>
      </c>
      <c r="VV123" s="121">
        <f>VU123-VT123</f>
        <v>-0.01</v>
      </c>
      <c r="VW123" s="122">
        <f t="shared" si="2696"/>
        <v>1.0327500000000001</v>
      </c>
      <c r="VX123" s="18">
        <f>SUM(VX125:VX138)</f>
        <v>12565</v>
      </c>
      <c r="VY123" s="4"/>
      <c r="VZ123" s="107"/>
      <c r="WA123" s="119"/>
      <c r="WB123" s="101"/>
      <c r="WC123" s="120">
        <f>WC10+WC26+WC42+WC58+WC74+WC107</f>
        <v>8913.6957000000002</v>
      </c>
      <c r="WD123" s="101">
        <f t="shared" si="2700"/>
        <v>112000586.47</v>
      </c>
      <c r="WE123" s="127">
        <f>M123+W123+AG123+AQ123+BA123+BK123+BU123+CE123+CO123+CY123+DI123+DS123+EC123+EM123+EW123+FG123+FQ123+GA123+GK123+GU123+HE123+HO123+HY123+II123+IS123+JC123+JM123+JW123+KG123+KQ123+LA123+LK123+LU123+ME123+MO123+MY123+NI123+NS123+OC123+OM123+OW123+PG123+PQ123+QA123+QK123+QU123+RE123+RO123+RY123+SI123+SS123+TC123+TM123+TW123+UG123+UQ123+VA123+VK123+VU123</f>
        <v>112000664.45</v>
      </c>
      <c r="WF123" s="121">
        <f>WE123-WD123</f>
        <v>77.98</v>
      </c>
    </row>
    <row r="124" spans="1:604" s="114" customFormat="1">
      <c r="A124" s="112"/>
      <c r="B124" s="113" t="s">
        <v>456</v>
      </c>
      <c r="C124" s="113"/>
      <c r="D124" s="113"/>
      <c r="E124" s="113"/>
      <c r="F124" s="123"/>
      <c r="G124" s="113"/>
      <c r="H124" s="121"/>
      <c r="I124" s="124"/>
      <c r="J124" s="121"/>
      <c r="K124" s="121"/>
      <c r="L124" s="121">
        <f>L123-(SUM(L125:L138))</f>
        <v>0.01</v>
      </c>
      <c r="M124" s="121"/>
      <c r="N124" s="121"/>
      <c r="O124" s="113"/>
      <c r="P124" s="123"/>
      <c r="Q124" s="113"/>
      <c r="R124" s="121"/>
      <c r="S124" s="124"/>
      <c r="T124" s="121"/>
      <c r="U124" s="121"/>
      <c r="V124" s="121">
        <f>V123-(SUM(V125:V138))</f>
        <v>0.87</v>
      </c>
      <c r="W124" s="121"/>
      <c r="X124" s="121"/>
      <c r="Y124" s="113"/>
      <c r="Z124" s="123"/>
      <c r="AA124" s="113"/>
      <c r="AB124" s="121"/>
      <c r="AC124" s="124"/>
      <c r="AD124" s="121"/>
      <c r="AE124" s="121"/>
      <c r="AF124" s="121">
        <f>AF123-(SUM(AF125:AF138))</f>
        <v>0.01</v>
      </c>
      <c r="AG124" s="121"/>
      <c r="AH124" s="121"/>
      <c r="AI124" s="113"/>
      <c r="AJ124" s="123"/>
      <c r="AK124" s="113"/>
      <c r="AL124" s="121"/>
      <c r="AM124" s="124"/>
      <c r="AN124" s="121"/>
      <c r="AO124" s="121"/>
      <c r="AP124" s="121">
        <f>AP123-(SUM(AP125:AP138))</f>
        <v>0</v>
      </c>
      <c r="AQ124" s="121"/>
      <c r="AR124" s="121"/>
      <c r="AS124" s="113"/>
      <c r="AT124" s="123"/>
      <c r="AU124" s="113"/>
      <c r="AV124" s="121"/>
      <c r="AW124" s="124"/>
      <c r="AX124" s="121"/>
      <c r="AY124" s="121"/>
      <c r="AZ124" s="121">
        <f>AZ123-(SUM(AZ125:AZ138))</f>
        <v>0</v>
      </c>
      <c r="BA124" s="121"/>
      <c r="BB124" s="121"/>
      <c r="BC124" s="113"/>
      <c r="BD124" s="123"/>
      <c r="BE124" s="113"/>
      <c r="BF124" s="121"/>
      <c r="BG124" s="124"/>
      <c r="BH124" s="121"/>
      <c r="BI124" s="121"/>
      <c r="BJ124" s="121">
        <f>BJ123-(SUM(BJ125:BJ138))</f>
        <v>-0.1</v>
      </c>
      <c r="BK124" s="121"/>
      <c r="BL124" s="121"/>
      <c r="BM124" s="113"/>
      <c r="BN124" s="123"/>
      <c r="BO124" s="113"/>
      <c r="BP124" s="121"/>
      <c r="BQ124" s="124"/>
      <c r="BR124" s="121"/>
      <c r="BS124" s="121"/>
      <c r="BT124" s="121">
        <f>BT123-(SUM(BT125:BT138))</f>
        <v>0</v>
      </c>
      <c r="BU124" s="121"/>
      <c r="BV124" s="121"/>
      <c r="BW124" s="113"/>
      <c r="BX124" s="123"/>
      <c r="BY124" s="113"/>
      <c r="BZ124" s="121"/>
      <c r="CA124" s="124"/>
      <c r="CB124" s="121"/>
      <c r="CC124" s="121"/>
      <c r="CD124" s="121">
        <f>CD123-(SUM(CD125:CD138))</f>
        <v>0</v>
      </c>
      <c r="CE124" s="121"/>
      <c r="CF124" s="121"/>
      <c r="CG124" s="113"/>
      <c r="CH124" s="123"/>
      <c r="CI124" s="113"/>
      <c r="CJ124" s="121"/>
      <c r="CK124" s="124"/>
      <c r="CL124" s="121"/>
      <c r="CM124" s="121"/>
      <c r="CN124" s="121">
        <f>CN123-(SUM(CN125:CN138))</f>
        <v>0</v>
      </c>
      <c r="CO124" s="121"/>
      <c r="CP124" s="121"/>
      <c r="CQ124" s="113"/>
      <c r="CR124" s="123"/>
      <c r="CS124" s="113"/>
      <c r="CT124" s="121"/>
      <c r="CU124" s="124"/>
      <c r="CV124" s="121"/>
      <c r="CW124" s="121"/>
      <c r="CX124" s="121">
        <f>CX123-(SUM(CX125:CX138))</f>
        <v>0</v>
      </c>
      <c r="CY124" s="121"/>
      <c r="CZ124" s="121"/>
      <c r="DA124" s="113"/>
      <c r="DB124" s="123"/>
      <c r="DC124" s="113"/>
      <c r="DD124" s="121"/>
      <c r="DE124" s="124"/>
      <c r="DF124" s="121"/>
      <c r="DG124" s="121"/>
      <c r="DH124" s="121">
        <f>DH123-(SUM(DH125:DH138))</f>
        <v>41.16</v>
      </c>
      <c r="DI124" s="121"/>
      <c r="DJ124" s="121"/>
      <c r="DK124" s="113"/>
      <c r="DL124" s="123"/>
      <c r="DM124" s="113"/>
      <c r="DN124" s="121"/>
      <c r="DO124" s="124"/>
      <c r="DP124" s="121"/>
      <c r="DQ124" s="121"/>
      <c r="DR124" s="121">
        <f>DR123-(SUM(DR125:DR138))</f>
        <v>0</v>
      </c>
      <c r="DS124" s="121"/>
      <c r="DT124" s="121"/>
      <c r="DU124" s="113"/>
      <c r="DV124" s="123"/>
      <c r="DW124" s="113"/>
      <c r="DX124" s="121"/>
      <c r="DY124" s="124"/>
      <c r="DZ124" s="121"/>
      <c r="EA124" s="121"/>
      <c r="EB124" s="121">
        <f>EB123-(SUM(EB125:EB138))</f>
        <v>0</v>
      </c>
      <c r="EC124" s="121"/>
      <c r="ED124" s="121"/>
      <c r="EE124" s="113"/>
      <c r="EF124" s="123"/>
      <c r="EG124" s="113"/>
      <c r="EH124" s="121"/>
      <c r="EI124" s="124"/>
      <c r="EJ124" s="121"/>
      <c r="EK124" s="121"/>
      <c r="EL124" s="121">
        <f>EL123-(SUM(EL125:EL138))</f>
        <v>0</v>
      </c>
      <c r="EM124" s="121"/>
      <c r="EN124" s="121"/>
      <c r="EO124" s="113"/>
      <c r="EP124" s="123"/>
      <c r="EQ124" s="113"/>
      <c r="ER124" s="121"/>
      <c r="ES124" s="124"/>
      <c r="ET124" s="121"/>
      <c r="EU124" s="121"/>
      <c r="EV124" s="121">
        <f>EV123-(SUM(EV125:EV138))</f>
        <v>0</v>
      </c>
      <c r="EW124" s="121"/>
      <c r="EX124" s="121"/>
      <c r="EY124" s="113"/>
      <c r="EZ124" s="123"/>
      <c r="FA124" s="113"/>
      <c r="FB124" s="121"/>
      <c r="FC124" s="124"/>
      <c r="FD124" s="121"/>
      <c r="FE124" s="121"/>
      <c r="FF124" s="121">
        <f>FF123-(SUM(FF125:FF138))</f>
        <v>-0.09</v>
      </c>
      <c r="FG124" s="121"/>
      <c r="FH124" s="121"/>
      <c r="FI124" s="113"/>
      <c r="FJ124" s="123"/>
      <c r="FK124" s="113"/>
      <c r="FL124" s="121"/>
      <c r="FM124" s="124"/>
      <c r="FN124" s="121"/>
      <c r="FO124" s="121"/>
      <c r="FP124" s="121">
        <f>FP123-(SUM(FP125:FP138))</f>
        <v>-0.01</v>
      </c>
      <c r="FQ124" s="121"/>
      <c r="FR124" s="121"/>
      <c r="FS124" s="113"/>
      <c r="FT124" s="123"/>
      <c r="FU124" s="113"/>
      <c r="FV124" s="121"/>
      <c r="FW124" s="124"/>
      <c r="FX124" s="121"/>
      <c r="FY124" s="121"/>
      <c r="FZ124" s="121">
        <f>FZ123-(SUM(FZ125:FZ138))</f>
        <v>-0.01</v>
      </c>
      <c r="GA124" s="121"/>
      <c r="GB124" s="121"/>
      <c r="GC124" s="113"/>
      <c r="GD124" s="123"/>
      <c r="GE124" s="113"/>
      <c r="GF124" s="121"/>
      <c r="GG124" s="124"/>
      <c r="GH124" s="121"/>
      <c r="GI124" s="121"/>
      <c r="GJ124" s="121">
        <f>GJ123-(SUM(GJ125:GJ138))</f>
        <v>0</v>
      </c>
      <c r="GK124" s="121"/>
      <c r="GL124" s="121"/>
      <c r="GM124" s="113"/>
      <c r="GN124" s="123"/>
      <c r="GO124" s="113"/>
      <c r="GP124" s="121"/>
      <c r="GQ124" s="124"/>
      <c r="GR124" s="121"/>
      <c r="GS124" s="121"/>
      <c r="GT124" s="121">
        <f>GT123-(SUM(GT125:GT138))</f>
        <v>0</v>
      </c>
      <c r="GU124" s="121"/>
      <c r="GV124" s="121"/>
      <c r="GW124" s="113"/>
      <c r="GX124" s="123"/>
      <c r="GY124" s="113"/>
      <c r="GZ124" s="121"/>
      <c r="HA124" s="124"/>
      <c r="HB124" s="121"/>
      <c r="HC124" s="121"/>
      <c r="HD124" s="121">
        <f>HD123-(SUM(HD125:HD138))</f>
        <v>0.01</v>
      </c>
      <c r="HE124" s="121"/>
      <c r="HF124" s="121"/>
      <c r="HG124" s="113"/>
      <c r="HH124" s="123"/>
      <c r="HI124" s="113"/>
      <c r="HJ124" s="121"/>
      <c r="HK124" s="124"/>
      <c r="HL124" s="121"/>
      <c r="HM124" s="121"/>
      <c r="HN124" s="121">
        <f>HN123-(SUM(HN125:HN138))</f>
        <v>-0.1</v>
      </c>
      <c r="HO124" s="121"/>
      <c r="HP124" s="121"/>
      <c r="HQ124" s="113"/>
      <c r="HR124" s="123"/>
      <c r="HS124" s="113"/>
      <c r="HT124" s="121"/>
      <c r="HU124" s="124"/>
      <c r="HV124" s="121"/>
      <c r="HW124" s="121"/>
      <c r="HX124" s="121">
        <f>HX123-(SUM(HX125:HX138))</f>
        <v>21.99</v>
      </c>
      <c r="HY124" s="121"/>
      <c r="HZ124" s="121"/>
      <c r="IA124" s="113"/>
      <c r="IB124" s="123"/>
      <c r="IC124" s="113"/>
      <c r="ID124" s="121"/>
      <c r="IE124" s="124"/>
      <c r="IF124" s="121"/>
      <c r="IG124" s="121"/>
      <c r="IH124" s="121">
        <f>IH123-(SUM(IH125:IH138))</f>
        <v>28.29</v>
      </c>
      <c r="II124" s="121"/>
      <c r="IJ124" s="121"/>
      <c r="IK124" s="113"/>
      <c r="IL124" s="123"/>
      <c r="IM124" s="113"/>
      <c r="IN124" s="121"/>
      <c r="IO124" s="124"/>
      <c r="IP124" s="121"/>
      <c r="IQ124" s="121"/>
      <c r="IR124" s="121">
        <f>IR123-(SUM(IR125:IR138))</f>
        <v>-0.09</v>
      </c>
      <c r="IS124" s="121"/>
      <c r="IT124" s="121"/>
      <c r="IU124" s="113"/>
      <c r="IV124" s="123"/>
      <c r="IW124" s="113"/>
      <c r="IX124" s="121"/>
      <c r="IY124" s="124"/>
      <c r="IZ124" s="121"/>
      <c r="JA124" s="121"/>
      <c r="JB124" s="121">
        <f>JB123-(SUM(JB125:JB138))</f>
        <v>0.01</v>
      </c>
      <c r="JC124" s="121"/>
      <c r="JD124" s="121"/>
      <c r="JE124" s="113"/>
      <c r="JF124" s="123"/>
      <c r="JG124" s="113"/>
      <c r="JH124" s="121"/>
      <c r="JI124" s="124"/>
      <c r="JJ124" s="121"/>
      <c r="JK124" s="121"/>
      <c r="JL124" s="121">
        <f>JL123-(SUM(JL125:JL138))</f>
        <v>-75.23</v>
      </c>
      <c r="JM124" s="121"/>
      <c r="JN124" s="121"/>
      <c r="JO124" s="113"/>
      <c r="JP124" s="123"/>
      <c r="JQ124" s="113"/>
      <c r="JR124" s="121"/>
      <c r="JS124" s="124"/>
      <c r="JT124" s="121"/>
      <c r="JU124" s="121"/>
      <c r="JV124" s="121">
        <f>JV123-(SUM(JV125:JV138))</f>
        <v>0</v>
      </c>
      <c r="JW124" s="121"/>
      <c r="JX124" s="121"/>
      <c r="JY124" s="113"/>
      <c r="JZ124" s="123"/>
      <c r="KA124" s="113"/>
      <c r="KB124" s="121"/>
      <c r="KC124" s="124"/>
      <c r="KD124" s="121"/>
      <c r="KE124" s="121"/>
      <c r="KF124" s="121">
        <f>KF123-(SUM(KF125:KF138))</f>
        <v>0</v>
      </c>
      <c r="KG124" s="121"/>
      <c r="KH124" s="121"/>
      <c r="KI124" s="113"/>
      <c r="KJ124" s="123"/>
      <c r="KK124" s="113"/>
      <c r="KL124" s="121"/>
      <c r="KM124" s="124"/>
      <c r="KN124" s="121"/>
      <c r="KO124" s="121"/>
      <c r="KP124" s="121">
        <f>KP123-(SUM(KP125:KP138))</f>
        <v>0</v>
      </c>
      <c r="KQ124" s="121"/>
      <c r="KR124" s="121"/>
      <c r="KS124" s="113"/>
      <c r="KT124" s="123"/>
      <c r="KU124" s="113"/>
      <c r="KV124" s="121"/>
      <c r="KW124" s="124"/>
      <c r="KX124" s="121"/>
      <c r="KY124" s="121"/>
      <c r="KZ124" s="121">
        <f>KZ123-(SUM(KZ125:KZ138))</f>
        <v>-22.02</v>
      </c>
      <c r="LA124" s="121"/>
      <c r="LB124" s="121"/>
      <c r="LC124" s="113"/>
      <c r="LD124" s="123"/>
      <c r="LE124" s="113"/>
      <c r="LF124" s="121"/>
      <c r="LG124" s="124"/>
      <c r="LH124" s="121"/>
      <c r="LI124" s="121"/>
      <c r="LJ124" s="121">
        <f>LJ123-(SUM(LJ125:LJ138))</f>
        <v>0</v>
      </c>
      <c r="LK124" s="121"/>
      <c r="LL124" s="121"/>
      <c r="LM124" s="113"/>
      <c r="LN124" s="123"/>
      <c r="LO124" s="113"/>
      <c r="LP124" s="121"/>
      <c r="LQ124" s="124"/>
      <c r="LR124" s="121"/>
      <c r="LS124" s="121"/>
      <c r="LT124" s="121">
        <f>LT123-(SUM(LT125:LT138))</f>
        <v>-0.01</v>
      </c>
      <c r="LU124" s="121"/>
      <c r="LV124" s="121"/>
      <c r="LW124" s="113"/>
      <c r="LX124" s="123"/>
      <c r="LY124" s="113"/>
      <c r="LZ124" s="121"/>
      <c r="MA124" s="124"/>
      <c r="MB124" s="121"/>
      <c r="MC124" s="121"/>
      <c r="MD124" s="121">
        <f>MD123-(SUM(MD125:MD138))</f>
        <v>0</v>
      </c>
      <c r="ME124" s="121"/>
      <c r="MF124" s="121"/>
      <c r="MG124" s="113"/>
      <c r="MH124" s="123"/>
      <c r="MI124" s="113"/>
      <c r="MJ124" s="121"/>
      <c r="MK124" s="124"/>
      <c r="ML124" s="121"/>
      <c r="MM124" s="121"/>
      <c r="MN124" s="121">
        <f>MN123-(SUM(MN125:MN138))</f>
        <v>-0.75</v>
      </c>
      <c r="MO124" s="121"/>
      <c r="MP124" s="121"/>
      <c r="MQ124" s="113"/>
      <c r="MR124" s="123"/>
      <c r="MS124" s="113"/>
      <c r="MT124" s="121"/>
      <c r="MU124" s="124"/>
      <c r="MV124" s="121"/>
      <c r="MW124" s="121"/>
      <c r="MX124" s="121">
        <f>MX123-(SUM(MX125:MX138))</f>
        <v>69.47</v>
      </c>
      <c r="MY124" s="121"/>
      <c r="MZ124" s="121"/>
      <c r="NA124" s="113"/>
      <c r="NB124" s="123"/>
      <c r="NC124" s="113"/>
      <c r="ND124" s="121"/>
      <c r="NE124" s="124"/>
      <c r="NF124" s="121"/>
      <c r="NG124" s="121"/>
      <c r="NH124" s="121">
        <f>NH123-(SUM(NH125:NH138))</f>
        <v>-0.01</v>
      </c>
      <c r="NI124" s="121"/>
      <c r="NJ124" s="121"/>
      <c r="NK124" s="113"/>
      <c r="NL124" s="123"/>
      <c r="NM124" s="113"/>
      <c r="NN124" s="121"/>
      <c r="NO124" s="124"/>
      <c r="NP124" s="121"/>
      <c r="NQ124" s="121"/>
      <c r="NR124" s="121">
        <f>NR123-(SUM(NR125:NR138))</f>
        <v>14.46</v>
      </c>
      <c r="NS124" s="121"/>
      <c r="NT124" s="121"/>
      <c r="NU124" s="113"/>
      <c r="NV124" s="123"/>
      <c r="NW124" s="113"/>
      <c r="NX124" s="121"/>
      <c r="NY124" s="124"/>
      <c r="NZ124" s="121"/>
      <c r="OA124" s="121"/>
      <c r="OB124" s="121">
        <f>OB123-(SUM(OB125:OB138))</f>
        <v>0</v>
      </c>
      <c r="OC124" s="121"/>
      <c r="OD124" s="121"/>
      <c r="OE124" s="113"/>
      <c r="OF124" s="123"/>
      <c r="OG124" s="113"/>
      <c r="OH124" s="121"/>
      <c r="OI124" s="124"/>
      <c r="OJ124" s="121"/>
      <c r="OK124" s="121"/>
      <c r="OL124" s="121">
        <f>OL123-(SUM(OL125:OL138))</f>
        <v>0</v>
      </c>
      <c r="OM124" s="121"/>
      <c r="ON124" s="121"/>
      <c r="OO124" s="113"/>
      <c r="OP124" s="123"/>
      <c r="OQ124" s="113"/>
      <c r="OR124" s="121"/>
      <c r="OS124" s="124"/>
      <c r="OT124" s="121"/>
      <c r="OU124" s="121"/>
      <c r="OV124" s="121">
        <f>OV123-(SUM(OV125:OV138))</f>
        <v>0.02</v>
      </c>
      <c r="OW124" s="121"/>
      <c r="OX124" s="121"/>
      <c r="OY124" s="113"/>
      <c r="OZ124" s="123"/>
      <c r="PA124" s="113"/>
      <c r="PB124" s="121"/>
      <c r="PC124" s="124"/>
      <c r="PD124" s="121"/>
      <c r="PE124" s="121"/>
      <c r="PF124" s="121">
        <f>PF123-(SUM(PF125:PF138))</f>
        <v>0</v>
      </c>
      <c r="PG124" s="121"/>
      <c r="PH124" s="121"/>
      <c r="PI124" s="113"/>
      <c r="PJ124" s="123"/>
      <c r="PK124" s="113"/>
      <c r="PL124" s="121"/>
      <c r="PM124" s="124"/>
      <c r="PN124" s="121"/>
      <c r="PO124" s="121"/>
      <c r="PP124" s="121">
        <f>PP123-(SUM(PP125:PP138))</f>
        <v>0</v>
      </c>
      <c r="PQ124" s="121"/>
      <c r="PR124" s="121"/>
      <c r="PS124" s="113"/>
      <c r="PT124" s="123"/>
      <c r="PU124" s="113"/>
      <c r="PV124" s="121"/>
      <c r="PW124" s="124"/>
      <c r="PX124" s="121"/>
      <c r="PY124" s="121"/>
      <c r="PZ124" s="121">
        <f>PZ123-(SUM(PZ125:PZ138))</f>
        <v>0</v>
      </c>
      <c r="QA124" s="121"/>
      <c r="QB124" s="121"/>
      <c r="QC124" s="113"/>
      <c r="QD124" s="123"/>
      <c r="QE124" s="113"/>
      <c r="QF124" s="121"/>
      <c r="QG124" s="124"/>
      <c r="QH124" s="121"/>
      <c r="QI124" s="121"/>
      <c r="QJ124" s="121">
        <f>QJ123-(SUM(QJ125:QJ138))</f>
        <v>-0.01</v>
      </c>
      <c r="QK124" s="121"/>
      <c r="QL124" s="121"/>
      <c r="QM124" s="113"/>
      <c r="QN124" s="123"/>
      <c r="QO124" s="113"/>
      <c r="QP124" s="121"/>
      <c r="QQ124" s="124"/>
      <c r="QR124" s="121"/>
      <c r="QS124" s="121"/>
      <c r="QT124" s="121">
        <f>QT123-(SUM(QT125:QT138))</f>
        <v>-0.01</v>
      </c>
      <c r="QU124" s="121"/>
      <c r="QV124" s="121"/>
      <c r="QW124" s="113"/>
      <c r="QX124" s="123"/>
      <c r="QY124" s="113"/>
      <c r="QZ124" s="121"/>
      <c r="RA124" s="124"/>
      <c r="RB124" s="121"/>
      <c r="RC124" s="121"/>
      <c r="RD124" s="121">
        <f>RD123-(SUM(RD125:RD138))</f>
        <v>0.76</v>
      </c>
      <c r="RE124" s="121"/>
      <c r="RF124" s="121"/>
      <c r="RG124" s="113"/>
      <c r="RH124" s="123"/>
      <c r="RI124" s="113"/>
      <c r="RJ124" s="121"/>
      <c r="RK124" s="124"/>
      <c r="RL124" s="121"/>
      <c r="RM124" s="121"/>
      <c r="RN124" s="121">
        <f>RN123-(SUM(RN125:RN138))</f>
        <v>-0.01</v>
      </c>
      <c r="RO124" s="121"/>
      <c r="RP124" s="121"/>
      <c r="RQ124" s="113"/>
      <c r="RR124" s="123"/>
      <c r="RS124" s="113"/>
      <c r="RT124" s="121"/>
      <c r="RU124" s="124"/>
      <c r="RV124" s="121"/>
      <c r="RW124" s="121"/>
      <c r="RX124" s="121">
        <f>RX123-(SUM(RX125:RX138))</f>
        <v>-0.02</v>
      </c>
      <c r="RY124" s="121"/>
      <c r="RZ124" s="121"/>
      <c r="SA124" s="113"/>
      <c r="SB124" s="123"/>
      <c r="SC124" s="113"/>
      <c r="SD124" s="121"/>
      <c r="SE124" s="124"/>
      <c r="SF124" s="121"/>
      <c r="SG124" s="121"/>
      <c r="SH124" s="121">
        <f>SH123-(SUM(SH125:SH138))</f>
        <v>-69.47</v>
      </c>
      <c r="SI124" s="121"/>
      <c r="SJ124" s="121"/>
      <c r="SK124" s="113"/>
      <c r="SL124" s="123"/>
      <c r="SM124" s="113"/>
      <c r="SN124" s="121"/>
      <c r="SO124" s="124"/>
      <c r="SP124" s="121"/>
      <c r="SQ124" s="121"/>
      <c r="SR124" s="121">
        <f>SR123-(SUM(SR125:SR138))</f>
        <v>0.09</v>
      </c>
      <c r="SS124" s="121"/>
      <c r="ST124" s="121"/>
      <c r="SU124" s="113"/>
      <c r="SV124" s="123"/>
      <c r="SW124" s="113"/>
      <c r="SX124" s="121"/>
      <c r="SY124" s="124"/>
      <c r="SZ124" s="121"/>
      <c r="TA124" s="121"/>
      <c r="TB124" s="121">
        <f>TB123-(SUM(TB125:TB138))</f>
        <v>69.45</v>
      </c>
      <c r="TC124" s="121"/>
      <c r="TD124" s="121"/>
      <c r="TE124" s="113"/>
      <c r="TF124" s="123"/>
      <c r="TG124" s="113"/>
      <c r="TH124" s="121"/>
      <c r="TI124" s="124"/>
      <c r="TJ124" s="121"/>
      <c r="TK124" s="121"/>
      <c r="TL124" s="121">
        <f>TL123-(SUM(TL125:TL138))</f>
        <v>0</v>
      </c>
      <c r="TM124" s="121"/>
      <c r="TN124" s="121"/>
      <c r="TO124" s="113"/>
      <c r="TP124" s="123"/>
      <c r="TQ124" s="113"/>
      <c r="TR124" s="121"/>
      <c r="TS124" s="124"/>
      <c r="TT124" s="121"/>
      <c r="TU124" s="121"/>
      <c r="TV124" s="121">
        <f>TV123-(SUM(TV125:TV138))</f>
        <v>-0.02</v>
      </c>
      <c r="TW124" s="121"/>
      <c r="TX124" s="121"/>
      <c r="TY124" s="113"/>
      <c r="TZ124" s="123"/>
      <c r="UA124" s="113"/>
      <c r="UB124" s="121"/>
      <c r="UC124" s="124"/>
      <c r="UD124" s="121"/>
      <c r="UE124" s="121"/>
      <c r="UF124" s="121">
        <f>UF123-(SUM(UF125:UF138))</f>
        <v>0</v>
      </c>
      <c r="UG124" s="121"/>
      <c r="UH124" s="121"/>
      <c r="UI124" s="113"/>
      <c r="UJ124" s="123"/>
      <c r="UK124" s="113"/>
      <c r="UL124" s="121"/>
      <c r="UM124" s="124"/>
      <c r="UN124" s="121"/>
      <c r="UO124" s="121"/>
      <c r="UP124" s="121">
        <f>UP123-(SUM(UP125:UP138))</f>
        <v>0</v>
      </c>
      <c r="UQ124" s="121"/>
      <c r="UR124" s="121"/>
      <c r="US124" s="113"/>
      <c r="UT124" s="123"/>
      <c r="UU124" s="113"/>
      <c r="UV124" s="121"/>
      <c r="UW124" s="124"/>
      <c r="UX124" s="121"/>
      <c r="UY124" s="121"/>
      <c r="UZ124" s="121">
        <f>UZ123-(SUM(UZ125:UZ138))</f>
        <v>-0.65</v>
      </c>
      <c r="VA124" s="121"/>
      <c r="VB124" s="121"/>
      <c r="VC124" s="113"/>
      <c r="VD124" s="123"/>
      <c r="VE124" s="113"/>
      <c r="VF124" s="121"/>
      <c r="VG124" s="124"/>
      <c r="VH124" s="121"/>
      <c r="VI124" s="121"/>
      <c r="VJ124" s="121">
        <f>VJ123-(SUM(VJ125:VJ138))</f>
        <v>-0.08</v>
      </c>
      <c r="VK124" s="121"/>
      <c r="VL124" s="121"/>
      <c r="VM124" s="113"/>
      <c r="VN124" s="123"/>
      <c r="VO124" s="113"/>
      <c r="VP124" s="121"/>
      <c r="VQ124" s="124"/>
      <c r="VR124" s="121"/>
      <c r="VS124" s="121"/>
      <c r="VT124" s="121">
        <f>VT123-(SUM(VT125:VT138))</f>
        <v>-0.75</v>
      </c>
      <c r="VU124" s="121"/>
      <c r="VV124" s="121"/>
      <c r="VW124" s="113"/>
      <c r="VX124" s="123"/>
      <c r="VY124" s="113"/>
      <c r="VZ124" s="121"/>
      <c r="WA124" s="124"/>
      <c r="WB124" s="121"/>
      <c r="WC124" s="121"/>
      <c r="WD124" s="121">
        <f>WD123-(SUM(WD125:WD138))</f>
        <v>-1172.46</v>
      </c>
      <c r="WE124" s="121"/>
      <c r="WF124" s="121"/>
    </row>
    <row r="125" spans="1:604" ht="26.25" customHeight="1">
      <c r="A125" s="5"/>
      <c r="B125" s="444" t="s">
        <v>414</v>
      </c>
      <c r="C125" s="12" t="s">
        <v>919</v>
      </c>
      <c r="D125" s="12" t="s">
        <v>421</v>
      </c>
      <c r="E125" s="4"/>
      <c r="F125" s="469">
        <f t="shared" ref="F125:F137" si="2760">F12</f>
        <v>54</v>
      </c>
      <c r="G125" s="122"/>
      <c r="H125" s="101"/>
      <c r="I125" s="119"/>
      <c r="J125" s="93"/>
      <c r="K125" s="120">
        <f t="shared" ref="K125:L138" si="2761">K12+K28+K44+K60+K76+K109</f>
        <v>12437.39689</v>
      </c>
      <c r="L125" s="101">
        <f t="shared" si="2761"/>
        <v>671619.43</v>
      </c>
      <c r="M125" s="101"/>
      <c r="N125" s="121"/>
      <c r="O125" s="122">
        <f t="shared" ref="O125:O138" si="2762">K125/$WC125</f>
        <v>1.3952800000000001</v>
      </c>
      <c r="P125" s="469">
        <f t="shared" ref="P125:P137" si="2763">P12</f>
        <v>51</v>
      </c>
      <c r="Q125" s="122"/>
      <c r="R125" s="101"/>
      <c r="S125" s="119"/>
      <c r="T125" s="93"/>
      <c r="U125" s="120">
        <f t="shared" ref="U125:V125" si="2764">U12+U28+U44+U60+U76+U109</f>
        <v>7673.6297100000002</v>
      </c>
      <c r="V125" s="101">
        <f t="shared" si="2764"/>
        <v>391355.12</v>
      </c>
      <c r="W125" s="101"/>
      <c r="X125" s="121"/>
      <c r="Y125" s="122">
        <f t="shared" ref="Y125:Y138" si="2765">U125/$WC125</f>
        <v>0.86085999999999996</v>
      </c>
      <c r="Z125" s="469">
        <f t="shared" ref="Z125:Z137" si="2766">Z12</f>
        <v>0</v>
      </c>
      <c r="AA125" s="122"/>
      <c r="AB125" s="101"/>
      <c r="AC125" s="119"/>
      <c r="AD125" s="93"/>
      <c r="AE125" s="120">
        <f t="shared" ref="AE125:AF125" si="2767">AE12+AE28+AE44+AE60+AE76+AE109</f>
        <v>0</v>
      </c>
      <c r="AF125" s="101">
        <f t="shared" si="2767"/>
        <v>0</v>
      </c>
      <c r="AG125" s="101"/>
      <c r="AH125" s="121"/>
      <c r="AI125" s="122">
        <f t="shared" ref="AI125:AI138" si="2768">AE125/$WC125</f>
        <v>0</v>
      </c>
      <c r="AJ125" s="469">
        <f t="shared" ref="AJ125:AJ137" si="2769">AJ12</f>
        <v>0</v>
      </c>
      <c r="AK125" s="122"/>
      <c r="AL125" s="101"/>
      <c r="AM125" s="119"/>
      <c r="AN125" s="93"/>
      <c r="AO125" s="120">
        <f t="shared" ref="AO125:AP125" si="2770">AO12+AO28+AO44+AO60+AO76+AO109</f>
        <v>0</v>
      </c>
      <c r="AP125" s="101">
        <f t="shared" si="2770"/>
        <v>0</v>
      </c>
      <c r="AQ125" s="101"/>
      <c r="AR125" s="121"/>
      <c r="AS125" s="122">
        <f t="shared" ref="AS125:AS138" si="2771">AO125/$WC125</f>
        <v>0</v>
      </c>
      <c r="AT125" s="469">
        <f t="shared" ref="AT125:AT137" si="2772">AT12</f>
        <v>0</v>
      </c>
      <c r="AU125" s="122"/>
      <c r="AV125" s="101"/>
      <c r="AW125" s="119"/>
      <c r="AX125" s="93"/>
      <c r="AY125" s="120">
        <f t="shared" ref="AY125:AZ125" si="2773">AY12+AY28+AY44+AY60+AY76+AY109</f>
        <v>0</v>
      </c>
      <c r="AZ125" s="101">
        <f t="shared" si="2773"/>
        <v>0</v>
      </c>
      <c r="BA125" s="101"/>
      <c r="BB125" s="121"/>
      <c r="BC125" s="122">
        <f t="shared" ref="BC125:BC138" si="2774">AY125/$WC125</f>
        <v>0</v>
      </c>
      <c r="BD125" s="469">
        <f t="shared" ref="BD125:BD137" si="2775">BD12</f>
        <v>0</v>
      </c>
      <c r="BE125" s="122"/>
      <c r="BF125" s="101"/>
      <c r="BG125" s="119"/>
      <c r="BH125" s="93"/>
      <c r="BI125" s="120">
        <f t="shared" ref="BI125:BJ125" si="2776">BI12+BI28+BI44+BI60+BI76+BI109</f>
        <v>0</v>
      </c>
      <c r="BJ125" s="101">
        <f t="shared" si="2776"/>
        <v>0</v>
      </c>
      <c r="BK125" s="101"/>
      <c r="BL125" s="121"/>
      <c r="BM125" s="122">
        <f t="shared" ref="BM125:BM138" si="2777">BI125/$WC125</f>
        <v>0</v>
      </c>
      <c r="BN125" s="469">
        <f t="shared" ref="BN125:BN137" si="2778">BN12</f>
        <v>0</v>
      </c>
      <c r="BO125" s="122"/>
      <c r="BP125" s="101"/>
      <c r="BQ125" s="119"/>
      <c r="BR125" s="93"/>
      <c r="BS125" s="120">
        <f t="shared" ref="BS125:BT125" si="2779">BS12+BS28+BS44+BS60+BS76+BS109</f>
        <v>0</v>
      </c>
      <c r="BT125" s="101">
        <f t="shared" si="2779"/>
        <v>0</v>
      </c>
      <c r="BU125" s="101"/>
      <c r="BV125" s="121"/>
      <c r="BW125" s="122">
        <f t="shared" ref="BW125:BW138" si="2780">BS125/$WC125</f>
        <v>0</v>
      </c>
      <c r="BX125" s="469">
        <f t="shared" ref="BX125:BX137" si="2781">BX12</f>
        <v>27</v>
      </c>
      <c r="BY125" s="122"/>
      <c r="BZ125" s="101"/>
      <c r="CA125" s="119"/>
      <c r="CB125" s="93"/>
      <c r="CC125" s="120">
        <f t="shared" ref="CC125:CD125" si="2782">CC12+CC28+CC44+CC60+CC76+CC109</f>
        <v>6364.6850800000002</v>
      </c>
      <c r="CD125" s="101">
        <f t="shared" si="2782"/>
        <v>171846.5</v>
      </c>
      <c r="CE125" s="101"/>
      <c r="CF125" s="121"/>
      <c r="CG125" s="122">
        <f t="shared" ref="CG125:CG138" si="2783">CC125/$WC125</f>
        <v>0.71401999999999999</v>
      </c>
      <c r="CH125" s="469">
        <f t="shared" ref="CH125:CH137" si="2784">CH12</f>
        <v>0</v>
      </c>
      <c r="CI125" s="122"/>
      <c r="CJ125" s="101"/>
      <c r="CK125" s="119"/>
      <c r="CL125" s="93"/>
      <c r="CM125" s="120">
        <f t="shared" ref="CM125:CN125" si="2785">CM12+CM28+CM44+CM60+CM76+CM109</f>
        <v>0</v>
      </c>
      <c r="CN125" s="101">
        <f t="shared" si="2785"/>
        <v>0</v>
      </c>
      <c r="CO125" s="101"/>
      <c r="CP125" s="121"/>
      <c r="CQ125" s="122">
        <f t="shared" ref="CQ125:CQ138" si="2786">CM125/$WC125</f>
        <v>0</v>
      </c>
      <c r="CR125" s="469">
        <f t="shared" ref="CR125:CR137" si="2787">CR12</f>
        <v>0</v>
      </c>
      <c r="CS125" s="122"/>
      <c r="CT125" s="101"/>
      <c r="CU125" s="119"/>
      <c r="CV125" s="93"/>
      <c r="CW125" s="120">
        <f t="shared" ref="CW125:CX125" si="2788">CW12+CW28+CW44+CW60+CW76+CW109</f>
        <v>0</v>
      </c>
      <c r="CX125" s="101">
        <f t="shared" si="2788"/>
        <v>0</v>
      </c>
      <c r="CY125" s="101"/>
      <c r="CZ125" s="121"/>
      <c r="DA125" s="122">
        <f t="shared" ref="DA125:DA138" si="2789">CW125/$WC125</f>
        <v>0</v>
      </c>
      <c r="DB125" s="469">
        <f t="shared" ref="DB125:DB137" si="2790">DB12</f>
        <v>57</v>
      </c>
      <c r="DC125" s="122"/>
      <c r="DD125" s="101"/>
      <c r="DE125" s="119"/>
      <c r="DF125" s="93"/>
      <c r="DG125" s="120">
        <f t="shared" ref="DG125:DH125" si="2791">DG12+DG28+DG44+DG60+DG76+DG109</f>
        <v>10612.102580000001</v>
      </c>
      <c r="DH125" s="101">
        <f t="shared" si="2791"/>
        <v>604889.85</v>
      </c>
      <c r="DI125" s="101"/>
      <c r="DJ125" s="121"/>
      <c r="DK125" s="122">
        <f t="shared" ref="DK125:DK138" si="2792">DG125/$WC125</f>
        <v>1.19051</v>
      </c>
      <c r="DL125" s="469">
        <f t="shared" ref="DL125:DL137" si="2793">DL12</f>
        <v>0</v>
      </c>
      <c r="DM125" s="122"/>
      <c r="DN125" s="101"/>
      <c r="DO125" s="119"/>
      <c r="DP125" s="93"/>
      <c r="DQ125" s="120">
        <f t="shared" ref="DQ125:DR125" si="2794">DQ12+DQ28+DQ44+DQ60+DQ76+DQ109</f>
        <v>0</v>
      </c>
      <c r="DR125" s="101">
        <f t="shared" si="2794"/>
        <v>0</v>
      </c>
      <c r="DS125" s="101"/>
      <c r="DT125" s="121"/>
      <c r="DU125" s="122">
        <f t="shared" ref="DU125:DU138" si="2795">DQ125/$WC125</f>
        <v>0</v>
      </c>
      <c r="DV125" s="469">
        <f t="shared" ref="DV125:DV137" si="2796">DV12</f>
        <v>0</v>
      </c>
      <c r="DW125" s="122"/>
      <c r="DX125" s="101"/>
      <c r="DY125" s="119"/>
      <c r="DZ125" s="93"/>
      <c r="EA125" s="120">
        <f t="shared" ref="EA125:EB125" si="2797">EA12+EA28+EA44+EA60+EA76+EA109</f>
        <v>0</v>
      </c>
      <c r="EB125" s="101">
        <f t="shared" si="2797"/>
        <v>0</v>
      </c>
      <c r="EC125" s="101"/>
      <c r="ED125" s="121"/>
      <c r="EE125" s="122">
        <f t="shared" ref="EE125:EE138" si="2798">EA125/$WC125</f>
        <v>0</v>
      </c>
      <c r="EF125" s="469">
        <f t="shared" ref="EF125:EF137" si="2799">EF12</f>
        <v>37</v>
      </c>
      <c r="EG125" s="122"/>
      <c r="EH125" s="101"/>
      <c r="EI125" s="119"/>
      <c r="EJ125" s="93"/>
      <c r="EK125" s="120">
        <f t="shared" ref="EK125:EL125" si="2800">EK12+EK28+EK44+EK60+EK76+EK109</f>
        <v>8444.2026000000005</v>
      </c>
      <c r="EL125" s="101">
        <f t="shared" si="2800"/>
        <v>312435.5</v>
      </c>
      <c r="EM125" s="101"/>
      <c r="EN125" s="121"/>
      <c r="EO125" s="122">
        <f t="shared" ref="EO125:EO138" si="2801">EK125/$WC125</f>
        <v>0.94730999999999999</v>
      </c>
      <c r="EP125" s="469">
        <f t="shared" ref="EP125:EP137" si="2802">EP12</f>
        <v>44</v>
      </c>
      <c r="EQ125" s="122"/>
      <c r="ER125" s="101"/>
      <c r="ES125" s="119"/>
      <c r="ET125" s="93"/>
      <c r="EU125" s="120">
        <f t="shared" ref="EU125:EV125" si="2803">EU12+EU28+EU44+EU60+EU76+EU109</f>
        <v>5860.1429600000001</v>
      </c>
      <c r="EV125" s="101">
        <f t="shared" si="2803"/>
        <v>257846.29</v>
      </c>
      <c r="EW125" s="101"/>
      <c r="EX125" s="121"/>
      <c r="EY125" s="122">
        <f t="shared" ref="EY125:EY138" si="2804">EU125/$WC125</f>
        <v>0.65742</v>
      </c>
      <c r="EZ125" s="469">
        <f t="shared" ref="EZ125:EZ137" si="2805">EZ12</f>
        <v>27</v>
      </c>
      <c r="FA125" s="122"/>
      <c r="FB125" s="101"/>
      <c r="FC125" s="119"/>
      <c r="FD125" s="93"/>
      <c r="FE125" s="120">
        <f t="shared" ref="FE125:FF125" si="2806">FE12+FE28+FE44+FE60+FE76+FE109</f>
        <v>7723.7945600000003</v>
      </c>
      <c r="FF125" s="101">
        <f t="shared" si="2806"/>
        <v>208542.46</v>
      </c>
      <c r="FG125" s="101"/>
      <c r="FH125" s="121"/>
      <c r="FI125" s="122">
        <f t="shared" ref="FI125:FI138" si="2807">FE125/$WC125</f>
        <v>0.86648999999999998</v>
      </c>
      <c r="FJ125" s="469">
        <f t="shared" ref="FJ125:FJ137" si="2808">FJ12</f>
        <v>28</v>
      </c>
      <c r="FK125" s="122"/>
      <c r="FL125" s="101"/>
      <c r="FM125" s="119"/>
      <c r="FN125" s="93"/>
      <c r="FO125" s="120">
        <f t="shared" ref="FO125:FP125" si="2809">FO12+FO28+FO44+FO60+FO76+FO109</f>
        <v>13449.54881</v>
      </c>
      <c r="FP125" s="101">
        <f t="shared" si="2809"/>
        <v>376587.37</v>
      </c>
      <c r="FQ125" s="101"/>
      <c r="FR125" s="121"/>
      <c r="FS125" s="122">
        <f t="shared" ref="FS125:FS138" si="2810">FO125/$WC125</f>
        <v>1.5088299999999999</v>
      </c>
      <c r="FT125" s="469">
        <f t="shared" ref="FT125:FT137" si="2811">FT12</f>
        <v>34</v>
      </c>
      <c r="FU125" s="122"/>
      <c r="FV125" s="101"/>
      <c r="FW125" s="119"/>
      <c r="FX125" s="93"/>
      <c r="FY125" s="120">
        <f t="shared" ref="FY125:FZ125" si="2812">FY12+FY28+FY44+FY60+FY76+FY109</f>
        <v>7284.3718500000004</v>
      </c>
      <c r="FZ125" s="101">
        <f t="shared" si="2812"/>
        <v>247668.64</v>
      </c>
      <c r="GA125" s="101"/>
      <c r="GB125" s="121"/>
      <c r="GC125" s="122">
        <f t="shared" ref="GC125:GC138" si="2813">FY125/$WC125</f>
        <v>0.81718999999999997</v>
      </c>
      <c r="GD125" s="469">
        <f t="shared" ref="GD125:GD137" si="2814">GD12</f>
        <v>0</v>
      </c>
      <c r="GE125" s="122"/>
      <c r="GF125" s="101"/>
      <c r="GG125" s="119"/>
      <c r="GH125" s="93"/>
      <c r="GI125" s="120">
        <f t="shared" ref="GI125:GJ125" si="2815">GI12+GI28+GI44+GI60+GI76+GI109</f>
        <v>0</v>
      </c>
      <c r="GJ125" s="101">
        <f t="shared" si="2815"/>
        <v>0</v>
      </c>
      <c r="GK125" s="101"/>
      <c r="GL125" s="121"/>
      <c r="GM125" s="122">
        <f t="shared" ref="GM125:GM138" si="2816">GI125/$WC125</f>
        <v>0</v>
      </c>
      <c r="GN125" s="469">
        <f t="shared" ref="GN125:GN137" si="2817">GN12</f>
        <v>0</v>
      </c>
      <c r="GO125" s="122"/>
      <c r="GP125" s="101"/>
      <c r="GQ125" s="119"/>
      <c r="GR125" s="93"/>
      <c r="GS125" s="120">
        <f t="shared" ref="GS125:GT125" si="2818">GS12+GS28+GS44+GS60+GS76+GS109</f>
        <v>0</v>
      </c>
      <c r="GT125" s="101">
        <f t="shared" si="2818"/>
        <v>0</v>
      </c>
      <c r="GU125" s="101"/>
      <c r="GV125" s="121"/>
      <c r="GW125" s="122">
        <f t="shared" ref="GW125:GW138" si="2819">GS125/$WC125</f>
        <v>0</v>
      </c>
      <c r="GX125" s="469">
        <f t="shared" ref="GX125:GX137" si="2820">GX12</f>
        <v>56</v>
      </c>
      <c r="GY125" s="122"/>
      <c r="GZ125" s="101"/>
      <c r="HA125" s="119"/>
      <c r="HB125" s="93"/>
      <c r="HC125" s="120">
        <f t="shared" ref="HC125:HD125" si="2821">HC12+HC28+HC44+HC60+HC76+HC109</f>
        <v>8370.5748100000001</v>
      </c>
      <c r="HD125" s="101">
        <f t="shared" si="2821"/>
        <v>468752.19</v>
      </c>
      <c r="HE125" s="101"/>
      <c r="HF125" s="121"/>
      <c r="HG125" s="122">
        <f t="shared" ref="HG125:HG138" si="2822">HC125/$WC125</f>
        <v>0.93905000000000005</v>
      </c>
      <c r="HH125" s="469">
        <f t="shared" ref="HH125:HH137" si="2823">HH12</f>
        <v>25</v>
      </c>
      <c r="HI125" s="122"/>
      <c r="HJ125" s="101"/>
      <c r="HK125" s="119"/>
      <c r="HL125" s="93"/>
      <c r="HM125" s="120">
        <f t="shared" ref="HM125:HN125" si="2824">HM12+HM28+HM44+HM60+HM76+HM109</f>
        <v>10583.819299999999</v>
      </c>
      <c r="HN125" s="101">
        <f t="shared" si="2824"/>
        <v>264595.49</v>
      </c>
      <c r="HO125" s="101"/>
      <c r="HP125" s="121"/>
      <c r="HQ125" s="122">
        <f t="shared" ref="HQ125:HQ138" si="2825">HM125/$WC125</f>
        <v>1.1873400000000001</v>
      </c>
      <c r="HR125" s="469">
        <f t="shared" ref="HR125:HR137" si="2826">HR12</f>
        <v>57</v>
      </c>
      <c r="HS125" s="122"/>
      <c r="HT125" s="101"/>
      <c r="HU125" s="119"/>
      <c r="HV125" s="93"/>
      <c r="HW125" s="120">
        <f t="shared" ref="HW125:HX125" si="2827">HW12+HW28+HW44+HW60+HW76+HW109</f>
        <v>8120.3449899999996</v>
      </c>
      <c r="HX125" s="101">
        <f t="shared" si="2827"/>
        <v>462859.67</v>
      </c>
      <c r="HY125" s="101"/>
      <c r="HZ125" s="121"/>
      <c r="IA125" s="122">
        <f t="shared" ref="IA125:IA138" si="2828">HW125/$WC125</f>
        <v>0.91098000000000001</v>
      </c>
      <c r="IB125" s="469">
        <f t="shared" ref="IB125:IB137" si="2829">IB12</f>
        <v>23</v>
      </c>
      <c r="IC125" s="122"/>
      <c r="ID125" s="101"/>
      <c r="IE125" s="119"/>
      <c r="IF125" s="93"/>
      <c r="IG125" s="120">
        <f t="shared" ref="IG125:IH125" si="2830">IG12+IG28+IG44+IG60+IG76+IG109</f>
        <v>10723.243759999999</v>
      </c>
      <c r="IH125" s="101">
        <f t="shared" si="2830"/>
        <v>246634.61</v>
      </c>
      <c r="II125" s="101"/>
      <c r="IJ125" s="121"/>
      <c r="IK125" s="122">
        <f t="shared" ref="IK125:IK138" si="2831">IG125/$WC125</f>
        <v>1.2029799999999999</v>
      </c>
      <c r="IL125" s="469">
        <f t="shared" ref="IL125:IL137" si="2832">IL12</f>
        <v>27</v>
      </c>
      <c r="IM125" s="122"/>
      <c r="IN125" s="101"/>
      <c r="IO125" s="119"/>
      <c r="IP125" s="93"/>
      <c r="IQ125" s="120">
        <f t="shared" ref="IQ125:IR125" si="2833">IQ12+IQ28+IQ44+IQ60+IQ76+IQ109</f>
        <v>7343.2314699999997</v>
      </c>
      <c r="IR125" s="101">
        <f t="shared" si="2833"/>
        <v>198267.25</v>
      </c>
      <c r="IS125" s="101"/>
      <c r="IT125" s="121"/>
      <c r="IU125" s="122">
        <f t="shared" ref="IU125:IU138" si="2834">IQ125/$WC125</f>
        <v>0.82379999999999998</v>
      </c>
      <c r="IV125" s="469">
        <f t="shared" ref="IV125:IV137" si="2835">IV12</f>
        <v>51</v>
      </c>
      <c r="IW125" s="122"/>
      <c r="IX125" s="101"/>
      <c r="IY125" s="119"/>
      <c r="IZ125" s="93"/>
      <c r="JA125" s="120">
        <f t="shared" ref="JA125:JB125" si="2836">JA12+JA28+JA44+JA60+JA76+JA109</f>
        <v>9727.8684200000007</v>
      </c>
      <c r="JB125" s="101">
        <f t="shared" si="2836"/>
        <v>496121.29</v>
      </c>
      <c r="JC125" s="101"/>
      <c r="JD125" s="121"/>
      <c r="JE125" s="122">
        <f t="shared" ref="JE125:JE138" si="2837">JA125/$WC125</f>
        <v>1.0913200000000001</v>
      </c>
      <c r="JF125" s="469">
        <f t="shared" ref="JF125:JF137" si="2838">JF12</f>
        <v>95</v>
      </c>
      <c r="JG125" s="122"/>
      <c r="JH125" s="101"/>
      <c r="JI125" s="119"/>
      <c r="JJ125" s="93"/>
      <c r="JK125" s="120">
        <f t="shared" ref="JK125:JL125" si="2839">JK12+JK28+JK44+JK60+JK76+JK109</f>
        <v>12720.756670000001</v>
      </c>
      <c r="JL125" s="101">
        <f t="shared" si="2839"/>
        <v>1208471.8799999999</v>
      </c>
      <c r="JM125" s="101"/>
      <c r="JN125" s="121"/>
      <c r="JO125" s="122">
        <f t="shared" ref="JO125:JO138" si="2840">JK125/$WC125</f>
        <v>1.4270700000000001</v>
      </c>
      <c r="JP125" s="469">
        <f t="shared" ref="JP125:JP137" si="2841">JP12</f>
        <v>0</v>
      </c>
      <c r="JQ125" s="122"/>
      <c r="JR125" s="101"/>
      <c r="JS125" s="119"/>
      <c r="JT125" s="93"/>
      <c r="JU125" s="120">
        <f t="shared" ref="JU125:JV125" si="2842">JU12+JU28+JU44+JU60+JU76+JU109</f>
        <v>0</v>
      </c>
      <c r="JV125" s="101">
        <f t="shared" si="2842"/>
        <v>0</v>
      </c>
      <c r="JW125" s="101"/>
      <c r="JX125" s="121"/>
      <c r="JY125" s="122">
        <f t="shared" ref="JY125:JY138" si="2843">JU125/$WC125</f>
        <v>0</v>
      </c>
      <c r="JZ125" s="469">
        <f t="shared" ref="JZ125:JZ137" si="2844">JZ12</f>
        <v>34</v>
      </c>
      <c r="KA125" s="122"/>
      <c r="KB125" s="101"/>
      <c r="KC125" s="119"/>
      <c r="KD125" s="93"/>
      <c r="KE125" s="120">
        <f t="shared" ref="KE125:KF125" si="2845">KE12+KE28+KE44+KE60+KE76+KE109</f>
        <v>6029.2589200000002</v>
      </c>
      <c r="KF125" s="101">
        <f t="shared" si="2845"/>
        <v>204994.81</v>
      </c>
      <c r="KG125" s="101"/>
      <c r="KH125" s="121"/>
      <c r="KI125" s="122">
        <f t="shared" ref="KI125:KI138" si="2846">KE125/$WC125</f>
        <v>0.67639000000000005</v>
      </c>
      <c r="KJ125" s="469">
        <f t="shared" ref="KJ125:KJ137" si="2847">KJ12</f>
        <v>54</v>
      </c>
      <c r="KK125" s="122"/>
      <c r="KL125" s="101"/>
      <c r="KM125" s="119"/>
      <c r="KN125" s="93"/>
      <c r="KO125" s="120">
        <f t="shared" ref="KO125:KP125" si="2848">KO12+KO28+KO44+KO60+KO76+KO109</f>
        <v>7627.7310699999998</v>
      </c>
      <c r="KP125" s="101">
        <f t="shared" si="2848"/>
        <v>411897.48</v>
      </c>
      <c r="KQ125" s="101"/>
      <c r="KR125" s="121"/>
      <c r="KS125" s="122">
        <f t="shared" ref="KS125:KS138" si="2849">KO125/$WC125</f>
        <v>0.85570999999999997</v>
      </c>
      <c r="KT125" s="469">
        <f t="shared" ref="KT125:KT137" si="2850">KT12</f>
        <v>88</v>
      </c>
      <c r="KU125" s="122"/>
      <c r="KV125" s="101"/>
      <c r="KW125" s="119"/>
      <c r="KX125" s="93"/>
      <c r="KY125" s="120">
        <f t="shared" ref="KY125:KZ125" si="2851">KY12+KY28+KY44+KY60+KY76+KY109</f>
        <v>6866.9649799999997</v>
      </c>
      <c r="KZ125" s="101">
        <f t="shared" si="2851"/>
        <v>604292.92000000004</v>
      </c>
      <c r="LA125" s="101"/>
      <c r="LB125" s="121"/>
      <c r="LC125" s="122">
        <f t="shared" ref="LC125:LC138" si="2852">KY125/$WC125</f>
        <v>0.77037</v>
      </c>
      <c r="LD125" s="469">
        <f t="shared" ref="LD125:LD137" si="2853">LD12</f>
        <v>27</v>
      </c>
      <c r="LE125" s="122"/>
      <c r="LF125" s="101"/>
      <c r="LG125" s="119"/>
      <c r="LH125" s="93"/>
      <c r="LI125" s="120">
        <f t="shared" ref="LI125:LJ125" si="2854">LI12+LI28+LI44+LI60+LI76+LI109</f>
        <v>8546.6359900000007</v>
      </c>
      <c r="LJ125" s="101">
        <f t="shared" si="2854"/>
        <v>230759.17</v>
      </c>
      <c r="LK125" s="101"/>
      <c r="LL125" s="121"/>
      <c r="LM125" s="122">
        <f t="shared" ref="LM125:LM138" si="2855">LI125/$WC125</f>
        <v>0.95879999999999999</v>
      </c>
      <c r="LN125" s="469">
        <f t="shared" ref="LN125:LN137" si="2856">LN12</f>
        <v>43</v>
      </c>
      <c r="LO125" s="122"/>
      <c r="LP125" s="101"/>
      <c r="LQ125" s="119"/>
      <c r="LR125" s="93"/>
      <c r="LS125" s="120">
        <f t="shared" ref="LS125:LT125" si="2857">LS12+LS28+LS44+LS60+LS76+LS109</f>
        <v>7663.5631999999996</v>
      </c>
      <c r="LT125" s="101">
        <f t="shared" si="2857"/>
        <v>329533.21999999997</v>
      </c>
      <c r="LU125" s="101"/>
      <c r="LV125" s="121"/>
      <c r="LW125" s="122">
        <f t="shared" ref="LW125:LW138" si="2858">LS125/$WC125</f>
        <v>0.85972999999999999</v>
      </c>
      <c r="LX125" s="469">
        <f t="shared" ref="LX125:LX137" si="2859">LX12</f>
        <v>21</v>
      </c>
      <c r="LY125" s="122"/>
      <c r="LZ125" s="101"/>
      <c r="MA125" s="119"/>
      <c r="MB125" s="93"/>
      <c r="MC125" s="120">
        <f t="shared" ref="MC125:MD125" si="2860">MC12+MC28+MC44+MC60+MC76+MC109</f>
        <v>9444.9072099999994</v>
      </c>
      <c r="MD125" s="101">
        <f t="shared" si="2860"/>
        <v>198343.05</v>
      </c>
      <c r="ME125" s="101"/>
      <c r="MF125" s="121"/>
      <c r="MG125" s="122">
        <f t="shared" ref="MG125:MG138" si="2861">MC125/$WC125</f>
        <v>1.0595699999999999</v>
      </c>
      <c r="MH125" s="469">
        <f t="shared" ref="MH125:MH137" si="2862">MH12</f>
        <v>26</v>
      </c>
      <c r="MI125" s="122"/>
      <c r="MJ125" s="101"/>
      <c r="MK125" s="119"/>
      <c r="ML125" s="93"/>
      <c r="MM125" s="120">
        <f t="shared" ref="MM125:MN125" si="2863">MM12+MM28+MM44+MM60+MM76+MM109</f>
        <v>8451.6112599999997</v>
      </c>
      <c r="MN125" s="101">
        <f t="shared" si="2863"/>
        <v>219741.89</v>
      </c>
      <c r="MO125" s="101"/>
      <c r="MP125" s="121"/>
      <c r="MQ125" s="122">
        <f t="shared" ref="MQ125:MQ138" si="2864">MM125/$WC125</f>
        <v>0.94813999999999998</v>
      </c>
      <c r="MR125" s="469">
        <f t="shared" ref="MR125:MR137" si="2865">MR12</f>
        <v>0</v>
      </c>
      <c r="MS125" s="122"/>
      <c r="MT125" s="101"/>
      <c r="MU125" s="119"/>
      <c r="MV125" s="93"/>
      <c r="MW125" s="120">
        <f t="shared" ref="MW125:MX125" si="2866">MW12+MW28+MW44+MW60+MW76+MW109</f>
        <v>0</v>
      </c>
      <c r="MX125" s="101">
        <f t="shared" si="2866"/>
        <v>0</v>
      </c>
      <c r="MY125" s="101"/>
      <c r="MZ125" s="121"/>
      <c r="NA125" s="122">
        <f t="shared" ref="NA125:NA138" si="2867">MW125/$WC125</f>
        <v>0</v>
      </c>
      <c r="NB125" s="469">
        <f t="shared" ref="NB125:NB137" si="2868">NB12</f>
        <v>30</v>
      </c>
      <c r="NC125" s="122"/>
      <c r="ND125" s="101"/>
      <c r="NE125" s="119"/>
      <c r="NF125" s="93"/>
      <c r="NG125" s="120">
        <f t="shared" ref="NG125:NH125" si="2869">NG12+NG28+NG44+NG60+NG76+NG109</f>
        <v>7069.6352999999999</v>
      </c>
      <c r="NH125" s="101">
        <f t="shared" si="2869"/>
        <v>212089.06</v>
      </c>
      <c r="NI125" s="101"/>
      <c r="NJ125" s="121"/>
      <c r="NK125" s="122">
        <f t="shared" ref="NK125:NK138" si="2870">NG125/$WC125</f>
        <v>0.79310000000000003</v>
      </c>
      <c r="NL125" s="469">
        <f t="shared" ref="NL125:NL137" si="2871">NL12</f>
        <v>82</v>
      </c>
      <c r="NM125" s="122"/>
      <c r="NN125" s="101"/>
      <c r="NO125" s="119"/>
      <c r="NP125" s="93"/>
      <c r="NQ125" s="120">
        <f t="shared" ref="NQ125:NR125" si="2872">NQ12+NQ28+NQ44+NQ60+NQ76+NQ109</f>
        <v>7464.8832199999997</v>
      </c>
      <c r="NR125" s="101">
        <f t="shared" si="2872"/>
        <v>612120.42000000004</v>
      </c>
      <c r="NS125" s="101"/>
      <c r="NT125" s="121"/>
      <c r="NU125" s="122">
        <f t="shared" ref="NU125:NU138" si="2873">NQ125/$WC125</f>
        <v>0.83743999999999996</v>
      </c>
      <c r="NV125" s="469">
        <f t="shared" ref="NV125:NV137" si="2874">NV12</f>
        <v>0</v>
      </c>
      <c r="NW125" s="122"/>
      <c r="NX125" s="101"/>
      <c r="NY125" s="119"/>
      <c r="NZ125" s="93"/>
      <c r="OA125" s="120">
        <f t="shared" ref="OA125:OB125" si="2875">OA12+OA28+OA44+OA60+OA76+OA109</f>
        <v>0</v>
      </c>
      <c r="OB125" s="101">
        <f t="shared" si="2875"/>
        <v>0</v>
      </c>
      <c r="OC125" s="101"/>
      <c r="OD125" s="121"/>
      <c r="OE125" s="122">
        <f t="shared" ref="OE125:OE138" si="2876">OA125/$WC125</f>
        <v>0</v>
      </c>
      <c r="OF125" s="469">
        <f t="shared" ref="OF125:OF137" si="2877">OF12</f>
        <v>0</v>
      </c>
      <c r="OG125" s="122"/>
      <c r="OH125" s="101"/>
      <c r="OI125" s="119"/>
      <c r="OJ125" s="93"/>
      <c r="OK125" s="120">
        <f t="shared" ref="OK125:OL125" si="2878">OK12+OK28+OK44+OK60+OK76+OK109</f>
        <v>0</v>
      </c>
      <c r="OL125" s="101">
        <f t="shared" si="2878"/>
        <v>0</v>
      </c>
      <c r="OM125" s="101"/>
      <c r="ON125" s="121"/>
      <c r="OO125" s="122">
        <f t="shared" ref="OO125:OO138" si="2879">OK125/$WC125</f>
        <v>0</v>
      </c>
      <c r="OP125" s="469">
        <f t="shared" ref="OP125:OP137" si="2880">OP12</f>
        <v>20</v>
      </c>
      <c r="OQ125" s="122"/>
      <c r="OR125" s="101"/>
      <c r="OS125" s="119"/>
      <c r="OT125" s="93"/>
      <c r="OU125" s="120">
        <f t="shared" ref="OU125:OV125" si="2881">OU12+OU28+OU44+OU60+OU76+OU109</f>
        <v>7685.38976</v>
      </c>
      <c r="OV125" s="101">
        <f t="shared" si="2881"/>
        <v>153707.79</v>
      </c>
      <c r="OW125" s="101"/>
      <c r="OX125" s="121"/>
      <c r="OY125" s="122">
        <f t="shared" ref="OY125:OY138" si="2882">OU125/$WC125</f>
        <v>0.86217999999999995</v>
      </c>
      <c r="OZ125" s="469">
        <f t="shared" ref="OZ125:OZ137" si="2883">OZ12</f>
        <v>0</v>
      </c>
      <c r="PA125" s="122"/>
      <c r="PB125" s="101"/>
      <c r="PC125" s="119"/>
      <c r="PD125" s="93"/>
      <c r="PE125" s="120">
        <f t="shared" ref="PE125:PF125" si="2884">PE12+PE28+PE44+PE60+PE76+PE109</f>
        <v>0</v>
      </c>
      <c r="PF125" s="101">
        <f t="shared" si="2884"/>
        <v>0</v>
      </c>
      <c r="PG125" s="101"/>
      <c r="PH125" s="121"/>
      <c r="PI125" s="122">
        <f t="shared" ref="PI125:PI138" si="2885">PE125/$WC125</f>
        <v>0</v>
      </c>
      <c r="PJ125" s="469">
        <f t="shared" ref="PJ125:PJ137" si="2886">PJ12</f>
        <v>26</v>
      </c>
      <c r="PK125" s="122"/>
      <c r="PL125" s="101"/>
      <c r="PM125" s="119"/>
      <c r="PN125" s="93"/>
      <c r="PO125" s="120">
        <f t="shared" ref="PO125:PP125" si="2887">PO12+PO28+PO44+PO60+PO76+PO109</f>
        <v>7938.4465200000004</v>
      </c>
      <c r="PP125" s="101">
        <f t="shared" si="2887"/>
        <v>206399.61</v>
      </c>
      <c r="PQ125" s="101"/>
      <c r="PR125" s="121"/>
      <c r="PS125" s="122">
        <f t="shared" ref="PS125:PS138" si="2888">PO125/$WC125</f>
        <v>0.89056999999999997</v>
      </c>
      <c r="PT125" s="469">
        <f t="shared" ref="PT125:PT137" si="2889">PT12</f>
        <v>0</v>
      </c>
      <c r="PU125" s="122"/>
      <c r="PV125" s="101"/>
      <c r="PW125" s="119"/>
      <c r="PX125" s="93"/>
      <c r="PY125" s="120">
        <f t="shared" ref="PY125:PZ125" si="2890">PY12+PY28+PY44+PY60+PY76+PY109</f>
        <v>0</v>
      </c>
      <c r="PZ125" s="101">
        <f t="shared" si="2890"/>
        <v>0</v>
      </c>
      <c r="QA125" s="101"/>
      <c r="QB125" s="121"/>
      <c r="QC125" s="122">
        <f t="shared" ref="QC125:QC138" si="2891">PY125/$WC125</f>
        <v>0</v>
      </c>
      <c r="QD125" s="469">
        <f t="shared" ref="QD125:QD137" si="2892">QD12</f>
        <v>35</v>
      </c>
      <c r="QE125" s="122"/>
      <c r="QF125" s="101"/>
      <c r="QG125" s="119"/>
      <c r="QH125" s="93"/>
      <c r="QI125" s="120">
        <f t="shared" ref="QI125:QJ125" si="2893">QI12+QI28+QI44+QI60+QI76+QI109</f>
        <v>7124.2586600000004</v>
      </c>
      <c r="QJ125" s="101">
        <f t="shared" si="2893"/>
        <v>249349.04</v>
      </c>
      <c r="QK125" s="101"/>
      <c r="QL125" s="121"/>
      <c r="QM125" s="122">
        <f t="shared" ref="QM125:QM138" si="2894">QI125/$WC125</f>
        <v>0.79923</v>
      </c>
      <c r="QN125" s="469">
        <f t="shared" ref="QN125:QN137" si="2895">QN12</f>
        <v>25</v>
      </c>
      <c r="QO125" s="122"/>
      <c r="QP125" s="101"/>
      <c r="QQ125" s="119"/>
      <c r="QR125" s="93"/>
      <c r="QS125" s="120">
        <f t="shared" ref="QS125:QT125" si="2896">QS12+QS28+QS44+QS60+QS76+QS109</f>
        <v>6902.66957</v>
      </c>
      <c r="QT125" s="101">
        <f t="shared" si="2896"/>
        <v>172566.74</v>
      </c>
      <c r="QU125" s="101"/>
      <c r="QV125" s="121"/>
      <c r="QW125" s="122">
        <f t="shared" ref="QW125:QW138" si="2897">QS125/$WC125</f>
        <v>0.77437</v>
      </c>
      <c r="QX125" s="469">
        <f t="shared" ref="QX125:QX137" si="2898">QX12</f>
        <v>23</v>
      </c>
      <c r="QY125" s="122"/>
      <c r="QZ125" s="101"/>
      <c r="RA125" s="119"/>
      <c r="RB125" s="93"/>
      <c r="RC125" s="120">
        <f t="shared" ref="RC125:RD125" si="2899">RC12+RC28+RC44+RC60+RC76+RC109</f>
        <v>9440.5452299999997</v>
      </c>
      <c r="RD125" s="101">
        <f t="shared" si="2899"/>
        <v>217132.54</v>
      </c>
      <c r="RE125" s="101"/>
      <c r="RF125" s="121"/>
      <c r="RG125" s="122">
        <f t="shared" ref="RG125:RG138" si="2900">RC125/$WC125</f>
        <v>1.05908</v>
      </c>
      <c r="RH125" s="469">
        <f t="shared" ref="RH125:RH137" si="2901">RH12</f>
        <v>18</v>
      </c>
      <c r="RI125" s="122"/>
      <c r="RJ125" s="101"/>
      <c r="RK125" s="119"/>
      <c r="RL125" s="93"/>
      <c r="RM125" s="120">
        <f t="shared" ref="RM125:RN125" si="2902">RM12+RM28+RM44+RM60+RM76+RM109</f>
        <v>10378.21567</v>
      </c>
      <c r="RN125" s="101">
        <f t="shared" si="2902"/>
        <v>186807.89</v>
      </c>
      <c r="RO125" s="101"/>
      <c r="RP125" s="121"/>
      <c r="RQ125" s="122">
        <f t="shared" ref="RQ125:RQ138" si="2903">RM125/$WC125</f>
        <v>1.1642699999999999</v>
      </c>
      <c r="RR125" s="469">
        <f t="shared" ref="RR125:RR137" si="2904">RR12</f>
        <v>28</v>
      </c>
      <c r="RS125" s="122"/>
      <c r="RT125" s="101"/>
      <c r="RU125" s="119"/>
      <c r="RV125" s="93"/>
      <c r="RW125" s="120">
        <f t="shared" ref="RW125:RX125" si="2905">RW12+RW28+RW44+RW60+RW76+RW109</f>
        <v>9260.4089000000004</v>
      </c>
      <c r="RX125" s="101">
        <f t="shared" si="2905"/>
        <v>259291.45</v>
      </c>
      <c r="RY125" s="101"/>
      <c r="RZ125" s="121"/>
      <c r="SA125" s="122">
        <f t="shared" ref="SA125:SA138" si="2906">RW125/$WC125</f>
        <v>1.03887</v>
      </c>
      <c r="SB125" s="469">
        <f t="shared" ref="SB125:SB137" si="2907">SB12</f>
        <v>11</v>
      </c>
      <c r="SC125" s="122"/>
      <c r="SD125" s="101"/>
      <c r="SE125" s="119"/>
      <c r="SF125" s="93"/>
      <c r="SG125" s="120">
        <f t="shared" ref="SG125:SH125" si="2908">SG12+SG28+SG44+SG60+SG76+SG109</f>
        <v>10033.74229</v>
      </c>
      <c r="SH125" s="101">
        <f t="shared" si="2908"/>
        <v>110371.16</v>
      </c>
      <c r="SI125" s="101"/>
      <c r="SJ125" s="121"/>
      <c r="SK125" s="122">
        <f t="shared" ref="SK125:SK138" si="2909">SG125/$WC125</f>
        <v>1.1256299999999999</v>
      </c>
      <c r="SL125" s="469">
        <f t="shared" ref="SL125:SL137" si="2910">SL12</f>
        <v>24</v>
      </c>
      <c r="SM125" s="122"/>
      <c r="SN125" s="101"/>
      <c r="SO125" s="119"/>
      <c r="SP125" s="93"/>
      <c r="SQ125" s="120">
        <f t="shared" ref="SQ125:SR125" si="2911">SQ12+SQ28+SQ44+SQ60+SQ76+SQ109</f>
        <v>9179.8639500000008</v>
      </c>
      <c r="SR125" s="101">
        <f t="shared" si="2911"/>
        <v>220316.73</v>
      </c>
      <c r="SS125" s="101"/>
      <c r="ST125" s="121"/>
      <c r="SU125" s="122">
        <f t="shared" ref="SU125:SU138" si="2912">SQ125/$WC125</f>
        <v>1.0298400000000001</v>
      </c>
      <c r="SV125" s="469">
        <f t="shared" ref="SV125:SV137" si="2913">SV12</f>
        <v>50</v>
      </c>
      <c r="SW125" s="122"/>
      <c r="SX125" s="101"/>
      <c r="SY125" s="119"/>
      <c r="SZ125" s="93"/>
      <c r="TA125" s="120">
        <f t="shared" ref="TA125:TB125" si="2914">TA12+TA28+TA44+TA60+TA76+TA109</f>
        <v>11233.491309999999</v>
      </c>
      <c r="TB125" s="101">
        <f t="shared" si="2914"/>
        <v>561674.56999999995</v>
      </c>
      <c r="TC125" s="101"/>
      <c r="TD125" s="121"/>
      <c r="TE125" s="122">
        <f t="shared" ref="TE125:TE138" si="2915">TA125/$WC125</f>
        <v>1.2602199999999999</v>
      </c>
      <c r="TF125" s="469">
        <f t="shared" ref="TF125:TF137" si="2916">TF12</f>
        <v>27</v>
      </c>
      <c r="TG125" s="122"/>
      <c r="TH125" s="101"/>
      <c r="TI125" s="119"/>
      <c r="TJ125" s="93"/>
      <c r="TK125" s="120">
        <f t="shared" ref="TK125:TL125" si="2917">TK12+TK28+TK44+TK60+TK76+TK109</f>
        <v>8564.4537999999993</v>
      </c>
      <c r="TL125" s="101">
        <f t="shared" si="2917"/>
        <v>231240.25</v>
      </c>
      <c r="TM125" s="101"/>
      <c r="TN125" s="121"/>
      <c r="TO125" s="122">
        <f t="shared" ref="TO125:TO138" si="2918">TK125/$WC125</f>
        <v>0.96079999999999999</v>
      </c>
      <c r="TP125" s="469">
        <f t="shared" ref="TP125:TP137" si="2919">TP12</f>
        <v>27</v>
      </c>
      <c r="TQ125" s="122"/>
      <c r="TR125" s="101"/>
      <c r="TS125" s="119"/>
      <c r="TT125" s="93"/>
      <c r="TU125" s="120">
        <f t="shared" ref="TU125:TV125" si="2920">TU12+TU28+TU44+TU60+TU76+TU109</f>
        <v>7356.4843099999998</v>
      </c>
      <c r="TV125" s="101">
        <f t="shared" si="2920"/>
        <v>198625.08</v>
      </c>
      <c r="TW125" s="101"/>
      <c r="TX125" s="121"/>
      <c r="TY125" s="122">
        <f t="shared" ref="TY125:TY138" si="2921">TU125/$WC125</f>
        <v>0.82528000000000001</v>
      </c>
      <c r="TZ125" s="469">
        <f t="shared" ref="TZ125:TZ137" si="2922">TZ12</f>
        <v>22</v>
      </c>
      <c r="UA125" s="122"/>
      <c r="UB125" s="101"/>
      <c r="UC125" s="119"/>
      <c r="UD125" s="93"/>
      <c r="UE125" s="120">
        <f t="shared" ref="UE125:UF125" si="2923">UE12+UE28+UE44+UE60+UE76+UE109</f>
        <v>8409.9743799999997</v>
      </c>
      <c r="UF125" s="101">
        <f t="shared" si="2923"/>
        <v>185019.44</v>
      </c>
      <c r="UG125" s="101"/>
      <c r="UH125" s="121"/>
      <c r="UI125" s="122">
        <f t="shared" ref="UI125:UI138" si="2924">UE125/$WC125</f>
        <v>0.94347000000000003</v>
      </c>
      <c r="UJ125" s="469">
        <f t="shared" ref="UJ125:UJ137" si="2925">UJ12</f>
        <v>56</v>
      </c>
      <c r="UK125" s="122"/>
      <c r="UL125" s="101"/>
      <c r="UM125" s="119"/>
      <c r="UN125" s="93"/>
      <c r="UO125" s="120">
        <f t="shared" ref="UO125:UP125" si="2926">UO12+UO28+UO44+UO60+UO76+UO109</f>
        <v>10918.109640000001</v>
      </c>
      <c r="UP125" s="101">
        <f t="shared" si="2926"/>
        <v>611414.15</v>
      </c>
      <c r="UQ125" s="101"/>
      <c r="UR125" s="121"/>
      <c r="US125" s="122">
        <f t="shared" ref="US125:US138" si="2927">UO125/$WC125</f>
        <v>1.2248399999999999</v>
      </c>
      <c r="UT125" s="469">
        <f t="shared" ref="UT125:UT137" si="2928">UT12</f>
        <v>56</v>
      </c>
      <c r="UU125" s="122"/>
      <c r="UV125" s="101"/>
      <c r="UW125" s="119"/>
      <c r="UX125" s="93"/>
      <c r="UY125" s="120">
        <f t="shared" ref="UY125:UZ125" si="2929">UY12+UY28+UY44+UY60+UY76+UY109</f>
        <v>8259.9482200000002</v>
      </c>
      <c r="UZ125" s="101">
        <f t="shared" si="2929"/>
        <v>462557.1</v>
      </c>
      <c r="VA125" s="101"/>
      <c r="VB125" s="121"/>
      <c r="VC125" s="122">
        <f t="shared" ref="VC125:VC138" si="2930">UY125/$WC125</f>
        <v>0.92664000000000002</v>
      </c>
      <c r="VD125" s="469">
        <f t="shared" ref="VD125:VD137" si="2931">VD12</f>
        <v>27</v>
      </c>
      <c r="VE125" s="122"/>
      <c r="VF125" s="101"/>
      <c r="VG125" s="119"/>
      <c r="VH125" s="93"/>
      <c r="VI125" s="120">
        <f t="shared" ref="VI125:VJ125" si="2932">VI12+VI28+VI44+VI60+VI76+VI109</f>
        <v>10373.13553</v>
      </c>
      <c r="VJ125" s="101">
        <f t="shared" si="2932"/>
        <v>280074.65999999997</v>
      </c>
      <c r="VK125" s="101"/>
      <c r="VL125" s="121"/>
      <c r="VM125" s="122">
        <f t="shared" ref="VM125:VM138" si="2933">VI125/$WC125</f>
        <v>1.1637</v>
      </c>
      <c r="VN125" s="469">
        <f t="shared" ref="VN125:VN137" si="2934">VN12</f>
        <v>53</v>
      </c>
      <c r="VO125" s="122"/>
      <c r="VP125" s="101"/>
      <c r="VQ125" s="119"/>
      <c r="VR125" s="93"/>
      <c r="VS125" s="120">
        <f t="shared" ref="VS125:VT125" si="2935">VS12+VS28+VS44+VS60+VS76+VS109</f>
        <v>9205.6546899999994</v>
      </c>
      <c r="VT125" s="101">
        <f t="shared" si="2935"/>
        <v>487899.7</v>
      </c>
      <c r="VU125" s="101"/>
      <c r="VV125" s="121"/>
      <c r="VW125" s="122">
        <f t="shared" ref="VW125:VW138" si="2936">VS125/$WC125</f>
        <v>1.0327299999999999</v>
      </c>
      <c r="VX125" s="452">
        <f t="shared" ref="VX125:VX138" si="2937">F125+P125+Z125+AJ125+AT125+BD125+BN125+BX125+CH125+CR125+DB125+DL125+DV125+EF125+EP125+EZ125+FJ125+FT125+GD125+GN125+GX125+HH125+HR125+IB125+IL125+IV125+JF125+JP125+JZ125+KJ125+KT125+LD125+LN125+LX125+MH125+MR125+NB125+NL125+NV125+OF125+OP125+OZ125+PJ125+PT125+QD125+QN125+QX125+RH125+RR125+SB125+SL125+SV125+TF125+TP125+TZ125+UJ125+UT125+VD125+VN125</f>
        <v>1626</v>
      </c>
      <c r="VY125" s="122"/>
      <c r="VZ125" s="101"/>
      <c r="WA125" s="119"/>
      <c r="WB125" s="93"/>
      <c r="WC125" s="120">
        <f t="shared" ref="WC125:WD125" si="2938">WC12+WC28+WC44+WC60+WC76+WC109</f>
        <v>8913.8957900000005</v>
      </c>
      <c r="WD125" s="120">
        <f t="shared" si="2938"/>
        <v>14493994.550000001</v>
      </c>
      <c r="WE125" s="101"/>
      <c r="WF125" s="121"/>
    </row>
    <row r="126" spans="1:604" ht="26.25" customHeight="1">
      <c r="A126" s="5"/>
      <c r="B126" s="444" t="s">
        <v>406</v>
      </c>
      <c r="C126" s="12" t="s">
        <v>921</v>
      </c>
      <c r="D126" s="12" t="s">
        <v>424</v>
      </c>
      <c r="E126" s="4"/>
      <c r="F126" s="469">
        <f t="shared" si="2760"/>
        <v>169</v>
      </c>
      <c r="G126" s="122"/>
      <c r="H126" s="101"/>
      <c r="I126" s="119"/>
      <c r="J126" s="93"/>
      <c r="K126" s="120">
        <f t="shared" si="2761"/>
        <v>12437.763870000001</v>
      </c>
      <c r="L126" s="101">
        <f t="shared" si="2761"/>
        <v>2101982.09</v>
      </c>
      <c r="M126" s="101"/>
      <c r="N126" s="121"/>
      <c r="O126" s="122">
        <f t="shared" si="2762"/>
        <v>1.3953500000000001</v>
      </c>
      <c r="P126" s="469">
        <f t="shared" si="2763"/>
        <v>329</v>
      </c>
      <c r="Q126" s="122"/>
      <c r="R126" s="101"/>
      <c r="S126" s="119"/>
      <c r="T126" s="93"/>
      <c r="U126" s="120">
        <f t="shared" ref="U126:V126" si="2939">U13+U29+U45+U61+U77+U110</f>
        <v>7674.2862400000004</v>
      </c>
      <c r="V126" s="101">
        <f t="shared" si="2939"/>
        <v>2524840.17</v>
      </c>
      <c r="W126" s="101"/>
      <c r="X126" s="121"/>
      <c r="Y126" s="122">
        <f t="shared" si="2765"/>
        <v>0.86094999999999999</v>
      </c>
      <c r="Z126" s="469">
        <f t="shared" si="2766"/>
        <v>276</v>
      </c>
      <c r="AA126" s="122"/>
      <c r="AB126" s="101"/>
      <c r="AC126" s="119"/>
      <c r="AD126" s="93"/>
      <c r="AE126" s="120">
        <f t="shared" ref="AE126:AF126" si="2940">AE13+AE29+AE45+AE61+AE77+AE110</f>
        <v>11967.387849999999</v>
      </c>
      <c r="AF126" s="101">
        <f t="shared" si="2940"/>
        <v>3302999.04</v>
      </c>
      <c r="AG126" s="101"/>
      <c r="AH126" s="121"/>
      <c r="AI126" s="122">
        <f t="shared" si="2768"/>
        <v>1.3425800000000001</v>
      </c>
      <c r="AJ126" s="469">
        <f t="shared" si="2769"/>
        <v>0</v>
      </c>
      <c r="AK126" s="122"/>
      <c r="AL126" s="101"/>
      <c r="AM126" s="119"/>
      <c r="AN126" s="93"/>
      <c r="AO126" s="120">
        <f t="shared" ref="AO126:AP126" si="2941">AO13+AO29+AO45+AO61+AO77+AO110</f>
        <v>0</v>
      </c>
      <c r="AP126" s="101">
        <f t="shared" si="2941"/>
        <v>0</v>
      </c>
      <c r="AQ126" s="101"/>
      <c r="AR126" s="121"/>
      <c r="AS126" s="122">
        <f t="shared" si="2771"/>
        <v>0</v>
      </c>
      <c r="AT126" s="469">
        <f t="shared" si="2772"/>
        <v>131</v>
      </c>
      <c r="AU126" s="122"/>
      <c r="AV126" s="101"/>
      <c r="AW126" s="119"/>
      <c r="AX126" s="93"/>
      <c r="AY126" s="120">
        <f t="shared" ref="AY126:AZ126" si="2942">AY13+AY29+AY45+AY61+AY77+AY110</f>
        <v>9219.8888000000006</v>
      </c>
      <c r="AZ126" s="101">
        <f t="shared" si="2942"/>
        <v>1207805.43</v>
      </c>
      <c r="BA126" s="101"/>
      <c r="BB126" s="121"/>
      <c r="BC126" s="122">
        <f t="shared" si="2774"/>
        <v>1.0343500000000001</v>
      </c>
      <c r="BD126" s="469">
        <f t="shared" si="2775"/>
        <v>100</v>
      </c>
      <c r="BE126" s="122"/>
      <c r="BF126" s="101"/>
      <c r="BG126" s="119"/>
      <c r="BH126" s="93"/>
      <c r="BI126" s="120">
        <f t="shared" ref="BI126:BJ126" si="2943">BI13+BI29+BI45+BI61+BI77+BI110</f>
        <v>8216.4057200000007</v>
      </c>
      <c r="BJ126" s="101">
        <f t="shared" si="2943"/>
        <v>821640.58</v>
      </c>
      <c r="BK126" s="101"/>
      <c r="BL126" s="121"/>
      <c r="BM126" s="122">
        <f t="shared" si="2777"/>
        <v>0.92176999999999998</v>
      </c>
      <c r="BN126" s="469">
        <f t="shared" si="2778"/>
        <v>0</v>
      </c>
      <c r="BO126" s="122"/>
      <c r="BP126" s="101"/>
      <c r="BQ126" s="119"/>
      <c r="BR126" s="93"/>
      <c r="BS126" s="120">
        <f t="shared" ref="BS126:BT126" si="2944">BS13+BS29+BS45+BS61+BS77+BS110</f>
        <v>0</v>
      </c>
      <c r="BT126" s="101">
        <f t="shared" si="2944"/>
        <v>0</v>
      </c>
      <c r="BU126" s="101"/>
      <c r="BV126" s="121"/>
      <c r="BW126" s="122">
        <f t="shared" si="2780"/>
        <v>0</v>
      </c>
      <c r="BX126" s="469">
        <f t="shared" si="2781"/>
        <v>140</v>
      </c>
      <c r="BY126" s="122"/>
      <c r="BZ126" s="101"/>
      <c r="CA126" s="119"/>
      <c r="CB126" s="93"/>
      <c r="CC126" s="120">
        <f t="shared" ref="CC126:CD126" si="2945">CC13+CC29+CC45+CC61+CC77+CC110</f>
        <v>6364.9543899999999</v>
      </c>
      <c r="CD126" s="101">
        <f t="shared" si="2945"/>
        <v>891093.62</v>
      </c>
      <c r="CE126" s="101"/>
      <c r="CF126" s="121"/>
      <c r="CG126" s="122">
        <f t="shared" si="2783"/>
        <v>0.71406000000000003</v>
      </c>
      <c r="CH126" s="469">
        <f t="shared" si="2784"/>
        <v>0</v>
      </c>
      <c r="CI126" s="122"/>
      <c r="CJ126" s="101"/>
      <c r="CK126" s="119"/>
      <c r="CL126" s="93"/>
      <c r="CM126" s="120">
        <f t="shared" ref="CM126:CN126" si="2946">CM13+CM29+CM45+CM61+CM77+CM110</f>
        <v>0</v>
      </c>
      <c r="CN126" s="101">
        <f t="shared" si="2946"/>
        <v>0</v>
      </c>
      <c r="CO126" s="101"/>
      <c r="CP126" s="121"/>
      <c r="CQ126" s="122">
        <f t="shared" si="2786"/>
        <v>0</v>
      </c>
      <c r="CR126" s="469">
        <f t="shared" si="2787"/>
        <v>121</v>
      </c>
      <c r="CS126" s="122"/>
      <c r="CT126" s="101"/>
      <c r="CU126" s="119"/>
      <c r="CV126" s="93"/>
      <c r="CW126" s="120">
        <f t="shared" ref="CW126:CX126" si="2947">CW13+CW29+CW45+CW61+CW77+CW110</f>
        <v>7942.6647999999996</v>
      </c>
      <c r="CX126" s="101">
        <f t="shared" si="2947"/>
        <v>961062.44</v>
      </c>
      <c r="CY126" s="101"/>
      <c r="CZ126" s="121"/>
      <c r="DA126" s="122">
        <f t="shared" si="2789"/>
        <v>0.89105999999999996</v>
      </c>
      <c r="DB126" s="469">
        <f t="shared" si="2790"/>
        <v>253</v>
      </c>
      <c r="DC126" s="122"/>
      <c r="DD126" s="101"/>
      <c r="DE126" s="119"/>
      <c r="DF126" s="93"/>
      <c r="DG126" s="120">
        <f t="shared" ref="DG126:DH126" si="2948">DG13+DG29+DG45+DG61+DG77+DG110</f>
        <v>10612.53102</v>
      </c>
      <c r="DH126" s="101">
        <f t="shared" si="2948"/>
        <v>2684970.35</v>
      </c>
      <c r="DI126" s="101"/>
      <c r="DJ126" s="121"/>
      <c r="DK126" s="122">
        <f t="shared" si="2792"/>
        <v>1.19058</v>
      </c>
      <c r="DL126" s="469">
        <f t="shared" si="2793"/>
        <v>170</v>
      </c>
      <c r="DM126" s="122"/>
      <c r="DN126" s="101"/>
      <c r="DO126" s="119"/>
      <c r="DP126" s="93"/>
      <c r="DQ126" s="120">
        <f t="shared" ref="DQ126:DR126" si="2949">DQ13+DQ29+DQ45+DQ61+DQ77+DQ110</f>
        <v>9358.4539499999992</v>
      </c>
      <c r="DR126" s="101">
        <f t="shared" si="2949"/>
        <v>1590937.17</v>
      </c>
      <c r="DS126" s="101"/>
      <c r="DT126" s="121"/>
      <c r="DU126" s="122">
        <f t="shared" si="2795"/>
        <v>1.04989</v>
      </c>
      <c r="DV126" s="469">
        <f t="shared" si="2796"/>
        <v>0</v>
      </c>
      <c r="DW126" s="122"/>
      <c r="DX126" s="101"/>
      <c r="DY126" s="119"/>
      <c r="DZ126" s="93"/>
      <c r="EA126" s="120">
        <f t="shared" ref="EA126:EB126" si="2950">EA13+EA29+EA45+EA61+EA77+EA110</f>
        <v>0</v>
      </c>
      <c r="EB126" s="101">
        <f t="shared" si="2950"/>
        <v>0</v>
      </c>
      <c r="EC126" s="101"/>
      <c r="ED126" s="121"/>
      <c r="EE126" s="122">
        <f t="shared" si="2798"/>
        <v>0</v>
      </c>
      <c r="EF126" s="469">
        <f t="shared" si="2799"/>
        <v>202</v>
      </c>
      <c r="EG126" s="122"/>
      <c r="EH126" s="101"/>
      <c r="EI126" s="119"/>
      <c r="EJ126" s="93"/>
      <c r="EK126" s="120">
        <f t="shared" ref="EK126:EL126" si="2951">EK13+EK29+EK45+EK61+EK77+EK110</f>
        <v>8444.9828099999995</v>
      </c>
      <c r="EL126" s="101">
        <f t="shared" si="2951"/>
        <v>1705886.52</v>
      </c>
      <c r="EM126" s="101"/>
      <c r="EN126" s="121"/>
      <c r="EO126" s="122">
        <f t="shared" si="2801"/>
        <v>0.94740999999999997</v>
      </c>
      <c r="EP126" s="469">
        <f t="shared" si="2802"/>
        <v>274</v>
      </c>
      <c r="EQ126" s="122"/>
      <c r="ER126" s="101"/>
      <c r="ES126" s="119"/>
      <c r="ET126" s="93"/>
      <c r="EU126" s="120">
        <f t="shared" ref="EU126:EV126" si="2952">EU13+EU29+EU45+EU61+EU77+EU110</f>
        <v>5861.1296700000003</v>
      </c>
      <c r="EV126" s="101">
        <f t="shared" si="2952"/>
        <v>1605949.53</v>
      </c>
      <c r="EW126" s="101"/>
      <c r="EX126" s="121"/>
      <c r="EY126" s="122">
        <f t="shared" si="2804"/>
        <v>0.65754000000000001</v>
      </c>
      <c r="EZ126" s="469">
        <f t="shared" si="2805"/>
        <v>0</v>
      </c>
      <c r="FA126" s="122"/>
      <c r="FB126" s="101"/>
      <c r="FC126" s="119"/>
      <c r="FD126" s="93"/>
      <c r="FE126" s="120">
        <f t="shared" ref="FE126:FF126" si="2953">FE13+FE29+FE45+FE61+FE77+FE110</f>
        <v>0</v>
      </c>
      <c r="FF126" s="101">
        <f t="shared" si="2953"/>
        <v>0</v>
      </c>
      <c r="FG126" s="101"/>
      <c r="FH126" s="121"/>
      <c r="FI126" s="122">
        <f t="shared" si="2807"/>
        <v>0</v>
      </c>
      <c r="FJ126" s="469">
        <f t="shared" si="2808"/>
        <v>151</v>
      </c>
      <c r="FK126" s="122"/>
      <c r="FL126" s="101"/>
      <c r="FM126" s="119"/>
      <c r="FN126" s="93"/>
      <c r="FO126" s="120">
        <f t="shared" ref="FO126:FP126" si="2954">FO13+FO29+FO45+FO61+FO77+FO110</f>
        <v>13448.79665</v>
      </c>
      <c r="FP126" s="101">
        <f t="shared" si="2954"/>
        <v>2030768.3</v>
      </c>
      <c r="FQ126" s="101"/>
      <c r="FR126" s="121"/>
      <c r="FS126" s="122">
        <f t="shared" si="2810"/>
        <v>1.5087699999999999</v>
      </c>
      <c r="FT126" s="469">
        <f t="shared" si="2811"/>
        <v>264</v>
      </c>
      <c r="FU126" s="122"/>
      <c r="FV126" s="101"/>
      <c r="FW126" s="119"/>
      <c r="FX126" s="93"/>
      <c r="FY126" s="120">
        <f t="shared" ref="FY126:FZ126" si="2955">FY13+FY29+FY45+FY61+FY77+FY110</f>
        <v>7285.67148</v>
      </c>
      <c r="FZ126" s="101">
        <f t="shared" si="2955"/>
        <v>1923417.27</v>
      </c>
      <c r="GA126" s="101"/>
      <c r="GB126" s="121"/>
      <c r="GC126" s="122">
        <f t="shared" si="2813"/>
        <v>0.81735000000000002</v>
      </c>
      <c r="GD126" s="469">
        <f t="shared" si="2814"/>
        <v>153</v>
      </c>
      <c r="GE126" s="122"/>
      <c r="GF126" s="101"/>
      <c r="GG126" s="119"/>
      <c r="GH126" s="93"/>
      <c r="GI126" s="120">
        <f t="shared" ref="GI126:GJ126" si="2956">GI13+GI29+GI45+GI61+GI77+GI110</f>
        <v>8732.7909799999998</v>
      </c>
      <c r="GJ126" s="101">
        <f t="shared" si="2956"/>
        <v>1336117.02</v>
      </c>
      <c r="GK126" s="101"/>
      <c r="GL126" s="121"/>
      <c r="GM126" s="122">
        <f t="shared" si="2816"/>
        <v>0.97970000000000002</v>
      </c>
      <c r="GN126" s="469">
        <f t="shared" si="2817"/>
        <v>0</v>
      </c>
      <c r="GO126" s="122"/>
      <c r="GP126" s="101"/>
      <c r="GQ126" s="119"/>
      <c r="GR126" s="93"/>
      <c r="GS126" s="120">
        <f t="shared" ref="GS126:GT126" si="2957">GS13+GS29+GS45+GS61+GS77+GS110</f>
        <v>0</v>
      </c>
      <c r="GT126" s="101">
        <f t="shared" si="2957"/>
        <v>0</v>
      </c>
      <c r="GU126" s="101"/>
      <c r="GV126" s="121"/>
      <c r="GW126" s="122">
        <f t="shared" si="2819"/>
        <v>0</v>
      </c>
      <c r="GX126" s="469">
        <f t="shared" si="2820"/>
        <v>152</v>
      </c>
      <c r="GY126" s="122"/>
      <c r="GZ126" s="101"/>
      <c r="HA126" s="119"/>
      <c r="HB126" s="93"/>
      <c r="HC126" s="120">
        <f t="shared" ref="HC126:HD126" si="2958">HC13+HC29+HC45+HC61+HC77+HC110</f>
        <v>8371.2111299999997</v>
      </c>
      <c r="HD126" s="101">
        <f t="shared" si="2958"/>
        <v>1272424.0900000001</v>
      </c>
      <c r="HE126" s="101"/>
      <c r="HF126" s="121"/>
      <c r="HG126" s="122">
        <f t="shared" si="2822"/>
        <v>0.93913999999999997</v>
      </c>
      <c r="HH126" s="469">
        <f t="shared" si="2823"/>
        <v>252</v>
      </c>
      <c r="HI126" s="122"/>
      <c r="HJ126" s="101"/>
      <c r="HK126" s="119"/>
      <c r="HL126" s="93"/>
      <c r="HM126" s="120">
        <f t="shared" ref="HM126:HN126" si="2959">HM13+HM29+HM45+HM61+HM77+HM110</f>
        <v>10584.220170000001</v>
      </c>
      <c r="HN126" s="101">
        <f t="shared" si="2959"/>
        <v>2667223.48</v>
      </c>
      <c r="HO126" s="101"/>
      <c r="HP126" s="121"/>
      <c r="HQ126" s="122">
        <f t="shared" si="2825"/>
        <v>1.1874100000000001</v>
      </c>
      <c r="HR126" s="469">
        <f t="shared" si="2826"/>
        <v>344</v>
      </c>
      <c r="HS126" s="122"/>
      <c r="HT126" s="101"/>
      <c r="HU126" s="119"/>
      <c r="HV126" s="93"/>
      <c r="HW126" s="120">
        <f t="shared" ref="HW126:HX126" si="2960">HW13+HW29+HW45+HW61+HW77+HW110</f>
        <v>8119.8644000000004</v>
      </c>
      <c r="HX126" s="101">
        <f t="shared" si="2960"/>
        <v>2793233.35</v>
      </c>
      <c r="HY126" s="101"/>
      <c r="HZ126" s="121"/>
      <c r="IA126" s="122">
        <f t="shared" si="2828"/>
        <v>0.91093999999999997</v>
      </c>
      <c r="IB126" s="469">
        <f t="shared" si="2829"/>
        <v>98</v>
      </c>
      <c r="IC126" s="122"/>
      <c r="ID126" s="101"/>
      <c r="IE126" s="119"/>
      <c r="IF126" s="93"/>
      <c r="IG126" s="120">
        <f t="shared" ref="IG126:IH126" si="2961">IG13+IG29+IG45+IG61+IG77+IG110</f>
        <v>10723.27975</v>
      </c>
      <c r="IH126" s="101">
        <f t="shared" si="2961"/>
        <v>1050881.42</v>
      </c>
      <c r="II126" s="101"/>
      <c r="IJ126" s="121"/>
      <c r="IK126" s="122">
        <f t="shared" si="2831"/>
        <v>1.2030099999999999</v>
      </c>
      <c r="IL126" s="469">
        <f t="shared" si="2832"/>
        <v>91</v>
      </c>
      <c r="IM126" s="122"/>
      <c r="IN126" s="101"/>
      <c r="IO126" s="119"/>
      <c r="IP126" s="93"/>
      <c r="IQ126" s="120">
        <f t="shared" ref="IQ126:IR126" si="2962">IQ13+IQ29+IQ45+IQ61+IQ77+IQ110</f>
        <v>7344.0917099999997</v>
      </c>
      <c r="IR126" s="101">
        <f t="shared" si="2962"/>
        <v>668312.35</v>
      </c>
      <c r="IS126" s="101"/>
      <c r="IT126" s="121"/>
      <c r="IU126" s="122">
        <f t="shared" si="2834"/>
        <v>0.82391000000000003</v>
      </c>
      <c r="IV126" s="469">
        <f t="shared" si="2835"/>
        <v>265</v>
      </c>
      <c r="IW126" s="122"/>
      <c r="IX126" s="101"/>
      <c r="IY126" s="119"/>
      <c r="IZ126" s="93"/>
      <c r="JA126" s="120">
        <f t="shared" ref="JA126:JB126" si="2963">JA13+JA29+JA45+JA61+JA77+JA110</f>
        <v>9727.8738300000005</v>
      </c>
      <c r="JB126" s="101">
        <f t="shared" si="2963"/>
        <v>2577886.5699999998</v>
      </c>
      <c r="JC126" s="101"/>
      <c r="JD126" s="121"/>
      <c r="JE126" s="122">
        <f t="shared" si="2837"/>
        <v>1.09134</v>
      </c>
      <c r="JF126" s="469">
        <f t="shared" si="2838"/>
        <v>174</v>
      </c>
      <c r="JG126" s="122"/>
      <c r="JH126" s="101"/>
      <c r="JI126" s="119"/>
      <c r="JJ126" s="93"/>
      <c r="JK126" s="120">
        <f t="shared" ref="JK126:JL126" si="2964">JK13+JK29+JK45+JK61+JK77+JK110</f>
        <v>12720.928</v>
      </c>
      <c r="JL126" s="101">
        <f t="shared" si="2964"/>
        <v>2213441.4700000002</v>
      </c>
      <c r="JM126" s="101"/>
      <c r="JN126" s="121"/>
      <c r="JO126" s="122">
        <f t="shared" si="2840"/>
        <v>1.4271199999999999</v>
      </c>
      <c r="JP126" s="469">
        <f t="shared" si="2841"/>
        <v>0</v>
      </c>
      <c r="JQ126" s="122"/>
      <c r="JR126" s="101"/>
      <c r="JS126" s="119"/>
      <c r="JT126" s="93"/>
      <c r="JU126" s="120">
        <f t="shared" ref="JU126:JV126" si="2965">JU13+JU29+JU45+JU61+JU77+JU110</f>
        <v>0</v>
      </c>
      <c r="JV126" s="101">
        <f t="shared" si="2965"/>
        <v>0</v>
      </c>
      <c r="JW126" s="101"/>
      <c r="JX126" s="121"/>
      <c r="JY126" s="122">
        <f t="shared" si="2843"/>
        <v>0</v>
      </c>
      <c r="JZ126" s="469">
        <f t="shared" si="2844"/>
        <v>142</v>
      </c>
      <c r="KA126" s="122"/>
      <c r="KB126" s="101"/>
      <c r="KC126" s="119"/>
      <c r="KD126" s="93"/>
      <c r="KE126" s="120">
        <f t="shared" ref="KE126:KF126" si="2966">KE13+KE29+KE45+KE61+KE77+KE110</f>
        <v>6028.6490999999996</v>
      </c>
      <c r="KF126" s="101">
        <f t="shared" si="2966"/>
        <v>856068.17</v>
      </c>
      <c r="KG126" s="101"/>
      <c r="KH126" s="121"/>
      <c r="KI126" s="122">
        <f t="shared" si="2846"/>
        <v>0.67632999999999999</v>
      </c>
      <c r="KJ126" s="469">
        <f t="shared" si="2847"/>
        <v>282</v>
      </c>
      <c r="KK126" s="122"/>
      <c r="KL126" s="101"/>
      <c r="KM126" s="119"/>
      <c r="KN126" s="93"/>
      <c r="KO126" s="120">
        <f t="shared" ref="KO126:KP126" si="2967">KO13+KO29+KO45+KO61+KO77+KO110</f>
        <v>7628.3406299999997</v>
      </c>
      <c r="KP126" s="101">
        <f t="shared" si="2967"/>
        <v>2151192.06</v>
      </c>
      <c r="KQ126" s="101"/>
      <c r="KR126" s="121"/>
      <c r="KS126" s="122">
        <f t="shared" si="2849"/>
        <v>0.85580000000000001</v>
      </c>
      <c r="KT126" s="469">
        <f t="shared" si="2850"/>
        <v>207</v>
      </c>
      <c r="KU126" s="122"/>
      <c r="KV126" s="101"/>
      <c r="KW126" s="119"/>
      <c r="KX126" s="93"/>
      <c r="KY126" s="120">
        <f t="shared" ref="KY126:KZ126" si="2968">KY13+KY29+KY45+KY61+KY77+KY110</f>
        <v>6866.5739400000002</v>
      </c>
      <c r="KZ126" s="101">
        <f t="shared" si="2968"/>
        <v>1421380.81</v>
      </c>
      <c r="LA126" s="101"/>
      <c r="LB126" s="121"/>
      <c r="LC126" s="122">
        <f t="shared" si="2852"/>
        <v>0.77034000000000002</v>
      </c>
      <c r="LD126" s="469">
        <f t="shared" si="2853"/>
        <v>211</v>
      </c>
      <c r="LE126" s="122"/>
      <c r="LF126" s="101"/>
      <c r="LG126" s="119"/>
      <c r="LH126" s="93"/>
      <c r="LI126" s="120">
        <f t="shared" ref="LI126:LJ126" si="2969">LI13+LI29+LI45+LI61+LI77+LI110</f>
        <v>8545.0200700000005</v>
      </c>
      <c r="LJ126" s="101">
        <f t="shared" si="2969"/>
        <v>1802999.24</v>
      </c>
      <c r="LK126" s="101"/>
      <c r="LL126" s="121"/>
      <c r="LM126" s="122">
        <f t="shared" si="2855"/>
        <v>0.95862999999999998</v>
      </c>
      <c r="LN126" s="469">
        <f t="shared" si="2856"/>
        <v>155</v>
      </c>
      <c r="LO126" s="122"/>
      <c r="LP126" s="101"/>
      <c r="LQ126" s="119"/>
      <c r="LR126" s="93"/>
      <c r="LS126" s="120">
        <f t="shared" ref="LS126:LT126" si="2970">LS13+LS29+LS45+LS61+LS77+LS110</f>
        <v>7662.9379600000002</v>
      </c>
      <c r="LT126" s="101">
        <f t="shared" si="2970"/>
        <v>1187755.3799999999</v>
      </c>
      <c r="LU126" s="101"/>
      <c r="LV126" s="121"/>
      <c r="LW126" s="122">
        <f t="shared" si="2858"/>
        <v>0.85968</v>
      </c>
      <c r="LX126" s="469">
        <f t="shared" si="2859"/>
        <v>122</v>
      </c>
      <c r="LY126" s="122"/>
      <c r="LZ126" s="101"/>
      <c r="MA126" s="119"/>
      <c r="MB126" s="93"/>
      <c r="MC126" s="120">
        <f t="shared" ref="MC126:MD126" si="2971">MC13+MC29+MC45+MC61+MC77+MC110</f>
        <v>9445.7125199999991</v>
      </c>
      <c r="MD126" s="101">
        <f t="shared" si="2971"/>
        <v>1152376.93</v>
      </c>
      <c r="ME126" s="101"/>
      <c r="MF126" s="121"/>
      <c r="MG126" s="122">
        <f t="shared" si="2861"/>
        <v>1.05968</v>
      </c>
      <c r="MH126" s="469">
        <f t="shared" si="2862"/>
        <v>148</v>
      </c>
      <c r="MI126" s="122"/>
      <c r="MJ126" s="101"/>
      <c r="MK126" s="119"/>
      <c r="ML126" s="93"/>
      <c r="MM126" s="120">
        <f t="shared" ref="MM126:MN126" si="2972">MM13+MM29+MM45+MM61+MM77+MM110</f>
        <v>8451.3961799999997</v>
      </c>
      <c r="MN126" s="101">
        <f t="shared" si="2972"/>
        <v>1250806.6299999999</v>
      </c>
      <c r="MO126" s="101"/>
      <c r="MP126" s="121"/>
      <c r="MQ126" s="122">
        <f t="shared" si="2864"/>
        <v>0.94813000000000003</v>
      </c>
      <c r="MR126" s="469">
        <f t="shared" si="2865"/>
        <v>34</v>
      </c>
      <c r="MS126" s="122"/>
      <c r="MT126" s="101"/>
      <c r="MU126" s="119"/>
      <c r="MV126" s="93"/>
      <c r="MW126" s="120">
        <f t="shared" ref="MW126:MX126" si="2973">MW13+MW29+MW45+MW61+MW77+MW110</f>
        <v>8864.7515100000001</v>
      </c>
      <c r="MX126" s="101">
        <f t="shared" si="2973"/>
        <v>301401.55</v>
      </c>
      <c r="MY126" s="101"/>
      <c r="MZ126" s="121"/>
      <c r="NA126" s="122">
        <f t="shared" si="2867"/>
        <v>0.99450000000000005</v>
      </c>
      <c r="NB126" s="469">
        <f t="shared" si="2868"/>
        <v>125</v>
      </c>
      <c r="NC126" s="122"/>
      <c r="ND126" s="101"/>
      <c r="NE126" s="119"/>
      <c r="NF126" s="93"/>
      <c r="NG126" s="120">
        <f t="shared" ref="NG126:NH126" si="2974">NG13+NG29+NG45+NG61+NG77+NG110</f>
        <v>7069.1797800000004</v>
      </c>
      <c r="NH126" s="101">
        <f t="shared" si="2974"/>
        <v>883647.47</v>
      </c>
      <c r="NI126" s="101"/>
      <c r="NJ126" s="121"/>
      <c r="NK126" s="122">
        <f t="shared" si="2870"/>
        <v>0.79307000000000005</v>
      </c>
      <c r="NL126" s="469">
        <f t="shared" si="2871"/>
        <v>373</v>
      </c>
      <c r="NM126" s="122"/>
      <c r="NN126" s="101"/>
      <c r="NO126" s="119"/>
      <c r="NP126" s="93"/>
      <c r="NQ126" s="120">
        <f t="shared" ref="NQ126:NR126" si="2975">NQ13+NQ29+NQ45+NQ61+NQ77+NQ110</f>
        <v>7464.8031199999996</v>
      </c>
      <c r="NR126" s="101">
        <f t="shared" si="2975"/>
        <v>2784371.57</v>
      </c>
      <c r="NS126" s="101"/>
      <c r="NT126" s="121"/>
      <c r="NU126" s="122">
        <f t="shared" si="2873"/>
        <v>0.83745000000000003</v>
      </c>
      <c r="NV126" s="469">
        <f t="shared" si="2874"/>
        <v>63</v>
      </c>
      <c r="NW126" s="122"/>
      <c r="NX126" s="101"/>
      <c r="NY126" s="119"/>
      <c r="NZ126" s="93"/>
      <c r="OA126" s="120">
        <f t="shared" ref="OA126:OB126" si="2976">OA13+OA29+OA45+OA61+OA77+OA110</f>
        <v>8495.7672600000005</v>
      </c>
      <c r="OB126" s="101">
        <f t="shared" si="2976"/>
        <v>535233.34</v>
      </c>
      <c r="OC126" s="101"/>
      <c r="OD126" s="121"/>
      <c r="OE126" s="122">
        <f t="shared" si="2876"/>
        <v>0.95311000000000001</v>
      </c>
      <c r="OF126" s="469">
        <f t="shared" si="2877"/>
        <v>128</v>
      </c>
      <c r="OG126" s="122"/>
      <c r="OH126" s="101"/>
      <c r="OI126" s="119"/>
      <c r="OJ126" s="93"/>
      <c r="OK126" s="120">
        <f t="shared" ref="OK126:OL126" si="2977">OK13+OK29+OK45+OK61+OK77+OK110</f>
        <v>7378.5570799999996</v>
      </c>
      <c r="OL126" s="101">
        <f t="shared" si="2977"/>
        <v>944455.31</v>
      </c>
      <c r="OM126" s="101"/>
      <c r="ON126" s="121"/>
      <c r="OO126" s="122">
        <f t="shared" si="2879"/>
        <v>0.82777000000000001</v>
      </c>
      <c r="OP126" s="469">
        <f t="shared" si="2880"/>
        <v>209</v>
      </c>
      <c r="OQ126" s="122"/>
      <c r="OR126" s="101"/>
      <c r="OS126" s="119"/>
      <c r="OT126" s="93"/>
      <c r="OU126" s="120">
        <f t="shared" ref="OU126:OV126" si="2978">OU13+OU29+OU45+OU61+OU77+OU110</f>
        <v>7683.9007799999999</v>
      </c>
      <c r="OV126" s="101">
        <f t="shared" si="2978"/>
        <v>1605935.26</v>
      </c>
      <c r="OW126" s="101"/>
      <c r="OX126" s="121"/>
      <c r="OY126" s="122">
        <f t="shared" si="2882"/>
        <v>0.86202999999999996</v>
      </c>
      <c r="OZ126" s="469">
        <f t="shared" si="2883"/>
        <v>0</v>
      </c>
      <c r="PA126" s="122"/>
      <c r="PB126" s="101"/>
      <c r="PC126" s="119"/>
      <c r="PD126" s="93"/>
      <c r="PE126" s="120">
        <f t="shared" ref="PE126:PF126" si="2979">PE13+PE29+PE45+PE61+PE77+PE110</f>
        <v>0</v>
      </c>
      <c r="PF126" s="101">
        <f t="shared" si="2979"/>
        <v>0</v>
      </c>
      <c r="PG126" s="101"/>
      <c r="PH126" s="121"/>
      <c r="PI126" s="122">
        <f t="shared" si="2885"/>
        <v>0</v>
      </c>
      <c r="PJ126" s="469">
        <f t="shared" si="2886"/>
        <v>139</v>
      </c>
      <c r="PK126" s="122"/>
      <c r="PL126" s="101"/>
      <c r="PM126" s="119"/>
      <c r="PN126" s="93"/>
      <c r="PO126" s="120">
        <f t="shared" ref="PO126:PP126" si="2980">PO13+PO29+PO45+PO61+PO77+PO110</f>
        <v>7939.9121599999999</v>
      </c>
      <c r="PP126" s="101">
        <f t="shared" si="2980"/>
        <v>1103647.79</v>
      </c>
      <c r="PQ126" s="101"/>
      <c r="PR126" s="121"/>
      <c r="PS126" s="122">
        <f t="shared" si="2888"/>
        <v>0.89075000000000004</v>
      </c>
      <c r="PT126" s="469">
        <f t="shared" si="2889"/>
        <v>0</v>
      </c>
      <c r="PU126" s="122"/>
      <c r="PV126" s="101"/>
      <c r="PW126" s="119"/>
      <c r="PX126" s="93"/>
      <c r="PY126" s="120">
        <f t="shared" ref="PY126:PZ126" si="2981">PY13+PY29+PY45+PY61+PY77+PY110</f>
        <v>0</v>
      </c>
      <c r="PZ126" s="101">
        <f t="shared" si="2981"/>
        <v>0</v>
      </c>
      <c r="QA126" s="101"/>
      <c r="QB126" s="121"/>
      <c r="QC126" s="122">
        <f t="shared" si="2891"/>
        <v>0</v>
      </c>
      <c r="QD126" s="469">
        <f t="shared" si="2892"/>
        <v>195</v>
      </c>
      <c r="QE126" s="122"/>
      <c r="QF126" s="101"/>
      <c r="QG126" s="119"/>
      <c r="QH126" s="93"/>
      <c r="QI126" s="120">
        <f t="shared" ref="QI126:QJ126" si="2982">QI13+QI29+QI45+QI61+QI77+QI110</f>
        <v>7124.7691000000004</v>
      </c>
      <c r="QJ126" s="101">
        <f t="shared" si="2982"/>
        <v>1389329.98</v>
      </c>
      <c r="QK126" s="101"/>
      <c r="QL126" s="121"/>
      <c r="QM126" s="122">
        <f t="shared" si="2894"/>
        <v>0.79930000000000001</v>
      </c>
      <c r="QN126" s="469">
        <f t="shared" si="2895"/>
        <v>140</v>
      </c>
      <c r="QO126" s="122"/>
      <c r="QP126" s="101"/>
      <c r="QQ126" s="119"/>
      <c r="QR126" s="93"/>
      <c r="QS126" s="120">
        <f t="shared" ref="QS126:QT126" si="2983">QS13+QS29+QS45+QS61+QS77+QS110</f>
        <v>6902.9583400000001</v>
      </c>
      <c r="QT126" s="101">
        <f t="shared" si="2983"/>
        <v>966414.17</v>
      </c>
      <c r="QU126" s="101"/>
      <c r="QV126" s="121"/>
      <c r="QW126" s="122">
        <f t="shared" si="2897"/>
        <v>0.77442</v>
      </c>
      <c r="QX126" s="469">
        <f t="shared" si="2898"/>
        <v>123</v>
      </c>
      <c r="QY126" s="122"/>
      <c r="QZ126" s="101"/>
      <c r="RA126" s="119"/>
      <c r="RB126" s="93"/>
      <c r="RC126" s="120">
        <f t="shared" ref="RC126:RD126" si="2984">RC13+RC29+RC45+RC61+RC77+RC110</f>
        <v>9440.5111699999998</v>
      </c>
      <c r="RD126" s="101">
        <f t="shared" si="2984"/>
        <v>1161182.8700000001</v>
      </c>
      <c r="RE126" s="101"/>
      <c r="RF126" s="121"/>
      <c r="RG126" s="122">
        <f t="shared" si="2900"/>
        <v>1.0590999999999999</v>
      </c>
      <c r="RH126" s="469">
        <f t="shared" si="2901"/>
        <v>134</v>
      </c>
      <c r="RI126" s="122"/>
      <c r="RJ126" s="101"/>
      <c r="RK126" s="119"/>
      <c r="RL126" s="93"/>
      <c r="RM126" s="120">
        <f t="shared" ref="RM126:RN126" si="2985">RM13+RM29+RM45+RM61+RM77+RM110</f>
        <v>10380.508470000001</v>
      </c>
      <c r="RN126" s="101">
        <f t="shared" si="2985"/>
        <v>1390988.14</v>
      </c>
      <c r="RO126" s="101"/>
      <c r="RP126" s="121"/>
      <c r="RQ126" s="122">
        <f t="shared" si="2903"/>
        <v>1.16455</v>
      </c>
      <c r="RR126" s="469">
        <f t="shared" si="2904"/>
        <v>268</v>
      </c>
      <c r="RS126" s="122"/>
      <c r="RT126" s="101"/>
      <c r="RU126" s="119"/>
      <c r="RV126" s="93"/>
      <c r="RW126" s="120">
        <f t="shared" ref="RW126:RX126" si="2986">RW13+RW29+RW45+RW61+RW77+RW110</f>
        <v>9259.9209200000005</v>
      </c>
      <c r="RX126" s="101">
        <f t="shared" si="2986"/>
        <v>2481658.81</v>
      </c>
      <c r="RY126" s="101"/>
      <c r="RZ126" s="121"/>
      <c r="SA126" s="122">
        <f t="shared" si="2906"/>
        <v>1.03884</v>
      </c>
      <c r="SB126" s="469">
        <f t="shared" si="2907"/>
        <v>0</v>
      </c>
      <c r="SC126" s="122"/>
      <c r="SD126" s="101"/>
      <c r="SE126" s="119"/>
      <c r="SF126" s="93"/>
      <c r="SG126" s="120">
        <f t="shared" ref="SG126:SH126" si="2987">SG13+SG29+SG45+SG61+SG77+SG110</f>
        <v>0</v>
      </c>
      <c r="SH126" s="101">
        <f t="shared" si="2987"/>
        <v>0</v>
      </c>
      <c r="SI126" s="101"/>
      <c r="SJ126" s="121"/>
      <c r="SK126" s="122">
        <f t="shared" si="2909"/>
        <v>0</v>
      </c>
      <c r="SL126" s="469">
        <f t="shared" si="2910"/>
        <v>240</v>
      </c>
      <c r="SM126" s="122"/>
      <c r="SN126" s="101"/>
      <c r="SO126" s="119"/>
      <c r="SP126" s="93"/>
      <c r="SQ126" s="120">
        <f t="shared" ref="SQ126:SR126" si="2988">SQ13+SQ29+SQ45+SQ61+SQ77+SQ110</f>
        <v>9178.0753299999997</v>
      </c>
      <c r="SR126" s="101">
        <f t="shared" si="2988"/>
        <v>2202738.08</v>
      </c>
      <c r="SS126" s="101"/>
      <c r="ST126" s="121"/>
      <c r="SU126" s="122">
        <f t="shared" si="2912"/>
        <v>1.02966</v>
      </c>
      <c r="SV126" s="469">
        <f t="shared" si="2913"/>
        <v>250</v>
      </c>
      <c r="SW126" s="122"/>
      <c r="SX126" s="101"/>
      <c r="SY126" s="119"/>
      <c r="SZ126" s="93"/>
      <c r="TA126" s="120">
        <f t="shared" ref="TA126:TB126" si="2989">TA13+TA29+TA45+TA61+TA77+TA110</f>
        <v>11233.61087</v>
      </c>
      <c r="TB126" s="101">
        <f t="shared" si="2989"/>
        <v>2808402.72</v>
      </c>
      <c r="TC126" s="101"/>
      <c r="TD126" s="121"/>
      <c r="TE126" s="122">
        <f t="shared" si="2915"/>
        <v>1.2602599999999999</v>
      </c>
      <c r="TF126" s="469">
        <f t="shared" si="2916"/>
        <v>148</v>
      </c>
      <c r="TG126" s="122"/>
      <c r="TH126" s="101"/>
      <c r="TI126" s="119"/>
      <c r="TJ126" s="93"/>
      <c r="TK126" s="120">
        <f t="shared" ref="TK126:TL126" si="2990">TK13+TK29+TK45+TK61+TK77+TK110</f>
        <v>8565.2005900000004</v>
      </c>
      <c r="TL126" s="101">
        <f t="shared" si="2990"/>
        <v>1267649.69</v>
      </c>
      <c r="TM126" s="101"/>
      <c r="TN126" s="121"/>
      <c r="TO126" s="122">
        <f t="shared" si="2918"/>
        <v>0.96089999999999998</v>
      </c>
      <c r="TP126" s="469">
        <f t="shared" si="2919"/>
        <v>198</v>
      </c>
      <c r="TQ126" s="122"/>
      <c r="TR126" s="101"/>
      <c r="TS126" s="119"/>
      <c r="TT126" s="93"/>
      <c r="TU126" s="120">
        <f t="shared" ref="TU126:TV126" si="2991">TU13+TU29+TU45+TU61+TU77+TU110</f>
        <v>7356.8348400000004</v>
      </c>
      <c r="TV126" s="101">
        <f t="shared" si="2991"/>
        <v>1456653.3</v>
      </c>
      <c r="TW126" s="101"/>
      <c r="TX126" s="121"/>
      <c r="TY126" s="122">
        <f t="shared" si="2921"/>
        <v>0.82533999999999996</v>
      </c>
      <c r="TZ126" s="469">
        <f t="shared" si="2922"/>
        <v>166</v>
      </c>
      <c r="UA126" s="122"/>
      <c r="UB126" s="101"/>
      <c r="UC126" s="119"/>
      <c r="UD126" s="93"/>
      <c r="UE126" s="120">
        <f t="shared" ref="UE126:UF126" si="2992">UE13+UE29+UE45+UE61+UE77+UE110</f>
        <v>8411.64905</v>
      </c>
      <c r="UF126" s="101">
        <f t="shared" si="2992"/>
        <v>1396333.74</v>
      </c>
      <c r="UG126" s="101"/>
      <c r="UH126" s="121"/>
      <c r="UI126" s="122">
        <f t="shared" si="2924"/>
        <v>0.94367000000000001</v>
      </c>
      <c r="UJ126" s="469">
        <f t="shared" si="2925"/>
        <v>293</v>
      </c>
      <c r="UK126" s="122"/>
      <c r="UL126" s="101"/>
      <c r="UM126" s="119"/>
      <c r="UN126" s="93"/>
      <c r="UO126" s="120">
        <f t="shared" ref="UO126:UP126" si="2993">UO13+UO29+UO45+UO61+UO77+UO110</f>
        <v>10917.793089999999</v>
      </c>
      <c r="UP126" s="101">
        <f t="shared" si="2993"/>
        <v>3198913.37</v>
      </c>
      <c r="UQ126" s="101"/>
      <c r="UR126" s="121"/>
      <c r="US126" s="122">
        <f t="shared" si="2927"/>
        <v>1.2248300000000001</v>
      </c>
      <c r="UT126" s="469">
        <f t="shared" si="2928"/>
        <v>238</v>
      </c>
      <c r="UU126" s="122"/>
      <c r="UV126" s="101"/>
      <c r="UW126" s="119"/>
      <c r="UX126" s="93"/>
      <c r="UY126" s="120">
        <f t="shared" ref="UY126:UZ126" si="2994">UY13+UY29+UY45+UY61+UY77+UY110</f>
        <v>8259.8818100000008</v>
      </c>
      <c r="UZ126" s="101">
        <f t="shared" si="2994"/>
        <v>1965851.87</v>
      </c>
      <c r="VA126" s="101"/>
      <c r="VB126" s="121"/>
      <c r="VC126" s="122">
        <f t="shared" si="2930"/>
        <v>0.92664999999999997</v>
      </c>
      <c r="VD126" s="469">
        <f t="shared" si="2931"/>
        <v>514</v>
      </c>
      <c r="VE126" s="122"/>
      <c r="VF126" s="101"/>
      <c r="VG126" s="119"/>
      <c r="VH126" s="93"/>
      <c r="VI126" s="120">
        <f t="shared" ref="VI126:VJ126" si="2995">VI13+VI29+VI45+VI61+VI77+VI110</f>
        <v>10373.892519999999</v>
      </c>
      <c r="VJ126" s="101">
        <f t="shared" si="2995"/>
        <v>5332180.74</v>
      </c>
      <c r="VK126" s="101"/>
      <c r="VL126" s="121"/>
      <c r="VM126" s="122">
        <f t="shared" si="2933"/>
        <v>1.16381</v>
      </c>
      <c r="VN126" s="469">
        <f t="shared" si="2934"/>
        <v>272</v>
      </c>
      <c r="VO126" s="122"/>
      <c r="VP126" s="101"/>
      <c r="VQ126" s="119"/>
      <c r="VR126" s="93"/>
      <c r="VS126" s="120">
        <f t="shared" ref="VS126:VT126" si="2996">VS13+VS29+VS45+VS61+VS77+VS110</f>
        <v>9205.4490000000005</v>
      </c>
      <c r="VT126" s="101">
        <f t="shared" si="2996"/>
        <v>2503882.13</v>
      </c>
      <c r="VU126" s="101"/>
      <c r="VV126" s="121"/>
      <c r="VW126" s="122">
        <f t="shared" si="2936"/>
        <v>1.0327299999999999</v>
      </c>
      <c r="VX126" s="452">
        <f t="shared" si="2937"/>
        <v>9626</v>
      </c>
      <c r="VY126" s="122"/>
      <c r="VZ126" s="101"/>
      <c r="WA126" s="119"/>
      <c r="WB126" s="93"/>
      <c r="WC126" s="120">
        <f t="shared" ref="WC126:WD126" si="2997">WC13+WC29+WC45+WC61+WC77+WC110</f>
        <v>8913.7371000000003</v>
      </c>
      <c r="WD126" s="120">
        <f t="shared" si="2997"/>
        <v>85803633.319999993</v>
      </c>
      <c r="WE126" s="101"/>
      <c r="WF126" s="121"/>
    </row>
    <row r="127" spans="1:604" ht="27.75" customHeight="1">
      <c r="A127" s="5"/>
      <c r="B127" s="444" t="s">
        <v>836</v>
      </c>
      <c r="C127" s="12" t="s">
        <v>919</v>
      </c>
      <c r="D127" s="12" t="s">
        <v>421</v>
      </c>
      <c r="E127" s="4"/>
      <c r="F127" s="469">
        <f t="shared" si="2760"/>
        <v>0</v>
      </c>
      <c r="G127" s="122"/>
      <c r="H127" s="101"/>
      <c r="I127" s="119"/>
      <c r="J127" s="93"/>
      <c r="K127" s="120">
        <f t="shared" si="2761"/>
        <v>0</v>
      </c>
      <c r="L127" s="101">
        <f t="shared" si="2761"/>
        <v>0</v>
      </c>
      <c r="M127" s="101"/>
      <c r="N127" s="121"/>
      <c r="O127" s="122">
        <f t="shared" si="2762"/>
        <v>0</v>
      </c>
      <c r="P127" s="469">
        <f t="shared" si="2763"/>
        <v>0</v>
      </c>
      <c r="Q127" s="122"/>
      <c r="R127" s="101"/>
      <c r="S127" s="119"/>
      <c r="T127" s="93"/>
      <c r="U127" s="120">
        <f t="shared" ref="U127:V127" si="2998">U14+U30+U46+U62+U78+U111</f>
        <v>0</v>
      </c>
      <c r="V127" s="101">
        <f t="shared" si="2998"/>
        <v>0</v>
      </c>
      <c r="W127" s="101"/>
      <c r="X127" s="121"/>
      <c r="Y127" s="122">
        <f t="shared" si="2765"/>
        <v>0</v>
      </c>
      <c r="Z127" s="469">
        <f t="shared" si="2766"/>
        <v>0</v>
      </c>
      <c r="AA127" s="122"/>
      <c r="AB127" s="101"/>
      <c r="AC127" s="119"/>
      <c r="AD127" s="93"/>
      <c r="AE127" s="120">
        <f t="shared" ref="AE127:AF127" si="2999">AE14+AE30+AE46+AE62+AE78+AE111</f>
        <v>0</v>
      </c>
      <c r="AF127" s="101">
        <f t="shared" si="2999"/>
        <v>0</v>
      </c>
      <c r="AG127" s="101"/>
      <c r="AH127" s="121"/>
      <c r="AI127" s="122">
        <f t="shared" si="2768"/>
        <v>0</v>
      </c>
      <c r="AJ127" s="469">
        <f t="shared" si="2769"/>
        <v>0</v>
      </c>
      <c r="AK127" s="122"/>
      <c r="AL127" s="101"/>
      <c r="AM127" s="119"/>
      <c r="AN127" s="93"/>
      <c r="AO127" s="120">
        <f t="shared" ref="AO127:AP127" si="3000">AO14+AO30+AO46+AO62+AO78+AO111</f>
        <v>0</v>
      </c>
      <c r="AP127" s="101">
        <f t="shared" si="3000"/>
        <v>0</v>
      </c>
      <c r="AQ127" s="101"/>
      <c r="AR127" s="121"/>
      <c r="AS127" s="122">
        <f t="shared" si="2771"/>
        <v>0</v>
      </c>
      <c r="AT127" s="469">
        <f t="shared" si="2772"/>
        <v>0</v>
      </c>
      <c r="AU127" s="122"/>
      <c r="AV127" s="101"/>
      <c r="AW127" s="119"/>
      <c r="AX127" s="93"/>
      <c r="AY127" s="120">
        <f t="shared" ref="AY127:AZ127" si="3001">AY14+AY30+AY46+AY62+AY78+AY111</f>
        <v>0</v>
      </c>
      <c r="AZ127" s="101">
        <f t="shared" si="3001"/>
        <v>0</v>
      </c>
      <c r="BA127" s="101"/>
      <c r="BB127" s="121"/>
      <c r="BC127" s="122">
        <f t="shared" si="2774"/>
        <v>0</v>
      </c>
      <c r="BD127" s="469">
        <f t="shared" si="2775"/>
        <v>0</v>
      </c>
      <c r="BE127" s="122"/>
      <c r="BF127" s="101"/>
      <c r="BG127" s="119"/>
      <c r="BH127" s="93"/>
      <c r="BI127" s="120">
        <f t="shared" ref="BI127:BJ127" si="3002">BI14+BI30+BI46+BI62+BI78+BI111</f>
        <v>0</v>
      </c>
      <c r="BJ127" s="101">
        <f t="shared" si="3002"/>
        <v>0</v>
      </c>
      <c r="BK127" s="101"/>
      <c r="BL127" s="121"/>
      <c r="BM127" s="122">
        <f t="shared" si="2777"/>
        <v>0</v>
      </c>
      <c r="BN127" s="469">
        <f t="shared" si="2778"/>
        <v>0</v>
      </c>
      <c r="BO127" s="122"/>
      <c r="BP127" s="101"/>
      <c r="BQ127" s="119"/>
      <c r="BR127" s="93"/>
      <c r="BS127" s="120">
        <f t="shared" ref="BS127:BT127" si="3003">BS14+BS30+BS46+BS62+BS78+BS111</f>
        <v>0</v>
      </c>
      <c r="BT127" s="101">
        <f t="shared" si="3003"/>
        <v>0</v>
      </c>
      <c r="BU127" s="101"/>
      <c r="BV127" s="121"/>
      <c r="BW127" s="122">
        <f t="shared" si="2780"/>
        <v>0</v>
      </c>
      <c r="BX127" s="469">
        <f t="shared" si="2781"/>
        <v>0</v>
      </c>
      <c r="BY127" s="122"/>
      <c r="BZ127" s="101"/>
      <c r="CA127" s="119"/>
      <c r="CB127" s="93"/>
      <c r="CC127" s="120">
        <f t="shared" ref="CC127:CD127" si="3004">CC14+CC30+CC46+CC62+CC78+CC111</f>
        <v>0</v>
      </c>
      <c r="CD127" s="101">
        <f t="shared" si="3004"/>
        <v>0</v>
      </c>
      <c r="CE127" s="101"/>
      <c r="CF127" s="121"/>
      <c r="CG127" s="122">
        <f t="shared" si="2783"/>
        <v>0</v>
      </c>
      <c r="CH127" s="469">
        <f t="shared" si="2784"/>
        <v>0</v>
      </c>
      <c r="CI127" s="122"/>
      <c r="CJ127" s="101"/>
      <c r="CK127" s="119"/>
      <c r="CL127" s="93"/>
      <c r="CM127" s="120">
        <f t="shared" ref="CM127:CN127" si="3005">CM14+CM30+CM46+CM62+CM78+CM111</f>
        <v>0</v>
      </c>
      <c r="CN127" s="101">
        <f t="shared" si="3005"/>
        <v>0</v>
      </c>
      <c r="CO127" s="101"/>
      <c r="CP127" s="121"/>
      <c r="CQ127" s="122">
        <f t="shared" si="2786"/>
        <v>0</v>
      </c>
      <c r="CR127" s="469">
        <f t="shared" si="2787"/>
        <v>0</v>
      </c>
      <c r="CS127" s="122"/>
      <c r="CT127" s="101"/>
      <c r="CU127" s="119"/>
      <c r="CV127" s="93"/>
      <c r="CW127" s="120">
        <f t="shared" ref="CW127:CX127" si="3006">CW14+CW30+CW46+CW62+CW78+CW111</f>
        <v>0</v>
      </c>
      <c r="CX127" s="101">
        <f t="shared" si="3006"/>
        <v>0</v>
      </c>
      <c r="CY127" s="101"/>
      <c r="CZ127" s="121"/>
      <c r="DA127" s="122">
        <f t="shared" si="2789"/>
        <v>0</v>
      </c>
      <c r="DB127" s="469">
        <f t="shared" si="2790"/>
        <v>0</v>
      </c>
      <c r="DC127" s="122"/>
      <c r="DD127" s="101"/>
      <c r="DE127" s="119"/>
      <c r="DF127" s="93"/>
      <c r="DG127" s="120">
        <f t="shared" ref="DG127:DH127" si="3007">DG14+DG30+DG46+DG62+DG78+DG111</f>
        <v>0</v>
      </c>
      <c r="DH127" s="101">
        <f t="shared" si="3007"/>
        <v>0</v>
      </c>
      <c r="DI127" s="101"/>
      <c r="DJ127" s="121"/>
      <c r="DK127" s="122">
        <f t="shared" si="2792"/>
        <v>0</v>
      </c>
      <c r="DL127" s="469">
        <f t="shared" si="2793"/>
        <v>0</v>
      </c>
      <c r="DM127" s="122"/>
      <c r="DN127" s="101"/>
      <c r="DO127" s="119"/>
      <c r="DP127" s="93"/>
      <c r="DQ127" s="120">
        <f t="shared" ref="DQ127:DR127" si="3008">DQ14+DQ30+DQ46+DQ62+DQ78+DQ111</f>
        <v>0</v>
      </c>
      <c r="DR127" s="101">
        <f t="shared" si="3008"/>
        <v>0</v>
      </c>
      <c r="DS127" s="101"/>
      <c r="DT127" s="121"/>
      <c r="DU127" s="122">
        <f t="shared" si="2795"/>
        <v>0</v>
      </c>
      <c r="DV127" s="469">
        <f t="shared" si="2796"/>
        <v>0</v>
      </c>
      <c r="DW127" s="122"/>
      <c r="DX127" s="101"/>
      <c r="DY127" s="119"/>
      <c r="DZ127" s="93"/>
      <c r="EA127" s="120">
        <f t="shared" ref="EA127:EB127" si="3009">EA14+EA30+EA46+EA62+EA78+EA111</f>
        <v>0</v>
      </c>
      <c r="EB127" s="101">
        <f t="shared" si="3009"/>
        <v>0</v>
      </c>
      <c r="EC127" s="101"/>
      <c r="ED127" s="121"/>
      <c r="EE127" s="122">
        <f t="shared" si="2798"/>
        <v>0</v>
      </c>
      <c r="EF127" s="469">
        <f t="shared" si="2799"/>
        <v>0</v>
      </c>
      <c r="EG127" s="122"/>
      <c r="EH127" s="101"/>
      <c r="EI127" s="119"/>
      <c r="EJ127" s="93"/>
      <c r="EK127" s="120">
        <f t="shared" ref="EK127:EL127" si="3010">EK14+EK30+EK46+EK62+EK78+EK111</f>
        <v>0</v>
      </c>
      <c r="EL127" s="101">
        <f t="shared" si="3010"/>
        <v>0</v>
      </c>
      <c r="EM127" s="101"/>
      <c r="EN127" s="121"/>
      <c r="EO127" s="122">
        <f t="shared" si="2801"/>
        <v>0</v>
      </c>
      <c r="EP127" s="469">
        <f t="shared" si="2802"/>
        <v>0</v>
      </c>
      <c r="EQ127" s="122"/>
      <c r="ER127" s="101"/>
      <c r="ES127" s="119"/>
      <c r="ET127" s="93"/>
      <c r="EU127" s="120">
        <f t="shared" ref="EU127:EV127" si="3011">EU14+EU30+EU46+EU62+EU78+EU111</f>
        <v>0</v>
      </c>
      <c r="EV127" s="101">
        <f t="shared" si="3011"/>
        <v>0</v>
      </c>
      <c r="EW127" s="101"/>
      <c r="EX127" s="121"/>
      <c r="EY127" s="122">
        <f t="shared" si="2804"/>
        <v>0</v>
      </c>
      <c r="EZ127" s="469">
        <f t="shared" si="2805"/>
        <v>0</v>
      </c>
      <c r="FA127" s="122"/>
      <c r="FB127" s="101"/>
      <c r="FC127" s="119"/>
      <c r="FD127" s="93"/>
      <c r="FE127" s="120">
        <f t="shared" ref="FE127:FF127" si="3012">FE14+FE30+FE46+FE62+FE78+FE111</f>
        <v>0</v>
      </c>
      <c r="FF127" s="101">
        <f t="shared" si="3012"/>
        <v>0</v>
      </c>
      <c r="FG127" s="101"/>
      <c r="FH127" s="121"/>
      <c r="FI127" s="122">
        <f t="shared" si="2807"/>
        <v>0</v>
      </c>
      <c r="FJ127" s="469">
        <f t="shared" si="2808"/>
        <v>0</v>
      </c>
      <c r="FK127" s="122"/>
      <c r="FL127" s="101"/>
      <c r="FM127" s="119"/>
      <c r="FN127" s="93"/>
      <c r="FO127" s="120">
        <f t="shared" ref="FO127:FP127" si="3013">FO14+FO30+FO46+FO62+FO78+FO111</f>
        <v>0</v>
      </c>
      <c r="FP127" s="101">
        <f t="shared" si="3013"/>
        <v>0</v>
      </c>
      <c r="FQ127" s="101"/>
      <c r="FR127" s="121"/>
      <c r="FS127" s="122">
        <f t="shared" si="2810"/>
        <v>0</v>
      </c>
      <c r="FT127" s="469">
        <f t="shared" si="2811"/>
        <v>0</v>
      </c>
      <c r="FU127" s="122"/>
      <c r="FV127" s="101"/>
      <c r="FW127" s="119"/>
      <c r="FX127" s="93"/>
      <c r="FY127" s="120">
        <f t="shared" ref="FY127:FZ127" si="3014">FY14+FY30+FY46+FY62+FY78+FY111</f>
        <v>0</v>
      </c>
      <c r="FZ127" s="101">
        <f t="shared" si="3014"/>
        <v>0</v>
      </c>
      <c r="GA127" s="101"/>
      <c r="GB127" s="121"/>
      <c r="GC127" s="122">
        <f t="shared" si="2813"/>
        <v>0</v>
      </c>
      <c r="GD127" s="469">
        <f t="shared" si="2814"/>
        <v>0</v>
      </c>
      <c r="GE127" s="122"/>
      <c r="GF127" s="101"/>
      <c r="GG127" s="119"/>
      <c r="GH127" s="93"/>
      <c r="GI127" s="120">
        <f t="shared" ref="GI127:GJ127" si="3015">GI14+GI30+GI46+GI62+GI78+GI111</f>
        <v>0</v>
      </c>
      <c r="GJ127" s="101">
        <f t="shared" si="3015"/>
        <v>0</v>
      </c>
      <c r="GK127" s="101"/>
      <c r="GL127" s="121"/>
      <c r="GM127" s="122">
        <f t="shared" si="2816"/>
        <v>0</v>
      </c>
      <c r="GN127" s="469">
        <f t="shared" si="2817"/>
        <v>0</v>
      </c>
      <c r="GO127" s="122"/>
      <c r="GP127" s="101"/>
      <c r="GQ127" s="119"/>
      <c r="GR127" s="93"/>
      <c r="GS127" s="120">
        <f t="shared" ref="GS127:GT127" si="3016">GS14+GS30+GS46+GS62+GS78+GS111</f>
        <v>0</v>
      </c>
      <c r="GT127" s="101">
        <f t="shared" si="3016"/>
        <v>0</v>
      </c>
      <c r="GU127" s="101"/>
      <c r="GV127" s="121"/>
      <c r="GW127" s="122">
        <f t="shared" si="2819"/>
        <v>0</v>
      </c>
      <c r="GX127" s="469">
        <f t="shared" si="2820"/>
        <v>0</v>
      </c>
      <c r="GY127" s="122"/>
      <c r="GZ127" s="101"/>
      <c r="HA127" s="119"/>
      <c r="HB127" s="93"/>
      <c r="HC127" s="120">
        <f t="shared" ref="HC127:HD127" si="3017">HC14+HC30+HC46+HC62+HC78+HC111</f>
        <v>0</v>
      </c>
      <c r="HD127" s="101">
        <f t="shared" si="3017"/>
        <v>0</v>
      </c>
      <c r="HE127" s="101"/>
      <c r="HF127" s="121"/>
      <c r="HG127" s="122">
        <f t="shared" si="2822"/>
        <v>0</v>
      </c>
      <c r="HH127" s="469">
        <f t="shared" si="2823"/>
        <v>0</v>
      </c>
      <c r="HI127" s="122"/>
      <c r="HJ127" s="101"/>
      <c r="HK127" s="119"/>
      <c r="HL127" s="93"/>
      <c r="HM127" s="120">
        <f t="shared" ref="HM127:HN127" si="3018">HM14+HM30+HM46+HM62+HM78+HM111</f>
        <v>0</v>
      </c>
      <c r="HN127" s="101">
        <f t="shared" si="3018"/>
        <v>0</v>
      </c>
      <c r="HO127" s="101"/>
      <c r="HP127" s="121"/>
      <c r="HQ127" s="122">
        <f t="shared" si="2825"/>
        <v>0</v>
      </c>
      <c r="HR127" s="469">
        <f t="shared" si="2826"/>
        <v>0</v>
      </c>
      <c r="HS127" s="122"/>
      <c r="HT127" s="101"/>
      <c r="HU127" s="119"/>
      <c r="HV127" s="93"/>
      <c r="HW127" s="120">
        <f t="shared" ref="HW127:HX127" si="3019">HW14+HW30+HW46+HW62+HW78+HW111</f>
        <v>0</v>
      </c>
      <c r="HX127" s="101">
        <f t="shared" si="3019"/>
        <v>0</v>
      </c>
      <c r="HY127" s="101"/>
      <c r="HZ127" s="121"/>
      <c r="IA127" s="122">
        <f t="shared" si="2828"/>
        <v>0</v>
      </c>
      <c r="IB127" s="469">
        <f t="shared" si="2829"/>
        <v>0</v>
      </c>
      <c r="IC127" s="122"/>
      <c r="ID127" s="101"/>
      <c r="IE127" s="119"/>
      <c r="IF127" s="93"/>
      <c r="IG127" s="120">
        <f t="shared" ref="IG127:IH127" si="3020">IG14+IG30+IG46+IG62+IG78+IG111</f>
        <v>0</v>
      </c>
      <c r="IH127" s="101">
        <f t="shared" si="3020"/>
        <v>0</v>
      </c>
      <c r="II127" s="101"/>
      <c r="IJ127" s="121"/>
      <c r="IK127" s="122">
        <f t="shared" si="2831"/>
        <v>0</v>
      </c>
      <c r="IL127" s="469">
        <f t="shared" si="2832"/>
        <v>0</v>
      </c>
      <c r="IM127" s="122"/>
      <c r="IN127" s="101"/>
      <c r="IO127" s="119"/>
      <c r="IP127" s="93"/>
      <c r="IQ127" s="120">
        <f t="shared" ref="IQ127:IR127" si="3021">IQ14+IQ30+IQ46+IQ62+IQ78+IQ111</f>
        <v>0</v>
      </c>
      <c r="IR127" s="101">
        <f t="shared" si="3021"/>
        <v>0</v>
      </c>
      <c r="IS127" s="101"/>
      <c r="IT127" s="121"/>
      <c r="IU127" s="122">
        <f t="shared" si="2834"/>
        <v>0</v>
      </c>
      <c r="IV127" s="469">
        <f t="shared" si="2835"/>
        <v>0</v>
      </c>
      <c r="IW127" s="122"/>
      <c r="IX127" s="101"/>
      <c r="IY127" s="119"/>
      <c r="IZ127" s="93"/>
      <c r="JA127" s="120">
        <f t="shared" ref="JA127:JB127" si="3022">JA14+JA30+JA46+JA62+JA78+JA111</f>
        <v>0</v>
      </c>
      <c r="JB127" s="101">
        <f t="shared" si="3022"/>
        <v>0</v>
      </c>
      <c r="JC127" s="101"/>
      <c r="JD127" s="121"/>
      <c r="JE127" s="122">
        <f t="shared" si="2837"/>
        <v>0</v>
      </c>
      <c r="JF127" s="469">
        <f t="shared" si="2838"/>
        <v>0</v>
      </c>
      <c r="JG127" s="122"/>
      <c r="JH127" s="101"/>
      <c r="JI127" s="119"/>
      <c r="JJ127" s="93"/>
      <c r="JK127" s="120">
        <f t="shared" ref="JK127:JL127" si="3023">JK14+JK30+JK46+JK62+JK78+JK111</f>
        <v>0</v>
      </c>
      <c r="JL127" s="101">
        <f t="shared" si="3023"/>
        <v>0</v>
      </c>
      <c r="JM127" s="101"/>
      <c r="JN127" s="121"/>
      <c r="JO127" s="122">
        <f t="shared" si="2840"/>
        <v>0</v>
      </c>
      <c r="JP127" s="469">
        <f t="shared" si="2841"/>
        <v>0</v>
      </c>
      <c r="JQ127" s="122"/>
      <c r="JR127" s="101"/>
      <c r="JS127" s="119"/>
      <c r="JT127" s="93"/>
      <c r="JU127" s="120">
        <f t="shared" ref="JU127:JV127" si="3024">JU14+JU30+JU46+JU62+JU78+JU111</f>
        <v>0</v>
      </c>
      <c r="JV127" s="101">
        <f t="shared" si="3024"/>
        <v>0</v>
      </c>
      <c r="JW127" s="101"/>
      <c r="JX127" s="121"/>
      <c r="JY127" s="122">
        <f t="shared" si="2843"/>
        <v>0</v>
      </c>
      <c r="JZ127" s="469">
        <f t="shared" si="2844"/>
        <v>0</v>
      </c>
      <c r="KA127" s="122"/>
      <c r="KB127" s="101"/>
      <c r="KC127" s="119"/>
      <c r="KD127" s="93"/>
      <c r="KE127" s="120">
        <f t="shared" ref="KE127:KF127" si="3025">KE14+KE30+KE46+KE62+KE78+KE111</f>
        <v>0</v>
      </c>
      <c r="KF127" s="101">
        <f t="shared" si="3025"/>
        <v>0</v>
      </c>
      <c r="KG127" s="101"/>
      <c r="KH127" s="121"/>
      <c r="KI127" s="122">
        <f t="shared" si="2846"/>
        <v>0</v>
      </c>
      <c r="KJ127" s="469">
        <f t="shared" si="2847"/>
        <v>0</v>
      </c>
      <c r="KK127" s="122"/>
      <c r="KL127" s="101"/>
      <c r="KM127" s="119"/>
      <c r="KN127" s="93"/>
      <c r="KO127" s="120">
        <f t="shared" ref="KO127:KP127" si="3026">KO14+KO30+KO46+KO62+KO78+KO111</f>
        <v>0</v>
      </c>
      <c r="KP127" s="101">
        <f t="shared" si="3026"/>
        <v>0</v>
      </c>
      <c r="KQ127" s="101"/>
      <c r="KR127" s="121"/>
      <c r="KS127" s="122">
        <f t="shared" si="2849"/>
        <v>0</v>
      </c>
      <c r="KT127" s="469">
        <f t="shared" si="2850"/>
        <v>0</v>
      </c>
      <c r="KU127" s="122"/>
      <c r="KV127" s="101"/>
      <c r="KW127" s="119"/>
      <c r="KX127" s="93"/>
      <c r="KY127" s="120">
        <f t="shared" ref="KY127:KZ127" si="3027">KY14+KY30+KY46+KY62+KY78+KY111</f>
        <v>0</v>
      </c>
      <c r="KZ127" s="101">
        <f t="shared" si="3027"/>
        <v>0</v>
      </c>
      <c r="LA127" s="101"/>
      <c r="LB127" s="121"/>
      <c r="LC127" s="122">
        <f t="shared" si="2852"/>
        <v>0</v>
      </c>
      <c r="LD127" s="469">
        <f t="shared" si="2853"/>
        <v>0</v>
      </c>
      <c r="LE127" s="122"/>
      <c r="LF127" s="101"/>
      <c r="LG127" s="119"/>
      <c r="LH127" s="93"/>
      <c r="LI127" s="120">
        <f t="shared" ref="LI127:LJ127" si="3028">LI14+LI30+LI46+LI62+LI78+LI111</f>
        <v>0</v>
      </c>
      <c r="LJ127" s="101">
        <f t="shared" si="3028"/>
        <v>0</v>
      </c>
      <c r="LK127" s="101"/>
      <c r="LL127" s="121"/>
      <c r="LM127" s="122">
        <f t="shared" si="2855"/>
        <v>0</v>
      </c>
      <c r="LN127" s="469">
        <f t="shared" si="2856"/>
        <v>0</v>
      </c>
      <c r="LO127" s="122"/>
      <c r="LP127" s="101"/>
      <c r="LQ127" s="119"/>
      <c r="LR127" s="93"/>
      <c r="LS127" s="120">
        <f t="shared" ref="LS127:LT127" si="3029">LS14+LS30+LS46+LS62+LS78+LS111</f>
        <v>0</v>
      </c>
      <c r="LT127" s="101">
        <f t="shared" si="3029"/>
        <v>0</v>
      </c>
      <c r="LU127" s="101"/>
      <c r="LV127" s="121"/>
      <c r="LW127" s="122">
        <f t="shared" si="2858"/>
        <v>0</v>
      </c>
      <c r="LX127" s="469">
        <f t="shared" si="2859"/>
        <v>0</v>
      </c>
      <c r="LY127" s="122"/>
      <c r="LZ127" s="101"/>
      <c r="MA127" s="119"/>
      <c r="MB127" s="93"/>
      <c r="MC127" s="120">
        <f t="shared" ref="MC127:MD127" si="3030">MC14+MC30+MC46+MC62+MC78+MC111</f>
        <v>0</v>
      </c>
      <c r="MD127" s="101">
        <f t="shared" si="3030"/>
        <v>0</v>
      </c>
      <c r="ME127" s="101"/>
      <c r="MF127" s="121"/>
      <c r="MG127" s="122">
        <f t="shared" si="2861"/>
        <v>0</v>
      </c>
      <c r="MH127" s="469">
        <f t="shared" si="2862"/>
        <v>0</v>
      </c>
      <c r="MI127" s="122"/>
      <c r="MJ127" s="101"/>
      <c r="MK127" s="119"/>
      <c r="ML127" s="93"/>
      <c r="MM127" s="120">
        <f t="shared" ref="MM127:MN127" si="3031">MM14+MM30+MM46+MM62+MM78+MM111</f>
        <v>0</v>
      </c>
      <c r="MN127" s="101">
        <f t="shared" si="3031"/>
        <v>0</v>
      </c>
      <c r="MO127" s="101"/>
      <c r="MP127" s="121"/>
      <c r="MQ127" s="122">
        <f t="shared" si="2864"/>
        <v>0</v>
      </c>
      <c r="MR127" s="469">
        <f t="shared" si="2865"/>
        <v>0</v>
      </c>
      <c r="MS127" s="122"/>
      <c r="MT127" s="101"/>
      <c r="MU127" s="119"/>
      <c r="MV127" s="93"/>
      <c r="MW127" s="120">
        <f t="shared" ref="MW127:MX127" si="3032">MW14+MW30+MW46+MW62+MW78+MW111</f>
        <v>0</v>
      </c>
      <c r="MX127" s="101">
        <f t="shared" si="3032"/>
        <v>0</v>
      </c>
      <c r="MY127" s="101"/>
      <c r="MZ127" s="121"/>
      <c r="NA127" s="122">
        <f t="shared" si="2867"/>
        <v>0</v>
      </c>
      <c r="NB127" s="469">
        <f t="shared" si="2868"/>
        <v>0</v>
      </c>
      <c r="NC127" s="122"/>
      <c r="ND127" s="101"/>
      <c r="NE127" s="119"/>
      <c r="NF127" s="93"/>
      <c r="NG127" s="120">
        <f t="shared" ref="NG127:NH127" si="3033">NG14+NG30+NG46+NG62+NG78+NG111</f>
        <v>0</v>
      </c>
      <c r="NH127" s="101">
        <f t="shared" si="3033"/>
        <v>0</v>
      </c>
      <c r="NI127" s="101"/>
      <c r="NJ127" s="121"/>
      <c r="NK127" s="122">
        <f t="shared" si="2870"/>
        <v>0</v>
      </c>
      <c r="NL127" s="469">
        <f t="shared" si="2871"/>
        <v>0</v>
      </c>
      <c r="NM127" s="122"/>
      <c r="NN127" s="101"/>
      <c r="NO127" s="119"/>
      <c r="NP127" s="93"/>
      <c r="NQ127" s="120">
        <f t="shared" ref="NQ127:NR127" si="3034">NQ14+NQ30+NQ46+NQ62+NQ78+NQ111</f>
        <v>0</v>
      </c>
      <c r="NR127" s="101">
        <f t="shared" si="3034"/>
        <v>0</v>
      </c>
      <c r="NS127" s="101"/>
      <c r="NT127" s="121"/>
      <c r="NU127" s="122">
        <f t="shared" si="2873"/>
        <v>0</v>
      </c>
      <c r="NV127" s="469">
        <f t="shared" si="2874"/>
        <v>28</v>
      </c>
      <c r="NW127" s="122"/>
      <c r="NX127" s="101"/>
      <c r="NY127" s="119"/>
      <c r="NZ127" s="93"/>
      <c r="OA127" s="120">
        <f t="shared" ref="OA127:OB127" si="3035">OA14+OA30+OA46+OA62+OA78+OA111</f>
        <v>8494.8241600000001</v>
      </c>
      <c r="OB127" s="101">
        <f t="shared" si="3035"/>
        <v>237855.07</v>
      </c>
      <c r="OC127" s="101"/>
      <c r="OD127" s="121"/>
      <c r="OE127" s="122">
        <f t="shared" si="2876"/>
        <v>0.95247000000000004</v>
      </c>
      <c r="OF127" s="469">
        <f t="shared" si="2877"/>
        <v>0</v>
      </c>
      <c r="OG127" s="122"/>
      <c r="OH127" s="101"/>
      <c r="OI127" s="119"/>
      <c r="OJ127" s="93"/>
      <c r="OK127" s="120">
        <f t="shared" ref="OK127:OL127" si="3036">OK14+OK30+OK46+OK62+OK78+OK111</f>
        <v>0</v>
      </c>
      <c r="OL127" s="101">
        <f t="shared" si="3036"/>
        <v>0</v>
      </c>
      <c r="OM127" s="101"/>
      <c r="ON127" s="121"/>
      <c r="OO127" s="122">
        <f t="shared" si="2879"/>
        <v>0</v>
      </c>
      <c r="OP127" s="469">
        <f t="shared" si="2880"/>
        <v>0</v>
      </c>
      <c r="OQ127" s="122"/>
      <c r="OR127" s="101"/>
      <c r="OS127" s="119"/>
      <c r="OT127" s="93"/>
      <c r="OU127" s="120">
        <f t="shared" ref="OU127:OV127" si="3037">OU14+OU30+OU46+OU62+OU78+OU111</f>
        <v>0</v>
      </c>
      <c r="OV127" s="101">
        <f t="shared" si="3037"/>
        <v>0</v>
      </c>
      <c r="OW127" s="101"/>
      <c r="OX127" s="121"/>
      <c r="OY127" s="122">
        <f t="shared" si="2882"/>
        <v>0</v>
      </c>
      <c r="OZ127" s="469">
        <f t="shared" si="2883"/>
        <v>0</v>
      </c>
      <c r="PA127" s="122"/>
      <c r="PB127" s="101"/>
      <c r="PC127" s="119"/>
      <c r="PD127" s="93"/>
      <c r="PE127" s="120">
        <f t="shared" ref="PE127:PF127" si="3038">PE14+PE30+PE46+PE62+PE78+PE111</f>
        <v>0</v>
      </c>
      <c r="PF127" s="101">
        <f t="shared" si="3038"/>
        <v>0</v>
      </c>
      <c r="PG127" s="101"/>
      <c r="PH127" s="121"/>
      <c r="PI127" s="122">
        <f t="shared" si="2885"/>
        <v>0</v>
      </c>
      <c r="PJ127" s="469">
        <f t="shared" si="2886"/>
        <v>0</v>
      </c>
      <c r="PK127" s="122"/>
      <c r="PL127" s="101"/>
      <c r="PM127" s="119"/>
      <c r="PN127" s="93"/>
      <c r="PO127" s="120">
        <f t="shared" ref="PO127:PP127" si="3039">PO14+PO30+PO46+PO62+PO78+PO111</f>
        <v>0</v>
      </c>
      <c r="PP127" s="101">
        <f t="shared" si="3039"/>
        <v>0</v>
      </c>
      <c r="PQ127" s="101"/>
      <c r="PR127" s="121"/>
      <c r="PS127" s="122">
        <f t="shared" si="2888"/>
        <v>0</v>
      </c>
      <c r="PT127" s="469">
        <f t="shared" si="2889"/>
        <v>0</v>
      </c>
      <c r="PU127" s="122"/>
      <c r="PV127" s="101"/>
      <c r="PW127" s="119"/>
      <c r="PX127" s="93"/>
      <c r="PY127" s="120">
        <f t="shared" ref="PY127:PZ127" si="3040">PY14+PY30+PY46+PY62+PY78+PY111</f>
        <v>0</v>
      </c>
      <c r="PZ127" s="101">
        <f t="shared" si="3040"/>
        <v>0</v>
      </c>
      <c r="QA127" s="101"/>
      <c r="QB127" s="121"/>
      <c r="QC127" s="122">
        <f t="shared" si="2891"/>
        <v>0</v>
      </c>
      <c r="QD127" s="469">
        <f t="shared" si="2892"/>
        <v>0</v>
      </c>
      <c r="QE127" s="122"/>
      <c r="QF127" s="101"/>
      <c r="QG127" s="119"/>
      <c r="QH127" s="93"/>
      <c r="QI127" s="120">
        <f t="shared" ref="QI127:QJ127" si="3041">QI14+QI30+QI46+QI62+QI78+QI111</f>
        <v>0</v>
      </c>
      <c r="QJ127" s="101">
        <f t="shared" si="3041"/>
        <v>0</v>
      </c>
      <c r="QK127" s="101"/>
      <c r="QL127" s="121"/>
      <c r="QM127" s="122">
        <f t="shared" si="2894"/>
        <v>0</v>
      </c>
      <c r="QN127" s="469">
        <f t="shared" si="2895"/>
        <v>0</v>
      </c>
      <c r="QO127" s="122"/>
      <c r="QP127" s="101"/>
      <c r="QQ127" s="119"/>
      <c r="QR127" s="93"/>
      <c r="QS127" s="120">
        <f t="shared" ref="QS127:QT127" si="3042">QS14+QS30+QS46+QS62+QS78+QS111</f>
        <v>0</v>
      </c>
      <c r="QT127" s="101">
        <f t="shared" si="3042"/>
        <v>0</v>
      </c>
      <c r="QU127" s="101"/>
      <c r="QV127" s="121"/>
      <c r="QW127" s="122">
        <f t="shared" si="2897"/>
        <v>0</v>
      </c>
      <c r="QX127" s="469">
        <f t="shared" si="2898"/>
        <v>0</v>
      </c>
      <c r="QY127" s="122"/>
      <c r="QZ127" s="101"/>
      <c r="RA127" s="119"/>
      <c r="RB127" s="93"/>
      <c r="RC127" s="120">
        <f t="shared" ref="RC127:RD127" si="3043">RC14+RC30+RC46+RC62+RC78+RC111</f>
        <v>0</v>
      </c>
      <c r="RD127" s="101">
        <f t="shared" si="3043"/>
        <v>0</v>
      </c>
      <c r="RE127" s="101"/>
      <c r="RF127" s="121"/>
      <c r="RG127" s="122">
        <f t="shared" si="2900"/>
        <v>0</v>
      </c>
      <c r="RH127" s="469">
        <f t="shared" si="2901"/>
        <v>0</v>
      </c>
      <c r="RI127" s="122"/>
      <c r="RJ127" s="101"/>
      <c r="RK127" s="119"/>
      <c r="RL127" s="93"/>
      <c r="RM127" s="120">
        <f t="shared" ref="RM127:RN127" si="3044">RM14+RM30+RM46+RM62+RM78+RM111</f>
        <v>0</v>
      </c>
      <c r="RN127" s="101">
        <f t="shared" si="3044"/>
        <v>0</v>
      </c>
      <c r="RO127" s="101"/>
      <c r="RP127" s="121"/>
      <c r="RQ127" s="122">
        <f t="shared" si="2903"/>
        <v>0</v>
      </c>
      <c r="RR127" s="469">
        <f t="shared" si="2904"/>
        <v>0</v>
      </c>
      <c r="RS127" s="122"/>
      <c r="RT127" s="101"/>
      <c r="RU127" s="119"/>
      <c r="RV127" s="93"/>
      <c r="RW127" s="120">
        <f t="shared" ref="RW127:RX127" si="3045">RW14+RW30+RW46+RW62+RW78+RW111</f>
        <v>0</v>
      </c>
      <c r="RX127" s="101">
        <f t="shared" si="3045"/>
        <v>0</v>
      </c>
      <c r="RY127" s="101"/>
      <c r="RZ127" s="121"/>
      <c r="SA127" s="122">
        <f t="shared" si="2906"/>
        <v>0</v>
      </c>
      <c r="SB127" s="469">
        <f t="shared" si="2907"/>
        <v>0</v>
      </c>
      <c r="SC127" s="122"/>
      <c r="SD127" s="101"/>
      <c r="SE127" s="119"/>
      <c r="SF127" s="93"/>
      <c r="SG127" s="120">
        <f t="shared" ref="SG127:SH127" si="3046">SG14+SG30+SG46+SG62+SG78+SG111</f>
        <v>0</v>
      </c>
      <c r="SH127" s="101">
        <f t="shared" si="3046"/>
        <v>0</v>
      </c>
      <c r="SI127" s="101"/>
      <c r="SJ127" s="121"/>
      <c r="SK127" s="122">
        <f t="shared" si="2909"/>
        <v>0</v>
      </c>
      <c r="SL127" s="469">
        <f t="shared" si="2910"/>
        <v>0</v>
      </c>
      <c r="SM127" s="122"/>
      <c r="SN127" s="101"/>
      <c r="SO127" s="119"/>
      <c r="SP127" s="93"/>
      <c r="SQ127" s="120">
        <f t="shared" ref="SQ127:SR127" si="3047">SQ14+SQ30+SQ46+SQ62+SQ78+SQ111</f>
        <v>0</v>
      </c>
      <c r="SR127" s="101">
        <f t="shared" si="3047"/>
        <v>0</v>
      </c>
      <c r="SS127" s="101"/>
      <c r="ST127" s="121"/>
      <c r="SU127" s="122">
        <f t="shared" si="2912"/>
        <v>0</v>
      </c>
      <c r="SV127" s="469">
        <f t="shared" si="2913"/>
        <v>0</v>
      </c>
      <c r="SW127" s="122"/>
      <c r="SX127" s="101"/>
      <c r="SY127" s="119"/>
      <c r="SZ127" s="93"/>
      <c r="TA127" s="120">
        <f t="shared" ref="TA127:TB127" si="3048">TA14+TA30+TA46+TA62+TA78+TA111</f>
        <v>0</v>
      </c>
      <c r="TB127" s="101">
        <f t="shared" si="3048"/>
        <v>0</v>
      </c>
      <c r="TC127" s="101"/>
      <c r="TD127" s="121"/>
      <c r="TE127" s="122">
        <f t="shared" si="2915"/>
        <v>0</v>
      </c>
      <c r="TF127" s="469">
        <f t="shared" si="2916"/>
        <v>0</v>
      </c>
      <c r="TG127" s="122"/>
      <c r="TH127" s="101"/>
      <c r="TI127" s="119"/>
      <c r="TJ127" s="93"/>
      <c r="TK127" s="120">
        <f t="shared" ref="TK127:TL127" si="3049">TK14+TK30+TK46+TK62+TK78+TK111</f>
        <v>0</v>
      </c>
      <c r="TL127" s="101">
        <f t="shared" si="3049"/>
        <v>0</v>
      </c>
      <c r="TM127" s="101"/>
      <c r="TN127" s="121"/>
      <c r="TO127" s="122">
        <f t="shared" si="2918"/>
        <v>0</v>
      </c>
      <c r="TP127" s="469">
        <f t="shared" si="2919"/>
        <v>0</v>
      </c>
      <c r="TQ127" s="122"/>
      <c r="TR127" s="101"/>
      <c r="TS127" s="119"/>
      <c r="TT127" s="93"/>
      <c r="TU127" s="120">
        <f t="shared" ref="TU127:TV127" si="3050">TU14+TU30+TU46+TU62+TU78+TU111</f>
        <v>0</v>
      </c>
      <c r="TV127" s="101">
        <f t="shared" si="3050"/>
        <v>0</v>
      </c>
      <c r="TW127" s="101"/>
      <c r="TX127" s="121"/>
      <c r="TY127" s="122">
        <f t="shared" si="2921"/>
        <v>0</v>
      </c>
      <c r="TZ127" s="469">
        <f t="shared" si="2922"/>
        <v>0</v>
      </c>
      <c r="UA127" s="122"/>
      <c r="UB127" s="101"/>
      <c r="UC127" s="119"/>
      <c r="UD127" s="93"/>
      <c r="UE127" s="120">
        <f t="shared" ref="UE127:UF127" si="3051">UE14+UE30+UE46+UE62+UE78+UE111</f>
        <v>0</v>
      </c>
      <c r="UF127" s="101">
        <f t="shared" si="3051"/>
        <v>0</v>
      </c>
      <c r="UG127" s="101"/>
      <c r="UH127" s="121"/>
      <c r="UI127" s="122">
        <f t="shared" si="2924"/>
        <v>0</v>
      </c>
      <c r="UJ127" s="469">
        <f t="shared" si="2925"/>
        <v>0</v>
      </c>
      <c r="UK127" s="122"/>
      <c r="UL127" s="101"/>
      <c r="UM127" s="119"/>
      <c r="UN127" s="93"/>
      <c r="UO127" s="120">
        <f t="shared" ref="UO127:UP127" si="3052">UO14+UO30+UO46+UO62+UO78+UO111</f>
        <v>0</v>
      </c>
      <c r="UP127" s="101">
        <f t="shared" si="3052"/>
        <v>0</v>
      </c>
      <c r="UQ127" s="101"/>
      <c r="UR127" s="121"/>
      <c r="US127" s="122">
        <f t="shared" si="2927"/>
        <v>0</v>
      </c>
      <c r="UT127" s="469">
        <f t="shared" si="2928"/>
        <v>0</v>
      </c>
      <c r="UU127" s="122"/>
      <c r="UV127" s="101"/>
      <c r="UW127" s="119"/>
      <c r="UX127" s="93"/>
      <c r="UY127" s="120">
        <f t="shared" ref="UY127:UZ127" si="3053">UY14+UY30+UY46+UY62+UY78+UY111</f>
        <v>0</v>
      </c>
      <c r="UZ127" s="101">
        <f t="shared" si="3053"/>
        <v>0</v>
      </c>
      <c r="VA127" s="101"/>
      <c r="VB127" s="121"/>
      <c r="VC127" s="122">
        <f t="shared" si="2930"/>
        <v>0</v>
      </c>
      <c r="VD127" s="469">
        <f t="shared" si="2931"/>
        <v>0</v>
      </c>
      <c r="VE127" s="122"/>
      <c r="VF127" s="101"/>
      <c r="VG127" s="119"/>
      <c r="VH127" s="93"/>
      <c r="VI127" s="120">
        <f t="shared" ref="VI127:VJ127" si="3054">VI14+VI30+VI46+VI62+VI78+VI111</f>
        <v>0</v>
      </c>
      <c r="VJ127" s="101">
        <f t="shared" si="3054"/>
        <v>0</v>
      </c>
      <c r="VK127" s="101"/>
      <c r="VL127" s="121"/>
      <c r="VM127" s="122">
        <f t="shared" si="2933"/>
        <v>0</v>
      </c>
      <c r="VN127" s="469">
        <f t="shared" si="2934"/>
        <v>0</v>
      </c>
      <c r="VO127" s="122"/>
      <c r="VP127" s="101"/>
      <c r="VQ127" s="119"/>
      <c r="VR127" s="93"/>
      <c r="VS127" s="120">
        <f t="shared" ref="VS127:VT127" si="3055">VS14+VS30+VS46+VS62+VS78+VS111</f>
        <v>0</v>
      </c>
      <c r="VT127" s="101">
        <f t="shared" si="3055"/>
        <v>0</v>
      </c>
      <c r="VU127" s="101"/>
      <c r="VV127" s="121"/>
      <c r="VW127" s="122">
        <f t="shared" si="2936"/>
        <v>0</v>
      </c>
      <c r="VX127" s="452">
        <f t="shared" si="2937"/>
        <v>28</v>
      </c>
      <c r="VY127" s="122"/>
      <c r="VZ127" s="101"/>
      <c r="WA127" s="119"/>
      <c r="WB127" s="93"/>
      <c r="WC127" s="120">
        <f t="shared" ref="WC127:WD127" si="3056">WC14+WC30+WC46+WC62+WC78+WC111</f>
        <v>8918.6864600000008</v>
      </c>
      <c r="WD127" s="120">
        <f t="shared" si="3056"/>
        <v>249723.21</v>
      </c>
      <c r="WE127" s="101"/>
      <c r="WF127" s="121"/>
    </row>
    <row r="128" spans="1:604" ht="26.25" customHeight="1">
      <c r="A128" s="5"/>
      <c r="B128" s="444" t="s">
        <v>407</v>
      </c>
      <c r="C128" s="12" t="s">
        <v>921</v>
      </c>
      <c r="D128" s="12" t="s">
        <v>424</v>
      </c>
      <c r="E128" s="4"/>
      <c r="F128" s="469">
        <f t="shared" si="2760"/>
        <v>0</v>
      </c>
      <c r="G128" s="122"/>
      <c r="H128" s="101"/>
      <c r="I128" s="119"/>
      <c r="J128" s="93"/>
      <c r="K128" s="120">
        <f t="shared" si="2761"/>
        <v>0</v>
      </c>
      <c r="L128" s="101">
        <f t="shared" si="2761"/>
        <v>0</v>
      </c>
      <c r="M128" s="101"/>
      <c r="N128" s="121"/>
      <c r="O128" s="122">
        <f t="shared" si="2762"/>
        <v>0</v>
      </c>
      <c r="P128" s="469">
        <f t="shared" si="2763"/>
        <v>0</v>
      </c>
      <c r="Q128" s="122"/>
      <c r="R128" s="101"/>
      <c r="S128" s="119"/>
      <c r="T128" s="93"/>
      <c r="U128" s="120">
        <f t="shared" ref="U128:V128" si="3057">U15+U31+U47+U63+U79+U112</f>
        <v>0</v>
      </c>
      <c r="V128" s="101">
        <f t="shared" si="3057"/>
        <v>0</v>
      </c>
      <c r="W128" s="101"/>
      <c r="X128" s="121"/>
      <c r="Y128" s="122">
        <f t="shared" si="2765"/>
        <v>0</v>
      </c>
      <c r="Z128" s="469">
        <f t="shared" si="2766"/>
        <v>0</v>
      </c>
      <c r="AA128" s="122"/>
      <c r="AB128" s="101"/>
      <c r="AC128" s="119"/>
      <c r="AD128" s="93"/>
      <c r="AE128" s="120">
        <f t="shared" ref="AE128:AF128" si="3058">AE15+AE31+AE47+AE63+AE79+AE112</f>
        <v>0</v>
      </c>
      <c r="AF128" s="101">
        <f t="shared" si="3058"/>
        <v>0</v>
      </c>
      <c r="AG128" s="101"/>
      <c r="AH128" s="121"/>
      <c r="AI128" s="122">
        <f t="shared" si="2768"/>
        <v>0</v>
      </c>
      <c r="AJ128" s="469">
        <f t="shared" si="2769"/>
        <v>0</v>
      </c>
      <c r="AK128" s="122"/>
      <c r="AL128" s="101"/>
      <c r="AM128" s="119"/>
      <c r="AN128" s="93"/>
      <c r="AO128" s="120">
        <f t="shared" ref="AO128:AP128" si="3059">AO15+AO31+AO47+AO63+AO79+AO112</f>
        <v>0</v>
      </c>
      <c r="AP128" s="101">
        <f t="shared" si="3059"/>
        <v>0</v>
      </c>
      <c r="AQ128" s="101"/>
      <c r="AR128" s="121"/>
      <c r="AS128" s="122">
        <f t="shared" si="2771"/>
        <v>0</v>
      </c>
      <c r="AT128" s="469">
        <f t="shared" si="2772"/>
        <v>0</v>
      </c>
      <c r="AU128" s="122"/>
      <c r="AV128" s="101"/>
      <c r="AW128" s="119"/>
      <c r="AX128" s="93"/>
      <c r="AY128" s="120">
        <f t="shared" ref="AY128:AZ128" si="3060">AY15+AY31+AY47+AY63+AY79+AY112</f>
        <v>0</v>
      </c>
      <c r="AZ128" s="101">
        <f t="shared" si="3060"/>
        <v>0</v>
      </c>
      <c r="BA128" s="101"/>
      <c r="BB128" s="121"/>
      <c r="BC128" s="122">
        <f t="shared" si="2774"/>
        <v>0</v>
      </c>
      <c r="BD128" s="469">
        <f t="shared" si="2775"/>
        <v>28</v>
      </c>
      <c r="BE128" s="122"/>
      <c r="BF128" s="101"/>
      <c r="BG128" s="119"/>
      <c r="BH128" s="93"/>
      <c r="BI128" s="120">
        <f t="shared" ref="BI128:BJ128" si="3061">BI15+BI31+BI47+BI63+BI79+BI112</f>
        <v>8215.8991999999998</v>
      </c>
      <c r="BJ128" s="101">
        <f t="shared" si="3061"/>
        <v>230045.18</v>
      </c>
      <c r="BK128" s="101"/>
      <c r="BL128" s="121"/>
      <c r="BM128" s="122">
        <f t="shared" si="2777"/>
        <v>0.92169999999999996</v>
      </c>
      <c r="BN128" s="469">
        <f t="shared" si="2778"/>
        <v>0</v>
      </c>
      <c r="BO128" s="122"/>
      <c r="BP128" s="101"/>
      <c r="BQ128" s="119"/>
      <c r="BR128" s="93"/>
      <c r="BS128" s="120">
        <f t="shared" ref="BS128:BT128" si="3062">BS15+BS31+BS47+BS63+BS79+BS112</f>
        <v>0</v>
      </c>
      <c r="BT128" s="101">
        <f t="shared" si="3062"/>
        <v>0</v>
      </c>
      <c r="BU128" s="101"/>
      <c r="BV128" s="121"/>
      <c r="BW128" s="122">
        <f t="shared" si="2780"/>
        <v>0</v>
      </c>
      <c r="BX128" s="469">
        <f t="shared" si="2781"/>
        <v>0</v>
      </c>
      <c r="BY128" s="122"/>
      <c r="BZ128" s="101"/>
      <c r="CA128" s="119"/>
      <c r="CB128" s="93"/>
      <c r="CC128" s="120">
        <f t="shared" ref="CC128:CD128" si="3063">CC15+CC31+CC47+CC63+CC79+CC112</f>
        <v>0</v>
      </c>
      <c r="CD128" s="101">
        <f t="shared" si="3063"/>
        <v>0</v>
      </c>
      <c r="CE128" s="101"/>
      <c r="CF128" s="121"/>
      <c r="CG128" s="122">
        <f t="shared" si="2783"/>
        <v>0</v>
      </c>
      <c r="CH128" s="469">
        <f t="shared" si="2784"/>
        <v>0</v>
      </c>
      <c r="CI128" s="122"/>
      <c r="CJ128" s="101"/>
      <c r="CK128" s="119"/>
      <c r="CL128" s="93"/>
      <c r="CM128" s="120">
        <f t="shared" ref="CM128:CN128" si="3064">CM15+CM31+CM47+CM63+CM79+CM112</f>
        <v>0</v>
      </c>
      <c r="CN128" s="101">
        <f t="shared" si="3064"/>
        <v>0</v>
      </c>
      <c r="CO128" s="101"/>
      <c r="CP128" s="121"/>
      <c r="CQ128" s="122">
        <f t="shared" si="2786"/>
        <v>0</v>
      </c>
      <c r="CR128" s="469">
        <f t="shared" si="2787"/>
        <v>0</v>
      </c>
      <c r="CS128" s="122"/>
      <c r="CT128" s="101"/>
      <c r="CU128" s="119"/>
      <c r="CV128" s="93"/>
      <c r="CW128" s="120">
        <f t="shared" ref="CW128:CX128" si="3065">CW15+CW31+CW47+CW63+CW79+CW112</f>
        <v>0</v>
      </c>
      <c r="CX128" s="101">
        <f t="shared" si="3065"/>
        <v>0</v>
      </c>
      <c r="CY128" s="101"/>
      <c r="CZ128" s="121"/>
      <c r="DA128" s="122">
        <f t="shared" si="2789"/>
        <v>0</v>
      </c>
      <c r="DB128" s="469">
        <f t="shared" si="2790"/>
        <v>0</v>
      </c>
      <c r="DC128" s="122"/>
      <c r="DD128" s="101"/>
      <c r="DE128" s="119"/>
      <c r="DF128" s="93"/>
      <c r="DG128" s="120">
        <f t="shared" ref="DG128:DH128" si="3066">DG15+DG31+DG47+DG63+DG79+DG112</f>
        <v>0</v>
      </c>
      <c r="DH128" s="101">
        <f t="shared" si="3066"/>
        <v>0</v>
      </c>
      <c r="DI128" s="101"/>
      <c r="DJ128" s="121"/>
      <c r="DK128" s="122">
        <f t="shared" si="2792"/>
        <v>0</v>
      </c>
      <c r="DL128" s="469">
        <f t="shared" si="2793"/>
        <v>0</v>
      </c>
      <c r="DM128" s="122"/>
      <c r="DN128" s="101"/>
      <c r="DO128" s="119"/>
      <c r="DP128" s="93"/>
      <c r="DQ128" s="120">
        <f t="shared" ref="DQ128:DR128" si="3067">DQ15+DQ31+DQ47+DQ63+DQ79+DQ112</f>
        <v>0</v>
      </c>
      <c r="DR128" s="101">
        <f t="shared" si="3067"/>
        <v>0</v>
      </c>
      <c r="DS128" s="101"/>
      <c r="DT128" s="121"/>
      <c r="DU128" s="122">
        <f t="shared" si="2795"/>
        <v>0</v>
      </c>
      <c r="DV128" s="469">
        <f t="shared" si="2796"/>
        <v>0</v>
      </c>
      <c r="DW128" s="122"/>
      <c r="DX128" s="101"/>
      <c r="DY128" s="119"/>
      <c r="DZ128" s="93"/>
      <c r="EA128" s="120">
        <f t="shared" ref="EA128:EB128" si="3068">EA15+EA31+EA47+EA63+EA79+EA112</f>
        <v>0</v>
      </c>
      <c r="EB128" s="101">
        <f t="shared" si="3068"/>
        <v>0</v>
      </c>
      <c r="EC128" s="101"/>
      <c r="ED128" s="121"/>
      <c r="EE128" s="122">
        <f t="shared" si="2798"/>
        <v>0</v>
      </c>
      <c r="EF128" s="469">
        <f t="shared" si="2799"/>
        <v>0</v>
      </c>
      <c r="EG128" s="122"/>
      <c r="EH128" s="101"/>
      <c r="EI128" s="119"/>
      <c r="EJ128" s="93"/>
      <c r="EK128" s="120">
        <f t="shared" ref="EK128:EL128" si="3069">EK15+EK31+EK47+EK63+EK79+EK112</f>
        <v>0</v>
      </c>
      <c r="EL128" s="101">
        <f t="shared" si="3069"/>
        <v>0</v>
      </c>
      <c r="EM128" s="101"/>
      <c r="EN128" s="121"/>
      <c r="EO128" s="122">
        <f t="shared" si="2801"/>
        <v>0</v>
      </c>
      <c r="EP128" s="469">
        <f t="shared" si="2802"/>
        <v>0</v>
      </c>
      <c r="EQ128" s="122"/>
      <c r="ER128" s="101"/>
      <c r="ES128" s="119"/>
      <c r="ET128" s="93"/>
      <c r="EU128" s="120">
        <f t="shared" ref="EU128:EV128" si="3070">EU15+EU31+EU47+EU63+EU79+EU112</f>
        <v>0</v>
      </c>
      <c r="EV128" s="101">
        <f t="shared" si="3070"/>
        <v>0</v>
      </c>
      <c r="EW128" s="101"/>
      <c r="EX128" s="121"/>
      <c r="EY128" s="122">
        <f t="shared" si="2804"/>
        <v>0</v>
      </c>
      <c r="EZ128" s="469">
        <f t="shared" si="2805"/>
        <v>12</v>
      </c>
      <c r="FA128" s="122"/>
      <c r="FB128" s="101"/>
      <c r="FC128" s="119"/>
      <c r="FD128" s="93"/>
      <c r="FE128" s="120">
        <f t="shared" ref="FE128:FF128" si="3071">FE15+FE31+FE47+FE63+FE79+FE112</f>
        <v>7722.2215399999995</v>
      </c>
      <c r="FF128" s="101">
        <f t="shared" si="3071"/>
        <v>92666.66</v>
      </c>
      <c r="FG128" s="101"/>
      <c r="FH128" s="121"/>
      <c r="FI128" s="122">
        <f t="shared" si="2807"/>
        <v>0.86631999999999998</v>
      </c>
      <c r="FJ128" s="469">
        <f t="shared" si="2808"/>
        <v>0</v>
      </c>
      <c r="FK128" s="122"/>
      <c r="FL128" s="101"/>
      <c r="FM128" s="119"/>
      <c r="FN128" s="93"/>
      <c r="FO128" s="120">
        <f t="shared" ref="FO128:FP128" si="3072">FO15+FO31+FO47+FO63+FO79+FO112</f>
        <v>0</v>
      </c>
      <c r="FP128" s="101">
        <f t="shared" si="3072"/>
        <v>0</v>
      </c>
      <c r="FQ128" s="101"/>
      <c r="FR128" s="121"/>
      <c r="FS128" s="122">
        <f t="shared" si="2810"/>
        <v>0</v>
      </c>
      <c r="FT128" s="469">
        <f t="shared" si="2811"/>
        <v>0</v>
      </c>
      <c r="FU128" s="122"/>
      <c r="FV128" s="101"/>
      <c r="FW128" s="119"/>
      <c r="FX128" s="93"/>
      <c r="FY128" s="120">
        <f t="shared" ref="FY128:FZ128" si="3073">FY15+FY31+FY47+FY63+FY79+FY112</f>
        <v>0</v>
      </c>
      <c r="FZ128" s="101">
        <f t="shared" si="3073"/>
        <v>0</v>
      </c>
      <c r="GA128" s="101"/>
      <c r="GB128" s="121"/>
      <c r="GC128" s="122">
        <f t="shared" si="2813"/>
        <v>0</v>
      </c>
      <c r="GD128" s="469">
        <f t="shared" si="2814"/>
        <v>0</v>
      </c>
      <c r="GE128" s="122"/>
      <c r="GF128" s="101"/>
      <c r="GG128" s="119"/>
      <c r="GH128" s="93"/>
      <c r="GI128" s="120">
        <f t="shared" ref="GI128:GJ128" si="3074">GI15+GI31+GI47+GI63+GI79+GI112</f>
        <v>0</v>
      </c>
      <c r="GJ128" s="101">
        <f t="shared" si="3074"/>
        <v>0</v>
      </c>
      <c r="GK128" s="101"/>
      <c r="GL128" s="121"/>
      <c r="GM128" s="122">
        <f t="shared" si="2816"/>
        <v>0</v>
      </c>
      <c r="GN128" s="469">
        <f t="shared" si="2817"/>
        <v>0</v>
      </c>
      <c r="GO128" s="122"/>
      <c r="GP128" s="101"/>
      <c r="GQ128" s="119"/>
      <c r="GR128" s="93"/>
      <c r="GS128" s="120">
        <f t="shared" ref="GS128:GT128" si="3075">GS15+GS31+GS47+GS63+GS79+GS112</f>
        <v>0</v>
      </c>
      <c r="GT128" s="101">
        <f t="shared" si="3075"/>
        <v>0</v>
      </c>
      <c r="GU128" s="101"/>
      <c r="GV128" s="121"/>
      <c r="GW128" s="122">
        <f t="shared" si="2819"/>
        <v>0</v>
      </c>
      <c r="GX128" s="469">
        <f t="shared" si="2820"/>
        <v>0</v>
      </c>
      <c r="GY128" s="122"/>
      <c r="GZ128" s="101"/>
      <c r="HA128" s="119"/>
      <c r="HB128" s="93"/>
      <c r="HC128" s="120">
        <f t="shared" ref="HC128:HD128" si="3076">HC15+HC31+HC47+HC63+HC79+HC112</f>
        <v>0</v>
      </c>
      <c r="HD128" s="101">
        <f t="shared" si="3076"/>
        <v>0</v>
      </c>
      <c r="HE128" s="101"/>
      <c r="HF128" s="121"/>
      <c r="HG128" s="122">
        <f t="shared" si="2822"/>
        <v>0</v>
      </c>
      <c r="HH128" s="469">
        <f t="shared" si="2823"/>
        <v>0</v>
      </c>
      <c r="HI128" s="122"/>
      <c r="HJ128" s="101"/>
      <c r="HK128" s="119"/>
      <c r="HL128" s="93"/>
      <c r="HM128" s="120">
        <f t="shared" ref="HM128:HN128" si="3077">HM15+HM31+HM47+HM63+HM79+HM112</f>
        <v>0</v>
      </c>
      <c r="HN128" s="101">
        <f t="shared" si="3077"/>
        <v>0</v>
      </c>
      <c r="HO128" s="101"/>
      <c r="HP128" s="121"/>
      <c r="HQ128" s="122">
        <f t="shared" si="2825"/>
        <v>0</v>
      </c>
      <c r="HR128" s="469">
        <f t="shared" si="2826"/>
        <v>0</v>
      </c>
      <c r="HS128" s="122"/>
      <c r="HT128" s="101"/>
      <c r="HU128" s="119"/>
      <c r="HV128" s="93"/>
      <c r="HW128" s="120">
        <f t="shared" ref="HW128:HX128" si="3078">HW15+HW31+HW47+HW63+HW79+HW112</f>
        <v>0</v>
      </c>
      <c r="HX128" s="101">
        <f t="shared" si="3078"/>
        <v>0</v>
      </c>
      <c r="HY128" s="101"/>
      <c r="HZ128" s="121"/>
      <c r="IA128" s="122">
        <f t="shared" si="2828"/>
        <v>0</v>
      </c>
      <c r="IB128" s="469">
        <f t="shared" si="2829"/>
        <v>0</v>
      </c>
      <c r="IC128" s="122"/>
      <c r="ID128" s="101"/>
      <c r="IE128" s="119"/>
      <c r="IF128" s="93"/>
      <c r="IG128" s="120">
        <f t="shared" ref="IG128:IH128" si="3079">IG15+IG31+IG47+IG63+IG79+IG112</f>
        <v>0</v>
      </c>
      <c r="IH128" s="101">
        <f t="shared" si="3079"/>
        <v>0</v>
      </c>
      <c r="II128" s="101"/>
      <c r="IJ128" s="121"/>
      <c r="IK128" s="122">
        <f t="shared" si="2831"/>
        <v>0</v>
      </c>
      <c r="IL128" s="469">
        <f t="shared" si="2832"/>
        <v>0</v>
      </c>
      <c r="IM128" s="122"/>
      <c r="IN128" s="101"/>
      <c r="IO128" s="119"/>
      <c r="IP128" s="93"/>
      <c r="IQ128" s="120">
        <f t="shared" ref="IQ128:IR128" si="3080">IQ15+IQ31+IQ47+IQ63+IQ79+IQ112</f>
        <v>0</v>
      </c>
      <c r="IR128" s="101">
        <f t="shared" si="3080"/>
        <v>0</v>
      </c>
      <c r="IS128" s="101"/>
      <c r="IT128" s="121"/>
      <c r="IU128" s="122">
        <f t="shared" si="2834"/>
        <v>0</v>
      </c>
      <c r="IV128" s="469">
        <f t="shared" si="2835"/>
        <v>0</v>
      </c>
      <c r="IW128" s="122"/>
      <c r="IX128" s="101"/>
      <c r="IY128" s="119"/>
      <c r="IZ128" s="93"/>
      <c r="JA128" s="120">
        <f t="shared" ref="JA128:JB128" si="3081">JA15+JA31+JA47+JA63+JA79+JA112</f>
        <v>0</v>
      </c>
      <c r="JB128" s="101">
        <f t="shared" si="3081"/>
        <v>0</v>
      </c>
      <c r="JC128" s="101"/>
      <c r="JD128" s="121"/>
      <c r="JE128" s="122">
        <f t="shared" si="2837"/>
        <v>0</v>
      </c>
      <c r="JF128" s="469">
        <f t="shared" si="2838"/>
        <v>0</v>
      </c>
      <c r="JG128" s="122"/>
      <c r="JH128" s="101"/>
      <c r="JI128" s="119"/>
      <c r="JJ128" s="93"/>
      <c r="JK128" s="120">
        <f t="shared" ref="JK128:JL128" si="3082">JK15+JK31+JK47+JK63+JK79+JK112</f>
        <v>0</v>
      </c>
      <c r="JL128" s="101">
        <f t="shared" si="3082"/>
        <v>0</v>
      </c>
      <c r="JM128" s="101"/>
      <c r="JN128" s="121"/>
      <c r="JO128" s="122">
        <f t="shared" si="2840"/>
        <v>0</v>
      </c>
      <c r="JP128" s="469">
        <f t="shared" si="2841"/>
        <v>0</v>
      </c>
      <c r="JQ128" s="122"/>
      <c r="JR128" s="101"/>
      <c r="JS128" s="119"/>
      <c r="JT128" s="93"/>
      <c r="JU128" s="120">
        <f t="shared" ref="JU128:JV128" si="3083">JU15+JU31+JU47+JU63+JU79+JU112</f>
        <v>0</v>
      </c>
      <c r="JV128" s="101">
        <f t="shared" si="3083"/>
        <v>0</v>
      </c>
      <c r="JW128" s="101"/>
      <c r="JX128" s="121"/>
      <c r="JY128" s="122">
        <f t="shared" si="2843"/>
        <v>0</v>
      </c>
      <c r="JZ128" s="469">
        <f t="shared" si="2844"/>
        <v>0</v>
      </c>
      <c r="KA128" s="122"/>
      <c r="KB128" s="101"/>
      <c r="KC128" s="119"/>
      <c r="KD128" s="93"/>
      <c r="KE128" s="120">
        <f t="shared" ref="KE128:KF128" si="3084">KE15+KE31+KE47+KE63+KE79+KE112</f>
        <v>0</v>
      </c>
      <c r="KF128" s="101">
        <f t="shared" si="3084"/>
        <v>0</v>
      </c>
      <c r="KG128" s="101"/>
      <c r="KH128" s="121"/>
      <c r="KI128" s="122">
        <f t="shared" si="2846"/>
        <v>0</v>
      </c>
      <c r="KJ128" s="469">
        <f t="shared" si="2847"/>
        <v>0</v>
      </c>
      <c r="KK128" s="122"/>
      <c r="KL128" s="101"/>
      <c r="KM128" s="119"/>
      <c r="KN128" s="93"/>
      <c r="KO128" s="120">
        <f t="shared" ref="KO128:KP128" si="3085">KO15+KO31+KO47+KO63+KO79+KO112</f>
        <v>0</v>
      </c>
      <c r="KP128" s="101">
        <f t="shared" si="3085"/>
        <v>0</v>
      </c>
      <c r="KQ128" s="101"/>
      <c r="KR128" s="121"/>
      <c r="KS128" s="122">
        <f t="shared" si="2849"/>
        <v>0</v>
      </c>
      <c r="KT128" s="469">
        <f t="shared" si="2850"/>
        <v>0</v>
      </c>
      <c r="KU128" s="122"/>
      <c r="KV128" s="101"/>
      <c r="KW128" s="119"/>
      <c r="KX128" s="93"/>
      <c r="KY128" s="120">
        <f t="shared" ref="KY128:KZ128" si="3086">KY15+KY31+KY47+KY63+KY79+KY112</f>
        <v>0</v>
      </c>
      <c r="KZ128" s="101">
        <f t="shared" si="3086"/>
        <v>0</v>
      </c>
      <c r="LA128" s="101"/>
      <c r="LB128" s="121"/>
      <c r="LC128" s="122">
        <f t="shared" si="2852"/>
        <v>0</v>
      </c>
      <c r="LD128" s="469">
        <f t="shared" si="2853"/>
        <v>0</v>
      </c>
      <c r="LE128" s="122"/>
      <c r="LF128" s="101"/>
      <c r="LG128" s="119"/>
      <c r="LH128" s="93"/>
      <c r="LI128" s="120">
        <f t="shared" ref="LI128:LJ128" si="3087">LI15+LI31+LI47+LI63+LI79+LI112</f>
        <v>0</v>
      </c>
      <c r="LJ128" s="101">
        <f t="shared" si="3087"/>
        <v>0</v>
      </c>
      <c r="LK128" s="101"/>
      <c r="LL128" s="121"/>
      <c r="LM128" s="122">
        <f t="shared" si="2855"/>
        <v>0</v>
      </c>
      <c r="LN128" s="469">
        <f t="shared" si="2856"/>
        <v>0</v>
      </c>
      <c r="LO128" s="122"/>
      <c r="LP128" s="101"/>
      <c r="LQ128" s="119"/>
      <c r="LR128" s="93"/>
      <c r="LS128" s="120">
        <f t="shared" ref="LS128:LT128" si="3088">LS15+LS31+LS47+LS63+LS79+LS112</f>
        <v>0</v>
      </c>
      <c r="LT128" s="101">
        <f t="shared" si="3088"/>
        <v>0</v>
      </c>
      <c r="LU128" s="101"/>
      <c r="LV128" s="121"/>
      <c r="LW128" s="122">
        <f t="shared" si="2858"/>
        <v>0</v>
      </c>
      <c r="LX128" s="469">
        <f t="shared" si="2859"/>
        <v>0</v>
      </c>
      <c r="LY128" s="122"/>
      <c r="LZ128" s="101"/>
      <c r="MA128" s="119"/>
      <c r="MB128" s="93"/>
      <c r="MC128" s="120">
        <f t="shared" ref="MC128:MD128" si="3089">MC15+MC31+MC47+MC63+MC79+MC112</f>
        <v>0</v>
      </c>
      <c r="MD128" s="101">
        <f t="shared" si="3089"/>
        <v>0</v>
      </c>
      <c r="ME128" s="101"/>
      <c r="MF128" s="121"/>
      <c r="MG128" s="122">
        <f t="shared" si="2861"/>
        <v>0</v>
      </c>
      <c r="MH128" s="469">
        <f t="shared" si="2862"/>
        <v>0</v>
      </c>
      <c r="MI128" s="122"/>
      <c r="MJ128" s="101"/>
      <c r="MK128" s="119"/>
      <c r="ML128" s="93"/>
      <c r="MM128" s="120">
        <f t="shared" ref="MM128:MN128" si="3090">MM15+MM31+MM47+MM63+MM79+MM112</f>
        <v>0</v>
      </c>
      <c r="MN128" s="101">
        <f t="shared" si="3090"/>
        <v>0</v>
      </c>
      <c r="MO128" s="101"/>
      <c r="MP128" s="121"/>
      <c r="MQ128" s="122">
        <f t="shared" si="2864"/>
        <v>0</v>
      </c>
      <c r="MR128" s="469">
        <f t="shared" si="2865"/>
        <v>0</v>
      </c>
      <c r="MS128" s="122"/>
      <c r="MT128" s="101"/>
      <c r="MU128" s="119"/>
      <c r="MV128" s="93"/>
      <c r="MW128" s="120">
        <f t="shared" ref="MW128:MX128" si="3091">MW15+MW31+MW47+MW63+MW79+MW112</f>
        <v>0</v>
      </c>
      <c r="MX128" s="101">
        <f t="shared" si="3091"/>
        <v>0</v>
      </c>
      <c r="MY128" s="101"/>
      <c r="MZ128" s="121"/>
      <c r="NA128" s="122">
        <f t="shared" si="2867"/>
        <v>0</v>
      </c>
      <c r="NB128" s="469">
        <f t="shared" si="2868"/>
        <v>0</v>
      </c>
      <c r="NC128" s="122"/>
      <c r="ND128" s="101"/>
      <c r="NE128" s="119"/>
      <c r="NF128" s="93"/>
      <c r="NG128" s="120">
        <f t="shared" ref="NG128:NH128" si="3092">NG15+NG31+NG47+NG63+NG79+NG112</f>
        <v>0</v>
      </c>
      <c r="NH128" s="101">
        <f t="shared" si="3092"/>
        <v>0</v>
      </c>
      <c r="NI128" s="101"/>
      <c r="NJ128" s="121"/>
      <c r="NK128" s="122">
        <f t="shared" si="2870"/>
        <v>0</v>
      </c>
      <c r="NL128" s="469">
        <f t="shared" si="2871"/>
        <v>0</v>
      </c>
      <c r="NM128" s="122"/>
      <c r="NN128" s="101"/>
      <c r="NO128" s="119"/>
      <c r="NP128" s="93"/>
      <c r="NQ128" s="120">
        <f t="shared" ref="NQ128:NR128" si="3093">NQ15+NQ31+NQ47+NQ63+NQ79+NQ112</f>
        <v>0</v>
      </c>
      <c r="NR128" s="101">
        <f t="shared" si="3093"/>
        <v>0</v>
      </c>
      <c r="NS128" s="101"/>
      <c r="NT128" s="121"/>
      <c r="NU128" s="122">
        <f t="shared" si="2873"/>
        <v>0</v>
      </c>
      <c r="NV128" s="469">
        <f t="shared" si="2874"/>
        <v>30</v>
      </c>
      <c r="NW128" s="122"/>
      <c r="NX128" s="101"/>
      <c r="NY128" s="119"/>
      <c r="NZ128" s="93"/>
      <c r="OA128" s="120">
        <f t="shared" ref="OA128:OB128" si="3094">OA15+OA31+OA47+OA63+OA79+OA112</f>
        <v>8495.17094</v>
      </c>
      <c r="OB128" s="101">
        <f t="shared" si="3094"/>
        <v>254855.13</v>
      </c>
      <c r="OC128" s="101"/>
      <c r="OD128" s="121"/>
      <c r="OE128" s="122">
        <f t="shared" si="2876"/>
        <v>0.95303000000000004</v>
      </c>
      <c r="OF128" s="469">
        <f t="shared" si="2877"/>
        <v>0</v>
      </c>
      <c r="OG128" s="122"/>
      <c r="OH128" s="101"/>
      <c r="OI128" s="119"/>
      <c r="OJ128" s="93"/>
      <c r="OK128" s="120">
        <f t="shared" ref="OK128:OL128" si="3095">OK15+OK31+OK47+OK63+OK79+OK112</f>
        <v>0</v>
      </c>
      <c r="OL128" s="101">
        <f t="shared" si="3095"/>
        <v>0</v>
      </c>
      <c r="OM128" s="101"/>
      <c r="ON128" s="121"/>
      <c r="OO128" s="122">
        <f t="shared" si="2879"/>
        <v>0</v>
      </c>
      <c r="OP128" s="469">
        <f t="shared" si="2880"/>
        <v>0</v>
      </c>
      <c r="OQ128" s="122"/>
      <c r="OR128" s="101"/>
      <c r="OS128" s="119"/>
      <c r="OT128" s="93"/>
      <c r="OU128" s="120">
        <f t="shared" ref="OU128:OV128" si="3096">OU15+OU31+OU47+OU63+OU79+OU112</f>
        <v>0</v>
      </c>
      <c r="OV128" s="101">
        <f t="shared" si="3096"/>
        <v>0</v>
      </c>
      <c r="OW128" s="101"/>
      <c r="OX128" s="121"/>
      <c r="OY128" s="122">
        <f t="shared" si="2882"/>
        <v>0</v>
      </c>
      <c r="OZ128" s="469">
        <f t="shared" si="2883"/>
        <v>36</v>
      </c>
      <c r="PA128" s="122"/>
      <c r="PB128" s="101"/>
      <c r="PC128" s="119"/>
      <c r="PD128" s="93"/>
      <c r="PE128" s="120">
        <f t="shared" ref="PE128:PF128" si="3097">PE15+PE31+PE47+PE63+PE79+PE112</f>
        <v>12028.929190000001</v>
      </c>
      <c r="PF128" s="101">
        <f t="shared" si="3097"/>
        <v>433041.45</v>
      </c>
      <c r="PG128" s="101"/>
      <c r="PH128" s="121"/>
      <c r="PI128" s="122">
        <f t="shared" si="2885"/>
        <v>1.3494600000000001</v>
      </c>
      <c r="PJ128" s="469">
        <f t="shared" si="2886"/>
        <v>0</v>
      </c>
      <c r="PK128" s="122"/>
      <c r="PL128" s="101"/>
      <c r="PM128" s="119"/>
      <c r="PN128" s="93"/>
      <c r="PO128" s="120">
        <f t="shared" ref="PO128:PP128" si="3098">PO15+PO31+PO47+PO63+PO79+PO112</f>
        <v>0</v>
      </c>
      <c r="PP128" s="101">
        <f t="shared" si="3098"/>
        <v>0</v>
      </c>
      <c r="PQ128" s="101"/>
      <c r="PR128" s="121"/>
      <c r="PS128" s="122">
        <f t="shared" si="2888"/>
        <v>0</v>
      </c>
      <c r="PT128" s="469">
        <f t="shared" si="2889"/>
        <v>0</v>
      </c>
      <c r="PU128" s="122"/>
      <c r="PV128" s="101"/>
      <c r="PW128" s="119"/>
      <c r="PX128" s="93"/>
      <c r="PY128" s="120">
        <f t="shared" ref="PY128:PZ128" si="3099">PY15+PY31+PY47+PY63+PY79+PY112</f>
        <v>0</v>
      </c>
      <c r="PZ128" s="101">
        <f t="shared" si="3099"/>
        <v>0</v>
      </c>
      <c r="QA128" s="101"/>
      <c r="QB128" s="121"/>
      <c r="QC128" s="122">
        <f t="shared" si="2891"/>
        <v>0</v>
      </c>
      <c r="QD128" s="469">
        <f t="shared" si="2892"/>
        <v>0</v>
      </c>
      <c r="QE128" s="122"/>
      <c r="QF128" s="101"/>
      <c r="QG128" s="119"/>
      <c r="QH128" s="93"/>
      <c r="QI128" s="120">
        <f t="shared" ref="QI128:QJ128" si="3100">QI15+QI31+QI47+QI63+QI79+QI112</f>
        <v>0</v>
      </c>
      <c r="QJ128" s="101">
        <f t="shared" si="3100"/>
        <v>0</v>
      </c>
      <c r="QK128" s="101"/>
      <c r="QL128" s="121"/>
      <c r="QM128" s="122">
        <f t="shared" si="2894"/>
        <v>0</v>
      </c>
      <c r="QN128" s="469">
        <f t="shared" si="2895"/>
        <v>0</v>
      </c>
      <c r="QO128" s="122"/>
      <c r="QP128" s="101"/>
      <c r="QQ128" s="119"/>
      <c r="QR128" s="93"/>
      <c r="QS128" s="120">
        <f t="shared" ref="QS128:QT128" si="3101">QS15+QS31+QS47+QS63+QS79+QS112</f>
        <v>0</v>
      </c>
      <c r="QT128" s="101">
        <f t="shared" si="3101"/>
        <v>0</v>
      </c>
      <c r="QU128" s="101"/>
      <c r="QV128" s="121"/>
      <c r="QW128" s="122">
        <f t="shared" si="2897"/>
        <v>0</v>
      </c>
      <c r="QX128" s="469">
        <f t="shared" si="2898"/>
        <v>0</v>
      </c>
      <c r="QY128" s="122"/>
      <c r="QZ128" s="101"/>
      <c r="RA128" s="119"/>
      <c r="RB128" s="93"/>
      <c r="RC128" s="120">
        <f t="shared" ref="RC128:RD128" si="3102">RC15+RC31+RC47+RC63+RC79+RC112</f>
        <v>0</v>
      </c>
      <c r="RD128" s="101">
        <f t="shared" si="3102"/>
        <v>0</v>
      </c>
      <c r="RE128" s="101"/>
      <c r="RF128" s="121"/>
      <c r="RG128" s="122">
        <f t="shared" si="2900"/>
        <v>0</v>
      </c>
      <c r="RH128" s="469">
        <f t="shared" si="2901"/>
        <v>0</v>
      </c>
      <c r="RI128" s="122"/>
      <c r="RJ128" s="101"/>
      <c r="RK128" s="119"/>
      <c r="RL128" s="93"/>
      <c r="RM128" s="120">
        <f t="shared" ref="RM128:RN128" si="3103">RM15+RM31+RM47+RM63+RM79+RM112</f>
        <v>0</v>
      </c>
      <c r="RN128" s="101">
        <f t="shared" si="3103"/>
        <v>0</v>
      </c>
      <c r="RO128" s="101"/>
      <c r="RP128" s="121"/>
      <c r="RQ128" s="122">
        <f t="shared" si="2903"/>
        <v>0</v>
      </c>
      <c r="RR128" s="469">
        <f t="shared" si="2904"/>
        <v>0</v>
      </c>
      <c r="RS128" s="122"/>
      <c r="RT128" s="101"/>
      <c r="RU128" s="119"/>
      <c r="RV128" s="93"/>
      <c r="RW128" s="120">
        <f t="shared" ref="RW128:RX128" si="3104">RW15+RW31+RW47+RW63+RW79+RW112</f>
        <v>0</v>
      </c>
      <c r="RX128" s="101">
        <f t="shared" si="3104"/>
        <v>0</v>
      </c>
      <c r="RY128" s="101"/>
      <c r="RZ128" s="121"/>
      <c r="SA128" s="122">
        <f t="shared" si="2906"/>
        <v>0</v>
      </c>
      <c r="SB128" s="469">
        <f t="shared" si="2907"/>
        <v>39</v>
      </c>
      <c r="SC128" s="122"/>
      <c r="SD128" s="101"/>
      <c r="SE128" s="119"/>
      <c r="SF128" s="93"/>
      <c r="SG128" s="120">
        <f t="shared" ref="SG128:SH128" si="3105">SG15+SG31+SG47+SG63+SG79+SG112</f>
        <v>10031.475109999999</v>
      </c>
      <c r="SH128" s="101">
        <f t="shared" si="3105"/>
        <v>391227.53</v>
      </c>
      <c r="SI128" s="101"/>
      <c r="SJ128" s="121"/>
      <c r="SK128" s="122">
        <f t="shared" si="2909"/>
        <v>1.12538</v>
      </c>
      <c r="SL128" s="469">
        <f t="shared" si="2910"/>
        <v>0</v>
      </c>
      <c r="SM128" s="122"/>
      <c r="SN128" s="101"/>
      <c r="SO128" s="119"/>
      <c r="SP128" s="93"/>
      <c r="SQ128" s="120">
        <f t="shared" ref="SQ128:SR128" si="3106">SQ15+SQ31+SQ47+SQ63+SQ79+SQ112</f>
        <v>0</v>
      </c>
      <c r="SR128" s="101">
        <f t="shared" si="3106"/>
        <v>0</v>
      </c>
      <c r="SS128" s="101"/>
      <c r="ST128" s="121"/>
      <c r="SU128" s="122">
        <f t="shared" si="2912"/>
        <v>0</v>
      </c>
      <c r="SV128" s="469">
        <f t="shared" si="2913"/>
        <v>0</v>
      </c>
      <c r="SW128" s="122"/>
      <c r="SX128" s="101"/>
      <c r="SY128" s="119"/>
      <c r="SZ128" s="93"/>
      <c r="TA128" s="120">
        <f t="shared" ref="TA128:TB128" si="3107">TA15+TA31+TA47+TA63+TA79+TA112</f>
        <v>0</v>
      </c>
      <c r="TB128" s="101">
        <f t="shared" si="3107"/>
        <v>0</v>
      </c>
      <c r="TC128" s="101"/>
      <c r="TD128" s="121"/>
      <c r="TE128" s="122">
        <f t="shared" si="2915"/>
        <v>0</v>
      </c>
      <c r="TF128" s="469">
        <f t="shared" si="2916"/>
        <v>0</v>
      </c>
      <c r="TG128" s="122"/>
      <c r="TH128" s="101"/>
      <c r="TI128" s="119"/>
      <c r="TJ128" s="93"/>
      <c r="TK128" s="120">
        <f t="shared" ref="TK128:TL128" si="3108">TK15+TK31+TK47+TK63+TK79+TK112</f>
        <v>0</v>
      </c>
      <c r="TL128" s="101">
        <f t="shared" si="3108"/>
        <v>0</v>
      </c>
      <c r="TM128" s="101"/>
      <c r="TN128" s="121"/>
      <c r="TO128" s="122">
        <f t="shared" si="2918"/>
        <v>0</v>
      </c>
      <c r="TP128" s="469">
        <f t="shared" si="2919"/>
        <v>0</v>
      </c>
      <c r="TQ128" s="122"/>
      <c r="TR128" s="101"/>
      <c r="TS128" s="119"/>
      <c r="TT128" s="93"/>
      <c r="TU128" s="120">
        <f t="shared" ref="TU128:TV128" si="3109">TU15+TU31+TU47+TU63+TU79+TU112</f>
        <v>0</v>
      </c>
      <c r="TV128" s="101">
        <f t="shared" si="3109"/>
        <v>0</v>
      </c>
      <c r="TW128" s="101"/>
      <c r="TX128" s="121"/>
      <c r="TY128" s="122">
        <f t="shared" si="2921"/>
        <v>0</v>
      </c>
      <c r="TZ128" s="469">
        <f t="shared" si="2922"/>
        <v>0</v>
      </c>
      <c r="UA128" s="122"/>
      <c r="UB128" s="101"/>
      <c r="UC128" s="119"/>
      <c r="UD128" s="93"/>
      <c r="UE128" s="120">
        <f t="shared" ref="UE128:UF128" si="3110">UE15+UE31+UE47+UE63+UE79+UE112</f>
        <v>0</v>
      </c>
      <c r="UF128" s="101">
        <f t="shared" si="3110"/>
        <v>0</v>
      </c>
      <c r="UG128" s="101"/>
      <c r="UH128" s="121"/>
      <c r="UI128" s="122">
        <f t="shared" si="2924"/>
        <v>0</v>
      </c>
      <c r="UJ128" s="469">
        <f t="shared" si="2925"/>
        <v>0</v>
      </c>
      <c r="UK128" s="122"/>
      <c r="UL128" s="101"/>
      <c r="UM128" s="119"/>
      <c r="UN128" s="93"/>
      <c r="UO128" s="120">
        <f t="shared" ref="UO128:UP128" si="3111">UO15+UO31+UO47+UO63+UO79+UO112</f>
        <v>0</v>
      </c>
      <c r="UP128" s="101">
        <f t="shared" si="3111"/>
        <v>0</v>
      </c>
      <c r="UQ128" s="101"/>
      <c r="UR128" s="121"/>
      <c r="US128" s="122">
        <f t="shared" si="2927"/>
        <v>0</v>
      </c>
      <c r="UT128" s="469">
        <f t="shared" si="2928"/>
        <v>0</v>
      </c>
      <c r="UU128" s="122"/>
      <c r="UV128" s="101"/>
      <c r="UW128" s="119"/>
      <c r="UX128" s="93"/>
      <c r="UY128" s="120">
        <f t="shared" ref="UY128:UZ128" si="3112">UY15+UY31+UY47+UY63+UY79+UY112</f>
        <v>0</v>
      </c>
      <c r="UZ128" s="101">
        <f t="shared" si="3112"/>
        <v>0</v>
      </c>
      <c r="VA128" s="101"/>
      <c r="VB128" s="121"/>
      <c r="VC128" s="122">
        <f t="shared" si="2930"/>
        <v>0</v>
      </c>
      <c r="VD128" s="469">
        <f t="shared" si="2931"/>
        <v>0</v>
      </c>
      <c r="VE128" s="122"/>
      <c r="VF128" s="101"/>
      <c r="VG128" s="119"/>
      <c r="VH128" s="93"/>
      <c r="VI128" s="120">
        <f t="shared" ref="VI128:VJ128" si="3113">VI15+VI31+VI47+VI63+VI79+VI112</f>
        <v>0</v>
      </c>
      <c r="VJ128" s="101">
        <f t="shared" si="3113"/>
        <v>0</v>
      </c>
      <c r="VK128" s="101"/>
      <c r="VL128" s="121"/>
      <c r="VM128" s="122">
        <f t="shared" si="2933"/>
        <v>0</v>
      </c>
      <c r="VN128" s="469">
        <f t="shared" si="2934"/>
        <v>0</v>
      </c>
      <c r="VO128" s="122"/>
      <c r="VP128" s="101"/>
      <c r="VQ128" s="119"/>
      <c r="VR128" s="93"/>
      <c r="VS128" s="120">
        <f t="shared" ref="VS128:VT128" si="3114">VS15+VS31+VS47+VS63+VS79+VS112</f>
        <v>0</v>
      </c>
      <c r="VT128" s="101">
        <f t="shared" si="3114"/>
        <v>0</v>
      </c>
      <c r="VU128" s="101"/>
      <c r="VV128" s="121"/>
      <c r="VW128" s="122">
        <f t="shared" si="2936"/>
        <v>0</v>
      </c>
      <c r="VX128" s="452">
        <f t="shared" si="2937"/>
        <v>145</v>
      </c>
      <c r="VY128" s="122"/>
      <c r="VZ128" s="101"/>
      <c r="WA128" s="119"/>
      <c r="WB128" s="93"/>
      <c r="WC128" s="120">
        <f t="shared" ref="WC128:WD128" si="3115">WC15+WC31+WC47+WC63+WC79+WC112</f>
        <v>8913.8610800000006</v>
      </c>
      <c r="WD128" s="120">
        <f t="shared" si="3115"/>
        <v>1292509.8600000001</v>
      </c>
      <c r="WE128" s="101"/>
      <c r="WF128" s="121"/>
    </row>
    <row r="129" spans="1:604" ht="27.75" customHeight="1">
      <c r="A129" s="5"/>
      <c r="B129" s="444" t="s">
        <v>408</v>
      </c>
      <c r="C129" s="12" t="s">
        <v>921</v>
      </c>
      <c r="D129" s="12" t="s">
        <v>424</v>
      </c>
      <c r="E129" s="4"/>
      <c r="F129" s="469">
        <f t="shared" si="2760"/>
        <v>0</v>
      </c>
      <c r="G129" s="122"/>
      <c r="H129" s="101"/>
      <c r="I129" s="119"/>
      <c r="J129" s="93"/>
      <c r="K129" s="120">
        <f t="shared" si="2761"/>
        <v>0</v>
      </c>
      <c r="L129" s="101">
        <f t="shared" si="2761"/>
        <v>0</v>
      </c>
      <c r="M129" s="101"/>
      <c r="N129" s="121"/>
      <c r="O129" s="122">
        <f t="shared" si="2762"/>
        <v>0</v>
      </c>
      <c r="P129" s="469">
        <f t="shared" si="2763"/>
        <v>27</v>
      </c>
      <c r="Q129" s="122"/>
      <c r="R129" s="101"/>
      <c r="S129" s="119"/>
      <c r="T129" s="93"/>
      <c r="U129" s="120">
        <f t="shared" ref="U129:V129" si="3116">U16+U32+U48+U64+U80+U113</f>
        <v>7674.6784699999998</v>
      </c>
      <c r="V129" s="101">
        <f t="shared" si="3116"/>
        <v>207216.31</v>
      </c>
      <c r="W129" s="101"/>
      <c r="X129" s="121"/>
      <c r="Y129" s="122">
        <f t="shared" si="2765"/>
        <v>0.8609</v>
      </c>
      <c r="Z129" s="469">
        <f t="shared" si="2766"/>
        <v>0</v>
      </c>
      <c r="AA129" s="122"/>
      <c r="AB129" s="101"/>
      <c r="AC129" s="119"/>
      <c r="AD129" s="93"/>
      <c r="AE129" s="120">
        <f t="shared" ref="AE129:AF129" si="3117">AE16+AE32+AE48+AE64+AE80+AE113</f>
        <v>0</v>
      </c>
      <c r="AF129" s="101">
        <f t="shared" si="3117"/>
        <v>0</v>
      </c>
      <c r="AG129" s="101"/>
      <c r="AH129" s="121"/>
      <c r="AI129" s="122">
        <f t="shared" si="2768"/>
        <v>0</v>
      </c>
      <c r="AJ129" s="469">
        <f t="shared" si="2769"/>
        <v>0</v>
      </c>
      <c r="AK129" s="122"/>
      <c r="AL129" s="101"/>
      <c r="AM129" s="119"/>
      <c r="AN129" s="93"/>
      <c r="AO129" s="120">
        <f t="shared" ref="AO129:AP129" si="3118">AO16+AO32+AO48+AO64+AO80+AO113</f>
        <v>0</v>
      </c>
      <c r="AP129" s="101">
        <f t="shared" si="3118"/>
        <v>0</v>
      </c>
      <c r="AQ129" s="101"/>
      <c r="AR129" s="121"/>
      <c r="AS129" s="122">
        <f t="shared" si="2771"/>
        <v>0</v>
      </c>
      <c r="AT129" s="469">
        <f t="shared" si="2772"/>
        <v>0</v>
      </c>
      <c r="AU129" s="122"/>
      <c r="AV129" s="101"/>
      <c r="AW129" s="119"/>
      <c r="AX129" s="93"/>
      <c r="AY129" s="120">
        <f t="shared" ref="AY129:AZ129" si="3119">AY16+AY32+AY48+AY64+AY80+AY113</f>
        <v>0</v>
      </c>
      <c r="AZ129" s="101">
        <f t="shared" si="3119"/>
        <v>0</v>
      </c>
      <c r="BA129" s="101"/>
      <c r="BB129" s="121"/>
      <c r="BC129" s="122">
        <f t="shared" si="2774"/>
        <v>0</v>
      </c>
      <c r="BD129" s="469">
        <f t="shared" si="2775"/>
        <v>23</v>
      </c>
      <c r="BE129" s="122"/>
      <c r="BF129" s="101"/>
      <c r="BG129" s="119"/>
      <c r="BH129" s="93"/>
      <c r="BI129" s="120">
        <f t="shared" ref="BI129:BJ129" si="3120">BI16+BI32+BI48+BI64+BI80+BI113</f>
        <v>8214.6720399999995</v>
      </c>
      <c r="BJ129" s="101">
        <f t="shared" si="3120"/>
        <v>188937.46</v>
      </c>
      <c r="BK129" s="101"/>
      <c r="BL129" s="121"/>
      <c r="BM129" s="122">
        <f t="shared" si="2777"/>
        <v>0.92147000000000001</v>
      </c>
      <c r="BN129" s="469">
        <f t="shared" si="2778"/>
        <v>0</v>
      </c>
      <c r="BO129" s="122"/>
      <c r="BP129" s="101"/>
      <c r="BQ129" s="119"/>
      <c r="BR129" s="93"/>
      <c r="BS129" s="120">
        <f t="shared" ref="BS129:BT129" si="3121">BS16+BS32+BS48+BS64+BS80+BS113</f>
        <v>0</v>
      </c>
      <c r="BT129" s="101">
        <f t="shared" si="3121"/>
        <v>0</v>
      </c>
      <c r="BU129" s="101"/>
      <c r="BV129" s="121"/>
      <c r="BW129" s="122">
        <f t="shared" si="2780"/>
        <v>0</v>
      </c>
      <c r="BX129" s="469">
        <f t="shared" si="2781"/>
        <v>0</v>
      </c>
      <c r="BY129" s="122"/>
      <c r="BZ129" s="101"/>
      <c r="CA129" s="119"/>
      <c r="CB129" s="93"/>
      <c r="CC129" s="120">
        <f t="shared" ref="CC129:CD129" si="3122">CC16+CC32+CC48+CC64+CC80+CC113</f>
        <v>0</v>
      </c>
      <c r="CD129" s="101">
        <f t="shared" si="3122"/>
        <v>0</v>
      </c>
      <c r="CE129" s="101"/>
      <c r="CF129" s="121"/>
      <c r="CG129" s="122">
        <f t="shared" si="2783"/>
        <v>0</v>
      </c>
      <c r="CH129" s="469">
        <f t="shared" si="2784"/>
        <v>0</v>
      </c>
      <c r="CI129" s="122"/>
      <c r="CJ129" s="101"/>
      <c r="CK129" s="119"/>
      <c r="CL129" s="93"/>
      <c r="CM129" s="120">
        <f t="shared" ref="CM129:CN129" si="3123">CM16+CM32+CM48+CM64+CM80+CM113</f>
        <v>0</v>
      </c>
      <c r="CN129" s="101">
        <f t="shared" si="3123"/>
        <v>0</v>
      </c>
      <c r="CO129" s="101"/>
      <c r="CP129" s="121"/>
      <c r="CQ129" s="122">
        <f t="shared" si="2786"/>
        <v>0</v>
      </c>
      <c r="CR129" s="469">
        <f t="shared" si="2787"/>
        <v>0</v>
      </c>
      <c r="CS129" s="122"/>
      <c r="CT129" s="101"/>
      <c r="CU129" s="119"/>
      <c r="CV129" s="93"/>
      <c r="CW129" s="120">
        <f t="shared" ref="CW129:CX129" si="3124">CW16+CW32+CW48+CW64+CW80+CW113</f>
        <v>0</v>
      </c>
      <c r="CX129" s="101">
        <f t="shared" si="3124"/>
        <v>0</v>
      </c>
      <c r="CY129" s="101"/>
      <c r="CZ129" s="121"/>
      <c r="DA129" s="122">
        <f t="shared" si="2789"/>
        <v>0</v>
      </c>
      <c r="DB129" s="469">
        <f t="shared" si="2790"/>
        <v>0</v>
      </c>
      <c r="DC129" s="122"/>
      <c r="DD129" s="101"/>
      <c r="DE129" s="119"/>
      <c r="DF129" s="93"/>
      <c r="DG129" s="120">
        <f t="shared" ref="DG129:DH129" si="3125">DG16+DG32+DG48+DG64+DG80+DG113</f>
        <v>0</v>
      </c>
      <c r="DH129" s="101">
        <f t="shared" si="3125"/>
        <v>0</v>
      </c>
      <c r="DI129" s="101"/>
      <c r="DJ129" s="121"/>
      <c r="DK129" s="122">
        <f t="shared" si="2792"/>
        <v>0</v>
      </c>
      <c r="DL129" s="469">
        <f t="shared" si="2793"/>
        <v>0</v>
      </c>
      <c r="DM129" s="122"/>
      <c r="DN129" s="101"/>
      <c r="DO129" s="119"/>
      <c r="DP129" s="93"/>
      <c r="DQ129" s="120">
        <f t="shared" ref="DQ129:DR129" si="3126">DQ16+DQ32+DQ48+DQ64+DQ80+DQ113</f>
        <v>0</v>
      </c>
      <c r="DR129" s="101">
        <f t="shared" si="3126"/>
        <v>0</v>
      </c>
      <c r="DS129" s="101"/>
      <c r="DT129" s="121"/>
      <c r="DU129" s="122">
        <f t="shared" si="2795"/>
        <v>0</v>
      </c>
      <c r="DV129" s="469">
        <f t="shared" si="2796"/>
        <v>0</v>
      </c>
      <c r="DW129" s="122"/>
      <c r="DX129" s="101"/>
      <c r="DY129" s="119"/>
      <c r="DZ129" s="93"/>
      <c r="EA129" s="120">
        <f t="shared" ref="EA129:EB129" si="3127">EA16+EA32+EA48+EA64+EA80+EA113</f>
        <v>0</v>
      </c>
      <c r="EB129" s="101">
        <f t="shared" si="3127"/>
        <v>0</v>
      </c>
      <c r="EC129" s="101"/>
      <c r="ED129" s="121"/>
      <c r="EE129" s="122">
        <f t="shared" si="2798"/>
        <v>0</v>
      </c>
      <c r="EF129" s="469">
        <f t="shared" si="2799"/>
        <v>0</v>
      </c>
      <c r="EG129" s="122"/>
      <c r="EH129" s="101"/>
      <c r="EI129" s="119"/>
      <c r="EJ129" s="93"/>
      <c r="EK129" s="120">
        <f t="shared" ref="EK129:EL129" si="3128">EK16+EK32+EK48+EK64+EK80+EK113</f>
        <v>0</v>
      </c>
      <c r="EL129" s="101">
        <f t="shared" si="3128"/>
        <v>0</v>
      </c>
      <c r="EM129" s="101"/>
      <c r="EN129" s="121"/>
      <c r="EO129" s="122">
        <f t="shared" si="2801"/>
        <v>0</v>
      </c>
      <c r="EP129" s="469">
        <f t="shared" si="2802"/>
        <v>0</v>
      </c>
      <c r="EQ129" s="122"/>
      <c r="ER129" s="101"/>
      <c r="ES129" s="119"/>
      <c r="ET129" s="93"/>
      <c r="EU129" s="120">
        <f t="shared" ref="EU129:EV129" si="3129">EU16+EU32+EU48+EU64+EU80+EU113</f>
        <v>0</v>
      </c>
      <c r="EV129" s="101">
        <f t="shared" si="3129"/>
        <v>0</v>
      </c>
      <c r="EW129" s="101"/>
      <c r="EX129" s="121"/>
      <c r="EY129" s="122">
        <f t="shared" si="2804"/>
        <v>0</v>
      </c>
      <c r="EZ129" s="469">
        <f t="shared" si="2805"/>
        <v>68</v>
      </c>
      <c r="FA129" s="122"/>
      <c r="FB129" s="101"/>
      <c r="FC129" s="119"/>
      <c r="FD129" s="93"/>
      <c r="FE129" s="120">
        <f t="shared" ref="FE129:FF129" si="3130">FE16+FE32+FE48+FE64+FE80+FE113</f>
        <v>7723.3464100000001</v>
      </c>
      <c r="FF129" s="101">
        <f t="shared" si="3130"/>
        <v>525187.55000000005</v>
      </c>
      <c r="FG129" s="101"/>
      <c r="FH129" s="121"/>
      <c r="FI129" s="122">
        <f t="shared" si="2807"/>
        <v>0.86636000000000002</v>
      </c>
      <c r="FJ129" s="469">
        <f t="shared" si="2808"/>
        <v>0</v>
      </c>
      <c r="FK129" s="122"/>
      <c r="FL129" s="101"/>
      <c r="FM129" s="119"/>
      <c r="FN129" s="93"/>
      <c r="FO129" s="120">
        <f t="shared" ref="FO129:FP129" si="3131">FO16+FO32+FO48+FO64+FO80+FO113</f>
        <v>0</v>
      </c>
      <c r="FP129" s="101">
        <f t="shared" si="3131"/>
        <v>0</v>
      </c>
      <c r="FQ129" s="101"/>
      <c r="FR129" s="121"/>
      <c r="FS129" s="122">
        <f t="shared" si="2810"/>
        <v>0</v>
      </c>
      <c r="FT129" s="469">
        <f t="shared" si="2811"/>
        <v>0</v>
      </c>
      <c r="FU129" s="122"/>
      <c r="FV129" s="101"/>
      <c r="FW129" s="119"/>
      <c r="FX129" s="93"/>
      <c r="FY129" s="120">
        <f t="shared" ref="FY129:FZ129" si="3132">FY16+FY32+FY48+FY64+FY80+FY113</f>
        <v>0</v>
      </c>
      <c r="FZ129" s="101">
        <f t="shared" si="3132"/>
        <v>0</v>
      </c>
      <c r="GA129" s="101"/>
      <c r="GB129" s="121"/>
      <c r="GC129" s="122">
        <f t="shared" si="2813"/>
        <v>0</v>
      </c>
      <c r="GD129" s="469">
        <f t="shared" si="2814"/>
        <v>0</v>
      </c>
      <c r="GE129" s="122"/>
      <c r="GF129" s="101"/>
      <c r="GG129" s="119"/>
      <c r="GH129" s="93"/>
      <c r="GI129" s="120">
        <f t="shared" ref="GI129:GJ129" si="3133">GI16+GI32+GI48+GI64+GI80+GI113</f>
        <v>0</v>
      </c>
      <c r="GJ129" s="101">
        <f t="shared" si="3133"/>
        <v>0</v>
      </c>
      <c r="GK129" s="101"/>
      <c r="GL129" s="121"/>
      <c r="GM129" s="122">
        <f t="shared" si="2816"/>
        <v>0</v>
      </c>
      <c r="GN129" s="469">
        <f t="shared" si="2817"/>
        <v>0</v>
      </c>
      <c r="GO129" s="122"/>
      <c r="GP129" s="101"/>
      <c r="GQ129" s="119"/>
      <c r="GR129" s="93"/>
      <c r="GS129" s="120">
        <f t="shared" ref="GS129:GT129" si="3134">GS16+GS32+GS48+GS64+GS80+GS113</f>
        <v>0</v>
      </c>
      <c r="GT129" s="101">
        <f t="shared" si="3134"/>
        <v>0</v>
      </c>
      <c r="GU129" s="101"/>
      <c r="GV129" s="121"/>
      <c r="GW129" s="122">
        <f t="shared" si="2819"/>
        <v>0</v>
      </c>
      <c r="GX129" s="469">
        <f t="shared" si="2820"/>
        <v>0</v>
      </c>
      <c r="GY129" s="122"/>
      <c r="GZ129" s="101"/>
      <c r="HA129" s="119"/>
      <c r="HB129" s="93"/>
      <c r="HC129" s="120">
        <f t="shared" ref="HC129:HD129" si="3135">HC16+HC32+HC48+HC64+HC80+HC113</f>
        <v>0</v>
      </c>
      <c r="HD129" s="101">
        <f t="shared" si="3135"/>
        <v>0</v>
      </c>
      <c r="HE129" s="101"/>
      <c r="HF129" s="121"/>
      <c r="HG129" s="122">
        <f t="shared" si="2822"/>
        <v>0</v>
      </c>
      <c r="HH129" s="469">
        <f t="shared" si="2823"/>
        <v>0</v>
      </c>
      <c r="HI129" s="122"/>
      <c r="HJ129" s="101"/>
      <c r="HK129" s="119"/>
      <c r="HL129" s="93"/>
      <c r="HM129" s="120">
        <f t="shared" ref="HM129:HN129" si="3136">HM16+HM32+HM48+HM64+HM80+HM113</f>
        <v>0</v>
      </c>
      <c r="HN129" s="101">
        <f t="shared" si="3136"/>
        <v>0</v>
      </c>
      <c r="HO129" s="101"/>
      <c r="HP129" s="121"/>
      <c r="HQ129" s="122">
        <f t="shared" si="2825"/>
        <v>0</v>
      </c>
      <c r="HR129" s="469">
        <f t="shared" si="2826"/>
        <v>28</v>
      </c>
      <c r="HS129" s="122"/>
      <c r="HT129" s="101"/>
      <c r="HU129" s="119"/>
      <c r="HV129" s="93"/>
      <c r="HW129" s="120">
        <f t="shared" ref="HW129:HX129" si="3137">HW16+HW32+HW48+HW64+HW80+HW113</f>
        <v>8120.5365899999997</v>
      </c>
      <c r="HX129" s="101">
        <f t="shared" si="3137"/>
        <v>227375.03</v>
      </c>
      <c r="HY129" s="101"/>
      <c r="HZ129" s="121"/>
      <c r="IA129" s="122">
        <f t="shared" si="2828"/>
        <v>0.91091</v>
      </c>
      <c r="IB129" s="469">
        <f t="shared" si="2829"/>
        <v>0</v>
      </c>
      <c r="IC129" s="122"/>
      <c r="ID129" s="101"/>
      <c r="IE129" s="119"/>
      <c r="IF129" s="93"/>
      <c r="IG129" s="120">
        <f t="shared" ref="IG129:IH129" si="3138">IG16+IG32+IG48+IG64+IG80+IG113</f>
        <v>0</v>
      </c>
      <c r="IH129" s="101">
        <f t="shared" si="3138"/>
        <v>0</v>
      </c>
      <c r="II129" s="101"/>
      <c r="IJ129" s="121"/>
      <c r="IK129" s="122">
        <f t="shared" si="2831"/>
        <v>0</v>
      </c>
      <c r="IL129" s="469">
        <f t="shared" si="2832"/>
        <v>0</v>
      </c>
      <c r="IM129" s="122"/>
      <c r="IN129" s="101"/>
      <c r="IO129" s="119"/>
      <c r="IP129" s="93"/>
      <c r="IQ129" s="120">
        <f t="shared" ref="IQ129:IR129" si="3139">IQ16+IQ32+IQ48+IQ64+IQ80+IQ113</f>
        <v>0</v>
      </c>
      <c r="IR129" s="101">
        <f t="shared" si="3139"/>
        <v>0</v>
      </c>
      <c r="IS129" s="101"/>
      <c r="IT129" s="121"/>
      <c r="IU129" s="122">
        <f t="shared" si="2834"/>
        <v>0</v>
      </c>
      <c r="IV129" s="469">
        <f t="shared" si="2835"/>
        <v>0</v>
      </c>
      <c r="IW129" s="122"/>
      <c r="IX129" s="101"/>
      <c r="IY129" s="119"/>
      <c r="IZ129" s="93"/>
      <c r="JA129" s="120">
        <f t="shared" ref="JA129:JB129" si="3140">JA16+JA32+JA48+JA64+JA80+JA113</f>
        <v>0</v>
      </c>
      <c r="JB129" s="101">
        <f t="shared" si="3140"/>
        <v>0</v>
      </c>
      <c r="JC129" s="101"/>
      <c r="JD129" s="121"/>
      <c r="JE129" s="122">
        <f t="shared" si="2837"/>
        <v>0</v>
      </c>
      <c r="JF129" s="469">
        <f t="shared" si="2838"/>
        <v>0</v>
      </c>
      <c r="JG129" s="122"/>
      <c r="JH129" s="101"/>
      <c r="JI129" s="119"/>
      <c r="JJ129" s="93"/>
      <c r="JK129" s="120">
        <f t="shared" ref="JK129:JL129" si="3141">JK16+JK32+JK48+JK64+JK80+JK113</f>
        <v>0</v>
      </c>
      <c r="JL129" s="101">
        <f t="shared" si="3141"/>
        <v>0</v>
      </c>
      <c r="JM129" s="101"/>
      <c r="JN129" s="121"/>
      <c r="JO129" s="122">
        <f t="shared" si="2840"/>
        <v>0</v>
      </c>
      <c r="JP129" s="469">
        <f t="shared" si="2841"/>
        <v>0</v>
      </c>
      <c r="JQ129" s="122"/>
      <c r="JR129" s="101"/>
      <c r="JS129" s="119"/>
      <c r="JT129" s="93"/>
      <c r="JU129" s="120">
        <f t="shared" ref="JU129:JV129" si="3142">JU16+JU32+JU48+JU64+JU80+JU113</f>
        <v>0</v>
      </c>
      <c r="JV129" s="101">
        <f t="shared" si="3142"/>
        <v>0</v>
      </c>
      <c r="JW129" s="101"/>
      <c r="JX129" s="121"/>
      <c r="JY129" s="122">
        <f t="shared" si="2843"/>
        <v>0</v>
      </c>
      <c r="JZ129" s="469">
        <f t="shared" si="2844"/>
        <v>0</v>
      </c>
      <c r="KA129" s="122"/>
      <c r="KB129" s="101"/>
      <c r="KC129" s="119"/>
      <c r="KD129" s="93"/>
      <c r="KE129" s="120">
        <f t="shared" ref="KE129:KF129" si="3143">KE16+KE32+KE48+KE64+KE80+KE113</f>
        <v>0</v>
      </c>
      <c r="KF129" s="101">
        <f t="shared" si="3143"/>
        <v>0</v>
      </c>
      <c r="KG129" s="101"/>
      <c r="KH129" s="121"/>
      <c r="KI129" s="122">
        <f t="shared" si="2846"/>
        <v>0</v>
      </c>
      <c r="KJ129" s="469">
        <f t="shared" si="2847"/>
        <v>0</v>
      </c>
      <c r="KK129" s="122"/>
      <c r="KL129" s="101"/>
      <c r="KM129" s="119"/>
      <c r="KN129" s="93"/>
      <c r="KO129" s="120">
        <f t="shared" ref="KO129:KP129" si="3144">KO16+KO32+KO48+KO64+KO80+KO113</f>
        <v>0</v>
      </c>
      <c r="KP129" s="101">
        <f t="shared" si="3144"/>
        <v>0</v>
      </c>
      <c r="KQ129" s="101"/>
      <c r="KR129" s="121"/>
      <c r="KS129" s="122">
        <f t="shared" si="2849"/>
        <v>0</v>
      </c>
      <c r="KT129" s="469">
        <f t="shared" si="2850"/>
        <v>0</v>
      </c>
      <c r="KU129" s="122"/>
      <c r="KV129" s="101"/>
      <c r="KW129" s="119"/>
      <c r="KX129" s="93"/>
      <c r="KY129" s="120">
        <f t="shared" ref="KY129:KZ129" si="3145">KY16+KY32+KY48+KY64+KY80+KY113</f>
        <v>0</v>
      </c>
      <c r="KZ129" s="101">
        <f t="shared" si="3145"/>
        <v>0</v>
      </c>
      <c r="LA129" s="101"/>
      <c r="LB129" s="121"/>
      <c r="LC129" s="122">
        <f t="shared" si="2852"/>
        <v>0</v>
      </c>
      <c r="LD129" s="469">
        <f t="shared" si="2853"/>
        <v>0</v>
      </c>
      <c r="LE129" s="122"/>
      <c r="LF129" s="101"/>
      <c r="LG129" s="119"/>
      <c r="LH129" s="93"/>
      <c r="LI129" s="120">
        <f t="shared" ref="LI129:LJ129" si="3146">LI16+LI32+LI48+LI64+LI80+LI113</f>
        <v>0</v>
      </c>
      <c r="LJ129" s="101">
        <f t="shared" si="3146"/>
        <v>0</v>
      </c>
      <c r="LK129" s="101"/>
      <c r="LL129" s="121"/>
      <c r="LM129" s="122">
        <f t="shared" si="2855"/>
        <v>0</v>
      </c>
      <c r="LN129" s="469">
        <f t="shared" si="2856"/>
        <v>0</v>
      </c>
      <c r="LO129" s="122"/>
      <c r="LP129" s="101"/>
      <c r="LQ129" s="119"/>
      <c r="LR129" s="93"/>
      <c r="LS129" s="120">
        <f t="shared" ref="LS129:LT129" si="3147">LS16+LS32+LS48+LS64+LS80+LS113</f>
        <v>0</v>
      </c>
      <c r="LT129" s="101">
        <f t="shared" si="3147"/>
        <v>0</v>
      </c>
      <c r="LU129" s="101"/>
      <c r="LV129" s="121"/>
      <c r="LW129" s="122">
        <f t="shared" si="2858"/>
        <v>0</v>
      </c>
      <c r="LX129" s="469">
        <f t="shared" si="2859"/>
        <v>0</v>
      </c>
      <c r="LY129" s="122"/>
      <c r="LZ129" s="101"/>
      <c r="MA129" s="119"/>
      <c r="MB129" s="93"/>
      <c r="MC129" s="120">
        <f t="shared" ref="MC129:MD129" si="3148">MC16+MC32+MC48+MC64+MC80+MC113</f>
        <v>0</v>
      </c>
      <c r="MD129" s="101">
        <f t="shared" si="3148"/>
        <v>0</v>
      </c>
      <c r="ME129" s="101"/>
      <c r="MF129" s="121"/>
      <c r="MG129" s="122">
        <f t="shared" si="2861"/>
        <v>0</v>
      </c>
      <c r="MH129" s="469">
        <f t="shared" si="2862"/>
        <v>0</v>
      </c>
      <c r="MI129" s="122"/>
      <c r="MJ129" s="101"/>
      <c r="MK129" s="119"/>
      <c r="ML129" s="93"/>
      <c r="MM129" s="120">
        <f t="shared" ref="MM129:MN129" si="3149">MM16+MM32+MM48+MM64+MM80+MM113</f>
        <v>0</v>
      </c>
      <c r="MN129" s="101">
        <f t="shared" si="3149"/>
        <v>0</v>
      </c>
      <c r="MO129" s="101"/>
      <c r="MP129" s="121"/>
      <c r="MQ129" s="122">
        <f t="shared" si="2864"/>
        <v>0</v>
      </c>
      <c r="MR129" s="469">
        <f t="shared" si="2865"/>
        <v>0</v>
      </c>
      <c r="MS129" s="122"/>
      <c r="MT129" s="101"/>
      <c r="MU129" s="119"/>
      <c r="MV129" s="93"/>
      <c r="MW129" s="120">
        <f t="shared" ref="MW129:MX129" si="3150">MW16+MW32+MW48+MW64+MW80+MW113</f>
        <v>0</v>
      </c>
      <c r="MX129" s="101">
        <f t="shared" si="3150"/>
        <v>0</v>
      </c>
      <c r="MY129" s="101"/>
      <c r="MZ129" s="121"/>
      <c r="NA129" s="122">
        <f t="shared" si="2867"/>
        <v>0</v>
      </c>
      <c r="NB129" s="469">
        <f t="shared" si="2868"/>
        <v>0</v>
      </c>
      <c r="NC129" s="122"/>
      <c r="ND129" s="101"/>
      <c r="NE129" s="119"/>
      <c r="NF129" s="93"/>
      <c r="NG129" s="120">
        <f t="shared" ref="NG129:NH129" si="3151">NG16+NG32+NG48+NG64+NG80+NG113</f>
        <v>0</v>
      </c>
      <c r="NH129" s="101">
        <f t="shared" si="3151"/>
        <v>0</v>
      </c>
      <c r="NI129" s="101"/>
      <c r="NJ129" s="121"/>
      <c r="NK129" s="122">
        <f t="shared" si="2870"/>
        <v>0</v>
      </c>
      <c r="NL129" s="469">
        <f t="shared" si="2871"/>
        <v>0</v>
      </c>
      <c r="NM129" s="122"/>
      <c r="NN129" s="101"/>
      <c r="NO129" s="119"/>
      <c r="NP129" s="93"/>
      <c r="NQ129" s="120">
        <f t="shared" ref="NQ129:NR129" si="3152">NQ16+NQ32+NQ48+NQ64+NQ80+NQ113</f>
        <v>0</v>
      </c>
      <c r="NR129" s="101">
        <f t="shared" si="3152"/>
        <v>0</v>
      </c>
      <c r="NS129" s="101"/>
      <c r="NT129" s="121"/>
      <c r="NU129" s="122">
        <f t="shared" si="2873"/>
        <v>0</v>
      </c>
      <c r="NV129" s="469">
        <f t="shared" si="2874"/>
        <v>0</v>
      </c>
      <c r="NW129" s="122"/>
      <c r="NX129" s="101"/>
      <c r="NY129" s="119"/>
      <c r="NZ129" s="93"/>
      <c r="OA129" s="120">
        <f t="shared" ref="OA129:OB129" si="3153">OA16+OA32+OA48+OA64+OA80+OA113</f>
        <v>0</v>
      </c>
      <c r="OB129" s="101">
        <f t="shared" si="3153"/>
        <v>0</v>
      </c>
      <c r="OC129" s="101"/>
      <c r="OD129" s="121"/>
      <c r="OE129" s="122">
        <f t="shared" si="2876"/>
        <v>0</v>
      </c>
      <c r="OF129" s="469">
        <f t="shared" si="2877"/>
        <v>13</v>
      </c>
      <c r="OG129" s="122"/>
      <c r="OH129" s="101"/>
      <c r="OI129" s="119"/>
      <c r="OJ129" s="93"/>
      <c r="OK129" s="120">
        <f t="shared" ref="OK129:OL129" si="3154">OK16+OK32+OK48+OK64+OK80+OK113</f>
        <v>7380.9324100000003</v>
      </c>
      <c r="OL129" s="101">
        <f t="shared" si="3154"/>
        <v>95952.12</v>
      </c>
      <c r="OM129" s="101"/>
      <c r="ON129" s="121"/>
      <c r="OO129" s="122">
        <f t="shared" si="2879"/>
        <v>0.82794999999999996</v>
      </c>
      <c r="OP129" s="469">
        <f t="shared" si="2880"/>
        <v>0</v>
      </c>
      <c r="OQ129" s="122"/>
      <c r="OR129" s="101"/>
      <c r="OS129" s="119"/>
      <c r="OT129" s="93"/>
      <c r="OU129" s="120">
        <f t="shared" ref="OU129:OV129" si="3155">OU16+OU32+OU48+OU64+OU80+OU113</f>
        <v>0</v>
      </c>
      <c r="OV129" s="101">
        <f t="shared" si="3155"/>
        <v>0</v>
      </c>
      <c r="OW129" s="101"/>
      <c r="OX129" s="121"/>
      <c r="OY129" s="122">
        <f t="shared" si="2882"/>
        <v>0</v>
      </c>
      <c r="OZ129" s="469">
        <f t="shared" si="2883"/>
        <v>36</v>
      </c>
      <c r="PA129" s="122"/>
      <c r="PB129" s="101"/>
      <c r="PC129" s="119"/>
      <c r="PD129" s="93"/>
      <c r="PE129" s="120">
        <f t="shared" ref="PE129:PF129" si="3156">PE16+PE32+PE48+PE64+PE80+PE113</f>
        <v>12028.929190000001</v>
      </c>
      <c r="PF129" s="101">
        <f t="shared" si="3156"/>
        <v>433041.45</v>
      </c>
      <c r="PG129" s="101"/>
      <c r="PH129" s="121"/>
      <c r="PI129" s="122">
        <f t="shared" si="2885"/>
        <v>1.3493299999999999</v>
      </c>
      <c r="PJ129" s="469">
        <f t="shared" si="2886"/>
        <v>0</v>
      </c>
      <c r="PK129" s="122"/>
      <c r="PL129" s="101"/>
      <c r="PM129" s="119"/>
      <c r="PN129" s="93"/>
      <c r="PO129" s="120">
        <f t="shared" ref="PO129:PP129" si="3157">PO16+PO32+PO48+PO64+PO80+PO113</f>
        <v>0</v>
      </c>
      <c r="PP129" s="101">
        <f t="shared" si="3157"/>
        <v>0</v>
      </c>
      <c r="PQ129" s="101"/>
      <c r="PR129" s="121"/>
      <c r="PS129" s="122">
        <f t="shared" si="2888"/>
        <v>0</v>
      </c>
      <c r="PT129" s="469">
        <f t="shared" si="2889"/>
        <v>0</v>
      </c>
      <c r="PU129" s="122"/>
      <c r="PV129" s="101"/>
      <c r="PW129" s="119"/>
      <c r="PX129" s="93"/>
      <c r="PY129" s="120">
        <f t="shared" ref="PY129:PZ129" si="3158">PY16+PY32+PY48+PY64+PY80+PY113</f>
        <v>0</v>
      </c>
      <c r="PZ129" s="101">
        <f t="shared" si="3158"/>
        <v>0</v>
      </c>
      <c r="QA129" s="101"/>
      <c r="QB129" s="121"/>
      <c r="QC129" s="122">
        <f t="shared" si="2891"/>
        <v>0</v>
      </c>
      <c r="QD129" s="469">
        <f t="shared" si="2892"/>
        <v>0</v>
      </c>
      <c r="QE129" s="122"/>
      <c r="QF129" s="101"/>
      <c r="QG129" s="119"/>
      <c r="QH129" s="93"/>
      <c r="QI129" s="120">
        <f t="shared" ref="QI129:QJ129" si="3159">QI16+QI32+QI48+QI64+QI80+QI113</f>
        <v>0</v>
      </c>
      <c r="QJ129" s="101">
        <f t="shared" si="3159"/>
        <v>0</v>
      </c>
      <c r="QK129" s="101"/>
      <c r="QL129" s="121"/>
      <c r="QM129" s="122">
        <f t="shared" si="2894"/>
        <v>0</v>
      </c>
      <c r="QN129" s="469">
        <f t="shared" si="2895"/>
        <v>0</v>
      </c>
      <c r="QO129" s="122"/>
      <c r="QP129" s="101"/>
      <c r="QQ129" s="119"/>
      <c r="QR129" s="93"/>
      <c r="QS129" s="120">
        <f t="shared" ref="QS129:QT129" si="3160">QS16+QS32+QS48+QS64+QS80+QS113</f>
        <v>0</v>
      </c>
      <c r="QT129" s="101">
        <f t="shared" si="3160"/>
        <v>0</v>
      </c>
      <c r="QU129" s="101"/>
      <c r="QV129" s="121"/>
      <c r="QW129" s="122">
        <f t="shared" si="2897"/>
        <v>0</v>
      </c>
      <c r="QX129" s="469">
        <f t="shared" si="2898"/>
        <v>27</v>
      </c>
      <c r="QY129" s="122"/>
      <c r="QZ129" s="101"/>
      <c r="RA129" s="119"/>
      <c r="RB129" s="93"/>
      <c r="RC129" s="120">
        <f t="shared" ref="RC129:RD129" si="3161">RC16+RC32+RC48+RC64+RC80+RC113</f>
        <v>9439.9771600000004</v>
      </c>
      <c r="RD129" s="101">
        <f t="shared" si="3161"/>
        <v>254879.38</v>
      </c>
      <c r="RE129" s="101"/>
      <c r="RF129" s="121"/>
      <c r="RG129" s="122">
        <f t="shared" si="2900"/>
        <v>1.0589200000000001</v>
      </c>
      <c r="RH129" s="469">
        <f t="shared" si="2901"/>
        <v>0</v>
      </c>
      <c r="RI129" s="122"/>
      <c r="RJ129" s="101"/>
      <c r="RK129" s="119"/>
      <c r="RL129" s="93"/>
      <c r="RM129" s="120">
        <f t="shared" ref="RM129:RN129" si="3162">RM16+RM32+RM48+RM64+RM80+RM113</f>
        <v>0</v>
      </c>
      <c r="RN129" s="101">
        <f t="shared" si="3162"/>
        <v>0</v>
      </c>
      <c r="RO129" s="101"/>
      <c r="RP129" s="121"/>
      <c r="RQ129" s="122">
        <f t="shared" si="2903"/>
        <v>0</v>
      </c>
      <c r="RR129" s="469">
        <f t="shared" si="2904"/>
        <v>0</v>
      </c>
      <c r="RS129" s="122"/>
      <c r="RT129" s="101"/>
      <c r="RU129" s="119"/>
      <c r="RV129" s="93"/>
      <c r="RW129" s="120">
        <f t="shared" ref="RW129:RX129" si="3163">RW16+RW32+RW48+RW64+RW80+RW113</f>
        <v>0</v>
      </c>
      <c r="RX129" s="101">
        <f t="shared" si="3163"/>
        <v>0</v>
      </c>
      <c r="RY129" s="101"/>
      <c r="RZ129" s="121"/>
      <c r="SA129" s="122">
        <f t="shared" si="2906"/>
        <v>0</v>
      </c>
      <c r="SB129" s="469">
        <f t="shared" si="2907"/>
        <v>0</v>
      </c>
      <c r="SC129" s="122"/>
      <c r="SD129" s="101"/>
      <c r="SE129" s="119"/>
      <c r="SF129" s="93"/>
      <c r="SG129" s="120">
        <f t="shared" ref="SG129:SH129" si="3164">SG16+SG32+SG48+SG64+SG80+SG113</f>
        <v>0</v>
      </c>
      <c r="SH129" s="101">
        <f t="shared" si="3164"/>
        <v>0</v>
      </c>
      <c r="SI129" s="101"/>
      <c r="SJ129" s="121"/>
      <c r="SK129" s="122">
        <f t="shared" si="2909"/>
        <v>0</v>
      </c>
      <c r="SL129" s="469">
        <f t="shared" si="2910"/>
        <v>0</v>
      </c>
      <c r="SM129" s="122"/>
      <c r="SN129" s="101"/>
      <c r="SO129" s="119"/>
      <c r="SP129" s="93"/>
      <c r="SQ129" s="120">
        <f t="shared" ref="SQ129:SR129" si="3165">SQ16+SQ32+SQ48+SQ64+SQ80+SQ113</f>
        <v>0</v>
      </c>
      <c r="SR129" s="101">
        <f t="shared" si="3165"/>
        <v>0</v>
      </c>
      <c r="SS129" s="101"/>
      <c r="ST129" s="121"/>
      <c r="SU129" s="122">
        <f t="shared" si="2912"/>
        <v>0</v>
      </c>
      <c r="SV129" s="469">
        <f t="shared" si="2913"/>
        <v>0</v>
      </c>
      <c r="SW129" s="122"/>
      <c r="SX129" s="101"/>
      <c r="SY129" s="119"/>
      <c r="SZ129" s="93"/>
      <c r="TA129" s="120">
        <f t="shared" ref="TA129:TB129" si="3166">TA16+TA32+TA48+TA64+TA80+TA113</f>
        <v>0</v>
      </c>
      <c r="TB129" s="101">
        <f t="shared" si="3166"/>
        <v>0</v>
      </c>
      <c r="TC129" s="101"/>
      <c r="TD129" s="121"/>
      <c r="TE129" s="122">
        <f t="shared" si="2915"/>
        <v>0</v>
      </c>
      <c r="TF129" s="469">
        <f t="shared" si="2916"/>
        <v>0</v>
      </c>
      <c r="TG129" s="122"/>
      <c r="TH129" s="101"/>
      <c r="TI129" s="119"/>
      <c r="TJ129" s="93"/>
      <c r="TK129" s="120">
        <f t="shared" ref="TK129:TL129" si="3167">TK16+TK32+TK48+TK64+TK80+TK113</f>
        <v>0</v>
      </c>
      <c r="TL129" s="101">
        <f t="shared" si="3167"/>
        <v>0</v>
      </c>
      <c r="TM129" s="101"/>
      <c r="TN129" s="121"/>
      <c r="TO129" s="122">
        <f t="shared" si="2918"/>
        <v>0</v>
      </c>
      <c r="TP129" s="469">
        <f t="shared" si="2919"/>
        <v>0</v>
      </c>
      <c r="TQ129" s="122"/>
      <c r="TR129" s="101"/>
      <c r="TS129" s="119"/>
      <c r="TT129" s="93"/>
      <c r="TU129" s="120">
        <f t="shared" ref="TU129:TV129" si="3168">TU16+TU32+TU48+TU64+TU80+TU113</f>
        <v>0</v>
      </c>
      <c r="TV129" s="101">
        <f t="shared" si="3168"/>
        <v>0</v>
      </c>
      <c r="TW129" s="101"/>
      <c r="TX129" s="121"/>
      <c r="TY129" s="122">
        <f t="shared" si="2921"/>
        <v>0</v>
      </c>
      <c r="TZ129" s="469">
        <f t="shared" si="2922"/>
        <v>0</v>
      </c>
      <c r="UA129" s="122"/>
      <c r="UB129" s="101"/>
      <c r="UC129" s="119"/>
      <c r="UD129" s="93"/>
      <c r="UE129" s="120">
        <f t="shared" ref="UE129:UF129" si="3169">UE16+UE32+UE48+UE64+UE80+UE113</f>
        <v>0</v>
      </c>
      <c r="UF129" s="101">
        <f t="shared" si="3169"/>
        <v>0</v>
      </c>
      <c r="UG129" s="101"/>
      <c r="UH129" s="121"/>
      <c r="UI129" s="122">
        <f t="shared" si="2924"/>
        <v>0</v>
      </c>
      <c r="UJ129" s="469">
        <f t="shared" si="2925"/>
        <v>0</v>
      </c>
      <c r="UK129" s="122"/>
      <c r="UL129" s="101"/>
      <c r="UM129" s="119"/>
      <c r="UN129" s="93"/>
      <c r="UO129" s="120">
        <f t="shared" ref="UO129:UP129" si="3170">UO16+UO32+UO48+UO64+UO80+UO113</f>
        <v>0</v>
      </c>
      <c r="UP129" s="101">
        <f t="shared" si="3170"/>
        <v>0</v>
      </c>
      <c r="UQ129" s="101"/>
      <c r="UR129" s="121"/>
      <c r="US129" s="122">
        <f t="shared" si="2927"/>
        <v>0</v>
      </c>
      <c r="UT129" s="469">
        <f t="shared" si="2928"/>
        <v>0</v>
      </c>
      <c r="UU129" s="122"/>
      <c r="UV129" s="101"/>
      <c r="UW129" s="119"/>
      <c r="UX129" s="93"/>
      <c r="UY129" s="120">
        <f t="shared" ref="UY129:UZ129" si="3171">UY16+UY32+UY48+UY64+UY80+UY113</f>
        <v>0</v>
      </c>
      <c r="UZ129" s="101">
        <f t="shared" si="3171"/>
        <v>0</v>
      </c>
      <c r="VA129" s="101"/>
      <c r="VB129" s="121"/>
      <c r="VC129" s="122">
        <f t="shared" si="2930"/>
        <v>0</v>
      </c>
      <c r="VD129" s="469">
        <f t="shared" si="2931"/>
        <v>0</v>
      </c>
      <c r="VE129" s="122"/>
      <c r="VF129" s="101"/>
      <c r="VG129" s="119"/>
      <c r="VH129" s="93"/>
      <c r="VI129" s="120">
        <f t="shared" ref="VI129:VJ129" si="3172">VI16+VI32+VI48+VI64+VI80+VI113</f>
        <v>0</v>
      </c>
      <c r="VJ129" s="101">
        <f t="shared" si="3172"/>
        <v>0</v>
      </c>
      <c r="VK129" s="101"/>
      <c r="VL129" s="121"/>
      <c r="VM129" s="122">
        <f t="shared" si="2933"/>
        <v>0</v>
      </c>
      <c r="VN129" s="469">
        <f t="shared" si="2934"/>
        <v>0</v>
      </c>
      <c r="VO129" s="122"/>
      <c r="VP129" s="101"/>
      <c r="VQ129" s="119"/>
      <c r="VR129" s="93"/>
      <c r="VS129" s="120">
        <f t="shared" ref="VS129:VT129" si="3173">VS16+VS32+VS48+VS64+VS80+VS113</f>
        <v>0</v>
      </c>
      <c r="VT129" s="101">
        <f t="shared" si="3173"/>
        <v>0</v>
      </c>
      <c r="VU129" s="101"/>
      <c r="VV129" s="121"/>
      <c r="VW129" s="122">
        <f t="shared" si="2936"/>
        <v>0</v>
      </c>
      <c r="VX129" s="452">
        <f t="shared" si="2937"/>
        <v>222</v>
      </c>
      <c r="VY129" s="122"/>
      <c r="VZ129" s="101"/>
      <c r="WA129" s="119"/>
      <c r="WB129" s="93"/>
      <c r="WC129" s="120">
        <f t="shared" ref="WC129:WD129" si="3174">WC16+WC32+WC48+WC64+WC80+WC113</f>
        <v>8914.7379500000006</v>
      </c>
      <c r="WD129" s="120">
        <f t="shared" si="3174"/>
        <v>1979071.83</v>
      </c>
      <c r="WE129" s="101"/>
      <c r="WF129" s="121"/>
    </row>
    <row r="130" spans="1:604" ht="24">
      <c r="A130" s="5"/>
      <c r="B130" s="85" t="s">
        <v>409</v>
      </c>
      <c r="C130" s="12" t="s">
        <v>920</v>
      </c>
      <c r="D130" s="12" t="s">
        <v>423</v>
      </c>
      <c r="E130" s="4"/>
      <c r="F130" s="469">
        <f t="shared" si="2760"/>
        <v>0</v>
      </c>
      <c r="G130" s="122"/>
      <c r="H130" s="101"/>
      <c r="I130" s="119"/>
      <c r="J130" s="93"/>
      <c r="K130" s="120">
        <f t="shared" si="2761"/>
        <v>0</v>
      </c>
      <c r="L130" s="101">
        <f t="shared" si="2761"/>
        <v>0</v>
      </c>
      <c r="M130" s="101"/>
      <c r="N130" s="121"/>
      <c r="O130" s="122" t="e">
        <f t="shared" si="2762"/>
        <v>#DIV/0!</v>
      </c>
      <c r="P130" s="469">
        <f t="shared" si="2763"/>
        <v>0</v>
      </c>
      <c r="Q130" s="122"/>
      <c r="R130" s="101"/>
      <c r="S130" s="119"/>
      <c r="T130" s="93"/>
      <c r="U130" s="120">
        <f t="shared" ref="U130:V130" si="3175">U17+U33+U49+U65+U81+U114</f>
        <v>0</v>
      </c>
      <c r="V130" s="101">
        <f t="shared" si="3175"/>
        <v>0</v>
      </c>
      <c r="W130" s="101"/>
      <c r="X130" s="121"/>
      <c r="Y130" s="122" t="e">
        <f t="shared" si="2765"/>
        <v>#DIV/0!</v>
      </c>
      <c r="Z130" s="469">
        <f t="shared" si="2766"/>
        <v>0</v>
      </c>
      <c r="AA130" s="122"/>
      <c r="AB130" s="101"/>
      <c r="AC130" s="119"/>
      <c r="AD130" s="93"/>
      <c r="AE130" s="120">
        <f t="shared" ref="AE130:AF130" si="3176">AE17+AE33+AE49+AE65+AE81+AE114</f>
        <v>0</v>
      </c>
      <c r="AF130" s="101">
        <f t="shared" si="3176"/>
        <v>0</v>
      </c>
      <c r="AG130" s="101"/>
      <c r="AH130" s="121"/>
      <c r="AI130" s="122" t="e">
        <f t="shared" si="2768"/>
        <v>#DIV/0!</v>
      </c>
      <c r="AJ130" s="469">
        <f t="shared" si="2769"/>
        <v>0</v>
      </c>
      <c r="AK130" s="122"/>
      <c r="AL130" s="101"/>
      <c r="AM130" s="119"/>
      <c r="AN130" s="93"/>
      <c r="AO130" s="120">
        <f t="shared" ref="AO130:AP130" si="3177">AO17+AO33+AO49+AO65+AO81+AO114</f>
        <v>0</v>
      </c>
      <c r="AP130" s="101">
        <f t="shared" si="3177"/>
        <v>0</v>
      </c>
      <c r="AQ130" s="101"/>
      <c r="AR130" s="121"/>
      <c r="AS130" s="122" t="e">
        <f t="shared" si="2771"/>
        <v>#DIV/0!</v>
      </c>
      <c r="AT130" s="469">
        <f t="shared" si="2772"/>
        <v>0</v>
      </c>
      <c r="AU130" s="122"/>
      <c r="AV130" s="101"/>
      <c r="AW130" s="119"/>
      <c r="AX130" s="93"/>
      <c r="AY130" s="120">
        <f t="shared" ref="AY130:AZ130" si="3178">AY17+AY33+AY49+AY65+AY81+AY114</f>
        <v>0</v>
      </c>
      <c r="AZ130" s="101">
        <f t="shared" si="3178"/>
        <v>0</v>
      </c>
      <c r="BA130" s="101"/>
      <c r="BB130" s="121"/>
      <c r="BC130" s="122" t="e">
        <f t="shared" si="2774"/>
        <v>#DIV/0!</v>
      </c>
      <c r="BD130" s="469">
        <f t="shared" si="2775"/>
        <v>0</v>
      </c>
      <c r="BE130" s="122"/>
      <c r="BF130" s="101"/>
      <c r="BG130" s="119"/>
      <c r="BH130" s="93"/>
      <c r="BI130" s="120">
        <f t="shared" ref="BI130:BJ130" si="3179">BI17+BI33+BI49+BI65+BI81+BI114</f>
        <v>0</v>
      </c>
      <c r="BJ130" s="101">
        <f t="shared" si="3179"/>
        <v>0</v>
      </c>
      <c r="BK130" s="101"/>
      <c r="BL130" s="121"/>
      <c r="BM130" s="122" t="e">
        <f t="shared" si="2777"/>
        <v>#DIV/0!</v>
      </c>
      <c r="BN130" s="469">
        <f t="shared" si="2778"/>
        <v>0</v>
      </c>
      <c r="BO130" s="122"/>
      <c r="BP130" s="101"/>
      <c r="BQ130" s="119"/>
      <c r="BR130" s="93"/>
      <c r="BS130" s="120">
        <f t="shared" ref="BS130:BT130" si="3180">BS17+BS33+BS49+BS65+BS81+BS114</f>
        <v>0</v>
      </c>
      <c r="BT130" s="101">
        <f t="shared" si="3180"/>
        <v>0</v>
      </c>
      <c r="BU130" s="101"/>
      <c r="BV130" s="121"/>
      <c r="BW130" s="122" t="e">
        <f t="shared" si="2780"/>
        <v>#DIV/0!</v>
      </c>
      <c r="BX130" s="469">
        <f t="shared" si="2781"/>
        <v>0</v>
      </c>
      <c r="BY130" s="122"/>
      <c r="BZ130" s="101"/>
      <c r="CA130" s="119"/>
      <c r="CB130" s="93"/>
      <c r="CC130" s="120">
        <f t="shared" ref="CC130:CD130" si="3181">CC17+CC33+CC49+CC65+CC81+CC114</f>
        <v>0</v>
      </c>
      <c r="CD130" s="101">
        <f t="shared" si="3181"/>
        <v>0</v>
      </c>
      <c r="CE130" s="101"/>
      <c r="CF130" s="121"/>
      <c r="CG130" s="122" t="e">
        <f t="shared" si="2783"/>
        <v>#DIV/0!</v>
      </c>
      <c r="CH130" s="469">
        <f t="shared" si="2784"/>
        <v>0</v>
      </c>
      <c r="CI130" s="122"/>
      <c r="CJ130" s="101"/>
      <c r="CK130" s="119"/>
      <c r="CL130" s="93"/>
      <c r="CM130" s="120">
        <f t="shared" ref="CM130:CN130" si="3182">CM17+CM33+CM49+CM65+CM81+CM114</f>
        <v>0</v>
      </c>
      <c r="CN130" s="101">
        <f t="shared" si="3182"/>
        <v>0</v>
      </c>
      <c r="CO130" s="101"/>
      <c r="CP130" s="121"/>
      <c r="CQ130" s="122" t="e">
        <f t="shared" si="2786"/>
        <v>#DIV/0!</v>
      </c>
      <c r="CR130" s="469">
        <f t="shared" si="2787"/>
        <v>0</v>
      </c>
      <c r="CS130" s="122"/>
      <c r="CT130" s="101"/>
      <c r="CU130" s="119"/>
      <c r="CV130" s="93"/>
      <c r="CW130" s="120">
        <f t="shared" ref="CW130:CX130" si="3183">CW17+CW33+CW49+CW65+CW81+CW114</f>
        <v>0</v>
      </c>
      <c r="CX130" s="101">
        <f t="shared" si="3183"/>
        <v>0</v>
      </c>
      <c r="CY130" s="101"/>
      <c r="CZ130" s="121"/>
      <c r="DA130" s="122" t="e">
        <f t="shared" si="2789"/>
        <v>#DIV/0!</v>
      </c>
      <c r="DB130" s="469">
        <f t="shared" si="2790"/>
        <v>0</v>
      </c>
      <c r="DC130" s="122"/>
      <c r="DD130" s="101"/>
      <c r="DE130" s="119"/>
      <c r="DF130" s="93"/>
      <c r="DG130" s="120">
        <f t="shared" ref="DG130:DH130" si="3184">DG17+DG33+DG49+DG65+DG81+DG114</f>
        <v>0</v>
      </c>
      <c r="DH130" s="101">
        <f t="shared" si="3184"/>
        <v>0</v>
      </c>
      <c r="DI130" s="101"/>
      <c r="DJ130" s="121"/>
      <c r="DK130" s="122" t="e">
        <f t="shared" si="2792"/>
        <v>#DIV/0!</v>
      </c>
      <c r="DL130" s="469">
        <f t="shared" si="2793"/>
        <v>0</v>
      </c>
      <c r="DM130" s="122"/>
      <c r="DN130" s="101"/>
      <c r="DO130" s="119"/>
      <c r="DP130" s="93"/>
      <c r="DQ130" s="120">
        <f t="shared" ref="DQ130:DR130" si="3185">DQ17+DQ33+DQ49+DQ65+DQ81+DQ114</f>
        <v>0</v>
      </c>
      <c r="DR130" s="101">
        <f t="shared" si="3185"/>
        <v>0</v>
      </c>
      <c r="DS130" s="101"/>
      <c r="DT130" s="121"/>
      <c r="DU130" s="122" t="e">
        <f t="shared" si="2795"/>
        <v>#DIV/0!</v>
      </c>
      <c r="DV130" s="469">
        <f t="shared" si="2796"/>
        <v>0</v>
      </c>
      <c r="DW130" s="122"/>
      <c r="DX130" s="101"/>
      <c r="DY130" s="119"/>
      <c r="DZ130" s="93"/>
      <c r="EA130" s="120">
        <f t="shared" ref="EA130:EB130" si="3186">EA17+EA33+EA49+EA65+EA81+EA114</f>
        <v>0</v>
      </c>
      <c r="EB130" s="101">
        <f t="shared" si="3186"/>
        <v>0</v>
      </c>
      <c r="EC130" s="101"/>
      <c r="ED130" s="121"/>
      <c r="EE130" s="122" t="e">
        <f t="shared" si="2798"/>
        <v>#DIV/0!</v>
      </c>
      <c r="EF130" s="469">
        <f t="shared" si="2799"/>
        <v>0</v>
      </c>
      <c r="EG130" s="122"/>
      <c r="EH130" s="101"/>
      <c r="EI130" s="119"/>
      <c r="EJ130" s="93"/>
      <c r="EK130" s="120">
        <f t="shared" ref="EK130:EL130" si="3187">EK17+EK33+EK49+EK65+EK81+EK114</f>
        <v>0</v>
      </c>
      <c r="EL130" s="101">
        <f t="shared" si="3187"/>
        <v>0</v>
      </c>
      <c r="EM130" s="101"/>
      <c r="EN130" s="121"/>
      <c r="EO130" s="122" t="e">
        <f t="shared" si="2801"/>
        <v>#DIV/0!</v>
      </c>
      <c r="EP130" s="469">
        <f t="shared" si="2802"/>
        <v>0</v>
      </c>
      <c r="EQ130" s="122"/>
      <c r="ER130" s="101"/>
      <c r="ES130" s="119"/>
      <c r="ET130" s="93"/>
      <c r="EU130" s="120">
        <f t="shared" ref="EU130:EV130" si="3188">EU17+EU33+EU49+EU65+EU81+EU114</f>
        <v>0</v>
      </c>
      <c r="EV130" s="101">
        <f t="shared" si="3188"/>
        <v>0</v>
      </c>
      <c r="EW130" s="101"/>
      <c r="EX130" s="121"/>
      <c r="EY130" s="122" t="e">
        <f t="shared" si="2804"/>
        <v>#DIV/0!</v>
      </c>
      <c r="EZ130" s="469">
        <f t="shared" si="2805"/>
        <v>0</v>
      </c>
      <c r="FA130" s="122"/>
      <c r="FB130" s="101"/>
      <c r="FC130" s="119"/>
      <c r="FD130" s="93"/>
      <c r="FE130" s="120">
        <f t="shared" ref="FE130:FF130" si="3189">FE17+FE33+FE49+FE65+FE81+FE114</f>
        <v>0</v>
      </c>
      <c r="FF130" s="101">
        <f t="shared" si="3189"/>
        <v>0</v>
      </c>
      <c r="FG130" s="101"/>
      <c r="FH130" s="121"/>
      <c r="FI130" s="122" t="e">
        <f t="shared" si="2807"/>
        <v>#DIV/0!</v>
      </c>
      <c r="FJ130" s="469">
        <f t="shared" si="2808"/>
        <v>0</v>
      </c>
      <c r="FK130" s="122"/>
      <c r="FL130" s="101"/>
      <c r="FM130" s="119"/>
      <c r="FN130" s="93"/>
      <c r="FO130" s="120">
        <f t="shared" ref="FO130:FP130" si="3190">FO17+FO33+FO49+FO65+FO81+FO114</f>
        <v>0</v>
      </c>
      <c r="FP130" s="101">
        <f t="shared" si="3190"/>
        <v>0</v>
      </c>
      <c r="FQ130" s="101"/>
      <c r="FR130" s="121"/>
      <c r="FS130" s="122" t="e">
        <f t="shared" si="2810"/>
        <v>#DIV/0!</v>
      </c>
      <c r="FT130" s="469">
        <f t="shared" si="2811"/>
        <v>0</v>
      </c>
      <c r="FU130" s="122"/>
      <c r="FV130" s="101"/>
      <c r="FW130" s="119"/>
      <c r="FX130" s="93"/>
      <c r="FY130" s="120">
        <f t="shared" ref="FY130:FZ130" si="3191">FY17+FY33+FY49+FY65+FY81+FY114</f>
        <v>0</v>
      </c>
      <c r="FZ130" s="101">
        <f t="shared" si="3191"/>
        <v>0</v>
      </c>
      <c r="GA130" s="101"/>
      <c r="GB130" s="121"/>
      <c r="GC130" s="122" t="e">
        <f t="shared" si="2813"/>
        <v>#DIV/0!</v>
      </c>
      <c r="GD130" s="469">
        <f t="shared" si="2814"/>
        <v>0</v>
      </c>
      <c r="GE130" s="122"/>
      <c r="GF130" s="101"/>
      <c r="GG130" s="119"/>
      <c r="GH130" s="93"/>
      <c r="GI130" s="120">
        <f t="shared" ref="GI130:GJ130" si="3192">GI17+GI33+GI49+GI65+GI81+GI114</f>
        <v>0</v>
      </c>
      <c r="GJ130" s="101">
        <f t="shared" si="3192"/>
        <v>0</v>
      </c>
      <c r="GK130" s="101"/>
      <c r="GL130" s="121"/>
      <c r="GM130" s="122" t="e">
        <f t="shared" si="2816"/>
        <v>#DIV/0!</v>
      </c>
      <c r="GN130" s="469">
        <f t="shared" si="2817"/>
        <v>0</v>
      </c>
      <c r="GO130" s="122"/>
      <c r="GP130" s="101"/>
      <c r="GQ130" s="119"/>
      <c r="GR130" s="93"/>
      <c r="GS130" s="120">
        <f t="shared" ref="GS130:GT130" si="3193">GS17+GS33+GS49+GS65+GS81+GS114</f>
        <v>0</v>
      </c>
      <c r="GT130" s="101">
        <f t="shared" si="3193"/>
        <v>0</v>
      </c>
      <c r="GU130" s="101"/>
      <c r="GV130" s="121"/>
      <c r="GW130" s="122" t="e">
        <f t="shared" si="2819"/>
        <v>#DIV/0!</v>
      </c>
      <c r="GX130" s="469">
        <f t="shared" si="2820"/>
        <v>0</v>
      </c>
      <c r="GY130" s="122"/>
      <c r="GZ130" s="101"/>
      <c r="HA130" s="119"/>
      <c r="HB130" s="93"/>
      <c r="HC130" s="120">
        <f t="shared" ref="HC130:HD130" si="3194">HC17+HC33+HC49+HC65+HC81+HC114</f>
        <v>0</v>
      </c>
      <c r="HD130" s="101">
        <f t="shared" si="3194"/>
        <v>0</v>
      </c>
      <c r="HE130" s="101"/>
      <c r="HF130" s="121"/>
      <c r="HG130" s="122" t="e">
        <f t="shared" si="2822"/>
        <v>#DIV/0!</v>
      </c>
      <c r="HH130" s="469">
        <f t="shared" si="2823"/>
        <v>0</v>
      </c>
      <c r="HI130" s="122"/>
      <c r="HJ130" s="101"/>
      <c r="HK130" s="119"/>
      <c r="HL130" s="93"/>
      <c r="HM130" s="120">
        <f t="shared" ref="HM130:HN130" si="3195">HM17+HM33+HM49+HM65+HM81+HM114</f>
        <v>0</v>
      </c>
      <c r="HN130" s="101">
        <f t="shared" si="3195"/>
        <v>0</v>
      </c>
      <c r="HO130" s="101"/>
      <c r="HP130" s="121"/>
      <c r="HQ130" s="122" t="e">
        <f t="shared" si="2825"/>
        <v>#DIV/0!</v>
      </c>
      <c r="HR130" s="469">
        <f t="shared" si="2826"/>
        <v>0</v>
      </c>
      <c r="HS130" s="122"/>
      <c r="HT130" s="101"/>
      <c r="HU130" s="119"/>
      <c r="HV130" s="93"/>
      <c r="HW130" s="120">
        <f t="shared" ref="HW130:HX130" si="3196">HW17+HW33+HW49+HW65+HW81+HW114</f>
        <v>0</v>
      </c>
      <c r="HX130" s="101">
        <f t="shared" si="3196"/>
        <v>0</v>
      </c>
      <c r="HY130" s="101"/>
      <c r="HZ130" s="121"/>
      <c r="IA130" s="122" t="e">
        <f t="shared" si="2828"/>
        <v>#DIV/0!</v>
      </c>
      <c r="IB130" s="469">
        <f t="shared" si="2829"/>
        <v>0</v>
      </c>
      <c r="IC130" s="122"/>
      <c r="ID130" s="101"/>
      <c r="IE130" s="119"/>
      <c r="IF130" s="93"/>
      <c r="IG130" s="120">
        <f t="shared" ref="IG130:IH130" si="3197">IG17+IG33+IG49+IG65+IG81+IG114</f>
        <v>0</v>
      </c>
      <c r="IH130" s="101">
        <f t="shared" si="3197"/>
        <v>0</v>
      </c>
      <c r="II130" s="101"/>
      <c r="IJ130" s="121"/>
      <c r="IK130" s="122" t="e">
        <f t="shared" si="2831"/>
        <v>#DIV/0!</v>
      </c>
      <c r="IL130" s="469">
        <f t="shared" si="2832"/>
        <v>0</v>
      </c>
      <c r="IM130" s="122"/>
      <c r="IN130" s="101"/>
      <c r="IO130" s="119"/>
      <c r="IP130" s="93"/>
      <c r="IQ130" s="120">
        <f t="shared" ref="IQ130:IR130" si="3198">IQ17+IQ33+IQ49+IQ65+IQ81+IQ114</f>
        <v>0</v>
      </c>
      <c r="IR130" s="101">
        <f t="shared" si="3198"/>
        <v>0</v>
      </c>
      <c r="IS130" s="101"/>
      <c r="IT130" s="121"/>
      <c r="IU130" s="122" t="e">
        <f t="shared" si="2834"/>
        <v>#DIV/0!</v>
      </c>
      <c r="IV130" s="469">
        <f t="shared" si="2835"/>
        <v>0</v>
      </c>
      <c r="IW130" s="122"/>
      <c r="IX130" s="101"/>
      <c r="IY130" s="119"/>
      <c r="IZ130" s="93"/>
      <c r="JA130" s="120">
        <f t="shared" ref="JA130:JB130" si="3199">JA17+JA33+JA49+JA65+JA81+JA114</f>
        <v>0</v>
      </c>
      <c r="JB130" s="101">
        <f t="shared" si="3199"/>
        <v>0</v>
      </c>
      <c r="JC130" s="101"/>
      <c r="JD130" s="121"/>
      <c r="JE130" s="122" t="e">
        <f t="shared" si="2837"/>
        <v>#DIV/0!</v>
      </c>
      <c r="JF130" s="469">
        <f t="shared" si="2838"/>
        <v>0</v>
      </c>
      <c r="JG130" s="122"/>
      <c r="JH130" s="101"/>
      <c r="JI130" s="119"/>
      <c r="JJ130" s="93"/>
      <c r="JK130" s="120">
        <f t="shared" ref="JK130:JL130" si="3200">JK17+JK33+JK49+JK65+JK81+JK114</f>
        <v>0</v>
      </c>
      <c r="JL130" s="101">
        <f t="shared" si="3200"/>
        <v>0</v>
      </c>
      <c r="JM130" s="101"/>
      <c r="JN130" s="121"/>
      <c r="JO130" s="122" t="e">
        <f t="shared" si="2840"/>
        <v>#DIV/0!</v>
      </c>
      <c r="JP130" s="469">
        <f t="shared" si="2841"/>
        <v>0</v>
      </c>
      <c r="JQ130" s="122"/>
      <c r="JR130" s="101"/>
      <c r="JS130" s="119"/>
      <c r="JT130" s="93"/>
      <c r="JU130" s="120">
        <f t="shared" ref="JU130:JV130" si="3201">JU17+JU33+JU49+JU65+JU81+JU114</f>
        <v>0</v>
      </c>
      <c r="JV130" s="101">
        <f t="shared" si="3201"/>
        <v>0</v>
      </c>
      <c r="JW130" s="101"/>
      <c r="JX130" s="121"/>
      <c r="JY130" s="122" t="e">
        <f t="shared" si="2843"/>
        <v>#DIV/0!</v>
      </c>
      <c r="JZ130" s="469">
        <f t="shared" si="2844"/>
        <v>0</v>
      </c>
      <c r="KA130" s="122"/>
      <c r="KB130" s="101"/>
      <c r="KC130" s="119"/>
      <c r="KD130" s="93"/>
      <c r="KE130" s="120">
        <f t="shared" ref="KE130:KF130" si="3202">KE17+KE33+KE49+KE65+KE81+KE114</f>
        <v>0</v>
      </c>
      <c r="KF130" s="101">
        <f t="shared" si="3202"/>
        <v>0</v>
      </c>
      <c r="KG130" s="101"/>
      <c r="KH130" s="121"/>
      <c r="KI130" s="122" t="e">
        <f t="shared" si="2846"/>
        <v>#DIV/0!</v>
      </c>
      <c r="KJ130" s="469">
        <f t="shared" si="2847"/>
        <v>0</v>
      </c>
      <c r="KK130" s="122"/>
      <c r="KL130" s="101"/>
      <c r="KM130" s="119"/>
      <c r="KN130" s="93"/>
      <c r="KO130" s="120">
        <f t="shared" ref="KO130:KP130" si="3203">KO17+KO33+KO49+KO65+KO81+KO114</f>
        <v>0</v>
      </c>
      <c r="KP130" s="101">
        <f t="shared" si="3203"/>
        <v>0</v>
      </c>
      <c r="KQ130" s="101"/>
      <c r="KR130" s="121"/>
      <c r="KS130" s="122" t="e">
        <f t="shared" si="2849"/>
        <v>#DIV/0!</v>
      </c>
      <c r="KT130" s="469">
        <f t="shared" si="2850"/>
        <v>0</v>
      </c>
      <c r="KU130" s="122"/>
      <c r="KV130" s="101"/>
      <c r="KW130" s="119"/>
      <c r="KX130" s="93"/>
      <c r="KY130" s="120">
        <f t="shared" ref="KY130:KZ130" si="3204">KY17+KY33+KY49+KY65+KY81+KY114</f>
        <v>0</v>
      </c>
      <c r="KZ130" s="101">
        <f t="shared" si="3204"/>
        <v>0</v>
      </c>
      <c r="LA130" s="101"/>
      <c r="LB130" s="121"/>
      <c r="LC130" s="122" t="e">
        <f t="shared" si="2852"/>
        <v>#DIV/0!</v>
      </c>
      <c r="LD130" s="469">
        <f t="shared" si="2853"/>
        <v>0</v>
      </c>
      <c r="LE130" s="122"/>
      <c r="LF130" s="101"/>
      <c r="LG130" s="119"/>
      <c r="LH130" s="93"/>
      <c r="LI130" s="120">
        <f t="shared" ref="LI130:LJ130" si="3205">LI17+LI33+LI49+LI65+LI81+LI114</f>
        <v>0</v>
      </c>
      <c r="LJ130" s="101">
        <f t="shared" si="3205"/>
        <v>0</v>
      </c>
      <c r="LK130" s="101"/>
      <c r="LL130" s="121"/>
      <c r="LM130" s="122" t="e">
        <f t="shared" si="2855"/>
        <v>#DIV/0!</v>
      </c>
      <c r="LN130" s="469">
        <f t="shared" si="2856"/>
        <v>0</v>
      </c>
      <c r="LO130" s="122"/>
      <c r="LP130" s="101"/>
      <c r="LQ130" s="119"/>
      <c r="LR130" s="93"/>
      <c r="LS130" s="120">
        <f t="shared" ref="LS130:LT130" si="3206">LS17+LS33+LS49+LS65+LS81+LS114</f>
        <v>0</v>
      </c>
      <c r="LT130" s="101">
        <f t="shared" si="3206"/>
        <v>0</v>
      </c>
      <c r="LU130" s="101"/>
      <c r="LV130" s="121"/>
      <c r="LW130" s="122" t="e">
        <f t="shared" si="2858"/>
        <v>#DIV/0!</v>
      </c>
      <c r="LX130" s="469">
        <f t="shared" si="2859"/>
        <v>0</v>
      </c>
      <c r="LY130" s="122"/>
      <c r="LZ130" s="101"/>
      <c r="MA130" s="119"/>
      <c r="MB130" s="93"/>
      <c r="MC130" s="120">
        <f t="shared" ref="MC130:MD130" si="3207">MC17+MC33+MC49+MC65+MC81+MC114</f>
        <v>0</v>
      </c>
      <c r="MD130" s="101">
        <f t="shared" si="3207"/>
        <v>0</v>
      </c>
      <c r="ME130" s="101"/>
      <c r="MF130" s="121"/>
      <c r="MG130" s="122" t="e">
        <f t="shared" si="2861"/>
        <v>#DIV/0!</v>
      </c>
      <c r="MH130" s="469">
        <f t="shared" si="2862"/>
        <v>0</v>
      </c>
      <c r="MI130" s="122"/>
      <c r="MJ130" s="101"/>
      <c r="MK130" s="119"/>
      <c r="ML130" s="93"/>
      <c r="MM130" s="120">
        <f t="shared" ref="MM130:MN130" si="3208">MM17+MM33+MM49+MM65+MM81+MM114</f>
        <v>0</v>
      </c>
      <c r="MN130" s="101">
        <f t="shared" si="3208"/>
        <v>0</v>
      </c>
      <c r="MO130" s="101"/>
      <c r="MP130" s="121"/>
      <c r="MQ130" s="122" t="e">
        <f t="shared" si="2864"/>
        <v>#DIV/0!</v>
      </c>
      <c r="MR130" s="469">
        <f t="shared" si="2865"/>
        <v>0</v>
      </c>
      <c r="MS130" s="122"/>
      <c r="MT130" s="101"/>
      <c r="MU130" s="119"/>
      <c r="MV130" s="93"/>
      <c r="MW130" s="120">
        <f t="shared" ref="MW130:MX130" si="3209">MW17+MW33+MW49+MW65+MW81+MW114</f>
        <v>0</v>
      </c>
      <c r="MX130" s="101">
        <f t="shared" si="3209"/>
        <v>0</v>
      </c>
      <c r="MY130" s="101"/>
      <c r="MZ130" s="121"/>
      <c r="NA130" s="122" t="e">
        <f t="shared" si="2867"/>
        <v>#DIV/0!</v>
      </c>
      <c r="NB130" s="469">
        <f t="shared" si="2868"/>
        <v>0</v>
      </c>
      <c r="NC130" s="122"/>
      <c r="ND130" s="101"/>
      <c r="NE130" s="119"/>
      <c r="NF130" s="93"/>
      <c r="NG130" s="120">
        <f t="shared" ref="NG130:NH130" si="3210">NG17+NG33+NG49+NG65+NG81+NG114</f>
        <v>0</v>
      </c>
      <c r="NH130" s="101">
        <f t="shared" si="3210"/>
        <v>0</v>
      </c>
      <c r="NI130" s="101"/>
      <c r="NJ130" s="121"/>
      <c r="NK130" s="122" t="e">
        <f t="shared" si="2870"/>
        <v>#DIV/0!</v>
      </c>
      <c r="NL130" s="469">
        <f t="shared" si="2871"/>
        <v>0</v>
      </c>
      <c r="NM130" s="122"/>
      <c r="NN130" s="101"/>
      <c r="NO130" s="119"/>
      <c r="NP130" s="93"/>
      <c r="NQ130" s="120">
        <f t="shared" ref="NQ130:NR130" si="3211">NQ17+NQ33+NQ49+NQ65+NQ81+NQ114</f>
        <v>0</v>
      </c>
      <c r="NR130" s="101">
        <f t="shared" si="3211"/>
        <v>0</v>
      </c>
      <c r="NS130" s="101"/>
      <c r="NT130" s="121"/>
      <c r="NU130" s="122" t="e">
        <f t="shared" si="2873"/>
        <v>#DIV/0!</v>
      </c>
      <c r="NV130" s="469">
        <f t="shared" si="2874"/>
        <v>0</v>
      </c>
      <c r="NW130" s="122"/>
      <c r="NX130" s="101"/>
      <c r="NY130" s="119"/>
      <c r="NZ130" s="93"/>
      <c r="OA130" s="120">
        <f t="shared" ref="OA130:OB130" si="3212">OA17+OA33+OA49+OA65+OA81+OA114</f>
        <v>0</v>
      </c>
      <c r="OB130" s="101">
        <f t="shared" si="3212"/>
        <v>0</v>
      </c>
      <c r="OC130" s="101"/>
      <c r="OD130" s="121"/>
      <c r="OE130" s="122" t="e">
        <f t="shared" si="2876"/>
        <v>#DIV/0!</v>
      </c>
      <c r="OF130" s="469">
        <f t="shared" si="2877"/>
        <v>0</v>
      </c>
      <c r="OG130" s="122"/>
      <c r="OH130" s="101"/>
      <c r="OI130" s="119"/>
      <c r="OJ130" s="93"/>
      <c r="OK130" s="120">
        <f t="shared" ref="OK130:OL130" si="3213">OK17+OK33+OK49+OK65+OK81+OK114</f>
        <v>0</v>
      </c>
      <c r="OL130" s="101">
        <f t="shared" si="3213"/>
        <v>0</v>
      </c>
      <c r="OM130" s="101"/>
      <c r="ON130" s="121"/>
      <c r="OO130" s="122" t="e">
        <f t="shared" si="2879"/>
        <v>#DIV/0!</v>
      </c>
      <c r="OP130" s="469">
        <f t="shared" si="2880"/>
        <v>0</v>
      </c>
      <c r="OQ130" s="122"/>
      <c r="OR130" s="101"/>
      <c r="OS130" s="119"/>
      <c r="OT130" s="93"/>
      <c r="OU130" s="120">
        <f t="shared" ref="OU130:OV130" si="3214">OU17+OU33+OU49+OU65+OU81+OU114</f>
        <v>0</v>
      </c>
      <c r="OV130" s="101">
        <f t="shared" si="3214"/>
        <v>0</v>
      </c>
      <c r="OW130" s="101"/>
      <c r="OX130" s="121"/>
      <c r="OY130" s="122" t="e">
        <f t="shared" si="2882"/>
        <v>#DIV/0!</v>
      </c>
      <c r="OZ130" s="469">
        <f t="shared" si="2883"/>
        <v>0</v>
      </c>
      <c r="PA130" s="122"/>
      <c r="PB130" s="101"/>
      <c r="PC130" s="119"/>
      <c r="PD130" s="93"/>
      <c r="PE130" s="120">
        <f t="shared" ref="PE130:PF130" si="3215">PE17+PE33+PE49+PE65+PE81+PE114</f>
        <v>0</v>
      </c>
      <c r="PF130" s="101">
        <f t="shared" si="3215"/>
        <v>0</v>
      </c>
      <c r="PG130" s="101"/>
      <c r="PH130" s="121"/>
      <c r="PI130" s="122" t="e">
        <f t="shared" si="2885"/>
        <v>#DIV/0!</v>
      </c>
      <c r="PJ130" s="469">
        <f t="shared" si="2886"/>
        <v>0</v>
      </c>
      <c r="PK130" s="122"/>
      <c r="PL130" s="101"/>
      <c r="PM130" s="119"/>
      <c r="PN130" s="93"/>
      <c r="PO130" s="120">
        <f t="shared" ref="PO130:PP130" si="3216">PO17+PO33+PO49+PO65+PO81+PO114</f>
        <v>0</v>
      </c>
      <c r="PP130" s="101">
        <f t="shared" si="3216"/>
        <v>0</v>
      </c>
      <c r="PQ130" s="101"/>
      <c r="PR130" s="121"/>
      <c r="PS130" s="122" t="e">
        <f t="shared" si="2888"/>
        <v>#DIV/0!</v>
      </c>
      <c r="PT130" s="469">
        <f t="shared" si="2889"/>
        <v>0</v>
      </c>
      <c r="PU130" s="122"/>
      <c r="PV130" s="101"/>
      <c r="PW130" s="119"/>
      <c r="PX130" s="93"/>
      <c r="PY130" s="120">
        <f t="shared" ref="PY130:PZ130" si="3217">PY17+PY33+PY49+PY65+PY81+PY114</f>
        <v>0</v>
      </c>
      <c r="PZ130" s="101">
        <f t="shared" si="3217"/>
        <v>0</v>
      </c>
      <c r="QA130" s="101"/>
      <c r="QB130" s="121"/>
      <c r="QC130" s="122" t="e">
        <f t="shared" si="2891"/>
        <v>#DIV/0!</v>
      </c>
      <c r="QD130" s="469">
        <f t="shared" si="2892"/>
        <v>0</v>
      </c>
      <c r="QE130" s="122"/>
      <c r="QF130" s="101"/>
      <c r="QG130" s="119"/>
      <c r="QH130" s="93"/>
      <c r="QI130" s="120">
        <f t="shared" ref="QI130:QJ130" si="3218">QI17+QI33+QI49+QI65+QI81+QI114</f>
        <v>0</v>
      </c>
      <c r="QJ130" s="101">
        <f t="shared" si="3218"/>
        <v>0</v>
      </c>
      <c r="QK130" s="101"/>
      <c r="QL130" s="121"/>
      <c r="QM130" s="122" t="e">
        <f t="shared" si="2894"/>
        <v>#DIV/0!</v>
      </c>
      <c r="QN130" s="469">
        <f t="shared" si="2895"/>
        <v>0</v>
      </c>
      <c r="QO130" s="122"/>
      <c r="QP130" s="101"/>
      <c r="QQ130" s="119"/>
      <c r="QR130" s="93"/>
      <c r="QS130" s="120">
        <f t="shared" ref="QS130:QT130" si="3219">QS17+QS33+QS49+QS65+QS81+QS114</f>
        <v>0</v>
      </c>
      <c r="QT130" s="101">
        <f t="shared" si="3219"/>
        <v>0</v>
      </c>
      <c r="QU130" s="101"/>
      <c r="QV130" s="121"/>
      <c r="QW130" s="122" t="e">
        <f t="shared" si="2897"/>
        <v>#DIV/0!</v>
      </c>
      <c r="QX130" s="469">
        <f t="shared" si="2898"/>
        <v>0</v>
      </c>
      <c r="QY130" s="122"/>
      <c r="QZ130" s="101"/>
      <c r="RA130" s="119"/>
      <c r="RB130" s="93"/>
      <c r="RC130" s="120">
        <f t="shared" ref="RC130:RD130" si="3220">RC17+RC33+RC49+RC65+RC81+RC114</f>
        <v>0</v>
      </c>
      <c r="RD130" s="101">
        <f t="shared" si="3220"/>
        <v>0</v>
      </c>
      <c r="RE130" s="101"/>
      <c r="RF130" s="121"/>
      <c r="RG130" s="122" t="e">
        <f t="shared" si="2900"/>
        <v>#DIV/0!</v>
      </c>
      <c r="RH130" s="469">
        <f t="shared" si="2901"/>
        <v>0</v>
      </c>
      <c r="RI130" s="122"/>
      <c r="RJ130" s="101"/>
      <c r="RK130" s="119"/>
      <c r="RL130" s="93"/>
      <c r="RM130" s="120">
        <f t="shared" ref="RM130:RN130" si="3221">RM17+RM33+RM49+RM65+RM81+RM114</f>
        <v>0</v>
      </c>
      <c r="RN130" s="101">
        <f t="shared" si="3221"/>
        <v>0</v>
      </c>
      <c r="RO130" s="101"/>
      <c r="RP130" s="121"/>
      <c r="RQ130" s="122" t="e">
        <f t="shared" si="2903"/>
        <v>#DIV/0!</v>
      </c>
      <c r="RR130" s="469">
        <f t="shared" si="2904"/>
        <v>0</v>
      </c>
      <c r="RS130" s="122"/>
      <c r="RT130" s="101"/>
      <c r="RU130" s="119"/>
      <c r="RV130" s="93"/>
      <c r="RW130" s="120">
        <f t="shared" ref="RW130:RX130" si="3222">RW17+RW33+RW49+RW65+RW81+RW114</f>
        <v>0</v>
      </c>
      <c r="RX130" s="101">
        <f t="shared" si="3222"/>
        <v>0</v>
      </c>
      <c r="RY130" s="101"/>
      <c r="RZ130" s="121"/>
      <c r="SA130" s="122" t="e">
        <f t="shared" si="2906"/>
        <v>#DIV/0!</v>
      </c>
      <c r="SB130" s="469">
        <f t="shared" si="2907"/>
        <v>0</v>
      </c>
      <c r="SC130" s="122"/>
      <c r="SD130" s="101"/>
      <c r="SE130" s="119"/>
      <c r="SF130" s="93"/>
      <c r="SG130" s="120">
        <f t="shared" ref="SG130:SH130" si="3223">SG17+SG33+SG49+SG65+SG81+SG114</f>
        <v>0</v>
      </c>
      <c r="SH130" s="101">
        <f t="shared" si="3223"/>
        <v>0</v>
      </c>
      <c r="SI130" s="101"/>
      <c r="SJ130" s="121"/>
      <c r="SK130" s="122" t="e">
        <f t="shared" si="2909"/>
        <v>#DIV/0!</v>
      </c>
      <c r="SL130" s="469">
        <f t="shared" si="2910"/>
        <v>0</v>
      </c>
      <c r="SM130" s="122"/>
      <c r="SN130" s="101"/>
      <c r="SO130" s="119"/>
      <c r="SP130" s="93"/>
      <c r="SQ130" s="120">
        <f t="shared" ref="SQ130:SR130" si="3224">SQ17+SQ33+SQ49+SQ65+SQ81+SQ114</f>
        <v>0</v>
      </c>
      <c r="SR130" s="101">
        <f t="shared" si="3224"/>
        <v>0</v>
      </c>
      <c r="SS130" s="101"/>
      <c r="ST130" s="121"/>
      <c r="SU130" s="122" t="e">
        <f t="shared" si="2912"/>
        <v>#DIV/0!</v>
      </c>
      <c r="SV130" s="469">
        <f t="shared" si="2913"/>
        <v>0</v>
      </c>
      <c r="SW130" s="122"/>
      <c r="SX130" s="101"/>
      <c r="SY130" s="119"/>
      <c r="SZ130" s="93"/>
      <c r="TA130" s="120">
        <f t="shared" ref="TA130:TB130" si="3225">TA17+TA33+TA49+TA65+TA81+TA114</f>
        <v>0</v>
      </c>
      <c r="TB130" s="101">
        <f t="shared" si="3225"/>
        <v>0</v>
      </c>
      <c r="TC130" s="101"/>
      <c r="TD130" s="121"/>
      <c r="TE130" s="122" t="e">
        <f t="shared" si="2915"/>
        <v>#DIV/0!</v>
      </c>
      <c r="TF130" s="469">
        <f t="shared" si="2916"/>
        <v>0</v>
      </c>
      <c r="TG130" s="122"/>
      <c r="TH130" s="101"/>
      <c r="TI130" s="119"/>
      <c r="TJ130" s="93"/>
      <c r="TK130" s="120">
        <f t="shared" ref="TK130:TL130" si="3226">TK17+TK33+TK49+TK65+TK81+TK114</f>
        <v>0</v>
      </c>
      <c r="TL130" s="101">
        <f t="shared" si="3226"/>
        <v>0</v>
      </c>
      <c r="TM130" s="101"/>
      <c r="TN130" s="121"/>
      <c r="TO130" s="122" t="e">
        <f t="shared" si="2918"/>
        <v>#DIV/0!</v>
      </c>
      <c r="TP130" s="469">
        <f t="shared" si="2919"/>
        <v>0</v>
      </c>
      <c r="TQ130" s="122"/>
      <c r="TR130" s="101"/>
      <c r="TS130" s="119"/>
      <c r="TT130" s="93"/>
      <c r="TU130" s="120">
        <f t="shared" ref="TU130:TV130" si="3227">TU17+TU33+TU49+TU65+TU81+TU114</f>
        <v>0</v>
      </c>
      <c r="TV130" s="101">
        <f t="shared" si="3227"/>
        <v>0</v>
      </c>
      <c r="TW130" s="101"/>
      <c r="TX130" s="121"/>
      <c r="TY130" s="122" t="e">
        <f t="shared" si="2921"/>
        <v>#DIV/0!</v>
      </c>
      <c r="TZ130" s="469">
        <f t="shared" si="2922"/>
        <v>0</v>
      </c>
      <c r="UA130" s="122"/>
      <c r="UB130" s="101"/>
      <c r="UC130" s="119"/>
      <c r="UD130" s="93"/>
      <c r="UE130" s="120">
        <f t="shared" ref="UE130:UF130" si="3228">UE17+UE33+UE49+UE65+UE81+UE114</f>
        <v>0</v>
      </c>
      <c r="UF130" s="101">
        <f t="shared" si="3228"/>
        <v>0</v>
      </c>
      <c r="UG130" s="101"/>
      <c r="UH130" s="121"/>
      <c r="UI130" s="122" t="e">
        <f t="shared" si="2924"/>
        <v>#DIV/0!</v>
      </c>
      <c r="UJ130" s="469">
        <f t="shared" si="2925"/>
        <v>0</v>
      </c>
      <c r="UK130" s="122"/>
      <c r="UL130" s="101"/>
      <c r="UM130" s="119"/>
      <c r="UN130" s="93"/>
      <c r="UO130" s="120">
        <f t="shared" ref="UO130:UP130" si="3229">UO17+UO33+UO49+UO65+UO81+UO114</f>
        <v>0</v>
      </c>
      <c r="UP130" s="101">
        <f t="shared" si="3229"/>
        <v>0</v>
      </c>
      <c r="UQ130" s="101"/>
      <c r="UR130" s="121"/>
      <c r="US130" s="122" t="e">
        <f t="shared" si="2927"/>
        <v>#DIV/0!</v>
      </c>
      <c r="UT130" s="469">
        <f t="shared" si="2928"/>
        <v>0</v>
      </c>
      <c r="UU130" s="122"/>
      <c r="UV130" s="101"/>
      <c r="UW130" s="119"/>
      <c r="UX130" s="93"/>
      <c r="UY130" s="120">
        <f t="shared" ref="UY130:UZ130" si="3230">UY17+UY33+UY49+UY65+UY81+UY114</f>
        <v>0</v>
      </c>
      <c r="UZ130" s="101">
        <f t="shared" si="3230"/>
        <v>0</v>
      </c>
      <c r="VA130" s="101"/>
      <c r="VB130" s="121"/>
      <c r="VC130" s="122" t="e">
        <f t="shared" si="2930"/>
        <v>#DIV/0!</v>
      </c>
      <c r="VD130" s="469">
        <f t="shared" si="2931"/>
        <v>0</v>
      </c>
      <c r="VE130" s="122"/>
      <c r="VF130" s="101"/>
      <c r="VG130" s="119"/>
      <c r="VH130" s="93"/>
      <c r="VI130" s="120">
        <f t="shared" ref="VI130:VJ130" si="3231">VI17+VI33+VI49+VI65+VI81+VI114</f>
        <v>0</v>
      </c>
      <c r="VJ130" s="101">
        <f t="shared" si="3231"/>
        <v>0</v>
      </c>
      <c r="VK130" s="101"/>
      <c r="VL130" s="121"/>
      <c r="VM130" s="122" t="e">
        <f t="shared" si="2933"/>
        <v>#DIV/0!</v>
      </c>
      <c r="VN130" s="469">
        <f t="shared" si="2934"/>
        <v>0</v>
      </c>
      <c r="VO130" s="122"/>
      <c r="VP130" s="101"/>
      <c r="VQ130" s="119"/>
      <c r="VR130" s="93"/>
      <c r="VS130" s="120">
        <f t="shared" ref="VS130:VT130" si="3232">VS17+VS33+VS49+VS65+VS81+VS114</f>
        <v>0</v>
      </c>
      <c r="VT130" s="101">
        <f t="shared" si="3232"/>
        <v>0</v>
      </c>
      <c r="VU130" s="101"/>
      <c r="VV130" s="121"/>
      <c r="VW130" s="122" t="e">
        <f t="shared" si="2936"/>
        <v>#DIV/0!</v>
      </c>
      <c r="VX130" s="452">
        <f t="shared" si="2937"/>
        <v>0</v>
      </c>
      <c r="VY130" s="122"/>
      <c r="VZ130" s="101"/>
      <c r="WA130" s="119"/>
      <c r="WB130" s="93"/>
      <c r="WC130" s="120">
        <f t="shared" ref="WC130:WD130" si="3233">WC17+WC33+WC49+WC65+WC81+WC114</f>
        <v>0</v>
      </c>
      <c r="WD130" s="120">
        <f t="shared" si="3233"/>
        <v>0</v>
      </c>
      <c r="WE130" s="101"/>
      <c r="WF130" s="121"/>
    </row>
    <row r="131" spans="1:604" ht="48">
      <c r="A131" s="5"/>
      <c r="B131" s="94" t="s">
        <v>410</v>
      </c>
      <c r="C131" s="12" t="s">
        <v>920</v>
      </c>
      <c r="D131" s="12" t="s">
        <v>423</v>
      </c>
      <c r="E131" s="4"/>
      <c r="F131" s="469">
        <f t="shared" si="2760"/>
        <v>0</v>
      </c>
      <c r="G131" s="122"/>
      <c r="H131" s="101"/>
      <c r="I131" s="119"/>
      <c r="J131" s="93"/>
      <c r="K131" s="120">
        <f t="shared" si="2761"/>
        <v>0</v>
      </c>
      <c r="L131" s="101">
        <f t="shared" si="2761"/>
        <v>0</v>
      </c>
      <c r="M131" s="101"/>
      <c r="N131" s="121"/>
      <c r="O131" s="122">
        <f t="shared" si="2762"/>
        <v>0</v>
      </c>
      <c r="P131" s="469">
        <f t="shared" si="2763"/>
        <v>39</v>
      </c>
      <c r="Q131" s="122"/>
      <c r="R131" s="101"/>
      <c r="S131" s="119"/>
      <c r="T131" s="93"/>
      <c r="U131" s="120">
        <f t="shared" ref="U131:V131" si="3234">U18+U34+U50+U66+U82+U115</f>
        <v>7673.4504500000003</v>
      </c>
      <c r="V131" s="101">
        <f t="shared" si="3234"/>
        <v>299264.56</v>
      </c>
      <c r="W131" s="101"/>
      <c r="X131" s="121"/>
      <c r="Y131" s="122">
        <f t="shared" si="2765"/>
        <v>0.86079000000000006</v>
      </c>
      <c r="Z131" s="469">
        <f t="shared" si="2766"/>
        <v>0</v>
      </c>
      <c r="AA131" s="122"/>
      <c r="AB131" s="101"/>
      <c r="AC131" s="119"/>
      <c r="AD131" s="93"/>
      <c r="AE131" s="120">
        <f t="shared" ref="AE131:AF131" si="3235">AE18+AE34+AE50+AE66+AE82+AE115</f>
        <v>0</v>
      </c>
      <c r="AF131" s="101">
        <f t="shared" si="3235"/>
        <v>0</v>
      </c>
      <c r="AG131" s="101"/>
      <c r="AH131" s="121"/>
      <c r="AI131" s="122">
        <f t="shared" si="2768"/>
        <v>0</v>
      </c>
      <c r="AJ131" s="469">
        <f t="shared" si="2769"/>
        <v>0</v>
      </c>
      <c r="AK131" s="122"/>
      <c r="AL131" s="101"/>
      <c r="AM131" s="119"/>
      <c r="AN131" s="93"/>
      <c r="AO131" s="120">
        <f t="shared" ref="AO131:AP131" si="3236">AO18+AO34+AO50+AO66+AO82+AO115</f>
        <v>0</v>
      </c>
      <c r="AP131" s="101">
        <f t="shared" si="3236"/>
        <v>0</v>
      </c>
      <c r="AQ131" s="101"/>
      <c r="AR131" s="121"/>
      <c r="AS131" s="122">
        <f t="shared" si="2771"/>
        <v>0</v>
      </c>
      <c r="AT131" s="469">
        <f t="shared" si="2772"/>
        <v>0</v>
      </c>
      <c r="AU131" s="122"/>
      <c r="AV131" s="101"/>
      <c r="AW131" s="119"/>
      <c r="AX131" s="93"/>
      <c r="AY131" s="120">
        <f t="shared" ref="AY131:AZ131" si="3237">AY18+AY34+AY50+AY66+AY82+AY115</f>
        <v>0</v>
      </c>
      <c r="AZ131" s="101">
        <f t="shared" si="3237"/>
        <v>0</v>
      </c>
      <c r="BA131" s="101"/>
      <c r="BB131" s="121"/>
      <c r="BC131" s="122">
        <f t="shared" si="2774"/>
        <v>0</v>
      </c>
      <c r="BD131" s="469">
        <f t="shared" si="2775"/>
        <v>0</v>
      </c>
      <c r="BE131" s="122"/>
      <c r="BF131" s="101"/>
      <c r="BG131" s="119"/>
      <c r="BH131" s="93"/>
      <c r="BI131" s="120">
        <f t="shared" ref="BI131:BJ131" si="3238">BI18+BI34+BI50+BI66+BI82+BI115</f>
        <v>0</v>
      </c>
      <c r="BJ131" s="101">
        <f t="shared" si="3238"/>
        <v>0</v>
      </c>
      <c r="BK131" s="101"/>
      <c r="BL131" s="121"/>
      <c r="BM131" s="122">
        <f t="shared" si="2777"/>
        <v>0</v>
      </c>
      <c r="BN131" s="469">
        <f t="shared" si="2778"/>
        <v>50</v>
      </c>
      <c r="BO131" s="122"/>
      <c r="BP131" s="101"/>
      <c r="BQ131" s="119"/>
      <c r="BR131" s="93"/>
      <c r="BS131" s="120">
        <f t="shared" ref="BS131:BT131" si="3239">BS18+BS34+BS50+BS66+BS82+BS115</f>
        <v>12779.046</v>
      </c>
      <c r="BT131" s="101">
        <f t="shared" si="3239"/>
        <v>638952.30000000005</v>
      </c>
      <c r="BU131" s="101"/>
      <c r="BV131" s="121"/>
      <c r="BW131" s="122">
        <f t="shared" si="2780"/>
        <v>1.4335199999999999</v>
      </c>
      <c r="BX131" s="469">
        <f t="shared" si="2781"/>
        <v>0</v>
      </c>
      <c r="BY131" s="122"/>
      <c r="BZ131" s="101"/>
      <c r="CA131" s="119"/>
      <c r="CB131" s="93"/>
      <c r="CC131" s="120">
        <f t="shared" ref="CC131:CD131" si="3240">CC18+CC34+CC50+CC66+CC82+CC115</f>
        <v>0</v>
      </c>
      <c r="CD131" s="101">
        <f t="shared" si="3240"/>
        <v>0</v>
      </c>
      <c r="CE131" s="101"/>
      <c r="CF131" s="121"/>
      <c r="CG131" s="122">
        <f t="shared" si="2783"/>
        <v>0</v>
      </c>
      <c r="CH131" s="469">
        <f t="shared" si="2784"/>
        <v>0</v>
      </c>
      <c r="CI131" s="122"/>
      <c r="CJ131" s="101"/>
      <c r="CK131" s="119"/>
      <c r="CL131" s="93"/>
      <c r="CM131" s="120">
        <f t="shared" ref="CM131:CN131" si="3241">CM18+CM34+CM50+CM66+CM82+CM115</f>
        <v>0</v>
      </c>
      <c r="CN131" s="101">
        <f t="shared" si="3241"/>
        <v>0</v>
      </c>
      <c r="CO131" s="101"/>
      <c r="CP131" s="121"/>
      <c r="CQ131" s="122">
        <f t="shared" si="2786"/>
        <v>0</v>
      </c>
      <c r="CR131" s="469">
        <f t="shared" si="2787"/>
        <v>0</v>
      </c>
      <c r="CS131" s="122"/>
      <c r="CT131" s="101"/>
      <c r="CU131" s="119"/>
      <c r="CV131" s="93"/>
      <c r="CW131" s="120">
        <f t="shared" ref="CW131:CX131" si="3242">CW18+CW34+CW50+CW66+CW82+CW115</f>
        <v>0</v>
      </c>
      <c r="CX131" s="101">
        <f t="shared" si="3242"/>
        <v>0</v>
      </c>
      <c r="CY131" s="101"/>
      <c r="CZ131" s="121"/>
      <c r="DA131" s="122">
        <f t="shared" si="2789"/>
        <v>0</v>
      </c>
      <c r="DB131" s="469">
        <f t="shared" si="2790"/>
        <v>28</v>
      </c>
      <c r="DC131" s="122"/>
      <c r="DD131" s="101"/>
      <c r="DE131" s="119"/>
      <c r="DF131" s="93"/>
      <c r="DG131" s="120">
        <f t="shared" ref="DG131:DH131" si="3243">DG18+DG34+DG50+DG66+DG82+DG115</f>
        <v>10612.033009999999</v>
      </c>
      <c r="DH131" s="101">
        <f t="shared" si="3243"/>
        <v>297136.93</v>
      </c>
      <c r="DI131" s="101"/>
      <c r="DJ131" s="121"/>
      <c r="DK131" s="122">
        <f t="shared" si="2792"/>
        <v>1.1904300000000001</v>
      </c>
      <c r="DL131" s="469">
        <f t="shared" si="2793"/>
        <v>0</v>
      </c>
      <c r="DM131" s="122"/>
      <c r="DN131" s="101"/>
      <c r="DO131" s="119"/>
      <c r="DP131" s="93"/>
      <c r="DQ131" s="120">
        <f t="shared" ref="DQ131:DR131" si="3244">DQ18+DQ34+DQ50+DQ66+DQ82+DQ115</f>
        <v>0</v>
      </c>
      <c r="DR131" s="101">
        <f t="shared" si="3244"/>
        <v>0</v>
      </c>
      <c r="DS131" s="101"/>
      <c r="DT131" s="121"/>
      <c r="DU131" s="122">
        <f t="shared" si="2795"/>
        <v>0</v>
      </c>
      <c r="DV131" s="469">
        <f t="shared" si="2796"/>
        <v>53</v>
      </c>
      <c r="DW131" s="122"/>
      <c r="DX131" s="101"/>
      <c r="DY131" s="119"/>
      <c r="DZ131" s="93"/>
      <c r="EA131" s="120">
        <f t="shared" ref="EA131:EB131" si="3245">EA18+EA34+EA50+EA66+EA82+EA115</f>
        <v>8953.8124399999997</v>
      </c>
      <c r="EB131" s="101">
        <f t="shared" si="3245"/>
        <v>474552.06</v>
      </c>
      <c r="EC131" s="101"/>
      <c r="ED131" s="121"/>
      <c r="EE131" s="122">
        <f t="shared" si="2798"/>
        <v>1.0044200000000001</v>
      </c>
      <c r="EF131" s="469">
        <f t="shared" si="2799"/>
        <v>0</v>
      </c>
      <c r="EG131" s="122"/>
      <c r="EH131" s="101"/>
      <c r="EI131" s="119"/>
      <c r="EJ131" s="93"/>
      <c r="EK131" s="120">
        <f t="shared" ref="EK131:EL131" si="3246">EK18+EK34+EK50+EK66+EK82+EK115</f>
        <v>0</v>
      </c>
      <c r="EL131" s="101">
        <f t="shared" si="3246"/>
        <v>0</v>
      </c>
      <c r="EM131" s="101"/>
      <c r="EN131" s="121"/>
      <c r="EO131" s="122">
        <f t="shared" si="2801"/>
        <v>0</v>
      </c>
      <c r="EP131" s="469">
        <f t="shared" si="2802"/>
        <v>0</v>
      </c>
      <c r="EQ131" s="122"/>
      <c r="ER131" s="101"/>
      <c r="ES131" s="119"/>
      <c r="ET131" s="93"/>
      <c r="EU131" s="120">
        <f t="shared" ref="EU131:EV131" si="3247">EU18+EU34+EU50+EU66+EU82+EU115</f>
        <v>0</v>
      </c>
      <c r="EV131" s="101">
        <f t="shared" si="3247"/>
        <v>0</v>
      </c>
      <c r="EW131" s="101"/>
      <c r="EX131" s="121"/>
      <c r="EY131" s="122">
        <f t="shared" si="2804"/>
        <v>0</v>
      </c>
      <c r="EZ131" s="469">
        <f t="shared" si="2805"/>
        <v>0</v>
      </c>
      <c r="FA131" s="122"/>
      <c r="FB131" s="101"/>
      <c r="FC131" s="119"/>
      <c r="FD131" s="93"/>
      <c r="FE131" s="120">
        <f t="shared" ref="FE131:FF131" si="3248">FE18+FE34+FE50+FE66+FE82+FE115</f>
        <v>0</v>
      </c>
      <c r="FF131" s="101">
        <f t="shared" si="3248"/>
        <v>0</v>
      </c>
      <c r="FG131" s="101"/>
      <c r="FH131" s="121"/>
      <c r="FI131" s="122">
        <f t="shared" si="2807"/>
        <v>0</v>
      </c>
      <c r="FJ131" s="469">
        <f t="shared" si="2808"/>
        <v>0</v>
      </c>
      <c r="FK131" s="122"/>
      <c r="FL131" s="101"/>
      <c r="FM131" s="119"/>
      <c r="FN131" s="93"/>
      <c r="FO131" s="120">
        <f t="shared" ref="FO131:FP131" si="3249">FO18+FO34+FO50+FO66+FO82+FO115</f>
        <v>0</v>
      </c>
      <c r="FP131" s="101">
        <f t="shared" si="3249"/>
        <v>0</v>
      </c>
      <c r="FQ131" s="101"/>
      <c r="FR131" s="121"/>
      <c r="FS131" s="122">
        <f t="shared" si="2810"/>
        <v>0</v>
      </c>
      <c r="FT131" s="469">
        <f t="shared" si="2811"/>
        <v>0</v>
      </c>
      <c r="FU131" s="122"/>
      <c r="FV131" s="101"/>
      <c r="FW131" s="119"/>
      <c r="FX131" s="93"/>
      <c r="FY131" s="120">
        <f t="shared" ref="FY131:FZ131" si="3250">FY18+FY34+FY50+FY66+FY82+FY115</f>
        <v>0</v>
      </c>
      <c r="FZ131" s="101">
        <f t="shared" si="3250"/>
        <v>0</v>
      </c>
      <c r="GA131" s="101"/>
      <c r="GB131" s="121"/>
      <c r="GC131" s="122">
        <f t="shared" si="2813"/>
        <v>0</v>
      </c>
      <c r="GD131" s="469">
        <f t="shared" si="2814"/>
        <v>0</v>
      </c>
      <c r="GE131" s="122"/>
      <c r="GF131" s="101"/>
      <c r="GG131" s="119"/>
      <c r="GH131" s="93"/>
      <c r="GI131" s="120">
        <f t="shared" ref="GI131:GJ131" si="3251">GI18+GI34+GI50+GI66+GI82+GI115</f>
        <v>0</v>
      </c>
      <c r="GJ131" s="101">
        <f t="shared" si="3251"/>
        <v>0</v>
      </c>
      <c r="GK131" s="101"/>
      <c r="GL131" s="121"/>
      <c r="GM131" s="122">
        <f t="shared" si="2816"/>
        <v>0</v>
      </c>
      <c r="GN131" s="469">
        <f t="shared" si="2817"/>
        <v>95</v>
      </c>
      <c r="GO131" s="122"/>
      <c r="GP131" s="101"/>
      <c r="GQ131" s="119"/>
      <c r="GR131" s="93"/>
      <c r="GS131" s="120">
        <f t="shared" ref="GS131:GT131" si="3252">GS18+GS34+GS50+GS66+GS82+GS115</f>
        <v>9997.1547100000007</v>
      </c>
      <c r="GT131" s="101">
        <f t="shared" si="3252"/>
        <v>949729.7</v>
      </c>
      <c r="GU131" s="101"/>
      <c r="GV131" s="121"/>
      <c r="GW131" s="122">
        <f t="shared" si="2819"/>
        <v>1.1214599999999999</v>
      </c>
      <c r="GX131" s="469">
        <f t="shared" si="2820"/>
        <v>0</v>
      </c>
      <c r="GY131" s="122"/>
      <c r="GZ131" s="101"/>
      <c r="HA131" s="119"/>
      <c r="HB131" s="93"/>
      <c r="HC131" s="120">
        <f t="shared" ref="HC131:HD131" si="3253">HC18+HC34+HC50+HC66+HC82+HC115</f>
        <v>0</v>
      </c>
      <c r="HD131" s="101">
        <f t="shared" si="3253"/>
        <v>0</v>
      </c>
      <c r="HE131" s="101"/>
      <c r="HF131" s="121"/>
      <c r="HG131" s="122">
        <f t="shared" si="2822"/>
        <v>0</v>
      </c>
      <c r="HH131" s="469">
        <f t="shared" si="2823"/>
        <v>0</v>
      </c>
      <c r="HI131" s="122"/>
      <c r="HJ131" s="101"/>
      <c r="HK131" s="119"/>
      <c r="HL131" s="93"/>
      <c r="HM131" s="120">
        <f t="shared" ref="HM131:HN131" si="3254">HM18+HM34+HM50+HM66+HM82+HM115</f>
        <v>0</v>
      </c>
      <c r="HN131" s="101">
        <f t="shared" si="3254"/>
        <v>0</v>
      </c>
      <c r="HO131" s="101"/>
      <c r="HP131" s="121"/>
      <c r="HQ131" s="122">
        <f t="shared" si="2825"/>
        <v>0</v>
      </c>
      <c r="HR131" s="469">
        <f t="shared" si="2826"/>
        <v>0</v>
      </c>
      <c r="HS131" s="122"/>
      <c r="HT131" s="101"/>
      <c r="HU131" s="119"/>
      <c r="HV131" s="93"/>
      <c r="HW131" s="120">
        <f t="shared" ref="HW131:HX131" si="3255">HW18+HW34+HW50+HW66+HW82+HW115</f>
        <v>0</v>
      </c>
      <c r="HX131" s="101">
        <f t="shared" si="3255"/>
        <v>0</v>
      </c>
      <c r="HY131" s="101"/>
      <c r="HZ131" s="121"/>
      <c r="IA131" s="122">
        <f t="shared" si="2828"/>
        <v>0</v>
      </c>
      <c r="IB131" s="469">
        <f t="shared" si="2829"/>
        <v>14</v>
      </c>
      <c r="IC131" s="122"/>
      <c r="ID131" s="101"/>
      <c r="IE131" s="119"/>
      <c r="IF131" s="93"/>
      <c r="IG131" s="120">
        <f t="shared" ref="IG131:IH131" si="3256">IG18+IG34+IG50+IG66+IG82+IG115</f>
        <v>10721.74135</v>
      </c>
      <c r="IH131" s="101">
        <f t="shared" si="3256"/>
        <v>150104.38</v>
      </c>
      <c r="II131" s="101"/>
      <c r="IJ131" s="121"/>
      <c r="IK131" s="122">
        <f t="shared" si="2831"/>
        <v>1.2027399999999999</v>
      </c>
      <c r="IL131" s="469">
        <f t="shared" si="2832"/>
        <v>0</v>
      </c>
      <c r="IM131" s="122"/>
      <c r="IN131" s="101"/>
      <c r="IO131" s="119"/>
      <c r="IP131" s="93"/>
      <c r="IQ131" s="120">
        <f t="shared" ref="IQ131:IR131" si="3257">IQ18+IQ34+IQ50+IQ66+IQ82+IQ115</f>
        <v>0</v>
      </c>
      <c r="IR131" s="101">
        <f t="shared" si="3257"/>
        <v>0</v>
      </c>
      <c r="IS131" s="101"/>
      <c r="IT131" s="121"/>
      <c r="IU131" s="122">
        <f t="shared" si="2834"/>
        <v>0</v>
      </c>
      <c r="IV131" s="469">
        <f t="shared" si="2835"/>
        <v>0</v>
      </c>
      <c r="IW131" s="122"/>
      <c r="IX131" s="101"/>
      <c r="IY131" s="119"/>
      <c r="IZ131" s="93"/>
      <c r="JA131" s="120">
        <f t="shared" ref="JA131:JB131" si="3258">JA18+JA34+JA50+JA66+JA82+JA115</f>
        <v>0</v>
      </c>
      <c r="JB131" s="101">
        <f t="shared" si="3258"/>
        <v>0</v>
      </c>
      <c r="JC131" s="101"/>
      <c r="JD131" s="121"/>
      <c r="JE131" s="122">
        <f t="shared" si="2837"/>
        <v>0</v>
      </c>
      <c r="JF131" s="469">
        <f t="shared" si="2838"/>
        <v>26</v>
      </c>
      <c r="JG131" s="122"/>
      <c r="JH131" s="101"/>
      <c r="JI131" s="119"/>
      <c r="JJ131" s="93"/>
      <c r="JK131" s="120">
        <f t="shared" ref="JK131:JL131" si="3259">JK18+JK34+JK50+JK66+JK82+JK115</f>
        <v>12721.78544</v>
      </c>
      <c r="JL131" s="101">
        <f t="shared" si="3259"/>
        <v>330766.42</v>
      </c>
      <c r="JM131" s="101"/>
      <c r="JN131" s="121"/>
      <c r="JO131" s="122">
        <f t="shared" si="2840"/>
        <v>1.4271</v>
      </c>
      <c r="JP131" s="469">
        <f t="shared" si="2841"/>
        <v>0</v>
      </c>
      <c r="JQ131" s="122"/>
      <c r="JR131" s="101"/>
      <c r="JS131" s="119"/>
      <c r="JT131" s="93"/>
      <c r="JU131" s="120">
        <f t="shared" ref="JU131:JV131" si="3260">JU18+JU34+JU50+JU66+JU82+JU115</f>
        <v>0</v>
      </c>
      <c r="JV131" s="101">
        <f t="shared" si="3260"/>
        <v>0</v>
      </c>
      <c r="JW131" s="101"/>
      <c r="JX131" s="121"/>
      <c r="JY131" s="122">
        <f t="shared" si="2843"/>
        <v>0</v>
      </c>
      <c r="JZ131" s="469">
        <f t="shared" si="2844"/>
        <v>0</v>
      </c>
      <c r="KA131" s="122"/>
      <c r="KB131" s="101"/>
      <c r="KC131" s="119"/>
      <c r="KD131" s="93"/>
      <c r="KE131" s="120">
        <f t="shared" ref="KE131:KF131" si="3261">KE18+KE34+KE50+KE66+KE82+KE115</f>
        <v>0</v>
      </c>
      <c r="KF131" s="101">
        <f t="shared" si="3261"/>
        <v>0</v>
      </c>
      <c r="KG131" s="101"/>
      <c r="KH131" s="121"/>
      <c r="KI131" s="122">
        <f t="shared" si="2846"/>
        <v>0</v>
      </c>
      <c r="KJ131" s="469">
        <f t="shared" si="2847"/>
        <v>27</v>
      </c>
      <c r="KK131" s="122"/>
      <c r="KL131" s="101"/>
      <c r="KM131" s="119"/>
      <c r="KN131" s="93"/>
      <c r="KO131" s="120">
        <f t="shared" ref="KO131:KP131" si="3262">KO18+KO34+KO50+KO66+KO82+KO115</f>
        <v>7629.01757</v>
      </c>
      <c r="KP131" s="101">
        <f t="shared" si="3262"/>
        <v>205983.47</v>
      </c>
      <c r="KQ131" s="101"/>
      <c r="KR131" s="121"/>
      <c r="KS131" s="122">
        <f t="shared" si="2849"/>
        <v>0.85580999999999996</v>
      </c>
      <c r="KT131" s="469">
        <f t="shared" si="2850"/>
        <v>15</v>
      </c>
      <c r="KU131" s="122"/>
      <c r="KV131" s="101"/>
      <c r="KW131" s="119"/>
      <c r="KX131" s="93"/>
      <c r="KY131" s="120">
        <f t="shared" ref="KY131:KZ131" si="3263">KY18+KY34+KY50+KY66+KY82+KY115</f>
        <v>6866.6741499999998</v>
      </c>
      <c r="KZ131" s="101">
        <f t="shared" si="3263"/>
        <v>103000.11</v>
      </c>
      <c r="LA131" s="101"/>
      <c r="LB131" s="121"/>
      <c r="LC131" s="122">
        <f t="shared" si="2852"/>
        <v>0.77029000000000003</v>
      </c>
      <c r="LD131" s="469">
        <f t="shared" si="2853"/>
        <v>0</v>
      </c>
      <c r="LE131" s="122"/>
      <c r="LF131" s="101"/>
      <c r="LG131" s="119"/>
      <c r="LH131" s="93"/>
      <c r="LI131" s="120">
        <f t="shared" ref="LI131:LJ131" si="3264">LI18+LI34+LI50+LI66+LI82+LI115</f>
        <v>0</v>
      </c>
      <c r="LJ131" s="101">
        <f t="shared" si="3264"/>
        <v>0</v>
      </c>
      <c r="LK131" s="101"/>
      <c r="LL131" s="121"/>
      <c r="LM131" s="122">
        <f t="shared" si="2855"/>
        <v>0</v>
      </c>
      <c r="LN131" s="469">
        <f t="shared" si="2856"/>
        <v>0</v>
      </c>
      <c r="LO131" s="122"/>
      <c r="LP131" s="101"/>
      <c r="LQ131" s="119"/>
      <c r="LR131" s="93"/>
      <c r="LS131" s="120">
        <f t="shared" ref="LS131:LT131" si="3265">LS18+LS34+LS50+LS66+LS82+LS115</f>
        <v>0</v>
      </c>
      <c r="LT131" s="101">
        <f t="shared" si="3265"/>
        <v>0</v>
      </c>
      <c r="LU131" s="101"/>
      <c r="LV131" s="121"/>
      <c r="LW131" s="122">
        <f t="shared" si="2858"/>
        <v>0</v>
      </c>
      <c r="LX131" s="469">
        <f t="shared" si="2859"/>
        <v>0</v>
      </c>
      <c r="LY131" s="122"/>
      <c r="LZ131" s="101"/>
      <c r="MA131" s="119"/>
      <c r="MB131" s="93"/>
      <c r="MC131" s="120">
        <f t="shared" ref="MC131:MD131" si="3266">MC18+MC34+MC50+MC66+MC82+MC115</f>
        <v>0</v>
      </c>
      <c r="MD131" s="101">
        <f t="shared" si="3266"/>
        <v>0</v>
      </c>
      <c r="ME131" s="101"/>
      <c r="MF131" s="121"/>
      <c r="MG131" s="122">
        <f t="shared" si="2861"/>
        <v>0</v>
      </c>
      <c r="MH131" s="469">
        <f t="shared" si="2862"/>
        <v>73</v>
      </c>
      <c r="MI131" s="122"/>
      <c r="MJ131" s="101"/>
      <c r="MK131" s="119"/>
      <c r="ML131" s="93"/>
      <c r="MM131" s="120">
        <f t="shared" ref="MM131:MN131" si="3267">MM18+MM34+MM50+MM66+MM82+MM115</f>
        <v>8451.0342600000004</v>
      </c>
      <c r="MN131" s="101">
        <f t="shared" si="3267"/>
        <v>616925.5</v>
      </c>
      <c r="MO131" s="101"/>
      <c r="MP131" s="121"/>
      <c r="MQ131" s="122">
        <f t="shared" si="2864"/>
        <v>0.94801999999999997</v>
      </c>
      <c r="MR131" s="469">
        <f t="shared" si="2865"/>
        <v>18</v>
      </c>
      <c r="MS131" s="122"/>
      <c r="MT131" s="101"/>
      <c r="MU131" s="119"/>
      <c r="MV131" s="93"/>
      <c r="MW131" s="120">
        <f t="shared" ref="MW131:MX131" si="3268">MW18+MW34+MW50+MW66+MW82+MW115</f>
        <v>8865.8555099999994</v>
      </c>
      <c r="MX131" s="101">
        <f t="shared" si="3268"/>
        <v>159585.4</v>
      </c>
      <c r="MY131" s="101"/>
      <c r="MZ131" s="121"/>
      <c r="NA131" s="122">
        <f t="shared" si="2867"/>
        <v>0.99455000000000005</v>
      </c>
      <c r="NB131" s="469">
        <f t="shared" si="2868"/>
        <v>16</v>
      </c>
      <c r="NC131" s="122"/>
      <c r="ND131" s="101"/>
      <c r="NE131" s="119"/>
      <c r="NF131" s="93"/>
      <c r="NG131" s="120">
        <f t="shared" ref="NG131:NH131" si="3269">NG18+NG34+NG50+NG66+NG82+NG115</f>
        <v>7068.2368900000001</v>
      </c>
      <c r="NH131" s="101">
        <f t="shared" si="3269"/>
        <v>113091.79</v>
      </c>
      <c r="NI131" s="101"/>
      <c r="NJ131" s="121"/>
      <c r="NK131" s="122">
        <f t="shared" si="2870"/>
        <v>0.79290000000000005</v>
      </c>
      <c r="NL131" s="469">
        <f t="shared" si="2871"/>
        <v>25</v>
      </c>
      <c r="NM131" s="122"/>
      <c r="NN131" s="101"/>
      <c r="NO131" s="119"/>
      <c r="NP131" s="93"/>
      <c r="NQ131" s="120">
        <f t="shared" ref="NQ131:NR131" si="3270">NQ18+NQ34+NQ50+NQ66+NQ82+NQ115</f>
        <v>7463.3643899999997</v>
      </c>
      <c r="NR131" s="101">
        <f t="shared" si="3270"/>
        <v>186584.11</v>
      </c>
      <c r="NS131" s="101"/>
      <c r="NT131" s="121"/>
      <c r="NU131" s="122">
        <f t="shared" si="2873"/>
        <v>0.83721999999999996</v>
      </c>
      <c r="NV131" s="469">
        <f t="shared" si="2874"/>
        <v>0</v>
      </c>
      <c r="NW131" s="122"/>
      <c r="NX131" s="101"/>
      <c r="NY131" s="119"/>
      <c r="NZ131" s="93"/>
      <c r="OA131" s="120">
        <f t="shared" ref="OA131:OB131" si="3271">OA18+OA34+OA50+OA66+OA82+OA115</f>
        <v>0</v>
      </c>
      <c r="OB131" s="101">
        <f t="shared" si="3271"/>
        <v>0</v>
      </c>
      <c r="OC131" s="101"/>
      <c r="OD131" s="121"/>
      <c r="OE131" s="122">
        <f t="shared" si="2876"/>
        <v>0</v>
      </c>
      <c r="OF131" s="469">
        <f t="shared" si="2877"/>
        <v>0</v>
      </c>
      <c r="OG131" s="122"/>
      <c r="OH131" s="101"/>
      <c r="OI131" s="119"/>
      <c r="OJ131" s="93"/>
      <c r="OK131" s="120">
        <f t="shared" ref="OK131:OL131" si="3272">OK18+OK34+OK50+OK66+OK82+OK115</f>
        <v>0</v>
      </c>
      <c r="OL131" s="101">
        <f t="shared" si="3272"/>
        <v>0</v>
      </c>
      <c r="OM131" s="101"/>
      <c r="ON131" s="121"/>
      <c r="OO131" s="122">
        <f t="shared" si="2879"/>
        <v>0</v>
      </c>
      <c r="OP131" s="469">
        <f t="shared" si="2880"/>
        <v>0</v>
      </c>
      <c r="OQ131" s="122"/>
      <c r="OR131" s="101"/>
      <c r="OS131" s="119"/>
      <c r="OT131" s="93"/>
      <c r="OU131" s="120">
        <f t="shared" ref="OU131:OV131" si="3273">OU18+OU34+OU50+OU66+OU82+OU115</f>
        <v>0</v>
      </c>
      <c r="OV131" s="101">
        <f t="shared" si="3273"/>
        <v>0</v>
      </c>
      <c r="OW131" s="101"/>
      <c r="OX131" s="121"/>
      <c r="OY131" s="122">
        <f t="shared" si="2882"/>
        <v>0</v>
      </c>
      <c r="OZ131" s="469">
        <f t="shared" si="2883"/>
        <v>0</v>
      </c>
      <c r="PA131" s="122"/>
      <c r="PB131" s="101"/>
      <c r="PC131" s="119"/>
      <c r="PD131" s="93"/>
      <c r="PE131" s="120">
        <f t="shared" ref="PE131:PF131" si="3274">PE18+PE34+PE50+PE66+PE82+PE115</f>
        <v>0</v>
      </c>
      <c r="PF131" s="101">
        <f t="shared" si="3274"/>
        <v>0</v>
      </c>
      <c r="PG131" s="101"/>
      <c r="PH131" s="121"/>
      <c r="PI131" s="122">
        <f t="shared" si="2885"/>
        <v>0</v>
      </c>
      <c r="PJ131" s="469">
        <f t="shared" si="2886"/>
        <v>0</v>
      </c>
      <c r="PK131" s="122"/>
      <c r="PL131" s="101"/>
      <c r="PM131" s="119"/>
      <c r="PN131" s="93"/>
      <c r="PO131" s="120">
        <f t="shared" ref="PO131:PP131" si="3275">PO18+PO34+PO50+PO66+PO82+PO115</f>
        <v>0</v>
      </c>
      <c r="PP131" s="101">
        <f t="shared" si="3275"/>
        <v>0</v>
      </c>
      <c r="PQ131" s="101"/>
      <c r="PR131" s="121"/>
      <c r="PS131" s="122">
        <f t="shared" si="2888"/>
        <v>0</v>
      </c>
      <c r="PT131" s="469">
        <f t="shared" si="2889"/>
        <v>0</v>
      </c>
      <c r="PU131" s="122"/>
      <c r="PV131" s="101"/>
      <c r="PW131" s="119"/>
      <c r="PX131" s="93"/>
      <c r="PY131" s="120">
        <f t="shared" ref="PY131:PZ131" si="3276">PY18+PY34+PY50+PY66+PY82+PY115</f>
        <v>0</v>
      </c>
      <c r="PZ131" s="101">
        <f t="shared" si="3276"/>
        <v>0</v>
      </c>
      <c r="QA131" s="101"/>
      <c r="QB131" s="121"/>
      <c r="QC131" s="122">
        <f t="shared" si="2891"/>
        <v>0</v>
      </c>
      <c r="QD131" s="469">
        <f t="shared" si="2892"/>
        <v>0</v>
      </c>
      <c r="QE131" s="122"/>
      <c r="QF131" s="101"/>
      <c r="QG131" s="119"/>
      <c r="QH131" s="93"/>
      <c r="QI131" s="120">
        <f t="shared" ref="QI131:QJ131" si="3277">QI18+QI34+QI50+QI66+QI82+QI115</f>
        <v>0</v>
      </c>
      <c r="QJ131" s="101">
        <f t="shared" si="3277"/>
        <v>0</v>
      </c>
      <c r="QK131" s="101"/>
      <c r="QL131" s="121"/>
      <c r="QM131" s="122">
        <f t="shared" si="2894"/>
        <v>0</v>
      </c>
      <c r="QN131" s="469">
        <f t="shared" si="2895"/>
        <v>0</v>
      </c>
      <c r="QO131" s="122"/>
      <c r="QP131" s="101"/>
      <c r="QQ131" s="119"/>
      <c r="QR131" s="93"/>
      <c r="QS131" s="120">
        <f t="shared" ref="QS131:QT131" si="3278">QS18+QS34+QS50+QS66+QS82+QS115</f>
        <v>0</v>
      </c>
      <c r="QT131" s="101">
        <f t="shared" si="3278"/>
        <v>0</v>
      </c>
      <c r="QU131" s="101"/>
      <c r="QV131" s="121"/>
      <c r="QW131" s="122">
        <f t="shared" si="2897"/>
        <v>0</v>
      </c>
      <c r="QX131" s="469">
        <f t="shared" si="2898"/>
        <v>0</v>
      </c>
      <c r="QY131" s="122"/>
      <c r="QZ131" s="101"/>
      <c r="RA131" s="119"/>
      <c r="RB131" s="93"/>
      <c r="RC131" s="120">
        <f t="shared" ref="RC131:RD131" si="3279">RC18+RC34+RC50+RC66+RC82+RC115</f>
        <v>0</v>
      </c>
      <c r="RD131" s="101">
        <f t="shared" si="3279"/>
        <v>0</v>
      </c>
      <c r="RE131" s="101"/>
      <c r="RF131" s="121"/>
      <c r="RG131" s="122">
        <f t="shared" si="2900"/>
        <v>0</v>
      </c>
      <c r="RH131" s="469">
        <f t="shared" si="2901"/>
        <v>0</v>
      </c>
      <c r="RI131" s="122"/>
      <c r="RJ131" s="101"/>
      <c r="RK131" s="119"/>
      <c r="RL131" s="93"/>
      <c r="RM131" s="120">
        <f t="shared" ref="RM131:RN131" si="3280">RM18+RM34+RM50+RM66+RM82+RM115</f>
        <v>0</v>
      </c>
      <c r="RN131" s="101">
        <f t="shared" si="3280"/>
        <v>0</v>
      </c>
      <c r="RO131" s="101"/>
      <c r="RP131" s="121"/>
      <c r="RQ131" s="122">
        <f t="shared" si="2903"/>
        <v>0</v>
      </c>
      <c r="RR131" s="469">
        <f t="shared" si="2904"/>
        <v>43</v>
      </c>
      <c r="RS131" s="122"/>
      <c r="RT131" s="101"/>
      <c r="RU131" s="119"/>
      <c r="RV131" s="93"/>
      <c r="RW131" s="120">
        <f t="shared" ref="RW131:RX131" si="3281">RW18+RW34+RW50+RW66+RW82+RW115</f>
        <v>9259.1514800000004</v>
      </c>
      <c r="RX131" s="101">
        <f t="shared" si="3281"/>
        <v>398143.52</v>
      </c>
      <c r="RY131" s="101"/>
      <c r="RZ131" s="121"/>
      <c r="SA131" s="122">
        <f t="shared" si="2906"/>
        <v>1.03867</v>
      </c>
      <c r="SB131" s="469">
        <f t="shared" si="2907"/>
        <v>0</v>
      </c>
      <c r="SC131" s="122"/>
      <c r="SD131" s="101"/>
      <c r="SE131" s="119"/>
      <c r="SF131" s="93"/>
      <c r="SG131" s="120">
        <f t="shared" ref="SG131:SH131" si="3282">SG18+SG34+SG50+SG66+SG82+SG115</f>
        <v>0</v>
      </c>
      <c r="SH131" s="101">
        <f t="shared" si="3282"/>
        <v>0</v>
      </c>
      <c r="SI131" s="101"/>
      <c r="SJ131" s="121"/>
      <c r="SK131" s="122">
        <f t="shared" si="2909"/>
        <v>0</v>
      </c>
      <c r="SL131" s="469">
        <f t="shared" si="2910"/>
        <v>31</v>
      </c>
      <c r="SM131" s="122"/>
      <c r="SN131" s="101"/>
      <c r="SO131" s="119"/>
      <c r="SP131" s="93"/>
      <c r="SQ131" s="120">
        <f t="shared" ref="SQ131:SR131" si="3283">SQ18+SQ34+SQ50+SQ66+SQ82+SQ115</f>
        <v>9177.3808100000006</v>
      </c>
      <c r="SR131" s="101">
        <f t="shared" si="3283"/>
        <v>284498.8</v>
      </c>
      <c r="SS131" s="101"/>
      <c r="ST131" s="121"/>
      <c r="SU131" s="122">
        <f t="shared" si="2912"/>
        <v>1.0295000000000001</v>
      </c>
      <c r="SV131" s="469">
        <f t="shared" si="2913"/>
        <v>0</v>
      </c>
      <c r="SW131" s="122"/>
      <c r="SX131" s="101"/>
      <c r="SY131" s="119"/>
      <c r="SZ131" s="93"/>
      <c r="TA131" s="120">
        <f t="shared" ref="TA131:TB131" si="3284">TA18+TA34+TA50+TA66+TA82+TA115</f>
        <v>0</v>
      </c>
      <c r="TB131" s="101">
        <f t="shared" si="3284"/>
        <v>0</v>
      </c>
      <c r="TC131" s="101"/>
      <c r="TD131" s="121"/>
      <c r="TE131" s="122">
        <f t="shared" si="2915"/>
        <v>0</v>
      </c>
      <c r="TF131" s="469">
        <f t="shared" si="2916"/>
        <v>0</v>
      </c>
      <c r="TG131" s="122"/>
      <c r="TH131" s="101"/>
      <c r="TI131" s="119"/>
      <c r="TJ131" s="93"/>
      <c r="TK131" s="120">
        <f t="shared" ref="TK131:TL131" si="3285">TK18+TK34+TK50+TK66+TK82+TK115</f>
        <v>0</v>
      </c>
      <c r="TL131" s="101">
        <f t="shared" si="3285"/>
        <v>0</v>
      </c>
      <c r="TM131" s="101"/>
      <c r="TN131" s="121"/>
      <c r="TO131" s="122">
        <f t="shared" si="2918"/>
        <v>0</v>
      </c>
      <c r="TP131" s="469">
        <f t="shared" si="2919"/>
        <v>49</v>
      </c>
      <c r="TQ131" s="122"/>
      <c r="TR131" s="101"/>
      <c r="TS131" s="119"/>
      <c r="TT131" s="93"/>
      <c r="TU131" s="120">
        <f t="shared" ref="TU131:TV131" si="3286">TU18+TU34+TU50+TU66+TU82+TU115</f>
        <v>7357.2232400000003</v>
      </c>
      <c r="TV131" s="101">
        <f t="shared" si="3286"/>
        <v>360503.94</v>
      </c>
      <c r="TW131" s="101"/>
      <c r="TX131" s="121"/>
      <c r="TY131" s="122">
        <f t="shared" si="2921"/>
        <v>0.82532000000000005</v>
      </c>
      <c r="TZ131" s="469">
        <f t="shared" si="2922"/>
        <v>0</v>
      </c>
      <c r="UA131" s="122"/>
      <c r="UB131" s="101"/>
      <c r="UC131" s="119"/>
      <c r="UD131" s="93"/>
      <c r="UE131" s="120">
        <f t="shared" ref="UE131:UF131" si="3287">UE18+UE34+UE50+UE66+UE82+UE115</f>
        <v>0</v>
      </c>
      <c r="UF131" s="101">
        <f t="shared" si="3287"/>
        <v>0</v>
      </c>
      <c r="UG131" s="101"/>
      <c r="UH131" s="121"/>
      <c r="UI131" s="122">
        <f t="shared" si="2924"/>
        <v>0</v>
      </c>
      <c r="UJ131" s="469">
        <f t="shared" si="2925"/>
        <v>0</v>
      </c>
      <c r="UK131" s="122"/>
      <c r="UL131" s="101"/>
      <c r="UM131" s="119"/>
      <c r="UN131" s="93"/>
      <c r="UO131" s="120">
        <f t="shared" ref="UO131:UP131" si="3288">UO18+UO34+UO50+UO66+UO82+UO115</f>
        <v>0</v>
      </c>
      <c r="UP131" s="101">
        <f t="shared" si="3288"/>
        <v>0</v>
      </c>
      <c r="UQ131" s="101"/>
      <c r="UR131" s="121"/>
      <c r="US131" s="122">
        <f t="shared" si="2927"/>
        <v>0</v>
      </c>
      <c r="UT131" s="469">
        <f t="shared" si="2928"/>
        <v>28</v>
      </c>
      <c r="UU131" s="122"/>
      <c r="UV131" s="101"/>
      <c r="UW131" s="119"/>
      <c r="UX131" s="93"/>
      <c r="UY131" s="120">
        <f t="shared" ref="UY131:UZ131" si="3289">UY18+UY34+UY50+UY66+UY82+UY115</f>
        <v>8258.9273200000007</v>
      </c>
      <c r="UZ131" s="101">
        <f t="shared" si="3289"/>
        <v>231249.97</v>
      </c>
      <c r="VA131" s="101"/>
      <c r="VB131" s="121"/>
      <c r="VC131" s="122">
        <f t="shared" si="2930"/>
        <v>0.92647000000000002</v>
      </c>
      <c r="VD131" s="469">
        <f t="shared" si="2931"/>
        <v>25</v>
      </c>
      <c r="VE131" s="122"/>
      <c r="VF131" s="101"/>
      <c r="VG131" s="119"/>
      <c r="VH131" s="93"/>
      <c r="VI131" s="120">
        <f t="shared" ref="VI131:VJ131" si="3290">VI18+VI34+VI50+VI66+VI82+VI115</f>
        <v>10374.4347</v>
      </c>
      <c r="VJ131" s="101">
        <f t="shared" si="3290"/>
        <v>259360.87</v>
      </c>
      <c r="VK131" s="101"/>
      <c r="VL131" s="121"/>
      <c r="VM131" s="122">
        <f t="shared" si="2933"/>
        <v>1.16378</v>
      </c>
      <c r="VN131" s="469">
        <f t="shared" si="2934"/>
        <v>32</v>
      </c>
      <c r="VO131" s="122"/>
      <c r="VP131" s="101"/>
      <c r="VQ131" s="119"/>
      <c r="VR131" s="93"/>
      <c r="VS131" s="120">
        <f t="shared" ref="VS131:VT131" si="3291">VS18+VS34+VS50+VS66+VS82+VS115</f>
        <v>9206.5970400000006</v>
      </c>
      <c r="VT131" s="101">
        <f t="shared" si="3291"/>
        <v>294611.11</v>
      </c>
      <c r="VU131" s="101"/>
      <c r="VV131" s="121"/>
      <c r="VW131" s="122">
        <f t="shared" si="2936"/>
        <v>1.03277</v>
      </c>
      <c r="VX131" s="452">
        <f t="shared" si="2937"/>
        <v>687</v>
      </c>
      <c r="VY131" s="122"/>
      <c r="VZ131" s="101"/>
      <c r="WA131" s="119"/>
      <c r="WB131" s="93"/>
      <c r="WC131" s="120">
        <f t="shared" ref="WC131:WD131" si="3292">WC18+WC34+WC50+WC66+WC82+WC115</f>
        <v>8914.4338499999994</v>
      </c>
      <c r="WD131" s="120">
        <f t="shared" si="3292"/>
        <v>6124216.0599999996</v>
      </c>
      <c r="WE131" s="101"/>
      <c r="WF131" s="121"/>
    </row>
    <row r="132" spans="1:604" ht="48">
      <c r="A132" s="5"/>
      <c r="B132" s="94" t="s">
        <v>415</v>
      </c>
      <c r="C132" s="12" t="s">
        <v>918</v>
      </c>
      <c r="D132" s="12" t="s">
        <v>422</v>
      </c>
      <c r="E132" s="4"/>
      <c r="F132" s="469">
        <f t="shared" si="2760"/>
        <v>0</v>
      </c>
      <c r="G132" s="122"/>
      <c r="H132" s="101"/>
      <c r="I132" s="119"/>
      <c r="J132" s="93"/>
      <c r="K132" s="120">
        <f t="shared" si="2761"/>
        <v>0</v>
      </c>
      <c r="L132" s="101">
        <f t="shared" si="2761"/>
        <v>0</v>
      </c>
      <c r="M132" s="101"/>
      <c r="N132" s="121"/>
      <c r="O132" s="122">
        <f t="shared" si="2762"/>
        <v>0</v>
      </c>
      <c r="P132" s="469">
        <f t="shared" si="2763"/>
        <v>0</v>
      </c>
      <c r="Q132" s="122"/>
      <c r="R132" s="101"/>
      <c r="S132" s="119"/>
      <c r="T132" s="93"/>
      <c r="U132" s="120">
        <f t="shared" ref="U132:V132" si="3293">U19+U35+U51+U67+U83+U116</f>
        <v>0</v>
      </c>
      <c r="V132" s="101">
        <f t="shared" si="3293"/>
        <v>0</v>
      </c>
      <c r="W132" s="101"/>
      <c r="X132" s="121"/>
      <c r="Y132" s="122">
        <f t="shared" si="2765"/>
        <v>0</v>
      </c>
      <c r="Z132" s="469">
        <f t="shared" si="2766"/>
        <v>0</v>
      </c>
      <c r="AA132" s="122"/>
      <c r="AB132" s="101"/>
      <c r="AC132" s="119"/>
      <c r="AD132" s="93"/>
      <c r="AE132" s="120">
        <f t="shared" ref="AE132:AF132" si="3294">AE19+AE35+AE51+AE67+AE83+AE116</f>
        <v>0</v>
      </c>
      <c r="AF132" s="101">
        <f t="shared" si="3294"/>
        <v>0</v>
      </c>
      <c r="AG132" s="101"/>
      <c r="AH132" s="121"/>
      <c r="AI132" s="122">
        <f t="shared" si="2768"/>
        <v>0</v>
      </c>
      <c r="AJ132" s="469">
        <f t="shared" si="2769"/>
        <v>0</v>
      </c>
      <c r="AK132" s="122"/>
      <c r="AL132" s="101"/>
      <c r="AM132" s="119"/>
      <c r="AN132" s="93"/>
      <c r="AO132" s="120">
        <f t="shared" ref="AO132:AP132" si="3295">AO19+AO35+AO51+AO67+AO83+AO116</f>
        <v>0</v>
      </c>
      <c r="AP132" s="101">
        <f t="shared" si="3295"/>
        <v>0</v>
      </c>
      <c r="AQ132" s="101"/>
      <c r="AR132" s="121"/>
      <c r="AS132" s="122">
        <f t="shared" si="2771"/>
        <v>0</v>
      </c>
      <c r="AT132" s="469">
        <f t="shared" si="2772"/>
        <v>0</v>
      </c>
      <c r="AU132" s="122"/>
      <c r="AV132" s="101"/>
      <c r="AW132" s="119"/>
      <c r="AX132" s="93"/>
      <c r="AY132" s="120">
        <f t="shared" ref="AY132:AZ132" si="3296">AY19+AY35+AY51+AY67+AY83+AY116</f>
        <v>0</v>
      </c>
      <c r="AZ132" s="101">
        <f t="shared" si="3296"/>
        <v>0</v>
      </c>
      <c r="BA132" s="101"/>
      <c r="BB132" s="121"/>
      <c r="BC132" s="122">
        <f t="shared" si="2774"/>
        <v>0</v>
      </c>
      <c r="BD132" s="469">
        <f t="shared" si="2775"/>
        <v>0</v>
      </c>
      <c r="BE132" s="122"/>
      <c r="BF132" s="101"/>
      <c r="BG132" s="119"/>
      <c r="BH132" s="93"/>
      <c r="BI132" s="120">
        <f t="shared" ref="BI132:BJ132" si="3297">BI19+BI35+BI51+BI67+BI83+BI116</f>
        <v>0</v>
      </c>
      <c r="BJ132" s="101">
        <f t="shared" si="3297"/>
        <v>0</v>
      </c>
      <c r="BK132" s="101"/>
      <c r="BL132" s="121"/>
      <c r="BM132" s="122">
        <f t="shared" si="2777"/>
        <v>0</v>
      </c>
      <c r="BN132" s="469">
        <f t="shared" si="2778"/>
        <v>0</v>
      </c>
      <c r="BO132" s="122"/>
      <c r="BP132" s="101"/>
      <c r="BQ132" s="119"/>
      <c r="BR132" s="93"/>
      <c r="BS132" s="120">
        <f t="shared" ref="BS132:BT132" si="3298">BS19+BS35+BS51+BS67+BS83+BS116</f>
        <v>0</v>
      </c>
      <c r="BT132" s="101">
        <f t="shared" si="3298"/>
        <v>0</v>
      </c>
      <c r="BU132" s="101"/>
      <c r="BV132" s="121"/>
      <c r="BW132" s="122">
        <f t="shared" si="2780"/>
        <v>0</v>
      </c>
      <c r="BX132" s="469">
        <f t="shared" si="2781"/>
        <v>0</v>
      </c>
      <c r="BY132" s="122"/>
      <c r="BZ132" s="101"/>
      <c r="CA132" s="119"/>
      <c r="CB132" s="93"/>
      <c r="CC132" s="120">
        <f t="shared" ref="CC132:CD132" si="3299">CC19+CC35+CC51+CC67+CC83+CC116</f>
        <v>0</v>
      </c>
      <c r="CD132" s="101">
        <f t="shared" si="3299"/>
        <v>0</v>
      </c>
      <c r="CE132" s="101"/>
      <c r="CF132" s="121"/>
      <c r="CG132" s="122">
        <f t="shared" si="2783"/>
        <v>0</v>
      </c>
      <c r="CH132" s="469">
        <f t="shared" si="2784"/>
        <v>0</v>
      </c>
      <c r="CI132" s="122"/>
      <c r="CJ132" s="101"/>
      <c r="CK132" s="119"/>
      <c r="CL132" s="93"/>
      <c r="CM132" s="120">
        <f t="shared" ref="CM132:CN132" si="3300">CM19+CM35+CM51+CM67+CM83+CM116</f>
        <v>0</v>
      </c>
      <c r="CN132" s="101">
        <f t="shared" si="3300"/>
        <v>0</v>
      </c>
      <c r="CO132" s="101"/>
      <c r="CP132" s="121"/>
      <c r="CQ132" s="122">
        <f t="shared" si="2786"/>
        <v>0</v>
      </c>
      <c r="CR132" s="469">
        <f t="shared" si="2787"/>
        <v>0</v>
      </c>
      <c r="CS132" s="122"/>
      <c r="CT132" s="101"/>
      <c r="CU132" s="119"/>
      <c r="CV132" s="93"/>
      <c r="CW132" s="120">
        <f t="shared" ref="CW132:CX132" si="3301">CW19+CW35+CW51+CW67+CW83+CW116</f>
        <v>0</v>
      </c>
      <c r="CX132" s="101">
        <f t="shared" si="3301"/>
        <v>0</v>
      </c>
      <c r="CY132" s="101"/>
      <c r="CZ132" s="121"/>
      <c r="DA132" s="122">
        <f t="shared" si="2789"/>
        <v>0</v>
      </c>
      <c r="DB132" s="469">
        <f t="shared" si="2790"/>
        <v>0</v>
      </c>
      <c r="DC132" s="122"/>
      <c r="DD132" s="101"/>
      <c r="DE132" s="119"/>
      <c r="DF132" s="93"/>
      <c r="DG132" s="120">
        <f t="shared" ref="DG132:DH132" si="3302">DG19+DG35+DG51+DG67+DG83+DG116</f>
        <v>0</v>
      </c>
      <c r="DH132" s="101">
        <f t="shared" si="3302"/>
        <v>0</v>
      </c>
      <c r="DI132" s="101"/>
      <c r="DJ132" s="121"/>
      <c r="DK132" s="122">
        <f t="shared" si="2792"/>
        <v>0</v>
      </c>
      <c r="DL132" s="469">
        <f t="shared" si="2793"/>
        <v>0</v>
      </c>
      <c r="DM132" s="122"/>
      <c r="DN132" s="101"/>
      <c r="DO132" s="119"/>
      <c r="DP132" s="93"/>
      <c r="DQ132" s="120">
        <f t="shared" ref="DQ132:DR132" si="3303">DQ19+DQ35+DQ51+DQ67+DQ83+DQ116</f>
        <v>0</v>
      </c>
      <c r="DR132" s="101">
        <f t="shared" si="3303"/>
        <v>0</v>
      </c>
      <c r="DS132" s="101"/>
      <c r="DT132" s="121"/>
      <c r="DU132" s="122">
        <f t="shared" si="2795"/>
        <v>0</v>
      </c>
      <c r="DV132" s="469">
        <f t="shared" si="2796"/>
        <v>0</v>
      </c>
      <c r="DW132" s="122"/>
      <c r="DX132" s="101"/>
      <c r="DY132" s="119"/>
      <c r="DZ132" s="93"/>
      <c r="EA132" s="120">
        <f t="shared" ref="EA132:EB132" si="3304">EA19+EA35+EA51+EA67+EA83+EA116</f>
        <v>0</v>
      </c>
      <c r="EB132" s="101">
        <f t="shared" si="3304"/>
        <v>0</v>
      </c>
      <c r="EC132" s="101"/>
      <c r="ED132" s="121"/>
      <c r="EE132" s="122">
        <f t="shared" si="2798"/>
        <v>0</v>
      </c>
      <c r="EF132" s="469">
        <f t="shared" si="2799"/>
        <v>0</v>
      </c>
      <c r="EG132" s="122"/>
      <c r="EH132" s="101"/>
      <c r="EI132" s="119"/>
      <c r="EJ132" s="93"/>
      <c r="EK132" s="120">
        <f t="shared" ref="EK132:EL132" si="3305">EK19+EK35+EK51+EK67+EK83+EK116</f>
        <v>0</v>
      </c>
      <c r="EL132" s="101">
        <f t="shared" si="3305"/>
        <v>0</v>
      </c>
      <c r="EM132" s="101"/>
      <c r="EN132" s="121"/>
      <c r="EO132" s="122">
        <f t="shared" si="2801"/>
        <v>0</v>
      </c>
      <c r="EP132" s="469">
        <f t="shared" si="2802"/>
        <v>0</v>
      </c>
      <c r="EQ132" s="122"/>
      <c r="ER132" s="101"/>
      <c r="ES132" s="119"/>
      <c r="ET132" s="93"/>
      <c r="EU132" s="120">
        <f t="shared" ref="EU132:EV132" si="3306">EU19+EU35+EU51+EU67+EU83+EU116</f>
        <v>0</v>
      </c>
      <c r="EV132" s="101">
        <f t="shared" si="3306"/>
        <v>0</v>
      </c>
      <c r="EW132" s="101"/>
      <c r="EX132" s="121"/>
      <c r="EY132" s="122">
        <f t="shared" si="2804"/>
        <v>0</v>
      </c>
      <c r="EZ132" s="469">
        <f t="shared" si="2805"/>
        <v>0</v>
      </c>
      <c r="FA132" s="122"/>
      <c r="FB132" s="101"/>
      <c r="FC132" s="119"/>
      <c r="FD132" s="93"/>
      <c r="FE132" s="120">
        <f t="shared" ref="FE132:FF132" si="3307">FE19+FE35+FE51+FE67+FE83+FE116</f>
        <v>0</v>
      </c>
      <c r="FF132" s="101">
        <f t="shared" si="3307"/>
        <v>0</v>
      </c>
      <c r="FG132" s="101"/>
      <c r="FH132" s="121"/>
      <c r="FI132" s="122">
        <f t="shared" si="2807"/>
        <v>0</v>
      </c>
      <c r="FJ132" s="469">
        <f t="shared" si="2808"/>
        <v>0</v>
      </c>
      <c r="FK132" s="122"/>
      <c r="FL132" s="101"/>
      <c r="FM132" s="119"/>
      <c r="FN132" s="93"/>
      <c r="FO132" s="120">
        <f t="shared" ref="FO132:FP132" si="3308">FO19+FO35+FO51+FO67+FO83+FO116</f>
        <v>0</v>
      </c>
      <c r="FP132" s="101">
        <f t="shared" si="3308"/>
        <v>0</v>
      </c>
      <c r="FQ132" s="101"/>
      <c r="FR132" s="121"/>
      <c r="FS132" s="122">
        <f t="shared" si="2810"/>
        <v>0</v>
      </c>
      <c r="FT132" s="469">
        <f t="shared" si="2811"/>
        <v>0</v>
      </c>
      <c r="FU132" s="122"/>
      <c r="FV132" s="101"/>
      <c r="FW132" s="119"/>
      <c r="FX132" s="93"/>
      <c r="FY132" s="120">
        <f t="shared" ref="FY132:FZ132" si="3309">FY19+FY35+FY51+FY67+FY83+FY116</f>
        <v>0</v>
      </c>
      <c r="FZ132" s="101">
        <f t="shared" si="3309"/>
        <v>0</v>
      </c>
      <c r="GA132" s="101"/>
      <c r="GB132" s="121"/>
      <c r="GC132" s="122">
        <f t="shared" si="2813"/>
        <v>0</v>
      </c>
      <c r="GD132" s="469">
        <f t="shared" si="2814"/>
        <v>0</v>
      </c>
      <c r="GE132" s="122"/>
      <c r="GF132" s="101"/>
      <c r="GG132" s="119"/>
      <c r="GH132" s="93"/>
      <c r="GI132" s="120">
        <f t="shared" ref="GI132:GJ132" si="3310">GI19+GI35+GI51+GI67+GI83+GI116</f>
        <v>0</v>
      </c>
      <c r="GJ132" s="101">
        <f t="shared" si="3310"/>
        <v>0</v>
      </c>
      <c r="GK132" s="101"/>
      <c r="GL132" s="121"/>
      <c r="GM132" s="122">
        <f t="shared" si="2816"/>
        <v>0</v>
      </c>
      <c r="GN132" s="469">
        <f t="shared" si="2817"/>
        <v>0</v>
      </c>
      <c r="GO132" s="122"/>
      <c r="GP132" s="101"/>
      <c r="GQ132" s="119"/>
      <c r="GR132" s="93"/>
      <c r="GS132" s="120">
        <f t="shared" ref="GS132:GT132" si="3311">GS19+GS35+GS51+GS67+GS83+GS116</f>
        <v>0</v>
      </c>
      <c r="GT132" s="101">
        <f t="shared" si="3311"/>
        <v>0</v>
      </c>
      <c r="GU132" s="101"/>
      <c r="GV132" s="121"/>
      <c r="GW132" s="122">
        <f t="shared" si="2819"/>
        <v>0</v>
      </c>
      <c r="GX132" s="469">
        <f t="shared" si="2820"/>
        <v>0</v>
      </c>
      <c r="GY132" s="122"/>
      <c r="GZ132" s="101"/>
      <c r="HA132" s="119"/>
      <c r="HB132" s="93"/>
      <c r="HC132" s="120">
        <f t="shared" ref="HC132:HD132" si="3312">HC19+HC35+HC51+HC67+HC83+HC116</f>
        <v>0</v>
      </c>
      <c r="HD132" s="101">
        <f t="shared" si="3312"/>
        <v>0</v>
      </c>
      <c r="HE132" s="101"/>
      <c r="HF132" s="121"/>
      <c r="HG132" s="122">
        <f t="shared" si="2822"/>
        <v>0</v>
      </c>
      <c r="HH132" s="469">
        <f t="shared" si="2823"/>
        <v>0</v>
      </c>
      <c r="HI132" s="122"/>
      <c r="HJ132" s="101"/>
      <c r="HK132" s="119"/>
      <c r="HL132" s="93"/>
      <c r="HM132" s="120">
        <f t="shared" ref="HM132:HN132" si="3313">HM19+HM35+HM51+HM67+HM83+HM116</f>
        <v>0</v>
      </c>
      <c r="HN132" s="101">
        <f t="shared" si="3313"/>
        <v>0</v>
      </c>
      <c r="HO132" s="101"/>
      <c r="HP132" s="121"/>
      <c r="HQ132" s="122">
        <f t="shared" si="2825"/>
        <v>0</v>
      </c>
      <c r="HR132" s="469">
        <f t="shared" si="2826"/>
        <v>0</v>
      </c>
      <c r="HS132" s="122"/>
      <c r="HT132" s="101"/>
      <c r="HU132" s="119"/>
      <c r="HV132" s="93"/>
      <c r="HW132" s="120">
        <f t="shared" ref="HW132:HX132" si="3314">HW19+HW35+HW51+HW67+HW83+HW116</f>
        <v>0</v>
      </c>
      <c r="HX132" s="101">
        <f t="shared" si="3314"/>
        <v>0</v>
      </c>
      <c r="HY132" s="101"/>
      <c r="HZ132" s="121"/>
      <c r="IA132" s="122">
        <f t="shared" si="2828"/>
        <v>0</v>
      </c>
      <c r="IB132" s="469">
        <f t="shared" si="2829"/>
        <v>0</v>
      </c>
      <c r="IC132" s="122"/>
      <c r="ID132" s="101"/>
      <c r="IE132" s="119"/>
      <c r="IF132" s="93"/>
      <c r="IG132" s="120">
        <f t="shared" ref="IG132:IH132" si="3315">IG19+IG35+IG51+IG67+IG83+IG116</f>
        <v>0</v>
      </c>
      <c r="IH132" s="101">
        <f t="shared" si="3315"/>
        <v>0</v>
      </c>
      <c r="II132" s="101"/>
      <c r="IJ132" s="121"/>
      <c r="IK132" s="122">
        <f t="shared" si="2831"/>
        <v>0</v>
      </c>
      <c r="IL132" s="469">
        <f t="shared" si="2832"/>
        <v>0</v>
      </c>
      <c r="IM132" s="122"/>
      <c r="IN132" s="101"/>
      <c r="IO132" s="119"/>
      <c r="IP132" s="93"/>
      <c r="IQ132" s="120">
        <f t="shared" ref="IQ132:IR132" si="3316">IQ19+IQ35+IQ51+IQ67+IQ83+IQ116</f>
        <v>0</v>
      </c>
      <c r="IR132" s="101">
        <f t="shared" si="3316"/>
        <v>0</v>
      </c>
      <c r="IS132" s="101"/>
      <c r="IT132" s="121"/>
      <c r="IU132" s="122">
        <f t="shared" si="2834"/>
        <v>0</v>
      </c>
      <c r="IV132" s="469">
        <f t="shared" si="2835"/>
        <v>0</v>
      </c>
      <c r="IW132" s="122"/>
      <c r="IX132" s="101"/>
      <c r="IY132" s="119"/>
      <c r="IZ132" s="93"/>
      <c r="JA132" s="120">
        <f t="shared" ref="JA132:JB132" si="3317">JA19+JA35+JA51+JA67+JA83+JA116</f>
        <v>0</v>
      </c>
      <c r="JB132" s="101">
        <f t="shared" si="3317"/>
        <v>0</v>
      </c>
      <c r="JC132" s="101"/>
      <c r="JD132" s="121"/>
      <c r="JE132" s="122">
        <f t="shared" si="2837"/>
        <v>0</v>
      </c>
      <c r="JF132" s="469">
        <f t="shared" si="2838"/>
        <v>0</v>
      </c>
      <c r="JG132" s="122"/>
      <c r="JH132" s="101"/>
      <c r="JI132" s="119"/>
      <c r="JJ132" s="93"/>
      <c r="JK132" s="120">
        <f t="shared" ref="JK132:JL132" si="3318">JK19+JK35+JK51+JK67+JK83+JK116</f>
        <v>0</v>
      </c>
      <c r="JL132" s="101">
        <f t="shared" si="3318"/>
        <v>0</v>
      </c>
      <c r="JM132" s="101"/>
      <c r="JN132" s="121"/>
      <c r="JO132" s="122">
        <f t="shared" si="2840"/>
        <v>0</v>
      </c>
      <c r="JP132" s="469">
        <f t="shared" si="2841"/>
        <v>0</v>
      </c>
      <c r="JQ132" s="122"/>
      <c r="JR132" s="101"/>
      <c r="JS132" s="119"/>
      <c r="JT132" s="93"/>
      <c r="JU132" s="120">
        <f t="shared" ref="JU132:JV132" si="3319">JU19+JU35+JU51+JU67+JU83+JU116</f>
        <v>0</v>
      </c>
      <c r="JV132" s="101">
        <f t="shared" si="3319"/>
        <v>0</v>
      </c>
      <c r="JW132" s="101"/>
      <c r="JX132" s="121"/>
      <c r="JY132" s="122">
        <f t="shared" si="2843"/>
        <v>0</v>
      </c>
      <c r="JZ132" s="469">
        <f t="shared" si="2844"/>
        <v>0</v>
      </c>
      <c r="KA132" s="122"/>
      <c r="KB132" s="101"/>
      <c r="KC132" s="119"/>
      <c r="KD132" s="93"/>
      <c r="KE132" s="120">
        <f t="shared" ref="KE132:KF132" si="3320">KE19+KE35+KE51+KE67+KE83+KE116</f>
        <v>0</v>
      </c>
      <c r="KF132" s="101">
        <f t="shared" si="3320"/>
        <v>0</v>
      </c>
      <c r="KG132" s="101"/>
      <c r="KH132" s="121"/>
      <c r="KI132" s="122">
        <f t="shared" si="2846"/>
        <v>0</v>
      </c>
      <c r="KJ132" s="469">
        <f t="shared" si="2847"/>
        <v>0</v>
      </c>
      <c r="KK132" s="122"/>
      <c r="KL132" s="101"/>
      <c r="KM132" s="119"/>
      <c r="KN132" s="93"/>
      <c r="KO132" s="120">
        <f t="shared" ref="KO132:KP132" si="3321">KO19+KO35+KO51+KO67+KO83+KO116</f>
        <v>0</v>
      </c>
      <c r="KP132" s="101">
        <f t="shared" si="3321"/>
        <v>0</v>
      </c>
      <c r="KQ132" s="101"/>
      <c r="KR132" s="121"/>
      <c r="KS132" s="122">
        <f t="shared" si="2849"/>
        <v>0</v>
      </c>
      <c r="KT132" s="469">
        <f t="shared" si="2850"/>
        <v>0</v>
      </c>
      <c r="KU132" s="122"/>
      <c r="KV132" s="101"/>
      <c r="KW132" s="119"/>
      <c r="KX132" s="93"/>
      <c r="KY132" s="120">
        <f t="shared" ref="KY132:KZ132" si="3322">KY19+KY35+KY51+KY67+KY83+KY116</f>
        <v>0</v>
      </c>
      <c r="KZ132" s="101">
        <f t="shared" si="3322"/>
        <v>0</v>
      </c>
      <c r="LA132" s="101"/>
      <c r="LB132" s="121"/>
      <c r="LC132" s="122">
        <f t="shared" si="2852"/>
        <v>0</v>
      </c>
      <c r="LD132" s="469">
        <f t="shared" si="2853"/>
        <v>0</v>
      </c>
      <c r="LE132" s="122"/>
      <c r="LF132" s="101"/>
      <c r="LG132" s="119"/>
      <c r="LH132" s="93"/>
      <c r="LI132" s="120">
        <f t="shared" ref="LI132:LJ132" si="3323">LI19+LI35+LI51+LI67+LI83+LI116</f>
        <v>0</v>
      </c>
      <c r="LJ132" s="101">
        <f t="shared" si="3323"/>
        <v>0</v>
      </c>
      <c r="LK132" s="101"/>
      <c r="LL132" s="121"/>
      <c r="LM132" s="122">
        <f t="shared" si="2855"/>
        <v>0</v>
      </c>
      <c r="LN132" s="469">
        <f t="shared" si="2856"/>
        <v>0</v>
      </c>
      <c r="LO132" s="122"/>
      <c r="LP132" s="101"/>
      <c r="LQ132" s="119"/>
      <c r="LR132" s="93"/>
      <c r="LS132" s="120">
        <f t="shared" ref="LS132:LT132" si="3324">LS19+LS35+LS51+LS67+LS83+LS116</f>
        <v>0</v>
      </c>
      <c r="LT132" s="101">
        <f t="shared" si="3324"/>
        <v>0</v>
      </c>
      <c r="LU132" s="101"/>
      <c r="LV132" s="121"/>
      <c r="LW132" s="122">
        <f t="shared" si="2858"/>
        <v>0</v>
      </c>
      <c r="LX132" s="469">
        <f t="shared" si="2859"/>
        <v>0</v>
      </c>
      <c r="LY132" s="122"/>
      <c r="LZ132" s="101"/>
      <c r="MA132" s="119"/>
      <c r="MB132" s="93"/>
      <c r="MC132" s="120">
        <f t="shared" ref="MC132:MD132" si="3325">MC19+MC35+MC51+MC67+MC83+MC116</f>
        <v>0</v>
      </c>
      <c r="MD132" s="101">
        <f t="shared" si="3325"/>
        <v>0</v>
      </c>
      <c r="ME132" s="101"/>
      <c r="MF132" s="121"/>
      <c r="MG132" s="122">
        <f t="shared" si="2861"/>
        <v>0</v>
      </c>
      <c r="MH132" s="469">
        <f t="shared" si="2862"/>
        <v>0</v>
      </c>
      <c r="MI132" s="122"/>
      <c r="MJ132" s="101"/>
      <c r="MK132" s="119"/>
      <c r="ML132" s="93"/>
      <c r="MM132" s="120">
        <f t="shared" ref="MM132:MN132" si="3326">MM19+MM35+MM51+MM67+MM83+MM116</f>
        <v>0</v>
      </c>
      <c r="MN132" s="101">
        <f t="shared" si="3326"/>
        <v>0</v>
      </c>
      <c r="MO132" s="101"/>
      <c r="MP132" s="121"/>
      <c r="MQ132" s="122">
        <f t="shared" si="2864"/>
        <v>0</v>
      </c>
      <c r="MR132" s="469">
        <f t="shared" si="2865"/>
        <v>15</v>
      </c>
      <c r="MS132" s="122"/>
      <c r="MT132" s="101"/>
      <c r="MU132" s="119"/>
      <c r="MV132" s="93"/>
      <c r="MW132" s="120">
        <f t="shared" ref="MW132:MX132" si="3327">MW19+MW35+MW51+MW67+MW83+MW116</f>
        <v>8864.5466199999992</v>
      </c>
      <c r="MX132" s="101">
        <f t="shared" si="3327"/>
        <v>132968.20000000001</v>
      </c>
      <c r="MY132" s="101"/>
      <c r="MZ132" s="121"/>
      <c r="NA132" s="122">
        <f t="shared" si="2867"/>
        <v>0.99765999999999999</v>
      </c>
      <c r="NB132" s="469">
        <f t="shared" si="2868"/>
        <v>0</v>
      </c>
      <c r="NC132" s="122"/>
      <c r="ND132" s="101"/>
      <c r="NE132" s="119"/>
      <c r="NF132" s="93"/>
      <c r="NG132" s="120">
        <f t="shared" ref="NG132:NH132" si="3328">NG19+NG35+NG51+NG67+NG83+NG116</f>
        <v>0</v>
      </c>
      <c r="NH132" s="101">
        <f t="shared" si="3328"/>
        <v>0</v>
      </c>
      <c r="NI132" s="101"/>
      <c r="NJ132" s="121"/>
      <c r="NK132" s="122">
        <f t="shared" si="2870"/>
        <v>0</v>
      </c>
      <c r="NL132" s="469">
        <f t="shared" si="2871"/>
        <v>0</v>
      </c>
      <c r="NM132" s="122"/>
      <c r="NN132" s="101"/>
      <c r="NO132" s="119"/>
      <c r="NP132" s="93"/>
      <c r="NQ132" s="120">
        <f t="shared" ref="NQ132:NR132" si="3329">NQ19+NQ35+NQ51+NQ67+NQ83+NQ116</f>
        <v>0</v>
      </c>
      <c r="NR132" s="101">
        <f t="shared" si="3329"/>
        <v>0</v>
      </c>
      <c r="NS132" s="101"/>
      <c r="NT132" s="121"/>
      <c r="NU132" s="122">
        <f t="shared" si="2873"/>
        <v>0</v>
      </c>
      <c r="NV132" s="469">
        <f t="shared" si="2874"/>
        <v>0</v>
      </c>
      <c r="NW132" s="122"/>
      <c r="NX132" s="101"/>
      <c r="NY132" s="119"/>
      <c r="NZ132" s="93"/>
      <c r="OA132" s="120">
        <f t="shared" ref="OA132:OB132" si="3330">OA19+OA35+OA51+OA67+OA83+OA116</f>
        <v>0</v>
      </c>
      <c r="OB132" s="101">
        <f t="shared" si="3330"/>
        <v>0</v>
      </c>
      <c r="OC132" s="101"/>
      <c r="OD132" s="121"/>
      <c r="OE132" s="122">
        <f t="shared" si="2876"/>
        <v>0</v>
      </c>
      <c r="OF132" s="469">
        <f t="shared" si="2877"/>
        <v>0</v>
      </c>
      <c r="OG132" s="122"/>
      <c r="OH132" s="101"/>
      <c r="OI132" s="119"/>
      <c r="OJ132" s="93"/>
      <c r="OK132" s="120">
        <f t="shared" ref="OK132:OL132" si="3331">OK19+OK35+OK51+OK67+OK83+OK116</f>
        <v>0</v>
      </c>
      <c r="OL132" s="101">
        <f t="shared" si="3331"/>
        <v>0</v>
      </c>
      <c r="OM132" s="101"/>
      <c r="ON132" s="121"/>
      <c r="OO132" s="122">
        <f t="shared" si="2879"/>
        <v>0</v>
      </c>
      <c r="OP132" s="469">
        <f t="shared" si="2880"/>
        <v>0</v>
      </c>
      <c r="OQ132" s="122"/>
      <c r="OR132" s="101"/>
      <c r="OS132" s="119"/>
      <c r="OT132" s="93"/>
      <c r="OU132" s="120">
        <f t="shared" ref="OU132:OV132" si="3332">OU19+OU35+OU51+OU67+OU83+OU116</f>
        <v>0</v>
      </c>
      <c r="OV132" s="101">
        <f t="shared" si="3332"/>
        <v>0</v>
      </c>
      <c r="OW132" s="101"/>
      <c r="OX132" s="121"/>
      <c r="OY132" s="122">
        <f t="shared" si="2882"/>
        <v>0</v>
      </c>
      <c r="OZ132" s="469">
        <f t="shared" si="2883"/>
        <v>0</v>
      </c>
      <c r="PA132" s="122"/>
      <c r="PB132" s="101"/>
      <c r="PC132" s="119"/>
      <c r="PD132" s="93"/>
      <c r="PE132" s="120">
        <f t="shared" ref="PE132:PF132" si="3333">PE19+PE35+PE51+PE67+PE83+PE116</f>
        <v>0</v>
      </c>
      <c r="PF132" s="101">
        <f t="shared" si="3333"/>
        <v>0</v>
      </c>
      <c r="PG132" s="101"/>
      <c r="PH132" s="121"/>
      <c r="PI132" s="122">
        <f t="shared" si="2885"/>
        <v>0</v>
      </c>
      <c r="PJ132" s="469">
        <f t="shared" si="2886"/>
        <v>0</v>
      </c>
      <c r="PK132" s="122"/>
      <c r="PL132" s="101"/>
      <c r="PM132" s="119"/>
      <c r="PN132" s="93"/>
      <c r="PO132" s="120">
        <f t="shared" ref="PO132:PP132" si="3334">PO19+PO35+PO51+PO67+PO83+PO116</f>
        <v>0</v>
      </c>
      <c r="PP132" s="101">
        <f t="shared" si="3334"/>
        <v>0</v>
      </c>
      <c r="PQ132" s="101"/>
      <c r="PR132" s="121"/>
      <c r="PS132" s="122">
        <f t="shared" si="2888"/>
        <v>0</v>
      </c>
      <c r="PT132" s="469">
        <f t="shared" si="2889"/>
        <v>0</v>
      </c>
      <c r="PU132" s="122"/>
      <c r="PV132" s="101"/>
      <c r="PW132" s="119"/>
      <c r="PX132" s="93"/>
      <c r="PY132" s="120">
        <f t="shared" ref="PY132:PZ132" si="3335">PY19+PY35+PY51+PY67+PY83+PY116</f>
        <v>0</v>
      </c>
      <c r="PZ132" s="101">
        <f t="shared" si="3335"/>
        <v>0</v>
      </c>
      <c r="QA132" s="101"/>
      <c r="QB132" s="121"/>
      <c r="QC132" s="122">
        <f t="shared" si="2891"/>
        <v>0</v>
      </c>
      <c r="QD132" s="469">
        <f t="shared" si="2892"/>
        <v>0</v>
      </c>
      <c r="QE132" s="122"/>
      <c r="QF132" s="101"/>
      <c r="QG132" s="119"/>
      <c r="QH132" s="93"/>
      <c r="QI132" s="120">
        <f t="shared" ref="QI132:QJ132" si="3336">QI19+QI35+QI51+QI67+QI83+QI116</f>
        <v>0</v>
      </c>
      <c r="QJ132" s="101">
        <f t="shared" si="3336"/>
        <v>0</v>
      </c>
      <c r="QK132" s="101"/>
      <c r="QL132" s="121"/>
      <c r="QM132" s="122">
        <f t="shared" si="2894"/>
        <v>0</v>
      </c>
      <c r="QN132" s="469">
        <f t="shared" si="2895"/>
        <v>0</v>
      </c>
      <c r="QO132" s="122"/>
      <c r="QP132" s="101"/>
      <c r="QQ132" s="119"/>
      <c r="QR132" s="93"/>
      <c r="QS132" s="120">
        <f t="shared" ref="QS132:QT132" si="3337">QS19+QS35+QS51+QS67+QS83+QS116</f>
        <v>0</v>
      </c>
      <c r="QT132" s="101">
        <f t="shared" si="3337"/>
        <v>0</v>
      </c>
      <c r="QU132" s="101"/>
      <c r="QV132" s="121"/>
      <c r="QW132" s="122">
        <f t="shared" si="2897"/>
        <v>0</v>
      </c>
      <c r="QX132" s="469">
        <f t="shared" si="2898"/>
        <v>0</v>
      </c>
      <c r="QY132" s="122"/>
      <c r="QZ132" s="101"/>
      <c r="RA132" s="119"/>
      <c r="RB132" s="93"/>
      <c r="RC132" s="120">
        <f t="shared" ref="RC132:RD132" si="3338">RC19+RC35+RC51+RC67+RC83+RC116</f>
        <v>0</v>
      </c>
      <c r="RD132" s="101">
        <f t="shared" si="3338"/>
        <v>0</v>
      </c>
      <c r="RE132" s="101"/>
      <c r="RF132" s="121"/>
      <c r="RG132" s="122">
        <f t="shared" si="2900"/>
        <v>0</v>
      </c>
      <c r="RH132" s="469">
        <f t="shared" si="2901"/>
        <v>0</v>
      </c>
      <c r="RI132" s="122"/>
      <c r="RJ132" s="101"/>
      <c r="RK132" s="119"/>
      <c r="RL132" s="93"/>
      <c r="RM132" s="120">
        <f t="shared" ref="RM132:RN132" si="3339">RM19+RM35+RM51+RM67+RM83+RM116</f>
        <v>0</v>
      </c>
      <c r="RN132" s="101">
        <f t="shared" si="3339"/>
        <v>0</v>
      </c>
      <c r="RO132" s="101"/>
      <c r="RP132" s="121"/>
      <c r="RQ132" s="122">
        <f t="shared" si="2903"/>
        <v>0</v>
      </c>
      <c r="RR132" s="469">
        <f t="shared" si="2904"/>
        <v>0</v>
      </c>
      <c r="RS132" s="122"/>
      <c r="RT132" s="101"/>
      <c r="RU132" s="119"/>
      <c r="RV132" s="93"/>
      <c r="RW132" s="120">
        <f t="shared" ref="RW132:RX132" si="3340">RW19+RW35+RW51+RW67+RW83+RW116</f>
        <v>0</v>
      </c>
      <c r="RX132" s="101">
        <f t="shared" si="3340"/>
        <v>0</v>
      </c>
      <c r="RY132" s="101"/>
      <c r="RZ132" s="121"/>
      <c r="SA132" s="122">
        <f t="shared" si="2906"/>
        <v>0</v>
      </c>
      <c r="SB132" s="469">
        <f t="shared" si="2907"/>
        <v>0</v>
      </c>
      <c r="SC132" s="122"/>
      <c r="SD132" s="101"/>
      <c r="SE132" s="119"/>
      <c r="SF132" s="93"/>
      <c r="SG132" s="120">
        <f t="shared" ref="SG132:SH132" si="3341">SG19+SG35+SG51+SG67+SG83+SG116</f>
        <v>0</v>
      </c>
      <c r="SH132" s="101">
        <f t="shared" si="3341"/>
        <v>0</v>
      </c>
      <c r="SI132" s="101"/>
      <c r="SJ132" s="121"/>
      <c r="SK132" s="122">
        <f t="shared" si="2909"/>
        <v>0</v>
      </c>
      <c r="SL132" s="469">
        <f t="shared" si="2910"/>
        <v>0</v>
      </c>
      <c r="SM132" s="122"/>
      <c r="SN132" s="101"/>
      <c r="SO132" s="119"/>
      <c r="SP132" s="93"/>
      <c r="SQ132" s="120">
        <f t="shared" ref="SQ132:SR132" si="3342">SQ19+SQ35+SQ51+SQ67+SQ83+SQ116</f>
        <v>0</v>
      </c>
      <c r="SR132" s="101">
        <f t="shared" si="3342"/>
        <v>0</v>
      </c>
      <c r="SS132" s="101"/>
      <c r="ST132" s="121"/>
      <c r="SU132" s="122">
        <f t="shared" si="2912"/>
        <v>0</v>
      </c>
      <c r="SV132" s="469">
        <f t="shared" si="2913"/>
        <v>0</v>
      </c>
      <c r="SW132" s="122"/>
      <c r="SX132" s="101"/>
      <c r="SY132" s="119"/>
      <c r="SZ132" s="93"/>
      <c r="TA132" s="120">
        <f t="shared" ref="TA132:TB132" si="3343">TA19+TA35+TA51+TA67+TA83+TA116</f>
        <v>0</v>
      </c>
      <c r="TB132" s="101">
        <f t="shared" si="3343"/>
        <v>0</v>
      </c>
      <c r="TC132" s="101"/>
      <c r="TD132" s="121"/>
      <c r="TE132" s="122">
        <f t="shared" si="2915"/>
        <v>0</v>
      </c>
      <c r="TF132" s="469">
        <f t="shared" si="2916"/>
        <v>0</v>
      </c>
      <c r="TG132" s="122"/>
      <c r="TH132" s="101"/>
      <c r="TI132" s="119"/>
      <c r="TJ132" s="93"/>
      <c r="TK132" s="120">
        <f t="shared" ref="TK132:TL132" si="3344">TK19+TK35+TK51+TK67+TK83+TK116</f>
        <v>0</v>
      </c>
      <c r="TL132" s="101">
        <f t="shared" si="3344"/>
        <v>0</v>
      </c>
      <c r="TM132" s="101"/>
      <c r="TN132" s="121"/>
      <c r="TO132" s="122">
        <f t="shared" si="2918"/>
        <v>0</v>
      </c>
      <c r="TP132" s="469">
        <f t="shared" si="2919"/>
        <v>0</v>
      </c>
      <c r="TQ132" s="122"/>
      <c r="TR132" s="101"/>
      <c r="TS132" s="119"/>
      <c r="TT132" s="93"/>
      <c r="TU132" s="120">
        <f t="shared" ref="TU132:TV132" si="3345">TU19+TU35+TU51+TU67+TU83+TU116</f>
        <v>0</v>
      </c>
      <c r="TV132" s="101">
        <f t="shared" si="3345"/>
        <v>0</v>
      </c>
      <c r="TW132" s="101"/>
      <c r="TX132" s="121"/>
      <c r="TY132" s="122">
        <f t="shared" si="2921"/>
        <v>0</v>
      </c>
      <c r="TZ132" s="469">
        <f t="shared" si="2922"/>
        <v>0</v>
      </c>
      <c r="UA132" s="122"/>
      <c r="UB132" s="101"/>
      <c r="UC132" s="119"/>
      <c r="UD132" s="93"/>
      <c r="UE132" s="120">
        <f t="shared" ref="UE132:UF132" si="3346">UE19+UE35+UE51+UE67+UE83+UE116</f>
        <v>0</v>
      </c>
      <c r="UF132" s="101">
        <f t="shared" si="3346"/>
        <v>0</v>
      </c>
      <c r="UG132" s="101"/>
      <c r="UH132" s="121"/>
      <c r="UI132" s="122">
        <f t="shared" si="2924"/>
        <v>0</v>
      </c>
      <c r="UJ132" s="469">
        <f t="shared" si="2925"/>
        <v>0</v>
      </c>
      <c r="UK132" s="122"/>
      <c r="UL132" s="101"/>
      <c r="UM132" s="119"/>
      <c r="UN132" s="93"/>
      <c r="UO132" s="120">
        <f t="shared" ref="UO132:UP132" si="3347">UO19+UO35+UO51+UO67+UO83+UO116</f>
        <v>0</v>
      </c>
      <c r="UP132" s="101">
        <f t="shared" si="3347"/>
        <v>0</v>
      </c>
      <c r="UQ132" s="101"/>
      <c r="UR132" s="121"/>
      <c r="US132" s="122">
        <f t="shared" si="2927"/>
        <v>0</v>
      </c>
      <c r="UT132" s="469">
        <f t="shared" si="2928"/>
        <v>0</v>
      </c>
      <c r="UU132" s="122"/>
      <c r="UV132" s="101"/>
      <c r="UW132" s="119"/>
      <c r="UX132" s="93"/>
      <c r="UY132" s="120">
        <f t="shared" ref="UY132:UZ132" si="3348">UY19+UY35+UY51+UY67+UY83+UY116</f>
        <v>0</v>
      </c>
      <c r="UZ132" s="101">
        <f t="shared" si="3348"/>
        <v>0</v>
      </c>
      <c r="VA132" s="101"/>
      <c r="VB132" s="121"/>
      <c r="VC132" s="122">
        <f t="shared" si="2930"/>
        <v>0</v>
      </c>
      <c r="VD132" s="469">
        <f t="shared" si="2931"/>
        <v>0</v>
      </c>
      <c r="VE132" s="122"/>
      <c r="VF132" s="101"/>
      <c r="VG132" s="119"/>
      <c r="VH132" s="93"/>
      <c r="VI132" s="120">
        <f t="shared" ref="VI132:VJ132" si="3349">VI19+VI35+VI51+VI67+VI83+VI116</f>
        <v>0</v>
      </c>
      <c r="VJ132" s="101">
        <f t="shared" si="3349"/>
        <v>0</v>
      </c>
      <c r="VK132" s="101"/>
      <c r="VL132" s="121"/>
      <c r="VM132" s="122">
        <f t="shared" si="2933"/>
        <v>0</v>
      </c>
      <c r="VN132" s="469">
        <f t="shared" si="2934"/>
        <v>0</v>
      </c>
      <c r="VO132" s="122"/>
      <c r="VP132" s="101"/>
      <c r="VQ132" s="119"/>
      <c r="VR132" s="93"/>
      <c r="VS132" s="120">
        <f t="shared" ref="VS132:VT132" si="3350">VS19+VS35+VS51+VS67+VS83+VS116</f>
        <v>0</v>
      </c>
      <c r="VT132" s="101">
        <f t="shared" si="3350"/>
        <v>0</v>
      </c>
      <c r="VU132" s="101"/>
      <c r="VV132" s="121"/>
      <c r="VW132" s="122">
        <f t="shared" si="2936"/>
        <v>0</v>
      </c>
      <c r="VX132" s="452">
        <f t="shared" si="2937"/>
        <v>15</v>
      </c>
      <c r="VY132" s="122"/>
      <c r="VZ132" s="101"/>
      <c r="WA132" s="119"/>
      <c r="WB132" s="93"/>
      <c r="WC132" s="120">
        <f t="shared" ref="WC132:WD132" si="3351">WC19+WC35+WC51+WC67+WC83+WC116</f>
        <v>8885.3442699999996</v>
      </c>
      <c r="WD132" s="120">
        <f t="shared" si="3351"/>
        <v>133280.16</v>
      </c>
      <c r="WE132" s="101"/>
      <c r="WF132" s="121"/>
    </row>
    <row r="133" spans="1:604" ht="48">
      <c r="A133" s="5"/>
      <c r="B133" s="94" t="s">
        <v>411</v>
      </c>
      <c r="C133" s="12" t="s">
        <v>920</v>
      </c>
      <c r="D133" s="12" t="s">
        <v>423</v>
      </c>
      <c r="E133" s="4"/>
      <c r="F133" s="469">
        <f t="shared" si="2760"/>
        <v>0</v>
      </c>
      <c r="G133" s="122"/>
      <c r="H133" s="101"/>
      <c r="I133" s="119"/>
      <c r="J133" s="93"/>
      <c r="K133" s="120">
        <f t="shared" si="2761"/>
        <v>0</v>
      </c>
      <c r="L133" s="101">
        <f t="shared" si="2761"/>
        <v>0</v>
      </c>
      <c r="M133" s="101"/>
      <c r="N133" s="121"/>
      <c r="O133" s="122">
        <f t="shared" si="2762"/>
        <v>0</v>
      </c>
      <c r="P133" s="469">
        <f t="shared" si="2763"/>
        <v>0</v>
      </c>
      <c r="Q133" s="122"/>
      <c r="R133" s="101"/>
      <c r="S133" s="119"/>
      <c r="T133" s="93"/>
      <c r="U133" s="120">
        <f t="shared" ref="U133:V133" si="3352">U20+U36+U52+U68+U84+U117</f>
        <v>0</v>
      </c>
      <c r="V133" s="101">
        <f t="shared" si="3352"/>
        <v>0</v>
      </c>
      <c r="W133" s="101"/>
      <c r="X133" s="121"/>
      <c r="Y133" s="122">
        <f t="shared" si="2765"/>
        <v>0</v>
      </c>
      <c r="Z133" s="469">
        <f t="shared" si="2766"/>
        <v>0</v>
      </c>
      <c r="AA133" s="122"/>
      <c r="AB133" s="101"/>
      <c r="AC133" s="119"/>
      <c r="AD133" s="93"/>
      <c r="AE133" s="120">
        <f t="shared" ref="AE133:AF133" si="3353">AE20+AE36+AE52+AE68+AE84+AE117</f>
        <v>0</v>
      </c>
      <c r="AF133" s="101">
        <f t="shared" si="3353"/>
        <v>0</v>
      </c>
      <c r="AG133" s="101"/>
      <c r="AH133" s="121"/>
      <c r="AI133" s="122">
        <f t="shared" si="2768"/>
        <v>0</v>
      </c>
      <c r="AJ133" s="469">
        <f t="shared" si="2769"/>
        <v>0</v>
      </c>
      <c r="AK133" s="122"/>
      <c r="AL133" s="101"/>
      <c r="AM133" s="119"/>
      <c r="AN133" s="93"/>
      <c r="AO133" s="120">
        <f t="shared" ref="AO133:AP133" si="3354">AO20+AO36+AO52+AO68+AO84+AO117</f>
        <v>0</v>
      </c>
      <c r="AP133" s="101">
        <f t="shared" si="3354"/>
        <v>0</v>
      </c>
      <c r="AQ133" s="101"/>
      <c r="AR133" s="121"/>
      <c r="AS133" s="122">
        <f t="shared" si="2771"/>
        <v>0</v>
      </c>
      <c r="AT133" s="469">
        <f t="shared" si="2772"/>
        <v>0</v>
      </c>
      <c r="AU133" s="122"/>
      <c r="AV133" s="101"/>
      <c r="AW133" s="119"/>
      <c r="AX133" s="93"/>
      <c r="AY133" s="120">
        <f t="shared" ref="AY133:AZ133" si="3355">AY20+AY36+AY52+AY68+AY84+AY117</f>
        <v>0</v>
      </c>
      <c r="AZ133" s="101">
        <f t="shared" si="3355"/>
        <v>0</v>
      </c>
      <c r="BA133" s="101"/>
      <c r="BB133" s="121"/>
      <c r="BC133" s="122">
        <f t="shared" si="2774"/>
        <v>0</v>
      </c>
      <c r="BD133" s="469">
        <f t="shared" si="2775"/>
        <v>0</v>
      </c>
      <c r="BE133" s="122"/>
      <c r="BF133" s="101"/>
      <c r="BG133" s="119"/>
      <c r="BH133" s="93"/>
      <c r="BI133" s="120">
        <f t="shared" ref="BI133:BJ133" si="3356">BI20+BI36+BI52+BI68+BI84+BI117</f>
        <v>0</v>
      </c>
      <c r="BJ133" s="101">
        <f t="shared" si="3356"/>
        <v>0</v>
      </c>
      <c r="BK133" s="101"/>
      <c r="BL133" s="121"/>
      <c r="BM133" s="122">
        <f t="shared" si="2777"/>
        <v>0</v>
      </c>
      <c r="BN133" s="469">
        <f t="shared" si="2778"/>
        <v>0</v>
      </c>
      <c r="BO133" s="122"/>
      <c r="BP133" s="101"/>
      <c r="BQ133" s="119"/>
      <c r="BR133" s="93"/>
      <c r="BS133" s="120">
        <f t="shared" ref="BS133:BT133" si="3357">BS20+BS36+BS52+BS68+BS84+BS117</f>
        <v>0</v>
      </c>
      <c r="BT133" s="101">
        <f t="shared" si="3357"/>
        <v>0</v>
      </c>
      <c r="BU133" s="101"/>
      <c r="BV133" s="121"/>
      <c r="BW133" s="122">
        <f t="shared" si="2780"/>
        <v>0</v>
      </c>
      <c r="BX133" s="469">
        <f t="shared" si="2781"/>
        <v>0</v>
      </c>
      <c r="BY133" s="122"/>
      <c r="BZ133" s="101"/>
      <c r="CA133" s="119"/>
      <c r="CB133" s="93"/>
      <c r="CC133" s="120">
        <f t="shared" ref="CC133:CD133" si="3358">CC20+CC36+CC52+CC68+CC84+CC117</f>
        <v>0</v>
      </c>
      <c r="CD133" s="101">
        <f t="shared" si="3358"/>
        <v>0</v>
      </c>
      <c r="CE133" s="101"/>
      <c r="CF133" s="121"/>
      <c r="CG133" s="122">
        <f t="shared" si="2783"/>
        <v>0</v>
      </c>
      <c r="CH133" s="469">
        <f t="shared" si="2784"/>
        <v>0</v>
      </c>
      <c r="CI133" s="122"/>
      <c r="CJ133" s="101"/>
      <c r="CK133" s="119"/>
      <c r="CL133" s="93"/>
      <c r="CM133" s="120">
        <f t="shared" ref="CM133:CN133" si="3359">CM20+CM36+CM52+CM68+CM84+CM117</f>
        <v>0</v>
      </c>
      <c r="CN133" s="101">
        <f t="shared" si="3359"/>
        <v>0</v>
      </c>
      <c r="CO133" s="101"/>
      <c r="CP133" s="121"/>
      <c r="CQ133" s="122">
        <f t="shared" si="2786"/>
        <v>0</v>
      </c>
      <c r="CR133" s="469">
        <f t="shared" si="2787"/>
        <v>0</v>
      </c>
      <c r="CS133" s="122"/>
      <c r="CT133" s="101"/>
      <c r="CU133" s="119"/>
      <c r="CV133" s="93"/>
      <c r="CW133" s="120">
        <f t="shared" ref="CW133:CX133" si="3360">CW20+CW36+CW52+CW68+CW84+CW117</f>
        <v>0</v>
      </c>
      <c r="CX133" s="101">
        <f t="shared" si="3360"/>
        <v>0</v>
      </c>
      <c r="CY133" s="101"/>
      <c r="CZ133" s="121"/>
      <c r="DA133" s="122">
        <f t="shared" si="2789"/>
        <v>0</v>
      </c>
      <c r="DB133" s="469">
        <f t="shared" si="2790"/>
        <v>0</v>
      </c>
      <c r="DC133" s="122"/>
      <c r="DD133" s="101"/>
      <c r="DE133" s="119"/>
      <c r="DF133" s="93"/>
      <c r="DG133" s="120">
        <f t="shared" ref="DG133:DH133" si="3361">DG20+DG36+DG52+DG68+DG84+DG117</f>
        <v>0</v>
      </c>
      <c r="DH133" s="101">
        <f t="shared" si="3361"/>
        <v>0</v>
      </c>
      <c r="DI133" s="101"/>
      <c r="DJ133" s="121"/>
      <c r="DK133" s="122">
        <f t="shared" si="2792"/>
        <v>0</v>
      </c>
      <c r="DL133" s="469">
        <f t="shared" si="2793"/>
        <v>0</v>
      </c>
      <c r="DM133" s="122"/>
      <c r="DN133" s="101"/>
      <c r="DO133" s="119"/>
      <c r="DP133" s="93"/>
      <c r="DQ133" s="120">
        <f t="shared" ref="DQ133:DR133" si="3362">DQ20+DQ36+DQ52+DQ68+DQ84+DQ117</f>
        <v>0</v>
      </c>
      <c r="DR133" s="101">
        <f t="shared" si="3362"/>
        <v>0</v>
      </c>
      <c r="DS133" s="101"/>
      <c r="DT133" s="121"/>
      <c r="DU133" s="122">
        <f t="shared" si="2795"/>
        <v>0</v>
      </c>
      <c r="DV133" s="469">
        <f t="shared" si="2796"/>
        <v>0</v>
      </c>
      <c r="DW133" s="122"/>
      <c r="DX133" s="101"/>
      <c r="DY133" s="119"/>
      <c r="DZ133" s="93"/>
      <c r="EA133" s="120">
        <f t="shared" ref="EA133:EB133" si="3363">EA20+EA36+EA52+EA68+EA84+EA117</f>
        <v>0</v>
      </c>
      <c r="EB133" s="101">
        <f t="shared" si="3363"/>
        <v>0</v>
      </c>
      <c r="EC133" s="101"/>
      <c r="ED133" s="121"/>
      <c r="EE133" s="122">
        <f t="shared" si="2798"/>
        <v>0</v>
      </c>
      <c r="EF133" s="469">
        <f t="shared" si="2799"/>
        <v>0</v>
      </c>
      <c r="EG133" s="122"/>
      <c r="EH133" s="101"/>
      <c r="EI133" s="119"/>
      <c r="EJ133" s="93"/>
      <c r="EK133" s="120">
        <f t="shared" ref="EK133:EL133" si="3364">EK20+EK36+EK52+EK68+EK84+EK117</f>
        <v>0</v>
      </c>
      <c r="EL133" s="101">
        <f t="shared" si="3364"/>
        <v>0</v>
      </c>
      <c r="EM133" s="101"/>
      <c r="EN133" s="121"/>
      <c r="EO133" s="122">
        <f t="shared" si="2801"/>
        <v>0</v>
      </c>
      <c r="EP133" s="469">
        <f t="shared" si="2802"/>
        <v>0</v>
      </c>
      <c r="EQ133" s="122"/>
      <c r="ER133" s="101"/>
      <c r="ES133" s="119"/>
      <c r="ET133" s="93"/>
      <c r="EU133" s="120">
        <f t="shared" ref="EU133:EV133" si="3365">EU20+EU36+EU52+EU68+EU84+EU117</f>
        <v>0</v>
      </c>
      <c r="EV133" s="101">
        <f t="shared" si="3365"/>
        <v>0</v>
      </c>
      <c r="EW133" s="101"/>
      <c r="EX133" s="121"/>
      <c r="EY133" s="122">
        <f t="shared" si="2804"/>
        <v>0</v>
      </c>
      <c r="EZ133" s="469">
        <f t="shared" si="2805"/>
        <v>0</v>
      </c>
      <c r="FA133" s="122"/>
      <c r="FB133" s="101"/>
      <c r="FC133" s="119"/>
      <c r="FD133" s="93"/>
      <c r="FE133" s="120">
        <f t="shared" ref="FE133:FF133" si="3366">FE20+FE36+FE52+FE68+FE84+FE117</f>
        <v>0</v>
      </c>
      <c r="FF133" s="101">
        <f t="shared" si="3366"/>
        <v>0</v>
      </c>
      <c r="FG133" s="101"/>
      <c r="FH133" s="121"/>
      <c r="FI133" s="122">
        <f t="shared" si="2807"/>
        <v>0</v>
      </c>
      <c r="FJ133" s="469">
        <f t="shared" si="2808"/>
        <v>0</v>
      </c>
      <c r="FK133" s="122"/>
      <c r="FL133" s="101"/>
      <c r="FM133" s="119"/>
      <c r="FN133" s="93"/>
      <c r="FO133" s="120">
        <f t="shared" ref="FO133:FP133" si="3367">FO20+FO36+FO52+FO68+FO84+FO117</f>
        <v>0</v>
      </c>
      <c r="FP133" s="101">
        <f t="shared" si="3367"/>
        <v>0</v>
      </c>
      <c r="FQ133" s="101"/>
      <c r="FR133" s="121"/>
      <c r="FS133" s="122">
        <f t="shared" si="2810"/>
        <v>0</v>
      </c>
      <c r="FT133" s="469">
        <f t="shared" si="2811"/>
        <v>0</v>
      </c>
      <c r="FU133" s="122"/>
      <c r="FV133" s="101"/>
      <c r="FW133" s="119"/>
      <c r="FX133" s="93"/>
      <c r="FY133" s="120">
        <f t="shared" ref="FY133:FZ133" si="3368">FY20+FY36+FY52+FY68+FY84+FY117</f>
        <v>0</v>
      </c>
      <c r="FZ133" s="101">
        <f t="shared" si="3368"/>
        <v>0</v>
      </c>
      <c r="GA133" s="101"/>
      <c r="GB133" s="121"/>
      <c r="GC133" s="122">
        <f t="shared" si="2813"/>
        <v>0</v>
      </c>
      <c r="GD133" s="469">
        <f t="shared" si="2814"/>
        <v>0</v>
      </c>
      <c r="GE133" s="122"/>
      <c r="GF133" s="101"/>
      <c r="GG133" s="119"/>
      <c r="GH133" s="93"/>
      <c r="GI133" s="120">
        <f t="shared" ref="GI133:GJ133" si="3369">GI20+GI36+GI52+GI68+GI84+GI117</f>
        <v>0</v>
      </c>
      <c r="GJ133" s="101">
        <f t="shared" si="3369"/>
        <v>0</v>
      </c>
      <c r="GK133" s="101"/>
      <c r="GL133" s="121"/>
      <c r="GM133" s="122">
        <f t="shared" si="2816"/>
        <v>0</v>
      </c>
      <c r="GN133" s="469">
        <f t="shared" si="2817"/>
        <v>0</v>
      </c>
      <c r="GO133" s="122"/>
      <c r="GP133" s="101"/>
      <c r="GQ133" s="119"/>
      <c r="GR133" s="93"/>
      <c r="GS133" s="120">
        <f t="shared" ref="GS133:GT133" si="3370">GS20+GS36+GS52+GS68+GS84+GS117</f>
        <v>0</v>
      </c>
      <c r="GT133" s="101">
        <f t="shared" si="3370"/>
        <v>0</v>
      </c>
      <c r="GU133" s="101"/>
      <c r="GV133" s="121"/>
      <c r="GW133" s="122">
        <f t="shared" si="2819"/>
        <v>0</v>
      </c>
      <c r="GX133" s="469">
        <f t="shared" si="2820"/>
        <v>0</v>
      </c>
      <c r="GY133" s="122"/>
      <c r="GZ133" s="101"/>
      <c r="HA133" s="119"/>
      <c r="HB133" s="93"/>
      <c r="HC133" s="120">
        <f t="shared" ref="HC133:HD133" si="3371">HC20+HC36+HC52+HC68+HC84+HC117</f>
        <v>0</v>
      </c>
      <c r="HD133" s="101">
        <f t="shared" si="3371"/>
        <v>0</v>
      </c>
      <c r="HE133" s="101"/>
      <c r="HF133" s="121"/>
      <c r="HG133" s="122">
        <f t="shared" si="2822"/>
        <v>0</v>
      </c>
      <c r="HH133" s="469">
        <f t="shared" si="2823"/>
        <v>0</v>
      </c>
      <c r="HI133" s="122"/>
      <c r="HJ133" s="101"/>
      <c r="HK133" s="119"/>
      <c r="HL133" s="93"/>
      <c r="HM133" s="120">
        <f t="shared" ref="HM133:HN133" si="3372">HM20+HM36+HM52+HM68+HM84+HM117</f>
        <v>0</v>
      </c>
      <c r="HN133" s="101">
        <f t="shared" si="3372"/>
        <v>0</v>
      </c>
      <c r="HO133" s="101"/>
      <c r="HP133" s="121"/>
      <c r="HQ133" s="122">
        <f t="shared" si="2825"/>
        <v>0</v>
      </c>
      <c r="HR133" s="469">
        <f t="shared" si="2826"/>
        <v>0</v>
      </c>
      <c r="HS133" s="122"/>
      <c r="HT133" s="101"/>
      <c r="HU133" s="119"/>
      <c r="HV133" s="93"/>
      <c r="HW133" s="120">
        <f t="shared" ref="HW133:HX133" si="3373">HW20+HW36+HW52+HW68+HW84+HW117</f>
        <v>0</v>
      </c>
      <c r="HX133" s="101">
        <f t="shared" si="3373"/>
        <v>0</v>
      </c>
      <c r="HY133" s="101"/>
      <c r="HZ133" s="121"/>
      <c r="IA133" s="122">
        <f t="shared" si="2828"/>
        <v>0</v>
      </c>
      <c r="IB133" s="469">
        <f t="shared" si="2829"/>
        <v>41</v>
      </c>
      <c r="IC133" s="122"/>
      <c r="ID133" s="101"/>
      <c r="IE133" s="119"/>
      <c r="IF133" s="93"/>
      <c r="IG133" s="120">
        <f t="shared" ref="IG133:IH133" si="3374">IG20+IG36+IG52+IG68+IG84+IG117</f>
        <v>10723.4836</v>
      </c>
      <c r="IH133" s="101">
        <f t="shared" si="3374"/>
        <v>439662.83</v>
      </c>
      <c r="II133" s="101"/>
      <c r="IJ133" s="121"/>
      <c r="IK133" s="122">
        <f t="shared" si="2831"/>
        <v>1.2025600000000001</v>
      </c>
      <c r="IL133" s="469">
        <f t="shared" si="2832"/>
        <v>0</v>
      </c>
      <c r="IM133" s="122"/>
      <c r="IN133" s="101"/>
      <c r="IO133" s="119"/>
      <c r="IP133" s="93"/>
      <c r="IQ133" s="120">
        <f t="shared" ref="IQ133:IR133" si="3375">IQ20+IQ36+IQ52+IQ68+IQ84+IQ117</f>
        <v>0</v>
      </c>
      <c r="IR133" s="101">
        <f t="shared" si="3375"/>
        <v>0</v>
      </c>
      <c r="IS133" s="101"/>
      <c r="IT133" s="121"/>
      <c r="IU133" s="122">
        <f t="shared" si="2834"/>
        <v>0</v>
      </c>
      <c r="IV133" s="469">
        <f t="shared" si="2835"/>
        <v>0</v>
      </c>
      <c r="IW133" s="122"/>
      <c r="IX133" s="101"/>
      <c r="IY133" s="119"/>
      <c r="IZ133" s="93"/>
      <c r="JA133" s="120">
        <f t="shared" ref="JA133:JB133" si="3376">JA20+JA36+JA52+JA68+JA84+JA117</f>
        <v>0</v>
      </c>
      <c r="JB133" s="101">
        <f t="shared" si="3376"/>
        <v>0</v>
      </c>
      <c r="JC133" s="101"/>
      <c r="JD133" s="121"/>
      <c r="JE133" s="122">
        <f t="shared" si="2837"/>
        <v>0</v>
      </c>
      <c r="JF133" s="469">
        <f t="shared" si="2838"/>
        <v>0</v>
      </c>
      <c r="JG133" s="122"/>
      <c r="JH133" s="101"/>
      <c r="JI133" s="119"/>
      <c r="JJ133" s="93"/>
      <c r="JK133" s="120">
        <f t="shared" ref="JK133:JL133" si="3377">JK20+JK36+JK52+JK68+JK84+JK117</f>
        <v>0</v>
      </c>
      <c r="JL133" s="101">
        <f t="shared" si="3377"/>
        <v>0</v>
      </c>
      <c r="JM133" s="101"/>
      <c r="JN133" s="121"/>
      <c r="JO133" s="122">
        <f t="shared" si="2840"/>
        <v>0</v>
      </c>
      <c r="JP133" s="469">
        <f t="shared" si="2841"/>
        <v>0</v>
      </c>
      <c r="JQ133" s="122"/>
      <c r="JR133" s="101"/>
      <c r="JS133" s="119"/>
      <c r="JT133" s="93"/>
      <c r="JU133" s="120">
        <f t="shared" ref="JU133:JV133" si="3378">JU20+JU36+JU52+JU68+JU84+JU117</f>
        <v>0</v>
      </c>
      <c r="JV133" s="101">
        <f t="shared" si="3378"/>
        <v>0</v>
      </c>
      <c r="JW133" s="101"/>
      <c r="JX133" s="121"/>
      <c r="JY133" s="122">
        <f t="shared" si="2843"/>
        <v>0</v>
      </c>
      <c r="JZ133" s="469">
        <f t="shared" si="2844"/>
        <v>0</v>
      </c>
      <c r="KA133" s="122"/>
      <c r="KB133" s="101"/>
      <c r="KC133" s="119"/>
      <c r="KD133" s="93"/>
      <c r="KE133" s="120">
        <f t="shared" ref="KE133:KF133" si="3379">KE20+KE36+KE52+KE68+KE84+KE117</f>
        <v>0</v>
      </c>
      <c r="KF133" s="101">
        <f t="shared" si="3379"/>
        <v>0</v>
      </c>
      <c r="KG133" s="101"/>
      <c r="KH133" s="121"/>
      <c r="KI133" s="122">
        <f t="shared" si="2846"/>
        <v>0</v>
      </c>
      <c r="KJ133" s="469">
        <f t="shared" si="2847"/>
        <v>0</v>
      </c>
      <c r="KK133" s="122"/>
      <c r="KL133" s="101"/>
      <c r="KM133" s="119"/>
      <c r="KN133" s="93"/>
      <c r="KO133" s="120">
        <f t="shared" ref="KO133:KP133" si="3380">KO20+KO36+KO52+KO68+KO84+KO117</f>
        <v>0</v>
      </c>
      <c r="KP133" s="101">
        <f t="shared" si="3380"/>
        <v>0</v>
      </c>
      <c r="KQ133" s="101"/>
      <c r="KR133" s="121"/>
      <c r="KS133" s="122">
        <f t="shared" si="2849"/>
        <v>0</v>
      </c>
      <c r="KT133" s="469">
        <f t="shared" si="2850"/>
        <v>0</v>
      </c>
      <c r="KU133" s="122"/>
      <c r="KV133" s="101"/>
      <c r="KW133" s="119"/>
      <c r="KX133" s="93"/>
      <c r="KY133" s="120">
        <f t="shared" ref="KY133:KZ133" si="3381">KY20+KY36+KY52+KY68+KY84+KY117</f>
        <v>0</v>
      </c>
      <c r="KZ133" s="101">
        <f t="shared" si="3381"/>
        <v>0</v>
      </c>
      <c r="LA133" s="101"/>
      <c r="LB133" s="121"/>
      <c r="LC133" s="122">
        <f t="shared" si="2852"/>
        <v>0</v>
      </c>
      <c r="LD133" s="469">
        <f t="shared" si="2853"/>
        <v>0</v>
      </c>
      <c r="LE133" s="122"/>
      <c r="LF133" s="101"/>
      <c r="LG133" s="119"/>
      <c r="LH133" s="93"/>
      <c r="LI133" s="120">
        <f t="shared" ref="LI133:LJ133" si="3382">LI20+LI36+LI52+LI68+LI84+LI117</f>
        <v>0</v>
      </c>
      <c r="LJ133" s="101">
        <f t="shared" si="3382"/>
        <v>0</v>
      </c>
      <c r="LK133" s="101"/>
      <c r="LL133" s="121"/>
      <c r="LM133" s="122">
        <f t="shared" si="2855"/>
        <v>0</v>
      </c>
      <c r="LN133" s="469">
        <f t="shared" si="2856"/>
        <v>0</v>
      </c>
      <c r="LO133" s="122"/>
      <c r="LP133" s="101"/>
      <c r="LQ133" s="119"/>
      <c r="LR133" s="93"/>
      <c r="LS133" s="120">
        <f t="shared" ref="LS133:LT133" si="3383">LS20+LS36+LS52+LS68+LS84+LS117</f>
        <v>0</v>
      </c>
      <c r="LT133" s="101">
        <f t="shared" si="3383"/>
        <v>0</v>
      </c>
      <c r="LU133" s="101"/>
      <c r="LV133" s="121"/>
      <c r="LW133" s="122">
        <f t="shared" si="2858"/>
        <v>0</v>
      </c>
      <c r="LX133" s="469">
        <f t="shared" si="2859"/>
        <v>0</v>
      </c>
      <c r="LY133" s="122"/>
      <c r="LZ133" s="101"/>
      <c r="MA133" s="119"/>
      <c r="MB133" s="93"/>
      <c r="MC133" s="120">
        <f t="shared" ref="MC133:MD133" si="3384">MC20+MC36+MC52+MC68+MC84+MC117</f>
        <v>0</v>
      </c>
      <c r="MD133" s="101">
        <f t="shared" si="3384"/>
        <v>0</v>
      </c>
      <c r="ME133" s="101"/>
      <c r="MF133" s="121"/>
      <c r="MG133" s="122">
        <f t="shared" si="2861"/>
        <v>0</v>
      </c>
      <c r="MH133" s="469">
        <f t="shared" si="2862"/>
        <v>0</v>
      </c>
      <c r="MI133" s="122"/>
      <c r="MJ133" s="101"/>
      <c r="MK133" s="119"/>
      <c r="ML133" s="93"/>
      <c r="MM133" s="120">
        <f t="shared" ref="MM133:MN133" si="3385">MM20+MM36+MM52+MM68+MM84+MM117</f>
        <v>0</v>
      </c>
      <c r="MN133" s="101">
        <f t="shared" si="3385"/>
        <v>0</v>
      </c>
      <c r="MO133" s="101"/>
      <c r="MP133" s="121"/>
      <c r="MQ133" s="122">
        <f t="shared" si="2864"/>
        <v>0</v>
      </c>
      <c r="MR133" s="469">
        <f t="shared" si="2865"/>
        <v>35</v>
      </c>
      <c r="MS133" s="122"/>
      <c r="MT133" s="101"/>
      <c r="MU133" s="119"/>
      <c r="MV133" s="93"/>
      <c r="MW133" s="120">
        <f t="shared" ref="MW133:MX133" si="3386">MW20+MW36+MW52+MW68+MW84+MW117</f>
        <v>8864.9963599999992</v>
      </c>
      <c r="MX133" s="101">
        <f t="shared" si="3386"/>
        <v>310274.88</v>
      </c>
      <c r="MY133" s="101"/>
      <c r="MZ133" s="121"/>
      <c r="NA133" s="122">
        <f t="shared" si="2867"/>
        <v>0.99414000000000002</v>
      </c>
      <c r="NB133" s="469">
        <f t="shared" si="2868"/>
        <v>0</v>
      </c>
      <c r="NC133" s="122"/>
      <c r="ND133" s="101"/>
      <c r="NE133" s="119"/>
      <c r="NF133" s="93"/>
      <c r="NG133" s="120">
        <f t="shared" ref="NG133:NH133" si="3387">NG20+NG36+NG52+NG68+NG84+NG117</f>
        <v>0</v>
      </c>
      <c r="NH133" s="101">
        <f t="shared" si="3387"/>
        <v>0</v>
      </c>
      <c r="NI133" s="101"/>
      <c r="NJ133" s="121"/>
      <c r="NK133" s="122">
        <f t="shared" si="2870"/>
        <v>0</v>
      </c>
      <c r="NL133" s="469">
        <f t="shared" si="2871"/>
        <v>0</v>
      </c>
      <c r="NM133" s="122"/>
      <c r="NN133" s="101"/>
      <c r="NO133" s="119"/>
      <c r="NP133" s="93"/>
      <c r="NQ133" s="120">
        <f t="shared" ref="NQ133:NR133" si="3388">NQ20+NQ36+NQ52+NQ68+NQ84+NQ117</f>
        <v>0</v>
      </c>
      <c r="NR133" s="101">
        <f t="shared" si="3388"/>
        <v>0</v>
      </c>
      <c r="NS133" s="101"/>
      <c r="NT133" s="121"/>
      <c r="NU133" s="122">
        <f t="shared" si="2873"/>
        <v>0</v>
      </c>
      <c r="NV133" s="469">
        <f t="shared" si="2874"/>
        <v>29</v>
      </c>
      <c r="NW133" s="122"/>
      <c r="NX133" s="101"/>
      <c r="NY133" s="119"/>
      <c r="NZ133" s="93"/>
      <c r="OA133" s="120">
        <f t="shared" ref="OA133:OB133" si="3389">OA20+OA36+OA52+OA68+OA84+OA117</f>
        <v>8494.2103599999991</v>
      </c>
      <c r="OB133" s="101">
        <f t="shared" si="3389"/>
        <v>246332.1</v>
      </c>
      <c r="OC133" s="101"/>
      <c r="OD133" s="121"/>
      <c r="OE133" s="122">
        <f t="shared" si="2876"/>
        <v>0.95255999999999996</v>
      </c>
      <c r="OF133" s="469">
        <f t="shared" si="2877"/>
        <v>0</v>
      </c>
      <c r="OG133" s="122"/>
      <c r="OH133" s="101"/>
      <c r="OI133" s="119"/>
      <c r="OJ133" s="93"/>
      <c r="OK133" s="120">
        <f t="shared" ref="OK133:OL133" si="3390">OK20+OK36+OK52+OK68+OK84+OK117</f>
        <v>0</v>
      </c>
      <c r="OL133" s="101">
        <f t="shared" si="3390"/>
        <v>0</v>
      </c>
      <c r="OM133" s="101"/>
      <c r="ON133" s="121"/>
      <c r="OO133" s="122">
        <f t="shared" si="2879"/>
        <v>0</v>
      </c>
      <c r="OP133" s="469">
        <f t="shared" si="2880"/>
        <v>0</v>
      </c>
      <c r="OQ133" s="122"/>
      <c r="OR133" s="101"/>
      <c r="OS133" s="119"/>
      <c r="OT133" s="93"/>
      <c r="OU133" s="120">
        <f t="shared" ref="OU133:OV133" si="3391">OU20+OU36+OU52+OU68+OU84+OU117</f>
        <v>0</v>
      </c>
      <c r="OV133" s="101">
        <f t="shared" si="3391"/>
        <v>0</v>
      </c>
      <c r="OW133" s="101"/>
      <c r="OX133" s="121"/>
      <c r="OY133" s="122">
        <f t="shared" si="2882"/>
        <v>0</v>
      </c>
      <c r="OZ133" s="469">
        <f t="shared" si="2883"/>
        <v>0</v>
      </c>
      <c r="PA133" s="122"/>
      <c r="PB133" s="101"/>
      <c r="PC133" s="119"/>
      <c r="PD133" s="93"/>
      <c r="PE133" s="120">
        <f t="shared" ref="PE133:PF133" si="3392">PE20+PE36+PE52+PE68+PE84+PE117</f>
        <v>0</v>
      </c>
      <c r="PF133" s="101">
        <f t="shared" si="3392"/>
        <v>0</v>
      </c>
      <c r="PG133" s="101"/>
      <c r="PH133" s="121"/>
      <c r="PI133" s="122">
        <f t="shared" si="2885"/>
        <v>0</v>
      </c>
      <c r="PJ133" s="469">
        <f t="shared" si="2886"/>
        <v>0</v>
      </c>
      <c r="PK133" s="122"/>
      <c r="PL133" s="101"/>
      <c r="PM133" s="119"/>
      <c r="PN133" s="93"/>
      <c r="PO133" s="120">
        <f t="shared" ref="PO133:PP133" si="3393">PO20+PO36+PO52+PO68+PO84+PO117</f>
        <v>0</v>
      </c>
      <c r="PP133" s="101">
        <f t="shared" si="3393"/>
        <v>0</v>
      </c>
      <c r="PQ133" s="101"/>
      <c r="PR133" s="121"/>
      <c r="PS133" s="122">
        <f t="shared" si="2888"/>
        <v>0</v>
      </c>
      <c r="PT133" s="469">
        <f t="shared" si="2889"/>
        <v>0</v>
      </c>
      <c r="PU133" s="122"/>
      <c r="PV133" s="101"/>
      <c r="PW133" s="119"/>
      <c r="PX133" s="93"/>
      <c r="PY133" s="120">
        <f t="shared" ref="PY133:PZ133" si="3394">PY20+PY36+PY52+PY68+PY84+PY117</f>
        <v>0</v>
      </c>
      <c r="PZ133" s="101">
        <f t="shared" si="3394"/>
        <v>0</v>
      </c>
      <c r="QA133" s="101"/>
      <c r="QB133" s="121"/>
      <c r="QC133" s="122">
        <f t="shared" si="2891"/>
        <v>0</v>
      </c>
      <c r="QD133" s="469">
        <f t="shared" si="2892"/>
        <v>0</v>
      </c>
      <c r="QE133" s="122"/>
      <c r="QF133" s="101"/>
      <c r="QG133" s="119"/>
      <c r="QH133" s="93"/>
      <c r="QI133" s="120">
        <f t="shared" ref="QI133:QJ133" si="3395">QI20+QI36+QI52+QI68+QI84+QI117</f>
        <v>0</v>
      </c>
      <c r="QJ133" s="101">
        <f t="shared" si="3395"/>
        <v>0</v>
      </c>
      <c r="QK133" s="101"/>
      <c r="QL133" s="121"/>
      <c r="QM133" s="122">
        <f t="shared" si="2894"/>
        <v>0</v>
      </c>
      <c r="QN133" s="469">
        <f t="shared" si="2895"/>
        <v>0</v>
      </c>
      <c r="QO133" s="122"/>
      <c r="QP133" s="101"/>
      <c r="QQ133" s="119"/>
      <c r="QR133" s="93"/>
      <c r="QS133" s="120">
        <f t="shared" ref="QS133:QT133" si="3396">QS20+QS36+QS52+QS68+QS84+QS117</f>
        <v>0</v>
      </c>
      <c r="QT133" s="101">
        <f t="shared" si="3396"/>
        <v>0</v>
      </c>
      <c r="QU133" s="101"/>
      <c r="QV133" s="121"/>
      <c r="QW133" s="122">
        <f t="shared" si="2897"/>
        <v>0</v>
      </c>
      <c r="QX133" s="469">
        <f t="shared" si="2898"/>
        <v>0</v>
      </c>
      <c r="QY133" s="122"/>
      <c r="QZ133" s="101"/>
      <c r="RA133" s="119"/>
      <c r="RB133" s="93"/>
      <c r="RC133" s="120">
        <f t="shared" ref="RC133:RD133" si="3397">RC20+RC36+RC52+RC68+RC84+RC117</f>
        <v>0</v>
      </c>
      <c r="RD133" s="101">
        <f t="shared" si="3397"/>
        <v>0</v>
      </c>
      <c r="RE133" s="101"/>
      <c r="RF133" s="121"/>
      <c r="RG133" s="122">
        <f t="shared" si="2900"/>
        <v>0</v>
      </c>
      <c r="RH133" s="469">
        <f t="shared" si="2901"/>
        <v>0</v>
      </c>
      <c r="RI133" s="122"/>
      <c r="RJ133" s="101"/>
      <c r="RK133" s="119"/>
      <c r="RL133" s="93"/>
      <c r="RM133" s="120">
        <f t="shared" ref="RM133:RN133" si="3398">RM20+RM36+RM52+RM68+RM84+RM117</f>
        <v>0</v>
      </c>
      <c r="RN133" s="101">
        <f t="shared" si="3398"/>
        <v>0</v>
      </c>
      <c r="RO133" s="101"/>
      <c r="RP133" s="121"/>
      <c r="RQ133" s="122">
        <f t="shared" si="2903"/>
        <v>0</v>
      </c>
      <c r="RR133" s="469">
        <f t="shared" si="2904"/>
        <v>0</v>
      </c>
      <c r="RS133" s="122"/>
      <c r="RT133" s="101"/>
      <c r="RU133" s="119"/>
      <c r="RV133" s="93"/>
      <c r="RW133" s="120">
        <f t="shared" ref="RW133:RX133" si="3399">RW20+RW36+RW52+RW68+RW84+RW117</f>
        <v>0</v>
      </c>
      <c r="RX133" s="101">
        <f t="shared" si="3399"/>
        <v>0</v>
      </c>
      <c r="RY133" s="101"/>
      <c r="RZ133" s="121"/>
      <c r="SA133" s="122">
        <f t="shared" si="2906"/>
        <v>0</v>
      </c>
      <c r="SB133" s="469">
        <f t="shared" si="2907"/>
        <v>0</v>
      </c>
      <c r="SC133" s="122"/>
      <c r="SD133" s="101"/>
      <c r="SE133" s="119"/>
      <c r="SF133" s="93"/>
      <c r="SG133" s="120">
        <f t="shared" ref="SG133:SH133" si="3400">SG20+SG36+SG52+SG68+SG84+SG117</f>
        <v>0</v>
      </c>
      <c r="SH133" s="101">
        <f t="shared" si="3400"/>
        <v>0</v>
      </c>
      <c r="SI133" s="101"/>
      <c r="SJ133" s="121"/>
      <c r="SK133" s="122">
        <f t="shared" si="2909"/>
        <v>0</v>
      </c>
      <c r="SL133" s="469">
        <f t="shared" si="2910"/>
        <v>0</v>
      </c>
      <c r="SM133" s="122"/>
      <c r="SN133" s="101"/>
      <c r="SO133" s="119"/>
      <c r="SP133" s="93"/>
      <c r="SQ133" s="120">
        <f t="shared" ref="SQ133:SR133" si="3401">SQ20+SQ36+SQ52+SQ68+SQ84+SQ117</f>
        <v>0</v>
      </c>
      <c r="SR133" s="101">
        <f t="shared" si="3401"/>
        <v>0</v>
      </c>
      <c r="SS133" s="101"/>
      <c r="ST133" s="121"/>
      <c r="SU133" s="122">
        <f t="shared" si="2912"/>
        <v>0</v>
      </c>
      <c r="SV133" s="469">
        <f t="shared" si="2913"/>
        <v>0</v>
      </c>
      <c r="SW133" s="122"/>
      <c r="SX133" s="101"/>
      <c r="SY133" s="119"/>
      <c r="SZ133" s="93"/>
      <c r="TA133" s="120">
        <f t="shared" ref="TA133:TB133" si="3402">TA20+TA36+TA52+TA68+TA84+TA117</f>
        <v>0</v>
      </c>
      <c r="TB133" s="101">
        <f t="shared" si="3402"/>
        <v>0</v>
      </c>
      <c r="TC133" s="101"/>
      <c r="TD133" s="121"/>
      <c r="TE133" s="122">
        <f t="shared" si="2915"/>
        <v>0</v>
      </c>
      <c r="TF133" s="469">
        <f t="shared" si="2916"/>
        <v>0</v>
      </c>
      <c r="TG133" s="122"/>
      <c r="TH133" s="101"/>
      <c r="TI133" s="119"/>
      <c r="TJ133" s="93"/>
      <c r="TK133" s="120">
        <f t="shared" ref="TK133:TL133" si="3403">TK20+TK36+TK52+TK68+TK84+TK117</f>
        <v>0</v>
      </c>
      <c r="TL133" s="101">
        <f t="shared" si="3403"/>
        <v>0</v>
      </c>
      <c r="TM133" s="101"/>
      <c r="TN133" s="121"/>
      <c r="TO133" s="122">
        <f t="shared" si="2918"/>
        <v>0</v>
      </c>
      <c r="TP133" s="469">
        <f t="shared" si="2919"/>
        <v>0</v>
      </c>
      <c r="TQ133" s="122"/>
      <c r="TR133" s="101"/>
      <c r="TS133" s="119"/>
      <c r="TT133" s="93"/>
      <c r="TU133" s="120">
        <f t="shared" ref="TU133:TV133" si="3404">TU20+TU36+TU52+TU68+TU84+TU117</f>
        <v>0</v>
      </c>
      <c r="TV133" s="101">
        <f t="shared" si="3404"/>
        <v>0</v>
      </c>
      <c r="TW133" s="101"/>
      <c r="TX133" s="121"/>
      <c r="TY133" s="122">
        <f t="shared" si="2921"/>
        <v>0</v>
      </c>
      <c r="TZ133" s="469">
        <f t="shared" si="2922"/>
        <v>0</v>
      </c>
      <c r="UA133" s="122"/>
      <c r="UB133" s="101"/>
      <c r="UC133" s="119"/>
      <c r="UD133" s="93"/>
      <c r="UE133" s="120">
        <f t="shared" ref="UE133:UF133" si="3405">UE20+UE36+UE52+UE68+UE84+UE117</f>
        <v>0</v>
      </c>
      <c r="UF133" s="101">
        <f t="shared" si="3405"/>
        <v>0</v>
      </c>
      <c r="UG133" s="101"/>
      <c r="UH133" s="121"/>
      <c r="UI133" s="122">
        <f t="shared" si="2924"/>
        <v>0</v>
      </c>
      <c r="UJ133" s="469">
        <f t="shared" si="2925"/>
        <v>0</v>
      </c>
      <c r="UK133" s="122"/>
      <c r="UL133" s="101"/>
      <c r="UM133" s="119"/>
      <c r="UN133" s="93"/>
      <c r="UO133" s="120">
        <f t="shared" ref="UO133:UP133" si="3406">UO20+UO36+UO52+UO68+UO84+UO117</f>
        <v>0</v>
      </c>
      <c r="UP133" s="101">
        <f t="shared" si="3406"/>
        <v>0</v>
      </c>
      <c r="UQ133" s="101"/>
      <c r="UR133" s="121"/>
      <c r="US133" s="122">
        <f t="shared" si="2927"/>
        <v>0</v>
      </c>
      <c r="UT133" s="469">
        <f t="shared" si="2928"/>
        <v>0</v>
      </c>
      <c r="UU133" s="122"/>
      <c r="UV133" s="101"/>
      <c r="UW133" s="119"/>
      <c r="UX133" s="93"/>
      <c r="UY133" s="120">
        <f t="shared" ref="UY133:UZ133" si="3407">UY20+UY36+UY52+UY68+UY84+UY117</f>
        <v>0</v>
      </c>
      <c r="UZ133" s="101">
        <f t="shared" si="3407"/>
        <v>0</v>
      </c>
      <c r="VA133" s="101"/>
      <c r="VB133" s="121"/>
      <c r="VC133" s="122">
        <f t="shared" si="2930"/>
        <v>0</v>
      </c>
      <c r="VD133" s="469">
        <f t="shared" si="2931"/>
        <v>0</v>
      </c>
      <c r="VE133" s="122"/>
      <c r="VF133" s="101"/>
      <c r="VG133" s="119"/>
      <c r="VH133" s="93"/>
      <c r="VI133" s="120">
        <f t="shared" ref="VI133:VJ133" si="3408">VI20+VI36+VI52+VI68+VI84+VI117</f>
        <v>0</v>
      </c>
      <c r="VJ133" s="101">
        <f t="shared" si="3408"/>
        <v>0</v>
      </c>
      <c r="VK133" s="101"/>
      <c r="VL133" s="121"/>
      <c r="VM133" s="122">
        <f t="shared" si="2933"/>
        <v>0</v>
      </c>
      <c r="VN133" s="469">
        <f t="shared" si="2934"/>
        <v>0</v>
      </c>
      <c r="VO133" s="122"/>
      <c r="VP133" s="101"/>
      <c r="VQ133" s="119"/>
      <c r="VR133" s="93"/>
      <c r="VS133" s="120">
        <f t="shared" ref="VS133:VT133" si="3409">VS20+VS36+VS52+VS68+VS84+VS117</f>
        <v>0</v>
      </c>
      <c r="VT133" s="101">
        <f t="shared" si="3409"/>
        <v>0</v>
      </c>
      <c r="VU133" s="101"/>
      <c r="VV133" s="121"/>
      <c r="VW133" s="122">
        <f t="shared" si="2936"/>
        <v>0</v>
      </c>
      <c r="VX133" s="452">
        <f t="shared" si="2937"/>
        <v>105</v>
      </c>
      <c r="VY133" s="122"/>
      <c r="VZ133" s="101"/>
      <c r="WA133" s="119"/>
      <c r="WB133" s="93"/>
      <c r="WC133" s="120">
        <f t="shared" ref="WC133:WD133" si="3410">WC20+WC36+WC52+WC68+WC84+WC117</f>
        <v>8917.23243</v>
      </c>
      <c r="WD133" s="120">
        <f t="shared" si="3410"/>
        <v>936309.41</v>
      </c>
      <c r="WE133" s="101"/>
      <c r="WF133" s="121"/>
    </row>
    <row r="134" spans="1:604" ht="16.5" customHeight="1">
      <c r="A134" s="5"/>
      <c r="B134" s="85" t="s">
        <v>416</v>
      </c>
      <c r="C134" s="12" t="s">
        <v>919</v>
      </c>
      <c r="D134" s="12" t="s">
        <v>421</v>
      </c>
      <c r="E134" s="4"/>
      <c r="F134" s="469">
        <f t="shared" si="2760"/>
        <v>0</v>
      </c>
      <c r="G134" s="122"/>
      <c r="H134" s="101"/>
      <c r="I134" s="119"/>
      <c r="J134" s="93"/>
      <c r="K134" s="120">
        <f t="shared" si="2761"/>
        <v>0</v>
      </c>
      <c r="L134" s="101">
        <f t="shared" si="2761"/>
        <v>0</v>
      </c>
      <c r="M134" s="101"/>
      <c r="N134" s="121"/>
      <c r="O134" s="122" t="e">
        <f t="shared" si="2762"/>
        <v>#DIV/0!</v>
      </c>
      <c r="P134" s="469">
        <f t="shared" si="2763"/>
        <v>0</v>
      </c>
      <c r="Q134" s="122"/>
      <c r="R134" s="101"/>
      <c r="S134" s="119"/>
      <c r="T134" s="93"/>
      <c r="U134" s="120">
        <f t="shared" ref="U134:V134" si="3411">U21+U37+U53+U69+U85+U118</f>
        <v>0</v>
      </c>
      <c r="V134" s="101">
        <f t="shared" si="3411"/>
        <v>0</v>
      </c>
      <c r="W134" s="101"/>
      <c r="X134" s="121"/>
      <c r="Y134" s="122" t="e">
        <f t="shared" si="2765"/>
        <v>#DIV/0!</v>
      </c>
      <c r="Z134" s="469">
        <f t="shared" si="2766"/>
        <v>0</v>
      </c>
      <c r="AA134" s="122"/>
      <c r="AB134" s="101"/>
      <c r="AC134" s="119"/>
      <c r="AD134" s="93"/>
      <c r="AE134" s="120">
        <f t="shared" ref="AE134:AF134" si="3412">AE21+AE37+AE53+AE69+AE85+AE118</f>
        <v>0</v>
      </c>
      <c r="AF134" s="101">
        <f t="shared" si="3412"/>
        <v>0</v>
      </c>
      <c r="AG134" s="101"/>
      <c r="AH134" s="121"/>
      <c r="AI134" s="122" t="e">
        <f t="shared" si="2768"/>
        <v>#DIV/0!</v>
      </c>
      <c r="AJ134" s="469">
        <f t="shared" si="2769"/>
        <v>0</v>
      </c>
      <c r="AK134" s="122"/>
      <c r="AL134" s="101"/>
      <c r="AM134" s="119"/>
      <c r="AN134" s="93"/>
      <c r="AO134" s="120">
        <f t="shared" ref="AO134:AP134" si="3413">AO21+AO37+AO53+AO69+AO85+AO118</f>
        <v>0</v>
      </c>
      <c r="AP134" s="101">
        <f t="shared" si="3413"/>
        <v>0</v>
      </c>
      <c r="AQ134" s="101"/>
      <c r="AR134" s="121"/>
      <c r="AS134" s="122" t="e">
        <f t="shared" si="2771"/>
        <v>#DIV/0!</v>
      </c>
      <c r="AT134" s="469">
        <f t="shared" si="2772"/>
        <v>0</v>
      </c>
      <c r="AU134" s="122"/>
      <c r="AV134" s="101"/>
      <c r="AW134" s="119"/>
      <c r="AX134" s="93"/>
      <c r="AY134" s="120">
        <f t="shared" ref="AY134:AZ134" si="3414">AY21+AY37+AY53+AY69+AY85+AY118</f>
        <v>0</v>
      </c>
      <c r="AZ134" s="101">
        <f t="shared" si="3414"/>
        <v>0</v>
      </c>
      <c r="BA134" s="101"/>
      <c r="BB134" s="121"/>
      <c r="BC134" s="122" t="e">
        <f t="shared" si="2774"/>
        <v>#DIV/0!</v>
      </c>
      <c r="BD134" s="469">
        <f t="shared" si="2775"/>
        <v>0</v>
      </c>
      <c r="BE134" s="122"/>
      <c r="BF134" s="101"/>
      <c r="BG134" s="119"/>
      <c r="BH134" s="93"/>
      <c r="BI134" s="120">
        <f t="shared" ref="BI134:BJ134" si="3415">BI21+BI37+BI53+BI69+BI85+BI118</f>
        <v>0</v>
      </c>
      <c r="BJ134" s="101">
        <f t="shared" si="3415"/>
        <v>0</v>
      </c>
      <c r="BK134" s="101"/>
      <c r="BL134" s="121"/>
      <c r="BM134" s="122" t="e">
        <f t="shared" si="2777"/>
        <v>#DIV/0!</v>
      </c>
      <c r="BN134" s="469">
        <f t="shared" si="2778"/>
        <v>0</v>
      </c>
      <c r="BO134" s="122"/>
      <c r="BP134" s="101"/>
      <c r="BQ134" s="119"/>
      <c r="BR134" s="93"/>
      <c r="BS134" s="120">
        <f t="shared" ref="BS134:BT134" si="3416">BS21+BS37+BS53+BS69+BS85+BS118</f>
        <v>0</v>
      </c>
      <c r="BT134" s="101">
        <f t="shared" si="3416"/>
        <v>0</v>
      </c>
      <c r="BU134" s="101"/>
      <c r="BV134" s="121"/>
      <c r="BW134" s="122" t="e">
        <f t="shared" si="2780"/>
        <v>#DIV/0!</v>
      </c>
      <c r="BX134" s="469">
        <f t="shared" si="2781"/>
        <v>0</v>
      </c>
      <c r="BY134" s="122"/>
      <c r="BZ134" s="101"/>
      <c r="CA134" s="119"/>
      <c r="CB134" s="93"/>
      <c r="CC134" s="120">
        <f t="shared" ref="CC134:CD134" si="3417">CC21+CC37+CC53+CC69+CC85+CC118</f>
        <v>0</v>
      </c>
      <c r="CD134" s="101">
        <f t="shared" si="3417"/>
        <v>0</v>
      </c>
      <c r="CE134" s="101"/>
      <c r="CF134" s="121"/>
      <c r="CG134" s="122" t="e">
        <f t="shared" si="2783"/>
        <v>#DIV/0!</v>
      </c>
      <c r="CH134" s="469">
        <f t="shared" si="2784"/>
        <v>0</v>
      </c>
      <c r="CI134" s="122"/>
      <c r="CJ134" s="101"/>
      <c r="CK134" s="119"/>
      <c r="CL134" s="93"/>
      <c r="CM134" s="120">
        <f t="shared" ref="CM134:CN134" si="3418">CM21+CM37+CM53+CM69+CM85+CM118</f>
        <v>0</v>
      </c>
      <c r="CN134" s="101">
        <f t="shared" si="3418"/>
        <v>0</v>
      </c>
      <c r="CO134" s="101"/>
      <c r="CP134" s="121"/>
      <c r="CQ134" s="122" t="e">
        <f t="shared" si="2786"/>
        <v>#DIV/0!</v>
      </c>
      <c r="CR134" s="469">
        <f t="shared" si="2787"/>
        <v>0</v>
      </c>
      <c r="CS134" s="122"/>
      <c r="CT134" s="101"/>
      <c r="CU134" s="119"/>
      <c r="CV134" s="93"/>
      <c r="CW134" s="120">
        <f t="shared" ref="CW134:CX134" si="3419">CW21+CW37+CW53+CW69+CW85+CW118</f>
        <v>0</v>
      </c>
      <c r="CX134" s="101">
        <f t="shared" si="3419"/>
        <v>0</v>
      </c>
      <c r="CY134" s="101"/>
      <c r="CZ134" s="121"/>
      <c r="DA134" s="122" t="e">
        <f t="shared" si="2789"/>
        <v>#DIV/0!</v>
      </c>
      <c r="DB134" s="469">
        <f t="shared" si="2790"/>
        <v>0</v>
      </c>
      <c r="DC134" s="122"/>
      <c r="DD134" s="101"/>
      <c r="DE134" s="119"/>
      <c r="DF134" s="93"/>
      <c r="DG134" s="120">
        <f t="shared" ref="DG134:DH134" si="3420">DG21+DG37+DG53+DG69+DG85+DG118</f>
        <v>0</v>
      </c>
      <c r="DH134" s="101">
        <f t="shared" si="3420"/>
        <v>0</v>
      </c>
      <c r="DI134" s="101"/>
      <c r="DJ134" s="121"/>
      <c r="DK134" s="122" t="e">
        <f t="shared" si="2792"/>
        <v>#DIV/0!</v>
      </c>
      <c r="DL134" s="469">
        <f t="shared" si="2793"/>
        <v>0</v>
      </c>
      <c r="DM134" s="122"/>
      <c r="DN134" s="101"/>
      <c r="DO134" s="119"/>
      <c r="DP134" s="93"/>
      <c r="DQ134" s="120">
        <f t="shared" ref="DQ134:DR134" si="3421">DQ21+DQ37+DQ53+DQ69+DQ85+DQ118</f>
        <v>0</v>
      </c>
      <c r="DR134" s="101">
        <f t="shared" si="3421"/>
        <v>0</v>
      </c>
      <c r="DS134" s="101"/>
      <c r="DT134" s="121"/>
      <c r="DU134" s="122" t="e">
        <f t="shared" si="2795"/>
        <v>#DIV/0!</v>
      </c>
      <c r="DV134" s="469">
        <f t="shared" si="2796"/>
        <v>0</v>
      </c>
      <c r="DW134" s="122"/>
      <c r="DX134" s="101"/>
      <c r="DY134" s="119"/>
      <c r="DZ134" s="93"/>
      <c r="EA134" s="120">
        <f t="shared" ref="EA134:EB134" si="3422">EA21+EA37+EA53+EA69+EA85+EA118</f>
        <v>0</v>
      </c>
      <c r="EB134" s="101">
        <f t="shared" si="3422"/>
        <v>0</v>
      </c>
      <c r="EC134" s="101"/>
      <c r="ED134" s="121"/>
      <c r="EE134" s="122" t="e">
        <f t="shared" si="2798"/>
        <v>#DIV/0!</v>
      </c>
      <c r="EF134" s="469">
        <f t="shared" si="2799"/>
        <v>0</v>
      </c>
      <c r="EG134" s="122"/>
      <c r="EH134" s="101"/>
      <c r="EI134" s="119"/>
      <c r="EJ134" s="93"/>
      <c r="EK134" s="120">
        <f t="shared" ref="EK134:EL134" si="3423">EK21+EK37+EK53+EK69+EK85+EK118</f>
        <v>0</v>
      </c>
      <c r="EL134" s="101">
        <f t="shared" si="3423"/>
        <v>0</v>
      </c>
      <c r="EM134" s="101"/>
      <c r="EN134" s="121"/>
      <c r="EO134" s="122" t="e">
        <f t="shared" si="2801"/>
        <v>#DIV/0!</v>
      </c>
      <c r="EP134" s="469">
        <f t="shared" si="2802"/>
        <v>0</v>
      </c>
      <c r="EQ134" s="122"/>
      <c r="ER134" s="101"/>
      <c r="ES134" s="119"/>
      <c r="ET134" s="93"/>
      <c r="EU134" s="120">
        <f t="shared" ref="EU134:EV134" si="3424">EU21+EU37+EU53+EU69+EU85+EU118</f>
        <v>0</v>
      </c>
      <c r="EV134" s="101">
        <f t="shared" si="3424"/>
        <v>0</v>
      </c>
      <c r="EW134" s="101"/>
      <c r="EX134" s="121"/>
      <c r="EY134" s="122" t="e">
        <f t="shared" si="2804"/>
        <v>#DIV/0!</v>
      </c>
      <c r="EZ134" s="469">
        <f t="shared" si="2805"/>
        <v>0</v>
      </c>
      <c r="FA134" s="122"/>
      <c r="FB134" s="101"/>
      <c r="FC134" s="119"/>
      <c r="FD134" s="93"/>
      <c r="FE134" s="120">
        <f t="shared" ref="FE134:FF134" si="3425">FE21+FE37+FE53+FE69+FE85+FE118</f>
        <v>0</v>
      </c>
      <c r="FF134" s="101">
        <f t="shared" si="3425"/>
        <v>0</v>
      </c>
      <c r="FG134" s="101"/>
      <c r="FH134" s="121"/>
      <c r="FI134" s="122" t="e">
        <f t="shared" si="2807"/>
        <v>#DIV/0!</v>
      </c>
      <c r="FJ134" s="469">
        <f t="shared" si="2808"/>
        <v>0</v>
      </c>
      <c r="FK134" s="122"/>
      <c r="FL134" s="101"/>
      <c r="FM134" s="119"/>
      <c r="FN134" s="93"/>
      <c r="FO134" s="120">
        <f t="shared" ref="FO134:FP134" si="3426">FO21+FO37+FO53+FO69+FO85+FO118</f>
        <v>0</v>
      </c>
      <c r="FP134" s="101">
        <f t="shared" si="3426"/>
        <v>0</v>
      </c>
      <c r="FQ134" s="101"/>
      <c r="FR134" s="121"/>
      <c r="FS134" s="122" t="e">
        <f t="shared" si="2810"/>
        <v>#DIV/0!</v>
      </c>
      <c r="FT134" s="469">
        <f t="shared" si="2811"/>
        <v>0</v>
      </c>
      <c r="FU134" s="122"/>
      <c r="FV134" s="101"/>
      <c r="FW134" s="119"/>
      <c r="FX134" s="93"/>
      <c r="FY134" s="120">
        <f t="shared" ref="FY134:FZ134" si="3427">FY21+FY37+FY53+FY69+FY85+FY118</f>
        <v>0</v>
      </c>
      <c r="FZ134" s="101">
        <f t="shared" si="3427"/>
        <v>0</v>
      </c>
      <c r="GA134" s="101"/>
      <c r="GB134" s="121"/>
      <c r="GC134" s="122" t="e">
        <f t="shared" si="2813"/>
        <v>#DIV/0!</v>
      </c>
      <c r="GD134" s="469">
        <f t="shared" si="2814"/>
        <v>0</v>
      </c>
      <c r="GE134" s="122"/>
      <c r="GF134" s="101"/>
      <c r="GG134" s="119"/>
      <c r="GH134" s="93"/>
      <c r="GI134" s="120">
        <f t="shared" ref="GI134:GJ134" si="3428">GI21+GI37+GI53+GI69+GI85+GI118</f>
        <v>0</v>
      </c>
      <c r="GJ134" s="101">
        <f t="shared" si="3428"/>
        <v>0</v>
      </c>
      <c r="GK134" s="101"/>
      <c r="GL134" s="121"/>
      <c r="GM134" s="122" t="e">
        <f t="shared" si="2816"/>
        <v>#DIV/0!</v>
      </c>
      <c r="GN134" s="469">
        <f t="shared" si="2817"/>
        <v>0</v>
      </c>
      <c r="GO134" s="122"/>
      <c r="GP134" s="101"/>
      <c r="GQ134" s="119"/>
      <c r="GR134" s="93"/>
      <c r="GS134" s="120">
        <f t="shared" ref="GS134:GT134" si="3429">GS21+GS37+GS53+GS69+GS85+GS118</f>
        <v>0</v>
      </c>
      <c r="GT134" s="101">
        <f t="shared" si="3429"/>
        <v>0</v>
      </c>
      <c r="GU134" s="101"/>
      <c r="GV134" s="121"/>
      <c r="GW134" s="122" t="e">
        <f t="shared" si="2819"/>
        <v>#DIV/0!</v>
      </c>
      <c r="GX134" s="469">
        <f t="shared" si="2820"/>
        <v>0</v>
      </c>
      <c r="GY134" s="122"/>
      <c r="GZ134" s="101"/>
      <c r="HA134" s="119"/>
      <c r="HB134" s="93"/>
      <c r="HC134" s="120">
        <f t="shared" ref="HC134:HD134" si="3430">HC21+HC37+HC53+HC69+HC85+HC118</f>
        <v>0</v>
      </c>
      <c r="HD134" s="101">
        <f t="shared" si="3430"/>
        <v>0</v>
      </c>
      <c r="HE134" s="101"/>
      <c r="HF134" s="121"/>
      <c r="HG134" s="122" t="e">
        <f t="shared" si="2822"/>
        <v>#DIV/0!</v>
      </c>
      <c r="HH134" s="469">
        <f t="shared" si="2823"/>
        <v>0</v>
      </c>
      <c r="HI134" s="122"/>
      <c r="HJ134" s="101"/>
      <c r="HK134" s="119"/>
      <c r="HL134" s="93"/>
      <c r="HM134" s="120">
        <f t="shared" ref="HM134:HN134" si="3431">HM21+HM37+HM53+HM69+HM85+HM118</f>
        <v>0</v>
      </c>
      <c r="HN134" s="101">
        <f t="shared" si="3431"/>
        <v>0</v>
      </c>
      <c r="HO134" s="101"/>
      <c r="HP134" s="121"/>
      <c r="HQ134" s="122" t="e">
        <f t="shared" si="2825"/>
        <v>#DIV/0!</v>
      </c>
      <c r="HR134" s="469">
        <f t="shared" si="2826"/>
        <v>0</v>
      </c>
      <c r="HS134" s="122"/>
      <c r="HT134" s="101"/>
      <c r="HU134" s="119"/>
      <c r="HV134" s="93"/>
      <c r="HW134" s="120">
        <f t="shared" ref="HW134:HX134" si="3432">HW21+HW37+HW53+HW69+HW85+HW118</f>
        <v>0</v>
      </c>
      <c r="HX134" s="101">
        <f t="shared" si="3432"/>
        <v>0</v>
      </c>
      <c r="HY134" s="101"/>
      <c r="HZ134" s="121"/>
      <c r="IA134" s="122" t="e">
        <f t="shared" si="2828"/>
        <v>#DIV/0!</v>
      </c>
      <c r="IB134" s="469">
        <f t="shared" si="2829"/>
        <v>0</v>
      </c>
      <c r="IC134" s="122"/>
      <c r="ID134" s="101"/>
      <c r="IE134" s="119"/>
      <c r="IF134" s="93"/>
      <c r="IG134" s="120">
        <f t="shared" ref="IG134:IH134" si="3433">IG21+IG37+IG53+IG69+IG85+IG118</f>
        <v>0</v>
      </c>
      <c r="IH134" s="101">
        <f t="shared" si="3433"/>
        <v>0</v>
      </c>
      <c r="II134" s="101"/>
      <c r="IJ134" s="121"/>
      <c r="IK134" s="122" t="e">
        <f t="shared" si="2831"/>
        <v>#DIV/0!</v>
      </c>
      <c r="IL134" s="469">
        <f t="shared" si="2832"/>
        <v>0</v>
      </c>
      <c r="IM134" s="122"/>
      <c r="IN134" s="101"/>
      <c r="IO134" s="119"/>
      <c r="IP134" s="93"/>
      <c r="IQ134" s="120">
        <f t="shared" ref="IQ134:IR134" si="3434">IQ21+IQ37+IQ53+IQ69+IQ85+IQ118</f>
        <v>0</v>
      </c>
      <c r="IR134" s="101">
        <f t="shared" si="3434"/>
        <v>0</v>
      </c>
      <c r="IS134" s="101"/>
      <c r="IT134" s="121"/>
      <c r="IU134" s="122" t="e">
        <f t="shared" si="2834"/>
        <v>#DIV/0!</v>
      </c>
      <c r="IV134" s="469">
        <f t="shared" si="2835"/>
        <v>0</v>
      </c>
      <c r="IW134" s="122"/>
      <c r="IX134" s="101"/>
      <c r="IY134" s="119"/>
      <c r="IZ134" s="93"/>
      <c r="JA134" s="120">
        <f t="shared" ref="JA134:JB134" si="3435">JA21+JA37+JA53+JA69+JA85+JA118</f>
        <v>0</v>
      </c>
      <c r="JB134" s="101">
        <f t="shared" si="3435"/>
        <v>0</v>
      </c>
      <c r="JC134" s="101"/>
      <c r="JD134" s="121"/>
      <c r="JE134" s="122" t="e">
        <f t="shared" si="2837"/>
        <v>#DIV/0!</v>
      </c>
      <c r="JF134" s="469">
        <f t="shared" si="2838"/>
        <v>0</v>
      </c>
      <c r="JG134" s="122"/>
      <c r="JH134" s="101"/>
      <c r="JI134" s="119"/>
      <c r="JJ134" s="93"/>
      <c r="JK134" s="120">
        <f t="shared" ref="JK134:JL134" si="3436">JK21+JK37+JK53+JK69+JK85+JK118</f>
        <v>0</v>
      </c>
      <c r="JL134" s="101">
        <f t="shared" si="3436"/>
        <v>0</v>
      </c>
      <c r="JM134" s="101"/>
      <c r="JN134" s="121"/>
      <c r="JO134" s="122" t="e">
        <f t="shared" si="2840"/>
        <v>#DIV/0!</v>
      </c>
      <c r="JP134" s="469">
        <f t="shared" si="2841"/>
        <v>0</v>
      </c>
      <c r="JQ134" s="122"/>
      <c r="JR134" s="101"/>
      <c r="JS134" s="119"/>
      <c r="JT134" s="93"/>
      <c r="JU134" s="120">
        <f t="shared" ref="JU134:JV134" si="3437">JU21+JU37+JU53+JU69+JU85+JU118</f>
        <v>0</v>
      </c>
      <c r="JV134" s="101">
        <f t="shared" si="3437"/>
        <v>0</v>
      </c>
      <c r="JW134" s="101"/>
      <c r="JX134" s="121"/>
      <c r="JY134" s="122" t="e">
        <f t="shared" si="2843"/>
        <v>#DIV/0!</v>
      </c>
      <c r="JZ134" s="469">
        <f t="shared" si="2844"/>
        <v>0</v>
      </c>
      <c r="KA134" s="122"/>
      <c r="KB134" s="101"/>
      <c r="KC134" s="119"/>
      <c r="KD134" s="93"/>
      <c r="KE134" s="120">
        <f t="shared" ref="KE134:KF134" si="3438">KE21+KE37+KE53+KE69+KE85+KE118</f>
        <v>0</v>
      </c>
      <c r="KF134" s="101">
        <f t="shared" si="3438"/>
        <v>0</v>
      </c>
      <c r="KG134" s="101"/>
      <c r="KH134" s="121"/>
      <c r="KI134" s="122" t="e">
        <f t="shared" si="2846"/>
        <v>#DIV/0!</v>
      </c>
      <c r="KJ134" s="469">
        <f t="shared" si="2847"/>
        <v>0</v>
      </c>
      <c r="KK134" s="122"/>
      <c r="KL134" s="101"/>
      <c r="KM134" s="119"/>
      <c r="KN134" s="93"/>
      <c r="KO134" s="120">
        <f t="shared" ref="KO134:KP134" si="3439">KO21+KO37+KO53+KO69+KO85+KO118</f>
        <v>0</v>
      </c>
      <c r="KP134" s="101">
        <f t="shared" si="3439"/>
        <v>0</v>
      </c>
      <c r="KQ134" s="101"/>
      <c r="KR134" s="121"/>
      <c r="KS134" s="122" t="e">
        <f t="shared" si="2849"/>
        <v>#DIV/0!</v>
      </c>
      <c r="KT134" s="469">
        <f t="shared" si="2850"/>
        <v>0</v>
      </c>
      <c r="KU134" s="122"/>
      <c r="KV134" s="101"/>
      <c r="KW134" s="119"/>
      <c r="KX134" s="93"/>
      <c r="KY134" s="120">
        <f t="shared" ref="KY134:KZ134" si="3440">KY21+KY37+KY53+KY69+KY85+KY118</f>
        <v>0</v>
      </c>
      <c r="KZ134" s="101">
        <f t="shared" si="3440"/>
        <v>0</v>
      </c>
      <c r="LA134" s="101"/>
      <c r="LB134" s="121"/>
      <c r="LC134" s="122" t="e">
        <f t="shared" si="2852"/>
        <v>#DIV/0!</v>
      </c>
      <c r="LD134" s="469">
        <f t="shared" si="2853"/>
        <v>0</v>
      </c>
      <c r="LE134" s="122"/>
      <c r="LF134" s="101"/>
      <c r="LG134" s="119"/>
      <c r="LH134" s="93"/>
      <c r="LI134" s="120">
        <f t="shared" ref="LI134:LJ134" si="3441">LI21+LI37+LI53+LI69+LI85+LI118</f>
        <v>0</v>
      </c>
      <c r="LJ134" s="101">
        <f t="shared" si="3441"/>
        <v>0</v>
      </c>
      <c r="LK134" s="101"/>
      <c r="LL134" s="121"/>
      <c r="LM134" s="122" t="e">
        <f t="shared" si="2855"/>
        <v>#DIV/0!</v>
      </c>
      <c r="LN134" s="469">
        <f t="shared" si="2856"/>
        <v>0</v>
      </c>
      <c r="LO134" s="122"/>
      <c r="LP134" s="101"/>
      <c r="LQ134" s="119"/>
      <c r="LR134" s="93"/>
      <c r="LS134" s="120">
        <f t="shared" ref="LS134:LT134" si="3442">LS21+LS37+LS53+LS69+LS85+LS118</f>
        <v>0</v>
      </c>
      <c r="LT134" s="101">
        <f t="shared" si="3442"/>
        <v>0</v>
      </c>
      <c r="LU134" s="101"/>
      <c r="LV134" s="121"/>
      <c r="LW134" s="122" t="e">
        <f t="shared" si="2858"/>
        <v>#DIV/0!</v>
      </c>
      <c r="LX134" s="469">
        <f t="shared" si="2859"/>
        <v>0</v>
      </c>
      <c r="LY134" s="122"/>
      <c r="LZ134" s="101"/>
      <c r="MA134" s="119"/>
      <c r="MB134" s="93"/>
      <c r="MC134" s="120">
        <f t="shared" ref="MC134:MD134" si="3443">MC21+MC37+MC53+MC69+MC85+MC118</f>
        <v>0</v>
      </c>
      <c r="MD134" s="101">
        <f t="shared" si="3443"/>
        <v>0</v>
      </c>
      <c r="ME134" s="101"/>
      <c r="MF134" s="121"/>
      <c r="MG134" s="122" t="e">
        <f t="shared" si="2861"/>
        <v>#DIV/0!</v>
      </c>
      <c r="MH134" s="469">
        <f t="shared" si="2862"/>
        <v>0</v>
      </c>
      <c r="MI134" s="122"/>
      <c r="MJ134" s="101"/>
      <c r="MK134" s="119"/>
      <c r="ML134" s="93"/>
      <c r="MM134" s="120">
        <f t="shared" ref="MM134:MN134" si="3444">MM21+MM37+MM53+MM69+MM85+MM118</f>
        <v>0</v>
      </c>
      <c r="MN134" s="101">
        <f t="shared" si="3444"/>
        <v>0</v>
      </c>
      <c r="MO134" s="101"/>
      <c r="MP134" s="121"/>
      <c r="MQ134" s="122" t="e">
        <f t="shared" si="2864"/>
        <v>#DIV/0!</v>
      </c>
      <c r="MR134" s="469">
        <f t="shared" si="2865"/>
        <v>0</v>
      </c>
      <c r="MS134" s="122"/>
      <c r="MT134" s="101"/>
      <c r="MU134" s="119"/>
      <c r="MV134" s="93"/>
      <c r="MW134" s="120">
        <f t="shared" ref="MW134:MX134" si="3445">MW21+MW37+MW53+MW69+MW85+MW118</f>
        <v>0</v>
      </c>
      <c r="MX134" s="101">
        <f t="shared" si="3445"/>
        <v>0</v>
      </c>
      <c r="MY134" s="101"/>
      <c r="MZ134" s="121"/>
      <c r="NA134" s="122" t="e">
        <f t="shared" si="2867"/>
        <v>#DIV/0!</v>
      </c>
      <c r="NB134" s="469">
        <f t="shared" si="2868"/>
        <v>0</v>
      </c>
      <c r="NC134" s="122"/>
      <c r="ND134" s="101"/>
      <c r="NE134" s="119"/>
      <c r="NF134" s="93"/>
      <c r="NG134" s="120">
        <f t="shared" ref="NG134:NH134" si="3446">NG21+NG37+NG53+NG69+NG85+NG118</f>
        <v>0</v>
      </c>
      <c r="NH134" s="101">
        <f t="shared" si="3446"/>
        <v>0</v>
      </c>
      <c r="NI134" s="101"/>
      <c r="NJ134" s="121"/>
      <c r="NK134" s="122" t="e">
        <f t="shared" si="2870"/>
        <v>#DIV/0!</v>
      </c>
      <c r="NL134" s="469">
        <f t="shared" si="2871"/>
        <v>0</v>
      </c>
      <c r="NM134" s="122"/>
      <c r="NN134" s="101"/>
      <c r="NO134" s="119"/>
      <c r="NP134" s="93"/>
      <c r="NQ134" s="120">
        <f t="shared" ref="NQ134:NR134" si="3447">NQ21+NQ37+NQ53+NQ69+NQ85+NQ118</f>
        <v>0</v>
      </c>
      <c r="NR134" s="101">
        <f t="shared" si="3447"/>
        <v>0</v>
      </c>
      <c r="NS134" s="101"/>
      <c r="NT134" s="121"/>
      <c r="NU134" s="122" t="e">
        <f t="shared" si="2873"/>
        <v>#DIV/0!</v>
      </c>
      <c r="NV134" s="469">
        <f t="shared" si="2874"/>
        <v>0</v>
      </c>
      <c r="NW134" s="122"/>
      <c r="NX134" s="101"/>
      <c r="NY134" s="119"/>
      <c r="NZ134" s="93"/>
      <c r="OA134" s="120">
        <f t="shared" ref="OA134:OB134" si="3448">OA21+OA37+OA53+OA69+OA85+OA118</f>
        <v>0</v>
      </c>
      <c r="OB134" s="101">
        <f t="shared" si="3448"/>
        <v>0</v>
      </c>
      <c r="OC134" s="101"/>
      <c r="OD134" s="121"/>
      <c r="OE134" s="122" t="e">
        <f t="shared" si="2876"/>
        <v>#DIV/0!</v>
      </c>
      <c r="OF134" s="469">
        <f t="shared" si="2877"/>
        <v>0</v>
      </c>
      <c r="OG134" s="122"/>
      <c r="OH134" s="101"/>
      <c r="OI134" s="119"/>
      <c r="OJ134" s="93"/>
      <c r="OK134" s="120">
        <f t="shared" ref="OK134:OL134" si="3449">OK21+OK37+OK53+OK69+OK85+OK118</f>
        <v>0</v>
      </c>
      <c r="OL134" s="101">
        <f t="shared" si="3449"/>
        <v>0</v>
      </c>
      <c r="OM134" s="101"/>
      <c r="ON134" s="121"/>
      <c r="OO134" s="122" t="e">
        <f t="shared" si="2879"/>
        <v>#DIV/0!</v>
      </c>
      <c r="OP134" s="469">
        <f t="shared" si="2880"/>
        <v>0</v>
      </c>
      <c r="OQ134" s="122"/>
      <c r="OR134" s="101"/>
      <c r="OS134" s="119"/>
      <c r="OT134" s="93"/>
      <c r="OU134" s="120">
        <f t="shared" ref="OU134:OV134" si="3450">OU21+OU37+OU53+OU69+OU85+OU118</f>
        <v>0</v>
      </c>
      <c r="OV134" s="101">
        <f t="shared" si="3450"/>
        <v>0</v>
      </c>
      <c r="OW134" s="101"/>
      <c r="OX134" s="121"/>
      <c r="OY134" s="122" t="e">
        <f t="shared" si="2882"/>
        <v>#DIV/0!</v>
      </c>
      <c r="OZ134" s="469">
        <f t="shared" si="2883"/>
        <v>0</v>
      </c>
      <c r="PA134" s="122"/>
      <c r="PB134" s="101"/>
      <c r="PC134" s="119"/>
      <c r="PD134" s="93"/>
      <c r="PE134" s="120">
        <f t="shared" ref="PE134:PF134" si="3451">PE21+PE37+PE53+PE69+PE85+PE118</f>
        <v>0</v>
      </c>
      <c r="PF134" s="101">
        <f t="shared" si="3451"/>
        <v>0</v>
      </c>
      <c r="PG134" s="101"/>
      <c r="PH134" s="121"/>
      <c r="PI134" s="122" t="e">
        <f t="shared" si="2885"/>
        <v>#DIV/0!</v>
      </c>
      <c r="PJ134" s="469">
        <f t="shared" si="2886"/>
        <v>0</v>
      </c>
      <c r="PK134" s="122"/>
      <c r="PL134" s="101"/>
      <c r="PM134" s="119"/>
      <c r="PN134" s="93"/>
      <c r="PO134" s="120">
        <f t="shared" ref="PO134:PP134" si="3452">PO21+PO37+PO53+PO69+PO85+PO118</f>
        <v>0</v>
      </c>
      <c r="PP134" s="101">
        <f t="shared" si="3452"/>
        <v>0</v>
      </c>
      <c r="PQ134" s="101"/>
      <c r="PR134" s="121"/>
      <c r="PS134" s="122" t="e">
        <f t="shared" si="2888"/>
        <v>#DIV/0!</v>
      </c>
      <c r="PT134" s="469">
        <f t="shared" si="2889"/>
        <v>0</v>
      </c>
      <c r="PU134" s="122"/>
      <c r="PV134" s="101"/>
      <c r="PW134" s="119"/>
      <c r="PX134" s="93"/>
      <c r="PY134" s="120">
        <f t="shared" ref="PY134:PZ134" si="3453">PY21+PY37+PY53+PY69+PY85+PY118</f>
        <v>0</v>
      </c>
      <c r="PZ134" s="101">
        <f t="shared" si="3453"/>
        <v>0</v>
      </c>
      <c r="QA134" s="101"/>
      <c r="QB134" s="121"/>
      <c r="QC134" s="122" t="e">
        <f t="shared" si="2891"/>
        <v>#DIV/0!</v>
      </c>
      <c r="QD134" s="469">
        <f t="shared" si="2892"/>
        <v>0</v>
      </c>
      <c r="QE134" s="122"/>
      <c r="QF134" s="101"/>
      <c r="QG134" s="119"/>
      <c r="QH134" s="93"/>
      <c r="QI134" s="120">
        <f t="shared" ref="QI134:QJ134" si="3454">QI21+QI37+QI53+QI69+QI85+QI118</f>
        <v>0</v>
      </c>
      <c r="QJ134" s="101">
        <f t="shared" si="3454"/>
        <v>0</v>
      </c>
      <c r="QK134" s="101"/>
      <c r="QL134" s="121"/>
      <c r="QM134" s="122" t="e">
        <f t="shared" si="2894"/>
        <v>#DIV/0!</v>
      </c>
      <c r="QN134" s="469">
        <f t="shared" si="2895"/>
        <v>0</v>
      </c>
      <c r="QO134" s="122"/>
      <c r="QP134" s="101"/>
      <c r="QQ134" s="119"/>
      <c r="QR134" s="93"/>
      <c r="QS134" s="120">
        <f t="shared" ref="QS134:QT134" si="3455">QS21+QS37+QS53+QS69+QS85+QS118</f>
        <v>0</v>
      </c>
      <c r="QT134" s="101">
        <f t="shared" si="3455"/>
        <v>0</v>
      </c>
      <c r="QU134" s="101"/>
      <c r="QV134" s="121"/>
      <c r="QW134" s="122" t="e">
        <f t="shared" si="2897"/>
        <v>#DIV/0!</v>
      </c>
      <c r="QX134" s="469">
        <f t="shared" si="2898"/>
        <v>0</v>
      </c>
      <c r="QY134" s="122"/>
      <c r="QZ134" s="101"/>
      <c r="RA134" s="119"/>
      <c r="RB134" s="93"/>
      <c r="RC134" s="120">
        <f t="shared" ref="RC134:RD134" si="3456">RC21+RC37+RC53+RC69+RC85+RC118</f>
        <v>0</v>
      </c>
      <c r="RD134" s="101">
        <f t="shared" si="3456"/>
        <v>0</v>
      </c>
      <c r="RE134" s="101"/>
      <c r="RF134" s="121"/>
      <c r="RG134" s="122" t="e">
        <f t="shared" si="2900"/>
        <v>#DIV/0!</v>
      </c>
      <c r="RH134" s="469">
        <f t="shared" si="2901"/>
        <v>0</v>
      </c>
      <c r="RI134" s="122"/>
      <c r="RJ134" s="101"/>
      <c r="RK134" s="119"/>
      <c r="RL134" s="93"/>
      <c r="RM134" s="120">
        <f t="shared" ref="RM134:RN134" si="3457">RM21+RM37+RM53+RM69+RM85+RM118</f>
        <v>0</v>
      </c>
      <c r="RN134" s="101">
        <f t="shared" si="3457"/>
        <v>0</v>
      </c>
      <c r="RO134" s="101"/>
      <c r="RP134" s="121"/>
      <c r="RQ134" s="122" t="e">
        <f t="shared" si="2903"/>
        <v>#DIV/0!</v>
      </c>
      <c r="RR134" s="469">
        <f t="shared" si="2904"/>
        <v>0</v>
      </c>
      <c r="RS134" s="122"/>
      <c r="RT134" s="101"/>
      <c r="RU134" s="119"/>
      <c r="RV134" s="93"/>
      <c r="RW134" s="120">
        <f t="shared" ref="RW134:RX134" si="3458">RW21+RW37+RW53+RW69+RW85+RW118</f>
        <v>0</v>
      </c>
      <c r="RX134" s="101">
        <f t="shared" si="3458"/>
        <v>0</v>
      </c>
      <c r="RY134" s="101"/>
      <c r="RZ134" s="121"/>
      <c r="SA134" s="122" t="e">
        <f t="shared" si="2906"/>
        <v>#DIV/0!</v>
      </c>
      <c r="SB134" s="469">
        <f t="shared" si="2907"/>
        <v>0</v>
      </c>
      <c r="SC134" s="122"/>
      <c r="SD134" s="101"/>
      <c r="SE134" s="119"/>
      <c r="SF134" s="93"/>
      <c r="SG134" s="120">
        <f t="shared" ref="SG134:SH134" si="3459">SG21+SG37+SG53+SG69+SG85+SG118</f>
        <v>0</v>
      </c>
      <c r="SH134" s="101">
        <f t="shared" si="3459"/>
        <v>0</v>
      </c>
      <c r="SI134" s="101"/>
      <c r="SJ134" s="121"/>
      <c r="SK134" s="122" t="e">
        <f t="shared" si="2909"/>
        <v>#DIV/0!</v>
      </c>
      <c r="SL134" s="469">
        <f t="shared" si="2910"/>
        <v>0</v>
      </c>
      <c r="SM134" s="122"/>
      <c r="SN134" s="101"/>
      <c r="SO134" s="119"/>
      <c r="SP134" s="93"/>
      <c r="SQ134" s="120">
        <f t="shared" ref="SQ134:SR134" si="3460">SQ21+SQ37+SQ53+SQ69+SQ85+SQ118</f>
        <v>0</v>
      </c>
      <c r="SR134" s="101">
        <f t="shared" si="3460"/>
        <v>0</v>
      </c>
      <c r="SS134" s="101"/>
      <c r="ST134" s="121"/>
      <c r="SU134" s="122" t="e">
        <f t="shared" si="2912"/>
        <v>#DIV/0!</v>
      </c>
      <c r="SV134" s="469">
        <f t="shared" si="2913"/>
        <v>0</v>
      </c>
      <c r="SW134" s="122"/>
      <c r="SX134" s="101"/>
      <c r="SY134" s="119"/>
      <c r="SZ134" s="93"/>
      <c r="TA134" s="120">
        <f t="shared" ref="TA134:TB134" si="3461">TA21+TA37+TA53+TA69+TA85+TA118</f>
        <v>0</v>
      </c>
      <c r="TB134" s="101">
        <f t="shared" si="3461"/>
        <v>0</v>
      </c>
      <c r="TC134" s="101"/>
      <c r="TD134" s="121"/>
      <c r="TE134" s="122" t="e">
        <f t="shared" si="2915"/>
        <v>#DIV/0!</v>
      </c>
      <c r="TF134" s="469">
        <f t="shared" si="2916"/>
        <v>0</v>
      </c>
      <c r="TG134" s="122"/>
      <c r="TH134" s="101"/>
      <c r="TI134" s="119"/>
      <c r="TJ134" s="93"/>
      <c r="TK134" s="120">
        <f t="shared" ref="TK134:TL134" si="3462">TK21+TK37+TK53+TK69+TK85+TK118</f>
        <v>0</v>
      </c>
      <c r="TL134" s="101">
        <f t="shared" si="3462"/>
        <v>0</v>
      </c>
      <c r="TM134" s="101"/>
      <c r="TN134" s="121"/>
      <c r="TO134" s="122" t="e">
        <f t="shared" si="2918"/>
        <v>#DIV/0!</v>
      </c>
      <c r="TP134" s="469">
        <f t="shared" si="2919"/>
        <v>0</v>
      </c>
      <c r="TQ134" s="122"/>
      <c r="TR134" s="101"/>
      <c r="TS134" s="119"/>
      <c r="TT134" s="93"/>
      <c r="TU134" s="120">
        <f t="shared" ref="TU134:TV134" si="3463">TU21+TU37+TU53+TU69+TU85+TU118</f>
        <v>0</v>
      </c>
      <c r="TV134" s="101">
        <f t="shared" si="3463"/>
        <v>0</v>
      </c>
      <c r="TW134" s="101"/>
      <c r="TX134" s="121"/>
      <c r="TY134" s="122" t="e">
        <f t="shared" si="2921"/>
        <v>#DIV/0!</v>
      </c>
      <c r="TZ134" s="469">
        <f t="shared" si="2922"/>
        <v>0</v>
      </c>
      <c r="UA134" s="122"/>
      <c r="UB134" s="101"/>
      <c r="UC134" s="119"/>
      <c r="UD134" s="93"/>
      <c r="UE134" s="120">
        <f t="shared" ref="UE134:UF134" si="3464">UE21+UE37+UE53+UE69+UE85+UE118</f>
        <v>0</v>
      </c>
      <c r="UF134" s="101">
        <f t="shared" si="3464"/>
        <v>0</v>
      </c>
      <c r="UG134" s="101"/>
      <c r="UH134" s="121"/>
      <c r="UI134" s="122" t="e">
        <f t="shared" si="2924"/>
        <v>#DIV/0!</v>
      </c>
      <c r="UJ134" s="469">
        <f t="shared" si="2925"/>
        <v>0</v>
      </c>
      <c r="UK134" s="122"/>
      <c r="UL134" s="101"/>
      <c r="UM134" s="119"/>
      <c r="UN134" s="93"/>
      <c r="UO134" s="120">
        <f t="shared" ref="UO134:UP134" si="3465">UO21+UO37+UO53+UO69+UO85+UO118</f>
        <v>0</v>
      </c>
      <c r="UP134" s="101">
        <f t="shared" si="3465"/>
        <v>0</v>
      </c>
      <c r="UQ134" s="101"/>
      <c r="UR134" s="121"/>
      <c r="US134" s="122" t="e">
        <f t="shared" si="2927"/>
        <v>#DIV/0!</v>
      </c>
      <c r="UT134" s="469">
        <f t="shared" si="2928"/>
        <v>0</v>
      </c>
      <c r="UU134" s="122"/>
      <c r="UV134" s="101"/>
      <c r="UW134" s="119"/>
      <c r="UX134" s="93"/>
      <c r="UY134" s="120">
        <f t="shared" ref="UY134:UZ134" si="3466">UY21+UY37+UY53+UY69+UY85+UY118</f>
        <v>0</v>
      </c>
      <c r="UZ134" s="101">
        <f t="shared" si="3466"/>
        <v>0</v>
      </c>
      <c r="VA134" s="101"/>
      <c r="VB134" s="121"/>
      <c r="VC134" s="122" t="e">
        <f t="shared" si="2930"/>
        <v>#DIV/0!</v>
      </c>
      <c r="VD134" s="469">
        <f t="shared" si="2931"/>
        <v>0</v>
      </c>
      <c r="VE134" s="122"/>
      <c r="VF134" s="101"/>
      <c r="VG134" s="119"/>
      <c r="VH134" s="93"/>
      <c r="VI134" s="120">
        <f t="shared" ref="VI134:VJ134" si="3467">VI21+VI37+VI53+VI69+VI85+VI118</f>
        <v>0</v>
      </c>
      <c r="VJ134" s="101">
        <f t="shared" si="3467"/>
        <v>0</v>
      </c>
      <c r="VK134" s="101"/>
      <c r="VL134" s="121"/>
      <c r="VM134" s="122" t="e">
        <f t="shared" si="2933"/>
        <v>#DIV/0!</v>
      </c>
      <c r="VN134" s="469">
        <f t="shared" si="2934"/>
        <v>0</v>
      </c>
      <c r="VO134" s="122"/>
      <c r="VP134" s="101"/>
      <c r="VQ134" s="119"/>
      <c r="VR134" s="93"/>
      <c r="VS134" s="120">
        <f t="shared" ref="VS134:VT134" si="3468">VS21+VS37+VS53+VS69+VS85+VS118</f>
        <v>0</v>
      </c>
      <c r="VT134" s="101">
        <f t="shared" si="3468"/>
        <v>0</v>
      </c>
      <c r="VU134" s="101"/>
      <c r="VV134" s="121"/>
      <c r="VW134" s="122" t="e">
        <f t="shared" si="2936"/>
        <v>#DIV/0!</v>
      </c>
      <c r="VX134" s="452">
        <f t="shared" si="2937"/>
        <v>0</v>
      </c>
      <c r="VY134" s="122"/>
      <c r="VZ134" s="101"/>
      <c r="WA134" s="119"/>
      <c r="WB134" s="93"/>
      <c r="WC134" s="120">
        <f t="shared" ref="WC134:WD134" si="3469">WC21+WC37+WC53+WC69+WC85+WC118</f>
        <v>0</v>
      </c>
      <c r="WD134" s="120">
        <f t="shared" si="3469"/>
        <v>0</v>
      </c>
      <c r="WE134" s="101"/>
      <c r="WF134" s="121"/>
    </row>
    <row r="135" spans="1:604" ht="16.5" customHeight="1">
      <c r="A135" s="5"/>
      <c r="B135" s="444" t="s">
        <v>412</v>
      </c>
      <c r="C135" s="12" t="s">
        <v>921</v>
      </c>
      <c r="D135" s="12" t="s">
        <v>424</v>
      </c>
      <c r="E135" s="4"/>
      <c r="F135" s="469">
        <f t="shared" si="2760"/>
        <v>0</v>
      </c>
      <c r="G135" s="122"/>
      <c r="H135" s="101"/>
      <c r="I135" s="119"/>
      <c r="J135" s="93"/>
      <c r="K135" s="120">
        <f t="shared" si="2761"/>
        <v>0</v>
      </c>
      <c r="L135" s="101">
        <f t="shared" si="2761"/>
        <v>0</v>
      </c>
      <c r="M135" s="101"/>
      <c r="N135" s="121"/>
      <c r="O135" s="122">
        <f t="shared" si="2762"/>
        <v>0</v>
      </c>
      <c r="P135" s="469">
        <f t="shared" si="2763"/>
        <v>0</v>
      </c>
      <c r="Q135" s="122"/>
      <c r="R135" s="101"/>
      <c r="S135" s="119"/>
      <c r="T135" s="93"/>
      <c r="U135" s="120">
        <f t="shared" ref="U135:V135" si="3470">U22+U38+U54+U70+U86+U119</f>
        <v>0</v>
      </c>
      <c r="V135" s="101">
        <f t="shared" si="3470"/>
        <v>0</v>
      </c>
      <c r="W135" s="101"/>
      <c r="X135" s="121"/>
      <c r="Y135" s="122">
        <f t="shared" si="2765"/>
        <v>0</v>
      </c>
      <c r="Z135" s="469">
        <f t="shared" si="2766"/>
        <v>0</v>
      </c>
      <c r="AA135" s="122"/>
      <c r="AB135" s="101"/>
      <c r="AC135" s="119"/>
      <c r="AD135" s="93"/>
      <c r="AE135" s="120">
        <f t="shared" ref="AE135:AF135" si="3471">AE22+AE38+AE54+AE70+AE86+AE119</f>
        <v>0</v>
      </c>
      <c r="AF135" s="101">
        <f t="shared" si="3471"/>
        <v>0</v>
      </c>
      <c r="AG135" s="101"/>
      <c r="AH135" s="121"/>
      <c r="AI135" s="122">
        <f t="shared" si="2768"/>
        <v>0</v>
      </c>
      <c r="AJ135" s="469">
        <f t="shared" si="2769"/>
        <v>0</v>
      </c>
      <c r="AK135" s="122"/>
      <c r="AL135" s="101"/>
      <c r="AM135" s="119"/>
      <c r="AN135" s="93"/>
      <c r="AO135" s="120">
        <f t="shared" ref="AO135:AP135" si="3472">AO22+AO38+AO54+AO70+AO86+AO119</f>
        <v>0</v>
      </c>
      <c r="AP135" s="101">
        <f t="shared" si="3472"/>
        <v>0</v>
      </c>
      <c r="AQ135" s="101"/>
      <c r="AR135" s="121"/>
      <c r="AS135" s="122">
        <f t="shared" si="2771"/>
        <v>0</v>
      </c>
      <c r="AT135" s="469">
        <f t="shared" si="2772"/>
        <v>0</v>
      </c>
      <c r="AU135" s="122"/>
      <c r="AV135" s="101"/>
      <c r="AW135" s="119"/>
      <c r="AX135" s="93"/>
      <c r="AY135" s="120">
        <f t="shared" ref="AY135:AZ135" si="3473">AY22+AY38+AY54+AY70+AY86+AY119</f>
        <v>0</v>
      </c>
      <c r="AZ135" s="101">
        <f t="shared" si="3473"/>
        <v>0</v>
      </c>
      <c r="BA135" s="101"/>
      <c r="BB135" s="121"/>
      <c r="BC135" s="122">
        <f t="shared" si="2774"/>
        <v>0</v>
      </c>
      <c r="BD135" s="469">
        <f t="shared" si="2775"/>
        <v>0</v>
      </c>
      <c r="BE135" s="122"/>
      <c r="BF135" s="101"/>
      <c r="BG135" s="119"/>
      <c r="BH135" s="93"/>
      <c r="BI135" s="120">
        <f t="shared" ref="BI135:BJ135" si="3474">BI22+BI38+BI54+BI70+BI86+BI119</f>
        <v>0</v>
      </c>
      <c r="BJ135" s="101">
        <f t="shared" si="3474"/>
        <v>0</v>
      </c>
      <c r="BK135" s="101"/>
      <c r="BL135" s="121"/>
      <c r="BM135" s="122">
        <f t="shared" si="2777"/>
        <v>0</v>
      </c>
      <c r="BN135" s="469">
        <f t="shared" si="2778"/>
        <v>0</v>
      </c>
      <c r="BO135" s="122"/>
      <c r="BP135" s="101"/>
      <c r="BQ135" s="119"/>
      <c r="BR135" s="93"/>
      <c r="BS135" s="120">
        <f t="shared" ref="BS135:BT135" si="3475">BS22+BS38+BS54+BS70+BS86+BS119</f>
        <v>0</v>
      </c>
      <c r="BT135" s="101">
        <f t="shared" si="3475"/>
        <v>0</v>
      </c>
      <c r="BU135" s="101"/>
      <c r="BV135" s="121"/>
      <c r="BW135" s="122">
        <f t="shared" si="2780"/>
        <v>0</v>
      </c>
      <c r="BX135" s="469">
        <f t="shared" si="2781"/>
        <v>0</v>
      </c>
      <c r="BY135" s="122"/>
      <c r="BZ135" s="101"/>
      <c r="CA135" s="119"/>
      <c r="CB135" s="93"/>
      <c r="CC135" s="120">
        <f t="shared" ref="CC135:CD135" si="3476">CC22+CC38+CC54+CC70+CC86+CC119</f>
        <v>0</v>
      </c>
      <c r="CD135" s="101">
        <f t="shared" si="3476"/>
        <v>0</v>
      </c>
      <c r="CE135" s="101"/>
      <c r="CF135" s="121"/>
      <c r="CG135" s="122">
        <f t="shared" si="2783"/>
        <v>0</v>
      </c>
      <c r="CH135" s="469">
        <f t="shared" si="2784"/>
        <v>0</v>
      </c>
      <c r="CI135" s="122"/>
      <c r="CJ135" s="101"/>
      <c r="CK135" s="119"/>
      <c r="CL135" s="93"/>
      <c r="CM135" s="120">
        <f t="shared" ref="CM135:CN135" si="3477">CM22+CM38+CM54+CM70+CM86+CM119</f>
        <v>0</v>
      </c>
      <c r="CN135" s="101">
        <f t="shared" si="3477"/>
        <v>0</v>
      </c>
      <c r="CO135" s="101"/>
      <c r="CP135" s="121"/>
      <c r="CQ135" s="122">
        <f t="shared" si="2786"/>
        <v>0</v>
      </c>
      <c r="CR135" s="469">
        <f t="shared" si="2787"/>
        <v>0</v>
      </c>
      <c r="CS135" s="122"/>
      <c r="CT135" s="101"/>
      <c r="CU135" s="119"/>
      <c r="CV135" s="93"/>
      <c r="CW135" s="120">
        <f t="shared" ref="CW135:CX135" si="3478">CW22+CW38+CW54+CW70+CW86+CW119</f>
        <v>0</v>
      </c>
      <c r="CX135" s="101">
        <f t="shared" si="3478"/>
        <v>0</v>
      </c>
      <c r="CY135" s="101"/>
      <c r="CZ135" s="121"/>
      <c r="DA135" s="122">
        <f t="shared" si="2789"/>
        <v>0</v>
      </c>
      <c r="DB135" s="469">
        <f t="shared" si="2790"/>
        <v>0</v>
      </c>
      <c r="DC135" s="122"/>
      <c r="DD135" s="101"/>
      <c r="DE135" s="119"/>
      <c r="DF135" s="93"/>
      <c r="DG135" s="120">
        <f t="shared" ref="DG135:DH135" si="3479">DG22+DG38+DG54+DG70+DG86+DG119</f>
        <v>0</v>
      </c>
      <c r="DH135" s="101">
        <f t="shared" si="3479"/>
        <v>0</v>
      </c>
      <c r="DI135" s="101"/>
      <c r="DJ135" s="121"/>
      <c r="DK135" s="122">
        <f t="shared" si="2792"/>
        <v>0</v>
      </c>
      <c r="DL135" s="469">
        <f t="shared" si="2793"/>
        <v>0</v>
      </c>
      <c r="DM135" s="122"/>
      <c r="DN135" s="101"/>
      <c r="DO135" s="119"/>
      <c r="DP135" s="93"/>
      <c r="DQ135" s="120">
        <f t="shared" ref="DQ135:DR135" si="3480">DQ22+DQ38+DQ54+DQ70+DQ86+DQ119</f>
        <v>0</v>
      </c>
      <c r="DR135" s="101">
        <f t="shared" si="3480"/>
        <v>0</v>
      </c>
      <c r="DS135" s="101"/>
      <c r="DT135" s="121"/>
      <c r="DU135" s="122">
        <f t="shared" si="2795"/>
        <v>0</v>
      </c>
      <c r="DV135" s="469">
        <f t="shared" si="2796"/>
        <v>0</v>
      </c>
      <c r="DW135" s="122"/>
      <c r="DX135" s="101"/>
      <c r="DY135" s="119"/>
      <c r="DZ135" s="93"/>
      <c r="EA135" s="120">
        <f t="shared" ref="EA135:EB135" si="3481">EA22+EA38+EA54+EA70+EA86+EA119</f>
        <v>0</v>
      </c>
      <c r="EB135" s="101">
        <f t="shared" si="3481"/>
        <v>0</v>
      </c>
      <c r="EC135" s="101"/>
      <c r="ED135" s="121"/>
      <c r="EE135" s="122">
        <f t="shared" si="2798"/>
        <v>0</v>
      </c>
      <c r="EF135" s="469">
        <f t="shared" si="2799"/>
        <v>0</v>
      </c>
      <c r="EG135" s="122"/>
      <c r="EH135" s="101"/>
      <c r="EI135" s="119"/>
      <c r="EJ135" s="93"/>
      <c r="EK135" s="120">
        <f t="shared" ref="EK135:EL135" si="3482">EK22+EK38+EK54+EK70+EK86+EK119</f>
        <v>0</v>
      </c>
      <c r="EL135" s="101">
        <f t="shared" si="3482"/>
        <v>0</v>
      </c>
      <c r="EM135" s="101"/>
      <c r="EN135" s="121"/>
      <c r="EO135" s="122">
        <f t="shared" si="2801"/>
        <v>0</v>
      </c>
      <c r="EP135" s="469">
        <f t="shared" si="2802"/>
        <v>0</v>
      </c>
      <c r="EQ135" s="122"/>
      <c r="ER135" s="101"/>
      <c r="ES135" s="119"/>
      <c r="ET135" s="93"/>
      <c r="EU135" s="120">
        <f t="shared" ref="EU135:EV135" si="3483">EU22+EU38+EU54+EU70+EU86+EU119</f>
        <v>0</v>
      </c>
      <c r="EV135" s="101">
        <f t="shared" si="3483"/>
        <v>0</v>
      </c>
      <c r="EW135" s="101"/>
      <c r="EX135" s="121"/>
      <c r="EY135" s="122">
        <f t="shared" si="2804"/>
        <v>0</v>
      </c>
      <c r="EZ135" s="469">
        <f t="shared" si="2805"/>
        <v>0</v>
      </c>
      <c r="FA135" s="122"/>
      <c r="FB135" s="101"/>
      <c r="FC135" s="119"/>
      <c r="FD135" s="93"/>
      <c r="FE135" s="120">
        <f t="shared" ref="FE135:FF135" si="3484">FE22+FE38+FE54+FE70+FE86+FE119</f>
        <v>0</v>
      </c>
      <c r="FF135" s="101">
        <f t="shared" si="3484"/>
        <v>0</v>
      </c>
      <c r="FG135" s="101"/>
      <c r="FH135" s="121"/>
      <c r="FI135" s="122">
        <f t="shared" si="2807"/>
        <v>0</v>
      </c>
      <c r="FJ135" s="469">
        <f t="shared" si="2808"/>
        <v>0</v>
      </c>
      <c r="FK135" s="122"/>
      <c r="FL135" s="101"/>
      <c r="FM135" s="119"/>
      <c r="FN135" s="93"/>
      <c r="FO135" s="120">
        <f t="shared" ref="FO135:FP135" si="3485">FO22+FO38+FO54+FO70+FO86+FO119</f>
        <v>0</v>
      </c>
      <c r="FP135" s="101">
        <f t="shared" si="3485"/>
        <v>0</v>
      </c>
      <c r="FQ135" s="101"/>
      <c r="FR135" s="121"/>
      <c r="FS135" s="122">
        <f t="shared" si="2810"/>
        <v>0</v>
      </c>
      <c r="FT135" s="469">
        <f t="shared" si="2811"/>
        <v>0</v>
      </c>
      <c r="FU135" s="122"/>
      <c r="FV135" s="101"/>
      <c r="FW135" s="119"/>
      <c r="FX135" s="93"/>
      <c r="FY135" s="120">
        <f t="shared" ref="FY135:FZ135" si="3486">FY22+FY38+FY54+FY70+FY86+FY119</f>
        <v>0</v>
      </c>
      <c r="FZ135" s="101">
        <f t="shared" si="3486"/>
        <v>0</v>
      </c>
      <c r="GA135" s="101"/>
      <c r="GB135" s="121"/>
      <c r="GC135" s="122">
        <f t="shared" si="2813"/>
        <v>0</v>
      </c>
      <c r="GD135" s="469">
        <f t="shared" si="2814"/>
        <v>0</v>
      </c>
      <c r="GE135" s="122"/>
      <c r="GF135" s="101"/>
      <c r="GG135" s="119"/>
      <c r="GH135" s="93"/>
      <c r="GI135" s="120">
        <f t="shared" ref="GI135:GJ135" si="3487">GI22+GI38+GI54+GI70+GI86+GI119</f>
        <v>0</v>
      </c>
      <c r="GJ135" s="101">
        <f t="shared" si="3487"/>
        <v>0</v>
      </c>
      <c r="GK135" s="101"/>
      <c r="GL135" s="121"/>
      <c r="GM135" s="122">
        <f t="shared" si="2816"/>
        <v>0</v>
      </c>
      <c r="GN135" s="469">
        <f t="shared" si="2817"/>
        <v>0</v>
      </c>
      <c r="GO135" s="122"/>
      <c r="GP135" s="101"/>
      <c r="GQ135" s="119"/>
      <c r="GR135" s="93"/>
      <c r="GS135" s="120">
        <f t="shared" ref="GS135:GT135" si="3488">GS22+GS38+GS54+GS70+GS86+GS119</f>
        <v>0</v>
      </c>
      <c r="GT135" s="101">
        <f t="shared" si="3488"/>
        <v>0</v>
      </c>
      <c r="GU135" s="101"/>
      <c r="GV135" s="121"/>
      <c r="GW135" s="122">
        <f t="shared" si="2819"/>
        <v>0</v>
      </c>
      <c r="GX135" s="469">
        <f t="shared" si="2820"/>
        <v>0</v>
      </c>
      <c r="GY135" s="122"/>
      <c r="GZ135" s="101"/>
      <c r="HA135" s="119"/>
      <c r="HB135" s="93"/>
      <c r="HC135" s="120">
        <f t="shared" ref="HC135:HD135" si="3489">HC22+HC38+HC54+HC70+HC86+HC119</f>
        <v>0</v>
      </c>
      <c r="HD135" s="101">
        <f t="shared" si="3489"/>
        <v>0</v>
      </c>
      <c r="HE135" s="101"/>
      <c r="HF135" s="121"/>
      <c r="HG135" s="122">
        <f t="shared" si="2822"/>
        <v>0</v>
      </c>
      <c r="HH135" s="469">
        <f t="shared" si="2823"/>
        <v>0</v>
      </c>
      <c r="HI135" s="122"/>
      <c r="HJ135" s="101"/>
      <c r="HK135" s="119"/>
      <c r="HL135" s="93"/>
      <c r="HM135" s="120">
        <f t="shared" ref="HM135:HN135" si="3490">HM22+HM38+HM54+HM70+HM86+HM119</f>
        <v>0</v>
      </c>
      <c r="HN135" s="101">
        <f t="shared" si="3490"/>
        <v>0</v>
      </c>
      <c r="HO135" s="101"/>
      <c r="HP135" s="121"/>
      <c r="HQ135" s="122">
        <f t="shared" si="2825"/>
        <v>0</v>
      </c>
      <c r="HR135" s="469">
        <f t="shared" si="2826"/>
        <v>0</v>
      </c>
      <c r="HS135" s="122"/>
      <c r="HT135" s="101"/>
      <c r="HU135" s="119"/>
      <c r="HV135" s="93"/>
      <c r="HW135" s="120">
        <f t="shared" ref="HW135:HX135" si="3491">HW22+HW38+HW54+HW70+HW86+HW119</f>
        <v>0</v>
      </c>
      <c r="HX135" s="101">
        <f t="shared" si="3491"/>
        <v>0</v>
      </c>
      <c r="HY135" s="101"/>
      <c r="HZ135" s="121"/>
      <c r="IA135" s="122">
        <f t="shared" si="2828"/>
        <v>0</v>
      </c>
      <c r="IB135" s="469">
        <f t="shared" si="2829"/>
        <v>0</v>
      </c>
      <c r="IC135" s="122"/>
      <c r="ID135" s="101"/>
      <c r="IE135" s="119"/>
      <c r="IF135" s="93"/>
      <c r="IG135" s="120">
        <f t="shared" ref="IG135:IH135" si="3492">IG22+IG38+IG54+IG70+IG86+IG119</f>
        <v>0</v>
      </c>
      <c r="IH135" s="101">
        <f t="shared" si="3492"/>
        <v>0</v>
      </c>
      <c r="II135" s="101"/>
      <c r="IJ135" s="121"/>
      <c r="IK135" s="122">
        <f t="shared" si="2831"/>
        <v>0</v>
      </c>
      <c r="IL135" s="469">
        <f t="shared" si="2832"/>
        <v>0</v>
      </c>
      <c r="IM135" s="122"/>
      <c r="IN135" s="101"/>
      <c r="IO135" s="119"/>
      <c r="IP135" s="93"/>
      <c r="IQ135" s="120">
        <f t="shared" ref="IQ135:IR135" si="3493">IQ22+IQ38+IQ54+IQ70+IQ86+IQ119</f>
        <v>0</v>
      </c>
      <c r="IR135" s="101">
        <f t="shared" si="3493"/>
        <v>0</v>
      </c>
      <c r="IS135" s="101"/>
      <c r="IT135" s="121"/>
      <c r="IU135" s="122">
        <f t="shared" si="2834"/>
        <v>0</v>
      </c>
      <c r="IV135" s="469">
        <f t="shared" si="2835"/>
        <v>0</v>
      </c>
      <c r="IW135" s="122"/>
      <c r="IX135" s="101"/>
      <c r="IY135" s="119"/>
      <c r="IZ135" s="93"/>
      <c r="JA135" s="120">
        <f t="shared" ref="JA135:JB135" si="3494">JA22+JA38+JA54+JA70+JA86+JA119</f>
        <v>0</v>
      </c>
      <c r="JB135" s="101">
        <f t="shared" si="3494"/>
        <v>0</v>
      </c>
      <c r="JC135" s="101"/>
      <c r="JD135" s="121"/>
      <c r="JE135" s="122">
        <f t="shared" si="2837"/>
        <v>0</v>
      </c>
      <c r="JF135" s="469">
        <f t="shared" si="2838"/>
        <v>26</v>
      </c>
      <c r="JG135" s="122"/>
      <c r="JH135" s="101"/>
      <c r="JI135" s="119"/>
      <c r="JJ135" s="93"/>
      <c r="JK135" s="120">
        <f t="shared" ref="JK135:JL135" si="3495">JK22+JK38+JK54+JK70+JK86+JK119</f>
        <v>12721.78544</v>
      </c>
      <c r="JL135" s="101">
        <f t="shared" si="3495"/>
        <v>330766.42</v>
      </c>
      <c r="JM135" s="101"/>
      <c r="JN135" s="121"/>
      <c r="JO135" s="122">
        <f t="shared" si="2840"/>
        <v>1.4266000000000001</v>
      </c>
      <c r="JP135" s="469">
        <f t="shared" si="2841"/>
        <v>0</v>
      </c>
      <c r="JQ135" s="122"/>
      <c r="JR135" s="101"/>
      <c r="JS135" s="119"/>
      <c r="JT135" s="93"/>
      <c r="JU135" s="120">
        <f t="shared" ref="JU135:JV135" si="3496">JU22+JU38+JU54+JU70+JU86+JU119</f>
        <v>0</v>
      </c>
      <c r="JV135" s="101">
        <f t="shared" si="3496"/>
        <v>0</v>
      </c>
      <c r="JW135" s="101"/>
      <c r="JX135" s="121"/>
      <c r="JY135" s="122">
        <f t="shared" si="2843"/>
        <v>0</v>
      </c>
      <c r="JZ135" s="469">
        <f t="shared" si="2844"/>
        <v>0</v>
      </c>
      <c r="KA135" s="122"/>
      <c r="KB135" s="101"/>
      <c r="KC135" s="119"/>
      <c r="KD135" s="93"/>
      <c r="KE135" s="120">
        <f t="shared" ref="KE135:KF135" si="3497">KE22+KE38+KE54+KE70+KE86+KE119</f>
        <v>0</v>
      </c>
      <c r="KF135" s="101">
        <f t="shared" si="3497"/>
        <v>0</v>
      </c>
      <c r="KG135" s="101"/>
      <c r="KH135" s="121"/>
      <c r="KI135" s="122">
        <f t="shared" si="2846"/>
        <v>0</v>
      </c>
      <c r="KJ135" s="469">
        <f t="shared" si="2847"/>
        <v>0</v>
      </c>
      <c r="KK135" s="122"/>
      <c r="KL135" s="101"/>
      <c r="KM135" s="119"/>
      <c r="KN135" s="93"/>
      <c r="KO135" s="120">
        <f t="shared" ref="KO135:KP135" si="3498">KO22+KO38+KO54+KO70+KO86+KO119</f>
        <v>0</v>
      </c>
      <c r="KP135" s="101">
        <f t="shared" si="3498"/>
        <v>0</v>
      </c>
      <c r="KQ135" s="101"/>
      <c r="KR135" s="121"/>
      <c r="KS135" s="122">
        <f t="shared" si="2849"/>
        <v>0</v>
      </c>
      <c r="KT135" s="469">
        <f t="shared" si="2850"/>
        <v>0</v>
      </c>
      <c r="KU135" s="122"/>
      <c r="KV135" s="101"/>
      <c r="KW135" s="119"/>
      <c r="KX135" s="93"/>
      <c r="KY135" s="120">
        <f t="shared" ref="KY135:KZ135" si="3499">KY22+KY38+KY54+KY70+KY86+KY119</f>
        <v>0</v>
      </c>
      <c r="KZ135" s="101">
        <f t="shared" si="3499"/>
        <v>0</v>
      </c>
      <c r="LA135" s="101"/>
      <c r="LB135" s="121"/>
      <c r="LC135" s="122">
        <f t="shared" si="2852"/>
        <v>0</v>
      </c>
      <c r="LD135" s="469">
        <f t="shared" si="2853"/>
        <v>0</v>
      </c>
      <c r="LE135" s="122"/>
      <c r="LF135" s="101"/>
      <c r="LG135" s="119"/>
      <c r="LH135" s="93"/>
      <c r="LI135" s="120">
        <f t="shared" ref="LI135:LJ135" si="3500">LI22+LI38+LI54+LI70+LI86+LI119</f>
        <v>0</v>
      </c>
      <c r="LJ135" s="101">
        <f t="shared" si="3500"/>
        <v>0</v>
      </c>
      <c r="LK135" s="101"/>
      <c r="LL135" s="121"/>
      <c r="LM135" s="122">
        <f t="shared" si="2855"/>
        <v>0</v>
      </c>
      <c r="LN135" s="469">
        <f t="shared" si="2856"/>
        <v>0</v>
      </c>
      <c r="LO135" s="122"/>
      <c r="LP135" s="101"/>
      <c r="LQ135" s="119"/>
      <c r="LR135" s="93"/>
      <c r="LS135" s="120">
        <f t="shared" ref="LS135:LT135" si="3501">LS22+LS38+LS54+LS70+LS86+LS119</f>
        <v>0</v>
      </c>
      <c r="LT135" s="101">
        <f t="shared" si="3501"/>
        <v>0</v>
      </c>
      <c r="LU135" s="101"/>
      <c r="LV135" s="121"/>
      <c r="LW135" s="122">
        <f t="shared" si="2858"/>
        <v>0</v>
      </c>
      <c r="LX135" s="469">
        <f t="shared" si="2859"/>
        <v>0</v>
      </c>
      <c r="LY135" s="122"/>
      <c r="LZ135" s="101"/>
      <c r="MA135" s="119"/>
      <c r="MB135" s="93"/>
      <c r="MC135" s="120">
        <f t="shared" ref="MC135:MD135" si="3502">MC22+MC38+MC54+MC70+MC86+MC119</f>
        <v>0</v>
      </c>
      <c r="MD135" s="101">
        <f t="shared" si="3502"/>
        <v>0</v>
      </c>
      <c r="ME135" s="101"/>
      <c r="MF135" s="121"/>
      <c r="MG135" s="122">
        <f t="shared" si="2861"/>
        <v>0</v>
      </c>
      <c r="MH135" s="469">
        <f t="shared" si="2862"/>
        <v>0</v>
      </c>
      <c r="MI135" s="122"/>
      <c r="MJ135" s="101"/>
      <c r="MK135" s="119"/>
      <c r="ML135" s="93"/>
      <c r="MM135" s="120">
        <f t="shared" ref="MM135:MN135" si="3503">MM22+MM38+MM54+MM70+MM86+MM119</f>
        <v>0</v>
      </c>
      <c r="MN135" s="101">
        <f t="shared" si="3503"/>
        <v>0</v>
      </c>
      <c r="MO135" s="101"/>
      <c r="MP135" s="121"/>
      <c r="MQ135" s="122">
        <f t="shared" si="2864"/>
        <v>0</v>
      </c>
      <c r="MR135" s="469">
        <f t="shared" si="2865"/>
        <v>0</v>
      </c>
      <c r="MS135" s="122"/>
      <c r="MT135" s="101"/>
      <c r="MU135" s="119"/>
      <c r="MV135" s="93"/>
      <c r="MW135" s="120">
        <f t="shared" ref="MW135:MX135" si="3504">MW22+MW38+MW54+MW70+MW86+MW119</f>
        <v>0</v>
      </c>
      <c r="MX135" s="101">
        <f t="shared" si="3504"/>
        <v>0</v>
      </c>
      <c r="MY135" s="101"/>
      <c r="MZ135" s="121"/>
      <c r="NA135" s="122">
        <f t="shared" si="2867"/>
        <v>0</v>
      </c>
      <c r="NB135" s="469">
        <f t="shared" si="2868"/>
        <v>0</v>
      </c>
      <c r="NC135" s="122"/>
      <c r="ND135" s="101"/>
      <c r="NE135" s="119"/>
      <c r="NF135" s="93"/>
      <c r="NG135" s="120">
        <f t="shared" ref="NG135:NH135" si="3505">NG22+NG38+NG54+NG70+NG86+NG119</f>
        <v>0</v>
      </c>
      <c r="NH135" s="101">
        <f t="shared" si="3505"/>
        <v>0</v>
      </c>
      <c r="NI135" s="101"/>
      <c r="NJ135" s="121"/>
      <c r="NK135" s="122">
        <f t="shared" si="2870"/>
        <v>0</v>
      </c>
      <c r="NL135" s="469">
        <f t="shared" si="2871"/>
        <v>0</v>
      </c>
      <c r="NM135" s="122"/>
      <c r="NN135" s="101"/>
      <c r="NO135" s="119"/>
      <c r="NP135" s="93"/>
      <c r="NQ135" s="120">
        <f t="shared" ref="NQ135:NR135" si="3506">NQ22+NQ38+NQ54+NQ70+NQ86+NQ119</f>
        <v>0</v>
      </c>
      <c r="NR135" s="101">
        <f t="shared" si="3506"/>
        <v>0</v>
      </c>
      <c r="NS135" s="101"/>
      <c r="NT135" s="121"/>
      <c r="NU135" s="122">
        <f t="shared" si="2873"/>
        <v>0</v>
      </c>
      <c r="NV135" s="469">
        <f t="shared" si="2874"/>
        <v>0</v>
      </c>
      <c r="NW135" s="122"/>
      <c r="NX135" s="101"/>
      <c r="NY135" s="119"/>
      <c r="NZ135" s="93"/>
      <c r="OA135" s="120">
        <f t="shared" ref="OA135:OB135" si="3507">OA22+OA38+OA54+OA70+OA86+OA119</f>
        <v>0</v>
      </c>
      <c r="OB135" s="101">
        <f t="shared" si="3507"/>
        <v>0</v>
      </c>
      <c r="OC135" s="101"/>
      <c r="OD135" s="121"/>
      <c r="OE135" s="122">
        <f t="shared" si="2876"/>
        <v>0</v>
      </c>
      <c r="OF135" s="469">
        <f t="shared" si="2877"/>
        <v>0</v>
      </c>
      <c r="OG135" s="122"/>
      <c r="OH135" s="101"/>
      <c r="OI135" s="119"/>
      <c r="OJ135" s="93"/>
      <c r="OK135" s="120">
        <f t="shared" ref="OK135:OL135" si="3508">OK22+OK38+OK54+OK70+OK86+OK119</f>
        <v>0</v>
      </c>
      <c r="OL135" s="101">
        <f t="shared" si="3508"/>
        <v>0</v>
      </c>
      <c r="OM135" s="101"/>
      <c r="ON135" s="121"/>
      <c r="OO135" s="122">
        <f t="shared" si="2879"/>
        <v>0</v>
      </c>
      <c r="OP135" s="469">
        <f t="shared" si="2880"/>
        <v>0</v>
      </c>
      <c r="OQ135" s="122"/>
      <c r="OR135" s="101"/>
      <c r="OS135" s="119"/>
      <c r="OT135" s="93"/>
      <c r="OU135" s="120">
        <f t="shared" ref="OU135:OV135" si="3509">OU22+OU38+OU54+OU70+OU86+OU119</f>
        <v>0</v>
      </c>
      <c r="OV135" s="101">
        <f t="shared" si="3509"/>
        <v>0</v>
      </c>
      <c r="OW135" s="101"/>
      <c r="OX135" s="121"/>
      <c r="OY135" s="122">
        <f t="shared" si="2882"/>
        <v>0</v>
      </c>
      <c r="OZ135" s="469">
        <f t="shared" si="2883"/>
        <v>0</v>
      </c>
      <c r="PA135" s="122"/>
      <c r="PB135" s="101"/>
      <c r="PC135" s="119"/>
      <c r="PD135" s="93"/>
      <c r="PE135" s="120">
        <f t="shared" ref="PE135:PF135" si="3510">PE22+PE38+PE54+PE70+PE86+PE119</f>
        <v>0</v>
      </c>
      <c r="PF135" s="101">
        <f t="shared" si="3510"/>
        <v>0</v>
      </c>
      <c r="PG135" s="101"/>
      <c r="PH135" s="121"/>
      <c r="PI135" s="122">
        <f t="shared" si="2885"/>
        <v>0</v>
      </c>
      <c r="PJ135" s="469">
        <f t="shared" si="2886"/>
        <v>0</v>
      </c>
      <c r="PK135" s="122"/>
      <c r="PL135" s="101"/>
      <c r="PM135" s="119"/>
      <c r="PN135" s="93"/>
      <c r="PO135" s="120">
        <f t="shared" ref="PO135:PP135" si="3511">PO22+PO38+PO54+PO70+PO86+PO119</f>
        <v>0</v>
      </c>
      <c r="PP135" s="101">
        <f t="shared" si="3511"/>
        <v>0</v>
      </c>
      <c r="PQ135" s="101"/>
      <c r="PR135" s="121"/>
      <c r="PS135" s="122">
        <f t="shared" si="2888"/>
        <v>0</v>
      </c>
      <c r="PT135" s="469">
        <f t="shared" si="2889"/>
        <v>0</v>
      </c>
      <c r="PU135" s="122"/>
      <c r="PV135" s="101"/>
      <c r="PW135" s="119"/>
      <c r="PX135" s="93"/>
      <c r="PY135" s="120">
        <f t="shared" ref="PY135:PZ135" si="3512">PY22+PY38+PY54+PY70+PY86+PY119</f>
        <v>0</v>
      </c>
      <c r="PZ135" s="101">
        <f t="shared" si="3512"/>
        <v>0</v>
      </c>
      <c r="QA135" s="101"/>
      <c r="QB135" s="121"/>
      <c r="QC135" s="122">
        <f t="shared" si="2891"/>
        <v>0</v>
      </c>
      <c r="QD135" s="469">
        <f t="shared" si="2892"/>
        <v>0</v>
      </c>
      <c r="QE135" s="122"/>
      <c r="QF135" s="101"/>
      <c r="QG135" s="119"/>
      <c r="QH135" s="93"/>
      <c r="QI135" s="120">
        <f t="shared" ref="QI135:QJ135" si="3513">QI22+QI38+QI54+QI70+QI86+QI119</f>
        <v>0</v>
      </c>
      <c r="QJ135" s="101">
        <f t="shared" si="3513"/>
        <v>0</v>
      </c>
      <c r="QK135" s="101"/>
      <c r="QL135" s="121"/>
      <c r="QM135" s="122">
        <f t="shared" si="2894"/>
        <v>0</v>
      </c>
      <c r="QN135" s="469">
        <f t="shared" si="2895"/>
        <v>0</v>
      </c>
      <c r="QO135" s="122"/>
      <c r="QP135" s="101"/>
      <c r="QQ135" s="119"/>
      <c r="QR135" s="93"/>
      <c r="QS135" s="120">
        <f t="shared" ref="QS135:QT135" si="3514">QS22+QS38+QS54+QS70+QS86+QS119</f>
        <v>0</v>
      </c>
      <c r="QT135" s="101">
        <f t="shared" si="3514"/>
        <v>0</v>
      </c>
      <c r="QU135" s="101"/>
      <c r="QV135" s="121"/>
      <c r="QW135" s="122">
        <f t="shared" si="2897"/>
        <v>0</v>
      </c>
      <c r="QX135" s="469">
        <f t="shared" si="2898"/>
        <v>0</v>
      </c>
      <c r="QY135" s="122"/>
      <c r="QZ135" s="101"/>
      <c r="RA135" s="119"/>
      <c r="RB135" s="93"/>
      <c r="RC135" s="120">
        <f t="shared" ref="RC135:RD135" si="3515">RC22+RC38+RC54+RC70+RC86+RC119</f>
        <v>0</v>
      </c>
      <c r="RD135" s="101">
        <f t="shared" si="3515"/>
        <v>0</v>
      </c>
      <c r="RE135" s="101"/>
      <c r="RF135" s="121"/>
      <c r="RG135" s="122">
        <f t="shared" si="2900"/>
        <v>0</v>
      </c>
      <c r="RH135" s="469">
        <f t="shared" si="2901"/>
        <v>0</v>
      </c>
      <c r="RI135" s="122"/>
      <c r="RJ135" s="101"/>
      <c r="RK135" s="119"/>
      <c r="RL135" s="93"/>
      <c r="RM135" s="120">
        <f t="shared" ref="RM135:RN135" si="3516">RM22+RM38+RM54+RM70+RM86+RM119</f>
        <v>0</v>
      </c>
      <c r="RN135" s="101">
        <f t="shared" si="3516"/>
        <v>0</v>
      </c>
      <c r="RO135" s="101"/>
      <c r="RP135" s="121"/>
      <c r="RQ135" s="122">
        <f t="shared" si="2903"/>
        <v>0</v>
      </c>
      <c r="RR135" s="469">
        <f t="shared" si="2904"/>
        <v>0</v>
      </c>
      <c r="RS135" s="122"/>
      <c r="RT135" s="101"/>
      <c r="RU135" s="119"/>
      <c r="RV135" s="93"/>
      <c r="RW135" s="120">
        <f t="shared" ref="RW135:RX135" si="3517">RW22+RW38+RW54+RW70+RW86+RW119</f>
        <v>0</v>
      </c>
      <c r="RX135" s="101">
        <f t="shared" si="3517"/>
        <v>0</v>
      </c>
      <c r="RY135" s="101"/>
      <c r="RZ135" s="121"/>
      <c r="SA135" s="122">
        <f t="shared" si="2906"/>
        <v>0</v>
      </c>
      <c r="SB135" s="469">
        <f t="shared" si="2907"/>
        <v>0</v>
      </c>
      <c r="SC135" s="122"/>
      <c r="SD135" s="101"/>
      <c r="SE135" s="119"/>
      <c r="SF135" s="93"/>
      <c r="SG135" s="120">
        <f t="shared" ref="SG135:SH135" si="3518">SG22+SG38+SG54+SG70+SG86+SG119</f>
        <v>0</v>
      </c>
      <c r="SH135" s="101">
        <f t="shared" si="3518"/>
        <v>0</v>
      </c>
      <c r="SI135" s="101"/>
      <c r="SJ135" s="121"/>
      <c r="SK135" s="122">
        <f t="shared" si="2909"/>
        <v>0</v>
      </c>
      <c r="SL135" s="469">
        <f t="shared" si="2910"/>
        <v>0</v>
      </c>
      <c r="SM135" s="122"/>
      <c r="SN135" s="101"/>
      <c r="SO135" s="119"/>
      <c r="SP135" s="93"/>
      <c r="SQ135" s="120">
        <f t="shared" ref="SQ135:SR135" si="3519">SQ22+SQ38+SQ54+SQ70+SQ86+SQ119</f>
        <v>0</v>
      </c>
      <c r="SR135" s="101">
        <f t="shared" si="3519"/>
        <v>0</v>
      </c>
      <c r="SS135" s="101"/>
      <c r="ST135" s="121"/>
      <c r="SU135" s="122">
        <f t="shared" si="2912"/>
        <v>0</v>
      </c>
      <c r="SV135" s="469">
        <f t="shared" si="2913"/>
        <v>0</v>
      </c>
      <c r="SW135" s="122"/>
      <c r="SX135" s="101"/>
      <c r="SY135" s="119"/>
      <c r="SZ135" s="93"/>
      <c r="TA135" s="120">
        <f t="shared" ref="TA135:TB135" si="3520">TA22+TA38+TA54+TA70+TA86+TA119</f>
        <v>0</v>
      </c>
      <c r="TB135" s="101">
        <f t="shared" si="3520"/>
        <v>0</v>
      </c>
      <c r="TC135" s="101"/>
      <c r="TD135" s="121"/>
      <c r="TE135" s="122">
        <f t="shared" si="2915"/>
        <v>0</v>
      </c>
      <c r="TF135" s="469">
        <f t="shared" si="2916"/>
        <v>0</v>
      </c>
      <c r="TG135" s="122"/>
      <c r="TH135" s="101"/>
      <c r="TI135" s="119"/>
      <c r="TJ135" s="93"/>
      <c r="TK135" s="120">
        <f t="shared" ref="TK135:TL135" si="3521">TK22+TK38+TK54+TK70+TK86+TK119</f>
        <v>0</v>
      </c>
      <c r="TL135" s="101">
        <f t="shared" si="3521"/>
        <v>0</v>
      </c>
      <c r="TM135" s="101"/>
      <c r="TN135" s="121"/>
      <c r="TO135" s="122">
        <f t="shared" si="2918"/>
        <v>0</v>
      </c>
      <c r="TP135" s="469">
        <f t="shared" si="2919"/>
        <v>0</v>
      </c>
      <c r="TQ135" s="122"/>
      <c r="TR135" s="101"/>
      <c r="TS135" s="119"/>
      <c r="TT135" s="93"/>
      <c r="TU135" s="120">
        <f t="shared" ref="TU135:TV135" si="3522">TU22+TU38+TU54+TU70+TU86+TU119</f>
        <v>0</v>
      </c>
      <c r="TV135" s="101">
        <f t="shared" si="3522"/>
        <v>0</v>
      </c>
      <c r="TW135" s="101"/>
      <c r="TX135" s="121"/>
      <c r="TY135" s="122">
        <f t="shared" si="2921"/>
        <v>0</v>
      </c>
      <c r="TZ135" s="469">
        <f t="shared" si="2922"/>
        <v>0</v>
      </c>
      <c r="UA135" s="122"/>
      <c r="UB135" s="101"/>
      <c r="UC135" s="119"/>
      <c r="UD135" s="93"/>
      <c r="UE135" s="120">
        <f t="shared" ref="UE135:UF135" si="3523">UE22+UE38+UE54+UE70+UE86+UE119</f>
        <v>0</v>
      </c>
      <c r="UF135" s="101">
        <f t="shared" si="3523"/>
        <v>0</v>
      </c>
      <c r="UG135" s="101"/>
      <c r="UH135" s="121"/>
      <c r="UI135" s="122">
        <f t="shared" si="2924"/>
        <v>0</v>
      </c>
      <c r="UJ135" s="469">
        <f t="shared" si="2925"/>
        <v>0</v>
      </c>
      <c r="UK135" s="122"/>
      <c r="UL135" s="101"/>
      <c r="UM135" s="119"/>
      <c r="UN135" s="93"/>
      <c r="UO135" s="120">
        <f t="shared" ref="UO135:UP135" si="3524">UO22+UO38+UO54+UO70+UO86+UO119</f>
        <v>0</v>
      </c>
      <c r="UP135" s="101">
        <f t="shared" si="3524"/>
        <v>0</v>
      </c>
      <c r="UQ135" s="101"/>
      <c r="UR135" s="121"/>
      <c r="US135" s="122">
        <f t="shared" si="2927"/>
        <v>0</v>
      </c>
      <c r="UT135" s="469">
        <f t="shared" si="2928"/>
        <v>0</v>
      </c>
      <c r="UU135" s="122"/>
      <c r="UV135" s="101"/>
      <c r="UW135" s="119"/>
      <c r="UX135" s="93"/>
      <c r="UY135" s="120">
        <f t="shared" ref="UY135:UZ135" si="3525">UY22+UY38+UY54+UY70+UY86+UY119</f>
        <v>0</v>
      </c>
      <c r="UZ135" s="101">
        <f t="shared" si="3525"/>
        <v>0</v>
      </c>
      <c r="VA135" s="101"/>
      <c r="VB135" s="121"/>
      <c r="VC135" s="122">
        <f t="shared" si="2930"/>
        <v>0</v>
      </c>
      <c r="VD135" s="469">
        <f t="shared" si="2931"/>
        <v>0</v>
      </c>
      <c r="VE135" s="122"/>
      <c r="VF135" s="101"/>
      <c r="VG135" s="119"/>
      <c r="VH135" s="93"/>
      <c r="VI135" s="120">
        <f t="shared" ref="VI135:VJ135" si="3526">VI22+VI38+VI54+VI70+VI86+VI119</f>
        <v>0</v>
      </c>
      <c r="VJ135" s="101">
        <f t="shared" si="3526"/>
        <v>0</v>
      </c>
      <c r="VK135" s="101"/>
      <c r="VL135" s="121"/>
      <c r="VM135" s="122">
        <f t="shared" si="2933"/>
        <v>0</v>
      </c>
      <c r="VN135" s="469">
        <f t="shared" si="2934"/>
        <v>0</v>
      </c>
      <c r="VO135" s="122"/>
      <c r="VP135" s="101"/>
      <c r="VQ135" s="119"/>
      <c r="VR135" s="93"/>
      <c r="VS135" s="120">
        <f t="shared" ref="VS135:VT135" si="3527">VS22+VS38+VS54+VS70+VS86+VS119</f>
        <v>0</v>
      </c>
      <c r="VT135" s="101">
        <f t="shared" si="3527"/>
        <v>0</v>
      </c>
      <c r="VU135" s="101"/>
      <c r="VV135" s="121"/>
      <c r="VW135" s="122">
        <f t="shared" si="2936"/>
        <v>0</v>
      </c>
      <c r="VX135" s="452">
        <f t="shared" si="2937"/>
        <v>26</v>
      </c>
      <c r="VY135" s="122"/>
      <c r="VZ135" s="101"/>
      <c r="WA135" s="119"/>
      <c r="WB135" s="93"/>
      <c r="WC135" s="120">
        <f t="shared" ref="WC135:WD135" si="3528">WC22+WC38+WC54+WC70+WC86+WC119</f>
        <v>8917.5268199999991</v>
      </c>
      <c r="WD135" s="120">
        <f t="shared" si="3528"/>
        <v>231855.7</v>
      </c>
      <c r="WE135" s="101"/>
      <c r="WF135" s="121"/>
    </row>
    <row r="136" spans="1:604" ht="15" customHeight="1">
      <c r="A136" s="5"/>
      <c r="B136" s="85" t="s">
        <v>417</v>
      </c>
      <c r="C136" s="12" t="s">
        <v>919</v>
      </c>
      <c r="D136" s="12" t="s">
        <v>421</v>
      </c>
      <c r="E136" s="4"/>
      <c r="F136" s="469">
        <f t="shared" si="2760"/>
        <v>0</v>
      </c>
      <c r="G136" s="122"/>
      <c r="H136" s="101"/>
      <c r="I136" s="119"/>
      <c r="J136" s="93"/>
      <c r="K136" s="120">
        <f t="shared" si="2761"/>
        <v>0</v>
      </c>
      <c r="L136" s="101">
        <f t="shared" si="2761"/>
        <v>0</v>
      </c>
      <c r="M136" s="101"/>
      <c r="N136" s="121"/>
      <c r="O136" s="122" t="e">
        <f t="shared" si="2762"/>
        <v>#DIV/0!</v>
      </c>
      <c r="P136" s="469">
        <f t="shared" si="2763"/>
        <v>0</v>
      </c>
      <c r="Q136" s="122"/>
      <c r="R136" s="101"/>
      <c r="S136" s="119"/>
      <c r="T136" s="93"/>
      <c r="U136" s="120">
        <f t="shared" ref="U136:V136" si="3529">U23+U39+U55+U71+U87+U120</f>
        <v>0</v>
      </c>
      <c r="V136" s="101">
        <f t="shared" si="3529"/>
        <v>0</v>
      </c>
      <c r="W136" s="101"/>
      <c r="X136" s="121"/>
      <c r="Y136" s="122" t="e">
        <f t="shared" si="2765"/>
        <v>#DIV/0!</v>
      </c>
      <c r="Z136" s="469">
        <f t="shared" si="2766"/>
        <v>0</v>
      </c>
      <c r="AA136" s="122"/>
      <c r="AB136" s="101"/>
      <c r="AC136" s="119"/>
      <c r="AD136" s="93"/>
      <c r="AE136" s="120">
        <f t="shared" ref="AE136:AF136" si="3530">AE23+AE39+AE55+AE71+AE87+AE120</f>
        <v>0</v>
      </c>
      <c r="AF136" s="101">
        <f t="shared" si="3530"/>
        <v>0</v>
      </c>
      <c r="AG136" s="101"/>
      <c r="AH136" s="121"/>
      <c r="AI136" s="122" t="e">
        <f t="shared" si="2768"/>
        <v>#DIV/0!</v>
      </c>
      <c r="AJ136" s="469">
        <f t="shared" si="2769"/>
        <v>0</v>
      </c>
      <c r="AK136" s="122"/>
      <c r="AL136" s="101"/>
      <c r="AM136" s="119"/>
      <c r="AN136" s="93"/>
      <c r="AO136" s="120">
        <f t="shared" ref="AO136:AP136" si="3531">AO23+AO39+AO55+AO71+AO87+AO120</f>
        <v>0</v>
      </c>
      <c r="AP136" s="101">
        <f t="shared" si="3531"/>
        <v>0</v>
      </c>
      <c r="AQ136" s="101"/>
      <c r="AR136" s="121"/>
      <c r="AS136" s="122" t="e">
        <f t="shared" si="2771"/>
        <v>#DIV/0!</v>
      </c>
      <c r="AT136" s="469">
        <f t="shared" si="2772"/>
        <v>0</v>
      </c>
      <c r="AU136" s="122"/>
      <c r="AV136" s="101"/>
      <c r="AW136" s="119"/>
      <c r="AX136" s="93"/>
      <c r="AY136" s="120">
        <f t="shared" ref="AY136:AZ136" si="3532">AY23+AY39+AY55+AY71+AY87+AY120</f>
        <v>0</v>
      </c>
      <c r="AZ136" s="101">
        <f t="shared" si="3532"/>
        <v>0</v>
      </c>
      <c r="BA136" s="101"/>
      <c r="BB136" s="121"/>
      <c r="BC136" s="122" t="e">
        <f t="shared" si="2774"/>
        <v>#DIV/0!</v>
      </c>
      <c r="BD136" s="469">
        <f t="shared" si="2775"/>
        <v>0</v>
      </c>
      <c r="BE136" s="122"/>
      <c r="BF136" s="101"/>
      <c r="BG136" s="119"/>
      <c r="BH136" s="93"/>
      <c r="BI136" s="120">
        <f t="shared" ref="BI136:BJ136" si="3533">BI23+BI39+BI55+BI71+BI87+BI120</f>
        <v>0</v>
      </c>
      <c r="BJ136" s="101">
        <f t="shared" si="3533"/>
        <v>0</v>
      </c>
      <c r="BK136" s="101"/>
      <c r="BL136" s="121"/>
      <c r="BM136" s="122" t="e">
        <f t="shared" si="2777"/>
        <v>#DIV/0!</v>
      </c>
      <c r="BN136" s="469">
        <f t="shared" si="2778"/>
        <v>0</v>
      </c>
      <c r="BO136" s="122"/>
      <c r="BP136" s="101"/>
      <c r="BQ136" s="119"/>
      <c r="BR136" s="93"/>
      <c r="BS136" s="120">
        <f t="shared" ref="BS136:BT136" si="3534">BS23+BS39+BS55+BS71+BS87+BS120</f>
        <v>0</v>
      </c>
      <c r="BT136" s="101">
        <f t="shared" si="3534"/>
        <v>0</v>
      </c>
      <c r="BU136" s="101"/>
      <c r="BV136" s="121"/>
      <c r="BW136" s="122" t="e">
        <f t="shared" si="2780"/>
        <v>#DIV/0!</v>
      </c>
      <c r="BX136" s="469">
        <f t="shared" si="2781"/>
        <v>0</v>
      </c>
      <c r="BY136" s="122"/>
      <c r="BZ136" s="101"/>
      <c r="CA136" s="119"/>
      <c r="CB136" s="93"/>
      <c r="CC136" s="120">
        <f t="shared" ref="CC136:CD136" si="3535">CC23+CC39+CC55+CC71+CC87+CC120</f>
        <v>0</v>
      </c>
      <c r="CD136" s="101">
        <f t="shared" si="3535"/>
        <v>0</v>
      </c>
      <c r="CE136" s="101"/>
      <c r="CF136" s="121"/>
      <c r="CG136" s="122" t="e">
        <f t="shared" si="2783"/>
        <v>#DIV/0!</v>
      </c>
      <c r="CH136" s="469">
        <f t="shared" si="2784"/>
        <v>0</v>
      </c>
      <c r="CI136" s="122"/>
      <c r="CJ136" s="101"/>
      <c r="CK136" s="119"/>
      <c r="CL136" s="93"/>
      <c r="CM136" s="120">
        <f t="shared" ref="CM136:CN136" si="3536">CM23+CM39+CM55+CM71+CM87+CM120</f>
        <v>0</v>
      </c>
      <c r="CN136" s="101">
        <f t="shared" si="3536"/>
        <v>0</v>
      </c>
      <c r="CO136" s="101"/>
      <c r="CP136" s="121"/>
      <c r="CQ136" s="122" t="e">
        <f t="shared" si="2786"/>
        <v>#DIV/0!</v>
      </c>
      <c r="CR136" s="469">
        <f t="shared" si="2787"/>
        <v>0</v>
      </c>
      <c r="CS136" s="122"/>
      <c r="CT136" s="101"/>
      <c r="CU136" s="119"/>
      <c r="CV136" s="93"/>
      <c r="CW136" s="120">
        <f t="shared" ref="CW136:CX136" si="3537">CW23+CW39+CW55+CW71+CW87+CW120</f>
        <v>0</v>
      </c>
      <c r="CX136" s="101">
        <f t="shared" si="3537"/>
        <v>0</v>
      </c>
      <c r="CY136" s="101"/>
      <c r="CZ136" s="121"/>
      <c r="DA136" s="122" t="e">
        <f t="shared" si="2789"/>
        <v>#DIV/0!</v>
      </c>
      <c r="DB136" s="469">
        <f t="shared" si="2790"/>
        <v>0</v>
      </c>
      <c r="DC136" s="122"/>
      <c r="DD136" s="101"/>
      <c r="DE136" s="119"/>
      <c r="DF136" s="93"/>
      <c r="DG136" s="120">
        <f t="shared" ref="DG136:DH136" si="3538">DG23+DG39+DG55+DG71+DG87+DG120</f>
        <v>0</v>
      </c>
      <c r="DH136" s="101">
        <f t="shared" si="3538"/>
        <v>0</v>
      </c>
      <c r="DI136" s="101"/>
      <c r="DJ136" s="121"/>
      <c r="DK136" s="122" t="e">
        <f t="shared" si="2792"/>
        <v>#DIV/0!</v>
      </c>
      <c r="DL136" s="469">
        <f t="shared" si="2793"/>
        <v>0</v>
      </c>
      <c r="DM136" s="122"/>
      <c r="DN136" s="101"/>
      <c r="DO136" s="119"/>
      <c r="DP136" s="93"/>
      <c r="DQ136" s="120">
        <f t="shared" ref="DQ136:DR136" si="3539">DQ23+DQ39+DQ55+DQ71+DQ87+DQ120</f>
        <v>0</v>
      </c>
      <c r="DR136" s="101">
        <f t="shared" si="3539"/>
        <v>0</v>
      </c>
      <c r="DS136" s="101"/>
      <c r="DT136" s="121"/>
      <c r="DU136" s="122" t="e">
        <f t="shared" si="2795"/>
        <v>#DIV/0!</v>
      </c>
      <c r="DV136" s="469">
        <f t="shared" si="2796"/>
        <v>0</v>
      </c>
      <c r="DW136" s="122"/>
      <c r="DX136" s="101"/>
      <c r="DY136" s="119"/>
      <c r="DZ136" s="93"/>
      <c r="EA136" s="120">
        <f t="shared" ref="EA136:EB136" si="3540">EA23+EA39+EA55+EA71+EA87+EA120</f>
        <v>0</v>
      </c>
      <c r="EB136" s="101">
        <f t="shared" si="3540"/>
        <v>0</v>
      </c>
      <c r="EC136" s="101"/>
      <c r="ED136" s="121"/>
      <c r="EE136" s="122" t="e">
        <f t="shared" si="2798"/>
        <v>#DIV/0!</v>
      </c>
      <c r="EF136" s="469">
        <f t="shared" si="2799"/>
        <v>0</v>
      </c>
      <c r="EG136" s="122"/>
      <c r="EH136" s="101"/>
      <c r="EI136" s="119"/>
      <c r="EJ136" s="93"/>
      <c r="EK136" s="120">
        <f t="shared" ref="EK136:EL136" si="3541">EK23+EK39+EK55+EK71+EK87+EK120</f>
        <v>0</v>
      </c>
      <c r="EL136" s="101">
        <f t="shared" si="3541"/>
        <v>0</v>
      </c>
      <c r="EM136" s="101"/>
      <c r="EN136" s="121"/>
      <c r="EO136" s="122" t="e">
        <f t="shared" si="2801"/>
        <v>#DIV/0!</v>
      </c>
      <c r="EP136" s="469">
        <f t="shared" si="2802"/>
        <v>0</v>
      </c>
      <c r="EQ136" s="122"/>
      <c r="ER136" s="101"/>
      <c r="ES136" s="119"/>
      <c r="ET136" s="93"/>
      <c r="EU136" s="120">
        <f t="shared" ref="EU136:EV136" si="3542">EU23+EU39+EU55+EU71+EU87+EU120</f>
        <v>0</v>
      </c>
      <c r="EV136" s="101">
        <f t="shared" si="3542"/>
        <v>0</v>
      </c>
      <c r="EW136" s="101"/>
      <c r="EX136" s="121"/>
      <c r="EY136" s="122" t="e">
        <f t="shared" si="2804"/>
        <v>#DIV/0!</v>
      </c>
      <c r="EZ136" s="469">
        <f t="shared" si="2805"/>
        <v>0</v>
      </c>
      <c r="FA136" s="122"/>
      <c r="FB136" s="101"/>
      <c r="FC136" s="119"/>
      <c r="FD136" s="93"/>
      <c r="FE136" s="120">
        <f t="shared" ref="FE136:FF136" si="3543">FE23+FE39+FE55+FE71+FE87+FE120</f>
        <v>0</v>
      </c>
      <c r="FF136" s="101">
        <f t="shared" si="3543"/>
        <v>0</v>
      </c>
      <c r="FG136" s="101"/>
      <c r="FH136" s="121"/>
      <c r="FI136" s="122" t="e">
        <f t="shared" si="2807"/>
        <v>#DIV/0!</v>
      </c>
      <c r="FJ136" s="469">
        <f t="shared" si="2808"/>
        <v>0</v>
      </c>
      <c r="FK136" s="122"/>
      <c r="FL136" s="101"/>
      <c r="FM136" s="119"/>
      <c r="FN136" s="93"/>
      <c r="FO136" s="120">
        <f t="shared" ref="FO136:FP136" si="3544">FO23+FO39+FO55+FO71+FO87+FO120</f>
        <v>0</v>
      </c>
      <c r="FP136" s="101">
        <f t="shared" si="3544"/>
        <v>0</v>
      </c>
      <c r="FQ136" s="101"/>
      <c r="FR136" s="121"/>
      <c r="FS136" s="122" t="e">
        <f t="shared" si="2810"/>
        <v>#DIV/0!</v>
      </c>
      <c r="FT136" s="469">
        <f t="shared" si="2811"/>
        <v>0</v>
      </c>
      <c r="FU136" s="122"/>
      <c r="FV136" s="101"/>
      <c r="FW136" s="119"/>
      <c r="FX136" s="93"/>
      <c r="FY136" s="120">
        <f t="shared" ref="FY136:FZ136" si="3545">FY23+FY39+FY55+FY71+FY87+FY120</f>
        <v>0</v>
      </c>
      <c r="FZ136" s="101">
        <f t="shared" si="3545"/>
        <v>0</v>
      </c>
      <c r="GA136" s="101"/>
      <c r="GB136" s="121"/>
      <c r="GC136" s="122" t="e">
        <f t="shared" si="2813"/>
        <v>#DIV/0!</v>
      </c>
      <c r="GD136" s="469">
        <f t="shared" si="2814"/>
        <v>0</v>
      </c>
      <c r="GE136" s="122"/>
      <c r="GF136" s="101"/>
      <c r="GG136" s="119"/>
      <c r="GH136" s="93"/>
      <c r="GI136" s="120">
        <f t="shared" ref="GI136:GJ136" si="3546">GI23+GI39+GI55+GI71+GI87+GI120</f>
        <v>0</v>
      </c>
      <c r="GJ136" s="101">
        <f t="shared" si="3546"/>
        <v>0</v>
      </c>
      <c r="GK136" s="101"/>
      <c r="GL136" s="121"/>
      <c r="GM136" s="122" t="e">
        <f t="shared" si="2816"/>
        <v>#DIV/0!</v>
      </c>
      <c r="GN136" s="469">
        <f t="shared" si="2817"/>
        <v>0</v>
      </c>
      <c r="GO136" s="122"/>
      <c r="GP136" s="101"/>
      <c r="GQ136" s="119"/>
      <c r="GR136" s="93"/>
      <c r="GS136" s="120">
        <f t="shared" ref="GS136:GT136" si="3547">GS23+GS39+GS55+GS71+GS87+GS120</f>
        <v>0</v>
      </c>
      <c r="GT136" s="101">
        <f t="shared" si="3547"/>
        <v>0</v>
      </c>
      <c r="GU136" s="101"/>
      <c r="GV136" s="121"/>
      <c r="GW136" s="122" t="e">
        <f t="shared" si="2819"/>
        <v>#DIV/0!</v>
      </c>
      <c r="GX136" s="469">
        <f t="shared" si="2820"/>
        <v>0</v>
      </c>
      <c r="GY136" s="122"/>
      <c r="GZ136" s="101"/>
      <c r="HA136" s="119"/>
      <c r="HB136" s="93"/>
      <c r="HC136" s="120">
        <f t="shared" ref="HC136:HD136" si="3548">HC23+HC39+HC55+HC71+HC87+HC120</f>
        <v>0</v>
      </c>
      <c r="HD136" s="101">
        <f t="shared" si="3548"/>
        <v>0</v>
      </c>
      <c r="HE136" s="101"/>
      <c r="HF136" s="121"/>
      <c r="HG136" s="122" t="e">
        <f t="shared" si="2822"/>
        <v>#DIV/0!</v>
      </c>
      <c r="HH136" s="469">
        <f t="shared" si="2823"/>
        <v>0</v>
      </c>
      <c r="HI136" s="122"/>
      <c r="HJ136" s="101"/>
      <c r="HK136" s="119"/>
      <c r="HL136" s="93"/>
      <c r="HM136" s="120">
        <f t="shared" ref="HM136:HN136" si="3549">HM23+HM39+HM55+HM71+HM87+HM120</f>
        <v>0</v>
      </c>
      <c r="HN136" s="101">
        <f t="shared" si="3549"/>
        <v>0</v>
      </c>
      <c r="HO136" s="101"/>
      <c r="HP136" s="121"/>
      <c r="HQ136" s="122" t="e">
        <f t="shared" si="2825"/>
        <v>#DIV/0!</v>
      </c>
      <c r="HR136" s="469">
        <f t="shared" si="2826"/>
        <v>0</v>
      </c>
      <c r="HS136" s="122"/>
      <c r="HT136" s="101"/>
      <c r="HU136" s="119"/>
      <c r="HV136" s="93"/>
      <c r="HW136" s="120">
        <f t="shared" ref="HW136:HX136" si="3550">HW23+HW39+HW55+HW71+HW87+HW120</f>
        <v>0</v>
      </c>
      <c r="HX136" s="101">
        <f t="shared" si="3550"/>
        <v>0</v>
      </c>
      <c r="HY136" s="101"/>
      <c r="HZ136" s="121"/>
      <c r="IA136" s="122" t="e">
        <f t="shared" si="2828"/>
        <v>#DIV/0!</v>
      </c>
      <c r="IB136" s="469">
        <f t="shared" si="2829"/>
        <v>0</v>
      </c>
      <c r="IC136" s="122"/>
      <c r="ID136" s="101"/>
      <c r="IE136" s="119"/>
      <c r="IF136" s="93"/>
      <c r="IG136" s="120">
        <f t="shared" ref="IG136:IH136" si="3551">IG23+IG39+IG55+IG71+IG87+IG120</f>
        <v>0</v>
      </c>
      <c r="IH136" s="101">
        <f t="shared" si="3551"/>
        <v>0</v>
      </c>
      <c r="II136" s="101"/>
      <c r="IJ136" s="121"/>
      <c r="IK136" s="122" t="e">
        <f t="shared" si="2831"/>
        <v>#DIV/0!</v>
      </c>
      <c r="IL136" s="469">
        <f t="shared" si="2832"/>
        <v>0</v>
      </c>
      <c r="IM136" s="122"/>
      <c r="IN136" s="101"/>
      <c r="IO136" s="119"/>
      <c r="IP136" s="93"/>
      <c r="IQ136" s="120">
        <f t="shared" ref="IQ136:IR136" si="3552">IQ23+IQ39+IQ55+IQ71+IQ87+IQ120</f>
        <v>0</v>
      </c>
      <c r="IR136" s="101">
        <f t="shared" si="3552"/>
        <v>0</v>
      </c>
      <c r="IS136" s="101"/>
      <c r="IT136" s="121"/>
      <c r="IU136" s="122" t="e">
        <f t="shared" si="2834"/>
        <v>#DIV/0!</v>
      </c>
      <c r="IV136" s="469">
        <f t="shared" si="2835"/>
        <v>0</v>
      </c>
      <c r="IW136" s="122"/>
      <c r="IX136" s="101"/>
      <c r="IY136" s="119"/>
      <c r="IZ136" s="93"/>
      <c r="JA136" s="120">
        <f t="shared" ref="JA136:JB136" si="3553">JA23+JA39+JA55+JA71+JA87+JA120</f>
        <v>0</v>
      </c>
      <c r="JB136" s="101">
        <f t="shared" si="3553"/>
        <v>0</v>
      </c>
      <c r="JC136" s="101"/>
      <c r="JD136" s="121"/>
      <c r="JE136" s="122" t="e">
        <f t="shared" si="2837"/>
        <v>#DIV/0!</v>
      </c>
      <c r="JF136" s="469">
        <f t="shared" si="2838"/>
        <v>0</v>
      </c>
      <c r="JG136" s="122"/>
      <c r="JH136" s="101"/>
      <c r="JI136" s="119"/>
      <c r="JJ136" s="93"/>
      <c r="JK136" s="120">
        <f t="shared" ref="JK136:JL136" si="3554">JK23+JK39+JK55+JK71+JK87+JK120</f>
        <v>0</v>
      </c>
      <c r="JL136" s="101">
        <f t="shared" si="3554"/>
        <v>0</v>
      </c>
      <c r="JM136" s="101"/>
      <c r="JN136" s="121"/>
      <c r="JO136" s="122" t="e">
        <f t="shared" si="2840"/>
        <v>#DIV/0!</v>
      </c>
      <c r="JP136" s="469">
        <f t="shared" si="2841"/>
        <v>0</v>
      </c>
      <c r="JQ136" s="122"/>
      <c r="JR136" s="101"/>
      <c r="JS136" s="119"/>
      <c r="JT136" s="93"/>
      <c r="JU136" s="120">
        <f t="shared" ref="JU136:JV136" si="3555">JU23+JU39+JU55+JU71+JU87+JU120</f>
        <v>0</v>
      </c>
      <c r="JV136" s="101">
        <f t="shared" si="3555"/>
        <v>0</v>
      </c>
      <c r="JW136" s="101"/>
      <c r="JX136" s="121"/>
      <c r="JY136" s="122" t="e">
        <f t="shared" si="2843"/>
        <v>#DIV/0!</v>
      </c>
      <c r="JZ136" s="469">
        <f t="shared" si="2844"/>
        <v>0</v>
      </c>
      <c r="KA136" s="122"/>
      <c r="KB136" s="101"/>
      <c r="KC136" s="119"/>
      <c r="KD136" s="93"/>
      <c r="KE136" s="120">
        <f t="shared" ref="KE136:KF136" si="3556">KE23+KE39+KE55+KE71+KE87+KE120</f>
        <v>0</v>
      </c>
      <c r="KF136" s="101">
        <f t="shared" si="3556"/>
        <v>0</v>
      </c>
      <c r="KG136" s="101"/>
      <c r="KH136" s="121"/>
      <c r="KI136" s="122" t="e">
        <f t="shared" si="2846"/>
        <v>#DIV/0!</v>
      </c>
      <c r="KJ136" s="469">
        <f t="shared" si="2847"/>
        <v>0</v>
      </c>
      <c r="KK136" s="122"/>
      <c r="KL136" s="101"/>
      <c r="KM136" s="119"/>
      <c r="KN136" s="93"/>
      <c r="KO136" s="120">
        <f t="shared" ref="KO136:KP136" si="3557">KO23+KO39+KO55+KO71+KO87+KO120</f>
        <v>0</v>
      </c>
      <c r="KP136" s="101">
        <f t="shared" si="3557"/>
        <v>0</v>
      </c>
      <c r="KQ136" s="101"/>
      <c r="KR136" s="121"/>
      <c r="KS136" s="122" t="e">
        <f t="shared" si="2849"/>
        <v>#DIV/0!</v>
      </c>
      <c r="KT136" s="469">
        <f t="shared" si="2850"/>
        <v>0</v>
      </c>
      <c r="KU136" s="122"/>
      <c r="KV136" s="101"/>
      <c r="KW136" s="119"/>
      <c r="KX136" s="93"/>
      <c r="KY136" s="120">
        <f t="shared" ref="KY136:KZ136" si="3558">KY23+KY39+KY55+KY71+KY87+KY120</f>
        <v>0</v>
      </c>
      <c r="KZ136" s="101">
        <f t="shared" si="3558"/>
        <v>0</v>
      </c>
      <c r="LA136" s="101"/>
      <c r="LB136" s="121"/>
      <c r="LC136" s="122" t="e">
        <f t="shared" si="2852"/>
        <v>#DIV/0!</v>
      </c>
      <c r="LD136" s="469">
        <f t="shared" si="2853"/>
        <v>0</v>
      </c>
      <c r="LE136" s="122"/>
      <c r="LF136" s="101"/>
      <c r="LG136" s="119"/>
      <c r="LH136" s="93"/>
      <c r="LI136" s="120">
        <f t="shared" ref="LI136:LJ136" si="3559">LI23+LI39+LI55+LI71+LI87+LI120</f>
        <v>0</v>
      </c>
      <c r="LJ136" s="101">
        <f t="shared" si="3559"/>
        <v>0</v>
      </c>
      <c r="LK136" s="101"/>
      <c r="LL136" s="121"/>
      <c r="LM136" s="122" t="e">
        <f t="shared" si="2855"/>
        <v>#DIV/0!</v>
      </c>
      <c r="LN136" s="469">
        <f t="shared" si="2856"/>
        <v>0</v>
      </c>
      <c r="LO136" s="122"/>
      <c r="LP136" s="101"/>
      <c r="LQ136" s="119"/>
      <c r="LR136" s="93"/>
      <c r="LS136" s="120">
        <f t="shared" ref="LS136:LT136" si="3560">LS23+LS39+LS55+LS71+LS87+LS120</f>
        <v>0</v>
      </c>
      <c r="LT136" s="101">
        <f t="shared" si="3560"/>
        <v>0</v>
      </c>
      <c r="LU136" s="101"/>
      <c r="LV136" s="121"/>
      <c r="LW136" s="122" t="e">
        <f t="shared" si="2858"/>
        <v>#DIV/0!</v>
      </c>
      <c r="LX136" s="469">
        <f t="shared" si="2859"/>
        <v>0</v>
      </c>
      <c r="LY136" s="122"/>
      <c r="LZ136" s="101"/>
      <c r="MA136" s="119"/>
      <c r="MB136" s="93"/>
      <c r="MC136" s="120">
        <f t="shared" ref="MC136:MD136" si="3561">MC23+MC39+MC55+MC71+MC87+MC120</f>
        <v>0</v>
      </c>
      <c r="MD136" s="101">
        <f t="shared" si="3561"/>
        <v>0</v>
      </c>
      <c r="ME136" s="101"/>
      <c r="MF136" s="121"/>
      <c r="MG136" s="122" t="e">
        <f t="shared" si="2861"/>
        <v>#DIV/0!</v>
      </c>
      <c r="MH136" s="469">
        <f t="shared" si="2862"/>
        <v>0</v>
      </c>
      <c r="MI136" s="122"/>
      <c r="MJ136" s="101"/>
      <c r="MK136" s="119"/>
      <c r="ML136" s="93"/>
      <c r="MM136" s="120">
        <f t="shared" ref="MM136:MN136" si="3562">MM23+MM39+MM55+MM71+MM87+MM120</f>
        <v>0</v>
      </c>
      <c r="MN136" s="101">
        <f t="shared" si="3562"/>
        <v>0</v>
      </c>
      <c r="MO136" s="101"/>
      <c r="MP136" s="121"/>
      <c r="MQ136" s="122" t="e">
        <f t="shared" si="2864"/>
        <v>#DIV/0!</v>
      </c>
      <c r="MR136" s="469">
        <f t="shared" si="2865"/>
        <v>0</v>
      </c>
      <c r="MS136" s="122"/>
      <c r="MT136" s="101"/>
      <c r="MU136" s="119"/>
      <c r="MV136" s="93"/>
      <c r="MW136" s="120">
        <f t="shared" ref="MW136:MX136" si="3563">MW23+MW39+MW55+MW71+MW87+MW120</f>
        <v>0</v>
      </c>
      <c r="MX136" s="101">
        <f t="shared" si="3563"/>
        <v>0</v>
      </c>
      <c r="MY136" s="101"/>
      <c r="MZ136" s="121"/>
      <c r="NA136" s="122" t="e">
        <f t="shared" si="2867"/>
        <v>#DIV/0!</v>
      </c>
      <c r="NB136" s="469">
        <f t="shared" si="2868"/>
        <v>0</v>
      </c>
      <c r="NC136" s="122"/>
      <c r="ND136" s="101"/>
      <c r="NE136" s="119"/>
      <c r="NF136" s="93"/>
      <c r="NG136" s="120">
        <f t="shared" ref="NG136:NH136" si="3564">NG23+NG39+NG55+NG71+NG87+NG120</f>
        <v>0</v>
      </c>
      <c r="NH136" s="101">
        <f t="shared" si="3564"/>
        <v>0</v>
      </c>
      <c r="NI136" s="101"/>
      <c r="NJ136" s="121"/>
      <c r="NK136" s="122" t="e">
        <f t="shared" si="2870"/>
        <v>#DIV/0!</v>
      </c>
      <c r="NL136" s="469">
        <f t="shared" si="2871"/>
        <v>0</v>
      </c>
      <c r="NM136" s="122"/>
      <c r="NN136" s="101"/>
      <c r="NO136" s="119"/>
      <c r="NP136" s="93"/>
      <c r="NQ136" s="120">
        <f t="shared" ref="NQ136:NR136" si="3565">NQ23+NQ39+NQ55+NQ71+NQ87+NQ120</f>
        <v>0</v>
      </c>
      <c r="NR136" s="101">
        <f t="shared" si="3565"/>
        <v>0</v>
      </c>
      <c r="NS136" s="101"/>
      <c r="NT136" s="121"/>
      <c r="NU136" s="122" t="e">
        <f t="shared" si="2873"/>
        <v>#DIV/0!</v>
      </c>
      <c r="NV136" s="469">
        <f t="shared" si="2874"/>
        <v>0</v>
      </c>
      <c r="NW136" s="122"/>
      <c r="NX136" s="101"/>
      <c r="NY136" s="119"/>
      <c r="NZ136" s="93"/>
      <c r="OA136" s="120">
        <f t="shared" ref="OA136:OB136" si="3566">OA23+OA39+OA55+OA71+OA87+OA120</f>
        <v>0</v>
      </c>
      <c r="OB136" s="101">
        <f t="shared" si="3566"/>
        <v>0</v>
      </c>
      <c r="OC136" s="101"/>
      <c r="OD136" s="121"/>
      <c r="OE136" s="122" t="e">
        <f t="shared" si="2876"/>
        <v>#DIV/0!</v>
      </c>
      <c r="OF136" s="469">
        <f t="shared" si="2877"/>
        <v>0</v>
      </c>
      <c r="OG136" s="122"/>
      <c r="OH136" s="101"/>
      <c r="OI136" s="119"/>
      <c r="OJ136" s="93"/>
      <c r="OK136" s="120">
        <f t="shared" ref="OK136:OL136" si="3567">OK23+OK39+OK55+OK71+OK87+OK120</f>
        <v>0</v>
      </c>
      <c r="OL136" s="101">
        <f t="shared" si="3567"/>
        <v>0</v>
      </c>
      <c r="OM136" s="101"/>
      <c r="ON136" s="121"/>
      <c r="OO136" s="122" t="e">
        <f t="shared" si="2879"/>
        <v>#DIV/0!</v>
      </c>
      <c r="OP136" s="469">
        <f t="shared" si="2880"/>
        <v>0</v>
      </c>
      <c r="OQ136" s="122"/>
      <c r="OR136" s="101"/>
      <c r="OS136" s="119"/>
      <c r="OT136" s="93"/>
      <c r="OU136" s="120">
        <f t="shared" ref="OU136:OV136" si="3568">OU23+OU39+OU55+OU71+OU87+OU120</f>
        <v>0</v>
      </c>
      <c r="OV136" s="101">
        <f t="shared" si="3568"/>
        <v>0</v>
      </c>
      <c r="OW136" s="101"/>
      <c r="OX136" s="121"/>
      <c r="OY136" s="122" t="e">
        <f t="shared" si="2882"/>
        <v>#DIV/0!</v>
      </c>
      <c r="OZ136" s="469">
        <f t="shared" si="2883"/>
        <v>0</v>
      </c>
      <c r="PA136" s="122"/>
      <c r="PB136" s="101"/>
      <c r="PC136" s="119"/>
      <c r="PD136" s="93"/>
      <c r="PE136" s="120">
        <f t="shared" ref="PE136:PF136" si="3569">PE23+PE39+PE55+PE71+PE87+PE120</f>
        <v>0</v>
      </c>
      <c r="PF136" s="101">
        <f t="shared" si="3569"/>
        <v>0</v>
      </c>
      <c r="PG136" s="101"/>
      <c r="PH136" s="121"/>
      <c r="PI136" s="122" t="e">
        <f t="shared" si="2885"/>
        <v>#DIV/0!</v>
      </c>
      <c r="PJ136" s="469">
        <f t="shared" si="2886"/>
        <v>0</v>
      </c>
      <c r="PK136" s="122"/>
      <c r="PL136" s="101"/>
      <c r="PM136" s="119"/>
      <c r="PN136" s="93"/>
      <c r="PO136" s="120">
        <f t="shared" ref="PO136:PP136" si="3570">PO23+PO39+PO55+PO71+PO87+PO120</f>
        <v>0</v>
      </c>
      <c r="PP136" s="101">
        <f t="shared" si="3570"/>
        <v>0</v>
      </c>
      <c r="PQ136" s="101"/>
      <c r="PR136" s="121"/>
      <c r="PS136" s="122" t="e">
        <f t="shared" si="2888"/>
        <v>#DIV/0!</v>
      </c>
      <c r="PT136" s="469">
        <f t="shared" si="2889"/>
        <v>0</v>
      </c>
      <c r="PU136" s="122"/>
      <c r="PV136" s="101"/>
      <c r="PW136" s="119"/>
      <c r="PX136" s="93"/>
      <c r="PY136" s="120">
        <f t="shared" ref="PY136:PZ136" si="3571">PY23+PY39+PY55+PY71+PY87+PY120</f>
        <v>0</v>
      </c>
      <c r="PZ136" s="101">
        <f t="shared" si="3571"/>
        <v>0</v>
      </c>
      <c r="QA136" s="101"/>
      <c r="QB136" s="121"/>
      <c r="QC136" s="122" t="e">
        <f t="shared" si="2891"/>
        <v>#DIV/0!</v>
      </c>
      <c r="QD136" s="469">
        <f t="shared" si="2892"/>
        <v>0</v>
      </c>
      <c r="QE136" s="122"/>
      <c r="QF136" s="101"/>
      <c r="QG136" s="119"/>
      <c r="QH136" s="93"/>
      <c r="QI136" s="120">
        <f t="shared" ref="QI136:QJ136" si="3572">QI23+QI39+QI55+QI71+QI87+QI120</f>
        <v>0</v>
      </c>
      <c r="QJ136" s="101">
        <f t="shared" si="3572"/>
        <v>0</v>
      </c>
      <c r="QK136" s="101"/>
      <c r="QL136" s="121"/>
      <c r="QM136" s="122" t="e">
        <f t="shared" si="2894"/>
        <v>#DIV/0!</v>
      </c>
      <c r="QN136" s="469">
        <f t="shared" si="2895"/>
        <v>0</v>
      </c>
      <c r="QO136" s="122"/>
      <c r="QP136" s="101"/>
      <c r="QQ136" s="119"/>
      <c r="QR136" s="93"/>
      <c r="QS136" s="120">
        <f t="shared" ref="QS136:QT136" si="3573">QS23+QS39+QS55+QS71+QS87+QS120</f>
        <v>0</v>
      </c>
      <c r="QT136" s="101">
        <f t="shared" si="3573"/>
        <v>0</v>
      </c>
      <c r="QU136" s="101"/>
      <c r="QV136" s="121"/>
      <c r="QW136" s="122" t="e">
        <f t="shared" si="2897"/>
        <v>#DIV/0!</v>
      </c>
      <c r="QX136" s="469">
        <f t="shared" si="2898"/>
        <v>0</v>
      </c>
      <c r="QY136" s="122"/>
      <c r="QZ136" s="101"/>
      <c r="RA136" s="119"/>
      <c r="RB136" s="93"/>
      <c r="RC136" s="120">
        <f t="shared" ref="RC136:RD136" si="3574">RC23+RC39+RC55+RC71+RC87+RC120</f>
        <v>0</v>
      </c>
      <c r="RD136" s="101">
        <f t="shared" si="3574"/>
        <v>0</v>
      </c>
      <c r="RE136" s="101"/>
      <c r="RF136" s="121"/>
      <c r="RG136" s="122" t="e">
        <f t="shared" si="2900"/>
        <v>#DIV/0!</v>
      </c>
      <c r="RH136" s="469">
        <f t="shared" si="2901"/>
        <v>0</v>
      </c>
      <c r="RI136" s="122"/>
      <c r="RJ136" s="101"/>
      <c r="RK136" s="119"/>
      <c r="RL136" s="93"/>
      <c r="RM136" s="120">
        <f t="shared" ref="RM136:RN136" si="3575">RM23+RM39+RM55+RM71+RM87+RM120</f>
        <v>0</v>
      </c>
      <c r="RN136" s="101">
        <f t="shared" si="3575"/>
        <v>0</v>
      </c>
      <c r="RO136" s="101"/>
      <c r="RP136" s="121"/>
      <c r="RQ136" s="122" t="e">
        <f t="shared" si="2903"/>
        <v>#DIV/0!</v>
      </c>
      <c r="RR136" s="469">
        <f t="shared" si="2904"/>
        <v>0</v>
      </c>
      <c r="RS136" s="122"/>
      <c r="RT136" s="101"/>
      <c r="RU136" s="119"/>
      <c r="RV136" s="93"/>
      <c r="RW136" s="120">
        <f t="shared" ref="RW136:RX136" si="3576">RW23+RW39+RW55+RW71+RW87+RW120</f>
        <v>0</v>
      </c>
      <c r="RX136" s="101">
        <f t="shared" si="3576"/>
        <v>0</v>
      </c>
      <c r="RY136" s="101"/>
      <c r="RZ136" s="121"/>
      <c r="SA136" s="122" t="e">
        <f t="shared" si="2906"/>
        <v>#DIV/0!</v>
      </c>
      <c r="SB136" s="469">
        <f t="shared" si="2907"/>
        <v>0</v>
      </c>
      <c r="SC136" s="122"/>
      <c r="SD136" s="101"/>
      <c r="SE136" s="119"/>
      <c r="SF136" s="93"/>
      <c r="SG136" s="120">
        <f t="shared" ref="SG136:SH136" si="3577">SG23+SG39+SG55+SG71+SG87+SG120</f>
        <v>0</v>
      </c>
      <c r="SH136" s="101">
        <f t="shared" si="3577"/>
        <v>0</v>
      </c>
      <c r="SI136" s="101"/>
      <c r="SJ136" s="121"/>
      <c r="SK136" s="122" t="e">
        <f t="shared" si="2909"/>
        <v>#DIV/0!</v>
      </c>
      <c r="SL136" s="469">
        <f t="shared" si="2910"/>
        <v>0</v>
      </c>
      <c r="SM136" s="122"/>
      <c r="SN136" s="101"/>
      <c r="SO136" s="119"/>
      <c r="SP136" s="93"/>
      <c r="SQ136" s="120">
        <f t="shared" ref="SQ136:SR136" si="3578">SQ23+SQ39+SQ55+SQ71+SQ87+SQ120</f>
        <v>0</v>
      </c>
      <c r="SR136" s="101">
        <f t="shared" si="3578"/>
        <v>0</v>
      </c>
      <c r="SS136" s="101"/>
      <c r="ST136" s="121"/>
      <c r="SU136" s="122" t="e">
        <f t="shared" si="2912"/>
        <v>#DIV/0!</v>
      </c>
      <c r="SV136" s="469">
        <f t="shared" si="2913"/>
        <v>0</v>
      </c>
      <c r="SW136" s="122"/>
      <c r="SX136" s="101"/>
      <c r="SY136" s="119"/>
      <c r="SZ136" s="93"/>
      <c r="TA136" s="120">
        <f t="shared" ref="TA136:TB136" si="3579">TA23+TA39+TA55+TA71+TA87+TA120</f>
        <v>0</v>
      </c>
      <c r="TB136" s="101">
        <f t="shared" si="3579"/>
        <v>0</v>
      </c>
      <c r="TC136" s="101"/>
      <c r="TD136" s="121"/>
      <c r="TE136" s="122" t="e">
        <f t="shared" si="2915"/>
        <v>#DIV/0!</v>
      </c>
      <c r="TF136" s="469">
        <f t="shared" si="2916"/>
        <v>0</v>
      </c>
      <c r="TG136" s="122"/>
      <c r="TH136" s="101"/>
      <c r="TI136" s="119"/>
      <c r="TJ136" s="93"/>
      <c r="TK136" s="120">
        <f t="shared" ref="TK136:TL136" si="3580">TK23+TK39+TK55+TK71+TK87+TK120</f>
        <v>0</v>
      </c>
      <c r="TL136" s="101">
        <f t="shared" si="3580"/>
        <v>0</v>
      </c>
      <c r="TM136" s="101"/>
      <c r="TN136" s="121"/>
      <c r="TO136" s="122" t="e">
        <f t="shared" si="2918"/>
        <v>#DIV/0!</v>
      </c>
      <c r="TP136" s="469">
        <f t="shared" si="2919"/>
        <v>0</v>
      </c>
      <c r="TQ136" s="122"/>
      <c r="TR136" s="101"/>
      <c r="TS136" s="119"/>
      <c r="TT136" s="93"/>
      <c r="TU136" s="120">
        <f t="shared" ref="TU136:TV136" si="3581">TU23+TU39+TU55+TU71+TU87+TU120</f>
        <v>0</v>
      </c>
      <c r="TV136" s="101">
        <f t="shared" si="3581"/>
        <v>0</v>
      </c>
      <c r="TW136" s="101"/>
      <c r="TX136" s="121"/>
      <c r="TY136" s="122" t="e">
        <f t="shared" si="2921"/>
        <v>#DIV/0!</v>
      </c>
      <c r="TZ136" s="469">
        <f t="shared" si="2922"/>
        <v>0</v>
      </c>
      <c r="UA136" s="122"/>
      <c r="UB136" s="101"/>
      <c r="UC136" s="119"/>
      <c r="UD136" s="93"/>
      <c r="UE136" s="120">
        <f t="shared" ref="UE136:UF136" si="3582">UE23+UE39+UE55+UE71+UE87+UE120</f>
        <v>0</v>
      </c>
      <c r="UF136" s="101">
        <f t="shared" si="3582"/>
        <v>0</v>
      </c>
      <c r="UG136" s="101"/>
      <c r="UH136" s="121"/>
      <c r="UI136" s="122" t="e">
        <f t="shared" si="2924"/>
        <v>#DIV/0!</v>
      </c>
      <c r="UJ136" s="469">
        <f t="shared" si="2925"/>
        <v>0</v>
      </c>
      <c r="UK136" s="122"/>
      <c r="UL136" s="101"/>
      <c r="UM136" s="119"/>
      <c r="UN136" s="93"/>
      <c r="UO136" s="120">
        <f t="shared" ref="UO136:UP136" si="3583">UO23+UO39+UO55+UO71+UO87+UO120</f>
        <v>0</v>
      </c>
      <c r="UP136" s="101">
        <f t="shared" si="3583"/>
        <v>0</v>
      </c>
      <c r="UQ136" s="101"/>
      <c r="UR136" s="121"/>
      <c r="US136" s="122" t="e">
        <f t="shared" si="2927"/>
        <v>#DIV/0!</v>
      </c>
      <c r="UT136" s="469">
        <f t="shared" si="2928"/>
        <v>0</v>
      </c>
      <c r="UU136" s="122"/>
      <c r="UV136" s="101"/>
      <c r="UW136" s="119"/>
      <c r="UX136" s="93"/>
      <c r="UY136" s="120">
        <f t="shared" ref="UY136:UZ136" si="3584">UY23+UY39+UY55+UY71+UY87+UY120</f>
        <v>0</v>
      </c>
      <c r="UZ136" s="101">
        <f t="shared" si="3584"/>
        <v>0</v>
      </c>
      <c r="VA136" s="101"/>
      <c r="VB136" s="121"/>
      <c r="VC136" s="122" t="e">
        <f t="shared" si="2930"/>
        <v>#DIV/0!</v>
      </c>
      <c r="VD136" s="469">
        <f t="shared" si="2931"/>
        <v>0</v>
      </c>
      <c r="VE136" s="122"/>
      <c r="VF136" s="101"/>
      <c r="VG136" s="119"/>
      <c r="VH136" s="93"/>
      <c r="VI136" s="120">
        <f t="shared" ref="VI136:VJ136" si="3585">VI23+VI39+VI55+VI71+VI87+VI120</f>
        <v>0</v>
      </c>
      <c r="VJ136" s="101">
        <f t="shared" si="3585"/>
        <v>0</v>
      </c>
      <c r="VK136" s="101"/>
      <c r="VL136" s="121"/>
      <c r="VM136" s="122" t="e">
        <f t="shared" si="2933"/>
        <v>#DIV/0!</v>
      </c>
      <c r="VN136" s="469">
        <f t="shared" si="2934"/>
        <v>0</v>
      </c>
      <c r="VO136" s="122"/>
      <c r="VP136" s="101"/>
      <c r="VQ136" s="119"/>
      <c r="VR136" s="93"/>
      <c r="VS136" s="120">
        <f t="shared" ref="VS136:VT136" si="3586">VS23+VS39+VS55+VS71+VS87+VS120</f>
        <v>0</v>
      </c>
      <c r="VT136" s="101">
        <f t="shared" si="3586"/>
        <v>0</v>
      </c>
      <c r="VU136" s="101"/>
      <c r="VV136" s="121"/>
      <c r="VW136" s="122" t="e">
        <f t="shared" si="2936"/>
        <v>#DIV/0!</v>
      </c>
      <c r="VX136" s="452">
        <f t="shared" si="2937"/>
        <v>0</v>
      </c>
      <c r="VY136" s="122"/>
      <c r="VZ136" s="101"/>
      <c r="WA136" s="119"/>
      <c r="WB136" s="93"/>
      <c r="WC136" s="120">
        <f t="shared" ref="WC136:WD136" si="3587">WC23+WC39+WC55+WC71+WC87+WC120</f>
        <v>0</v>
      </c>
      <c r="WD136" s="120">
        <f t="shared" si="3587"/>
        <v>0</v>
      </c>
      <c r="WE136" s="101"/>
      <c r="WF136" s="121"/>
    </row>
    <row r="137" spans="1:604" ht="16.5" customHeight="1">
      <c r="A137" s="5"/>
      <c r="B137" s="444" t="s">
        <v>413</v>
      </c>
      <c r="C137" s="12" t="s">
        <v>921</v>
      </c>
      <c r="D137" s="12" t="s">
        <v>424</v>
      </c>
      <c r="E137" s="4"/>
      <c r="F137" s="469">
        <f t="shared" si="2760"/>
        <v>0</v>
      </c>
      <c r="G137" s="122"/>
      <c r="H137" s="101"/>
      <c r="I137" s="119"/>
      <c r="J137" s="93"/>
      <c r="K137" s="120">
        <f t="shared" si="2761"/>
        <v>0</v>
      </c>
      <c r="L137" s="101">
        <f t="shared" si="2761"/>
        <v>0</v>
      </c>
      <c r="M137" s="101"/>
      <c r="N137" s="121"/>
      <c r="O137" s="122">
        <f t="shared" si="2762"/>
        <v>0</v>
      </c>
      <c r="P137" s="469">
        <f t="shared" si="2763"/>
        <v>0</v>
      </c>
      <c r="Q137" s="122"/>
      <c r="R137" s="101"/>
      <c r="S137" s="119"/>
      <c r="T137" s="93"/>
      <c r="U137" s="120">
        <f t="shared" ref="U137:V137" si="3588">U24+U40+U56+U72+U88+U121</f>
        <v>0</v>
      </c>
      <c r="V137" s="101">
        <f t="shared" si="3588"/>
        <v>0</v>
      </c>
      <c r="W137" s="101"/>
      <c r="X137" s="121"/>
      <c r="Y137" s="122">
        <f t="shared" si="2765"/>
        <v>0</v>
      </c>
      <c r="Z137" s="469">
        <f t="shared" si="2766"/>
        <v>0</v>
      </c>
      <c r="AA137" s="122"/>
      <c r="AB137" s="101"/>
      <c r="AC137" s="119"/>
      <c r="AD137" s="93"/>
      <c r="AE137" s="120">
        <f t="shared" ref="AE137:AF137" si="3589">AE24+AE40+AE56+AE72+AE88+AE121</f>
        <v>0</v>
      </c>
      <c r="AF137" s="101">
        <f t="shared" si="3589"/>
        <v>0</v>
      </c>
      <c r="AG137" s="101"/>
      <c r="AH137" s="121"/>
      <c r="AI137" s="122">
        <f t="shared" si="2768"/>
        <v>0</v>
      </c>
      <c r="AJ137" s="469">
        <f t="shared" si="2769"/>
        <v>0</v>
      </c>
      <c r="AK137" s="122"/>
      <c r="AL137" s="101"/>
      <c r="AM137" s="119"/>
      <c r="AN137" s="93"/>
      <c r="AO137" s="120">
        <f t="shared" ref="AO137:AP137" si="3590">AO24+AO40+AO56+AO72+AO88+AO121</f>
        <v>0</v>
      </c>
      <c r="AP137" s="101">
        <f t="shared" si="3590"/>
        <v>0</v>
      </c>
      <c r="AQ137" s="101"/>
      <c r="AR137" s="121"/>
      <c r="AS137" s="122">
        <f t="shared" si="2771"/>
        <v>0</v>
      </c>
      <c r="AT137" s="469">
        <f t="shared" si="2772"/>
        <v>0</v>
      </c>
      <c r="AU137" s="122"/>
      <c r="AV137" s="101"/>
      <c r="AW137" s="119"/>
      <c r="AX137" s="93"/>
      <c r="AY137" s="120">
        <f t="shared" ref="AY137:AZ137" si="3591">AY24+AY40+AY56+AY72+AY88+AY121</f>
        <v>0</v>
      </c>
      <c r="AZ137" s="101">
        <f t="shared" si="3591"/>
        <v>0</v>
      </c>
      <c r="BA137" s="101"/>
      <c r="BB137" s="121"/>
      <c r="BC137" s="122">
        <f t="shared" si="2774"/>
        <v>0</v>
      </c>
      <c r="BD137" s="469">
        <f t="shared" si="2775"/>
        <v>0</v>
      </c>
      <c r="BE137" s="122"/>
      <c r="BF137" s="101"/>
      <c r="BG137" s="119"/>
      <c r="BH137" s="93"/>
      <c r="BI137" s="120">
        <f t="shared" ref="BI137:BJ137" si="3592">BI24+BI40+BI56+BI72+BI88+BI121</f>
        <v>0</v>
      </c>
      <c r="BJ137" s="101">
        <f t="shared" si="3592"/>
        <v>0</v>
      </c>
      <c r="BK137" s="101"/>
      <c r="BL137" s="121"/>
      <c r="BM137" s="122">
        <f t="shared" si="2777"/>
        <v>0</v>
      </c>
      <c r="BN137" s="469">
        <f t="shared" si="2778"/>
        <v>0</v>
      </c>
      <c r="BO137" s="122"/>
      <c r="BP137" s="101"/>
      <c r="BQ137" s="119"/>
      <c r="BR137" s="93"/>
      <c r="BS137" s="120">
        <f t="shared" ref="BS137:BT137" si="3593">BS24+BS40+BS56+BS72+BS88+BS121</f>
        <v>0</v>
      </c>
      <c r="BT137" s="101">
        <f t="shared" si="3593"/>
        <v>0</v>
      </c>
      <c r="BU137" s="101"/>
      <c r="BV137" s="121"/>
      <c r="BW137" s="122">
        <f t="shared" si="2780"/>
        <v>0</v>
      </c>
      <c r="BX137" s="469">
        <f t="shared" si="2781"/>
        <v>0</v>
      </c>
      <c r="BY137" s="122"/>
      <c r="BZ137" s="101"/>
      <c r="CA137" s="119"/>
      <c r="CB137" s="93"/>
      <c r="CC137" s="120">
        <f t="shared" ref="CC137:CD137" si="3594">CC24+CC40+CC56+CC72+CC88+CC121</f>
        <v>0</v>
      </c>
      <c r="CD137" s="101">
        <f t="shared" si="3594"/>
        <v>0</v>
      </c>
      <c r="CE137" s="101"/>
      <c r="CF137" s="121"/>
      <c r="CG137" s="122">
        <f t="shared" si="2783"/>
        <v>0</v>
      </c>
      <c r="CH137" s="469">
        <f t="shared" si="2784"/>
        <v>0</v>
      </c>
      <c r="CI137" s="122"/>
      <c r="CJ137" s="101"/>
      <c r="CK137" s="119"/>
      <c r="CL137" s="93"/>
      <c r="CM137" s="120">
        <f t="shared" ref="CM137:CN137" si="3595">CM24+CM40+CM56+CM72+CM88+CM121</f>
        <v>0</v>
      </c>
      <c r="CN137" s="101">
        <f t="shared" si="3595"/>
        <v>0</v>
      </c>
      <c r="CO137" s="101"/>
      <c r="CP137" s="121"/>
      <c r="CQ137" s="122">
        <f t="shared" si="2786"/>
        <v>0</v>
      </c>
      <c r="CR137" s="469">
        <f t="shared" si="2787"/>
        <v>0</v>
      </c>
      <c r="CS137" s="122"/>
      <c r="CT137" s="101"/>
      <c r="CU137" s="119"/>
      <c r="CV137" s="93"/>
      <c r="CW137" s="120">
        <f t="shared" ref="CW137:CX137" si="3596">CW24+CW40+CW56+CW72+CW88+CW121</f>
        <v>0</v>
      </c>
      <c r="CX137" s="101">
        <f t="shared" si="3596"/>
        <v>0</v>
      </c>
      <c r="CY137" s="101"/>
      <c r="CZ137" s="121"/>
      <c r="DA137" s="122">
        <f t="shared" si="2789"/>
        <v>0</v>
      </c>
      <c r="DB137" s="469">
        <f t="shared" si="2790"/>
        <v>0</v>
      </c>
      <c r="DC137" s="122"/>
      <c r="DD137" s="101"/>
      <c r="DE137" s="119"/>
      <c r="DF137" s="93"/>
      <c r="DG137" s="120">
        <f t="shared" ref="DG137:DH137" si="3597">DG24+DG40+DG56+DG72+DG88+DG121</f>
        <v>0</v>
      </c>
      <c r="DH137" s="101">
        <f t="shared" si="3597"/>
        <v>0</v>
      </c>
      <c r="DI137" s="101"/>
      <c r="DJ137" s="121"/>
      <c r="DK137" s="122">
        <f t="shared" si="2792"/>
        <v>0</v>
      </c>
      <c r="DL137" s="469">
        <f t="shared" si="2793"/>
        <v>0</v>
      </c>
      <c r="DM137" s="122"/>
      <c r="DN137" s="101"/>
      <c r="DO137" s="119"/>
      <c r="DP137" s="93"/>
      <c r="DQ137" s="120">
        <f t="shared" ref="DQ137:DR137" si="3598">DQ24+DQ40+DQ56+DQ72+DQ88+DQ121</f>
        <v>0</v>
      </c>
      <c r="DR137" s="101">
        <f t="shared" si="3598"/>
        <v>0</v>
      </c>
      <c r="DS137" s="101"/>
      <c r="DT137" s="121"/>
      <c r="DU137" s="122">
        <f t="shared" si="2795"/>
        <v>0</v>
      </c>
      <c r="DV137" s="469">
        <f t="shared" si="2796"/>
        <v>0</v>
      </c>
      <c r="DW137" s="122"/>
      <c r="DX137" s="101"/>
      <c r="DY137" s="119"/>
      <c r="DZ137" s="93"/>
      <c r="EA137" s="120">
        <f t="shared" ref="EA137:EB137" si="3599">EA24+EA40+EA56+EA72+EA88+EA121</f>
        <v>0</v>
      </c>
      <c r="EB137" s="101">
        <f t="shared" si="3599"/>
        <v>0</v>
      </c>
      <c r="EC137" s="101"/>
      <c r="ED137" s="121"/>
      <c r="EE137" s="122">
        <f t="shared" si="2798"/>
        <v>0</v>
      </c>
      <c r="EF137" s="469">
        <f t="shared" si="2799"/>
        <v>0</v>
      </c>
      <c r="EG137" s="122"/>
      <c r="EH137" s="101"/>
      <c r="EI137" s="119"/>
      <c r="EJ137" s="93"/>
      <c r="EK137" s="120">
        <f t="shared" ref="EK137:EL137" si="3600">EK24+EK40+EK56+EK72+EK88+EK121</f>
        <v>0</v>
      </c>
      <c r="EL137" s="101">
        <f t="shared" si="3600"/>
        <v>0</v>
      </c>
      <c r="EM137" s="101"/>
      <c r="EN137" s="121"/>
      <c r="EO137" s="122">
        <f t="shared" si="2801"/>
        <v>0</v>
      </c>
      <c r="EP137" s="469">
        <f t="shared" si="2802"/>
        <v>0</v>
      </c>
      <c r="EQ137" s="122"/>
      <c r="ER137" s="101"/>
      <c r="ES137" s="119"/>
      <c r="ET137" s="93"/>
      <c r="EU137" s="120">
        <f t="shared" ref="EU137:EV137" si="3601">EU24+EU40+EU56+EU72+EU88+EU121</f>
        <v>0</v>
      </c>
      <c r="EV137" s="101">
        <f t="shared" si="3601"/>
        <v>0</v>
      </c>
      <c r="EW137" s="101"/>
      <c r="EX137" s="121"/>
      <c r="EY137" s="122">
        <f t="shared" si="2804"/>
        <v>0</v>
      </c>
      <c r="EZ137" s="469">
        <f t="shared" si="2805"/>
        <v>0</v>
      </c>
      <c r="FA137" s="122"/>
      <c r="FB137" s="101"/>
      <c r="FC137" s="119"/>
      <c r="FD137" s="93"/>
      <c r="FE137" s="120">
        <f t="shared" ref="FE137:FF137" si="3602">FE24+FE40+FE56+FE72+FE88+FE121</f>
        <v>0</v>
      </c>
      <c r="FF137" s="101">
        <f t="shared" si="3602"/>
        <v>0</v>
      </c>
      <c r="FG137" s="101"/>
      <c r="FH137" s="121"/>
      <c r="FI137" s="122">
        <f t="shared" si="2807"/>
        <v>0</v>
      </c>
      <c r="FJ137" s="469">
        <f t="shared" si="2808"/>
        <v>0</v>
      </c>
      <c r="FK137" s="122"/>
      <c r="FL137" s="101"/>
      <c r="FM137" s="119"/>
      <c r="FN137" s="93"/>
      <c r="FO137" s="120">
        <f t="shared" ref="FO137:FP137" si="3603">FO24+FO40+FO56+FO72+FO88+FO121</f>
        <v>0</v>
      </c>
      <c r="FP137" s="101">
        <f t="shared" si="3603"/>
        <v>0</v>
      </c>
      <c r="FQ137" s="101"/>
      <c r="FR137" s="121"/>
      <c r="FS137" s="122">
        <f t="shared" si="2810"/>
        <v>0</v>
      </c>
      <c r="FT137" s="469">
        <f t="shared" si="2811"/>
        <v>0</v>
      </c>
      <c r="FU137" s="122"/>
      <c r="FV137" s="101"/>
      <c r="FW137" s="119"/>
      <c r="FX137" s="93"/>
      <c r="FY137" s="120">
        <f t="shared" ref="FY137:FZ137" si="3604">FY24+FY40+FY56+FY72+FY88+FY121</f>
        <v>0</v>
      </c>
      <c r="FZ137" s="101">
        <f t="shared" si="3604"/>
        <v>0</v>
      </c>
      <c r="GA137" s="101"/>
      <c r="GB137" s="121"/>
      <c r="GC137" s="122">
        <f t="shared" si="2813"/>
        <v>0</v>
      </c>
      <c r="GD137" s="469">
        <f t="shared" si="2814"/>
        <v>0</v>
      </c>
      <c r="GE137" s="122"/>
      <c r="GF137" s="101"/>
      <c r="GG137" s="119"/>
      <c r="GH137" s="93"/>
      <c r="GI137" s="120">
        <f t="shared" ref="GI137:GJ137" si="3605">GI24+GI40+GI56+GI72+GI88+GI121</f>
        <v>0</v>
      </c>
      <c r="GJ137" s="101">
        <f t="shared" si="3605"/>
        <v>0</v>
      </c>
      <c r="GK137" s="101"/>
      <c r="GL137" s="121"/>
      <c r="GM137" s="122">
        <f t="shared" si="2816"/>
        <v>0</v>
      </c>
      <c r="GN137" s="469">
        <f t="shared" si="2817"/>
        <v>0</v>
      </c>
      <c r="GO137" s="122"/>
      <c r="GP137" s="101"/>
      <c r="GQ137" s="119"/>
      <c r="GR137" s="93"/>
      <c r="GS137" s="120">
        <f t="shared" ref="GS137:GT137" si="3606">GS24+GS40+GS56+GS72+GS88+GS121</f>
        <v>0</v>
      </c>
      <c r="GT137" s="101">
        <f t="shared" si="3606"/>
        <v>0</v>
      </c>
      <c r="GU137" s="101"/>
      <c r="GV137" s="121"/>
      <c r="GW137" s="122">
        <f t="shared" si="2819"/>
        <v>0</v>
      </c>
      <c r="GX137" s="469">
        <f t="shared" si="2820"/>
        <v>0</v>
      </c>
      <c r="GY137" s="122"/>
      <c r="GZ137" s="101"/>
      <c r="HA137" s="119"/>
      <c r="HB137" s="93"/>
      <c r="HC137" s="120">
        <f t="shared" ref="HC137:HD137" si="3607">HC24+HC40+HC56+HC72+HC88+HC121</f>
        <v>0</v>
      </c>
      <c r="HD137" s="101">
        <f t="shared" si="3607"/>
        <v>0</v>
      </c>
      <c r="HE137" s="101"/>
      <c r="HF137" s="121"/>
      <c r="HG137" s="122">
        <f t="shared" si="2822"/>
        <v>0</v>
      </c>
      <c r="HH137" s="469">
        <f t="shared" si="2823"/>
        <v>0</v>
      </c>
      <c r="HI137" s="122"/>
      <c r="HJ137" s="101"/>
      <c r="HK137" s="119"/>
      <c r="HL137" s="93"/>
      <c r="HM137" s="120">
        <f t="shared" ref="HM137:HN137" si="3608">HM24+HM40+HM56+HM72+HM88+HM121</f>
        <v>0</v>
      </c>
      <c r="HN137" s="101">
        <f t="shared" si="3608"/>
        <v>0</v>
      </c>
      <c r="HO137" s="101"/>
      <c r="HP137" s="121"/>
      <c r="HQ137" s="122">
        <f t="shared" si="2825"/>
        <v>0</v>
      </c>
      <c r="HR137" s="469">
        <f t="shared" si="2826"/>
        <v>0</v>
      </c>
      <c r="HS137" s="122"/>
      <c r="HT137" s="101"/>
      <c r="HU137" s="119"/>
      <c r="HV137" s="93"/>
      <c r="HW137" s="120">
        <f t="shared" ref="HW137:HX137" si="3609">HW24+HW40+HW56+HW72+HW88+HW121</f>
        <v>0</v>
      </c>
      <c r="HX137" s="101">
        <f t="shared" si="3609"/>
        <v>0</v>
      </c>
      <c r="HY137" s="101"/>
      <c r="HZ137" s="121"/>
      <c r="IA137" s="122">
        <f t="shared" si="2828"/>
        <v>0</v>
      </c>
      <c r="IB137" s="469">
        <f t="shared" si="2829"/>
        <v>0</v>
      </c>
      <c r="IC137" s="122"/>
      <c r="ID137" s="101"/>
      <c r="IE137" s="119"/>
      <c r="IF137" s="93"/>
      <c r="IG137" s="120">
        <f t="shared" ref="IG137:IH137" si="3610">IG24+IG40+IG56+IG72+IG88+IG121</f>
        <v>0</v>
      </c>
      <c r="IH137" s="101">
        <f t="shared" si="3610"/>
        <v>0</v>
      </c>
      <c r="II137" s="101"/>
      <c r="IJ137" s="121"/>
      <c r="IK137" s="122">
        <f t="shared" si="2831"/>
        <v>0</v>
      </c>
      <c r="IL137" s="469">
        <f t="shared" si="2832"/>
        <v>0</v>
      </c>
      <c r="IM137" s="122"/>
      <c r="IN137" s="101"/>
      <c r="IO137" s="119"/>
      <c r="IP137" s="93"/>
      <c r="IQ137" s="120">
        <f t="shared" ref="IQ137:IR137" si="3611">IQ24+IQ40+IQ56+IQ72+IQ88+IQ121</f>
        <v>0</v>
      </c>
      <c r="IR137" s="101">
        <f t="shared" si="3611"/>
        <v>0</v>
      </c>
      <c r="IS137" s="101"/>
      <c r="IT137" s="121"/>
      <c r="IU137" s="122">
        <f t="shared" si="2834"/>
        <v>0</v>
      </c>
      <c r="IV137" s="469">
        <f t="shared" si="2835"/>
        <v>0</v>
      </c>
      <c r="IW137" s="122"/>
      <c r="IX137" s="101"/>
      <c r="IY137" s="119"/>
      <c r="IZ137" s="93"/>
      <c r="JA137" s="120">
        <f t="shared" ref="JA137:JB137" si="3612">JA24+JA40+JA56+JA72+JA88+JA121</f>
        <v>0</v>
      </c>
      <c r="JB137" s="101">
        <f t="shared" si="3612"/>
        <v>0</v>
      </c>
      <c r="JC137" s="101"/>
      <c r="JD137" s="121"/>
      <c r="JE137" s="122">
        <f t="shared" si="2837"/>
        <v>0</v>
      </c>
      <c r="JF137" s="469">
        <f t="shared" si="2838"/>
        <v>0</v>
      </c>
      <c r="JG137" s="122"/>
      <c r="JH137" s="101"/>
      <c r="JI137" s="119"/>
      <c r="JJ137" s="93"/>
      <c r="JK137" s="120">
        <f t="shared" ref="JK137:JL137" si="3613">JK24+JK40+JK56+JK72+JK88+JK121</f>
        <v>0</v>
      </c>
      <c r="JL137" s="101">
        <f t="shared" si="3613"/>
        <v>0</v>
      </c>
      <c r="JM137" s="101"/>
      <c r="JN137" s="121"/>
      <c r="JO137" s="122">
        <f t="shared" si="2840"/>
        <v>0</v>
      </c>
      <c r="JP137" s="469">
        <f t="shared" si="2841"/>
        <v>0</v>
      </c>
      <c r="JQ137" s="122"/>
      <c r="JR137" s="101"/>
      <c r="JS137" s="119"/>
      <c r="JT137" s="93"/>
      <c r="JU137" s="120">
        <f t="shared" ref="JU137:JV137" si="3614">JU24+JU40+JU56+JU72+JU88+JU121</f>
        <v>0</v>
      </c>
      <c r="JV137" s="101">
        <f t="shared" si="3614"/>
        <v>0</v>
      </c>
      <c r="JW137" s="101"/>
      <c r="JX137" s="121"/>
      <c r="JY137" s="122">
        <f t="shared" si="2843"/>
        <v>0</v>
      </c>
      <c r="JZ137" s="469">
        <f t="shared" si="2844"/>
        <v>0</v>
      </c>
      <c r="KA137" s="122"/>
      <c r="KB137" s="101"/>
      <c r="KC137" s="119"/>
      <c r="KD137" s="93"/>
      <c r="KE137" s="120">
        <f t="shared" ref="KE137:KF137" si="3615">KE24+KE40+KE56+KE72+KE88+KE121</f>
        <v>0</v>
      </c>
      <c r="KF137" s="101">
        <f t="shared" si="3615"/>
        <v>0</v>
      </c>
      <c r="KG137" s="101"/>
      <c r="KH137" s="121"/>
      <c r="KI137" s="122">
        <f t="shared" si="2846"/>
        <v>0</v>
      </c>
      <c r="KJ137" s="469">
        <f t="shared" si="2847"/>
        <v>0</v>
      </c>
      <c r="KK137" s="122"/>
      <c r="KL137" s="101"/>
      <c r="KM137" s="119"/>
      <c r="KN137" s="93"/>
      <c r="KO137" s="120">
        <f t="shared" ref="KO137:KP137" si="3616">KO24+KO40+KO56+KO72+KO88+KO121</f>
        <v>0</v>
      </c>
      <c r="KP137" s="101">
        <f t="shared" si="3616"/>
        <v>0</v>
      </c>
      <c r="KQ137" s="101"/>
      <c r="KR137" s="121"/>
      <c r="KS137" s="122">
        <f t="shared" si="2849"/>
        <v>0</v>
      </c>
      <c r="KT137" s="469">
        <f t="shared" si="2850"/>
        <v>0</v>
      </c>
      <c r="KU137" s="122"/>
      <c r="KV137" s="101"/>
      <c r="KW137" s="119"/>
      <c r="KX137" s="93"/>
      <c r="KY137" s="120">
        <f t="shared" ref="KY137:KZ137" si="3617">KY24+KY40+KY56+KY72+KY88+KY121</f>
        <v>0</v>
      </c>
      <c r="KZ137" s="101">
        <f t="shared" si="3617"/>
        <v>0</v>
      </c>
      <c r="LA137" s="101"/>
      <c r="LB137" s="121"/>
      <c r="LC137" s="122">
        <f t="shared" si="2852"/>
        <v>0</v>
      </c>
      <c r="LD137" s="469">
        <f t="shared" si="2853"/>
        <v>0</v>
      </c>
      <c r="LE137" s="122"/>
      <c r="LF137" s="101"/>
      <c r="LG137" s="119"/>
      <c r="LH137" s="93"/>
      <c r="LI137" s="120">
        <f t="shared" ref="LI137:LJ137" si="3618">LI24+LI40+LI56+LI72+LI88+LI121</f>
        <v>0</v>
      </c>
      <c r="LJ137" s="101">
        <f t="shared" si="3618"/>
        <v>0</v>
      </c>
      <c r="LK137" s="101"/>
      <c r="LL137" s="121"/>
      <c r="LM137" s="122">
        <f t="shared" si="2855"/>
        <v>0</v>
      </c>
      <c r="LN137" s="469">
        <f t="shared" si="2856"/>
        <v>0</v>
      </c>
      <c r="LO137" s="122"/>
      <c r="LP137" s="101"/>
      <c r="LQ137" s="119"/>
      <c r="LR137" s="93"/>
      <c r="LS137" s="120">
        <f t="shared" ref="LS137:LT137" si="3619">LS24+LS40+LS56+LS72+LS88+LS121</f>
        <v>0</v>
      </c>
      <c r="LT137" s="101">
        <f t="shared" si="3619"/>
        <v>0</v>
      </c>
      <c r="LU137" s="101"/>
      <c r="LV137" s="121"/>
      <c r="LW137" s="122">
        <f t="shared" si="2858"/>
        <v>0</v>
      </c>
      <c r="LX137" s="469">
        <f t="shared" si="2859"/>
        <v>0</v>
      </c>
      <c r="LY137" s="122"/>
      <c r="LZ137" s="101"/>
      <c r="MA137" s="119"/>
      <c r="MB137" s="93"/>
      <c r="MC137" s="120">
        <f t="shared" ref="MC137:MD137" si="3620">MC24+MC40+MC56+MC72+MC88+MC121</f>
        <v>0</v>
      </c>
      <c r="MD137" s="101">
        <f t="shared" si="3620"/>
        <v>0</v>
      </c>
      <c r="ME137" s="101"/>
      <c r="MF137" s="121"/>
      <c r="MG137" s="122">
        <f t="shared" si="2861"/>
        <v>0</v>
      </c>
      <c r="MH137" s="469">
        <f t="shared" si="2862"/>
        <v>66</v>
      </c>
      <c r="MI137" s="122"/>
      <c r="MJ137" s="101"/>
      <c r="MK137" s="119"/>
      <c r="ML137" s="93"/>
      <c r="MM137" s="120">
        <f t="shared" ref="MM137:MN137" si="3621">MM24+MM40+MM56+MM72+MM88+MM121</f>
        <v>8451.9243499999993</v>
      </c>
      <c r="MN137" s="101">
        <f t="shared" si="3621"/>
        <v>557827.01</v>
      </c>
      <c r="MO137" s="101"/>
      <c r="MP137" s="121"/>
      <c r="MQ137" s="122">
        <f t="shared" si="2864"/>
        <v>0.94882</v>
      </c>
      <c r="MR137" s="469">
        <f t="shared" si="2865"/>
        <v>0</v>
      </c>
      <c r="MS137" s="122"/>
      <c r="MT137" s="101"/>
      <c r="MU137" s="119"/>
      <c r="MV137" s="93"/>
      <c r="MW137" s="120">
        <f t="shared" ref="MW137:MX137" si="3622">MW24+MW40+MW56+MW72+MW88+MW121</f>
        <v>0</v>
      </c>
      <c r="MX137" s="101">
        <f t="shared" si="3622"/>
        <v>0</v>
      </c>
      <c r="MY137" s="101"/>
      <c r="MZ137" s="121"/>
      <c r="NA137" s="122">
        <f t="shared" si="2867"/>
        <v>0</v>
      </c>
      <c r="NB137" s="469">
        <f t="shared" si="2868"/>
        <v>0</v>
      </c>
      <c r="NC137" s="122"/>
      <c r="ND137" s="101"/>
      <c r="NE137" s="119"/>
      <c r="NF137" s="93"/>
      <c r="NG137" s="120">
        <f t="shared" ref="NG137:NH137" si="3623">NG24+NG40+NG56+NG72+NG88+NG121</f>
        <v>0</v>
      </c>
      <c r="NH137" s="101">
        <f t="shared" si="3623"/>
        <v>0</v>
      </c>
      <c r="NI137" s="101"/>
      <c r="NJ137" s="121"/>
      <c r="NK137" s="122">
        <f t="shared" si="2870"/>
        <v>0</v>
      </c>
      <c r="NL137" s="469">
        <f t="shared" si="2871"/>
        <v>0</v>
      </c>
      <c r="NM137" s="122"/>
      <c r="NN137" s="101"/>
      <c r="NO137" s="119"/>
      <c r="NP137" s="93"/>
      <c r="NQ137" s="120">
        <f t="shared" ref="NQ137:NR137" si="3624">NQ24+NQ40+NQ56+NQ72+NQ88+NQ121</f>
        <v>0</v>
      </c>
      <c r="NR137" s="101">
        <f t="shared" si="3624"/>
        <v>0</v>
      </c>
      <c r="NS137" s="101"/>
      <c r="NT137" s="121"/>
      <c r="NU137" s="122">
        <f t="shared" si="2873"/>
        <v>0</v>
      </c>
      <c r="NV137" s="469">
        <f t="shared" si="2874"/>
        <v>0</v>
      </c>
      <c r="NW137" s="122"/>
      <c r="NX137" s="101"/>
      <c r="NY137" s="119"/>
      <c r="NZ137" s="93"/>
      <c r="OA137" s="120">
        <f t="shared" ref="OA137:OB137" si="3625">OA24+OA40+OA56+OA72+OA88+OA121</f>
        <v>0</v>
      </c>
      <c r="OB137" s="101">
        <f t="shared" si="3625"/>
        <v>0</v>
      </c>
      <c r="OC137" s="101"/>
      <c r="OD137" s="121"/>
      <c r="OE137" s="122">
        <f t="shared" si="2876"/>
        <v>0</v>
      </c>
      <c r="OF137" s="469">
        <f t="shared" si="2877"/>
        <v>0</v>
      </c>
      <c r="OG137" s="122"/>
      <c r="OH137" s="101"/>
      <c r="OI137" s="119"/>
      <c r="OJ137" s="93"/>
      <c r="OK137" s="120">
        <f t="shared" ref="OK137:OL137" si="3626">OK24+OK40+OK56+OK72+OK88+OK121</f>
        <v>0</v>
      </c>
      <c r="OL137" s="101">
        <f t="shared" si="3626"/>
        <v>0</v>
      </c>
      <c r="OM137" s="101"/>
      <c r="ON137" s="121"/>
      <c r="OO137" s="122">
        <f t="shared" si="2879"/>
        <v>0</v>
      </c>
      <c r="OP137" s="469">
        <f t="shared" si="2880"/>
        <v>0</v>
      </c>
      <c r="OQ137" s="122"/>
      <c r="OR137" s="101"/>
      <c r="OS137" s="119"/>
      <c r="OT137" s="93"/>
      <c r="OU137" s="120">
        <f t="shared" ref="OU137:OV137" si="3627">OU24+OU40+OU56+OU72+OU88+OU121</f>
        <v>0</v>
      </c>
      <c r="OV137" s="101">
        <f t="shared" si="3627"/>
        <v>0</v>
      </c>
      <c r="OW137" s="101"/>
      <c r="OX137" s="121"/>
      <c r="OY137" s="122">
        <f t="shared" si="2882"/>
        <v>0</v>
      </c>
      <c r="OZ137" s="469">
        <f t="shared" si="2883"/>
        <v>0</v>
      </c>
      <c r="PA137" s="122"/>
      <c r="PB137" s="101"/>
      <c r="PC137" s="119"/>
      <c r="PD137" s="93"/>
      <c r="PE137" s="120">
        <f t="shared" ref="PE137:PF137" si="3628">PE24+PE40+PE56+PE72+PE88+PE121</f>
        <v>0</v>
      </c>
      <c r="PF137" s="101">
        <f t="shared" si="3628"/>
        <v>0</v>
      </c>
      <c r="PG137" s="101"/>
      <c r="PH137" s="121"/>
      <c r="PI137" s="122">
        <f t="shared" si="2885"/>
        <v>0</v>
      </c>
      <c r="PJ137" s="469">
        <f t="shared" si="2886"/>
        <v>0</v>
      </c>
      <c r="PK137" s="122"/>
      <c r="PL137" s="101"/>
      <c r="PM137" s="119"/>
      <c r="PN137" s="93"/>
      <c r="PO137" s="120">
        <f t="shared" ref="PO137:PP137" si="3629">PO24+PO40+PO56+PO72+PO88+PO121</f>
        <v>0</v>
      </c>
      <c r="PP137" s="101">
        <f t="shared" si="3629"/>
        <v>0</v>
      </c>
      <c r="PQ137" s="101"/>
      <c r="PR137" s="121"/>
      <c r="PS137" s="122">
        <f t="shared" si="2888"/>
        <v>0</v>
      </c>
      <c r="PT137" s="469">
        <f t="shared" si="2889"/>
        <v>0</v>
      </c>
      <c r="PU137" s="122"/>
      <c r="PV137" s="101"/>
      <c r="PW137" s="119"/>
      <c r="PX137" s="93"/>
      <c r="PY137" s="120">
        <f t="shared" ref="PY137:PZ137" si="3630">PY24+PY40+PY56+PY72+PY88+PY121</f>
        <v>0</v>
      </c>
      <c r="PZ137" s="101">
        <f t="shared" si="3630"/>
        <v>0</v>
      </c>
      <c r="QA137" s="101"/>
      <c r="QB137" s="121"/>
      <c r="QC137" s="122">
        <f t="shared" si="2891"/>
        <v>0</v>
      </c>
      <c r="QD137" s="469">
        <f t="shared" si="2892"/>
        <v>0</v>
      </c>
      <c r="QE137" s="122"/>
      <c r="QF137" s="101"/>
      <c r="QG137" s="119"/>
      <c r="QH137" s="93"/>
      <c r="QI137" s="120">
        <f t="shared" ref="QI137:QJ137" si="3631">QI24+QI40+QI56+QI72+QI88+QI121</f>
        <v>0</v>
      </c>
      <c r="QJ137" s="101">
        <f t="shared" si="3631"/>
        <v>0</v>
      </c>
      <c r="QK137" s="101"/>
      <c r="QL137" s="121"/>
      <c r="QM137" s="122">
        <f t="shared" si="2894"/>
        <v>0</v>
      </c>
      <c r="QN137" s="469">
        <f t="shared" si="2895"/>
        <v>0</v>
      </c>
      <c r="QO137" s="122"/>
      <c r="QP137" s="101"/>
      <c r="QQ137" s="119"/>
      <c r="QR137" s="93"/>
      <c r="QS137" s="120">
        <f t="shared" ref="QS137:QT137" si="3632">QS24+QS40+QS56+QS72+QS88+QS121</f>
        <v>0</v>
      </c>
      <c r="QT137" s="101">
        <f t="shared" si="3632"/>
        <v>0</v>
      </c>
      <c r="QU137" s="101"/>
      <c r="QV137" s="121"/>
      <c r="QW137" s="122">
        <f t="shared" si="2897"/>
        <v>0</v>
      </c>
      <c r="QX137" s="469">
        <f t="shared" si="2898"/>
        <v>0</v>
      </c>
      <c r="QY137" s="122"/>
      <c r="QZ137" s="101"/>
      <c r="RA137" s="119"/>
      <c r="RB137" s="93"/>
      <c r="RC137" s="120">
        <f t="shared" ref="RC137:RD137" si="3633">RC24+RC40+RC56+RC72+RC88+RC121</f>
        <v>0</v>
      </c>
      <c r="RD137" s="101">
        <f t="shared" si="3633"/>
        <v>0</v>
      </c>
      <c r="RE137" s="101"/>
      <c r="RF137" s="121"/>
      <c r="RG137" s="122">
        <f t="shared" si="2900"/>
        <v>0</v>
      </c>
      <c r="RH137" s="469">
        <f t="shared" si="2901"/>
        <v>0</v>
      </c>
      <c r="RI137" s="122"/>
      <c r="RJ137" s="101"/>
      <c r="RK137" s="119"/>
      <c r="RL137" s="93"/>
      <c r="RM137" s="120">
        <f t="shared" ref="RM137:RN137" si="3634">RM24+RM40+RM56+RM72+RM88+RM121</f>
        <v>0</v>
      </c>
      <c r="RN137" s="101">
        <f t="shared" si="3634"/>
        <v>0</v>
      </c>
      <c r="RO137" s="101"/>
      <c r="RP137" s="121"/>
      <c r="RQ137" s="122">
        <f t="shared" si="2903"/>
        <v>0</v>
      </c>
      <c r="RR137" s="469">
        <f t="shared" si="2904"/>
        <v>0</v>
      </c>
      <c r="RS137" s="122"/>
      <c r="RT137" s="101"/>
      <c r="RU137" s="119"/>
      <c r="RV137" s="93"/>
      <c r="RW137" s="120">
        <f t="shared" ref="RW137:RX137" si="3635">RW24+RW40+RW56+RW72+RW88+RW121</f>
        <v>0</v>
      </c>
      <c r="RX137" s="101">
        <f t="shared" si="3635"/>
        <v>0</v>
      </c>
      <c r="RY137" s="101"/>
      <c r="RZ137" s="121"/>
      <c r="SA137" s="122">
        <f t="shared" si="2906"/>
        <v>0</v>
      </c>
      <c r="SB137" s="469">
        <f t="shared" si="2907"/>
        <v>0</v>
      </c>
      <c r="SC137" s="122"/>
      <c r="SD137" s="101"/>
      <c r="SE137" s="119"/>
      <c r="SF137" s="93"/>
      <c r="SG137" s="120">
        <f t="shared" ref="SG137:SH137" si="3636">SG24+SG40+SG56+SG72+SG88+SG121</f>
        <v>0</v>
      </c>
      <c r="SH137" s="101">
        <f t="shared" si="3636"/>
        <v>0</v>
      </c>
      <c r="SI137" s="101"/>
      <c r="SJ137" s="121"/>
      <c r="SK137" s="122">
        <f t="shared" si="2909"/>
        <v>0</v>
      </c>
      <c r="SL137" s="469">
        <f t="shared" si="2910"/>
        <v>0</v>
      </c>
      <c r="SM137" s="122"/>
      <c r="SN137" s="101"/>
      <c r="SO137" s="119"/>
      <c r="SP137" s="93"/>
      <c r="SQ137" s="120">
        <f t="shared" ref="SQ137:SR137" si="3637">SQ24+SQ40+SQ56+SQ72+SQ88+SQ121</f>
        <v>0</v>
      </c>
      <c r="SR137" s="101">
        <f t="shared" si="3637"/>
        <v>0</v>
      </c>
      <c r="SS137" s="101"/>
      <c r="ST137" s="121"/>
      <c r="SU137" s="122">
        <f t="shared" si="2912"/>
        <v>0</v>
      </c>
      <c r="SV137" s="469">
        <f t="shared" si="2913"/>
        <v>19</v>
      </c>
      <c r="SW137" s="122"/>
      <c r="SX137" s="101"/>
      <c r="SY137" s="119"/>
      <c r="SZ137" s="93"/>
      <c r="TA137" s="120">
        <f t="shared" ref="TA137:TB137" si="3638">TA24+TA40+TA56+TA72+TA88+TA121</f>
        <v>11231.24994</v>
      </c>
      <c r="TB137" s="101">
        <f t="shared" si="3638"/>
        <v>213393.75</v>
      </c>
      <c r="TC137" s="101"/>
      <c r="TD137" s="121"/>
      <c r="TE137" s="122">
        <f t="shared" si="2915"/>
        <v>1.2608299999999999</v>
      </c>
      <c r="TF137" s="469">
        <f t="shared" si="2916"/>
        <v>0</v>
      </c>
      <c r="TG137" s="122"/>
      <c r="TH137" s="101"/>
      <c r="TI137" s="119"/>
      <c r="TJ137" s="93"/>
      <c r="TK137" s="120">
        <f t="shared" ref="TK137:TL137" si="3639">TK24+TK40+TK56+TK72+TK88+TK121</f>
        <v>0</v>
      </c>
      <c r="TL137" s="101">
        <f t="shared" si="3639"/>
        <v>0</v>
      </c>
      <c r="TM137" s="101"/>
      <c r="TN137" s="121"/>
      <c r="TO137" s="122">
        <f t="shared" si="2918"/>
        <v>0</v>
      </c>
      <c r="TP137" s="469">
        <f t="shared" si="2919"/>
        <v>0</v>
      </c>
      <c r="TQ137" s="122"/>
      <c r="TR137" s="101"/>
      <c r="TS137" s="119"/>
      <c r="TT137" s="93"/>
      <c r="TU137" s="120">
        <f t="shared" ref="TU137:TV137" si="3640">TU24+TU40+TU56+TU72+TU88+TU121</f>
        <v>0</v>
      </c>
      <c r="TV137" s="101">
        <f t="shared" si="3640"/>
        <v>0</v>
      </c>
      <c r="TW137" s="101"/>
      <c r="TX137" s="121"/>
      <c r="TY137" s="122">
        <f t="shared" si="2921"/>
        <v>0</v>
      </c>
      <c r="TZ137" s="469">
        <f t="shared" si="2922"/>
        <v>0</v>
      </c>
      <c r="UA137" s="122"/>
      <c r="UB137" s="101"/>
      <c r="UC137" s="119"/>
      <c r="UD137" s="93"/>
      <c r="UE137" s="120">
        <f t="shared" ref="UE137:UF137" si="3641">UE24+UE40+UE56+UE72+UE88+UE121</f>
        <v>0</v>
      </c>
      <c r="UF137" s="101">
        <f t="shared" si="3641"/>
        <v>0</v>
      </c>
      <c r="UG137" s="101"/>
      <c r="UH137" s="121"/>
      <c r="UI137" s="122">
        <f t="shared" si="2924"/>
        <v>0</v>
      </c>
      <c r="UJ137" s="469">
        <f t="shared" si="2925"/>
        <v>0</v>
      </c>
      <c r="UK137" s="122"/>
      <c r="UL137" s="101"/>
      <c r="UM137" s="119"/>
      <c r="UN137" s="93"/>
      <c r="UO137" s="120">
        <f t="shared" ref="UO137:UP137" si="3642">UO24+UO40+UO56+UO72+UO88+UO121</f>
        <v>0</v>
      </c>
      <c r="UP137" s="101">
        <f t="shared" si="3642"/>
        <v>0</v>
      </c>
      <c r="UQ137" s="101"/>
      <c r="UR137" s="121"/>
      <c r="US137" s="122">
        <f t="shared" si="2927"/>
        <v>0</v>
      </c>
      <c r="UT137" s="469">
        <f t="shared" si="2928"/>
        <v>0</v>
      </c>
      <c r="UU137" s="122"/>
      <c r="UV137" s="101"/>
      <c r="UW137" s="119"/>
      <c r="UX137" s="93"/>
      <c r="UY137" s="120">
        <f t="shared" ref="UY137:UZ137" si="3643">UY24+UY40+UY56+UY72+UY88+UY121</f>
        <v>0</v>
      </c>
      <c r="UZ137" s="101">
        <f t="shared" si="3643"/>
        <v>0</v>
      </c>
      <c r="VA137" s="101"/>
      <c r="VB137" s="121"/>
      <c r="VC137" s="122">
        <f t="shared" si="2930"/>
        <v>0</v>
      </c>
      <c r="VD137" s="469">
        <f t="shared" si="2931"/>
        <v>0</v>
      </c>
      <c r="VE137" s="122"/>
      <c r="VF137" s="101"/>
      <c r="VG137" s="119"/>
      <c r="VH137" s="93"/>
      <c r="VI137" s="120">
        <f t="shared" ref="VI137:VJ137" si="3644">VI24+VI40+VI56+VI72+VI88+VI121</f>
        <v>0</v>
      </c>
      <c r="VJ137" s="101">
        <f t="shared" si="3644"/>
        <v>0</v>
      </c>
      <c r="VK137" s="101"/>
      <c r="VL137" s="121"/>
      <c r="VM137" s="122">
        <f t="shared" si="2933"/>
        <v>0</v>
      </c>
      <c r="VN137" s="469">
        <f t="shared" si="2934"/>
        <v>0</v>
      </c>
      <c r="VO137" s="122"/>
      <c r="VP137" s="101"/>
      <c r="VQ137" s="119"/>
      <c r="VR137" s="93"/>
      <c r="VS137" s="120">
        <f t="shared" ref="VS137:VT137" si="3645">VS24+VS40+VS56+VS72+VS88+VS121</f>
        <v>0</v>
      </c>
      <c r="VT137" s="101">
        <f t="shared" si="3645"/>
        <v>0</v>
      </c>
      <c r="VU137" s="101"/>
      <c r="VV137" s="121"/>
      <c r="VW137" s="122">
        <f t="shared" si="2936"/>
        <v>0</v>
      </c>
      <c r="VX137" s="452">
        <f t="shared" si="2937"/>
        <v>85</v>
      </c>
      <c r="VY137" s="122"/>
      <c r="VZ137" s="101"/>
      <c r="WA137" s="119"/>
      <c r="WB137" s="93"/>
      <c r="WC137" s="120">
        <f t="shared" ref="WC137:WD137" si="3646">WC24+WC40+WC56+WC72+WC88+WC121</f>
        <v>8907.8214900000003</v>
      </c>
      <c r="WD137" s="120">
        <f t="shared" si="3646"/>
        <v>757164.83</v>
      </c>
      <c r="WE137" s="101"/>
      <c r="WF137" s="121"/>
    </row>
    <row r="138" spans="1:604">
      <c r="A138" s="5"/>
      <c r="B138" s="12"/>
      <c r="C138" s="12"/>
      <c r="D138" s="12"/>
      <c r="E138" s="4"/>
      <c r="F138" s="469">
        <f>F25</f>
        <v>0</v>
      </c>
      <c r="G138" s="122"/>
      <c r="H138" s="101"/>
      <c r="I138" s="119"/>
      <c r="J138" s="93"/>
      <c r="K138" s="120">
        <f t="shared" si="2761"/>
        <v>0</v>
      </c>
      <c r="L138" s="101">
        <f t="shared" si="2761"/>
        <v>0</v>
      </c>
      <c r="M138" s="101"/>
      <c r="N138" s="121"/>
      <c r="O138" s="122" t="e">
        <f t="shared" si="2762"/>
        <v>#DIV/0!</v>
      </c>
      <c r="P138" s="469">
        <f>P25</f>
        <v>0</v>
      </c>
      <c r="Q138" s="122"/>
      <c r="R138" s="101"/>
      <c r="S138" s="119"/>
      <c r="T138" s="93"/>
      <c r="U138" s="120">
        <f t="shared" ref="U138:V138" si="3647">U25+U41+U57+U73+U89+U122</f>
        <v>0</v>
      </c>
      <c r="V138" s="101">
        <f t="shared" si="3647"/>
        <v>0</v>
      </c>
      <c r="W138" s="101"/>
      <c r="X138" s="121"/>
      <c r="Y138" s="122" t="e">
        <f t="shared" si="2765"/>
        <v>#DIV/0!</v>
      </c>
      <c r="Z138" s="469">
        <f>Z25</f>
        <v>0</v>
      </c>
      <c r="AA138" s="122"/>
      <c r="AB138" s="101"/>
      <c r="AC138" s="119"/>
      <c r="AD138" s="93"/>
      <c r="AE138" s="120">
        <f t="shared" ref="AE138:AF138" si="3648">AE25+AE41+AE57+AE73+AE89+AE122</f>
        <v>0</v>
      </c>
      <c r="AF138" s="101">
        <f t="shared" si="3648"/>
        <v>0</v>
      </c>
      <c r="AG138" s="101"/>
      <c r="AH138" s="121"/>
      <c r="AI138" s="122" t="e">
        <f t="shared" si="2768"/>
        <v>#DIV/0!</v>
      </c>
      <c r="AJ138" s="469">
        <f>AJ25</f>
        <v>0</v>
      </c>
      <c r="AK138" s="122"/>
      <c r="AL138" s="101"/>
      <c r="AM138" s="119"/>
      <c r="AN138" s="93"/>
      <c r="AO138" s="120">
        <f t="shared" ref="AO138:AP138" si="3649">AO25+AO41+AO57+AO73+AO89+AO122</f>
        <v>0</v>
      </c>
      <c r="AP138" s="101">
        <f t="shared" si="3649"/>
        <v>0</v>
      </c>
      <c r="AQ138" s="101"/>
      <c r="AR138" s="121"/>
      <c r="AS138" s="122" t="e">
        <f t="shared" si="2771"/>
        <v>#DIV/0!</v>
      </c>
      <c r="AT138" s="469">
        <f>AT25</f>
        <v>0</v>
      </c>
      <c r="AU138" s="122"/>
      <c r="AV138" s="101"/>
      <c r="AW138" s="119"/>
      <c r="AX138" s="93"/>
      <c r="AY138" s="120">
        <f t="shared" ref="AY138:AZ138" si="3650">AY25+AY41+AY57+AY73+AY89+AY122</f>
        <v>0</v>
      </c>
      <c r="AZ138" s="101">
        <f t="shared" si="3650"/>
        <v>0</v>
      </c>
      <c r="BA138" s="101"/>
      <c r="BB138" s="121"/>
      <c r="BC138" s="122" t="e">
        <f t="shared" si="2774"/>
        <v>#DIV/0!</v>
      </c>
      <c r="BD138" s="469">
        <f>BD25</f>
        <v>0</v>
      </c>
      <c r="BE138" s="122"/>
      <c r="BF138" s="101"/>
      <c r="BG138" s="119"/>
      <c r="BH138" s="93"/>
      <c r="BI138" s="120">
        <f t="shared" ref="BI138:BJ138" si="3651">BI25+BI41+BI57+BI73+BI89+BI122</f>
        <v>0</v>
      </c>
      <c r="BJ138" s="101">
        <f t="shared" si="3651"/>
        <v>0</v>
      </c>
      <c r="BK138" s="101"/>
      <c r="BL138" s="121"/>
      <c r="BM138" s="122" t="e">
        <f t="shared" si="2777"/>
        <v>#DIV/0!</v>
      </c>
      <c r="BN138" s="469">
        <f>BN25</f>
        <v>0</v>
      </c>
      <c r="BO138" s="122"/>
      <c r="BP138" s="101"/>
      <c r="BQ138" s="119"/>
      <c r="BR138" s="93"/>
      <c r="BS138" s="120">
        <f t="shared" ref="BS138:BT138" si="3652">BS25+BS41+BS57+BS73+BS89+BS122</f>
        <v>0</v>
      </c>
      <c r="BT138" s="101">
        <f t="shared" si="3652"/>
        <v>0</v>
      </c>
      <c r="BU138" s="101"/>
      <c r="BV138" s="121"/>
      <c r="BW138" s="122" t="e">
        <f t="shared" si="2780"/>
        <v>#DIV/0!</v>
      </c>
      <c r="BX138" s="469">
        <f>BX25</f>
        <v>0</v>
      </c>
      <c r="BY138" s="122"/>
      <c r="BZ138" s="101"/>
      <c r="CA138" s="119"/>
      <c r="CB138" s="93"/>
      <c r="CC138" s="120">
        <f t="shared" ref="CC138:CD138" si="3653">CC25+CC41+CC57+CC73+CC89+CC122</f>
        <v>0</v>
      </c>
      <c r="CD138" s="101">
        <f t="shared" si="3653"/>
        <v>0</v>
      </c>
      <c r="CE138" s="101"/>
      <c r="CF138" s="121"/>
      <c r="CG138" s="122" t="e">
        <f t="shared" si="2783"/>
        <v>#DIV/0!</v>
      </c>
      <c r="CH138" s="469">
        <f>CH25</f>
        <v>0</v>
      </c>
      <c r="CI138" s="122"/>
      <c r="CJ138" s="101"/>
      <c r="CK138" s="119"/>
      <c r="CL138" s="93"/>
      <c r="CM138" s="120">
        <f t="shared" ref="CM138:CN138" si="3654">CM25+CM41+CM57+CM73+CM89+CM122</f>
        <v>0</v>
      </c>
      <c r="CN138" s="101">
        <f t="shared" si="3654"/>
        <v>0</v>
      </c>
      <c r="CO138" s="101"/>
      <c r="CP138" s="121"/>
      <c r="CQ138" s="122" t="e">
        <f t="shared" si="2786"/>
        <v>#DIV/0!</v>
      </c>
      <c r="CR138" s="469">
        <f>CR25</f>
        <v>0</v>
      </c>
      <c r="CS138" s="122"/>
      <c r="CT138" s="101"/>
      <c r="CU138" s="119"/>
      <c r="CV138" s="93"/>
      <c r="CW138" s="120">
        <f t="shared" ref="CW138:CX138" si="3655">CW25+CW41+CW57+CW73+CW89+CW122</f>
        <v>0</v>
      </c>
      <c r="CX138" s="101">
        <f t="shared" si="3655"/>
        <v>0</v>
      </c>
      <c r="CY138" s="101"/>
      <c r="CZ138" s="121"/>
      <c r="DA138" s="122" t="e">
        <f t="shared" si="2789"/>
        <v>#DIV/0!</v>
      </c>
      <c r="DB138" s="469">
        <f>DB25</f>
        <v>0</v>
      </c>
      <c r="DC138" s="122"/>
      <c r="DD138" s="101"/>
      <c r="DE138" s="119"/>
      <c r="DF138" s="93"/>
      <c r="DG138" s="120">
        <f t="shared" ref="DG138:DH138" si="3656">DG25+DG41+DG57+DG73+DG89+DG122</f>
        <v>0</v>
      </c>
      <c r="DH138" s="101">
        <f t="shared" si="3656"/>
        <v>0</v>
      </c>
      <c r="DI138" s="101"/>
      <c r="DJ138" s="121"/>
      <c r="DK138" s="122" t="e">
        <f t="shared" si="2792"/>
        <v>#DIV/0!</v>
      </c>
      <c r="DL138" s="469">
        <f>DL25</f>
        <v>0</v>
      </c>
      <c r="DM138" s="122"/>
      <c r="DN138" s="101"/>
      <c r="DO138" s="119"/>
      <c r="DP138" s="93"/>
      <c r="DQ138" s="120">
        <f t="shared" ref="DQ138:DR138" si="3657">DQ25+DQ41+DQ57+DQ73+DQ89+DQ122</f>
        <v>0</v>
      </c>
      <c r="DR138" s="101">
        <f t="shared" si="3657"/>
        <v>0</v>
      </c>
      <c r="DS138" s="101"/>
      <c r="DT138" s="121"/>
      <c r="DU138" s="122" t="e">
        <f t="shared" si="2795"/>
        <v>#DIV/0!</v>
      </c>
      <c r="DV138" s="469">
        <f>DV25</f>
        <v>0</v>
      </c>
      <c r="DW138" s="122"/>
      <c r="DX138" s="101"/>
      <c r="DY138" s="119"/>
      <c r="DZ138" s="93"/>
      <c r="EA138" s="120">
        <f t="shared" ref="EA138:EB138" si="3658">EA25+EA41+EA57+EA73+EA89+EA122</f>
        <v>0</v>
      </c>
      <c r="EB138" s="101">
        <f t="shared" si="3658"/>
        <v>0</v>
      </c>
      <c r="EC138" s="101"/>
      <c r="ED138" s="121"/>
      <c r="EE138" s="122" t="e">
        <f t="shared" si="2798"/>
        <v>#DIV/0!</v>
      </c>
      <c r="EF138" s="469">
        <f>EF25</f>
        <v>0</v>
      </c>
      <c r="EG138" s="122"/>
      <c r="EH138" s="101"/>
      <c r="EI138" s="119"/>
      <c r="EJ138" s="93"/>
      <c r="EK138" s="120">
        <f t="shared" ref="EK138:EL138" si="3659">EK25+EK41+EK57+EK73+EK89+EK122</f>
        <v>0</v>
      </c>
      <c r="EL138" s="101">
        <f t="shared" si="3659"/>
        <v>0</v>
      </c>
      <c r="EM138" s="101"/>
      <c r="EN138" s="121"/>
      <c r="EO138" s="122" t="e">
        <f t="shared" si="2801"/>
        <v>#DIV/0!</v>
      </c>
      <c r="EP138" s="469">
        <f>EP25</f>
        <v>0</v>
      </c>
      <c r="EQ138" s="122"/>
      <c r="ER138" s="101"/>
      <c r="ES138" s="119"/>
      <c r="ET138" s="93"/>
      <c r="EU138" s="120">
        <f t="shared" ref="EU138:EV138" si="3660">EU25+EU41+EU57+EU73+EU89+EU122</f>
        <v>0</v>
      </c>
      <c r="EV138" s="101">
        <f t="shared" si="3660"/>
        <v>0</v>
      </c>
      <c r="EW138" s="101"/>
      <c r="EX138" s="121"/>
      <c r="EY138" s="122" t="e">
        <f t="shared" si="2804"/>
        <v>#DIV/0!</v>
      </c>
      <c r="EZ138" s="469">
        <f>EZ25</f>
        <v>0</v>
      </c>
      <c r="FA138" s="122"/>
      <c r="FB138" s="101"/>
      <c r="FC138" s="119"/>
      <c r="FD138" s="93"/>
      <c r="FE138" s="120">
        <f t="shared" ref="FE138:FF138" si="3661">FE25+FE41+FE57+FE73+FE89+FE122</f>
        <v>0</v>
      </c>
      <c r="FF138" s="101">
        <f t="shared" si="3661"/>
        <v>0</v>
      </c>
      <c r="FG138" s="101"/>
      <c r="FH138" s="121"/>
      <c r="FI138" s="122" t="e">
        <f t="shared" si="2807"/>
        <v>#DIV/0!</v>
      </c>
      <c r="FJ138" s="469">
        <f>FJ25</f>
        <v>0</v>
      </c>
      <c r="FK138" s="122"/>
      <c r="FL138" s="101"/>
      <c r="FM138" s="119"/>
      <c r="FN138" s="93"/>
      <c r="FO138" s="120">
        <f t="shared" ref="FO138:FP138" si="3662">FO25+FO41+FO57+FO73+FO89+FO122</f>
        <v>0</v>
      </c>
      <c r="FP138" s="101">
        <f t="shared" si="3662"/>
        <v>0</v>
      </c>
      <c r="FQ138" s="101"/>
      <c r="FR138" s="121"/>
      <c r="FS138" s="122" t="e">
        <f t="shared" si="2810"/>
        <v>#DIV/0!</v>
      </c>
      <c r="FT138" s="469">
        <f>FT25</f>
        <v>0</v>
      </c>
      <c r="FU138" s="122"/>
      <c r="FV138" s="101"/>
      <c r="FW138" s="119"/>
      <c r="FX138" s="93"/>
      <c r="FY138" s="120">
        <f t="shared" ref="FY138:FZ138" si="3663">FY25+FY41+FY57+FY73+FY89+FY122</f>
        <v>0</v>
      </c>
      <c r="FZ138" s="101">
        <f t="shared" si="3663"/>
        <v>0</v>
      </c>
      <c r="GA138" s="101"/>
      <c r="GB138" s="121"/>
      <c r="GC138" s="122" t="e">
        <f t="shared" si="2813"/>
        <v>#DIV/0!</v>
      </c>
      <c r="GD138" s="469">
        <f>GD25</f>
        <v>0</v>
      </c>
      <c r="GE138" s="122"/>
      <c r="GF138" s="101"/>
      <c r="GG138" s="119"/>
      <c r="GH138" s="93"/>
      <c r="GI138" s="120">
        <f t="shared" ref="GI138:GJ138" si="3664">GI25+GI41+GI57+GI73+GI89+GI122</f>
        <v>0</v>
      </c>
      <c r="GJ138" s="101">
        <f t="shared" si="3664"/>
        <v>0</v>
      </c>
      <c r="GK138" s="101"/>
      <c r="GL138" s="121"/>
      <c r="GM138" s="122" t="e">
        <f t="shared" si="2816"/>
        <v>#DIV/0!</v>
      </c>
      <c r="GN138" s="469">
        <f>GN25</f>
        <v>0</v>
      </c>
      <c r="GO138" s="122"/>
      <c r="GP138" s="101"/>
      <c r="GQ138" s="119"/>
      <c r="GR138" s="93"/>
      <c r="GS138" s="120">
        <f t="shared" ref="GS138:GT138" si="3665">GS25+GS41+GS57+GS73+GS89+GS122</f>
        <v>0</v>
      </c>
      <c r="GT138" s="101">
        <f t="shared" si="3665"/>
        <v>0</v>
      </c>
      <c r="GU138" s="101"/>
      <c r="GV138" s="121"/>
      <c r="GW138" s="122" t="e">
        <f t="shared" si="2819"/>
        <v>#DIV/0!</v>
      </c>
      <c r="GX138" s="469">
        <f>GX25</f>
        <v>0</v>
      </c>
      <c r="GY138" s="122"/>
      <c r="GZ138" s="101"/>
      <c r="HA138" s="119"/>
      <c r="HB138" s="93"/>
      <c r="HC138" s="120">
        <f t="shared" ref="HC138:HD138" si="3666">HC25+HC41+HC57+HC73+HC89+HC122</f>
        <v>0</v>
      </c>
      <c r="HD138" s="101">
        <f t="shared" si="3666"/>
        <v>0</v>
      </c>
      <c r="HE138" s="101"/>
      <c r="HF138" s="121"/>
      <c r="HG138" s="122" t="e">
        <f t="shared" si="2822"/>
        <v>#DIV/0!</v>
      </c>
      <c r="HH138" s="469">
        <f>HH25</f>
        <v>0</v>
      </c>
      <c r="HI138" s="122"/>
      <c r="HJ138" s="101"/>
      <c r="HK138" s="119"/>
      <c r="HL138" s="93"/>
      <c r="HM138" s="120">
        <f t="shared" ref="HM138:HN138" si="3667">HM25+HM41+HM57+HM73+HM89+HM122</f>
        <v>0</v>
      </c>
      <c r="HN138" s="101">
        <f t="shared" si="3667"/>
        <v>0</v>
      </c>
      <c r="HO138" s="101"/>
      <c r="HP138" s="121"/>
      <c r="HQ138" s="122" t="e">
        <f t="shared" si="2825"/>
        <v>#DIV/0!</v>
      </c>
      <c r="HR138" s="469">
        <f>HR25</f>
        <v>0</v>
      </c>
      <c r="HS138" s="122"/>
      <c r="HT138" s="101"/>
      <c r="HU138" s="119"/>
      <c r="HV138" s="93"/>
      <c r="HW138" s="120">
        <f t="shared" ref="HW138:HX138" si="3668">HW25+HW41+HW57+HW73+HW89+HW122</f>
        <v>0</v>
      </c>
      <c r="HX138" s="101">
        <f t="shared" si="3668"/>
        <v>0</v>
      </c>
      <c r="HY138" s="101"/>
      <c r="HZ138" s="121"/>
      <c r="IA138" s="122" t="e">
        <f t="shared" si="2828"/>
        <v>#DIV/0!</v>
      </c>
      <c r="IB138" s="469">
        <f>IB25</f>
        <v>0</v>
      </c>
      <c r="IC138" s="122"/>
      <c r="ID138" s="101"/>
      <c r="IE138" s="119"/>
      <c r="IF138" s="93"/>
      <c r="IG138" s="120">
        <f t="shared" ref="IG138:IH138" si="3669">IG25+IG41+IG57+IG73+IG89+IG122</f>
        <v>0</v>
      </c>
      <c r="IH138" s="101">
        <f t="shared" si="3669"/>
        <v>0</v>
      </c>
      <c r="II138" s="101"/>
      <c r="IJ138" s="121"/>
      <c r="IK138" s="122" t="e">
        <f t="shared" si="2831"/>
        <v>#DIV/0!</v>
      </c>
      <c r="IL138" s="469">
        <f>IL25</f>
        <v>0</v>
      </c>
      <c r="IM138" s="122"/>
      <c r="IN138" s="101"/>
      <c r="IO138" s="119"/>
      <c r="IP138" s="93"/>
      <c r="IQ138" s="120">
        <f t="shared" ref="IQ138:IR138" si="3670">IQ25+IQ41+IQ57+IQ73+IQ89+IQ122</f>
        <v>0</v>
      </c>
      <c r="IR138" s="101">
        <f t="shared" si="3670"/>
        <v>0</v>
      </c>
      <c r="IS138" s="101"/>
      <c r="IT138" s="121"/>
      <c r="IU138" s="122" t="e">
        <f t="shared" si="2834"/>
        <v>#DIV/0!</v>
      </c>
      <c r="IV138" s="469">
        <f>IV25</f>
        <v>0</v>
      </c>
      <c r="IW138" s="122"/>
      <c r="IX138" s="101"/>
      <c r="IY138" s="119"/>
      <c r="IZ138" s="93"/>
      <c r="JA138" s="120">
        <f t="shared" ref="JA138:JB138" si="3671">JA25+JA41+JA57+JA73+JA89+JA122</f>
        <v>0</v>
      </c>
      <c r="JB138" s="101">
        <f t="shared" si="3671"/>
        <v>0</v>
      </c>
      <c r="JC138" s="101"/>
      <c r="JD138" s="121"/>
      <c r="JE138" s="122" t="e">
        <f t="shared" si="2837"/>
        <v>#DIV/0!</v>
      </c>
      <c r="JF138" s="469">
        <f>JF25</f>
        <v>0</v>
      </c>
      <c r="JG138" s="122"/>
      <c r="JH138" s="101"/>
      <c r="JI138" s="119"/>
      <c r="JJ138" s="93"/>
      <c r="JK138" s="120">
        <f t="shared" ref="JK138:JL138" si="3672">JK25+JK41+JK57+JK73+JK89+JK122</f>
        <v>0</v>
      </c>
      <c r="JL138" s="101">
        <f t="shared" si="3672"/>
        <v>0</v>
      </c>
      <c r="JM138" s="101"/>
      <c r="JN138" s="121"/>
      <c r="JO138" s="122" t="e">
        <f t="shared" si="2840"/>
        <v>#DIV/0!</v>
      </c>
      <c r="JP138" s="469">
        <f>JP25</f>
        <v>0</v>
      </c>
      <c r="JQ138" s="122"/>
      <c r="JR138" s="101"/>
      <c r="JS138" s="119"/>
      <c r="JT138" s="93"/>
      <c r="JU138" s="120">
        <f t="shared" ref="JU138:JV138" si="3673">JU25+JU41+JU57+JU73+JU89+JU122</f>
        <v>0</v>
      </c>
      <c r="JV138" s="101">
        <f t="shared" si="3673"/>
        <v>0</v>
      </c>
      <c r="JW138" s="101"/>
      <c r="JX138" s="121"/>
      <c r="JY138" s="122" t="e">
        <f t="shared" si="2843"/>
        <v>#DIV/0!</v>
      </c>
      <c r="JZ138" s="469">
        <f>JZ25</f>
        <v>0</v>
      </c>
      <c r="KA138" s="122"/>
      <c r="KB138" s="101"/>
      <c r="KC138" s="119"/>
      <c r="KD138" s="93"/>
      <c r="KE138" s="120">
        <f t="shared" ref="KE138:KF138" si="3674">KE25+KE41+KE57+KE73+KE89+KE122</f>
        <v>0</v>
      </c>
      <c r="KF138" s="101">
        <f t="shared" si="3674"/>
        <v>0</v>
      </c>
      <c r="KG138" s="101"/>
      <c r="KH138" s="121"/>
      <c r="KI138" s="122" t="e">
        <f t="shared" si="2846"/>
        <v>#DIV/0!</v>
      </c>
      <c r="KJ138" s="469">
        <f>KJ25</f>
        <v>0</v>
      </c>
      <c r="KK138" s="122"/>
      <c r="KL138" s="101"/>
      <c r="KM138" s="119"/>
      <c r="KN138" s="93"/>
      <c r="KO138" s="120">
        <f t="shared" ref="KO138:KP138" si="3675">KO25+KO41+KO57+KO73+KO89+KO122</f>
        <v>0</v>
      </c>
      <c r="KP138" s="101">
        <f t="shared" si="3675"/>
        <v>0</v>
      </c>
      <c r="KQ138" s="101"/>
      <c r="KR138" s="121"/>
      <c r="KS138" s="122" t="e">
        <f t="shared" si="2849"/>
        <v>#DIV/0!</v>
      </c>
      <c r="KT138" s="469">
        <f>KT25</f>
        <v>0</v>
      </c>
      <c r="KU138" s="122"/>
      <c r="KV138" s="101"/>
      <c r="KW138" s="119"/>
      <c r="KX138" s="93"/>
      <c r="KY138" s="120">
        <f t="shared" ref="KY138:KZ138" si="3676">KY25+KY41+KY57+KY73+KY89+KY122</f>
        <v>0</v>
      </c>
      <c r="KZ138" s="101">
        <f t="shared" si="3676"/>
        <v>0</v>
      </c>
      <c r="LA138" s="101"/>
      <c r="LB138" s="121"/>
      <c r="LC138" s="122" t="e">
        <f t="shared" si="2852"/>
        <v>#DIV/0!</v>
      </c>
      <c r="LD138" s="469">
        <f>LD25</f>
        <v>0</v>
      </c>
      <c r="LE138" s="122"/>
      <c r="LF138" s="101"/>
      <c r="LG138" s="119"/>
      <c r="LH138" s="93"/>
      <c r="LI138" s="120">
        <f t="shared" ref="LI138:LJ138" si="3677">LI25+LI41+LI57+LI73+LI89+LI122</f>
        <v>0</v>
      </c>
      <c r="LJ138" s="101">
        <f t="shared" si="3677"/>
        <v>0</v>
      </c>
      <c r="LK138" s="101"/>
      <c r="LL138" s="121"/>
      <c r="LM138" s="122" t="e">
        <f t="shared" si="2855"/>
        <v>#DIV/0!</v>
      </c>
      <c r="LN138" s="469">
        <f>LN25</f>
        <v>0</v>
      </c>
      <c r="LO138" s="122"/>
      <c r="LP138" s="101"/>
      <c r="LQ138" s="119"/>
      <c r="LR138" s="93"/>
      <c r="LS138" s="120">
        <f t="shared" ref="LS138:LT138" si="3678">LS25+LS41+LS57+LS73+LS89+LS122</f>
        <v>0</v>
      </c>
      <c r="LT138" s="101">
        <f t="shared" si="3678"/>
        <v>0</v>
      </c>
      <c r="LU138" s="101"/>
      <c r="LV138" s="121"/>
      <c r="LW138" s="122" t="e">
        <f t="shared" si="2858"/>
        <v>#DIV/0!</v>
      </c>
      <c r="LX138" s="469">
        <f>LX25</f>
        <v>0</v>
      </c>
      <c r="LY138" s="122"/>
      <c r="LZ138" s="101"/>
      <c r="MA138" s="119"/>
      <c r="MB138" s="93"/>
      <c r="MC138" s="120">
        <f t="shared" ref="MC138:MD138" si="3679">MC25+MC41+MC57+MC73+MC89+MC122</f>
        <v>0</v>
      </c>
      <c r="MD138" s="101">
        <f t="shared" si="3679"/>
        <v>0</v>
      </c>
      <c r="ME138" s="101"/>
      <c r="MF138" s="121"/>
      <c r="MG138" s="122" t="e">
        <f t="shared" si="2861"/>
        <v>#DIV/0!</v>
      </c>
      <c r="MH138" s="469">
        <f>MH25</f>
        <v>0</v>
      </c>
      <c r="MI138" s="122"/>
      <c r="MJ138" s="101"/>
      <c r="MK138" s="119"/>
      <c r="ML138" s="93"/>
      <c r="MM138" s="120">
        <f t="shared" ref="MM138:MN138" si="3680">MM25+MM41+MM57+MM73+MM89+MM122</f>
        <v>0</v>
      </c>
      <c r="MN138" s="101">
        <f t="shared" si="3680"/>
        <v>0</v>
      </c>
      <c r="MO138" s="101"/>
      <c r="MP138" s="121"/>
      <c r="MQ138" s="122" t="e">
        <f t="shared" si="2864"/>
        <v>#DIV/0!</v>
      </c>
      <c r="MR138" s="469">
        <f>MR25</f>
        <v>0</v>
      </c>
      <c r="MS138" s="122"/>
      <c r="MT138" s="101"/>
      <c r="MU138" s="119"/>
      <c r="MV138" s="93"/>
      <c r="MW138" s="120">
        <f t="shared" ref="MW138:MX138" si="3681">MW25+MW41+MW57+MW73+MW89+MW122</f>
        <v>0</v>
      </c>
      <c r="MX138" s="101">
        <f t="shared" si="3681"/>
        <v>0</v>
      </c>
      <c r="MY138" s="101"/>
      <c r="MZ138" s="121"/>
      <c r="NA138" s="122" t="e">
        <f t="shared" si="2867"/>
        <v>#DIV/0!</v>
      </c>
      <c r="NB138" s="469">
        <f>NB25</f>
        <v>0</v>
      </c>
      <c r="NC138" s="122"/>
      <c r="ND138" s="101"/>
      <c r="NE138" s="119"/>
      <c r="NF138" s="93"/>
      <c r="NG138" s="120">
        <f t="shared" ref="NG138:NH138" si="3682">NG25+NG41+NG57+NG73+NG89+NG122</f>
        <v>0</v>
      </c>
      <c r="NH138" s="101">
        <f t="shared" si="3682"/>
        <v>0</v>
      </c>
      <c r="NI138" s="101"/>
      <c r="NJ138" s="121"/>
      <c r="NK138" s="122" t="e">
        <f t="shared" si="2870"/>
        <v>#DIV/0!</v>
      </c>
      <c r="NL138" s="469">
        <f>NL25</f>
        <v>0</v>
      </c>
      <c r="NM138" s="122"/>
      <c r="NN138" s="101"/>
      <c r="NO138" s="119"/>
      <c r="NP138" s="93"/>
      <c r="NQ138" s="120">
        <f t="shared" ref="NQ138:NR138" si="3683">NQ25+NQ41+NQ57+NQ73+NQ89+NQ122</f>
        <v>0</v>
      </c>
      <c r="NR138" s="101">
        <f t="shared" si="3683"/>
        <v>0</v>
      </c>
      <c r="NS138" s="101"/>
      <c r="NT138" s="121"/>
      <c r="NU138" s="122" t="e">
        <f t="shared" si="2873"/>
        <v>#DIV/0!</v>
      </c>
      <c r="NV138" s="469">
        <f>NV25</f>
        <v>0</v>
      </c>
      <c r="NW138" s="122"/>
      <c r="NX138" s="101"/>
      <c r="NY138" s="119"/>
      <c r="NZ138" s="93"/>
      <c r="OA138" s="120">
        <f t="shared" ref="OA138:OB138" si="3684">OA25+OA41+OA57+OA73+OA89+OA122</f>
        <v>0</v>
      </c>
      <c r="OB138" s="101">
        <f t="shared" si="3684"/>
        <v>0</v>
      </c>
      <c r="OC138" s="101"/>
      <c r="OD138" s="121"/>
      <c r="OE138" s="122" t="e">
        <f t="shared" si="2876"/>
        <v>#DIV/0!</v>
      </c>
      <c r="OF138" s="469">
        <f>OF25</f>
        <v>0</v>
      </c>
      <c r="OG138" s="122"/>
      <c r="OH138" s="101"/>
      <c r="OI138" s="119"/>
      <c r="OJ138" s="93"/>
      <c r="OK138" s="120">
        <f t="shared" ref="OK138:OL138" si="3685">OK25+OK41+OK57+OK73+OK89+OK122</f>
        <v>0</v>
      </c>
      <c r="OL138" s="101">
        <f t="shared" si="3685"/>
        <v>0</v>
      </c>
      <c r="OM138" s="101"/>
      <c r="ON138" s="121"/>
      <c r="OO138" s="122" t="e">
        <f t="shared" si="2879"/>
        <v>#DIV/0!</v>
      </c>
      <c r="OP138" s="469">
        <f>OP25</f>
        <v>0</v>
      </c>
      <c r="OQ138" s="122"/>
      <c r="OR138" s="101"/>
      <c r="OS138" s="119"/>
      <c r="OT138" s="93"/>
      <c r="OU138" s="120">
        <f t="shared" ref="OU138:OV138" si="3686">OU25+OU41+OU57+OU73+OU89+OU122</f>
        <v>0</v>
      </c>
      <c r="OV138" s="101">
        <f t="shared" si="3686"/>
        <v>0</v>
      </c>
      <c r="OW138" s="101"/>
      <c r="OX138" s="121"/>
      <c r="OY138" s="122" t="e">
        <f t="shared" si="2882"/>
        <v>#DIV/0!</v>
      </c>
      <c r="OZ138" s="469">
        <f>OZ25</f>
        <v>0</v>
      </c>
      <c r="PA138" s="122"/>
      <c r="PB138" s="101"/>
      <c r="PC138" s="119"/>
      <c r="PD138" s="93"/>
      <c r="PE138" s="120">
        <f t="shared" ref="PE138:PF138" si="3687">PE25+PE41+PE57+PE73+PE89+PE122</f>
        <v>0</v>
      </c>
      <c r="PF138" s="101">
        <f t="shared" si="3687"/>
        <v>0</v>
      </c>
      <c r="PG138" s="101"/>
      <c r="PH138" s="121"/>
      <c r="PI138" s="122" t="e">
        <f t="shared" si="2885"/>
        <v>#DIV/0!</v>
      </c>
      <c r="PJ138" s="469">
        <f>PJ25</f>
        <v>0</v>
      </c>
      <c r="PK138" s="122"/>
      <c r="PL138" s="101"/>
      <c r="PM138" s="119"/>
      <c r="PN138" s="93"/>
      <c r="PO138" s="120">
        <f t="shared" ref="PO138:PP138" si="3688">PO25+PO41+PO57+PO73+PO89+PO122</f>
        <v>0</v>
      </c>
      <c r="PP138" s="101">
        <f t="shared" si="3688"/>
        <v>0</v>
      </c>
      <c r="PQ138" s="101"/>
      <c r="PR138" s="121"/>
      <c r="PS138" s="122" t="e">
        <f t="shared" si="2888"/>
        <v>#DIV/0!</v>
      </c>
      <c r="PT138" s="469">
        <f>PT25</f>
        <v>0</v>
      </c>
      <c r="PU138" s="122"/>
      <c r="PV138" s="101"/>
      <c r="PW138" s="119"/>
      <c r="PX138" s="93"/>
      <c r="PY138" s="120">
        <f t="shared" ref="PY138:PZ138" si="3689">PY25+PY41+PY57+PY73+PY89+PY122</f>
        <v>0</v>
      </c>
      <c r="PZ138" s="101">
        <f t="shared" si="3689"/>
        <v>0</v>
      </c>
      <c r="QA138" s="101"/>
      <c r="QB138" s="121"/>
      <c r="QC138" s="122" t="e">
        <f t="shared" si="2891"/>
        <v>#DIV/0!</v>
      </c>
      <c r="QD138" s="469">
        <f>QD25</f>
        <v>0</v>
      </c>
      <c r="QE138" s="122"/>
      <c r="QF138" s="101"/>
      <c r="QG138" s="119"/>
      <c r="QH138" s="93"/>
      <c r="QI138" s="120">
        <f t="shared" ref="QI138:QJ138" si="3690">QI25+QI41+QI57+QI73+QI89+QI122</f>
        <v>0</v>
      </c>
      <c r="QJ138" s="101">
        <f t="shared" si="3690"/>
        <v>0</v>
      </c>
      <c r="QK138" s="101"/>
      <c r="QL138" s="121"/>
      <c r="QM138" s="122" t="e">
        <f t="shared" si="2894"/>
        <v>#DIV/0!</v>
      </c>
      <c r="QN138" s="469">
        <f>QN25</f>
        <v>0</v>
      </c>
      <c r="QO138" s="122"/>
      <c r="QP138" s="101"/>
      <c r="QQ138" s="119"/>
      <c r="QR138" s="93"/>
      <c r="QS138" s="120">
        <f t="shared" ref="QS138:QT138" si="3691">QS25+QS41+QS57+QS73+QS89+QS122</f>
        <v>0</v>
      </c>
      <c r="QT138" s="101">
        <f t="shared" si="3691"/>
        <v>0</v>
      </c>
      <c r="QU138" s="101"/>
      <c r="QV138" s="121"/>
      <c r="QW138" s="122" t="e">
        <f t="shared" si="2897"/>
        <v>#DIV/0!</v>
      </c>
      <c r="QX138" s="469">
        <f>QX25</f>
        <v>0</v>
      </c>
      <c r="QY138" s="122"/>
      <c r="QZ138" s="101"/>
      <c r="RA138" s="119"/>
      <c r="RB138" s="93"/>
      <c r="RC138" s="120">
        <f t="shared" ref="RC138:RD138" si="3692">RC25+RC41+RC57+RC73+RC89+RC122</f>
        <v>0</v>
      </c>
      <c r="RD138" s="101">
        <f t="shared" si="3692"/>
        <v>0</v>
      </c>
      <c r="RE138" s="101"/>
      <c r="RF138" s="121"/>
      <c r="RG138" s="122" t="e">
        <f t="shared" si="2900"/>
        <v>#DIV/0!</v>
      </c>
      <c r="RH138" s="469">
        <f>RH25</f>
        <v>0</v>
      </c>
      <c r="RI138" s="122"/>
      <c r="RJ138" s="101"/>
      <c r="RK138" s="119"/>
      <c r="RL138" s="93"/>
      <c r="RM138" s="120">
        <f t="shared" ref="RM138:RN138" si="3693">RM25+RM41+RM57+RM73+RM89+RM122</f>
        <v>0</v>
      </c>
      <c r="RN138" s="101">
        <f t="shared" si="3693"/>
        <v>0</v>
      </c>
      <c r="RO138" s="101"/>
      <c r="RP138" s="121"/>
      <c r="RQ138" s="122" t="e">
        <f t="shared" si="2903"/>
        <v>#DIV/0!</v>
      </c>
      <c r="RR138" s="469">
        <f>RR25</f>
        <v>0</v>
      </c>
      <c r="RS138" s="122"/>
      <c r="RT138" s="101"/>
      <c r="RU138" s="119"/>
      <c r="RV138" s="93"/>
      <c r="RW138" s="120">
        <f t="shared" ref="RW138:RX138" si="3694">RW25+RW41+RW57+RW73+RW89+RW122</f>
        <v>0</v>
      </c>
      <c r="RX138" s="101">
        <f t="shared" si="3694"/>
        <v>0</v>
      </c>
      <c r="RY138" s="101"/>
      <c r="RZ138" s="121"/>
      <c r="SA138" s="122" t="e">
        <f t="shared" si="2906"/>
        <v>#DIV/0!</v>
      </c>
      <c r="SB138" s="469">
        <f>SB25</f>
        <v>0</v>
      </c>
      <c r="SC138" s="122"/>
      <c r="SD138" s="101"/>
      <c r="SE138" s="119"/>
      <c r="SF138" s="93"/>
      <c r="SG138" s="120">
        <f t="shared" ref="SG138:SH138" si="3695">SG25+SG41+SG57+SG73+SG89+SG122</f>
        <v>0</v>
      </c>
      <c r="SH138" s="101">
        <f t="shared" si="3695"/>
        <v>0</v>
      </c>
      <c r="SI138" s="101"/>
      <c r="SJ138" s="121"/>
      <c r="SK138" s="122" t="e">
        <f t="shared" si="2909"/>
        <v>#DIV/0!</v>
      </c>
      <c r="SL138" s="469">
        <f>SL25</f>
        <v>0</v>
      </c>
      <c r="SM138" s="122"/>
      <c r="SN138" s="101"/>
      <c r="SO138" s="119"/>
      <c r="SP138" s="93"/>
      <c r="SQ138" s="120">
        <f t="shared" ref="SQ138:SR138" si="3696">SQ25+SQ41+SQ57+SQ73+SQ89+SQ122</f>
        <v>0</v>
      </c>
      <c r="SR138" s="101">
        <f t="shared" si="3696"/>
        <v>0</v>
      </c>
      <c r="SS138" s="101"/>
      <c r="ST138" s="121"/>
      <c r="SU138" s="122" t="e">
        <f t="shared" si="2912"/>
        <v>#DIV/0!</v>
      </c>
      <c r="SV138" s="469">
        <f>SV25</f>
        <v>0</v>
      </c>
      <c r="SW138" s="122"/>
      <c r="SX138" s="101"/>
      <c r="SY138" s="119"/>
      <c r="SZ138" s="93"/>
      <c r="TA138" s="120">
        <f t="shared" ref="TA138:TB138" si="3697">TA25+TA41+TA57+TA73+TA89+TA122</f>
        <v>0</v>
      </c>
      <c r="TB138" s="101">
        <f t="shared" si="3697"/>
        <v>0</v>
      </c>
      <c r="TC138" s="101"/>
      <c r="TD138" s="121"/>
      <c r="TE138" s="122" t="e">
        <f t="shared" si="2915"/>
        <v>#DIV/0!</v>
      </c>
      <c r="TF138" s="469">
        <f>TF25</f>
        <v>0</v>
      </c>
      <c r="TG138" s="122"/>
      <c r="TH138" s="101"/>
      <c r="TI138" s="119"/>
      <c r="TJ138" s="93"/>
      <c r="TK138" s="120">
        <f t="shared" ref="TK138:TL138" si="3698">TK25+TK41+TK57+TK73+TK89+TK122</f>
        <v>0</v>
      </c>
      <c r="TL138" s="101">
        <f t="shared" si="3698"/>
        <v>0</v>
      </c>
      <c r="TM138" s="101"/>
      <c r="TN138" s="121"/>
      <c r="TO138" s="122" t="e">
        <f t="shared" si="2918"/>
        <v>#DIV/0!</v>
      </c>
      <c r="TP138" s="469">
        <f>TP25</f>
        <v>0</v>
      </c>
      <c r="TQ138" s="122"/>
      <c r="TR138" s="101"/>
      <c r="TS138" s="119"/>
      <c r="TT138" s="93"/>
      <c r="TU138" s="120">
        <f t="shared" ref="TU138:TV138" si="3699">TU25+TU41+TU57+TU73+TU89+TU122</f>
        <v>0</v>
      </c>
      <c r="TV138" s="101">
        <f t="shared" si="3699"/>
        <v>0</v>
      </c>
      <c r="TW138" s="101"/>
      <c r="TX138" s="121"/>
      <c r="TY138" s="122" t="e">
        <f t="shared" si="2921"/>
        <v>#DIV/0!</v>
      </c>
      <c r="TZ138" s="469">
        <f>TZ25</f>
        <v>0</v>
      </c>
      <c r="UA138" s="122"/>
      <c r="UB138" s="101"/>
      <c r="UC138" s="119"/>
      <c r="UD138" s="93"/>
      <c r="UE138" s="120">
        <f t="shared" ref="UE138:UF138" si="3700">UE25+UE41+UE57+UE73+UE89+UE122</f>
        <v>0</v>
      </c>
      <c r="UF138" s="101">
        <f t="shared" si="3700"/>
        <v>0</v>
      </c>
      <c r="UG138" s="101"/>
      <c r="UH138" s="121"/>
      <c r="UI138" s="122" t="e">
        <f t="shared" si="2924"/>
        <v>#DIV/0!</v>
      </c>
      <c r="UJ138" s="469">
        <f>UJ25</f>
        <v>0</v>
      </c>
      <c r="UK138" s="122"/>
      <c r="UL138" s="101"/>
      <c r="UM138" s="119"/>
      <c r="UN138" s="93"/>
      <c r="UO138" s="120">
        <f t="shared" ref="UO138:UP138" si="3701">UO25+UO41+UO57+UO73+UO89+UO122</f>
        <v>0</v>
      </c>
      <c r="UP138" s="101">
        <f t="shared" si="3701"/>
        <v>0</v>
      </c>
      <c r="UQ138" s="101"/>
      <c r="UR138" s="121"/>
      <c r="US138" s="122" t="e">
        <f t="shared" si="2927"/>
        <v>#DIV/0!</v>
      </c>
      <c r="UT138" s="469">
        <f>UT25</f>
        <v>0</v>
      </c>
      <c r="UU138" s="122"/>
      <c r="UV138" s="101"/>
      <c r="UW138" s="119"/>
      <c r="UX138" s="93"/>
      <c r="UY138" s="120">
        <f t="shared" ref="UY138:UZ138" si="3702">UY25+UY41+UY57+UY73+UY89+UY122</f>
        <v>0</v>
      </c>
      <c r="UZ138" s="101">
        <f t="shared" si="3702"/>
        <v>0</v>
      </c>
      <c r="VA138" s="101"/>
      <c r="VB138" s="121"/>
      <c r="VC138" s="122" t="e">
        <f t="shared" si="2930"/>
        <v>#DIV/0!</v>
      </c>
      <c r="VD138" s="469">
        <f>VD25</f>
        <v>0</v>
      </c>
      <c r="VE138" s="122"/>
      <c r="VF138" s="101"/>
      <c r="VG138" s="119"/>
      <c r="VH138" s="93"/>
      <c r="VI138" s="120">
        <f t="shared" ref="VI138:VJ138" si="3703">VI25+VI41+VI57+VI73+VI89+VI122</f>
        <v>0</v>
      </c>
      <c r="VJ138" s="101">
        <f t="shared" si="3703"/>
        <v>0</v>
      </c>
      <c r="VK138" s="101"/>
      <c r="VL138" s="121"/>
      <c r="VM138" s="122" t="e">
        <f t="shared" si="2933"/>
        <v>#DIV/0!</v>
      </c>
      <c r="VN138" s="469">
        <f>VN25</f>
        <v>0</v>
      </c>
      <c r="VO138" s="122"/>
      <c r="VP138" s="101"/>
      <c r="VQ138" s="119"/>
      <c r="VR138" s="93"/>
      <c r="VS138" s="120">
        <f t="shared" ref="VS138:VT138" si="3704">VS25+VS41+VS57+VS73+VS89+VS122</f>
        <v>0</v>
      </c>
      <c r="VT138" s="101">
        <f t="shared" si="3704"/>
        <v>0</v>
      </c>
      <c r="VU138" s="101"/>
      <c r="VV138" s="121"/>
      <c r="VW138" s="122" t="e">
        <f t="shared" si="2936"/>
        <v>#DIV/0!</v>
      </c>
      <c r="VX138" s="452">
        <f t="shared" si="2937"/>
        <v>0</v>
      </c>
      <c r="VY138" s="122"/>
      <c r="VZ138" s="101"/>
      <c r="WA138" s="119"/>
      <c r="WB138" s="93"/>
      <c r="WC138" s="120">
        <f t="shared" ref="WC138:WD138" si="3705">WC25+WC41+WC57+WC73+WC89+WC122</f>
        <v>0</v>
      </c>
      <c r="WD138" s="120">
        <f t="shared" si="3705"/>
        <v>0</v>
      </c>
      <c r="WE138" s="101"/>
      <c r="WF138" s="121"/>
    </row>
    <row r="140" spans="1:604">
      <c r="VX140" s="853" t="s">
        <v>317</v>
      </c>
      <c r="WD140" s="853" t="s">
        <v>404</v>
      </c>
    </row>
    <row r="141" spans="1:604">
      <c r="VX141" s="459"/>
    </row>
    <row r="142" spans="1:604">
      <c r="VX142" s="853" t="s">
        <v>1323</v>
      </c>
    </row>
  </sheetData>
  <mergeCells count="65">
    <mergeCell ref="A2:E2"/>
    <mergeCell ref="A3:E3"/>
    <mergeCell ref="A4:E4"/>
    <mergeCell ref="A5:E5"/>
    <mergeCell ref="F6:O6"/>
    <mergeCell ref="Z6:AI6"/>
    <mergeCell ref="AJ6:AS6"/>
    <mergeCell ref="AT6:BC6"/>
    <mergeCell ref="BD6:BM6"/>
    <mergeCell ref="P6:Y6"/>
    <mergeCell ref="BN6:BW6"/>
    <mergeCell ref="BX6:CG6"/>
    <mergeCell ref="CH6:CQ6"/>
    <mergeCell ref="CR6:DA6"/>
    <mergeCell ref="DB6:DK6"/>
    <mergeCell ref="DL6:DU6"/>
    <mergeCell ref="DV6:EE6"/>
    <mergeCell ref="EF6:EO6"/>
    <mergeCell ref="EP6:EY6"/>
    <mergeCell ref="EZ6:FI6"/>
    <mergeCell ref="FJ6:FS6"/>
    <mergeCell ref="FT6:GC6"/>
    <mergeCell ref="GD6:GM6"/>
    <mergeCell ref="GN6:GW6"/>
    <mergeCell ref="GX6:HG6"/>
    <mergeCell ref="HH6:HQ6"/>
    <mergeCell ref="HR6:IA6"/>
    <mergeCell ref="IB6:IK6"/>
    <mergeCell ref="IL6:IU6"/>
    <mergeCell ref="IV6:JE6"/>
    <mergeCell ref="JF6:JO6"/>
    <mergeCell ref="JP6:JY6"/>
    <mergeCell ref="JZ6:KI6"/>
    <mergeCell ref="KJ6:KS6"/>
    <mergeCell ref="KT6:LC6"/>
    <mergeCell ref="LD6:LM6"/>
    <mergeCell ref="LN6:LW6"/>
    <mergeCell ref="LX6:MG6"/>
    <mergeCell ref="MH6:MQ6"/>
    <mergeCell ref="MR6:NA6"/>
    <mergeCell ref="NB6:NK6"/>
    <mergeCell ref="NL6:NU6"/>
    <mergeCell ref="NV6:OE6"/>
    <mergeCell ref="OF6:OO6"/>
    <mergeCell ref="OP6:OY6"/>
    <mergeCell ref="OZ6:PI6"/>
    <mergeCell ref="PJ6:PS6"/>
    <mergeCell ref="PT6:QC6"/>
    <mergeCell ref="QD6:QM6"/>
    <mergeCell ref="QN6:QW6"/>
    <mergeCell ref="QX6:RG6"/>
    <mergeCell ref="RH6:RQ6"/>
    <mergeCell ref="RR6:SA6"/>
    <mergeCell ref="SB6:SK6"/>
    <mergeCell ref="SL6:SU6"/>
    <mergeCell ref="SV6:TE6"/>
    <mergeCell ref="TF6:TO6"/>
    <mergeCell ref="TP6:TY6"/>
    <mergeCell ref="TZ6:UI6"/>
    <mergeCell ref="UJ6:US6"/>
    <mergeCell ref="VX5:WF5"/>
    <mergeCell ref="VX6:WF6"/>
    <mergeCell ref="UT6:VC6"/>
    <mergeCell ref="VD6:VM6"/>
    <mergeCell ref="VN6:VW6"/>
  </mergeCells>
  <pageMargins left="0.70866141732283472" right="0.70866141732283472" top="0.74803149606299213" bottom="0.74803149606299213" header="0.31496062992125984" footer="0.31496062992125984"/>
  <pageSetup paperSize="9" scale="17" fitToWidth="0" orientation="landscape" verticalDpi="0" r:id="rId1"/>
  <colBreaks count="2" manualBreakCount="2">
    <brk id="25" max="107" man="1"/>
    <brk id="45" max="107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9"/>
  <dimension ref="A1:Q281"/>
  <sheetViews>
    <sheetView workbookViewId="0">
      <pane xSplit="2" ySplit="10" topLeftCell="C261" activePane="bottomRight" state="frozen"/>
      <selection pane="topRight" activeCell="C1" sqref="C1"/>
      <selection pane="bottomLeft" activeCell="A32" sqref="A32"/>
      <selection pane="bottomRight" activeCell="L279" sqref="L279"/>
    </sheetView>
  </sheetViews>
  <sheetFormatPr defaultColWidth="9.140625" defaultRowHeight="15"/>
  <cols>
    <col min="1" max="1" width="4.85546875" style="1" customWidth="1"/>
    <col min="2" max="2" width="33.28515625" style="1" customWidth="1"/>
    <col min="3" max="3" width="8.28515625" style="1" customWidth="1"/>
    <col min="4" max="4" width="7.85546875" style="1" customWidth="1"/>
    <col min="5" max="5" width="7.42578125" style="1" customWidth="1"/>
    <col min="6" max="6" width="7.28515625" style="1" customWidth="1"/>
    <col min="7" max="7" width="8.5703125" style="1" customWidth="1"/>
    <col min="8" max="9" width="9" style="1" customWidth="1"/>
    <col min="10" max="10" width="8.140625" style="1" customWidth="1"/>
    <col min="11" max="11" width="7.85546875" style="1" customWidth="1"/>
    <col min="12" max="12" width="8.42578125" style="1" customWidth="1"/>
    <col min="13" max="13" width="7.5703125" style="1" customWidth="1"/>
    <col min="14" max="14" width="7.28515625" style="1" customWidth="1"/>
    <col min="15" max="15" width="7.7109375" style="1" customWidth="1"/>
    <col min="16" max="16" width="48.140625" style="1" customWidth="1"/>
    <col min="17" max="17" width="9.85546875" style="9" customWidth="1"/>
    <col min="18" max="16384" width="9.140625" style="1"/>
  </cols>
  <sheetData>
    <row r="1" spans="1:17">
      <c r="P1" s="852" t="s">
        <v>1324</v>
      </c>
    </row>
    <row r="2" spans="1:17">
      <c r="B2" s="909" t="s">
        <v>48</v>
      </c>
      <c r="C2" s="909"/>
      <c r="D2" s="909"/>
      <c r="E2" s="909"/>
      <c r="F2" s="909"/>
      <c r="G2" s="909"/>
      <c r="H2" s="909"/>
      <c r="I2" s="909"/>
      <c r="J2" s="909"/>
      <c r="K2" s="909"/>
      <c r="L2" s="909"/>
      <c r="M2" s="909"/>
      <c r="N2" s="909"/>
      <c r="O2" s="909"/>
      <c r="P2" s="909"/>
    </row>
    <row r="3" spans="1:17">
      <c r="B3" s="909" t="s">
        <v>49</v>
      </c>
      <c r="C3" s="909"/>
      <c r="D3" s="909"/>
      <c r="E3" s="909"/>
      <c r="F3" s="909"/>
      <c r="G3" s="909"/>
      <c r="H3" s="909"/>
      <c r="I3" s="909"/>
      <c r="J3" s="909"/>
      <c r="K3" s="909"/>
      <c r="L3" s="909"/>
      <c r="M3" s="909"/>
      <c r="N3" s="909"/>
      <c r="O3" s="909"/>
      <c r="P3" s="909"/>
    </row>
    <row r="4" spans="1:17">
      <c r="B4" s="909" t="s">
        <v>251</v>
      </c>
      <c r="C4" s="909"/>
      <c r="D4" s="909"/>
      <c r="E4" s="909"/>
      <c r="F4" s="909"/>
      <c r="G4" s="909"/>
      <c r="H4" s="909"/>
      <c r="I4" s="909"/>
      <c r="J4" s="909"/>
      <c r="K4" s="909"/>
      <c r="L4" s="909"/>
      <c r="M4" s="909"/>
      <c r="N4" s="909"/>
      <c r="O4" s="909"/>
      <c r="P4" s="909"/>
    </row>
    <row r="5" spans="1:17">
      <c r="B5" s="1150" t="s">
        <v>355</v>
      </c>
      <c r="C5" s="1150"/>
      <c r="D5" s="1150"/>
      <c r="E5" s="1150"/>
      <c r="F5" s="1150"/>
      <c r="G5" s="1150"/>
      <c r="H5" s="1150"/>
      <c r="I5" s="1150"/>
      <c r="J5" s="1150"/>
      <c r="K5" s="1150"/>
      <c r="L5" s="1150"/>
      <c r="M5" s="1150"/>
      <c r="N5" s="1150"/>
      <c r="O5" s="1150"/>
      <c r="P5" s="1150"/>
    </row>
    <row r="6" spans="1:17">
      <c r="B6" s="389"/>
      <c r="C6" s="389"/>
      <c r="D6" s="389"/>
      <c r="E6" s="389"/>
      <c r="F6" s="389"/>
      <c r="G6" s="389"/>
      <c r="H6" s="389"/>
      <c r="I6" s="389"/>
      <c r="J6" s="389"/>
      <c r="K6" s="389"/>
      <c r="L6" s="389"/>
      <c r="M6" s="389"/>
      <c r="N6" s="389"/>
      <c r="O6" s="389"/>
      <c r="P6" s="389"/>
    </row>
    <row r="7" spans="1:17" ht="60" customHeight="1">
      <c r="A7" s="1163" t="s">
        <v>222</v>
      </c>
      <c r="B7" s="1165" t="s">
        <v>3</v>
      </c>
      <c r="C7" s="1166" t="s">
        <v>50</v>
      </c>
      <c r="D7" s="1166" t="s">
        <v>242</v>
      </c>
      <c r="E7" s="1168" t="s">
        <v>206</v>
      </c>
      <c r="F7" s="1169"/>
      <c r="G7" s="1166" t="s">
        <v>58</v>
      </c>
      <c r="H7" s="1174" t="s">
        <v>31</v>
      </c>
      <c r="I7" s="1175"/>
      <c r="J7" s="1176"/>
      <c r="K7" s="1166" t="s">
        <v>63</v>
      </c>
      <c r="L7" s="1166" t="s">
        <v>62</v>
      </c>
      <c r="M7" s="1174" t="s">
        <v>31</v>
      </c>
      <c r="N7" s="1175"/>
      <c r="O7" s="1176"/>
      <c r="P7" s="1177" t="s">
        <v>51</v>
      </c>
      <c r="Q7" s="1172" t="s">
        <v>195</v>
      </c>
    </row>
    <row r="8" spans="1:17" ht="65.25" customHeight="1">
      <c r="A8" s="1164"/>
      <c r="B8" s="891"/>
      <c r="C8" s="1167"/>
      <c r="D8" s="1167"/>
      <c r="E8" s="36" t="s">
        <v>192</v>
      </c>
      <c r="F8" s="36" t="s">
        <v>193</v>
      </c>
      <c r="G8" s="1167"/>
      <c r="H8" s="36" t="s">
        <v>147</v>
      </c>
      <c r="I8" s="36" t="s">
        <v>225</v>
      </c>
      <c r="J8" s="36" t="s">
        <v>148</v>
      </c>
      <c r="K8" s="1167"/>
      <c r="L8" s="1167"/>
      <c r="M8" s="36" t="s">
        <v>147</v>
      </c>
      <c r="N8" s="36" t="s">
        <v>225</v>
      </c>
      <c r="O8" s="36" t="s">
        <v>148</v>
      </c>
      <c r="P8" s="906"/>
      <c r="Q8" s="1173"/>
    </row>
    <row r="9" spans="1:17" ht="33.75">
      <c r="A9" s="58">
        <v>1</v>
      </c>
      <c r="B9" s="388">
        <v>2</v>
      </c>
      <c r="C9" s="3">
        <v>3</v>
      </c>
      <c r="D9" s="3">
        <v>4</v>
      </c>
      <c r="E9" s="3">
        <v>5</v>
      </c>
      <c r="F9" s="3">
        <v>6</v>
      </c>
      <c r="G9" s="3" t="s">
        <v>253</v>
      </c>
      <c r="H9" s="3" t="s">
        <v>254</v>
      </c>
      <c r="I9" s="3" t="s">
        <v>255</v>
      </c>
      <c r="J9" s="3">
        <v>9</v>
      </c>
      <c r="K9" s="3">
        <v>10</v>
      </c>
      <c r="L9" s="3" t="s">
        <v>256</v>
      </c>
      <c r="M9" s="3" t="s">
        <v>257</v>
      </c>
      <c r="N9" s="3" t="s">
        <v>258</v>
      </c>
      <c r="O9" s="3" t="s">
        <v>259</v>
      </c>
      <c r="P9" s="3">
        <v>14</v>
      </c>
      <c r="Q9" s="3">
        <v>15</v>
      </c>
    </row>
    <row r="10" spans="1:17">
      <c r="A10" s="51"/>
      <c r="B10" s="1170" t="s">
        <v>72</v>
      </c>
      <c r="C10" s="1170"/>
      <c r="D10" s="1170"/>
      <c r="E10" s="1170"/>
      <c r="F10" s="1170"/>
      <c r="G10" s="1170"/>
      <c r="H10" s="1170"/>
      <c r="I10" s="1170"/>
      <c r="J10" s="1170"/>
      <c r="K10" s="1170"/>
      <c r="L10" s="1170"/>
      <c r="M10" s="1170"/>
      <c r="N10" s="1170"/>
      <c r="O10" s="1170"/>
      <c r="P10" s="1171"/>
      <c r="Q10" s="52"/>
    </row>
    <row r="11" spans="1:17" ht="22.5">
      <c r="A11" s="46"/>
      <c r="B11" s="35" t="s">
        <v>53</v>
      </c>
      <c r="C11" s="19">
        <v>5</v>
      </c>
      <c r="D11" s="21">
        <v>136</v>
      </c>
      <c r="E11" s="25">
        <f>1+1+2+1+1</f>
        <v>6</v>
      </c>
      <c r="F11" s="25">
        <f>1*13/10</f>
        <v>1</v>
      </c>
      <c r="G11" s="22">
        <f>(E11+F11)/D11/C11</f>
        <v>1.0290000000000001E-2</v>
      </c>
      <c r="H11" s="22">
        <f>G11-J11</f>
        <v>1.0290000000000001E-2</v>
      </c>
      <c r="I11" s="22">
        <f>(F11)/D11/C11</f>
        <v>1.47E-3</v>
      </c>
      <c r="J11" s="22"/>
      <c r="K11" s="19">
        <v>40000</v>
      </c>
      <c r="L11" s="23">
        <f>G11*K11</f>
        <v>411.6</v>
      </c>
      <c r="M11" s="23">
        <f>H11*K11</f>
        <v>411.6</v>
      </c>
      <c r="N11" s="23">
        <f>I11*K11</f>
        <v>58.8</v>
      </c>
      <c r="O11" s="23">
        <f>L11-M11</f>
        <v>0</v>
      </c>
      <c r="P11" s="20" t="s">
        <v>140</v>
      </c>
      <c r="Q11" s="20"/>
    </row>
    <row r="12" spans="1:17" ht="22.5">
      <c r="A12" s="46"/>
      <c r="B12" s="35" t="s">
        <v>54</v>
      </c>
      <c r="C12" s="19">
        <v>5</v>
      </c>
      <c r="D12" s="21">
        <v>136</v>
      </c>
      <c r="E12" s="25">
        <f>E11</f>
        <v>6</v>
      </c>
      <c r="F12" s="25">
        <f>F11</f>
        <v>1</v>
      </c>
      <c r="G12" s="22">
        <f>(E12+F12)/D12/C12</f>
        <v>1.0290000000000001E-2</v>
      </c>
      <c r="H12" s="22">
        <f t="shared" ref="H12:H18" si="0">G12-J12</f>
        <v>1.0290000000000001E-2</v>
      </c>
      <c r="I12" s="22">
        <f>(F12)/D12/C12</f>
        <v>1.47E-3</v>
      </c>
      <c r="J12" s="22"/>
      <c r="K12" s="19">
        <v>6700</v>
      </c>
      <c r="L12" s="23">
        <f>G12*K12</f>
        <v>68.94</v>
      </c>
      <c r="M12" s="23">
        <f t="shared" ref="M12:M18" si="1">H12*K12</f>
        <v>68.94</v>
      </c>
      <c r="N12" s="23">
        <f t="shared" ref="N12:N18" si="2">I12*K12</f>
        <v>9.85</v>
      </c>
      <c r="O12" s="23">
        <f t="shared" ref="O12:O18" si="3">L12-M12</f>
        <v>0</v>
      </c>
      <c r="P12" s="20" t="s">
        <v>140</v>
      </c>
      <c r="Q12" s="20"/>
    </row>
    <row r="13" spans="1:17" ht="33.75">
      <c r="A13" s="46"/>
      <c r="B13" s="35" t="s">
        <v>55</v>
      </c>
      <c r="C13" s="19">
        <v>5</v>
      </c>
      <c r="D13" s="21">
        <v>136</v>
      </c>
      <c r="E13" s="25">
        <v>1</v>
      </c>
      <c r="F13" s="25"/>
      <c r="G13" s="22">
        <f>(E13+F13)/D13/C13</f>
        <v>1.47E-3</v>
      </c>
      <c r="H13" s="22">
        <f t="shared" si="0"/>
        <v>1.47E-3</v>
      </c>
      <c r="I13" s="22"/>
      <c r="J13" s="22"/>
      <c r="K13" s="19">
        <v>25800</v>
      </c>
      <c r="L13" s="23">
        <f>G13*K13</f>
        <v>37.93</v>
      </c>
      <c r="M13" s="23">
        <f t="shared" si="1"/>
        <v>37.93</v>
      </c>
      <c r="N13" s="23">
        <f t="shared" si="2"/>
        <v>0</v>
      </c>
      <c r="O13" s="23">
        <f t="shared" si="3"/>
        <v>0</v>
      </c>
      <c r="P13" s="19" t="s">
        <v>65</v>
      </c>
      <c r="Q13" s="20"/>
    </row>
    <row r="14" spans="1:17">
      <c r="A14" s="46"/>
      <c r="B14" s="35" t="s">
        <v>56</v>
      </c>
      <c r="C14" s="19">
        <v>5</v>
      </c>
      <c r="D14" s="21">
        <v>136</v>
      </c>
      <c r="E14" s="25">
        <v>1</v>
      </c>
      <c r="F14" s="25"/>
      <c r="G14" s="22">
        <f>(E14+F14)/D14/C14</f>
        <v>1.47E-3</v>
      </c>
      <c r="H14" s="22">
        <f t="shared" si="0"/>
        <v>1.47E-3</v>
      </c>
      <c r="I14" s="22"/>
      <c r="J14" s="22"/>
      <c r="K14" s="19">
        <v>7500</v>
      </c>
      <c r="L14" s="23">
        <f>G14*K14</f>
        <v>11.03</v>
      </c>
      <c r="M14" s="23">
        <f t="shared" si="1"/>
        <v>11.03</v>
      </c>
      <c r="N14" s="23">
        <f t="shared" si="2"/>
        <v>0</v>
      </c>
      <c r="O14" s="23">
        <f t="shared" si="3"/>
        <v>0</v>
      </c>
      <c r="P14" s="19" t="s">
        <v>64</v>
      </c>
      <c r="Q14" s="20"/>
    </row>
    <row r="15" spans="1:17" ht="22.5">
      <c r="A15" s="46"/>
      <c r="B15" s="35" t="s">
        <v>60</v>
      </c>
      <c r="C15" s="19">
        <v>1</v>
      </c>
      <c r="D15" s="21">
        <v>136</v>
      </c>
      <c r="E15" s="25">
        <f>1*E12/5</f>
        <v>1</v>
      </c>
      <c r="F15" s="25">
        <f>1*F12/5</f>
        <v>0</v>
      </c>
      <c r="G15" s="22">
        <f t="shared" ref="G15:G75" si="4">(E15+F15)/D15/C15</f>
        <v>7.3499999999999998E-3</v>
      </c>
      <c r="H15" s="22">
        <f t="shared" si="0"/>
        <v>7.3499999999999998E-3</v>
      </c>
      <c r="I15" s="22">
        <f>(F15)/D15/C15</f>
        <v>0</v>
      </c>
      <c r="J15" s="22"/>
      <c r="K15" s="19">
        <v>7000</v>
      </c>
      <c r="L15" s="23">
        <f t="shared" ref="L15:L75" si="5">G15*K15</f>
        <v>51.45</v>
      </c>
      <c r="M15" s="23">
        <f t="shared" si="1"/>
        <v>51.45</v>
      </c>
      <c r="N15" s="23">
        <f t="shared" si="2"/>
        <v>0</v>
      </c>
      <c r="O15" s="23">
        <f t="shared" si="3"/>
        <v>0</v>
      </c>
      <c r="P15" s="19" t="s">
        <v>194</v>
      </c>
      <c r="Q15" s="20"/>
    </row>
    <row r="16" spans="1:17">
      <c r="A16" s="46"/>
      <c r="B16" s="35" t="s">
        <v>61</v>
      </c>
      <c r="C16" s="19">
        <v>1</v>
      </c>
      <c r="D16" s="21">
        <v>136</v>
      </c>
      <c r="E16" s="25">
        <f>1*E13</f>
        <v>1</v>
      </c>
      <c r="F16" s="25">
        <f>1*F13</f>
        <v>0</v>
      </c>
      <c r="G16" s="22">
        <f t="shared" si="4"/>
        <v>7.3499999999999998E-3</v>
      </c>
      <c r="H16" s="22">
        <f t="shared" si="0"/>
        <v>7.3499999999999998E-3</v>
      </c>
      <c r="I16" s="22"/>
      <c r="J16" s="22"/>
      <c r="K16" s="19">
        <v>9000</v>
      </c>
      <c r="L16" s="23">
        <f t="shared" si="5"/>
        <v>66.150000000000006</v>
      </c>
      <c r="M16" s="23">
        <f t="shared" si="1"/>
        <v>66.150000000000006</v>
      </c>
      <c r="N16" s="23">
        <f t="shared" si="2"/>
        <v>0</v>
      </c>
      <c r="O16" s="23">
        <f t="shared" si="3"/>
        <v>0</v>
      </c>
      <c r="P16" s="19" t="s">
        <v>59</v>
      </c>
      <c r="Q16" s="20"/>
    </row>
    <row r="17" spans="1:17" ht="22.5">
      <c r="A17" s="46"/>
      <c r="B17" s="35" t="s">
        <v>57</v>
      </c>
      <c r="C17" s="19">
        <v>1</v>
      </c>
      <c r="D17" s="21">
        <v>136</v>
      </c>
      <c r="E17" s="25">
        <f>1*E14*12</f>
        <v>12</v>
      </c>
      <c r="F17" s="25">
        <f>1*F14*12</f>
        <v>0</v>
      </c>
      <c r="G17" s="22">
        <f t="shared" si="4"/>
        <v>8.8239999999999999E-2</v>
      </c>
      <c r="H17" s="22">
        <f t="shared" si="0"/>
        <v>8.8239999999999999E-2</v>
      </c>
      <c r="I17" s="22"/>
      <c r="J17" s="22"/>
      <c r="K17" s="19">
        <v>90</v>
      </c>
      <c r="L17" s="23">
        <f t="shared" si="5"/>
        <v>7.94</v>
      </c>
      <c r="M17" s="23">
        <f t="shared" si="1"/>
        <v>7.94</v>
      </c>
      <c r="N17" s="23">
        <f t="shared" si="2"/>
        <v>0</v>
      </c>
      <c r="O17" s="23">
        <f t="shared" si="3"/>
        <v>0</v>
      </c>
      <c r="P17" s="19" t="s">
        <v>66</v>
      </c>
      <c r="Q17" s="20"/>
    </row>
    <row r="18" spans="1:17" ht="33.75">
      <c r="A18" s="46"/>
      <c r="B18" s="35" t="s">
        <v>52</v>
      </c>
      <c r="C18" s="19">
        <v>1</v>
      </c>
      <c r="D18" s="21">
        <v>136</v>
      </c>
      <c r="E18" s="21">
        <f>(1+4+1+2)*12</f>
        <v>96</v>
      </c>
      <c r="F18" s="21">
        <f>2*13*4</f>
        <v>104</v>
      </c>
      <c r="G18" s="22">
        <f t="shared" si="4"/>
        <v>1.4705900000000001</v>
      </c>
      <c r="H18" s="22">
        <f t="shared" si="0"/>
        <v>1.4705900000000001</v>
      </c>
      <c r="I18" s="22">
        <f>(F18)/D18/C18</f>
        <v>0.76471</v>
      </c>
      <c r="J18" s="22"/>
      <c r="K18" s="19">
        <v>220</v>
      </c>
      <c r="L18" s="23">
        <f t="shared" si="5"/>
        <v>323.52999999999997</v>
      </c>
      <c r="M18" s="23">
        <f t="shared" si="1"/>
        <v>323.52999999999997</v>
      </c>
      <c r="N18" s="23">
        <f t="shared" si="2"/>
        <v>168.24</v>
      </c>
      <c r="O18" s="23">
        <f t="shared" si="3"/>
        <v>0</v>
      </c>
      <c r="P18" s="20" t="s">
        <v>141</v>
      </c>
      <c r="Q18" s="20"/>
    </row>
    <row r="19" spans="1:17">
      <c r="A19" s="46"/>
      <c r="B19" s="1178" t="s">
        <v>67</v>
      </c>
      <c r="C19" s="1178"/>
      <c r="D19" s="1178"/>
      <c r="E19" s="1178"/>
      <c r="F19" s="1178"/>
      <c r="G19" s="1178"/>
      <c r="H19" s="1178"/>
      <c r="I19" s="1178"/>
      <c r="J19" s="1178"/>
      <c r="K19" s="1178"/>
      <c r="L19" s="1178"/>
      <c r="M19" s="1178"/>
      <c r="N19" s="1178"/>
      <c r="O19" s="1178"/>
      <c r="P19" s="1179"/>
      <c r="Q19" s="20"/>
    </row>
    <row r="20" spans="1:17" ht="45">
      <c r="A20" s="46"/>
      <c r="B20" s="35" t="s">
        <v>68</v>
      </c>
      <c r="C20" s="19">
        <v>3</v>
      </c>
      <c r="D20" s="21">
        <v>136</v>
      </c>
      <c r="E20" s="25">
        <f>1*6+1+1</f>
        <v>8</v>
      </c>
      <c r="F20" s="25">
        <f>1*13</f>
        <v>13</v>
      </c>
      <c r="G20" s="22">
        <f t="shared" si="4"/>
        <v>5.1470000000000002E-2</v>
      </c>
      <c r="H20" s="22">
        <f>G20-J20</f>
        <v>5.1470000000000002E-2</v>
      </c>
      <c r="I20" s="22"/>
      <c r="J20" s="22"/>
      <c r="K20" s="19">
        <v>500</v>
      </c>
      <c r="L20" s="23">
        <f t="shared" si="5"/>
        <v>25.74</v>
      </c>
      <c r="M20" s="23">
        <f>H20*K20</f>
        <v>25.74</v>
      </c>
      <c r="N20" s="23">
        <f>I20*K20</f>
        <v>0</v>
      </c>
      <c r="O20" s="23">
        <f>L20-M20</f>
        <v>0</v>
      </c>
      <c r="P20" s="20" t="s">
        <v>142</v>
      </c>
      <c r="Q20" s="20"/>
    </row>
    <row r="21" spans="1:17">
      <c r="A21" s="46"/>
      <c r="B21" s="35" t="s">
        <v>69</v>
      </c>
      <c r="C21" s="19">
        <v>5</v>
      </c>
      <c r="D21" s="21">
        <v>136</v>
      </c>
      <c r="E21" s="21">
        <v>2</v>
      </c>
      <c r="F21" s="21"/>
      <c r="G21" s="22">
        <f t="shared" si="4"/>
        <v>2.9399999999999999E-3</v>
      </c>
      <c r="H21" s="22">
        <f>G21-J21</f>
        <v>2.9399999999999999E-3</v>
      </c>
      <c r="I21" s="22"/>
      <c r="J21" s="22"/>
      <c r="K21" s="19">
        <v>5500</v>
      </c>
      <c r="L21" s="23">
        <f t="shared" si="5"/>
        <v>16.170000000000002</v>
      </c>
      <c r="M21" s="23">
        <f>H21*K21</f>
        <v>16.170000000000002</v>
      </c>
      <c r="N21" s="23">
        <f>I21*K21</f>
        <v>0</v>
      </c>
      <c r="O21" s="23">
        <f>L21-M21</f>
        <v>0</v>
      </c>
      <c r="P21" s="19" t="s">
        <v>70</v>
      </c>
      <c r="Q21" s="20"/>
    </row>
    <row r="22" spans="1:17">
      <c r="A22" s="46"/>
      <c r="B22" s="43" t="s">
        <v>214</v>
      </c>
      <c r="C22" s="38"/>
      <c r="D22" s="39"/>
      <c r="E22" s="39"/>
      <c r="F22" s="39"/>
      <c r="G22" s="40"/>
      <c r="H22" s="40"/>
      <c r="I22" s="40"/>
      <c r="J22" s="40"/>
      <c r="K22" s="38"/>
      <c r="L22" s="41">
        <f>SUM(L11:L18,L20:L21)</f>
        <v>1020.48</v>
      </c>
      <c r="M22" s="41">
        <f>SUM(M11:M18,M20:M21)</f>
        <v>1020.48</v>
      </c>
      <c r="N22" s="41">
        <f>SUM(N11:N18,N20:N21)</f>
        <v>236.89</v>
      </c>
      <c r="O22" s="41">
        <f>SUM(O11:O18,O20:O21)</f>
        <v>0</v>
      </c>
      <c r="P22" s="38"/>
      <c r="Q22" s="20"/>
    </row>
    <row r="23" spans="1:17">
      <c r="A23" s="46" t="s">
        <v>223</v>
      </c>
      <c r="B23" s="43"/>
      <c r="C23" s="38"/>
      <c r="D23" s="39"/>
      <c r="E23" s="39"/>
      <c r="F23" s="39"/>
      <c r="G23" s="40"/>
      <c r="H23" s="40"/>
      <c r="I23" s="40"/>
      <c r="J23" s="40"/>
      <c r="K23" s="38"/>
      <c r="L23" s="41">
        <f>SUM(M23:O23)</f>
        <v>236.89</v>
      </c>
      <c r="M23" s="41"/>
      <c r="N23" s="41">
        <f>N22</f>
        <v>236.89</v>
      </c>
      <c r="O23" s="41"/>
      <c r="P23" s="38" t="s">
        <v>294</v>
      </c>
      <c r="Q23" s="20"/>
    </row>
    <row r="24" spans="1:17">
      <c r="A24" s="46" t="s">
        <v>224</v>
      </c>
      <c r="B24" s="43"/>
      <c r="C24" s="38"/>
      <c r="D24" s="39"/>
      <c r="E24" s="39"/>
      <c r="F24" s="39"/>
      <c r="G24" s="40"/>
      <c r="H24" s="40"/>
      <c r="I24" s="40"/>
      <c r="J24" s="40"/>
      <c r="K24" s="38"/>
      <c r="L24" s="41">
        <f>SUM(M24:O24)</f>
        <v>783.59</v>
      </c>
      <c r="M24" s="41">
        <f>M22-N23</f>
        <v>783.59</v>
      </c>
      <c r="N24" s="41"/>
      <c r="O24" s="41"/>
      <c r="P24" s="38" t="s">
        <v>294</v>
      </c>
      <c r="Q24" s="20"/>
    </row>
    <row r="25" spans="1:17">
      <c r="A25" s="51"/>
      <c r="B25" s="1170" t="s">
        <v>71</v>
      </c>
      <c r="C25" s="1170"/>
      <c r="D25" s="1170"/>
      <c r="E25" s="1170"/>
      <c r="F25" s="1170"/>
      <c r="G25" s="1170"/>
      <c r="H25" s="1170"/>
      <c r="I25" s="1170"/>
      <c r="J25" s="1170"/>
      <c r="K25" s="1170"/>
      <c r="L25" s="1170"/>
      <c r="M25" s="1170"/>
      <c r="N25" s="1170"/>
      <c r="O25" s="1170"/>
      <c r="P25" s="1171"/>
      <c r="Q25" s="52"/>
    </row>
    <row r="26" spans="1:17" ht="22.5">
      <c r="A26" s="46"/>
      <c r="B26" s="35" t="s">
        <v>73</v>
      </c>
      <c r="C26" s="19">
        <v>1</v>
      </c>
      <c r="D26" s="21">
        <v>136</v>
      </c>
      <c r="E26" s="21">
        <f>6*1</f>
        <v>6</v>
      </c>
      <c r="F26" s="25">
        <f>13</f>
        <v>13</v>
      </c>
      <c r="G26" s="22">
        <f t="shared" si="4"/>
        <v>0.13971</v>
      </c>
      <c r="H26" s="22">
        <f t="shared" ref="H26:H66" si="6">G26-J26</f>
        <v>0.13971</v>
      </c>
      <c r="I26" s="22">
        <f t="shared" ref="I26:I66" si="7">(F26)/D26/C26</f>
        <v>9.5589999999999994E-2</v>
      </c>
      <c r="J26" s="22"/>
      <c r="K26" s="19">
        <v>170</v>
      </c>
      <c r="L26" s="23">
        <f t="shared" si="5"/>
        <v>23.75</v>
      </c>
      <c r="M26" s="23">
        <f t="shared" ref="M26:M66" si="8">H26*K26</f>
        <v>23.75</v>
      </c>
      <c r="N26" s="23">
        <f t="shared" ref="N26:N66" si="9">I26*K26</f>
        <v>16.25</v>
      </c>
      <c r="O26" s="23">
        <f t="shared" ref="O26:O66" si="10">L26-M26</f>
        <v>0</v>
      </c>
      <c r="P26" s="19" t="s">
        <v>143</v>
      </c>
      <c r="Q26" s="20"/>
    </row>
    <row r="27" spans="1:17">
      <c r="A27" s="46"/>
      <c r="B27" s="35" t="s">
        <v>74</v>
      </c>
      <c r="C27" s="19">
        <v>5</v>
      </c>
      <c r="D27" s="21">
        <v>136</v>
      </c>
      <c r="E27" s="21">
        <f t="shared" ref="E27:E29" si="11">6*1</f>
        <v>6</v>
      </c>
      <c r="F27" s="25">
        <f>13</f>
        <v>13</v>
      </c>
      <c r="G27" s="22">
        <f t="shared" si="4"/>
        <v>2.794E-2</v>
      </c>
      <c r="H27" s="22">
        <f t="shared" si="6"/>
        <v>2.794E-2</v>
      </c>
      <c r="I27" s="22">
        <f t="shared" si="7"/>
        <v>1.9120000000000002E-2</v>
      </c>
      <c r="J27" s="22"/>
      <c r="K27" s="19">
        <v>360</v>
      </c>
      <c r="L27" s="23">
        <f t="shared" si="5"/>
        <v>10.06</v>
      </c>
      <c r="M27" s="23">
        <f t="shared" si="8"/>
        <v>10.06</v>
      </c>
      <c r="N27" s="23">
        <f t="shared" si="9"/>
        <v>6.88</v>
      </c>
      <c r="O27" s="23">
        <f t="shared" si="10"/>
        <v>0</v>
      </c>
      <c r="P27" s="19" t="s">
        <v>143</v>
      </c>
      <c r="Q27" s="20"/>
    </row>
    <row r="28" spans="1:17">
      <c r="A28" s="46"/>
      <c r="B28" s="35" t="s">
        <v>75</v>
      </c>
      <c r="C28" s="19">
        <v>3</v>
      </c>
      <c r="D28" s="21">
        <v>136</v>
      </c>
      <c r="E28" s="21">
        <f t="shared" si="11"/>
        <v>6</v>
      </c>
      <c r="F28" s="25">
        <f>13</f>
        <v>13</v>
      </c>
      <c r="G28" s="22">
        <f t="shared" si="4"/>
        <v>4.657E-2</v>
      </c>
      <c r="H28" s="22">
        <f t="shared" si="6"/>
        <v>4.657E-2</v>
      </c>
      <c r="I28" s="22">
        <f t="shared" si="7"/>
        <v>3.1859999999999999E-2</v>
      </c>
      <c r="J28" s="22"/>
      <c r="K28" s="19">
        <v>20</v>
      </c>
      <c r="L28" s="23">
        <f t="shared" si="5"/>
        <v>0.93</v>
      </c>
      <c r="M28" s="23">
        <f t="shared" si="8"/>
        <v>0.93</v>
      </c>
      <c r="N28" s="23">
        <f t="shared" si="9"/>
        <v>0.64</v>
      </c>
      <c r="O28" s="23">
        <f t="shared" si="10"/>
        <v>0</v>
      </c>
      <c r="P28" s="19" t="s">
        <v>143</v>
      </c>
      <c r="Q28" s="20"/>
    </row>
    <row r="29" spans="1:17">
      <c r="A29" s="46"/>
      <c r="B29" s="35" t="s">
        <v>76</v>
      </c>
      <c r="C29" s="19">
        <v>1</v>
      </c>
      <c r="D29" s="21">
        <v>136</v>
      </c>
      <c r="E29" s="21">
        <f t="shared" si="11"/>
        <v>6</v>
      </c>
      <c r="F29" s="25">
        <f>13</f>
        <v>13</v>
      </c>
      <c r="G29" s="22">
        <f t="shared" si="4"/>
        <v>0.13971</v>
      </c>
      <c r="H29" s="22">
        <f t="shared" si="6"/>
        <v>0.13971</v>
      </c>
      <c r="I29" s="22">
        <f t="shared" si="7"/>
        <v>9.5589999999999994E-2</v>
      </c>
      <c r="J29" s="22"/>
      <c r="K29" s="19">
        <v>20</v>
      </c>
      <c r="L29" s="23">
        <f t="shared" si="5"/>
        <v>2.79</v>
      </c>
      <c r="M29" s="23">
        <f t="shared" si="8"/>
        <v>2.79</v>
      </c>
      <c r="N29" s="23">
        <f t="shared" si="9"/>
        <v>1.91</v>
      </c>
      <c r="O29" s="23">
        <f t="shared" si="10"/>
        <v>0</v>
      </c>
      <c r="P29" s="19" t="s">
        <v>143</v>
      </c>
      <c r="Q29" s="20"/>
    </row>
    <row r="30" spans="1:17">
      <c r="A30" s="46"/>
      <c r="B30" s="35" t="s">
        <v>77</v>
      </c>
      <c r="C30" s="19">
        <v>1</v>
      </c>
      <c r="D30" s="21">
        <v>136</v>
      </c>
      <c r="E30" s="21">
        <v>5</v>
      </c>
      <c r="F30" s="21"/>
      <c r="G30" s="22">
        <f t="shared" si="4"/>
        <v>3.6760000000000001E-2</v>
      </c>
      <c r="H30" s="22">
        <f t="shared" si="6"/>
        <v>3.6760000000000001E-2</v>
      </c>
      <c r="I30" s="22">
        <f t="shared" si="7"/>
        <v>0</v>
      </c>
      <c r="J30" s="22"/>
      <c r="K30" s="19">
        <v>120</v>
      </c>
      <c r="L30" s="23">
        <f t="shared" si="5"/>
        <v>4.41</v>
      </c>
      <c r="M30" s="23">
        <f t="shared" si="8"/>
        <v>4.41</v>
      </c>
      <c r="N30" s="23">
        <f t="shared" si="9"/>
        <v>0</v>
      </c>
      <c r="O30" s="23">
        <f t="shared" si="10"/>
        <v>0</v>
      </c>
      <c r="P30" s="19" t="s">
        <v>78</v>
      </c>
      <c r="Q30" s="20"/>
    </row>
    <row r="31" spans="1:17">
      <c r="A31" s="46"/>
      <c r="B31" s="35" t="s">
        <v>79</v>
      </c>
      <c r="C31" s="19">
        <v>1</v>
      </c>
      <c r="D31" s="21">
        <v>136</v>
      </c>
      <c r="E31" s="25">
        <f>6*4</f>
        <v>24</v>
      </c>
      <c r="F31" s="25">
        <f>4*8</f>
        <v>32</v>
      </c>
      <c r="G31" s="22">
        <f t="shared" si="4"/>
        <v>0.41176000000000001</v>
      </c>
      <c r="H31" s="22">
        <f t="shared" si="6"/>
        <v>0.41176000000000001</v>
      </c>
      <c r="I31" s="22">
        <f t="shared" si="7"/>
        <v>0.23529</v>
      </c>
      <c r="J31" s="22"/>
      <c r="K31" s="19">
        <v>15</v>
      </c>
      <c r="L31" s="23">
        <f t="shared" si="5"/>
        <v>6.18</v>
      </c>
      <c r="M31" s="23">
        <f t="shared" si="8"/>
        <v>6.18</v>
      </c>
      <c r="N31" s="23">
        <f t="shared" si="9"/>
        <v>3.53</v>
      </c>
      <c r="O31" s="23">
        <f t="shared" si="10"/>
        <v>0</v>
      </c>
      <c r="P31" s="27" t="s">
        <v>80</v>
      </c>
      <c r="Q31" s="20"/>
    </row>
    <row r="32" spans="1:17">
      <c r="A32" s="46"/>
      <c r="B32" s="35" t="s">
        <v>81</v>
      </c>
      <c r="C32" s="19">
        <v>1</v>
      </c>
      <c r="D32" s="21">
        <v>136</v>
      </c>
      <c r="E32" s="25">
        <f>6*4</f>
        <v>24</v>
      </c>
      <c r="F32" s="25">
        <f>4*136</f>
        <v>544</v>
      </c>
      <c r="G32" s="22">
        <f t="shared" si="4"/>
        <v>4.1764700000000001</v>
      </c>
      <c r="H32" s="22">
        <f t="shared" si="6"/>
        <v>4.1764700000000001</v>
      </c>
      <c r="I32" s="22">
        <f t="shared" si="7"/>
        <v>4</v>
      </c>
      <c r="J32" s="22"/>
      <c r="K32" s="19">
        <v>15</v>
      </c>
      <c r="L32" s="23">
        <f t="shared" si="5"/>
        <v>62.65</v>
      </c>
      <c r="M32" s="23">
        <f t="shared" si="8"/>
        <v>62.65</v>
      </c>
      <c r="N32" s="23">
        <f t="shared" si="9"/>
        <v>60</v>
      </c>
      <c r="O32" s="23">
        <f t="shared" si="10"/>
        <v>0</v>
      </c>
      <c r="P32" s="27" t="s">
        <v>356</v>
      </c>
      <c r="Q32" s="20"/>
    </row>
    <row r="33" spans="1:17" ht="22.5">
      <c r="A33" s="46"/>
      <c r="B33" s="35" t="s">
        <v>82</v>
      </c>
      <c r="C33" s="19">
        <v>1</v>
      </c>
      <c r="D33" s="21">
        <v>136</v>
      </c>
      <c r="E33" s="21">
        <f>6*1</f>
        <v>6</v>
      </c>
      <c r="F33" s="21">
        <f>13*1</f>
        <v>13</v>
      </c>
      <c r="G33" s="22">
        <f t="shared" si="4"/>
        <v>0.13971</v>
      </c>
      <c r="H33" s="22">
        <f t="shared" si="6"/>
        <v>0.13971</v>
      </c>
      <c r="I33" s="22">
        <f t="shared" si="7"/>
        <v>9.5589999999999994E-2</v>
      </c>
      <c r="J33" s="22"/>
      <c r="K33" s="19">
        <v>250</v>
      </c>
      <c r="L33" s="23">
        <f t="shared" si="5"/>
        <v>34.93</v>
      </c>
      <c r="M33" s="23">
        <f t="shared" si="8"/>
        <v>34.93</v>
      </c>
      <c r="N33" s="23">
        <f t="shared" si="9"/>
        <v>23.9</v>
      </c>
      <c r="O33" s="23">
        <f t="shared" si="10"/>
        <v>0</v>
      </c>
      <c r="P33" s="26" t="s">
        <v>84</v>
      </c>
      <c r="Q33" s="20"/>
    </row>
    <row r="34" spans="1:17">
      <c r="A34" s="46"/>
      <c r="B34" s="35" t="s">
        <v>83</v>
      </c>
      <c r="C34" s="19">
        <v>1</v>
      </c>
      <c r="D34" s="21">
        <v>136</v>
      </c>
      <c r="E34" s="21">
        <f>6*1</f>
        <v>6</v>
      </c>
      <c r="F34" s="21">
        <f>13*1</f>
        <v>13</v>
      </c>
      <c r="G34" s="22">
        <f t="shared" si="4"/>
        <v>0.13971</v>
      </c>
      <c r="H34" s="22">
        <f t="shared" si="6"/>
        <v>0.13971</v>
      </c>
      <c r="I34" s="22">
        <f t="shared" si="7"/>
        <v>9.5589999999999994E-2</v>
      </c>
      <c r="J34" s="22"/>
      <c r="K34" s="19">
        <v>260</v>
      </c>
      <c r="L34" s="23">
        <f t="shared" si="5"/>
        <v>36.32</v>
      </c>
      <c r="M34" s="23">
        <f t="shared" si="8"/>
        <v>36.32</v>
      </c>
      <c r="N34" s="23">
        <f t="shared" si="9"/>
        <v>24.85</v>
      </c>
      <c r="O34" s="23">
        <f t="shared" si="10"/>
        <v>0</v>
      </c>
      <c r="P34" s="27" t="s">
        <v>143</v>
      </c>
      <c r="Q34" s="20"/>
    </row>
    <row r="35" spans="1:17">
      <c r="A35" s="46"/>
      <c r="B35" s="35" t="s">
        <v>85</v>
      </c>
      <c r="C35" s="19">
        <v>1</v>
      </c>
      <c r="D35" s="21">
        <v>136</v>
      </c>
      <c r="E35" s="25">
        <f>6*4</f>
        <v>24</v>
      </c>
      <c r="F35" s="25">
        <f>4*8</f>
        <v>32</v>
      </c>
      <c r="G35" s="22">
        <f t="shared" si="4"/>
        <v>0.41176000000000001</v>
      </c>
      <c r="H35" s="22">
        <f t="shared" si="6"/>
        <v>0.41176000000000001</v>
      </c>
      <c r="I35" s="22">
        <f t="shared" si="7"/>
        <v>0.23529</v>
      </c>
      <c r="J35" s="22"/>
      <c r="K35" s="19">
        <v>10</v>
      </c>
      <c r="L35" s="23">
        <f t="shared" si="5"/>
        <v>4.12</v>
      </c>
      <c r="M35" s="23">
        <f t="shared" si="8"/>
        <v>4.12</v>
      </c>
      <c r="N35" s="23">
        <f t="shared" si="9"/>
        <v>2.35</v>
      </c>
      <c r="O35" s="23">
        <f t="shared" si="10"/>
        <v>0</v>
      </c>
      <c r="P35" s="27" t="s">
        <v>80</v>
      </c>
      <c r="Q35" s="20"/>
    </row>
    <row r="36" spans="1:17">
      <c r="A36" s="46"/>
      <c r="B36" s="35" t="s">
        <v>86</v>
      </c>
      <c r="C36" s="19">
        <v>5</v>
      </c>
      <c r="D36" s="21">
        <v>136</v>
      </c>
      <c r="E36" s="21">
        <f>6*1</f>
        <v>6</v>
      </c>
      <c r="F36" s="21">
        <f>13*1</f>
        <v>13</v>
      </c>
      <c r="G36" s="22">
        <f t="shared" si="4"/>
        <v>2.794E-2</v>
      </c>
      <c r="H36" s="22">
        <f t="shared" si="6"/>
        <v>2.794E-2</v>
      </c>
      <c r="I36" s="22">
        <f t="shared" si="7"/>
        <v>1.9120000000000002E-2</v>
      </c>
      <c r="J36" s="22"/>
      <c r="K36" s="19">
        <v>27</v>
      </c>
      <c r="L36" s="23">
        <f t="shared" si="5"/>
        <v>0.75</v>
      </c>
      <c r="M36" s="23">
        <f t="shared" si="8"/>
        <v>0.75</v>
      </c>
      <c r="N36" s="23">
        <f t="shared" si="9"/>
        <v>0.52</v>
      </c>
      <c r="O36" s="23">
        <f t="shared" si="10"/>
        <v>0</v>
      </c>
      <c r="P36" s="19" t="s">
        <v>143</v>
      </c>
      <c r="Q36" s="20"/>
    </row>
    <row r="37" spans="1:17">
      <c r="A37" s="46"/>
      <c r="B37" s="35" t="s">
        <v>87</v>
      </c>
      <c r="C37" s="19">
        <v>3</v>
      </c>
      <c r="D37" s="21">
        <v>136</v>
      </c>
      <c r="E37" s="21">
        <f>6*1</f>
        <v>6</v>
      </c>
      <c r="F37" s="21">
        <f>13*1</f>
        <v>13</v>
      </c>
      <c r="G37" s="22">
        <f t="shared" si="4"/>
        <v>4.657E-2</v>
      </c>
      <c r="H37" s="22">
        <f t="shared" si="6"/>
        <v>4.657E-2</v>
      </c>
      <c r="I37" s="22">
        <f t="shared" si="7"/>
        <v>3.1859999999999999E-2</v>
      </c>
      <c r="J37" s="22"/>
      <c r="K37" s="19">
        <v>250</v>
      </c>
      <c r="L37" s="23">
        <f t="shared" si="5"/>
        <v>11.64</v>
      </c>
      <c r="M37" s="23">
        <f t="shared" si="8"/>
        <v>11.64</v>
      </c>
      <c r="N37" s="23">
        <f t="shared" si="9"/>
        <v>7.97</v>
      </c>
      <c r="O37" s="23">
        <f t="shared" si="10"/>
        <v>0</v>
      </c>
      <c r="P37" s="19" t="s">
        <v>143</v>
      </c>
      <c r="Q37" s="20"/>
    </row>
    <row r="38" spans="1:17">
      <c r="A38" s="46"/>
      <c r="B38" s="35" t="s">
        <v>88</v>
      </c>
      <c r="C38" s="19">
        <v>3</v>
      </c>
      <c r="D38" s="21">
        <v>136</v>
      </c>
      <c r="E38" s="21">
        <f>6*1</f>
        <v>6</v>
      </c>
      <c r="F38" s="21">
        <f>13*1</f>
        <v>13</v>
      </c>
      <c r="G38" s="22">
        <f t="shared" si="4"/>
        <v>4.657E-2</v>
      </c>
      <c r="H38" s="22">
        <f t="shared" si="6"/>
        <v>4.657E-2</v>
      </c>
      <c r="I38" s="22">
        <f t="shared" si="7"/>
        <v>3.1859999999999999E-2</v>
      </c>
      <c r="J38" s="22"/>
      <c r="K38" s="19">
        <v>316</v>
      </c>
      <c r="L38" s="23">
        <f t="shared" si="5"/>
        <v>14.72</v>
      </c>
      <c r="M38" s="23">
        <f t="shared" si="8"/>
        <v>14.72</v>
      </c>
      <c r="N38" s="23">
        <f t="shared" si="9"/>
        <v>10.07</v>
      </c>
      <c r="O38" s="23">
        <f t="shared" si="10"/>
        <v>0</v>
      </c>
      <c r="P38" s="19" t="s">
        <v>143</v>
      </c>
      <c r="Q38" s="20"/>
    </row>
    <row r="39" spans="1:17">
      <c r="A39" s="46"/>
      <c r="B39" s="35" t="s">
        <v>89</v>
      </c>
      <c r="C39" s="19">
        <v>1</v>
      </c>
      <c r="D39" s="21">
        <v>136</v>
      </c>
      <c r="E39" s="21">
        <f>6*4</f>
        <v>24</v>
      </c>
      <c r="F39" s="21">
        <f>13*4</f>
        <v>52</v>
      </c>
      <c r="G39" s="22">
        <f t="shared" si="4"/>
        <v>0.55881999999999998</v>
      </c>
      <c r="H39" s="22">
        <f t="shared" si="6"/>
        <v>0.55881999999999998</v>
      </c>
      <c r="I39" s="22">
        <f t="shared" si="7"/>
        <v>0.38235000000000002</v>
      </c>
      <c r="J39" s="22"/>
      <c r="K39" s="19">
        <v>20</v>
      </c>
      <c r="L39" s="23">
        <f t="shared" si="5"/>
        <v>11.18</v>
      </c>
      <c r="M39" s="23">
        <f t="shared" si="8"/>
        <v>11.18</v>
      </c>
      <c r="N39" s="23">
        <f t="shared" si="9"/>
        <v>7.65</v>
      </c>
      <c r="O39" s="23">
        <f t="shared" si="10"/>
        <v>0</v>
      </c>
      <c r="P39" s="19" t="s">
        <v>145</v>
      </c>
      <c r="Q39" s="20"/>
    </row>
    <row r="40" spans="1:17">
      <c r="A40" s="46"/>
      <c r="B40" s="35" t="s">
        <v>90</v>
      </c>
      <c r="C40" s="19">
        <v>1</v>
      </c>
      <c r="D40" s="21">
        <v>136</v>
      </c>
      <c r="E40" s="21">
        <f>6*4</f>
        <v>24</v>
      </c>
      <c r="F40" s="21">
        <f>13*4</f>
        <v>52</v>
      </c>
      <c r="G40" s="22">
        <f t="shared" si="4"/>
        <v>0.55881999999999998</v>
      </c>
      <c r="H40" s="22">
        <f t="shared" si="6"/>
        <v>0.55881999999999998</v>
      </c>
      <c r="I40" s="22">
        <f t="shared" si="7"/>
        <v>0.38235000000000002</v>
      </c>
      <c r="J40" s="22"/>
      <c r="K40" s="19">
        <v>30</v>
      </c>
      <c r="L40" s="23">
        <f t="shared" si="5"/>
        <v>16.760000000000002</v>
      </c>
      <c r="M40" s="23">
        <f t="shared" si="8"/>
        <v>16.760000000000002</v>
      </c>
      <c r="N40" s="23">
        <f t="shared" si="9"/>
        <v>11.47</v>
      </c>
      <c r="O40" s="23">
        <f t="shared" si="10"/>
        <v>0</v>
      </c>
      <c r="P40" s="19" t="s">
        <v>145</v>
      </c>
      <c r="Q40" s="20"/>
    </row>
    <row r="41" spans="1:17">
      <c r="A41" s="46"/>
      <c r="B41" s="35" t="s">
        <v>318</v>
      </c>
      <c r="C41" s="19">
        <v>1</v>
      </c>
      <c r="D41" s="21">
        <v>136</v>
      </c>
      <c r="E41" s="21">
        <f>6*1</f>
        <v>6</v>
      </c>
      <c r="F41" s="21">
        <f>13*1</f>
        <v>13</v>
      </c>
      <c r="G41" s="22">
        <f t="shared" si="4"/>
        <v>0.13971</v>
      </c>
      <c r="H41" s="22">
        <f t="shared" si="6"/>
        <v>0.13971</v>
      </c>
      <c r="I41" s="22">
        <f t="shared" si="7"/>
        <v>9.5589999999999994E-2</v>
      </c>
      <c r="J41" s="22"/>
      <c r="K41" s="19">
        <v>20</v>
      </c>
      <c r="L41" s="23">
        <f t="shared" si="5"/>
        <v>2.79</v>
      </c>
      <c r="M41" s="23">
        <f t="shared" si="8"/>
        <v>2.79</v>
      </c>
      <c r="N41" s="23">
        <f t="shared" si="9"/>
        <v>1.91</v>
      </c>
      <c r="O41" s="23">
        <f t="shared" si="10"/>
        <v>0</v>
      </c>
      <c r="P41" s="19" t="s">
        <v>143</v>
      </c>
      <c r="Q41" s="20"/>
    </row>
    <row r="42" spans="1:17">
      <c r="A42" s="46"/>
      <c r="B42" s="35" t="s">
        <v>91</v>
      </c>
      <c r="C42" s="19">
        <v>1</v>
      </c>
      <c r="D42" s="21">
        <v>136</v>
      </c>
      <c r="E42" s="21">
        <f>6*4</f>
        <v>24</v>
      </c>
      <c r="F42" s="21">
        <f>13*4</f>
        <v>52</v>
      </c>
      <c r="G42" s="22">
        <f t="shared" si="4"/>
        <v>0.55881999999999998</v>
      </c>
      <c r="H42" s="22">
        <f t="shared" si="6"/>
        <v>0.55881999999999998</v>
      </c>
      <c r="I42" s="22">
        <f t="shared" si="7"/>
        <v>0.38235000000000002</v>
      </c>
      <c r="J42" s="22"/>
      <c r="K42" s="19">
        <v>25</v>
      </c>
      <c r="L42" s="23">
        <f t="shared" si="5"/>
        <v>13.97</v>
      </c>
      <c r="M42" s="23">
        <f t="shared" si="8"/>
        <v>13.97</v>
      </c>
      <c r="N42" s="23">
        <f t="shared" si="9"/>
        <v>9.56</v>
      </c>
      <c r="O42" s="23">
        <f t="shared" si="10"/>
        <v>0</v>
      </c>
      <c r="P42" s="19" t="s">
        <v>145</v>
      </c>
      <c r="Q42" s="20"/>
    </row>
    <row r="43" spans="1:17">
      <c r="A43" s="46"/>
      <c r="B43" s="35" t="s">
        <v>92</v>
      </c>
      <c r="C43" s="19">
        <v>1</v>
      </c>
      <c r="D43" s="21">
        <v>136</v>
      </c>
      <c r="E43" s="21">
        <f>6*1</f>
        <v>6</v>
      </c>
      <c r="F43" s="21">
        <f>13*1</f>
        <v>13</v>
      </c>
      <c r="G43" s="22">
        <f t="shared" si="4"/>
        <v>0.13971</v>
      </c>
      <c r="H43" s="22">
        <f t="shared" si="6"/>
        <v>0.13971</v>
      </c>
      <c r="I43" s="22">
        <f t="shared" si="7"/>
        <v>9.5589999999999994E-2</v>
      </c>
      <c r="J43" s="22"/>
      <c r="K43" s="19">
        <v>60</v>
      </c>
      <c r="L43" s="23">
        <f t="shared" si="5"/>
        <v>8.3800000000000008</v>
      </c>
      <c r="M43" s="23">
        <f t="shared" si="8"/>
        <v>8.3800000000000008</v>
      </c>
      <c r="N43" s="23">
        <f t="shared" si="9"/>
        <v>5.74</v>
      </c>
      <c r="O43" s="23">
        <f t="shared" si="10"/>
        <v>0</v>
      </c>
      <c r="P43" s="19" t="s">
        <v>143</v>
      </c>
      <c r="Q43" s="20"/>
    </row>
    <row r="44" spans="1:17">
      <c r="A44" s="46"/>
      <c r="B44" s="35" t="s">
        <v>93</v>
      </c>
      <c r="C44" s="19">
        <v>1</v>
      </c>
      <c r="D44" s="21">
        <v>136</v>
      </c>
      <c r="E44" s="21">
        <f>6*1</f>
        <v>6</v>
      </c>
      <c r="F44" s="21">
        <f>13*1</f>
        <v>13</v>
      </c>
      <c r="G44" s="22">
        <f t="shared" si="4"/>
        <v>0.13971</v>
      </c>
      <c r="H44" s="22">
        <f t="shared" si="6"/>
        <v>0.13971</v>
      </c>
      <c r="I44" s="22">
        <f t="shared" si="7"/>
        <v>9.5589999999999994E-2</v>
      </c>
      <c r="J44" s="22"/>
      <c r="K44" s="19">
        <v>60</v>
      </c>
      <c r="L44" s="23">
        <f t="shared" si="5"/>
        <v>8.3800000000000008</v>
      </c>
      <c r="M44" s="23">
        <f t="shared" si="8"/>
        <v>8.3800000000000008</v>
      </c>
      <c r="N44" s="23">
        <f t="shared" si="9"/>
        <v>5.74</v>
      </c>
      <c r="O44" s="23">
        <f t="shared" si="10"/>
        <v>0</v>
      </c>
      <c r="P44" s="19" t="s">
        <v>143</v>
      </c>
      <c r="Q44" s="20"/>
    </row>
    <row r="45" spans="1:17">
      <c r="A45" s="46"/>
      <c r="B45" s="35" t="s">
        <v>94</v>
      </c>
      <c r="C45" s="19">
        <v>5</v>
      </c>
      <c r="D45" s="21">
        <v>136</v>
      </c>
      <c r="E45" s="21">
        <f>6*1</f>
        <v>6</v>
      </c>
      <c r="F45" s="21">
        <f>13*1</f>
        <v>13</v>
      </c>
      <c r="G45" s="22">
        <f t="shared" si="4"/>
        <v>2.794E-2</v>
      </c>
      <c r="H45" s="22">
        <f t="shared" si="6"/>
        <v>2.794E-2</v>
      </c>
      <c r="I45" s="22">
        <f t="shared" si="7"/>
        <v>1.9120000000000002E-2</v>
      </c>
      <c r="J45" s="22"/>
      <c r="K45" s="19">
        <v>1000</v>
      </c>
      <c r="L45" s="23">
        <f t="shared" si="5"/>
        <v>27.94</v>
      </c>
      <c r="M45" s="23">
        <f t="shared" si="8"/>
        <v>27.94</v>
      </c>
      <c r="N45" s="23">
        <f t="shared" si="9"/>
        <v>19.12</v>
      </c>
      <c r="O45" s="23">
        <f t="shared" si="10"/>
        <v>0</v>
      </c>
      <c r="P45" s="19" t="s">
        <v>143</v>
      </c>
      <c r="Q45" s="20"/>
    </row>
    <row r="46" spans="1:17">
      <c r="A46" s="46"/>
      <c r="B46" s="35" t="s">
        <v>95</v>
      </c>
      <c r="C46" s="19">
        <v>1</v>
      </c>
      <c r="D46" s="21">
        <v>136</v>
      </c>
      <c r="E46" s="21">
        <f>6*4</f>
        <v>24</v>
      </c>
      <c r="F46" s="21">
        <f>13*4</f>
        <v>52</v>
      </c>
      <c r="G46" s="22">
        <f t="shared" si="4"/>
        <v>0.55881999999999998</v>
      </c>
      <c r="H46" s="22">
        <f t="shared" si="6"/>
        <v>0.55881999999999998</v>
      </c>
      <c r="I46" s="22">
        <f t="shared" si="7"/>
        <v>0.38235000000000002</v>
      </c>
      <c r="J46" s="22"/>
      <c r="K46" s="19">
        <v>20</v>
      </c>
      <c r="L46" s="23">
        <f t="shared" si="5"/>
        <v>11.18</v>
      </c>
      <c r="M46" s="23">
        <f t="shared" si="8"/>
        <v>11.18</v>
      </c>
      <c r="N46" s="23">
        <f t="shared" si="9"/>
        <v>7.65</v>
      </c>
      <c r="O46" s="23">
        <f t="shared" si="10"/>
        <v>0</v>
      </c>
      <c r="P46" s="19" t="s">
        <v>145</v>
      </c>
      <c r="Q46" s="20"/>
    </row>
    <row r="47" spans="1:17">
      <c r="A47" s="46"/>
      <c r="B47" s="35" t="s">
        <v>96</v>
      </c>
      <c r="C47" s="19">
        <v>1</v>
      </c>
      <c r="D47" s="21">
        <v>136</v>
      </c>
      <c r="E47" s="21">
        <f>6*1</f>
        <v>6</v>
      </c>
      <c r="F47" s="21">
        <f>13*1</f>
        <v>13</v>
      </c>
      <c r="G47" s="22">
        <f t="shared" si="4"/>
        <v>0.13971</v>
      </c>
      <c r="H47" s="22">
        <f t="shared" si="6"/>
        <v>0.13971</v>
      </c>
      <c r="I47" s="22">
        <f t="shared" si="7"/>
        <v>9.5589999999999994E-2</v>
      </c>
      <c r="J47" s="22"/>
      <c r="K47" s="19">
        <v>25</v>
      </c>
      <c r="L47" s="23">
        <f t="shared" si="5"/>
        <v>3.49</v>
      </c>
      <c r="M47" s="23">
        <f t="shared" si="8"/>
        <v>3.49</v>
      </c>
      <c r="N47" s="23">
        <f t="shared" si="9"/>
        <v>2.39</v>
      </c>
      <c r="O47" s="23">
        <f t="shared" si="10"/>
        <v>0</v>
      </c>
      <c r="P47" s="19" t="s">
        <v>143</v>
      </c>
      <c r="Q47" s="20"/>
    </row>
    <row r="48" spans="1:17">
      <c r="A48" s="46"/>
      <c r="B48" s="35" t="s">
        <v>97</v>
      </c>
      <c r="C48" s="19">
        <v>5</v>
      </c>
      <c r="D48" s="21">
        <v>136</v>
      </c>
      <c r="E48" s="21">
        <f>6*1</f>
        <v>6</v>
      </c>
      <c r="F48" s="21">
        <f>13*1</f>
        <v>13</v>
      </c>
      <c r="G48" s="22">
        <f t="shared" si="4"/>
        <v>2.794E-2</v>
      </c>
      <c r="H48" s="22">
        <f t="shared" si="6"/>
        <v>2.794E-2</v>
      </c>
      <c r="I48" s="22">
        <f t="shared" si="7"/>
        <v>1.9120000000000002E-2</v>
      </c>
      <c r="J48" s="22"/>
      <c r="K48" s="19">
        <v>60</v>
      </c>
      <c r="L48" s="23">
        <f t="shared" si="5"/>
        <v>1.68</v>
      </c>
      <c r="M48" s="23">
        <f t="shared" si="8"/>
        <v>1.68</v>
      </c>
      <c r="N48" s="23">
        <f t="shared" si="9"/>
        <v>1.1499999999999999</v>
      </c>
      <c r="O48" s="23">
        <f t="shared" si="10"/>
        <v>0</v>
      </c>
      <c r="P48" s="19" t="s">
        <v>143</v>
      </c>
      <c r="Q48" s="20"/>
    </row>
    <row r="49" spans="1:17">
      <c r="A49" s="46"/>
      <c r="B49" s="35" t="s">
        <v>98</v>
      </c>
      <c r="C49" s="19">
        <v>5</v>
      </c>
      <c r="D49" s="21">
        <v>136</v>
      </c>
      <c r="E49" s="21">
        <v>4</v>
      </c>
      <c r="F49" s="21"/>
      <c r="G49" s="22">
        <f t="shared" si="4"/>
        <v>5.8799999999999998E-3</v>
      </c>
      <c r="H49" s="22">
        <f t="shared" si="6"/>
        <v>5.8799999999999998E-3</v>
      </c>
      <c r="I49" s="22">
        <f t="shared" si="7"/>
        <v>0</v>
      </c>
      <c r="J49" s="22"/>
      <c r="K49" s="19">
        <v>250</v>
      </c>
      <c r="L49" s="23">
        <f t="shared" si="5"/>
        <v>1.47</v>
      </c>
      <c r="M49" s="23">
        <f t="shared" si="8"/>
        <v>1.47</v>
      </c>
      <c r="N49" s="23">
        <f t="shared" si="9"/>
        <v>0</v>
      </c>
      <c r="O49" s="23">
        <f t="shared" si="10"/>
        <v>0</v>
      </c>
      <c r="P49" s="20" t="s">
        <v>289</v>
      </c>
      <c r="Q49" s="20"/>
    </row>
    <row r="50" spans="1:17">
      <c r="A50" s="46"/>
      <c r="B50" s="35" t="s">
        <v>99</v>
      </c>
      <c r="C50" s="19">
        <v>1</v>
      </c>
      <c r="D50" s="21">
        <v>136</v>
      </c>
      <c r="E50" s="21">
        <f t="shared" ref="E50:E56" si="12">6*1</f>
        <v>6</v>
      </c>
      <c r="F50" s="21">
        <f t="shared" ref="F50:F56" si="13">13*1</f>
        <v>13</v>
      </c>
      <c r="G50" s="22">
        <f t="shared" si="4"/>
        <v>0.13971</v>
      </c>
      <c r="H50" s="22">
        <f t="shared" si="6"/>
        <v>0.13971</v>
      </c>
      <c r="I50" s="22">
        <f t="shared" si="7"/>
        <v>9.5589999999999994E-2</v>
      </c>
      <c r="J50" s="22"/>
      <c r="K50" s="19">
        <v>3</v>
      </c>
      <c r="L50" s="23">
        <f t="shared" si="5"/>
        <v>0.42</v>
      </c>
      <c r="M50" s="23">
        <f t="shared" si="8"/>
        <v>0.42</v>
      </c>
      <c r="N50" s="23">
        <f t="shared" si="9"/>
        <v>0.28999999999999998</v>
      </c>
      <c r="O50" s="23">
        <f t="shared" si="10"/>
        <v>0</v>
      </c>
      <c r="P50" s="19" t="s">
        <v>143</v>
      </c>
      <c r="Q50" s="20"/>
    </row>
    <row r="51" spans="1:17">
      <c r="A51" s="46"/>
      <c r="B51" s="35" t="s">
        <v>100</v>
      </c>
      <c r="C51" s="19">
        <v>1</v>
      </c>
      <c r="D51" s="21">
        <v>136</v>
      </c>
      <c r="E51" s="21">
        <f t="shared" si="12"/>
        <v>6</v>
      </c>
      <c r="F51" s="21">
        <f t="shared" si="13"/>
        <v>13</v>
      </c>
      <c r="G51" s="22">
        <f t="shared" si="4"/>
        <v>0.13971</v>
      </c>
      <c r="H51" s="22">
        <f t="shared" si="6"/>
        <v>0.13971</v>
      </c>
      <c r="I51" s="22">
        <f t="shared" si="7"/>
        <v>9.5589999999999994E-2</v>
      </c>
      <c r="J51" s="22"/>
      <c r="K51" s="19">
        <v>6</v>
      </c>
      <c r="L51" s="23">
        <f t="shared" si="5"/>
        <v>0.84</v>
      </c>
      <c r="M51" s="23">
        <f t="shared" si="8"/>
        <v>0.84</v>
      </c>
      <c r="N51" s="23">
        <f t="shared" si="9"/>
        <v>0.56999999999999995</v>
      </c>
      <c r="O51" s="23">
        <f t="shared" si="10"/>
        <v>0</v>
      </c>
      <c r="P51" s="19" t="s">
        <v>143</v>
      </c>
      <c r="Q51" s="20"/>
    </row>
    <row r="52" spans="1:17">
      <c r="A52" s="46"/>
      <c r="B52" s="35" t="s">
        <v>101</v>
      </c>
      <c r="C52" s="19">
        <v>1</v>
      </c>
      <c r="D52" s="21">
        <v>136</v>
      </c>
      <c r="E52" s="21">
        <f t="shared" si="12"/>
        <v>6</v>
      </c>
      <c r="F52" s="21">
        <f t="shared" si="13"/>
        <v>13</v>
      </c>
      <c r="G52" s="22">
        <f t="shared" si="4"/>
        <v>0.13971</v>
      </c>
      <c r="H52" s="22">
        <f t="shared" si="6"/>
        <v>0.13971</v>
      </c>
      <c r="I52" s="22">
        <f t="shared" si="7"/>
        <v>9.5589999999999994E-2</v>
      </c>
      <c r="J52" s="22"/>
      <c r="K52" s="19">
        <v>13</v>
      </c>
      <c r="L52" s="23">
        <f t="shared" si="5"/>
        <v>1.82</v>
      </c>
      <c r="M52" s="23">
        <f t="shared" si="8"/>
        <v>1.82</v>
      </c>
      <c r="N52" s="23">
        <f t="shared" si="9"/>
        <v>1.24</v>
      </c>
      <c r="O52" s="23">
        <f t="shared" si="10"/>
        <v>0</v>
      </c>
      <c r="P52" s="19" t="s">
        <v>143</v>
      </c>
      <c r="Q52" s="20"/>
    </row>
    <row r="53" spans="1:17" ht="22.5">
      <c r="A53" s="46"/>
      <c r="B53" s="35" t="s">
        <v>102</v>
      </c>
      <c r="C53" s="19">
        <v>2</v>
      </c>
      <c r="D53" s="21">
        <v>136</v>
      </c>
      <c r="E53" s="21">
        <f t="shared" si="12"/>
        <v>6</v>
      </c>
      <c r="F53" s="21">
        <f t="shared" si="13"/>
        <v>13</v>
      </c>
      <c r="G53" s="22">
        <f t="shared" si="4"/>
        <v>6.9849999999999995E-2</v>
      </c>
      <c r="H53" s="22">
        <f t="shared" si="6"/>
        <v>6.9849999999999995E-2</v>
      </c>
      <c r="I53" s="22">
        <f t="shared" si="7"/>
        <v>4.7789999999999999E-2</v>
      </c>
      <c r="J53" s="22"/>
      <c r="K53" s="19">
        <v>50</v>
      </c>
      <c r="L53" s="23">
        <f t="shared" si="5"/>
        <v>3.49</v>
      </c>
      <c r="M53" s="23">
        <f t="shared" si="8"/>
        <v>3.49</v>
      </c>
      <c r="N53" s="23">
        <f t="shared" si="9"/>
        <v>2.39</v>
      </c>
      <c r="O53" s="23">
        <f t="shared" si="10"/>
        <v>0</v>
      </c>
      <c r="P53" s="19" t="s">
        <v>143</v>
      </c>
      <c r="Q53" s="20"/>
    </row>
    <row r="54" spans="1:17">
      <c r="A54" s="46"/>
      <c r="B54" s="35" t="s">
        <v>103</v>
      </c>
      <c r="C54" s="19">
        <v>1</v>
      </c>
      <c r="D54" s="21">
        <v>136</v>
      </c>
      <c r="E54" s="21">
        <f t="shared" si="12"/>
        <v>6</v>
      </c>
      <c r="F54" s="21">
        <f t="shared" si="13"/>
        <v>13</v>
      </c>
      <c r="G54" s="22">
        <f t="shared" si="4"/>
        <v>0.13971</v>
      </c>
      <c r="H54" s="22">
        <f t="shared" si="6"/>
        <v>0.13971</v>
      </c>
      <c r="I54" s="22">
        <f t="shared" si="7"/>
        <v>9.5589999999999994E-2</v>
      </c>
      <c r="J54" s="22"/>
      <c r="K54" s="19">
        <v>50</v>
      </c>
      <c r="L54" s="23">
        <f t="shared" si="5"/>
        <v>6.99</v>
      </c>
      <c r="M54" s="23">
        <f t="shared" si="8"/>
        <v>6.99</v>
      </c>
      <c r="N54" s="23">
        <f t="shared" si="9"/>
        <v>4.78</v>
      </c>
      <c r="O54" s="23">
        <f t="shared" si="10"/>
        <v>0</v>
      </c>
      <c r="P54" s="19" t="s">
        <v>143</v>
      </c>
      <c r="Q54" s="20"/>
    </row>
    <row r="55" spans="1:17">
      <c r="A55" s="46"/>
      <c r="B55" s="35" t="s">
        <v>104</v>
      </c>
      <c r="C55" s="19">
        <v>1</v>
      </c>
      <c r="D55" s="21">
        <v>136</v>
      </c>
      <c r="E55" s="21">
        <f t="shared" si="12"/>
        <v>6</v>
      </c>
      <c r="F55" s="21">
        <f t="shared" si="13"/>
        <v>13</v>
      </c>
      <c r="G55" s="22">
        <f t="shared" si="4"/>
        <v>0.13971</v>
      </c>
      <c r="H55" s="22">
        <f t="shared" si="6"/>
        <v>0.13971</v>
      </c>
      <c r="I55" s="22">
        <f t="shared" si="7"/>
        <v>9.5589999999999994E-2</v>
      </c>
      <c r="J55" s="22"/>
      <c r="K55" s="19">
        <v>50</v>
      </c>
      <c r="L55" s="23">
        <f t="shared" si="5"/>
        <v>6.99</v>
      </c>
      <c r="M55" s="23">
        <f t="shared" si="8"/>
        <v>6.99</v>
      </c>
      <c r="N55" s="23">
        <f t="shared" si="9"/>
        <v>4.78</v>
      </c>
      <c r="O55" s="23">
        <f t="shared" si="10"/>
        <v>0</v>
      </c>
      <c r="P55" s="19" t="s">
        <v>143</v>
      </c>
      <c r="Q55" s="20"/>
    </row>
    <row r="56" spans="1:17">
      <c r="A56" s="46"/>
      <c r="B56" s="35" t="s">
        <v>105</v>
      </c>
      <c r="C56" s="19">
        <v>5</v>
      </c>
      <c r="D56" s="21">
        <v>136</v>
      </c>
      <c r="E56" s="21">
        <f t="shared" si="12"/>
        <v>6</v>
      </c>
      <c r="F56" s="21">
        <f t="shared" si="13"/>
        <v>13</v>
      </c>
      <c r="G56" s="22">
        <f t="shared" si="4"/>
        <v>2.794E-2</v>
      </c>
      <c r="H56" s="22">
        <f t="shared" si="6"/>
        <v>2.794E-2</v>
      </c>
      <c r="I56" s="22">
        <f t="shared" si="7"/>
        <v>1.9120000000000002E-2</v>
      </c>
      <c r="J56" s="22"/>
      <c r="K56" s="19">
        <v>100</v>
      </c>
      <c r="L56" s="23">
        <f t="shared" si="5"/>
        <v>2.79</v>
      </c>
      <c r="M56" s="23">
        <f t="shared" si="8"/>
        <v>2.79</v>
      </c>
      <c r="N56" s="23">
        <f t="shared" si="9"/>
        <v>1.91</v>
      </c>
      <c r="O56" s="23">
        <f t="shared" si="10"/>
        <v>0</v>
      </c>
      <c r="P56" s="19" t="s">
        <v>143</v>
      </c>
      <c r="Q56" s="20"/>
    </row>
    <row r="57" spans="1:17" ht="33.75">
      <c r="A57" s="46"/>
      <c r="B57" s="35" t="s">
        <v>106</v>
      </c>
      <c r="C57" s="19">
        <v>1</v>
      </c>
      <c r="D57" s="21">
        <v>136</v>
      </c>
      <c r="E57" s="21">
        <f>6*2</f>
        <v>12</v>
      </c>
      <c r="F57" s="21">
        <f>13*2</f>
        <v>26</v>
      </c>
      <c r="G57" s="22">
        <f t="shared" si="4"/>
        <v>0.27940999999999999</v>
      </c>
      <c r="H57" s="22">
        <f t="shared" si="6"/>
        <v>0.27940999999999999</v>
      </c>
      <c r="I57" s="22">
        <f t="shared" si="7"/>
        <v>0.19117999999999999</v>
      </c>
      <c r="J57" s="22"/>
      <c r="K57" s="19">
        <v>40</v>
      </c>
      <c r="L57" s="23">
        <f t="shared" si="5"/>
        <v>11.18</v>
      </c>
      <c r="M57" s="23">
        <f t="shared" si="8"/>
        <v>11.18</v>
      </c>
      <c r="N57" s="23">
        <f t="shared" si="9"/>
        <v>7.65</v>
      </c>
      <c r="O57" s="23">
        <f t="shared" si="10"/>
        <v>0</v>
      </c>
      <c r="P57" s="19" t="s">
        <v>144</v>
      </c>
      <c r="Q57" s="20"/>
    </row>
    <row r="58" spans="1:17" ht="22.5">
      <c r="A58" s="46"/>
      <c r="B58" s="35" t="s">
        <v>107</v>
      </c>
      <c r="C58" s="19">
        <v>1</v>
      </c>
      <c r="D58" s="21">
        <v>136</v>
      </c>
      <c r="E58" s="21">
        <f>6*2</f>
        <v>12</v>
      </c>
      <c r="F58" s="21">
        <f>13*2</f>
        <v>26</v>
      </c>
      <c r="G58" s="22">
        <f t="shared" si="4"/>
        <v>0.27940999999999999</v>
      </c>
      <c r="H58" s="22">
        <f t="shared" si="6"/>
        <v>0.27940999999999999</v>
      </c>
      <c r="I58" s="22">
        <f t="shared" si="7"/>
        <v>0.19117999999999999</v>
      </c>
      <c r="J58" s="22"/>
      <c r="K58" s="19">
        <v>200</v>
      </c>
      <c r="L58" s="23">
        <f t="shared" si="5"/>
        <v>55.88</v>
      </c>
      <c r="M58" s="23">
        <f t="shared" si="8"/>
        <v>55.88</v>
      </c>
      <c r="N58" s="23">
        <f t="shared" si="9"/>
        <v>38.24</v>
      </c>
      <c r="O58" s="23">
        <f t="shared" si="10"/>
        <v>0</v>
      </c>
      <c r="P58" s="19" t="s">
        <v>144</v>
      </c>
      <c r="Q58" s="20"/>
    </row>
    <row r="59" spans="1:17">
      <c r="A59" s="46"/>
      <c r="B59" s="35" t="s">
        <v>108</v>
      </c>
      <c r="C59" s="19">
        <v>1</v>
      </c>
      <c r="D59" s="21">
        <v>136</v>
      </c>
      <c r="E59" s="21">
        <f>6*1</f>
        <v>6</v>
      </c>
      <c r="F59" s="21">
        <f>13*1</f>
        <v>13</v>
      </c>
      <c r="G59" s="22">
        <f t="shared" si="4"/>
        <v>0.13971</v>
      </c>
      <c r="H59" s="22">
        <f t="shared" si="6"/>
        <v>0.13971</v>
      </c>
      <c r="I59" s="22">
        <f t="shared" si="7"/>
        <v>9.5589999999999994E-2</v>
      </c>
      <c r="J59" s="22"/>
      <c r="K59" s="19">
        <v>50</v>
      </c>
      <c r="L59" s="23">
        <f t="shared" si="5"/>
        <v>6.99</v>
      </c>
      <c r="M59" s="23">
        <f t="shared" si="8"/>
        <v>6.99</v>
      </c>
      <c r="N59" s="23">
        <f t="shared" si="9"/>
        <v>4.78</v>
      </c>
      <c r="O59" s="23">
        <f t="shared" si="10"/>
        <v>0</v>
      </c>
      <c r="P59" s="19" t="s">
        <v>143</v>
      </c>
      <c r="Q59" s="20"/>
    </row>
    <row r="60" spans="1:17">
      <c r="A60" s="46"/>
      <c r="B60" s="35" t="s">
        <v>109</v>
      </c>
      <c r="C60" s="19">
        <v>1</v>
      </c>
      <c r="D60" s="21">
        <v>136</v>
      </c>
      <c r="E60" s="21">
        <f>6*2</f>
        <v>12</v>
      </c>
      <c r="F60" s="21">
        <f>13*2</f>
        <v>26</v>
      </c>
      <c r="G60" s="22">
        <f t="shared" si="4"/>
        <v>0.27940999999999999</v>
      </c>
      <c r="H60" s="22">
        <f t="shared" si="6"/>
        <v>0.27940999999999999</v>
      </c>
      <c r="I60" s="22">
        <f t="shared" si="7"/>
        <v>0.19117999999999999</v>
      </c>
      <c r="J60" s="22"/>
      <c r="K60" s="19">
        <v>45</v>
      </c>
      <c r="L60" s="23">
        <f t="shared" si="5"/>
        <v>12.57</v>
      </c>
      <c r="M60" s="23">
        <f t="shared" si="8"/>
        <v>12.57</v>
      </c>
      <c r="N60" s="23">
        <f t="shared" si="9"/>
        <v>8.6</v>
      </c>
      <c r="O60" s="23">
        <f t="shared" si="10"/>
        <v>0</v>
      </c>
      <c r="P60" s="19" t="s">
        <v>144</v>
      </c>
      <c r="Q60" s="20"/>
    </row>
    <row r="61" spans="1:17">
      <c r="A61" s="46"/>
      <c r="B61" s="35" t="s">
        <v>110</v>
      </c>
      <c r="C61" s="19">
        <v>3</v>
      </c>
      <c r="D61" s="21">
        <v>136</v>
      </c>
      <c r="E61" s="21">
        <f>6*1</f>
        <v>6</v>
      </c>
      <c r="F61" s="21">
        <f>13*1</f>
        <v>13</v>
      </c>
      <c r="G61" s="22">
        <f t="shared" si="4"/>
        <v>4.657E-2</v>
      </c>
      <c r="H61" s="22">
        <f t="shared" si="6"/>
        <v>4.657E-2</v>
      </c>
      <c r="I61" s="22">
        <f t="shared" si="7"/>
        <v>3.1859999999999999E-2</v>
      </c>
      <c r="J61" s="22"/>
      <c r="K61" s="19">
        <v>60</v>
      </c>
      <c r="L61" s="23">
        <f t="shared" si="5"/>
        <v>2.79</v>
      </c>
      <c r="M61" s="23">
        <f t="shared" si="8"/>
        <v>2.79</v>
      </c>
      <c r="N61" s="23">
        <f t="shared" si="9"/>
        <v>1.91</v>
      </c>
      <c r="O61" s="23">
        <f t="shared" si="10"/>
        <v>0</v>
      </c>
      <c r="P61" s="19" t="s">
        <v>143</v>
      </c>
      <c r="Q61" s="20"/>
    </row>
    <row r="62" spans="1:17">
      <c r="A62" s="46"/>
      <c r="B62" s="35" t="s">
        <v>111</v>
      </c>
      <c r="C62" s="19">
        <v>1</v>
      </c>
      <c r="D62" s="21">
        <v>136</v>
      </c>
      <c r="E62" s="21">
        <f>6*1</f>
        <v>6</v>
      </c>
      <c r="F62" s="21">
        <f>13*1</f>
        <v>13</v>
      </c>
      <c r="G62" s="22">
        <f t="shared" si="4"/>
        <v>0.13971</v>
      </c>
      <c r="H62" s="22">
        <f t="shared" si="6"/>
        <v>0.13971</v>
      </c>
      <c r="I62" s="22">
        <f t="shared" si="7"/>
        <v>9.5589999999999994E-2</v>
      </c>
      <c r="J62" s="22"/>
      <c r="K62" s="19">
        <v>60</v>
      </c>
      <c r="L62" s="23">
        <f t="shared" si="5"/>
        <v>8.3800000000000008</v>
      </c>
      <c r="M62" s="23">
        <f t="shared" si="8"/>
        <v>8.3800000000000008</v>
      </c>
      <c r="N62" s="23">
        <f t="shared" si="9"/>
        <v>5.74</v>
      </c>
      <c r="O62" s="23">
        <f t="shared" si="10"/>
        <v>0</v>
      </c>
      <c r="P62" s="19" t="s">
        <v>143</v>
      </c>
      <c r="Q62" s="20"/>
    </row>
    <row r="63" spans="1:17">
      <c r="A63" s="46"/>
      <c r="B63" s="35" t="s">
        <v>112</v>
      </c>
      <c r="C63" s="19">
        <v>5</v>
      </c>
      <c r="D63" s="21">
        <v>136</v>
      </c>
      <c r="E63" s="21">
        <f>6*1</f>
        <v>6</v>
      </c>
      <c r="F63" s="21">
        <f>13*1</f>
        <v>13</v>
      </c>
      <c r="G63" s="22">
        <f t="shared" si="4"/>
        <v>2.794E-2</v>
      </c>
      <c r="H63" s="22">
        <f t="shared" si="6"/>
        <v>2.794E-2</v>
      </c>
      <c r="I63" s="22">
        <f t="shared" si="7"/>
        <v>1.9120000000000002E-2</v>
      </c>
      <c r="J63" s="22"/>
      <c r="K63" s="19">
        <v>150</v>
      </c>
      <c r="L63" s="23">
        <f t="shared" si="5"/>
        <v>4.1900000000000004</v>
      </c>
      <c r="M63" s="23">
        <f t="shared" si="8"/>
        <v>4.1900000000000004</v>
      </c>
      <c r="N63" s="23">
        <f t="shared" si="9"/>
        <v>2.87</v>
      </c>
      <c r="O63" s="23">
        <f t="shared" si="10"/>
        <v>0</v>
      </c>
      <c r="P63" s="19" t="s">
        <v>143</v>
      </c>
      <c r="Q63" s="20"/>
    </row>
    <row r="64" spans="1:17">
      <c r="A64" s="46"/>
      <c r="B64" s="35" t="s">
        <v>113</v>
      </c>
      <c r="C64" s="19">
        <v>5</v>
      </c>
      <c r="D64" s="21">
        <v>136</v>
      </c>
      <c r="E64" s="21">
        <f>6*1</f>
        <v>6</v>
      </c>
      <c r="F64" s="21">
        <f>13*1</f>
        <v>13</v>
      </c>
      <c r="G64" s="22">
        <f t="shared" si="4"/>
        <v>2.794E-2</v>
      </c>
      <c r="H64" s="22">
        <f t="shared" si="6"/>
        <v>2.794E-2</v>
      </c>
      <c r="I64" s="22">
        <f t="shared" si="7"/>
        <v>1.9120000000000002E-2</v>
      </c>
      <c r="J64" s="22"/>
      <c r="K64" s="19">
        <v>300</v>
      </c>
      <c r="L64" s="23">
        <f t="shared" si="5"/>
        <v>8.3800000000000008</v>
      </c>
      <c r="M64" s="23">
        <f t="shared" si="8"/>
        <v>8.3800000000000008</v>
      </c>
      <c r="N64" s="23">
        <f t="shared" si="9"/>
        <v>5.74</v>
      </c>
      <c r="O64" s="23">
        <f t="shared" si="10"/>
        <v>0</v>
      </c>
      <c r="P64" s="19" t="s">
        <v>143</v>
      </c>
      <c r="Q64" s="20"/>
    </row>
    <row r="65" spans="1:17">
      <c r="A65" s="46"/>
      <c r="B65" s="35" t="s">
        <v>114</v>
      </c>
      <c r="C65" s="19">
        <v>1</v>
      </c>
      <c r="D65" s="21">
        <v>136</v>
      </c>
      <c r="E65" s="21">
        <v>2</v>
      </c>
      <c r="F65" s="21"/>
      <c r="G65" s="22">
        <f t="shared" si="4"/>
        <v>1.4710000000000001E-2</v>
      </c>
      <c r="H65" s="22">
        <f t="shared" si="6"/>
        <v>1.4710000000000001E-2</v>
      </c>
      <c r="I65" s="22">
        <f t="shared" si="7"/>
        <v>0</v>
      </c>
      <c r="J65" s="22"/>
      <c r="K65" s="19">
        <v>60</v>
      </c>
      <c r="L65" s="23">
        <f t="shared" si="5"/>
        <v>0.88</v>
      </c>
      <c r="M65" s="23">
        <f t="shared" si="8"/>
        <v>0.88</v>
      </c>
      <c r="N65" s="23">
        <f t="shared" si="9"/>
        <v>0</v>
      </c>
      <c r="O65" s="23">
        <f t="shared" si="10"/>
        <v>0</v>
      </c>
      <c r="P65" s="19" t="s">
        <v>116</v>
      </c>
      <c r="Q65" s="20"/>
    </row>
    <row r="66" spans="1:17">
      <c r="A66" s="46"/>
      <c r="B66" s="35" t="s">
        <v>115</v>
      </c>
      <c r="C66" s="19">
        <v>1</v>
      </c>
      <c r="D66" s="21">
        <v>136</v>
      </c>
      <c r="E66" s="21">
        <f>6*1</f>
        <v>6</v>
      </c>
      <c r="F66" s="21">
        <f>13*1</f>
        <v>13</v>
      </c>
      <c r="G66" s="22">
        <f t="shared" si="4"/>
        <v>0.13971</v>
      </c>
      <c r="H66" s="22">
        <f t="shared" si="6"/>
        <v>0.13971</v>
      </c>
      <c r="I66" s="22">
        <f t="shared" si="7"/>
        <v>9.5589999999999994E-2</v>
      </c>
      <c r="J66" s="22"/>
      <c r="K66" s="19">
        <v>600</v>
      </c>
      <c r="L66" s="23">
        <f t="shared" si="5"/>
        <v>83.83</v>
      </c>
      <c r="M66" s="23">
        <f t="shared" si="8"/>
        <v>83.83</v>
      </c>
      <c r="N66" s="23">
        <f t="shared" si="9"/>
        <v>57.35</v>
      </c>
      <c r="O66" s="23">
        <f t="shared" si="10"/>
        <v>0</v>
      </c>
      <c r="P66" s="19" t="s">
        <v>143</v>
      </c>
      <c r="Q66" s="20"/>
    </row>
    <row r="67" spans="1:17">
      <c r="A67" s="46"/>
      <c r="B67" s="43" t="s">
        <v>214</v>
      </c>
      <c r="C67" s="38"/>
      <c r="D67" s="39"/>
      <c r="E67" s="39"/>
      <c r="F67" s="39"/>
      <c r="G67" s="40"/>
      <c r="H67" s="40"/>
      <c r="I67" s="40"/>
      <c r="J67" s="40"/>
      <c r="K67" s="38"/>
      <c r="L67" s="41">
        <f>SUM(L26:L66)</f>
        <v>538.88</v>
      </c>
      <c r="M67" s="41">
        <f>SUM(M26:M66)</f>
        <v>538.88</v>
      </c>
      <c r="N67" s="41">
        <f>SUM(N26:N66)</f>
        <v>380.09</v>
      </c>
      <c r="O67" s="41">
        <f>SUM(O26:O66)</f>
        <v>0</v>
      </c>
      <c r="P67" s="38"/>
      <c r="Q67" s="20"/>
    </row>
    <row r="68" spans="1:17">
      <c r="A68" s="46" t="s">
        <v>223</v>
      </c>
      <c r="B68" s="43"/>
      <c r="C68" s="38"/>
      <c r="D68" s="39"/>
      <c r="E68" s="39"/>
      <c r="F68" s="39"/>
      <c r="G68" s="40"/>
      <c r="H68" s="40"/>
      <c r="I68" s="40"/>
      <c r="J68" s="40"/>
      <c r="K68" s="38"/>
      <c r="L68" s="41">
        <f>SUM(M68:O68)</f>
        <v>380.09</v>
      </c>
      <c r="M68" s="41"/>
      <c r="N68" s="41">
        <f>N67</f>
        <v>380.09</v>
      </c>
      <c r="O68" s="41"/>
      <c r="P68" s="38" t="s">
        <v>294</v>
      </c>
      <c r="Q68" s="20"/>
    </row>
    <row r="69" spans="1:17">
      <c r="A69" s="46" t="s">
        <v>224</v>
      </c>
      <c r="B69" s="43"/>
      <c r="C69" s="38"/>
      <c r="D69" s="39"/>
      <c r="E69" s="39"/>
      <c r="F69" s="39"/>
      <c r="G69" s="40"/>
      <c r="H69" s="40"/>
      <c r="I69" s="40"/>
      <c r="J69" s="40"/>
      <c r="K69" s="38"/>
      <c r="L69" s="41">
        <f>SUM(M69:O69)</f>
        <v>158.79</v>
      </c>
      <c r="M69" s="41">
        <f>M67-N68</f>
        <v>158.79</v>
      </c>
      <c r="N69" s="41"/>
      <c r="O69" s="41"/>
      <c r="P69" s="38" t="s">
        <v>294</v>
      </c>
      <c r="Q69" s="20"/>
    </row>
    <row r="70" spans="1:17">
      <c r="A70" s="51"/>
      <c r="B70" s="1170" t="s">
        <v>320</v>
      </c>
      <c r="C70" s="1170"/>
      <c r="D70" s="1170"/>
      <c r="E70" s="1170"/>
      <c r="F70" s="1170"/>
      <c r="G70" s="1170"/>
      <c r="H70" s="1170"/>
      <c r="I70" s="1170"/>
      <c r="J70" s="1170"/>
      <c r="K70" s="1170"/>
      <c r="L70" s="1170"/>
      <c r="M70" s="1170"/>
      <c r="N70" s="1170"/>
      <c r="O70" s="1170"/>
      <c r="P70" s="1171"/>
      <c r="Q70" s="52"/>
    </row>
    <row r="71" spans="1:17">
      <c r="A71" s="46"/>
      <c r="B71" s="855" t="s">
        <v>117</v>
      </c>
      <c r="C71" s="856">
        <v>5</v>
      </c>
      <c r="D71" s="25">
        <v>136</v>
      </c>
      <c r="E71" s="25">
        <f>6*1</f>
        <v>6</v>
      </c>
      <c r="F71" s="25">
        <f>9*1</f>
        <v>9</v>
      </c>
      <c r="G71" s="22">
        <f t="shared" si="4"/>
        <v>2.206E-2</v>
      </c>
      <c r="H71" s="22">
        <f t="shared" ref="H71:H87" si="14">G71-J71</f>
        <v>2.206E-2</v>
      </c>
      <c r="I71" s="22"/>
      <c r="J71" s="22"/>
      <c r="K71" s="19">
        <v>80</v>
      </c>
      <c r="L71" s="23">
        <f t="shared" si="5"/>
        <v>1.76</v>
      </c>
      <c r="M71" s="23">
        <f t="shared" ref="M71:M87" si="15">H71*K71</f>
        <v>1.76</v>
      </c>
      <c r="N71" s="23">
        <f t="shared" ref="N71:N87" si="16">I71*K71</f>
        <v>0</v>
      </c>
      <c r="O71" s="23">
        <f t="shared" ref="O71:O87" si="17">L71-M71</f>
        <v>0</v>
      </c>
      <c r="P71" s="19" t="s">
        <v>319</v>
      </c>
      <c r="Q71" s="20"/>
    </row>
    <row r="72" spans="1:17">
      <c r="A72" s="46"/>
      <c r="B72" s="855" t="s">
        <v>120</v>
      </c>
      <c r="C72" s="856">
        <v>5</v>
      </c>
      <c r="D72" s="25">
        <v>136</v>
      </c>
      <c r="E72" s="25">
        <v>2</v>
      </c>
      <c r="F72" s="25"/>
      <c r="G72" s="22">
        <f>(E72+F72)/D72/C72</f>
        <v>2.9399999999999999E-3</v>
      </c>
      <c r="H72" s="22">
        <f t="shared" si="14"/>
        <v>2.9399999999999999E-3</v>
      </c>
      <c r="I72" s="22"/>
      <c r="J72" s="22"/>
      <c r="K72" s="19">
        <v>80</v>
      </c>
      <c r="L72" s="23">
        <f>G72*K72</f>
        <v>0.24</v>
      </c>
      <c r="M72" s="23">
        <f t="shared" si="15"/>
        <v>0.24</v>
      </c>
      <c r="N72" s="23">
        <f t="shared" si="16"/>
        <v>0</v>
      </c>
      <c r="O72" s="23">
        <f t="shared" si="17"/>
        <v>0</v>
      </c>
      <c r="P72" s="20" t="s">
        <v>321</v>
      </c>
      <c r="Q72" s="20"/>
    </row>
    <row r="73" spans="1:17" ht="33.75">
      <c r="A73" s="46"/>
      <c r="B73" s="855" t="s">
        <v>121</v>
      </c>
      <c r="C73" s="856">
        <v>1</v>
      </c>
      <c r="D73" s="25">
        <v>136</v>
      </c>
      <c r="E73" s="25">
        <f>(E71+E72)*12</f>
        <v>96</v>
      </c>
      <c r="F73" s="25">
        <f>(F71+F72)*12</f>
        <v>108</v>
      </c>
      <c r="G73" s="22">
        <f>(E73+F73)/D73/C73</f>
        <v>1.5</v>
      </c>
      <c r="H73" s="22">
        <f t="shared" si="14"/>
        <v>1.5</v>
      </c>
      <c r="I73" s="22"/>
      <c r="J73" s="22"/>
      <c r="K73" s="19">
        <v>16</v>
      </c>
      <c r="L73" s="23">
        <f>G73*K73</f>
        <v>24</v>
      </c>
      <c r="M73" s="23">
        <f t="shared" si="15"/>
        <v>24</v>
      </c>
      <c r="N73" s="23">
        <f t="shared" si="16"/>
        <v>0</v>
      </c>
      <c r="O73" s="23">
        <f t="shared" si="17"/>
        <v>0</v>
      </c>
      <c r="P73" s="20" t="s">
        <v>322</v>
      </c>
      <c r="Q73" s="20"/>
    </row>
    <row r="74" spans="1:17">
      <c r="A74" s="46"/>
      <c r="B74" s="855" t="s">
        <v>118</v>
      </c>
      <c r="C74" s="856">
        <v>10</v>
      </c>
      <c r="D74" s="25">
        <v>136</v>
      </c>
      <c r="E74" s="25">
        <f>6*1</f>
        <v>6</v>
      </c>
      <c r="F74" s="25">
        <f>13*1</f>
        <v>13</v>
      </c>
      <c r="G74" s="22">
        <f t="shared" si="4"/>
        <v>1.397E-2</v>
      </c>
      <c r="H74" s="22">
        <f t="shared" si="14"/>
        <v>1.397E-2</v>
      </c>
      <c r="I74" s="22"/>
      <c r="J74" s="22"/>
      <c r="K74" s="19">
        <v>100</v>
      </c>
      <c r="L74" s="23">
        <f t="shared" si="5"/>
        <v>1.4</v>
      </c>
      <c r="M74" s="23">
        <f t="shared" si="15"/>
        <v>1.4</v>
      </c>
      <c r="N74" s="23">
        <f t="shared" si="16"/>
        <v>0</v>
      </c>
      <c r="O74" s="23">
        <f t="shared" si="17"/>
        <v>0</v>
      </c>
      <c r="P74" s="19" t="s">
        <v>143</v>
      </c>
      <c r="Q74" s="20"/>
    </row>
    <row r="75" spans="1:17" ht="22.5">
      <c r="A75" s="46"/>
      <c r="B75" s="855" t="s">
        <v>119</v>
      </c>
      <c r="C75" s="856">
        <v>1</v>
      </c>
      <c r="D75" s="25">
        <v>136</v>
      </c>
      <c r="E75" s="25">
        <v>2</v>
      </c>
      <c r="F75" s="25">
        <v>1</v>
      </c>
      <c r="G75" s="22">
        <f t="shared" si="4"/>
        <v>2.206E-2</v>
      </c>
      <c r="H75" s="22">
        <f t="shared" si="14"/>
        <v>2.206E-2</v>
      </c>
      <c r="I75" s="22"/>
      <c r="J75" s="22"/>
      <c r="K75" s="19">
        <v>30</v>
      </c>
      <c r="L75" s="23">
        <f t="shared" si="5"/>
        <v>0.66</v>
      </c>
      <c r="M75" s="23">
        <f t="shared" si="15"/>
        <v>0.66</v>
      </c>
      <c r="N75" s="23">
        <f t="shared" si="16"/>
        <v>0</v>
      </c>
      <c r="O75" s="23">
        <f t="shared" si="17"/>
        <v>0</v>
      </c>
      <c r="P75" s="20" t="s">
        <v>137</v>
      </c>
      <c r="Q75" s="20"/>
    </row>
    <row r="76" spans="1:17">
      <c r="A76" s="46"/>
      <c r="B76" s="855" t="s">
        <v>123</v>
      </c>
      <c r="C76" s="856">
        <v>1</v>
      </c>
      <c r="D76" s="25">
        <v>136</v>
      </c>
      <c r="E76" s="25">
        <f>1+1+2+1+1</f>
        <v>6</v>
      </c>
      <c r="F76" s="25">
        <f>1*13/10</f>
        <v>1</v>
      </c>
      <c r="G76" s="22">
        <f>(E76+F76)/D76/C76</f>
        <v>5.1470000000000002E-2</v>
      </c>
      <c r="H76" s="22">
        <f t="shared" si="14"/>
        <v>5.1470000000000002E-2</v>
      </c>
      <c r="I76" s="22"/>
      <c r="J76" s="22"/>
      <c r="K76" s="19">
        <v>200</v>
      </c>
      <c r="L76" s="23">
        <f>G76*K76</f>
        <v>10.29</v>
      </c>
      <c r="M76" s="23">
        <f t="shared" si="15"/>
        <v>10.29</v>
      </c>
      <c r="N76" s="23">
        <f t="shared" si="16"/>
        <v>0</v>
      </c>
      <c r="O76" s="23">
        <f t="shared" si="17"/>
        <v>0</v>
      </c>
      <c r="P76" s="19" t="s">
        <v>134</v>
      </c>
      <c r="Q76" s="20"/>
    </row>
    <row r="77" spans="1:17" ht="22.5">
      <c r="A77" s="46"/>
      <c r="B77" s="855" t="s">
        <v>128</v>
      </c>
      <c r="C77" s="856">
        <v>1</v>
      </c>
      <c r="D77" s="25">
        <v>136</v>
      </c>
      <c r="E77" s="857">
        <f>12*1</f>
        <v>12</v>
      </c>
      <c r="F77" s="25"/>
      <c r="G77" s="22">
        <f>(E77+F77)/D77/C77</f>
        <v>8.8239999999999999E-2</v>
      </c>
      <c r="H77" s="22">
        <f t="shared" si="14"/>
        <v>8.8239999999999999E-2</v>
      </c>
      <c r="I77" s="22"/>
      <c r="J77" s="22"/>
      <c r="K77" s="19">
        <v>55</v>
      </c>
      <c r="L77" s="23">
        <f>G77*K77</f>
        <v>4.8499999999999996</v>
      </c>
      <c r="M77" s="23">
        <f t="shared" si="15"/>
        <v>4.8499999999999996</v>
      </c>
      <c r="N77" s="23">
        <f t="shared" si="16"/>
        <v>0</v>
      </c>
      <c r="O77" s="23">
        <f t="shared" si="17"/>
        <v>0</v>
      </c>
      <c r="P77" s="19" t="s">
        <v>290</v>
      </c>
      <c r="Q77" s="20"/>
    </row>
    <row r="78" spans="1:17" ht="22.5">
      <c r="A78" s="46"/>
      <c r="B78" s="855" t="s">
        <v>129</v>
      </c>
      <c r="C78" s="856">
        <v>5</v>
      </c>
      <c r="D78" s="25">
        <v>136</v>
      </c>
      <c r="E78" s="25">
        <v>1</v>
      </c>
      <c r="F78" s="25"/>
      <c r="G78" s="22">
        <f t="shared" ref="G78:G87" si="18">(E78+F78)/D78/C78</f>
        <v>1.47E-3</v>
      </c>
      <c r="H78" s="22">
        <f t="shared" si="14"/>
        <v>1.47E-3</v>
      </c>
      <c r="I78" s="22"/>
      <c r="J78" s="22"/>
      <c r="K78" s="19">
        <v>250</v>
      </c>
      <c r="L78" s="23">
        <f t="shared" ref="L78:L87" si="19">G78*K78</f>
        <v>0.37</v>
      </c>
      <c r="M78" s="23">
        <f t="shared" si="15"/>
        <v>0.37</v>
      </c>
      <c r="N78" s="23">
        <f t="shared" si="16"/>
        <v>0</v>
      </c>
      <c r="O78" s="23">
        <f t="shared" si="17"/>
        <v>0</v>
      </c>
      <c r="P78" s="27" t="s">
        <v>208</v>
      </c>
      <c r="Q78" s="20"/>
    </row>
    <row r="79" spans="1:17" ht="22.5">
      <c r="A79" s="46"/>
      <c r="B79" s="855" t="s">
        <v>133</v>
      </c>
      <c r="C79" s="856">
        <v>5</v>
      </c>
      <c r="D79" s="25">
        <v>136</v>
      </c>
      <c r="E79" s="25">
        <v>1</v>
      </c>
      <c r="F79" s="25"/>
      <c r="G79" s="22">
        <f t="shared" si="18"/>
        <v>1.47E-3</v>
      </c>
      <c r="H79" s="22">
        <f t="shared" si="14"/>
        <v>1.47E-3</v>
      </c>
      <c r="I79" s="22"/>
      <c r="J79" s="22"/>
      <c r="K79" s="19">
        <v>1282</v>
      </c>
      <c r="L79" s="23">
        <f t="shared" si="19"/>
        <v>1.88</v>
      </c>
      <c r="M79" s="23">
        <f t="shared" si="15"/>
        <v>1.88</v>
      </c>
      <c r="N79" s="23">
        <f t="shared" si="16"/>
        <v>0</v>
      </c>
      <c r="O79" s="23">
        <f t="shared" si="17"/>
        <v>0</v>
      </c>
      <c r="P79" s="27" t="s">
        <v>208</v>
      </c>
      <c r="Q79" s="20"/>
    </row>
    <row r="80" spans="1:17" ht="22.5">
      <c r="A80" s="46"/>
      <c r="B80" s="855" t="s">
        <v>130</v>
      </c>
      <c r="C80" s="856">
        <v>1</v>
      </c>
      <c r="D80" s="25">
        <v>136</v>
      </c>
      <c r="E80" s="25">
        <f>4*1</f>
        <v>4</v>
      </c>
      <c r="F80" s="25"/>
      <c r="G80" s="22">
        <f t="shared" si="18"/>
        <v>2.9409999999999999E-2</v>
      </c>
      <c r="H80" s="22">
        <f t="shared" si="14"/>
        <v>2.9409999999999999E-2</v>
      </c>
      <c r="I80" s="22"/>
      <c r="J80" s="22"/>
      <c r="K80" s="19">
        <v>270</v>
      </c>
      <c r="L80" s="23">
        <f t="shared" si="19"/>
        <v>7.94</v>
      </c>
      <c r="M80" s="23">
        <f t="shared" si="15"/>
        <v>7.94</v>
      </c>
      <c r="N80" s="23">
        <f t="shared" si="16"/>
        <v>0</v>
      </c>
      <c r="O80" s="23">
        <f t="shared" si="17"/>
        <v>0</v>
      </c>
      <c r="P80" s="27" t="s">
        <v>357</v>
      </c>
      <c r="Q80" s="20"/>
    </row>
    <row r="81" spans="1:17" ht="22.5">
      <c r="A81" s="46"/>
      <c r="B81" s="855" t="s">
        <v>124</v>
      </c>
      <c r="C81" s="856">
        <v>1</v>
      </c>
      <c r="D81" s="25">
        <v>136</v>
      </c>
      <c r="E81" s="25">
        <v>2</v>
      </c>
      <c r="F81" s="25"/>
      <c r="G81" s="22">
        <f t="shared" si="18"/>
        <v>1.4710000000000001E-2</v>
      </c>
      <c r="H81" s="22">
        <f t="shared" si="14"/>
        <v>1.4710000000000001E-2</v>
      </c>
      <c r="I81" s="22"/>
      <c r="J81" s="22"/>
      <c r="K81" s="19">
        <v>150</v>
      </c>
      <c r="L81" s="23">
        <f t="shared" si="19"/>
        <v>2.21</v>
      </c>
      <c r="M81" s="23">
        <f t="shared" si="15"/>
        <v>2.21</v>
      </c>
      <c r="N81" s="23">
        <f t="shared" si="16"/>
        <v>0</v>
      </c>
      <c r="O81" s="23">
        <f t="shared" si="17"/>
        <v>0</v>
      </c>
      <c r="P81" s="20" t="s">
        <v>324</v>
      </c>
      <c r="Q81" s="20"/>
    </row>
    <row r="82" spans="1:17" ht="22.5">
      <c r="A82" s="46"/>
      <c r="B82" s="855" t="s">
        <v>135</v>
      </c>
      <c r="C82" s="856">
        <v>1</v>
      </c>
      <c r="D82" s="25">
        <v>136</v>
      </c>
      <c r="E82" s="25">
        <f>4*1</f>
        <v>4</v>
      </c>
      <c r="F82" s="25"/>
      <c r="G82" s="22">
        <f>(E82+F82)/D82/C82</f>
        <v>2.9409999999999999E-2</v>
      </c>
      <c r="H82" s="22">
        <f t="shared" si="14"/>
        <v>2.9409999999999999E-2</v>
      </c>
      <c r="I82" s="22"/>
      <c r="J82" s="22"/>
      <c r="K82" s="19">
        <v>150</v>
      </c>
      <c r="L82" s="23">
        <f>G82*K82</f>
        <v>4.41</v>
      </c>
      <c r="M82" s="23">
        <f t="shared" si="15"/>
        <v>4.41</v>
      </c>
      <c r="N82" s="23">
        <f t="shared" si="16"/>
        <v>0</v>
      </c>
      <c r="O82" s="23">
        <f t="shared" si="17"/>
        <v>0</v>
      </c>
      <c r="P82" s="20" t="s">
        <v>291</v>
      </c>
      <c r="Q82" s="20"/>
    </row>
    <row r="83" spans="1:17" ht="22.5">
      <c r="A83" s="46"/>
      <c r="B83" s="855" t="s">
        <v>209</v>
      </c>
      <c r="C83" s="856">
        <v>1</v>
      </c>
      <c r="D83" s="25">
        <v>136</v>
      </c>
      <c r="E83" s="25">
        <v>2</v>
      </c>
      <c r="F83" s="25">
        <f>0.5*9</f>
        <v>5</v>
      </c>
      <c r="G83" s="22">
        <f>(E83+F83)/D83/C83</f>
        <v>5.1470000000000002E-2</v>
      </c>
      <c r="H83" s="22">
        <f t="shared" si="14"/>
        <v>5.1470000000000002E-2</v>
      </c>
      <c r="I83" s="22"/>
      <c r="J83" s="22"/>
      <c r="K83" s="19">
        <v>300</v>
      </c>
      <c r="L83" s="23">
        <f>G83*K83</f>
        <v>15.44</v>
      </c>
      <c r="M83" s="23">
        <f t="shared" si="15"/>
        <v>15.44</v>
      </c>
      <c r="N83" s="23">
        <f t="shared" si="16"/>
        <v>0</v>
      </c>
      <c r="O83" s="23">
        <f t="shared" si="17"/>
        <v>0</v>
      </c>
      <c r="P83" s="26" t="s">
        <v>325</v>
      </c>
      <c r="Q83" s="20"/>
    </row>
    <row r="84" spans="1:17">
      <c r="A84" s="46"/>
      <c r="B84" s="855" t="s">
        <v>131</v>
      </c>
      <c r="C84" s="856">
        <v>1</v>
      </c>
      <c r="D84" s="25">
        <v>136</v>
      </c>
      <c r="E84" s="25">
        <f>2*12*1</f>
        <v>24</v>
      </c>
      <c r="F84" s="25"/>
      <c r="G84" s="22">
        <f t="shared" si="18"/>
        <v>0.17646999999999999</v>
      </c>
      <c r="H84" s="22">
        <f t="shared" si="14"/>
        <v>0.17646999999999999</v>
      </c>
      <c r="I84" s="22"/>
      <c r="J84" s="22"/>
      <c r="K84" s="19">
        <v>50</v>
      </c>
      <c r="L84" s="23">
        <f t="shared" si="19"/>
        <v>8.82</v>
      </c>
      <c r="M84" s="23">
        <f t="shared" si="15"/>
        <v>8.82</v>
      </c>
      <c r="N84" s="23">
        <f t="shared" si="16"/>
        <v>0</v>
      </c>
      <c r="O84" s="23">
        <f t="shared" si="17"/>
        <v>0</v>
      </c>
      <c r="P84" s="19" t="s">
        <v>138</v>
      </c>
      <c r="Q84" s="20"/>
    </row>
    <row r="85" spans="1:17">
      <c r="A85" s="46"/>
      <c r="B85" s="855" t="s">
        <v>132</v>
      </c>
      <c r="C85" s="856">
        <v>1</v>
      </c>
      <c r="D85" s="25">
        <v>136</v>
      </c>
      <c r="E85" s="25">
        <f>4*12</f>
        <v>48</v>
      </c>
      <c r="F85" s="25"/>
      <c r="G85" s="22">
        <f t="shared" si="18"/>
        <v>0.35293999999999998</v>
      </c>
      <c r="H85" s="22">
        <f t="shared" si="14"/>
        <v>0.35293999999999998</v>
      </c>
      <c r="I85" s="22"/>
      <c r="J85" s="22"/>
      <c r="K85" s="19">
        <v>13</v>
      </c>
      <c r="L85" s="23">
        <f t="shared" si="19"/>
        <v>4.59</v>
      </c>
      <c r="M85" s="23">
        <f t="shared" si="15"/>
        <v>4.59</v>
      </c>
      <c r="N85" s="23">
        <f t="shared" si="16"/>
        <v>0</v>
      </c>
      <c r="O85" s="23">
        <f t="shared" si="17"/>
        <v>0</v>
      </c>
      <c r="P85" s="20" t="s">
        <v>326</v>
      </c>
      <c r="Q85" s="20"/>
    </row>
    <row r="86" spans="1:17">
      <c r="A86" s="46"/>
      <c r="B86" s="855" t="s">
        <v>122</v>
      </c>
      <c r="C86" s="856">
        <v>1</v>
      </c>
      <c r="D86" s="25">
        <v>136</v>
      </c>
      <c r="E86" s="25">
        <f>2*12</f>
        <v>24</v>
      </c>
      <c r="F86" s="25"/>
      <c r="G86" s="22">
        <f t="shared" si="18"/>
        <v>0.17646999999999999</v>
      </c>
      <c r="H86" s="22">
        <f t="shared" si="14"/>
        <v>0.17646999999999999</v>
      </c>
      <c r="I86" s="22"/>
      <c r="J86" s="22"/>
      <c r="K86" s="19">
        <v>60</v>
      </c>
      <c r="L86" s="23">
        <f t="shared" si="19"/>
        <v>10.59</v>
      </c>
      <c r="M86" s="23">
        <f t="shared" si="15"/>
        <v>10.59</v>
      </c>
      <c r="N86" s="23">
        <f t="shared" si="16"/>
        <v>0</v>
      </c>
      <c r="O86" s="23">
        <f t="shared" si="17"/>
        <v>0</v>
      </c>
      <c r="P86" s="20" t="s">
        <v>327</v>
      </c>
      <c r="Q86" s="20"/>
    </row>
    <row r="87" spans="1:17" ht="22.5">
      <c r="A87" s="46"/>
      <c r="B87" s="855" t="s">
        <v>207</v>
      </c>
      <c r="C87" s="858">
        <v>5</v>
      </c>
      <c r="D87" s="25">
        <v>136</v>
      </c>
      <c r="E87" s="857">
        <f>1*1</f>
        <v>1</v>
      </c>
      <c r="F87" s="857"/>
      <c r="G87" s="29">
        <f t="shared" si="18"/>
        <v>1.47E-3</v>
      </c>
      <c r="H87" s="22">
        <f t="shared" si="14"/>
        <v>1.47E-3</v>
      </c>
      <c r="I87" s="22"/>
      <c r="J87" s="29"/>
      <c r="K87" s="27">
        <v>750</v>
      </c>
      <c r="L87" s="30">
        <f t="shared" si="19"/>
        <v>1.1000000000000001</v>
      </c>
      <c r="M87" s="23">
        <f t="shared" si="15"/>
        <v>1.1000000000000001</v>
      </c>
      <c r="N87" s="23">
        <f t="shared" si="16"/>
        <v>0</v>
      </c>
      <c r="O87" s="23">
        <f t="shared" si="17"/>
        <v>0</v>
      </c>
      <c r="P87" s="19" t="s">
        <v>208</v>
      </c>
      <c r="Q87" s="20"/>
    </row>
    <row r="88" spans="1:17">
      <c r="A88" s="46" t="s">
        <v>224</v>
      </c>
      <c r="B88" s="43" t="s">
        <v>214</v>
      </c>
      <c r="C88" s="38"/>
      <c r="D88" s="39"/>
      <c r="E88" s="39"/>
      <c r="F88" s="39"/>
      <c r="G88" s="40"/>
      <c r="H88" s="40"/>
      <c r="I88" s="40"/>
      <c r="J88" s="40"/>
      <c r="K88" s="38"/>
      <c r="L88" s="41">
        <f>SUM(L71:L87)</f>
        <v>100.55</v>
      </c>
      <c r="M88" s="41">
        <f>SUM(M71:M87)</f>
        <v>100.55</v>
      </c>
      <c r="N88" s="41">
        <f>SUM(N71:N87)</f>
        <v>0</v>
      </c>
      <c r="O88" s="41">
        <f>SUM(O71:O87)</f>
        <v>0</v>
      </c>
      <c r="P88" s="38" t="s">
        <v>294</v>
      </c>
      <c r="Q88" s="20"/>
    </row>
    <row r="89" spans="1:17">
      <c r="A89" s="51"/>
      <c r="B89" s="1170" t="s">
        <v>323</v>
      </c>
      <c r="C89" s="1170"/>
      <c r="D89" s="1170"/>
      <c r="E89" s="1170"/>
      <c r="F89" s="1170"/>
      <c r="G89" s="1170"/>
      <c r="H89" s="1170"/>
      <c r="I89" s="1170"/>
      <c r="J89" s="1170"/>
      <c r="K89" s="1170"/>
      <c r="L89" s="1170"/>
      <c r="M89" s="1170"/>
      <c r="N89" s="1170"/>
      <c r="O89" s="1170"/>
      <c r="P89" s="1171"/>
      <c r="Q89" s="52"/>
    </row>
    <row r="90" spans="1:17">
      <c r="A90" s="46"/>
      <c r="B90" s="44" t="s">
        <v>127</v>
      </c>
      <c r="C90" s="27">
        <v>10</v>
      </c>
      <c r="D90" s="21">
        <v>136</v>
      </c>
      <c r="E90" s="28">
        <f>1*1+28*1</f>
        <v>29</v>
      </c>
      <c r="F90" s="28"/>
      <c r="G90" s="29">
        <f>(E90+F90)/D90/C90</f>
        <v>2.1319999999999999E-2</v>
      </c>
      <c r="H90" s="22">
        <f>G90-J90</f>
        <v>0</v>
      </c>
      <c r="I90" s="22"/>
      <c r="J90" s="22">
        <f>E90/D90/C90</f>
        <v>2.1319999999999999E-2</v>
      </c>
      <c r="K90" s="27"/>
      <c r="L90" s="30">
        <f>G90*K90</f>
        <v>0</v>
      </c>
      <c r="M90" s="23">
        <f>H90*K90</f>
        <v>0</v>
      </c>
      <c r="N90" s="23">
        <f>I90*K90</f>
        <v>0</v>
      </c>
      <c r="O90" s="23">
        <f>L90-M90</f>
        <v>0</v>
      </c>
      <c r="P90" s="27" t="s">
        <v>136</v>
      </c>
      <c r="Q90" s="20"/>
    </row>
    <row r="91" spans="1:17">
      <c r="A91" s="46"/>
      <c r="B91" s="35" t="s">
        <v>125</v>
      </c>
      <c r="C91" s="19">
        <v>1</v>
      </c>
      <c r="D91" s="21">
        <v>136</v>
      </c>
      <c r="E91" s="21">
        <f>1*1+28*1</f>
        <v>29</v>
      </c>
      <c r="F91" s="21"/>
      <c r="G91" s="22">
        <f>(E91+F91)/D91/C91</f>
        <v>0.21324000000000001</v>
      </c>
      <c r="H91" s="22">
        <f>G91-J91</f>
        <v>0</v>
      </c>
      <c r="I91" s="22"/>
      <c r="J91" s="22">
        <f>E91/D91/C91</f>
        <v>0.21324000000000001</v>
      </c>
      <c r="K91" s="19">
        <f>250-250</f>
        <v>0</v>
      </c>
      <c r="L91" s="23">
        <f>G91*K91</f>
        <v>0</v>
      </c>
      <c r="M91" s="23">
        <f>H91*K91</f>
        <v>0</v>
      </c>
      <c r="N91" s="23">
        <f>I91*K91</f>
        <v>0</v>
      </c>
      <c r="O91" s="23">
        <f>L91-M91</f>
        <v>0</v>
      </c>
      <c r="P91" s="19" t="s">
        <v>126</v>
      </c>
      <c r="Q91" s="20"/>
    </row>
    <row r="92" spans="1:17" hidden="1">
      <c r="A92" s="46"/>
      <c r="B92" s="45" t="s">
        <v>307</v>
      </c>
      <c r="C92" s="19">
        <v>1</v>
      </c>
      <c r="D92" s="21">
        <v>136</v>
      </c>
      <c r="E92" s="24"/>
      <c r="F92" s="24"/>
      <c r="G92" s="22">
        <f>(E92+F92)/D92/C92</f>
        <v>0</v>
      </c>
      <c r="H92" s="22">
        <f>G92-J92</f>
        <v>0</v>
      </c>
      <c r="I92" s="22"/>
      <c r="J92" s="22">
        <f>E92/D92/C92</f>
        <v>0</v>
      </c>
      <c r="K92" s="19">
        <v>3.5</v>
      </c>
      <c r="L92" s="23">
        <f>G92*K92</f>
        <v>0</v>
      </c>
      <c r="M92" s="23">
        <f>H92*K92</f>
        <v>0</v>
      </c>
      <c r="N92" s="23">
        <f>I92*K92</f>
        <v>0</v>
      </c>
      <c r="O92" s="23">
        <f>L92-M92</f>
        <v>0</v>
      </c>
      <c r="P92" s="20"/>
      <c r="Q92" s="20"/>
    </row>
    <row r="93" spans="1:17" ht="22.5" hidden="1">
      <c r="A93" s="46"/>
      <c r="B93" s="45" t="s">
        <v>308</v>
      </c>
      <c r="C93" s="19">
        <v>1</v>
      </c>
      <c r="D93" s="21">
        <v>136</v>
      </c>
      <c r="E93" s="24"/>
      <c r="F93" s="24"/>
      <c r="G93" s="22">
        <f>(E93+F93)/D93/C93</f>
        <v>0</v>
      </c>
      <c r="H93" s="22">
        <f>G93-J93</f>
        <v>0</v>
      </c>
      <c r="I93" s="22"/>
      <c r="J93" s="22">
        <f>E93/D93/C93</f>
        <v>0</v>
      </c>
      <c r="K93" s="19">
        <v>0.6</v>
      </c>
      <c r="L93" s="23">
        <f>G93*K93</f>
        <v>0</v>
      </c>
      <c r="M93" s="23">
        <f>H93*K93</f>
        <v>0</v>
      </c>
      <c r="N93" s="23">
        <f>I93*K93</f>
        <v>0</v>
      </c>
      <c r="O93" s="23">
        <f>L93-M93</f>
        <v>0</v>
      </c>
      <c r="P93" s="20"/>
      <c r="Q93" s="20"/>
    </row>
    <row r="94" spans="1:17">
      <c r="A94" s="46"/>
      <c r="B94" s="44" t="s">
        <v>397</v>
      </c>
      <c r="C94" s="19">
        <v>5</v>
      </c>
      <c r="D94" s="21">
        <v>136</v>
      </c>
      <c r="E94" s="25">
        <v>1</v>
      </c>
      <c r="F94" s="24"/>
      <c r="G94" s="22">
        <f t="shared" ref="G94:G108" si="20">(E94+F94)/D94/C94</f>
        <v>1.47E-3</v>
      </c>
      <c r="H94" s="22">
        <f t="shared" ref="H94:H108" si="21">G94-J94</f>
        <v>0</v>
      </c>
      <c r="I94" s="22"/>
      <c r="J94" s="22">
        <f t="shared" ref="J94:J108" si="22">E94/D94/C94</f>
        <v>1.47E-3</v>
      </c>
      <c r="K94" s="19">
        <v>25000</v>
      </c>
      <c r="L94" s="23">
        <f t="shared" ref="L94:L108" si="23">G94*K94</f>
        <v>36.75</v>
      </c>
      <c r="M94" s="23">
        <f t="shared" ref="M94:M108" si="24">H94*K94</f>
        <v>0</v>
      </c>
      <c r="N94" s="23">
        <f t="shared" ref="N94:N108" si="25">I94*K94</f>
        <v>0</v>
      </c>
      <c r="O94" s="23">
        <f t="shared" ref="O94:O108" si="26">L94-M94</f>
        <v>36.75</v>
      </c>
      <c r="P94" s="20" t="s">
        <v>64</v>
      </c>
      <c r="Q94" s="20"/>
    </row>
    <row r="95" spans="1:17">
      <c r="A95" s="46"/>
      <c r="B95" s="44" t="s">
        <v>385</v>
      </c>
      <c r="C95" s="19">
        <v>5</v>
      </c>
      <c r="D95" s="21">
        <v>136</v>
      </c>
      <c r="E95" s="25">
        <v>1</v>
      </c>
      <c r="F95" s="24"/>
      <c r="G95" s="22">
        <f t="shared" si="20"/>
        <v>1.47E-3</v>
      </c>
      <c r="H95" s="22">
        <f t="shared" si="21"/>
        <v>0</v>
      </c>
      <c r="I95" s="22"/>
      <c r="J95" s="22">
        <f t="shared" si="22"/>
        <v>1.47E-3</v>
      </c>
      <c r="K95" s="19">
        <v>35000</v>
      </c>
      <c r="L95" s="23">
        <f t="shared" si="23"/>
        <v>51.45</v>
      </c>
      <c r="M95" s="23">
        <f t="shared" si="24"/>
        <v>0</v>
      </c>
      <c r="N95" s="23">
        <f t="shared" si="25"/>
        <v>0</v>
      </c>
      <c r="O95" s="23">
        <f t="shared" si="26"/>
        <v>51.45</v>
      </c>
      <c r="P95" s="20" t="s">
        <v>64</v>
      </c>
      <c r="Q95" s="20"/>
    </row>
    <row r="96" spans="1:17" ht="22.5">
      <c r="A96" s="46"/>
      <c r="B96" s="44" t="s">
        <v>395</v>
      </c>
      <c r="C96" s="19">
        <v>5</v>
      </c>
      <c r="D96" s="21">
        <v>136</v>
      </c>
      <c r="E96" s="25">
        <v>1</v>
      </c>
      <c r="F96" s="24"/>
      <c r="G96" s="22">
        <f t="shared" si="20"/>
        <v>1.47E-3</v>
      </c>
      <c r="H96" s="22">
        <f t="shared" si="21"/>
        <v>0</v>
      </c>
      <c r="I96" s="22"/>
      <c r="J96" s="22">
        <f t="shared" si="22"/>
        <v>1.47E-3</v>
      </c>
      <c r="K96" s="19">
        <v>25000</v>
      </c>
      <c r="L96" s="23">
        <f t="shared" si="23"/>
        <v>36.75</v>
      </c>
      <c r="M96" s="23">
        <f t="shared" si="24"/>
        <v>0</v>
      </c>
      <c r="N96" s="23">
        <f t="shared" si="25"/>
        <v>0</v>
      </c>
      <c r="O96" s="23">
        <f t="shared" si="26"/>
        <v>36.75</v>
      </c>
      <c r="P96" s="20" t="s">
        <v>64</v>
      </c>
      <c r="Q96" s="20"/>
    </row>
    <row r="97" spans="1:17">
      <c r="A97" s="46"/>
      <c r="B97" s="44" t="s">
        <v>386</v>
      </c>
      <c r="C97" s="19">
        <v>5</v>
      </c>
      <c r="D97" s="21">
        <v>136</v>
      </c>
      <c r="E97" s="25">
        <v>1</v>
      </c>
      <c r="F97" s="24"/>
      <c r="G97" s="22">
        <f t="shared" si="20"/>
        <v>1.47E-3</v>
      </c>
      <c r="H97" s="22">
        <f t="shared" si="21"/>
        <v>0</v>
      </c>
      <c r="I97" s="22"/>
      <c r="J97" s="22">
        <f t="shared" si="22"/>
        <v>1.47E-3</v>
      </c>
      <c r="K97" s="19">
        <v>65000</v>
      </c>
      <c r="L97" s="23">
        <f t="shared" si="23"/>
        <v>95.55</v>
      </c>
      <c r="M97" s="23">
        <f t="shared" si="24"/>
        <v>0</v>
      </c>
      <c r="N97" s="23">
        <f t="shared" si="25"/>
        <v>0</v>
      </c>
      <c r="O97" s="23">
        <f t="shared" si="26"/>
        <v>95.55</v>
      </c>
      <c r="P97" s="20" t="s">
        <v>64</v>
      </c>
      <c r="Q97" s="20"/>
    </row>
    <row r="98" spans="1:17">
      <c r="A98" s="46"/>
      <c r="B98" s="44" t="s">
        <v>387</v>
      </c>
      <c r="C98" s="19">
        <v>5</v>
      </c>
      <c r="D98" s="21">
        <v>136</v>
      </c>
      <c r="E98" s="25">
        <v>1</v>
      </c>
      <c r="F98" s="24"/>
      <c r="G98" s="22">
        <f t="shared" si="20"/>
        <v>1.47E-3</v>
      </c>
      <c r="H98" s="22">
        <f t="shared" si="21"/>
        <v>0</v>
      </c>
      <c r="I98" s="22"/>
      <c r="J98" s="22">
        <f t="shared" si="22"/>
        <v>1.47E-3</v>
      </c>
      <c r="K98" s="19">
        <v>50000</v>
      </c>
      <c r="L98" s="23">
        <f t="shared" si="23"/>
        <v>73.5</v>
      </c>
      <c r="M98" s="23">
        <f t="shared" si="24"/>
        <v>0</v>
      </c>
      <c r="N98" s="23">
        <f t="shared" si="25"/>
        <v>0</v>
      </c>
      <c r="O98" s="23">
        <f t="shared" si="26"/>
        <v>73.5</v>
      </c>
      <c r="P98" s="20" t="s">
        <v>64</v>
      </c>
      <c r="Q98" s="20"/>
    </row>
    <row r="99" spans="1:17">
      <c r="A99" s="46"/>
      <c r="B99" s="44" t="s">
        <v>388</v>
      </c>
      <c r="C99" s="19">
        <v>5</v>
      </c>
      <c r="D99" s="21">
        <v>136</v>
      </c>
      <c r="E99" s="25">
        <v>1</v>
      </c>
      <c r="F99" s="24"/>
      <c r="G99" s="22">
        <f t="shared" si="20"/>
        <v>1.47E-3</v>
      </c>
      <c r="H99" s="22">
        <f t="shared" si="21"/>
        <v>0</v>
      </c>
      <c r="I99" s="22"/>
      <c r="J99" s="22">
        <f t="shared" si="22"/>
        <v>1.47E-3</v>
      </c>
      <c r="K99" s="19">
        <v>50000</v>
      </c>
      <c r="L99" s="23">
        <f t="shared" si="23"/>
        <v>73.5</v>
      </c>
      <c r="M99" s="23">
        <f t="shared" si="24"/>
        <v>0</v>
      </c>
      <c r="N99" s="23">
        <f t="shared" si="25"/>
        <v>0</v>
      </c>
      <c r="O99" s="23">
        <f t="shared" si="26"/>
        <v>73.5</v>
      </c>
      <c r="P99" s="20" t="s">
        <v>64</v>
      </c>
      <c r="Q99" s="20"/>
    </row>
    <row r="100" spans="1:17">
      <c r="A100" s="46"/>
      <c r="B100" s="44" t="s">
        <v>389</v>
      </c>
      <c r="C100" s="19">
        <v>5</v>
      </c>
      <c r="D100" s="21">
        <v>136</v>
      </c>
      <c r="E100" s="25">
        <v>1</v>
      </c>
      <c r="F100" s="24"/>
      <c r="G100" s="22">
        <f t="shared" si="20"/>
        <v>1.47E-3</v>
      </c>
      <c r="H100" s="22">
        <f t="shared" si="21"/>
        <v>0</v>
      </c>
      <c r="I100" s="22"/>
      <c r="J100" s="22">
        <f t="shared" si="22"/>
        <v>1.47E-3</v>
      </c>
      <c r="K100" s="19">
        <v>25000</v>
      </c>
      <c r="L100" s="23">
        <f t="shared" si="23"/>
        <v>36.75</v>
      </c>
      <c r="M100" s="23">
        <f t="shared" si="24"/>
        <v>0</v>
      </c>
      <c r="N100" s="23">
        <f t="shared" si="25"/>
        <v>0</v>
      </c>
      <c r="O100" s="23">
        <f t="shared" si="26"/>
        <v>36.75</v>
      </c>
      <c r="P100" s="20" t="s">
        <v>64</v>
      </c>
      <c r="Q100" s="20"/>
    </row>
    <row r="101" spans="1:17">
      <c r="A101" s="46"/>
      <c r="B101" s="44" t="s">
        <v>390</v>
      </c>
      <c r="C101" s="19">
        <v>5</v>
      </c>
      <c r="D101" s="21">
        <v>136</v>
      </c>
      <c r="E101" s="25">
        <v>1</v>
      </c>
      <c r="F101" s="24"/>
      <c r="G101" s="22">
        <f t="shared" si="20"/>
        <v>1.47E-3</v>
      </c>
      <c r="H101" s="22">
        <f t="shared" si="21"/>
        <v>0</v>
      </c>
      <c r="I101" s="22"/>
      <c r="J101" s="22">
        <f t="shared" si="22"/>
        <v>1.47E-3</v>
      </c>
      <c r="K101" s="19">
        <v>50000</v>
      </c>
      <c r="L101" s="23">
        <f t="shared" si="23"/>
        <v>73.5</v>
      </c>
      <c r="M101" s="23">
        <f t="shared" si="24"/>
        <v>0</v>
      </c>
      <c r="N101" s="23">
        <f t="shared" si="25"/>
        <v>0</v>
      </c>
      <c r="O101" s="23">
        <f t="shared" si="26"/>
        <v>73.5</v>
      </c>
      <c r="P101" s="20" t="s">
        <v>64</v>
      </c>
      <c r="Q101" s="20"/>
    </row>
    <row r="102" spans="1:17">
      <c r="A102" s="46"/>
      <c r="B102" s="44" t="s">
        <v>393</v>
      </c>
      <c r="C102" s="19">
        <v>5</v>
      </c>
      <c r="D102" s="21">
        <v>136</v>
      </c>
      <c r="E102" s="25">
        <v>1</v>
      </c>
      <c r="F102" s="24"/>
      <c r="G102" s="22">
        <f t="shared" ref="G102:G103" si="27">(E102+F102)/D102/C102</f>
        <v>1.47E-3</v>
      </c>
      <c r="H102" s="22">
        <f t="shared" ref="H102:H103" si="28">G102-J102</f>
        <v>0</v>
      </c>
      <c r="I102" s="22"/>
      <c r="J102" s="22">
        <f t="shared" ref="J102:J103" si="29">E102/D102/C102</f>
        <v>1.47E-3</v>
      </c>
      <c r="K102" s="19">
        <v>50000</v>
      </c>
      <c r="L102" s="23">
        <f t="shared" ref="L102:L103" si="30">G102*K102</f>
        <v>73.5</v>
      </c>
      <c r="M102" s="23">
        <f t="shared" ref="M102:M103" si="31">H102*K102</f>
        <v>0</v>
      </c>
      <c r="N102" s="23">
        <f t="shared" ref="N102:N103" si="32">I102*K102</f>
        <v>0</v>
      </c>
      <c r="O102" s="23">
        <f t="shared" ref="O102:O103" si="33">L102-M102</f>
        <v>73.5</v>
      </c>
      <c r="P102" s="20" t="s">
        <v>64</v>
      </c>
      <c r="Q102" s="20"/>
    </row>
    <row r="103" spans="1:17">
      <c r="A103" s="46"/>
      <c r="B103" s="44" t="s">
        <v>396</v>
      </c>
      <c r="C103" s="19">
        <v>5</v>
      </c>
      <c r="D103" s="21">
        <v>136</v>
      </c>
      <c r="E103" s="25">
        <v>1</v>
      </c>
      <c r="F103" s="24"/>
      <c r="G103" s="22">
        <f t="shared" si="27"/>
        <v>1.47E-3</v>
      </c>
      <c r="H103" s="22">
        <f t="shared" si="28"/>
        <v>0</v>
      </c>
      <c r="I103" s="22"/>
      <c r="J103" s="22">
        <f t="shared" si="29"/>
        <v>1.47E-3</v>
      </c>
      <c r="K103" s="19">
        <v>30000</v>
      </c>
      <c r="L103" s="23">
        <f t="shared" si="30"/>
        <v>44.1</v>
      </c>
      <c r="M103" s="23">
        <f t="shared" si="31"/>
        <v>0</v>
      </c>
      <c r="N103" s="23">
        <f t="shared" si="32"/>
        <v>0</v>
      </c>
      <c r="O103" s="23">
        <f t="shared" si="33"/>
        <v>44.1</v>
      </c>
      <c r="P103" s="20" t="s">
        <v>64</v>
      </c>
      <c r="Q103" s="20"/>
    </row>
    <row r="104" spans="1:17">
      <c r="A104" s="46"/>
      <c r="B104" s="44" t="s">
        <v>392</v>
      </c>
      <c r="C104" s="19">
        <v>5</v>
      </c>
      <c r="D104" s="21">
        <v>136</v>
      </c>
      <c r="E104" s="25">
        <v>1</v>
      </c>
      <c r="F104" s="24"/>
      <c r="G104" s="22">
        <f t="shared" ref="G104" si="34">(E104+F104)/D104/C104</f>
        <v>1.47E-3</v>
      </c>
      <c r="H104" s="22">
        <f t="shared" ref="H104" si="35">G104-J104</f>
        <v>0</v>
      </c>
      <c r="I104" s="22"/>
      <c r="J104" s="22">
        <f t="shared" ref="J104" si="36">E104/D104/C104</f>
        <v>1.47E-3</v>
      </c>
      <c r="K104" s="19">
        <v>4000</v>
      </c>
      <c r="L104" s="23">
        <f t="shared" ref="L104" si="37">G104*K104</f>
        <v>5.88</v>
      </c>
      <c r="M104" s="23">
        <f t="shared" ref="M104" si="38">H104*K104</f>
        <v>0</v>
      </c>
      <c r="N104" s="23">
        <f t="shared" ref="N104" si="39">I104*K104</f>
        <v>0</v>
      </c>
      <c r="O104" s="23">
        <f t="shared" ref="O104" si="40">L104-M104</f>
        <v>5.88</v>
      </c>
      <c r="P104" s="20" t="s">
        <v>64</v>
      </c>
      <c r="Q104" s="20"/>
    </row>
    <row r="105" spans="1:17">
      <c r="A105" s="46"/>
      <c r="B105" s="44" t="s">
        <v>391</v>
      </c>
      <c r="C105" s="19">
        <v>5</v>
      </c>
      <c r="D105" s="21">
        <v>136</v>
      </c>
      <c r="E105" s="25">
        <v>1</v>
      </c>
      <c r="F105" s="24"/>
      <c r="G105" s="22">
        <f t="shared" si="20"/>
        <v>1.47E-3</v>
      </c>
      <c r="H105" s="22">
        <f t="shared" si="21"/>
        <v>0</v>
      </c>
      <c r="I105" s="22"/>
      <c r="J105" s="22">
        <f t="shared" si="22"/>
        <v>1.47E-3</v>
      </c>
      <c r="K105" s="19">
        <v>1500</v>
      </c>
      <c r="L105" s="23">
        <f t="shared" si="23"/>
        <v>2.21</v>
      </c>
      <c r="M105" s="23">
        <f t="shared" si="24"/>
        <v>0</v>
      </c>
      <c r="N105" s="23">
        <f t="shared" si="25"/>
        <v>0</v>
      </c>
      <c r="O105" s="23">
        <f t="shared" si="26"/>
        <v>2.21</v>
      </c>
      <c r="P105" s="20" t="s">
        <v>64</v>
      </c>
      <c r="Q105" s="20"/>
    </row>
    <row r="106" spans="1:17">
      <c r="A106" s="46"/>
      <c r="B106" s="44" t="s">
        <v>394</v>
      </c>
      <c r="C106" s="19">
        <v>5</v>
      </c>
      <c r="D106" s="21">
        <v>136</v>
      </c>
      <c r="E106" s="25">
        <v>1</v>
      </c>
      <c r="F106" s="24"/>
      <c r="G106" s="22">
        <f t="shared" si="20"/>
        <v>1.47E-3</v>
      </c>
      <c r="H106" s="22">
        <f t="shared" si="21"/>
        <v>0</v>
      </c>
      <c r="I106" s="22"/>
      <c r="J106" s="22">
        <f t="shared" si="22"/>
        <v>1.47E-3</v>
      </c>
      <c r="K106" s="19">
        <v>1500</v>
      </c>
      <c r="L106" s="23">
        <f t="shared" si="23"/>
        <v>2.21</v>
      </c>
      <c r="M106" s="23">
        <f t="shared" si="24"/>
        <v>0</v>
      </c>
      <c r="N106" s="23">
        <f t="shared" si="25"/>
        <v>0</v>
      </c>
      <c r="O106" s="23">
        <f t="shared" si="26"/>
        <v>2.21</v>
      </c>
      <c r="P106" s="20" t="s">
        <v>64</v>
      </c>
      <c r="Q106" s="20"/>
    </row>
    <row r="107" spans="1:17">
      <c r="A107" s="46"/>
      <c r="B107" s="44" t="s">
        <v>398</v>
      </c>
      <c r="C107" s="19">
        <v>5</v>
      </c>
      <c r="D107" s="21">
        <v>136</v>
      </c>
      <c r="E107" s="25">
        <v>1</v>
      </c>
      <c r="F107" s="24"/>
      <c r="G107" s="22">
        <f t="shared" si="20"/>
        <v>1.47E-3</v>
      </c>
      <c r="H107" s="22">
        <f t="shared" si="21"/>
        <v>0</v>
      </c>
      <c r="I107" s="22"/>
      <c r="J107" s="22">
        <f t="shared" si="22"/>
        <v>1.47E-3</v>
      </c>
      <c r="K107" s="19">
        <v>25000</v>
      </c>
      <c r="L107" s="23">
        <f t="shared" si="23"/>
        <v>36.75</v>
      </c>
      <c r="M107" s="23">
        <f t="shared" si="24"/>
        <v>0</v>
      </c>
      <c r="N107" s="23">
        <f t="shared" si="25"/>
        <v>0</v>
      </c>
      <c r="O107" s="23">
        <f t="shared" si="26"/>
        <v>36.75</v>
      </c>
      <c r="P107" s="20" t="s">
        <v>64</v>
      </c>
      <c r="Q107" s="20"/>
    </row>
    <row r="108" spans="1:17">
      <c r="A108" s="46"/>
      <c r="B108" s="44" t="s">
        <v>399</v>
      </c>
      <c r="C108" s="19">
        <v>5</v>
      </c>
      <c r="D108" s="21">
        <v>136</v>
      </c>
      <c r="E108" s="25">
        <v>1</v>
      </c>
      <c r="F108" s="24"/>
      <c r="G108" s="22">
        <f t="shared" si="20"/>
        <v>1.47E-3</v>
      </c>
      <c r="H108" s="22">
        <f t="shared" si="21"/>
        <v>0</v>
      </c>
      <c r="I108" s="22"/>
      <c r="J108" s="22">
        <f t="shared" si="22"/>
        <v>1.47E-3</v>
      </c>
      <c r="K108" s="19">
        <v>20000</v>
      </c>
      <c r="L108" s="23">
        <f t="shared" si="23"/>
        <v>29.4</v>
      </c>
      <c r="M108" s="23">
        <f t="shared" si="24"/>
        <v>0</v>
      </c>
      <c r="N108" s="23">
        <f t="shared" si="25"/>
        <v>0</v>
      </c>
      <c r="O108" s="23">
        <f t="shared" si="26"/>
        <v>29.4</v>
      </c>
      <c r="P108" s="20" t="s">
        <v>64</v>
      </c>
      <c r="Q108" s="20"/>
    </row>
    <row r="109" spans="1:17">
      <c r="A109" s="46" t="s">
        <v>226</v>
      </c>
      <c r="B109" s="43" t="s">
        <v>214</v>
      </c>
      <c r="C109" s="38"/>
      <c r="D109" s="39"/>
      <c r="E109" s="39"/>
      <c r="F109" s="39"/>
      <c r="G109" s="40"/>
      <c r="H109" s="40"/>
      <c r="I109" s="40"/>
      <c r="J109" s="40"/>
      <c r="K109" s="38"/>
      <c r="L109" s="41">
        <f>SUM(L90:L108)</f>
        <v>671.8</v>
      </c>
      <c r="M109" s="41">
        <f>SUM(M90:M108)</f>
        <v>0</v>
      </c>
      <c r="N109" s="41">
        <f>SUM(N90:N108)</f>
        <v>0</v>
      </c>
      <c r="O109" s="41">
        <f>SUM(O90:O108)</f>
        <v>671.8</v>
      </c>
      <c r="P109" s="38" t="s">
        <v>295</v>
      </c>
      <c r="Q109" s="20"/>
    </row>
    <row r="110" spans="1:17">
      <c r="A110" s="51"/>
      <c r="B110" s="1170" t="s">
        <v>146</v>
      </c>
      <c r="C110" s="1170"/>
      <c r="D110" s="1170"/>
      <c r="E110" s="1170"/>
      <c r="F110" s="1170"/>
      <c r="G110" s="1170"/>
      <c r="H110" s="1170"/>
      <c r="I110" s="1170"/>
      <c r="J110" s="1170"/>
      <c r="K110" s="1170"/>
      <c r="L110" s="1170"/>
      <c r="M110" s="1170"/>
      <c r="N110" s="1170"/>
      <c r="O110" s="1170"/>
      <c r="P110" s="1171"/>
      <c r="Q110" s="52"/>
    </row>
    <row r="111" spans="1:17" ht="22.5">
      <c r="A111" s="46"/>
      <c r="B111" s="35" t="s">
        <v>149</v>
      </c>
      <c r="C111" s="19">
        <v>1</v>
      </c>
      <c r="D111" s="21">
        <v>136</v>
      </c>
      <c r="E111" s="21">
        <v>1</v>
      </c>
      <c r="F111" s="21"/>
      <c r="G111" s="22">
        <f t="shared" ref="G111:G174" si="41">(E111+F111)/D111/C111</f>
        <v>7.3499999999999998E-3</v>
      </c>
      <c r="H111" s="22">
        <f t="shared" ref="H111:H116" si="42">G111-J111</f>
        <v>0</v>
      </c>
      <c r="I111" s="22"/>
      <c r="J111" s="22">
        <f t="shared" ref="J111:J116" si="43">E111/D111/C111</f>
        <v>7.3499999999999998E-3</v>
      </c>
      <c r="K111" s="19">
        <v>1200</v>
      </c>
      <c r="L111" s="23">
        <f t="shared" ref="L111:L174" si="44">G111*K111</f>
        <v>8.82</v>
      </c>
      <c r="M111" s="23">
        <f t="shared" ref="M111:M116" si="45">H111*K111</f>
        <v>0</v>
      </c>
      <c r="N111" s="23">
        <f t="shared" ref="N111:N116" si="46">I111*K111</f>
        <v>0</v>
      </c>
      <c r="O111" s="23">
        <f t="shared" ref="O111:O116" si="47">L111-M111</f>
        <v>8.82</v>
      </c>
      <c r="P111" s="19" t="s">
        <v>154</v>
      </c>
      <c r="Q111" s="20"/>
    </row>
    <row r="112" spans="1:17">
      <c r="A112" s="46"/>
      <c r="B112" s="35" t="s">
        <v>150</v>
      </c>
      <c r="C112" s="19">
        <v>1</v>
      </c>
      <c r="D112" s="21">
        <v>136</v>
      </c>
      <c r="E112" s="21">
        <v>1</v>
      </c>
      <c r="F112" s="21"/>
      <c r="G112" s="22">
        <f t="shared" si="41"/>
        <v>7.3499999999999998E-3</v>
      </c>
      <c r="H112" s="22">
        <f t="shared" si="42"/>
        <v>0</v>
      </c>
      <c r="I112" s="22"/>
      <c r="J112" s="22">
        <f t="shared" si="43"/>
        <v>7.3499999999999998E-3</v>
      </c>
      <c r="K112" s="19">
        <v>1200</v>
      </c>
      <c r="L112" s="23">
        <f t="shared" si="44"/>
        <v>8.82</v>
      </c>
      <c r="M112" s="23">
        <f t="shared" si="45"/>
        <v>0</v>
      </c>
      <c r="N112" s="23">
        <f t="shared" si="46"/>
        <v>0</v>
      </c>
      <c r="O112" s="23">
        <f t="shared" si="47"/>
        <v>8.82</v>
      </c>
      <c r="P112" s="19" t="s">
        <v>154</v>
      </c>
      <c r="Q112" s="20"/>
    </row>
    <row r="113" spans="1:17" ht="22.5">
      <c r="A113" s="46"/>
      <c r="B113" s="35" t="s">
        <v>152</v>
      </c>
      <c r="C113" s="19">
        <v>1</v>
      </c>
      <c r="D113" s="21">
        <v>136</v>
      </c>
      <c r="E113" s="21">
        <v>2</v>
      </c>
      <c r="F113" s="21"/>
      <c r="G113" s="22">
        <f t="shared" si="41"/>
        <v>1.4710000000000001E-2</v>
      </c>
      <c r="H113" s="22">
        <f t="shared" si="42"/>
        <v>0</v>
      </c>
      <c r="I113" s="22"/>
      <c r="J113" s="22">
        <f t="shared" si="43"/>
        <v>1.4710000000000001E-2</v>
      </c>
      <c r="K113" s="19">
        <v>1200</v>
      </c>
      <c r="L113" s="23">
        <f t="shared" si="44"/>
        <v>17.649999999999999</v>
      </c>
      <c r="M113" s="23">
        <f t="shared" si="45"/>
        <v>0</v>
      </c>
      <c r="N113" s="23">
        <f t="shared" si="46"/>
        <v>0</v>
      </c>
      <c r="O113" s="23">
        <f t="shared" si="47"/>
        <v>17.649999999999999</v>
      </c>
      <c r="P113" s="19" t="s">
        <v>155</v>
      </c>
      <c r="Q113" s="20"/>
    </row>
    <row r="114" spans="1:17">
      <c r="A114" s="46"/>
      <c r="B114" s="35" t="s">
        <v>151</v>
      </c>
      <c r="C114" s="19">
        <v>1</v>
      </c>
      <c r="D114" s="21">
        <v>136</v>
      </c>
      <c r="E114" s="21">
        <v>2</v>
      </c>
      <c r="F114" s="21"/>
      <c r="G114" s="22">
        <f t="shared" si="41"/>
        <v>1.4710000000000001E-2</v>
      </c>
      <c r="H114" s="22">
        <f t="shared" si="42"/>
        <v>0</v>
      </c>
      <c r="I114" s="22"/>
      <c r="J114" s="22">
        <f t="shared" si="43"/>
        <v>1.4710000000000001E-2</v>
      </c>
      <c r="K114" s="19">
        <v>1500</v>
      </c>
      <c r="L114" s="23">
        <f t="shared" si="44"/>
        <v>22.07</v>
      </c>
      <c r="M114" s="23">
        <f t="shared" si="45"/>
        <v>0</v>
      </c>
      <c r="N114" s="23">
        <f t="shared" si="46"/>
        <v>0</v>
      </c>
      <c r="O114" s="23">
        <f t="shared" si="47"/>
        <v>22.07</v>
      </c>
      <c r="P114" s="19" t="s">
        <v>155</v>
      </c>
      <c r="Q114" s="20"/>
    </row>
    <row r="115" spans="1:17">
      <c r="A115" s="46"/>
      <c r="B115" s="35" t="s">
        <v>153</v>
      </c>
      <c r="C115" s="19">
        <v>1</v>
      </c>
      <c r="D115" s="21">
        <v>136</v>
      </c>
      <c r="E115" s="21">
        <v>44</v>
      </c>
      <c r="F115" s="21"/>
      <c r="G115" s="22">
        <f t="shared" si="41"/>
        <v>0.32352999999999998</v>
      </c>
      <c r="H115" s="22">
        <f t="shared" si="42"/>
        <v>0</v>
      </c>
      <c r="I115" s="22"/>
      <c r="J115" s="22">
        <f t="shared" si="43"/>
        <v>0.32352999999999998</v>
      </c>
      <c r="K115" s="19">
        <v>350</v>
      </c>
      <c r="L115" s="23">
        <f t="shared" si="44"/>
        <v>113.24</v>
      </c>
      <c r="M115" s="23">
        <f t="shared" si="45"/>
        <v>0</v>
      </c>
      <c r="N115" s="23">
        <f t="shared" si="46"/>
        <v>0</v>
      </c>
      <c r="O115" s="23">
        <f t="shared" si="47"/>
        <v>113.24</v>
      </c>
      <c r="P115" s="19" t="s">
        <v>156</v>
      </c>
      <c r="Q115" s="20"/>
    </row>
    <row r="116" spans="1:17" ht="22.5">
      <c r="A116" s="46"/>
      <c r="B116" s="35" t="s">
        <v>139</v>
      </c>
      <c r="C116" s="19">
        <v>1</v>
      </c>
      <c r="D116" s="21">
        <v>136</v>
      </c>
      <c r="E116" s="21">
        <v>1</v>
      </c>
      <c r="F116" s="21"/>
      <c r="G116" s="22">
        <f t="shared" si="41"/>
        <v>7.3499999999999998E-3</v>
      </c>
      <c r="H116" s="22">
        <f t="shared" si="42"/>
        <v>0</v>
      </c>
      <c r="I116" s="22"/>
      <c r="J116" s="22">
        <f t="shared" si="43"/>
        <v>7.3499999999999998E-3</v>
      </c>
      <c r="K116" s="19">
        <v>1200</v>
      </c>
      <c r="L116" s="23">
        <f t="shared" si="44"/>
        <v>8.82</v>
      </c>
      <c r="M116" s="23">
        <f t="shared" si="45"/>
        <v>0</v>
      </c>
      <c r="N116" s="23">
        <f t="shared" si="46"/>
        <v>0</v>
      </c>
      <c r="O116" s="23">
        <f t="shared" si="47"/>
        <v>8.82</v>
      </c>
      <c r="P116" s="19" t="s">
        <v>154</v>
      </c>
      <c r="Q116" s="20"/>
    </row>
    <row r="117" spans="1:17">
      <c r="A117" s="46" t="s">
        <v>226</v>
      </c>
      <c r="B117" s="43" t="s">
        <v>214</v>
      </c>
      <c r="C117" s="38"/>
      <c r="D117" s="39"/>
      <c r="E117" s="39"/>
      <c r="F117" s="39"/>
      <c r="G117" s="40"/>
      <c r="H117" s="40"/>
      <c r="I117" s="40"/>
      <c r="J117" s="40"/>
      <c r="K117" s="38"/>
      <c r="L117" s="41">
        <f>SUM(L111:L116)</f>
        <v>179.42</v>
      </c>
      <c r="M117" s="41">
        <f>SUM(M111:M116)</f>
        <v>0</v>
      </c>
      <c r="N117" s="41">
        <f>SUM(N111:N116)</f>
        <v>0</v>
      </c>
      <c r="O117" s="41">
        <f>SUM(O111:O116)</f>
        <v>179.42</v>
      </c>
      <c r="P117" s="38" t="s">
        <v>295</v>
      </c>
      <c r="Q117" s="20"/>
    </row>
    <row r="118" spans="1:17">
      <c r="A118" s="51"/>
      <c r="B118" s="1170" t="s">
        <v>335</v>
      </c>
      <c r="C118" s="1170"/>
      <c r="D118" s="1170"/>
      <c r="E118" s="1170"/>
      <c r="F118" s="1170"/>
      <c r="G118" s="1170"/>
      <c r="H118" s="1170"/>
      <c r="I118" s="1170"/>
      <c r="J118" s="1170"/>
      <c r="K118" s="1170"/>
      <c r="L118" s="1170"/>
      <c r="M118" s="1170"/>
      <c r="N118" s="1170"/>
      <c r="O118" s="1170"/>
      <c r="P118" s="1171"/>
      <c r="Q118" s="52"/>
    </row>
    <row r="119" spans="1:17">
      <c r="A119" s="46"/>
      <c r="B119" s="35" t="s">
        <v>157</v>
      </c>
      <c r="C119" s="19">
        <v>1</v>
      </c>
      <c r="D119" s="21">
        <v>136</v>
      </c>
      <c r="E119" s="28">
        <v>3</v>
      </c>
      <c r="F119" s="28">
        <v>1</v>
      </c>
      <c r="G119" s="22">
        <f t="shared" si="41"/>
        <v>2.9409999999999999E-2</v>
      </c>
      <c r="H119" s="22">
        <f t="shared" ref="H119:H125" si="48">G119-J119</f>
        <v>7.3499999999999998E-3</v>
      </c>
      <c r="I119" s="22">
        <f>(F119)/D119/C119</f>
        <v>7.3499999999999998E-3</v>
      </c>
      <c r="J119" s="22">
        <f t="shared" ref="J119:J125" si="49">E119/D119/C119</f>
        <v>2.206E-2</v>
      </c>
      <c r="K119" s="19">
        <v>1323</v>
      </c>
      <c r="L119" s="23">
        <f t="shared" si="44"/>
        <v>38.909999999999997</v>
      </c>
      <c r="M119" s="23">
        <f t="shared" ref="M119:M125" si="50">H119*K119</f>
        <v>9.7200000000000006</v>
      </c>
      <c r="N119" s="23">
        <f t="shared" ref="N119:N125" si="51">I119*K119</f>
        <v>9.7200000000000006</v>
      </c>
      <c r="O119" s="23">
        <f t="shared" ref="O119:O125" si="52">L119-M119</f>
        <v>29.19</v>
      </c>
      <c r="P119" s="19" t="s">
        <v>178</v>
      </c>
      <c r="Q119" s="20"/>
    </row>
    <row r="120" spans="1:17">
      <c r="A120" s="46"/>
      <c r="B120" s="35" t="s">
        <v>158</v>
      </c>
      <c r="C120" s="19">
        <v>1</v>
      </c>
      <c r="D120" s="21">
        <v>136</v>
      </c>
      <c r="E120" s="28">
        <v>23</v>
      </c>
      <c r="F120" s="28">
        <v>17</v>
      </c>
      <c r="G120" s="22">
        <f t="shared" si="41"/>
        <v>0.29411999999999999</v>
      </c>
      <c r="H120" s="22">
        <f>G120-J120</f>
        <v>0.125</v>
      </c>
      <c r="I120" s="22">
        <f>(F120)/D120/C120</f>
        <v>0.125</v>
      </c>
      <c r="J120" s="22">
        <f t="shared" si="49"/>
        <v>0.16911999999999999</v>
      </c>
      <c r="K120" s="19">
        <v>1745</v>
      </c>
      <c r="L120" s="23">
        <f t="shared" si="44"/>
        <v>513.24</v>
      </c>
      <c r="M120" s="23">
        <f t="shared" si="50"/>
        <v>218.13</v>
      </c>
      <c r="N120" s="23">
        <f t="shared" si="51"/>
        <v>218.13</v>
      </c>
      <c r="O120" s="23">
        <f t="shared" si="52"/>
        <v>295.11</v>
      </c>
      <c r="P120" s="19" t="s">
        <v>178</v>
      </c>
      <c r="Q120" s="20"/>
    </row>
    <row r="121" spans="1:17">
      <c r="A121" s="46"/>
      <c r="B121" s="44" t="s">
        <v>159</v>
      </c>
      <c r="C121" s="19">
        <v>1</v>
      </c>
      <c r="D121" s="28">
        <v>209</v>
      </c>
      <c r="E121" s="21">
        <v>2300</v>
      </c>
      <c r="F121" s="21"/>
      <c r="G121" s="22">
        <f t="shared" si="41"/>
        <v>11.00478</v>
      </c>
      <c r="H121" s="22">
        <f t="shared" si="48"/>
        <v>0</v>
      </c>
      <c r="I121" s="22"/>
      <c r="J121" s="22">
        <f t="shared" si="49"/>
        <v>11.00478</v>
      </c>
      <c r="K121" s="19">
        <v>0.22</v>
      </c>
      <c r="L121" s="23">
        <f t="shared" si="44"/>
        <v>2.42</v>
      </c>
      <c r="M121" s="23">
        <f t="shared" si="50"/>
        <v>0</v>
      </c>
      <c r="N121" s="23">
        <f t="shared" si="51"/>
        <v>0</v>
      </c>
      <c r="O121" s="23">
        <f t="shared" si="52"/>
        <v>2.42</v>
      </c>
      <c r="P121" s="20" t="s">
        <v>292</v>
      </c>
      <c r="Q121" s="20" t="s">
        <v>336</v>
      </c>
    </row>
    <row r="122" spans="1:17">
      <c r="A122" s="46"/>
      <c r="B122" s="35" t="s">
        <v>160</v>
      </c>
      <c r="C122" s="19">
        <v>1</v>
      </c>
      <c r="D122" s="28">
        <v>209</v>
      </c>
      <c r="E122" s="21">
        <v>2300</v>
      </c>
      <c r="F122" s="21"/>
      <c r="G122" s="22">
        <f t="shared" si="41"/>
        <v>11.00478</v>
      </c>
      <c r="H122" s="22">
        <f t="shared" si="48"/>
        <v>0</v>
      </c>
      <c r="I122" s="22"/>
      <c r="J122" s="22">
        <f t="shared" si="49"/>
        <v>11.00478</v>
      </c>
      <c r="K122" s="19">
        <v>0.8</v>
      </c>
      <c r="L122" s="23">
        <f t="shared" si="44"/>
        <v>8.8000000000000007</v>
      </c>
      <c r="M122" s="23">
        <f t="shared" si="50"/>
        <v>0</v>
      </c>
      <c r="N122" s="23">
        <f t="shared" si="51"/>
        <v>0</v>
      </c>
      <c r="O122" s="23">
        <f t="shared" si="52"/>
        <v>8.8000000000000007</v>
      </c>
      <c r="P122" s="20" t="s">
        <v>292</v>
      </c>
      <c r="Q122" s="20" t="s">
        <v>336</v>
      </c>
    </row>
    <row r="123" spans="1:17">
      <c r="A123" s="46"/>
      <c r="B123" s="35" t="s">
        <v>161</v>
      </c>
      <c r="C123" s="19">
        <v>1</v>
      </c>
      <c r="D123" s="28">
        <v>209</v>
      </c>
      <c r="E123" s="21">
        <f>600*2</f>
        <v>1200</v>
      </c>
      <c r="F123" s="21"/>
      <c r="G123" s="22">
        <f t="shared" si="41"/>
        <v>5.7416299999999998</v>
      </c>
      <c r="H123" s="22">
        <f t="shared" si="48"/>
        <v>0</v>
      </c>
      <c r="I123" s="22"/>
      <c r="J123" s="22">
        <f t="shared" si="49"/>
        <v>5.7416299999999998</v>
      </c>
      <c r="K123" s="19">
        <f>400/1000</f>
        <v>0.4</v>
      </c>
      <c r="L123" s="23">
        <f t="shared" si="44"/>
        <v>2.2999999999999998</v>
      </c>
      <c r="M123" s="23">
        <f t="shared" si="50"/>
        <v>0</v>
      </c>
      <c r="N123" s="23">
        <f t="shared" si="51"/>
        <v>0</v>
      </c>
      <c r="O123" s="23">
        <f t="shared" si="52"/>
        <v>2.2999999999999998</v>
      </c>
      <c r="P123" s="20" t="s">
        <v>337</v>
      </c>
      <c r="Q123" s="20" t="s">
        <v>336</v>
      </c>
    </row>
    <row r="124" spans="1:17">
      <c r="A124" s="46"/>
      <c r="B124" s="35" t="s">
        <v>162</v>
      </c>
      <c r="C124" s="19">
        <v>1</v>
      </c>
      <c r="D124" s="28">
        <v>209</v>
      </c>
      <c r="E124" s="21">
        <v>6</v>
      </c>
      <c r="F124" s="21"/>
      <c r="G124" s="22">
        <f t="shared" si="41"/>
        <v>2.8709999999999999E-2</v>
      </c>
      <c r="H124" s="22">
        <f t="shared" si="48"/>
        <v>0</v>
      </c>
      <c r="I124" s="22"/>
      <c r="J124" s="22">
        <f t="shared" si="49"/>
        <v>2.8709999999999999E-2</v>
      </c>
      <c r="K124" s="19">
        <v>1220</v>
      </c>
      <c r="L124" s="23">
        <f t="shared" si="44"/>
        <v>35.03</v>
      </c>
      <c r="M124" s="23">
        <f t="shared" si="50"/>
        <v>0</v>
      </c>
      <c r="N124" s="23">
        <f t="shared" si="51"/>
        <v>0</v>
      </c>
      <c r="O124" s="23">
        <f t="shared" si="52"/>
        <v>35.03</v>
      </c>
      <c r="P124" s="19" t="s">
        <v>338</v>
      </c>
      <c r="Q124" s="20" t="s">
        <v>336</v>
      </c>
    </row>
    <row r="125" spans="1:17" ht="14.25" customHeight="1">
      <c r="A125" s="46"/>
      <c r="B125" s="44" t="s">
        <v>163</v>
      </c>
      <c r="C125" s="19">
        <v>1</v>
      </c>
      <c r="D125" s="28">
        <v>209</v>
      </c>
      <c r="E125" s="21">
        <v>2</v>
      </c>
      <c r="F125" s="21"/>
      <c r="G125" s="22">
        <f t="shared" si="41"/>
        <v>9.5700000000000004E-3</v>
      </c>
      <c r="H125" s="22">
        <f t="shared" si="48"/>
        <v>0</v>
      </c>
      <c r="I125" s="22"/>
      <c r="J125" s="22">
        <f t="shared" si="49"/>
        <v>9.5700000000000004E-3</v>
      </c>
      <c r="K125" s="19">
        <v>1320</v>
      </c>
      <c r="L125" s="23">
        <f t="shared" si="44"/>
        <v>12.63</v>
      </c>
      <c r="M125" s="23">
        <f t="shared" si="50"/>
        <v>0</v>
      </c>
      <c r="N125" s="23">
        <f t="shared" si="51"/>
        <v>0</v>
      </c>
      <c r="O125" s="23">
        <f t="shared" si="52"/>
        <v>12.63</v>
      </c>
      <c r="P125" s="19" t="s">
        <v>339</v>
      </c>
      <c r="Q125" s="20" t="s">
        <v>336</v>
      </c>
    </row>
    <row r="126" spans="1:17">
      <c r="A126" s="46"/>
      <c r="B126" s="43" t="s">
        <v>214</v>
      </c>
      <c r="C126" s="38"/>
      <c r="D126" s="39"/>
      <c r="E126" s="39"/>
      <c r="F126" s="39"/>
      <c r="G126" s="40"/>
      <c r="H126" s="40"/>
      <c r="I126" s="40"/>
      <c r="J126" s="40"/>
      <c r="K126" s="38"/>
      <c r="L126" s="42">
        <f>SUM(L119:L125)</f>
        <v>613.33000000000004</v>
      </c>
      <c r="M126" s="42">
        <f>SUM(M119:M125)</f>
        <v>227.85</v>
      </c>
      <c r="N126" s="42">
        <f>SUM(N119:N125)</f>
        <v>227.85</v>
      </c>
      <c r="O126" s="42">
        <f>SUM(O119:O125)</f>
        <v>385.48</v>
      </c>
      <c r="P126" s="38"/>
      <c r="Q126" s="20"/>
    </row>
    <row r="127" spans="1:17">
      <c r="A127" s="46" t="s">
        <v>224</v>
      </c>
      <c r="B127" s="43"/>
      <c r="C127" s="38"/>
      <c r="D127" s="39"/>
      <c r="E127" s="39"/>
      <c r="F127" s="39"/>
      <c r="G127" s="40"/>
      <c r="H127" s="40"/>
      <c r="I127" s="40"/>
      <c r="J127" s="40"/>
      <c r="K127" s="38"/>
      <c r="L127" s="41">
        <f>SUM(M127:O127)</f>
        <v>227.85</v>
      </c>
      <c r="M127" s="41"/>
      <c r="N127" s="41">
        <f>N126</f>
        <v>227.85</v>
      </c>
      <c r="O127" s="41"/>
      <c r="P127" s="38" t="s">
        <v>294</v>
      </c>
      <c r="Q127" s="20"/>
    </row>
    <row r="128" spans="1:17">
      <c r="A128" s="46" t="s">
        <v>226</v>
      </c>
      <c r="B128" s="43"/>
      <c r="C128" s="38"/>
      <c r="D128" s="39"/>
      <c r="E128" s="39"/>
      <c r="F128" s="39"/>
      <c r="G128" s="40"/>
      <c r="H128" s="40"/>
      <c r="I128" s="40"/>
      <c r="J128" s="40"/>
      <c r="K128" s="38"/>
      <c r="L128" s="41">
        <f>SUM(M128:O128)</f>
        <v>385.48</v>
      </c>
      <c r="M128" s="41">
        <f>M126-N127</f>
        <v>0</v>
      </c>
      <c r="N128" s="41"/>
      <c r="O128" s="41">
        <f>O126</f>
        <v>385.48</v>
      </c>
      <c r="P128" s="38" t="s">
        <v>295</v>
      </c>
      <c r="Q128" s="20"/>
    </row>
    <row r="129" spans="1:17">
      <c r="A129" s="51"/>
      <c r="B129" s="1170" t="s">
        <v>165</v>
      </c>
      <c r="C129" s="1170"/>
      <c r="D129" s="1170"/>
      <c r="E129" s="1170"/>
      <c r="F129" s="1170"/>
      <c r="G129" s="1170"/>
      <c r="H129" s="1170"/>
      <c r="I129" s="1170"/>
      <c r="J129" s="1170"/>
      <c r="K129" s="1170"/>
      <c r="L129" s="1170"/>
      <c r="M129" s="1170"/>
      <c r="N129" s="1170"/>
      <c r="O129" s="1170"/>
      <c r="P129" s="1171"/>
      <c r="Q129" s="52"/>
    </row>
    <row r="130" spans="1:17">
      <c r="A130" s="46"/>
      <c r="B130" s="35" t="s">
        <v>166</v>
      </c>
      <c r="C130" s="19">
        <v>1</v>
      </c>
      <c r="D130" s="21">
        <v>136</v>
      </c>
      <c r="E130" s="21">
        <v>12</v>
      </c>
      <c r="F130" s="21"/>
      <c r="G130" s="22">
        <f t="shared" si="41"/>
        <v>8.8239999999999999E-2</v>
      </c>
      <c r="H130" s="22">
        <f t="shared" ref="H130:H134" si="53">G130-J130</f>
        <v>8.8239999999999999E-2</v>
      </c>
      <c r="I130" s="22"/>
      <c r="J130" s="22"/>
      <c r="K130" s="21">
        <v>2000</v>
      </c>
      <c r="L130" s="23">
        <f t="shared" si="44"/>
        <v>176.48</v>
      </c>
      <c r="M130" s="23">
        <f t="shared" ref="M130:M134" si="54">H130*K130</f>
        <v>176.48</v>
      </c>
      <c r="N130" s="23">
        <f t="shared" ref="N130:N134" si="55">I130*K130</f>
        <v>0</v>
      </c>
      <c r="O130" s="23">
        <f t="shared" ref="O130:O134" si="56">L130-M130</f>
        <v>0</v>
      </c>
      <c r="P130" s="19" t="s">
        <v>170</v>
      </c>
      <c r="Q130" s="20"/>
    </row>
    <row r="131" spans="1:17">
      <c r="A131" s="46"/>
      <c r="B131" s="35" t="s">
        <v>167</v>
      </c>
      <c r="C131" s="19">
        <v>1</v>
      </c>
      <c r="D131" s="21">
        <v>136</v>
      </c>
      <c r="E131" s="21">
        <v>12</v>
      </c>
      <c r="F131" s="21"/>
      <c r="G131" s="22">
        <f t="shared" si="41"/>
        <v>8.8239999999999999E-2</v>
      </c>
      <c r="H131" s="22">
        <f t="shared" si="53"/>
        <v>8.8239999999999999E-2</v>
      </c>
      <c r="I131" s="22"/>
      <c r="J131" s="22"/>
      <c r="K131" s="21">
        <v>6000</v>
      </c>
      <c r="L131" s="23">
        <f t="shared" si="44"/>
        <v>529.44000000000005</v>
      </c>
      <c r="M131" s="23">
        <f t="shared" si="54"/>
        <v>529.44000000000005</v>
      </c>
      <c r="N131" s="23">
        <f t="shared" si="55"/>
        <v>0</v>
      </c>
      <c r="O131" s="23">
        <f t="shared" si="56"/>
        <v>0</v>
      </c>
      <c r="P131" s="19" t="s">
        <v>170</v>
      </c>
      <c r="Q131" s="20"/>
    </row>
    <row r="132" spans="1:17">
      <c r="A132" s="46"/>
      <c r="B132" s="35" t="s">
        <v>168</v>
      </c>
      <c r="C132" s="19">
        <v>1</v>
      </c>
      <c r="D132" s="21">
        <v>136</v>
      </c>
      <c r="E132" s="21">
        <v>12</v>
      </c>
      <c r="F132" s="21"/>
      <c r="G132" s="22">
        <f t="shared" si="41"/>
        <v>8.8239999999999999E-2</v>
      </c>
      <c r="H132" s="22">
        <f t="shared" si="53"/>
        <v>8.8239999999999999E-2</v>
      </c>
      <c r="I132" s="22"/>
      <c r="J132" s="22"/>
      <c r="K132" s="21">
        <v>380</v>
      </c>
      <c r="L132" s="23">
        <f t="shared" si="44"/>
        <v>33.53</v>
      </c>
      <c r="M132" s="23">
        <f t="shared" si="54"/>
        <v>33.53</v>
      </c>
      <c r="N132" s="23">
        <f t="shared" si="55"/>
        <v>0</v>
      </c>
      <c r="O132" s="23">
        <f t="shared" si="56"/>
        <v>0</v>
      </c>
      <c r="P132" s="19" t="s">
        <v>170</v>
      </c>
      <c r="Q132" s="20"/>
    </row>
    <row r="133" spans="1:17">
      <c r="A133" s="46"/>
      <c r="B133" s="35" t="s">
        <v>169</v>
      </c>
      <c r="C133" s="19">
        <v>1</v>
      </c>
      <c r="D133" s="21">
        <v>136</v>
      </c>
      <c r="E133" s="21">
        <v>12</v>
      </c>
      <c r="F133" s="21"/>
      <c r="G133" s="22">
        <f t="shared" si="41"/>
        <v>8.8239999999999999E-2</v>
      </c>
      <c r="H133" s="22">
        <f t="shared" si="53"/>
        <v>8.8239999999999999E-2</v>
      </c>
      <c r="I133" s="22"/>
      <c r="J133" s="22"/>
      <c r="K133" s="21">
        <v>260</v>
      </c>
      <c r="L133" s="23">
        <f t="shared" si="44"/>
        <v>22.94</v>
      </c>
      <c r="M133" s="23">
        <f t="shared" si="54"/>
        <v>22.94</v>
      </c>
      <c r="N133" s="23">
        <f t="shared" si="55"/>
        <v>0</v>
      </c>
      <c r="O133" s="23">
        <f t="shared" si="56"/>
        <v>0</v>
      </c>
      <c r="P133" s="19" t="s">
        <v>170</v>
      </c>
      <c r="Q133" s="20"/>
    </row>
    <row r="134" spans="1:17" ht="22.5">
      <c r="A134" s="46"/>
      <c r="B134" s="35" t="s">
        <v>197</v>
      </c>
      <c r="C134" s="19">
        <v>1</v>
      </c>
      <c r="D134" s="21">
        <v>136</v>
      </c>
      <c r="E134" s="21">
        <v>1</v>
      </c>
      <c r="F134" s="21"/>
      <c r="G134" s="22">
        <f t="shared" si="41"/>
        <v>7.3499999999999998E-3</v>
      </c>
      <c r="H134" s="22">
        <f t="shared" si="53"/>
        <v>7.3499999999999998E-3</v>
      </c>
      <c r="I134" s="22"/>
      <c r="J134" s="22"/>
      <c r="K134" s="21">
        <v>6320</v>
      </c>
      <c r="L134" s="23">
        <f t="shared" si="44"/>
        <v>46.45</v>
      </c>
      <c r="M134" s="23">
        <f t="shared" si="54"/>
        <v>46.45</v>
      </c>
      <c r="N134" s="23">
        <f t="shared" si="55"/>
        <v>0</v>
      </c>
      <c r="O134" s="23">
        <f t="shared" si="56"/>
        <v>0</v>
      </c>
      <c r="P134" s="19" t="s">
        <v>171</v>
      </c>
      <c r="Q134" s="20"/>
    </row>
    <row r="135" spans="1:17">
      <c r="A135" s="46"/>
      <c r="B135" s="43" t="s">
        <v>214</v>
      </c>
      <c r="C135" s="38"/>
      <c r="D135" s="39"/>
      <c r="E135" s="39"/>
      <c r="F135" s="39"/>
      <c r="G135" s="40"/>
      <c r="H135" s="40"/>
      <c r="I135" s="40"/>
      <c r="J135" s="40"/>
      <c r="K135" s="38"/>
      <c r="L135" s="41">
        <f>SUM(L130:L134)</f>
        <v>808.84</v>
      </c>
      <c r="M135" s="41">
        <f>SUM(M130:M134)</f>
        <v>808.84</v>
      </c>
      <c r="N135" s="41">
        <f>SUM(N130:N134)</f>
        <v>0</v>
      </c>
      <c r="O135" s="41">
        <f>SUM(O130:O134)</f>
        <v>0</v>
      </c>
      <c r="P135" s="38"/>
      <c r="Q135" s="20"/>
    </row>
    <row r="136" spans="1:17">
      <c r="A136" s="46" t="s">
        <v>224</v>
      </c>
      <c r="B136" s="43"/>
      <c r="C136" s="38"/>
      <c r="D136" s="39"/>
      <c r="E136" s="39"/>
      <c r="F136" s="39"/>
      <c r="G136" s="40"/>
      <c r="H136" s="40"/>
      <c r="I136" s="40"/>
      <c r="J136" s="40"/>
      <c r="K136" s="38"/>
      <c r="L136" s="41">
        <f>SUM(M136:O136)</f>
        <v>808.84</v>
      </c>
      <c r="M136" s="41">
        <f>M135</f>
        <v>808.84</v>
      </c>
      <c r="N136" s="41">
        <f>N135</f>
        <v>0</v>
      </c>
      <c r="O136" s="72"/>
      <c r="P136" s="38" t="s">
        <v>294</v>
      </c>
      <c r="Q136" s="20"/>
    </row>
    <row r="137" spans="1:17">
      <c r="A137" s="46" t="s">
        <v>244</v>
      </c>
      <c r="B137" s="43"/>
      <c r="C137" s="38"/>
      <c r="D137" s="39"/>
      <c r="E137" s="39"/>
      <c r="F137" s="39"/>
      <c r="G137" s="40"/>
      <c r="H137" s="40"/>
      <c r="I137" s="40"/>
      <c r="J137" s="40"/>
      <c r="K137" s="38"/>
      <c r="L137" s="41">
        <f>SUM(M137:O137)</f>
        <v>0</v>
      </c>
      <c r="M137" s="72"/>
      <c r="N137" s="72"/>
      <c r="O137" s="41">
        <f>O135</f>
        <v>0</v>
      </c>
      <c r="P137" s="38" t="s">
        <v>295</v>
      </c>
      <c r="Q137" s="20"/>
    </row>
    <row r="138" spans="1:17">
      <c r="A138" s="51"/>
      <c r="B138" s="1170" t="s">
        <v>172</v>
      </c>
      <c r="C138" s="1170"/>
      <c r="D138" s="1170"/>
      <c r="E138" s="1170"/>
      <c r="F138" s="1170"/>
      <c r="G138" s="1170"/>
      <c r="H138" s="1170"/>
      <c r="I138" s="1170"/>
      <c r="J138" s="1170"/>
      <c r="K138" s="1170"/>
      <c r="L138" s="1170"/>
      <c r="M138" s="1170"/>
      <c r="N138" s="1170"/>
      <c r="O138" s="1170"/>
      <c r="P138" s="1171"/>
      <c r="Q138" s="52"/>
    </row>
    <row r="139" spans="1:17">
      <c r="A139" s="46"/>
      <c r="B139" s="35" t="s">
        <v>177</v>
      </c>
      <c r="C139" s="19">
        <v>1</v>
      </c>
      <c r="D139" s="28">
        <v>209</v>
      </c>
      <c r="E139" s="21">
        <v>12</v>
      </c>
      <c r="F139" s="21"/>
      <c r="G139" s="22">
        <f t="shared" si="41"/>
        <v>5.7419999999999999E-2</v>
      </c>
      <c r="H139" s="22">
        <f>G139-J139</f>
        <v>0</v>
      </c>
      <c r="I139" s="22"/>
      <c r="J139" s="22">
        <f>E139/D139/C139</f>
        <v>5.7419999999999999E-2</v>
      </c>
      <c r="K139" s="21">
        <f>2340-2340</f>
        <v>0</v>
      </c>
      <c r="L139" s="23">
        <f t="shared" si="44"/>
        <v>0</v>
      </c>
      <c r="M139" s="23">
        <f>H139*K139</f>
        <v>0</v>
      </c>
      <c r="N139" s="23">
        <f>I139*K139</f>
        <v>0</v>
      </c>
      <c r="O139" s="23">
        <f>L139-M139</f>
        <v>0</v>
      </c>
      <c r="P139" s="19" t="s">
        <v>170</v>
      </c>
      <c r="Q139" s="20" t="s">
        <v>336</v>
      </c>
    </row>
    <row r="140" spans="1:17">
      <c r="A140" s="46"/>
      <c r="B140" s="35" t="s">
        <v>175</v>
      </c>
      <c r="C140" s="19">
        <v>1</v>
      </c>
      <c r="D140" s="28">
        <v>209</v>
      </c>
      <c r="E140" s="31">
        <v>2436</v>
      </c>
      <c r="F140" s="21"/>
      <c r="G140" s="22">
        <f t="shared" si="41"/>
        <v>11.6555</v>
      </c>
      <c r="H140" s="22">
        <f>G140-J140</f>
        <v>0</v>
      </c>
      <c r="I140" s="22"/>
      <c r="J140" s="22">
        <f>E140/D140/C140</f>
        <v>11.6555</v>
      </c>
      <c r="K140" s="19">
        <v>0.64</v>
      </c>
      <c r="L140" s="23">
        <f t="shared" si="44"/>
        <v>7.46</v>
      </c>
      <c r="M140" s="23">
        <f>H140*K140</f>
        <v>0</v>
      </c>
      <c r="N140" s="23">
        <f>I140*K140</f>
        <v>0</v>
      </c>
      <c r="O140" s="23">
        <f>L140-M140</f>
        <v>7.46</v>
      </c>
      <c r="P140" s="20" t="s">
        <v>173</v>
      </c>
      <c r="Q140" s="20" t="s">
        <v>336</v>
      </c>
    </row>
    <row r="141" spans="1:17">
      <c r="A141" s="46"/>
      <c r="B141" s="35" t="s">
        <v>176</v>
      </c>
      <c r="C141" s="19">
        <v>1</v>
      </c>
      <c r="D141" s="28">
        <v>209</v>
      </c>
      <c r="E141" s="31">
        <v>2436</v>
      </c>
      <c r="F141" s="21"/>
      <c r="G141" s="22">
        <f t="shared" si="41"/>
        <v>11.6555</v>
      </c>
      <c r="H141" s="22">
        <f>G141-J141</f>
        <v>0</v>
      </c>
      <c r="I141" s="22"/>
      <c r="J141" s="22">
        <f>E141/D141/C141</f>
        <v>11.6555</v>
      </c>
      <c r="K141" s="32">
        <v>0.73</v>
      </c>
      <c r="L141" s="23">
        <f t="shared" si="44"/>
        <v>8.51</v>
      </c>
      <c r="M141" s="23">
        <f>H141*K141</f>
        <v>0</v>
      </c>
      <c r="N141" s="23">
        <f>I141*K141</f>
        <v>0</v>
      </c>
      <c r="O141" s="23">
        <f>L141-M141</f>
        <v>8.51</v>
      </c>
      <c r="P141" s="20" t="s">
        <v>174</v>
      </c>
      <c r="Q141" s="20" t="s">
        <v>336</v>
      </c>
    </row>
    <row r="142" spans="1:17">
      <c r="A142" s="46" t="s">
        <v>245</v>
      </c>
      <c r="B142" s="43" t="s">
        <v>214</v>
      </c>
      <c r="C142" s="38"/>
      <c r="D142" s="39"/>
      <c r="E142" s="39"/>
      <c r="F142" s="39"/>
      <c r="G142" s="40"/>
      <c r="H142" s="40"/>
      <c r="I142" s="40"/>
      <c r="J142" s="40"/>
      <c r="K142" s="38"/>
      <c r="L142" s="41">
        <f>SUM(L139:L141)</f>
        <v>15.97</v>
      </c>
      <c r="M142" s="41">
        <f>SUM(M139:M141)</f>
        <v>0</v>
      </c>
      <c r="N142" s="41">
        <f>SUM(N139:N141)</f>
        <v>0</v>
      </c>
      <c r="O142" s="41">
        <f>SUM(O139:O141)</f>
        <v>15.97</v>
      </c>
      <c r="P142" s="38" t="s">
        <v>295</v>
      </c>
      <c r="Q142" s="20"/>
    </row>
    <row r="143" spans="1:17">
      <c r="A143" s="51"/>
      <c r="B143" s="1170" t="s">
        <v>180</v>
      </c>
      <c r="C143" s="1170"/>
      <c r="D143" s="1170"/>
      <c r="E143" s="1170"/>
      <c r="F143" s="1170"/>
      <c r="G143" s="1170"/>
      <c r="H143" s="1170"/>
      <c r="I143" s="1170"/>
      <c r="J143" s="1170"/>
      <c r="K143" s="1170"/>
      <c r="L143" s="1170"/>
      <c r="M143" s="1170"/>
      <c r="N143" s="1170"/>
      <c r="O143" s="1170"/>
      <c r="P143" s="1171"/>
      <c r="Q143" s="52"/>
    </row>
    <row r="144" spans="1:17">
      <c r="A144" s="46"/>
      <c r="B144" s="35" t="s">
        <v>179</v>
      </c>
      <c r="C144" s="19">
        <v>1</v>
      </c>
      <c r="D144" s="28">
        <v>100</v>
      </c>
      <c r="E144" s="21">
        <v>1</v>
      </c>
      <c r="F144" s="21"/>
      <c r="G144" s="22">
        <f t="shared" si="41"/>
        <v>0.01</v>
      </c>
      <c r="H144" s="22">
        <f>G144-J144</f>
        <v>0</v>
      </c>
      <c r="I144" s="22"/>
      <c r="J144" s="22">
        <f>E144/D144/C144</f>
        <v>0.01</v>
      </c>
      <c r="K144" s="27">
        <v>5000</v>
      </c>
      <c r="L144" s="23">
        <f t="shared" si="44"/>
        <v>50</v>
      </c>
      <c r="M144" s="23">
        <f t="shared" ref="M144:M157" si="57">H144*K144</f>
        <v>0</v>
      </c>
      <c r="N144" s="23">
        <f t="shared" ref="N144:N157" si="58">I144*K144</f>
        <v>0</v>
      </c>
      <c r="O144" s="23">
        <f t="shared" ref="O144:O157" si="59">L144-M144</f>
        <v>50</v>
      </c>
      <c r="P144" s="19" t="s">
        <v>171</v>
      </c>
      <c r="Q144" s="20" t="s">
        <v>340</v>
      </c>
    </row>
    <row r="145" spans="1:17">
      <c r="A145" s="46"/>
      <c r="B145" s="35" t="s">
        <v>181</v>
      </c>
      <c r="C145" s="19">
        <v>1</v>
      </c>
      <c r="D145" s="28">
        <v>100</v>
      </c>
      <c r="E145" s="21">
        <v>1</v>
      </c>
      <c r="F145" s="21"/>
      <c r="G145" s="22">
        <f t="shared" si="41"/>
        <v>0.01</v>
      </c>
      <c r="H145" s="22">
        <f>G145-J145</f>
        <v>0</v>
      </c>
      <c r="I145" s="22"/>
      <c r="J145" s="22">
        <f>E145/D145/C145</f>
        <v>0.01</v>
      </c>
      <c r="K145" s="27">
        <v>11000</v>
      </c>
      <c r="L145" s="23">
        <f t="shared" si="44"/>
        <v>110</v>
      </c>
      <c r="M145" s="23">
        <f t="shared" si="57"/>
        <v>0</v>
      </c>
      <c r="N145" s="23">
        <f t="shared" si="58"/>
        <v>0</v>
      </c>
      <c r="O145" s="23">
        <f t="shared" si="59"/>
        <v>110</v>
      </c>
      <c r="P145" s="19" t="s">
        <v>171</v>
      </c>
      <c r="Q145" s="20" t="s">
        <v>340</v>
      </c>
    </row>
    <row r="146" spans="1:17" ht="22.5">
      <c r="A146" s="46"/>
      <c r="B146" s="35" t="s">
        <v>182</v>
      </c>
      <c r="C146" s="19">
        <v>1</v>
      </c>
      <c r="D146" s="28">
        <v>100</v>
      </c>
      <c r="E146" s="21">
        <v>1</v>
      </c>
      <c r="F146" s="21"/>
      <c r="G146" s="22">
        <f t="shared" si="41"/>
        <v>0.01</v>
      </c>
      <c r="H146" s="22">
        <f>G146-J146</f>
        <v>0</v>
      </c>
      <c r="I146" s="22"/>
      <c r="J146" s="22">
        <f>E146/D146/C146</f>
        <v>0.01</v>
      </c>
      <c r="K146" s="27">
        <v>600</v>
      </c>
      <c r="L146" s="23">
        <f t="shared" si="44"/>
        <v>6</v>
      </c>
      <c r="M146" s="23">
        <f t="shared" si="57"/>
        <v>0</v>
      </c>
      <c r="N146" s="23">
        <f t="shared" si="58"/>
        <v>0</v>
      </c>
      <c r="O146" s="23">
        <f t="shared" si="59"/>
        <v>6</v>
      </c>
      <c r="P146" s="19" t="s">
        <v>171</v>
      </c>
      <c r="Q146" s="20" t="s">
        <v>340</v>
      </c>
    </row>
    <row r="147" spans="1:17">
      <c r="A147" s="46"/>
      <c r="B147" s="35" t="s">
        <v>183</v>
      </c>
      <c r="C147" s="19">
        <v>1</v>
      </c>
      <c r="D147" s="28">
        <v>100</v>
      </c>
      <c r="E147" s="21">
        <v>1</v>
      </c>
      <c r="F147" s="21"/>
      <c r="G147" s="22">
        <f t="shared" si="41"/>
        <v>0.01</v>
      </c>
      <c r="H147" s="22">
        <f>G147-J147</f>
        <v>0</v>
      </c>
      <c r="I147" s="22"/>
      <c r="J147" s="22">
        <f>E147/D147/C147</f>
        <v>0.01</v>
      </c>
      <c r="K147" s="27">
        <v>13200</v>
      </c>
      <c r="L147" s="23">
        <f t="shared" si="44"/>
        <v>132</v>
      </c>
      <c r="M147" s="23">
        <f t="shared" si="57"/>
        <v>0</v>
      </c>
      <c r="N147" s="23">
        <f t="shared" si="58"/>
        <v>0</v>
      </c>
      <c r="O147" s="23">
        <f t="shared" si="59"/>
        <v>132</v>
      </c>
      <c r="P147" s="19" t="s">
        <v>171</v>
      </c>
      <c r="Q147" s="20" t="s">
        <v>340</v>
      </c>
    </row>
    <row r="148" spans="1:17" ht="22.5">
      <c r="A148" s="46"/>
      <c r="B148" s="35" t="s">
        <v>184</v>
      </c>
      <c r="C148" s="19">
        <v>1</v>
      </c>
      <c r="D148" s="28">
        <v>100</v>
      </c>
      <c r="E148" s="21">
        <v>1</v>
      </c>
      <c r="F148" s="21"/>
      <c r="G148" s="22">
        <f t="shared" si="41"/>
        <v>0.01</v>
      </c>
      <c r="H148" s="22">
        <f>G148-J148</f>
        <v>0</v>
      </c>
      <c r="I148" s="22"/>
      <c r="J148" s="22">
        <f>E148/D148/C148</f>
        <v>0.01</v>
      </c>
      <c r="K148" s="27">
        <v>2800</v>
      </c>
      <c r="L148" s="23">
        <f t="shared" si="44"/>
        <v>28</v>
      </c>
      <c r="M148" s="23">
        <f t="shared" si="57"/>
        <v>0</v>
      </c>
      <c r="N148" s="23">
        <f t="shared" si="58"/>
        <v>0</v>
      </c>
      <c r="O148" s="23">
        <f t="shared" si="59"/>
        <v>28</v>
      </c>
      <c r="P148" s="19" t="s">
        <v>171</v>
      </c>
      <c r="Q148" s="20" t="s">
        <v>340</v>
      </c>
    </row>
    <row r="149" spans="1:17">
      <c r="A149" s="46"/>
      <c r="B149" s="35"/>
      <c r="C149" s="19"/>
      <c r="D149" s="21"/>
      <c r="E149" s="21"/>
      <c r="F149" s="21"/>
      <c r="G149" s="22"/>
      <c r="H149" s="22"/>
      <c r="I149" s="22"/>
      <c r="J149" s="22"/>
      <c r="K149" s="19"/>
      <c r="L149" s="23"/>
      <c r="M149" s="23">
        <f t="shared" si="57"/>
        <v>0</v>
      </c>
      <c r="N149" s="23">
        <f t="shared" si="58"/>
        <v>0</v>
      </c>
      <c r="O149" s="23">
        <f t="shared" si="59"/>
        <v>0</v>
      </c>
      <c r="P149" s="19"/>
      <c r="Q149" s="20"/>
    </row>
    <row r="150" spans="1:17">
      <c r="A150" s="46"/>
      <c r="B150" s="35" t="s">
        <v>187</v>
      </c>
      <c r="C150" s="19">
        <v>1</v>
      </c>
      <c r="D150" s="21">
        <v>136</v>
      </c>
      <c r="E150" s="21">
        <f>12*3</f>
        <v>36</v>
      </c>
      <c r="F150" s="21"/>
      <c r="G150" s="22">
        <f t="shared" si="41"/>
        <v>0.26471</v>
      </c>
      <c r="H150" s="22">
        <f>G150-J150</f>
        <v>0.26471</v>
      </c>
      <c r="I150" s="22">
        <f>(F150)/D150/C150</f>
        <v>0</v>
      </c>
      <c r="J150" s="22"/>
      <c r="K150" s="21">
        <v>578</v>
      </c>
      <c r="L150" s="23">
        <f t="shared" si="44"/>
        <v>153</v>
      </c>
      <c r="M150" s="23">
        <f t="shared" si="57"/>
        <v>153</v>
      </c>
      <c r="N150" s="23">
        <f t="shared" si="58"/>
        <v>0</v>
      </c>
      <c r="O150" s="23">
        <f t="shared" si="59"/>
        <v>0</v>
      </c>
      <c r="P150" s="19" t="s">
        <v>296</v>
      </c>
      <c r="Q150" s="20" t="s">
        <v>196</v>
      </c>
    </row>
    <row r="151" spans="1:17">
      <c r="A151" s="46"/>
      <c r="B151" s="35" t="s">
        <v>185</v>
      </c>
      <c r="C151" s="19">
        <v>1</v>
      </c>
      <c r="D151" s="21">
        <v>136</v>
      </c>
      <c r="E151" s="21">
        <f>12*1</f>
        <v>12</v>
      </c>
      <c r="F151" s="21"/>
      <c r="G151" s="22">
        <f t="shared" si="41"/>
        <v>8.8239999999999999E-2</v>
      </c>
      <c r="H151" s="22">
        <f>G151-J151</f>
        <v>8.8239999999999999E-2</v>
      </c>
      <c r="I151" s="22">
        <f>(F151)/D151/C151</f>
        <v>0</v>
      </c>
      <c r="J151" s="22"/>
      <c r="K151" s="21">
        <v>2000</v>
      </c>
      <c r="L151" s="23">
        <f t="shared" si="44"/>
        <v>176.48</v>
      </c>
      <c r="M151" s="23">
        <f t="shared" si="57"/>
        <v>176.48</v>
      </c>
      <c r="N151" s="23">
        <f t="shared" si="58"/>
        <v>0</v>
      </c>
      <c r="O151" s="23">
        <f t="shared" si="59"/>
        <v>0</v>
      </c>
      <c r="P151" s="19" t="s">
        <v>189</v>
      </c>
      <c r="Q151" s="20" t="s">
        <v>196</v>
      </c>
    </row>
    <row r="152" spans="1:17">
      <c r="A152" s="46"/>
      <c r="B152" s="35" t="s">
        <v>186</v>
      </c>
      <c r="C152" s="19">
        <v>1</v>
      </c>
      <c r="D152" s="21">
        <v>136</v>
      </c>
      <c r="E152" s="21">
        <f>1*2</f>
        <v>2</v>
      </c>
      <c r="F152" s="21"/>
      <c r="G152" s="22">
        <f t="shared" si="41"/>
        <v>1.4710000000000001E-2</v>
      </c>
      <c r="H152" s="22">
        <f>G152-J152</f>
        <v>1.4710000000000001E-2</v>
      </c>
      <c r="I152" s="22">
        <f>(F152)/D152/C152</f>
        <v>0</v>
      </c>
      <c r="J152" s="22"/>
      <c r="K152" s="21">
        <v>7000</v>
      </c>
      <c r="L152" s="23">
        <f t="shared" si="44"/>
        <v>102.97</v>
      </c>
      <c r="M152" s="23">
        <f t="shared" si="57"/>
        <v>102.97</v>
      </c>
      <c r="N152" s="23">
        <f t="shared" si="58"/>
        <v>0</v>
      </c>
      <c r="O152" s="23">
        <f t="shared" si="59"/>
        <v>0</v>
      </c>
      <c r="P152" s="19" t="s">
        <v>297</v>
      </c>
      <c r="Q152" s="20" t="s">
        <v>196</v>
      </c>
    </row>
    <row r="153" spans="1:17" ht="22.5">
      <c r="A153" s="46"/>
      <c r="B153" s="35" t="s">
        <v>188</v>
      </c>
      <c r="C153" s="19">
        <v>1</v>
      </c>
      <c r="D153" s="21">
        <v>136</v>
      </c>
      <c r="E153" s="21">
        <f>1*4</f>
        <v>4</v>
      </c>
      <c r="F153" s="21"/>
      <c r="G153" s="22">
        <f t="shared" si="41"/>
        <v>2.9409999999999999E-2</v>
      </c>
      <c r="H153" s="22">
        <f>G153-J153</f>
        <v>2.9409999999999999E-2</v>
      </c>
      <c r="I153" s="22">
        <f>(F153)/D153/C153</f>
        <v>0</v>
      </c>
      <c r="J153" s="22"/>
      <c r="K153" s="21">
        <v>4692</v>
      </c>
      <c r="L153" s="23">
        <f t="shared" si="44"/>
        <v>137.99</v>
      </c>
      <c r="M153" s="23">
        <f t="shared" si="57"/>
        <v>137.99</v>
      </c>
      <c r="N153" s="23">
        <f t="shared" si="58"/>
        <v>0</v>
      </c>
      <c r="O153" s="23">
        <f t="shared" si="59"/>
        <v>0</v>
      </c>
      <c r="P153" s="19" t="s">
        <v>190</v>
      </c>
      <c r="Q153" s="20" t="s">
        <v>196</v>
      </c>
    </row>
    <row r="154" spans="1:17">
      <c r="A154" s="46"/>
      <c r="B154" s="35"/>
      <c r="C154" s="19"/>
      <c r="D154" s="21"/>
      <c r="E154" s="21"/>
      <c r="F154" s="21"/>
      <c r="G154" s="22"/>
      <c r="H154" s="22"/>
      <c r="I154" s="22"/>
      <c r="J154" s="22"/>
      <c r="K154" s="21"/>
      <c r="L154" s="23"/>
      <c r="M154" s="23"/>
      <c r="N154" s="23"/>
      <c r="O154" s="23"/>
      <c r="P154" s="19"/>
      <c r="Q154" s="20"/>
    </row>
    <row r="155" spans="1:17" ht="15" hidden="1" customHeight="1">
      <c r="A155" s="46"/>
      <c r="B155" s="45" t="s">
        <v>299</v>
      </c>
      <c r="C155" s="19">
        <v>1</v>
      </c>
      <c r="D155" s="34">
        <v>1000</v>
      </c>
      <c r="E155" s="21">
        <v>1</v>
      </c>
      <c r="F155" s="21"/>
      <c r="G155" s="22">
        <f>(E155+F155)/D155/C155</f>
        <v>1E-3</v>
      </c>
      <c r="H155" s="22">
        <f>G155-J155</f>
        <v>0</v>
      </c>
      <c r="I155" s="22"/>
      <c r="J155" s="22">
        <f>E155/D155/C155</f>
        <v>1E-3</v>
      </c>
      <c r="K155" s="21">
        <v>0</v>
      </c>
      <c r="L155" s="23">
        <f>G155*K155</f>
        <v>0</v>
      </c>
      <c r="M155" s="23">
        <f>H155*K155</f>
        <v>0</v>
      </c>
      <c r="N155" s="23">
        <f>I155*K155</f>
        <v>0</v>
      </c>
      <c r="O155" s="23">
        <f>L155-M155</f>
        <v>0</v>
      </c>
      <c r="P155" s="19" t="s">
        <v>298</v>
      </c>
      <c r="Q155" s="20"/>
    </row>
    <row r="156" spans="1:17" ht="78.75">
      <c r="A156" s="46"/>
      <c r="B156" s="35" t="s">
        <v>300</v>
      </c>
      <c r="C156" s="19">
        <v>1</v>
      </c>
      <c r="D156" s="28">
        <v>215</v>
      </c>
      <c r="E156" s="21">
        <v>1</v>
      </c>
      <c r="F156" s="21"/>
      <c r="G156" s="22">
        <f>(E156+F156)/D156/C156</f>
        <v>4.6499999999999996E-3</v>
      </c>
      <c r="H156" s="22">
        <f>G156-J156</f>
        <v>0</v>
      </c>
      <c r="I156" s="22"/>
      <c r="J156" s="22">
        <f>E156/D156/C156</f>
        <v>4.6499999999999996E-3</v>
      </c>
      <c r="K156" s="21">
        <v>9000</v>
      </c>
      <c r="L156" s="23">
        <f>G156*K156</f>
        <v>41.85</v>
      </c>
      <c r="M156" s="23">
        <f>H156*K156</f>
        <v>0</v>
      </c>
      <c r="N156" s="23">
        <f>I156*K156</f>
        <v>0</v>
      </c>
      <c r="O156" s="23">
        <f>L156-M156</f>
        <v>41.85</v>
      </c>
      <c r="P156" s="19" t="s">
        <v>298</v>
      </c>
      <c r="Q156" s="20" t="s">
        <v>341</v>
      </c>
    </row>
    <row r="157" spans="1:17" ht="33.75">
      <c r="A157" s="46"/>
      <c r="B157" s="35" t="s">
        <v>342</v>
      </c>
      <c r="C157" s="19">
        <v>1</v>
      </c>
      <c r="D157" s="28">
        <v>743</v>
      </c>
      <c r="E157" s="21">
        <v>1</v>
      </c>
      <c r="F157" s="21"/>
      <c r="G157" s="22">
        <f t="shared" si="41"/>
        <v>1.3500000000000001E-3</v>
      </c>
      <c r="H157" s="22">
        <f>G157-J157</f>
        <v>0</v>
      </c>
      <c r="I157" s="22"/>
      <c r="J157" s="22">
        <f>E157/D157/C157</f>
        <v>1.3500000000000001E-3</v>
      </c>
      <c r="K157" s="21">
        <v>55734.720000000001</v>
      </c>
      <c r="L157" s="23">
        <f t="shared" si="44"/>
        <v>75.239999999999995</v>
      </c>
      <c r="M157" s="23">
        <f t="shared" si="57"/>
        <v>0</v>
      </c>
      <c r="N157" s="23">
        <f t="shared" si="58"/>
        <v>0</v>
      </c>
      <c r="O157" s="23">
        <f t="shared" si="59"/>
        <v>75.239999999999995</v>
      </c>
      <c r="P157" s="19" t="s">
        <v>298</v>
      </c>
      <c r="Q157" s="20" t="s">
        <v>343</v>
      </c>
    </row>
    <row r="158" spans="1:17">
      <c r="A158" s="46"/>
      <c r="B158" s="43" t="s">
        <v>214</v>
      </c>
      <c r="C158" s="38"/>
      <c r="D158" s="39"/>
      <c r="E158" s="39"/>
      <c r="F158" s="39"/>
      <c r="G158" s="40"/>
      <c r="H158" s="40"/>
      <c r="I158" s="40"/>
      <c r="J158" s="40"/>
      <c r="K158" s="38"/>
      <c r="L158" s="41">
        <f>SUM(L144:L157)</f>
        <v>1013.53</v>
      </c>
      <c r="M158" s="41">
        <f>SUM(M144:M157)</f>
        <v>570.44000000000005</v>
      </c>
      <c r="N158" s="41">
        <f>SUM(N144:N157)</f>
        <v>0</v>
      </c>
      <c r="O158" s="41">
        <f>SUM(O144:O157)</f>
        <v>443.09</v>
      </c>
      <c r="P158" s="38"/>
      <c r="Q158" s="20"/>
    </row>
    <row r="159" spans="1:17">
      <c r="A159" s="46" t="s">
        <v>224</v>
      </c>
      <c r="B159" s="43"/>
      <c r="C159" s="38"/>
      <c r="D159" s="39"/>
      <c r="E159" s="39"/>
      <c r="F159" s="39"/>
      <c r="G159" s="40"/>
      <c r="H159" s="40"/>
      <c r="I159" s="40"/>
      <c r="J159" s="40"/>
      <c r="K159" s="38"/>
      <c r="L159" s="41">
        <f>SUM(M159:O159)</f>
        <v>570.44000000000005</v>
      </c>
      <c r="M159" s="41">
        <f>M158</f>
        <v>570.44000000000005</v>
      </c>
      <c r="N159" s="41">
        <f>N158</f>
        <v>0</v>
      </c>
      <c r="O159" s="41"/>
      <c r="P159" s="38" t="s">
        <v>294</v>
      </c>
      <c r="Q159" s="20"/>
    </row>
    <row r="160" spans="1:17">
      <c r="A160" s="46" t="s">
        <v>246</v>
      </c>
      <c r="B160" s="43"/>
      <c r="C160" s="38"/>
      <c r="D160" s="39"/>
      <c r="E160" s="39"/>
      <c r="F160" s="39"/>
      <c r="G160" s="40"/>
      <c r="H160" s="40"/>
      <c r="I160" s="40"/>
      <c r="J160" s="40"/>
      <c r="K160" s="38"/>
      <c r="L160" s="41">
        <f>SUM(M160:O160)</f>
        <v>443.09</v>
      </c>
      <c r="M160" s="41"/>
      <c r="N160" s="41"/>
      <c r="O160" s="41">
        <f>O158</f>
        <v>443.09</v>
      </c>
      <c r="P160" s="38" t="s">
        <v>295</v>
      </c>
      <c r="Q160" s="20"/>
    </row>
    <row r="161" spans="1:17">
      <c r="A161" s="51"/>
      <c r="B161" s="1170" t="s">
        <v>305</v>
      </c>
      <c r="C161" s="1170"/>
      <c r="D161" s="1170"/>
      <c r="E161" s="1170"/>
      <c r="F161" s="1170"/>
      <c r="G161" s="1170"/>
      <c r="H161" s="1170"/>
      <c r="I161" s="1170"/>
      <c r="J161" s="1170"/>
      <c r="K161" s="1170"/>
      <c r="L161" s="1170"/>
      <c r="M161" s="1170"/>
      <c r="N161" s="1170"/>
      <c r="O161" s="1170"/>
      <c r="P161" s="1171"/>
      <c r="Q161" s="52"/>
    </row>
    <row r="162" spans="1:17">
      <c r="A162" s="46"/>
      <c r="B162" s="35" t="s">
        <v>344</v>
      </c>
      <c r="C162" s="19">
        <v>1</v>
      </c>
      <c r="D162" s="28">
        <v>230</v>
      </c>
      <c r="E162" s="21">
        <v>12</v>
      </c>
      <c r="F162" s="21"/>
      <c r="G162" s="22">
        <f>(E162+F162)/D162/C162</f>
        <v>5.2170000000000001E-2</v>
      </c>
      <c r="H162" s="22">
        <f>G162-J162</f>
        <v>0</v>
      </c>
      <c r="I162" s="22"/>
      <c r="J162" s="22">
        <f>E162/D162/C162</f>
        <v>5.2170000000000001E-2</v>
      </c>
      <c r="K162" s="21">
        <f>3400-3400</f>
        <v>0</v>
      </c>
      <c r="L162" s="23">
        <f>G162*K162</f>
        <v>0</v>
      </c>
      <c r="M162" s="23">
        <f>H162*K162</f>
        <v>0</v>
      </c>
      <c r="N162" s="23">
        <f>I162*K162</f>
        <v>0</v>
      </c>
      <c r="O162" s="23">
        <f>L162-M162</f>
        <v>0</v>
      </c>
      <c r="P162" s="19" t="s">
        <v>298</v>
      </c>
      <c r="Q162" s="20" t="s">
        <v>345</v>
      </c>
    </row>
    <row r="163" spans="1:17" ht="46.5" customHeight="1">
      <c r="A163" s="46"/>
      <c r="B163" s="35" t="s">
        <v>306</v>
      </c>
      <c r="C163" s="19">
        <v>1</v>
      </c>
      <c r="D163" s="28">
        <v>230</v>
      </c>
      <c r="E163" s="21">
        <v>12</v>
      </c>
      <c r="F163" s="21"/>
      <c r="G163" s="22">
        <f>(E163+F163)/D163/C163</f>
        <v>5.2170000000000001E-2</v>
      </c>
      <c r="H163" s="22">
        <f>G163-J163</f>
        <v>0</v>
      </c>
      <c r="I163" s="22"/>
      <c r="J163" s="22">
        <f>E163/D163/C163</f>
        <v>5.2170000000000001E-2</v>
      </c>
      <c r="K163" s="19">
        <f>50000-50000</f>
        <v>0</v>
      </c>
      <c r="L163" s="23">
        <f>G163*K163</f>
        <v>0</v>
      </c>
      <c r="M163" s="23">
        <f>H163*K163</f>
        <v>0</v>
      </c>
      <c r="N163" s="23">
        <f>I163*K163</f>
        <v>0</v>
      </c>
      <c r="O163" s="23">
        <f>L163-M163</f>
        <v>0</v>
      </c>
      <c r="P163" s="19" t="s">
        <v>298</v>
      </c>
      <c r="Q163" s="20" t="s">
        <v>345</v>
      </c>
    </row>
    <row r="164" spans="1:17">
      <c r="A164" s="73" t="s">
        <v>226</v>
      </c>
      <c r="B164" s="43" t="s">
        <v>214</v>
      </c>
      <c r="C164" s="38"/>
      <c r="D164" s="39"/>
      <c r="E164" s="39"/>
      <c r="F164" s="39"/>
      <c r="G164" s="40"/>
      <c r="H164" s="40"/>
      <c r="I164" s="40"/>
      <c r="J164" s="40"/>
      <c r="K164" s="38"/>
      <c r="L164" s="41">
        <f t="shared" ref="L164:N164" si="60">SUM(L162:L163)</f>
        <v>0</v>
      </c>
      <c r="M164" s="41">
        <f t="shared" si="60"/>
        <v>0</v>
      </c>
      <c r="N164" s="41">
        <f t="shared" si="60"/>
        <v>0</v>
      </c>
      <c r="O164" s="41">
        <f>SUM(O162:O163)</f>
        <v>0</v>
      </c>
      <c r="P164" s="38" t="s">
        <v>295</v>
      </c>
      <c r="Q164" s="20"/>
    </row>
    <row r="165" spans="1:17">
      <c r="A165" s="51"/>
      <c r="B165" s="1170" t="s">
        <v>191</v>
      </c>
      <c r="C165" s="1170"/>
      <c r="D165" s="1170"/>
      <c r="E165" s="1170"/>
      <c r="F165" s="1170"/>
      <c r="G165" s="1170"/>
      <c r="H165" s="1170"/>
      <c r="I165" s="1170"/>
      <c r="J165" s="1170"/>
      <c r="K165" s="1170"/>
      <c r="L165" s="1170"/>
      <c r="M165" s="1170"/>
      <c r="N165" s="1170"/>
      <c r="O165" s="1170"/>
      <c r="P165" s="1171"/>
      <c r="Q165" s="52"/>
    </row>
    <row r="166" spans="1:17">
      <c r="A166" s="46"/>
      <c r="B166" s="35" t="s">
        <v>198</v>
      </c>
      <c r="C166" s="19">
        <v>1</v>
      </c>
      <c r="D166" s="21">
        <v>136</v>
      </c>
      <c r="E166" s="21">
        <v>1</v>
      </c>
      <c r="F166" s="21"/>
      <c r="G166" s="22">
        <f t="shared" si="41"/>
        <v>7.3499999999999998E-3</v>
      </c>
      <c r="H166" s="22">
        <f t="shared" ref="H166:H174" si="61">G166-J166</f>
        <v>7.3499999999999998E-3</v>
      </c>
      <c r="I166" s="22"/>
      <c r="J166" s="22"/>
      <c r="K166" s="19">
        <v>6000</v>
      </c>
      <c r="L166" s="23">
        <f t="shared" si="44"/>
        <v>44.1</v>
      </c>
      <c r="M166" s="23">
        <f t="shared" ref="M166:M174" si="62">H166*K166</f>
        <v>44.1</v>
      </c>
      <c r="N166" s="23">
        <f t="shared" ref="N166:N174" si="63">I166*K166</f>
        <v>0</v>
      </c>
      <c r="O166" s="23">
        <f t="shared" ref="O166:O174" si="64">L166-M166</f>
        <v>0</v>
      </c>
      <c r="P166" s="19" t="s">
        <v>210</v>
      </c>
      <c r="Q166" s="20"/>
    </row>
    <row r="167" spans="1:17">
      <c r="A167" s="46"/>
      <c r="B167" s="35" t="s">
        <v>199</v>
      </c>
      <c r="C167" s="19">
        <v>1</v>
      </c>
      <c r="D167" s="21">
        <v>136</v>
      </c>
      <c r="E167" s="21">
        <v>1</v>
      </c>
      <c r="F167" s="21"/>
      <c r="G167" s="22">
        <f t="shared" si="41"/>
        <v>7.3499999999999998E-3</v>
      </c>
      <c r="H167" s="22">
        <f t="shared" si="61"/>
        <v>7.3499999999999998E-3</v>
      </c>
      <c r="I167" s="22"/>
      <c r="J167" s="22"/>
      <c r="K167" s="19">
        <v>7500</v>
      </c>
      <c r="L167" s="23">
        <f t="shared" si="44"/>
        <v>55.13</v>
      </c>
      <c r="M167" s="23">
        <f t="shared" si="62"/>
        <v>55.13</v>
      </c>
      <c r="N167" s="23">
        <f t="shared" si="63"/>
        <v>0</v>
      </c>
      <c r="O167" s="23">
        <f t="shared" si="64"/>
        <v>0</v>
      </c>
      <c r="P167" s="19" t="s">
        <v>210</v>
      </c>
      <c r="Q167" s="20"/>
    </row>
    <row r="168" spans="1:17" ht="22.5">
      <c r="A168" s="46"/>
      <c r="B168" s="35" t="s">
        <v>200</v>
      </c>
      <c r="C168" s="19">
        <v>1</v>
      </c>
      <c r="D168" s="21">
        <v>136</v>
      </c>
      <c r="E168" s="21">
        <v>1</v>
      </c>
      <c r="F168" s="21"/>
      <c r="G168" s="22">
        <f t="shared" si="41"/>
        <v>7.3499999999999998E-3</v>
      </c>
      <c r="H168" s="22">
        <f t="shared" si="61"/>
        <v>7.3499999999999998E-3</v>
      </c>
      <c r="I168" s="22"/>
      <c r="J168" s="22"/>
      <c r="K168" s="19">
        <v>10000</v>
      </c>
      <c r="L168" s="23">
        <f t="shared" si="44"/>
        <v>73.5</v>
      </c>
      <c r="M168" s="23">
        <f t="shared" si="62"/>
        <v>73.5</v>
      </c>
      <c r="N168" s="23">
        <f t="shared" si="63"/>
        <v>0</v>
      </c>
      <c r="O168" s="23">
        <f t="shared" si="64"/>
        <v>0</v>
      </c>
      <c r="P168" s="19" t="s">
        <v>210</v>
      </c>
      <c r="Q168" s="20"/>
    </row>
    <row r="169" spans="1:17">
      <c r="A169" s="46"/>
      <c r="B169" s="35" t="s">
        <v>201</v>
      </c>
      <c r="C169" s="19">
        <v>1</v>
      </c>
      <c r="D169" s="21">
        <v>136</v>
      </c>
      <c r="E169" s="21">
        <v>1</v>
      </c>
      <c r="F169" s="21"/>
      <c r="G169" s="22">
        <f t="shared" si="41"/>
        <v>7.3499999999999998E-3</v>
      </c>
      <c r="H169" s="22">
        <f t="shared" si="61"/>
        <v>7.3499999999999998E-3</v>
      </c>
      <c r="I169" s="22"/>
      <c r="J169" s="22"/>
      <c r="K169" s="19">
        <v>15000</v>
      </c>
      <c r="L169" s="23">
        <f t="shared" si="44"/>
        <v>110.25</v>
      </c>
      <c r="M169" s="23">
        <f t="shared" si="62"/>
        <v>110.25</v>
      </c>
      <c r="N169" s="23">
        <f t="shared" si="63"/>
        <v>0</v>
      </c>
      <c r="O169" s="23">
        <f t="shared" si="64"/>
        <v>0</v>
      </c>
      <c r="P169" s="19" t="s">
        <v>210</v>
      </c>
      <c r="Q169" s="20"/>
    </row>
    <row r="170" spans="1:17">
      <c r="A170" s="46"/>
      <c r="B170" s="35" t="s">
        <v>202</v>
      </c>
      <c r="C170" s="19">
        <v>1</v>
      </c>
      <c r="D170" s="21">
        <v>136</v>
      </c>
      <c r="E170" s="21">
        <v>1</v>
      </c>
      <c r="F170" s="21"/>
      <c r="G170" s="22">
        <f t="shared" si="41"/>
        <v>7.3499999999999998E-3</v>
      </c>
      <c r="H170" s="22">
        <f t="shared" si="61"/>
        <v>7.3499999999999998E-3</v>
      </c>
      <c r="I170" s="22"/>
      <c r="J170" s="22"/>
      <c r="K170" s="19">
        <v>3000</v>
      </c>
      <c r="L170" s="23">
        <f t="shared" si="44"/>
        <v>22.05</v>
      </c>
      <c r="M170" s="23">
        <f t="shared" si="62"/>
        <v>22.05</v>
      </c>
      <c r="N170" s="23">
        <f t="shared" si="63"/>
        <v>0</v>
      </c>
      <c r="O170" s="23">
        <f t="shared" si="64"/>
        <v>0</v>
      </c>
      <c r="P170" s="19" t="s">
        <v>210</v>
      </c>
      <c r="Q170" s="20"/>
    </row>
    <row r="171" spans="1:17" ht="22.5">
      <c r="A171" s="46"/>
      <c r="B171" s="35" t="s">
        <v>203</v>
      </c>
      <c r="C171" s="19">
        <v>1</v>
      </c>
      <c r="D171" s="21">
        <v>136</v>
      </c>
      <c r="E171" s="21">
        <v>1</v>
      </c>
      <c r="F171" s="21"/>
      <c r="G171" s="22">
        <f t="shared" si="41"/>
        <v>7.3499999999999998E-3</v>
      </c>
      <c r="H171" s="22">
        <f t="shared" si="61"/>
        <v>7.3499999999999998E-3</v>
      </c>
      <c r="I171" s="22"/>
      <c r="J171" s="22"/>
      <c r="K171" s="19">
        <v>6500</v>
      </c>
      <c r="L171" s="23">
        <f t="shared" si="44"/>
        <v>47.78</v>
      </c>
      <c r="M171" s="23">
        <f t="shared" si="62"/>
        <v>47.78</v>
      </c>
      <c r="N171" s="23">
        <f t="shared" si="63"/>
        <v>0</v>
      </c>
      <c r="O171" s="23">
        <f t="shared" si="64"/>
        <v>0</v>
      </c>
      <c r="P171" s="19" t="s">
        <v>210</v>
      </c>
      <c r="Q171" s="20"/>
    </row>
    <row r="172" spans="1:17" ht="22.5">
      <c r="A172" s="46"/>
      <c r="B172" s="35" t="s">
        <v>204</v>
      </c>
      <c r="C172" s="19">
        <v>1</v>
      </c>
      <c r="D172" s="21">
        <v>136</v>
      </c>
      <c r="E172" s="21">
        <v>7</v>
      </c>
      <c r="F172" s="21"/>
      <c r="G172" s="22">
        <f t="shared" si="41"/>
        <v>5.1470000000000002E-2</v>
      </c>
      <c r="H172" s="22">
        <f t="shared" si="61"/>
        <v>5.1470000000000002E-2</v>
      </c>
      <c r="I172" s="22"/>
      <c r="J172" s="22"/>
      <c r="K172" s="19">
        <v>2500</v>
      </c>
      <c r="L172" s="23">
        <f t="shared" si="44"/>
        <v>128.68</v>
      </c>
      <c r="M172" s="23">
        <f t="shared" si="62"/>
        <v>128.68</v>
      </c>
      <c r="N172" s="23">
        <f t="shared" si="63"/>
        <v>0</v>
      </c>
      <c r="O172" s="23">
        <f t="shared" si="64"/>
        <v>0</v>
      </c>
      <c r="P172" s="19" t="s">
        <v>210</v>
      </c>
      <c r="Q172" s="20"/>
    </row>
    <row r="173" spans="1:17" ht="22.5">
      <c r="A173" s="46"/>
      <c r="B173" s="35" t="s">
        <v>205</v>
      </c>
      <c r="C173" s="19">
        <v>1</v>
      </c>
      <c r="D173" s="21">
        <v>136</v>
      </c>
      <c r="E173" s="21">
        <v>7</v>
      </c>
      <c r="F173" s="21"/>
      <c r="G173" s="22">
        <f t="shared" si="41"/>
        <v>5.1470000000000002E-2</v>
      </c>
      <c r="H173" s="22">
        <f t="shared" si="61"/>
        <v>5.1470000000000002E-2</v>
      </c>
      <c r="I173" s="22"/>
      <c r="J173" s="22"/>
      <c r="K173" s="19">
        <v>6200</v>
      </c>
      <c r="L173" s="23">
        <f t="shared" si="44"/>
        <v>319.11</v>
      </c>
      <c r="M173" s="23">
        <f t="shared" si="62"/>
        <v>319.11</v>
      </c>
      <c r="N173" s="23">
        <f t="shared" si="63"/>
        <v>0</v>
      </c>
      <c r="O173" s="23">
        <f t="shared" si="64"/>
        <v>0</v>
      </c>
      <c r="P173" s="19" t="s">
        <v>210</v>
      </c>
      <c r="Q173" s="20"/>
    </row>
    <row r="174" spans="1:17" ht="22.5">
      <c r="A174" s="46"/>
      <c r="B174" s="35" t="s">
        <v>358</v>
      </c>
      <c r="C174" s="19">
        <v>1</v>
      </c>
      <c r="D174" s="21">
        <v>136</v>
      </c>
      <c r="E174" s="21">
        <v>1</v>
      </c>
      <c r="F174" s="21"/>
      <c r="G174" s="22">
        <f t="shared" si="41"/>
        <v>7.3499999999999998E-3</v>
      </c>
      <c r="H174" s="22">
        <f t="shared" si="61"/>
        <v>7.3499999999999998E-3</v>
      </c>
      <c r="I174" s="22"/>
      <c r="J174" s="22"/>
      <c r="K174" s="19">
        <v>4500</v>
      </c>
      <c r="L174" s="23">
        <f t="shared" si="44"/>
        <v>33.08</v>
      </c>
      <c r="M174" s="23">
        <f t="shared" si="62"/>
        <v>33.08</v>
      </c>
      <c r="N174" s="23">
        <f t="shared" si="63"/>
        <v>0</v>
      </c>
      <c r="O174" s="23">
        <f t="shared" si="64"/>
        <v>0</v>
      </c>
      <c r="P174" s="19" t="s">
        <v>210</v>
      </c>
      <c r="Q174" s="20"/>
    </row>
    <row r="175" spans="1:17">
      <c r="A175" s="49" t="s">
        <v>224</v>
      </c>
      <c r="B175" s="43" t="s">
        <v>214</v>
      </c>
      <c r="C175" s="38"/>
      <c r="D175" s="39"/>
      <c r="E175" s="39"/>
      <c r="F175" s="39"/>
      <c r="G175" s="40"/>
      <c r="H175" s="40"/>
      <c r="I175" s="40"/>
      <c r="J175" s="40"/>
      <c r="K175" s="38"/>
      <c r="L175" s="41">
        <f>SUM(L166:L174)</f>
        <v>833.68</v>
      </c>
      <c r="M175" s="41">
        <f>SUM(M166:M174)</f>
        <v>833.68</v>
      </c>
      <c r="N175" s="41">
        <f>SUM(N166:N174)</f>
        <v>0</v>
      </c>
      <c r="O175" s="41">
        <f>SUM(O166:O174)</f>
        <v>0</v>
      </c>
      <c r="P175" s="38" t="s">
        <v>294</v>
      </c>
      <c r="Q175" s="20"/>
    </row>
    <row r="176" spans="1:17">
      <c r="A176" s="51"/>
      <c r="B176" s="1170" t="s">
        <v>211</v>
      </c>
      <c r="C176" s="1170"/>
      <c r="D176" s="1170"/>
      <c r="E176" s="1170"/>
      <c r="F176" s="1170"/>
      <c r="G176" s="1170"/>
      <c r="H176" s="1170"/>
      <c r="I176" s="1170"/>
      <c r="J176" s="1170"/>
      <c r="K176" s="1170"/>
      <c r="L176" s="1170"/>
      <c r="M176" s="1170"/>
      <c r="N176" s="1170"/>
      <c r="O176" s="1170"/>
      <c r="P176" s="1171"/>
      <c r="Q176" s="52"/>
    </row>
    <row r="177" spans="1:17">
      <c r="A177" s="46"/>
      <c r="B177" s="35" t="s">
        <v>212</v>
      </c>
      <c r="C177" s="19">
        <v>1</v>
      </c>
      <c r="D177" s="28">
        <v>970</v>
      </c>
      <c r="E177" s="21">
        <v>1</v>
      </c>
      <c r="F177" s="21"/>
      <c r="G177" s="22">
        <f t="shared" ref="G177" si="65">(E177+F177)/D177/C177</f>
        <v>1.0300000000000001E-3</v>
      </c>
      <c r="H177" s="22">
        <f>G177-J177</f>
        <v>0</v>
      </c>
      <c r="I177" s="22"/>
      <c r="J177" s="22">
        <f>E177/D177/C177</f>
        <v>1.0300000000000001E-3</v>
      </c>
      <c r="K177" s="19">
        <v>75400</v>
      </c>
      <c r="L177" s="23">
        <f t="shared" ref="L177" si="66">G177*K177</f>
        <v>77.66</v>
      </c>
      <c r="M177" s="23">
        <f>H177*K177</f>
        <v>0</v>
      </c>
      <c r="N177" s="23">
        <f>I177*K177</f>
        <v>0</v>
      </c>
      <c r="O177" s="23">
        <f>L177-M177</f>
        <v>77.66</v>
      </c>
      <c r="P177" s="19" t="s">
        <v>210</v>
      </c>
      <c r="Q177" s="20"/>
    </row>
    <row r="178" spans="1:17">
      <c r="A178" s="46" t="s">
        <v>245</v>
      </c>
      <c r="B178" s="43" t="s">
        <v>214</v>
      </c>
      <c r="C178" s="38"/>
      <c r="D178" s="39"/>
      <c r="E178" s="39"/>
      <c r="F178" s="39"/>
      <c r="G178" s="40"/>
      <c r="H178" s="40"/>
      <c r="I178" s="40"/>
      <c r="J178" s="40"/>
      <c r="K178" s="38"/>
      <c r="L178" s="41">
        <f>SUM(L177:L177)</f>
        <v>77.66</v>
      </c>
      <c r="M178" s="41">
        <f>SUM(M177:M177)</f>
        <v>0</v>
      </c>
      <c r="N178" s="41">
        <f>SUM(N177:N177)</f>
        <v>0</v>
      </c>
      <c r="O178" s="41">
        <f>SUM(O177:O177)</f>
        <v>77.66</v>
      </c>
      <c r="P178" s="38" t="s">
        <v>295</v>
      </c>
      <c r="Q178" s="20"/>
    </row>
    <row r="179" spans="1:17">
      <c r="A179" s="51"/>
      <c r="B179" s="1170" t="s">
        <v>227</v>
      </c>
      <c r="C179" s="1170"/>
      <c r="D179" s="1170"/>
      <c r="E179" s="1170"/>
      <c r="F179" s="1170"/>
      <c r="G179" s="1170"/>
      <c r="H179" s="1170"/>
      <c r="I179" s="1170"/>
      <c r="J179" s="1170"/>
      <c r="K179" s="1170"/>
      <c r="L179" s="1170"/>
      <c r="M179" s="1170"/>
      <c r="N179" s="1170"/>
      <c r="O179" s="1170"/>
      <c r="P179" s="1171"/>
      <c r="Q179" s="52"/>
    </row>
    <row r="180" spans="1:17">
      <c r="A180" s="46"/>
      <c r="B180" s="35" t="s">
        <v>230</v>
      </c>
      <c r="C180" s="19">
        <v>1</v>
      </c>
      <c r="D180" s="28">
        <v>209</v>
      </c>
      <c r="E180" s="21">
        <f>12*1</f>
        <v>12</v>
      </c>
      <c r="F180" s="21"/>
      <c r="G180" s="22">
        <f>(E180+F180)/D180/C180</f>
        <v>5.7419999999999999E-2</v>
      </c>
      <c r="H180" s="22">
        <f>G180-J180</f>
        <v>0</v>
      </c>
      <c r="I180" s="22"/>
      <c r="J180" s="22">
        <f>E180/D180/C180</f>
        <v>5.7419999999999999E-2</v>
      </c>
      <c r="K180" s="19">
        <v>500</v>
      </c>
      <c r="L180" s="23">
        <f>G180*K180</f>
        <v>28.71</v>
      </c>
      <c r="M180" s="23">
        <f>H180*K180</f>
        <v>0</v>
      </c>
      <c r="N180" s="23">
        <f>I180*K180</f>
        <v>0</v>
      </c>
      <c r="O180" s="23">
        <f>L180-M180</f>
        <v>28.71</v>
      </c>
      <c r="P180" s="19" t="s">
        <v>301</v>
      </c>
      <c r="Q180" s="20" t="s">
        <v>336</v>
      </c>
    </row>
    <row r="181" spans="1:17">
      <c r="A181" s="46" t="s">
        <v>226</v>
      </c>
      <c r="B181" s="43" t="s">
        <v>214</v>
      </c>
      <c r="C181" s="38"/>
      <c r="D181" s="39"/>
      <c r="E181" s="39"/>
      <c r="F181" s="39"/>
      <c r="G181" s="40"/>
      <c r="H181" s="40"/>
      <c r="I181" s="40"/>
      <c r="J181" s="40"/>
      <c r="K181" s="38"/>
      <c r="L181" s="41">
        <f>SUM(L180:L180)</f>
        <v>28.71</v>
      </c>
      <c r="M181" s="41">
        <f>SUM(M180:M180)</f>
        <v>0</v>
      </c>
      <c r="N181" s="41">
        <f>SUM(N180:N180)</f>
        <v>0</v>
      </c>
      <c r="O181" s="41">
        <f>SUM(O180:O180)</f>
        <v>28.71</v>
      </c>
      <c r="P181" s="38" t="s">
        <v>295</v>
      </c>
      <c r="Q181" s="20"/>
    </row>
    <row r="182" spans="1:17">
      <c r="A182" s="51"/>
      <c r="B182" s="1170" t="s">
        <v>229</v>
      </c>
      <c r="C182" s="1170"/>
      <c r="D182" s="1170"/>
      <c r="E182" s="1170"/>
      <c r="F182" s="1170"/>
      <c r="G182" s="1170"/>
      <c r="H182" s="1170"/>
      <c r="I182" s="1170"/>
      <c r="J182" s="1170"/>
      <c r="K182" s="1170"/>
      <c r="L182" s="1170"/>
      <c r="M182" s="1170"/>
      <c r="N182" s="1170"/>
      <c r="O182" s="1170"/>
      <c r="P182" s="1171"/>
      <c r="Q182" s="52"/>
    </row>
    <row r="183" spans="1:17">
      <c r="A183" s="46"/>
      <c r="B183" s="35" t="s">
        <v>230</v>
      </c>
      <c r="C183" s="19">
        <v>1</v>
      </c>
      <c r="D183" s="28">
        <v>209</v>
      </c>
      <c r="E183" s="21">
        <f>12*1</f>
        <v>12</v>
      </c>
      <c r="F183" s="21"/>
      <c r="G183" s="22">
        <f>(E183+F183)/D183/C183</f>
        <v>5.7419999999999999E-2</v>
      </c>
      <c r="H183" s="22">
        <f>G183-J183</f>
        <v>0</v>
      </c>
      <c r="I183" s="22"/>
      <c r="J183" s="22">
        <f>E183/D183/C183</f>
        <v>5.7419999999999999E-2</v>
      </c>
      <c r="K183" s="19">
        <v>3294</v>
      </c>
      <c r="L183" s="23">
        <f>G183*K183</f>
        <v>189.14</v>
      </c>
      <c r="M183" s="23">
        <f>H183*K183</f>
        <v>0</v>
      </c>
      <c r="N183" s="23">
        <f>I183*K183</f>
        <v>0</v>
      </c>
      <c r="O183" s="23">
        <f>L183-M183</f>
        <v>189.14</v>
      </c>
      <c r="P183" s="19" t="s">
        <v>301</v>
      </c>
      <c r="Q183" s="20" t="s">
        <v>336</v>
      </c>
    </row>
    <row r="184" spans="1:17">
      <c r="A184" s="46"/>
      <c r="B184" s="35" t="s">
        <v>231</v>
      </c>
      <c r="C184" s="19">
        <v>1</v>
      </c>
      <c r="D184" s="28">
        <v>209</v>
      </c>
      <c r="E184" s="21">
        <f>12*1</f>
        <v>12</v>
      </c>
      <c r="F184" s="21"/>
      <c r="G184" s="22">
        <f>(E184+F184)/D184/C184</f>
        <v>5.7419999999999999E-2</v>
      </c>
      <c r="H184" s="22">
        <f>G184-J184</f>
        <v>0</v>
      </c>
      <c r="I184" s="22"/>
      <c r="J184" s="22">
        <f>E184/D184/C184</f>
        <v>5.7419999999999999E-2</v>
      </c>
      <c r="K184" s="19">
        <v>1495</v>
      </c>
      <c r="L184" s="23">
        <f>G184*K184</f>
        <v>85.84</v>
      </c>
      <c r="M184" s="23">
        <f>H184*K184</f>
        <v>0</v>
      </c>
      <c r="N184" s="23">
        <f>I184*K184</f>
        <v>0</v>
      </c>
      <c r="O184" s="23">
        <f>L184-M184</f>
        <v>85.84</v>
      </c>
      <c r="P184" s="19" t="s">
        <v>301</v>
      </c>
      <c r="Q184" s="20" t="s">
        <v>336</v>
      </c>
    </row>
    <row r="185" spans="1:17">
      <c r="A185" s="46" t="s">
        <v>246</v>
      </c>
      <c r="B185" s="43" t="s">
        <v>214</v>
      </c>
      <c r="C185" s="38"/>
      <c r="D185" s="39"/>
      <c r="E185" s="39"/>
      <c r="F185" s="39"/>
      <c r="G185" s="40"/>
      <c r="H185" s="40"/>
      <c r="I185" s="40"/>
      <c r="J185" s="40"/>
      <c r="K185" s="38"/>
      <c r="L185" s="41">
        <f>SUM(L183:L184)</f>
        <v>274.98</v>
      </c>
      <c r="M185" s="41">
        <f>SUM(M183:M184)</f>
        <v>0</v>
      </c>
      <c r="N185" s="41">
        <f>SUM(N183:N184)</f>
        <v>0</v>
      </c>
      <c r="O185" s="41">
        <f>SUM(O183:O184)</f>
        <v>274.98</v>
      </c>
      <c r="P185" s="38" t="s">
        <v>295</v>
      </c>
      <c r="Q185" s="20"/>
    </row>
    <row r="186" spans="1:17">
      <c r="A186" s="51"/>
      <c r="B186" s="1170" t="s">
        <v>228</v>
      </c>
      <c r="C186" s="1170"/>
      <c r="D186" s="1170"/>
      <c r="E186" s="1170"/>
      <c r="F186" s="1170"/>
      <c r="G186" s="1170"/>
      <c r="H186" s="1170"/>
      <c r="I186" s="1170"/>
      <c r="J186" s="1170"/>
      <c r="K186" s="1170"/>
      <c r="L186" s="1170"/>
      <c r="M186" s="1170"/>
      <c r="N186" s="1170"/>
      <c r="O186" s="1170"/>
      <c r="P186" s="1171"/>
      <c r="Q186" s="52"/>
    </row>
    <row r="187" spans="1:17">
      <c r="A187" s="46"/>
      <c r="B187" s="35" t="s">
        <v>232</v>
      </c>
      <c r="C187" s="19">
        <v>1</v>
      </c>
      <c r="D187" s="28">
        <v>115</v>
      </c>
      <c r="E187" s="21">
        <v>7</v>
      </c>
      <c r="F187" s="21"/>
      <c r="G187" s="22">
        <f>(E187+F187)/D187/C187</f>
        <v>6.087E-2</v>
      </c>
      <c r="H187" s="22">
        <f>G187-J187</f>
        <v>0</v>
      </c>
      <c r="I187" s="22"/>
      <c r="J187" s="22">
        <f>E187/D187/C187</f>
        <v>6.087E-2</v>
      </c>
      <c r="K187" s="19">
        <v>600</v>
      </c>
      <c r="L187" s="23">
        <f>G187*K187</f>
        <v>36.520000000000003</v>
      </c>
      <c r="M187" s="23">
        <f>H187*K187</f>
        <v>0</v>
      </c>
      <c r="N187" s="23">
        <f>I187*K187</f>
        <v>0</v>
      </c>
      <c r="O187" s="23">
        <f>L187-M187</f>
        <v>36.520000000000003</v>
      </c>
      <c r="P187" s="19" t="s">
        <v>236</v>
      </c>
      <c r="Q187" s="20" t="s">
        <v>346</v>
      </c>
    </row>
    <row r="188" spans="1:17">
      <c r="A188" s="46"/>
      <c r="B188" s="35" t="s">
        <v>233</v>
      </c>
      <c r="C188" s="19">
        <v>1</v>
      </c>
      <c r="D188" s="28">
        <v>245</v>
      </c>
      <c r="E188" s="21">
        <v>1</v>
      </c>
      <c r="F188" s="21"/>
      <c r="G188" s="22">
        <f>(E188+F188)/D188/C188</f>
        <v>4.0800000000000003E-3</v>
      </c>
      <c r="H188" s="22">
        <f>G188-J188</f>
        <v>0</v>
      </c>
      <c r="I188" s="22"/>
      <c r="J188" s="22">
        <f>E188/D188/C188</f>
        <v>4.0800000000000003E-3</v>
      </c>
      <c r="K188" s="19">
        <v>1029</v>
      </c>
      <c r="L188" s="23">
        <f>G188*K188</f>
        <v>4.2</v>
      </c>
      <c r="M188" s="23">
        <f>H188*K188</f>
        <v>0</v>
      </c>
      <c r="N188" s="23">
        <f>I188*K188</f>
        <v>0</v>
      </c>
      <c r="O188" s="23">
        <f>L188-M188</f>
        <v>4.2</v>
      </c>
      <c r="P188" s="19" t="s">
        <v>238</v>
      </c>
      <c r="Q188" s="20" t="s">
        <v>347</v>
      </c>
    </row>
    <row r="189" spans="1:17" ht="22.5">
      <c r="A189" s="46"/>
      <c r="B189" s="35" t="s">
        <v>234</v>
      </c>
      <c r="C189" s="19">
        <v>1</v>
      </c>
      <c r="D189" s="28">
        <v>115</v>
      </c>
      <c r="E189" s="21">
        <f>2*1</f>
        <v>2</v>
      </c>
      <c r="F189" s="21"/>
      <c r="G189" s="22">
        <f>(E189+F189)/D189/C189</f>
        <v>1.7389999999999999E-2</v>
      </c>
      <c r="H189" s="22">
        <f>G189-J189</f>
        <v>0</v>
      </c>
      <c r="I189" s="22"/>
      <c r="J189" s="22">
        <f>E189/D189/C189</f>
        <v>1.7389999999999999E-2</v>
      </c>
      <c r="K189" s="19">
        <v>750</v>
      </c>
      <c r="L189" s="23">
        <f>G189*K189</f>
        <v>13.04</v>
      </c>
      <c r="M189" s="23">
        <f>H189*K189</f>
        <v>0</v>
      </c>
      <c r="N189" s="23">
        <f>I189*K189</f>
        <v>0</v>
      </c>
      <c r="O189" s="23">
        <f>L189-M189</f>
        <v>13.04</v>
      </c>
      <c r="P189" s="19" t="s">
        <v>237</v>
      </c>
      <c r="Q189" s="20" t="s">
        <v>346</v>
      </c>
    </row>
    <row r="190" spans="1:17">
      <c r="A190" s="46"/>
      <c r="B190" s="35" t="s">
        <v>235</v>
      </c>
      <c r="C190" s="19">
        <v>5</v>
      </c>
      <c r="D190" s="28">
        <v>115</v>
      </c>
      <c r="E190" s="21">
        <v>2</v>
      </c>
      <c r="F190" s="21"/>
      <c r="G190" s="22">
        <f>(E190+F190)/D190/C190</f>
        <v>3.48E-3</v>
      </c>
      <c r="H190" s="22">
        <f>G190-J190</f>
        <v>0</v>
      </c>
      <c r="I190" s="22"/>
      <c r="J190" s="22">
        <f>E190/D190/C190</f>
        <v>3.48E-3</v>
      </c>
      <c r="K190" s="19">
        <v>7250</v>
      </c>
      <c r="L190" s="23">
        <f>G190*K190</f>
        <v>25.23</v>
      </c>
      <c r="M190" s="23">
        <f>H190*K190</f>
        <v>0</v>
      </c>
      <c r="N190" s="23">
        <f>I190*K190</f>
        <v>0</v>
      </c>
      <c r="O190" s="23">
        <f>L190-M190</f>
        <v>25.23</v>
      </c>
      <c r="P190" s="19" t="s">
        <v>348</v>
      </c>
      <c r="Q190" s="20" t="s">
        <v>346</v>
      </c>
    </row>
    <row r="191" spans="1:17" hidden="1">
      <c r="A191" s="46"/>
      <c r="B191" s="45" t="s">
        <v>302</v>
      </c>
      <c r="C191" s="19">
        <v>5</v>
      </c>
      <c r="D191" s="34">
        <v>750</v>
      </c>
      <c r="E191" s="21">
        <v>1</v>
      </c>
      <c r="F191" s="21"/>
      <c r="G191" s="22">
        <f>(E191+F191)/D191/C191</f>
        <v>2.7E-4</v>
      </c>
      <c r="H191" s="22">
        <f>G191-J191</f>
        <v>0</v>
      </c>
      <c r="I191" s="22"/>
      <c r="J191" s="22">
        <f>E191/D191/C191</f>
        <v>2.7E-4</v>
      </c>
      <c r="K191" s="19">
        <v>0</v>
      </c>
      <c r="L191" s="23">
        <f>G191*K191</f>
        <v>0</v>
      </c>
      <c r="M191" s="23">
        <f>H191*K191</f>
        <v>0</v>
      </c>
      <c r="N191" s="23">
        <f>I191*K191</f>
        <v>0</v>
      </c>
      <c r="O191" s="23">
        <f>L191-M191</f>
        <v>0</v>
      </c>
      <c r="P191" s="19" t="s">
        <v>303</v>
      </c>
      <c r="Q191" s="20" t="s">
        <v>304</v>
      </c>
    </row>
    <row r="192" spans="1:17">
      <c r="A192" s="46" t="s">
        <v>246</v>
      </c>
      <c r="B192" s="43" t="s">
        <v>214</v>
      </c>
      <c r="C192" s="38"/>
      <c r="D192" s="39"/>
      <c r="E192" s="39"/>
      <c r="F192" s="39"/>
      <c r="G192" s="40"/>
      <c r="H192" s="40"/>
      <c r="I192" s="40"/>
      <c r="J192" s="40"/>
      <c r="K192" s="38"/>
      <c r="L192" s="41">
        <f>SUM(L187:L191)</f>
        <v>78.989999999999995</v>
      </c>
      <c r="M192" s="41">
        <f>SUM(M187:M191)</f>
        <v>0</v>
      </c>
      <c r="N192" s="41">
        <f>SUM(N187:N191)</f>
        <v>0</v>
      </c>
      <c r="O192" s="41">
        <f>SUM(O187:O191)</f>
        <v>78.989999999999995</v>
      </c>
      <c r="P192" s="38" t="s">
        <v>295</v>
      </c>
      <c r="Q192" s="20"/>
    </row>
    <row r="193" spans="1:17" hidden="1">
      <c r="A193" s="51"/>
      <c r="B193" s="1170" t="s">
        <v>241</v>
      </c>
      <c r="C193" s="1170"/>
      <c r="D193" s="1170"/>
      <c r="E193" s="1170"/>
      <c r="F193" s="1170"/>
      <c r="G193" s="1170"/>
      <c r="H193" s="1170"/>
      <c r="I193" s="1170"/>
      <c r="J193" s="1170"/>
      <c r="K193" s="1170"/>
      <c r="L193" s="1170"/>
      <c r="M193" s="1170"/>
      <c r="N193" s="1170"/>
      <c r="O193" s="1170"/>
      <c r="P193" s="1171"/>
      <c r="Q193" s="52"/>
    </row>
    <row r="194" spans="1:17" hidden="1">
      <c r="A194" s="46"/>
      <c r="B194" s="35" t="s">
        <v>239</v>
      </c>
      <c r="C194" s="19">
        <v>1</v>
      </c>
      <c r="D194" s="21">
        <v>136</v>
      </c>
      <c r="E194" s="21">
        <v>4</v>
      </c>
      <c r="F194" s="21"/>
      <c r="G194" s="22">
        <f>(E194+F194)/D194/C194</f>
        <v>2.9409999999999999E-2</v>
      </c>
      <c r="H194" s="22">
        <f>G194-J194</f>
        <v>0</v>
      </c>
      <c r="I194" s="22"/>
      <c r="J194" s="22">
        <f>E194/D194/C194</f>
        <v>2.9409999999999999E-2</v>
      </c>
      <c r="K194" s="21"/>
      <c r="L194" s="23">
        <f>G194*K194</f>
        <v>0</v>
      </c>
      <c r="M194" s="23">
        <f>H194*K194</f>
        <v>0</v>
      </c>
      <c r="N194" s="23">
        <f>I194*K194</f>
        <v>0</v>
      </c>
      <c r="O194" s="23">
        <f>L194-M194</f>
        <v>0</v>
      </c>
      <c r="P194" s="19" t="s">
        <v>243</v>
      </c>
      <c r="Q194" s="20"/>
    </row>
    <row r="195" spans="1:17" hidden="1">
      <c r="A195" s="46" t="s">
        <v>226</v>
      </c>
      <c r="B195" s="43" t="s">
        <v>214</v>
      </c>
      <c r="C195" s="38"/>
      <c r="D195" s="39"/>
      <c r="E195" s="39"/>
      <c r="F195" s="39"/>
      <c r="G195" s="40"/>
      <c r="H195" s="40"/>
      <c r="I195" s="40"/>
      <c r="J195" s="40"/>
      <c r="K195" s="38"/>
      <c r="L195" s="41">
        <f>SUM(L194:L194)</f>
        <v>0</v>
      </c>
      <c r="M195" s="41">
        <f>SUM(M194:M194)</f>
        <v>0</v>
      </c>
      <c r="N195" s="41">
        <f>SUM(N194:N194)</f>
        <v>0</v>
      </c>
      <c r="O195" s="41">
        <f>SUM(O194:O194)</f>
        <v>0</v>
      </c>
      <c r="P195" s="38" t="s">
        <v>295</v>
      </c>
      <c r="Q195" s="20"/>
    </row>
    <row r="196" spans="1:17">
      <c r="A196" s="51"/>
      <c r="B196" s="1170" t="s">
        <v>349</v>
      </c>
      <c r="C196" s="1170"/>
      <c r="D196" s="1170"/>
      <c r="E196" s="1170"/>
      <c r="F196" s="1170"/>
      <c r="G196" s="1170"/>
      <c r="H196" s="1170"/>
      <c r="I196" s="1170"/>
      <c r="J196" s="1170"/>
      <c r="K196" s="1170"/>
      <c r="L196" s="1170"/>
      <c r="M196" s="1170"/>
      <c r="N196" s="1170"/>
      <c r="O196" s="1170"/>
      <c r="P196" s="1171"/>
      <c r="Q196" s="52"/>
    </row>
    <row r="197" spans="1:17">
      <c r="A197" s="46" t="s">
        <v>246</v>
      </c>
      <c r="B197" s="44" t="s">
        <v>350</v>
      </c>
      <c r="C197" s="19">
        <v>1</v>
      </c>
      <c r="D197" s="28">
        <v>270</v>
      </c>
      <c r="E197" s="21">
        <v>12</v>
      </c>
      <c r="F197" s="21"/>
      <c r="G197" s="22">
        <f>(E197+F197)/D197/C197</f>
        <v>4.444E-2</v>
      </c>
      <c r="H197" s="22">
        <f>G197-J197</f>
        <v>0</v>
      </c>
      <c r="I197" s="22"/>
      <c r="J197" s="22">
        <f>E197/D197/C197</f>
        <v>4.444E-2</v>
      </c>
      <c r="K197" s="21">
        <v>32500</v>
      </c>
      <c r="L197" s="23">
        <f>G197*K197</f>
        <v>1444.3</v>
      </c>
      <c r="M197" s="23">
        <f>H197*K197</f>
        <v>0</v>
      </c>
      <c r="N197" s="23">
        <f>I197*K197</f>
        <v>0</v>
      </c>
      <c r="O197" s="23">
        <f>L197-M197</f>
        <v>1444.3</v>
      </c>
      <c r="P197" s="19" t="s">
        <v>351</v>
      </c>
      <c r="Q197" s="20" t="s">
        <v>1218</v>
      </c>
    </row>
    <row r="198" spans="1:17" hidden="1">
      <c r="A198" s="46" t="s">
        <v>246</v>
      </c>
      <c r="B198" s="45" t="s">
        <v>309</v>
      </c>
      <c r="C198" s="19">
        <v>1</v>
      </c>
      <c r="D198" s="34">
        <v>925</v>
      </c>
      <c r="E198" s="21"/>
      <c r="F198" s="21"/>
      <c r="G198" s="22">
        <f t="shared" ref="G198:G203" si="67">(E198+F198)/D198/C198</f>
        <v>0</v>
      </c>
      <c r="H198" s="22">
        <f t="shared" ref="H198:H203" si="68">G198-J198</f>
        <v>0</v>
      </c>
      <c r="I198" s="22"/>
      <c r="J198" s="22">
        <f t="shared" ref="J198:J203" si="69">E198/D198/C198</f>
        <v>0</v>
      </c>
      <c r="K198" s="21"/>
      <c r="L198" s="23">
        <f t="shared" ref="L198:L203" si="70">G198*K198</f>
        <v>0</v>
      </c>
      <c r="M198" s="23">
        <f t="shared" ref="M198:M203" si="71">H198*K198</f>
        <v>0</v>
      </c>
      <c r="N198" s="23">
        <f t="shared" ref="N198:N203" si="72">I198*K198</f>
        <v>0</v>
      </c>
      <c r="O198" s="23">
        <f t="shared" ref="O198:O203" si="73">L198-M198</f>
        <v>0</v>
      </c>
      <c r="P198" s="19"/>
      <c r="Q198" s="20"/>
    </row>
    <row r="199" spans="1:17" hidden="1">
      <c r="A199" s="46" t="s">
        <v>246</v>
      </c>
      <c r="B199" s="45" t="s">
        <v>310</v>
      </c>
      <c r="C199" s="19">
        <v>1</v>
      </c>
      <c r="D199" s="34">
        <v>925</v>
      </c>
      <c r="E199" s="21"/>
      <c r="F199" s="21"/>
      <c r="G199" s="22">
        <f t="shared" si="67"/>
        <v>0</v>
      </c>
      <c r="H199" s="22">
        <f t="shared" si="68"/>
        <v>0</v>
      </c>
      <c r="I199" s="22"/>
      <c r="J199" s="22">
        <f t="shared" si="69"/>
        <v>0</v>
      </c>
      <c r="K199" s="21"/>
      <c r="L199" s="23">
        <f t="shared" si="70"/>
        <v>0</v>
      </c>
      <c r="M199" s="23">
        <f t="shared" si="71"/>
        <v>0</v>
      </c>
      <c r="N199" s="23">
        <f t="shared" si="72"/>
        <v>0</v>
      </c>
      <c r="O199" s="23">
        <f t="shared" si="73"/>
        <v>0</v>
      </c>
      <c r="P199" s="19"/>
      <c r="Q199" s="20"/>
    </row>
    <row r="200" spans="1:17" hidden="1">
      <c r="A200" s="46" t="s">
        <v>246</v>
      </c>
      <c r="B200" s="45" t="s">
        <v>311</v>
      </c>
      <c r="C200" s="19">
        <v>1</v>
      </c>
      <c r="D200" s="34">
        <v>925</v>
      </c>
      <c r="E200" s="21"/>
      <c r="F200" s="21"/>
      <c r="G200" s="22">
        <f>(E200+F200)/D200/C200</f>
        <v>0</v>
      </c>
      <c r="H200" s="22">
        <f>G200-J200</f>
        <v>0</v>
      </c>
      <c r="I200" s="22"/>
      <c r="J200" s="22">
        <f>E200/D200/C200</f>
        <v>0</v>
      </c>
      <c r="K200" s="21"/>
      <c r="L200" s="23">
        <f>G200*K200</f>
        <v>0</v>
      </c>
      <c r="M200" s="23">
        <f>H200*K200</f>
        <v>0</v>
      </c>
      <c r="N200" s="23">
        <f>I200*K200</f>
        <v>0</v>
      </c>
      <c r="O200" s="23">
        <f>L200-M200</f>
        <v>0</v>
      </c>
      <c r="P200" s="19"/>
      <c r="Q200" s="20"/>
    </row>
    <row r="201" spans="1:17" ht="39.75" hidden="1" customHeight="1">
      <c r="A201" s="46" t="s">
        <v>244</v>
      </c>
      <c r="B201" s="45" t="s">
        <v>293</v>
      </c>
      <c r="C201" s="19">
        <v>1</v>
      </c>
      <c r="D201" s="34">
        <v>925</v>
      </c>
      <c r="E201" s="21"/>
      <c r="F201" s="21"/>
      <c r="G201" s="22">
        <f t="shared" ref="G201" si="74">(E201+F201)/D201/C201</f>
        <v>0</v>
      </c>
      <c r="H201" s="22">
        <f t="shared" ref="H201" si="75">G201-J201</f>
        <v>0</v>
      </c>
      <c r="I201" s="22"/>
      <c r="J201" s="22">
        <f>E201/D201/C201</f>
        <v>0</v>
      </c>
      <c r="K201" s="21"/>
      <c r="L201" s="23">
        <f t="shared" ref="L201" si="76">G201*K201</f>
        <v>0</v>
      </c>
      <c r="M201" s="23">
        <f t="shared" ref="M201" si="77">H201*K201</f>
        <v>0</v>
      </c>
      <c r="N201" s="23">
        <f t="shared" ref="N201" si="78">I201*K201</f>
        <v>0</v>
      </c>
      <c r="O201" s="23">
        <f t="shared" ref="O201" si="79">L201-M201</f>
        <v>0</v>
      </c>
      <c r="P201" s="19"/>
      <c r="Q201" s="20"/>
    </row>
    <row r="202" spans="1:17" hidden="1">
      <c r="A202" s="46" t="s">
        <v>226</v>
      </c>
      <c r="B202" s="45" t="s">
        <v>287</v>
      </c>
      <c r="C202" s="19">
        <v>1</v>
      </c>
      <c r="D202" s="34">
        <v>925</v>
      </c>
      <c r="E202" s="21"/>
      <c r="F202" s="21"/>
      <c r="G202" s="22">
        <f t="shared" si="67"/>
        <v>0</v>
      </c>
      <c r="H202" s="22">
        <f t="shared" si="68"/>
        <v>0</v>
      </c>
      <c r="I202" s="22"/>
      <c r="J202" s="22">
        <f t="shared" si="69"/>
        <v>0</v>
      </c>
      <c r="K202" s="21"/>
      <c r="L202" s="23">
        <f t="shared" si="70"/>
        <v>0</v>
      </c>
      <c r="M202" s="23">
        <f t="shared" si="71"/>
        <v>0</v>
      </c>
      <c r="N202" s="23">
        <f t="shared" si="72"/>
        <v>0</v>
      </c>
      <c r="O202" s="23">
        <f t="shared" si="73"/>
        <v>0</v>
      </c>
      <c r="P202" s="19"/>
      <c r="Q202" s="20"/>
    </row>
    <row r="203" spans="1:17" hidden="1">
      <c r="A203" s="46" t="s">
        <v>226</v>
      </c>
      <c r="B203" s="45" t="s">
        <v>288</v>
      </c>
      <c r="C203" s="19">
        <v>1</v>
      </c>
      <c r="D203" s="34">
        <v>925</v>
      </c>
      <c r="E203" s="21"/>
      <c r="F203" s="21"/>
      <c r="G203" s="22">
        <f t="shared" si="67"/>
        <v>0</v>
      </c>
      <c r="H203" s="22">
        <f t="shared" si="68"/>
        <v>0</v>
      </c>
      <c r="I203" s="22"/>
      <c r="J203" s="22">
        <f t="shared" si="69"/>
        <v>0</v>
      </c>
      <c r="K203" s="21"/>
      <c r="L203" s="23">
        <f t="shared" si="70"/>
        <v>0</v>
      </c>
      <c r="M203" s="23">
        <f t="shared" si="71"/>
        <v>0</v>
      </c>
      <c r="N203" s="23">
        <f t="shared" si="72"/>
        <v>0</v>
      </c>
      <c r="O203" s="23">
        <f t="shared" si="73"/>
        <v>0</v>
      </c>
      <c r="P203" s="19"/>
      <c r="Q203" s="20"/>
    </row>
    <row r="204" spans="1:17" hidden="1">
      <c r="A204" s="46" t="s">
        <v>226</v>
      </c>
      <c r="B204" s="45" t="s">
        <v>240</v>
      </c>
      <c r="C204" s="19">
        <v>1</v>
      </c>
      <c r="D204" s="34">
        <v>925</v>
      </c>
      <c r="E204" s="21"/>
      <c r="F204" s="21"/>
      <c r="G204" s="22">
        <f>(E204+F204)/D204/C204</f>
        <v>0</v>
      </c>
      <c r="H204" s="22">
        <f>G204-J204</f>
        <v>0</v>
      </c>
      <c r="I204" s="22"/>
      <c r="J204" s="22">
        <f>E204/D204/C204</f>
        <v>0</v>
      </c>
      <c r="K204" s="21"/>
      <c r="L204" s="23">
        <f>G204*K204</f>
        <v>0</v>
      </c>
      <c r="M204" s="23">
        <f>H204*K204</f>
        <v>0</v>
      </c>
      <c r="N204" s="23">
        <f>I204*K204</f>
        <v>0</v>
      </c>
      <c r="O204" s="23">
        <f>L204-M204</f>
        <v>0</v>
      </c>
      <c r="P204" s="19"/>
      <c r="Q204" s="20"/>
    </row>
    <row r="205" spans="1:17">
      <c r="A205" s="46" t="s">
        <v>246</v>
      </c>
      <c r="B205" s="43" t="s">
        <v>214</v>
      </c>
      <c r="C205" s="38"/>
      <c r="D205" s="39"/>
      <c r="E205" s="39"/>
      <c r="F205" s="39"/>
      <c r="G205" s="40"/>
      <c r="H205" s="40"/>
      <c r="I205" s="40"/>
      <c r="J205" s="40"/>
      <c r="K205" s="38"/>
      <c r="L205" s="41">
        <f>L197+L198+L199+L200</f>
        <v>1444.3</v>
      </c>
      <c r="M205" s="41">
        <f t="shared" ref="M205:O205" si="80">M197+M198+M199+M200</f>
        <v>0</v>
      </c>
      <c r="N205" s="41">
        <f t="shared" si="80"/>
        <v>0</v>
      </c>
      <c r="O205" s="41">
        <f t="shared" si="80"/>
        <v>1444.3</v>
      </c>
      <c r="P205" s="38" t="s">
        <v>295</v>
      </c>
      <c r="Q205" s="20"/>
    </row>
    <row r="206" spans="1:17" hidden="1">
      <c r="A206" s="46" t="s">
        <v>244</v>
      </c>
      <c r="B206" s="43" t="s">
        <v>214</v>
      </c>
      <c r="C206" s="38"/>
      <c r="D206" s="39"/>
      <c r="E206" s="39"/>
      <c r="F206" s="39"/>
      <c r="G206" s="40"/>
      <c r="H206" s="40"/>
      <c r="I206" s="40"/>
      <c r="J206" s="40"/>
      <c r="K206" s="38"/>
      <c r="L206" s="41">
        <f>L201</f>
        <v>0</v>
      </c>
      <c r="M206" s="41">
        <f t="shared" ref="M206:O206" si="81">M201</f>
        <v>0</v>
      </c>
      <c r="N206" s="41">
        <f t="shared" si="81"/>
        <v>0</v>
      </c>
      <c r="O206" s="41">
        <f t="shared" si="81"/>
        <v>0</v>
      </c>
      <c r="P206" s="38" t="s">
        <v>402</v>
      </c>
      <c r="Q206" s="20"/>
    </row>
    <row r="207" spans="1:17" hidden="1">
      <c r="A207" s="46" t="s">
        <v>226</v>
      </c>
      <c r="B207" s="43" t="s">
        <v>214</v>
      </c>
      <c r="C207" s="38"/>
      <c r="D207" s="39"/>
      <c r="E207" s="39"/>
      <c r="F207" s="39"/>
      <c r="G207" s="40"/>
      <c r="H207" s="40"/>
      <c r="I207" s="40"/>
      <c r="J207" s="40"/>
      <c r="K207" s="38"/>
      <c r="L207" s="41">
        <f>L202+L203+L204</f>
        <v>0</v>
      </c>
      <c r="M207" s="41">
        <f t="shared" ref="M207:O207" si="82">M202+M203+M204</f>
        <v>0</v>
      </c>
      <c r="N207" s="41">
        <f t="shared" si="82"/>
        <v>0</v>
      </c>
      <c r="O207" s="41">
        <f t="shared" si="82"/>
        <v>0</v>
      </c>
      <c r="P207" s="38" t="s">
        <v>402</v>
      </c>
      <c r="Q207" s="20"/>
    </row>
    <row r="208" spans="1:17">
      <c r="A208" s="51"/>
      <c r="B208" s="1170" t="s">
        <v>352</v>
      </c>
      <c r="C208" s="1170"/>
      <c r="D208" s="1170"/>
      <c r="E208" s="1170"/>
      <c r="F208" s="1170"/>
      <c r="G208" s="1170"/>
      <c r="H208" s="1170"/>
      <c r="I208" s="1170"/>
      <c r="J208" s="1170"/>
      <c r="K208" s="1170"/>
      <c r="L208" s="1170"/>
      <c r="M208" s="1170"/>
      <c r="N208" s="1170"/>
      <c r="O208" s="1170"/>
      <c r="P208" s="1171"/>
      <c r="Q208" s="52"/>
    </row>
    <row r="209" spans="1:17" ht="45">
      <c r="A209" s="46"/>
      <c r="B209" s="35" t="s">
        <v>353</v>
      </c>
      <c r="C209" s="19">
        <v>1</v>
      </c>
      <c r="D209" s="28">
        <v>46</v>
      </c>
      <c r="E209" s="31">
        <v>12</v>
      </c>
      <c r="F209" s="21"/>
      <c r="G209" s="22">
        <f>(E209+F209)/D209/C209</f>
        <v>0.26086999999999999</v>
      </c>
      <c r="H209" s="22">
        <f>G209-J209</f>
        <v>0</v>
      </c>
      <c r="I209" s="22"/>
      <c r="J209" s="22">
        <f>E209/D209/C209</f>
        <v>0.26086999999999999</v>
      </c>
      <c r="K209" s="32">
        <v>1100</v>
      </c>
      <c r="L209" s="23">
        <f>G209*K209</f>
        <v>286.95999999999998</v>
      </c>
      <c r="M209" s="23">
        <f>H209*K209</f>
        <v>0</v>
      </c>
      <c r="N209" s="23">
        <f>I209*K209</f>
        <v>0</v>
      </c>
      <c r="O209" s="23">
        <f>L209-M209</f>
        <v>286.95999999999998</v>
      </c>
      <c r="P209" s="19" t="s">
        <v>170</v>
      </c>
      <c r="Q209" s="20" t="s">
        <v>328</v>
      </c>
    </row>
    <row r="210" spans="1:17">
      <c r="A210" s="73" t="s">
        <v>226</v>
      </c>
      <c r="B210" s="43" t="s">
        <v>214</v>
      </c>
      <c r="C210" s="38"/>
      <c r="D210" s="39"/>
      <c r="E210" s="39"/>
      <c r="F210" s="39"/>
      <c r="G210" s="40"/>
      <c r="H210" s="40"/>
      <c r="I210" s="40"/>
      <c r="J210" s="40"/>
      <c r="K210" s="38"/>
      <c r="L210" s="41">
        <f>SUM(L209:L209)</f>
        <v>286.95999999999998</v>
      </c>
      <c r="M210" s="41">
        <f>SUM(M209:M209)</f>
        <v>0</v>
      </c>
      <c r="N210" s="41">
        <f>SUM(N209:N209)</f>
        <v>0</v>
      </c>
      <c r="O210" s="41">
        <f>SUM(O209:O209)</f>
        <v>286.95999999999998</v>
      </c>
      <c r="P210" s="38" t="s">
        <v>295</v>
      </c>
      <c r="Q210" s="20"/>
    </row>
    <row r="211" spans="1:17">
      <c r="A211" s="51"/>
      <c r="B211" s="1170" t="s">
        <v>359</v>
      </c>
      <c r="C211" s="1170"/>
      <c r="D211" s="1170"/>
      <c r="E211" s="1170"/>
      <c r="F211" s="1170"/>
      <c r="G211" s="1170"/>
      <c r="H211" s="1170"/>
      <c r="I211" s="1170"/>
      <c r="J211" s="1170"/>
      <c r="K211" s="1170"/>
      <c r="L211" s="1170"/>
      <c r="M211" s="1170"/>
      <c r="N211" s="1170"/>
      <c r="O211" s="1170"/>
      <c r="P211" s="1171"/>
      <c r="Q211" s="52"/>
    </row>
    <row r="212" spans="1:17" ht="22.5">
      <c r="A212" s="46"/>
      <c r="B212" s="35" t="s">
        <v>360</v>
      </c>
      <c r="C212" s="19">
        <v>5</v>
      </c>
      <c r="D212" s="21">
        <v>136</v>
      </c>
      <c r="E212" s="21">
        <f>2*10</f>
        <v>20</v>
      </c>
      <c r="F212" s="21">
        <f>(18)*10</f>
        <v>180</v>
      </c>
      <c r="G212" s="22">
        <f t="shared" ref="G212:G214" si="83">(E212+F212)/D212/C212</f>
        <v>0.29411999999999999</v>
      </c>
      <c r="H212" s="22">
        <f t="shared" ref="H212:H214" si="84">G212-J212</f>
        <v>0.29411999999999999</v>
      </c>
      <c r="I212" s="22"/>
      <c r="J212" s="22"/>
      <c r="K212" s="21">
        <v>100</v>
      </c>
      <c r="L212" s="23">
        <f t="shared" ref="L212:L214" si="85">G212*K212</f>
        <v>29.41</v>
      </c>
      <c r="M212" s="23">
        <f>H212*K212</f>
        <v>29.41</v>
      </c>
      <c r="N212" s="23">
        <f>I212*K212</f>
        <v>0</v>
      </c>
      <c r="O212" s="23">
        <f>L212-M212</f>
        <v>0</v>
      </c>
      <c r="P212" s="20" t="s">
        <v>373</v>
      </c>
      <c r="Q212" s="20"/>
    </row>
    <row r="213" spans="1:17" ht="22.5">
      <c r="A213" s="46"/>
      <c r="B213" s="35" t="s">
        <v>361</v>
      </c>
      <c r="C213" s="19">
        <v>5</v>
      </c>
      <c r="D213" s="21">
        <v>136</v>
      </c>
      <c r="E213" s="21">
        <f>2*2</f>
        <v>4</v>
      </c>
      <c r="F213" s="21">
        <f>(18)*2</f>
        <v>36</v>
      </c>
      <c r="G213" s="22">
        <f t="shared" si="83"/>
        <v>5.8819999999999997E-2</v>
      </c>
      <c r="H213" s="22">
        <f t="shared" si="84"/>
        <v>5.8819999999999997E-2</v>
      </c>
      <c r="I213" s="22"/>
      <c r="J213" s="22"/>
      <c r="K213" s="21">
        <v>120</v>
      </c>
      <c r="L213" s="23">
        <f t="shared" si="85"/>
        <v>7.06</v>
      </c>
      <c r="M213" s="23">
        <f>H213*K213</f>
        <v>7.06</v>
      </c>
      <c r="N213" s="23">
        <f>I213*K213</f>
        <v>0</v>
      </c>
      <c r="O213" s="23">
        <f>L213-M213</f>
        <v>0</v>
      </c>
      <c r="P213" s="20" t="s">
        <v>374</v>
      </c>
      <c r="Q213" s="20"/>
    </row>
    <row r="214" spans="1:17" ht="22.5">
      <c r="A214" s="46"/>
      <c r="B214" s="44" t="s">
        <v>362</v>
      </c>
      <c r="C214" s="19">
        <v>5</v>
      </c>
      <c r="D214" s="21">
        <v>136</v>
      </c>
      <c r="E214" s="21">
        <f>2*10</f>
        <v>20</v>
      </c>
      <c r="F214" s="21">
        <f>(18)*10</f>
        <v>180</v>
      </c>
      <c r="G214" s="22">
        <f t="shared" si="83"/>
        <v>0.29411999999999999</v>
      </c>
      <c r="H214" s="22">
        <f t="shared" si="84"/>
        <v>0.29411999999999999</v>
      </c>
      <c r="I214" s="22"/>
      <c r="J214" s="22"/>
      <c r="K214" s="21">
        <v>550</v>
      </c>
      <c r="L214" s="23">
        <f t="shared" si="85"/>
        <v>161.77000000000001</v>
      </c>
      <c r="M214" s="23">
        <f t="shared" ref="M214" si="86">H214*K214</f>
        <v>161.77000000000001</v>
      </c>
      <c r="N214" s="23">
        <f t="shared" ref="N214" si="87">I214*K214</f>
        <v>0</v>
      </c>
      <c r="O214" s="23">
        <f t="shared" ref="O214" si="88">L214-M214</f>
        <v>0</v>
      </c>
      <c r="P214" s="20" t="s">
        <v>373</v>
      </c>
      <c r="Q214" s="20"/>
    </row>
    <row r="215" spans="1:17">
      <c r="A215" s="46"/>
      <c r="B215" s="43" t="s">
        <v>214</v>
      </c>
      <c r="C215" s="38"/>
      <c r="D215" s="39"/>
      <c r="E215" s="39"/>
      <c r="F215" s="39"/>
      <c r="G215" s="40"/>
      <c r="H215" s="40"/>
      <c r="I215" s="40"/>
      <c r="J215" s="40"/>
      <c r="K215" s="38"/>
      <c r="L215" s="41">
        <f>SUM(L212:L214)</f>
        <v>198.24</v>
      </c>
      <c r="M215" s="41">
        <f>SUM(M212:M214)</f>
        <v>198.24</v>
      </c>
      <c r="N215" s="41">
        <f>SUM(N212:N214)</f>
        <v>0</v>
      </c>
      <c r="O215" s="41">
        <f>SUM(O212:O214)</f>
        <v>0</v>
      </c>
      <c r="P215" s="38"/>
      <c r="Q215" s="20"/>
    </row>
    <row r="216" spans="1:17">
      <c r="A216" s="46" t="s">
        <v>224</v>
      </c>
      <c r="B216" s="43"/>
      <c r="C216" s="38"/>
      <c r="D216" s="39"/>
      <c r="E216" s="39"/>
      <c r="F216" s="39"/>
      <c r="G216" s="40"/>
      <c r="H216" s="40"/>
      <c r="I216" s="40"/>
      <c r="J216" s="40"/>
      <c r="K216" s="38"/>
      <c r="L216" s="41">
        <f t="shared" ref="L216:L217" si="89">SUM(M216:O216)</f>
        <v>191.18</v>
      </c>
      <c r="M216" s="41">
        <f>M212+M214</f>
        <v>191.18</v>
      </c>
      <c r="N216" s="41">
        <f>N215</f>
        <v>0</v>
      </c>
      <c r="O216" s="41"/>
      <c r="P216" s="38" t="s">
        <v>294</v>
      </c>
      <c r="Q216" s="20"/>
    </row>
    <row r="217" spans="1:17">
      <c r="A217" s="46" t="s">
        <v>249</v>
      </c>
      <c r="B217" s="43"/>
      <c r="C217" s="38"/>
      <c r="D217" s="39"/>
      <c r="E217" s="39"/>
      <c r="F217" s="39"/>
      <c r="G217" s="40"/>
      <c r="H217" s="40"/>
      <c r="I217" s="40"/>
      <c r="J217" s="40"/>
      <c r="K217" s="38"/>
      <c r="L217" s="41">
        <f t="shared" si="89"/>
        <v>0</v>
      </c>
      <c r="M217" s="41"/>
      <c r="N217" s="41"/>
      <c r="O217" s="41">
        <f>O215</f>
        <v>0</v>
      </c>
      <c r="P217" s="38" t="s">
        <v>295</v>
      </c>
      <c r="Q217" s="20"/>
    </row>
    <row r="218" spans="1:17">
      <c r="A218" s="51"/>
      <c r="B218" s="1170" t="s">
        <v>363</v>
      </c>
      <c r="C218" s="1170"/>
      <c r="D218" s="1170"/>
      <c r="E218" s="1170"/>
      <c r="F218" s="1170"/>
      <c r="G218" s="1170"/>
      <c r="H218" s="1170"/>
      <c r="I218" s="1170"/>
      <c r="J218" s="1170"/>
      <c r="K218" s="1170"/>
      <c r="L218" s="1170"/>
      <c r="M218" s="1170"/>
      <c r="N218" s="1170"/>
      <c r="O218" s="1170"/>
      <c r="P218" s="1171"/>
      <c r="Q218" s="52"/>
    </row>
    <row r="219" spans="1:17" ht="33.75">
      <c r="A219" s="46"/>
      <c r="B219" s="35" t="s">
        <v>364</v>
      </c>
      <c r="C219" s="19">
        <v>5</v>
      </c>
      <c r="D219" s="21">
        <v>136</v>
      </c>
      <c r="E219" s="21">
        <f>1+1</f>
        <v>2</v>
      </c>
      <c r="F219" s="21">
        <f>(18)</f>
        <v>18</v>
      </c>
      <c r="G219" s="22">
        <f t="shared" ref="G219" si="90">(E219+F219)/D219/C219</f>
        <v>2.9409999999999999E-2</v>
      </c>
      <c r="H219" s="22">
        <f t="shared" ref="H219" si="91">G219-J219</f>
        <v>2.9409999999999999E-2</v>
      </c>
      <c r="I219" s="22"/>
      <c r="J219" s="22"/>
      <c r="K219" s="21">
        <v>5300</v>
      </c>
      <c r="L219" s="23">
        <f t="shared" ref="L219" si="92">G219*K219</f>
        <v>155.87</v>
      </c>
      <c r="M219" s="23">
        <f>H219*K219</f>
        <v>155.87</v>
      </c>
      <c r="N219" s="23">
        <f>I219*K219</f>
        <v>0</v>
      </c>
      <c r="O219" s="23">
        <f>L219-M219</f>
        <v>0</v>
      </c>
      <c r="P219" s="20" t="s">
        <v>375</v>
      </c>
      <c r="Q219" s="20"/>
    </row>
    <row r="220" spans="1:17">
      <c r="A220" s="46" t="s">
        <v>224</v>
      </c>
      <c r="B220" s="43" t="s">
        <v>214</v>
      </c>
      <c r="C220" s="38"/>
      <c r="D220" s="39"/>
      <c r="E220" s="39"/>
      <c r="F220" s="39"/>
      <c r="G220" s="40"/>
      <c r="H220" s="40"/>
      <c r="I220" s="40"/>
      <c r="J220" s="40"/>
      <c r="K220" s="38"/>
      <c r="L220" s="41">
        <f>SUM(L219:L219)</f>
        <v>155.87</v>
      </c>
      <c r="M220" s="41">
        <f>SUM(M219:M219)</f>
        <v>155.87</v>
      </c>
      <c r="N220" s="41">
        <f>SUM(N219:N219)</f>
        <v>0</v>
      </c>
      <c r="O220" s="41">
        <f>SUM(O219:O219)</f>
        <v>0</v>
      </c>
      <c r="P220" s="38" t="s">
        <v>294</v>
      </c>
      <c r="Q220" s="20"/>
    </row>
    <row r="221" spans="1:17">
      <c r="A221" s="51"/>
      <c r="B221" s="1170" t="s">
        <v>365</v>
      </c>
      <c r="C221" s="1170"/>
      <c r="D221" s="1170"/>
      <c r="E221" s="1170"/>
      <c r="F221" s="1170"/>
      <c r="G221" s="1170"/>
      <c r="H221" s="1170"/>
      <c r="I221" s="1170"/>
      <c r="J221" s="1170"/>
      <c r="K221" s="1170"/>
      <c r="L221" s="1170"/>
      <c r="M221" s="1170"/>
      <c r="N221" s="1170"/>
      <c r="O221" s="1170"/>
      <c r="P221" s="1171"/>
      <c r="Q221" s="52"/>
    </row>
    <row r="222" spans="1:17">
      <c r="A222" s="46"/>
      <c r="B222" s="35" t="s">
        <v>366</v>
      </c>
      <c r="C222" s="19">
        <v>1</v>
      </c>
      <c r="D222" s="21">
        <v>136</v>
      </c>
      <c r="E222" s="21">
        <v>12</v>
      </c>
      <c r="F222" s="21"/>
      <c r="G222" s="22">
        <f t="shared" ref="G222:G226" si="93">(E222+F222)/D222/C222</f>
        <v>8.8239999999999999E-2</v>
      </c>
      <c r="H222" s="22">
        <f t="shared" ref="H222:H226" si="94">G222-J222</f>
        <v>8.8239999999999999E-2</v>
      </c>
      <c r="I222" s="22"/>
      <c r="J222" s="22"/>
      <c r="K222" s="21">
        <v>400</v>
      </c>
      <c r="L222" s="23">
        <f t="shared" ref="L222:L226" si="95">G222*K222</f>
        <v>35.299999999999997</v>
      </c>
      <c r="M222" s="23">
        <f>H222*K222</f>
        <v>35.299999999999997</v>
      </c>
      <c r="N222" s="23">
        <f>I222*K222</f>
        <v>0</v>
      </c>
      <c r="O222" s="23">
        <f>L222-M222</f>
        <v>0</v>
      </c>
      <c r="P222" s="20" t="s">
        <v>367</v>
      </c>
      <c r="Q222" s="20"/>
    </row>
    <row r="223" spans="1:17">
      <c r="A223" s="46"/>
      <c r="B223" s="35" t="s">
        <v>315</v>
      </c>
      <c r="C223" s="19">
        <v>1</v>
      </c>
      <c r="D223" s="21">
        <v>136</v>
      </c>
      <c r="E223" s="21">
        <v>12</v>
      </c>
      <c r="F223" s="21"/>
      <c r="G223" s="22">
        <f t="shared" si="93"/>
        <v>8.8239999999999999E-2</v>
      </c>
      <c r="H223" s="22">
        <f t="shared" si="94"/>
        <v>8.8239999999999999E-2</v>
      </c>
      <c r="I223" s="22"/>
      <c r="J223" s="22"/>
      <c r="K223" s="21">
        <v>1400</v>
      </c>
      <c r="L223" s="23">
        <f t="shared" si="95"/>
        <v>123.54</v>
      </c>
      <c r="M223" s="23">
        <f>H223*K223</f>
        <v>123.54</v>
      </c>
      <c r="N223" s="23">
        <f>I223*K223</f>
        <v>0</v>
      </c>
      <c r="O223" s="23">
        <f>L223-M223</f>
        <v>0</v>
      </c>
      <c r="P223" s="20" t="s">
        <v>367</v>
      </c>
      <c r="Q223" s="20"/>
    </row>
    <row r="224" spans="1:17">
      <c r="A224" s="46"/>
      <c r="B224" s="750" t="s">
        <v>1254</v>
      </c>
      <c r="C224" s="19">
        <v>1</v>
      </c>
      <c r="D224" s="21">
        <v>136</v>
      </c>
      <c r="E224" s="21"/>
      <c r="F224" s="21">
        <v>12</v>
      </c>
      <c r="G224" s="22">
        <f t="shared" si="93"/>
        <v>8.8239999999999999E-2</v>
      </c>
      <c r="H224" s="22">
        <f t="shared" si="94"/>
        <v>8.8239999999999999E-2</v>
      </c>
      <c r="I224" s="22"/>
      <c r="J224" s="22"/>
      <c r="K224" s="28">
        <v>300</v>
      </c>
      <c r="L224" s="23">
        <f t="shared" si="95"/>
        <v>26.47</v>
      </c>
      <c r="M224" s="23">
        <f t="shared" ref="M224:M226" si="96">H224*K224</f>
        <v>26.47</v>
      </c>
      <c r="N224" s="23">
        <f t="shared" ref="N224:N226" si="97">I224*K224</f>
        <v>0</v>
      </c>
      <c r="O224" s="23">
        <f t="shared" ref="O224:O226" si="98">L224-M224</f>
        <v>0</v>
      </c>
      <c r="P224" s="20" t="s">
        <v>367</v>
      </c>
      <c r="Q224" s="20"/>
    </row>
    <row r="225" spans="1:17">
      <c r="A225" s="46"/>
      <c r="B225" s="44" t="s">
        <v>376</v>
      </c>
      <c r="C225" s="19">
        <v>1</v>
      </c>
      <c r="D225" s="21">
        <v>136</v>
      </c>
      <c r="E225" s="21"/>
      <c r="F225" s="21">
        <v>12</v>
      </c>
      <c r="G225" s="22">
        <f t="shared" si="93"/>
        <v>8.8239999999999999E-2</v>
      </c>
      <c r="H225" s="22">
        <f t="shared" si="94"/>
        <v>8.8239999999999999E-2</v>
      </c>
      <c r="I225" s="22"/>
      <c r="J225" s="22"/>
      <c r="K225" s="28">
        <v>200</v>
      </c>
      <c r="L225" s="23">
        <f t="shared" si="95"/>
        <v>17.649999999999999</v>
      </c>
      <c r="M225" s="23">
        <f t="shared" si="96"/>
        <v>17.649999999999999</v>
      </c>
      <c r="N225" s="23">
        <f t="shared" si="97"/>
        <v>0</v>
      </c>
      <c r="O225" s="23">
        <f t="shared" si="98"/>
        <v>0</v>
      </c>
      <c r="P225" s="20" t="s">
        <v>367</v>
      </c>
      <c r="Q225" s="20"/>
    </row>
    <row r="226" spans="1:17">
      <c r="A226" s="46"/>
      <c r="B226" s="44" t="s">
        <v>377</v>
      </c>
      <c r="C226" s="19">
        <v>1</v>
      </c>
      <c r="D226" s="21">
        <v>136</v>
      </c>
      <c r="E226" s="21"/>
      <c r="F226" s="21">
        <v>12</v>
      </c>
      <c r="G226" s="22">
        <f t="shared" si="93"/>
        <v>8.8239999999999999E-2</v>
      </c>
      <c r="H226" s="22">
        <f t="shared" si="94"/>
        <v>8.8239999999999999E-2</v>
      </c>
      <c r="I226" s="22"/>
      <c r="J226" s="22"/>
      <c r="K226" s="28">
        <v>250</v>
      </c>
      <c r="L226" s="23">
        <f t="shared" si="95"/>
        <v>22.06</v>
      </c>
      <c r="M226" s="23">
        <f t="shared" si="96"/>
        <v>22.06</v>
      </c>
      <c r="N226" s="23">
        <f t="shared" si="97"/>
        <v>0</v>
      </c>
      <c r="O226" s="23">
        <f t="shared" si="98"/>
        <v>0</v>
      </c>
      <c r="P226" s="20" t="s">
        <v>367</v>
      </c>
      <c r="Q226" s="20"/>
    </row>
    <row r="227" spans="1:17">
      <c r="A227" s="46"/>
      <c r="B227" s="44" t="s">
        <v>378</v>
      </c>
      <c r="C227" s="19">
        <v>1</v>
      </c>
      <c r="D227" s="21">
        <v>136</v>
      </c>
      <c r="E227" s="21"/>
      <c r="F227" s="21">
        <v>12</v>
      </c>
      <c r="G227" s="22">
        <f t="shared" ref="G227:G229" si="99">(E227+F227)/D227/C227</f>
        <v>8.8239999999999999E-2</v>
      </c>
      <c r="H227" s="22">
        <f t="shared" ref="H227:H229" si="100">G227-J227</f>
        <v>8.8239999999999999E-2</v>
      </c>
      <c r="I227" s="22"/>
      <c r="J227" s="22"/>
      <c r="K227" s="28">
        <v>150</v>
      </c>
      <c r="L227" s="23">
        <f t="shared" ref="L227:L229" si="101">G227*K227</f>
        <v>13.24</v>
      </c>
      <c r="M227" s="23">
        <f t="shared" ref="M227:M229" si="102">H227*K227</f>
        <v>13.24</v>
      </c>
      <c r="N227" s="23">
        <f t="shared" ref="N227:N229" si="103">I227*K227</f>
        <v>0</v>
      </c>
      <c r="O227" s="23">
        <f t="shared" ref="O227:O229" si="104">L227-M227</f>
        <v>0</v>
      </c>
      <c r="P227" s="20" t="s">
        <v>367</v>
      </c>
      <c r="Q227" s="20"/>
    </row>
    <row r="228" spans="1:17">
      <c r="A228" s="46"/>
      <c r="B228" s="44" t="s">
        <v>379</v>
      </c>
      <c r="C228" s="19">
        <v>1</v>
      </c>
      <c r="D228" s="21">
        <v>136</v>
      </c>
      <c r="E228" s="21"/>
      <c r="F228" s="21">
        <v>12</v>
      </c>
      <c r="G228" s="22">
        <f t="shared" si="99"/>
        <v>8.8239999999999999E-2</v>
      </c>
      <c r="H228" s="22">
        <f t="shared" si="100"/>
        <v>8.8239999999999999E-2</v>
      </c>
      <c r="I228" s="22"/>
      <c r="J228" s="22"/>
      <c r="K228" s="21">
        <v>150</v>
      </c>
      <c r="L228" s="23">
        <f t="shared" si="101"/>
        <v>13.24</v>
      </c>
      <c r="M228" s="23">
        <f t="shared" si="102"/>
        <v>13.24</v>
      </c>
      <c r="N228" s="23">
        <f t="shared" si="103"/>
        <v>0</v>
      </c>
      <c r="O228" s="23">
        <f t="shared" si="104"/>
        <v>0</v>
      </c>
      <c r="P228" s="20" t="s">
        <v>367</v>
      </c>
      <c r="Q228" s="20"/>
    </row>
    <row r="229" spans="1:17">
      <c r="A229" s="46"/>
      <c r="B229" s="44" t="s">
        <v>368</v>
      </c>
      <c r="C229" s="19">
        <v>1</v>
      </c>
      <c r="D229" s="21">
        <v>136</v>
      </c>
      <c r="E229" s="21"/>
      <c r="F229" s="21">
        <v>12</v>
      </c>
      <c r="G229" s="22">
        <f t="shared" si="99"/>
        <v>8.8239999999999999E-2</v>
      </c>
      <c r="H229" s="22">
        <f t="shared" si="100"/>
        <v>8.8239999999999999E-2</v>
      </c>
      <c r="I229" s="22"/>
      <c r="J229" s="22"/>
      <c r="K229" s="21">
        <v>250</v>
      </c>
      <c r="L229" s="23">
        <f t="shared" si="101"/>
        <v>22.06</v>
      </c>
      <c r="M229" s="23">
        <f t="shared" si="102"/>
        <v>22.06</v>
      </c>
      <c r="N229" s="23">
        <f t="shared" si="103"/>
        <v>0</v>
      </c>
      <c r="O229" s="23">
        <f t="shared" si="104"/>
        <v>0</v>
      </c>
      <c r="P229" s="20" t="s">
        <v>367</v>
      </c>
      <c r="Q229" s="20"/>
    </row>
    <row r="230" spans="1:17" ht="22.5">
      <c r="A230" s="46"/>
      <c r="B230" s="44" t="s">
        <v>380</v>
      </c>
      <c r="C230" s="19">
        <v>1</v>
      </c>
      <c r="D230" s="21">
        <v>136</v>
      </c>
      <c r="E230" s="21"/>
      <c r="F230" s="21">
        <v>12</v>
      </c>
      <c r="G230" s="22">
        <f t="shared" ref="G230" si="105">(E230+F230)/D230/C230</f>
        <v>8.8239999999999999E-2</v>
      </c>
      <c r="H230" s="22">
        <f t="shared" ref="H230" si="106">G230-J230</f>
        <v>8.8239999999999999E-2</v>
      </c>
      <c r="I230" s="22"/>
      <c r="J230" s="22"/>
      <c r="K230" s="21">
        <v>350</v>
      </c>
      <c r="L230" s="23">
        <f t="shared" ref="L230" si="107">G230*K230</f>
        <v>30.88</v>
      </c>
      <c r="M230" s="23">
        <f t="shared" ref="M230" si="108">H230*K230</f>
        <v>30.88</v>
      </c>
      <c r="N230" s="23">
        <f t="shared" ref="N230" si="109">I230*K230</f>
        <v>0</v>
      </c>
      <c r="O230" s="23">
        <f t="shared" ref="O230" si="110">L230-M230</f>
        <v>0</v>
      </c>
      <c r="P230" s="20" t="s">
        <v>367</v>
      </c>
      <c r="Q230" s="20"/>
    </row>
    <row r="231" spans="1:17">
      <c r="A231" s="46" t="s">
        <v>224</v>
      </c>
      <c r="B231" s="43" t="s">
        <v>214</v>
      </c>
      <c r="C231" s="38"/>
      <c r="D231" s="39"/>
      <c r="E231" s="39"/>
      <c r="F231" s="39"/>
      <c r="G231" s="40"/>
      <c r="H231" s="40"/>
      <c r="I231" s="40"/>
      <c r="J231" s="40"/>
      <c r="K231" s="38"/>
      <c r="L231" s="41">
        <f>SUM(L222:L230)</f>
        <v>304.44</v>
      </c>
      <c r="M231" s="41">
        <f>SUM(M222:M230)</f>
        <v>304.44</v>
      </c>
      <c r="N231" s="41">
        <f>SUM(N222:N230)</f>
        <v>0</v>
      </c>
      <c r="O231" s="41">
        <f>SUM(O222:O230)</f>
        <v>0</v>
      </c>
      <c r="P231" s="38" t="s">
        <v>294</v>
      </c>
      <c r="Q231" s="20"/>
    </row>
    <row r="232" spans="1:17">
      <c r="A232" s="51"/>
      <c r="B232" s="1170" t="s">
        <v>369</v>
      </c>
      <c r="C232" s="1170"/>
      <c r="D232" s="1170"/>
      <c r="E232" s="1170"/>
      <c r="F232" s="1170"/>
      <c r="G232" s="1170"/>
      <c r="H232" s="1170"/>
      <c r="I232" s="1170"/>
      <c r="J232" s="1170"/>
      <c r="K232" s="1170"/>
      <c r="L232" s="1170"/>
      <c r="M232" s="1170"/>
      <c r="N232" s="1170"/>
      <c r="O232" s="1170"/>
      <c r="P232" s="1171"/>
      <c r="Q232" s="52"/>
    </row>
    <row r="233" spans="1:17">
      <c r="A233" s="46"/>
      <c r="B233" s="35" t="s">
        <v>370</v>
      </c>
      <c r="C233" s="19">
        <v>2</v>
      </c>
      <c r="D233" s="21">
        <v>136</v>
      </c>
      <c r="E233" s="21"/>
      <c r="F233" s="21">
        <f t="shared" ref="F233:F234" si="111">1*8</f>
        <v>8</v>
      </c>
      <c r="G233" s="22">
        <f t="shared" ref="G233:G239" si="112">(E233+F233)/D233/C233</f>
        <v>2.9409999999999999E-2</v>
      </c>
      <c r="H233" s="22">
        <f t="shared" ref="H233:H239" si="113">G233-J233</f>
        <v>2.9409999999999999E-2</v>
      </c>
      <c r="I233" s="22"/>
      <c r="J233" s="22"/>
      <c r="K233" s="21">
        <v>5000</v>
      </c>
      <c r="L233" s="23">
        <f t="shared" ref="L233:L239" si="114">G233*K233</f>
        <v>147.05000000000001</v>
      </c>
      <c r="M233" s="23">
        <f>H233*K233</f>
        <v>147.05000000000001</v>
      </c>
      <c r="N233" s="23">
        <f>I233*K233</f>
        <v>0</v>
      </c>
      <c r="O233" s="23">
        <f>L233-M233</f>
        <v>0</v>
      </c>
      <c r="P233" s="20" t="s">
        <v>383</v>
      </c>
      <c r="Q233" s="20"/>
    </row>
    <row r="234" spans="1:17">
      <c r="A234" s="46"/>
      <c r="B234" s="35" t="s">
        <v>400</v>
      </c>
      <c r="C234" s="19">
        <v>2</v>
      </c>
      <c r="D234" s="21">
        <v>136</v>
      </c>
      <c r="E234" s="21"/>
      <c r="F234" s="21">
        <f t="shared" si="111"/>
        <v>8</v>
      </c>
      <c r="G234" s="22">
        <f t="shared" ref="G234" si="115">(E234+F234)/D234/C234</f>
        <v>2.9409999999999999E-2</v>
      </c>
      <c r="H234" s="22">
        <f t="shared" ref="H234" si="116">G234-J234</f>
        <v>2.9409999999999999E-2</v>
      </c>
      <c r="I234" s="22"/>
      <c r="J234" s="22"/>
      <c r="K234" s="21">
        <v>5000</v>
      </c>
      <c r="L234" s="23">
        <f t="shared" ref="L234" si="117">G234*K234</f>
        <v>147.05000000000001</v>
      </c>
      <c r="M234" s="23">
        <f>H234*K234</f>
        <v>147.05000000000001</v>
      </c>
      <c r="N234" s="23">
        <f>I234*K234</f>
        <v>0</v>
      </c>
      <c r="O234" s="23">
        <f>L234-M234</f>
        <v>0</v>
      </c>
      <c r="P234" s="20" t="s">
        <v>383</v>
      </c>
      <c r="Q234" s="20"/>
    </row>
    <row r="235" spans="1:17">
      <c r="A235" s="46"/>
      <c r="B235" s="35" t="s">
        <v>381</v>
      </c>
      <c r="C235" s="19">
        <v>1</v>
      </c>
      <c r="D235" s="21">
        <v>136</v>
      </c>
      <c r="E235" s="21"/>
      <c r="F235" s="21">
        <f>1*8</f>
        <v>8</v>
      </c>
      <c r="G235" s="22">
        <f t="shared" si="112"/>
        <v>5.8819999999999997E-2</v>
      </c>
      <c r="H235" s="22">
        <f t="shared" si="113"/>
        <v>5.8819999999999997E-2</v>
      </c>
      <c r="I235" s="22"/>
      <c r="J235" s="22"/>
      <c r="K235" s="21">
        <v>5000</v>
      </c>
      <c r="L235" s="23">
        <f t="shared" si="114"/>
        <v>294.10000000000002</v>
      </c>
      <c r="M235" s="23">
        <f>H235*K235</f>
        <v>294.10000000000002</v>
      </c>
      <c r="N235" s="23">
        <f>I235*K235</f>
        <v>0</v>
      </c>
      <c r="O235" s="23">
        <f>L235-M235</f>
        <v>0</v>
      </c>
      <c r="P235" s="20" t="s">
        <v>383</v>
      </c>
      <c r="Q235" s="20"/>
    </row>
    <row r="236" spans="1:17">
      <c r="A236" s="46"/>
      <c r="B236" s="44" t="s">
        <v>384</v>
      </c>
      <c r="C236" s="19">
        <v>2</v>
      </c>
      <c r="D236" s="21">
        <v>136</v>
      </c>
      <c r="E236" s="21"/>
      <c r="F236" s="21">
        <f t="shared" ref="F236:F237" si="118">1*8</f>
        <v>8</v>
      </c>
      <c r="G236" s="22">
        <f t="shared" si="112"/>
        <v>2.9409999999999999E-2</v>
      </c>
      <c r="H236" s="22">
        <f t="shared" si="113"/>
        <v>2.9409999999999999E-2</v>
      </c>
      <c r="I236" s="22"/>
      <c r="J236" s="22"/>
      <c r="K236" s="21">
        <v>5000</v>
      </c>
      <c r="L236" s="23">
        <f t="shared" si="114"/>
        <v>147.05000000000001</v>
      </c>
      <c r="M236" s="23">
        <f t="shared" ref="M236:M239" si="119">H236*K236</f>
        <v>147.05000000000001</v>
      </c>
      <c r="N236" s="23">
        <f t="shared" ref="N236:N239" si="120">I236*K236</f>
        <v>0</v>
      </c>
      <c r="O236" s="23">
        <f t="shared" ref="O236:O239" si="121">L236-M236</f>
        <v>0</v>
      </c>
      <c r="P236" s="20" t="s">
        <v>383</v>
      </c>
      <c r="Q236" s="20"/>
    </row>
    <row r="237" spans="1:17" ht="22.5">
      <c r="A237" s="46"/>
      <c r="B237" s="44" t="s">
        <v>401</v>
      </c>
      <c r="C237" s="19">
        <v>5</v>
      </c>
      <c r="D237" s="21">
        <v>136</v>
      </c>
      <c r="E237" s="21"/>
      <c r="F237" s="21">
        <f t="shared" si="118"/>
        <v>8</v>
      </c>
      <c r="G237" s="22">
        <f t="shared" ref="G237" si="122">(E237+F237)/D237/C237</f>
        <v>1.176E-2</v>
      </c>
      <c r="H237" s="22">
        <f t="shared" ref="H237" si="123">G237-J237</f>
        <v>1.176E-2</v>
      </c>
      <c r="I237" s="22"/>
      <c r="J237" s="22"/>
      <c r="K237" s="21">
        <v>5000</v>
      </c>
      <c r="L237" s="23">
        <f t="shared" ref="L237" si="124">G237*K237</f>
        <v>58.8</v>
      </c>
      <c r="M237" s="23">
        <f t="shared" ref="M237" si="125">H237*K237</f>
        <v>58.8</v>
      </c>
      <c r="N237" s="23">
        <f t="shared" ref="N237" si="126">I237*K237</f>
        <v>0</v>
      </c>
      <c r="O237" s="23">
        <f t="shared" ref="O237" si="127">L237-M237</f>
        <v>0</v>
      </c>
      <c r="P237" s="20" t="s">
        <v>383</v>
      </c>
      <c r="Q237" s="20"/>
    </row>
    <row r="238" spans="1:17">
      <c r="A238" s="46"/>
      <c r="B238" s="44" t="s">
        <v>371</v>
      </c>
      <c r="C238" s="19">
        <v>10</v>
      </c>
      <c r="D238" s="21">
        <v>136</v>
      </c>
      <c r="E238" s="21"/>
      <c r="F238" s="21">
        <v>1</v>
      </c>
      <c r="G238" s="22">
        <f t="shared" si="112"/>
        <v>7.3999999999999999E-4</v>
      </c>
      <c r="H238" s="22">
        <f t="shared" si="113"/>
        <v>7.3999999999999999E-4</v>
      </c>
      <c r="I238" s="22"/>
      <c r="J238" s="22"/>
      <c r="K238" s="21">
        <v>30000</v>
      </c>
      <c r="L238" s="23">
        <f t="shared" si="114"/>
        <v>22.2</v>
      </c>
      <c r="M238" s="23">
        <f t="shared" si="119"/>
        <v>22.2</v>
      </c>
      <c r="N238" s="23">
        <f t="shared" si="120"/>
        <v>0</v>
      </c>
      <c r="O238" s="23">
        <f t="shared" si="121"/>
        <v>0</v>
      </c>
      <c r="P238" s="20" t="s">
        <v>382</v>
      </c>
      <c r="Q238" s="20"/>
    </row>
    <row r="239" spans="1:17">
      <c r="A239" s="46"/>
      <c r="B239" s="44" t="s">
        <v>372</v>
      </c>
      <c r="C239" s="19">
        <v>10</v>
      </c>
      <c r="D239" s="21">
        <v>136</v>
      </c>
      <c r="E239" s="21"/>
      <c r="F239" s="21">
        <v>1</v>
      </c>
      <c r="G239" s="22">
        <f t="shared" si="112"/>
        <v>7.3999999999999999E-4</v>
      </c>
      <c r="H239" s="22">
        <f t="shared" si="113"/>
        <v>7.3999999999999999E-4</v>
      </c>
      <c r="I239" s="22"/>
      <c r="J239" s="22"/>
      <c r="K239" s="21">
        <v>30000</v>
      </c>
      <c r="L239" s="23">
        <f t="shared" si="114"/>
        <v>22.2</v>
      </c>
      <c r="M239" s="23">
        <f t="shared" si="119"/>
        <v>22.2</v>
      </c>
      <c r="N239" s="23">
        <f t="shared" si="120"/>
        <v>0</v>
      </c>
      <c r="O239" s="23">
        <f t="shared" si="121"/>
        <v>0</v>
      </c>
      <c r="P239" s="20" t="s">
        <v>382</v>
      </c>
      <c r="Q239" s="20"/>
    </row>
    <row r="240" spans="1:17">
      <c r="A240" s="46" t="s">
        <v>223</v>
      </c>
      <c r="B240" s="43" t="s">
        <v>214</v>
      </c>
      <c r="C240" s="38"/>
      <c r="D240" s="39"/>
      <c r="E240" s="39"/>
      <c r="F240" s="39"/>
      <c r="G240" s="40"/>
      <c r="H240" s="40"/>
      <c r="I240" s="40"/>
      <c r="J240" s="40"/>
      <c r="K240" s="38"/>
      <c r="L240" s="41">
        <f>SUM(L233:L239)</f>
        <v>838.45</v>
      </c>
      <c r="M240" s="41">
        <f>SUM(M233:M239)</f>
        <v>838.45</v>
      </c>
      <c r="N240" s="41">
        <f>SUM(N233:N239)</f>
        <v>0</v>
      </c>
      <c r="O240" s="41">
        <f>SUM(O233:O239)</f>
        <v>0</v>
      </c>
      <c r="P240" s="38" t="s">
        <v>294</v>
      </c>
      <c r="Q240" s="20"/>
    </row>
    <row r="241" spans="1:17">
      <c r="A241" s="67"/>
      <c r="B241" s="74"/>
      <c r="C241" s="75"/>
      <c r="D241" s="76"/>
      <c r="E241" s="76"/>
      <c r="F241" s="76"/>
      <c r="G241" s="77"/>
      <c r="H241" s="77"/>
      <c r="I241" s="77"/>
      <c r="J241" s="77"/>
      <c r="K241" s="75"/>
      <c r="L241" s="78"/>
      <c r="M241" s="78"/>
      <c r="N241" s="78"/>
      <c r="O241" s="78"/>
      <c r="P241" s="75"/>
      <c r="Q241" s="79"/>
    </row>
    <row r="242" spans="1:17">
      <c r="A242" s="51"/>
      <c r="B242" s="53" t="s">
        <v>213</v>
      </c>
      <c r="C242" s="54"/>
      <c r="D242" s="55"/>
      <c r="E242" s="55"/>
      <c r="F242" s="55"/>
      <c r="G242" s="56"/>
      <c r="H242" s="56"/>
      <c r="I242" s="56"/>
      <c r="J242" s="56"/>
      <c r="K242" s="55"/>
      <c r="L242" s="57">
        <f>L22+L67+L88+L109+L117+L126+L135+L142+L158+L164+L175+L178+L181+L185+L192+L195+L215+L220+L231+L240</f>
        <v>7753.82</v>
      </c>
      <c r="M242" s="57">
        <f t="shared" ref="M242:O242" si="128">M22+M67+M88+M109+M117+M126+M135+M142+M158+M164+M175+M178+M181+M185+M192+M195+M215+M220+M231+M240</f>
        <v>5597.72</v>
      </c>
      <c r="N242" s="57">
        <f t="shared" si="128"/>
        <v>844.83</v>
      </c>
      <c r="O242" s="57">
        <f t="shared" si="128"/>
        <v>2156.1</v>
      </c>
      <c r="P242" s="54"/>
      <c r="Q242" s="52"/>
    </row>
    <row r="243" spans="1:17" ht="22.5">
      <c r="A243" s="51"/>
      <c r="B243" s="53" t="s">
        <v>312</v>
      </c>
      <c r="C243" s="54"/>
      <c r="D243" s="55"/>
      <c r="E243" s="55"/>
      <c r="F243" s="55"/>
      <c r="G243" s="56"/>
      <c r="H243" s="56"/>
      <c r="I243" s="56"/>
      <c r="J243" s="56"/>
      <c r="K243" s="55"/>
      <c r="L243" s="57">
        <f>L109+L117+L128+L137+L142+L160+L164+L178+L181+L185+L192+L195+L217</f>
        <v>2156.1</v>
      </c>
      <c r="M243" s="57">
        <f t="shared" ref="M243:O243" si="129">M109+M117+M128+M137+M142+M160+M164+M178+M181+M185+M192+M195+M217</f>
        <v>0</v>
      </c>
      <c r="N243" s="57">
        <f t="shared" si="129"/>
        <v>0</v>
      </c>
      <c r="O243" s="57">
        <f t="shared" si="129"/>
        <v>2156.1</v>
      </c>
      <c r="P243" s="54"/>
      <c r="Q243" s="52"/>
    </row>
    <row r="244" spans="1:17">
      <c r="A244" s="51"/>
      <c r="B244" s="53"/>
      <c r="C244" s="54"/>
      <c r="D244" s="55"/>
      <c r="E244" s="55"/>
      <c r="F244" s="55"/>
      <c r="G244" s="56"/>
      <c r="H244" s="56"/>
      <c r="I244" s="56"/>
      <c r="J244" s="56"/>
      <c r="K244" s="55"/>
      <c r="L244" s="57"/>
      <c r="M244" s="57"/>
      <c r="N244" s="57"/>
      <c r="O244" s="57"/>
      <c r="P244" s="54"/>
      <c r="Q244" s="52"/>
    </row>
    <row r="245" spans="1:17">
      <c r="A245" s="51"/>
      <c r="B245" s="53"/>
      <c r="C245" s="54"/>
      <c r="D245" s="55"/>
      <c r="E245" s="55"/>
      <c r="F245" s="55"/>
      <c r="G245" s="56"/>
      <c r="H245" s="56"/>
      <c r="I245" s="56"/>
      <c r="J245" s="56"/>
      <c r="K245" s="55"/>
      <c r="L245" s="57"/>
      <c r="M245" s="57"/>
      <c r="N245" s="57"/>
      <c r="O245" s="57"/>
      <c r="P245" s="54"/>
      <c r="Q245" s="52"/>
    </row>
    <row r="247" spans="1:17">
      <c r="A247" s="1" t="s">
        <v>313</v>
      </c>
    </row>
    <row r="248" spans="1:17">
      <c r="A248" s="46" t="s">
        <v>248</v>
      </c>
      <c r="B248" s="43" t="s">
        <v>214</v>
      </c>
      <c r="C248" s="38"/>
      <c r="D248" s="39"/>
      <c r="E248" s="39"/>
      <c r="F248" s="39"/>
      <c r="G248" s="40"/>
      <c r="H248" s="40"/>
      <c r="I248" s="40"/>
      <c r="J248" s="40"/>
      <c r="K248" s="38"/>
      <c r="L248" s="64">
        <v>0</v>
      </c>
      <c r="M248" s="64">
        <v>0</v>
      </c>
      <c r="N248" s="64">
        <v>0</v>
      </c>
      <c r="O248" s="64">
        <v>0</v>
      </c>
      <c r="P248" s="38" t="s">
        <v>314</v>
      </c>
      <c r="Q248" s="20"/>
    </row>
    <row r="249" spans="1:17">
      <c r="A249" s="46" t="s">
        <v>223</v>
      </c>
      <c r="B249" s="43" t="s">
        <v>214</v>
      </c>
      <c r="C249" s="38"/>
      <c r="D249" s="39"/>
      <c r="E249" s="39"/>
      <c r="F249" s="39"/>
      <c r="G249" s="40"/>
      <c r="H249" s="40"/>
      <c r="I249" s="40"/>
      <c r="J249" s="40"/>
      <c r="K249" s="38"/>
      <c r="L249" s="741">
        <f>L23+L68+L240</f>
        <v>1455</v>
      </c>
      <c r="M249" s="64">
        <f t="shared" ref="M249:O249" si="130">M23+M68+M240</f>
        <v>838</v>
      </c>
      <c r="N249" s="64">
        <f t="shared" si="130"/>
        <v>617</v>
      </c>
      <c r="O249" s="64">
        <f t="shared" si="130"/>
        <v>0</v>
      </c>
      <c r="P249" s="38" t="s">
        <v>314</v>
      </c>
      <c r="Q249" s="20"/>
    </row>
    <row r="250" spans="1:17">
      <c r="A250" s="46" t="s">
        <v>224</v>
      </c>
      <c r="B250" s="43" t="s">
        <v>214</v>
      </c>
      <c r="C250" s="38"/>
      <c r="D250" s="39"/>
      <c r="E250" s="39"/>
      <c r="F250" s="39"/>
      <c r="G250" s="40"/>
      <c r="H250" s="40"/>
      <c r="I250" s="40"/>
      <c r="J250" s="40"/>
      <c r="K250" s="38"/>
      <c r="L250" s="741">
        <f>L24+L69+L88+L127+L136+L159+L175+L216+L220+L231</f>
        <v>4135</v>
      </c>
      <c r="M250" s="64">
        <f t="shared" ref="M250:O250" si="131">M24+M69+M88+M127+M136+M159+M175+M216+M220+M231</f>
        <v>3907</v>
      </c>
      <c r="N250" s="64">
        <f t="shared" si="131"/>
        <v>228</v>
      </c>
      <c r="O250" s="64">
        <f t="shared" si="131"/>
        <v>0</v>
      </c>
      <c r="P250" s="38" t="s">
        <v>314</v>
      </c>
      <c r="Q250" s="20"/>
    </row>
    <row r="251" spans="1:17">
      <c r="A251" s="46" t="s">
        <v>250</v>
      </c>
      <c r="B251" s="43" t="s">
        <v>214</v>
      </c>
      <c r="C251" s="38"/>
      <c r="D251" s="39"/>
      <c r="E251" s="39"/>
      <c r="F251" s="39"/>
      <c r="G251" s="40"/>
      <c r="H251" s="40"/>
      <c r="I251" s="40"/>
      <c r="J251" s="40"/>
      <c r="K251" s="38"/>
      <c r="L251" s="64">
        <v>0</v>
      </c>
      <c r="M251" s="64">
        <v>0</v>
      </c>
      <c r="N251" s="64">
        <v>0</v>
      </c>
      <c r="O251" s="64">
        <v>0</v>
      </c>
      <c r="P251" s="38" t="s">
        <v>985</v>
      </c>
      <c r="Q251" s="20"/>
    </row>
    <row r="252" spans="1:17">
      <c r="A252" s="46" t="s">
        <v>245</v>
      </c>
      <c r="B252" s="43" t="s">
        <v>214</v>
      </c>
      <c r="C252" s="38"/>
      <c r="D252" s="39"/>
      <c r="E252" s="39"/>
      <c r="F252" s="39"/>
      <c r="G252" s="40"/>
      <c r="H252" s="40"/>
      <c r="I252" s="40"/>
      <c r="J252" s="40"/>
      <c r="K252" s="38"/>
      <c r="L252" s="65">
        <f>L142+L178</f>
        <v>94</v>
      </c>
      <c r="M252" s="65">
        <f t="shared" ref="M252:O252" si="132">M142+M178</f>
        <v>0</v>
      </c>
      <c r="N252" s="65">
        <f t="shared" si="132"/>
        <v>0</v>
      </c>
      <c r="O252" s="65">
        <f t="shared" si="132"/>
        <v>94</v>
      </c>
      <c r="P252" s="38"/>
      <c r="Q252" s="20"/>
    </row>
    <row r="253" spans="1:17">
      <c r="A253" s="46" t="s">
        <v>246</v>
      </c>
      <c r="B253" s="43" t="s">
        <v>214</v>
      </c>
      <c r="C253" s="38"/>
      <c r="D253" s="39"/>
      <c r="E253" s="39"/>
      <c r="F253" s="39"/>
      <c r="G253" s="40"/>
      <c r="H253" s="40"/>
      <c r="I253" s="40"/>
      <c r="J253" s="40"/>
      <c r="K253" s="38"/>
      <c r="L253" s="65">
        <f>L160+L185+L192</f>
        <v>797</v>
      </c>
      <c r="M253" s="65">
        <f t="shared" ref="M253:O253" si="133">M160+M185+M192</f>
        <v>0</v>
      </c>
      <c r="N253" s="65">
        <f t="shared" si="133"/>
        <v>0</v>
      </c>
      <c r="O253" s="65">
        <f t="shared" si="133"/>
        <v>797</v>
      </c>
      <c r="P253" s="38"/>
      <c r="Q253" s="20"/>
    </row>
    <row r="254" spans="1:17">
      <c r="A254" s="46" t="s">
        <v>244</v>
      </c>
      <c r="B254" s="43" t="s">
        <v>214</v>
      </c>
      <c r="C254" s="38"/>
      <c r="D254" s="39"/>
      <c r="E254" s="39"/>
      <c r="F254" s="39"/>
      <c r="G254" s="40"/>
      <c r="H254" s="40"/>
      <c r="I254" s="40"/>
      <c r="J254" s="40"/>
      <c r="K254" s="38"/>
      <c r="L254" s="64">
        <v>0</v>
      </c>
      <c r="M254" s="64">
        <v>0</v>
      </c>
      <c r="N254" s="64">
        <v>0</v>
      </c>
      <c r="O254" s="64">
        <v>0</v>
      </c>
      <c r="P254" s="38" t="s">
        <v>314</v>
      </c>
      <c r="Q254" s="20"/>
    </row>
    <row r="255" spans="1:17">
      <c r="A255" s="46" t="s">
        <v>249</v>
      </c>
      <c r="B255" s="43" t="s">
        <v>214</v>
      </c>
      <c r="C255" s="38"/>
      <c r="D255" s="39"/>
      <c r="E255" s="39"/>
      <c r="F255" s="39"/>
      <c r="G255" s="40"/>
      <c r="H255" s="40"/>
      <c r="I255" s="40"/>
      <c r="J255" s="40"/>
      <c r="K255" s="38"/>
      <c r="L255" s="64">
        <v>0</v>
      </c>
      <c r="M255" s="64">
        <v>0</v>
      </c>
      <c r="N255" s="64">
        <v>0</v>
      </c>
      <c r="O255" s="64">
        <v>0</v>
      </c>
      <c r="P255" s="37" t="s">
        <v>252</v>
      </c>
      <c r="Q255" s="20"/>
    </row>
    <row r="256" spans="1:17">
      <c r="A256" s="46" t="s">
        <v>247</v>
      </c>
      <c r="B256" s="43" t="s">
        <v>214</v>
      </c>
      <c r="C256" s="38"/>
      <c r="D256" s="39"/>
      <c r="E256" s="39"/>
      <c r="F256" s="39"/>
      <c r="G256" s="40"/>
      <c r="H256" s="40"/>
      <c r="I256" s="40"/>
      <c r="J256" s="40"/>
      <c r="K256" s="38"/>
      <c r="L256" s="64">
        <v>0</v>
      </c>
      <c r="M256" s="64">
        <v>0</v>
      </c>
      <c r="N256" s="64">
        <v>0</v>
      </c>
      <c r="O256" s="64">
        <v>0</v>
      </c>
      <c r="P256" s="38" t="s">
        <v>984</v>
      </c>
      <c r="Q256" s="20"/>
    </row>
    <row r="257" spans="1:17">
      <c r="A257" s="46" t="s">
        <v>226</v>
      </c>
      <c r="B257" s="43" t="s">
        <v>214</v>
      </c>
      <c r="C257" s="38"/>
      <c r="D257" s="39"/>
      <c r="E257" s="39"/>
      <c r="F257" s="39"/>
      <c r="G257" s="40"/>
      <c r="H257" s="40"/>
      <c r="I257" s="40"/>
      <c r="J257" s="40"/>
      <c r="K257" s="38"/>
      <c r="L257" s="65">
        <f>L109+L117+L128+L164+L181+L195</f>
        <v>1265</v>
      </c>
      <c r="M257" s="65">
        <f t="shared" ref="M257:O257" si="134">M109+M117+M128+M164+M181+M195</f>
        <v>0</v>
      </c>
      <c r="N257" s="65">
        <f t="shared" si="134"/>
        <v>0</v>
      </c>
      <c r="O257" s="65">
        <f t="shared" si="134"/>
        <v>1265</v>
      </c>
      <c r="P257" s="38"/>
      <c r="Q257" s="20"/>
    </row>
    <row r="258" spans="1:17">
      <c r="A258" s="47"/>
      <c r="B258" s="59" t="s">
        <v>213</v>
      </c>
      <c r="C258" s="60"/>
      <c r="D258" s="61"/>
      <c r="E258" s="61"/>
      <c r="F258" s="61"/>
      <c r="G258" s="62"/>
      <c r="H258" s="62"/>
      <c r="I258" s="62"/>
      <c r="J258" s="62"/>
      <c r="K258" s="61"/>
      <c r="L258" s="66">
        <f>SUM(L248:L257)</f>
        <v>7746</v>
      </c>
      <c r="M258" s="66">
        <f>SUM(M248:M257)</f>
        <v>4745</v>
      </c>
      <c r="N258" s="66">
        <f>SUM(N248:N257)</f>
        <v>845</v>
      </c>
      <c r="O258" s="66">
        <f>SUM(O248:O257)</f>
        <v>2156</v>
      </c>
      <c r="P258" s="60"/>
      <c r="Q258" s="48"/>
    </row>
    <row r="259" spans="1:17" hidden="1">
      <c r="L259" s="83">
        <f>M259+N259+O259</f>
        <v>5590</v>
      </c>
      <c r="M259" s="83">
        <f t="shared" ref="M259:N259" si="135">M248+M249+M250+M254</f>
        <v>4745</v>
      </c>
      <c r="N259" s="83">
        <f t="shared" si="135"/>
        <v>845</v>
      </c>
      <c r="O259" s="83">
        <f>O248+O249+O250+O254</f>
        <v>0</v>
      </c>
      <c r="P259" s="84" t="s">
        <v>418</v>
      </c>
    </row>
    <row r="260" spans="1:17" hidden="1">
      <c r="L260" s="83">
        <f>M260+N260+O260</f>
        <v>2156</v>
      </c>
      <c r="M260" s="83">
        <v>0</v>
      </c>
      <c r="N260" s="83">
        <v>0</v>
      </c>
      <c r="O260" s="83">
        <f>O251+O252+O253+O255+O256+O257</f>
        <v>2156</v>
      </c>
      <c r="P260" s="84" t="s">
        <v>991</v>
      </c>
    </row>
    <row r="262" spans="1:17" ht="21">
      <c r="B262" s="455" t="s">
        <v>990</v>
      </c>
      <c r="L262" s="456" t="s">
        <v>986</v>
      </c>
      <c r="M262" s="456" t="s">
        <v>987</v>
      </c>
      <c r="N262" s="456" t="s">
        <v>988</v>
      </c>
      <c r="O262" s="456" t="s">
        <v>989</v>
      </c>
    </row>
    <row r="263" spans="1:17" ht="33.75" customHeight="1">
      <c r="B263" s="453" t="s">
        <v>414</v>
      </c>
      <c r="C263" s="1160" t="s">
        <v>919</v>
      </c>
      <c r="D263" s="1161"/>
      <c r="E263" s="1161"/>
      <c r="F263" s="1161"/>
      <c r="G263" s="1161"/>
      <c r="H263" s="1162"/>
      <c r="I263" s="1151" t="s">
        <v>421</v>
      </c>
      <c r="J263" s="1152"/>
      <c r="K263" s="1153"/>
      <c r="L263" s="454">
        <f>O$252</f>
        <v>94</v>
      </c>
      <c r="M263" s="454">
        <f>O$253</f>
        <v>797</v>
      </c>
      <c r="N263" s="454">
        <f>O$255</f>
        <v>0</v>
      </c>
      <c r="O263" s="454">
        <f>O$257</f>
        <v>1265</v>
      </c>
    </row>
    <row r="264" spans="1:17" ht="33.75" customHeight="1">
      <c r="B264" s="453" t="s">
        <v>406</v>
      </c>
      <c r="C264" s="1160" t="s">
        <v>921</v>
      </c>
      <c r="D264" s="1161"/>
      <c r="E264" s="1161"/>
      <c r="F264" s="1161"/>
      <c r="G264" s="1161"/>
      <c r="H264" s="1162"/>
      <c r="I264" s="1151" t="s">
        <v>424</v>
      </c>
      <c r="J264" s="1152"/>
      <c r="K264" s="1153"/>
      <c r="L264" s="454">
        <f t="shared" ref="L264:L275" si="136">O$252</f>
        <v>94</v>
      </c>
      <c r="M264" s="454">
        <f t="shared" ref="M264:M275" si="137">O$253</f>
        <v>797</v>
      </c>
      <c r="N264" s="454">
        <f t="shared" ref="N264:N275" si="138">O$255</f>
        <v>0</v>
      </c>
      <c r="O264" s="454">
        <f t="shared" ref="O264:O275" si="139">O$257</f>
        <v>1265</v>
      </c>
    </row>
    <row r="265" spans="1:17" ht="33.75" customHeight="1">
      <c r="B265" s="453" t="s">
        <v>836</v>
      </c>
      <c r="C265" s="1160" t="s">
        <v>919</v>
      </c>
      <c r="D265" s="1161"/>
      <c r="E265" s="1161"/>
      <c r="F265" s="1161"/>
      <c r="G265" s="1161"/>
      <c r="H265" s="1162"/>
      <c r="I265" s="1151" t="s">
        <v>421</v>
      </c>
      <c r="J265" s="1152"/>
      <c r="K265" s="1153"/>
      <c r="L265" s="454">
        <f t="shared" si="136"/>
        <v>94</v>
      </c>
      <c r="M265" s="454">
        <f t="shared" si="137"/>
        <v>797</v>
      </c>
      <c r="N265" s="454">
        <f t="shared" si="138"/>
        <v>0</v>
      </c>
      <c r="O265" s="454">
        <f t="shared" si="139"/>
        <v>1265</v>
      </c>
    </row>
    <row r="266" spans="1:17" ht="33.75" customHeight="1">
      <c r="B266" s="453" t="s">
        <v>407</v>
      </c>
      <c r="C266" s="1160" t="s">
        <v>921</v>
      </c>
      <c r="D266" s="1161"/>
      <c r="E266" s="1161"/>
      <c r="F266" s="1161"/>
      <c r="G266" s="1161"/>
      <c r="H266" s="1162"/>
      <c r="I266" s="1151" t="s">
        <v>424</v>
      </c>
      <c r="J266" s="1152"/>
      <c r="K266" s="1153"/>
      <c r="L266" s="454">
        <f t="shared" si="136"/>
        <v>94</v>
      </c>
      <c r="M266" s="454">
        <f t="shared" si="137"/>
        <v>797</v>
      </c>
      <c r="N266" s="454">
        <f t="shared" si="138"/>
        <v>0</v>
      </c>
      <c r="O266" s="454">
        <f t="shared" si="139"/>
        <v>1265</v>
      </c>
    </row>
    <row r="267" spans="1:17" ht="33.75" customHeight="1">
      <c r="B267" s="453" t="s">
        <v>408</v>
      </c>
      <c r="C267" s="1160" t="s">
        <v>921</v>
      </c>
      <c r="D267" s="1161"/>
      <c r="E267" s="1161"/>
      <c r="F267" s="1161"/>
      <c r="G267" s="1161"/>
      <c r="H267" s="1162"/>
      <c r="I267" s="1151" t="s">
        <v>424</v>
      </c>
      <c r="J267" s="1152"/>
      <c r="K267" s="1153"/>
      <c r="L267" s="454">
        <f t="shared" si="136"/>
        <v>94</v>
      </c>
      <c r="M267" s="454">
        <f t="shared" si="137"/>
        <v>797</v>
      </c>
      <c r="N267" s="454">
        <f t="shared" si="138"/>
        <v>0</v>
      </c>
      <c r="O267" s="454">
        <f t="shared" si="139"/>
        <v>1265</v>
      </c>
    </row>
    <row r="268" spans="1:17" ht="45" customHeight="1">
      <c r="B268" s="460" t="s">
        <v>409</v>
      </c>
      <c r="C268" s="1160" t="s">
        <v>920</v>
      </c>
      <c r="D268" s="1161"/>
      <c r="E268" s="1161"/>
      <c r="F268" s="1161"/>
      <c r="G268" s="1161"/>
      <c r="H268" s="1162"/>
      <c r="I268" s="1151" t="s">
        <v>423</v>
      </c>
      <c r="J268" s="1152"/>
      <c r="K268" s="1153"/>
      <c r="L268" s="454">
        <f t="shared" si="136"/>
        <v>94</v>
      </c>
      <c r="M268" s="454">
        <f t="shared" si="137"/>
        <v>797</v>
      </c>
      <c r="N268" s="454">
        <f t="shared" si="138"/>
        <v>0</v>
      </c>
      <c r="O268" s="454">
        <f t="shared" si="139"/>
        <v>1265</v>
      </c>
    </row>
    <row r="269" spans="1:17" ht="78.75" customHeight="1">
      <c r="B269" s="461" t="s">
        <v>410</v>
      </c>
      <c r="C269" s="1160" t="s">
        <v>920</v>
      </c>
      <c r="D269" s="1161"/>
      <c r="E269" s="1161"/>
      <c r="F269" s="1161"/>
      <c r="G269" s="1161"/>
      <c r="H269" s="1162"/>
      <c r="I269" s="1151" t="s">
        <v>423</v>
      </c>
      <c r="J269" s="1152"/>
      <c r="K269" s="1153"/>
      <c r="L269" s="454">
        <f t="shared" si="136"/>
        <v>94</v>
      </c>
      <c r="M269" s="454">
        <f t="shared" si="137"/>
        <v>797</v>
      </c>
      <c r="N269" s="454">
        <f t="shared" si="138"/>
        <v>0</v>
      </c>
      <c r="O269" s="454">
        <f t="shared" si="139"/>
        <v>1265</v>
      </c>
    </row>
    <row r="270" spans="1:17" ht="78.75" customHeight="1">
      <c r="B270" s="461" t="s">
        <v>415</v>
      </c>
      <c r="C270" s="1160" t="s">
        <v>918</v>
      </c>
      <c r="D270" s="1161"/>
      <c r="E270" s="1161"/>
      <c r="F270" s="1161"/>
      <c r="G270" s="1161"/>
      <c r="H270" s="1162"/>
      <c r="I270" s="1151" t="s">
        <v>422</v>
      </c>
      <c r="J270" s="1152"/>
      <c r="K270" s="1153"/>
      <c r="L270" s="454">
        <f t="shared" si="136"/>
        <v>94</v>
      </c>
      <c r="M270" s="454">
        <f t="shared" si="137"/>
        <v>797</v>
      </c>
      <c r="N270" s="454">
        <f t="shared" si="138"/>
        <v>0</v>
      </c>
      <c r="O270" s="454">
        <f t="shared" si="139"/>
        <v>1265</v>
      </c>
    </row>
    <row r="271" spans="1:17" ht="90" customHeight="1">
      <c r="B271" s="461" t="s">
        <v>411</v>
      </c>
      <c r="C271" s="1160" t="s">
        <v>920</v>
      </c>
      <c r="D271" s="1161"/>
      <c r="E271" s="1161"/>
      <c r="F271" s="1161"/>
      <c r="G271" s="1161"/>
      <c r="H271" s="1162"/>
      <c r="I271" s="1151" t="s">
        <v>423</v>
      </c>
      <c r="J271" s="1152"/>
      <c r="K271" s="1153"/>
      <c r="L271" s="454">
        <f t="shared" si="136"/>
        <v>94</v>
      </c>
      <c r="M271" s="454">
        <f t="shared" si="137"/>
        <v>797</v>
      </c>
      <c r="N271" s="454">
        <f t="shared" si="138"/>
        <v>0</v>
      </c>
      <c r="O271" s="454">
        <f t="shared" si="139"/>
        <v>1265</v>
      </c>
    </row>
    <row r="272" spans="1:17" ht="22.5" customHeight="1">
      <c r="B272" s="460" t="s">
        <v>416</v>
      </c>
      <c r="C272" s="1160" t="s">
        <v>919</v>
      </c>
      <c r="D272" s="1161"/>
      <c r="E272" s="1161"/>
      <c r="F272" s="1161"/>
      <c r="G272" s="1161"/>
      <c r="H272" s="1162"/>
      <c r="I272" s="1151" t="s">
        <v>421</v>
      </c>
      <c r="J272" s="1152"/>
      <c r="K272" s="1153"/>
      <c r="L272" s="454">
        <f t="shared" si="136"/>
        <v>94</v>
      </c>
      <c r="M272" s="454">
        <f t="shared" si="137"/>
        <v>797</v>
      </c>
      <c r="N272" s="454">
        <f t="shared" si="138"/>
        <v>0</v>
      </c>
      <c r="O272" s="454">
        <f t="shared" si="139"/>
        <v>1265</v>
      </c>
    </row>
    <row r="273" spans="2:17" ht="22.5" customHeight="1">
      <c r="B273" s="453" t="s">
        <v>412</v>
      </c>
      <c r="C273" s="1160" t="s">
        <v>921</v>
      </c>
      <c r="D273" s="1161"/>
      <c r="E273" s="1161"/>
      <c r="F273" s="1161"/>
      <c r="G273" s="1161"/>
      <c r="H273" s="1162"/>
      <c r="I273" s="1151" t="s">
        <v>424</v>
      </c>
      <c r="J273" s="1152"/>
      <c r="K273" s="1153"/>
      <c r="L273" s="454">
        <f t="shared" si="136"/>
        <v>94</v>
      </c>
      <c r="M273" s="454">
        <f t="shared" si="137"/>
        <v>797</v>
      </c>
      <c r="N273" s="454">
        <f t="shared" si="138"/>
        <v>0</v>
      </c>
      <c r="O273" s="454">
        <f t="shared" si="139"/>
        <v>1265</v>
      </c>
    </row>
    <row r="274" spans="2:17" ht="22.5" customHeight="1">
      <c r="B274" s="460" t="s">
        <v>417</v>
      </c>
      <c r="C274" s="1160" t="s">
        <v>919</v>
      </c>
      <c r="D274" s="1161"/>
      <c r="E274" s="1161"/>
      <c r="F274" s="1161"/>
      <c r="G274" s="1161"/>
      <c r="H274" s="1162"/>
      <c r="I274" s="1151" t="s">
        <v>421</v>
      </c>
      <c r="J274" s="1152"/>
      <c r="K274" s="1153"/>
      <c r="L274" s="454">
        <f t="shared" si="136"/>
        <v>94</v>
      </c>
      <c r="M274" s="454">
        <f t="shared" si="137"/>
        <v>797</v>
      </c>
      <c r="N274" s="454">
        <f t="shared" si="138"/>
        <v>0</v>
      </c>
      <c r="O274" s="454">
        <f t="shared" si="139"/>
        <v>1265</v>
      </c>
    </row>
    <row r="275" spans="2:17" ht="22.5" customHeight="1">
      <c r="B275" s="453" t="s">
        <v>413</v>
      </c>
      <c r="C275" s="1160" t="s">
        <v>921</v>
      </c>
      <c r="D275" s="1161"/>
      <c r="E275" s="1161"/>
      <c r="F275" s="1161"/>
      <c r="G275" s="1161"/>
      <c r="H275" s="1162"/>
      <c r="I275" s="1151" t="s">
        <v>424</v>
      </c>
      <c r="J275" s="1152"/>
      <c r="K275" s="1153"/>
      <c r="L275" s="454">
        <f t="shared" si="136"/>
        <v>94</v>
      </c>
      <c r="M275" s="454">
        <f t="shared" si="137"/>
        <v>797</v>
      </c>
      <c r="N275" s="454">
        <f t="shared" si="138"/>
        <v>0</v>
      </c>
      <c r="O275" s="454">
        <f t="shared" si="139"/>
        <v>1265</v>
      </c>
    </row>
    <row r="276" spans="2:17">
      <c r="B276" s="26"/>
      <c r="C276" s="1154"/>
      <c r="D276" s="1155"/>
      <c r="E276" s="1155"/>
      <c r="F276" s="1155"/>
      <c r="G276" s="1155"/>
      <c r="H276" s="1156"/>
      <c r="I276" s="1157"/>
      <c r="J276" s="1158"/>
      <c r="K276" s="1159"/>
      <c r="L276" s="19"/>
      <c r="M276" s="19"/>
      <c r="N276" s="19"/>
      <c r="O276" s="19"/>
    </row>
    <row r="279" spans="2:17">
      <c r="B279" s="853" t="s">
        <v>317</v>
      </c>
      <c r="C279" s="853"/>
      <c r="D279" s="853"/>
      <c r="E279" s="853"/>
      <c r="F279" s="853"/>
      <c r="G279" s="853"/>
      <c r="H279" s="853"/>
      <c r="I279" s="853"/>
      <c r="J279" s="853"/>
      <c r="K279" s="853"/>
      <c r="L279" s="853" t="s">
        <v>404</v>
      </c>
      <c r="M279" s="853"/>
      <c r="N279" s="853"/>
      <c r="O279" s="853"/>
      <c r="P279" s="853"/>
      <c r="Q279" s="853"/>
    </row>
    <row r="280" spans="2:17">
      <c r="B280" s="459"/>
      <c r="C280" s="459"/>
      <c r="D280" s="459"/>
      <c r="E280" s="459"/>
      <c r="F280" s="459"/>
      <c r="G280" s="459"/>
      <c r="H280" s="459"/>
      <c r="I280" s="459"/>
      <c r="J280" s="459"/>
      <c r="K280" s="459"/>
      <c r="L280" s="390"/>
      <c r="M280" s="390"/>
      <c r="N280" s="390"/>
      <c r="O280" s="390"/>
      <c r="P280" s="390"/>
      <c r="Q280" s="390"/>
    </row>
    <row r="281" spans="2:17">
      <c r="B281" s="853" t="s">
        <v>1323</v>
      </c>
      <c r="C281" s="853"/>
      <c r="D281" s="853"/>
      <c r="E281" s="853"/>
      <c r="F281" s="853"/>
      <c r="G281" s="853"/>
      <c r="H281" s="853"/>
      <c r="I281" s="853"/>
      <c r="J281" s="853"/>
      <c r="K281" s="853"/>
      <c r="L281" s="853"/>
      <c r="M281" s="853"/>
      <c r="N281" s="853"/>
      <c r="O281" s="853"/>
      <c r="P281" s="853"/>
      <c r="Q281" s="853"/>
    </row>
  </sheetData>
  <mergeCells count="67">
    <mergeCell ref="B232:P232"/>
    <mergeCell ref="B208:P208"/>
    <mergeCell ref="B186:P186"/>
    <mergeCell ref="B193:P193"/>
    <mergeCell ref="B211:P211"/>
    <mergeCell ref="B218:P218"/>
    <mergeCell ref="B221:P221"/>
    <mergeCell ref="B196:P196"/>
    <mergeCell ref="B118:P118"/>
    <mergeCell ref="B129:P129"/>
    <mergeCell ref="B138:P138"/>
    <mergeCell ref="B143:P143"/>
    <mergeCell ref="B161:P161"/>
    <mergeCell ref="B19:P19"/>
    <mergeCell ref="B25:P25"/>
    <mergeCell ref="B70:P70"/>
    <mergeCell ref="B89:P89"/>
    <mergeCell ref="B110:P110"/>
    <mergeCell ref="B176:P176"/>
    <mergeCell ref="B179:P179"/>
    <mergeCell ref="B182:P182"/>
    <mergeCell ref="Q7:Q8"/>
    <mergeCell ref="B2:P2"/>
    <mergeCell ref="B3:P3"/>
    <mergeCell ref="B4:P4"/>
    <mergeCell ref="B5:P5"/>
    <mergeCell ref="G7:G8"/>
    <mergeCell ref="H7:J7"/>
    <mergeCell ref="K7:K8"/>
    <mergeCell ref="L7:L8"/>
    <mergeCell ref="M7:O7"/>
    <mergeCell ref="P7:P8"/>
    <mergeCell ref="B165:P165"/>
    <mergeCell ref="B10:P10"/>
    <mergeCell ref="A7:A8"/>
    <mergeCell ref="B7:B8"/>
    <mergeCell ref="C7:C8"/>
    <mergeCell ref="D7:D8"/>
    <mergeCell ref="E7:F7"/>
    <mergeCell ref="I263:K263"/>
    <mergeCell ref="I264:K264"/>
    <mergeCell ref="I265:K265"/>
    <mergeCell ref="I266:K266"/>
    <mergeCell ref="I267:K267"/>
    <mergeCell ref="I268:K268"/>
    <mergeCell ref="I269:K269"/>
    <mergeCell ref="I270:K270"/>
    <mergeCell ref="I271:K271"/>
    <mergeCell ref="I272:K272"/>
    <mergeCell ref="C268:H268"/>
    <mergeCell ref="C269:H269"/>
    <mergeCell ref="C270:H270"/>
    <mergeCell ref="C271:H271"/>
    <mergeCell ref="C272:H272"/>
    <mergeCell ref="C263:H263"/>
    <mergeCell ref="C264:H264"/>
    <mergeCell ref="C265:H265"/>
    <mergeCell ref="C266:H266"/>
    <mergeCell ref="C267:H267"/>
    <mergeCell ref="I273:K273"/>
    <mergeCell ref="I274:K274"/>
    <mergeCell ref="I275:K275"/>
    <mergeCell ref="C276:H276"/>
    <mergeCell ref="I276:K276"/>
    <mergeCell ref="C273:H273"/>
    <mergeCell ref="C274:H274"/>
    <mergeCell ref="C275:H275"/>
  </mergeCells>
  <pageMargins left="0.70866141732283472" right="0.70866141732283472" top="0.74803149606299213" bottom="0.74803149606299213" header="0.31496062992125984" footer="0.31496062992125984"/>
  <pageSetup paperSize="9" scale="65" fitToHeight="8" orientation="landscape" horizontalDpi="180" verticalDpi="18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29"/>
  <dimension ref="A1:AT59"/>
  <sheetViews>
    <sheetView view="pageBreakPreview" zoomScale="75" zoomScaleNormal="85" zoomScaleSheetLayoutView="75" workbookViewId="0">
      <pane xSplit="1" ySplit="9" topLeftCell="B16" activePane="bottomRight" state="frozen"/>
      <selection pane="topRight" activeCell="B1" sqref="B1"/>
      <selection pane="bottomLeft" activeCell="A10" sqref="A10"/>
      <selection pane="bottomRight" activeCell="Q57" sqref="Q57:V59"/>
    </sheetView>
  </sheetViews>
  <sheetFormatPr defaultRowHeight="15"/>
  <cols>
    <col min="1" max="1" width="44" style="1" customWidth="1"/>
    <col min="2" max="2" width="10.85546875" style="1" bestFit="1" customWidth="1"/>
    <col min="3" max="5" width="9.42578125" style="1" bestFit="1" customWidth="1"/>
    <col min="6" max="6" width="9.7109375" style="1" bestFit="1" customWidth="1"/>
    <col min="7" max="7" width="9.42578125" style="1" bestFit="1" customWidth="1"/>
    <col min="8" max="8" width="9.7109375" style="1" bestFit="1" customWidth="1"/>
    <col min="9" max="9" width="9.42578125" style="1" bestFit="1" customWidth="1"/>
    <col min="10" max="10" width="9.7109375" style="1" bestFit="1" customWidth="1"/>
    <col min="11" max="11" width="9.42578125" style="1" bestFit="1" customWidth="1"/>
    <col min="12" max="16" width="9.28515625" style="1" hidden="1" customWidth="1"/>
    <col min="17" max="17" width="10.85546875" style="1" bestFit="1" customWidth="1"/>
    <col min="18" max="18" width="9.7109375" style="1" bestFit="1" customWidth="1"/>
    <col min="19" max="19" width="9.42578125" style="1" bestFit="1" customWidth="1"/>
    <col min="20" max="20" width="10.85546875" style="1" bestFit="1" customWidth="1"/>
    <col min="21" max="21" width="9.7109375" style="1" bestFit="1" customWidth="1"/>
    <col min="22" max="22" width="9.28515625" style="1" bestFit="1" customWidth="1"/>
    <col min="23" max="28" width="12.7109375" style="1" customWidth="1"/>
    <col min="29" max="34" width="12.7109375" style="1" hidden="1" customWidth="1"/>
    <col min="35" max="35" width="12.7109375" style="1" customWidth="1"/>
    <col min="36" max="36" width="12.7109375" style="1" hidden="1" customWidth="1"/>
    <col min="37" max="37" width="12.7109375" style="1" customWidth="1"/>
    <col min="38" max="38" width="12.7109375" style="1" hidden="1" customWidth="1"/>
    <col min="39" max="39" width="12.7109375" style="1" customWidth="1"/>
    <col min="40" max="40" width="9.7109375" style="1" hidden="1" customWidth="1"/>
    <col min="41" max="41" width="10.7109375" style="1" customWidth="1"/>
    <col min="42" max="42" width="10.7109375" style="1" hidden="1" customWidth="1"/>
    <col min="43" max="43" width="10.7109375" style="1" customWidth="1"/>
    <col min="44" max="44" width="10.7109375" style="1" hidden="1" customWidth="1"/>
    <col min="45" max="45" width="10.7109375" style="1" customWidth="1"/>
    <col min="46" max="46" width="10.7109375" style="1" hidden="1" customWidth="1"/>
    <col min="257" max="257" width="52.28515625" bestFit="1" customWidth="1"/>
    <col min="258" max="258" width="10.85546875" bestFit="1" customWidth="1"/>
    <col min="259" max="261" width="9.42578125" bestFit="1" customWidth="1"/>
    <col min="262" max="262" width="9.7109375" bestFit="1" customWidth="1"/>
    <col min="263" max="263" width="9.42578125" bestFit="1" customWidth="1"/>
    <col min="264" max="264" width="9.7109375" bestFit="1" customWidth="1"/>
    <col min="265" max="265" width="9.42578125" bestFit="1" customWidth="1"/>
    <col min="266" max="266" width="9.7109375" bestFit="1" customWidth="1"/>
    <col min="267" max="267" width="9.42578125" bestFit="1" customWidth="1"/>
    <col min="268" max="272" width="0" hidden="1" customWidth="1"/>
    <col min="273" max="273" width="10.85546875" bestFit="1" customWidth="1"/>
    <col min="274" max="274" width="9.7109375" bestFit="1" customWidth="1"/>
    <col min="275" max="275" width="9.42578125" bestFit="1" customWidth="1"/>
    <col min="276" max="276" width="10.85546875" bestFit="1" customWidth="1"/>
    <col min="277" max="277" width="9.7109375" bestFit="1" customWidth="1"/>
    <col min="278" max="278" width="9.28515625" bestFit="1" customWidth="1"/>
    <col min="279" max="295" width="12.7109375" customWidth="1"/>
    <col min="296" max="296" width="9.7109375" bestFit="1" customWidth="1"/>
    <col min="297" max="302" width="10.7109375" customWidth="1"/>
    <col min="513" max="513" width="52.28515625" bestFit="1" customWidth="1"/>
    <col min="514" max="514" width="10.85546875" bestFit="1" customWidth="1"/>
    <col min="515" max="517" width="9.42578125" bestFit="1" customWidth="1"/>
    <col min="518" max="518" width="9.7109375" bestFit="1" customWidth="1"/>
    <col min="519" max="519" width="9.42578125" bestFit="1" customWidth="1"/>
    <col min="520" max="520" width="9.7109375" bestFit="1" customWidth="1"/>
    <col min="521" max="521" width="9.42578125" bestFit="1" customWidth="1"/>
    <col min="522" max="522" width="9.7109375" bestFit="1" customWidth="1"/>
    <col min="523" max="523" width="9.42578125" bestFit="1" customWidth="1"/>
    <col min="524" max="528" width="0" hidden="1" customWidth="1"/>
    <col min="529" max="529" width="10.85546875" bestFit="1" customWidth="1"/>
    <col min="530" max="530" width="9.7109375" bestFit="1" customWidth="1"/>
    <col min="531" max="531" width="9.42578125" bestFit="1" customWidth="1"/>
    <col min="532" max="532" width="10.85546875" bestFit="1" customWidth="1"/>
    <col min="533" max="533" width="9.7109375" bestFit="1" customWidth="1"/>
    <col min="534" max="534" width="9.28515625" bestFit="1" customWidth="1"/>
    <col min="535" max="551" width="12.7109375" customWidth="1"/>
    <col min="552" max="552" width="9.7109375" bestFit="1" customWidth="1"/>
    <col min="553" max="558" width="10.7109375" customWidth="1"/>
    <col min="769" max="769" width="52.28515625" bestFit="1" customWidth="1"/>
    <col min="770" max="770" width="10.85546875" bestFit="1" customWidth="1"/>
    <col min="771" max="773" width="9.42578125" bestFit="1" customWidth="1"/>
    <col min="774" max="774" width="9.7109375" bestFit="1" customWidth="1"/>
    <col min="775" max="775" width="9.42578125" bestFit="1" customWidth="1"/>
    <col min="776" max="776" width="9.7109375" bestFit="1" customWidth="1"/>
    <col min="777" max="777" width="9.42578125" bestFit="1" customWidth="1"/>
    <col min="778" max="778" width="9.7109375" bestFit="1" customWidth="1"/>
    <col min="779" max="779" width="9.42578125" bestFit="1" customWidth="1"/>
    <col min="780" max="784" width="0" hidden="1" customWidth="1"/>
    <col min="785" max="785" width="10.85546875" bestFit="1" customWidth="1"/>
    <col min="786" max="786" width="9.7109375" bestFit="1" customWidth="1"/>
    <col min="787" max="787" width="9.42578125" bestFit="1" customWidth="1"/>
    <col min="788" max="788" width="10.85546875" bestFit="1" customWidth="1"/>
    <col min="789" max="789" width="9.7109375" bestFit="1" customWidth="1"/>
    <col min="790" max="790" width="9.28515625" bestFit="1" customWidth="1"/>
    <col min="791" max="807" width="12.7109375" customWidth="1"/>
    <col min="808" max="808" width="9.7109375" bestFit="1" customWidth="1"/>
    <col min="809" max="814" width="10.7109375" customWidth="1"/>
    <col min="1025" max="1025" width="52.28515625" bestFit="1" customWidth="1"/>
    <col min="1026" max="1026" width="10.85546875" bestFit="1" customWidth="1"/>
    <col min="1027" max="1029" width="9.42578125" bestFit="1" customWidth="1"/>
    <col min="1030" max="1030" width="9.7109375" bestFit="1" customWidth="1"/>
    <col min="1031" max="1031" width="9.42578125" bestFit="1" customWidth="1"/>
    <col min="1032" max="1032" width="9.7109375" bestFit="1" customWidth="1"/>
    <col min="1033" max="1033" width="9.42578125" bestFit="1" customWidth="1"/>
    <col min="1034" max="1034" width="9.7109375" bestFit="1" customWidth="1"/>
    <col min="1035" max="1035" width="9.42578125" bestFit="1" customWidth="1"/>
    <col min="1036" max="1040" width="0" hidden="1" customWidth="1"/>
    <col min="1041" max="1041" width="10.85546875" bestFit="1" customWidth="1"/>
    <col min="1042" max="1042" width="9.7109375" bestFit="1" customWidth="1"/>
    <col min="1043" max="1043" width="9.42578125" bestFit="1" customWidth="1"/>
    <col min="1044" max="1044" width="10.85546875" bestFit="1" customWidth="1"/>
    <col min="1045" max="1045" width="9.7109375" bestFit="1" customWidth="1"/>
    <col min="1046" max="1046" width="9.28515625" bestFit="1" customWidth="1"/>
    <col min="1047" max="1063" width="12.7109375" customWidth="1"/>
    <col min="1064" max="1064" width="9.7109375" bestFit="1" customWidth="1"/>
    <col min="1065" max="1070" width="10.7109375" customWidth="1"/>
    <col min="1281" max="1281" width="52.28515625" bestFit="1" customWidth="1"/>
    <col min="1282" max="1282" width="10.85546875" bestFit="1" customWidth="1"/>
    <col min="1283" max="1285" width="9.42578125" bestFit="1" customWidth="1"/>
    <col min="1286" max="1286" width="9.7109375" bestFit="1" customWidth="1"/>
    <col min="1287" max="1287" width="9.42578125" bestFit="1" customWidth="1"/>
    <col min="1288" max="1288" width="9.7109375" bestFit="1" customWidth="1"/>
    <col min="1289" max="1289" width="9.42578125" bestFit="1" customWidth="1"/>
    <col min="1290" max="1290" width="9.7109375" bestFit="1" customWidth="1"/>
    <col min="1291" max="1291" width="9.42578125" bestFit="1" customWidth="1"/>
    <col min="1292" max="1296" width="0" hidden="1" customWidth="1"/>
    <col min="1297" max="1297" width="10.85546875" bestFit="1" customWidth="1"/>
    <col min="1298" max="1298" width="9.7109375" bestFit="1" customWidth="1"/>
    <col min="1299" max="1299" width="9.42578125" bestFit="1" customWidth="1"/>
    <col min="1300" max="1300" width="10.85546875" bestFit="1" customWidth="1"/>
    <col min="1301" max="1301" width="9.7109375" bestFit="1" customWidth="1"/>
    <col min="1302" max="1302" width="9.28515625" bestFit="1" customWidth="1"/>
    <col min="1303" max="1319" width="12.7109375" customWidth="1"/>
    <col min="1320" max="1320" width="9.7109375" bestFit="1" customWidth="1"/>
    <col min="1321" max="1326" width="10.7109375" customWidth="1"/>
    <col min="1537" max="1537" width="52.28515625" bestFit="1" customWidth="1"/>
    <col min="1538" max="1538" width="10.85546875" bestFit="1" customWidth="1"/>
    <col min="1539" max="1541" width="9.42578125" bestFit="1" customWidth="1"/>
    <col min="1542" max="1542" width="9.7109375" bestFit="1" customWidth="1"/>
    <col min="1543" max="1543" width="9.42578125" bestFit="1" customWidth="1"/>
    <col min="1544" max="1544" width="9.7109375" bestFit="1" customWidth="1"/>
    <col min="1545" max="1545" width="9.42578125" bestFit="1" customWidth="1"/>
    <col min="1546" max="1546" width="9.7109375" bestFit="1" customWidth="1"/>
    <col min="1547" max="1547" width="9.42578125" bestFit="1" customWidth="1"/>
    <col min="1548" max="1552" width="0" hidden="1" customWidth="1"/>
    <col min="1553" max="1553" width="10.85546875" bestFit="1" customWidth="1"/>
    <col min="1554" max="1554" width="9.7109375" bestFit="1" customWidth="1"/>
    <col min="1555" max="1555" width="9.42578125" bestFit="1" customWidth="1"/>
    <col min="1556" max="1556" width="10.85546875" bestFit="1" customWidth="1"/>
    <col min="1557" max="1557" width="9.7109375" bestFit="1" customWidth="1"/>
    <col min="1558" max="1558" width="9.28515625" bestFit="1" customWidth="1"/>
    <col min="1559" max="1575" width="12.7109375" customWidth="1"/>
    <col min="1576" max="1576" width="9.7109375" bestFit="1" customWidth="1"/>
    <col min="1577" max="1582" width="10.7109375" customWidth="1"/>
    <col min="1793" max="1793" width="52.28515625" bestFit="1" customWidth="1"/>
    <col min="1794" max="1794" width="10.85546875" bestFit="1" customWidth="1"/>
    <col min="1795" max="1797" width="9.42578125" bestFit="1" customWidth="1"/>
    <col min="1798" max="1798" width="9.7109375" bestFit="1" customWidth="1"/>
    <col min="1799" max="1799" width="9.42578125" bestFit="1" customWidth="1"/>
    <col min="1800" max="1800" width="9.7109375" bestFit="1" customWidth="1"/>
    <col min="1801" max="1801" width="9.42578125" bestFit="1" customWidth="1"/>
    <col min="1802" max="1802" width="9.7109375" bestFit="1" customWidth="1"/>
    <col min="1803" max="1803" width="9.42578125" bestFit="1" customWidth="1"/>
    <col min="1804" max="1808" width="0" hidden="1" customWidth="1"/>
    <col min="1809" max="1809" width="10.85546875" bestFit="1" customWidth="1"/>
    <col min="1810" max="1810" width="9.7109375" bestFit="1" customWidth="1"/>
    <col min="1811" max="1811" width="9.42578125" bestFit="1" customWidth="1"/>
    <col min="1812" max="1812" width="10.85546875" bestFit="1" customWidth="1"/>
    <col min="1813" max="1813" width="9.7109375" bestFit="1" customWidth="1"/>
    <col min="1814" max="1814" width="9.28515625" bestFit="1" customWidth="1"/>
    <col min="1815" max="1831" width="12.7109375" customWidth="1"/>
    <col min="1832" max="1832" width="9.7109375" bestFit="1" customWidth="1"/>
    <col min="1833" max="1838" width="10.7109375" customWidth="1"/>
    <col min="2049" max="2049" width="52.28515625" bestFit="1" customWidth="1"/>
    <col min="2050" max="2050" width="10.85546875" bestFit="1" customWidth="1"/>
    <col min="2051" max="2053" width="9.42578125" bestFit="1" customWidth="1"/>
    <col min="2054" max="2054" width="9.7109375" bestFit="1" customWidth="1"/>
    <col min="2055" max="2055" width="9.42578125" bestFit="1" customWidth="1"/>
    <col min="2056" max="2056" width="9.7109375" bestFit="1" customWidth="1"/>
    <col min="2057" max="2057" width="9.42578125" bestFit="1" customWidth="1"/>
    <col min="2058" max="2058" width="9.7109375" bestFit="1" customWidth="1"/>
    <col min="2059" max="2059" width="9.42578125" bestFit="1" customWidth="1"/>
    <col min="2060" max="2064" width="0" hidden="1" customWidth="1"/>
    <col min="2065" max="2065" width="10.85546875" bestFit="1" customWidth="1"/>
    <col min="2066" max="2066" width="9.7109375" bestFit="1" customWidth="1"/>
    <col min="2067" max="2067" width="9.42578125" bestFit="1" customWidth="1"/>
    <col min="2068" max="2068" width="10.85546875" bestFit="1" customWidth="1"/>
    <col min="2069" max="2069" width="9.7109375" bestFit="1" customWidth="1"/>
    <col min="2070" max="2070" width="9.28515625" bestFit="1" customWidth="1"/>
    <col min="2071" max="2087" width="12.7109375" customWidth="1"/>
    <col min="2088" max="2088" width="9.7109375" bestFit="1" customWidth="1"/>
    <col min="2089" max="2094" width="10.7109375" customWidth="1"/>
    <col min="2305" max="2305" width="52.28515625" bestFit="1" customWidth="1"/>
    <col min="2306" max="2306" width="10.85546875" bestFit="1" customWidth="1"/>
    <col min="2307" max="2309" width="9.42578125" bestFit="1" customWidth="1"/>
    <col min="2310" max="2310" width="9.7109375" bestFit="1" customWidth="1"/>
    <col min="2311" max="2311" width="9.42578125" bestFit="1" customWidth="1"/>
    <col min="2312" max="2312" width="9.7109375" bestFit="1" customWidth="1"/>
    <col min="2313" max="2313" width="9.42578125" bestFit="1" customWidth="1"/>
    <col min="2314" max="2314" width="9.7109375" bestFit="1" customWidth="1"/>
    <col min="2315" max="2315" width="9.42578125" bestFit="1" customWidth="1"/>
    <col min="2316" max="2320" width="0" hidden="1" customWidth="1"/>
    <col min="2321" max="2321" width="10.85546875" bestFit="1" customWidth="1"/>
    <col min="2322" max="2322" width="9.7109375" bestFit="1" customWidth="1"/>
    <col min="2323" max="2323" width="9.42578125" bestFit="1" customWidth="1"/>
    <col min="2324" max="2324" width="10.85546875" bestFit="1" customWidth="1"/>
    <col min="2325" max="2325" width="9.7109375" bestFit="1" customWidth="1"/>
    <col min="2326" max="2326" width="9.28515625" bestFit="1" customWidth="1"/>
    <col min="2327" max="2343" width="12.7109375" customWidth="1"/>
    <col min="2344" max="2344" width="9.7109375" bestFit="1" customWidth="1"/>
    <col min="2345" max="2350" width="10.7109375" customWidth="1"/>
    <col min="2561" max="2561" width="52.28515625" bestFit="1" customWidth="1"/>
    <col min="2562" max="2562" width="10.85546875" bestFit="1" customWidth="1"/>
    <col min="2563" max="2565" width="9.42578125" bestFit="1" customWidth="1"/>
    <col min="2566" max="2566" width="9.7109375" bestFit="1" customWidth="1"/>
    <col min="2567" max="2567" width="9.42578125" bestFit="1" customWidth="1"/>
    <col min="2568" max="2568" width="9.7109375" bestFit="1" customWidth="1"/>
    <col min="2569" max="2569" width="9.42578125" bestFit="1" customWidth="1"/>
    <col min="2570" max="2570" width="9.7109375" bestFit="1" customWidth="1"/>
    <col min="2571" max="2571" width="9.42578125" bestFit="1" customWidth="1"/>
    <col min="2572" max="2576" width="0" hidden="1" customWidth="1"/>
    <col min="2577" max="2577" width="10.85546875" bestFit="1" customWidth="1"/>
    <col min="2578" max="2578" width="9.7109375" bestFit="1" customWidth="1"/>
    <col min="2579" max="2579" width="9.42578125" bestFit="1" customWidth="1"/>
    <col min="2580" max="2580" width="10.85546875" bestFit="1" customWidth="1"/>
    <col min="2581" max="2581" width="9.7109375" bestFit="1" customWidth="1"/>
    <col min="2582" max="2582" width="9.28515625" bestFit="1" customWidth="1"/>
    <col min="2583" max="2599" width="12.7109375" customWidth="1"/>
    <col min="2600" max="2600" width="9.7109375" bestFit="1" customWidth="1"/>
    <col min="2601" max="2606" width="10.7109375" customWidth="1"/>
    <col min="2817" max="2817" width="52.28515625" bestFit="1" customWidth="1"/>
    <col min="2818" max="2818" width="10.85546875" bestFit="1" customWidth="1"/>
    <col min="2819" max="2821" width="9.42578125" bestFit="1" customWidth="1"/>
    <col min="2822" max="2822" width="9.7109375" bestFit="1" customWidth="1"/>
    <col min="2823" max="2823" width="9.42578125" bestFit="1" customWidth="1"/>
    <col min="2824" max="2824" width="9.7109375" bestFit="1" customWidth="1"/>
    <col min="2825" max="2825" width="9.42578125" bestFit="1" customWidth="1"/>
    <col min="2826" max="2826" width="9.7109375" bestFit="1" customWidth="1"/>
    <col min="2827" max="2827" width="9.42578125" bestFit="1" customWidth="1"/>
    <col min="2828" max="2832" width="0" hidden="1" customWidth="1"/>
    <col min="2833" max="2833" width="10.85546875" bestFit="1" customWidth="1"/>
    <col min="2834" max="2834" width="9.7109375" bestFit="1" customWidth="1"/>
    <col min="2835" max="2835" width="9.42578125" bestFit="1" customWidth="1"/>
    <col min="2836" max="2836" width="10.85546875" bestFit="1" customWidth="1"/>
    <col min="2837" max="2837" width="9.7109375" bestFit="1" customWidth="1"/>
    <col min="2838" max="2838" width="9.28515625" bestFit="1" customWidth="1"/>
    <col min="2839" max="2855" width="12.7109375" customWidth="1"/>
    <col min="2856" max="2856" width="9.7109375" bestFit="1" customWidth="1"/>
    <col min="2857" max="2862" width="10.7109375" customWidth="1"/>
    <col min="3073" max="3073" width="52.28515625" bestFit="1" customWidth="1"/>
    <col min="3074" max="3074" width="10.85546875" bestFit="1" customWidth="1"/>
    <col min="3075" max="3077" width="9.42578125" bestFit="1" customWidth="1"/>
    <col min="3078" max="3078" width="9.7109375" bestFit="1" customWidth="1"/>
    <col min="3079" max="3079" width="9.42578125" bestFit="1" customWidth="1"/>
    <col min="3080" max="3080" width="9.7109375" bestFit="1" customWidth="1"/>
    <col min="3081" max="3081" width="9.42578125" bestFit="1" customWidth="1"/>
    <col min="3082" max="3082" width="9.7109375" bestFit="1" customWidth="1"/>
    <col min="3083" max="3083" width="9.42578125" bestFit="1" customWidth="1"/>
    <col min="3084" max="3088" width="0" hidden="1" customWidth="1"/>
    <col min="3089" max="3089" width="10.85546875" bestFit="1" customWidth="1"/>
    <col min="3090" max="3090" width="9.7109375" bestFit="1" customWidth="1"/>
    <col min="3091" max="3091" width="9.42578125" bestFit="1" customWidth="1"/>
    <col min="3092" max="3092" width="10.85546875" bestFit="1" customWidth="1"/>
    <col min="3093" max="3093" width="9.7109375" bestFit="1" customWidth="1"/>
    <col min="3094" max="3094" width="9.28515625" bestFit="1" customWidth="1"/>
    <col min="3095" max="3111" width="12.7109375" customWidth="1"/>
    <col min="3112" max="3112" width="9.7109375" bestFit="1" customWidth="1"/>
    <col min="3113" max="3118" width="10.7109375" customWidth="1"/>
    <col min="3329" max="3329" width="52.28515625" bestFit="1" customWidth="1"/>
    <col min="3330" max="3330" width="10.85546875" bestFit="1" customWidth="1"/>
    <col min="3331" max="3333" width="9.42578125" bestFit="1" customWidth="1"/>
    <col min="3334" max="3334" width="9.7109375" bestFit="1" customWidth="1"/>
    <col min="3335" max="3335" width="9.42578125" bestFit="1" customWidth="1"/>
    <col min="3336" max="3336" width="9.7109375" bestFit="1" customWidth="1"/>
    <col min="3337" max="3337" width="9.42578125" bestFit="1" customWidth="1"/>
    <col min="3338" max="3338" width="9.7109375" bestFit="1" customWidth="1"/>
    <col min="3339" max="3339" width="9.42578125" bestFit="1" customWidth="1"/>
    <col min="3340" max="3344" width="0" hidden="1" customWidth="1"/>
    <col min="3345" max="3345" width="10.85546875" bestFit="1" customWidth="1"/>
    <col min="3346" max="3346" width="9.7109375" bestFit="1" customWidth="1"/>
    <col min="3347" max="3347" width="9.42578125" bestFit="1" customWidth="1"/>
    <col min="3348" max="3348" width="10.85546875" bestFit="1" customWidth="1"/>
    <col min="3349" max="3349" width="9.7109375" bestFit="1" customWidth="1"/>
    <col min="3350" max="3350" width="9.28515625" bestFit="1" customWidth="1"/>
    <col min="3351" max="3367" width="12.7109375" customWidth="1"/>
    <col min="3368" max="3368" width="9.7109375" bestFit="1" customWidth="1"/>
    <col min="3369" max="3374" width="10.7109375" customWidth="1"/>
    <col min="3585" max="3585" width="52.28515625" bestFit="1" customWidth="1"/>
    <col min="3586" max="3586" width="10.85546875" bestFit="1" customWidth="1"/>
    <col min="3587" max="3589" width="9.42578125" bestFit="1" customWidth="1"/>
    <col min="3590" max="3590" width="9.7109375" bestFit="1" customWidth="1"/>
    <col min="3591" max="3591" width="9.42578125" bestFit="1" customWidth="1"/>
    <col min="3592" max="3592" width="9.7109375" bestFit="1" customWidth="1"/>
    <col min="3593" max="3593" width="9.42578125" bestFit="1" customWidth="1"/>
    <col min="3594" max="3594" width="9.7109375" bestFit="1" customWidth="1"/>
    <col min="3595" max="3595" width="9.42578125" bestFit="1" customWidth="1"/>
    <col min="3596" max="3600" width="0" hidden="1" customWidth="1"/>
    <col min="3601" max="3601" width="10.85546875" bestFit="1" customWidth="1"/>
    <col min="3602" max="3602" width="9.7109375" bestFit="1" customWidth="1"/>
    <col min="3603" max="3603" width="9.42578125" bestFit="1" customWidth="1"/>
    <col min="3604" max="3604" width="10.85546875" bestFit="1" customWidth="1"/>
    <col min="3605" max="3605" width="9.7109375" bestFit="1" customWidth="1"/>
    <col min="3606" max="3606" width="9.28515625" bestFit="1" customWidth="1"/>
    <col min="3607" max="3623" width="12.7109375" customWidth="1"/>
    <col min="3624" max="3624" width="9.7109375" bestFit="1" customWidth="1"/>
    <col min="3625" max="3630" width="10.7109375" customWidth="1"/>
    <col min="3841" max="3841" width="52.28515625" bestFit="1" customWidth="1"/>
    <col min="3842" max="3842" width="10.85546875" bestFit="1" customWidth="1"/>
    <col min="3843" max="3845" width="9.42578125" bestFit="1" customWidth="1"/>
    <col min="3846" max="3846" width="9.7109375" bestFit="1" customWidth="1"/>
    <col min="3847" max="3847" width="9.42578125" bestFit="1" customWidth="1"/>
    <col min="3848" max="3848" width="9.7109375" bestFit="1" customWidth="1"/>
    <col min="3849" max="3849" width="9.42578125" bestFit="1" customWidth="1"/>
    <col min="3850" max="3850" width="9.7109375" bestFit="1" customWidth="1"/>
    <col min="3851" max="3851" width="9.42578125" bestFit="1" customWidth="1"/>
    <col min="3852" max="3856" width="0" hidden="1" customWidth="1"/>
    <col min="3857" max="3857" width="10.85546875" bestFit="1" customWidth="1"/>
    <col min="3858" max="3858" width="9.7109375" bestFit="1" customWidth="1"/>
    <col min="3859" max="3859" width="9.42578125" bestFit="1" customWidth="1"/>
    <col min="3860" max="3860" width="10.85546875" bestFit="1" customWidth="1"/>
    <col min="3861" max="3861" width="9.7109375" bestFit="1" customWidth="1"/>
    <col min="3862" max="3862" width="9.28515625" bestFit="1" customWidth="1"/>
    <col min="3863" max="3879" width="12.7109375" customWidth="1"/>
    <col min="3880" max="3880" width="9.7109375" bestFit="1" customWidth="1"/>
    <col min="3881" max="3886" width="10.7109375" customWidth="1"/>
    <col min="4097" max="4097" width="52.28515625" bestFit="1" customWidth="1"/>
    <col min="4098" max="4098" width="10.85546875" bestFit="1" customWidth="1"/>
    <col min="4099" max="4101" width="9.42578125" bestFit="1" customWidth="1"/>
    <col min="4102" max="4102" width="9.7109375" bestFit="1" customWidth="1"/>
    <col min="4103" max="4103" width="9.42578125" bestFit="1" customWidth="1"/>
    <col min="4104" max="4104" width="9.7109375" bestFit="1" customWidth="1"/>
    <col min="4105" max="4105" width="9.42578125" bestFit="1" customWidth="1"/>
    <col min="4106" max="4106" width="9.7109375" bestFit="1" customWidth="1"/>
    <col min="4107" max="4107" width="9.42578125" bestFit="1" customWidth="1"/>
    <col min="4108" max="4112" width="0" hidden="1" customWidth="1"/>
    <col min="4113" max="4113" width="10.85546875" bestFit="1" customWidth="1"/>
    <col min="4114" max="4114" width="9.7109375" bestFit="1" customWidth="1"/>
    <col min="4115" max="4115" width="9.42578125" bestFit="1" customWidth="1"/>
    <col min="4116" max="4116" width="10.85546875" bestFit="1" customWidth="1"/>
    <col min="4117" max="4117" width="9.7109375" bestFit="1" customWidth="1"/>
    <col min="4118" max="4118" width="9.28515625" bestFit="1" customWidth="1"/>
    <col min="4119" max="4135" width="12.7109375" customWidth="1"/>
    <col min="4136" max="4136" width="9.7109375" bestFit="1" customWidth="1"/>
    <col min="4137" max="4142" width="10.7109375" customWidth="1"/>
    <col min="4353" max="4353" width="52.28515625" bestFit="1" customWidth="1"/>
    <col min="4354" max="4354" width="10.85546875" bestFit="1" customWidth="1"/>
    <col min="4355" max="4357" width="9.42578125" bestFit="1" customWidth="1"/>
    <col min="4358" max="4358" width="9.7109375" bestFit="1" customWidth="1"/>
    <col min="4359" max="4359" width="9.42578125" bestFit="1" customWidth="1"/>
    <col min="4360" max="4360" width="9.7109375" bestFit="1" customWidth="1"/>
    <col min="4361" max="4361" width="9.42578125" bestFit="1" customWidth="1"/>
    <col min="4362" max="4362" width="9.7109375" bestFit="1" customWidth="1"/>
    <col min="4363" max="4363" width="9.42578125" bestFit="1" customWidth="1"/>
    <col min="4364" max="4368" width="0" hidden="1" customWidth="1"/>
    <col min="4369" max="4369" width="10.85546875" bestFit="1" customWidth="1"/>
    <col min="4370" max="4370" width="9.7109375" bestFit="1" customWidth="1"/>
    <col min="4371" max="4371" width="9.42578125" bestFit="1" customWidth="1"/>
    <col min="4372" max="4372" width="10.85546875" bestFit="1" customWidth="1"/>
    <col min="4373" max="4373" width="9.7109375" bestFit="1" customWidth="1"/>
    <col min="4374" max="4374" width="9.28515625" bestFit="1" customWidth="1"/>
    <col min="4375" max="4391" width="12.7109375" customWidth="1"/>
    <col min="4392" max="4392" width="9.7109375" bestFit="1" customWidth="1"/>
    <col min="4393" max="4398" width="10.7109375" customWidth="1"/>
    <col min="4609" max="4609" width="52.28515625" bestFit="1" customWidth="1"/>
    <col min="4610" max="4610" width="10.85546875" bestFit="1" customWidth="1"/>
    <col min="4611" max="4613" width="9.42578125" bestFit="1" customWidth="1"/>
    <col min="4614" max="4614" width="9.7109375" bestFit="1" customWidth="1"/>
    <col min="4615" max="4615" width="9.42578125" bestFit="1" customWidth="1"/>
    <col min="4616" max="4616" width="9.7109375" bestFit="1" customWidth="1"/>
    <col min="4617" max="4617" width="9.42578125" bestFit="1" customWidth="1"/>
    <col min="4618" max="4618" width="9.7109375" bestFit="1" customWidth="1"/>
    <col min="4619" max="4619" width="9.42578125" bestFit="1" customWidth="1"/>
    <col min="4620" max="4624" width="0" hidden="1" customWidth="1"/>
    <col min="4625" max="4625" width="10.85546875" bestFit="1" customWidth="1"/>
    <col min="4626" max="4626" width="9.7109375" bestFit="1" customWidth="1"/>
    <col min="4627" max="4627" width="9.42578125" bestFit="1" customWidth="1"/>
    <col min="4628" max="4628" width="10.85546875" bestFit="1" customWidth="1"/>
    <col min="4629" max="4629" width="9.7109375" bestFit="1" customWidth="1"/>
    <col min="4630" max="4630" width="9.28515625" bestFit="1" customWidth="1"/>
    <col min="4631" max="4647" width="12.7109375" customWidth="1"/>
    <col min="4648" max="4648" width="9.7109375" bestFit="1" customWidth="1"/>
    <col min="4649" max="4654" width="10.7109375" customWidth="1"/>
    <col min="4865" max="4865" width="52.28515625" bestFit="1" customWidth="1"/>
    <col min="4866" max="4866" width="10.85546875" bestFit="1" customWidth="1"/>
    <col min="4867" max="4869" width="9.42578125" bestFit="1" customWidth="1"/>
    <col min="4870" max="4870" width="9.7109375" bestFit="1" customWidth="1"/>
    <col min="4871" max="4871" width="9.42578125" bestFit="1" customWidth="1"/>
    <col min="4872" max="4872" width="9.7109375" bestFit="1" customWidth="1"/>
    <col min="4873" max="4873" width="9.42578125" bestFit="1" customWidth="1"/>
    <col min="4874" max="4874" width="9.7109375" bestFit="1" customWidth="1"/>
    <col min="4875" max="4875" width="9.42578125" bestFit="1" customWidth="1"/>
    <col min="4876" max="4880" width="0" hidden="1" customWidth="1"/>
    <col min="4881" max="4881" width="10.85546875" bestFit="1" customWidth="1"/>
    <col min="4882" max="4882" width="9.7109375" bestFit="1" customWidth="1"/>
    <col min="4883" max="4883" width="9.42578125" bestFit="1" customWidth="1"/>
    <col min="4884" max="4884" width="10.85546875" bestFit="1" customWidth="1"/>
    <col min="4885" max="4885" width="9.7109375" bestFit="1" customWidth="1"/>
    <col min="4886" max="4886" width="9.28515625" bestFit="1" customWidth="1"/>
    <col min="4887" max="4903" width="12.7109375" customWidth="1"/>
    <col min="4904" max="4904" width="9.7109375" bestFit="1" customWidth="1"/>
    <col min="4905" max="4910" width="10.7109375" customWidth="1"/>
    <col min="5121" max="5121" width="52.28515625" bestFit="1" customWidth="1"/>
    <col min="5122" max="5122" width="10.85546875" bestFit="1" customWidth="1"/>
    <col min="5123" max="5125" width="9.42578125" bestFit="1" customWidth="1"/>
    <col min="5126" max="5126" width="9.7109375" bestFit="1" customWidth="1"/>
    <col min="5127" max="5127" width="9.42578125" bestFit="1" customWidth="1"/>
    <col min="5128" max="5128" width="9.7109375" bestFit="1" customWidth="1"/>
    <col min="5129" max="5129" width="9.42578125" bestFit="1" customWidth="1"/>
    <col min="5130" max="5130" width="9.7109375" bestFit="1" customWidth="1"/>
    <col min="5131" max="5131" width="9.42578125" bestFit="1" customWidth="1"/>
    <col min="5132" max="5136" width="0" hidden="1" customWidth="1"/>
    <col min="5137" max="5137" width="10.85546875" bestFit="1" customWidth="1"/>
    <col min="5138" max="5138" width="9.7109375" bestFit="1" customWidth="1"/>
    <col min="5139" max="5139" width="9.42578125" bestFit="1" customWidth="1"/>
    <col min="5140" max="5140" width="10.85546875" bestFit="1" customWidth="1"/>
    <col min="5141" max="5141" width="9.7109375" bestFit="1" customWidth="1"/>
    <col min="5142" max="5142" width="9.28515625" bestFit="1" customWidth="1"/>
    <col min="5143" max="5159" width="12.7109375" customWidth="1"/>
    <col min="5160" max="5160" width="9.7109375" bestFit="1" customWidth="1"/>
    <col min="5161" max="5166" width="10.7109375" customWidth="1"/>
    <col min="5377" max="5377" width="52.28515625" bestFit="1" customWidth="1"/>
    <col min="5378" max="5378" width="10.85546875" bestFit="1" customWidth="1"/>
    <col min="5379" max="5381" width="9.42578125" bestFit="1" customWidth="1"/>
    <col min="5382" max="5382" width="9.7109375" bestFit="1" customWidth="1"/>
    <col min="5383" max="5383" width="9.42578125" bestFit="1" customWidth="1"/>
    <col min="5384" max="5384" width="9.7109375" bestFit="1" customWidth="1"/>
    <col min="5385" max="5385" width="9.42578125" bestFit="1" customWidth="1"/>
    <col min="5386" max="5386" width="9.7109375" bestFit="1" customWidth="1"/>
    <col min="5387" max="5387" width="9.42578125" bestFit="1" customWidth="1"/>
    <col min="5388" max="5392" width="0" hidden="1" customWidth="1"/>
    <col min="5393" max="5393" width="10.85546875" bestFit="1" customWidth="1"/>
    <col min="5394" max="5394" width="9.7109375" bestFit="1" customWidth="1"/>
    <col min="5395" max="5395" width="9.42578125" bestFit="1" customWidth="1"/>
    <col min="5396" max="5396" width="10.85546875" bestFit="1" customWidth="1"/>
    <col min="5397" max="5397" width="9.7109375" bestFit="1" customWidth="1"/>
    <col min="5398" max="5398" width="9.28515625" bestFit="1" customWidth="1"/>
    <col min="5399" max="5415" width="12.7109375" customWidth="1"/>
    <col min="5416" max="5416" width="9.7109375" bestFit="1" customWidth="1"/>
    <col min="5417" max="5422" width="10.7109375" customWidth="1"/>
    <col min="5633" max="5633" width="52.28515625" bestFit="1" customWidth="1"/>
    <col min="5634" max="5634" width="10.85546875" bestFit="1" customWidth="1"/>
    <col min="5635" max="5637" width="9.42578125" bestFit="1" customWidth="1"/>
    <col min="5638" max="5638" width="9.7109375" bestFit="1" customWidth="1"/>
    <col min="5639" max="5639" width="9.42578125" bestFit="1" customWidth="1"/>
    <col min="5640" max="5640" width="9.7109375" bestFit="1" customWidth="1"/>
    <col min="5641" max="5641" width="9.42578125" bestFit="1" customWidth="1"/>
    <col min="5642" max="5642" width="9.7109375" bestFit="1" customWidth="1"/>
    <col min="5643" max="5643" width="9.42578125" bestFit="1" customWidth="1"/>
    <col min="5644" max="5648" width="0" hidden="1" customWidth="1"/>
    <col min="5649" max="5649" width="10.85546875" bestFit="1" customWidth="1"/>
    <col min="5650" max="5650" width="9.7109375" bestFit="1" customWidth="1"/>
    <col min="5651" max="5651" width="9.42578125" bestFit="1" customWidth="1"/>
    <col min="5652" max="5652" width="10.85546875" bestFit="1" customWidth="1"/>
    <col min="5653" max="5653" width="9.7109375" bestFit="1" customWidth="1"/>
    <col min="5654" max="5654" width="9.28515625" bestFit="1" customWidth="1"/>
    <col min="5655" max="5671" width="12.7109375" customWidth="1"/>
    <col min="5672" max="5672" width="9.7109375" bestFit="1" customWidth="1"/>
    <col min="5673" max="5678" width="10.7109375" customWidth="1"/>
    <col min="5889" max="5889" width="52.28515625" bestFit="1" customWidth="1"/>
    <col min="5890" max="5890" width="10.85546875" bestFit="1" customWidth="1"/>
    <col min="5891" max="5893" width="9.42578125" bestFit="1" customWidth="1"/>
    <col min="5894" max="5894" width="9.7109375" bestFit="1" customWidth="1"/>
    <col min="5895" max="5895" width="9.42578125" bestFit="1" customWidth="1"/>
    <col min="5896" max="5896" width="9.7109375" bestFit="1" customWidth="1"/>
    <col min="5897" max="5897" width="9.42578125" bestFit="1" customWidth="1"/>
    <col min="5898" max="5898" width="9.7109375" bestFit="1" customWidth="1"/>
    <col min="5899" max="5899" width="9.42578125" bestFit="1" customWidth="1"/>
    <col min="5900" max="5904" width="0" hidden="1" customWidth="1"/>
    <col min="5905" max="5905" width="10.85546875" bestFit="1" customWidth="1"/>
    <col min="5906" max="5906" width="9.7109375" bestFit="1" customWidth="1"/>
    <col min="5907" max="5907" width="9.42578125" bestFit="1" customWidth="1"/>
    <col min="5908" max="5908" width="10.85546875" bestFit="1" customWidth="1"/>
    <col min="5909" max="5909" width="9.7109375" bestFit="1" customWidth="1"/>
    <col min="5910" max="5910" width="9.28515625" bestFit="1" customWidth="1"/>
    <col min="5911" max="5927" width="12.7109375" customWidth="1"/>
    <col min="5928" max="5928" width="9.7109375" bestFit="1" customWidth="1"/>
    <col min="5929" max="5934" width="10.7109375" customWidth="1"/>
    <col min="6145" max="6145" width="52.28515625" bestFit="1" customWidth="1"/>
    <col min="6146" max="6146" width="10.85546875" bestFit="1" customWidth="1"/>
    <col min="6147" max="6149" width="9.42578125" bestFit="1" customWidth="1"/>
    <col min="6150" max="6150" width="9.7109375" bestFit="1" customWidth="1"/>
    <col min="6151" max="6151" width="9.42578125" bestFit="1" customWidth="1"/>
    <col min="6152" max="6152" width="9.7109375" bestFit="1" customWidth="1"/>
    <col min="6153" max="6153" width="9.42578125" bestFit="1" customWidth="1"/>
    <col min="6154" max="6154" width="9.7109375" bestFit="1" customWidth="1"/>
    <col min="6155" max="6155" width="9.42578125" bestFit="1" customWidth="1"/>
    <col min="6156" max="6160" width="0" hidden="1" customWidth="1"/>
    <col min="6161" max="6161" width="10.85546875" bestFit="1" customWidth="1"/>
    <col min="6162" max="6162" width="9.7109375" bestFit="1" customWidth="1"/>
    <col min="6163" max="6163" width="9.42578125" bestFit="1" customWidth="1"/>
    <col min="6164" max="6164" width="10.85546875" bestFit="1" customWidth="1"/>
    <col min="6165" max="6165" width="9.7109375" bestFit="1" customWidth="1"/>
    <col min="6166" max="6166" width="9.28515625" bestFit="1" customWidth="1"/>
    <col min="6167" max="6183" width="12.7109375" customWidth="1"/>
    <col min="6184" max="6184" width="9.7109375" bestFit="1" customWidth="1"/>
    <col min="6185" max="6190" width="10.7109375" customWidth="1"/>
    <col min="6401" max="6401" width="52.28515625" bestFit="1" customWidth="1"/>
    <col min="6402" max="6402" width="10.85546875" bestFit="1" customWidth="1"/>
    <col min="6403" max="6405" width="9.42578125" bestFit="1" customWidth="1"/>
    <col min="6406" max="6406" width="9.7109375" bestFit="1" customWidth="1"/>
    <col min="6407" max="6407" width="9.42578125" bestFit="1" customWidth="1"/>
    <col min="6408" max="6408" width="9.7109375" bestFit="1" customWidth="1"/>
    <col min="6409" max="6409" width="9.42578125" bestFit="1" customWidth="1"/>
    <col min="6410" max="6410" width="9.7109375" bestFit="1" customWidth="1"/>
    <col min="6411" max="6411" width="9.42578125" bestFit="1" customWidth="1"/>
    <col min="6412" max="6416" width="0" hidden="1" customWidth="1"/>
    <col min="6417" max="6417" width="10.85546875" bestFit="1" customWidth="1"/>
    <col min="6418" max="6418" width="9.7109375" bestFit="1" customWidth="1"/>
    <col min="6419" max="6419" width="9.42578125" bestFit="1" customWidth="1"/>
    <col min="6420" max="6420" width="10.85546875" bestFit="1" customWidth="1"/>
    <col min="6421" max="6421" width="9.7109375" bestFit="1" customWidth="1"/>
    <col min="6422" max="6422" width="9.28515625" bestFit="1" customWidth="1"/>
    <col min="6423" max="6439" width="12.7109375" customWidth="1"/>
    <col min="6440" max="6440" width="9.7109375" bestFit="1" customWidth="1"/>
    <col min="6441" max="6446" width="10.7109375" customWidth="1"/>
    <col min="6657" max="6657" width="52.28515625" bestFit="1" customWidth="1"/>
    <col min="6658" max="6658" width="10.85546875" bestFit="1" customWidth="1"/>
    <col min="6659" max="6661" width="9.42578125" bestFit="1" customWidth="1"/>
    <col min="6662" max="6662" width="9.7109375" bestFit="1" customWidth="1"/>
    <col min="6663" max="6663" width="9.42578125" bestFit="1" customWidth="1"/>
    <col min="6664" max="6664" width="9.7109375" bestFit="1" customWidth="1"/>
    <col min="6665" max="6665" width="9.42578125" bestFit="1" customWidth="1"/>
    <col min="6666" max="6666" width="9.7109375" bestFit="1" customWidth="1"/>
    <col min="6667" max="6667" width="9.42578125" bestFit="1" customWidth="1"/>
    <col min="6668" max="6672" width="0" hidden="1" customWidth="1"/>
    <col min="6673" max="6673" width="10.85546875" bestFit="1" customWidth="1"/>
    <col min="6674" max="6674" width="9.7109375" bestFit="1" customWidth="1"/>
    <col min="6675" max="6675" width="9.42578125" bestFit="1" customWidth="1"/>
    <col min="6676" max="6676" width="10.85546875" bestFit="1" customWidth="1"/>
    <col min="6677" max="6677" width="9.7109375" bestFit="1" customWidth="1"/>
    <col min="6678" max="6678" width="9.28515625" bestFit="1" customWidth="1"/>
    <col min="6679" max="6695" width="12.7109375" customWidth="1"/>
    <col min="6696" max="6696" width="9.7109375" bestFit="1" customWidth="1"/>
    <col min="6697" max="6702" width="10.7109375" customWidth="1"/>
    <col min="6913" max="6913" width="52.28515625" bestFit="1" customWidth="1"/>
    <col min="6914" max="6914" width="10.85546875" bestFit="1" customWidth="1"/>
    <col min="6915" max="6917" width="9.42578125" bestFit="1" customWidth="1"/>
    <col min="6918" max="6918" width="9.7109375" bestFit="1" customWidth="1"/>
    <col min="6919" max="6919" width="9.42578125" bestFit="1" customWidth="1"/>
    <col min="6920" max="6920" width="9.7109375" bestFit="1" customWidth="1"/>
    <col min="6921" max="6921" width="9.42578125" bestFit="1" customWidth="1"/>
    <col min="6922" max="6922" width="9.7109375" bestFit="1" customWidth="1"/>
    <col min="6923" max="6923" width="9.42578125" bestFit="1" customWidth="1"/>
    <col min="6924" max="6928" width="0" hidden="1" customWidth="1"/>
    <col min="6929" max="6929" width="10.85546875" bestFit="1" customWidth="1"/>
    <col min="6930" max="6930" width="9.7109375" bestFit="1" customWidth="1"/>
    <col min="6931" max="6931" width="9.42578125" bestFit="1" customWidth="1"/>
    <col min="6932" max="6932" width="10.85546875" bestFit="1" customWidth="1"/>
    <col min="6933" max="6933" width="9.7109375" bestFit="1" customWidth="1"/>
    <col min="6934" max="6934" width="9.28515625" bestFit="1" customWidth="1"/>
    <col min="6935" max="6951" width="12.7109375" customWidth="1"/>
    <col min="6952" max="6952" width="9.7109375" bestFit="1" customWidth="1"/>
    <col min="6953" max="6958" width="10.7109375" customWidth="1"/>
    <col min="7169" max="7169" width="52.28515625" bestFit="1" customWidth="1"/>
    <col min="7170" max="7170" width="10.85546875" bestFit="1" customWidth="1"/>
    <col min="7171" max="7173" width="9.42578125" bestFit="1" customWidth="1"/>
    <col min="7174" max="7174" width="9.7109375" bestFit="1" customWidth="1"/>
    <col min="7175" max="7175" width="9.42578125" bestFit="1" customWidth="1"/>
    <col min="7176" max="7176" width="9.7109375" bestFit="1" customWidth="1"/>
    <col min="7177" max="7177" width="9.42578125" bestFit="1" customWidth="1"/>
    <col min="7178" max="7178" width="9.7109375" bestFit="1" customWidth="1"/>
    <col min="7179" max="7179" width="9.42578125" bestFit="1" customWidth="1"/>
    <col min="7180" max="7184" width="0" hidden="1" customWidth="1"/>
    <col min="7185" max="7185" width="10.85546875" bestFit="1" customWidth="1"/>
    <col min="7186" max="7186" width="9.7109375" bestFit="1" customWidth="1"/>
    <col min="7187" max="7187" width="9.42578125" bestFit="1" customWidth="1"/>
    <col min="7188" max="7188" width="10.85546875" bestFit="1" customWidth="1"/>
    <col min="7189" max="7189" width="9.7109375" bestFit="1" customWidth="1"/>
    <col min="7190" max="7190" width="9.28515625" bestFit="1" customWidth="1"/>
    <col min="7191" max="7207" width="12.7109375" customWidth="1"/>
    <col min="7208" max="7208" width="9.7109375" bestFit="1" customWidth="1"/>
    <col min="7209" max="7214" width="10.7109375" customWidth="1"/>
    <col min="7425" max="7425" width="52.28515625" bestFit="1" customWidth="1"/>
    <col min="7426" max="7426" width="10.85546875" bestFit="1" customWidth="1"/>
    <col min="7427" max="7429" width="9.42578125" bestFit="1" customWidth="1"/>
    <col min="7430" max="7430" width="9.7109375" bestFit="1" customWidth="1"/>
    <col min="7431" max="7431" width="9.42578125" bestFit="1" customWidth="1"/>
    <col min="7432" max="7432" width="9.7109375" bestFit="1" customWidth="1"/>
    <col min="7433" max="7433" width="9.42578125" bestFit="1" customWidth="1"/>
    <col min="7434" max="7434" width="9.7109375" bestFit="1" customWidth="1"/>
    <col min="7435" max="7435" width="9.42578125" bestFit="1" customWidth="1"/>
    <col min="7436" max="7440" width="0" hidden="1" customWidth="1"/>
    <col min="7441" max="7441" width="10.85546875" bestFit="1" customWidth="1"/>
    <col min="7442" max="7442" width="9.7109375" bestFit="1" customWidth="1"/>
    <col min="7443" max="7443" width="9.42578125" bestFit="1" customWidth="1"/>
    <col min="7444" max="7444" width="10.85546875" bestFit="1" customWidth="1"/>
    <col min="7445" max="7445" width="9.7109375" bestFit="1" customWidth="1"/>
    <col min="7446" max="7446" width="9.28515625" bestFit="1" customWidth="1"/>
    <col min="7447" max="7463" width="12.7109375" customWidth="1"/>
    <col min="7464" max="7464" width="9.7109375" bestFit="1" customWidth="1"/>
    <col min="7465" max="7470" width="10.7109375" customWidth="1"/>
    <col min="7681" max="7681" width="52.28515625" bestFit="1" customWidth="1"/>
    <col min="7682" max="7682" width="10.85546875" bestFit="1" customWidth="1"/>
    <col min="7683" max="7685" width="9.42578125" bestFit="1" customWidth="1"/>
    <col min="7686" max="7686" width="9.7109375" bestFit="1" customWidth="1"/>
    <col min="7687" max="7687" width="9.42578125" bestFit="1" customWidth="1"/>
    <col min="7688" max="7688" width="9.7109375" bestFit="1" customWidth="1"/>
    <col min="7689" max="7689" width="9.42578125" bestFit="1" customWidth="1"/>
    <col min="7690" max="7690" width="9.7109375" bestFit="1" customWidth="1"/>
    <col min="7691" max="7691" width="9.42578125" bestFit="1" customWidth="1"/>
    <col min="7692" max="7696" width="0" hidden="1" customWidth="1"/>
    <col min="7697" max="7697" width="10.85546875" bestFit="1" customWidth="1"/>
    <col min="7698" max="7698" width="9.7109375" bestFit="1" customWidth="1"/>
    <col min="7699" max="7699" width="9.42578125" bestFit="1" customWidth="1"/>
    <col min="7700" max="7700" width="10.85546875" bestFit="1" customWidth="1"/>
    <col min="7701" max="7701" width="9.7109375" bestFit="1" customWidth="1"/>
    <col min="7702" max="7702" width="9.28515625" bestFit="1" customWidth="1"/>
    <col min="7703" max="7719" width="12.7109375" customWidth="1"/>
    <col min="7720" max="7720" width="9.7109375" bestFit="1" customWidth="1"/>
    <col min="7721" max="7726" width="10.7109375" customWidth="1"/>
    <col min="7937" max="7937" width="52.28515625" bestFit="1" customWidth="1"/>
    <col min="7938" max="7938" width="10.85546875" bestFit="1" customWidth="1"/>
    <col min="7939" max="7941" width="9.42578125" bestFit="1" customWidth="1"/>
    <col min="7942" max="7942" width="9.7109375" bestFit="1" customWidth="1"/>
    <col min="7943" max="7943" width="9.42578125" bestFit="1" customWidth="1"/>
    <col min="7944" max="7944" width="9.7109375" bestFit="1" customWidth="1"/>
    <col min="7945" max="7945" width="9.42578125" bestFit="1" customWidth="1"/>
    <col min="7946" max="7946" width="9.7109375" bestFit="1" customWidth="1"/>
    <col min="7947" max="7947" width="9.42578125" bestFit="1" customWidth="1"/>
    <col min="7948" max="7952" width="0" hidden="1" customWidth="1"/>
    <col min="7953" max="7953" width="10.85546875" bestFit="1" customWidth="1"/>
    <col min="7954" max="7954" width="9.7109375" bestFit="1" customWidth="1"/>
    <col min="7955" max="7955" width="9.42578125" bestFit="1" customWidth="1"/>
    <col min="7956" max="7956" width="10.85546875" bestFit="1" customWidth="1"/>
    <col min="7957" max="7957" width="9.7109375" bestFit="1" customWidth="1"/>
    <col min="7958" max="7958" width="9.28515625" bestFit="1" customWidth="1"/>
    <col min="7959" max="7975" width="12.7109375" customWidth="1"/>
    <col min="7976" max="7976" width="9.7109375" bestFit="1" customWidth="1"/>
    <col min="7977" max="7982" width="10.7109375" customWidth="1"/>
    <col min="8193" max="8193" width="52.28515625" bestFit="1" customWidth="1"/>
    <col min="8194" max="8194" width="10.85546875" bestFit="1" customWidth="1"/>
    <col min="8195" max="8197" width="9.42578125" bestFit="1" customWidth="1"/>
    <col min="8198" max="8198" width="9.7109375" bestFit="1" customWidth="1"/>
    <col min="8199" max="8199" width="9.42578125" bestFit="1" customWidth="1"/>
    <col min="8200" max="8200" width="9.7109375" bestFit="1" customWidth="1"/>
    <col min="8201" max="8201" width="9.42578125" bestFit="1" customWidth="1"/>
    <col min="8202" max="8202" width="9.7109375" bestFit="1" customWidth="1"/>
    <col min="8203" max="8203" width="9.42578125" bestFit="1" customWidth="1"/>
    <col min="8204" max="8208" width="0" hidden="1" customWidth="1"/>
    <col min="8209" max="8209" width="10.85546875" bestFit="1" customWidth="1"/>
    <col min="8210" max="8210" width="9.7109375" bestFit="1" customWidth="1"/>
    <col min="8211" max="8211" width="9.42578125" bestFit="1" customWidth="1"/>
    <col min="8212" max="8212" width="10.85546875" bestFit="1" customWidth="1"/>
    <col min="8213" max="8213" width="9.7109375" bestFit="1" customWidth="1"/>
    <col min="8214" max="8214" width="9.28515625" bestFit="1" customWidth="1"/>
    <col min="8215" max="8231" width="12.7109375" customWidth="1"/>
    <col min="8232" max="8232" width="9.7109375" bestFit="1" customWidth="1"/>
    <col min="8233" max="8238" width="10.7109375" customWidth="1"/>
    <col min="8449" max="8449" width="52.28515625" bestFit="1" customWidth="1"/>
    <col min="8450" max="8450" width="10.85546875" bestFit="1" customWidth="1"/>
    <col min="8451" max="8453" width="9.42578125" bestFit="1" customWidth="1"/>
    <col min="8454" max="8454" width="9.7109375" bestFit="1" customWidth="1"/>
    <col min="8455" max="8455" width="9.42578125" bestFit="1" customWidth="1"/>
    <col min="8456" max="8456" width="9.7109375" bestFit="1" customWidth="1"/>
    <col min="8457" max="8457" width="9.42578125" bestFit="1" customWidth="1"/>
    <col min="8458" max="8458" width="9.7109375" bestFit="1" customWidth="1"/>
    <col min="8459" max="8459" width="9.42578125" bestFit="1" customWidth="1"/>
    <col min="8460" max="8464" width="0" hidden="1" customWidth="1"/>
    <col min="8465" max="8465" width="10.85546875" bestFit="1" customWidth="1"/>
    <col min="8466" max="8466" width="9.7109375" bestFit="1" customWidth="1"/>
    <col min="8467" max="8467" width="9.42578125" bestFit="1" customWidth="1"/>
    <col min="8468" max="8468" width="10.85546875" bestFit="1" customWidth="1"/>
    <col min="8469" max="8469" width="9.7109375" bestFit="1" customWidth="1"/>
    <col min="8470" max="8470" width="9.28515625" bestFit="1" customWidth="1"/>
    <col min="8471" max="8487" width="12.7109375" customWidth="1"/>
    <col min="8488" max="8488" width="9.7109375" bestFit="1" customWidth="1"/>
    <col min="8489" max="8494" width="10.7109375" customWidth="1"/>
    <col min="8705" max="8705" width="52.28515625" bestFit="1" customWidth="1"/>
    <col min="8706" max="8706" width="10.85546875" bestFit="1" customWidth="1"/>
    <col min="8707" max="8709" width="9.42578125" bestFit="1" customWidth="1"/>
    <col min="8710" max="8710" width="9.7109375" bestFit="1" customWidth="1"/>
    <col min="8711" max="8711" width="9.42578125" bestFit="1" customWidth="1"/>
    <col min="8712" max="8712" width="9.7109375" bestFit="1" customWidth="1"/>
    <col min="8713" max="8713" width="9.42578125" bestFit="1" customWidth="1"/>
    <col min="8714" max="8714" width="9.7109375" bestFit="1" customWidth="1"/>
    <col min="8715" max="8715" width="9.42578125" bestFit="1" customWidth="1"/>
    <col min="8716" max="8720" width="0" hidden="1" customWidth="1"/>
    <col min="8721" max="8721" width="10.85546875" bestFit="1" customWidth="1"/>
    <col min="8722" max="8722" width="9.7109375" bestFit="1" customWidth="1"/>
    <col min="8723" max="8723" width="9.42578125" bestFit="1" customWidth="1"/>
    <col min="8724" max="8724" width="10.85546875" bestFit="1" customWidth="1"/>
    <col min="8725" max="8725" width="9.7109375" bestFit="1" customWidth="1"/>
    <col min="8726" max="8726" width="9.28515625" bestFit="1" customWidth="1"/>
    <col min="8727" max="8743" width="12.7109375" customWidth="1"/>
    <col min="8744" max="8744" width="9.7109375" bestFit="1" customWidth="1"/>
    <col min="8745" max="8750" width="10.7109375" customWidth="1"/>
    <col min="8961" max="8961" width="52.28515625" bestFit="1" customWidth="1"/>
    <col min="8962" max="8962" width="10.85546875" bestFit="1" customWidth="1"/>
    <col min="8963" max="8965" width="9.42578125" bestFit="1" customWidth="1"/>
    <col min="8966" max="8966" width="9.7109375" bestFit="1" customWidth="1"/>
    <col min="8967" max="8967" width="9.42578125" bestFit="1" customWidth="1"/>
    <col min="8968" max="8968" width="9.7109375" bestFit="1" customWidth="1"/>
    <col min="8969" max="8969" width="9.42578125" bestFit="1" customWidth="1"/>
    <col min="8970" max="8970" width="9.7109375" bestFit="1" customWidth="1"/>
    <col min="8971" max="8971" width="9.42578125" bestFit="1" customWidth="1"/>
    <col min="8972" max="8976" width="0" hidden="1" customWidth="1"/>
    <col min="8977" max="8977" width="10.85546875" bestFit="1" customWidth="1"/>
    <col min="8978" max="8978" width="9.7109375" bestFit="1" customWidth="1"/>
    <col min="8979" max="8979" width="9.42578125" bestFit="1" customWidth="1"/>
    <col min="8980" max="8980" width="10.85546875" bestFit="1" customWidth="1"/>
    <col min="8981" max="8981" width="9.7109375" bestFit="1" customWidth="1"/>
    <col min="8982" max="8982" width="9.28515625" bestFit="1" customWidth="1"/>
    <col min="8983" max="8999" width="12.7109375" customWidth="1"/>
    <col min="9000" max="9000" width="9.7109375" bestFit="1" customWidth="1"/>
    <col min="9001" max="9006" width="10.7109375" customWidth="1"/>
    <col min="9217" max="9217" width="52.28515625" bestFit="1" customWidth="1"/>
    <col min="9218" max="9218" width="10.85546875" bestFit="1" customWidth="1"/>
    <col min="9219" max="9221" width="9.42578125" bestFit="1" customWidth="1"/>
    <col min="9222" max="9222" width="9.7109375" bestFit="1" customWidth="1"/>
    <col min="9223" max="9223" width="9.42578125" bestFit="1" customWidth="1"/>
    <col min="9224" max="9224" width="9.7109375" bestFit="1" customWidth="1"/>
    <col min="9225" max="9225" width="9.42578125" bestFit="1" customWidth="1"/>
    <col min="9226" max="9226" width="9.7109375" bestFit="1" customWidth="1"/>
    <col min="9227" max="9227" width="9.42578125" bestFit="1" customWidth="1"/>
    <col min="9228" max="9232" width="0" hidden="1" customWidth="1"/>
    <col min="9233" max="9233" width="10.85546875" bestFit="1" customWidth="1"/>
    <col min="9234" max="9234" width="9.7109375" bestFit="1" customWidth="1"/>
    <col min="9235" max="9235" width="9.42578125" bestFit="1" customWidth="1"/>
    <col min="9236" max="9236" width="10.85546875" bestFit="1" customWidth="1"/>
    <col min="9237" max="9237" width="9.7109375" bestFit="1" customWidth="1"/>
    <col min="9238" max="9238" width="9.28515625" bestFit="1" customWidth="1"/>
    <col min="9239" max="9255" width="12.7109375" customWidth="1"/>
    <col min="9256" max="9256" width="9.7109375" bestFit="1" customWidth="1"/>
    <col min="9257" max="9262" width="10.7109375" customWidth="1"/>
    <col min="9473" max="9473" width="52.28515625" bestFit="1" customWidth="1"/>
    <col min="9474" max="9474" width="10.85546875" bestFit="1" customWidth="1"/>
    <col min="9475" max="9477" width="9.42578125" bestFit="1" customWidth="1"/>
    <col min="9478" max="9478" width="9.7109375" bestFit="1" customWidth="1"/>
    <col min="9479" max="9479" width="9.42578125" bestFit="1" customWidth="1"/>
    <col min="9480" max="9480" width="9.7109375" bestFit="1" customWidth="1"/>
    <col min="9481" max="9481" width="9.42578125" bestFit="1" customWidth="1"/>
    <col min="9482" max="9482" width="9.7109375" bestFit="1" customWidth="1"/>
    <col min="9483" max="9483" width="9.42578125" bestFit="1" customWidth="1"/>
    <col min="9484" max="9488" width="0" hidden="1" customWidth="1"/>
    <col min="9489" max="9489" width="10.85546875" bestFit="1" customWidth="1"/>
    <col min="9490" max="9490" width="9.7109375" bestFit="1" customWidth="1"/>
    <col min="9491" max="9491" width="9.42578125" bestFit="1" customWidth="1"/>
    <col min="9492" max="9492" width="10.85546875" bestFit="1" customWidth="1"/>
    <col min="9493" max="9493" width="9.7109375" bestFit="1" customWidth="1"/>
    <col min="9494" max="9494" width="9.28515625" bestFit="1" customWidth="1"/>
    <col min="9495" max="9511" width="12.7109375" customWidth="1"/>
    <col min="9512" max="9512" width="9.7109375" bestFit="1" customWidth="1"/>
    <col min="9513" max="9518" width="10.7109375" customWidth="1"/>
    <col min="9729" max="9729" width="52.28515625" bestFit="1" customWidth="1"/>
    <col min="9730" max="9730" width="10.85546875" bestFit="1" customWidth="1"/>
    <col min="9731" max="9733" width="9.42578125" bestFit="1" customWidth="1"/>
    <col min="9734" max="9734" width="9.7109375" bestFit="1" customWidth="1"/>
    <col min="9735" max="9735" width="9.42578125" bestFit="1" customWidth="1"/>
    <col min="9736" max="9736" width="9.7109375" bestFit="1" customWidth="1"/>
    <col min="9737" max="9737" width="9.42578125" bestFit="1" customWidth="1"/>
    <col min="9738" max="9738" width="9.7109375" bestFit="1" customWidth="1"/>
    <col min="9739" max="9739" width="9.42578125" bestFit="1" customWidth="1"/>
    <col min="9740" max="9744" width="0" hidden="1" customWidth="1"/>
    <col min="9745" max="9745" width="10.85546875" bestFit="1" customWidth="1"/>
    <col min="9746" max="9746" width="9.7109375" bestFit="1" customWidth="1"/>
    <col min="9747" max="9747" width="9.42578125" bestFit="1" customWidth="1"/>
    <col min="9748" max="9748" width="10.85546875" bestFit="1" customWidth="1"/>
    <col min="9749" max="9749" width="9.7109375" bestFit="1" customWidth="1"/>
    <col min="9750" max="9750" width="9.28515625" bestFit="1" customWidth="1"/>
    <col min="9751" max="9767" width="12.7109375" customWidth="1"/>
    <col min="9768" max="9768" width="9.7109375" bestFit="1" customWidth="1"/>
    <col min="9769" max="9774" width="10.7109375" customWidth="1"/>
    <col min="9985" max="9985" width="52.28515625" bestFit="1" customWidth="1"/>
    <col min="9986" max="9986" width="10.85546875" bestFit="1" customWidth="1"/>
    <col min="9987" max="9989" width="9.42578125" bestFit="1" customWidth="1"/>
    <col min="9990" max="9990" width="9.7109375" bestFit="1" customWidth="1"/>
    <col min="9991" max="9991" width="9.42578125" bestFit="1" customWidth="1"/>
    <col min="9992" max="9992" width="9.7109375" bestFit="1" customWidth="1"/>
    <col min="9993" max="9993" width="9.42578125" bestFit="1" customWidth="1"/>
    <col min="9994" max="9994" width="9.7109375" bestFit="1" customWidth="1"/>
    <col min="9995" max="9995" width="9.42578125" bestFit="1" customWidth="1"/>
    <col min="9996" max="10000" width="0" hidden="1" customWidth="1"/>
    <col min="10001" max="10001" width="10.85546875" bestFit="1" customWidth="1"/>
    <col min="10002" max="10002" width="9.7109375" bestFit="1" customWidth="1"/>
    <col min="10003" max="10003" width="9.42578125" bestFit="1" customWidth="1"/>
    <col min="10004" max="10004" width="10.85546875" bestFit="1" customWidth="1"/>
    <col min="10005" max="10005" width="9.7109375" bestFit="1" customWidth="1"/>
    <col min="10006" max="10006" width="9.28515625" bestFit="1" customWidth="1"/>
    <col min="10007" max="10023" width="12.7109375" customWidth="1"/>
    <col min="10024" max="10024" width="9.7109375" bestFit="1" customWidth="1"/>
    <col min="10025" max="10030" width="10.7109375" customWidth="1"/>
    <col min="10241" max="10241" width="52.28515625" bestFit="1" customWidth="1"/>
    <col min="10242" max="10242" width="10.85546875" bestFit="1" customWidth="1"/>
    <col min="10243" max="10245" width="9.42578125" bestFit="1" customWidth="1"/>
    <col min="10246" max="10246" width="9.7109375" bestFit="1" customWidth="1"/>
    <col min="10247" max="10247" width="9.42578125" bestFit="1" customWidth="1"/>
    <col min="10248" max="10248" width="9.7109375" bestFit="1" customWidth="1"/>
    <col min="10249" max="10249" width="9.42578125" bestFit="1" customWidth="1"/>
    <col min="10250" max="10250" width="9.7109375" bestFit="1" customWidth="1"/>
    <col min="10251" max="10251" width="9.42578125" bestFit="1" customWidth="1"/>
    <col min="10252" max="10256" width="0" hidden="1" customWidth="1"/>
    <col min="10257" max="10257" width="10.85546875" bestFit="1" customWidth="1"/>
    <col min="10258" max="10258" width="9.7109375" bestFit="1" customWidth="1"/>
    <col min="10259" max="10259" width="9.42578125" bestFit="1" customWidth="1"/>
    <col min="10260" max="10260" width="10.85546875" bestFit="1" customWidth="1"/>
    <col min="10261" max="10261" width="9.7109375" bestFit="1" customWidth="1"/>
    <col min="10262" max="10262" width="9.28515625" bestFit="1" customWidth="1"/>
    <col min="10263" max="10279" width="12.7109375" customWidth="1"/>
    <col min="10280" max="10280" width="9.7109375" bestFit="1" customWidth="1"/>
    <col min="10281" max="10286" width="10.7109375" customWidth="1"/>
    <col min="10497" max="10497" width="52.28515625" bestFit="1" customWidth="1"/>
    <col min="10498" max="10498" width="10.85546875" bestFit="1" customWidth="1"/>
    <col min="10499" max="10501" width="9.42578125" bestFit="1" customWidth="1"/>
    <col min="10502" max="10502" width="9.7109375" bestFit="1" customWidth="1"/>
    <col min="10503" max="10503" width="9.42578125" bestFit="1" customWidth="1"/>
    <col min="10504" max="10504" width="9.7109375" bestFit="1" customWidth="1"/>
    <col min="10505" max="10505" width="9.42578125" bestFit="1" customWidth="1"/>
    <col min="10506" max="10506" width="9.7109375" bestFit="1" customWidth="1"/>
    <col min="10507" max="10507" width="9.42578125" bestFit="1" customWidth="1"/>
    <col min="10508" max="10512" width="0" hidden="1" customWidth="1"/>
    <col min="10513" max="10513" width="10.85546875" bestFit="1" customWidth="1"/>
    <col min="10514" max="10514" width="9.7109375" bestFit="1" customWidth="1"/>
    <col min="10515" max="10515" width="9.42578125" bestFit="1" customWidth="1"/>
    <col min="10516" max="10516" width="10.85546875" bestFit="1" customWidth="1"/>
    <col min="10517" max="10517" width="9.7109375" bestFit="1" customWidth="1"/>
    <col min="10518" max="10518" width="9.28515625" bestFit="1" customWidth="1"/>
    <col min="10519" max="10535" width="12.7109375" customWidth="1"/>
    <col min="10536" max="10536" width="9.7109375" bestFit="1" customWidth="1"/>
    <col min="10537" max="10542" width="10.7109375" customWidth="1"/>
    <col min="10753" max="10753" width="52.28515625" bestFit="1" customWidth="1"/>
    <col min="10754" max="10754" width="10.85546875" bestFit="1" customWidth="1"/>
    <col min="10755" max="10757" width="9.42578125" bestFit="1" customWidth="1"/>
    <col min="10758" max="10758" width="9.7109375" bestFit="1" customWidth="1"/>
    <col min="10759" max="10759" width="9.42578125" bestFit="1" customWidth="1"/>
    <col min="10760" max="10760" width="9.7109375" bestFit="1" customWidth="1"/>
    <col min="10761" max="10761" width="9.42578125" bestFit="1" customWidth="1"/>
    <col min="10762" max="10762" width="9.7109375" bestFit="1" customWidth="1"/>
    <col min="10763" max="10763" width="9.42578125" bestFit="1" customWidth="1"/>
    <col min="10764" max="10768" width="0" hidden="1" customWidth="1"/>
    <col min="10769" max="10769" width="10.85546875" bestFit="1" customWidth="1"/>
    <col min="10770" max="10770" width="9.7109375" bestFit="1" customWidth="1"/>
    <col min="10771" max="10771" width="9.42578125" bestFit="1" customWidth="1"/>
    <col min="10772" max="10772" width="10.85546875" bestFit="1" customWidth="1"/>
    <col min="10773" max="10773" width="9.7109375" bestFit="1" customWidth="1"/>
    <col min="10774" max="10774" width="9.28515625" bestFit="1" customWidth="1"/>
    <col min="10775" max="10791" width="12.7109375" customWidth="1"/>
    <col min="10792" max="10792" width="9.7109375" bestFit="1" customWidth="1"/>
    <col min="10793" max="10798" width="10.7109375" customWidth="1"/>
    <col min="11009" max="11009" width="52.28515625" bestFit="1" customWidth="1"/>
    <col min="11010" max="11010" width="10.85546875" bestFit="1" customWidth="1"/>
    <col min="11011" max="11013" width="9.42578125" bestFit="1" customWidth="1"/>
    <col min="11014" max="11014" width="9.7109375" bestFit="1" customWidth="1"/>
    <col min="11015" max="11015" width="9.42578125" bestFit="1" customWidth="1"/>
    <col min="11016" max="11016" width="9.7109375" bestFit="1" customWidth="1"/>
    <col min="11017" max="11017" width="9.42578125" bestFit="1" customWidth="1"/>
    <col min="11018" max="11018" width="9.7109375" bestFit="1" customWidth="1"/>
    <col min="11019" max="11019" width="9.42578125" bestFit="1" customWidth="1"/>
    <col min="11020" max="11024" width="0" hidden="1" customWidth="1"/>
    <col min="11025" max="11025" width="10.85546875" bestFit="1" customWidth="1"/>
    <col min="11026" max="11026" width="9.7109375" bestFit="1" customWidth="1"/>
    <col min="11027" max="11027" width="9.42578125" bestFit="1" customWidth="1"/>
    <col min="11028" max="11028" width="10.85546875" bestFit="1" customWidth="1"/>
    <col min="11029" max="11029" width="9.7109375" bestFit="1" customWidth="1"/>
    <col min="11030" max="11030" width="9.28515625" bestFit="1" customWidth="1"/>
    <col min="11031" max="11047" width="12.7109375" customWidth="1"/>
    <col min="11048" max="11048" width="9.7109375" bestFit="1" customWidth="1"/>
    <col min="11049" max="11054" width="10.7109375" customWidth="1"/>
    <col min="11265" max="11265" width="52.28515625" bestFit="1" customWidth="1"/>
    <col min="11266" max="11266" width="10.85546875" bestFit="1" customWidth="1"/>
    <col min="11267" max="11269" width="9.42578125" bestFit="1" customWidth="1"/>
    <col min="11270" max="11270" width="9.7109375" bestFit="1" customWidth="1"/>
    <col min="11271" max="11271" width="9.42578125" bestFit="1" customWidth="1"/>
    <col min="11272" max="11272" width="9.7109375" bestFit="1" customWidth="1"/>
    <col min="11273" max="11273" width="9.42578125" bestFit="1" customWidth="1"/>
    <col min="11274" max="11274" width="9.7109375" bestFit="1" customWidth="1"/>
    <col min="11275" max="11275" width="9.42578125" bestFit="1" customWidth="1"/>
    <col min="11276" max="11280" width="0" hidden="1" customWidth="1"/>
    <col min="11281" max="11281" width="10.85546875" bestFit="1" customWidth="1"/>
    <col min="11282" max="11282" width="9.7109375" bestFit="1" customWidth="1"/>
    <col min="11283" max="11283" width="9.42578125" bestFit="1" customWidth="1"/>
    <col min="11284" max="11284" width="10.85546875" bestFit="1" customWidth="1"/>
    <col min="11285" max="11285" width="9.7109375" bestFit="1" customWidth="1"/>
    <col min="11286" max="11286" width="9.28515625" bestFit="1" customWidth="1"/>
    <col min="11287" max="11303" width="12.7109375" customWidth="1"/>
    <col min="11304" max="11304" width="9.7109375" bestFit="1" customWidth="1"/>
    <col min="11305" max="11310" width="10.7109375" customWidth="1"/>
    <col min="11521" max="11521" width="52.28515625" bestFit="1" customWidth="1"/>
    <col min="11522" max="11522" width="10.85546875" bestFit="1" customWidth="1"/>
    <col min="11523" max="11525" width="9.42578125" bestFit="1" customWidth="1"/>
    <col min="11526" max="11526" width="9.7109375" bestFit="1" customWidth="1"/>
    <col min="11527" max="11527" width="9.42578125" bestFit="1" customWidth="1"/>
    <col min="11528" max="11528" width="9.7109375" bestFit="1" customWidth="1"/>
    <col min="11529" max="11529" width="9.42578125" bestFit="1" customWidth="1"/>
    <col min="11530" max="11530" width="9.7109375" bestFit="1" customWidth="1"/>
    <col min="11531" max="11531" width="9.42578125" bestFit="1" customWidth="1"/>
    <col min="11532" max="11536" width="0" hidden="1" customWidth="1"/>
    <col min="11537" max="11537" width="10.85546875" bestFit="1" customWidth="1"/>
    <col min="11538" max="11538" width="9.7109375" bestFit="1" customWidth="1"/>
    <col min="11539" max="11539" width="9.42578125" bestFit="1" customWidth="1"/>
    <col min="11540" max="11540" width="10.85546875" bestFit="1" customWidth="1"/>
    <col min="11541" max="11541" width="9.7109375" bestFit="1" customWidth="1"/>
    <col min="11542" max="11542" width="9.28515625" bestFit="1" customWidth="1"/>
    <col min="11543" max="11559" width="12.7109375" customWidth="1"/>
    <col min="11560" max="11560" width="9.7109375" bestFit="1" customWidth="1"/>
    <col min="11561" max="11566" width="10.7109375" customWidth="1"/>
    <col min="11777" max="11777" width="52.28515625" bestFit="1" customWidth="1"/>
    <col min="11778" max="11778" width="10.85546875" bestFit="1" customWidth="1"/>
    <col min="11779" max="11781" width="9.42578125" bestFit="1" customWidth="1"/>
    <col min="11782" max="11782" width="9.7109375" bestFit="1" customWidth="1"/>
    <col min="11783" max="11783" width="9.42578125" bestFit="1" customWidth="1"/>
    <col min="11784" max="11784" width="9.7109375" bestFit="1" customWidth="1"/>
    <col min="11785" max="11785" width="9.42578125" bestFit="1" customWidth="1"/>
    <col min="11786" max="11786" width="9.7109375" bestFit="1" customWidth="1"/>
    <col min="11787" max="11787" width="9.42578125" bestFit="1" customWidth="1"/>
    <col min="11788" max="11792" width="0" hidden="1" customWidth="1"/>
    <col min="11793" max="11793" width="10.85546875" bestFit="1" customWidth="1"/>
    <col min="11794" max="11794" width="9.7109375" bestFit="1" customWidth="1"/>
    <col min="11795" max="11795" width="9.42578125" bestFit="1" customWidth="1"/>
    <col min="11796" max="11796" width="10.85546875" bestFit="1" customWidth="1"/>
    <col min="11797" max="11797" width="9.7109375" bestFit="1" customWidth="1"/>
    <col min="11798" max="11798" width="9.28515625" bestFit="1" customWidth="1"/>
    <col min="11799" max="11815" width="12.7109375" customWidth="1"/>
    <col min="11816" max="11816" width="9.7109375" bestFit="1" customWidth="1"/>
    <col min="11817" max="11822" width="10.7109375" customWidth="1"/>
    <col min="12033" max="12033" width="52.28515625" bestFit="1" customWidth="1"/>
    <col min="12034" max="12034" width="10.85546875" bestFit="1" customWidth="1"/>
    <col min="12035" max="12037" width="9.42578125" bestFit="1" customWidth="1"/>
    <col min="12038" max="12038" width="9.7109375" bestFit="1" customWidth="1"/>
    <col min="12039" max="12039" width="9.42578125" bestFit="1" customWidth="1"/>
    <col min="12040" max="12040" width="9.7109375" bestFit="1" customWidth="1"/>
    <col min="12041" max="12041" width="9.42578125" bestFit="1" customWidth="1"/>
    <col min="12042" max="12042" width="9.7109375" bestFit="1" customWidth="1"/>
    <col min="12043" max="12043" width="9.42578125" bestFit="1" customWidth="1"/>
    <col min="12044" max="12048" width="0" hidden="1" customWidth="1"/>
    <col min="12049" max="12049" width="10.85546875" bestFit="1" customWidth="1"/>
    <col min="12050" max="12050" width="9.7109375" bestFit="1" customWidth="1"/>
    <col min="12051" max="12051" width="9.42578125" bestFit="1" customWidth="1"/>
    <col min="12052" max="12052" width="10.85546875" bestFit="1" customWidth="1"/>
    <col min="12053" max="12053" width="9.7109375" bestFit="1" customWidth="1"/>
    <col min="12054" max="12054" width="9.28515625" bestFit="1" customWidth="1"/>
    <col min="12055" max="12071" width="12.7109375" customWidth="1"/>
    <col min="12072" max="12072" width="9.7109375" bestFit="1" customWidth="1"/>
    <col min="12073" max="12078" width="10.7109375" customWidth="1"/>
    <col min="12289" max="12289" width="52.28515625" bestFit="1" customWidth="1"/>
    <col min="12290" max="12290" width="10.85546875" bestFit="1" customWidth="1"/>
    <col min="12291" max="12293" width="9.42578125" bestFit="1" customWidth="1"/>
    <col min="12294" max="12294" width="9.7109375" bestFit="1" customWidth="1"/>
    <col min="12295" max="12295" width="9.42578125" bestFit="1" customWidth="1"/>
    <col min="12296" max="12296" width="9.7109375" bestFit="1" customWidth="1"/>
    <col min="12297" max="12297" width="9.42578125" bestFit="1" customWidth="1"/>
    <col min="12298" max="12298" width="9.7109375" bestFit="1" customWidth="1"/>
    <col min="12299" max="12299" width="9.42578125" bestFit="1" customWidth="1"/>
    <col min="12300" max="12304" width="0" hidden="1" customWidth="1"/>
    <col min="12305" max="12305" width="10.85546875" bestFit="1" customWidth="1"/>
    <col min="12306" max="12306" width="9.7109375" bestFit="1" customWidth="1"/>
    <col min="12307" max="12307" width="9.42578125" bestFit="1" customWidth="1"/>
    <col min="12308" max="12308" width="10.85546875" bestFit="1" customWidth="1"/>
    <col min="12309" max="12309" width="9.7109375" bestFit="1" customWidth="1"/>
    <col min="12310" max="12310" width="9.28515625" bestFit="1" customWidth="1"/>
    <col min="12311" max="12327" width="12.7109375" customWidth="1"/>
    <col min="12328" max="12328" width="9.7109375" bestFit="1" customWidth="1"/>
    <col min="12329" max="12334" width="10.7109375" customWidth="1"/>
    <col min="12545" max="12545" width="52.28515625" bestFit="1" customWidth="1"/>
    <col min="12546" max="12546" width="10.85546875" bestFit="1" customWidth="1"/>
    <col min="12547" max="12549" width="9.42578125" bestFit="1" customWidth="1"/>
    <col min="12550" max="12550" width="9.7109375" bestFit="1" customWidth="1"/>
    <col min="12551" max="12551" width="9.42578125" bestFit="1" customWidth="1"/>
    <col min="12552" max="12552" width="9.7109375" bestFit="1" customWidth="1"/>
    <col min="12553" max="12553" width="9.42578125" bestFit="1" customWidth="1"/>
    <col min="12554" max="12554" width="9.7109375" bestFit="1" customWidth="1"/>
    <col min="12555" max="12555" width="9.42578125" bestFit="1" customWidth="1"/>
    <col min="12556" max="12560" width="0" hidden="1" customWidth="1"/>
    <col min="12561" max="12561" width="10.85546875" bestFit="1" customWidth="1"/>
    <col min="12562" max="12562" width="9.7109375" bestFit="1" customWidth="1"/>
    <col min="12563" max="12563" width="9.42578125" bestFit="1" customWidth="1"/>
    <col min="12564" max="12564" width="10.85546875" bestFit="1" customWidth="1"/>
    <col min="12565" max="12565" width="9.7109375" bestFit="1" customWidth="1"/>
    <col min="12566" max="12566" width="9.28515625" bestFit="1" customWidth="1"/>
    <col min="12567" max="12583" width="12.7109375" customWidth="1"/>
    <col min="12584" max="12584" width="9.7109375" bestFit="1" customWidth="1"/>
    <col min="12585" max="12590" width="10.7109375" customWidth="1"/>
    <col min="12801" max="12801" width="52.28515625" bestFit="1" customWidth="1"/>
    <col min="12802" max="12802" width="10.85546875" bestFit="1" customWidth="1"/>
    <col min="12803" max="12805" width="9.42578125" bestFit="1" customWidth="1"/>
    <col min="12806" max="12806" width="9.7109375" bestFit="1" customWidth="1"/>
    <col min="12807" max="12807" width="9.42578125" bestFit="1" customWidth="1"/>
    <col min="12808" max="12808" width="9.7109375" bestFit="1" customWidth="1"/>
    <col min="12809" max="12809" width="9.42578125" bestFit="1" customWidth="1"/>
    <col min="12810" max="12810" width="9.7109375" bestFit="1" customWidth="1"/>
    <col min="12811" max="12811" width="9.42578125" bestFit="1" customWidth="1"/>
    <col min="12812" max="12816" width="0" hidden="1" customWidth="1"/>
    <col min="12817" max="12817" width="10.85546875" bestFit="1" customWidth="1"/>
    <col min="12818" max="12818" width="9.7109375" bestFit="1" customWidth="1"/>
    <col min="12819" max="12819" width="9.42578125" bestFit="1" customWidth="1"/>
    <col min="12820" max="12820" width="10.85546875" bestFit="1" customWidth="1"/>
    <col min="12821" max="12821" width="9.7109375" bestFit="1" customWidth="1"/>
    <col min="12822" max="12822" width="9.28515625" bestFit="1" customWidth="1"/>
    <col min="12823" max="12839" width="12.7109375" customWidth="1"/>
    <col min="12840" max="12840" width="9.7109375" bestFit="1" customWidth="1"/>
    <col min="12841" max="12846" width="10.7109375" customWidth="1"/>
    <col min="13057" max="13057" width="52.28515625" bestFit="1" customWidth="1"/>
    <col min="13058" max="13058" width="10.85546875" bestFit="1" customWidth="1"/>
    <col min="13059" max="13061" width="9.42578125" bestFit="1" customWidth="1"/>
    <col min="13062" max="13062" width="9.7109375" bestFit="1" customWidth="1"/>
    <col min="13063" max="13063" width="9.42578125" bestFit="1" customWidth="1"/>
    <col min="13064" max="13064" width="9.7109375" bestFit="1" customWidth="1"/>
    <col min="13065" max="13065" width="9.42578125" bestFit="1" customWidth="1"/>
    <col min="13066" max="13066" width="9.7109375" bestFit="1" customWidth="1"/>
    <col min="13067" max="13067" width="9.42578125" bestFit="1" customWidth="1"/>
    <col min="13068" max="13072" width="0" hidden="1" customWidth="1"/>
    <col min="13073" max="13073" width="10.85546875" bestFit="1" customWidth="1"/>
    <col min="13074" max="13074" width="9.7109375" bestFit="1" customWidth="1"/>
    <col min="13075" max="13075" width="9.42578125" bestFit="1" customWidth="1"/>
    <col min="13076" max="13076" width="10.85546875" bestFit="1" customWidth="1"/>
    <col min="13077" max="13077" width="9.7109375" bestFit="1" customWidth="1"/>
    <col min="13078" max="13078" width="9.28515625" bestFit="1" customWidth="1"/>
    <col min="13079" max="13095" width="12.7109375" customWidth="1"/>
    <col min="13096" max="13096" width="9.7109375" bestFit="1" customWidth="1"/>
    <col min="13097" max="13102" width="10.7109375" customWidth="1"/>
    <col min="13313" max="13313" width="52.28515625" bestFit="1" customWidth="1"/>
    <col min="13314" max="13314" width="10.85546875" bestFit="1" customWidth="1"/>
    <col min="13315" max="13317" width="9.42578125" bestFit="1" customWidth="1"/>
    <col min="13318" max="13318" width="9.7109375" bestFit="1" customWidth="1"/>
    <col min="13319" max="13319" width="9.42578125" bestFit="1" customWidth="1"/>
    <col min="13320" max="13320" width="9.7109375" bestFit="1" customWidth="1"/>
    <col min="13321" max="13321" width="9.42578125" bestFit="1" customWidth="1"/>
    <col min="13322" max="13322" width="9.7109375" bestFit="1" customWidth="1"/>
    <col min="13323" max="13323" width="9.42578125" bestFit="1" customWidth="1"/>
    <col min="13324" max="13328" width="0" hidden="1" customWidth="1"/>
    <col min="13329" max="13329" width="10.85546875" bestFit="1" customWidth="1"/>
    <col min="13330" max="13330" width="9.7109375" bestFit="1" customWidth="1"/>
    <col min="13331" max="13331" width="9.42578125" bestFit="1" customWidth="1"/>
    <col min="13332" max="13332" width="10.85546875" bestFit="1" customWidth="1"/>
    <col min="13333" max="13333" width="9.7109375" bestFit="1" customWidth="1"/>
    <col min="13334" max="13334" width="9.28515625" bestFit="1" customWidth="1"/>
    <col min="13335" max="13351" width="12.7109375" customWidth="1"/>
    <col min="13352" max="13352" width="9.7109375" bestFit="1" customWidth="1"/>
    <col min="13353" max="13358" width="10.7109375" customWidth="1"/>
    <col min="13569" max="13569" width="52.28515625" bestFit="1" customWidth="1"/>
    <col min="13570" max="13570" width="10.85546875" bestFit="1" customWidth="1"/>
    <col min="13571" max="13573" width="9.42578125" bestFit="1" customWidth="1"/>
    <col min="13574" max="13574" width="9.7109375" bestFit="1" customWidth="1"/>
    <col min="13575" max="13575" width="9.42578125" bestFit="1" customWidth="1"/>
    <col min="13576" max="13576" width="9.7109375" bestFit="1" customWidth="1"/>
    <col min="13577" max="13577" width="9.42578125" bestFit="1" customWidth="1"/>
    <col min="13578" max="13578" width="9.7109375" bestFit="1" customWidth="1"/>
    <col min="13579" max="13579" width="9.42578125" bestFit="1" customWidth="1"/>
    <col min="13580" max="13584" width="0" hidden="1" customWidth="1"/>
    <col min="13585" max="13585" width="10.85546875" bestFit="1" customWidth="1"/>
    <col min="13586" max="13586" width="9.7109375" bestFit="1" customWidth="1"/>
    <col min="13587" max="13587" width="9.42578125" bestFit="1" customWidth="1"/>
    <col min="13588" max="13588" width="10.85546875" bestFit="1" customWidth="1"/>
    <col min="13589" max="13589" width="9.7109375" bestFit="1" customWidth="1"/>
    <col min="13590" max="13590" width="9.28515625" bestFit="1" customWidth="1"/>
    <col min="13591" max="13607" width="12.7109375" customWidth="1"/>
    <col min="13608" max="13608" width="9.7109375" bestFit="1" customWidth="1"/>
    <col min="13609" max="13614" width="10.7109375" customWidth="1"/>
    <col min="13825" max="13825" width="52.28515625" bestFit="1" customWidth="1"/>
    <col min="13826" max="13826" width="10.85546875" bestFit="1" customWidth="1"/>
    <col min="13827" max="13829" width="9.42578125" bestFit="1" customWidth="1"/>
    <col min="13830" max="13830" width="9.7109375" bestFit="1" customWidth="1"/>
    <col min="13831" max="13831" width="9.42578125" bestFit="1" customWidth="1"/>
    <col min="13832" max="13832" width="9.7109375" bestFit="1" customWidth="1"/>
    <col min="13833" max="13833" width="9.42578125" bestFit="1" customWidth="1"/>
    <col min="13834" max="13834" width="9.7109375" bestFit="1" customWidth="1"/>
    <col min="13835" max="13835" width="9.42578125" bestFit="1" customWidth="1"/>
    <col min="13836" max="13840" width="0" hidden="1" customWidth="1"/>
    <col min="13841" max="13841" width="10.85546875" bestFit="1" customWidth="1"/>
    <col min="13842" max="13842" width="9.7109375" bestFit="1" customWidth="1"/>
    <col min="13843" max="13843" width="9.42578125" bestFit="1" customWidth="1"/>
    <col min="13844" max="13844" width="10.85546875" bestFit="1" customWidth="1"/>
    <col min="13845" max="13845" width="9.7109375" bestFit="1" customWidth="1"/>
    <col min="13846" max="13846" width="9.28515625" bestFit="1" customWidth="1"/>
    <col min="13847" max="13863" width="12.7109375" customWidth="1"/>
    <col min="13864" max="13864" width="9.7109375" bestFit="1" customWidth="1"/>
    <col min="13865" max="13870" width="10.7109375" customWidth="1"/>
    <col min="14081" max="14081" width="52.28515625" bestFit="1" customWidth="1"/>
    <col min="14082" max="14082" width="10.85546875" bestFit="1" customWidth="1"/>
    <col min="14083" max="14085" width="9.42578125" bestFit="1" customWidth="1"/>
    <col min="14086" max="14086" width="9.7109375" bestFit="1" customWidth="1"/>
    <col min="14087" max="14087" width="9.42578125" bestFit="1" customWidth="1"/>
    <col min="14088" max="14088" width="9.7109375" bestFit="1" customWidth="1"/>
    <col min="14089" max="14089" width="9.42578125" bestFit="1" customWidth="1"/>
    <col min="14090" max="14090" width="9.7109375" bestFit="1" customWidth="1"/>
    <col min="14091" max="14091" width="9.42578125" bestFit="1" customWidth="1"/>
    <col min="14092" max="14096" width="0" hidden="1" customWidth="1"/>
    <col min="14097" max="14097" width="10.85546875" bestFit="1" customWidth="1"/>
    <col min="14098" max="14098" width="9.7109375" bestFit="1" customWidth="1"/>
    <col min="14099" max="14099" width="9.42578125" bestFit="1" customWidth="1"/>
    <col min="14100" max="14100" width="10.85546875" bestFit="1" customWidth="1"/>
    <col min="14101" max="14101" width="9.7109375" bestFit="1" customWidth="1"/>
    <col min="14102" max="14102" width="9.28515625" bestFit="1" customWidth="1"/>
    <col min="14103" max="14119" width="12.7109375" customWidth="1"/>
    <col min="14120" max="14120" width="9.7109375" bestFit="1" customWidth="1"/>
    <col min="14121" max="14126" width="10.7109375" customWidth="1"/>
    <col min="14337" max="14337" width="52.28515625" bestFit="1" customWidth="1"/>
    <col min="14338" max="14338" width="10.85546875" bestFit="1" customWidth="1"/>
    <col min="14339" max="14341" width="9.42578125" bestFit="1" customWidth="1"/>
    <col min="14342" max="14342" width="9.7109375" bestFit="1" customWidth="1"/>
    <col min="14343" max="14343" width="9.42578125" bestFit="1" customWidth="1"/>
    <col min="14344" max="14344" width="9.7109375" bestFit="1" customWidth="1"/>
    <col min="14345" max="14345" width="9.42578125" bestFit="1" customWidth="1"/>
    <col min="14346" max="14346" width="9.7109375" bestFit="1" customWidth="1"/>
    <col min="14347" max="14347" width="9.42578125" bestFit="1" customWidth="1"/>
    <col min="14348" max="14352" width="0" hidden="1" customWidth="1"/>
    <col min="14353" max="14353" width="10.85546875" bestFit="1" customWidth="1"/>
    <col min="14354" max="14354" width="9.7109375" bestFit="1" customWidth="1"/>
    <col min="14355" max="14355" width="9.42578125" bestFit="1" customWidth="1"/>
    <col min="14356" max="14356" width="10.85546875" bestFit="1" customWidth="1"/>
    <col min="14357" max="14357" width="9.7109375" bestFit="1" customWidth="1"/>
    <col min="14358" max="14358" width="9.28515625" bestFit="1" customWidth="1"/>
    <col min="14359" max="14375" width="12.7109375" customWidth="1"/>
    <col min="14376" max="14376" width="9.7109375" bestFit="1" customWidth="1"/>
    <col min="14377" max="14382" width="10.7109375" customWidth="1"/>
    <col min="14593" max="14593" width="52.28515625" bestFit="1" customWidth="1"/>
    <col min="14594" max="14594" width="10.85546875" bestFit="1" customWidth="1"/>
    <col min="14595" max="14597" width="9.42578125" bestFit="1" customWidth="1"/>
    <col min="14598" max="14598" width="9.7109375" bestFit="1" customWidth="1"/>
    <col min="14599" max="14599" width="9.42578125" bestFit="1" customWidth="1"/>
    <col min="14600" max="14600" width="9.7109375" bestFit="1" customWidth="1"/>
    <col min="14601" max="14601" width="9.42578125" bestFit="1" customWidth="1"/>
    <col min="14602" max="14602" width="9.7109375" bestFit="1" customWidth="1"/>
    <col min="14603" max="14603" width="9.42578125" bestFit="1" customWidth="1"/>
    <col min="14604" max="14608" width="0" hidden="1" customWidth="1"/>
    <col min="14609" max="14609" width="10.85546875" bestFit="1" customWidth="1"/>
    <col min="14610" max="14610" width="9.7109375" bestFit="1" customWidth="1"/>
    <col min="14611" max="14611" width="9.42578125" bestFit="1" customWidth="1"/>
    <col min="14612" max="14612" width="10.85546875" bestFit="1" customWidth="1"/>
    <col min="14613" max="14613" width="9.7109375" bestFit="1" customWidth="1"/>
    <col min="14614" max="14614" width="9.28515625" bestFit="1" customWidth="1"/>
    <col min="14615" max="14631" width="12.7109375" customWidth="1"/>
    <col min="14632" max="14632" width="9.7109375" bestFit="1" customWidth="1"/>
    <col min="14633" max="14638" width="10.7109375" customWidth="1"/>
    <col min="14849" max="14849" width="52.28515625" bestFit="1" customWidth="1"/>
    <col min="14850" max="14850" width="10.85546875" bestFit="1" customWidth="1"/>
    <col min="14851" max="14853" width="9.42578125" bestFit="1" customWidth="1"/>
    <col min="14854" max="14854" width="9.7109375" bestFit="1" customWidth="1"/>
    <col min="14855" max="14855" width="9.42578125" bestFit="1" customWidth="1"/>
    <col min="14856" max="14856" width="9.7109375" bestFit="1" customWidth="1"/>
    <col min="14857" max="14857" width="9.42578125" bestFit="1" customWidth="1"/>
    <col min="14858" max="14858" width="9.7109375" bestFit="1" customWidth="1"/>
    <col min="14859" max="14859" width="9.42578125" bestFit="1" customWidth="1"/>
    <col min="14860" max="14864" width="0" hidden="1" customWidth="1"/>
    <col min="14865" max="14865" width="10.85546875" bestFit="1" customWidth="1"/>
    <col min="14866" max="14866" width="9.7109375" bestFit="1" customWidth="1"/>
    <col min="14867" max="14867" width="9.42578125" bestFit="1" customWidth="1"/>
    <col min="14868" max="14868" width="10.85546875" bestFit="1" customWidth="1"/>
    <col min="14869" max="14869" width="9.7109375" bestFit="1" customWidth="1"/>
    <col min="14870" max="14870" width="9.28515625" bestFit="1" customWidth="1"/>
    <col min="14871" max="14887" width="12.7109375" customWidth="1"/>
    <col min="14888" max="14888" width="9.7109375" bestFit="1" customWidth="1"/>
    <col min="14889" max="14894" width="10.7109375" customWidth="1"/>
    <col min="15105" max="15105" width="52.28515625" bestFit="1" customWidth="1"/>
    <col min="15106" max="15106" width="10.85546875" bestFit="1" customWidth="1"/>
    <col min="15107" max="15109" width="9.42578125" bestFit="1" customWidth="1"/>
    <col min="15110" max="15110" width="9.7109375" bestFit="1" customWidth="1"/>
    <col min="15111" max="15111" width="9.42578125" bestFit="1" customWidth="1"/>
    <col min="15112" max="15112" width="9.7109375" bestFit="1" customWidth="1"/>
    <col min="15113" max="15113" width="9.42578125" bestFit="1" customWidth="1"/>
    <col min="15114" max="15114" width="9.7109375" bestFit="1" customWidth="1"/>
    <col min="15115" max="15115" width="9.42578125" bestFit="1" customWidth="1"/>
    <col min="15116" max="15120" width="0" hidden="1" customWidth="1"/>
    <col min="15121" max="15121" width="10.85546875" bestFit="1" customWidth="1"/>
    <col min="15122" max="15122" width="9.7109375" bestFit="1" customWidth="1"/>
    <col min="15123" max="15123" width="9.42578125" bestFit="1" customWidth="1"/>
    <col min="15124" max="15124" width="10.85546875" bestFit="1" customWidth="1"/>
    <col min="15125" max="15125" width="9.7109375" bestFit="1" customWidth="1"/>
    <col min="15126" max="15126" width="9.28515625" bestFit="1" customWidth="1"/>
    <col min="15127" max="15143" width="12.7109375" customWidth="1"/>
    <col min="15144" max="15144" width="9.7109375" bestFit="1" customWidth="1"/>
    <col min="15145" max="15150" width="10.7109375" customWidth="1"/>
    <col min="15361" max="15361" width="52.28515625" bestFit="1" customWidth="1"/>
    <col min="15362" max="15362" width="10.85546875" bestFit="1" customWidth="1"/>
    <col min="15363" max="15365" width="9.42578125" bestFit="1" customWidth="1"/>
    <col min="15366" max="15366" width="9.7109375" bestFit="1" customWidth="1"/>
    <col min="15367" max="15367" width="9.42578125" bestFit="1" customWidth="1"/>
    <col min="15368" max="15368" width="9.7109375" bestFit="1" customWidth="1"/>
    <col min="15369" max="15369" width="9.42578125" bestFit="1" customWidth="1"/>
    <col min="15370" max="15370" width="9.7109375" bestFit="1" customWidth="1"/>
    <col min="15371" max="15371" width="9.42578125" bestFit="1" customWidth="1"/>
    <col min="15372" max="15376" width="0" hidden="1" customWidth="1"/>
    <col min="15377" max="15377" width="10.85546875" bestFit="1" customWidth="1"/>
    <col min="15378" max="15378" width="9.7109375" bestFit="1" customWidth="1"/>
    <col min="15379" max="15379" width="9.42578125" bestFit="1" customWidth="1"/>
    <col min="15380" max="15380" width="10.85546875" bestFit="1" customWidth="1"/>
    <col min="15381" max="15381" width="9.7109375" bestFit="1" customWidth="1"/>
    <col min="15382" max="15382" width="9.28515625" bestFit="1" customWidth="1"/>
    <col min="15383" max="15399" width="12.7109375" customWidth="1"/>
    <col min="15400" max="15400" width="9.7109375" bestFit="1" customWidth="1"/>
    <col min="15401" max="15406" width="10.7109375" customWidth="1"/>
    <col min="15617" max="15617" width="52.28515625" bestFit="1" customWidth="1"/>
    <col min="15618" max="15618" width="10.85546875" bestFit="1" customWidth="1"/>
    <col min="15619" max="15621" width="9.42578125" bestFit="1" customWidth="1"/>
    <col min="15622" max="15622" width="9.7109375" bestFit="1" customWidth="1"/>
    <col min="15623" max="15623" width="9.42578125" bestFit="1" customWidth="1"/>
    <col min="15624" max="15624" width="9.7109375" bestFit="1" customWidth="1"/>
    <col min="15625" max="15625" width="9.42578125" bestFit="1" customWidth="1"/>
    <col min="15626" max="15626" width="9.7109375" bestFit="1" customWidth="1"/>
    <col min="15627" max="15627" width="9.42578125" bestFit="1" customWidth="1"/>
    <col min="15628" max="15632" width="0" hidden="1" customWidth="1"/>
    <col min="15633" max="15633" width="10.85546875" bestFit="1" customWidth="1"/>
    <col min="15634" max="15634" width="9.7109375" bestFit="1" customWidth="1"/>
    <col min="15635" max="15635" width="9.42578125" bestFit="1" customWidth="1"/>
    <col min="15636" max="15636" width="10.85546875" bestFit="1" customWidth="1"/>
    <col min="15637" max="15637" width="9.7109375" bestFit="1" customWidth="1"/>
    <col min="15638" max="15638" width="9.28515625" bestFit="1" customWidth="1"/>
    <col min="15639" max="15655" width="12.7109375" customWidth="1"/>
    <col min="15656" max="15656" width="9.7109375" bestFit="1" customWidth="1"/>
    <col min="15657" max="15662" width="10.7109375" customWidth="1"/>
    <col min="15873" max="15873" width="52.28515625" bestFit="1" customWidth="1"/>
    <col min="15874" max="15874" width="10.85546875" bestFit="1" customWidth="1"/>
    <col min="15875" max="15877" width="9.42578125" bestFit="1" customWidth="1"/>
    <col min="15878" max="15878" width="9.7109375" bestFit="1" customWidth="1"/>
    <col min="15879" max="15879" width="9.42578125" bestFit="1" customWidth="1"/>
    <col min="15880" max="15880" width="9.7109375" bestFit="1" customWidth="1"/>
    <col min="15881" max="15881" width="9.42578125" bestFit="1" customWidth="1"/>
    <col min="15882" max="15882" width="9.7109375" bestFit="1" customWidth="1"/>
    <col min="15883" max="15883" width="9.42578125" bestFit="1" customWidth="1"/>
    <col min="15884" max="15888" width="0" hidden="1" customWidth="1"/>
    <col min="15889" max="15889" width="10.85546875" bestFit="1" customWidth="1"/>
    <col min="15890" max="15890" width="9.7109375" bestFit="1" customWidth="1"/>
    <col min="15891" max="15891" width="9.42578125" bestFit="1" customWidth="1"/>
    <col min="15892" max="15892" width="10.85546875" bestFit="1" customWidth="1"/>
    <col min="15893" max="15893" width="9.7109375" bestFit="1" customWidth="1"/>
    <col min="15894" max="15894" width="9.28515625" bestFit="1" customWidth="1"/>
    <col min="15895" max="15911" width="12.7109375" customWidth="1"/>
    <col min="15912" max="15912" width="9.7109375" bestFit="1" customWidth="1"/>
    <col min="15913" max="15918" width="10.7109375" customWidth="1"/>
    <col min="16129" max="16129" width="52.28515625" bestFit="1" customWidth="1"/>
    <col min="16130" max="16130" width="10.85546875" bestFit="1" customWidth="1"/>
    <col min="16131" max="16133" width="9.42578125" bestFit="1" customWidth="1"/>
    <col min="16134" max="16134" width="9.7109375" bestFit="1" customWidth="1"/>
    <col min="16135" max="16135" width="9.42578125" bestFit="1" customWidth="1"/>
    <col min="16136" max="16136" width="9.7109375" bestFit="1" customWidth="1"/>
    <col min="16137" max="16137" width="9.42578125" bestFit="1" customWidth="1"/>
    <col min="16138" max="16138" width="9.7109375" bestFit="1" customWidth="1"/>
    <col min="16139" max="16139" width="9.42578125" bestFit="1" customWidth="1"/>
    <col min="16140" max="16144" width="0" hidden="1" customWidth="1"/>
    <col min="16145" max="16145" width="10.85546875" bestFit="1" customWidth="1"/>
    <col min="16146" max="16146" width="9.7109375" bestFit="1" customWidth="1"/>
    <col min="16147" max="16147" width="9.42578125" bestFit="1" customWidth="1"/>
    <col min="16148" max="16148" width="10.85546875" bestFit="1" customWidth="1"/>
    <col min="16149" max="16149" width="9.7109375" bestFit="1" customWidth="1"/>
    <col min="16150" max="16150" width="9.28515625" bestFit="1" customWidth="1"/>
    <col min="16151" max="16167" width="12.7109375" customWidth="1"/>
    <col min="16168" max="16168" width="9.7109375" bestFit="1" customWidth="1"/>
    <col min="16169" max="16174" width="10.7109375" customWidth="1"/>
  </cols>
  <sheetData>
    <row r="1" spans="1:46">
      <c r="U1" s="1" t="s">
        <v>1001</v>
      </c>
    </row>
    <row r="3" spans="1:46">
      <c r="B3" s="909" t="s">
        <v>48</v>
      </c>
      <c r="C3" s="909"/>
      <c r="D3" s="909"/>
      <c r="E3" s="909"/>
      <c r="F3" s="909"/>
      <c r="G3" s="909"/>
      <c r="H3" s="909"/>
      <c r="I3" s="909"/>
      <c r="J3" s="909"/>
      <c r="K3" s="909"/>
      <c r="L3" s="909"/>
      <c r="M3" s="909"/>
      <c r="N3" s="909"/>
      <c r="O3" s="909"/>
      <c r="P3" s="909"/>
      <c r="Q3" s="909"/>
      <c r="R3" s="909"/>
      <c r="S3" s="909"/>
      <c r="T3" s="909"/>
      <c r="U3" s="909"/>
      <c r="V3" s="909"/>
      <c r="Z3" s="87"/>
      <c r="AA3" s="87"/>
      <c r="AB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</row>
    <row r="4" spans="1:46" ht="15" customHeight="1">
      <c r="A4" s="82"/>
      <c r="B4" s="902" t="s">
        <v>49</v>
      </c>
      <c r="C4" s="902"/>
      <c r="D4" s="902"/>
      <c r="E4" s="902"/>
      <c r="F4" s="902"/>
      <c r="G4" s="902"/>
      <c r="H4" s="902"/>
      <c r="I4" s="902"/>
      <c r="J4" s="902"/>
      <c r="K4" s="902"/>
      <c r="L4" s="902"/>
      <c r="M4" s="902"/>
      <c r="N4" s="902"/>
      <c r="O4" s="902"/>
      <c r="P4" s="902"/>
      <c r="Q4" s="902"/>
      <c r="R4" s="902"/>
      <c r="S4" s="902"/>
      <c r="T4" s="902"/>
      <c r="U4" s="902"/>
      <c r="V4" s="902"/>
      <c r="W4" s="82"/>
      <c r="X4" s="82"/>
      <c r="Y4" s="82"/>
      <c r="Z4" s="89"/>
      <c r="AA4" s="89"/>
      <c r="AB4" s="89"/>
      <c r="AI4" s="89"/>
      <c r="AJ4" s="89"/>
      <c r="AK4" s="89"/>
      <c r="AL4" s="89"/>
      <c r="AM4" s="89"/>
      <c r="AN4" s="89"/>
      <c r="AO4" s="89"/>
      <c r="AP4" s="89"/>
      <c r="AQ4" s="89"/>
      <c r="AR4" s="89"/>
      <c r="AS4" s="89"/>
      <c r="AT4" s="89"/>
    </row>
    <row r="5" spans="1:46" ht="32.25" customHeight="1">
      <c r="A5" s="81"/>
      <c r="B5" s="1119" t="s">
        <v>465</v>
      </c>
      <c r="C5" s="1119"/>
      <c r="D5" s="1119"/>
      <c r="E5" s="1119"/>
      <c r="F5" s="1119"/>
      <c r="G5" s="1119"/>
      <c r="H5" s="1119"/>
      <c r="I5" s="1119"/>
      <c r="J5" s="1119"/>
      <c r="K5" s="1119"/>
      <c r="L5" s="1119"/>
      <c r="M5" s="1119"/>
      <c r="N5" s="1119"/>
      <c r="O5" s="1119"/>
      <c r="P5" s="1119"/>
      <c r="Q5" s="1119"/>
      <c r="R5" s="1119"/>
      <c r="S5" s="1119"/>
      <c r="T5" s="1119"/>
      <c r="U5" s="1119"/>
      <c r="V5" s="1119"/>
      <c r="W5" s="81"/>
      <c r="X5" s="81"/>
      <c r="Y5" s="81"/>
      <c r="Z5" s="91"/>
      <c r="AA5" s="91"/>
      <c r="AB5" s="91"/>
      <c r="AI5" s="91"/>
      <c r="AJ5" s="91"/>
      <c r="AK5" s="91"/>
      <c r="AL5" s="91"/>
      <c r="AM5" s="91"/>
      <c r="AN5" s="91"/>
      <c r="AO5" s="1180" t="s">
        <v>466</v>
      </c>
      <c r="AP5" s="1180"/>
      <c r="AQ5" s="1180"/>
      <c r="AR5" s="1180"/>
      <c r="AS5" s="1180"/>
      <c r="AT5" s="1180"/>
    </row>
    <row r="6" spans="1:46" ht="16.5" thickBot="1">
      <c r="A6" s="128" t="s">
        <v>1245</v>
      </c>
      <c r="B6" s="128"/>
      <c r="C6" s="128"/>
      <c r="D6" s="128"/>
      <c r="E6" s="129"/>
      <c r="F6" s="128"/>
      <c r="G6" s="129"/>
      <c r="H6" s="1192" t="s">
        <v>1265</v>
      </c>
      <c r="I6" s="1192"/>
      <c r="J6" s="1192"/>
      <c r="K6" s="1192"/>
      <c r="L6" s="129"/>
      <c r="M6" s="129"/>
      <c r="N6" s="128"/>
      <c r="O6" s="128"/>
      <c r="P6" s="129"/>
      <c r="Q6" s="128"/>
      <c r="R6" s="128"/>
      <c r="S6" s="129"/>
      <c r="T6" s="128"/>
      <c r="U6" s="128"/>
      <c r="V6" s="129"/>
      <c r="W6" s="129"/>
      <c r="X6" s="129"/>
      <c r="Y6" s="129"/>
      <c r="Z6" s="129"/>
      <c r="AA6" s="129"/>
      <c r="AB6" s="129"/>
      <c r="AC6" s="129"/>
      <c r="AD6" s="129"/>
      <c r="AE6" s="129"/>
      <c r="AF6" s="129"/>
      <c r="AG6" s="129"/>
      <c r="AH6" s="129"/>
      <c r="AI6" s="129"/>
      <c r="AJ6" s="129"/>
      <c r="AK6" s="129"/>
      <c r="AL6" s="129"/>
      <c r="AM6" s="129"/>
      <c r="AN6" s="129"/>
      <c r="AO6" s="1181">
        <v>0.63</v>
      </c>
      <c r="AP6" s="1182"/>
      <c r="AQ6" s="1182"/>
      <c r="AR6" s="1182"/>
      <c r="AS6" s="1182"/>
      <c r="AT6" s="1183"/>
    </row>
    <row r="7" spans="1:46" ht="165.75">
      <c r="A7" s="1193" t="s">
        <v>467</v>
      </c>
      <c r="B7" s="1195" t="s">
        <v>468</v>
      </c>
      <c r="C7" s="1184"/>
      <c r="D7" s="1184" t="s">
        <v>469</v>
      </c>
      <c r="E7" s="1184"/>
      <c r="F7" s="1184" t="s">
        <v>470</v>
      </c>
      <c r="G7" s="1196"/>
      <c r="H7" s="1184" t="s">
        <v>471</v>
      </c>
      <c r="I7" s="1196"/>
      <c r="J7" s="1184" t="s">
        <v>472</v>
      </c>
      <c r="K7" s="1184"/>
      <c r="L7" s="1185" t="s">
        <v>473</v>
      </c>
      <c r="M7" s="1185"/>
      <c r="N7" s="1185" t="s">
        <v>474</v>
      </c>
      <c r="O7" s="1185"/>
      <c r="P7" s="1186"/>
      <c r="Q7" s="1187" t="s">
        <v>475</v>
      </c>
      <c r="R7" s="1187"/>
      <c r="S7" s="1188"/>
      <c r="T7" s="1189" t="s">
        <v>476</v>
      </c>
      <c r="U7" s="1190"/>
      <c r="V7" s="1191"/>
      <c r="W7" s="130" t="s">
        <v>477</v>
      </c>
      <c r="X7" s="131" t="s">
        <v>478</v>
      </c>
      <c r="Y7" s="674" t="s">
        <v>1321</v>
      </c>
      <c r="Z7" s="675" t="s">
        <v>479</v>
      </c>
      <c r="AA7" s="675" t="s">
        <v>480</v>
      </c>
      <c r="AB7" s="675" t="s">
        <v>1252</v>
      </c>
      <c r="AC7" s="133" t="s">
        <v>477</v>
      </c>
      <c r="AD7" s="133" t="s">
        <v>478</v>
      </c>
      <c r="AE7" s="133" t="s">
        <v>481</v>
      </c>
      <c r="AF7" s="132" t="s">
        <v>479</v>
      </c>
      <c r="AG7" s="132" t="s">
        <v>480</v>
      </c>
      <c r="AH7" s="132" t="s">
        <v>482</v>
      </c>
      <c r="AI7" s="134" t="s">
        <v>483</v>
      </c>
      <c r="AJ7" s="134" t="s">
        <v>484</v>
      </c>
      <c r="AK7" s="134" t="s">
        <v>483</v>
      </c>
      <c r="AL7" s="134" t="s">
        <v>484</v>
      </c>
      <c r="AM7" s="134" t="s">
        <v>483</v>
      </c>
      <c r="AN7" s="134" t="s">
        <v>484</v>
      </c>
      <c r="AO7" s="135" t="s">
        <v>483</v>
      </c>
      <c r="AP7" s="135" t="s">
        <v>484</v>
      </c>
      <c r="AQ7" s="135" t="s">
        <v>483</v>
      </c>
      <c r="AR7" s="135" t="s">
        <v>484</v>
      </c>
      <c r="AS7" s="135" t="s">
        <v>483</v>
      </c>
      <c r="AT7" s="135" t="s">
        <v>484</v>
      </c>
    </row>
    <row r="8" spans="1:46" ht="24.75" thickBot="1">
      <c r="A8" s="1194"/>
      <c r="B8" s="136" t="s">
        <v>485</v>
      </c>
      <c r="C8" s="137" t="s">
        <v>486</v>
      </c>
      <c r="D8" s="137" t="s">
        <v>485</v>
      </c>
      <c r="E8" s="137" t="s">
        <v>486</v>
      </c>
      <c r="F8" s="137" t="s">
        <v>485</v>
      </c>
      <c r="G8" s="138" t="s">
        <v>486</v>
      </c>
      <c r="H8" s="137" t="s">
        <v>485</v>
      </c>
      <c r="I8" s="138" t="s">
        <v>486</v>
      </c>
      <c r="J8" s="137" t="s">
        <v>485</v>
      </c>
      <c r="K8" s="137" t="s">
        <v>486</v>
      </c>
      <c r="L8" s="137" t="s">
        <v>485</v>
      </c>
      <c r="M8" s="137" t="s">
        <v>486</v>
      </c>
      <c r="N8" s="137" t="s">
        <v>485</v>
      </c>
      <c r="O8" s="137" t="s">
        <v>487</v>
      </c>
      <c r="P8" s="138" t="s">
        <v>486</v>
      </c>
      <c r="Q8" s="137" t="s">
        <v>485</v>
      </c>
      <c r="R8" s="137" t="s">
        <v>487</v>
      </c>
      <c r="S8" s="138" t="s">
        <v>486</v>
      </c>
      <c r="T8" s="137" t="s">
        <v>485</v>
      </c>
      <c r="U8" s="137" t="s">
        <v>487</v>
      </c>
      <c r="V8" s="138" t="s">
        <v>486</v>
      </c>
      <c r="W8" s="139" t="s">
        <v>488</v>
      </c>
      <c r="X8" s="139" t="s">
        <v>488</v>
      </c>
      <c r="Y8" s="139" t="s">
        <v>485</v>
      </c>
      <c r="Z8" s="139" t="s">
        <v>488</v>
      </c>
      <c r="AA8" s="139" t="s">
        <v>488</v>
      </c>
      <c r="AB8" s="139" t="s">
        <v>485</v>
      </c>
      <c r="AC8" s="140" t="s">
        <v>489</v>
      </c>
      <c r="AD8" s="140" t="s">
        <v>489</v>
      </c>
      <c r="AE8" s="140" t="s">
        <v>485</v>
      </c>
      <c r="AF8" s="140" t="s">
        <v>489</v>
      </c>
      <c r="AG8" s="140" t="s">
        <v>489</v>
      </c>
      <c r="AH8" s="140" t="s">
        <v>485</v>
      </c>
      <c r="AI8" s="141" t="s">
        <v>490</v>
      </c>
      <c r="AJ8" s="141" t="s">
        <v>490</v>
      </c>
      <c r="AK8" s="141" t="s">
        <v>491</v>
      </c>
      <c r="AL8" s="141" t="s">
        <v>491</v>
      </c>
      <c r="AM8" s="677" t="s">
        <v>492</v>
      </c>
      <c r="AN8" s="141" t="s">
        <v>492</v>
      </c>
      <c r="AO8" s="141" t="s">
        <v>490</v>
      </c>
      <c r="AP8" s="141" t="s">
        <v>490</v>
      </c>
      <c r="AQ8" s="141" t="s">
        <v>491</v>
      </c>
      <c r="AR8" s="141" t="s">
        <v>491</v>
      </c>
      <c r="AS8" s="677" t="s">
        <v>492</v>
      </c>
      <c r="AT8" s="141" t="s">
        <v>492</v>
      </c>
    </row>
    <row r="9" spans="1:46" ht="34.5" thickBot="1">
      <c r="A9" s="142">
        <v>1</v>
      </c>
      <c r="B9" s="143" t="s">
        <v>1246</v>
      </c>
      <c r="C9" s="144">
        <v>3</v>
      </c>
      <c r="D9" s="144">
        <v>4</v>
      </c>
      <c r="E9" s="144" t="s">
        <v>1247</v>
      </c>
      <c r="F9" s="144">
        <v>6</v>
      </c>
      <c r="G9" s="144" t="s">
        <v>1248</v>
      </c>
      <c r="H9" s="144" t="s">
        <v>493</v>
      </c>
      <c r="I9" s="144" t="s">
        <v>1249</v>
      </c>
      <c r="J9" s="144">
        <v>8</v>
      </c>
      <c r="K9" s="145" t="s">
        <v>1250</v>
      </c>
      <c r="L9" s="146">
        <v>10</v>
      </c>
      <c r="M9" s="147" t="s">
        <v>494</v>
      </c>
      <c r="N9" s="147" t="s">
        <v>495</v>
      </c>
      <c r="O9" s="147" t="s">
        <v>496</v>
      </c>
      <c r="P9" s="146" t="s">
        <v>497</v>
      </c>
      <c r="Q9" s="147" t="s">
        <v>498</v>
      </c>
      <c r="R9" s="147" t="s">
        <v>499</v>
      </c>
      <c r="S9" s="146" t="s">
        <v>500</v>
      </c>
      <c r="T9" s="147" t="s">
        <v>501</v>
      </c>
      <c r="U9" s="147" t="s">
        <v>502</v>
      </c>
      <c r="V9" s="146" t="s">
        <v>503</v>
      </c>
      <c r="W9" s="148" t="s">
        <v>504</v>
      </c>
      <c r="X9" s="148" t="s">
        <v>505</v>
      </c>
      <c r="Y9" s="676" t="s">
        <v>1251</v>
      </c>
      <c r="Z9" s="148" t="s">
        <v>506</v>
      </c>
      <c r="AA9" s="148" t="s">
        <v>507</v>
      </c>
      <c r="AB9" s="676" t="s">
        <v>1253</v>
      </c>
      <c r="AC9" s="148" t="s">
        <v>508</v>
      </c>
      <c r="AD9" s="148" t="s">
        <v>509</v>
      </c>
      <c r="AE9" s="148" t="s">
        <v>510</v>
      </c>
      <c r="AF9" s="148" t="s">
        <v>511</v>
      </c>
      <c r="AG9" s="148" t="s">
        <v>512</v>
      </c>
      <c r="AH9" s="148" t="s">
        <v>513</v>
      </c>
      <c r="AI9" s="148" t="s">
        <v>514</v>
      </c>
      <c r="AJ9" s="148" t="s">
        <v>515</v>
      </c>
      <c r="AK9" s="148" t="s">
        <v>516</v>
      </c>
      <c r="AL9" s="148" t="s">
        <v>517</v>
      </c>
      <c r="AM9" s="148" t="s">
        <v>518</v>
      </c>
      <c r="AN9" s="148" t="s">
        <v>519</v>
      </c>
      <c r="AO9" s="148" t="s">
        <v>520</v>
      </c>
      <c r="AP9" s="148" t="s">
        <v>521</v>
      </c>
      <c r="AQ9" s="148" t="s">
        <v>522</v>
      </c>
      <c r="AR9" s="148" t="s">
        <v>523</v>
      </c>
      <c r="AS9" s="148" t="s">
        <v>524</v>
      </c>
      <c r="AT9" s="148" t="s">
        <v>525</v>
      </c>
    </row>
    <row r="10" spans="1:46">
      <c r="A10" s="149" t="s">
        <v>526</v>
      </c>
      <c r="B10" s="150"/>
      <c r="C10" s="151"/>
      <c r="D10" s="151"/>
      <c r="E10" s="151"/>
      <c r="F10" s="151"/>
      <c r="G10" s="152"/>
      <c r="H10" s="151"/>
      <c r="I10" s="152"/>
      <c r="J10" s="151"/>
      <c r="K10" s="151"/>
      <c r="L10" s="151"/>
      <c r="M10" s="151"/>
      <c r="N10" s="151"/>
      <c r="O10" s="151"/>
      <c r="P10" s="152"/>
      <c r="Q10" s="151"/>
      <c r="R10" s="151"/>
      <c r="S10" s="152"/>
      <c r="T10" s="151"/>
      <c r="U10" s="151"/>
      <c r="V10" s="152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</row>
    <row r="11" spans="1:46">
      <c r="A11" s="154" t="s">
        <v>527</v>
      </c>
      <c r="B11" s="155"/>
      <c r="C11" s="156"/>
      <c r="D11" s="156"/>
      <c r="E11" s="156"/>
      <c r="F11" s="156"/>
      <c r="G11" s="157"/>
      <c r="H11" s="156"/>
      <c r="I11" s="157"/>
      <c r="J11" s="156"/>
      <c r="K11" s="156"/>
      <c r="L11" s="156"/>
      <c r="M11" s="156"/>
      <c r="N11" s="156"/>
      <c r="O11" s="157"/>
      <c r="P11" s="157"/>
      <c r="Q11" s="156"/>
      <c r="R11" s="157"/>
      <c r="S11" s="157"/>
      <c r="T11" s="156"/>
      <c r="U11" s="157"/>
      <c r="V11" s="157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</row>
    <row r="12" spans="1:46" ht="30" hidden="1">
      <c r="A12" s="159" t="s">
        <v>528</v>
      </c>
      <c r="B12" s="160">
        <f>C12*247</f>
        <v>6669</v>
      </c>
      <c r="C12" s="161">
        <v>27</v>
      </c>
      <c r="D12" s="162">
        <f>394/0.95*0.25</f>
        <v>103.68</v>
      </c>
      <c r="E12" s="163">
        <f>D12/247</f>
        <v>0.42</v>
      </c>
      <c r="F12" s="162">
        <f>1203/12*4</f>
        <v>401</v>
      </c>
      <c r="G12" s="164">
        <f>F12/247</f>
        <v>1.62</v>
      </c>
      <c r="H12" s="162">
        <f>859/12*4</f>
        <v>286.33</v>
      </c>
      <c r="I12" s="164">
        <f>H12/247</f>
        <v>1.1599999999999999</v>
      </c>
      <c r="J12" s="162">
        <f>1437/12*4</f>
        <v>479</v>
      </c>
      <c r="K12" s="163">
        <f>J12/247</f>
        <v>1.94</v>
      </c>
      <c r="L12" s="162">
        <f>7068/12*4</f>
        <v>2356</v>
      </c>
      <c r="M12" s="163">
        <f>L12/247</f>
        <v>9.5399999999999991</v>
      </c>
      <c r="N12" s="163">
        <f>B12+D12+F12+J12+L12</f>
        <v>10008.68</v>
      </c>
      <c r="O12" s="164">
        <f>N12/12</f>
        <v>834.06</v>
      </c>
      <c r="P12" s="164">
        <f>C12+E12+G12+K12+M12</f>
        <v>40.520000000000003</v>
      </c>
      <c r="Q12" s="165">
        <f>B12+D12+F12+J12</f>
        <v>7652.68</v>
      </c>
      <c r="R12" s="164">
        <f>Q12/12</f>
        <v>637.72</v>
      </c>
      <c r="S12" s="164">
        <f>C12+E12+G12+K12</f>
        <v>30.98</v>
      </c>
      <c r="T12" s="163">
        <f>B12+D12+H12</f>
        <v>7059.01</v>
      </c>
      <c r="U12" s="164">
        <f>T12/12</f>
        <v>588.25</v>
      </c>
      <c r="V12" s="164">
        <f>C12+E12+I12</f>
        <v>28.58</v>
      </c>
      <c r="W12" s="166"/>
      <c r="X12" s="166"/>
      <c r="Y12" s="167"/>
      <c r="Z12" s="166"/>
      <c r="AA12" s="166"/>
      <c r="AB12" s="167"/>
      <c r="AC12" s="166">
        <f>AE12/Q12</f>
        <v>0.77</v>
      </c>
      <c r="AD12" s="166">
        <f>AE12/T12</f>
        <v>0.84</v>
      </c>
      <c r="AE12" s="168">
        <f>24*247</f>
        <v>5928</v>
      </c>
      <c r="AF12" s="166">
        <f>AH12/Q12</f>
        <v>0.39</v>
      </c>
      <c r="AG12" s="166">
        <f>AH12/T12</f>
        <v>0.42</v>
      </c>
      <c r="AH12" s="168">
        <f>24*247*0.5</f>
        <v>2964</v>
      </c>
      <c r="AI12" s="167"/>
      <c r="AJ12" s="169">
        <f>Q12-(Q12*AC12)</f>
        <v>1760.12</v>
      </c>
      <c r="AK12" s="167"/>
      <c r="AL12" s="169">
        <f>Q12</f>
        <v>7652.68</v>
      </c>
      <c r="AM12" s="167"/>
      <c r="AN12" s="169">
        <f>Q12-Q12*AF12</f>
        <v>4668.13</v>
      </c>
      <c r="AO12" s="167"/>
      <c r="AP12" s="169">
        <f>AJ12*$AO$6</f>
        <v>1108.8800000000001</v>
      </c>
      <c r="AQ12" s="167"/>
      <c r="AR12" s="169">
        <f>AL12*$AO$6</f>
        <v>4821.1899999999996</v>
      </c>
      <c r="AS12" s="167"/>
      <c r="AT12" s="169">
        <f>AN12*$AO$6</f>
        <v>2940.92</v>
      </c>
    </row>
    <row r="13" spans="1:46" hidden="1">
      <c r="A13" s="159" t="s">
        <v>529</v>
      </c>
      <c r="B13" s="160">
        <f>C13*247</f>
        <v>18122.39</v>
      </c>
      <c r="C13" s="161">
        <v>73.37</v>
      </c>
      <c r="D13" s="162">
        <f>394/0.95*0.75</f>
        <v>311.05</v>
      </c>
      <c r="E13" s="163">
        <f>D13/247</f>
        <v>1.26</v>
      </c>
      <c r="F13" s="162">
        <f>1203/12*9</f>
        <v>902.25</v>
      </c>
      <c r="G13" s="164">
        <f>F13/247</f>
        <v>3.65</v>
      </c>
      <c r="H13" s="162">
        <f>1203/12*9</f>
        <v>902.25</v>
      </c>
      <c r="I13" s="164">
        <f>H13/247</f>
        <v>3.65</v>
      </c>
      <c r="J13" s="162">
        <v>1437</v>
      </c>
      <c r="K13" s="163">
        <f>J13/247</f>
        <v>5.82</v>
      </c>
      <c r="L13" s="162">
        <f>6796/12*9</f>
        <v>5097</v>
      </c>
      <c r="M13" s="163">
        <f>L13/247</f>
        <v>20.64</v>
      </c>
      <c r="N13" s="163">
        <f t="shared" ref="N13:N19" si="0">B13+D13+F13+J13+L13</f>
        <v>25869.69</v>
      </c>
      <c r="O13" s="164">
        <f t="shared" ref="O13:O19" si="1">N13/12</f>
        <v>2155.81</v>
      </c>
      <c r="P13" s="164">
        <f t="shared" ref="P13:P19" si="2">C13+E13+G13+K13+M13</f>
        <v>104.74</v>
      </c>
      <c r="Q13" s="165">
        <f t="shared" ref="Q13:Q20" si="3">B13+D13+F13+J13</f>
        <v>20772.689999999999</v>
      </c>
      <c r="R13" s="164">
        <f t="shared" ref="R13:R20" si="4">Q13/12</f>
        <v>1731.06</v>
      </c>
      <c r="S13" s="164">
        <f t="shared" ref="S13:S20" si="5">C13+E13+G13+K13</f>
        <v>84.1</v>
      </c>
      <c r="T13" s="163">
        <f t="shared" ref="T13:T20" si="6">B13+D13+H13</f>
        <v>19335.689999999999</v>
      </c>
      <c r="U13" s="164">
        <f t="shared" ref="U13:U20" si="7">T13/12</f>
        <v>1611.31</v>
      </c>
      <c r="V13" s="164">
        <f t="shared" ref="V13:V20" si="8">C13+E13+I13</f>
        <v>78.28</v>
      </c>
      <c r="W13" s="170"/>
      <c r="X13" s="170"/>
      <c r="Y13" s="171"/>
      <c r="Z13" s="170"/>
      <c r="AA13" s="170"/>
      <c r="AB13" s="171"/>
      <c r="AC13" s="166"/>
      <c r="AD13" s="166"/>
      <c r="AE13" s="158"/>
      <c r="AF13" s="166"/>
      <c r="AG13" s="166"/>
      <c r="AH13" s="158"/>
      <c r="AI13" s="171"/>
      <c r="AJ13" s="171"/>
      <c r="AK13" s="171"/>
      <c r="AL13" s="171"/>
      <c r="AM13" s="171"/>
      <c r="AN13" s="171"/>
      <c r="AO13" s="171"/>
      <c r="AP13" s="171"/>
      <c r="AQ13" s="171"/>
      <c r="AR13" s="171"/>
      <c r="AS13" s="171"/>
      <c r="AT13" s="171"/>
    </row>
    <row r="14" spans="1:46">
      <c r="A14" s="159" t="s">
        <v>530</v>
      </c>
      <c r="B14" s="160">
        <f>C14*248</f>
        <v>25407.599999999999</v>
      </c>
      <c r="C14" s="161">
        <v>102.45</v>
      </c>
      <c r="D14" s="162">
        <v>394</v>
      </c>
      <c r="E14" s="163">
        <f>D14/248</f>
        <v>1.59</v>
      </c>
      <c r="F14" s="162">
        <v>1203</v>
      </c>
      <c r="G14" s="164">
        <f>F14/248</f>
        <v>4.8499999999999996</v>
      </c>
      <c r="H14" s="162">
        <v>859</v>
      </c>
      <c r="I14" s="164">
        <f>H14/248</f>
        <v>3.46</v>
      </c>
      <c r="J14" s="162">
        <v>1437</v>
      </c>
      <c r="K14" s="163">
        <f>J14/248</f>
        <v>5.79</v>
      </c>
      <c r="L14" s="162">
        <v>7068</v>
      </c>
      <c r="M14" s="163">
        <f>L14/247</f>
        <v>28.62</v>
      </c>
      <c r="N14" s="163">
        <f t="shared" si="0"/>
        <v>35509.599999999999</v>
      </c>
      <c r="O14" s="164">
        <f t="shared" si="1"/>
        <v>2959.13</v>
      </c>
      <c r="P14" s="164">
        <f t="shared" si="2"/>
        <v>143.30000000000001</v>
      </c>
      <c r="Q14" s="172">
        <f t="shared" si="3"/>
        <v>28441.599999999999</v>
      </c>
      <c r="R14" s="164">
        <f t="shared" si="4"/>
        <v>2370.13</v>
      </c>
      <c r="S14" s="164">
        <f t="shared" si="5"/>
        <v>114.68</v>
      </c>
      <c r="T14" s="163">
        <f t="shared" si="6"/>
        <v>26660.6</v>
      </c>
      <c r="U14" s="164">
        <f t="shared" si="7"/>
        <v>2221.7199999999998</v>
      </c>
      <c r="V14" s="164">
        <f t="shared" si="8"/>
        <v>107.5</v>
      </c>
      <c r="W14" s="166">
        <f>Y14/Q14</f>
        <v>0.78</v>
      </c>
      <c r="X14" s="166">
        <f>Y14/T14</f>
        <v>0.84</v>
      </c>
      <c r="Y14" s="168">
        <f>90*248</f>
        <v>22320</v>
      </c>
      <c r="Z14" s="166">
        <f>AB14/Q14</f>
        <v>0.39</v>
      </c>
      <c r="AA14" s="166">
        <f>AB14/T14</f>
        <v>0.42</v>
      </c>
      <c r="AB14" s="168">
        <f>90*248*0.5</f>
        <v>11160</v>
      </c>
      <c r="AC14" s="166"/>
      <c r="AD14" s="166"/>
      <c r="AE14" s="173"/>
      <c r="AF14" s="166"/>
      <c r="AG14" s="166"/>
      <c r="AH14" s="173"/>
      <c r="AI14" s="168">
        <f>Q14-(Q14*W14)</f>
        <v>6257.15</v>
      </c>
      <c r="AJ14" s="168"/>
      <c r="AK14" s="168">
        <f>Q14</f>
        <v>28441.599999999999</v>
      </c>
      <c r="AL14" s="168"/>
      <c r="AM14" s="168">
        <f>Q14-Q14*Z14</f>
        <v>17349.38</v>
      </c>
      <c r="AN14" s="168"/>
      <c r="AO14" s="168">
        <f>AI14*$AO$6</f>
        <v>3942</v>
      </c>
      <c r="AP14" s="168"/>
      <c r="AQ14" s="168">
        <f>AK14*$AO$6</f>
        <v>17918.21</v>
      </c>
      <c r="AR14" s="168"/>
      <c r="AS14" s="168">
        <f>AM14*$AO$6</f>
        <v>10930.11</v>
      </c>
      <c r="AT14" s="168"/>
    </row>
    <row r="15" spans="1:46" ht="30" hidden="1">
      <c r="A15" s="159" t="s">
        <v>531</v>
      </c>
      <c r="B15" s="160">
        <f>C15*247</f>
        <v>21242</v>
      </c>
      <c r="C15" s="161">
        <v>86</v>
      </c>
      <c r="D15" s="162">
        <f>199/0.95*1</f>
        <v>209.47</v>
      </c>
      <c r="E15" s="163">
        <f>D15/247</f>
        <v>0.85</v>
      </c>
      <c r="F15" s="162">
        <v>1012</v>
      </c>
      <c r="G15" s="164">
        <f>F15/247</f>
        <v>4.0999999999999996</v>
      </c>
      <c r="H15" s="162">
        <v>1012</v>
      </c>
      <c r="I15" s="164">
        <f>H15/247</f>
        <v>4.0999999999999996</v>
      </c>
      <c r="J15" s="162">
        <v>1209</v>
      </c>
      <c r="K15" s="163">
        <f>J15/247</f>
        <v>4.8899999999999997</v>
      </c>
      <c r="L15" s="162">
        <f>6327.39</f>
        <v>6327.39</v>
      </c>
      <c r="M15" s="163">
        <f>L15/247</f>
        <v>25.62</v>
      </c>
      <c r="N15" s="163">
        <f t="shared" si="0"/>
        <v>29999.86</v>
      </c>
      <c r="O15" s="164">
        <f t="shared" si="1"/>
        <v>2499.9899999999998</v>
      </c>
      <c r="P15" s="164">
        <f t="shared" si="2"/>
        <v>121.46</v>
      </c>
      <c r="Q15" s="163">
        <f t="shared" si="3"/>
        <v>23672.47</v>
      </c>
      <c r="R15" s="164">
        <f t="shared" si="4"/>
        <v>1972.71</v>
      </c>
      <c r="S15" s="164">
        <f t="shared" si="5"/>
        <v>95.84</v>
      </c>
      <c r="T15" s="163">
        <f t="shared" si="6"/>
        <v>22463.47</v>
      </c>
      <c r="U15" s="164">
        <f t="shared" si="7"/>
        <v>1871.96</v>
      </c>
      <c r="V15" s="164">
        <f t="shared" si="8"/>
        <v>90.95</v>
      </c>
      <c r="W15" s="166"/>
      <c r="X15" s="166"/>
      <c r="Y15" s="158"/>
      <c r="Z15" s="166"/>
      <c r="AA15" s="166"/>
      <c r="AB15" s="158"/>
      <c r="AC15" s="166"/>
      <c r="AD15" s="166"/>
      <c r="AE15" s="158"/>
      <c r="AF15" s="166"/>
      <c r="AG15" s="166"/>
      <c r="AH15" s="158"/>
      <c r="AI15" s="158"/>
      <c r="AJ15" s="158"/>
      <c r="AK15" s="158"/>
      <c r="AL15" s="158"/>
      <c r="AM15" s="158"/>
      <c r="AN15" s="158"/>
      <c r="AO15" s="158"/>
      <c r="AP15" s="158"/>
      <c r="AQ15" s="158"/>
      <c r="AR15" s="158"/>
      <c r="AS15" s="158"/>
      <c r="AT15" s="158"/>
    </row>
    <row r="16" spans="1:46">
      <c r="A16" s="154" t="s">
        <v>532</v>
      </c>
      <c r="B16" s="155"/>
      <c r="C16" s="156"/>
      <c r="D16" s="156"/>
      <c r="E16" s="156"/>
      <c r="F16" s="156"/>
      <c r="G16" s="157"/>
      <c r="H16" s="156"/>
      <c r="I16" s="157"/>
      <c r="J16" s="156"/>
      <c r="K16" s="156"/>
      <c r="L16" s="156"/>
      <c r="M16" s="156"/>
      <c r="N16" s="174"/>
      <c r="O16" s="175"/>
      <c r="P16" s="175"/>
      <c r="Q16" s="174"/>
      <c r="R16" s="175"/>
      <c r="S16" s="175"/>
      <c r="T16" s="174"/>
      <c r="U16" s="175"/>
      <c r="V16" s="175"/>
      <c r="W16" s="176"/>
      <c r="X16" s="176"/>
      <c r="Y16" s="158"/>
      <c r="Z16" s="176"/>
      <c r="AA16" s="176"/>
      <c r="AB16" s="158"/>
      <c r="AC16" s="176"/>
      <c r="AD16" s="176"/>
      <c r="AE16" s="158"/>
      <c r="AF16" s="176"/>
      <c r="AG16" s="176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</row>
    <row r="17" spans="1:46" ht="30" hidden="1">
      <c r="A17" s="159" t="s">
        <v>528</v>
      </c>
      <c r="B17" s="160">
        <f>C17*247</f>
        <v>8141.12</v>
      </c>
      <c r="C17" s="161">
        <v>32.96</v>
      </c>
      <c r="D17" s="162">
        <f>394/0.95*0.25</f>
        <v>103.68</v>
      </c>
      <c r="E17" s="163">
        <f>D17/247</f>
        <v>0.42</v>
      </c>
      <c r="F17" s="162">
        <f>1203/12*4</f>
        <v>401</v>
      </c>
      <c r="G17" s="164">
        <f>F17/247</f>
        <v>1.62</v>
      </c>
      <c r="H17" s="162">
        <f>859/12*4</f>
        <v>286.33</v>
      </c>
      <c r="I17" s="164">
        <f>H17/247</f>
        <v>1.1599999999999999</v>
      </c>
      <c r="J17" s="162">
        <f>1437/12*4</f>
        <v>479</v>
      </c>
      <c r="K17" s="163">
        <f>J17/247</f>
        <v>1.94</v>
      </c>
      <c r="L17" s="162">
        <f>5907/12*4</f>
        <v>1969</v>
      </c>
      <c r="M17" s="163">
        <f>L17/247</f>
        <v>7.97</v>
      </c>
      <c r="N17" s="163">
        <f t="shared" si="0"/>
        <v>11093.8</v>
      </c>
      <c r="O17" s="164">
        <f t="shared" si="1"/>
        <v>924.48</v>
      </c>
      <c r="P17" s="164">
        <f t="shared" si="2"/>
        <v>44.91</v>
      </c>
      <c r="Q17" s="165">
        <f t="shared" si="3"/>
        <v>9124.7999999999993</v>
      </c>
      <c r="R17" s="164">
        <f t="shared" si="4"/>
        <v>760.4</v>
      </c>
      <c r="S17" s="164">
        <f t="shared" si="5"/>
        <v>36.94</v>
      </c>
      <c r="T17" s="163">
        <f t="shared" si="6"/>
        <v>8531.1299999999992</v>
      </c>
      <c r="U17" s="164">
        <f t="shared" si="7"/>
        <v>710.93</v>
      </c>
      <c r="V17" s="164">
        <f t="shared" si="8"/>
        <v>34.54</v>
      </c>
      <c r="W17" s="166"/>
      <c r="X17" s="166"/>
      <c r="Y17" s="158"/>
      <c r="Z17" s="166"/>
      <c r="AA17" s="166"/>
      <c r="AB17" s="158"/>
      <c r="AC17" s="166">
        <f>AE17/Q17</f>
        <v>0.65</v>
      </c>
      <c r="AD17" s="166">
        <f>AE17/T17</f>
        <v>0.69</v>
      </c>
      <c r="AE17" s="168">
        <f>24*247</f>
        <v>5928</v>
      </c>
      <c r="AF17" s="166">
        <f>AH17/Q17</f>
        <v>0.32</v>
      </c>
      <c r="AG17" s="166">
        <f>AH17/T17</f>
        <v>0.35</v>
      </c>
      <c r="AH17" s="168">
        <f>24*247*0.5</f>
        <v>2964</v>
      </c>
      <c r="AI17" s="167"/>
      <c r="AJ17" s="169">
        <f>Q17-(Q17*AC17)</f>
        <v>3193.68</v>
      </c>
      <c r="AK17" s="167"/>
      <c r="AL17" s="169">
        <f>Q17</f>
        <v>9124.7999999999993</v>
      </c>
      <c r="AM17" s="167"/>
      <c r="AN17" s="169">
        <f>Q17-Q17*AF17</f>
        <v>6204.86</v>
      </c>
      <c r="AO17" s="167"/>
      <c r="AP17" s="169">
        <f>AJ17*$AO$6</f>
        <v>2012.02</v>
      </c>
      <c r="AQ17" s="167"/>
      <c r="AR17" s="169">
        <f>AL17*$AO$6</f>
        <v>5748.62</v>
      </c>
      <c r="AS17" s="167"/>
      <c r="AT17" s="169">
        <f>AN17*$AO$6</f>
        <v>3909.06</v>
      </c>
    </row>
    <row r="18" spans="1:46" hidden="1">
      <c r="A18" s="159" t="s">
        <v>529</v>
      </c>
      <c r="B18" s="160">
        <f>C18*247</f>
        <v>22363.38</v>
      </c>
      <c r="C18" s="161">
        <v>90.54</v>
      </c>
      <c r="D18" s="162">
        <f>394/0.95*0.75</f>
        <v>311.05</v>
      </c>
      <c r="E18" s="163">
        <f>D18/247</f>
        <v>1.26</v>
      </c>
      <c r="F18" s="162">
        <f>1203/12*9</f>
        <v>902.25</v>
      </c>
      <c r="G18" s="164">
        <f>F18/247</f>
        <v>3.65</v>
      </c>
      <c r="H18" s="162">
        <f>1203/12*9</f>
        <v>902.25</v>
      </c>
      <c r="I18" s="164">
        <f>H18/247</f>
        <v>3.65</v>
      </c>
      <c r="J18" s="162">
        <v>1437</v>
      </c>
      <c r="K18" s="163">
        <f>J18/247</f>
        <v>5.82</v>
      </c>
      <c r="L18" s="162">
        <f>5679/12*9</f>
        <v>4259.25</v>
      </c>
      <c r="M18" s="163">
        <f>L18/247</f>
        <v>17.239999999999998</v>
      </c>
      <c r="N18" s="163">
        <f t="shared" si="0"/>
        <v>29272.93</v>
      </c>
      <c r="O18" s="164">
        <f t="shared" si="1"/>
        <v>2439.41</v>
      </c>
      <c r="P18" s="164">
        <f t="shared" si="2"/>
        <v>118.51</v>
      </c>
      <c r="Q18" s="165">
        <f t="shared" si="3"/>
        <v>25013.68</v>
      </c>
      <c r="R18" s="164">
        <f t="shared" si="4"/>
        <v>2084.4699999999998</v>
      </c>
      <c r="S18" s="164">
        <f t="shared" si="5"/>
        <v>101.27</v>
      </c>
      <c r="T18" s="163">
        <f t="shared" si="6"/>
        <v>23576.68</v>
      </c>
      <c r="U18" s="164">
        <f t="shared" si="7"/>
        <v>1964.72</v>
      </c>
      <c r="V18" s="164">
        <f t="shared" si="8"/>
        <v>95.45</v>
      </c>
      <c r="W18" s="166"/>
      <c r="X18" s="166"/>
      <c r="Y18" s="158"/>
      <c r="Z18" s="166"/>
      <c r="AA18" s="166"/>
      <c r="AB18" s="158"/>
      <c r="AC18" s="166"/>
      <c r="AD18" s="166"/>
      <c r="AE18" s="158"/>
      <c r="AF18" s="166"/>
      <c r="AG18" s="166"/>
      <c r="AH18" s="158"/>
      <c r="AI18" s="158"/>
      <c r="AJ18" s="158"/>
      <c r="AK18" s="158"/>
      <c r="AL18" s="158"/>
      <c r="AM18" s="158"/>
      <c r="AN18" s="158"/>
      <c r="AO18" s="158"/>
      <c r="AP18" s="158"/>
      <c r="AQ18" s="158"/>
      <c r="AR18" s="158"/>
      <c r="AS18" s="158"/>
      <c r="AT18" s="158"/>
    </row>
    <row r="19" spans="1:46" ht="15.75" thickBot="1">
      <c r="A19" s="159" t="s">
        <v>530</v>
      </c>
      <c r="B19" s="160">
        <f>C19*248</f>
        <v>31012.400000000001</v>
      </c>
      <c r="C19" s="161">
        <v>125.05</v>
      </c>
      <c r="D19" s="162">
        <v>394</v>
      </c>
      <c r="E19" s="163">
        <f>D19/248</f>
        <v>1.59</v>
      </c>
      <c r="F19" s="162">
        <v>1203</v>
      </c>
      <c r="G19" s="164">
        <f>F19/248</f>
        <v>4.8499999999999996</v>
      </c>
      <c r="H19" s="162">
        <v>859</v>
      </c>
      <c r="I19" s="164">
        <f>H19/248</f>
        <v>3.46</v>
      </c>
      <c r="J19" s="162">
        <v>1437</v>
      </c>
      <c r="K19" s="163">
        <f>J19/248</f>
        <v>5.79</v>
      </c>
      <c r="L19" s="162">
        <v>5907</v>
      </c>
      <c r="M19" s="163">
        <f>L19/247</f>
        <v>23.91</v>
      </c>
      <c r="N19" s="163">
        <f t="shared" si="0"/>
        <v>39953.4</v>
      </c>
      <c r="O19" s="164">
        <f t="shared" si="1"/>
        <v>3329.45</v>
      </c>
      <c r="P19" s="164">
        <f t="shared" si="2"/>
        <v>161.19</v>
      </c>
      <c r="Q19" s="172">
        <f t="shared" si="3"/>
        <v>34046.400000000001</v>
      </c>
      <c r="R19" s="164">
        <f t="shared" si="4"/>
        <v>2837.2</v>
      </c>
      <c r="S19" s="164">
        <f t="shared" si="5"/>
        <v>137.28</v>
      </c>
      <c r="T19" s="163">
        <f t="shared" si="6"/>
        <v>32265.4</v>
      </c>
      <c r="U19" s="164">
        <f t="shared" si="7"/>
        <v>2688.78</v>
      </c>
      <c r="V19" s="164">
        <f t="shared" si="8"/>
        <v>130.1</v>
      </c>
      <c r="W19" s="170">
        <f>Y19/Q19</f>
        <v>0.66</v>
      </c>
      <c r="X19" s="170">
        <f>Y19/T19</f>
        <v>0.69</v>
      </c>
      <c r="Y19" s="177">
        <f>90*248</f>
        <v>22320</v>
      </c>
      <c r="Z19" s="170">
        <f>AB19/Q19</f>
        <v>0.33</v>
      </c>
      <c r="AA19" s="170">
        <f>AB19/T19</f>
        <v>0.35</v>
      </c>
      <c r="AB19" s="177">
        <f>90*248*0.5</f>
        <v>11160</v>
      </c>
      <c r="AC19" s="170"/>
      <c r="AD19" s="170"/>
      <c r="AE19" s="178"/>
      <c r="AF19" s="170"/>
      <c r="AG19" s="170"/>
      <c r="AH19" s="178"/>
      <c r="AI19" s="177">
        <f>Q19-(Q19*W19)</f>
        <v>11575.78</v>
      </c>
      <c r="AJ19" s="177"/>
      <c r="AK19" s="177">
        <f>Q19</f>
        <v>34046.400000000001</v>
      </c>
      <c r="AL19" s="177"/>
      <c r="AM19" s="177">
        <f>Q19-Q19*Z19</f>
        <v>22811.09</v>
      </c>
      <c r="AN19" s="177"/>
      <c r="AO19" s="177">
        <f>AI19*$AO$6</f>
        <v>7292.74</v>
      </c>
      <c r="AP19" s="177"/>
      <c r="AQ19" s="177">
        <f>AK19*$AO$6</f>
        <v>21449.23</v>
      </c>
      <c r="AR19" s="177"/>
      <c r="AS19" s="177">
        <f>AM19*$AO$6</f>
        <v>14370.99</v>
      </c>
      <c r="AT19" s="177"/>
    </row>
    <row r="20" spans="1:46" ht="30.75" hidden="1" thickBot="1">
      <c r="A20" s="179" t="s">
        <v>531</v>
      </c>
      <c r="B20" s="160">
        <f>C20*247</f>
        <v>26182</v>
      </c>
      <c r="C20" s="161">
        <v>106</v>
      </c>
      <c r="D20" s="162">
        <f>199/0.95*1</f>
        <v>209.47</v>
      </c>
      <c r="E20" s="180">
        <f>D20/247</f>
        <v>0.85</v>
      </c>
      <c r="F20" s="162">
        <v>1012</v>
      </c>
      <c r="G20" s="181">
        <f>F20/247</f>
        <v>4.0999999999999996</v>
      </c>
      <c r="H20" s="162">
        <v>1012</v>
      </c>
      <c r="I20" s="181">
        <f>H20/247</f>
        <v>4.0999999999999996</v>
      </c>
      <c r="J20" s="162">
        <v>1209</v>
      </c>
      <c r="K20" s="180">
        <f>J20/247</f>
        <v>4.8899999999999997</v>
      </c>
      <c r="L20" s="162">
        <v>5288</v>
      </c>
      <c r="M20" s="180">
        <f>L20/247</f>
        <v>21.41</v>
      </c>
      <c r="N20" s="162">
        <f>B20+D20+F20</f>
        <v>27403.47</v>
      </c>
      <c r="O20" s="182">
        <f>N20/12</f>
        <v>2283.62</v>
      </c>
      <c r="P20" s="182">
        <f>C20+E20+G20</f>
        <v>110.95</v>
      </c>
      <c r="Q20" s="165">
        <f t="shared" si="3"/>
        <v>28612.47</v>
      </c>
      <c r="R20" s="183">
        <f t="shared" si="4"/>
        <v>2384.37</v>
      </c>
      <c r="S20" s="183">
        <f t="shared" si="5"/>
        <v>115.84</v>
      </c>
      <c r="T20" s="165">
        <f t="shared" si="6"/>
        <v>27403.47</v>
      </c>
      <c r="U20" s="183">
        <f t="shared" si="7"/>
        <v>2283.62</v>
      </c>
      <c r="V20" s="183">
        <f t="shared" si="8"/>
        <v>110.95</v>
      </c>
      <c r="W20" s="184"/>
      <c r="X20" s="184"/>
      <c r="Y20" s="185"/>
      <c r="Z20" s="184"/>
      <c r="AA20" s="184"/>
      <c r="AB20" s="185"/>
      <c r="AC20" s="184"/>
      <c r="AD20" s="184"/>
      <c r="AE20" s="185"/>
      <c r="AF20" s="184"/>
      <c r="AG20" s="184"/>
      <c r="AH20" s="185"/>
      <c r="AI20" s="185"/>
      <c r="AJ20" s="185"/>
      <c r="AK20" s="185"/>
      <c r="AL20" s="185"/>
      <c r="AM20" s="185"/>
      <c r="AN20" s="185"/>
      <c r="AO20" s="185"/>
      <c r="AP20" s="185"/>
      <c r="AQ20" s="185"/>
      <c r="AR20" s="185"/>
      <c r="AS20" s="185"/>
      <c r="AT20" s="185"/>
    </row>
    <row r="21" spans="1:46">
      <c r="A21" s="186" t="s">
        <v>533</v>
      </c>
      <c r="B21" s="150"/>
      <c r="C21" s="151"/>
      <c r="D21" s="151"/>
      <c r="E21" s="151"/>
      <c r="F21" s="151"/>
      <c r="G21" s="152"/>
      <c r="H21" s="151"/>
      <c r="I21" s="152"/>
      <c r="J21" s="151"/>
      <c r="K21" s="151"/>
      <c r="L21" s="151"/>
      <c r="M21" s="151"/>
      <c r="N21" s="151"/>
      <c r="O21" s="151"/>
      <c r="P21" s="152"/>
      <c r="Q21" s="151"/>
      <c r="R21" s="151"/>
      <c r="S21" s="152"/>
      <c r="T21" s="151"/>
      <c r="U21" s="151"/>
      <c r="V21" s="152"/>
      <c r="W21" s="153"/>
      <c r="X21" s="153"/>
      <c r="Y21" s="153"/>
      <c r="Z21" s="153"/>
      <c r="AA21" s="153"/>
      <c r="AB21" s="153"/>
      <c r="AC21" s="153"/>
      <c r="AD21" s="153"/>
      <c r="AE21" s="153"/>
      <c r="AF21" s="153"/>
      <c r="AG21" s="153"/>
      <c r="AH21" s="153"/>
      <c r="AI21" s="153"/>
      <c r="AJ21" s="153"/>
      <c r="AK21" s="153"/>
      <c r="AL21" s="153"/>
      <c r="AM21" s="153"/>
      <c r="AN21" s="153"/>
      <c r="AO21" s="153"/>
      <c r="AP21" s="153"/>
      <c r="AQ21" s="153"/>
      <c r="AR21" s="153"/>
      <c r="AS21" s="153"/>
      <c r="AT21" s="153"/>
    </row>
    <row r="22" spans="1:46">
      <c r="A22" s="154" t="s">
        <v>527</v>
      </c>
      <c r="B22" s="155"/>
      <c r="C22" s="156"/>
      <c r="D22" s="156"/>
      <c r="E22" s="156"/>
      <c r="F22" s="156"/>
      <c r="G22" s="157"/>
      <c r="H22" s="156"/>
      <c r="I22" s="157"/>
      <c r="J22" s="156"/>
      <c r="K22" s="156"/>
      <c r="L22" s="156"/>
      <c r="M22" s="156"/>
      <c r="N22" s="156"/>
      <c r="O22" s="157"/>
      <c r="P22" s="157"/>
      <c r="Q22" s="156"/>
      <c r="R22" s="157"/>
      <c r="S22" s="157"/>
      <c r="T22" s="156"/>
      <c r="U22" s="157"/>
      <c r="V22" s="157"/>
      <c r="W22" s="158"/>
      <c r="X22" s="158"/>
      <c r="Y22" s="158"/>
      <c r="Z22" s="158"/>
      <c r="AA22" s="158"/>
      <c r="AB22" s="158"/>
      <c r="AC22" s="158"/>
      <c r="AD22" s="158"/>
      <c r="AE22" s="158"/>
      <c r="AF22" s="158"/>
      <c r="AG22" s="158"/>
      <c r="AH22" s="158"/>
      <c r="AI22" s="158"/>
      <c r="AJ22" s="158"/>
      <c r="AK22" s="158"/>
      <c r="AL22" s="158"/>
      <c r="AM22" s="158"/>
      <c r="AN22" s="158"/>
      <c r="AO22" s="158"/>
      <c r="AP22" s="158"/>
      <c r="AQ22" s="158"/>
      <c r="AR22" s="158"/>
      <c r="AS22" s="158"/>
      <c r="AT22" s="158"/>
    </row>
    <row r="23" spans="1:46" ht="30" hidden="1">
      <c r="A23" s="159" t="s">
        <v>528</v>
      </c>
      <c r="B23" s="160">
        <f>C23*247</f>
        <v>6669</v>
      </c>
      <c r="C23" s="161">
        <v>27</v>
      </c>
      <c r="D23" s="162">
        <f>394/0.95*0.25</f>
        <v>103.68</v>
      </c>
      <c r="E23" s="163">
        <f>D23/247</f>
        <v>0.42</v>
      </c>
      <c r="F23" s="162">
        <f>1203/12*4</f>
        <v>401</v>
      </c>
      <c r="G23" s="164">
        <f>F23/247</f>
        <v>1.62</v>
      </c>
      <c r="H23" s="162">
        <f>859/12*4</f>
        <v>286.33</v>
      </c>
      <c r="I23" s="164">
        <f>H23/247</f>
        <v>1.1599999999999999</v>
      </c>
      <c r="J23" s="162">
        <f>1437/12*4</f>
        <v>479</v>
      </c>
      <c r="K23" s="163">
        <f>J23/247</f>
        <v>1.94</v>
      </c>
      <c r="L23" s="162">
        <f>7068/12*4</f>
        <v>2356</v>
      </c>
      <c r="M23" s="163">
        <f>L23/247</f>
        <v>9.5399999999999991</v>
      </c>
      <c r="N23" s="163">
        <f>B23+D23+F23+J23+L23</f>
        <v>10008.68</v>
      </c>
      <c r="O23" s="164">
        <f>N23/12</f>
        <v>834.06</v>
      </c>
      <c r="P23" s="164">
        <f>C23+E23+G23+K23+M23</f>
        <v>40.520000000000003</v>
      </c>
      <c r="Q23" s="163">
        <f>B23+D23+F23+J23</f>
        <v>7652.68</v>
      </c>
      <c r="R23" s="164">
        <f>Q23/12</f>
        <v>637.72</v>
      </c>
      <c r="S23" s="164">
        <f>C23+E23+G23+K23</f>
        <v>30.98</v>
      </c>
      <c r="T23" s="163">
        <f>B23+D23+H23</f>
        <v>7059.01</v>
      </c>
      <c r="U23" s="164">
        <f>T23/12</f>
        <v>588.25</v>
      </c>
      <c r="V23" s="164">
        <f>C23+E23+I23</f>
        <v>28.58</v>
      </c>
      <c r="W23" s="166"/>
      <c r="X23" s="166"/>
      <c r="Y23" s="158"/>
      <c r="Z23" s="166"/>
      <c r="AA23" s="166"/>
      <c r="AB23" s="158"/>
      <c r="AC23" s="166">
        <f>AE23/Q23</f>
        <v>0.77</v>
      </c>
      <c r="AD23" s="166">
        <f>AE23/T23</f>
        <v>0.84</v>
      </c>
      <c r="AE23" s="168">
        <f>24*247</f>
        <v>5928</v>
      </c>
      <c r="AF23" s="166">
        <f>AH23/Q23</f>
        <v>0.39</v>
      </c>
      <c r="AG23" s="166">
        <f>AH23/T23</f>
        <v>0.42</v>
      </c>
      <c r="AH23" s="168">
        <f>24*247*0.5</f>
        <v>2964</v>
      </c>
      <c r="AI23" s="167"/>
      <c r="AJ23" s="169">
        <f>Q23-(Q23*AC23)</f>
        <v>1760.12</v>
      </c>
      <c r="AK23" s="167"/>
      <c r="AL23" s="169">
        <f>Q23</f>
        <v>7652.68</v>
      </c>
      <c r="AM23" s="167"/>
      <c r="AN23" s="169">
        <f>Q23-Q23*AF23</f>
        <v>4668.13</v>
      </c>
      <c r="AO23" s="167"/>
      <c r="AP23" s="169">
        <f>AJ23*$AO$6</f>
        <v>1108.8800000000001</v>
      </c>
      <c r="AQ23" s="167"/>
      <c r="AR23" s="169">
        <f>AL23*$AO$6</f>
        <v>4821.1899999999996</v>
      </c>
      <c r="AS23" s="167"/>
      <c r="AT23" s="169">
        <f>AN23*$AO$6</f>
        <v>2940.92</v>
      </c>
    </row>
    <row r="24" spans="1:46" hidden="1">
      <c r="A24" s="159" t="s">
        <v>529</v>
      </c>
      <c r="B24" s="160">
        <f>C24*247</f>
        <v>18122.39</v>
      </c>
      <c r="C24" s="161">
        <v>73.37</v>
      </c>
      <c r="D24" s="162">
        <f>394/0.95*0.75</f>
        <v>311.05</v>
      </c>
      <c r="E24" s="163">
        <f>D24/247</f>
        <v>1.26</v>
      </c>
      <c r="F24" s="162">
        <f>1203/12*9</f>
        <v>902.25</v>
      </c>
      <c r="G24" s="164">
        <f>F24/247</f>
        <v>3.65</v>
      </c>
      <c r="H24" s="162">
        <f>1203/12*9</f>
        <v>902.25</v>
      </c>
      <c r="I24" s="164">
        <f>H24/247</f>
        <v>3.65</v>
      </c>
      <c r="J24" s="162">
        <v>1437</v>
      </c>
      <c r="K24" s="163">
        <f>J24/247</f>
        <v>5.82</v>
      </c>
      <c r="L24" s="162">
        <f>6796/12*9</f>
        <v>5097</v>
      </c>
      <c r="M24" s="163">
        <f>L24/247</f>
        <v>20.64</v>
      </c>
      <c r="N24" s="163">
        <f>B24+D24+F24+J24+L24</f>
        <v>25869.69</v>
      </c>
      <c r="O24" s="164">
        <f t="shared" ref="O24:O30" si="9">N24/12</f>
        <v>2155.81</v>
      </c>
      <c r="P24" s="164">
        <f>C24+E24+G24+K24+M24</f>
        <v>104.74</v>
      </c>
      <c r="Q24" s="163">
        <f>B24+D24+F24+J24</f>
        <v>20772.689999999999</v>
      </c>
      <c r="R24" s="164">
        <f t="shared" ref="R24:R31" si="10">Q24/12</f>
        <v>1731.06</v>
      </c>
      <c r="S24" s="164">
        <f>C24+E24+G24+K24</f>
        <v>84.1</v>
      </c>
      <c r="T24" s="163">
        <f>B24+D24+H24</f>
        <v>19335.689999999999</v>
      </c>
      <c r="U24" s="164">
        <f t="shared" ref="U24:U31" si="11">T24/12</f>
        <v>1611.31</v>
      </c>
      <c r="V24" s="164">
        <f>C24+E24+I24</f>
        <v>78.28</v>
      </c>
      <c r="W24" s="166"/>
      <c r="X24" s="166"/>
      <c r="Y24" s="158"/>
      <c r="Z24" s="166"/>
      <c r="AA24" s="166"/>
      <c r="AB24" s="158"/>
      <c r="AC24" s="166"/>
      <c r="AD24" s="166"/>
      <c r="AE24" s="158"/>
      <c r="AF24" s="166"/>
      <c r="AG24" s="166"/>
      <c r="AH24" s="158"/>
      <c r="AI24" s="171"/>
      <c r="AJ24" s="171"/>
      <c r="AK24" s="171"/>
      <c r="AL24" s="171"/>
      <c r="AM24" s="171"/>
      <c r="AN24" s="171"/>
      <c r="AO24" s="171"/>
      <c r="AP24" s="171"/>
      <c r="AQ24" s="171"/>
      <c r="AR24" s="171"/>
      <c r="AS24" s="171"/>
      <c r="AT24" s="171"/>
    </row>
    <row r="25" spans="1:46">
      <c r="A25" s="159" t="s">
        <v>530</v>
      </c>
      <c r="B25" s="160">
        <f>C25*248</f>
        <v>25407.599999999999</v>
      </c>
      <c r="C25" s="161">
        <v>102.45</v>
      </c>
      <c r="D25" s="162">
        <v>394</v>
      </c>
      <c r="E25" s="163">
        <f>D25/248</f>
        <v>1.59</v>
      </c>
      <c r="F25" s="162">
        <v>1203</v>
      </c>
      <c r="G25" s="164">
        <f>F25/248</f>
        <v>4.8499999999999996</v>
      </c>
      <c r="H25" s="162">
        <v>859</v>
      </c>
      <c r="I25" s="164">
        <f>H25/248</f>
        <v>3.46</v>
      </c>
      <c r="J25" s="162">
        <v>1437</v>
      </c>
      <c r="K25" s="163">
        <f>J25/248</f>
        <v>5.79</v>
      </c>
      <c r="L25" s="162">
        <v>7068</v>
      </c>
      <c r="M25" s="163">
        <f>L25/247</f>
        <v>28.62</v>
      </c>
      <c r="N25" s="163">
        <f>B25+D25+F25+J25+L25</f>
        <v>35509.599999999999</v>
      </c>
      <c r="O25" s="164">
        <f t="shared" si="9"/>
        <v>2959.13</v>
      </c>
      <c r="P25" s="164">
        <f>C25+E25+G25+K25+M25</f>
        <v>143.30000000000001</v>
      </c>
      <c r="Q25" s="172">
        <f>B25+D25+F25+J25</f>
        <v>28441.599999999999</v>
      </c>
      <c r="R25" s="164">
        <f t="shared" si="10"/>
        <v>2370.13</v>
      </c>
      <c r="S25" s="164">
        <f>C25+E25+G25+K25</f>
        <v>114.68</v>
      </c>
      <c r="T25" s="163">
        <f>B25+D25+H25</f>
        <v>26660.6</v>
      </c>
      <c r="U25" s="164">
        <f t="shared" si="11"/>
        <v>2221.7199999999998</v>
      </c>
      <c r="V25" s="164">
        <f>C25+E25+I25</f>
        <v>107.5</v>
      </c>
      <c r="W25" s="166">
        <f>Y25/Q25</f>
        <v>0.78</v>
      </c>
      <c r="X25" s="166">
        <f>Y25/T25</f>
        <v>0.84</v>
      </c>
      <c r="Y25" s="168">
        <f>90*248</f>
        <v>22320</v>
      </c>
      <c r="Z25" s="166">
        <f>AB25/Q25</f>
        <v>0.39</v>
      </c>
      <c r="AA25" s="166">
        <f>AB25/T25</f>
        <v>0.42</v>
      </c>
      <c r="AB25" s="168">
        <f>90*248*0.5</f>
        <v>11160</v>
      </c>
      <c r="AC25" s="166"/>
      <c r="AD25" s="166"/>
      <c r="AE25" s="173"/>
      <c r="AF25" s="166"/>
      <c r="AG25" s="166"/>
      <c r="AH25" s="173"/>
      <c r="AI25" s="168">
        <f>Q25-(Q25*W25)</f>
        <v>6257.15</v>
      </c>
      <c r="AJ25" s="168"/>
      <c r="AK25" s="168">
        <f>Q25</f>
        <v>28441.599999999999</v>
      </c>
      <c r="AL25" s="168"/>
      <c r="AM25" s="168">
        <f>Q25-Q25*Z25</f>
        <v>17349.38</v>
      </c>
      <c r="AN25" s="168"/>
      <c r="AO25" s="168">
        <f>AI25*$AO$6</f>
        <v>3942</v>
      </c>
      <c r="AP25" s="168"/>
      <c r="AQ25" s="168">
        <f>AK25*$AO$6</f>
        <v>17918.21</v>
      </c>
      <c r="AR25" s="168"/>
      <c r="AS25" s="168">
        <f>AM25*$AO$6</f>
        <v>10930.11</v>
      </c>
      <c r="AT25" s="168"/>
    </row>
    <row r="26" spans="1:46" ht="30" hidden="1">
      <c r="A26" s="159" t="s">
        <v>531</v>
      </c>
      <c r="B26" s="160">
        <f>C26*247</f>
        <v>21242</v>
      </c>
      <c r="C26" s="161">
        <v>86</v>
      </c>
      <c r="D26" s="162">
        <f>199/0.95*1</f>
        <v>209.47</v>
      </c>
      <c r="E26" s="163">
        <f>D26/247</f>
        <v>0.85</v>
      </c>
      <c r="F26" s="162">
        <v>1012</v>
      </c>
      <c r="G26" s="164">
        <f>F26/247</f>
        <v>4.0999999999999996</v>
      </c>
      <c r="H26" s="162">
        <v>1012</v>
      </c>
      <c r="I26" s="164">
        <f>H26/247</f>
        <v>4.0999999999999996</v>
      </c>
      <c r="J26" s="162">
        <v>1209</v>
      </c>
      <c r="K26" s="163">
        <f>J26/247</f>
        <v>4.8899999999999997</v>
      </c>
      <c r="L26" s="162">
        <f>6327.39</f>
        <v>6327.39</v>
      </c>
      <c r="M26" s="163">
        <f>L26/247</f>
        <v>25.62</v>
      </c>
      <c r="N26" s="163">
        <f>B26+D26+F26+J26+L26</f>
        <v>29999.86</v>
      </c>
      <c r="O26" s="164">
        <f t="shared" si="9"/>
        <v>2499.9899999999998</v>
      </c>
      <c r="P26" s="164">
        <f>C26+E26+G26+K26+M26</f>
        <v>121.46</v>
      </c>
      <c r="Q26" s="163">
        <f>B26+D26+F26+J26</f>
        <v>23672.47</v>
      </c>
      <c r="R26" s="164">
        <f t="shared" si="10"/>
        <v>1972.71</v>
      </c>
      <c r="S26" s="164">
        <f>C26+E26+G26+K26</f>
        <v>95.84</v>
      </c>
      <c r="T26" s="163">
        <f>B26+D26+H26</f>
        <v>22463.47</v>
      </c>
      <c r="U26" s="164">
        <f t="shared" si="11"/>
        <v>1871.96</v>
      </c>
      <c r="V26" s="164">
        <f>C26+E26+I26</f>
        <v>90.95</v>
      </c>
      <c r="W26" s="166"/>
      <c r="X26" s="166"/>
      <c r="Y26" s="158"/>
      <c r="Z26" s="166"/>
      <c r="AA26" s="166"/>
      <c r="AB26" s="158"/>
      <c r="AC26" s="166"/>
      <c r="AD26" s="166"/>
      <c r="AE26" s="158"/>
      <c r="AF26" s="166"/>
      <c r="AG26" s="166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158"/>
      <c r="AT26" s="158"/>
    </row>
    <row r="27" spans="1:46">
      <c r="A27" s="154" t="s">
        <v>532</v>
      </c>
      <c r="B27" s="155"/>
      <c r="C27" s="156"/>
      <c r="D27" s="156"/>
      <c r="E27" s="156"/>
      <c r="F27" s="156"/>
      <c r="G27" s="157"/>
      <c r="H27" s="156"/>
      <c r="I27" s="157"/>
      <c r="J27" s="156"/>
      <c r="K27" s="156"/>
      <c r="L27" s="156"/>
      <c r="M27" s="156"/>
      <c r="N27" s="174"/>
      <c r="O27" s="175"/>
      <c r="P27" s="175"/>
      <c r="Q27" s="174"/>
      <c r="R27" s="175"/>
      <c r="S27" s="175"/>
      <c r="T27" s="174"/>
      <c r="U27" s="175"/>
      <c r="V27" s="175"/>
      <c r="W27" s="176"/>
      <c r="X27" s="176"/>
      <c r="Y27" s="158"/>
      <c r="Z27" s="176"/>
      <c r="AA27" s="176"/>
      <c r="AB27" s="158"/>
      <c r="AC27" s="176"/>
      <c r="AD27" s="176"/>
      <c r="AE27" s="158"/>
      <c r="AF27" s="176"/>
      <c r="AG27" s="176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</row>
    <row r="28" spans="1:46" ht="30" hidden="1">
      <c r="A28" s="159" t="s">
        <v>528</v>
      </c>
      <c r="B28" s="160">
        <f>C28*247</f>
        <v>8141.12</v>
      </c>
      <c r="C28" s="161">
        <v>32.96</v>
      </c>
      <c r="D28" s="162">
        <f>394/0.95*0.25</f>
        <v>103.68</v>
      </c>
      <c r="E28" s="163">
        <f>D28/247</f>
        <v>0.42</v>
      </c>
      <c r="F28" s="162">
        <f>1203/12*4</f>
        <v>401</v>
      </c>
      <c r="G28" s="164">
        <f>F28/247</f>
        <v>1.62</v>
      </c>
      <c r="H28" s="162">
        <f>859/12*4</f>
        <v>286.33</v>
      </c>
      <c r="I28" s="164">
        <f>H28/247</f>
        <v>1.1599999999999999</v>
      </c>
      <c r="J28" s="162">
        <f>1437/12*4</f>
        <v>479</v>
      </c>
      <c r="K28" s="163">
        <f>J28/247</f>
        <v>1.94</v>
      </c>
      <c r="L28" s="162">
        <f>5907/12*4</f>
        <v>1969</v>
      </c>
      <c r="M28" s="163">
        <f>L28/247</f>
        <v>7.97</v>
      </c>
      <c r="N28" s="163">
        <f>B28+D28+F28+J28+L28</f>
        <v>11093.8</v>
      </c>
      <c r="O28" s="164">
        <f t="shared" si="9"/>
        <v>924.48</v>
      </c>
      <c r="P28" s="164">
        <f>C28+E28+G28+K28+M28</f>
        <v>44.91</v>
      </c>
      <c r="Q28" s="163">
        <f>B28+D28+F28+J28</f>
        <v>9124.7999999999993</v>
      </c>
      <c r="R28" s="164">
        <f t="shared" si="10"/>
        <v>760.4</v>
      </c>
      <c r="S28" s="164">
        <f>C28+E28+G28+K28</f>
        <v>36.94</v>
      </c>
      <c r="T28" s="163">
        <f>B28+D28+H28</f>
        <v>8531.1299999999992</v>
      </c>
      <c r="U28" s="164">
        <f t="shared" si="11"/>
        <v>710.93</v>
      </c>
      <c r="V28" s="164">
        <f>C28+E28+I28</f>
        <v>34.54</v>
      </c>
      <c r="W28" s="166"/>
      <c r="X28" s="166"/>
      <c r="Y28" s="158"/>
      <c r="Z28" s="166"/>
      <c r="AA28" s="166"/>
      <c r="AB28" s="158"/>
      <c r="AC28" s="166">
        <f>AE28/Q28</f>
        <v>0.65</v>
      </c>
      <c r="AD28" s="166">
        <f>AE28/T28</f>
        <v>0.69</v>
      </c>
      <c r="AE28" s="168">
        <f>24*247</f>
        <v>5928</v>
      </c>
      <c r="AF28" s="166">
        <f>AH28/Q28</f>
        <v>0.32</v>
      </c>
      <c r="AG28" s="166">
        <f>AH28/T28</f>
        <v>0.35</v>
      </c>
      <c r="AH28" s="168">
        <f>24*247*0.5</f>
        <v>2964</v>
      </c>
      <c r="AI28" s="167"/>
      <c r="AJ28" s="169">
        <f>Q28-(Q28*AC28)</f>
        <v>3193.68</v>
      </c>
      <c r="AK28" s="167"/>
      <c r="AL28" s="169">
        <f>Q28</f>
        <v>9124.7999999999993</v>
      </c>
      <c r="AM28" s="167"/>
      <c r="AN28" s="169">
        <f>Q28-Q28*AF28</f>
        <v>6204.86</v>
      </c>
      <c r="AO28" s="167"/>
      <c r="AP28" s="169">
        <f>AJ28*$AO$6</f>
        <v>2012.02</v>
      </c>
      <c r="AQ28" s="167"/>
      <c r="AR28" s="169">
        <f>AL28*$AO$6</f>
        <v>5748.62</v>
      </c>
      <c r="AS28" s="167"/>
      <c r="AT28" s="169">
        <f>AN28*$AO$6</f>
        <v>3909.06</v>
      </c>
    </row>
    <row r="29" spans="1:46" hidden="1">
      <c r="A29" s="159" t="s">
        <v>529</v>
      </c>
      <c r="B29" s="160">
        <f>C29*247</f>
        <v>22363.38</v>
      </c>
      <c r="C29" s="161">
        <v>90.54</v>
      </c>
      <c r="D29" s="162">
        <f>394/0.95*0.75</f>
        <v>311.05</v>
      </c>
      <c r="E29" s="163">
        <f>D29/247</f>
        <v>1.26</v>
      </c>
      <c r="F29" s="162">
        <f>1203/12*9</f>
        <v>902.25</v>
      </c>
      <c r="G29" s="164">
        <f>F29/247</f>
        <v>3.65</v>
      </c>
      <c r="H29" s="162">
        <f>1203/12*9</f>
        <v>902.25</v>
      </c>
      <c r="I29" s="164">
        <f>H29/247</f>
        <v>3.65</v>
      </c>
      <c r="J29" s="162">
        <v>1437</v>
      </c>
      <c r="K29" s="163">
        <f>J29/247</f>
        <v>5.82</v>
      </c>
      <c r="L29" s="162">
        <f>5679/12*9</f>
        <v>4259.25</v>
      </c>
      <c r="M29" s="163">
        <f>L29/247</f>
        <v>17.239999999999998</v>
      </c>
      <c r="N29" s="163">
        <f>B29+D29+F29+J29+L29</f>
        <v>29272.93</v>
      </c>
      <c r="O29" s="164">
        <f t="shared" si="9"/>
        <v>2439.41</v>
      </c>
      <c r="P29" s="164">
        <f>C29+E29+G29+K29+M29</f>
        <v>118.51</v>
      </c>
      <c r="Q29" s="163">
        <f>B29+D29+F29+J29</f>
        <v>25013.68</v>
      </c>
      <c r="R29" s="164">
        <f t="shared" si="10"/>
        <v>2084.4699999999998</v>
      </c>
      <c r="S29" s="164">
        <f>C29+E29+G29+K29</f>
        <v>101.27</v>
      </c>
      <c r="T29" s="163">
        <f>B29+D29+H29</f>
        <v>23576.68</v>
      </c>
      <c r="U29" s="164">
        <f t="shared" si="11"/>
        <v>1964.72</v>
      </c>
      <c r="V29" s="164">
        <f>C29+E29+I29</f>
        <v>95.45</v>
      </c>
      <c r="W29" s="166"/>
      <c r="X29" s="166"/>
      <c r="Y29" s="158"/>
      <c r="Z29" s="166"/>
      <c r="AA29" s="166"/>
      <c r="AB29" s="158"/>
      <c r="AC29" s="166"/>
      <c r="AD29" s="166"/>
      <c r="AE29" s="158"/>
      <c r="AF29" s="166"/>
      <c r="AG29" s="166"/>
      <c r="AH29" s="158"/>
      <c r="AI29" s="158"/>
      <c r="AJ29" s="158"/>
      <c r="AK29" s="158"/>
      <c r="AL29" s="158"/>
      <c r="AM29" s="158"/>
      <c r="AN29" s="158"/>
      <c r="AO29" s="158"/>
      <c r="AP29" s="158"/>
      <c r="AQ29" s="158"/>
      <c r="AR29" s="158"/>
      <c r="AS29" s="158"/>
      <c r="AT29" s="158"/>
    </row>
    <row r="30" spans="1:46" ht="15.75" thickBot="1">
      <c r="A30" s="159" t="s">
        <v>530</v>
      </c>
      <c r="B30" s="160">
        <f>C30*248</f>
        <v>31012.400000000001</v>
      </c>
      <c r="C30" s="161">
        <v>125.05</v>
      </c>
      <c r="D30" s="162">
        <v>394</v>
      </c>
      <c r="E30" s="163">
        <f>D30/248</f>
        <v>1.59</v>
      </c>
      <c r="F30" s="162">
        <v>1203</v>
      </c>
      <c r="G30" s="164">
        <f>F30/248</f>
        <v>4.8499999999999996</v>
      </c>
      <c r="H30" s="162">
        <v>859</v>
      </c>
      <c r="I30" s="164">
        <f>H30/248</f>
        <v>3.46</v>
      </c>
      <c r="J30" s="162">
        <v>1437</v>
      </c>
      <c r="K30" s="163">
        <f>J30/248</f>
        <v>5.79</v>
      </c>
      <c r="L30" s="162">
        <v>5907</v>
      </c>
      <c r="M30" s="163">
        <f>L30/247</f>
        <v>23.91</v>
      </c>
      <c r="N30" s="163">
        <f>B30+D30+F30+J30+L30</f>
        <v>39953.4</v>
      </c>
      <c r="O30" s="164">
        <f t="shared" si="9"/>
        <v>3329.45</v>
      </c>
      <c r="P30" s="164">
        <f>C30+E30+G30+K30+M30</f>
        <v>161.19</v>
      </c>
      <c r="Q30" s="172">
        <f>B30+D30+F30+J30</f>
        <v>34046.400000000001</v>
      </c>
      <c r="R30" s="164">
        <f t="shared" si="10"/>
        <v>2837.2</v>
      </c>
      <c r="S30" s="164">
        <f>C30+E30+G30+K30</f>
        <v>137.28</v>
      </c>
      <c r="T30" s="163">
        <f>B30+D30+H30</f>
        <v>32265.4</v>
      </c>
      <c r="U30" s="164">
        <f t="shared" si="11"/>
        <v>2688.78</v>
      </c>
      <c r="V30" s="164">
        <f>C30+E30+I30</f>
        <v>130.1</v>
      </c>
      <c r="W30" s="166">
        <f>Y30/Q30</f>
        <v>0.66</v>
      </c>
      <c r="X30" s="166">
        <f>Y30/T30</f>
        <v>0.69</v>
      </c>
      <c r="Y30" s="168">
        <f>90*248</f>
        <v>22320</v>
      </c>
      <c r="Z30" s="166">
        <f>AB30/Q30</f>
        <v>0.33</v>
      </c>
      <c r="AA30" s="166">
        <f>AB30/T30</f>
        <v>0.35</v>
      </c>
      <c r="AB30" s="168">
        <f>90*248*0.5</f>
        <v>11160</v>
      </c>
      <c r="AC30" s="166"/>
      <c r="AD30" s="166"/>
      <c r="AE30" s="173"/>
      <c r="AF30" s="166"/>
      <c r="AG30" s="166"/>
      <c r="AH30" s="173"/>
      <c r="AI30" s="177">
        <f>Q30-(Q30*W30)</f>
        <v>11575.78</v>
      </c>
      <c r="AJ30" s="177"/>
      <c r="AK30" s="177">
        <f>Q30</f>
        <v>34046.400000000001</v>
      </c>
      <c r="AL30" s="177"/>
      <c r="AM30" s="177">
        <f>Q30-Q30*Z30</f>
        <v>22811.09</v>
      </c>
      <c r="AN30" s="177"/>
      <c r="AO30" s="177">
        <f>AI30*$AO$6</f>
        <v>7292.74</v>
      </c>
      <c r="AP30" s="177"/>
      <c r="AQ30" s="177">
        <f>AK30*$AO$6</f>
        <v>21449.23</v>
      </c>
      <c r="AR30" s="177"/>
      <c r="AS30" s="177">
        <f>AM30*$AO$6</f>
        <v>14370.99</v>
      </c>
      <c r="AT30" s="177"/>
    </row>
    <row r="31" spans="1:46" ht="30.75" hidden="1" thickBot="1">
      <c r="A31" s="179" t="s">
        <v>531</v>
      </c>
      <c r="B31" s="160">
        <f>C31*247</f>
        <v>26182</v>
      </c>
      <c r="C31" s="161">
        <v>106</v>
      </c>
      <c r="D31" s="162">
        <f>199/0.95*1</f>
        <v>209.47</v>
      </c>
      <c r="E31" s="180">
        <f>D31/247</f>
        <v>0.85</v>
      </c>
      <c r="F31" s="162">
        <v>1012</v>
      </c>
      <c r="G31" s="181">
        <f>F31/247</f>
        <v>4.0999999999999996</v>
      </c>
      <c r="H31" s="162">
        <v>1012</v>
      </c>
      <c r="I31" s="181">
        <f>H31/247</f>
        <v>4.0999999999999996</v>
      </c>
      <c r="J31" s="162">
        <v>1209</v>
      </c>
      <c r="K31" s="180">
        <f>J31/247</f>
        <v>4.8899999999999997</v>
      </c>
      <c r="L31" s="162">
        <v>5288</v>
      </c>
      <c r="M31" s="180">
        <f>L31/247</f>
        <v>21.41</v>
      </c>
      <c r="N31" s="162">
        <f>B31+D31+F31</f>
        <v>27403.47</v>
      </c>
      <c r="O31" s="182">
        <f>N31/12</f>
        <v>2283.62</v>
      </c>
      <c r="P31" s="182">
        <f>C31+E31+G31</f>
        <v>110.95</v>
      </c>
      <c r="Q31" s="163">
        <f>B31+D31+F31+J31</f>
        <v>28612.47</v>
      </c>
      <c r="R31" s="164">
        <f t="shared" si="10"/>
        <v>2384.37</v>
      </c>
      <c r="S31" s="164">
        <f>C31+E31+G31+K31</f>
        <v>115.84</v>
      </c>
      <c r="T31" s="163">
        <f>B31+D31+H31</f>
        <v>27403.47</v>
      </c>
      <c r="U31" s="164">
        <f t="shared" si="11"/>
        <v>2283.62</v>
      </c>
      <c r="V31" s="164">
        <f>C31+E31+I31</f>
        <v>110.95</v>
      </c>
      <c r="W31" s="187"/>
      <c r="X31" s="187"/>
      <c r="Y31" s="188"/>
      <c r="Z31" s="187"/>
      <c r="AA31" s="187"/>
      <c r="AB31" s="188"/>
      <c r="AC31" s="173"/>
      <c r="AD31" s="173"/>
      <c r="AE31" s="158"/>
      <c r="AF31" s="173"/>
      <c r="AG31" s="173"/>
      <c r="AH31" s="158"/>
      <c r="AI31" s="185"/>
      <c r="AJ31" s="185"/>
      <c r="AK31" s="185"/>
      <c r="AL31" s="185"/>
      <c r="AM31" s="185"/>
      <c r="AN31" s="185"/>
      <c r="AO31" s="185"/>
      <c r="AP31" s="185"/>
      <c r="AQ31" s="185"/>
      <c r="AR31" s="185"/>
      <c r="AS31" s="185"/>
      <c r="AT31" s="185"/>
    </row>
    <row r="32" spans="1:46">
      <c r="A32" s="186" t="s">
        <v>534</v>
      </c>
      <c r="B32" s="150"/>
      <c r="C32" s="151"/>
      <c r="D32" s="151"/>
      <c r="E32" s="151"/>
      <c r="F32" s="151"/>
      <c r="G32" s="152"/>
      <c r="H32" s="151"/>
      <c r="I32" s="152"/>
      <c r="J32" s="151"/>
      <c r="K32" s="151"/>
      <c r="L32" s="151"/>
      <c r="M32" s="151"/>
      <c r="N32" s="151"/>
      <c r="O32" s="151"/>
      <c r="P32" s="152"/>
      <c r="Q32" s="151"/>
      <c r="R32" s="151"/>
      <c r="S32" s="152"/>
      <c r="T32" s="151"/>
      <c r="U32" s="151"/>
      <c r="V32" s="152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</row>
    <row r="33" spans="1:46">
      <c r="A33" s="154" t="s">
        <v>527</v>
      </c>
      <c r="B33" s="155"/>
      <c r="C33" s="156"/>
      <c r="D33" s="156"/>
      <c r="E33" s="156"/>
      <c r="F33" s="156"/>
      <c r="G33" s="157"/>
      <c r="H33" s="156"/>
      <c r="I33" s="157"/>
      <c r="J33" s="156"/>
      <c r="K33" s="156"/>
      <c r="L33" s="156"/>
      <c r="M33" s="156"/>
      <c r="N33" s="156"/>
      <c r="O33" s="157"/>
      <c r="P33" s="157"/>
      <c r="Q33" s="156"/>
      <c r="R33" s="157"/>
      <c r="S33" s="157"/>
      <c r="T33" s="156"/>
      <c r="U33" s="157"/>
      <c r="V33" s="157"/>
      <c r="W33" s="158"/>
      <c r="X33" s="158"/>
      <c r="Y33" s="158"/>
      <c r="Z33" s="158"/>
      <c r="AA33" s="158"/>
      <c r="AB33" s="158"/>
      <c r="AC33" s="158"/>
      <c r="AD33" s="158"/>
      <c r="AE33" s="158"/>
      <c r="AF33" s="158"/>
      <c r="AG33" s="158"/>
      <c r="AH33" s="158"/>
      <c r="AI33" s="158"/>
      <c r="AJ33" s="158"/>
      <c r="AK33" s="158"/>
      <c r="AL33" s="158"/>
      <c r="AM33" s="158"/>
      <c r="AN33" s="158"/>
      <c r="AO33" s="158"/>
      <c r="AP33" s="158"/>
      <c r="AQ33" s="158"/>
      <c r="AR33" s="158"/>
      <c r="AS33" s="158"/>
      <c r="AT33" s="158"/>
    </row>
    <row r="34" spans="1:46" ht="30" hidden="1">
      <c r="A34" s="159" t="s">
        <v>528</v>
      </c>
      <c r="B34" s="160">
        <f>C34*247</f>
        <v>6669</v>
      </c>
      <c r="C34" s="161">
        <v>27</v>
      </c>
      <c r="D34" s="162">
        <f>394/0.95*0.25</f>
        <v>103.68</v>
      </c>
      <c r="E34" s="163">
        <f>D34/247</f>
        <v>0.42</v>
      </c>
      <c r="F34" s="162">
        <f>1203/12*4</f>
        <v>401</v>
      </c>
      <c r="G34" s="164">
        <f>F34/247</f>
        <v>1.62</v>
      </c>
      <c r="H34" s="162">
        <f>859/12*4</f>
        <v>286.33</v>
      </c>
      <c r="I34" s="164">
        <f>H34/247</f>
        <v>1.1599999999999999</v>
      </c>
      <c r="J34" s="162">
        <f>1437/12*4</f>
        <v>479</v>
      </c>
      <c r="K34" s="163">
        <f>J34/247</f>
        <v>1.94</v>
      </c>
      <c r="L34" s="162">
        <f>7068/12*4</f>
        <v>2356</v>
      </c>
      <c r="M34" s="163">
        <f>L34/247</f>
        <v>9.5399999999999991</v>
      </c>
      <c r="N34" s="163">
        <f>B34+D34+F34+J34+L34</f>
        <v>10008.68</v>
      </c>
      <c r="O34" s="164">
        <f>N34/12</f>
        <v>834.06</v>
      </c>
      <c r="P34" s="164">
        <f>C34+E34+G34+K34+M34</f>
        <v>40.520000000000003</v>
      </c>
      <c r="Q34" s="163">
        <f>B34+D34+F34+J34</f>
        <v>7652.68</v>
      </c>
      <c r="R34" s="164">
        <f>Q34/12</f>
        <v>637.72</v>
      </c>
      <c r="S34" s="164">
        <f>C34+E34+G34+K34</f>
        <v>30.98</v>
      </c>
      <c r="T34" s="163">
        <f>B34+D34+H34</f>
        <v>7059.01</v>
      </c>
      <c r="U34" s="164">
        <f>T34/12</f>
        <v>588.25</v>
      </c>
      <c r="V34" s="164">
        <f>C34+E34+I34</f>
        <v>28.58</v>
      </c>
      <c r="W34" s="166"/>
      <c r="X34" s="166"/>
      <c r="Y34" s="158"/>
      <c r="Z34" s="166"/>
      <c r="AA34" s="166"/>
      <c r="AB34" s="158"/>
      <c r="AC34" s="166">
        <f>AE34/Q34</f>
        <v>0.77</v>
      </c>
      <c r="AD34" s="166">
        <f>AE34/T34</f>
        <v>0.84</v>
      </c>
      <c r="AE34" s="168">
        <f>24*247</f>
        <v>5928</v>
      </c>
      <c r="AF34" s="166">
        <f>AH34/Q34</f>
        <v>0.39</v>
      </c>
      <c r="AG34" s="166">
        <f>AH34/T34</f>
        <v>0.42</v>
      </c>
      <c r="AH34" s="168">
        <f>24*247*0.5</f>
        <v>2964</v>
      </c>
      <c r="AI34" s="167"/>
      <c r="AJ34" s="169">
        <f>Q34-(Q34*AC34)</f>
        <v>1760.12</v>
      </c>
      <c r="AK34" s="167"/>
      <c r="AL34" s="169">
        <f>Q34</f>
        <v>7652.68</v>
      </c>
      <c r="AM34" s="167"/>
      <c r="AN34" s="169">
        <f>Q34-Q34*AF34</f>
        <v>4668.13</v>
      </c>
      <c r="AO34" s="167"/>
      <c r="AP34" s="169">
        <f>AJ34*$AO$6</f>
        <v>1108.8800000000001</v>
      </c>
      <c r="AQ34" s="167"/>
      <c r="AR34" s="169">
        <f>AL34*$AO$6</f>
        <v>4821.1899999999996</v>
      </c>
      <c r="AS34" s="167"/>
      <c r="AT34" s="169">
        <f>AN34*$AO$6</f>
        <v>2940.92</v>
      </c>
    </row>
    <row r="35" spans="1:46" hidden="1">
      <c r="A35" s="159" t="s">
        <v>529</v>
      </c>
      <c r="B35" s="160">
        <f>C35*247</f>
        <v>18122.39</v>
      </c>
      <c r="C35" s="161">
        <v>73.37</v>
      </c>
      <c r="D35" s="162">
        <f>394/0.95*0.75</f>
        <v>311.05</v>
      </c>
      <c r="E35" s="163">
        <f>D35/247</f>
        <v>1.26</v>
      </c>
      <c r="F35" s="162">
        <f>1203/12*9</f>
        <v>902.25</v>
      </c>
      <c r="G35" s="164">
        <f>F35/247</f>
        <v>3.65</v>
      </c>
      <c r="H35" s="162">
        <f>1203/12*9</f>
        <v>902.25</v>
      </c>
      <c r="I35" s="164">
        <f>H35/247</f>
        <v>3.65</v>
      </c>
      <c r="J35" s="162">
        <v>1437</v>
      </c>
      <c r="K35" s="163">
        <f>J35/247</f>
        <v>5.82</v>
      </c>
      <c r="L35" s="162">
        <f>6796/12*9</f>
        <v>5097</v>
      </c>
      <c r="M35" s="163">
        <f>L35/247</f>
        <v>20.64</v>
      </c>
      <c r="N35" s="163">
        <f>B35+D35+F35+J35+L35</f>
        <v>25869.69</v>
      </c>
      <c r="O35" s="164">
        <f t="shared" ref="O35:O41" si="12">N35/12</f>
        <v>2155.81</v>
      </c>
      <c r="P35" s="164">
        <f>C35+E35+G35+K35+M35</f>
        <v>104.74</v>
      </c>
      <c r="Q35" s="163">
        <f>B35+D35+F35+J35</f>
        <v>20772.689999999999</v>
      </c>
      <c r="R35" s="164">
        <f t="shared" ref="R35:R42" si="13">Q35/12</f>
        <v>1731.06</v>
      </c>
      <c r="S35" s="164">
        <f>C35+E35+G35+K35</f>
        <v>84.1</v>
      </c>
      <c r="T35" s="163">
        <f>B35+D35+H35</f>
        <v>19335.689999999999</v>
      </c>
      <c r="U35" s="164">
        <f t="shared" ref="U35:U42" si="14">T35/12</f>
        <v>1611.31</v>
      </c>
      <c r="V35" s="164">
        <f>C35+E35+I35</f>
        <v>78.28</v>
      </c>
      <c r="W35" s="166"/>
      <c r="X35" s="166"/>
      <c r="Y35" s="158"/>
      <c r="Z35" s="166"/>
      <c r="AA35" s="166"/>
      <c r="AB35" s="158"/>
      <c r="AC35" s="166"/>
      <c r="AD35" s="166"/>
      <c r="AE35" s="158"/>
      <c r="AF35" s="166"/>
      <c r="AG35" s="166"/>
      <c r="AH35" s="158"/>
      <c r="AI35" s="171"/>
      <c r="AJ35" s="171"/>
      <c r="AK35" s="171"/>
      <c r="AL35" s="171"/>
      <c r="AM35" s="171"/>
      <c r="AN35" s="171"/>
      <c r="AO35" s="171"/>
      <c r="AP35" s="171"/>
      <c r="AQ35" s="171"/>
      <c r="AR35" s="171"/>
      <c r="AS35" s="171"/>
      <c r="AT35" s="171"/>
    </row>
    <row r="36" spans="1:46">
      <c r="A36" s="159" t="s">
        <v>530</v>
      </c>
      <c r="B36" s="160">
        <f>C36*248</f>
        <v>25407.599999999999</v>
      </c>
      <c r="C36" s="161">
        <v>102.45</v>
      </c>
      <c r="D36" s="162">
        <v>394</v>
      </c>
      <c r="E36" s="163">
        <f>D36/248</f>
        <v>1.59</v>
      </c>
      <c r="F36" s="162">
        <v>1203</v>
      </c>
      <c r="G36" s="164">
        <f>F36/248</f>
        <v>4.8499999999999996</v>
      </c>
      <c r="H36" s="162">
        <v>859</v>
      </c>
      <c r="I36" s="164">
        <f>H36/248</f>
        <v>3.46</v>
      </c>
      <c r="J36" s="162">
        <v>1437</v>
      </c>
      <c r="K36" s="163">
        <f>J36/248</f>
        <v>5.79</v>
      </c>
      <c r="L36" s="162">
        <v>7068</v>
      </c>
      <c r="M36" s="163">
        <f>L36/247</f>
        <v>28.62</v>
      </c>
      <c r="N36" s="163">
        <f>B36+D36+F36+J36+L36</f>
        <v>35509.599999999999</v>
      </c>
      <c r="O36" s="164">
        <f t="shared" si="12"/>
        <v>2959.13</v>
      </c>
      <c r="P36" s="164">
        <f>C36+E36+G36+K36+M36</f>
        <v>143.30000000000001</v>
      </c>
      <c r="Q36" s="172">
        <f>B36+D36+F36+J36</f>
        <v>28441.599999999999</v>
      </c>
      <c r="R36" s="164">
        <f t="shared" si="13"/>
        <v>2370.13</v>
      </c>
      <c r="S36" s="164">
        <f>C36+E36+G36+K36</f>
        <v>114.68</v>
      </c>
      <c r="T36" s="163">
        <f>B36+D36+H36</f>
        <v>26660.6</v>
      </c>
      <c r="U36" s="164">
        <f t="shared" si="14"/>
        <v>2221.7199999999998</v>
      </c>
      <c r="V36" s="164">
        <f>C36+E36+I36</f>
        <v>107.5</v>
      </c>
      <c r="W36" s="166">
        <f>Y36/Q36</f>
        <v>0.78</v>
      </c>
      <c r="X36" s="166">
        <f>Y36/T36</f>
        <v>0.84</v>
      </c>
      <c r="Y36" s="168">
        <f>90*248</f>
        <v>22320</v>
      </c>
      <c r="Z36" s="166">
        <f>AB36/Q36</f>
        <v>0.39</v>
      </c>
      <c r="AA36" s="166">
        <f>AB36/T36</f>
        <v>0.42</v>
      </c>
      <c r="AB36" s="168">
        <f>90*248*0.5</f>
        <v>11160</v>
      </c>
      <c r="AC36" s="166"/>
      <c r="AD36" s="166"/>
      <c r="AE36" s="173"/>
      <c r="AF36" s="166"/>
      <c r="AG36" s="166"/>
      <c r="AH36" s="173"/>
      <c r="AI36" s="168">
        <f>Q36-(Q36*W36)</f>
        <v>6257.15</v>
      </c>
      <c r="AJ36" s="168"/>
      <c r="AK36" s="168">
        <f>Q36</f>
        <v>28441.599999999999</v>
      </c>
      <c r="AL36" s="168"/>
      <c r="AM36" s="168">
        <f>Q36-Q36*Z36</f>
        <v>17349.38</v>
      </c>
      <c r="AN36" s="168"/>
      <c r="AO36" s="168">
        <f>AI36*$AO$6</f>
        <v>3942</v>
      </c>
      <c r="AP36" s="168"/>
      <c r="AQ36" s="168">
        <f>AK36*$AO$6</f>
        <v>17918.21</v>
      </c>
      <c r="AR36" s="168"/>
      <c r="AS36" s="168">
        <f>AM36*$AO$6</f>
        <v>10930.11</v>
      </c>
      <c r="AT36" s="168"/>
    </row>
    <row r="37" spans="1:46" ht="30" hidden="1">
      <c r="A37" s="159" t="s">
        <v>531</v>
      </c>
      <c r="B37" s="160">
        <f>C37*247</f>
        <v>21242</v>
      </c>
      <c r="C37" s="161">
        <v>86</v>
      </c>
      <c r="D37" s="162">
        <f>199/0.95*1</f>
        <v>209.47</v>
      </c>
      <c r="E37" s="163">
        <f>D37/247</f>
        <v>0.85</v>
      </c>
      <c r="F37" s="162">
        <v>1012</v>
      </c>
      <c r="G37" s="164">
        <f>F37/247</f>
        <v>4.0999999999999996</v>
      </c>
      <c r="H37" s="162">
        <v>1012</v>
      </c>
      <c r="I37" s="164">
        <f>H37/247</f>
        <v>4.0999999999999996</v>
      </c>
      <c r="J37" s="162">
        <v>1209</v>
      </c>
      <c r="K37" s="163">
        <f>J37/247</f>
        <v>4.8899999999999997</v>
      </c>
      <c r="L37" s="162">
        <f>6327.39</f>
        <v>6327.39</v>
      </c>
      <c r="M37" s="163">
        <f>L37/247</f>
        <v>25.62</v>
      </c>
      <c r="N37" s="163">
        <f>B37+D37+F37+J37+L37</f>
        <v>29999.86</v>
      </c>
      <c r="O37" s="164">
        <f t="shared" si="12"/>
        <v>2499.9899999999998</v>
      </c>
      <c r="P37" s="164">
        <f>C37+E37+G37+K37+M37</f>
        <v>121.46</v>
      </c>
      <c r="Q37" s="163">
        <f>B37+D37+F37+J37</f>
        <v>23672.47</v>
      </c>
      <c r="R37" s="164">
        <f t="shared" si="13"/>
        <v>1972.71</v>
      </c>
      <c r="S37" s="164">
        <f>C37+E37+G37+K37</f>
        <v>95.84</v>
      </c>
      <c r="T37" s="163">
        <f>B37+D37+H37</f>
        <v>22463.47</v>
      </c>
      <c r="U37" s="164">
        <f t="shared" si="14"/>
        <v>1871.96</v>
      </c>
      <c r="V37" s="164">
        <f>C37+E37+I37</f>
        <v>90.95</v>
      </c>
      <c r="W37" s="166"/>
      <c r="X37" s="166"/>
      <c r="Y37" s="158"/>
      <c r="Z37" s="166"/>
      <c r="AA37" s="166"/>
      <c r="AB37" s="158"/>
      <c r="AC37" s="166"/>
      <c r="AD37" s="166"/>
      <c r="AE37" s="158"/>
      <c r="AF37" s="166"/>
      <c r="AG37" s="166"/>
      <c r="AH37" s="158"/>
      <c r="AI37" s="158"/>
      <c r="AJ37" s="158"/>
      <c r="AK37" s="158"/>
      <c r="AL37" s="158"/>
      <c r="AM37" s="158"/>
      <c r="AN37" s="158"/>
      <c r="AO37" s="158"/>
      <c r="AP37" s="158"/>
      <c r="AQ37" s="158"/>
      <c r="AR37" s="158"/>
      <c r="AS37" s="158"/>
      <c r="AT37" s="158"/>
    </row>
    <row r="38" spans="1:46">
      <c r="A38" s="154" t="s">
        <v>532</v>
      </c>
      <c r="B38" s="155"/>
      <c r="C38" s="156"/>
      <c r="D38" s="156"/>
      <c r="E38" s="156"/>
      <c r="F38" s="156"/>
      <c r="G38" s="157"/>
      <c r="H38" s="156"/>
      <c r="I38" s="157"/>
      <c r="J38" s="156"/>
      <c r="K38" s="156"/>
      <c r="L38" s="156"/>
      <c r="M38" s="156"/>
      <c r="N38" s="174"/>
      <c r="O38" s="175"/>
      <c r="P38" s="175"/>
      <c r="Q38" s="174"/>
      <c r="R38" s="175"/>
      <c r="S38" s="175"/>
      <c r="T38" s="174"/>
      <c r="U38" s="175"/>
      <c r="V38" s="175"/>
      <c r="W38" s="176"/>
      <c r="X38" s="176"/>
      <c r="Y38" s="158"/>
      <c r="Z38" s="176"/>
      <c r="AA38" s="176"/>
      <c r="AB38" s="158"/>
      <c r="AC38" s="176"/>
      <c r="AD38" s="176"/>
      <c r="AE38" s="158"/>
      <c r="AF38" s="176"/>
      <c r="AG38" s="176"/>
      <c r="AH38" s="158"/>
      <c r="AI38" s="158"/>
      <c r="AJ38" s="158"/>
      <c r="AK38" s="158"/>
      <c r="AL38" s="158"/>
      <c r="AM38" s="158"/>
      <c r="AN38" s="158"/>
      <c r="AO38" s="158"/>
      <c r="AP38" s="158"/>
      <c r="AQ38" s="158"/>
      <c r="AR38" s="158"/>
      <c r="AS38" s="158"/>
      <c r="AT38" s="158"/>
    </row>
    <row r="39" spans="1:46" ht="30" hidden="1">
      <c r="A39" s="159" t="s">
        <v>528</v>
      </c>
      <c r="B39" s="160">
        <f>C39*247</f>
        <v>8141.12</v>
      </c>
      <c r="C39" s="161">
        <v>32.96</v>
      </c>
      <c r="D39" s="162">
        <f>394/0.95*0.25</f>
        <v>103.68</v>
      </c>
      <c r="E39" s="163">
        <f>D39/247</f>
        <v>0.42</v>
      </c>
      <c r="F39" s="162">
        <f>1203/12*4</f>
        <v>401</v>
      </c>
      <c r="G39" s="164">
        <f>F39/247</f>
        <v>1.62</v>
      </c>
      <c r="H39" s="162">
        <f>859/12*4</f>
        <v>286.33</v>
      </c>
      <c r="I39" s="164">
        <f>H39/247</f>
        <v>1.1599999999999999</v>
      </c>
      <c r="J39" s="162">
        <v>479</v>
      </c>
      <c r="K39" s="163">
        <f>J39/247</f>
        <v>1.94</v>
      </c>
      <c r="L39" s="162">
        <f>5907/12*4</f>
        <v>1969</v>
      </c>
      <c r="M39" s="163">
        <f>L39/247</f>
        <v>7.97</v>
      </c>
      <c r="N39" s="163">
        <f>B39+D39+F39+J39+L39</f>
        <v>11093.8</v>
      </c>
      <c r="O39" s="164">
        <f t="shared" si="12"/>
        <v>924.48</v>
      </c>
      <c r="P39" s="164">
        <f>C39+E39+G39+K39+M39</f>
        <v>44.91</v>
      </c>
      <c r="Q39" s="163">
        <f>B39+D39+F39+J39</f>
        <v>9124.7999999999993</v>
      </c>
      <c r="R39" s="164">
        <f t="shared" si="13"/>
        <v>760.4</v>
      </c>
      <c r="S39" s="164">
        <f>C39+E39+G39+K39</f>
        <v>36.94</v>
      </c>
      <c r="T39" s="163">
        <f>B39+D39+H39</f>
        <v>8531.1299999999992</v>
      </c>
      <c r="U39" s="164">
        <f t="shared" si="14"/>
        <v>710.93</v>
      </c>
      <c r="V39" s="164">
        <f>C39+E39+I39</f>
        <v>34.54</v>
      </c>
      <c r="W39" s="166"/>
      <c r="X39" s="166"/>
      <c r="Y39" s="158"/>
      <c r="Z39" s="166"/>
      <c r="AA39" s="166"/>
      <c r="AB39" s="158"/>
      <c r="AC39" s="166">
        <f>AE39/Q39</f>
        <v>0.65</v>
      </c>
      <c r="AD39" s="166">
        <f>AE39/T39</f>
        <v>0.69</v>
      </c>
      <c r="AE39" s="168">
        <f>24*247</f>
        <v>5928</v>
      </c>
      <c r="AF39" s="166">
        <f>AH39/Q39</f>
        <v>0.32</v>
      </c>
      <c r="AG39" s="166">
        <f>AH39/T39</f>
        <v>0.35</v>
      </c>
      <c r="AH39" s="168">
        <f>24*247*0.5</f>
        <v>2964</v>
      </c>
      <c r="AI39" s="167"/>
      <c r="AJ39" s="169">
        <f>Q39-(Q39*AC39)</f>
        <v>3193.68</v>
      </c>
      <c r="AK39" s="167"/>
      <c r="AL39" s="169">
        <f>Q39</f>
        <v>9124.7999999999993</v>
      </c>
      <c r="AM39" s="167"/>
      <c r="AN39" s="169">
        <f>Q39-Q39*AF39</f>
        <v>6204.86</v>
      </c>
      <c r="AO39" s="167"/>
      <c r="AP39" s="169">
        <f>AJ39*$AO$6</f>
        <v>2012.02</v>
      </c>
      <c r="AQ39" s="167"/>
      <c r="AR39" s="169">
        <f>AL39*$AO$6</f>
        <v>5748.62</v>
      </c>
      <c r="AS39" s="167"/>
      <c r="AT39" s="169">
        <f>AN39*$AO$6</f>
        <v>3909.06</v>
      </c>
    </row>
    <row r="40" spans="1:46" hidden="1">
      <c r="A40" s="159" t="s">
        <v>529</v>
      </c>
      <c r="B40" s="160">
        <f>C40*247</f>
        <v>22363.38</v>
      </c>
      <c r="C40" s="161">
        <v>90.54</v>
      </c>
      <c r="D40" s="162">
        <f>394/0.95*0.75</f>
        <v>311.05</v>
      </c>
      <c r="E40" s="163">
        <f>D40/247</f>
        <v>1.26</v>
      </c>
      <c r="F40" s="162">
        <f>1203/12*9</f>
        <v>902.25</v>
      </c>
      <c r="G40" s="164">
        <f>F40/247</f>
        <v>3.65</v>
      </c>
      <c r="H40" s="162">
        <f>1203/12*9</f>
        <v>902.25</v>
      </c>
      <c r="I40" s="164">
        <f>H40/247</f>
        <v>3.65</v>
      </c>
      <c r="J40" s="162">
        <v>1437</v>
      </c>
      <c r="K40" s="163">
        <f>J40/247</f>
        <v>5.82</v>
      </c>
      <c r="L40" s="162">
        <f>5679/12*9</f>
        <v>4259.25</v>
      </c>
      <c r="M40" s="163">
        <f>L40/247</f>
        <v>17.239999999999998</v>
      </c>
      <c r="N40" s="163">
        <f>B40+D40+F40+J40+L40</f>
        <v>29272.93</v>
      </c>
      <c r="O40" s="164">
        <f t="shared" si="12"/>
        <v>2439.41</v>
      </c>
      <c r="P40" s="164">
        <f>C40+E40+G40+K40+M40</f>
        <v>118.51</v>
      </c>
      <c r="Q40" s="163">
        <f>B40+D40+F40+J40</f>
        <v>25013.68</v>
      </c>
      <c r="R40" s="164">
        <f t="shared" si="13"/>
        <v>2084.4699999999998</v>
      </c>
      <c r="S40" s="164">
        <f>C40+E40+G40+K40</f>
        <v>101.27</v>
      </c>
      <c r="T40" s="163">
        <f>B40+D40+H40</f>
        <v>23576.68</v>
      </c>
      <c r="U40" s="164">
        <f t="shared" si="14"/>
        <v>1964.72</v>
      </c>
      <c r="V40" s="164">
        <f>C40+E40+I40</f>
        <v>95.45</v>
      </c>
      <c r="W40" s="166"/>
      <c r="X40" s="166"/>
      <c r="Y40" s="158"/>
      <c r="Z40" s="166"/>
      <c r="AA40" s="166"/>
      <c r="AB40" s="158"/>
      <c r="AC40" s="166"/>
      <c r="AD40" s="166"/>
      <c r="AE40" s="158"/>
      <c r="AF40" s="166"/>
      <c r="AG40" s="166"/>
      <c r="AH40" s="158"/>
      <c r="AI40" s="158"/>
      <c r="AJ40" s="158"/>
      <c r="AK40" s="158"/>
      <c r="AL40" s="158"/>
      <c r="AM40" s="158"/>
      <c r="AN40" s="158"/>
      <c r="AO40" s="158"/>
      <c r="AP40" s="158"/>
      <c r="AQ40" s="158"/>
      <c r="AR40" s="158"/>
      <c r="AS40" s="158"/>
      <c r="AT40" s="158"/>
    </row>
    <row r="41" spans="1:46" ht="15.75" thickBot="1">
      <c r="A41" s="159" t="s">
        <v>530</v>
      </c>
      <c r="B41" s="160">
        <f>C41*248</f>
        <v>31012.400000000001</v>
      </c>
      <c r="C41" s="161">
        <v>125.05</v>
      </c>
      <c r="D41" s="162">
        <v>394</v>
      </c>
      <c r="E41" s="163">
        <f>D41/248</f>
        <v>1.59</v>
      </c>
      <c r="F41" s="162">
        <v>1203</v>
      </c>
      <c r="G41" s="164">
        <f>F41/248</f>
        <v>4.8499999999999996</v>
      </c>
      <c r="H41" s="162">
        <v>859</v>
      </c>
      <c r="I41" s="164">
        <f>H41/248</f>
        <v>3.46</v>
      </c>
      <c r="J41" s="162">
        <v>1437</v>
      </c>
      <c r="K41" s="163">
        <f>J41/248</f>
        <v>5.79</v>
      </c>
      <c r="L41" s="162">
        <v>5907</v>
      </c>
      <c r="M41" s="163">
        <f>L41/247</f>
        <v>23.91</v>
      </c>
      <c r="N41" s="163">
        <f>B41+D41+F41+J41+L41</f>
        <v>39953.4</v>
      </c>
      <c r="O41" s="164">
        <f t="shared" si="12"/>
        <v>3329.45</v>
      </c>
      <c r="P41" s="164">
        <f>C41+E41+G41+K41+M41</f>
        <v>161.19</v>
      </c>
      <c r="Q41" s="172">
        <f>B41+D41+F41+J41</f>
        <v>34046.400000000001</v>
      </c>
      <c r="R41" s="164">
        <f t="shared" si="13"/>
        <v>2837.2</v>
      </c>
      <c r="S41" s="164">
        <f>C41+E41+G41+K41</f>
        <v>137.28</v>
      </c>
      <c r="T41" s="163">
        <f>B41+D41+H41</f>
        <v>32265.4</v>
      </c>
      <c r="U41" s="164">
        <f t="shared" si="14"/>
        <v>2688.78</v>
      </c>
      <c r="V41" s="164">
        <f>C41+E41+I41</f>
        <v>130.1</v>
      </c>
      <c r="W41" s="189">
        <f>Y41/Q41</f>
        <v>0.66</v>
      </c>
      <c r="X41" s="189">
        <f>Y41/T41</f>
        <v>0.69</v>
      </c>
      <c r="Y41" s="190">
        <f>90*248</f>
        <v>22320</v>
      </c>
      <c r="Z41" s="189">
        <f>AB41/Q41</f>
        <v>0.33</v>
      </c>
      <c r="AA41" s="189">
        <f>AB41/T41</f>
        <v>0.35</v>
      </c>
      <c r="AB41" s="190">
        <f>90*248*0.5</f>
        <v>11160</v>
      </c>
      <c r="AC41" s="166"/>
      <c r="AD41" s="166"/>
      <c r="AE41" s="173"/>
      <c r="AF41" s="166"/>
      <c r="AG41" s="166"/>
      <c r="AH41" s="173"/>
      <c r="AI41" s="177">
        <f>Q41-(Q41*W41)</f>
        <v>11575.78</v>
      </c>
      <c r="AJ41" s="177"/>
      <c r="AK41" s="177">
        <f>Q41</f>
        <v>34046.400000000001</v>
      </c>
      <c r="AL41" s="177"/>
      <c r="AM41" s="177">
        <f>Q41-Q41*Z41</f>
        <v>22811.09</v>
      </c>
      <c r="AN41" s="177"/>
      <c r="AO41" s="177">
        <f>AI41*$AO$6</f>
        <v>7292.74</v>
      </c>
      <c r="AP41" s="177"/>
      <c r="AQ41" s="177">
        <f>AK41*$AO$6</f>
        <v>21449.23</v>
      </c>
      <c r="AR41" s="177"/>
      <c r="AS41" s="177">
        <f>AM41*$AO$6</f>
        <v>14370.99</v>
      </c>
      <c r="AT41" s="177"/>
    </row>
    <row r="42" spans="1:46" ht="30.75" hidden="1" thickBot="1">
      <c r="A42" s="179" t="s">
        <v>531</v>
      </c>
      <c r="B42" s="160">
        <f>C42*247</f>
        <v>26182</v>
      </c>
      <c r="C42" s="161">
        <v>106</v>
      </c>
      <c r="D42" s="162">
        <f>199/0.95*1</f>
        <v>209.47</v>
      </c>
      <c r="E42" s="180">
        <f>D42/247</f>
        <v>0.85</v>
      </c>
      <c r="F42" s="162">
        <v>1012</v>
      </c>
      <c r="G42" s="181">
        <f>F42/247</f>
        <v>4.0999999999999996</v>
      </c>
      <c r="H42" s="162">
        <v>1012</v>
      </c>
      <c r="I42" s="181">
        <f>H42/247</f>
        <v>4.0999999999999996</v>
      </c>
      <c r="J42" s="162">
        <v>1209</v>
      </c>
      <c r="K42" s="180">
        <f>J42/247</f>
        <v>4.8899999999999997</v>
      </c>
      <c r="L42" s="162">
        <v>5288</v>
      </c>
      <c r="M42" s="180">
        <f>L42/247</f>
        <v>21.41</v>
      </c>
      <c r="N42" s="162">
        <f>B42+D42+F42</f>
        <v>27403.47</v>
      </c>
      <c r="O42" s="182">
        <f>N42/12</f>
        <v>2283.62</v>
      </c>
      <c r="P42" s="182">
        <f>C42+E42+G42</f>
        <v>110.95</v>
      </c>
      <c r="Q42" s="163">
        <f>B42+D42+F42+J42</f>
        <v>28612.47</v>
      </c>
      <c r="R42" s="164">
        <f t="shared" si="13"/>
        <v>2384.37</v>
      </c>
      <c r="S42" s="164">
        <f>C42+E42+G42+K42</f>
        <v>115.84</v>
      </c>
      <c r="T42" s="163">
        <f>B42+D42+H42</f>
        <v>27403.47</v>
      </c>
      <c r="U42" s="164">
        <f t="shared" si="14"/>
        <v>2283.62</v>
      </c>
      <c r="V42" s="164">
        <f>C42+E42+I42</f>
        <v>110.95</v>
      </c>
      <c r="W42" s="173"/>
      <c r="X42" s="173"/>
      <c r="Y42" s="158"/>
      <c r="Z42" s="173"/>
      <c r="AA42" s="173"/>
      <c r="AB42" s="158"/>
      <c r="AC42" s="173"/>
      <c r="AD42" s="173"/>
      <c r="AE42" s="158"/>
      <c r="AF42" s="173"/>
      <c r="AG42" s="173"/>
      <c r="AH42" s="158"/>
      <c r="AI42" s="185"/>
      <c r="AJ42" s="185"/>
      <c r="AK42" s="185"/>
      <c r="AL42" s="185"/>
      <c r="AM42" s="185"/>
      <c r="AN42" s="185"/>
      <c r="AO42" s="185"/>
      <c r="AP42" s="185"/>
      <c r="AQ42" s="185"/>
      <c r="AR42" s="185"/>
      <c r="AS42" s="185"/>
      <c r="AT42" s="185"/>
    </row>
    <row r="43" spans="1:46">
      <c r="A43" s="191" t="s">
        <v>535</v>
      </c>
      <c r="B43" s="150"/>
      <c r="C43" s="151"/>
      <c r="D43" s="151"/>
      <c r="E43" s="151"/>
      <c r="F43" s="151"/>
      <c r="G43" s="152"/>
      <c r="H43" s="151"/>
      <c r="I43" s="152"/>
      <c r="J43" s="151"/>
      <c r="K43" s="151"/>
      <c r="L43" s="151"/>
      <c r="M43" s="151"/>
      <c r="N43" s="151"/>
      <c r="O43" s="151"/>
      <c r="P43" s="152"/>
      <c r="Q43" s="151"/>
      <c r="R43" s="151"/>
      <c r="S43" s="152"/>
      <c r="T43" s="151"/>
      <c r="U43" s="151"/>
      <c r="V43" s="152"/>
      <c r="W43" s="153"/>
      <c r="X43" s="153"/>
      <c r="Y43" s="153"/>
      <c r="Z43" s="153"/>
      <c r="AA43" s="153"/>
      <c r="AB43" s="153"/>
      <c r="AC43" s="153"/>
      <c r="AD43" s="153"/>
      <c r="AE43" s="153"/>
      <c r="AF43" s="153"/>
      <c r="AG43" s="153"/>
      <c r="AH43" s="153"/>
      <c r="AI43" s="153"/>
      <c r="AJ43" s="153"/>
      <c r="AK43" s="153"/>
      <c r="AL43" s="153"/>
      <c r="AM43" s="153"/>
      <c r="AN43" s="153"/>
      <c r="AO43" s="153"/>
      <c r="AP43" s="153"/>
      <c r="AQ43" s="153"/>
      <c r="AR43" s="153"/>
      <c r="AS43" s="153"/>
      <c r="AT43" s="153"/>
    </row>
    <row r="44" spans="1:46">
      <c r="A44" s="154" t="s">
        <v>527</v>
      </c>
      <c r="B44" s="155"/>
      <c r="C44" s="156"/>
      <c r="D44" s="156"/>
      <c r="E44" s="156"/>
      <c r="F44" s="156"/>
      <c r="G44" s="157"/>
      <c r="H44" s="156"/>
      <c r="I44" s="157"/>
      <c r="J44" s="156"/>
      <c r="K44" s="156"/>
      <c r="L44" s="156"/>
      <c r="M44" s="156"/>
      <c r="N44" s="156"/>
      <c r="O44" s="157"/>
      <c r="P44" s="157"/>
      <c r="Q44" s="156"/>
      <c r="R44" s="157"/>
      <c r="S44" s="157"/>
      <c r="T44" s="156"/>
      <c r="U44" s="157"/>
      <c r="V44" s="157"/>
      <c r="W44" s="158"/>
      <c r="X44" s="158"/>
      <c r="Y44" s="158"/>
      <c r="Z44" s="158"/>
      <c r="AA44" s="158"/>
      <c r="AB44" s="158"/>
      <c r="AC44" s="158"/>
      <c r="AD44" s="158"/>
      <c r="AE44" s="158"/>
      <c r="AF44" s="158"/>
      <c r="AG44" s="158"/>
      <c r="AH44" s="158"/>
      <c r="AI44" s="158"/>
      <c r="AJ44" s="158"/>
      <c r="AK44" s="158"/>
      <c r="AL44" s="158"/>
      <c r="AM44" s="158"/>
      <c r="AN44" s="158"/>
      <c r="AO44" s="158"/>
      <c r="AP44" s="158"/>
      <c r="AQ44" s="158"/>
      <c r="AR44" s="158"/>
      <c r="AS44" s="158"/>
      <c r="AT44" s="158"/>
    </row>
    <row r="45" spans="1:46" ht="30" hidden="1">
      <c r="A45" s="159" t="s">
        <v>528</v>
      </c>
      <c r="B45" s="160">
        <f>C45*247</f>
        <v>6669</v>
      </c>
      <c r="C45" s="161">
        <v>27</v>
      </c>
      <c r="D45" s="162">
        <f>394/0.95*0.25</f>
        <v>103.68</v>
      </c>
      <c r="E45" s="163">
        <f>D45/247</f>
        <v>0.42</v>
      </c>
      <c r="F45" s="162">
        <f>1203/12*4</f>
        <v>401</v>
      </c>
      <c r="G45" s="164">
        <f>F45/247</f>
        <v>1.62</v>
      </c>
      <c r="H45" s="162">
        <f>859/12*4</f>
        <v>286.33</v>
      </c>
      <c r="I45" s="164">
        <f>H45/247</f>
        <v>1.1599999999999999</v>
      </c>
      <c r="J45" s="162">
        <f>1437/12*4</f>
        <v>479</v>
      </c>
      <c r="K45" s="163">
        <f>J45/247</f>
        <v>1.94</v>
      </c>
      <c r="L45" s="162">
        <f>7068/12*4</f>
        <v>2356</v>
      </c>
      <c r="M45" s="163">
        <f>L45/247</f>
        <v>9.5399999999999991</v>
      </c>
      <c r="N45" s="163">
        <f>B45+D45+F45+J45+L45</f>
        <v>10008.68</v>
      </c>
      <c r="O45" s="164">
        <f>N45/12</f>
        <v>834.06</v>
      </c>
      <c r="P45" s="164">
        <f>C45+E45+G45+K45+M45</f>
        <v>40.520000000000003</v>
      </c>
      <c r="Q45" s="163">
        <f>B45+D45+F45+J45</f>
        <v>7652.68</v>
      </c>
      <c r="R45" s="164">
        <f>Q45/12</f>
        <v>637.72</v>
      </c>
      <c r="S45" s="164">
        <f>C45+E45+G45+K45</f>
        <v>30.98</v>
      </c>
      <c r="T45" s="163">
        <f>B45+D45+H45</f>
        <v>7059.01</v>
      </c>
      <c r="U45" s="164">
        <f>T45/12</f>
        <v>588.25</v>
      </c>
      <c r="V45" s="164">
        <f>C45+E45+I45</f>
        <v>28.58</v>
      </c>
      <c r="W45" s="166"/>
      <c r="X45" s="166"/>
      <c r="Y45" s="158"/>
      <c r="Z45" s="166"/>
      <c r="AA45" s="166"/>
      <c r="AB45" s="158"/>
      <c r="AC45" s="166">
        <f>AE45/Q45</f>
        <v>0.77</v>
      </c>
      <c r="AD45" s="166">
        <f>AE45/T45</f>
        <v>0.84</v>
      </c>
      <c r="AE45" s="168">
        <f>24*247</f>
        <v>5928</v>
      </c>
      <c r="AF45" s="166">
        <f>AH45/Q45</f>
        <v>0.39</v>
      </c>
      <c r="AG45" s="166">
        <f>AH45/T45</f>
        <v>0.42</v>
      </c>
      <c r="AH45" s="168">
        <f>24*247*0.5</f>
        <v>2964</v>
      </c>
      <c r="AI45" s="167"/>
      <c r="AJ45" s="169">
        <f>Q45-(Q45*AC45)</f>
        <v>1760.12</v>
      </c>
      <c r="AK45" s="167"/>
      <c r="AL45" s="169">
        <f>Q45</f>
        <v>7652.68</v>
      </c>
      <c r="AM45" s="167"/>
      <c r="AN45" s="169">
        <f>Q45-Q45*AF45</f>
        <v>4668.13</v>
      </c>
      <c r="AO45" s="167"/>
      <c r="AP45" s="169">
        <f>AJ45*$AO$6</f>
        <v>1108.8800000000001</v>
      </c>
      <c r="AQ45" s="167"/>
      <c r="AR45" s="169">
        <f>AL45*$AO$6</f>
        <v>4821.1899999999996</v>
      </c>
      <c r="AS45" s="167"/>
      <c r="AT45" s="169">
        <f>AN45*$AO$6</f>
        <v>2940.92</v>
      </c>
    </row>
    <row r="46" spans="1:46" hidden="1">
      <c r="A46" s="159" t="s">
        <v>529</v>
      </c>
      <c r="B46" s="160">
        <f>C46*247</f>
        <v>18122.39</v>
      </c>
      <c r="C46" s="161">
        <v>73.37</v>
      </c>
      <c r="D46" s="162">
        <f>394/0.95*0.75</f>
        <v>311.05</v>
      </c>
      <c r="E46" s="163">
        <f>D46/247</f>
        <v>1.26</v>
      </c>
      <c r="F46" s="162">
        <f>1203/12*9</f>
        <v>902.25</v>
      </c>
      <c r="G46" s="164">
        <f>F46/247</f>
        <v>3.65</v>
      </c>
      <c r="H46" s="162">
        <f>1203/12*9</f>
        <v>902.25</v>
      </c>
      <c r="I46" s="164">
        <f>H46/247</f>
        <v>3.65</v>
      </c>
      <c r="J46" s="162">
        <v>1437</v>
      </c>
      <c r="K46" s="163">
        <f>J46/247</f>
        <v>5.82</v>
      </c>
      <c r="L46" s="162">
        <f>6796/12*9</f>
        <v>5097</v>
      </c>
      <c r="M46" s="163">
        <f>L46/247</f>
        <v>20.64</v>
      </c>
      <c r="N46" s="163">
        <f>B46+D46+F46+J46+L46</f>
        <v>25869.69</v>
      </c>
      <c r="O46" s="164">
        <f t="shared" ref="O46:O52" si="15">N46/12</f>
        <v>2155.81</v>
      </c>
      <c r="P46" s="164">
        <f>C46+E46+G46+K46+M46</f>
        <v>104.74</v>
      </c>
      <c r="Q46" s="163">
        <f>B46+D46+F46+J46</f>
        <v>20772.689999999999</v>
      </c>
      <c r="R46" s="164">
        <f t="shared" ref="R46:R53" si="16">Q46/12</f>
        <v>1731.06</v>
      </c>
      <c r="S46" s="164">
        <f>C46+E46+G46+K46</f>
        <v>84.1</v>
      </c>
      <c r="T46" s="163">
        <f>B46+D46+H46</f>
        <v>19335.689999999999</v>
      </c>
      <c r="U46" s="164">
        <f t="shared" ref="U46:U53" si="17">T46/12</f>
        <v>1611.31</v>
      </c>
      <c r="V46" s="164">
        <f>C46+E46+I46</f>
        <v>78.28</v>
      </c>
      <c r="W46" s="166"/>
      <c r="X46" s="166"/>
      <c r="Y46" s="158"/>
      <c r="Z46" s="166"/>
      <c r="AA46" s="166"/>
      <c r="AB46" s="158"/>
      <c r="AC46" s="166"/>
      <c r="AD46" s="166"/>
      <c r="AE46" s="158"/>
      <c r="AF46" s="166"/>
      <c r="AG46" s="166"/>
      <c r="AH46" s="158"/>
      <c r="AI46" s="171"/>
      <c r="AJ46" s="171"/>
      <c r="AK46" s="171"/>
      <c r="AL46" s="171"/>
      <c r="AM46" s="171"/>
      <c r="AN46" s="171"/>
      <c r="AO46" s="171"/>
      <c r="AP46" s="171"/>
      <c r="AQ46" s="171"/>
      <c r="AR46" s="171"/>
      <c r="AS46" s="171"/>
      <c r="AT46" s="171"/>
    </row>
    <row r="47" spans="1:46">
      <c r="A47" s="159" t="s">
        <v>530</v>
      </c>
      <c r="B47" s="160">
        <f>C47*248</f>
        <v>25407.599999999999</v>
      </c>
      <c r="C47" s="161">
        <v>102.45</v>
      </c>
      <c r="D47" s="162">
        <v>394</v>
      </c>
      <c r="E47" s="163">
        <f>D47/248</f>
        <v>1.59</v>
      </c>
      <c r="F47" s="162">
        <v>1203</v>
      </c>
      <c r="G47" s="164">
        <f>F47/248</f>
        <v>4.8499999999999996</v>
      </c>
      <c r="H47" s="162">
        <v>859</v>
      </c>
      <c r="I47" s="164">
        <f>H47/248</f>
        <v>3.46</v>
      </c>
      <c r="J47" s="162">
        <v>1437</v>
      </c>
      <c r="K47" s="163">
        <f>J47/248</f>
        <v>5.79</v>
      </c>
      <c r="L47" s="162">
        <v>7068</v>
      </c>
      <c r="M47" s="163">
        <f>L47/247</f>
        <v>28.62</v>
      </c>
      <c r="N47" s="163">
        <f>B47+D47+F47+J47+L47</f>
        <v>35509.599999999999</v>
      </c>
      <c r="O47" s="164">
        <f t="shared" si="15"/>
        <v>2959.13</v>
      </c>
      <c r="P47" s="164">
        <f>C47+E47+G47+K47+M47</f>
        <v>143.30000000000001</v>
      </c>
      <c r="Q47" s="172">
        <f>B47+D47+F47+J47</f>
        <v>28441.599999999999</v>
      </c>
      <c r="R47" s="164">
        <f t="shared" si="16"/>
        <v>2370.13</v>
      </c>
      <c r="S47" s="164">
        <f>C47+E47+G47+K47</f>
        <v>114.68</v>
      </c>
      <c r="T47" s="163">
        <f>B47+D47+H47</f>
        <v>26660.6</v>
      </c>
      <c r="U47" s="164">
        <f t="shared" si="17"/>
        <v>2221.7199999999998</v>
      </c>
      <c r="V47" s="164">
        <f>C47+E47+I47</f>
        <v>107.5</v>
      </c>
      <c r="W47" s="166">
        <f>Y47/Q47</f>
        <v>0.78</v>
      </c>
      <c r="X47" s="166">
        <f>Y47/T47</f>
        <v>0.84</v>
      </c>
      <c r="Y47" s="168">
        <f>90*248</f>
        <v>22320</v>
      </c>
      <c r="Z47" s="166">
        <f>AB47/Q47</f>
        <v>0.39</v>
      </c>
      <c r="AA47" s="166">
        <f>AB47/T47</f>
        <v>0.42</v>
      </c>
      <c r="AB47" s="168">
        <f>90*248*0.5</f>
        <v>11160</v>
      </c>
      <c r="AC47" s="166"/>
      <c r="AD47" s="166"/>
      <c r="AE47" s="173"/>
      <c r="AF47" s="166"/>
      <c r="AG47" s="166"/>
      <c r="AH47" s="173"/>
      <c r="AI47" s="168">
        <f>Q47-(Q47*W47)</f>
        <v>6257.15</v>
      </c>
      <c r="AJ47" s="168"/>
      <c r="AK47" s="168">
        <f>Q47</f>
        <v>28441.599999999999</v>
      </c>
      <c r="AL47" s="168"/>
      <c r="AM47" s="168">
        <f>Q47-Q47*Z47</f>
        <v>17349.38</v>
      </c>
      <c r="AN47" s="168"/>
      <c r="AO47" s="168">
        <f>AI47*$AO$6</f>
        <v>3942</v>
      </c>
      <c r="AP47" s="168"/>
      <c r="AQ47" s="168">
        <f>AK47*$AO$6</f>
        <v>17918.21</v>
      </c>
      <c r="AR47" s="168"/>
      <c r="AS47" s="168">
        <f>AM47*$AO$6</f>
        <v>10930.11</v>
      </c>
      <c r="AT47" s="168"/>
    </row>
    <row r="48" spans="1:46" ht="30" hidden="1">
      <c r="A48" s="192" t="s">
        <v>531</v>
      </c>
      <c r="B48" s="160">
        <f>C48*247</f>
        <v>21242</v>
      </c>
      <c r="C48" s="161">
        <v>86</v>
      </c>
      <c r="D48" s="162">
        <f>199/0.95*1</f>
        <v>209.47</v>
      </c>
      <c r="E48" s="163">
        <f>D48/247</f>
        <v>0.85</v>
      </c>
      <c r="F48" s="162">
        <v>1012</v>
      </c>
      <c r="G48" s="164">
        <f>F48/247</f>
        <v>4.0999999999999996</v>
      </c>
      <c r="H48" s="162">
        <v>1012</v>
      </c>
      <c r="I48" s="164">
        <f>H48/247</f>
        <v>4.0999999999999996</v>
      </c>
      <c r="J48" s="162">
        <v>1209</v>
      </c>
      <c r="K48" s="163">
        <f>J48/247</f>
        <v>4.8899999999999997</v>
      </c>
      <c r="L48" s="162">
        <f>6327.39</f>
        <v>6327.39</v>
      </c>
      <c r="M48" s="163">
        <f>L48/247</f>
        <v>25.62</v>
      </c>
      <c r="N48" s="163">
        <f>B48+D48+F48+J48+L48</f>
        <v>29999.86</v>
      </c>
      <c r="O48" s="164">
        <f t="shared" si="15"/>
        <v>2499.9899999999998</v>
      </c>
      <c r="P48" s="164">
        <f>C48+E48+G48+K48+M48</f>
        <v>121.46</v>
      </c>
      <c r="Q48" s="163">
        <f>B48+D48+F48+J48</f>
        <v>23672.47</v>
      </c>
      <c r="R48" s="164">
        <f t="shared" si="16"/>
        <v>1972.71</v>
      </c>
      <c r="S48" s="164">
        <f>C48+E48+G48+K48</f>
        <v>95.84</v>
      </c>
      <c r="T48" s="163">
        <f>B48+D48+H48</f>
        <v>22463.47</v>
      </c>
      <c r="U48" s="164">
        <f t="shared" si="17"/>
        <v>1871.96</v>
      </c>
      <c r="V48" s="164">
        <f>C48+E48+I48</f>
        <v>90.95</v>
      </c>
      <c r="W48" s="166"/>
      <c r="X48" s="166"/>
      <c r="Y48" s="158"/>
      <c r="Z48" s="166"/>
      <c r="AA48" s="166"/>
      <c r="AB48" s="158"/>
      <c r="AC48" s="166"/>
      <c r="AD48" s="166"/>
      <c r="AE48" s="158"/>
      <c r="AF48" s="166"/>
      <c r="AG48" s="166"/>
      <c r="AH48" s="158"/>
      <c r="AI48" s="158"/>
      <c r="AJ48" s="158"/>
      <c r="AK48" s="158"/>
      <c r="AL48" s="158"/>
      <c r="AM48" s="158"/>
      <c r="AN48" s="158"/>
      <c r="AO48" s="158"/>
      <c r="AP48" s="158"/>
      <c r="AQ48" s="158"/>
      <c r="AR48" s="158"/>
      <c r="AS48" s="158"/>
      <c r="AT48" s="158"/>
    </row>
    <row r="49" spans="1:46">
      <c r="A49" s="154" t="s">
        <v>532</v>
      </c>
      <c r="B49" s="155"/>
      <c r="C49" s="156"/>
      <c r="D49" s="156"/>
      <c r="E49" s="156"/>
      <c r="F49" s="156"/>
      <c r="G49" s="157"/>
      <c r="H49" s="156"/>
      <c r="I49" s="157"/>
      <c r="J49" s="156"/>
      <c r="K49" s="156"/>
      <c r="L49" s="156"/>
      <c r="M49" s="156"/>
      <c r="N49" s="174"/>
      <c r="O49" s="175"/>
      <c r="P49" s="175"/>
      <c r="Q49" s="174"/>
      <c r="R49" s="175"/>
      <c r="S49" s="175"/>
      <c r="T49" s="174"/>
      <c r="U49" s="175"/>
      <c r="V49" s="175"/>
      <c r="W49" s="176"/>
      <c r="X49" s="176"/>
      <c r="Y49" s="158"/>
      <c r="Z49" s="176"/>
      <c r="AA49" s="176"/>
      <c r="AB49" s="158"/>
      <c r="AC49" s="176"/>
      <c r="AD49" s="176"/>
      <c r="AE49" s="158"/>
      <c r="AF49" s="176"/>
      <c r="AG49" s="176"/>
      <c r="AH49" s="158"/>
      <c r="AI49" s="158"/>
      <c r="AJ49" s="158"/>
      <c r="AK49" s="158"/>
      <c r="AL49" s="158"/>
      <c r="AM49" s="158"/>
      <c r="AN49" s="158"/>
      <c r="AO49" s="158"/>
      <c r="AP49" s="158"/>
      <c r="AQ49" s="158"/>
      <c r="AR49" s="158"/>
      <c r="AS49" s="158"/>
      <c r="AT49" s="158"/>
    </row>
    <row r="50" spans="1:46" ht="30" hidden="1">
      <c r="A50" s="159" t="s">
        <v>528</v>
      </c>
      <c r="B50" s="160">
        <f>C50*247</f>
        <v>8141.12</v>
      </c>
      <c r="C50" s="161">
        <v>32.96</v>
      </c>
      <c r="D50" s="162">
        <f>394/0.95*0.25</f>
        <v>103.68</v>
      </c>
      <c r="E50" s="163">
        <f>D50/247</f>
        <v>0.42</v>
      </c>
      <c r="F50" s="162">
        <f>1203/12*4</f>
        <v>401</v>
      </c>
      <c r="G50" s="164">
        <f>F50/247</f>
        <v>1.62</v>
      </c>
      <c r="H50" s="162">
        <f>859/12*4</f>
        <v>286.33</v>
      </c>
      <c r="I50" s="164">
        <f>H50/247</f>
        <v>1.1599999999999999</v>
      </c>
      <c r="J50" s="162">
        <f>1437/12*4</f>
        <v>479</v>
      </c>
      <c r="K50" s="163">
        <f>J50/247</f>
        <v>1.94</v>
      </c>
      <c r="L50" s="162">
        <f>5907/12*4</f>
        <v>1969</v>
      </c>
      <c r="M50" s="163">
        <f>L50/247</f>
        <v>7.97</v>
      </c>
      <c r="N50" s="163">
        <f>B50+D50+F50+J50+L50</f>
        <v>11093.8</v>
      </c>
      <c r="O50" s="164">
        <f t="shared" si="15"/>
        <v>924.48</v>
      </c>
      <c r="P50" s="164">
        <f>C50+E50+G50+K50+M50</f>
        <v>44.91</v>
      </c>
      <c r="Q50" s="163">
        <f>B50+D50+F50+J50</f>
        <v>9124.7999999999993</v>
      </c>
      <c r="R50" s="164">
        <f t="shared" si="16"/>
        <v>760.4</v>
      </c>
      <c r="S50" s="164">
        <f>C50+E50+G50+K50</f>
        <v>36.94</v>
      </c>
      <c r="T50" s="163">
        <f>B50+D50+H50</f>
        <v>8531.1299999999992</v>
      </c>
      <c r="U50" s="164">
        <f t="shared" si="17"/>
        <v>710.93</v>
      </c>
      <c r="V50" s="164">
        <f>C50+E50+I50</f>
        <v>34.54</v>
      </c>
      <c r="W50" s="166"/>
      <c r="X50" s="166"/>
      <c r="Y50" s="158"/>
      <c r="Z50" s="166"/>
      <c r="AA50" s="166"/>
      <c r="AB50" s="158"/>
      <c r="AC50" s="166">
        <f>AE50/Q50</f>
        <v>0.65</v>
      </c>
      <c r="AD50" s="166">
        <f>AE50/T50</f>
        <v>0.69</v>
      </c>
      <c r="AE50" s="168">
        <f>24*247</f>
        <v>5928</v>
      </c>
      <c r="AF50" s="166">
        <f>AH50/Q50</f>
        <v>0.32</v>
      </c>
      <c r="AG50" s="166">
        <f>AH50/T50</f>
        <v>0.35</v>
      </c>
      <c r="AH50" s="168">
        <f>24*247*0.5</f>
        <v>2964</v>
      </c>
      <c r="AI50" s="167"/>
      <c r="AJ50" s="169">
        <f>Q50-(Q50*AC50)</f>
        <v>3193.68</v>
      </c>
      <c r="AK50" s="167"/>
      <c r="AL50" s="169">
        <f>Q50</f>
        <v>9124.7999999999993</v>
      </c>
      <c r="AM50" s="167"/>
      <c r="AN50" s="169">
        <f>Q50-Q50*AF50</f>
        <v>6204.86</v>
      </c>
      <c r="AO50" s="167"/>
      <c r="AP50" s="169">
        <f>AJ50*$AO$6</f>
        <v>2012.02</v>
      </c>
      <c r="AQ50" s="167"/>
      <c r="AR50" s="169">
        <f>AL50*$AO$6</f>
        <v>5748.62</v>
      </c>
      <c r="AS50" s="167"/>
      <c r="AT50" s="169">
        <f>AN50*$AO$6</f>
        <v>3909.06</v>
      </c>
    </row>
    <row r="51" spans="1:46" hidden="1">
      <c r="A51" s="159" t="s">
        <v>529</v>
      </c>
      <c r="B51" s="160">
        <f>C51*247</f>
        <v>22363.38</v>
      </c>
      <c r="C51" s="161">
        <v>90.54</v>
      </c>
      <c r="D51" s="162">
        <f>394/0.95*0.75</f>
        <v>311.05</v>
      </c>
      <c r="E51" s="163">
        <f>D51/247</f>
        <v>1.26</v>
      </c>
      <c r="F51" s="162">
        <f>1203/12*9</f>
        <v>902.25</v>
      </c>
      <c r="G51" s="164">
        <f>F51/247</f>
        <v>3.65</v>
      </c>
      <c r="H51" s="162">
        <f>1203/12*9</f>
        <v>902.25</v>
      </c>
      <c r="I51" s="164">
        <f>H51/247</f>
        <v>3.65</v>
      </c>
      <c r="J51" s="162">
        <v>1437</v>
      </c>
      <c r="K51" s="163">
        <f>J51/247</f>
        <v>5.82</v>
      </c>
      <c r="L51" s="162">
        <f>5679/12*9</f>
        <v>4259.25</v>
      </c>
      <c r="M51" s="163">
        <f>L51/247</f>
        <v>17.239999999999998</v>
      </c>
      <c r="N51" s="163">
        <f>B51+D51+F51+J51+L51</f>
        <v>29272.93</v>
      </c>
      <c r="O51" s="164">
        <f t="shared" si="15"/>
        <v>2439.41</v>
      </c>
      <c r="P51" s="164">
        <f>C51+E51+G51+K51+M51</f>
        <v>118.51</v>
      </c>
      <c r="Q51" s="163">
        <f>B51+D51+F51+J51</f>
        <v>25013.68</v>
      </c>
      <c r="R51" s="164">
        <f t="shared" si="16"/>
        <v>2084.4699999999998</v>
      </c>
      <c r="S51" s="164">
        <f>C51+E51+G51+K51</f>
        <v>101.27</v>
      </c>
      <c r="T51" s="163">
        <f>B51+D51+H51</f>
        <v>23576.68</v>
      </c>
      <c r="U51" s="164">
        <f t="shared" si="17"/>
        <v>1964.72</v>
      </c>
      <c r="V51" s="164">
        <f>C51+E51+I51</f>
        <v>95.45</v>
      </c>
      <c r="W51" s="166"/>
      <c r="X51" s="166"/>
      <c r="Y51" s="158"/>
      <c r="Z51" s="166"/>
      <c r="AA51" s="166"/>
      <c r="AB51" s="158"/>
      <c r="AC51" s="166"/>
      <c r="AD51" s="166"/>
      <c r="AE51" s="158"/>
      <c r="AF51" s="166"/>
      <c r="AG51" s="166"/>
      <c r="AH51" s="158"/>
      <c r="AI51" s="158"/>
      <c r="AJ51" s="158"/>
      <c r="AK51" s="158"/>
      <c r="AL51" s="158"/>
      <c r="AM51" s="158"/>
      <c r="AN51" s="158"/>
      <c r="AO51" s="158"/>
      <c r="AP51" s="158"/>
      <c r="AQ51" s="158"/>
      <c r="AR51" s="158"/>
      <c r="AS51" s="158"/>
      <c r="AT51" s="158"/>
    </row>
    <row r="52" spans="1:46" ht="15.75" thickBot="1">
      <c r="A52" s="159" t="s">
        <v>530</v>
      </c>
      <c r="B52" s="160">
        <f>C52*248</f>
        <v>31012.400000000001</v>
      </c>
      <c r="C52" s="161">
        <v>125.05</v>
      </c>
      <c r="D52" s="162">
        <v>394</v>
      </c>
      <c r="E52" s="163">
        <f>D52/248</f>
        <v>1.59</v>
      </c>
      <c r="F52" s="162">
        <v>1203</v>
      </c>
      <c r="G52" s="164">
        <f>F52/248</f>
        <v>4.8499999999999996</v>
      </c>
      <c r="H52" s="162">
        <v>859</v>
      </c>
      <c r="I52" s="164">
        <f>H52/248</f>
        <v>3.46</v>
      </c>
      <c r="J52" s="162">
        <v>1437</v>
      </c>
      <c r="K52" s="163">
        <f>J52/248</f>
        <v>5.79</v>
      </c>
      <c r="L52" s="162">
        <v>5907</v>
      </c>
      <c r="M52" s="163">
        <f>L52/247</f>
        <v>23.91</v>
      </c>
      <c r="N52" s="163">
        <f>B52+D52+F52+J52+L52</f>
        <v>39953.4</v>
      </c>
      <c r="O52" s="164">
        <f t="shared" si="15"/>
        <v>3329.45</v>
      </c>
      <c r="P52" s="164">
        <f>C52+E52+G52+K52+M52</f>
        <v>161.19</v>
      </c>
      <c r="Q52" s="172">
        <f>B52+D52+F52+J52</f>
        <v>34046.400000000001</v>
      </c>
      <c r="R52" s="164">
        <f t="shared" si="16"/>
        <v>2837.2</v>
      </c>
      <c r="S52" s="164">
        <f>C52+E52+G52+K52</f>
        <v>137.28</v>
      </c>
      <c r="T52" s="163">
        <f>B52+D52+H52</f>
        <v>32265.4</v>
      </c>
      <c r="U52" s="164">
        <f t="shared" si="17"/>
        <v>2688.78</v>
      </c>
      <c r="V52" s="164">
        <f>C52+E52+I52</f>
        <v>130.1</v>
      </c>
      <c r="W52" s="189">
        <f>Y52/Q52</f>
        <v>0.66</v>
      </c>
      <c r="X52" s="189">
        <f>Y52/T52</f>
        <v>0.69</v>
      </c>
      <c r="Y52" s="190">
        <f>90*248</f>
        <v>22320</v>
      </c>
      <c r="Z52" s="189">
        <f>AB52/Q52</f>
        <v>0.33</v>
      </c>
      <c r="AA52" s="189">
        <f>AB52/T52</f>
        <v>0.35</v>
      </c>
      <c r="AB52" s="190">
        <f>90*248*0.5</f>
        <v>11160</v>
      </c>
      <c r="AC52" s="166"/>
      <c r="AD52" s="166"/>
      <c r="AE52" s="173"/>
      <c r="AF52" s="166"/>
      <c r="AG52" s="166"/>
      <c r="AH52" s="173"/>
      <c r="AI52" s="177">
        <f>Q52-(Q52*W52)</f>
        <v>11575.78</v>
      </c>
      <c r="AJ52" s="177"/>
      <c r="AK52" s="177">
        <f>Q52</f>
        <v>34046.400000000001</v>
      </c>
      <c r="AL52" s="177"/>
      <c r="AM52" s="177">
        <f>Q52-Q52*Z52</f>
        <v>22811.09</v>
      </c>
      <c r="AN52" s="177"/>
      <c r="AO52" s="177">
        <f>AI52*$AO$6</f>
        <v>7292.74</v>
      </c>
      <c r="AP52" s="177"/>
      <c r="AQ52" s="177">
        <f>AK52*$AO$6</f>
        <v>21449.23</v>
      </c>
      <c r="AR52" s="177"/>
      <c r="AS52" s="177">
        <f>AM52*$AO$6</f>
        <v>14370.99</v>
      </c>
      <c r="AT52" s="177"/>
    </row>
    <row r="53" spans="1:46" ht="30.75" hidden="1" thickBot="1">
      <c r="A53" s="192" t="s">
        <v>531</v>
      </c>
      <c r="B53" s="193">
        <f>C53*247</f>
        <v>26182</v>
      </c>
      <c r="C53" s="194">
        <v>106</v>
      </c>
      <c r="D53" s="195">
        <f>199/0.95*1</f>
        <v>209.47</v>
      </c>
      <c r="E53" s="196">
        <f>D53/247</f>
        <v>0.85</v>
      </c>
      <c r="F53" s="195">
        <v>1012</v>
      </c>
      <c r="G53" s="197">
        <f>F53/247</f>
        <v>4.0999999999999996</v>
      </c>
      <c r="H53" s="195">
        <v>1012</v>
      </c>
      <c r="I53" s="197">
        <f>H53/247</f>
        <v>4.0999999999999996</v>
      </c>
      <c r="J53" s="195">
        <v>1209</v>
      </c>
      <c r="K53" s="196">
        <f>J53/247</f>
        <v>4.8899999999999997</v>
      </c>
      <c r="L53" s="195">
        <v>5288</v>
      </c>
      <c r="M53" s="196">
        <f>L53/247</f>
        <v>21.41</v>
      </c>
      <c r="N53" s="195" t="e">
        <f>E53+G53+#REF!+#REF!+#REF!+#REF!</f>
        <v>#REF!</v>
      </c>
      <c r="O53" s="198" t="e">
        <f>N53/12</f>
        <v>#REF!</v>
      </c>
      <c r="P53" s="198" t="e">
        <f>F53+#REF!+#REF!+#REF!+#REF!+#REF!</f>
        <v>#REF!</v>
      </c>
      <c r="Q53" s="163">
        <f>B53+D53+F53+J53</f>
        <v>28612.47</v>
      </c>
      <c r="R53" s="164">
        <f t="shared" si="16"/>
        <v>2384.37</v>
      </c>
      <c r="S53" s="164">
        <f>C53+E53+G53+K53</f>
        <v>115.84</v>
      </c>
      <c r="T53" s="163">
        <f>B53+D53+H53</f>
        <v>27403.47</v>
      </c>
      <c r="U53" s="164">
        <f t="shared" si="17"/>
        <v>2283.62</v>
      </c>
      <c r="V53" s="164">
        <f>C53+E53+I53</f>
        <v>110.95</v>
      </c>
      <c r="W53" s="178"/>
      <c r="X53" s="178"/>
      <c r="Y53" s="171" t="s">
        <v>437</v>
      </c>
      <c r="Z53" s="178"/>
      <c r="AA53" s="178"/>
      <c r="AB53" s="171" t="s">
        <v>437</v>
      </c>
      <c r="AC53" s="178"/>
      <c r="AD53" s="178"/>
      <c r="AE53" s="171" t="s">
        <v>437</v>
      </c>
      <c r="AF53" s="178"/>
      <c r="AG53" s="178"/>
      <c r="AH53" s="171" t="s">
        <v>437</v>
      </c>
      <c r="AI53" s="185"/>
      <c r="AJ53" s="185"/>
      <c r="AK53" s="185"/>
      <c r="AL53" s="185"/>
      <c r="AM53" s="185"/>
      <c r="AN53" s="185"/>
      <c r="AO53" s="185"/>
      <c r="AP53" s="185"/>
      <c r="AQ53" s="185"/>
      <c r="AR53" s="185"/>
      <c r="AS53" s="185"/>
      <c r="AT53" s="185"/>
    </row>
    <row r="54" spans="1:46" ht="15.75" hidden="1" thickBot="1">
      <c r="A54" s="199" t="s">
        <v>536</v>
      </c>
      <c r="B54" s="200">
        <f t="shared" ref="B54:V54" si="18">(B12+B17+B23+B28+B34+B39+B45+B50)/8</f>
        <v>7405.06</v>
      </c>
      <c r="C54" s="201">
        <f t="shared" si="18"/>
        <v>29.98</v>
      </c>
      <c r="D54" s="201">
        <f t="shared" si="18"/>
        <v>103.68</v>
      </c>
      <c r="E54" s="201">
        <f t="shared" si="18"/>
        <v>0.42</v>
      </c>
      <c r="F54" s="201">
        <f t="shared" si="18"/>
        <v>401</v>
      </c>
      <c r="G54" s="202">
        <f t="shared" si="18"/>
        <v>1.62</v>
      </c>
      <c r="H54" s="201">
        <f>(H12+H17+H23+H28+H34+H39+H45+H50)/8</f>
        <v>286.33</v>
      </c>
      <c r="I54" s="202">
        <f>(I12+I17+I23+I28+I34+I39+I45+I50)/8</f>
        <v>1.1599999999999999</v>
      </c>
      <c r="J54" s="201">
        <f>(J12+J17+J23+J28+J34+J39+J45+J50)/8</f>
        <v>479</v>
      </c>
      <c r="K54" s="201">
        <f>(K12+K17+K23+K28+K34+K39+K45+K50)/8</f>
        <v>1.94</v>
      </c>
      <c r="L54" s="201">
        <f t="shared" si="18"/>
        <v>2162.5</v>
      </c>
      <c r="M54" s="201">
        <f t="shared" si="18"/>
        <v>8.76</v>
      </c>
      <c r="N54" s="201">
        <f t="shared" si="18"/>
        <v>10551.24</v>
      </c>
      <c r="O54" s="201">
        <f t="shared" si="18"/>
        <v>879.27</v>
      </c>
      <c r="P54" s="202">
        <f t="shared" si="18"/>
        <v>42.72</v>
      </c>
      <c r="Q54" s="203">
        <f>(Q12+Q17+Q23+Q28+Q34+Q39+Q45+Q50)/8</f>
        <v>8388.74</v>
      </c>
      <c r="R54" s="203">
        <f>(R12+R17+R23+R28+R34+R39+R45+R50)/8</f>
        <v>699.06</v>
      </c>
      <c r="S54" s="204">
        <f>(S12+S17+S23+S28+S34+S39+S45+S50)/8</f>
        <v>33.96</v>
      </c>
      <c r="T54" s="203">
        <f t="shared" si="18"/>
        <v>7795.07</v>
      </c>
      <c r="U54" s="203">
        <f t="shared" si="18"/>
        <v>649.59</v>
      </c>
      <c r="V54" s="204">
        <f t="shared" si="18"/>
        <v>31.56</v>
      </c>
      <c r="W54" s="205"/>
      <c r="X54" s="205"/>
      <c r="Y54" s="206"/>
      <c r="Z54" s="205"/>
      <c r="AA54" s="205"/>
      <c r="AB54" s="206"/>
      <c r="AC54" s="205">
        <f>AE54/Q54</f>
        <v>0.71</v>
      </c>
      <c r="AD54" s="205">
        <f>AE54/T54</f>
        <v>0.76</v>
      </c>
      <c r="AE54" s="206">
        <f>24*247</f>
        <v>5928</v>
      </c>
      <c r="AF54" s="205">
        <f>AH54/Q54</f>
        <v>0.35</v>
      </c>
      <c r="AG54" s="205">
        <f>AH54/T54</f>
        <v>0.38</v>
      </c>
      <c r="AH54" s="206">
        <f>24*247*0.5</f>
        <v>2964</v>
      </c>
      <c r="AI54" s="206"/>
      <c r="AJ54" s="206"/>
      <c r="AK54" s="206"/>
      <c r="AL54" s="206"/>
      <c r="AM54" s="206"/>
      <c r="AN54" s="206"/>
      <c r="AO54" s="206"/>
      <c r="AP54" s="206"/>
      <c r="AQ54" s="206"/>
      <c r="AR54" s="206"/>
      <c r="AS54" s="206"/>
      <c r="AT54" s="206"/>
    </row>
    <row r="55" spans="1:46" ht="30.75" thickBot="1">
      <c r="A55" s="199" t="s">
        <v>537</v>
      </c>
      <c r="B55" s="200">
        <f t="shared" ref="B55:V55" si="19">(B14+B19+B25+B30+B36+B41+B47+B52)/8</f>
        <v>28210</v>
      </c>
      <c r="C55" s="201">
        <f t="shared" si="19"/>
        <v>113.75</v>
      </c>
      <c r="D55" s="201">
        <f t="shared" si="19"/>
        <v>394</v>
      </c>
      <c r="E55" s="201">
        <f t="shared" si="19"/>
        <v>1.59</v>
      </c>
      <c r="F55" s="201">
        <f t="shared" si="19"/>
        <v>1203</v>
      </c>
      <c r="G55" s="202">
        <f t="shared" si="19"/>
        <v>4.8499999999999996</v>
      </c>
      <c r="H55" s="201">
        <f>(H14+H19+H25+H30+H36+H41+H47+H52)/8</f>
        <v>859</v>
      </c>
      <c r="I55" s="202">
        <f>(I14+I19+I25+I30+I36+I41+I47+I52)/8</f>
        <v>3.46</v>
      </c>
      <c r="J55" s="201">
        <f>(J14+J19+J25+J30+J36+J41+J47+J52)/8</f>
        <v>1437</v>
      </c>
      <c r="K55" s="201">
        <f>(K14+K19+K25+K30+K36+K41+K47+K52)/8</f>
        <v>5.79</v>
      </c>
      <c r="L55" s="201">
        <f t="shared" si="19"/>
        <v>6487.5</v>
      </c>
      <c r="M55" s="201">
        <f t="shared" si="19"/>
        <v>26.27</v>
      </c>
      <c r="N55" s="201">
        <f t="shared" si="19"/>
        <v>37731.5</v>
      </c>
      <c r="O55" s="201">
        <f t="shared" si="19"/>
        <v>3144.29</v>
      </c>
      <c r="P55" s="202">
        <f t="shared" si="19"/>
        <v>152.25</v>
      </c>
      <c r="Q55" s="203">
        <f>(Q14+Q19+Q25+Q30+Q36+Q41+Q47+Q52)/8</f>
        <v>31244</v>
      </c>
      <c r="R55" s="203">
        <f>(R14+R19+R25+R30+R36+R41+R47+R52)/8</f>
        <v>2603.67</v>
      </c>
      <c r="S55" s="204">
        <f>(S14+S19+S25+S30+S36+S41+S47+S52)/8</f>
        <v>125.98</v>
      </c>
      <c r="T55" s="203">
        <f t="shared" si="19"/>
        <v>29463</v>
      </c>
      <c r="U55" s="203">
        <f t="shared" si="19"/>
        <v>2455.25</v>
      </c>
      <c r="V55" s="204">
        <f t="shared" si="19"/>
        <v>118.8</v>
      </c>
      <c r="W55" s="205">
        <f>Y55/Q55</f>
        <v>0.71</v>
      </c>
      <c r="X55" s="205">
        <f>Y55/T55</f>
        <v>0.76</v>
      </c>
      <c r="Y55" s="206">
        <f>90*248</f>
        <v>22320</v>
      </c>
      <c r="Z55" s="205">
        <f>AB55/T55</f>
        <v>0.38</v>
      </c>
      <c r="AA55" s="205">
        <f>AB55/W55</f>
        <v>15718.31</v>
      </c>
      <c r="AB55" s="206">
        <f>90*248*0.5</f>
        <v>11160</v>
      </c>
      <c r="AC55" s="205"/>
      <c r="AD55" s="205"/>
      <c r="AE55" s="206"/>
      <c r="AF55" s="205"/>
      <c r="AG55" s="205"/>
      <c r="AH55" s="206"/>
      <c r="AI55" s="206"/>
      <c r="AJ55" s="206"/>
      <c r="AK55" s="206"/>
      <c r="AL55" s="206"/>
      <c r="AM55" s="206"/>
      <c r="AN55" s="206"/>
      <c r="AO55" s="206"/>
      <c r="AP55" s="206"/>
      <c r="AQ55" s="206"/>
      <c r="AR55" s="206"/>
      <c r="AS55" s="206"/>
      <c r="AT55" s="206"/>
    </row>
    <row r="57" spans="1:46">
      <c r="A57" s="207"/>
      <c r="B57" s="1199" t="s">
        <v>317</v>
      </c>
      <c r="C57" s="1199"/>
      <c r="D57" s="1199"/>
      <c r="E57" s="1199"/>
      <c r="F57" s="1199"/>
      <c r="G57" s="1199"/>
      <c r="H57" s="1199"/>
      <c r="I57" s="1199"/>
      <c r="J57" s="1199"/>
      <c r="K57" s="1199"/>
      <c r="Q57" s="1197" t="s">
        <v>404</v>
      </c>
      <c r="R57" s="1197"/>
      <c r="S57" s="1197"/>
      <c r="T57" s="1197"/>
      <c r="U57" s="1197"/>
      <c r="V57" s="1197"/>
      <c r="W57" s="533"/>
      <c r="X57" s="533"/>
      <c r="Y57" s="533" t="s">
        <v>317</v>
      </c>
      <c r="Z57" s="533"/>
      <c r="AA57" s="533"/>
      <c r="AB57" s="533"/>
      <c r="AC57" s="1198"/>
      <c r="AD57" s="1198"/>
      <c r="AE57" s="1198"/>
      <c r="AF57" s="1198"/>
      <c r="AG57" s="1198"/>
      <c r="AH57" s="1198"/>
      <c r="AI57" s="1198"/>
      <c r="AJ57" s="1198"/>
      <c r="AK57" s="1198"/>
      <c r="AL57" s="1198"/>
      <c r="AM57" s="1198"/>
      <c r="AN57" s="1198"/>
      <c r="AO57" s="1197" t="s">
        <v>404</v>
      </c>
      <c r="AP57" s="1197"/>
      <c r="AQ57" s="1197"/>
      <c r="AR57" s="1197"/>
      <c r="AS57" s="1197"/>
      <c r="AT57" s="1197"/>
    </row>
    <row r="58" spans="1:46">
      <c r="B58" s="459"/>
      <c r="C58" s="459"/>
      <c r="D58" s="459"/>
      <c r="E58" s="459"/>
      <c r="F58" s="459"/>
      <c r="G58" s="459"/>
      <c r="H58" s="459"/>
      <c r="I58" s="459"/>
      <c r="J58" s="459"/>
      <c r="K58" s="459"/>
      <c r="Q58" s="390"/>
      <c r="R58" s="390"/>
      <c r="S58" s="390"/>
      <c r="T58" s="390"/>
      <c r="U58" s="390"/>
      <c r="V58" s="390"/>
      <c r="W58" s="533"/>
      <c r="X58" s="533"/>
      <c r="Y58" s="533"/>
      <c r="Z58" s="533"/>
      <c r="AA58" s="533"/>
      <c r="AB58" s="533"/>
      <c r="AC58" s="533"/>
      <c r="AD58" s="533"/>
      <c r="AE58" s="533"/>
      <c r="AF58" s="533"/>
      <c r="AG58" s="533"/>
      <c r="AH58" s="533"/>
      <c r="AI58" s="533"/>
      <c r="AJ58" s="533"/>
      <c r="AK58" s="533"/>
      <c r="AL58" s="533"/>
      <c r="AM58" s="533"/>
      <c r="AN58" s="533"/>
      <c r="AO58" s="532"/>
      <c r="AP58" s="532"/>
      <c r="AQ58" s="532"/>
      <c r="AR58" s="532"/>
      <c r="AS58" s="532"/>
      <c r="AT58" s="532"/>
    </row>
    <row r="59" spans="1:46">
      <c r="A59" s="207"/>
      <c r="B59" s="1199" t="s">
        <v>538</v>
      </c>
      <c r="C59" s="1199"/>
      <c r="D59" s="1199"/>
      <c r="E59" s="1199"/>
      <c r="F59" s="1199"/>
      <c r="G59" s="1199"/>
      <c r="H59" s="1199"/>
      <c r="I59" s="1199"/>
      <c r="J59" s="1199"/>
      <c r="K59" s="1199"/>
      <c r="L59" s="207"/>
      <c r="M59" s="207"/>
      <c r="Q59" s="1197" t="s">
        <v>260</v>
      </c>
      <c r="R59" s="1197"/>
      <c r="S59" s="1197"/>
      <c r="T59" s="1197"/>
      <c r="U59" s="1197"/>
      <c r="V59" s="1197"/>
      <c r="W59" s="533"/>
      <c r="X59" s="533"/>
      <c r="Y59" s="533" t="s">
        <v>538</v>
      </c>
      <c r="Z59" s="533"/>
      <c r="AA59" s="533"/>
      <c r="AB59" s="533"/>
      <c r="AC59" s="1198"/>
      <c r="AD59" s="1198"/>
      <c r="AE59" s="1198"/>
      <c r="AF59" s="1198"/>
      <c r="AG59" s="1198"/>
      <c r="AH59" s="1198"/>
      <c r="AI59" s="1198"/>
      <c r="AJ59" s="1198"/>
      <c r="AK59" s="1198"/>
      <c r="AL59" s="1198"/>
      <c r="AM59" s="1198"/>
      <c r="AN59" s="1198"/>
      <c r="AO59" s="1197" t="s">
        <v>260</v>
      </c>
      <c r="AP59" s="1197"/>
      <c r="AQ59" s="1197"/>
      <c r="AR59" s="1197"/>
      <c r="AS59" s="1197"/>
      <c r="AT59" s="1197"/>
    </row>
  </sheetData>
  <mergeCells count="24">
    <mergeCell ref="B57:K57"/>
    <mergeCell ref="B59:K59"/>
    <mergeCell ref="B3:V3"/>
    <mergeCell ref="B4:V4"/>
    <mergeCell ref="B5:V5"/>
    <mergeCell ref="AO57:AT57"/>
    <mergeCell ref="AO59:AT59"/>
    <mergeCell ref="AC57:AN57"/>
    <mergeCell ref="AC59:AN59"/>
    <mergeCell ref="Q57:V57"/>
    <mergeCell ref="Q59:V59"/>
    <mergeCell ref="A7:A8"/>
    <mergeCell ref="B7:C7"/>
    <mergeCell ref="D7:E7"/>
    <mergeCell ref="F7:G7"/>
    <mergeCell ref="H7:I7"/>
    <mergeCell ref="AO5:AT5"/>
    <mergeCell ref="AO6:AT6"/>
    <mergeCell ref="J7:K7"/>
    <mergeCell ref="L7:M7"/>
    <mergeCell ref="N7:P7"/>
    <mergeCell ref="Q7:S7"/>
    <mergeCell ref="T7:V7"/>
    <mergeCell ref="H6:K6"/>
  </mergeCells>
  <pageMargins left="0.70866141732283472" right="0.70866141732283472" top="0.74803149606299213" bottom="0.74803149606299213" header="0.31496062992125984" footer="0.31496062992125984"/>
  <pageSetup paperSize="9" scale="46" orientation="landscape" verticalDpi="0" r:id="rId1"/>
  <colBreaks count="1" manualBreakCount="1">
    <brk id="22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30"/>
  <dimension ref="A2:L42"/>
  <sheetViews>
    <sheetView workbookViewId="0">
      <pane xSplit="1" ySplit="7" topLeftCell="B29" activePane="bottomRight" state="frozen"/>
      <selection pane="topRight" activeCell="B1" sqref="B1"/>
      <selection pane="bottomLeft" activeCell="A8" sqref="A8"/>
      <selection pane="bottomRight" activeCell="A3" sqref="A3"/>
    </sheetView>
  </sheetViews>
  <sheetFormatPr defaultRowHeight="15"/>
  <cols>
    <col min="1" max="1" width="41.7109375" style="207" customWidth="1"/>
    <col min="2" max="3" width="9.140625" style="207"/>
    <col min="4" max="4" width="12.5703125" style="207" customWidth="1"/>
    <col min="5" max="256" width="9.140625" style="207"/>
    <col min="257" max="257" width="41.7109375" style="207" customWidth="1"/>
    <col min="258" max="259" width="9.140625" style="207"/>
    <col min="260" max="260" width="12.5703125" style="207" customWidth="1"/>
    <col min="261" max="512" width="9.140625" style="207"/>
    <col min="513" max="513" width="41.7109375" style="207" customWidth="1"/>
    <col min="514" max="515" width="9.140625" style="207"/>
    <col min="516" max="516" width="12.5703125" style="207" customWidth="1"/>
    <col min="517" max="768" width="9.140625" style="207"/>
    <col min="769" max="769" width="41.7109375" style="207" customWidth="1"/>
    <col min="770" max="771" width="9.140625" style="207"/>
    <col min="772" max="772" width="12.5703125" style="207" customWidth="1"/>
    <col min="773" max="1024" width="9.140625" style="207"/>
    <col min="1025" max="1025" width="41.7109375" style="207" customWidth="1"/>
    <col min="1026" max="1027" width="9.140625" style="207"/>
    <col min="1028" max="1028" width="12.5703125" style="207" customWidth="1"/>
    <col min="1029" max="1280" width="9.140625" style="207"/>
    <col min="1281" max="1281" width="41.7109375" style="207" customWidth="1"/>
    <col min="1282" max="1283" width="9.140625" style="207"/>
    <col min="1284" max="1284" width="12.5703125" style="207" customWidth="1"/>
    <col min="1285" max="1536" width="9.140625" style="207"/>
    <col min="1537" max="1537" width="41.7109375" style="207" customWidth="1"/>
    <col min="1538" max="1539" width="9.140625" style="207"/>
    <col min="1540" max="1540" width="12.5703125" style="207" customWidth="1"/>
    <col min="1541" max="1792" width="9.140625" style="207"/>
    <col min="1793" max="1793" width="41.7109375" style="207" customWidth="1"/>
    <col min="1794" max="1795" width="9.140625" style="207"/>
    <col min="1796" max="1796" width="12.5703125" style="207" customWidth="1"/>
    <col min="1797" max="2048" width="9.140625" style="207"/>
    <col min="2049" max="2049" width="41.7109375" style="207" customWidth="1"/>
    <col min="2050" max="2051" width="9.140625" style="207"/>
    <col min="2052" max="2052" width="12.5703125" style="207" customWidth="1"/>
    <col min="2053" max="2304" width="9.140625" style="207"/>
    <col min="2305" max="2305" width="41.7109375" style="207" customWidth="1"/>
    <col min="2306" max="2307" width="9.140625" style="207"/>
    <col min="2308" max="2308" width="12.5703125" style="207" customWidth="1"/>
    <col min="2309" max="2560" width="9.140625" style="207"/>
    <col min="2561" max="2561" width="41.7109375" style="207" customWidth="1"/>
    <col min="2562" max="2563" width="9.140625" style="207"/>
    <col min="2564" max="2564" width="12.5703125" style="207" customWidth="1"/>
    <col min="2565" max="2816" width="9.140625" style="207"/>
    <col min="2817" max="2817" width="41.7109375" style="207" customWidth="1"/>
    <col min="2818" max="2819" width="9.140625" style="207"/>
    <col min="2820" max="2820" width="12.5703125" style="207" customWidth="1"/>
    <col min="2821" max="3072" width="9.140625" style="207"/>
    <col min="3073" max="3073" width="41.7109375" style="207" customWidth="1"/>
    <col min="3074" max="3075" width="9.140625" style="207"/>
    <col min="3076" max="3076" width="12.5703125" style="207" customWidth="1"/>
    <col min="3077" max="3328" width="9.140625" style="207"/>
    <col min="3329" max="3329" width="41.7109375" style="207" customWidth="1"/>
    <col min="3330" max="3331" width="9.140625" style="207"/>
    <col min="3332" max="3332" width="12.5703125" style="207" customWidth="1"/>
    <col min="3333" max="3584" width="9.140625" style="207"/>
    <col min="3585" max="3585" width="41.7109375" style="207" customWidth="1"/>
    <col min="3586" max="3587" width="9.140625" style="207"/>
    <col min="3588" max="3588" width="12.5703125" style="207" customWidth="1"/>
    <col min="3589" max="3840" width="9.140625" style="207"/>
    <col min="3841" max="3841" width="41.7109375" style="207" customWidth="1"/>
    <col min="3842" max="3843" width="9.140625" style="207"/>
    <col min="3844" max="3844" width="12.5703125" style="207" customWidth="1"/>
    <col min="3845" max="4096" width="9.140625" style="207"/>
    <col min="4097" max="4097" width="41.7109375" style="207" customWidth="1"/>
    <col min="4098" max="4099" width="9.140625" style="207"/>
    <col min="4100" max="4100" width="12.5703125" style="207" customWidth="1"/>
    <col min="4101" max="4352" width="9.140625" style="207"/>
    <col min="4353" max="4353" width="41.7109375" style="207" customWidth="1"/>
    <col min="4354" max="4355" width="9.140625" style="207"/>
    <col min="4356" max="4356" width="12.5703125" style="207" customWidth="1"/>
    <col min="4357" max="4608" width="9.140625" style="207"/>
    <col min="4609" max="4609" width="41.7109375" style="207" customWidth="1"/>
    <col min="4610" max="4611" width="9.140625" style="207"/>
    <col min="4612" max="4612" width="12.5703125" style="207" customWidth="1"/>
    <col min="4613" max="4864" width="9.140625" style="207"/>
    <col min="4865" max="4865" width="41.7109375" style="207" customWidth="1"/>
    <col min="4866" max="4867" width="9.140625" style="207"/>
    <col min="4868" max="4868" width="12.5703125" style="207" customWidth="1"/>
    <col min="4869" max="5120" width="9.140625" style="207"/>
    <col min="5121" max="5121" width="41.7109375" style="207" customWidth="1"/>
    <col min="5122" max="5123" width="9.140625" style="207"/>
    <col min="5124" max="5124" width="12.5703125" style="207" customWidth="1"/>
    <col min="5125" max="5376" width="9.140625" style="207"/>
    <col min="5377" max="5377" width="41.7109375" style="207" customWidth="1"/>
    <col min="5378" max="5379" width="9.140625" style="207"/>
    <col min="5380" max="5380" width="12.5703125" style="207" customWidth="1"/>
    <col min="5381" max="5632" width="9.140625" style="207"/>
    <col min="5633" max="5633" width="41.7109375" style="207" customWidth="1"/>
    <col min="5634" max="5635" width="9.140625" style="207"/>
    <col min="5636" max="5636" width="12.5703125" style="207" customWidth="1"/>
    <col min="5637" max="5888" width="9.140625" style="207"/>
    <col min="5889" max="5889" width="41.7109375" style="207" customWidth="1"/>
    <col min="5890" max="5891" width="9.140625" style="207"/>
    <col min="5892" max="5892" width="12.5703125" style="207" customWidth="1"/>
    <col min="5893" max="6144" width="9.140625" style="207"/>
    <col min="6145" max="6145" width="41.7109375" style="207" customWidth="1"/>
    <col min="6146" max="6147" width="9.140625" style="207"/>
    <col min="6148" max="6148" width="12.5703125" style="207" customWidth="1"/>
    <col min="6149" max="6400" width="9.140625" style="207"/>
    <col min="6401" max="6401" width="41.7109375" style="207" customWidth="1"/>
    <col min="6402" max="6403" width="9.140625" style="207"/>
    <col min="6404" max="6404" width="12.5703125" style="207" customWidth="1"/>
    <col min="6405" max="6656" width="9.140625" style="207"/>
    <col min="6657" max="6657" width="41.7109375" style="207" customWidth="1"/>
    <col min="6658" max="6659" width="9.140625" style="207"/>
    <col min="6660" max="6660" width="12.5703125" style="207" customWidth="1"/>
    <col min="6661" max="6912" width="9.140625" style="207"/>
    <col min="6913" max="6913" width="41.7109375" style="207" customWidth="1"/>
    <col min="6914" max="6915" width="9.140625" style="207"/>
    <col min="6916" max="6916" width="12.5703125" style="207" customWidth="1"/>
    <col min="6917" max="7168" width="9.140625" style="207"/>
    <col min="7169" max="7169" width="41.7109375" style="207" customWidth="1"/>
    <col min="7170" max="7171" width="9.140625" style="207"/>
    <col min="7172" max="7172" width="12.5703125" style="207" customWidth="1"/>
    <col min="7173" max="7424" width="9.140625" style="207"/>
    <col min="7425" max="7425" width="41.7109375" style="207" customWidth="1"/>
    <col min="7426" max="7427" width="9.140625" style="207"/>
    <col min="7428" max="7428" width="12.5703125" style="207" customWidth="1"/>
    <col min="7429" max="7680" width="9.140625" style="207"/>
    <col min="7681" max="7681" width="41.7109375" style="207" customWidth="1"/>
    <col min="7682" max="7683" width="9.140625" style="207"/>
    <col min="7684" max="7684" width="12.5703125" style="207" customWidth="1"/>
    <col min="7685" max="7936" width="9.140625" style="207"/>
    <col min="7937" max="7937" width="41.7109375" style="207" customWidth="1"/>
    <col min="7938" max="7939" width="9.140625" style="207"/>
    <col min="7940" max="7940" width="12.5703125" style="207" customWidth="1"/>
    <col min="7941" max="8192" width="9.140625" style="207"/>
    <col min="8193" max="8193" width="41.7109375" style="207" customWidth="1"/>
    <col min="8194" max="8195" width="9.140625" style="207"/>
    <col min="8196" max="8196" width="12.5703125" style="207" customWidth="1"/>
    <col min="8197" max="8448" width="9.140625" style="207"/>
    <col min="8449" max="8449" width="41.7109375" style="207" customWidth="1"/>
    <col min="8450" max="8451" width="9.140625" style="207"/>
    <col min="8452" max="8452" width="12.5703125" style="207" customWidth="1"/>
    <col min="8453" max="8704" width="9.140625" style="207"/>
    <col min="8705" max="8705" width="41.7109375" style="207" customWidth="1"/>
    <col min="8706" max="8707" width="9.140625" style="207"/>
    <col min="8708" max="8708" width="12.5703125" style="207" customWidth="1"/>
    <col min="8709" max="8960" width="9.140625" style="207"/>
    <col min="8961" max="8961" width="41.7109375" style="207" customWidth="1"/>
    <col min="8962" max="8963" width="9.140625" style="207"/>
    <col min="8964" max="8964" width="12.5703125" style="207" customWidth="1"/>
    <col min="8965" max="9216" width="9.140625" style="207"/>
    <col min="9217" max="9217" width="41.7109375" style="207" customWidth="1"/>
    <col min="9218" max="9219" width="9.140625" style="207"/>
    <col min="9220" max="9220" width="12.5703125" style="207" customWidth="1"/>
    <col min="9221" max="9472" width="9.140625" style="207"/>
    <col min="9473" max="9473" width="41.7109375" style="207" customWidth="1"/>
    <col min="9474" max="9475" width="9.140625" style="207"/>
    <col min="9476" max="9476" width="12.5703125" style="207" customWidth="1"/>
    <col min="9477" max="9728" width="9.140625" style="207"/>
    <col min="9729" max="9729" width="41.7109375" style="207" customWidth="1"/>
    <col min="9730" max="9731" width="9.140625" style="207"/>
    <col min="9732" max="9732" width="12.5703125" style="207" customWidth="1"/>
    <col min="9733" max="9984" width="9.140625" style="207"/>
    <col min="9985" max="9985" width="41.7109375" style="207" customWidth="1"/>
    <col min="9986" max="9987" width="9.140625" style="207"/>
    <col min="9988" max="9988" width="12.5703125" style="207" customWidth="1"/>
    <col min="9989" max="10240" width="9.140625" style="207"/>
    <col min="10241" max="10241" width="41.7109375" style="207" customWidth="1"/>
    <col min="10242" max="10243" width="9.140625" style="207"/>
    <col min="10244" max="10244" width="12.5703125" style="207" customWidth="1"/>
    <col min="10245" max="10496" width="9.140625" style="207"/>
    <col min="10497" max="10497" width="41.7109375" style="207" customWidth="1"/>
    <col min="10498" max="10499" width="9.140625" style="207"/>
    <col min="10500" max="10500" width="12.5703125" style="207" customWidth="1"/>
    <col min="10501" max="10752" width="9.140625" style="207"/>
    <col min="10753" max="10753" width="41.7109375" style="207" customWidth="1"/>
    <col min="10754" max="10755" width="9.140625" style="207"/>
    <col min="10756" max="10756" width="12.5703125" style="207" customWidth="1"/>
    <col min="10757" max="11008" width="9.140625" style="207"/>
    <col min="11009" max="11009" width="41.7109375" style="207" customWidth="1"/>
    <col min="11010" max="11011" width="9.140625" style="207"/>
    <col min="11012" max="11012" width="12.5703125" style="207" customWidth="1"/>
    <col min="11013" max="11264" width="9.140625" style="207"/>
    <col min="11265" max="11265" width="41.7109375" style="207" customWidth="1"/>
    <col min="11266" max="11267" width="9.140625" style="207"/>
    <col min="11268" max="11268" width="12.5703125" style="207" customWidth="1"/>
    <col min="11269" max="11520" width="9.140625" style="207"/>
    <col min="11521" max="11521" width="41.7109375" style="207" customWidth="1"/>
    <col min="11522" max="11523" width="9.140625" style="207"/>
    <col min="11524" max="11524" width="12.5703125" style="207" customWidth="1"/>
    <col min="11525" max="11776" width="9.140625" style="207"/>
    <col min="11777" max="11777" width="41.7109375" style="207" customWidth="1"/>
    <col min="11778" max="11779" width="9.140625" style="207"/>
    <col min="11780" max="11780" width="12.5703125" style="207" customWidth="1"/>
    <col min="11781" max="12032" width="9.140625" style="207"/>
    <col min="12033" max="12033" width="41.7109375" style="207" customWidth="1"/>
    <col min="12034" max="12035" width="9.140625" style="207"/>
    <col min="12036" max="12036" width="12.5703125" style="207" customWidth="1"/>
    <col min="12037" max="12288" width="9.140625" style="207"/>
    <col min="12289" max="12289" width="41.7109375" style="207" customWidth="1"/>
    <col min="12290" max="12291" width="9.140625" style="207"/>
    <col min="12292" max="12292" width="12.5703125" style="207" customWidth="1"/>
    <col min="12293" max="12544" width="9.140625" style="207"/>
    <col min="12545" max="12545" width="41.7109375" style="207" customWidth="1"/>
    <col min="12546" max="12547" width="9.140625" style="207"/>
    <col min="12548" max="12548" width="12.5703125" style="207" customWidth="1"/>
    <col min="12549" max="12800" width="9.140625" style="207"/>
    <col min="12801" max="12801" width="41.7109375" style="207" customWidth="1"/>
    <col min="12802" max="12803" width="9.140625" style="207"/>
    <col min="12804" max="12804" width="12.5703125" style="207" customWidth="1"/>
    <col min="12805" max="13056" width="9.140625" style="207"/>
    <col min="13057" max="13057" width="41.7109375" style="207" customWidth="1"/>
    <col min="13058" max="13059" width="9.140625" style="207"/>
    <col min="13060" max="13060" width="12.5703125" style="207" customWidth="1"/>
    <col min="13061" max="13312" width="9.140625" style="207"/>
    <col min="13313" max="13313" width="41.7109375" style="207" customWidth="1"/>
    <col min="13314" max="13315" width="9.140625" style="207"/>
    <col min="13316" max="13316" width="12.5703125" style="207" customWidth="1"/>
    <col min="13317" max="13568" width="9.140625" style="207"/>
    <col min="13569" max="13569" width="41.7109375" style="207" customWidth="1"/>
    <col min="13570" max="13571" width="9.140625" style="207"/>
    <col min="13572" max="13572" width="12.5703125" style="207" customWidth="1"/>
    <col min="13573" max="13824" width="9.140625" style="207"/>
    <col min="13825" max="13825" width="41.7109375" style="207" customWidth="1"/>
    <col min="13826" max="13827" width="9.140625" style="207"/>
    <col min="13828" max="13828" width="12.5703125" style="207" customWidth="1"/>
    <col min="13829" max="14080" width="9.140625" style="207"/>
    <col min="14081" max="14081" width="41.7109375" style="207" customWidth="1"/>
    <col min="14082" max="14083" width="9.140625" style="207"/>
    <col min="14084" max="14084" width="12.5703125" style="207" customWidth="1"/>
    <col min="14085" max="14336" width="9.140625" style="207"/>
    <col min="14337" max="14337" width="41.7109375" style="207" customWidth="1"/>
    <col min="14338" max="14339" width="9.140625" style="207"/>
    <col min="14340" max="14340" width="12.5703125" style="207" customWidth="1"/>
    <col min="14341" max="14592" width="9.140625" style="207"/>
    <col min="14593" max="14593" width="41.7109375" style="207" customWidth="1"/>
    <col min="14594" max="14595" width="9.140625" style="207"/>
    <col min="14596" max="14596" width="12.5703125" style="207" customWidth="1"/>
    <col min="14597" max="14848" width="9.140625" style="207"/>
    <col min="14849" max="14849" width="41.7109375" style="207" customWidth="1"/>
    <col min="14850" max="14851" width="9.140625" style="207"/>
    <col min="14852" max="14852" width="12.5703125" style="207" customWidth="1"/>
    <col min="14853" max="15104" width="9.140625" style="207"/>
    <col min="15105" max="15105" width="41.7109375" style="207" customWidth="1"/>
    <col min="15106" max="15107" width="9.140625" style="207"/>
    <col min="15108" max="15108" width="12.5703125" style="207" customWidth="1"/>
    <col min="15109" max="15360" width="9.140625" style="207"/>
    <col min="15361" max="15361" width="41.7109375" style="207" customWidth="1"/>
    <col min="15362" max="15363" width="9.140625" style="207"/>
    <col min="15364" max="15364" width="12.5703125" style="207" customWidth="1"/>
    <col min="15365" max="15616" width="9.140625" style="207"/>
    <col min="15617" max="15617" width="41.7109375" style="207" customWidth="1"/>
    <col min="15618" max="15619" width="9.140625" style="207"/>
    <col min="15620" max="15620" width="12.5703125" style="207" customWidth="1"/>
    <col min="15621" max="15872" width="9.140625" style="207"/>
    <col min="15873" max="15873" width="41.7109375" style="207" customWidth="1"/>
    <col min="15874" max="15875" width="9.140625" style="207"/>
    <col min="15876" max="15876" width="12.5703125" style="207" customWidth="1"/>
    <col min="15877" max="16128" width="9.140625" style="207"/>
    <col min="16129" max="16129" width="41.7109375" style="207" customWidth="1"/>
    <col min="16130" max="16131" width="9.140625" style="207"/>
    <col min="16132" max="16132" width="12.5703125" style="207" customWidth="1"/>
    <col min="16133" max="16384" width="9.140625" style="207"/>
  </cols>
  <sheetData>
    <row r="2" spans="1:12" ht="33.75" customHeight="1">
      <c r="A2" s="1200" t="s">
        <v>1244</v>
      </c>
      <c r="B2" s="1200"/>
      <c r="C2" s="1200"/>
      <c r="D2" s="1200"/>
      <c r="E2" s="1200"/>
      <c r="F2" s="1200"/>
      <c r="G2" s="1200"/>
      <c r="H2" s="1200"/>
      <c r="I2" s="1200"/>
      <c r="J2" s="1200"/>
      <c r="K2" s="1200"/>
      <c r="L2" s="1200"/>
    </row>
    <row r="4" spans="1:12" ht="49.5" customHeight="1">
      <c r="A4" s="1201" t="s">
        <v>539</v>
      </c>
      <c r="B4" s="1202" t="s">
        <v>540</v>
      </c>
      <c r="C4" s="1202"/>
      <c r="D4" s="1202" t="s">
        <v>541</v>
      </c>
      <c r="E4" s="1203" t="s">
        <v>542</v>
      </c>
      <c r="F4" s="1204"/>
      <c r="G4" s="1205" t="s">
        <v>543</v>
      </c>
      <c r="H4" s="1205"/>
      <c r="I4" s="1205"/>
      <c r="J4" s="1205"/>
      <c r="K4" s="1205"/>
      <c r="L4" s="1205"/>
    </row>
    <row r="5" spans="1:12" ht="51.75" customHeight="1">
      <c r="A5" s="1201"/>
      <c r="B5" s="1201" t="s">
        <v>544</v>
      </c>
      <c r="C5" s="1201"/>
      <c r="D5" s="1202"/>
      <c r="E5" s="1206" t="s">
        <v>545</v>
      </c>
      <c r="F5" s="1206"/>
      <c r="G5" s="1125" t="s">
        <v>546</v>
      </c>
      <c r="H5" s="1125"/>
      <c r="I5" s="1125" t="s">
        <v>547</v>
      </c>
      <c r="J5" s="1125"/>
      <c r="K5" s="1125" t="s">
        <v>548</v>
      </c>
      <c r="L5" s="1125"/>
    </row>
    <row r="6" spans="1:12">
      <c r="A6" s="1201"/>
      <c r="B6" s="208" t="s">
        <v>549</v>
      </c>
      <c r="C6" s="208" t="s">
        <v>550</v>
      </c>
      <c r="D6" s="1202"/>
      <c r="E6" s="209" t="s">
        <v>549</v>
      </c>
      <c r="F6" s="209" t="s">
        <v>550</v>
      </c>
      <c r="G6" s="209" t="s">
        <v>549</v>
      </c>
      <c r="H6" s="209" t="s">
        <v>550</v>
      </c>
      <c r="I6" s="209" t="s">
        <v>549</v>
      </c>
      <c r="J6" s="209" t="s">
        <v>550</v>
      </c>
      <c r="K6" s="209" t="s">
        <v>549</v>
      </c>
      <c r="L6" s="209" t="s">
        <v>550</v>
      </c>
    </row>
    <row r="7" spans="1:12" s="211" customFormat="1" ht="22.5">
      <c r="A7" s="210">
        <v>1</v>
      </c>
      <c r="B7" s="210">
        <v>2</v>
      </c>
      <c r="C7" s="210">
        <v>3</v>
      </c>
      <c r="D7" s="210">
        <v>4</v>
      </c>
      <c r="E7" s="210" t="s">
        <v>551</v>
      </c>
      <c r="F7" s="210" t="s">
        <v>552</v>
      </c>
      <c r="G7" s="210" t="s">
        <v>553</v>
      </c>
      <c r="H7" s="210" t="s">
        <v>554</v>
      </c>
      <c r="I7" s="210" t="s">
        <v>555</v>
      </c>
      <c r="J7" s="210" t="s">
        <v>556</v>
      </c>
      <c r="K7" s="210" t="s">
        <v>557</v>
      </c>
      <c r="L7" s="210" t="s">
        <v>558</v>
      </c>
    </row>
    <row r="8" spans="1:12">
      <c r="A8" s="212" t="s">
        <v>559</v>
      </c>
      <c r="B8" s="213">
        <v>40</v>
      </c>
      <c r="C8" s="213">
        <v>50</v>
      </c>
      <c r="D8" s="214">
        <v>30.63</v>
      </c>
      <c r="E8" s="215">
        <f t="shared" ref="E8:E30" si="0">B8*D8/1000</f>
        <v>1.23</v>
      </c>
      <c r="F8" s="215">
        <f t="shared" ref="F8:F30" si="1">C8*D8/1000</f>
        <v>1.53</v>
      </c>
      <c r="G8" s="215">
        <f t="shared" ref="G8:H38" si="2">E8*1</f>
        <v>1.23</v>
      </c>
      <c r="H8" s="215">
        <f t="shared" si="2"/>
        <v>1.53</v>
      </c>
      <c r="I8" s="215">
        <f t="shared" ref="I8:J38" si="3">E8*0.95</f>
        <v>1.17</v>
      </c>
      <c r="J8" s="215">
        <f t="shared" si="3"/>
        <v>1.45</v>
      </c>
      <c r="K8" s="215">
        <f t="shared" ref="K8:L38" si="4">E8*0.25</f>
        <v>0.31</v>
      </c>
      <c r="L8" s="215">
        <f t="shared" si="4"/>
        <v>0.38</v>
      </c>
    </row>
    <row r="9" spans="1:12">
      <c r="A9" s="212" t="s">
        <v>560</v>
      </c>
      <c r="B9" s="213">
        <v>60</v>
      </c>
      <c r="C9" s="213">
        <v>80</v>
      </c>
      <c r="D9" s="214">
        <v>27.43</v>
      </c>
      <c r="E9" s="215">
        <f t="shared" si="0"/>
        <v>1.65</v>
      </c>
      <c r="F9" s="215">
        <f t="shared" si="1"/>
        <v>2.19</v>
      </c>
      <c r="G9" s="215">
        <f t="shared" si="2"/>
        <v>1.65</v>
      </c>
      <c r="H9" s="215">
        <f t="shared" si="2"/>
        <v>2.19</v>
      </c>
      <c r="I9" s="215">
        <f t="shared" si="3"/>
        <v>1.57</v>
      </c>
      <c r="J9" s="215">
        <f t="shared" si="3"/>
        <v>2.08</v>
      </c>
      <c r="K9" s="215">
        <f t="shared" si="4"/>
        <v>0.41</v>
      </c>
      <c r="L9" s="215">
        <f t="shared" si="4"/>
        <v>0.55000000000000004</v>
      </c>
    </row>
    <row r="10" spans="1:12">
      <c r="A10" s="212" t="s">
        <v>561</v>
      </c>
      <c r="B10" s="213">
        <v>25</v>
      </c>
      <c r="C10" s="213">
        <v>29</v>
      </c>
      <c r="D10" s="214">
        <v>31.8</v>
      </c>
      <c r="E10" s="215">
        <f t="shared" si="0"/>
        <v>0.8</v>
      </c>
      <c r="F10" s="215">
        <f t="shared" si="1"/>
        <v>0.92</v>
      </c>
      <c r="G10" s="215">
        <f t="shared" si="2"/>
        <v>0.8</v>
      </c>
      <c r="H10" s="215">
        <f t="shared" si="2"/>
        <v>0.92</v>
      </c>
      <c r="I10" s="215">
        <f t="shared" si="3"/>
        <v>0.76</v>
      </c>
      <c r="J10" s="215">
        <f t="shared" si="3"/>
        <v>0.87</v>
      </c>
      <c r="K10" s="215">
        <f t="shared" si="4"/>
        <v>0.2</v>
      </c>
      <c r="L10" s="215">
        <f t="shared" si="4"/>
        <v>0.23</v>
      </c>
    </row>
    <row r="11" spans="1:12">
      <c r="A11" s="212" t="s">
        <v>562</v>
      </c>
      <c r="B11" s="213">
        <v>30</v>
      </c>
      <c r="C11" s="213">
        <v>43</v>
      </c>
      <c r="D11" s="214">
        <v>33.08</v>
      </c>
      <c r="E11" s="215">
        <f t="shared" si="0"/>
        <v>0.99</v>
      </c>
      <c r="F11" s="215">
        <f t="shared" si="1"/>
        <v>1.42</v>
      </c>
      <c r="G11" s="215">
        <f t="shared" si="2"/>
        <v>0.99</v>
      </c>
      <c r="H11" s="215">
        <f t="shared" si="2"/>
        <v>1.42</v>
      </c>
      <c r="I11" s="215">
        <f t="shared" si="3"/>
        <v>0.94</v>
      </c>
      <c r="J11" s="215">
        <f t="shared" si="3"/>
        <v>1.35</v>
      </c>
      <c r="K11" s="215">
        <f t="shared" si="4"/>
        <v>0.25</v>
      </c>
      <c r="L11" s="215">
        <f t="shared" si="4"/>
        <v>0.36</v>
      </c>
    </row>
    <row r="12" spans="1:12">
      <c r="A12" s="212" t="s">
        <v>563</v>
      </c>
      <c r="B12" s="213">
        <v>8</v>
      </c>
      <c r="C12" s="213">
        <v>12</v>
      </c>
      <c r="D12" s="214">
        <v>65.44</v>
      </c>
      <c r="E12" s="215">
        <f t="shared" si="0"/>
        <v>0.52</v>
      </c>
      <c r="F12" s="215">
        <f t="shared" si="1"/>
        <v>0.79</v>
      </c>
      <c r="G12" s="215">
        <f t="shared" si="2"/>
        <v>0.52</v>
      </c>
      <c r="H12" s="215">
        <f t="shared" si="2"/>
        <v>0.79</v>
      </c>
      <c r="I12" s="215">
        <f t="shared" si="3"/>
        <v>0.49</v>
      </c>
      <c r="J12" s="215">
        <f t="shared" si="3"/>
        <v>0.75</v>
      </c>
      <c r="K12" s="215">
        <f t="shared" si="4"/>
        <v>0.13</v>
      </c>
      <c r="L12" s="215">
        <f t="shared" si="4"/>
        <v>0.2</v>
      </c>
    </row>
    <row r="13" spans="1:12">
      <c r="A13" s="212" t="s">
        <v>564</v>
      </c>
      <c r="B13" s="216">
        <f>(160*2+172*2+185*2+200*6)/12</f>
        <v>186</v>
      </c>
      <c r="C13" s="216">
        <f>(187*2+200*2+215*2+234*6)/12</f>
        <v>217</v>
      </c>
      <c r="D13" s="214">
        <v>32.03</v>
      </c>
      <c r="E13" s="215">
        <f t="shared" si="0"/>
        <v>5.96</v>
      </c>
      <c r="F13" s="215">
        <f t="shared" si="1"/>
        <v>6.95</v>
      </c>
      <c r="G13" s="215">
        <f t="shared" si="2"/>
        <v>5.96</v>
      </c>
      <c r="H13" s="215">
        <f t="shared" si="2"/>
        <v>6.95</v>
      </c>
      <c r="I13" s="215">
        <f t="shared" si="3"/>
        <v>5.66</v>
      </c>
      <c r="J13" s="215">
        <f t="shared" si="3"/>
        <v>6.6</v>
      </c>
      <c r="K13" s="215">
        <f t="shared" si="4"/>
        <v>1.49</v>
      </c>
      <c r="L13" s="215">
        <f t="shared" si="4"/>
        <v>1.74</v>
      </c>
    </row>
    <row r="14" spans="1:12">
      <c r="A14" s="212" t="s">
        <v>565</v>
      </c>
      <c r="B14" s="213">
        <v>256</v>
      </c>
      <c r="C14" s="213">
        <v>325</v>
      </c>
      <c r="D14" s="214">
        <v>36.22</v>
      </c>
      <c r="E14" s="215">
        <f t="shared" si="0"/>
        <v>9.27</v>
      </c>
      <c r="F14" s="215">
        <f t="shared" si="1"/>
        <v>11.77</v>
      </c>
      <c r="G14" s="215">
        <f t="shared" si="2"/>
        <v>9.27</v>
      </c>
      <c r="H14" s="215">
        <f t="shared" si="2"/>
        <v>11.77</v>
      </c>
      <c r="I14" s="215">
        <f t="shared" si="3"/>
        <v>8.81</v>
      </c>
      <c r="J14" s="215">
        <f t="shared" si="3"/>
        <v>11.18</v>
      </c>
      <c r="K14" s="215">
        <f t="shared" si="4"/>
        <v>2.3199999999999998</v>
      </c>
      <c r="L14" s="215">
        <f t="shared" si="4"/>
        <v>2.94</v>
      </c>
    </row>
    <row r="15" spans="1:12">
      <c r="A15" s="212" t="s">
        <v>566</v>
      </c>
      <c r="B15" s="213">
        <v>108</v>
      </c>
      <c r="C15" s="213">
        <v>114</v>
      </c>
      <c r="D15" s="214">
        <v>79.39</v>
      </c>
      <c r="E15" s="215">
        <f t="shared" si="0"/>
        <v>8.57</v>
      </c>
      <c r="F15" s="215">
        <f t="shared" si="1"/>
        <v>9.0500000000000007</v>
      </c>
      <c r="G15" s="215">
        <f t="shared" si="2"/>
        <v>8.57</v>
      </c>
      <c r="H15" s="215">
        <f t="shared" si="2"/>
        <v>9.0500000000000007</v>
      </c>
      <c r="I15" s="215">
        <f t="shared" si="3"/>
        <v>8.14</v>
      </c>
      <c r="J15" s="215">
        <f t="shared" si="3"/>
        <v>8.6</v>
      </c>
      <c r="K15" s="215">
        <f t="shared" si="4"/>
        <v>2.14</v>
      </c>
      <c r="L15" s="215">
        <f t="shared" si="4"/>
        <v>2.2599999999999998</v>
      </c>
    </row>
    <row r="16" spans="1:12">
      <c r="A16" s="212" t="s">
        <v>567</v>
      </c>
      <c r="B16" s="213">
        <v>9</v>
      </c>
      <c r="C16" s="213">
        <v>11</v>
      </c>
      <c r="D16" s="214">
        <v>228.42</v>
      </c>
      <c r="E16" s="215">
        <f t="shared" si="0"/>
        <v>2.06</v>
      </c>
      <c r="F16" s="215">
        <f t="shared" si="1"/>
        <v>2.5099999999999998</v>
      </c>
      <c r="G16" s="215">
        <f t="shared" si="2"/>
        <v>2.06</v>
      </c>
      <c r="H16" s="215">
        <f t="shared" si="2"/>
        <v>2.5099999999999998</v>
      </c>
      <c r="I16" s="215">
        <f t="shared" si="3"/>
        <v>1.96</v>
      </c>
      <c r="J16" s="215">
        <f t="shared" si="3"/>
        <v>2.38</v>
      </c>
      <c r="K16" s="215">
        <f t="shared" si="4"/>
        <v>0.52</v>
      </c>
      <c r="L16" s="215">
        <f t="shared" si="4"/>
        <v>0.63</v>
      </c>
    </row>
    <row r="17" spans="1:12">
      <c r="A17" s="212" t="s">
        <v>568</v>
      </c>
      <c r="B17" s="213">
        <v>100</v>
      </c>
      <c r="C17" s="213">
        <v>100</v>
      </c>
      <c r="D17" s="214">
        <v>59</v>
      </c>
      <c r="E17" s="215">
        <f t="shared" si="0"/>
        <v>5.9</v>
      </c>
      <c r="F17" s="215">
        <f t="shared" si="1"/>
        <v>5.9</v>
      </c>
      <c r="G17" s="215">
        <f t="shared" si="2"/>
        <v>5.9</v>
      </c>
      <c r="H17" s="215">
        <f t="shared" si="2"/>
        <v>5.9</v>
      </c>
      <c r="I17" s="215">
        <f t="shared" si="3"/>
        <v>5.61</v>
      </c>
      <c r="J17" s="215">
        <f t="shared" si="3"/>
        <v>5.61</v>
      </c>
      <c r="K17" s="215">
        <f t="shared" si="4"/>
        <v>1.48</v>
      </c>
      <c r="L17" s="215">
        <f t="shared" si="4"/>
        <v>1.48</v>
      </c>
    </row>
    <row r="18" spans="1:12">
      <c r="A18" s="212" t="s">
        <v>569</v>
      </c>
      <c r="B18" s="213">
        <f>(55+68)/2</f>
        <v>61.5</v>
      </c>
      <c r="C18" s="213">
        <f>(60.5+75)/2</f>
        <v>67.75</v>
      </c>
      <c r="D18" s="214">
        <v>309.06</v>
      </c>
      <c r="E18" s="215">
        <f t="shared" si="0"/>
        <v>19.010000000000002</v>
      </c>
      <c r="F18" s="215">
        <f t="shared" si="1"/>
        <v>20.94</v>
      </c>
      <c r="G18" s="215">
        <f t="shared" si="2"/>
        <v>19.010000000000002</v>
      </c>
      <c r="H18" s="215">
        <f t="shared" si="2"/>
        <v>20.94</v>
      </c>
      <c r="I18" s="215">
        <f t="shared" si="3"/>
        <v>18.059999999999999</v>
      </c>
      <c r="J18" s="215">
        <f t="shared" si="3"/>
        <v>19.89</v>
      </c>
      <c r="K18" s="215">
        <f t="shared" si="4"/>
        <v>4.75</v>
      </c>
      <c r="L18" s="215">
        <f t="shared" si="4"/>
        <v>5.24</v>
      </c>
    </row>
    <row r="19" spans="1:12" hidden="1">
      <c r="A19" s="217" t="s">
        <v>570</v>
      </c>
      <c r="B19" s="218"/>
      <c r="C19" s="218"/>
      <c r="D19" s="214">
        <v>290.39</v>
      </c>
      <c r="E19" s="215">
        <f t="shared" si="0"/>
        <v>0</v>
      </c>
      <c r="F19" s="215">
        <f t="shared" si="1"/>
        <v>0</v>
      </c>
      <c r="G19" s="215">
        <f t="shared" si="2"/>
        <v>0</v>
      </c>
      <c r="H19" s="215">
        <f t="shared" si="2"/>
        <v>0</v>
      </c>
      <c r="I19" s="215">
        <f t="shared" si="3"/>
        <v>0</v>
      </c>
      <c r="J19" s="215">
        <f t="shared" si="3"/>
        <v>0</v>
      </c>
      <c r="K19" s="215">
        <f t="shared" si="4"/>
        <v>0</v>
      </c>
      <c r="L19" s="215">
        <f t="shared" si="4"/>
        <v>0</v>
      </c>
    </row>
    <row r="20" spans="1:12" ht="30">
      <c r="A20" s="212" t="s">
        <v>571</v>
      </c>
      <c r="B20" s="219">
        <f>(23+23+22)/3</f>
        <v>22.7</v>
      </c>
      <c r="C20" s="219">
        <f>(27+27+26)/3</f>
        <v>26.7</v>
      </c>
      <c r="D20" s="214">
        <v>121.3</v>
      </c>
      <c r="E20" s="215">
        <f t="shared" si="0"/>
        <v>2.75</v>
      </c>
      <c r="F20" s="215">
        <f t="shared" si="1"/>
        <v>3.24</v>
      </c>
      <c r="G20" s="215">
        <f t="shared" si="2"/>
        <v>2.75</v>
      </c>
      <c r="H20" s="215">
        <f t="shared" si="2"/>
        <v>3.24</v>
      </c>
      <c r="I20" s="215">
        <f t="shared" si="3"/>
        <v>2.61</v>
      </c>
      <c r="J20" s="215">
        <f t="shared" si="3"/>
        <v>3.08</v>
      </c>
      <c r="K20" s="215">
        <f t="shared" si="4"/>
        <v>0.69</v>
      </c>
      <c r="L20" s="215">
        <f t="shared" si="4"/>
        <v>0.81</v>
      </c>
    </row>
    <row r="21" spans="1:12" hidden="1">
      <c r="A21" s="217" t="s">
        <v>572</v>
      </c>
      <c r="B21" s="218"/>
      <c r="C21" s="218"/>
      <c r="D21" s="214"/>
      <c r="E21" s="220">
        <f t="shared" si="0"/>
        <v>0</v>
      </c>
      <c r="F21" s="220">
        <f t="shared" si="1"/>
        <v>0</v>
      </c>
      <c r="G21" s="215">
        <f t="shared" si="2"/>
        <v>0</v>
      </c>
      <c r="H21" s="215">
        <f t="shared" si="2"/>
        <v>0</v>
      </c>
      <c r="I21" s="215">
        <f t="shared" si="3"/>
        <v>0</v>
      </c>
      <c r="J21" s="215">
        <f t="shared" si="3"/>
        <v>0</v>
      </c>
      <c r="K21" s="215">
        <f t="shared" si="4"/>
        <v>0</v>
      </c>
      <c r="L21" s="215">
        <f t="shared" si="4"/>
        <v>0</v>
      </c>
    </row>
    <row r="22" spans="1:12">
      <c r="A22" s="212" t="s">
        <v>573</v>
      </c>
      <c r="B22" s="213">
        <v>34</v>
      </c>
      <c r="C22" s="213">
        <v>39</v>
      </c>
      <c r="D22" s="214">
        <v>232.38</v>
      </c>
      <c r="E22" s="215">
        <f t="shared" si="0"/>
        <v>7.9</v>
      </c>
      <c r="F22" s="215">
        <f t="shared" si="1"/>
        <v>9.06</v>
      </c>
      <c r="G22" s="215">
        <f t="shared" si="2"/>
        <v>7.9</v>
      </c>
      <c r="H22" s="215">
        <f t="shared" si="2"/>
        <v>9.06</v>
      </c>
      <c r="I22" s="215">
        <f t="shared" si="3"/>
        <v>7.51</v>
      </c>
      <c r="J22" s="215">
        <f t="shared" si="3"/>
        <v>8.61</v>
      </c>
      <c r="K22" s="215">
        <f t="shared" si="4"/>
        <v>1.98</v>
      </c>
      <c r="L22" s="215">
        <f t="shared" si="4"/>
        <v>2.27</v>
      </c>
    </row>
    <row r="23" spans="1:12">
      <c r="A23" s="212" t="s">
        <v>574</v>
      </c>
      <c r="B23" s="213">
        <v>0</v>
      </c>
      <c r="C23" s="213">
        <v>7</v>
      </c>
      <c r="D23" s="214">
        <v>280.79000000000002</v>
      </c>
      <c r="E23" s="215">
        <f t="shared" si="0"/>
        <v>0</v>
      </c>
      <c r="F23" s="215">
        <f t="shared" si="1"/>
        <v>1.97</v>
      </c>
      <c r="G23" s="215">
        <f t="shared" si="2"/>
        <v>0</v>
      </c>
      <c r="H23" s="215">
        <f t="shared" si="2"/>
        <v>1.97</v>
      </c>
      <c r="I23" s="215">
        <f t="shared" si="3"/>
        <v>0</v>
      </c>
      <c r="J23" s="215">
        <f t="shared" si="3"/>
        <v>1.87</v>
      </c>
      <c r="K23" s="215">
        <f t="shared" si="4"/>
        <v>0</v>
      </c>
      <c r="L23" s="215">
        <f t="shared" si="4"/>
        <v>0.49</v>
      </c>
    </row>
    <row r="24" spans="1:12" ht="30">
      <c r="A24" s="212" t="s">
        <v>575</v>
      </c>
      <c r="B24" s="213">
        <v>390</v>
      </c>
      <c r="C24" s="213">
        <v>450</v>
      </c>
      <c r="D24" s="214">
        <v>48.05</v>
      </c>
      <c r="E24" s="215">
        <f t="shared" si="0"/>
        <v>18.739999999999998</v>
      </c>
      <c r="F24" s="215">
        <f t="shared" si="1"/>
        <v>21.62</v>
      </c>
      <c r="G24" s="215">
        <f t="shared" si="2"/>
        <v>18.739999999999998</v>
      </c>
      <c r="H24" s="215">
        <f t="shared" si="2"/>
        <v>21.62</v>
      </c>
      <c r="I24" s="215">
        <f t="shared" si="3"/>
        <v>17.8</v>
      </c>
      <c r="J24" s="215">
        <f t="shared" si="3"/>
        <v>20.54</v>
      </c>
      <c r="K24" s="215">
        <f t="shared" si="4"/>
        <v>4.6900000000000004</v>
      </c>
      <c r="L24" s="215">
        <f t="shared" si="4"/>
        <v>5.41</v>
      </c>
    </row>
    <row r="25" spans="1:12" ht="30">
      <c r="A25" s="212" t="s">
        <v>576</v>
      </c>
      <c r="B25" s="213">
        <v>0</v>
      </c>
      <c r="C25" s="213">
        <v>50</v>
      </c>
      <c r="D25" s="214">
        <v>59</v>
      </c>
      <c r="E25" s="215">
        <f t="shared" si="0"/>
        <v>0</v>
      </c>
      <c r="F25" s="215">
        <f t="shared" si="1"/>
        <v>2.95</v>
      </c>
      <c r="G25" s="215">
        <f t="shared" si="2"/>
        <v>0</v>
      </c>
      <c r="H25" s="215">
        <f t="shared" si="2"/>
        <v>2.95</v>
      </c>
      <c r="I25" s="215">
        <f t="shared" si="3"/>
        <v>0</v>
      </c>
      <c r="J25" s="215">
        <f t="shared" si="3"/>
        <v>2.8</v>
      </c>
      <c r="K25" s="215">
        <f t="shared" si="4"/>
        <v>0</v>
      </c>
      <c r="L25" s="215">
        <f t="shared" si="4"/>
        <v>0.74</v>
      </c>
    </row>
    <row r="26" spans="1:12" ht="30">
      <c r="A26" s="212" t="s">
        <v>577</v>
      </c>
      <c r="B26" s="213">
        <v>30</v>
      </c>
      <c r="C26" s="213">
        <v>40</v>
      </c>
      <c r="D26" s="214">
        <v>208.96</v>
      </c>
      <c r="E26" s="215">
        <f t="shared" si="0"/>
        <v>6.27</v>
      </c>
      <c r="F26" s="215">
        <f t="shared" si="1"/>
        <v>8.36</v>
      </c>
      <c r="G26" s="215">
        <f t="shared" si="2"/>
        <v>6.27</v>
      </c>
      <c r="H26" s="215">
        <f t="shared" si="2"/>
        <v>8.36</v>
      </c>
      <c r="I26" s="215">
        <f t="shared" si="3"/>
        <v>5.96</v>
      </c>
      <c r="J26" s="215">
        <f t="shared" si="3"/>
        <v>7.94</v>
      </c>
      <c r="K26" s="215">
        <f t="shared" si="4"/>
        <v>1.57</v>
      </c>
      <c r="L26" s="215">
        <f t="shared" si="4"/>
        <v>2.09</v>
      </c>
    </row>
    <row r="27" spans="1:12">
      <c r="A27" s="212" t="s">
        <v>578</v>
      </c>
      <c r="B27" s="213">
        <v>4.3</v>
      </c>
      <c r="C27" s="213">
        <v>6.4</v>
      </c>
      <c r="D27" s="214">
        <v>386.49</v>
      </c>
      <c r="E27" s="215">
        <f t="shared" si="0"/>
        <v>1.66</v>
      </c>
      <c r="F27" s="215">
        <f t="shared" si="1"/>
        <v>2.4700000000000002</v>
      </c>
      <c r="G27" s="215">
        <f t="shared" si="2"/>
        <v>1.66</v>
      </c>
      <c r="H27" s="215">
        <f t="shared" si="2"/>
        <v>2.4700000000000002</v>
      </c>
      <c r="I27" s="215">
        <f t="shared" si="3"/>
        <v>1.58</v>
      </c>
      <c r="J27" s="215">
        <f t="shared" si="3"/>
        <v>2.35</v>
      </c>
      <c r="K27" s="215">
        <f t="shared" si="4"/>
        <v>0.42</v>
      </c>
      <c r="L27" s="215">
        <f t="shared" si="4"/>
        <v>0.62</v>
      </c>
    </row>
    <row r="28" spans="1:12" ht="30">
      <c r="A28" s="212" t="s">
        <v>579</v>
      </c>
      <c r="B28" s="213">
        <v>9</v>
      </c>
      <c r="C28" s="213">
        <v>11</v>
      </c>
      <c r="D28" s="214">
        <v>160.13999999999999</v>
      </c>
      <c r="E28" s="215">
        <f t="shared" si="0"/>
        <v>1.44</v>
      </c>
      <c r="F28" s="215">
        <f t="shared" si="1"/>
        <v>1.76</v>
      </c>
      <c r="G28" s="215">
        <f t="shared" si="2"/>
        <v>1.44</v>
      </c>
      <c r="H28" s="215">
        <f t="shared" si="2"/>
        <v>1.76</v>
      </c>
      <c r="I28" s="215">
        <f t="shared" si="3"/>
        <v>1.37</v>
      </c>
      <c r="J28" s="215">
        <f t="shared" si="3"/>
        <v>1.67</v>
      </c>
      <c r="K28" s="215">
        <f t="shared" si="4"/>
        <v>0.36</v>
      </c>
      <c r="L28" s="215">
        <f t="shared" si="4"/>
        <v>0.44</v>
      </c>
    </row>
    <row r="29" spans="1:12">
      <c r="A29" s="213" t="s">
        <v>580</v>
      </c>
      <c r="B29" s="213">
        <v>18</v>
      </c>
      <c r="C29" s="213">
        <v>21</v>
      </c>
      <c r="D29" s="214">
        <v>334.71</v>
      </c>
      <c r="E29" s="215">
        <f t="shared" si="0"/>
        <v>6.02</v>
      </c>
      <c r="F29" s="215">
        <f t="shared" si="1"/>
        <v>7.03</v>
      </c>
      <c r="G29" s="215">
        <f t="shared" si="2"/>
        <v>6.02</v>
      </c>
      <c r="H29" s="215">
        <f t="shared" si="2"/>
        <v>7.03</v>
      </c>
      <c r="I29" s="215">
        <f t="shared" si="3"/>
        <v>5.72</v>
      </c>
      <c r="J29" s="215">
        <f t="shared" si="3"/>
        <v>6.68</v>
      </c>
      <c r="K29" s="215">
        <f t="shared" si="4"/>
        <v>1.51</v>
      </c>
      <c r="L29" s="215">
        <f t="shared" si="4"/>
        <v>1.76</v>
      </c>
    </row>
    <row r="30" spans="1:12">
      <c r="A30" s="213" t="s">
        <v>581</v>
      </c>
      <c r="B30" s="213">
        <v>9</v>
      </c>
      <c r="C30" s="213">
        <v>11</v>
      </c>
      <c r="D30" s="214">
        <v>93.08</v>
      </c>
      <c r="E30" s="215">
        <f t="shared" si="0"/>
        <v>0.84</v>
      </c>
      <c r="F30" s="215">
        <f t="shared" si="1"/>
        <v>1.02</v>
      </c>
      <c r="G30" s="215">
        <f t="shared" si="2"/>
        <v>0.84</v>
      </c>
      <c r="H30" s="215">
        <f t="shared" si="2"/>
        <v>1.02</v>
      </c>
      <c r="I30" s="215">
        <f t="shared" si="3"/>
        <v>0.8</v>
      </c>
      <c r="J30" s="215">
        <f t="shared" si="3"/>
        <v>0.97</v>
      </c>
      <c r="K30" s="215">
        <f t="shared" si="4"/>
        <v>0.21</v>
      </c>
      <c r="L30" s="215">
        <f t="shared" si="4"/>
        <v>0.26</v>
      </c>
    </row>
    <row r="31" spans="1:12">
      <c r="A31" s="213" t="s">
        <v>582</v>
      </c>
      <c r="B31" s="213">
        <v>0.5</v>
      </c>
      <c r="C31" s="213">
        <v>0.5</v>
      </c>
      <c r="D31" s="214">
        <v>5.71</v>
      </c>
      <c r="E31" s="215">
        <f>B31*D31</f>
        <v>2.86</v>
      </c>
      <c r="F31" s="215">
        <f>C31*D31</f>
        <v>2.86</v>
      </c>
      <c r="G31" s="215">
        <f t="shared" si="2"/>
        <v>2.86</v>
      </c>
      <c r="H31" s="215">
        <f t="shared" si="2"/>
        <v>2.86</v>
      </c>
      <c r="I31" s="215">
        <f t="shared" si="3"/>
        <v>2.72</v>
      </c>
      <c r="J31" s="215">
        <f t="shared" si="3"/>
        <v>2.72</v>
      </c>
      <c r="K31" s="215">
        <f t="shared" si="4"/>
        <v>0.72</v>
      </c>
      <c r="L31" s="215">
        <f t="shared" si="4"/>
        <v>0.72</v>
      </c>
    </row>
    <row r="32" spans="1:12">
      <c r="A32" s="213" t="s">
        <v>583</v>
      </c>
      <c r="B32" s="213">
        <v>37</v>
      </c>
      <c r="C32" s="213">
        <v>47</v>
      </c>
      <c r="D32" s="214">
        <v>49.04</v>
      </c>
      <c r="E32" s="215">
        <f t="shared" ref="E32:E38" si="5">B32*D32/1000</f>
        <v>1.81</v>
      </c>
      <c r="F32" s="215">
        <f t="shared" ref="F32:F38" si="6">C32*D32/1000</f>
        <v>2.2999999999999998</v>
      </c>
      <c r="G32" s="215">
        <f t="shared" si="2"/>
        <v>1.81</v>
      </c>
      <c r="H32" s="215">
        <f t="shared" si="2"/>
        <v>2.2999999999999998</v>
      </c>
      <c r="I32" s="215">
        <f t="shared" si="3"/>
        <v>1.72</v>
      </c>
      <c r="J32" s="215">
        <f t="shared" si="3"/>
        <v>2.19</v>
      </c>
      <c r="K32" s="215">
        <f t="shared" si="4"/>
        <v>0.45</v>
      </c>
      <c r="L32" s="215">
        <f t="shared" si="4"/>
        <v>0.57999999999999996</v>
      </c>
    </row>
    <row r="33" spans="1:12">
      <c r="A33" s="213" t="s">
        <v>584</v>
      </c>
      <c r="B33" s="213">
        <v>7</v>
      </c>
      <c r="C33" s="213">
        <v>20</v>
      </c>
      <c r="D33" s="214">
        <v>96.02</v>
      </c>
      <c r="E33" s="215">
        <f t="shared" si="5"/>
        <v>0.67</v>
      </c>
      <c r="F33" s="215">
        <f t="shared" si="6"/>
        <v>1.92</v>
      </c>
      <c r="G33" s="215">
        <f t="shared" si="2"/>
        <v>0.67</v>
      </c>
      <c r="H33" s="215">
        <f t="shared" si="2"/>
        <v>1.92</v>
      </c>
      <c r="I33" s="215">
        <f t="shared" si="3"/>
        <v>0.64</v>
      </c>
      <c r="J33" s="215">
        <f t="shared" si="3"/>
        <v>1.82</v>
      </c>
      <c r="K33" s="215">
        <f t="shared" si="4"/>
        <v>0.17</v>
      </c>
      <c r="L33" s="215">
        <f t="shared" si="4"/>
        <v>0.48</v>
      </c>
    </row>
    <row r="34" spans="1:12">
      <c r="A34" s="213" t="s">
        <v>585</v>
      </c>
      <c r="B34" s="213">
        <v>0.5</v>
      </c>
      <c r="C34" s="213">
        <v>0.6</v>
      </c>
      <c r="D34" s="214">
        <v>675.36</v>
      </c>
      <c r="E34" s="215">
        <f t="shared" si="5"/>
        <v>0.34</v>
      </c>
      <c r="F34" s="215">
        <f t="shared" si="6"/>
        <v>0.41</v>
      </c>
      <c r="G34" s="215">
        <f t="shared" si="2"/>
        <v>0.34</v>
      </c>
      <c r="H34" s="215">
        <f t="shared" si="2"/>
        <v>0.41</v>
      </c>
      <c r="I34" s="215">
        <f t="shared" si="3"/>
        <v>0.32</v>
      </c>
      <c r="J34" s="215">
        <f t="shared" si="3"/>
        <v>0.39</v>
      </c>
      <c r="K34" s="215">
        <f t="shared" si="4"/>
        <v>0.09</v>
      </c>
      <c r="L34" s="215">
        <f t="shared" si="4"/>
        <v>0.1</v>
      </c>
    </row>
    <row r="35" spans="1:12">
      <c r="A35" s="213" t="s">
        <v>586</v>
      </c>
      <c r="B35" s="213">
        <v>0.5</v>
      </c>
      <c r="C35" s="213">
        <v>0.6</v>
      </c>
      <c r="D35" s="214">
        <v>240</v>
      </c>
      <c r="E35" s="215">
        <f t="shared" si="5"/>
        <v>0.12</v>
      </c>
      <c r="F35" s="215">
        <f t="shared" si="6"/>
        <v>0.14000000000000001</v>
      </c>
      <c r="G35" s="215">
        <f t="shared" si="2"/>
        <v>0.12</v>
      </c>
      <c r="H35" s="215">
        <f t="shared" si="2"/>
        <v>0.14000000000000001</v>
      </c>
      <c r="I35" s="215">
        <f t="shared" si="3"/>
        <v>0.11</v>
      </c>
      <c r="J35" s="215">
        <f t="shared" si="3"/>
        <v>0.13</v>
      </c>
      <c r="K35" s="215">
        <f t="shared" si="4"/>
        <v>0.03</v>
      </c>
      <c r="L35" s="215">
        <f t="shared" si="4"/>
        <v>0.04</v>
      </c>
    </row>
    <row r="36" spans="1:12">
      <c r="A36" s="213" t="s">
        <v>587</v>
      </c>
      <c r="B36" s="213">
        <v>1</v>
      </c>
      <c r="C36" s="213">
        <v>1.2</v>
      </c>
      <c r="D36" s="214">
        <v>240</v>
      </c>
      <c r="E36" s="215">
        <f t="shared" si="5"/>
        <v>0.24</v>
      </c>
      <c r="F36" s="215">
        <f t="shared" si="6"/>
        <v>0.28999999999999998</v>
      </c>
      <c r="G36" s="215">
        <f t="shared" si="2"/>
        <v>0.24</v>
      </c>
      <c r="H36" s="215">
        <f t="shared" si="2"/>
        <v>0.28999999999999998</v>
      </c>
      <c r="I36" s="215">
        <f t="shared" si="3"/>
        <v>0.23</v>
      </c>
      <c r="J36" s="215">
        <f t="shared" si="3"/>
        <v>0.28000000000000003</v>
      </c>
      <c r="K36" s="215">
        <f t="shared" si="4"/>
        <v>0.06</v>
      </c>
      <c r="L36" s="215">
        <f t="shared" si="4"/>
        <v>7.0000000000000007E-2</v>
      </c>
    </row>
    <row r="37" spans="1:12">
      <c r="A37" s="213" t="s">
        <v>588</v>
      </c>
      <c r="B37" s="213">
        <v>0.4</v>
      </c>
      <c r="C37" s="213">
        <v>0.5</v>
      </c>
      <c r="D37" s="214">
        <v>380</v>
      </c>
      <c r="E37" s="215">
        <f t="shared" si="5"/>
        <v>0.15</v>
      </c>
      <c r="F37" s="215">
        <f t="shared" si="6"/>
        <v>0.19</v>
      </c>
      <c r="G37" s="215">
        <f t="shared" si="2"/>
        <v>0.15</v>
      </c>
      <c r="H37" s="215">
        <f t="shared" si="2"/>
        <v>0.19</v>
      </c>
      <c r="I37" s="215">
        <f t="shared" si="3"/>
        <v>0.14000000000000001</v>
      </c>
      <c r="J37" s="215">
        <f t="shared" si="3"/>
        <v>0.18</v>
      </c>
      <c r="K37" s="215">
        <f t="shared" si="4"/>
        <v>0.04</v>
      </c>
      <c r="L37" s="215">
        <f t="shared" si="4"/>
        <v>0.05</v>
      </c>
    </row>
    <row r="38" spans="1:12">
      <c r="A38" s="213" t="s">
        <v>589</v>
      </c>
      <c r="B38" s="213">
        <v>4</v>
      </c>
      <c r="C38" s="213">
        <v>6</v>
      </c>
      <c r="D38" s="214">
        <v>12.1</v>
      </c>
      <c r="E38" s="215">
        <f t="shared" si="5"/>
        <v>0.05</v>
      </c>
      <c r="F38" s="215">
        <f t="shared" si="6"/>
        <v>7.0000000000000007E-2</v>
      </c>
      <c r="G38" s="215">
        <f t="shared" si="2"/>
        <v>0.05</v>
      </c>
      <c r="H38" s="215">
        <f t="shared" si="2"/>
        <v>7.0000000000000007E-2</v>
      </c>
      <c r="I38" s="215">
        <f t="shared" si="3"/>
        <v>0.05</v>
      </c>
      <c r="J38" s="215">
        <f t="shared" si="3"/>
        <v>7.0000000000000007E-2</v>
      </c>
      <c r="K38" s="215">
        <f t="shared" si="4"/>
        <v>0.01</v>
      </c>
      <c r="L38" s="215">
        <f t="shared" si="4"/>
        <v>0.02</v>
      </c>
    </row>
    <row r="39" spans="1:12">
      <c r="A39" s="213" t="s">
        <v>590</v>
      </c>
      <c r="B39" s="213"/>
      <c r="C39" s="213"/>
      <c r="D39" s="215"/>
      <c r="E39" s="221">
        <f>SUM(E8:E38)-E19-E21</f>
        <v>107.82</v>
      </c>
      <c r="F39" s="221">
        <f t="shared" ref="F39:L39" si="7">SUM(F8:F38)-F19-F21</f>
        <v>131.63</v>
      </c>
      <c r="G39" s="221">
        <f t="shared" si="7"/>
        <v>107.82</v>
      </c>
      <c r="H39" s="221">
        <f t="shared" si="7"/>
        <v>131.63</v>
      </c>
      <c r="I39" s="222">
        <f t="shared" si="7"/>
        <v>102.45</v>
      </c>
      <c r="J39" s="222">
        <f t="shared" si="7"/>
        <v>125.05</v>
      </c>
      <c r="K39" s="222">
        <f t="shared" si="7"/>
        <v>27</v>
      </c>
      <c r="L39" s="222">
        <f t="shared" si="7"/>
        <v>32.96</v>
      </c>
    </row>
    <row r="40" spans="1:12">
      <c r="A40" s="213" t="s">
        <v>591</v>
      </c>
      <c r="B40" s="213"/>
      <c r="C40" s="213"/>
      <c r="D40" s="215"/>
      <c r="E40" s="223">
        <f>E39*247</f>
        <v>26632</v>
      </c>
      <c r="F40" s="223">
        <f t="shared" ref="F40:L40" si="8">F39*247</f>
        <v>32513</v>
      </c>
      <c r="G40" s="221">
        <f t="shared" si="8"/>
        <v>26631.54</v>
      </c>
      <c r="H40" s="221">
        <f t="shared" si="8"/>
        <v>32512.61</v>
      </c>
      <c r="I40" s="221">
        <f t="shared" si="8"/>
        <v>25305.15</v>
      </c>
      <c r="J40" s="221">
        <f t="shared" si="8"/>
        <v>30887.35</v>
      </c>
      <c r="K40" s="221">
        <f t="shared" si="8"/>
        <v>6669</v>
      </c>
      <c r="L40" s="221">
        <f t="shared" si="8"/>
        <v>8141.12</v>
      </c>
    </row>
    <row r="42" spans="1:12">
      <c r="D42" s="224"/>
    </row>
  </sheetData>
  <mergeCells count="11">
    <mergeCell ref="K5:L5"/>
    <mergeCell ref="A2:L2"/>
    <mergeCell ref="A4:A6"/>
    <mergeCell ref="B4:C4"/>
    <mergeCell ref="D4:D6"/>
    <mergeCell ref="E4:F4"/>
    <mergeCell ref="G4:L4"/>
    <mergeCell ref="B5:C5"/>
    <mergeCell ref="E5:F5"/>
    <mergeCell ref="G5:H5"/>
    <mergeCell ref="I5:J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FZ39"/>
  <sheetViews>
    <sheetView view="pageBreakPreview" zoomScale="95" zoomScaleSheetLayoutView="95" workbookViewId="0">
      <pane xSplit="2" ySplit="7" topLeftCell="C30" activePane="bottomRight" state="frozen"/>
      <selection pane="topRight" activeCell="C1" sqref="C1"/>
      <selection pane="bottomLeft" activeCell="A8" sqref="A8"/>
      <selection pane="bottomRight" activeCell="D51" sqref="D51"/>
    </sheetView>
  </sheetViews>
  <sheetFormatPr defaultRowHeight="15"/>
  <cols>
    <col min="1" max="1" width="34.85546875" style="1" customWidth="1"/>
    <col min="2" max="2" width="23.140625" style="1" customWidth="1"/>
    <col min="3" max="26" width="8.7109375" style="1" customWidth="1"/>
    <col min="27" max="29" width="8.7109375" style="1" hidden="1" customWidth="1"/>
    <col min="30" max="83" width="8.7109375" style="1" customWidth="1"/>
    <col min="84" max="86" width="8.7109375" style="1" hidden="1" customWidth="1"/>
    <col min="87" max="131" width="8.7109375" style="1" customWidth="1"/>
    <col min="132" max="134" width="8.7109375" style="1" hidden="1" customWidth="1"/>
    <col min="135" max="146" width="8.7109375" style="1" customWidth="1"/>
    <col min="147" max="147" width="9.85546875" style="1" customWidth="1"/>
    <col min="148" max="148" width="9.5703125" style="1" customWidth="1"/>
    <col min="149" max="149" width="9.42578125" style="1" customWidth="1"/>
    <col min="150" max="179" width="8.7109375" style="1" customWidth="1"/>
    <col min="180" max="182" width="12.140625" style="1" hidden="1" customWidth="1"/>
    <col min="183" max="183" width="12.28515625" style="1" bestFit="1" customWidth="1"/>
    <col min="184" max="363" width="9.140625" style="1"/>
    <col min="364" max="364" width="34.85546875" style="1" customWidth="1"/>
    <col min="365" max="365" width="23.140625" style="1" customWidth="1"/>
    <col min="366" max="366" width="6.28515625" style="1" customWidth="1"/>
    <col min="367" max="367" width="51" style="1" customWidth="1"/>
    <col min="368" max="368" width="16.5703125" style="1" customWidth="1"/>
    <col min="369" max="369" width="12.85546875" style="1" customWidth="1"/>
    <col min="370" max="370" width="15.5703125" style="1" customWidth="1"/>
    <col min="371" max="371" width="16.5703125" style="1" customWidth="1"/>
    <col min="372" max="372" width="17" style="1" customWidth="1"/>
    <col min="373" max="374" width="17.42578125" style="1" customWidth="1"/>
    <col min="375" max="376" width="16.5703125" style="1" customWidth="1"/>
    <col min="377" max="379" width="17.42578125" style="1" customWidth="1"/>
    <col min="380" max="381" width="16.5703125" style="1" customWidth="1"/>
    <col min="382" max="384" width="17.42578125" style="1" customWidth="1"/>
    <col min="385" max="386" width="16.5703125" style="1" customWidth="1"/>
    <col min="387" max="389" width="17.42578125" style="1" customWidth="1"/>
    <col min="390" max="390" width="15.5703125" style="1" customWidth="1"/>
    <col min="391" max="391" width="16.5703125" style="1" customWidth="1"/>
    <col min="392" max="393" width="17.42578125" style="1" customWidth="1"/>
    <col min="394" max="428" width="12.140625" style="1" customWidth="1"/>
    <col min="429" max="619" width="9.140625" style="1"/>
    <col min="620" max="620" width="34.85546875" style="1" customWidth="1"/>
    <col min="621" max="621" width="23.140625" style="1" customWidth="1"/>
    <col min="622" max="622" width="6.28515625" style="1" customWidth="1"/>
    <col min="623" max="623" width="51" style="1" customWidth="1"/>
    <col min="624" max="624" width="16.5703125" style="1" customWidth="1"/>
    <col min="625" max="625" width="12.85546875" style="1" customWidth="1"/>
    <col min="626" max="626" width="15.5703125" style="1" customWidth="1"/>
    <col min="627" max="627" width="16.5703125" style="1" customWidth="1"/>
    <col min="628" max="628" width="17" style="1" customWidth="1"/>
    <col min="629" max="630" width="17.42578125" style="1" customWidth="1"/>
    <col min="631" max="632" width="16.5703125" style="1" customWidth="1"/>
    <col min="633" max="635" width="17.42578125" style="1" customWidth="1"/>
    <col min="636" max="637" width="16.5703125" style="1" customWidth="1"/>
    <col min="638" max="640" width="17.42578125" style="1" customWidth="1"/>
    <col min="641" max="642" width="16.5703125" style="1" customWidth="1"/>
    <col min="643" max="645" width="17.42578125" style="1" customWidth="1"/>
    <col min="646" max="646" width="15.5703125" style="1" customWidth="1"/>
    <col min="647" max="647" width="16.5703125" style="1" customWidth="1"/>
    <col min="648" max="649" width="17.42578125" style="1" customWidth="1"/>
    <col min="650" max="684" width="12.140625" style="1" customWidth="1"/>
    <col min="685" max="875" width="9.140625" style="1"/>
    <col min="876" max="876" width="34.85546875" style="1" customWidth="1"/>
    <col min="877" max="877" width="23.140625" style="1" customWidth="1"/>
    <col min="878" max="878" width="6.28515625" style="1" customWidth="1"/>
    <col min="879" max="879" width="51" style="1" customWidth="1"/>
    <col min="880" max="880" width="16.5703125" style="1" customWidth="1"/>
    <col min="881" max="881" width="12.85546875" style="1" customWidth="1"/>
    <col min="882" max="882" width="15.5703125" style="1" customWidth="1"/>
    <col min="883" max="883" width="16.5703125" style="1" customWidth="1"/>
    <col min="884" max="884" width="17" style="1" customWidth="1"/>
    <col min="885" max="886" width="17.42578125" style="1" customWidth="1"/>
    <col min="887" max="888" width="16.5703125" style="1" customWidth="1"/>
    <col min="889" max="891" width="17.42578125" style="1" customWidth="1"/>
    <col min="892" max="893" width="16.5703125" style="1" customWidth="1"/>
    <col min="894" max="896" width="17.42578125" style="1" customWidth="1"/>
    <col min="897" max="898" width="16.5703125" style="1" customWidth="1"/>
    <col min="899" max="901" width="17.42578125" style="1" customWidth="1"/>
    <col min="902" max="902" width="15.5703125" style="1" customWidth="1"/>
    <col min="903" max="903" width="16.5703125" style="1" customWidth="1"/>
    <col min="904" max="905" width="17.42578125" style="1" customWidth="1"/>
    <col min="906" max="940" width="12.140625" style="1" customWidth="1"/>
    <col min="941" max="1131" width="9.140625" style="1"/>
    <col min="1132" max="1132" width="34.85546875" style="1" customWidth="1"/>
    <col min="1133" max="1133" width="23.140625" style="1" customWidth="1"/>
    <col min="1134" max="1134" width="6.28515625" style="1" customWidth="1"/>
    <col min="1135" max="1135" width="51" style="1" customWidth="1"/>
    <col min="1136" max="1136" width="16.5703125" style="1" customWidth="1"/>
    <col min="1137" max="1137" width="12.85546875" style="1" customWidth="1"/>
    <col min="1138" max="1138" width="15.5703125" style="1" customWidth="1"/>
    <col min="1139" max="1139" width="16.5703125" style="1" customWidth="1"/>
    <col min="1140" max="1140" width="17" style="1" customWidth="1"/>
    <col min="1141" max="1142" width="17.42578125" style="1" customWidth="1"/>
    <col min="1143" max="1144" width="16.5703125" style="1" customWidth="1"/>
    <col min="1145" max="1147" width="17.42578125" style="1" customWidth="1"/>
    <col min="1148" max="1149" width="16.5703125" style="1" customWidth="1"/>
    <col min="1150" max="1152" width="17.42578125" style="1" customWidth="1"/>
    <col min="1153" max="1154" width="16.5703125" style="1" customWidth="1"/>
    <col min="1155" max="1157" width="17.42578125" style="1" customWidth="1"/>
    <col min="1158" max="1158" width="15.5703125" style="1" customWidth="1"/>
    <col min="1159" max="1159" width="16.5703125" style="1" customWidth="1"/>
    <col min="1160" max="1161" width="17.42578125" style="1" customWidth="1"/>
    <col min="1162" max="1196" width="12.140625" style="1" customWidth="1"/>
    <col min="1197" max="1387" width="9.140625" style="1"/>
    <col min="1388" max="1388" width="34.85546875" style="1" customWidth="1"/>
    <col min="1389" max="1389" width="23.140625" style="1" customWidth="1"/>
    <col min="1390" max="1390" width="6.28515625" style="1" customWidth="1"/>
    <col min="1391" max="1391" width="51" style="1" customWidth="1"/>
    <col min="1392" max="1392" width="16.5703125" style="1" customWidth="1"/>
    <col min="1393" max="1393" width="12.85546875" style="1" customWidth="1"/>
    <col min="1394" max="1394" width="15.5703125" style="1" customWidth="1"/>
    <col min="1395" max="1395" width="16.5703125" style="1" customWidth="1"/>
    <col min="1396" max="1396" width="17" style="1" customWidth="1"/>
    <col min="1397" max="1398" width="17.42578125" style="1" customWidth="1"/>
    <col min="1399" max="1400" width="16.5703125" style="1" customWidth="1"/>
    <col min="1401" max="1403" width="17.42578125" style="1" customWidth="1"/>
    <col min="1404" max="1405" width="16.5703125" style="1" customWidth="1"/>
    <col min="1406" max="1408" width="17.42578125" style="1" customWidth="1"/>
    <col min="1409" max="1410" width="16.5703125" style="1" customWidth="1"/>
    <col min="1411" max="1413" width="17.42578125" style="1" customWidth="1"/>
    <col min="1414" max="1414" width="15.5703125" style="1" customWidth="1"/>
    <col min="1415" max="1415" width="16.5703125" style="1" customWidth="1"/>
    <col min="1416" max="1417" width="17.42578125" style="1" customWidth="1"/>
    <col min="1418" max="1452" width="12.140625" style="1" customWidth="1"/>
    <col min="1453" max="1643" width="9.140625" style="1"/>
    <col min="1644" max="1644" width="34.85546875" style="1" customWidth="1"/>
    <col min="1645" max="1645" width="23.140625" style="1" customWidth="1"/>
    <col min="1646" max="1646" width="6.28515625" style="1" customWidth="1"/>
    <col min="1647" max="1647" width="51" style="1" customWidth="1"/>
    <col min="1648" max="1648" width="16.5703125" style="1" customWidth="1"/>
    <col min="1649" max="1649" width="12.85546875" style="1" customWidth="1"/>
    <col min="1650" max="1650" width="15.5703125" style="1" customWidth="1"/>
    <col min="1651" max="1651" width="16.5703125" style="1" customWidth="1"/>
    <col min="1652" max="1652" width="17" style="1" customWidth="1"/>
    <col min="1653" max="1654" width="17.42578125" style="1" customWidth="1"/>
    <col min="1655" max="1656" width="16.5703125" style="1" customWidth="1"/>
    <col min="1657" max="1659" width="17.42578125" style="1" customWidth="1"/>
    <col min="1660" max="1661" width="16.5703125" style="1" customWidth="1"/>
    <col min="1662" max="1664" width="17.42578125" style="1" customWidth="1"/>
    <col min="1665" max="1666" width="16.5703125" style="1" customWidth="1"/>
    <col min="1667" max="1669" width="17.42578125" style="1" customWidth="1"/>
    <col min="1670" max="1670" width="15.5703125" style="1" customWidth="1"/>
    <col min="1671" max="1671" width="16.5703125" style="1" customWidth="1"/>
    <col min="1672" max="1673" width="17.42578125" style="1" customWidth="1"/>
    <col min="1674" max="1708" width="12.140625" style="1" customWidth="1"/>
    <col min="1709" max="1899" width="9.140625" style="1"/>
    <col min="1900" max="1900" width="34.85546875" style="1" customWidth="1"/>
    <col min="1901" max="1901" width="23.140625" style="1" customWidth="1"/>
    <col min="1902" max="1902" width="6.28515625" style="1" customWidth="1"/>
    <col min="1903" max="1903" width="51" style="1" customWidth="1"/>
    <col min="1904" max="1904" width="16.5703125" style="1" customWidth="1"/>
    <col min="1905" max="1905" width="12.85546875" style="1" customWidth="1"/>
    <col min="1906" max="1906" width="15.5703125" style="1" customWidth="1"/>
    <col min="1907" max="1907" width="16.5703125" style="1" customWidth="1"/>
    <col min="1908" max="1908" width="17" style="1" customWidth="1"/>
    <col min="1909" max="1910" width="17.42578125" style="1" customWidth="1"/>
    <col min="1911" max="1912" width="16.5703125" style="1" customWidth="1"/>
    <col min="1913" max="1915" width="17.42578125" style="1" customWidth="1"/>
    <col min="1916" max="1917" width="16.5703125" style="1" customWidth="1"/>
    <col min="1918" max="1920" width="17.42578125" style="1" customWidth="1"/>
    <col min="1921" max="1922" width="16.5703125" style="1" customWidth="1"/>
    <col min="1923" max="1925" width="17.42578125" style="1" customWidth="1"/>
    <col min="1926" max="1926" width="15.5703125" style="1" customWidth="1"/>
    <col min="1927" max="1927" width="16.5703125" style="1" customWidth="1"/>
    <col min="1928" max="1929" width="17.42578125" style="1" customWidth="1"/>
    <col min="1930" max="1964" width="12.140625" style="1" customWidth="1"/>
    <col min="1965" max="2155" width="9.140625" style="1"/>
    <col min="2156" max="2156" width="34.85546875" style="1" customWidth="1"/>
    <col min="2157" max="2157" width="23.140625" style="1" customWidth="1"/>
    <col min="2158" max="2158" width="6.28515625" style="1" customWidth="1"/>
    <col min="2159" max="2159" width="51" style="1" customWidth="1"/>
    <col min="2160" max="2160" width="16.5703125" style="1" customWidth="1"/>
    <col min="2161" max="2161" width="12.85546875" style="1" customWidth="1"/>
    <col min="2162" max="2162" width="15.5703125" style="1" customWidth="1"/>
    <col min="2163" max="2163" width="16.5703125" style="1" customWidth="1"/>
    <col min="2164" max="2164" width="17" style="1" customWidth="1"/>
    <col min="2165" max="2166" width="17.42578125" style="1" customWidth="1"/>
    <col min="2167" max="2168" width="16.5703125" style="1" customWidth="1"/>
    <col min="2169" max="2171" width="17.42578125" style="1" customWidth="1"/>
    <col min="2172" max="2173" width="16.5703125" style="1" customWidth="1"/>
    <col min="2174" max="2176" width="17.42578125" style="1" customWidth="1"/>
    <col min="2177" max="2178" width="16.5703125" style="1" customWidth="1"/>
    <col min="2179" max="2181" width="17.42578125" style="1" customWidth="1"/>
    <col min="2182" max="2182" width="15.5703125" style="1" customWidth="1"/>
    <col min="2183" max="2183" width="16.5703125" style="1" customWidth="1"/>
    <col min="2184" max="2185" width="17.42578125" style="1" customWidth="1"/>
    <col min="2186" max="2220" width="12.140625" style="1" customWidth="1"/>
    <col min="2221" max="2411" width="9.140625" style="1"/>
    <col min="2412" max="2412" width="34.85546875" style="1" customWidth="1"/>
    <col min="2413" max="2413" width="23.140625" style="1" customWidth="1"/>
    <col min="2414" max="2414" width="6.28515625" style="1" customWidth="1"/>
    <col min="2415" max="2415" width="51" style="1" customWidth="1"/>
    <col min="2416" max="2416" width="16.5703125" style="1" customWidth="1"/>
    <col min="2417" max="2417" width="12.85546875" style="1" customWidth="1"/>
    <col min="2418" max="2418" width="15.5703125" style="1" customWidth="1"/>
    <col min="2419" max="2419" width="16.5703125" style="1" customWidth="1"/>
    <col min="2420" max="2420" width="17" style="1" customWidth="1"/>
    <col min="2421" max="2422" width="17.42578125" style="1" customWidth="1"/>
    <col min="2423" max="2424" width="16.5703125" style="1" customWidth="1"/>
    <col min="2425" max="2427" width="17.42578125" style="1" customWidth="1"/>
    <col min="2428" max="2429" width="16.5703125" style="1" customWidth="1"/>
    <col min="2430" max="2432" width="17.42578125" style="1" customWidth="1"/>
    <col min="2433" max="2434" width="16.5703125" style="1" customWidth="1"/>
    <col min="2435" max="2437" width="17.42578125" style="1" customWidth="1"/>
    <col min="2438" max="2438" width="15.5703125" style="1" customWidth="1"/>
    <col min="2439" max="2439" width="16.5703125" style="1" customWidth="1"/>
    <col min="2440" max="2441" width="17.42578125" style="1" customWidth="1"/>
    <col min="2442" max="2476" width="12.140625" style="1" customWidth="1"/>
    <col min="2477" max="2667" width="9.140625" style="1"/>
    <col min="2668" max="2668" width="34.85546875" style="1" customWidth="1"/>
    <col min="2669" max="2669" width="23.140625" style="1" customWidth="1"/>
    <col min="2670" max="2670" width="6.28515625" style="1" customWidth="1"/>
    <col min="2671" max="2671" width="51" style="1" customWidth="1"/>
    <col min="2672" max="2672" width="16.5703125" style="1" customWidth="1"/>
    <col min="2673" max="2673" width="12.85546875" style="1" customWidth="1"/>
    <col min="2674" max="2674" width="15.5703125" style="1" customWidth="1"/>
    <col min="2675" max="2675" width="16.5703125" style="1" customWidth="1"/>
    <col min="2676" max="2676" width="17" style="1" customWidth="1"/>
    <col min="2677" max="2678" width="17.42578125" style="1" customWidth="1"/>
    <col min="2679" max="2680" width="16.5703125" style="1" customWidth="1"/>
    <col min="2681" max="2683" width="17.42578125" style="1" customWidth="1"/>
    <col min="2684" max="2685" width="16.5703125" style="1" customWidth="1"/>
    <col min="2686" max="2688" width="17.42578125" style="1" customWidth="1"/>
    <col min="2689" max="2690" width="16.5703125" style="1" customWidth="1"/>
    <col min="2691" max="2693" width="17.42578125" style="1" customWidth="1"/>
    <col min="2694" max="2694" width="15.5703125" style="1" customWidth="1"/>
    <col min="2695" max="2695" width="16.5703125" style="1" customWidth="1"/>
    <col min="2696" max="2697" width="17.42578125" style="1" customWidth="1"/>
    <col min="2698" max="2732" width="12.140625" style="1" customWidth="1"/>
    <col min="2733" max="2923" width="9.140625" style="1"/>
    <col min="2924" max="2924" width="34.85546875" style="1" customWidth="1"/>
    <col min="2925" max="2925" width="23.140625" style="1" customWidth="1"/>
    <col min="2926" max="2926" width="6.28515625" style="1" customWidth="1"/>
    <col min="2927" max="2927" width="51" style="1" customWidth="1"/>
    <col min="2928" max="2928" width="16.5703125" style="1" customWidth="1"/>
    <col min="2929" max="2929" width="12.85546875" style="1" customWidth="1"/>
    <col min="2930" max="2930" width="15.5703125" style="1" customWidth="1"/>
    <col min="2931" max="2931" width="16.5703125" style="1" customWidth="1"/>
    <col min="2932" max="2932" width="17" style="1" customWidth="1"/>
    <col min="2933" max="2934" width="17.42578125" style="1" customWidth="1"/>
    <col min="2935" max="2936" width="16.5703125" style="1" customWidth="1"/>
    <col min="2937" max="2939" width="17.42578125" style="1" customWidth="1"/>
    <col min="2940" max="2941" width="16.5703125" style="1" customWidth="1"/>
    <col min="2942" max="2944" width="17.42578125" style="1" customWidth="1"/>
    <col min="2945" max="2946" width="16.5703125" style="1" customWidth="1"/>
    <col min="2947" max="2949" width="17.42578125" style="1" customWidth="1"/>
    <col min="2950" max="2950" width="15.5703125" style="1" customWidth="1"/>
    <col min="2951" max="2951" width="16.5703125" style="1" customWidth="1"/>
    <col min="2952" max="2953" width="17.42578125" style="1" customWidth="1"/>
    <col min="2954" max="2988" width="12.140625" style="1" customWidth="1"/>
    <col min="2989" max="3179" width="9.140625" style="1"/>
    <col min="3180" max="3180" width="34.85546875" style="1" customWidth="1"/>
    <col min="3181" max="3181" width="23.140625" style="1" customWidth="1"/>
    <col min="3182" max="3182" width="6.28515625" style="1" customWidth="1"/>
    <col min="3183" max="3183" width="51" style="1" customWidth="1"/>
    <col min="3184" max="3184" width="16.5703125" style="1" customWidth="1"/>
    <col min="3185" max="3185" width="12.85546875" style="1" customWidth="1"/>
    <col min="3186" max="3186" width="15.5703125" style="1" customWidth="1"/>
    <col min="3187" max="3187" width="16.5703125" style="1" customWidth="1"/>
    <col min="3188" max="3188" width="17" style="1" customWidth="1"/>
    <col min="3189" max="3190" width="17.42578125" style="1" customWidth="1"/>
    <col min="3191" max="3192" width="16.5703125" style="1" customWidth="1"/>
    <col min="3193" max="3195" width="17.42578125" style="1" customWidth="1"/>
    <col min="3196" max="3197" width="16.5703125" style="1" customWidth="1"/>
    <col min="3198" max="3200" width="17.42578125" style="1" customWidth="1"/>
    <col min="3201" max="3202" width="16.5703125" style="1" customWidth="1"/>
    <col min="3203" max="3205" width="17.42578125" style="1" customWidth="1"/>
    <col min="3206" max="3206" width="15.5703125" style="1" customWidth="1"/>
    <col min="3207" max="3207" width="16.5703125" style="1" customWidth="1"/>
    <col min="3208" max="3209" width="17.42578125" style="1" customWidth="1"/>
    <col min="3210" max="3244" width="12.140625" style="1" customWidth="1"/>
    <col min="3245" max="3435" width="9.140625" style="1"/>
    <col min="3436" max="3436" width="34.85546875" style="1" customWidth="1"/>
    <col min="3437" max="3437" width="23.140625" style="1" customWidth="1"/>
    <col min="3438" max="3438" width="6.28515625" style="1" customWidth="1"/>
    <col min="3439" max="3439" width="51" style="1" customWidth="1"/>
    <col min="3440" max="3440" width="16.5703125" style="1" customWidth="1"/>
    <col min="3441" max="3441" width="12.85546875" style="1" customWidth="1"/>
    <col min="3442" max="3442" width="15.5703125" style="1" customWidth="1"/>
    <col min="3443" max="3443" width="16.5703125" style="1" customWidth="1"/>
    <col min="3444" max="3444" width="17" style="1" customWidth="1"/>
    <col min="3445" max="3446" width="17.42578125" style="1" customWidth="1"/>
    <col min="3447" max="3448" width="16.5703125" style="1" customWidth="1"/>
    <col min="3449" max="3451" width="17.42578125" style="1" customWidth="1"/>
    <col min="3452" max="3453" width="16.5703125" style="1" customWidth="1"/>
    <col min="3454" max="3456" width="17.42578125" style="1" customWidth="1"/>
    <col min="3457" max="3458" width="16.5703125" style="1" customWidth="1"/>
    <col min="3459" max="3461" width="17.42578125" style="1" customWidth="1"/>
    <col min="3462" max="3462" width="15.5703125" style="1" customWidth="1"/>
    <col min="3463" max="3463" width="16.5703125" style="1" customWidth="1"/>
    <col min="3464" max="3465" width="17.42578125" style="1" customWidth="1"/>
    <col min="3466" max="3500" width="12.140625" style="1" customWidth="1"/>
    <col min="3501" max="3691" width="9.140625" style="1"/>
    <col min="3692" max="3692" width="34.85546875" style="1" customWidth="1"/>
    <col min="3693" max="3693" width="23.140625" style="1" customWidth="1"/>
    <col min="3694" max="3694" width="6.28515625" style="1" customWidth="1"/>
    <col min="3695" max="3695" width="51" style="1" customWidth="1"/>
    <col min="3696" max="3696" width="16.5703125" style="1" customWidth="1"/>
    <col min="3697" max="3697" width="12.85546875" style="1" customWidth="1"/>
    <col min="3698" max="3698" width="15.5703125" style="1" customWidth="1"/>
    <col min="3699" max="3699" width="16.5703125" style="1" customWidth="1"/>
    <col min="3700" max="3700" width="17" style="1" customWidth="1"/>
    <col min="3701" max="3702" width="17.42578125" style="1" customWidth="1"/>
    <col min="3703" max="3704" width="16.5703125" style="1" customWidth="1"/>
    <col min="3705" max="3707" width="17.42578125" style="1" customWidth="1"/>
    <col min="3708" max="3709" width="16.5703125" style="1" customWidth="1"/>
    <col min="3710" max="3712" width="17.42578125" style="1" customWidth="1"/>
    <col min="3713" max="3714" width="16.5703125" style="1" customWidth="1"/>
    <col min="3715" max="3717" width="17.42578125" style="1" customWidth="1"/>
    <col min="3718" max="3718" width="15.5703125" style="1" customWidth="1"/>
    <col min="3719" max="3719" width="16.5703125" style="1" customWidth="1"/>
    <col min="3720" max="3721" width="17.42578125" style="1" customWidth="1"/>
    <col min="3722" max="3756" width="12.140625" style="1" customWidth="1"/>
    <col min="3757" max="3947" width="9.140625" style="1"/>
    <col min="3948" max="3948" width="34.85546875" style="1" customWidth="1"/>
    <col min="3949" max="3949" width="23.140625" style="1" customWidth="1"/>
    <col min="3950" max="3950" width="6.28515625" style="1" customWidth="1"/>
    <col min="3951" max="3951" width="51" style="1" customWidth="1"/>
    <col min="3952" max="3952" width="16.5703125" style="1" customWidth="1"/>
    <col min="3953" max="3953" width="12.85546875" style="1" customWidth="1"/>
    <col min="3954" max="3954" width="15.5703125" style="1" customWidth="1"/>
    <col min="3955" max="3955" width="16.5703125" style="1" customWidth="1"/>
    <col min="3956" max="3956" width="17" style="1" customWidth="1"/>
    <col min="3957" max="3958" width="17.42578125" style="1" customWidth="1"/>
    <col min="3959" max="3960" width="16.5703125" style="1" customWidth="1"/>
    <col min="3961" max="3963" width="17.42578125" style="1" customWidth="1"/>
    <col min="3964" max="3965" width="16.5703125" style="1" customWidth="1"/>
    <col min="3966" max="3968" width="17.42578125" style="1" customWidth="1"/>
    <col min="3969" max="3970" width="16.5703125" style="1" customWidth="1"/>
    <col min="3971" max="3973" width="17.42578125" style="1" customWidth="1"/>
    <col min="3974" max="3974" width="15.5703125" style="1" customWidth="1"/>
    <col min="3975" max="3975" width="16.5703125" style="1" customWidth="1"/>
    <col min="3976" max="3977" width="17.42578125" style="1" customWidth="1"/>
    <col min="3978" max="4012" width="12.140625" style="1" customWidth="1"/>
    <col min="4013" max="4203" width="9.140625" style="1"/>
    <col min="4204" max="4204" width="34.85546875" style="1" customWidth="1"/>
    <col min="4205" max="4205" width="23.140625" style="1" customWidth="1"/>
    <col min="4206" max="4206" width="6.28515625" style="1" customWidth="1"/>
    <col min="4207" max="4207" width="51" style="1" customWidth="1"/>
    <col min="4208" max="4208" width="16.5703125" style="1" customWidth="1"/>
    <col min="4209" max="4209" width="12.85546875" style="1" customWidth="1"/>
    <col min="4210" max="4210" width="15.5703125" style="1" customWidth="1"/>
    <col min="4211" max="4211" width="16.5703125" style="1" customWidth="1"/>
    <col min="4212" max="4212" width="17" style="1" customWidth="1"/>
    <col min="4213" max="4214" width="17.42578125" style="1" customWidth="1"/>
    <col min="4215" max="4216" width="16.5703125" style="1" customWidth="1"/>
    <col min="4217" max="4219" width="17.42578125" style="1" customWidth="1"/>
    <col min="4220" max="4221" width="16.5703125" style="1" customWidth="1"/>
    <col min="4222" max="4224" width="17.42578125" style="1" customWidth="1"/>
    <col min="4225" max="4226" width="16.5703125" style="1" customWidth="1"/>
    <col min="4227" max="4229" width="17.42578125" style="1" customWidth="1"/>
    <col min="4230" max="4230" width="15.5703125" style="1" customWidth="1"/>
    <col min="4231" max="4231" width="16.5703125" style="1" customWidth="1"/>
    <col min="4232" max="4233" width="17.42578125" style="1" customWidth="1"/>
    <col min="4234" max="4268" width="12.140625" style="1" customWidth="1"/>
    <col min="4269" max="4459" width="9.140625" style="1"/>
    <col min="4460" max="4460" width="34.85546875" style="1" customWidth="1"/>
    <col min="4461" max="4461" width="23.140625" style="1" customWidth="1"/>
    <col min="4462" max="4462" width="6.28515625" style="1" customWidth="1"/>
    <col min="4463" max="4463" width="51" style="1" customWidth="1"/>
    <col min="4464" max="4464" width="16.5703125" style="1" customWidth="1"/>
    <col min="4465" max="4465" width="12.85546875" style="1" customWidth="1"/>
    <col min="4466" max="4466" width="15.5703125" style="1" customWidth="1"/>
    <col min="4467" max="4467" width="16.5703125" style="1" customWidth="1"/>
    <col min="4468" max="4468" width="17" style="1" customWidth="1"/>
    <col min="4469" max="4470" width="17.42578125" style="1" customWidth="1"/>
    <col min="4471" max="4472" width="16.5703125" style="1" customWidth="1"/>
    <col min="4473" max="4475" width="17.42578125" style="1" customWidth="1"/>
    <col min="4476" max="4477" width="16.5703125" style="1" customWidth="1"/>
    <col min="4478" max="4480" width="17.42578125" style="1" customWidth="1"/>
    <col min="4481" max="4482" width="16.5703125" style="1" customWidth="1"/>
    <col min="4483" max="4485" width="17.42578125" style="1" customWidth="1"/>
    <col min="4486" max="4486" width="15.5703125" style="1" customWidth="1"/>
    <col min="4487" max="4487" width="16.5703125" style="1" customWidth="1"/>
    <col min="4488" max="4489" width="17.42578125" style="1" customWidth="1"/>
    <col min="4490" max="4524" width="12.140625" style="1" customWidth="1"/>
    <col min="4525" max="4715" width="9.140625" style="1"/>
    <col min="4716" max="4716" width="34.85546875" style="1" customWidth="1"/>
    <col min="4717" max="4717" width="23.140625" style="1" customWidth="1"/>
    <col min="4718" max="4718" width="6.28515625" style="1" customWidth="1"/>
    <col min="4719" max="4719" width="51" style="1" customWidth="1"/>
    <col min="4720" max="4720" width="16.5703125" style="1" customWidth="1"/>
    <col min="4721" max="4721" width="12.85546875" style="1" customWidth="1"/>
    <col min="4722" max="4722" width="15.5703125" style="1" customWidth="1"/>
    <col min="4723" max="4723" width="16.5703125" style="1" customWidth="1"/>
    <col min="4724" max="4724" width="17" style="1" customWidth="1"/>
    <col min="4725" max="4726" width="17.42578125" style="1" customWidth="1"/>
    <col min="4727" max="4728" width="16.5703125" style="1" customWidth="1"/>
    <col min="4729" max="4731" width="17.42578125" style="1" customWidth="1"/>
    <col min="4732" max="4733" width="16.5703125" style="1" customWidth="1"/>
    <col min="4734" max="4736" width="17.42578125" style="1" customWidth="1"/>
    <col min="4737" max="4738" width="16.5703125" style="1" customWidth="1"/>
    <col min="4739" max="4741" width="17.42578125" style="1" customWidth="1"/>
    <col min="4742" max="4742" width="15.5703125" style="1" customWidth="1"/>
    <col min="4743" max="4743" width="16.5703125" style="1" customWidth="1"/>
    <col min="4744" max="4745" width="17.42578125" style="1" customWidth="1"/>
    <col min="4746" max="4780" width="12.140625" style="1" customWidth="1"/>
    <col min="4781" max="4971" width="9.140625" style="1"/>
    <col min="4972" max="4972" width="34.85546875" style="1" customWidth="1"/>
    <col min="4973" max="4973" width="23.140625" style="1" customWidth="1"/>
    <col min="4974" max="4974" width="6.28515625" style="1" customWidth="1"/>
    <col min="4975" max="4975" width="51" style="1" customWidth="1"/>
    <col min="4976" max="4976" width="16.5703125" style="1" customWidth="1"/>
    <col min="4977" max="4977" width="12.85546875" style="1" customWidth="1"/>
    <col min="4978" max="4978" width="15.5703125" style="1" customWidth="1"/>
    <col min="4979" max="4979" width="16.5703125" style="1" customWidth="1"/>
    <col min="4980" max="4980" width="17" style="1" customWidth="1"/>
    <col min="4981" max="4982" width="17.42578125" style="1" customWidth="1"/>
    <col min="4983" max="4984" width="16.5703125" style="1" customWidth="1"/>
    <col min="4985" max="4987" width="17.42578125" style="1" customWidth="1"/>
    <col min="4988" max="4989" width="16.5703125" style="1" customWidth="1"/>
    <col min="4990" max="4992" width="17.42578125" style="1" customWidth="1"/>
    <col min="4993" max="4994" width="16.5703125" style="1" customWidth="1"/>
    <col min="4995" max="4997" width="17.42578125" style="1" customWidth="1"/>
    <col min="4998" max="4998" width="15.5703125" style="1" customWidth="1"/>
    <col min="4999" max="4999" width="16.5703125" style="1" customWidth="1"/>
    <col min="5000" max="5001" width="17.42578125" style="1" customWidth="1"/>
    <col min="5002" max="5036" width="12.140625" style="1" customWidth="1"/>
    <col min="5037" max="5227" width="9.140625" style="1"/>
    <col min="5228" max="5228" width="34.85546875" style="1" customWidth="1"/>
    <col min="5229" max="5229" width="23.140625" style="1" customWidth="1"/>
    <col min="5230" max="5230" width="6.28515625" style="1" customWidth="1"/>
    <col min="5231" max="5231" width="51" style="1" customWidth="1"/>
    <col min="5232" max="5232" width="16.5703125" style="1" customWidth="1"/>
    <col min="5233" max="5233" width="12.85546875" style="1" customWidth="1"/>
    <col min="5234" max="5234" width="15.5703125" style="1" customWidth="1"/>
    <col min="5235" max="5235" width="16.5703125" style="1" customWidth="1"/>
    <col min="5236" max="5236" width="17" style="1" customWidth="1"/>
    <col min="5237" max="5238" width="17.42578125" style="1" customWidth="1"/>
    <col min="5239" max="5240" width="16.5703125" style="1" customWidth="1"/>
    <col min="5241" max="5243" width="17.42578125" style="1" customWidth="1"/>
    <col min="5244" max="5245" width="16.5703125" style="1" customWidth="1"/>
    <col min="5246" max="5248" width="17.42578125" style="1" customWidth="1"/>
    <col min="5249" max="5250" width="16.5703125" style="1" customWidth="1"/>
    <col min="5251" max="5253" width="17.42578125" style="1" customWidth="1"/>
    <col min="5254" max="5254" width="15.5703125" style="1" customWidth="1"/>
    <col min="5255" max="5255" width="16.5703125" style="1" customWidth="1"/>
    <col min="5256" max="5257" width="17.42578125" style="1" customWidth="1"/>
    <col min="5258" max="5292" width="12.140625" style="1" customWidth="1"/>
    <col min="5293" max="5483" width="9.140625" style="1"/>
    <col min="5484" max="5484" width="34.85546875" style="1" customWidth="1"/>
    <col min="5485" max="5485" width="23.140625" style="1" customWidth="1"/>
    <col min="5486" max="5486" width="6.28515625" style="1" customWidth="1"/>
    <col min="5487" max="5487" width="51" style="1" customWidth="1"/>
    <col min="5488" max="5488" width="16.5703125" style="1" customWidth="1"/>
    <col min="5489" max="5489" width="12.85546875" style="1" customWidth="1"/>
    <col min="5490" max="5490" width="15.5703125" style="1" customWidth="1"/>
    <col min="5491" max="5491" width="16.5703125" style="1" customWidth="1"/>
    <col min="5492" max="5492" width="17" style="1" customWidth="1"/>
    <col min="5493" max="5494" width="17.42578125" style="1" customWidth="1"/>
    <col min="5495" max="5496" width="16.5703125" style="1" customWidth="1"/>
    <col min="5497" max="5499" width="17.42578125" style="1" customWidth="1"/>
    <col min="5500" max="5501" width="16.5703125" style="1" customWidth="1"/>
    <col min="5502" max="5504" width="17.42578125" style="1" customWidth="1"/>
    <col min="5505" max="5506" width="16.5703125" style="1" customWidth="1"/>
    <col min="5507" max="5509" width="17.42578125" style="1" customWidth="1"/>
    <col min="5510" max="5510" width="15.5703125" style="1" customWidth="1"/>
    <col min="5511" max="5511" width="16.5703125" style="1" customWidth="1"/>
    <col min="5512" max="5513" width="17.42578125" style="1" customWidth="1"/>
    <col min="5514" max="5548" width="12.140625" style="1" customWidth="1"/>
    <col min="5549" max="5739" width="9.140625" style="1"/>
    <col min="5740" max="5740" width="34.85546875" style="1" customWidth="1"/>
    <col min="5741" max="5741" width="23.140625" style="1" customWidth="1"/>
    <col min="5742" max="5742" width="6.28515625" style="1" customWidth="1"/>
    <col min="5743" max="5743" width="51" style="1" customWidth="1"/>
    <col min="5744" max="5744" width="16.5703125" style="1" customWidth="1"/>
    <col min="5745" max="5745" width="12.85546875" style="1" customWidth="1"/>
    <col min="5746" max="5746" width="15.5703125" style="1" customWidth="1"/>
    <col min="5747" max="5747" width="16.5703125" style="1" customWidth="1"/>
    <col min="5748" max="5748" width="17" style="1" customWidth="1"/>
    <col min="5749" max="5750" width="17.42578125" style="1" customWidth="1"/>
    <col min="5751" max="5752" width="16.5703125" style="1" customWidth="1"/>
    <col min="5753" max="5755" width="17.42578125" style="1" customWidth="1"/>
    <col min="5756" max="5757" width="16.5703125" style="1" customWidth="1"/>
    <col min="5758" max="5760" width="17.42578125" style="1" customWidth="1"/>
    <col min="5761" max="5762" width="16.5703125" style="1" customWidth="1"/>
    <col min="5763" max="5765" width="17.42578125" style="1" customWidth="1"/>
    <col min="5766" max="5766" width="15.5703125" style="1" customWidth="1"/>
    <col min="5767" max="5767" width="16.5703125" style="1" customWidth="1"/>
    <col min="5768" max="5769" width="17.42578125" style="1" customWidth="1"/>
    <col min="5770" max="5804" width="12.140625" style="1" customWidth="1"/>
    <col min="5805" max="5995" width="9.140625" style="1"/>
    <col min="5996" max="5996" width="34.85546875" style="1" customWidth="1"/>
    <col min="5997" max="5997" width="23.140625" style="1" customWidth="1"/>
    <col min="5998" max="5998" width="6.28515625" style="1" customWidth="1"/>
    <col min="5999" max="5999" width="51" style="1" customWidth="1"/>
    <col min="6000" max="6000" width="16.5703125" style="1" customWidth="1"/>
    <col min="6001" max="6001" width="12.85546875" style="1" customWidth="1"/>
    <col min="6002" max="6002" width="15.5703125" style="1" customWidth="1"/>
    <col min="6003" max="6003" width="16.5703125" style="1" customWidth="1"/>
    <col min="6004" max="6004" width="17" style="1" customWidth="1"/>
    <col min="6005" max="6006" width="17.42578125" style="1" customWidth="1"/>
    <col min="6007" max="6008" width="16.5703125" style="1" customWidth="1"/>
    <col min="6009" max="6011" width="17.42578125" style="1" customWidth="1"/>
    <col min="6012" max="6013" width="16.5703125" style="1" customWidth="1"/>
    <col min="6014" max="6016" width="17.42578125" style="1" customWidth="1"/>
    <col min="6017" max="6018" width="16.5703125" style="1" customWidth="1"/>
    <col min="6019" max="6021" width="17.42578125" style="1" customWidth="1"/>
    <col min="6022" max="6022" width="15.5703125" style="1" customWidth="1"/>
    <col min="6023" max="6023" width="16.5703125" style="1" customWidth="1"/>
    <col min="6024" max="6025" width="17.42578125" style="1" customWidth="1"/>
    <col min="6026" max="6060" width="12.140625" style="1" customWidth="1"/>
    <col min="6061" max="6251" width="9.140625" style="1"/>
    <col min="6252" max="6252" width="34.85546875" style="1" customWidth="1"/>
    <col min="6253" max="6253" width="23.140625" style="1" customWidth="1"/>
    <col min="6254" max="6254" width="6.28515625" style="1" customWidth="1"/>
    <col min="6255" max="6255" width="51" style="1" customWidth="1"/>
    <col min="6256" max="6256" width="16.5703125" style="1" customWidth="1"/>
    <col min="6257" max="6257" width="12.85546875" style="1" customWidth="1"/>
    <col min="6258" max="6258" width="15.5703125" style="1" customWidth="1"/>
    <col min="6259" max="6259" width="16.5703125" style="1" customWidth="1"/>
    <col min="6260" max="6260" width="17" style="1" customWidth="1"/>
    <col min="6261" max="6262" width="17.42578125" style="1" customWidth="1"/>
    <col min="6263" max="6264" width="16.5703125" style="1" customWidth="1"/>
    <col min="6265" max="6267" width="17.42578125" style="1" customWidth="1"/>
    <col min="6268" max="6269" width="16.5703125" style="1" customWidth="1"/>
    <col min="6270" max="6272" width="17.42578125" style="1" customWidth="1"/>
    <col min="6273" max="6274" width="16.5703125" style="1" customWidth="1"/>
    <col min="6275" max="6277" width="17.42578125" style="1" customWidth="1"/>
    <col min="6278" max="6278" width="15.5703125" style="1" customWidth="1"/>
    <col min="6279" max="6279" width="16.5703125" style="1" customWidth="1"/>
    <col min="6280" max="6281" width="17.42578125" style="1" customWidth="1"/>
    <col min="6282" max="6316" width="12.140625" style="1" customWidth="1"/>
    <col min="6317" max="6507" width="9.140625" style="1"/>
    <col min="6508" max="6508" width="34.85546875" style="1" customWidth="1"/>
    <col min="6509" max="6509" width="23.140625" style="1" customWidth="1"/>
    <col min="6510" max="6510" width="6.28515625" style="1" customWidth="1"/>
    <col min="6511" max="6511" width="51" style="1" customWidth="1"/>
    <col min="6512" max="6512" width="16.5703125" style="1" customWidth="1"/>
    <col min="6513" max="6513" width="12.85546875" style="1" customWidth="1"/>
    <col min="6514" max="6514" width="15.5703125" style="1" customWidth="1"/>
    <col min="6515" max="6515" width="16.5703125" style="1" customWidth="1"/>
    <col min="6516" max="6516" width="17" style="1" customWidth="1"/>
    <col min="6517" max="6518" width="17.42578125" style="1" customWidth="1"/>
    <col min="6519" max="6520" width="16.5703125" style="1" customWidth="1"/>
    <col min="6521" max="6523" width="17.42578125" style="1" customWidth="1"/>
    <col min="6524" max="6525" width="16.5703125" style="1" customWidth="1"/>
    <col min="6526" max="6528" width="17.42578125" style="1" customWidth="1"/>
    <col min="6529" max="6530" width="16.5703125" style="1" customWidth="1"/>
    <col min="6531" max="6533" width="17.42578125" style="1" customWidth="1"/>
    <col min="6534" max="6534" width="15.5703125" style="1" customWidth="1"/>
    <col min="6535" max="6535" width="16.5703125" style="1" customWidth="1"/>
    <col min="6536" max="6537" width="17.42578125" style="1" customWidth="1"/>
    <col min="6538" max="6572" width="12.140625" style="1" customWidth="1"/>
    <col min="6573" max="6763" width="9.140625" style="1"/>
    <col min="6764" max="6764" width="34.85546875" style="1" customWidth="1"/>
    <col min="6765" max="6765" width="23.140625" style="1" customWidth="1"/>
    <col min="6766" max="6766" width="6.28515625" style="1" customWidth="1"/>
    <col min="6767" max="6767" width="51" style="1" customWidth="1"/>
    <col min="6768" max="6768" width="16.5703125" style="1" customWidth="1"/>
    <col min="6769" max="6769" width="12.85546875" style="1" customWidth="1"/>
    <col min="6770" max="6770" width="15.5703125" style="1" customWidth="1"/>
    <col min="6771" max="6771" width="16.5703125" style="1" customWidth="1"/>
    <col min="6772" max="6772" width="17" style="1" customWidth="1"/>
    <col min="6773" max="6774" width="17.42578125" style="1" customWidth="1"/>
    <col min="6775" max="6776" width="16.5703125" style="1" customWidth="1"/>
    <col min="6777" max="6779" width="17.42578125" style="1" customWidth="1"/>
    <col min="6780" max="6781" width="16.5703125" style="1" customWidth="1"/>
    <col min="6782" max="6784" width="17.42578125" style="1" customWidth="1"/>
    <col min="6785" max="6786" width="16.5703125" style="1" customWidth="1"/>
    <col min="6787" max="6789" width="17.42578125" style="1" customWidth="1"/>
    <col min="6790" max="6790" width="15.5703125" style="1" customWidth="1"/>
    <col min="6791" max="6791" width="16.5703125" style="1" customWidth="1"/>
    <col min="6792" max="6793" width="17.42578125" style="1" customWidth="1"/>
    <col min="6794" max="6828" width="12.140625" style="1" customWidth="1"/>
    <col min="6829" max="7019" width="9.140625" style="1"/>
    <col min="7020" max="7020" width="34.85546875" style="1" customWidth="1"/>
    <col min="7021" max="7021" width="23.140625" style="1" customWidth="1"/>
    <col min="7022" max="7022" width="6.28515625" style="1" customWidth="1"/>
    <col min="7023" max="7023" width="51" style="1" customWidth="1"/>
    <col min="7024" max="7024" width="16.5703125" style="1" customWidth="1"/>
    <col min="7025" max="7025" width="12.85546875" style="1" customWidth="1"/>
    <col min="7026" max="7026" width="15.5703125" style="1" customWidth="1"/>
    <col min="7027" max="7027" width="16.5703125" style="1" customWidth="1"/>
    <col min="7028" max="7028" width="17" style="1" customWidth="1"/>
    <col min="7029" max="7030" width="17.42578125" style="1" customWidth="1"/>
    <col min="7031" max="7032" width="16.5703125" style="1" customWidth="1"/>
    <col min="7033" max="7035" width="17.42578125" style="1" customWidth="1"/>
    <col min="7036" max="7037" width="16.5703125" style="1" customWidth="1"/>
    <col min="7038" max="7040" width="17.42578125" style="1" customWidth="1"/>
    <col min="7041" max="7042" width="16.5703125" style="1" customWidth="1"/>
    <col min="7043" max="7045" width="17.42578125" style="1" customWidth="1"/>
    <col min="7046" max="7046" width="15.5703125" style="1" customWidth="1"/>
    <col min="7047" max="7047" width="16.5703125" style="1" customWidth="1"/>
    <col min="7048" max="7049" width="17.42578125" style="1" customWidth="1"/>
    <col min="7050" max="7084" width="12.140625" style="1" customWidth="1"/>
    <col min="7085" max="7275" width="9.140625" style="1"/>
    <col min="7276" max="7276" width="34.85546875" style="1" customWidth="1"/>
    <col min="7277" max="7277" width="23.140625" style="1" customWidth="1"/>
    <col min="7278" max="7278" width="6.28515625" style="1" customWidth="1"/>
    <col min="7279" max="7279" width="51" style="1" customWidth="1"/>
    <col min="7280" max="7280" width="16.5703125" style="1" customWidth="1"/>
    <col min="7281" max="7281" width="12.85546875" style="1" customWidth="1"/>
    <col min="7282" max="7282" width="15.5703125" style="1" customWidth="1"/>
    <col min="7283" max="7283" width="16.5703125" style="1" customWidth="1"/>
    <col min="7284" max="7284" width="17" style="1" customWidth="1"/>
    <col min="7285" max="7286" width="17.42578125" style="1" customWidth="1"/>
    <col min="7287" max="7288" width="16.5703125" style="1" customWidth="1"/>
    <col min="7289" max="7291" width="17.42578125" style="1" customWidth="1"/>
    <col min="7292" max="7293" width="16.5703125" style="1" customWidth="1"/>
    <col min="7294" max="7296" width="17.42578125" style="1" customWidth="1"/>
    <col min="7297" max="7298" width="16.5703125" style="1" customWidth="1"/>
    <col min="7299" max="7301" width="17.42578125" style="1" customWidth="1"/>
    <col min="7302" max="7302" width="15.5703125" style="1" customWidth="1"/>
    <col min="7303" max="7303" width="16.5703125" style="1" customWidth="1"/>
    <col min="7304" max="7305" width="17.42578125" style="1" customWidth="1"/>
    <col min="7306" max="7340" width="12.140625" style="1" customWidth="1"/>
    <col min="7341" max="7531" width="9.140625" style="1"/>
    <col min="7532" max="7532" width="34.85546875" style="1" customWidth="1"/>
    <col min="7533" max="7533" width="23.140625" style="1" customWidth="1"/>
    <col min="7534" max="7534" width="6.28515625" style="1" customWidth="1"/>
    <col min="7535" max="7535" width="51" style="1" customWidth="1"/>
    <col min="7536" max="7536" width="16.5703125" style="1" customWidth="1"/>
    <col min="7537" max="7537" width="12.85546875" style="1" customWidth="1"/>
    <col min="7538" max="7538" width="15.5703125" style="1" customWidth="1"/>
    <col min="7539" max="7539" width="16.5703125" style="1" customWidth="1"/>
    <col min="7540" max="7540" width="17" style="1" customWidth="1"/>
    <col min="7541" max="7542" width="17.42578125" style="1" customWidth="1"/>
    <col min="7543" max="7544" width="16.5703125" style="1" customWidth="1"/>
    <col min="7545" max="7547" width="17.42578125" style="1" customWidth="1"/>
    <col min="7548" max="7549" width="16.5703125" style="1" customWidth="1"/>
    <col min="7550" max="7552" width="17.42578125" style="1" customWidth="1"/>
    <col min="7553" max="7554" width="16.5703125" style="1" customWidth="1"/>
    <col min="7555" max="7557" width="17.42578125" style="1" customWidth="1"/>
    <col min="7558" max="7558" width="15.5703125" style="1" customWidth="1"/>
    <col min="7559" max="7559" width="16.5703125" style="1" customWidth="1"/>
    <col min="7560" max="7561" width="17.42578125" style="1" customWidth="1"/>
    <col min="7562" max="7596" width="12.140625" style="1" customWidth="1"/>
    <col min="7597" max="7787" width="9.140625" style="1"/>
    <col min="7788" max="7788" width="34.85546875" style="1" customWidth="1"/>
    <col min="7789" max="7789" width="23.140625" style="1" customWidth="1"/>
    <col min="7790" max="7790" width="6.28515625" style="1" customWidth="1"/>
    <col min="7791" max="7791" width="51" style="1" customWidth="1"/>
    <col min="7792" max="7792" width="16.5703125" style="1" customWidth="1"/>
    <col min="7793" max="7793" width="12.85546875" style="1" customWidth="1"/>
    <col min="7794" max="7794" width="15.5703125" style="1" customWidth="1"/>
    <col min="7795" max="7795" width="16.5703125" style="1" customWidth="1"/>
    <col min="7796" max="7796" width="17" style="1" customWidth="1"/>
    <col min="7797" max="7798" width="17.42578125" style="1" customWidth="1"/>
    <col min="7799" max="7800" width="16.5703125" style="1" customWidth="1"/>
    <col min="7801" max="7803" width="17.42578125" style="1" customWidth="1"/>
    <col min="7804" max="7805" width="16.5703125" style="1" customWidth="1"/>
    <col min="7806" max="7808" width="17.42578125" style="1" customWidth="1"/>
    <col min="7809" max="7810" width="16.5703125" style="1" customWidth="1"/>
    <col min="7811" max="7813" width="17.42578125" style="1" customWidth="1"/>
    <col min="7814" max="7814" width="15.5703125" style="1" customWidth="1"/>
    <col min="7815" max="7815" width="16.5703125" style="1" customWidth="1"/>
    <col min="7816" max="7817" width="17.42578125" style="1" customWidth="1"/>
    <col min="7818" max="7852" width="12.140625" style="1" customWidth="1"/>
    <col min="7853" max="8043" width="9.140625" style="1"/>
    <col min="8044" max="8044" width="34.85546875" style="1" customWidth="1"/>
    <col min="8045" max="8045" width="23.140625" style="1" customWidth="1"/>
    <col min="8046" max="8046" width="6.28515625" style="1" customWidth="1"/>
    <col min="8047" max="8047" width="51" style="1" customWidth="1"/>
    <col min="8048" max="8048" width="16.5703125" style="1" customWidth="1"/>
    <col min="8049" max="8049" width="12.85546875" style="1" customWidth="1"/>
    <col min="8050" max="8050" width="15.5703125" style="1" customWidth="1"/>
    <col min="8051" max="8051" width="16.5703125" style="1" customWidth="1"/>
    <col min="8052" max="8052" width="17" style="1" customWidth="1"/>
    <col min="8053" max="8054" width="17.42578125" style="1" customWidth="1"/>
    <col min="8055" max="8056" width="16.5703125" style="1" customWidth="1"/>
    <col min="8057" max="8059" width="17.42578125" style="1" customWidth="1"/>
    <col min="8060" max="8061" width="16.5703125" style="1" customWidth="1"/>
    <col min="8062" max="8064" width="17.42578125" style="1" customWidth="1"/>
    <col min="8065" max="8066" width="16.5703125" style="1" customWidth="1"/>
    <col min="8067" max="8069" width="17.42578125" style="1" customWidth="1"/>
    <col min="8070" max="8070" width="15.5703125" style="1" customWidth="1"/>
    <col min="8071" max="8071" width="16.5703125" style="1" customWidth="1"/>
    <col min="8072" max="8073" width="17.42578125" style="1" customWidth="1"/>
    <col min="8074" max="8108" width="12.140625" style="1" customWidth="1"/>
    <col min="8109" max="8299" width="9.140625" style="1"/>
    <col min="8300" max="8300" width="34.85546875" style="1" customWidth="1"/>
    <col min="8301" max="8301" width="23.140625" style="1" customWidth="1"/>
    <col min="8302" max="8302" width="6.28515625" style="1" customWidth="1"/>
    <col min="8303" max="8303" width="51" style="1" customWidth="1"/>
    <col min="8304" max="8304" width="16.5703125" style="1" customWidth="1"/>
    <col min="8305" max="8305" width="12.85546875" style="1" customWidth="1"/>
    <col min="8306" max="8306" width="15.5703125" style="1" customWidth="1"/>
    <col min="8307" max="8307" width="16.5703125" style="1" customWidth="1"/>
    <col min="8308" max="8308" width="17" style="1" customWidth="1"/>
    <col min="8309" max="8310" width="17.42578125" style="1" customWidth="1"/>
    <col min="8311" max="8312" width="16.5703125" style="1" customWidth="1"/>
    <col min="8313" max="8315" width="17.42578125" style="1" customWidth="1"/>
    <col min="8316" max="8317" width="16.5703125" style="1" customWidth="1"/>
    <col min="8318" max="8320" width="17.42578125" style="1" customWidth="1"/>
    <col min="8321" max="8322" width="16.5703125" style="1" customWidth="1"/>
    <col min="8323" max="8325" width="17.42578125" style="1" customWidth="1"/>
    <col min="8326" max="8326" width="15.5703125" style="1" customWidth="1"/>
    <col min="8327" max="8327" width="16.5703125" style="1" customWidth="1"/>
    <col min="8328" max="8329" width="17.42578125" style="1" customWidth="1"/>
    <col min="8330" max="8364" width="12.140625" style="1" customWidth="1"/>
    <col min="8365" max="8555" width="9.140625" style="1"/>
    <col min="8556" max="8556" width="34.85546875" style="1" customWidth="1"/>
    <col min="8557" max="8557" width="23.140625" style="1" customWidth="1"/>
    <col min="8558" max="8558" width="6.28515625" style="1" customWidth="1"/>
    <col min="8559" max="8559" width="51" style="1" customWidth="1"/>
    <col min="8560" max="8560" width="16.5703125" style="1" customWidth="1"/>
    <col min="8561" max="8561" width="12.85546875" style="1" customWidth="1"/>
    <col min="8562" max="8562" width="15.5703125" style="1" customWidth="1"/>
    <col min="8563" max="8563" width="16.5703125" style="1" customWidth="1"/>
    <col min="8564" max="8564" width="17" style="1" customWidth="1"/>
    <col min="8565" max="8566" width="17.42578125" style="1" customWidth="1"/>
    <col min="8567" max="8568" width="16.5703125" style="1" customWidth="1"/>
    <col min="8569" max="8571" width="17.42578125" style="1" customWidth="1"/>
    <col min="8572" max="8573" width="16.5703125" style="1" customWidth="1"/>
    <col min="8574" max="8576" width="17.42578125" style="1" customWidth="1"/>
    <col min="8577" max="8578" width="16.5703125" style="1" customWidth="1"/>
    <col min="8579" max="8581" width="17.42578125" style="1" customWidth="1"/>
    <col min="8582" max="8582" width="15.5703125" style="1" customWidth="1"/>
    <col min="8583" max="8583" width="16.5703125" style="1" customWidth="1"/>
    <col min="8584" max="8585" width="17.42578125" style="1" customWidth="1"/>
    <col min="8586" max="8620" width="12.140625" style="1" customWidth="1"/>
    <col min="8621" max="8811" width="9.140625" style="1"/>
    <col min="8812" max="8812" width="34.85546875" style="1" customWidth="1"/>
    <col min="8813" max="8813" width="23.140625" style="1" customWidth="1"/>
    <col min="8814" max="8814" width="6.28515625" style="1" customWidth="1"/>
    <col min="8815" max="8815" width="51" style="1" customWidth="1"/>
    <col min="8816" max="8816" width="16.5703125" style="1" customWidth="1"/>
    <col min="8817" max="8817" width="12.85546875" style="1" customWidth="1"/>
    <col min="8818" max="8818" width="15.5703125" style="1" customWidth="1"/>
    <col min="8819" max="8819" width="16.5703125" style="1" customWidth="1"/>
    <col min="8820" max="8820" width="17" style="1" customWidth="1"/>
    <col min="8821" max="8822" width="17.42578125" style="1" customWidth="1"/>
    <col min="8823" max="8824" width="16.5703125" style="1" customWidth="1"/>
    <col min="8825" max="8827" width="17.42578125" style="1" customWidth="1"/>
    <col min="8828" max="8829" width="16.5703125" style="1" customWidth="1"/>
    <col min="8830" max="8832" width="17.42578125" style="1" customWidth="1"/>
    <col min="8833" max="8834" width="16.5703125" style="1" customWidth="1"/>
    <col min="8835" max="8837" width="17.42578125" style="1" customWidth="1"/>
    <col min="8838" max="8838" width="15.5703125" style="1" customWidth="1"/>
    <col min="8839" max="8839" width="16.5703125" style="1" customWidth="1"/>
    <col min="8840" max="8841" width="17.42578125" style="1" customWidth="1"/>
    <col min="8842" max="8876" width="12.140625" style="1" customWidth="1"/>
    <col min="8877" max="9067" width="9.140625" style="1"/>
    <col min="9068" max="9068" width="34.85546875" style="1" customWidth="1"/>
    <col min="9069" max="9069" width="23.140625" style="1" customWidth="1"/>
    <col min="9070" max="9070" width="6.28515625" style="1" customWidth="1"/>
    <col min="9071" max="9071" width="51" style="1" customWidth="1"/>
    <col min="9072" max="9072" width="16.5703125" style="1" customWidth="1"/>
    <col min="9073" max="9073" width="12.85546875" style="1" customWidth="1"/>
    <col min="9074" max="9074" width="15.5703125" style="1" customWidth="1"/>
    <col min="9075" max="9075" width="16.5703125" style="1" customWidth="1"/>
    <col min="9076" max="9076" width="17" style="1" customWidth="1"/>
    <col min="9077" max="9078" width="17.42578125" style="1" customWidth="1"/>
    <col min="9079" max="9080" width="16.5703125" style="1" customWidth="1"/>
    <col min="9081" max="9083" width="17.42578125" style="1" customWidth="1"/>
    <col min="9084" max="9085" width="16.5703125" style="1" customWidth="1"/>
    <col min="9086" max="9088" width="17.42578125" style="1" customWidth="1"/>
    <col min="9089" max="9090" width="16.5703125" style="1" customWidth="1"/>
    <col min="9091" max="9093" width="17.42578125" style="1" customWidth="1"/>
    <col min="9094" max="9094" width="15.5703125" style="1" customWidth="1"/>
    <col min="9095" max="9095" width="16.5703125" style="1" customWidth="1"/>
    <col min="9096" max="9097" width="17.42578125" style="1" customWidth="1"/>
    <col min="9098" max="9132" width="12.140625" style="1" customWidth="1"/>
    <col min="9133" max="9323" width="9.140625" style="1"/>
    <col min="9324" max="9324" width="34.85546875" style="1" customWidth="1"/>
    <col min="9325" max="9325" width="23.140625" style="1" customWidth="1"/>
    <col min="9326" max="9326" width="6.28515625" style="1" customWidth="1"/>
    <col min="9327" max="9327" width="51" style="1" customWidth="1"/>
    <col min="9328" max="9328" width="16.5703125" style="1" customWidth="1"/>
    <col min="9329" max="9329" width="12.85546875" style="1" customWidth="1"/>
    <col min="9330" max="9330" width="15.5703125" style="1" customWidth="1"/>
    <col min="9331" max="9331" width="16.5703125" style="1" customWidth="1"/>
    <col min="9332" max="9332" width="17" style="1" customWidth="1"/>
    <col min="9333" max="9334" width="17.42578125" style="1" customWidth="1"/>
    <col min="9335" max="9336" width="16.5703125" style="1" customWidth="1"/>
    <col min="9337" max="9339" width="17.42578125" style="1" customWidth="1"/>
    <col min="9340" max="9341" width="16.5703125" style="1" customWidth="1"/>
    <col min="9342" max="9344" width="17.42578125" style="1" customWidth="1"/>
    <col min="9345" max="9346" width="16.5703125" style="1" customWidth="1"/>
    <col min="9347" max="9349" width="17.42578125" style="1" customWidth="1"/>
    <col min="9350" max="9350" width="15.5703125" style="1" customWidth="1"/>
    <col min="9351" max="9351" width="16.5703125" style="1" customWidth="1"/>
    <col min="9352" max="9353" width="17.42578125" style="1" customWidth="1"/>
    <col min="9354" max="9388" width="12.140625" style="1" customWidth="1"/>
    <col min="9389" max="9579" width="9.140625" style="1"/>
    <col min="9580" max="9580" width="34.85546875" style="1" customWidth="1"/>
    <col min="9581" max="9581" width="23.140625" style="1" customWidth="1"/>
    <col min="9582" max="9582" width="6.28515625" style="1" customWidth="1"/>
    <col min="9583" max="9583" width="51" style="1" customWidth="1"/>
    <col min="9584" max="9584" width="16.5703125" style="1" customWidth="1"/>
    <col min="9585" max="9585" width="12.85546875" style="1" customWidth="1"/>
    <col min="9586" max="9586" width="15.5703125" style="1" customWidth="1"/>
    <col min="9587" max="9587" width="16.5703125" style="1" customWidth="1"/>
    <col min="9588" max="9588" width="17" style="1" customWidth="1"/>
    <col min="9589" max="9590" width="17.42578125" style="1" customWidth="1"/>
    <col min="9591" max="9592" width="16.5703125" style="1" customWidth="1"/>
    <col min="9593" max="9595" width="17.42578125" style="1" customWidth="1"/>
    <col min="9596" max="9597" width="16.5703125" style="1" customWidth="1"/>
    <col min="9598" max="9600" width="17.42578125" style="1" customWidth="1"/>
    <col min="9601" max="9602" width="16.5703125" style="1" customWidth="1"/>
    <col min="9603" max="9605" width="17.42578125" style="1" customWidth="1"/>
    <col min="9606" max="9606" width="15.5703125" style="1" customWidth="1"/>
    <col min="9607" max="9607" width="16.5703125" style="1" customWidth="1"/>
    <col min="9608" max="9609" width="17.42578125" style="1" customWidth="1"/>
    <col min="9610" max="9644" width="12.140625" style="1" customWidth="1"/>
    <col min="9645" max="9835" width="9.140625" style="1"/>
    <col min="9836" max="9836" width="34.85546875" style="1" customWidth="1"/>
    <col min="9837" max="9837" width="23.140625" style="1" customWidth="1"/>
    <col min="9838" max="9838" width="6.28515625" style="1" customWidth="1"/>
    <col min="9839" max="9839" width="51" style="1" customWidth="1"/>
    <col min="9840" max="9840" width="16.5703125" style="1" customWidth="1"/>
    <col min="9841" max="9841" width="12.85546875" style="1" customWidth="1"/>
    <col min="9842" max="9842" width="15.5703125" style="1" customWidth="1"/>
    <col min="9843" max="9843" width="16.5703125" style="1" customWidth="1"/>
    <col min="9844" max="9844" width="17" style="1" customWidth="1"/>
    <col min="9845" max="9846" width="17.42578125" style="1" customWidth="1"/>
    <col min="9847" max="9848" width="16.5703125" style="1" customWidth="1"/>
    <col min="9849" max="9851" width="17.42578125" style="1" customWidth="1"/>
    <col min="9852" max="9853" width="16.5703125" style="1" customWidth="1"/>
    <col min="9854" max="9856" width="17.42578125" style="1" customWidth="1"/>
    <col min="9857" max="9858" width="16.5703125" style="1" customWidth="1"/>
    <col min="9859" max="9861" width="17.42578125" style="1" customWidth="1"/>
    <col min="9862" max="9862" width="15.5703125" style="1" customWidth="1"/>
    <col min="9863" max="9863" width="16.5703125" style="1" customWidth="1"/>
    <col min="9864" max="9865" width="17.42578125" style="1" customWidth="1"/>
    <col min="9866" max="9900" width="12.140625" style="1" customWidth="1"/>
    <col min="9901" max="10091" width="9.140625" style="1"/>
    <col min="10092" max="10092" width="34.85546875" style="1" customWidth="1"/>
    <col min="10093" max="10093" width="23.140625" style="1" customWidth="1"/>
    <col min="10094" max="10094" width="6.28515625" style="1" customWidth="1"/>
    <col min="10095" max="10095" width="51" style="1" customWidth="1"/>
    <col min="10096" max="10096" width="16.5703125" style="1" customWidth="1"/>
    <col min="10097" max="10097" width="12.85546875" style="1" customWidth="1"/>
    <col min="10098" max="10098" width="15.5703125" style="1" customWidth="1"/>
    <col min="10099" max="10099" width="16.5703125" style="1" customWidth="1"/>
    <col min="10100" max="10100" width="17" style="1" customWidth="1"/>
    <col min="10101" max="10102" width="17.42578125" style="1" customWidth="1"/>
    <col min="10103" max="10104" width="16.5703125" style="1" customWidth="1"/>
    <col min="10105" max="10107" width="17.42578125" style="1" customWidth="1"/>
    <col min="10108" max="10109" width="16.5703125" style="1" customWidth="1"/>
    <col min="10110" max="10112" width="17.42578125" style="1" customWidth="1"/>
    <col min="10113" max="10114" width="16.5703125" style="1" customWidth="1"/>
    <col min="10115" max="10117" width="17.42578125" style="1" customWidth="1"/>
    <col min="10118" max="10118" width="15.5703125" style="1" customWidth="1"/>
    <col min="10119" max="10119" width="16.5703125" style="1" customWidth="1"/>
    <col min="10120" max="10121" width="17.42578125" style="1" customWidth="1"/>
    <col min="10122" max="10156" width="12.140625" style="1" customWidth="1"/>
    <col min="10157" max="10347" width="9.140625" style="1"/>
    <col min="10348" max="10348" width="34.85546875" style="1" customWidth="1"/>
    <col min="10349" max="10349" width="23.140625" style="1" customWidth="1"/>
    <col min="10350" max="10350" width="6.28515625" style="1" customWidth="1"/>
    <col min="10351" max="10351" width="51" style="1" customWidth="1"/>
    <col min="10352" max="10352" width="16.5703125" style="1" customWidth="1"/>
    <col min="10353" max="10353" width="12.85546875" style="1" customWidth="1"/>
    <col min="10354" max="10354" width="15.5703125" style="1" customWidth="1"/>
    <col min="10355" max="10355" width="16.5703125" style="1" customWidth="1"/>
    <col min="10356" max="10356" width="17" style="1" customWidth="1"/>
    <col min="10357" max="10358" width="17.42578125" style="1" customWidth="1"/>
    <col min="10359" max="10360" width="16.5703125" style="1" customWidth="1"/>
    <col min="10361" max="10363" width="17.42578125" style="1" customWidth="1"/>
    <col min="10364" max="10365" width="16.5703125" style="1" customWidth="1"/>
    <col min="10366" max="10368" width="17.42578125" style="1" customWidth="1"/>
    <col min="10369" max="10370" width="16.5703125" style="1" customWidth="1"/>
    <col min="10371" max="10373" width="17.42578125" style="1" customWidth="1"/>
    <col min="10374" max="10374" width="15.5703125" style="1" customWidth="1"/>
    <col min="10375" max="10375" width="16.5703125" style="1" customWidth="1"/>
    <col min="10376" max="10377" width="17.42578125" style="1" customWidth="1"/>
    <col min="10378" max="10412" width="12.140625" style="1" customWidth="1"/>
    <col min="10413" max="10603" width="9.140625" style="1"/>
    <col min="10604" max="10604" width="34.85546875" style="1" customWidth="1"/>
    <col min="10605" max="10605" width="23.140625" style="1" customWidth="1"/>
    <col min="10606" max="10606" width="6.28515625" style="1" customWidth="1"/>
    <col min="10607" max="10607" width="51" style="1" customWidth="1"/>
    <col min="10608" max="10608" width="16.5703125" style="1" customWidth="1"/>
    <col min="10609" max="10609" width="12.85546875" style="1" customWidth="1"/>
    <col min="10610" max="10610" width="15.5703125" style="1" customWidth="1"/>
    <col min="10611" max="10611" width="16.5703125" style="1" customWidth="1"/>
    <col min="10612" max="10612" width="17" style="1" customWidth="1"/>
    <col min="10613" max="10614" width="17.42578125" style="1" customWidth="1"/>
    <col min="10615" max="10616" width="16.5703125" style="1" customWidth="1"/>
    <col min="10617" max="10619" width="17.42578125" style="1" customWidth="1"/>
    <col min="10620" max="10621" width="16.5703125" style="1" customWidth="1"/>
    <col min="10622" max="10624" width="17.42578125" style="1" customWidth="1"/>
    <col min="10625" max="10626" width="16.5703125" style="1" customWidth="1"/>
    <col min="10627" max="10629" width="17.42578125" style="1" customWidth="1"/>
    <col min="10630" max="10630" width="15.5703125" style="1" customWidth="1"/>
    <col min="10631" max="10631" width="16.5703125" style="1" customWidth="1"/>
    <col min="10632" max="10633" width="17.42578125" style="1" customWidth="1"/>
    <col min="10634" max="10668" width="12.140625" style="1" customWidth="1"/>
    <col min="10669" max="10859" width="9.140625" style="1"/>
    <col min="10860" max="10860" width="34.85546875" style="1" customWidth="1"/>
    <col min="10861" max="10861" width="23.140625" style="1" customWidth="1"/>
    <col min="10862" max="10862" width="6.28515625" style="1" customWidth="1"/>
    <col min="10863" max="10863" width="51" style="1" customWidth="1"/>
    <col min="10864" max="10864" width="16.5703125" style="1" customWidth="1"/>
    <col min="10865" max="10865" width="12.85546875" style="1" customWidth="1"/>
    <col min="10866" max="10866" width="15.5703125" style="1" customWidth="1"/>
    <col min="10867" max="10867" width="16.5703125" style="1" customWidth="1"/>
    <col min="10868" max="10868" width="17" style="1" customWidth="1"/>
    <col min="10869" max="10870" width="17.42578125" style="1" customWidth="1"/>
    <col min="10871" max="10872" width="16.5703125" style="1" customWidth="1"/>
    <col min="10873" max="10875" width="17.42578125" style="1" customWidth="1"/>
    <col min="10876" max="10877" width="16.5703125" style="1" customWidth="1"/>
    <col min="10878" max="10880" width="17.42578125" style="1" customWidth="1"/>
    <col min="10881" max="10882" width="16.5703125" style="1" customWidth="1"/>
    <col min="10883" max="10885" width="17.42578125" style="1" customWidth="1"/>
    <col min="10886" max="10886" width="15.5703125" style="1" customWidth="1"/>
    <col min="10887" max="10887" width="16.5703125" style="1" customWidth="1"/>
    <col min="10888" max="10889" width="17.42578125" style="1" customWidth="1"/>
    <col min="10890" max="10924" width="12.140625" style="1" customWidth="1"/>
    <col min="10925" max="11115" width="9.140625" style="1"/>
    <col min="11116" max="11116" width="34.85546875" style="1" customWidth="1"/>
    <col min="11117" max="11117" width="23.140625" style="1" customWidth="1"/>
    <col min="11118" max="11118" width="6.28515625" style="1" customWidth="1"/>
    <col min="11119" max="11119" width="51" style="1" customWidth="1"/>
    <col min="11120" max="11120" width="16.5703125" style="1" customWidth="1"/>
    <col min="11121" max="11121" width="12.85546875" style="1" customWidth="1"/>
    <col min="11122" max="11122" width="15.5703125" style="1" customWidth="1"/>
    <col min="11123" max="11123" width="16.5703125" style="1" customWidth="1"/>
    <col min="11124" max="11124" width="17" style="1" customWidth="1"/>
    <col min="11125" max="11126" width="17.42578125" style="1" customWidth="1"/>
    <col min="11127" max="11128" width="16.5703125" style="1" customWidth="1"/>
    <col min="11129" max="11131" width="17.42578125" style="1" customWidth="1"/>
    <col min="11132" max="11133" width="16.5703125" style="1" customWidth="1"/>
    <col min="11134" max="11136" width="17.42578125" style="1" customWidth="1"/>
    <col min="11137" max="11138" width="16.5703125" style="1" customWidth="1"/>
    <col min="11139" max="11141" width="17.42578125" style="1" customWidth="1"/>
    <col min="11142" max="11142" width="15.5703125" style="1" customWidth="1"/>
    <col min="11143" max="11143" width="16.5703125" style="1" customWidth="1"/>
    <col min="11144" max="11145" width="17.42578125" style="1" customWidth="1"/>
    <col min="11146" max="11180" width="12.140625" style="1" customWidth="1"/>
    <col min="11181" max="11371" width="9.140625" style="1"/>
    <col min="11372" max="11372" width="34.85546875" style="1" customWidth="1"/>
    <col min="11373" max="11373" width="23.140625" style="1" customWidth="1"/>
    <col min="11374" max="11374" width="6.28515625" style="1" customWidth="1"/>
    <col min="11375" max="11375" width="51" style="1" customWidth="1"/>
    <col min="11376" max="11376" width="16.5703125" style="1" customWidth="1"/>
    <col min="11377" max="11377" width="12.85546875" style="1" customWidth="1"/>
    <col min="11378" max="11378" width="15.5703125" style="1" customWidth="1"/>
    <col min="11379" max="11379" width="16.5703125" style="1" customWidth="1"/>
    <col min="11380" max="11380" width="17" style="1" customWidth="1"/>
    <col min="11381" max="11382" width="17.42578125" style="1" customWidth="1"/>
    <col min="11383" max="11384" width="16.5703125" style="1" customWidth="1"/>
    <col min="11385" max="11387" width="17.42578125" style="1" customWidth="1"/>
    <col min="11388" max="11389" width="16.5703125" style="1" customWidth="1"/>
    <col min="11390" max="11392" width="17.42578125" style="1" customWidth="1"/>
    <col min="11393" max="11394" width="16.5703125" style="1" customWidth="1"/>
    <col min="11395" max="11397" width="17.42578125" style="1" customWidth="1"/>
    <col min="11398" max="11398" width="15.5703125" style="1" customWidth="1"/>
    <col min="11399" max="11399" width="16.5703125" style="1" customWidth="1"/>
    <col min="11400" max="11401" width="17.42578125" style="1" customWidth="1"/>
    <col min="11402" max="11436" width="12.140625" style="1" customWidth="1"/>
    <col min="11437" max="11627" width="9.140625" style="1"/>
    <col min="11628" max="11628" width="34.85546875" style="1" customWidth="1"/>
    <col min="11629" max="11629" width="23.140625" style="1" customWidth="1"/>
    <col min="11630" max="11630" width="6.28515625" style="1" customWidth="1"/>
    <col min="11631" max="11631" width="51" style="1" customWidth="1"/>
    <col min="11632" max="11632" width="16.5703125" style="1" customWidth="1"/>
    <col min="11633" max="11633" width="12.85546875" style="1" customWidth="1"/>
    <col min="11634" max="11634" width="15.5703125" style="1" customWidth="1"/>
    <col min="11635" max="11635" width="16.5703125" style="1" customWidth="1"/>
    <col min="11636" max="11636" width="17" style="1" customWidth="1"/>
    <col min="11637" max="11638" width="17.42578125" style="1" customWidth="1"/>
    <col min="11639" max="11640" width="16.5703125" style="1" customWidth="1"/>
    <col min="11641" max="11643" width="17.42578125" style="1" customWidth="1"/>
    <col min="11644" max="11645" width="16.5703125" style="1" customWidth="1"/>
    <col min="11646" max="11648" width="17.42578125" style="1" customWidth="1"/>
    <col min="11649" max="11650" width="16.5703125" style="1" customWidth="1"/>
    <col min="11651" max="11653" width="17.42578125" style="1" customWidth="1"/>
    <col min="11654" max="11654" width="15.5703125" style="1" customWidth="1"/>
    <col min="11655" max="11655" width="16.5703125" style="1" customWidth="1"/>
    <col min="11656" max="11657" width="17.42578125" style="1" customWidth="1"/>
    <col min="11658" max="11692" width="12.140625" style="1" customWidth="1"/>
    <col min="11693" max="11883" width="9.140625" style="1"/>
    <col min="11884" max="11884" width="34.85546875" style="1" customWidth="1"/>
    <col min="11885" max="11885" width="23.140625" style="1" customWidth="1"/>
    <col min="11886" max="11886" width="6.28515625" style="1" customWidth="1"/>
    <col min="11887" max="11887" width="51" style="1" customWidth="1"/>
    <col min="11888" max="11888" width="16.5703125" style="1" customWidth="1"/>
    <col min="11889" max="11889" width="12.85546875" style="1" customWidth="1"/>
    <col min="11890" max="11890" width="15.5703125" style="1" customWidth="1"/>
    <col min="11891" max="11891" width="16.5703125" style="1" customWidth="1"/>
    <col min="11892" max="11892" width="17" style="1" customWidth="1"/>
    <col min="11893" max="11894" width="17.42578125" style="1" customWidth="1"/>
    <col min="11895" max="11896" width="16.5703125" style="1" customWidth="1"/>
    <col min="11897" max="11899" width="17.42578125" style="1" customWidth="1"/>
    <col min="11900" max="11901" width="16.5703125" style="1" customWidth="1"/>
    <col min="11902" max="11904" width="17.42578125" style="1" customWidth="1"/>
    <col min="11905" max="11906" width="16.5703125" style="1" customWidth="1"/>
    <col min="11907" max="11909" width="17.42578125" style="1" customWidth="1"/>
    <col min="11910" max="11910" width="15.5703125" style="1" customWidth="1"/>
    <col min="11911" max="11911" width="16.5703125" style="1" customWidth="1"/>
    <col min="11912" max="11913" width="17.42578125" style="1" customWidth="1"/>
    <col min="11914" max="11948" width="12.140625" style="1" customWidth="1"/>
    <col min="11949" max="12139" width="9.140625" style="1"/>
    <col min="12140" max="12140" width="34.85546875" style="1" customWidth="1"/>
    <col min="12141" max="12141" width="23.140625" style="1" customWidth="1"/>
    <col min="12142" max="12142" width="6.28515625" style="1" customWidth="1"/>
    <col min="12143" max="12143" width="51" style="1" customWidth="1"/>
    <col min="12144" max="12144" width="16.5703125" style="1" customWidth="1"/>
    <col min="12145" max="12145" width="12.85546875" style="1" customWidth="1"/>
    <col min="12146" max="12146" width="15.5703125" style="1" customWidth="1"/>
    <col min="12147" max="12147" width="16.5703125" style="1" customWidth="1"/>
    <col min="12148" max="12148" width="17" style="1" customWidth="1"/>
    <col min="12149" max="12150" width="17.42578125" style="1" customWidth="1"/>
    <col min="12151" max="12152" width="16.5703125" style="1" customWidth="1"/>
    <col min="12153" max="12155" width="17.42578125" style="1" customWidth="1"/>
    <col min="12156" max="12157" width="16.5703125" style="1" customWidth="1"/>
    <col min="12158" max="12160" width="17.42578125" style="1" customWidth="1"/>
    <col min="12161" max="12162" width="16.5703125" style="1" customWidth="1"/>
    <col min="12163" max="12165" width="17.42578125" style="1" customWidth="1"/>
    <col min="12166" max="12166" width="15.5703125" style="1" customWidth="1"/>
    <col min="12167" max="12167" width="16.5703125" style="1" customWidth="1"/>
    <col min="12168" max="12169" width="17.42578125" style="1" customWidth="1"/>
    <col min="12170" max="12204" width="12.140625" style="1" customWidth="1"/>
    <col min="12205" max="12395" width="9.140625" style="1"/>
    <col min="12396" max="12396" width="34.85546875" style="1" customWidth="1"/>
    <col min="12397" max="12397" width="23.140625" style="1" customWidth="1"/>
    <col min="12398" max="12398" width="6.28515625" style="1" customWidth="1"/>
    <col min="12399" max="12399" width="51" style="1" customWidth="1"/>
    <col min="12400" max="12400" width="16.5703125" style="1" customWidth="1"/>
    <col min="12401" max="12401" width="12.85546875" style="1" customWidth="1"/>
    <col min="12402" max="12402" width="15.5703125" style="1" customWidth="1"/>
    <col min="12403" max="12403" width="16.5703125" style="1" customWidth="1"/>
    <col min="12404" max="12404" width="17" style="1" customWidth="1"/>
    <col min="12405" max="12406" width="17.42578125" style="1" customWidth="1"/>
    <col min="12407" max="12408" width="16.5703125" style="1" customWidth="1"/>
    <col min="12409" max="12411" width="17.42578125" style="1" customWidth="1"/>
    <col min="12412" max="12413" width="16.5703125" style="1" customWidth="1"/>
    <col min="12414" max="12416" width="17.42578125" style="1" customWidth="1"/>
    <col min="12417" max="12418" width="16.5703125" style="1" customWidth="1"/>
    <col min="12419" max="12421" width="17.42578125" style="1" customWidth="1"/>
    <col min="12422" max="12422" width="15.5703125" style="1" customWidth="1"/>
    <col min="12423" max="12423" width="16.5703125" style="1" customWidth="1"/>
    <col min="12424" max="12425" width="17.42578125" style="1" customWidth="1"/>
    <col min="12426" max="12460" width="12.140625" style="1" customWidth="1"/>
    <col min="12461" max="12651" width="9.140625" style="1"/>
    <col min="12652" max="12652" width="34.85546875" style="1" customWidth="1"/>
    <col min="12653" max="12653" width="23.140625" style="1" customWidth="1"/>
    <col min="12654" max="12654" width="6.28515625" style="1" customWidth="1"/>
    <col min="12655" max="12655" width="51" style="1" customWidth="1"/>
    <col min="12656" max="12656" width="16.5703125" style="1" customWidth="1"/>
    <col min="12657" max="12657" width="12.85546875" style="1" customWidth="1"/>
    <col min="12658" max="12658" width="15.5703125" style="1" customWidth="1"/>
    <col min="12659" max="12659" width="16.5703125" style="1" customWidth="1"/>
    <col min="12660" max="12660" width="17" style="1" customWidth="1"/>
    <col min="12661" max="12662" width="17.42578125" style="1" customWidth="1"/>
    <col min="12663" max="12664" width="16.5703125" style="1" customWidth="1"/>
    <col min="12665" max="12667" width="17.42578125" style="1" customWidth="1"/>
    <col min="12668" max="12669" width="16.5703125" style="1" customWidth="1"/>
    <col min="12670" max="12672" width="17.42578125" style="1" customWidth="1"/>
    <col min="12673" max="12674" width="16.5703125" style="1" customWidth="1"/>
    <col min="12675" max="12677" width="17.42578125" style="1" customWidth="1"/>
    <col min="12678" max="12678" width="15.5703125" style="1" customWidth="1"/>
    <col min="12679" max="12679" width="16.5703125" style="1" customWidth="1"/>
    <col min="12680" max="12681" width="17.42578125" style="1" customWidth="1"/>
    <col min="12682" max="12716" width="12.140625" style="1" customWidth="1"/>
    <col min="12717" max="12907" width="9.140625" style="1"/>
    <col min="12908" max="12908" width="34.85546875" style="1" customWidth="1"/>
    <col min="12909" max="12909" width="23.140625" style="1" customWidth="1"/>
    <col min="12910" max="12910" width="6.28515625" style="1" customWidth="1"/>
    <col min="12911" max="12911" width="51" style="1" customWidth="1"/>
    <col min="12912" max="12912" width="16.5703125" style="1" customWidth="1"/>
    <col min="12913" max="12913" width="12.85546875" style="1" customWidth="1"/>
    <col min="12914" max="12914" width="15.5703125" style="1" customWidth="1"/>
    <col min="12915" max="12915" width="16.5703125" style="1" customWidth="1"/>
    <col min="12916" max="12916" width="17" style="1" customWidth="1"/>
    <col min="12917" max="12918" width="17.42578125" style="1" customWidth="1"/>
    <col min="12919" max="12920" width="16.5703125" style="1" customWidth="1"/>
    <col min="12921" max="12923" width="17.42578125" style="1" customWidth="1"/>
    <col min="12924" max="12925" width="16.5703125" style="1" customWidth="1"/>
    <col min="12926" max="12928" width="17.42578125" style="1" customWidth="1"/>
    <col min="12929" max="12930" width="16.5703125" style="1" customWidth="1"/>
    <col min="12931" max="12933" width="17.42578125" style="1" customWidth="1"/>
    <col min="12934" max="12934" width="15.5703125" style="1" customWidth="1"/>
    <col min="12935" max="12935" width="16.5703125" style="1" customWidth="1"/>
    <col min="12936" max="12937" width="17.42578125" style="1" customWidth="1"/>
    <col min="12938" max="12972" width="12.140625" style="1" customWidth="1"/>
    <col min="12973" max="13163" width="9.140625" style="1"/>
    <col min="13164" max="13164" width="34.85546875" style="1" customWidth="1"/>
    <col min="13165" max="13165" width="23.140625" style="1" customWidth="1"/>
    <col min="13166" max="13166" width="6.28515625" style="1" customWidth="1"/>
    <col min="13167" max="13167" width="51" style="1" customWidth="1"/>
    <col min="13168" max="13168" width="16.5703125" style="1" customWidth="1"/>
    <col min="13169" max="13169" width="12.85546875" style="1" customWidth="1"/>
    <col min="13170" max="13170" width="15.5703125" style="1" customWidth="1"/>
    <col min="13171" max="13171" width="16.5703125" style="1" customWidth="1"/>
    <col min="13172" max="13172" width="17" style="1" customWidth="1"/>
    <col min="13173" max="13174" width="17.42578125" style="1" customWidth="1"/>
    <col min="13175" max="13176" width="16.5703125" style="1" customWidth="1"/>
    <col min="13177" max="13179" width="17.42578125" style="1" customWidth="1"/>
    <col min="13180" max="13181" width="16.5703125" style="1" customWidth="1"/>
    <col min="13182" max="13184" width="17.42578125" style="1" customWidth="1"/>
    <col min="13185" max="13186" width="16.5703125" style="1" customWidth="1"/>
    <col min="13187" max="13189" width="17.42578125" style="1" customWidth="1"/>
    <col min="13190" max="13190" width="15.5703125" style="1" customWidth="1"/>
    <col min="13191" max="13191" width="16.5703125" style="1" customWidth="1"/>
    <col min="13192" max="13193" width="17.42578125" style="1" customWidth="1"/>
    <col min="13194" max="13228" width="12.140625" style="1" customWidth="1"/>
    <col min="13229" max="13419" width="9.140625" style="1"/>
    <col min="13420" max="13420" width="34.85546875" style="1" customWidth="1"/>
    <col min="13421" max="13421" width="23.140625" style="1" customWidth="1"/>
    <col min="13422" max="13422" width="6.28515625" style="1" customWidth="1"/>
    <col min="13423" max="13423" width="51" style="1" customWidth="1"/>
    <col min="13424" max="13424" width="16.5703125" style="1" customWidth="1"/>
    <col min="13425" max="13425" width="12.85546875" style="1" customWidth="1"/>
    <col min="13426" max="13426" width="15.5703125" style="1" customWidth="1"/>
    <col min="13427" max="13427" width="16.5703125" style="1" customWidth="1"/>
    <col min="13428" max="13428" width="17" style="1" customWidth="1"/>
    <col min="13429" max="13430" width="17.42578125" style="1" customWidth="1"/>
    <col min="13431" max="13432" width="16.5703125" style="1" customWidth="1"/>
    <col min="13433" max="13435" width="17.42578125" style="1" customWidth="1"/>
    <col min="13436" max="13437" width="16.5703125" style="1" customWidth="1"/>
    <col min="13438" max="13440" width="17.42578125" style="1" customWidth="1"/>
    <col min="13441" max="13442" width="16.5703125" style="1" customWidth="1"/>
    <col min="13443" max="13445" width="17.42578125" style="1" customWidth="1"/>
    <col min="13446" max="13446" width="15.5703125" style="1" customWidth="1"/>
    <col min="13447" max="13447" width="16.5703125" style="1" customWidth="1"/>
    <col min="13448" max="13449" width="17.42578125" style="1" customWidth="1"/>
    <col min="13450" max="13484" width="12.140625" style="1" customWidth="1"/>
    <col min="13485" max="13675" width="9.140625" style="1"/>
    <col min="13676" max="13676" width="34.85546875" style="1" customWidth="1"/>
    <col min="13677" max="13677" width="23.140625" style="1" customWidth="1"/>
    <col min="13678" max="13678" width="6.28515625" style="1" customWidth="1"/>
    <col min="13679" max="13679" width="51" style="1" customWidth="1"/>
    <col min="13680" max="13680" width="16.5703125" style="1" customWidth="1"/>
    <col min="13681" max="13681" width="12.85546875" style="1" customWidth="1"/>
    <col min="13682" max="13682" width="15.5703125" style="1" customWidth="1"/>
    <col min="13683" max="13683" width="16.5703125" style="1" customWidth="1"/>
    <col min="13684" max="13684" width="17" style="1" customWidth="1"/>
    <col min="13685" max="13686" width="17.42578125" style="1" customWidth="1"/>
    <col min="13687" max="13688" width="16.5703125" style="1" customWidth="1"/>
    <col min="13689" max="13691" width="17.42578125" style="1" customWidth="1"/>
    <col min="13692" max="13693" width="16.5703125" style="1" customWidth="1"/>
    <col min="13694" max="13696" width="17.42578125" style="1" customWidth="1"/>
    <col min="13697" max="13698" width="16.5703125" style="1" customWidth="1"/>
    <col min="13699" max="13701" width="17.42578125" style="1" customWidth="1"/>
    <col min="13702" max="13702" width="15.5703125" style="1" customWidth="1"/>
    <col min="13703" max="13703" width="16.5703125" style="1" customWidth="1"/>
    <col min="13704" max="13705" width="17.42578125" style="1" customWidth="1"/>
    <col min="13706" max="13740" width="12.140625" style="1" customWidth="1"/>
    <col min="13741" max="13931" width="9.140625" style="1"/>
    <col min="13932" max="13932" width="34.85546875" style="1" customWidth="1"/>
    <col min="13933" max="13933" width="23.140625" style="1" customWidth="1"/>
    <col min="13934" max="13934" width="6.28515625" style="1" customWidth="1"/>
    <col min="13935" max="13935" width="51" style="1" customWidth="1"/>
    <col min="13936" max="13936" width="16.5703125" style="1" customWidth="1"/>
    <col min="13937" max="13937" width="12.85546875" style="1" customWidth="1"/>
    <col min="13938" max="13938" width="15.5703125" style="1" customWidth="1"/>
    <col min="13939" max="13939" width="16.5703125" style="1" customWidth="1"/>
    <col min="13940" max="13940" width="17" style="1" customWidth="1"/>
    <col min="13941" max="13942" width="17.42578125" style="1" customWidth="1"/>
    <col min="13943" max="13944" width="16.5703125" style="1" customWidth="1"/>
    <col min="13945" max="13947" width="17.42578125" style="1" customWidth="1"/>
    <col min="13948" max="13949" width="16.5703125" style="1" customWidth="1"/>
    <col min="13950" max="13952" width="17.42578125" style="1" customWidth="1"/>
    <col min="13953" max="13954" width="16.5703125" style="1" customWidth="1"/>
    <col min="13955" max="13957" width="17.42578125" style="1" customWidth="1"/>
    <col min="13958" max="13958" width="15.5703125" style="1" customWidth="1"/>
    <col min="13959" max="13959" width="16.5703125" style="1" customWidth="1"/>
    <col min="13960" max="13961" width="17.42578125" style="1" customWidth="1"/>
    <col min="13962" max="13996" width="12.140625" style="1" customWidth="1"/>
    <col min="13997" max="14187" width="9.140625" style="1"/>
    <col min="14188" max="14188" width="34.85546875" style="1" customWidth="1"/>
    <col min="14189" max="14189" width="23.140625" style="1" customWidth="1"/>
    <col min="14190" max="14190" width="6.28515625" style="1" customWidth="1"/>
    <col min="14191" max="14191" width="51" style="1" customWidth="1"/>
    <col min="14192" max="14192" width="16.5703125" style="1" customWidth="1"/>
    <col min="14193" max="14193" width="12.85546875" style="1" customWidth="1"/>
    <col min="14194" max="14194" width="15.5703125" style="1" customWidth="1"/>
    <col min="14195" max="14195" width="16.5703125" style="1" customWidth="1"/>
    <col min="14196" max="14196" width="17" style="1" customWidth="1"/>
    <col min="14197" max="14198" width="17.42578125" style="1" customWidth="1"/>
    <col min="14199" max="14200" width="16.5703125" style="1" customWidth="1"/>
    <col min="14201" max="14203" width="17.42578125" style="1" customWidth="1"/>
    <col min="14204" max="14205" width="16.5703125" style="1" customWidth="1"/>
    <col min="14206" max="14208" width="17.42578125" style="1" customWidth="1"/>
    <col min="14209" max="14210" width="16.5703125" style="1" customWidth="1"/>
    <col min="14211" max="14213" width="17.42578125" style="1" customWidth="1"/>
    <col min="14214" max="14214" width="15.5703125" style="1" customWidth="1"/>
    <col min="14215" max="14215" width="16.5703125" style="1" customWidth="1"/>
    <col min="14216" max="14217" width="17.42578125" style="1" customWidth="1"/>
    <col min="14218" max="14252" width="12.140625" style="1" customWidth="1"/>
    <col min="14253" max="14443" width="9.140625" style="1"/>
    <col min="14444" max="14444" width="34.85546875" style="1" customWidth="1"/>
    <col min="14445" max="14445" width="23.140625" style="1" customWidth="1"/>
    <col min="14446" max="14446" width="6.28515625" style="1" customWidth="1"/>
    <col min="14447" max="14447" width="51" style="1" customWidth="1"/>
    <col min="14448" max="14448" width="16.5703125" style="1" customWidth="1"/>
    <col min="14449" max="14449" width="12.85546875" style="1" customWidth="1"/>
    <col min="14450" max="14450" width="15.5703125" style="1" customWidth="1"/>
    <col min="14451" max="14451" width="16.5703125" style="1" customWidth="1"/>
    <col min="14452" max="14452" width="17" style="1" customWidth="1"/>
    <col min="14453" max="14454" width="17.42578125" style="1" customWidth="1"/>
    <col min="14455" max="14456" width="16.5703125" style="1" customWidth="1"/>
    <col min="14457" max="14459" width="17.42578125" style="1" customWidth="1"/>
    <col min="14460" max="14461" width="16.5703125" style="1" customWidth="1"/>
    <col min="14462" max="14464" width="17.42578125" style="1" customWidth="1"/>
    <col min="14465" max="14466" width="16.5703125" style="1" customWidth="1"/>
    <col min="14467" max="14469" width="17.42578125" style="1" customWidth="1"/>
    <col min="14470" max="14470" width="15.5703125" style="1" customWidth="1"/>
    <col min="14471" max="14471" width="16.5703125" style="1" customWidth="1"/>
    <col min="14472" max="14473" width="17.42578125" style="1" customWidth="1"/>
    <col min="14474" max="14508" width="12.140625" style="1" customWidth="1"/>
    <col min="14509" max="14699" width="9.140625" style="1"/>
    <col min="14700" max="14700" width="34.85546875" style="1" customWidth="1"/>
    <col min="14701" max="14701" width="23.140625" style="1" customWidth="1"/>
    <col min="14702" max="14702" width="6.28515625" style="1" customWidth="1"/>
    <col min="14703" max="14703" width="51" style="1" customWidth="1"/>
    <col min="14704" max="14704" width="16.5703125" style="1" customWidth="1"/>
    <col min="14705" max="14705" width="12.85546875" style="1" customWidth="1"/>
    <col min="14706" max="14706" width="15.5703125" style="1" customWidth="1"/>
    <col min="14707" max="14707" width="16.5703125" style="1" customWidth="1"/>
    <col min="14708" max="14708" width="17" style="1" customWidth="1"/>
    <col min="14709" max="14710" width="17.42578125" style="1" customWidth="1"/>
    <col min="14711" max="14712" width="16.5703125" style="1" customWidth="1"/>
    <col min="14713" max="14715" width="17.42578125" style="1" customWidth="1"/>
    <col min="14716" max="14717" width="16.5703125" style="1" customWidth="1"/>
    <col min="14718" max="14720" width="17.42578125" style="1" customWidth="1"/>
    <col min="14721" max="14722" width="16.5703125" style="1" customWidth="1"/>
    <col min="14723" max="14725" width="17.42578125" style="1" customWidth="1"/>
    <col min="14726" max="14726" width="15.5703125" style="1" customWidth="1"/>
    <col min="14727" max="14727" width="16.5703125" style="1" customWidth="1"/>
    <col min="14728" max="14729" width="17.42578125" style="1" customWidth="1"/>
    <col min="14730" max="14764" width="12.140625" style="1" customWidth="1"/>
    <col min="14765" max="16384" width="9.140625" style="1"/>
  </cols>
  <sheetData>
    <row r="1" spans="1:182">
      <c r="C1" s="908" t="s">
        <v>403</v>
      </c>
      <c r="D1" s="908"/>
      <c r="E1" s="908"/>
      <c r="F1" s="908"/>
      <c r="G1" s="908"/>
      <c r="H1" s="908"/>
    </row>
    <row r="2" spans="1:182">
      <c r="C2" s="908" t="s">
        <v>316</v>
      </c>
      <c r="D2" s="908"/>
      <c r="E2" s="908"/>
      <c r="F2" s="908"/>
      <c r="G2" s="908"/>
      <c r="H2" s="908"/>
      <c r="I2" s="909" t="s">
        <v>678</v>
      </c>
      <c r="J2" s="909"/>
      <c r="K2" s="909"/>
      <c r="L2" s="909"/>
      <c r="M2" s="909"/>
      <c r="N2" s="909"/>
      <c r="O2" s="909"/>
      <c r="P2" s="909"/>
      <c r="Q2" s="909"/>
      <c r="R2" s="909"/>
      <c r="S2" s="909"/>
      <c r="T2" s="909"/>
    </row>
    <row r="3" spans="1:182">
      <c r="C3" s="908" t="s">
        <v>405</v>
      </c>
      <c r="D3" s="908"/>
      <c r="E3" s="908"/>
      <c r="F3" s="908"/>
      <c r="G3" s="908"/>
      <c r="H3" s="908"/>
      <c r="I3" s="909" t="s">
        <v>1329</v>
      </c>
      <c r="J3" s="909"/>
      <c r="K3" s="909"/>
      <c r="L3" s="909"/>
      <c r="M3" s="909"/>
      <c r="N3" s="909"/>
      <c r="O3" s="909"/>
      <c r="P3" s="909"/>
      <c r="Q3" s="909"/>
      <c r="R3" s="909"/>
      <c r="S3" s="909"/>
      <c r="T3" s="909"/>
    </row>
    <row r="4" spans="1:182" ht="14.25" customHeight="1">
      <c r="A4" s="82"/>
      <c r="B4" s="82"/>
    </row>
    <row r="5" spans="1:182" ht="15" customHeight="1">
      <c r="A5" s="886" t="s">
        <v>0</v>
      </c>
      <c r="B5" s="886" t="s">
        <v>1</v>
      </c>
      <c r="C5" s="875" t="s">
        <v>695</v>
      </c>
      <c r="D5" s="876"/>
      <c r="E5" s="876"/>
      <c r="F5" s="881" t="s">
        <v>696</v>
      </c>
      <c r="G5" s="882"/>
      <c r="H5" s="882"/>
      <c r="I5" s="875" t="s">
        <v>697</v>
      </c>
      <c r="J5" s="876"/>
      <c r="K5" s="876"/>
      <c r="L5" s="881" t="s">
        <v>698</v>
      </c>
      <c r="M5" s="882"/>
      <c r="N5" s="882"/>
      <c r="O5" s="875" t="s">
        <v>699</v>
      </c>
      <c r="P5" s="876"/>
      <c r="Q5" s="876"/>
      <c r="R5" s="881" t="s">
        <v>700</v>
      </c>
      <c r="S5" s="882"/>
      <c r="T5" s="882"/>
      <c r="U5" s="875" t="s">
        <v>701</v>
      </c>
      <c r="V5" s="876"/>
      <c r="W5" s="876"/>
      <c r="X5" s="881" t="s">
        <v>702</v>
      </c>
      <c r="Y5" s="882"/>
      <c r="Z5" s="882"/>
      <c r="AA5" s="875" t="s">
        <v>703</v>
      </c>
      <c r="AB5" s="876"/>
      <c r="AC5" s="876"/>
      <c r="AD5" s="881" t="s">
        <v>704</v>
      </c>
      <c r="AE5" s="882"/>
      <c r="AF5" s="882"/>
      <c r="AG5" s="875" t="s">
        <v>705</v>
      </c>
      <c r="AH5" s="876"/>
      <c r="AI5" s="876"/>
      <c r="AJ5" s="881" t="s">
        <v>706</v>
      </c>
      <c r="AK5" s="882"/>
      <c r="AL5" s="882"/>
      <c r="AM5" s="875" t="s">
        <v>914</v>
      </c>
      <c r="AN5" s="876"/>
      <c r="AO5" s="876"/>
      <c r="AP5" s="881" t="s">
        <v>707</v>
      </c>
      <c r="AQ5" s="882"/>
      <c r="AR5" s="882"/>
      <c r="AS5" s="875" t="s">
        <v>708</v>
      </c>
      <c r="AT5" s="876"/>
      <c r="AU5" s="876"/>
      <c r="AV5" s="881" t="s">
        <v>915</v>
      </c>
      <c r="AW5" s="882"/>
      <c r="AX5" s="882"/>
      <c r="AY5" s="875" t="s">
        <v>709</v>
      </c>
      <c r="AZ5" s="876"/>
      <c r="BA5" s="876"/>
      <c r="BB5" s="881" t="s">
        <v>710</v>
      </c>
      <c r="BC5" s="882"/>
      <c r="BD5" s="882"/>
      <c r="BE5" s="875" t="s">
        <v>711</v>
      </c>
      <c r="BF5" s="876"/>
      <c r="BG5" s="876"/>
      <c r="BH5" s="881" t="s">
        <v>712</v>
      </c>
      <c r="BI5" s="882"/>
      <c r="BJ5" s="882"/>
      <c r="BK5" s="875" t="s">
        <v>713</v>
      </c>
      <c r="BL5" s="876"/>
      <c r="BM5" s="876"/>
      <c r="BN5" s="881" t="s">
        <v>714</v>
      </c>
      <c r="BO5" s="882"/>
      <c r="BP5" s="882"/>
      <c r="BQ5" s="875" t="s">
        <v>715</v>
      </c>
      <c r="BR5" s="876"/>
      <c r="BS5" s="876"/>
      <c r="BT5" s="881" t="s">
        <v>716</v>
      </c>
      <c r="BU5" s="882"/>
      <c r="BV5" s="882"/>
      <c r="BW5" s="875" t="s">
        <v>717</v>
      </c>
      <c r="BX5" s="876"/>
      <c r="BY5" s="876"/>
      <c r="BZ5" s="881" t="s">
        <v>1165</v>
      </c>
      <c r="CA5" s="882"/>
      <c r="CB5" s="882"/>
      <c r="CC5" s="875" t="s">
        <v>718</v>
      </c>
      <c r="CD5" s="876"/>
      <c r="CE5" s="876"/>
      <c r="CF5" s="881" t="s">
        <v>719</v>
      </c>
      <c r="CG5" s="882"/>
      <c r="CH5" s="882"/>
      <c r="CI5" s="875" t="s">
        <v>720</v>
      </c>
      <c r="CJ5" s="876"/>
      <c r="CK5" s="876"/>
      <c r="CL5" s="881" t="s">
        <v>721</v>
      </c>
      <c r="CM5" s="882"/>
      <c r="CN5" s="882"/>
      <c r="CO5" s="875" t="s">
        <v>722</v>
      </c>
      <c r="CP5" s="876"/>
      <c r="CQ5" s="876"/>
      <c r="CR5" s="881" t="s">
        <v>723</v>
      </c>
      <c r="CS5" s="882"/>
      <c r="CT5" s="882"/>
      <c r="CU5" s="875" t="s">
        <v>724</v>
      </c>
      <c r="CV5" s="876"/>
      <c r="CW5" s="876"/>
      <c r="CX5" s="881" t="s">
        <v>916</v>
      </c>
      <c r="CY5" s="882"/>
      <c r="CZ5" s="882"/>
      <c r="DA5" s="875" t="s">
        <v>726</v>
      </c>
      <c r="DB5" s="876"/>
      <c r="DC5" s="876"/>
      <c r="DD5" s="881" t="s">
        <v>727</v>
      </c>
      <c r="DE5" s="882"/>
      <c r="DF5" s="882"/>
      <c r="DG5" s="875" t="s">
        <v>728</v>
      </c>
      <c r="DH5" s="876"/>
      <c r="DI5" s="876"/>
      <c r="DJ5" s="881" t="s">
        <v>729</v>
      </c>
      <c r="DK5" s="882"/>
      <c r="DL5" s="882"/>
      <c r="DM5" s="875" t="s">
        <v>730</v>
      </c>
      <c r="DN5" s="876"/>
      <c r="DO5" s="876"/>
      <c r="DP5" s="881" t="s">
        <v>1037</v>
      </c>
      <c r="DQ5" s="882"/>
      <c r="DR5" s="882"/>
      <c r="DS5" s="875" t="s">
        <v>731</v>
      </c>
      <c r="DT5" s="876"/>
      <c r="DU5" s="876"/>
      <c r="DV5" s="881" t="s">
        <v>732</v>
      </c>
      <c r="DW5" s="882"/>
      <c r="DX5" s="882"/>
      <c r="DY5" s="875" t="s">
        <v>733</v>
      </c>
      <c r="DZ5" s="876"/>
      <c r="EA5" s="876"/>
      <c r="EB5" s="881" t="s">
        <v>734</v>
      </c>
      <c r="EC5" s="882"/>
      <c r="ED5" s="882"/>
      <c r="EE5" s="875" t="s">
        <v>735</v>
      </c>
      <c r="EF5" s="876"/>
      <c r="EG5" s="876"/>
      <c r="EH5" s="881" t="s">
        <v>736</v>
      </c>
      <c r="EI5" s="882"/>
      <c r="EJ5" s="882"/>
      <c r="EK5" s="875" t="s">
        <v>737</v>
      </c>
      <c r="EL5" s="876"/>
      <c r="EM5" s="876"/>
      <c r="EN5" s="881" t="s">
        <v>738</v>
      </c>
      <c r="EO5" s="882"/>
      <c r="EP5" s="882"/>
      <c r="EQ5" s="875" t="s">
        <v>739</v>
      </c>
      <c r="ER5" s="876"/>
      <c r="ES5" s="876"/>
      <c r="ET5" s="881" t="s">
        <v>749</v>
      </c>
      <c r="EU5" s="882"/>
      <c r="EV5" s="882"/>
      <c r="EW5" s="875" t="s">
        <v>740</v>
      </c>
      <c r="EX5" s="876"/>
      <c r="EY5" s="876"/>
      <c r="EZ5" s="878" t="s">
        <v>741</v>
      </c>
      <c r="FA5" s="879"/>
      <c r="FB5" s="879"/>
      <c r="FC5" s="875" t="s">
        <v>742</v>
      </c>
      <c r="FD5" s="876"/>
      <c r="FE5" s="876"/>
      <c r="FF5" s="878" t="s">
        <v>743</v>
      </c>
      <c r="FG5" s="879"/>
      <c r="FH5" s="879"/>
      <c r="FI5" s="875" t="s">
        <v>744</v>
      </c>
      <c r="FJ5" s="876"/>
      <c r="FK5" s="876"/>
      <c r="FL5" s="878" t="s">
        <v>745</v>
      </c>
      <c r="FM5" s="879"/>
      <c r="FN5" s="879"/>
      <c r="FO5" s="875" t="s">
        <v>746</v>
      </c>
      <c r="FP5" s="876"/>
      <c r="FQ5" s="876"/>
      <c r="FR5" s="878" t="s">
        <v>747</v>
      </c>
      <c r="FS5" s="879"/>
      <c r="FT5" s="879"/>
      <c r="FU5" s="875" t="s">
        <v>748</v>
      </c>
      <c r="FV5" s="876"/>
      <c r="FW5" s="876"/>
      <c r="FX5" s="878" t="s">
        <v>1038</v>
      </c>
      <c r="FY5" s="879"/>
      <c r="FZ5" s="879"/>
    </row>
    <row r="6" spans="1:182" ht="15" customHeight="1">
      <c r="A6" s="886"/>
      <c r="B6" s="886"/>
      <c r="C6" s="872" t="s">
        <v>1018</v>
      </c>
      <c r="D6" s="873"/>
      <c r="E6" s="874"/>
      <c r="F6" s="869" t="s">
        <v>1018</v>
      </c>
      <c r="G6" s="870"/>
      <c r="H6" s="871"/>
      <c r="I6" s="872" t="s">
        <v>1018</v>
      </c>
      <c r="J6" s="873"/>
      <c r="K6" s="874"/>
      <c r="L6" s="869" t="s">
        <v>1018</v>
      </c>
      <c r="M6" s="870"/>
      <c r="N6" s="871"/>
      <c r="O6" s="872" t="s">
        <v>1018</v>
      </c>
      <c r="P6" s="873"/>
      <c r="Q6" s="874"/>
      <c r="R6" s="869" t="s">
        <v>1018</v>
      </c>
      <c r="S6" s="870"/>
      <c r="T6" s="871"/>
      <c r="U6" s="872" t="s">
        <v>1018</v>
      </c>
      <c r="V6" s="873"/>
      <c r="W6" s="874"/>
      <c r="X6" s="869" t="s">
        <v>1018</v>
      </c>
      <c r="Y6" s="870"/>
      <c r="Z6" s="871"/>
      <c r="AA6" s="872" t="s">
        <v>1018</v>
      </c>
      <c r="AB6" s="873"/>
      <c r="AC6" s="874"/>
      <c r="AD6" s="869" t="s">
        <v>1018</v>
      </c>
      <c r="AE6" s="870"/>
      <c r="AF6" s="871"/>
      <c r="AG6" s="872" t="s">
        <v>1018</v>
      </c>
      <c r="AH6" s="873"/>
      <c r="AI6" s="874"/>
      <c r="AJ6" s="869" t="s">
        <v>1018</v>
      </c>
      <c r="AK6" s="870"/>
      <c r="AL6" s="871"/>
      <c r="AM6" s="872" t="s">
        <v>1018</v>
      </c>
      <c r="AN6" s="873"/>
      <c r="AO6" s="874"/>
      <c r="AP6" s="869" t="s">
        <v>1018</v>
      </c>
      <c r="AQ6" s="870"/>
      <c r="AR6" s="871"/>
      <c r="AS6" s="869" t="s">
        <v>1018</v>
      </c>
      <c r="AT6" s="870"/>
      <c r="AU6" s="871"/>
      <c r="AV6" s="869" t="s">
        <v>1018</v>
      </c>
      <c r="AW6" s="870"/>
      <c r="AX6" s="871"/>
      <c r="AY6" s="872" t="s">
        <v>1018</v>
      </c>
      <c r="AZ6" s="873"/>
      <c r="BA6" s="874"/>
      <c r="BB6" s="869" t="s">
        <v>1018</v>
      </c>
      <c r="BC6" s="870"/>
      <c r="BD6" s="871"/>
      <c r="BE6" s="872" t="s">
        <v>1018</v>
      </c>
      <c r="BF6" s="873"/>
      <c r="BG6" s="874"/>
      <c r="BH6" s="869" t="s">
        <v>1018</v>
      </c>
      <c r="BI6" s="870"/>
      <c r="BJ6" s="871"/>
      <c r="BK6" s="872" t="s">
        <v>1018</v>
      </c>
      <c r="BL6" s="873"/>
      <c r="BM6" s="874"/>
      <c r="BN6" s="869" t="s">
        <v>1018</v>
      </c>
      <c r="BO6" s="870"/>
      <c r="BP6" s="871"/>
      <c r="BQ6" s="872" t="s">
        <v>1018</v>
      </c>
      <c r="BR6" s="873"/>
      <c r="BS6" s="874"/>
      <c r="BT6" s="869" t="s">
        <v>1018</v>
      </c>
      <c r="BU6" s="870"/>
      <c r="BV6" s="871"/>
      <c r="BW6" s="872" t="s">
        <v>1018</v>
      </c>
      <c r="BX6" s="873"/>
      <c r="BY6" s="874"/>
      <c r="BZ6" s="869" t="s">
        <v>1018</v>
      </c>
      <c r="CA6" s="870"/>
      <c r="CB6" s="871"/>
      <c r="CC6" s="872" t="s">
        <v>1018</v>
      </c>
      <c r="CD6" s="873"/>
      <c r="CE6" s="874"/>
      <c r="CF6" s="869" t="s">
        <v>1018</v>
      </c>
      <c r="CG6" s="870"/>
      <c r="CH6" s="871"/>
      <c r="CI6" s="872" t="s">
        <v>1018</v>
      </c>
      <c r="CJ6" s="873"/>
      <c r="CK6" s="874"/>
      <c r="CL6" s="869" t="s">
        <v>1018</v>
      </c>
      <c r="CM6" s="870"/>
      <c r="CN6" s="871"/>
      <c r="CO6" s="872" t="s">
        <v>1018</v>
      </c>
      <c r="CP6" s="873"/>
      <c r="CQ6" s="874"/>
      <c r="CR6" s="869" t="s">
        <v>1018</v>
      </c>
      <c r="CS6" s="870"/>
      <c r="CT6" s="871"/>
      <c r="CU6" s="872" t="s">
        <v>1018</v>
      </c>
      <c r="CV6" s="873"/>
      <c r="CW6" s="874"/>
      <c r="CX6" s="869" t="s">
        <v>1018</v>
      </c>
      <c r="CY6" s="870"/>
      <c r="CZ6" s="871"/>
      <c r="DA6" s="872" t="s">
        <v>1018</v>
      </c>
      <c r="DB6" s="873"/>
      <c r="DC6" s="874"/>
      <c r="DD6" s="869" t="s">
        <v>1018</v>
      </c>
      <c r="DE6" s="870"/>
      <c r="DF6" s="871"/>
      <c r="DG6" s="872" t="s">
        <v>1018</v>
      </c>
      <c r="DH6" s="873"/>
      <c r="DI6" s="874"/>
      <c r="DJ6" s="869" t="s">
        <v>1018</v>
      </c>
      <c r="DK6" s="870"/>
      <c r="DL6" s="871"/>
      <c r="DM6" s="872" t="s">
        <v>1018</v>
      </c>
      <c r="DN6" s="873"/>
      <c r="DO6" s="874"/>
      <c r="DP6" s="869" t="s">
        <v>1018</v>
      </c>
      <c r="DQ6" s="870"/>
      <c r="DR6" s="871"/>
      <c r="DS6" s="872" t="s">
        <v>1018</v>
      </c>
      <c r="DT6" s="873"/>
      <c r="DU6" s="874"/>
      <c r="DV6" s="869" t="s">
        <v>1018</v>
      </c>
      <c r="DW6" s="870"/>
      <c r="DX6" s="871"/>
      <c r="DY6" s="872" t="s">
        <v>1018</v>
      </c>
      <c r="DZ6" s="873"/>
      <c r="EA6" s="874"/>
      <c r="EB6" s="869" t="s">
        <v>1018</v>
      </c>
      <c r="EC6" s="870"/>
      <c r="ED6" s="871"/>
      <c r="EE6" s="872" t="s">
        <v>1018</v>
      </c>
      <c r="EF6" s="873"/>
      <c r="EG6" s="874"/>
      <c r="EH6" s="869" t="s">
        <v>1018</v>
      </c>
      <c r="EI6" s="870"/>
      <c r="EJ6" s="871"/>
      <c r="EK6" s="872" t="s">
        <v>1018</v>
      </c>
      <c r="EL6" s="873"/>
      <c r="EM6" s="874"/>
      <c r="EN6" s="869" t="s">
        <v>1018</v>
      </c>
      <c r="EO6" s="870"/>
      <c r="EP6" s="871"/>
      <c r="EQ6" s="872" t="s">
        <v>1018</v>
      </c>
      <c r="ER6" s="873"/>
      <c r="ES6" s="874"/>
      <c r="ET6" s="869" t="s">
        <v>1018</v>
      </c>
      <c r="EU6" s="870"/>
      <c r="EV6" s="871"/>
      <c r="EW6" s="872" t="s">
        <v>1018</v>
      </c>
      <c r="EX6" s="873"/>
      <c r="EY6" s="874"/>
      <c r="EZ6" s="869" t="s">
        <v>1018</v>
      </c>
      <c r="FA6" s="870"/>
      <c r="FB6" s="871"/>
      <c r="FC6" s="872" t="s">
        <v>1018</v>
      </c>
      <c r="FD6" s="873"/>
      <c r="FE6" s="874"/>
      <c r="FF6" s="869" t="s">
        <v>1018</v>
      </c>
      <c r="FG6" s="870"/>
      <c r="FH6" s="871"/>
      <c r="FI6" s="872" t="s">
        <v>1018</v>
      </c>
      <c r="FJ6" s="873"/>
      <c r="FK6" s="874"/>
      <c r="FL6" s="869" t="s">
        <v>1018</v>
      </c>
      <c r="FM6" s="870"/>
      <c r="FN6" s="871"/>
      <c r="FO6" s="872" t="s">
        <v>1018</v>
      </c>
      <c r="FP6" s="873"/>
      <c r="FQ6" s="874"/>
      <c r="FR6" s="869" t="s">
        <v>1018</v>
      </c>
      <c r="FS6" s="870"/>
      <c r="FT6" s="871"/>
      <c r="FU6" s="872" t="s">
        <v>1018</v>
      </c>
      <c r="FV6" s="873"/>
      <c r="FW6" s="874"/>
      <c r="FX6" s="869" t="s">
        <v>1018</v>
      </c>
      <c r="FY6" s="870"/>
      <c r="FZ6" s="871"/>
    </row>
    <row r="7" spans="1:182">
      <c r="A7" s="851"/>
      <c r="B7" s="851"/>
      <c r="C7" s="851">
        <v>2020</v>
      </c>
      <c r="D7" s="851">
        <v>2021</v>
      </c>
      <c r="E7" s="851">
        <v>2022</v>
      </c>
      <c r="F7" s="851">
        <v>2020</v>
      </c>
      <c r="G7" s="851">
        <v>2021</v>
      </c>
      <c r="H7" s="851">
        <v>2022</v>
      </c>
      <c r="I7" s="851">
        <v>2020</v>
      </c>
      <c r="J7" s="851">
        <v>2021</v>
      </c>
      <c r="K7" s="851">
        <v>2022</v>
      </c>
      <c r="L7" s="851">
        <v>2020</v>
      </c>
      <c r="M7" s="851">
        <v>2021</v>
      </c>
      <c r="N7" s="851">
        <v>2022</v>
      </c>
      <c r="O7" s="851">
        <v>2020</v>
      </c>
      <c r="P7" s="851">
        <v>2021</v>
      </c>
      <c r="Q7" s="851">
        <v>2022</v>
      </c>
      <c r="R7" s="851">
        <v>2020</v>
      </c>
      <c r="S7" s="851">
        <v>2021</v>
      </c>
      <c r="T7" s="851">
        <v>2022</v>
      </c>
      <c r="U7" s="851">
        <v>2020</v>
      </c>
      <c r="V7" s="851">
        <v>2021</v>
      </c>
      <c r="W7" s="851">
        <v>2022</v>
      </c>
      <c r="X7" s="851">
        <v>2020</v>
      </c>
      <c r="Y7" s="851">
        <v>2021</v>
      </c>
      <c r="Z7" s="851">
        <v>2022</v>
      </c>
      <c r="AA7" s="851">
        <v>2020</v>
      </c>
      <c r="AB7" s="851">
        <v>2021</v>
      </c>
      <c r="AC7" s="851">
        <v>2022</v>
      </c>
      <c r="AD7" s="851">
        <v>2020</v>
      </c>
      <c r="AE7" s="851">
        <v>2021</v>
      </c>
      <c r="AF7" s="851">
        <v>2022</v>
      </c>
      <c r="AG7" s="851">
        <v>2020</v>
      </c>
      <c r="AH7" s="851">
        <v>2021</v>
      </c>
      <c r="AI7" s="851">
        <v>2022</v>
      </c>
      <c r="AJ7" s="851">
        <v>2020</v>
      </c>
      <c r="AK7" s="851">
        <v>2021</v>
      </c>
      <c r="AL7" s="851">
        <v>2022</v>
      </c>
      <c r="AM7" s="851">
        <v>2020</v>
      </c>
      <c r="AN7" s="851">
        <v>2021</v>
      </c>
      <c r="AO7" s="851">
        <v>2022</v>
      </c>
      <c r="AP7" s="851">
        <v>2020</v>
      </c>
      <c r="AQ7" s="851">
        <v>2021</v>
      </c>
      <c r="AR7" s="851">
        <v>2022</v>
      </c>
      <c r="AS7" s="851">
        <v>2020</v>
      </c>
      <c r="AT7" s="851">
        <v>2021</v>
      </c>
      <c r="AU7" s="851">
        <v>2022</v>
      </c>
      <c r="AV7" s="851">
        <v>2020</v>
      </c>
      <c r="AW7" s="851">
        <v>2021</v>
      </c>
      <c r="AX7" s="851">
        <v>2022</v>
      </c>
      <c r="AY7" s="851">
        <v>2020</v>
      </c>
      <c r="AZ7" s="851">
        <v>2021</v>
      </c>
      <c r="BA7" s="851">
        <v>2022</v>
      </c>
      <c r="BB7" s="851">
        <v>2020</v>
      </c>
      <c r="BC7" s="851">
        <v>2021</v>
      </c>
      <c r="BD7" s="851">
        <v>2022</v>
      </c>
      <c r="BE7" s="851">
        <v>2020</v>
      </c>
      <c r="BF7" s="851">
        <v>2021</v>
      </c>
      <c r="BG7" s="851">
        <v>2022</v>
      </c>
      <c r="BH7" s="851">
        <v>2020</v>
      </c>
      <c r="BI7" s="851">
        <v>2021</v>
      </c>
      <c r="BJ7" s="851">
        <v>2022</v>
      </c>
      <c r="BK7" s="851">
        <v>2020</v>
      </c>
      <c r="BL7" s="851">
        <v>2021</v>
      </c>
      <c r="BM7" s="851">
        <v>2022</v>
      </c>
      <c r="BN7" s="851">
        <v>2020</v>
      </c>
      <c r="BO7" s="851">
        <v>2021</v>
      </c>
      <c r="BP7" s="851">
        <v>2022</v>
      </c>
      <c r="BQ7" s="851">
        <v>2020</v>
      </c>
      <c r="BR7" s="851">
        <v>2021</v>
      </c>
      <c r="BS7" s="851">
        <v>2022</v>
      </c>
      <c r="BT7" s="851">
        <v>2020</v>
      </c>
      <c r="BU7" s="851">
        <v>2021</v>
      </c>
      <c r="BV7" s="851">
        <v>2022</v>
      </c>
      <c r="BW7" s="851">
        <v>2020</v>
      </c>
      <c r="BX7" s="851">
        <v>2021</v>
      </c>
      <c r="BY7" s="851">
        <v>2022</v>
      </c>
      <c r="BZ7" s="851">
        <v>2020</v>
      </c>
      <c r="CA7" s="851">
        <v>2021</v>
      </c>
      <c r="CB7" s="851">
        <v>2022</v>
      </c>
      <c r="CC7" s="851">
        <v>2020</v>
      </c>
      <c r="CD7" s="851">
        <v>2021</v>
      </c>
      <c r="CE7" s="851">
        <v>2022</v>
      </c>
      <c r="CF7" s="851">
        <v>2020</v>
      </c>
      <c r="CG7" s="851">
        <v>2021</v>
      </c>
      <c r="CH7" s="851">
        <v>2022</v>
      </c>
      <c r="CI7" s="851">
        <v>2020</v>
      </c>
      <c r="CJ7" s="851">
        <v>2021</v>
      </c>
      <c r="CK7" s="851">
        <v>2022</v>
      </c>
      <c r="CL7" s="851">
        <v>2020</v>
      </c>
      <c r="CM7" s="851">
        <v>2021</v>
      </c>
      <c r="CN7" s="851">
        <v>2022</v>
      </c>
      <c r="CO7" s="851">
        <v>2020</v>
      </c>
      <c r="CP7" s="851">
        <v>2021</v>
      </c>
      <c r="CQ7" s="851">
        <v>2022</v>
      </c>
      <c r="CR7" s="851">
        <v>2020</v>
      </c>
      <c r="CS7" s="851">
        <v>2021</v>
      </c>
      <c r="CT7" s="851">
        <v>2022</v>
      </c>
      <c r="CU7" s="851">
        <v>2020</v>
      </c>
      <c r="CV7" s="851">
        <v>2021</v>
      </c>
      <c r="CW7" s="851">
        <v>2022</v>
      </c>
      <c r="CX7" s="851">
        <v>2020</v>
      </c>
      <c r="CY7" s="851">
        <v>2021</v>
      </c>
      <c r="CZ7" s="851">
        <v>2022</v>
      </c>
      <c r="DA7" s="851">
        <v>2020</v>
      </c>
      <c r="DB7" s="851">
        <v>2021</v>
      </c>
      <c r="DC7" s="851">
        <v>2022</v>
      </c>
      <c r="DD7" s="851">
        <v>2020</v>
      </c>
      <c r="DE7" s="851">
        <v>2021</v>
      </c>
      <c r="DF7" s="851">
        <v>2022</v>
      </c>
      <c r="DG7" s="851">
        <v>2020</v>
      </c>
      <c r="DH7" s="851">
        <v>2021</v>
      </c>
      <c r="DI7" s="851">
        <v>2022</v>
      </c>
      <c r="DJ7" s="851">
        <v>2020</v>
      </c>
      <c r="DK7" s="851">
        <v>2021</v>
      </c>
      <c r="DL7" s="851">
        <v>2022</v>
      </c>
      <c r="DM7" s="851">
        <v>2020</v>
      </c>
      <c r="DN7" s="851">
        <v>2021</v>
      </c>
      <c r="DO7" s="851">
        <v>2022</v>
      </c>
      <c r="DP7" s="851">
        <v>2020</v>
      </c>
      <c r="DQ7" s="851">
        <v>2021</v>
      </c>
      <c r="DR7" s="851">
        <v>2022</v>
      </c>
      <c r="DS7" s="851">
        <v>2020</v>
      </c>
      <c r="DT7" s="851">
        <v>2021</v>
      </c>
      <c r="DU7" s="851">
        <v>2022</v>
      </c>
      <c r="DV7" s="851">
        <v>2020</v>
      </c>
      <c r="DW7" s="851">
        <v>2021</v>
      </c>
      <c r="DX7" s="851">
        <v>2022</v>
      </c>
      <c r="DY7" s="851">
        <v>2020</v>
      </c>
      <c r="DZ7" s="851">
        <v>2021</v>
      </c>
      <c r="EA7" s="851">
        <v>2022</v>
      </c>
      <c r="EB7" s="851">
        <v>2020</v>
      </c>
      <c r="EC7" s="851">
        <v>2021</v>
      </c>
      <c r="ED7" s="851">
        <v>2022</v>
      </c>
      <c r="EE7" s="851">
        <v>2020</v>
      </c>
      <c r="EF7" s="851">
        <v>2021</v>
      </c>
      <c r="EG7" s="851">
        <v>2022</v>
      </c>
      <c r="EH7" s="851">
        <v>2020</v>
      </c>
      <c r="EI7" s="851">
        <v>2021</v>
      </c>
      <c r="EJ7" s="851">
        <v>2022</v>
      </c>
      <c r="EK7" s="851">
        <v>2020</v>
      </c>
      <c r="EL7" s="851">
        <v>2021</v>
      </c>
      <c r="EM7" s="851">
        <v>2022</v>
      </c>
      <c r="EN7" s="851">
        <v>2020</v>
      </c>
      <c r="EO7" s="851">
        <v>2021</v>
      </c>
      <c r="EP7" s="851">
        <v>2022</v>
      </c>
      <c r="EQ7" s="851">
        <v>2020</v>
      </c>
      <c r="ER7" s="851">
        <v>2021</v>
      </c>
      <c r="ES7" s="851">
        <v>2022</v>
      </c>
      <c r="ET7" s="851">
        <v>2020</v>
      </c>
      <c r="EU7" s="851">
        <v>2021</v>
      </c>
      <c r="EV7" s="851">
        <v>2022</v>
      </c>
      <c r="EW7" s="851">
        <v>2020</v>
      </c>
      <c r="EX7" s="851">
        <v>2021</v>
      </c>
      <c r="EY7" s="851">
        <v>2022</v>
      </c>
      <c r="EZ7" s="851">
        <v>2020</v>
      </c>
      <c r="FA7" s="851">
        <v>2021</v>
      </c>
      <c r="FB7" s="851">
        <v>2022</v>
      </c>
      <c r="FC7" s="851">
        <v>2020</v>
      </c>
      <c r="FD7" s="851">
        <v>2021</v>
      </c>
      <c r="FE7" s="851">
        <v>2022</v>
      </c>
      <c r="FF7" s="851">
        <v>2020</v>
      </c>
      <c r="FG7" s="851">
        <v>2021</v>
      </c>
      <c r="FH7" s="851">
        <v>2022</v>
      </c>
      <c r="FI7" s="851">
        <v>2020</v>
      </c>
      <c r="FJ7" s="851">
        <v>2021</v>
      </c>
      <c r="FK7" s="851">
        <v>2022</v>
      </c>
      <c r="FL7" s="851">
        <v>2020</v>
      </c>
      <c r="FM7" s="851">
        <v>2021</v>
      </c>
      <c r="FN7" s="851">
        <v>2022</v>
      </c>
      <c r="FO7" s="851">
        <v>2020</v>
      </c>
      <c r="FP7" s="851">
        <v>2021</v>
      </c>
      <c r="FQ7" s="851">
        <v>2022</v>
      </c>
      <c r="FR7" s="851">
        <v>2020</v>
      </c>
      <c r="FS7" s="851">
        <v>2021</v>
      </c>
      <c r="FT7" s="851">
        <v>2022</v>
      </c>
      <c r="FU7" s="851">
        <v>2020</v>
      </c>
      <c r="FV7" s="851">
        <v>2021</v>
      </c>
      <c r="FW7" s="851">
        <v>2022</v>
      </c>
      <c r="FX7" s="851">
        <v>2020</v>
      </c>
      <c r="FY7" s="851">
        <v>2021</v>
      </c>
      <c r="FZ7" s="851">
        <v>2022</v>
      </c>
    </row>
    <row r="8" spans="1:182" s="258" customFormat="1" ht="41.25" customHeight="1">
      <c r="A8" s="464" t="s">
        <v>1025</v>
      </c>
      <c r="FY8" s="742"/>
    </row>
    <row r="9" spans="1:182">
      <c r="A9" s="103" t="s">
        <v>691</v>
      </c>
      <c r="B9" s="96"/>
      <c r="C9" s="111">
        <f>SUM(C10:C23)</f>
        <v>223</v>
      </c>
      <c r="D9" s="111">
        <f t="shared" ref="D9:E9" si="0">SUM(D10:D23)</f>
        <v>223</v>
      </c>
      <c r="E9" s="111">
        <f t="shared" si="0"/>
        <v>223</v>
      </c>
      <c r="F9" s="111">
        <f>SUM(F10:F23)</f>
        <v>446</v>
      </c>
      <c r="G9" s="111">
        <f t="shared" ref="G9:H9" si="1">SUM(G10:G23)</f>
        <v>446</v>
      </c>
      <c r="H9" s="111">
        <f t="shared" si="1"/>
        <v>446</v>
      </c>
      <c r="I9" s="111">
        <f>SUM(I10:I23)</f>
        <v>276</v>
      </c>
      <c r="J9" s="111">
        <f t="shared" ref="J9:K9" si="2">SUM(J10:J23)</f>
        <v>276</v>
      </c>
      <c r="K9" s="111">
        <f t="shared" si="2"/>
        <v>276</v>
      </c>
      <c r="L9" s="111">
        <f>SUM(L10:L23)</f>
        <v>0</v>
      </c>
      <c r="M9" s="111">
        <f t="shared" ref="M9:N9" si="3">SUM(M10:M23)</f>
        <v>0</v>
      </c>
      <c r="N9" s="111">
        <f t="shared" si="3"/>
        <v>0</v>
      </c>
      <c r="O9" s="111">
        <f>SUM(O10:O23)</f>
        <v>131</v>
      </c>
      <c r="P9" s="111">
        <f t="shared" ref="P9:Q9" si="4">SUM(P10:P23)</f>
        <v>131</v>
      </c>
      <c r="Q9" s="111">
        <f t="shared" si="4"/>
        <v>131</v>
      </c>
      <c r="R9" s="111">
        <f>SUM(R10:R23)</f>
        <v>151</v>
      </c>
      <c r="S9" s="111">
        <f t="shared" ref="S9:T9" si="5">SUM(S10:S23)</f>
        <v>151</v>
      </c>
      <c r="T9" s="111">
        <f t="shared" si="5"/>
        <v>151</v>
      </c>
      <c r="U9" s="111">
        <f>SUM(U10:U23)</f>
        <v>50</v>
      </c>
      <c r="V9" s="111">
        <f t="shared" ref="V9:W9" si="6">SUM(V10:V23)</f>
        <v>50</v>
      </c>
      <c r="W9" s="111">
        <f t="shared" si="6"/>
        <v>50</v>
      </c>
      <c r="X9" s="111">
        <f>SUM(X10:X23)</f>
        <v>167</v>
      </c>
      <c r="Y9" s="111">
        <f t="shared" ref="Y9:Z9" si="7">SUM(Y10:Y23)</f>
        <v>167</v>
      </c>
      <c r="Z9" s="111">
        <f t="shared" si="7"/>
        <v>167</v>
      </c>
      <c r="AA9" s="111">
        <f>SUM(AA10:AA23)</f>
        <v>0</v>
      </c>
      <c r="AB9" s="111">
        <f t="shared" ref="AB9:AC9" si="8">SUM(AB10:AB23)</f>
        <v>0</v>
      </c>
      <c r="AC9" s="111">
        <f t="shared" si="8"/>
        <v>0</v>
      </c>
      <c r="AD9" s="111">
        <f>SUM(AD10:AD23)</f>
        <v>121</v>
      </c>
      <c r="AE9" s="111">
        <f t="shared" ref="AE9:AF9" si="9">SUM(AE10:AE23)</f>
        <v>121</v>
      </c>
      <c r="AF9" s="111">
        <f t="shared" si="9"/>
        <v>121</v>
      </c>
      <c r="AG9" s="111">
        <f>SUM(AG10:AG23)</f>
        <v>338</v>
      </c>
      <c r="AH9" s="111">
        <f t="shared" ref="AH9:AI9" si="10">SUM(AH10:AH23)</f>
        <v>338</v>
      </c>
      <c r="AI9" s="111">
        <f t="shared" si="10"/>
        <v>338</v>
      </c>
      <c r="AJ9" s="111">
        <f>SUM(AJ10:AJ23)</f>
        <v>170</v>
      </c>
      <c r="AK9" s="111">
        <f t="shared" ref="AK9:AL9" si="11">SUM(AK10:AK23)</f>
        <v>170</v>
      </c>
      <c r="AL9" s="111">
        <f t="shared" si="11"/>
        <v>170</v>
      </c>
      <c r="AM9" s="111">
        <f>SUM(AM10:AM23)</f>
        <v>53</v>
      </c>
      <c r="AN9" s="111">
        <f t="shared" ref="AN9:AO9" si="12">SUM(AN10:AN23)</f>
        <v>53</v>
      </c>
      <c r="AO9" s="111">
        <f t="shared" si="12"/>
        <v>53</v>
      </c>
      <c r="AP9" s="111">
        <f>SUM(AP10:AP23)</f>
        <v>239</v>
      </c>
      <c r="AQ9" s="111">
        <f t="shared" ref="AQ9:AR9" si="13">SUM(AQ10:AQ23)</f>
        <v>239</v>
      </c>
      <c r="AR9" s="111">
        <f t="shared" si="13"/>
        <v>239</v>
      </c>
      <c r="AS9" s="111">
        <f>SUM(AS10:AS23)</f>
        <v>318</v>
      </c>
      <c r="AT9" s="111">
        <f t="shared" ref="AT9:AU9" si="14">SUM(AT10:AT23)</f>
        <v>318</v>
      </c>
      <c r="AU9" s="111">
        <f t="shared" si="14"/>
        <v>318</v>
      </c>
      <c r="AV9" s="111">
        <f>SUM(AV10:AV23)</f>
        <v>107</v>
      </c>
      <c r="AW9" s="111">
        <f t="shared" ref="AW9:AX9" si="15">SUM(AW10:AW23)</f>
        <v>107</v>
      </c>
      <c r="AX9" s="111">
        <f t="shared" si="15"/>
        <v>107</v>
      </c>
      <c r="AY9" s="111">
        <f>SUM(AY10:AY23)</f>
        <v>179</v>
      </c>
      <c r="AZ9" s="111">
        <f t="shared" ref="AZ9:BA9" si="16">SUM(AZ10:AZ23)</f>
        <v>179</v>
      </c>
      <c r="BA9" s="111">
        <f t="shared" si="16"/>
        <v>179</v>
      </c>
      <c r="BB9" s="111">
        <f>SUM(BB10:BB23)</f>
        <v>298</v>
      </c>
      <c r="BC9" s="111">
        <f t="shared" ref="BC9:BD9" si="17">SUM(BC10:BC23)</f>
        <v>298</v>
      </c>
      <c r="BD9" s="111">
        <f t="shared" si="17"/>
        <v>298</v>
      </c>
      <c r="BE9" s="111">
        <f>SUM(BE10:BE23)</f>
        <v>153</v>
      </c>
      <c r="BF9" s="111">
        <f t="shared" ref="BF9:BG9" si="18">SUM(BF10:BF23)</f>
        <v>153</v>
      </c>
      <c r="BG9" s="111">
        <f t="shared" si="18"/>
        <v>153</v>
      </c>
      <c r="BH9" s="111">
        <f>SUM(BH10:BH23)</f>
        <v>95</v>
      </c>
      <c r="BI9" s="111">
        <f t="shared" ref="BI9:BJ9" si="19">SUM(BI10:BI23)</f>
        <v>95</v>
      </c>
      <c r="BJ9" s="111">
        <f t="shared" si="19"/>
        <v>95</v>
      </c>
      <c r="BK9" s="111">
        <f>SUM(BK10:BK23)</f>
        <v>208</v>
      </c>
      <c r="BL9" s="111">
        <f t="shared" ref="BL9:BM9" si="20">SUM(BL10:BL23)</f>
        <v>208</v>
      </c>
      <c r="BM9" s="111">
        <f t="shared" si="20"/>
        <v>208</v>
      </c>
      <c r="BN9" s="111">
        <f>SUM(BN10:BN23)</f>
        <v>277</v>
      </c>
      <c r="BO9" s="111">
        <f t="shared" ref="BO9:BP9" si="21">SUM(BO10:BO23)</f>
        <v>277</v>
      </c>
      <c r="BP9" s="111">
        <f t="shared" si="21"/>
        <v>277</v>
      </c>
      <c r="BQ9" s="111">
        <f>SUM(BQ10:BQ23)</f>
        <v>429</v>
      </c>
      <c r="BR9" s="111">
        <f t="shared" ref="BR9:BS9" si="22">SUM(BR10:BR23)</f>
        <v>429</v>
      </c>
      <c r="BS9" s="111">
        <f t="shared" si="22"/>
        <v>429</v>
      </c>
      <c r="BT9" s="111">
        <f>SUM(BT10:BT23)</f>
        <v>176</v>
      </c>
      <c r="BU9" s="111">
        <f t="shared" ref="BU9:BV9" si="23">SUM(BU10:BU23)</f>
        <v>176</v>
      </c>
      <c r="BV9" s="111">
        <f t="shared" si="23"/>
        <v>176</v>
      </c>
      <c r="BW9" s="111">
        <f>SUM(BW10:BW23)</f>
        <v>118</v>
      </c>
      <c r="BX9" s="111">
        <f t="shared" ref="BX9:BY9" si="24">SUM(BX10:BX23)</f>
        <v>118</v>
      </c>
      <c r="BY9" s="111">
        <f t="shared" si="24"/>
        <v>118</v>
      </c>
      <c r="BZ9" s="111">
        <f>SUM(BZ10:BZ23)</f>
        <v>316</v>
      </c>
      <c r="CA9" s="111">
        <f t="shared" ref="CA9:CB9" si="25">SUM(CA10:CA23)</f>
        <v>316</v>
      </c>
      <c r="CB9" s="111">
        <f t="shared" si="25"/>
        <v>316</v>
      </c>
      <c r="CC9" s="111">
        <f>SUM(CC10:CC23)</f>
        <v>321</v>
      </c>
      <c r="CD9" s="111">
        <f t="shared" ref="CD9:CE9" si="26">SUM(CD10:CD23)</f>
        <v>321</v>
      </c>
      <c r="CE9" s="111">
        <f t="shared" si="26"/>
        <v>321</v>
      </c>
      <c r="CF9" s="111">
        <f>SUM(CF10:CF23)</f>
        <v>0</v>
      </c>
      <c r="CG9" s="111">
        <f t="shared" ref="CG9:CH9" si="27">SUM(CG10:CG23)</f>
        <v>0</v>
      </c>
      <c r="CH9" s="111">
        <f t="shared" si="27"/>
        <v>0</v>
      </c>
      <c r="CI9" s="111">
        <f>SUM(CI10:CI23)</f>
        <v>176</v>
      </c>
      <c r="CJ9" s="111">
        <f t="shared" ref="CJ9:CK9" si="28">SUM(CJ10:CJ23)</f>
        <v>176</v>
      </c>
      <c r="CK9" s="111">
        <f t="shared" si="28"/>
        <v>176</v>
      </c>
      <c r="CL9" s="111">
        <f>SUM(CL10:CL23)</f>
        <v>363</v>
      </c>
      <c r="CM9" s="111">
        <f t="shared" ref="CM9:CN9" si="29">SUM(CM10:CM23)</f>
        <v>363</v>
      </c>
      <c r="CN9" s="111">
        <f t="shared" si="29"/>
        <v>363</v>
      </c>
      <c r="CO9" s="111">
        <f>SUM(CO10:CO23)</f>
        <v>310</v>
      </c>
      <c r="CP9" s="111">
        <f t="shared" ref="CP9:CQ9" si="30">SUM(CP10:CP23)</f>
        <v>310</v>
      </c>
      <c r="CQ9" s="111">
        <f t="shared" si="30"/>
        <v>310</v>
      </c>
      <c r="CR9" s="111">
        <f>SUM(CR10:CR23)</f>
        <v>238</v>
      </c>
      <c r="CS9" s="111">
        <f t="shared" ref="CS9:CT9" si="31">SUM(CS10:CS23)</f>
        <v>238</v>
      </c>
      <c r="CT9" s="111">
        <f t="shared" si="31"/>
        <v>238</v>
      </c>
      <c r="CU9" s="111">
        <f>SUM(CU10:CU23)</f>
        <v>198</v>
      </c>
      <c r="CV9" s="111">
        <f t="shared" ref="CV9:CW9" si="32">SUM(CV10:CV23)</f>
        <v>198</v>
      </c>
      <c r="CW9" s="111">
        <f t="shared" si="32"/>
        <v>198</v>
      </c>
      <c r="CX9" s="111">
        <f>SUM(CX10:CX23)</f>
        <v>143</v>
      </c>
      <c r="CY9" s="111">
        <f t="shared" ref="CY9:CZ9" si="33">SUM(CY10:CY23)</f>
        <v>143</v>
      </c>
      <c r="CZ9" s="111">
        <f t="shared" si="33"/>
        <v>143</v>
      </c>
      <c r="DA9" s="111">
        <f>SUM(DA10:DA23)</f>
        <v>313</v>
      </c>
      <c r="DB9" s="111">
        <f t="shared" ref="DB9:DC9" si="34">SUM(DB10:DB23)</f>
        <v>313</v>
      </c>
      <c r="DC9" s="111">
        <f t="shared" si="34"/>
        <v>313</v>
      </c>
      <c r="DD9" s="111">
        <f>SUM(DD10:DD23)</f>
        <v>102</v>
      </c>
      <c r="DE9" s="111">
        <f t="shared" ref="DE9:DF9" si="35">SUM(DE10:DE23)</f>
        <v>102</v>
      </c>
      <c r="DF9" s="111">
        <f t="shared" si="35"/>
        <v>102</v>
      </c>
      <c r="DG9" s="111">
        <f>SUM(DG10:DG23)</f>
        <v>171</v>
      </c>
      <c r="DH9" s="111">
        <f t="shared" ref="DH9:DI9" si="36">SUM(DH10:DH23)</f>
        <v>171</v>
      </c>
      <c r="DI9" s="111">
        <f t="shared" si="36"/>
        <v>171</v>
      </c>
      <c r="DJ9" s="111">
        <f>SUM(DJ10:DJ23)</f>
        <v>480</v>
      </c>
      <c r="DK9" s="111">
        <f t="shared" ref="DK9:DL9" si="37">SUM(DK10:DK23)</f>
        <v>480</v>
      </c>
      <c r="DL9" s="111">
        <f t="shared" si="37"/>
        <v>480</v>
      </c>
      <c r="DM9" s="111">
        <f>SUM(DM10:DM23)</f>
        <v>150</v>
      </c>
      <c r="DN9" s="111">
        <f t="shared" ref="DN9:DO9" si="38">SUM(DN10:DN23)</f>
        <v>150</v>
      </c>
      <c r="DO9" s="111">
        <f t="shared" si="38"/>
        <v>150</v>
      </c>
      <c r="DP9" s="111">
        <f>SUM(DP10:DP23)</f>
        <v>141</v>
      </c>
      <c r="DQ9" s="111">
        <f t="shared" ref="DQ9:DR9" si="39">SUM(DQ10:DQ23)</f>
        <v>141</v>
      </c>
      <c r="DR9" s="111">
        <f t="shared" si="39"/>
        <v>141</v>
      </c>
      <c r="DS9" s="111">
        <f>SUM(DS10:DS23)</f>
        <v>229</v>
      </c>
      <c r="DT9" s="111">
        <f t="shared" ref="DT9:DU9" si="40">SUM(DT10:DT23)</f>
        <v>229</v>
      </c>
      <c r="DU9" s="111">
        <f t="shared" si="40"/>
        <v>229</v>
      </c>
      <c r="DV9" s="111">
        <f>SUM(DV10:DV23)</f>
        <v>72</v>
      </c>
      <c r="DW9" s="111">
        <f t="shared" ref="DW9:DX9" si="41">SUM(DW10:DW23)</f>
        <v>72</v>
      </c>
      <c r="DX9" s="111">
        <f t="shared" si="41"/>
        <v>72</v>
      </c>
      <c r="DY9" s="111">
        <f>SUM(DY10:DY23)</f>
        <v>165</v>
      </c>
      <c r="DZ9" s="111">
        <f t="shared" ref="DZ9:EA9" si="42">SUM(DZ10:DZ23)</f>
        <v>165</v>
      </c>
      <c r="EA9" s="111">
        <f t="shared" si="42"/>
        <v>165</v>
      </c>
      <c r="EB9" s="111">
        <f>SUM(EB10:EB23)</f>
        <v>0</v>
      </c>
      <c r="EC9" s="111">
        <f t="shared" ref="EC9:ED9" si="43">SUM(EC10:EC23)</f>
        <v>0</v>
      </c>
      <c r="ED9" s="111">
        <f t="shared" si="43"/>
        <v>0</v>
      </c>
      <c r="EE9" s="111">
        <f>SUM(EE10:EE23)</f>
        <v>230</v>
      </c>
      <c r="EF9" s="111">
        <f t="shared" ref="EF9:EG9" si="44">SUM(EF10:EF23)</f>
        <v>230</v>
      </c>
      <c r="EG9" s="111">
        <f t="shared" si="44"/>
        <v>230</v>
      </c>
      <c r="EH9" s="111">
        <f>SUM(EH10:EH23)</f>
        <v>165</v>
      </c>
      <c r="EI9" s="111">
        <f t="shared" ref="EI9:EJ9" si="45">SUM(EI10:EI23)</f>
        <v>165</v>
      </c>
      <c r="EJ9" s="111">
        <f t="shared" si="45"/>
        <v>165</v>
      </c>
      <c r="EK9" s="111">
        <f>SUM(EK10:EK23)</f>
        <v>173</v>
      </c>
      <c r="EL9" s="111">
        <f t="shared" ref="EL9:EM9" si="46">SUM(EL10:EL23)</f>
        <v>173</v>
      </c>
      <c r="EM9" s="111">
        <f t="shared" si="46"/>
        <v>173</v>
      </c>
      <c r="EN9" s="111">
        <f>SUM(EN10:EN23)</f>
        <v>152</v>
      </c>
      <c r="EO9" s="111">
        <f t="shared" ref="EO9:EP9" si="47">SUM(EO10:EO23)</f>
        <v>152</v>
      </c>
      <c r="EP9" s="111">
        <f t="shared" si="47"/>
        <v>152</v>
      </c>
      <c r="EQ9" s="111">
        <f>SUM(EQ10:EQ23)</f>
        <v>339</v>
      </c>
      <c r="ER9" s="111">
        <f t="shared" ref="ER9:ES9" si="48">SUM(ER10:ER23)</f>
        <v>339</v>
      </c>
      <c r="ES9" s="111">
        <f t="shared" si="48"/>
        <v>339</v>
      </c>
      <c r="ET9" s="111">
        <f>SUM(ET10:ET23)</f>
        <v>50</v>
      </c>
      <c r="EU9" s="111">
        <f t="shared" ref="EU9:EV9" si="49">SUM(EU10:EU23)</f>
        <v>50</v>
      </c>
      <c r="EV9" s="111">
        <f t="shared" si="49"/>
        <v>50</v>
      </c>
      <c r="EW9" s="111">
        <f>SUM(EW10:EW23)</f>
        <v>295</v>
      </c>
      <c r="EX9" s="111">
        <f t="shared" ref="EX9:EY9" si="50">SUM(EX10:EX23)</f>
        <v>295</v>
      </c>
      <c r="EY9" s="111">
        <f t="shared" si="50"/>
        <v>295</v>
      </c>
      <c r="EZ9" s="111">
        <f>SUM(EZ10:EZ23)</f>
        <v>319</v>
      </c>
      <c r="FA9" s="111">
        <f t="shared" ref="FA9:FB9" si="51">SUM(FA10:FA23)</f>
        <v>319</v>
      </c>
      <c r="FB9" s="111">
        <f t="shared" si="51"/>
        <v>319</v>
      </c>
      <c r="FC9" s="111">
        <f>SUM(FC10:FC23)</f>
        <v>175</v>
      </c>
      <c r="FD9" s="111">
        <f t="shared" ref="FD9:FE9" si="52">SUM(FD10:FD23)</f>
        <v>175</v>
      </c>
      <c r="FE9" s="111">
        <f t="shared" si="52"/>
        <v>175</v>
      </c>
      <c r="FF9" s="111">
        <f>SUM(FF10:FF23)</f>
        <v>274</v>
      </c>
      <c r="FG9" s="111">
        <f t="shared" ref="FG9:FH9" si="53">SUM(FG10:FG23)</f>
        <v>274</v>
      </c>
      <c r="FH9" s="111">
        <f t="shared" si="53"/>
        <v>274</v>
      </c>
      <c r="FI9" s="111">
        <f>SUM(FI10:FI23)</f>
        <v>188</v>
      </c>
      <c r="FJ9" s="111">
        <f t="shared" ref="FJ9:FK9" si="54">SUM(FJ10:FJ23)</f>
        <v>188</v>
      </c>
      <c r="FK9" s="111">
        <f t="shared" si="54"/>
        <v>188</v>
      </c>
      <c r="FL9" s="111">
        <f>SUM(FL10:FL23)</f>
        <v>349</v>
      </c>
      <c r="FM9" s="111">
        <f t="shared" ref="FM9:FN9" si="55">SUM(FM10:FM23)</f>
        <v>349</v>
      </c>
      <c r="FN9" s="111">
        <f t="shared" si="55"/>
        <v>349</v>
      </c>
      <c r="FO9" s="111">
        <f>SUM(FO10:FO23)</f>
        <v>322</v>
      </c>
      <c r="FP9" s="111">
        <f t="shared" ref="FP9:FQ9" si="56">SUM(FP10:FP23)</f>
        <v>322</v>
      </c>
      <c r="FQ9" s="111">
        <f t="shared" si="56"/>
        <v>322</v>
      </c>
      <c r="FR9" s="111">
        <f>SUM(FR10:FR23)</f>
        <v>566</v>
      </c>
      <c r="FS9" s="111">
        <f t="shared" ref="FS9:FT9" si="57">SUM(FS10:FS23)</f>
        <v>566</v>
      </c>
      <c r="FT9" s="111">
        <f t="shared" si="57"/>
        <v>566</v>
      </c>
      <c r="FU9" s="111">
        <f>SUM(FU10:FU23)</f>
        <v>357</v>
      </c>
      <c r="FV9" s="111">
        <f t="shared" ref="FV9:FW9" si="58">SUM(FV10:FV23)</f>
        <v>357</v>
      </c>
      <c r="FW9" s="111">
        <f t="shared" si="58"/>
        <v>357</v>
      </c>
      <c r="FX9" s="111">
        <f>SUM(FX10:FX23)</f>
        <v>12565</v>
      </c>
      <c r="FY9" s="111">
        <f>SUM(FY10:FY23)</f>
        <v>12565</v>
      </c>
      <c r="FZ9" s="111">
        <f t="shared" ref="FZ9" si="59">SUM(FZ10:FZ23)</f>
        <v>12565</v>
      </c>
    </row>
    <row r="10" spans="1:182" ht="36">
      <c r="A10" s="444" t="s">
        <v>414</v>
      </c>
      <c r="B10" s="12" t="s">
        <v>421</v>
      </c>
      <c r="C10" s="95">
        <v>54</v>
      </c>
      <c r="D10" s="95">
        <v>54</v>
      </c>
      <c r="E10" s="95">
        <v>54</v>
      </c>
      <c r="F10" s="95">
        <v>51</v>
      </c>
      <c r="G10" s="95">
        <v>51</v>
      </c>
      <c r="H10" s="95">
        <v>51</v>
      </c>
      <c r="I10" s="95"/>
      <c r="J10" s="95"/>
      <c r="K10" s="95"/>
      <c r="L10" s="95"/>
      <c r="M10" s="95"/>
      <c r="N10" s="95"/>
      <c r="O10" s="95"/>
      <c r="P10" s="95"/>
      <c r="Q10" s="95"/>
      <c r="R10" s="95"/>
      <c r="S10" s="95"/>
      <c r="T10" s="95"/>
      <c r="U10" s="95"/>
      <c r="V10" s="95"/>
      <c r="W10" s="95"/>
      <c r="X10" s="95">
        <v>27</v>
      </c>
      <c r="Y10" s="95">
        <v>27</v>
      </c>
      <c r="Z10" s="95">
        <v>27</v>
      </c>
      <c r="AA10" s="95">
        <f>16-16</f>
        <v>0</v>
      </c>
      <c r="AB10" s="95">
        <f t="shared" ref="AB10:AC10" si="60">16-16</f>
        <v>0</v>
      </c>
      <c r="AC10" s="95">
        <f t="shared" si="60"/>
        <v>0</v>
      </c>
      <c r="AD10" s="95"/>
      <c r="AE10" s="95"/>
      <c r="AF10" s="95"/>
      <c r="AG10" s="95">
        <v>57</v>
      </c>
      <c r="AH10" s="95">
        <v>57</v>
      </c>
      <c r="AI10" s="95">
        <v>57</v>
      </c>
      <c r="AJ10" s="95"/>
      <c r="AK10" s="95"/>
      <c r="AL10" s="95"/>
      <c r="AM10" s="95"/>
      <c r="AN10" s="95"/>
      <c r="AO10" s="95"/>
      <c r="AP10" s="95">
        <v>37</v>
      </c>
      <c r="AQ10" s="95">
        <v>37</v>
      </c>
      <c r="AR10" s="95">
        <v>37</v>
      </c>
      <c r="AS10" s="95">
        <v>44</v>
      </c>
      <c r="AT10" s="95">
        <v>44</v>
      </c>
      <c r="AU10" s="95">
        <v>44</v>
      </c>
      <c r="AV10" s="95">
        <v>27</v>
      </c>
      <c r="AW10" s="95">
        <v>27</v>
      </c>
      <c r="AX10" s="95">
        <v>27</v>
      </c>
      <c r="AY10" s="95">
        <v>28</v>
      </c>
      <c r="AZ10" s="95">
        <v>28</v>
      </c>
      <c r="BA10" s="95">
        <v>28</v>
      </c>
      <c r="BB10" s="95">
        <v>34</v>
      </c>
      <c r="BC10" s="95">
        <v>34</v>
      </c>
      <c r="BD10" s="95">
        <v>34</v>
      </c>
      <c r="BE10" s="95"/>
      <c r="BF10" s="95"/>
      <c r="BG10" s="95"/>
      <c r="BH10" s="95"/>
      <c r="BI10" s="95"/>
      <c r="BJ10" s="95"/>
      <c r="BK10" s="95">
        <v>56</v>
      </c>
      <c r="BL10" s="95">
        <v>56</v>
      </c>
      <c r="BM10" s="95">
        <v>56</v>
      </c>
      <c r="BN10" s="95">
        <v>25</v>
      </c>
      <c r="BO10" s="95">
        <v>25</v>
      </c>
      <c r="BP10" s="95">
        <v>25</v>
      </c>
      <c r="BQ10" s="95">
        <v>57</v>
      </c>
      <c r="BR10" s="95">
        <v>57</v>
      </c>
      <c r="BS10" s="95">
        <v>57</v>
      </c>
      <c r="BT10" s="95">
        <v>23</v>
      </c>
      <c r="BU10" s="95">
        <v>23</v>
      </c>
      <c r="BV10" s="95">
        <v>23</v>
      </c>
      <c r="BW10" s="95">
        <v>27</v>
      </c>
      <c r="BX10" s="95">
        <v>27</v>
      </c>
      <c r="BY10" s="95">
        <v>27</v>
      </c>
      <c r="BZ10" s="95">
        <v>51</v>
      </c>
      <c r="CA10" s="95">
        <v>51</v>
      </c>
      <c r="CB10" s="95">
        <v>51</v>
      </c>
      <c r="CC10" s="95">
        <v>95</v>
      </c>
      <c r="CD10" s="95">
        <v>95</v>
      </c>
      <c r="CE10" s="95">
        <v>95</v>
      </c>
      <c r="CF10" s="95">
        <f>32-32</f>
        <v>0</v>
      </c>
      <c r="CG10" s="95">
        <f t="shared" ref="CG10:CH10" si="61">32-32</f>
        <v>0</v>
      </c>
      <c r="CH10" s="95">
        <f t="shared" si="61"/>
        <v>0</v>
      </c>
      <c r="CI10" s="95">
        <v>34</v>
      </c>
      <c r="CJ10" s="95">
        <v>34</v>
      </c>
      <c r="CK10" s="95">
        <v>34</v>
      </c>
      <c r="CL10" s="95">
        <v>54</v>
      </c>
      <c r="CM10" s="95">
        <v>54</v>
      </c>
      <c r="CN10" s="95">
        <v>54</v>
      </c>
      <c r="CO10" s="95">
        <v>88</v>
      </c>
      <c r="CP10" s="95">
        <v>88</v>
      </c>
      <c r="CQ10" s="95">
        <v>88</v>
      </c>
      <c r="CR10" s="95">
        <v>27</v>
      </c>
      <c r="CS10" s="95">
        <v>27</v>
      </c>
      <c r="CT10" s="95">
        <v>27</v>
      </c>
      <c r="CU10" s="95">
        <v>43</v>
      </c>
      <c r="CV10" s="95">
        <v>43</v>
      </c>
      <c r="CW10" s="95">
        <v>43</v>
      </c>
      <c r="CX10" s="95">
        <v>21</v>
      </c>
      <c r="CY10" s="95">
        <v>21</v>
      </c>
      <c r="CZ10" s="95">
        <v>21</v>
      </c>
      <c r="DA10" s="95">
        <v>26</v>
      </c>
      <c r="DB10" s="95">
        <v>26</v>
      </c>
      <c r="DC10" s="95">
        <v>26</v>
      </c>
      <c r="DD10" s="95"/>
      <c r="DE10" s="95"/>
      <c r="DF10" s="95"/>
      <c r="DG10" s="95">
        <v>30</v>
      </c>
      <c r="DH10" s="95">
        <v>30</v>
      </c>
      <c r="DI10" s="95">
        <v>30</v>
      </c>
      <c r="DJ10" s="743">
        <v>82</v>
      </c>
      <c r="DK10" s="743">
        <v>82</v>
      </c>
      <c r="DL10" s="743">
        <v>82</v>
      </c>
      <c r="DM10" s="95"/>
      <c r="DN10" s="95"/>
      <c r="DO10" s="95"/>
      <c r="DP10" s="95"/>
      <c r="DQ10" s="95"/>
      <c r="DR10" s="95"/>
      <c r="DS10" s="95">
        <v>20</v>
      </c>
      <c r="DT10" s="95">
        <v>20</v>
      </c>
      <c r="DU10" s="95">
        <v>20</v>
      </c>
      <c r="DV10" s="95"/>
      <c r="DW10" s="95"/>
      <c r="DX10" s="95"/>
      <c r="DY10" s="95">
        <v>26</v>
      </c>
      <c r="DZ10" s="95">
        <v>26</v>
      </c>
      <c r="EA10" s="95">
        <v>26</v>
      </c>
      <c r="EB10" s="95">
        <f>27-27</f>
        <v>0</v>
      </c>
      <c r="EC10" s="95">
        <f t="shared" ref="EC10:ED10" si="62">27-27</f>
        <v>0</v>
      </c>
      <c r="ED10" s="95">
        <f t="shared" si="62"/>
        <v>0</v>
      </c>
      <c r="EE10" s="95">
        <v>35</v>
      </c>
      <c r="EF10" s="95">
        <v>35</v>
      </c>
      <c r="EG10" s="95">
        <v>35</v>
      </c>
      <c r="EH10" s="95">
        <v>25</v>
      </c>
      <c r="EI10" s="95">
        <v>25</v>
      </c>
      <c r="EJ10" s="95">
        <v>25</v>
      </c>
      <c r="EK10" s="95">
        <v>23</v>
      </c>
      <c r="EL10" s="95">
        <v>23</v>
      </c>
      <c r="EM10" s="95">
        <v>23</v>
      </c>
      <c r="EN10" s="95">
        <v>18</v>
      </c>
      <c r="EO10" s="95">
        <v>18</v>
      </c>
      <c r="EP10" s="95">
        <v>18</v>
      </c>
      <c r="EQ10" s="95">
        <v>28</v>
      </c>
      <c r="ER10" s="95">
        <v>28</v>
      </c>
      <c r="ES10" s="95">
        <v>28</v>
      </c>
      <c r="ET10" s="95">
        <v>11</v>
      </c>
      <c r="EU10" s="95">
        <v>11</v>
      </c>
      <c r="EV10" s="95">
        <v>11</v>
      </c>
      <c r="EW10" s="95">
        <v>24</v>
      </c>
      <c r="EX10" s="95">
        <v>24</v>
      </c>
      <c r="EY10" s="95">
        <v>24</v>
      </c>
      <c r="EZ10" s="95">
        <v>50</v>
      </c>
      <c r="FA10" s="95">
        <v>50</v>
      </c>
      <c r="FB10" s="95">
        <v>50</v>
      </c>
      <c r="FC10" s="95">
        <v>27</v>
      </c>
      <c r="FD10" s="95">
        <v>27</v>
      </c>
      <c r="FE10" s="95">
        <v>27</v>
      </c>
      <c r="FF10" s="95">
        <v>27</v>
      </c>
      <c r="FG10" s="95">
        <v>27</v>
      </c>
      <c r="FH10" s="95">
        <v>27</v>
      </c>
      <c r="FI10" s="95">
        <v>22</v>
      </c>
      <c r="FJ10" s="95">
        <v>22</v>
      </c>
      <c r="FK10" s="95">
        <v>22</v>
      </c>
      <c r="FL10" s="95">
        <v>56</v>
      </c>
      <c r="FM10" s="95">
        <v>56</v>
      </c>
      <c r="FN10" s="95">
        <v>56</v>
      </c>
      <c r="FO10" s="95">
        <v>56</v>
      </c>
      <c r="FP10" s="95">
        <v>56</v>
      </c>
      <c r="FQ10" s="95">
        <v>56</v>
      </c>
      <c r="FR10" s="95">
        <v>27</v>
      </c>
      <c r="FS10" s="95">
        <v>27</v>
      </c>
      <c r="FT10" s="95">
        <v>27</v>
      </c>
      <c r="FU10" s="95">
        <v>53</v>
      </c>
      <c r="FV10" s="95">
        <v>53</v>
      </c>
      <c r="FW10" s="95">
        <v>53</v>
      </c>
      <c r="FX10" s="127">
        <f t="shared" ref="FX10:FX23" si="63">C10+F10+I10+L10+O10+R10+U10+X10+AA10+AD10+AG10+AJ10+AM10+AP10+AS10+AV10+AY10+BB10+BE10+BH10+BK10+BN10+BQ10+BT10+BW10+BZ10+CC10+CF10+CI10+CL10+CO10+CR10+CU10+CX10+DA10+DD10+DG10+DJ10+DM10+DP10+DS10+DV10+DY10+EB10+EE10+EH10+EK10+EN10+EQ10+ET10+EW10+EZ10+FC10+FF10+FI10+FL10+FO10+FR10+FU10</f>
        <v>1626</v>
      </c>
      <c r="FY10" s="127">
        <f t="shared" ref="FY10:FY23" si="64">D10+G10+J10+M10+P10+S10+V10+Y10+AB10+AE10+AH10+AK10+AN10+AQ10+AT10+AW10+AZ10+BC10+BF10+BI10+BL10+BO10+BR10+BU10+BX10+CA10+CD10+CG10+CJ10+CM10+CP10+CS10+CV10+CY10+DB10+DE10+DH10+DK10+DN10+DQ10+DT10+DW10+DZ10+EC10+EF10+EI10+EL10+EO10+ER10+EU10+EX10+FA10+FD10+FG10+FJ10+FM10+FP10+FS10+FV10</f>
        <v>1626</v>
      </c>
      <c r="FZ10" s="127">
        <f t="shared" ref="FZ10:FZ23" si="65">E10+H10+K10+N10+Q10+T10+W10+Z10+AC10+AF10+AI10+AL10+AO10+AR10+AU10+AX10+BA10+BD10+BG10+BJ10+BM10+BP10+BS10+BV10+BY10+CB10+CE10+CH10+CK10+CN10+CQ10+CT10+CW10+CZ10+DC10+DF10+DI10+DL10+DO10+DR10+DU10+DX10+EA10+ED10+EG10+EJ10+EM10+EP10+ES10+EV10+EY10+FB10+FE10+FH10+FK10+FN10+FQ10+FT10+FW10</f>
        <v>1626</v>
      </c>
    </row>
    <row r="11" spans="1:182" ht="36">
      <c r="A11" s="444" t="s">
        <v>406</v>
      </c>
      <c r="B11" s="12" t="s">
        <v>424</v>
      </c>
      <c r="C11" s="95">
        <v>169</v>
      </c>
      <c r="D11" s="95">
        <v>169</v>
      </c>
      <c r="E11" s="95">
        <v>169</v>
      </c>
      <c r="F11" s="95">
        <v>329</v>
      </c>
      <c r="G11" s="95">
        <v>329</v>
      </c>
      <c r="H11" s="95">
        <v>329</v>
      </c>
      <c r="I11" s="95">
        <v>276</v>
      </c>
      <c r="J11" s="95">
        <v>276</v>
      </c>
      <c r="K11" s="95">
        <v>276</v>
      </c>
      <c r="L11" s="95"/>
      <c r="M11" s="95"/>
      <c r="N11" s="95"/>
      <c r="O11" s="95">
        <v>131</v>
      </c>
      <c r="P11" s="95">
        <v>131</v>
      </c>
      <c r="Q11" s="95">
        <v>131</v>
      </c>
      <c r="R11" s="95">
        <v>100</v>
      </c>
      <c r="S11" s="95">
        <v>100</v>
      </c>
      <c r="T11" s="95">
        <v>100</v>
      </c>
      <c r="U11" s="95"/>
      <c r="V11" s="95"/>
      <c r="W11" s="95"/>
      <c r="X11" s="743">
        <v>140</v>
      </c>
      <c r="Y11" s="743">
        <v>140</v>
      </c>
      <c r="Z11" s="743">
        <v>140</v>
      </c>
      <c r="AA11" s="95">
        <f>119-119</f>
        <v>0</v>
      </c>
      <c r="AB11" s="95">
        <f t="shared" ref="AB11:AC11" si="66">119-119</f>
        <v>0</v>
      </c>
      <c r="AC11" s="95">
        <f t="shared" si="66"/>
        <v>0</v>
      </c>
      <c r="AD11" s="743">
        <v>121</v>
      </c>
      <c r="AE11" s="743">
        <v>121</v>
      </c>
      <c r="AF11" s="743">
        <v>121</v>
      </c>
      <c r="AG11" s="743">
        <v>253</v>
      </c>
      <c r="AH11" s="743">
        <v>253</v>
      </c>
      <c r="AI11" s="743">
        <v>253</v>
      </c>
      <c r="AJ11" s="95">
        <v>170</v>
      </c>
      <c r="AK11" s="95">
        <v>170</v>
      </c>
      <c r="AL11" s="95">
        <v>170</v>
      </c>
      <c r="AM11" s="95"/>
      <c r="AN11" s="95"/>
      <c r="AO11" s="95"/>
      <c r="AP11" s="95">
        <v>202</v>
      </c>
      <c r="AQ11" s="95">
        <v>202</v>
      </c>
      <c r="AR11" s="95">
        <v>202</v>
      </c>
      <c r="AS11" s="95">
        <v>274</v>
      </c>
      <c r="AT11" s="95">
        <v>274</v>
      </c>
      <c r="AU11" s="95">
        <v>274</v>
      </c>
      <c r="AV11" s="95"/>
      <c r="AW11" s="95"/>
      <c r="AX11" s="95"/>
      <c r="AY11" s="743">
        <v>151</v>
      </c>
      <c r="AZ11" s="743">
        <v>151</v>
      </c>
      <c r="BA11" s="743">
        <v>151</v>
      </c>
      <c r="BB11" s="743">
        <v>264</v>
      </c>
      <c r="BC11" s="743">
        <v>264</v>
      </c>
      <c r="BD11" s="743">
        <v>264</v>
      </c>
      <c r="BE11" s="95">
        <v>153</v>
      </c>
      <c r="BF11" s="95">
        <v>153</v>
      </c>
      <c r="BG11" s="95">
        <v>153</v>
      </c>
      <c r="BH11" s="95"/>
      <c r="BI11" s="95"/>
      <c r="BJ11" s="95"/>
      <c r="BK11" s="95">
        <v>152</v>
      </c>
      <c r="BL11" s="95">
        <v>152</v>
      </c>
      <c r="BM11" s="95">
        <v>152</v>
      </c>
      <c r="BN11" s="743">
        <v>252</v>
      </c>
      <c r="BO11" s="743">
        <v>252</v>
      </c>
      <c r="BP11" s="743">
        <v>252</v>
      </c>
      <c r="BQ11" s="743">
        <v>344</v>
      </c>
      <c r="BR11" s="743">
        <v>344</v>
      </c>
      <c r="BS11" s="743">
        <v>344</v>
      </c>
      <c r="BT11" s="743">
        <v>98</v>
      </c>
      <c r="BU11" s="743">
        <v>98</v>
      </c>
      <c r="BV11" s="743">
        <v>98</v>
      </c>
      <c r="BW11" s="743">
        <f>92-1</f>
        <v>91</v>
      </c>
      <c r="BX11" s="743">
        <f t="shared" ref="BX11:BY11" si="67">92-1</f>
        <v>91</v>
      </c>
      <c r="BY11" s="743">
        <f t="shared" si="67"/>
        <v>91</v>
      </c>
      <c r="BZ11" s="743">
        <v>265</v>
      </c>
      <c r="CA11" s="743">
        <v>265</v>
      </c>
      <c r="CB11" s="743">
        <v>265</v>
      </c>
      <c r="CC11" s="743">
        <v>174</v>
      </c>
      <c r="CD11" s="743">
        <v>174</v>
      </c>
      <c r="CE11" s="743">
        <v>174</v>
      </c>
      <c r="CF11" s="95">
        <f>145-145</f>
        <v>0</v>
      </c>
      <c r="CG11" s="95">
        <f t="shared" ref="CG11:CH11" si="68">145-145</f>
        <v>0</v>
      </c>
      <c r="CH11" s="95">
        <f t="shared" si="68"/>
        <v>0</v>
      </c>
      <c r="CI11" s="95">
        <v>142</v>
      </c>
      <c r="CJ11" s="95">
        <v>142</v>
      </c>
      <c r="CK11" s="95">
        <v>142</v>
      </c>
      <c r="CL11" s="743">
        <v>282</v>
      </c>
      <c r="CM11" s="743">
        <v>282</v>
      </c>
      <c r="CN11" s="743">
        <v>282</v>
      </c>
      <c r="CO11" s="743">
        <v>207</v>
      </c>
      <c r="CP11" s="743">
        <v>207</v>
      </c>
      <c r="CQ11" s="743">
        <v>207</v>
      </c>
      <c r="CR11" s="743">
        <v>211</v>
      </c>
      <c r="CS11" s="743">
        <v>211</v>
      </c>
      <c r="CT11" s="743">
        <v>211</v>
      </c>
      <c r="CU11" s="743">
        <v>155</v>
      </c>
      <c r="CV11" s="743">
        <v>155</v>
      </c>
      <c r="CW11" s="743">
        <v>155</v>
      </c>
      <c r="CX11" s="95">
        <v>122</v>
      </c>
      <c r="CY11" s="95">
        <v>122</v>
      </c>
      <c r="CZ11" s="95">
        <v>122</v>
      </c>
      <c r="DA11" s="743">
        <v>148</v>
      </c>
      <c r="DB11" s="743">
        <v>148</v>
      </c>
      <c r="DC11" s="743">
        <v>148</v>
      </c>
      <c r="DD11" s="95">
        <v>34</v>
      </c>
      <c r="DE11" s="95">
        <v>34</v>
      </c>
      <c r="DF11" s="95">
        <v>34</v>
      </c>
      <c r="DG11" s="95">
        <v>125</v>
      </c>
      <c r="DH11" s="95">
        <v>125</v>
      </c>
      <c r="DI11" s="95">
        <v>125</v>
      </c>
      <c r="DJ11" s="743">
        <v>373</v>
      </c>
      <c r="DK11" s="743">
        <v>373</v>
      </c>
      <c r="DL11" s="743">
        <v>373</v>
      </c>
      <c r="DM11" s="95">
        <v>63</v>
      </c>
      <c r="DN11" s="95">
        <v>63</v>
      </c>
      <c r="DO11" s="95">
        <v>63</v>
      </c>
      <c r="DP11" s="95">
        <v>128</v>
      </c>
      <c r="DQ11" s="95">
        <v>128</v>
      </c>
      <c r="DR11" s="95">
        <v>128</v>
      </c>
      <c r="DS11" s="743">
        <v>209</v>
      </c>
      <c r="DT11" s="743">
        <v>209</v>
      </c>
      <c r="DU11" s="743">
        <v>209</v>
      </c>
      <c r="DV11" s="95"/>
      <c r="DW11" s="95"/>
      <c r="DX11" s="95"/>
      <c r="DY11" s="743">
        <v>139</v>
      </c>
      <c r="DZ11" s="743">
        <v>139</v>
      </c>
      <c r="EA11" s="743">
        <v>139</v>
      </c>
      <c r="EB11" s="744">
        <f>126-1-125</f>
        <v>0</v>
      </c>
      <c r="EC11" s="744">
        <f t="shared" ref="EC11:ED11" si="69">126-1-125</f>
        <v>0</v>
      </c>
      <c r="ED11" s="744">
        <f t="shared" si="69"/>
        <v>0</v>
      </c>
      <c r="EE11" s="743">
        <v>195</v>
      </c>
      <c r="EF11" s="743">
        <v>195</v>
      </c>
      <c r="EG11" s="743">
        <v>195</v>
      </c>
      <c r="EH11" s="95">
        <v>140</v>
      </c>
      <c r="EI11" s="95">
        <v>140</v>
      </c>
      <c r="EJ11" s="95">
        <v>140</v>
      </c>
      <c r="EK11" s="743">
        <v>123</v>
      </c>
      <c r="EL11" s="743">
        <v>123</v>
      </c>
      <c r="EM11" s="743">
        <v>123</v>
      </c>
      <c r="EN11" s="743">
        <v>134</v>
      </c>
      <c r="EO11" s="743">
        <v>134</v>
      </c>
      <c r="EP11" s="743">
        <v>134</v>
      </c>
      <c r="EQ11" s="95">
        <v>268</v>
      </c>
      <c r="ER11" s="95">
        <v>268</v>
      </c>
      <c r="ES11" s="95">
        <v>268</v>
      </c>
      <c r="ET11" s="95"/>
      <c r="EU11" s="95"/>
      <c r="EV11" s="95"/>
      <c r="EW11" s="743">
        <v>240</v>
      </c>
      <c r="EX11" s="743">
        <v>240</v>
      </c>
      <c r="EY11" s="743">
        <v>240</v>
      </c>
      <c r="EZ11" s="743">
        <v>250</v>
      </c>
      <c r="FA11" s="743">
        <v>250</v>
      </c>
      <c r="FB11" s="743">
        <v>250</v>
      </c>
      <c r="FC11" s="95">
        <v>148</v>
      </c>
      <c r="FD11" s="95">
        <v>148</v>
      </c>
      <c r="FE11" s="95">
        <v>148</v>
      </c>
      <c r="FF11" s="95">
        <v>198</v>
      </c>
      <c r="FG11" s="95">
        <v>198</v>
      </c>
      <c r="FH11" s="95">
        <v>198</v>
      </c>
      <c r="FI11" s="743">
        <v>166</v>
      </c>
      <c r="FJ11" s="743">
        <v>166</v>
      </c>
      <c r="FK11" s="743">
        <v>166</v>
      </c>
      <c r="FL11" s="95">
        <v>293</v>
      </c>
      <c r="FM11" s="95">
        <v>293</v>
      </c>
      <c r="FN11" s="95">
        <v>293</v>
      </c>
      <c r="FO11" s="95">
        <v>238</v>
      </c>
      <c r="FP11" s="95">
        <v>238</v>
      </c>
      <c r="FQ11" s="95">
        <v>238</v>
      </c>
      <c r="FR11" s="95">
        <v>514</v>
      </c>
      <c r="FS11" s="95">
        <v>514</v>
      </c>
      <c r="FT11" s="95">
        <v>514</v>
      </c>
      <c r="FU11" s="743">
        <v>272</v>
      </c>
      <c r="FV11" s="743">
        <v>272</v>
      </c>
      <c r="FW11" s="743">
        <v>272</v>
      </c>
      <c r="FX11" s="127">
        <f t="shared" si="63"/>
        <v>9626</v>
      </c>
      <c r="FY11" s="127">
        <f t="shared" si="64"/>
        <v>9626</v>
      </c>
      <c r="FZ11" s="127">
        <f t="shared" si="65"/>
        <v>9626</v>
      </c>
    </row>
    <row r="12" spans="1:182" ht="36" customHeight="1">
      <c r="A12" s="444" t="s">
        <v>836</v>
      </c>
      <c r="B12" s="12" t="s">
        <v>421</v>
      </c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5"/>
      <c r="P12" s="95"/>
      <c r="Q12" s="95"/>
      <c r="R12" s="95"/>
      <c r="S12" s="95"/>
      <c r="T12" s="95"/>
      <c r="U12" s="95"/>
      <c r="V12" s="95"/>
      <c r="W12" s="95"/>
      <c r="X12" s="95"/>
      <c r="Y12" s="95"/>
      <c r="Z12" s="95"/>
      <c r="AA12" s="95"/>
      <c r="AB12" s="95"/>
      <c r="AC12" s="95"/>
      <c r="AD12" s="95"/>
      <c r="AE12" s="95"/>
      <c r="AF12" s="95"/>
      <c r="AG12" s="95"/>
      <c r="AH12" s="95"/>
      <c r="AI12" s="95"/>
      <c r="AJ12" s="95"/>
      <c r="AK12" s="95"/>
      <c r="AL12" s="95"/>
      <c r="AM12" s="95"/>
      <c r="AN12" s="95"/>
      <c r="AO12" s="95"/>
      <c r="AP12" s="95"/>
      <c r="AQ12" s="95"/>
      <c r="AR12" s="95"/>
      <c r="AS12" s="95"/>
      <c r="AT12" s="95"/>
      <c r="AU12" s="95"/>
      <c r="AV12" s="95"/>
      <c r="AW12" s="95"/>
      <c r="AX12" s="95"/>
      <c r="AY12" s="95"/>
      <c r="AZ12" s="95"/>
      <c r="BA12" s="95"/>
      <c r="BB12" s="95"/>
      <c r="BC12" s="95"/>
      <c r="BD12" s="95"/>
      <c r="BE12" s="95"/>
      <c r="BF12" s="95"/>
      <c r="BG12" s="95"/>
      <c r="BH12" s="95"/>
      <c r="BI12" s="95"/>
      <c r="BJ12" s="95"/>
      <c r="BK12" s="95"/>
      <c r="BL12" s="95"/>
      <c r="BM12" s="95"/>
      <c r="BN12" s="95"/>
      <c r="BO12" s="95"/>
      <c r="BP12" s="95"/>
      <c r="BQ12" s="95"/>
      <c r="BR12" s="95"/>
      <c r="BS12" s="95"/>
      <c r="BT12" s="95"/>
      <c r="BU12" s="95"/>
      <c r="BV12" s="95"/>
      <c r="BW12" s="95"/>
      <c r="BX12" s="95"/>
      <c r="BY12" s="95"/>
      <c r="BZ12" s="95"/>
      <c r="CA12" s="95"/>
      <c r="CB12" s="95"/>
      <c r="CC12" s="95"/>
      <c r="CD12" s="95"/>
      <c r="CE12" s="95"/>
      <c r="CF12" s="95"/>
      <c r="CG12" s="95"/>
      <c r="CH12" s="95"/>
      <c r="CI12" s="95"/>
      <c r="CJ12" s="95"/>
      <c r="CK12" s="95"/>
      <c r="CL12" s="95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95"/>
      <c r="CZ12" s="95"/>
      <c r="DA12" s="95"/>
      <c r="DB12" s="95"/>
      <c r="DC12" s="95"/>
      <c r="DD12" s="95"/>
      <c r="DE12" s="95"/>
      <c r="DF12" s="95"/>
      <c r="DG12" s="95"/>
      <c r="DH12" s="95"/>
      <c r="DI12" s="95"/>
      <c r="DJ12" s="95"/>
      <c r="DK12" s="95"/>
      <c r="DL12" s="95"/>
      <c r="DM12" s="95">
        <v>28</v>
      </c>
      <c r="DN12" s="95">
        <v>28</v>
      </c>
      <c r="DO12" s="95">
        <v>28</v>
      </c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95"/>
      <c r="EA12" s="95"/>
      <c r="EB12" s="95"/>
      <c r="EC12" s="95"/>
      <c r="ED12" s="95"/>
      <c r="EE12" s="95"/>
      <c r="EF12" s="95"/>
      <c r="EG12" s="95"/>
      <c r="EH12" s="95"/>
      <c r="EI12" s="95"/>
      <c r="EJ12" s="95"/>
      <c r="EK12" s="95"/>
      <c r="EL12" s="95"/>
      <c r="EM12" s="95"/>
      <c r="EN12" s="95"/>
      <c r="EO12" s="95"/>
      <c r="EP12" s="95"/>
      <c r="EQ12" s="95"/>
      <c r="ER12" s="95"/>
      <c r="ES12" s="95"/>
      <c r="ET12" s="95"/>
      <c r="EU12" s="95"/>
      <c r="EV12" s="95"/>
      <c r="EW12" s="95"/>
      <c r="EX12" s="95"/>
      <c r="EY12" s="95"/>
      <c r="EZ12" s="95"/>
      <c r="FA12" s="95"/>
      <c r="FB12" s="95"/>
      <c r="FC12" s="95"/>
      <c r="FD12" s="95"/>
      <c r="FE12" s="95"/>
      <c r="FF12" s="95"/>
      <c r="FG12" s="95"/>
      <c r="FH12" s="95"/>
      <c r="FI12" s="95"/>
      <c r="FJ12" s="95"/>
      <c r="FK12" s="95"/>
      <c r="FL12" s="95"/>
      <c r="FM12" s="95"/>
      <c r="FN12" s="95"/>
      <c r="FO12" s="95"/>
      <c r="FP12" s="95"/>
      <c r="FQ12" s="95"/>
      <c r="FR12" s="95"/>
      <c r="FS12" s="95"/>
      <c r="FT12" s="95"/>
      <c r="FU12" s="95"/>
      <c r="FV12" s="95"/>
      <c r="FW12" s="95"/>
      <c r="FX12" s="127">
        <f t="shared" si="63"/>
        <v>28</v>
      </c>
      <c r="FY12" s="127">
        <f t="shared" si="64"/>
        <v>28</v>
      </c>
      <c r="FZ12" s="127">
        <f t="shared" si="65"/>
        <v>28</v>
      </c>
    </row>
    <row r="13" spans="1:182" ht="38.25" customHeight="1">
      <c r="A13" s="444" t="s">
        <v>407</v>
      </c>
      <c r="B13" s="12" t="s">
        <v>424</v>
      </c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>
        <v>28</v>
      </c>
      <c r="S13" s="95">
        <v>28</v>
      </c>
      <c r="T13" s="95">
        <v>28</v>
      </c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95"/>
      <c r="AH13" s="95"/>
      <c r="AI13" s="95"/>
      <c r="AJ13" s="95"/>
      <c r="AK13" s="95"/>
      <c r="AL13" s="95"/>
      <c r="AM13" s="95"/>
      <c r="AN13" s="95"/>
      <c r="AO13" s="95"/>
      <c r="AP13" s="95"/>
      <c r="AQ13" s="95"/>
      <c r="AR13" s="95"/>
      <c r="AS13" s="95"/>
      <c r="AT13" s="95"/>
      <c r="AU13" s="95"/>
      <c r="AV13" s="95">
        <v>12</v>
      </c>
      <c r="AW13" s="95">
        <v>12</v>
      </c>
      <c r="AX13" s="95">
        <v>12</v>
      </c>
      <c r="AY13" s="95"/>
      <c r="AZ13" s="95"/>
      <c r="BA13" s="95"/>
      <c r="BB13" s="95"/>
      <c r="BC13" s="95"/>
      <c r="BD13" s="95"/>
      <c r="BE13" s="95"/>
      <c r="BF13" s="95"/>
      <c r="BG13" s="95"/>
      <c r="BH13" s="95"/>
      <c r="BI13" s="95"/>
      <c r="BJ13" s="95"/>
      <c r="BK13" s="95"/>
      <c r="BL13" s="95"/>
      <c r="BM13" s="95"/>
      <c r="BN13" s="95"/>
      <c r="BO13" s="95"/>
      <c r="BP13" s="95"/>
      <c r="BQ13" s="95"/>
      <c r="BR13" s="95"/>
      <c r="BS13" s="95"/>
      <c r="BT13" s="95"/>
      <c r="BU13" s="95"/>
      <c r="BV13" s="95"/>
      <c r="BW13" s="95"/>
      <c r="BX13" s="95"/>
      <c r="BY13" s="95"/>
      <c r="BZ13" s="95"/>
      <c r="CA13" s="95"/>
      <c r="CB13" s="95"/>
      <c r="CC13" s="95"/>
      <c r="CD13" s="95"/>
      <c r="CE13" s="95"/>
      <c r="CF13" s="95"/>
      <c r="CG13" s="95"/>
      <c r="CH13" s="95"/>
      <c r="CI13" s="95"/>
      <c r="CJ13" s="95"/>
      <c r="CK13" s="95"/>
      <c r="CL13" s="95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95"/>
      <c r="CZ13" s="95"/>
      <c r="DA13" s="95"/>
      <c r="DB13" s="95"/>
      <c r="DC13" s="95"/>
      <c r="DD13" s="95"/>
      <c r="DE13" s="95"/>
      <c r="DF13" s="95"/>
      <c r="DG13" s="95"/>
      <c r="DH13" s="95"/>
      <c r="DI13" s="95"/>
      <c r="DJ13" s="95"/>
      <c r="DK13" s="95"/>
      <c r="DL13" s="95"/>
      <c r="DM13" s="95">
        <v>30</v>
      </c>
      <c r="DN13" s="95">
        <v>30</v>
      </c>
      <c r="DO13" s="95">
        <v>30</v>
      </c>
      <c r="DP13" s="95"/>
      <c r="DQ13" s="95"/>
      <c r="DR13" s="95"/>
      <c r="DS13" s="95"/>
      <c r="DT13" s="95"/>
      <c r="DU13" s="95"/>
      <c r="DV13" s="743">
        <v>36</v>
      </c>
      <c r="DW13" s="743">
        <v>36</v>
      </c>
      <c r="DX13" s="743">
        <v>36</v>
      </c>
      <c r="DY13" s="95"/>
      <c r="DZ13" s="95"/>
      <c r="EA13" s="95"/>
      <c r="EB13" s="95"/>
      <c r="EC13" s="95"/>
      <c r="ED13" s="95"/>
      <c r="EE13" s="95"/>
      <c r="EF13" s="95"/>
      <c r="EG13" s="95"/>
      <c r="EH13" s="95"/>
      <c r="EI13" s="95"/>
      <c r="EJ13" s="95"/>
      <c r="EK13" s="95"/>
      <c r="EL13" s="95"/>
      <c r="EM13" s="95"/>
      <c r="EN13" s="95"/>
      <c r="EO13" s="95"/>
      <c r="EP13" s="95"/>
      <c r="EQ13" s="95"/>
      <c r="ER13" s="95"/>
      <c r="ES13" s="95"/>
      <c r="ET13" s="95">
        <v>39</v>
      </c>
      <c r="EU13" s="95">
        <v>39</v>
      </c>
      <c r="EV13" s="95">
        <v>39</v>
      </c>
      <c r="EW13" s="95"/>
      <c r="EX13" s="95"/>
      <c r="EY13" s="95"/>
      <c r="EZ13" s="95"/>
      <c r="FA13" s="95"/>
      <c r="FB13" s="95"/>
      <c r="FC13" s="95"/>
      <c r="FD13" s="95"/>
      <c r="FE13" s="95"/>
      <c r="FF13" s="95"/>
      <c r="FG13" s="95"/>
      <c r="FH13" s="95"/>
      <c r="FI13" s="95"/>
      <c r="FJ13" s="95"/>
      <c r="FK13" s="95"/>
      <c r="FL13" s="95"/>
      <c r="FM13" s="95"/>
      <c r="FN13" s="95"/>
      <c r="FO13" s="95"/>
      <c r="FP13" s="95"/>
      <c r="FQ13" s="95"/>
      <c r="FR13" s="95"/>
      <c r="FS13" s="95"/>
      <c r="FT13" s="95"/>
      <c r="FU13" s="95"/>
      <c r="FV13" s="95"/>
      <c r="FW13" s="95"/>
      <c r="FX13" s="127">
        <f t="shared" si="63"/>
        <v>145</v>
      </c>
      <c r="FY13" s="127">
        <f t="shared" si="64"/>
        <v>145</v>
      </c>
      <c r="FZ13" s="127">
        <f t="shared" si="65"/>
        <v>145</v>
      </c>
    </row>
    <row r="14" spans="1:182" ht="39" customHeight="1">
      <c r="A14" s="444" t="s">
        <v>408</v>
      </c>
      <c r="B14" s="12" t="s">
        <v>424</v>
      </c>
      <c r="C14" s="95"/>
      <c r="D14" s="95"/>
      <c r="E14" s="95"/>
      <c r="F14" s="95">
        <v>27</v>
      </c>
      <c r="G14" s="95">
        <v>27</v>
      </c>
      <c r="H14" s="95">
        <v>27</v>
      </c>
      <c r="I14" s="95"/>
      <c r="J14" s="95"/>
      <c r="K14" s="95"/>
      <c r="L14" s="95"/>
      <c r="M14" s="95"/>
      <c r="N14" s="95"/>
      <c r="O14" s="95"/>
      <c r="P14" s="95"/>
      <c r="Q14" s="95"/>
      <c r="R14" s="95">
        <v>23</v>
      </c>
      <c r="S14" s="95">
        <v>23</v>
      </c>
      <c r="T14" s="95">
        <v>23</v>
      </c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>
        <v>68</v>
      </c>
      <c r="AW14" s="95">
        <v>68</v>
      </c>
      <c r="AX14" s="95">
        <v>68</v>
      </c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95"/>
      <c r="BP14" s="95"/>
      <c r="BQ14" s="95">
        <v>28</v>
      </c>
      <c r="BR14" s="95">
        <v>28</v>
      </c>
      <c r="BS14" s="95">
        <v>28</v>
      </c>
      <c r="BT14" s="95"/>
      <c r="BU14" s="95"/>
      <c r="BV14" s="95"/>
      <c r="BW14" s="95"/>
      <c r="BX14" s="95"/>
      <c r="BY14" s="95"/>
      <c r="BZ14" s="95"/>
      <c r="CA14" s="95"/>
      <c r="CB14" s="95"/>
      <c r="CC14" s="95"/>
      <c r="CD14" s="95"/>
      <c r="CE14" s="95"/>
      <c r="CF14" s="95"/>
      <c r="CG14" s="95"/>
      <c r="CH14" s="95"/>
      <c r="CI14" s="95"/>
      <c r="CJ14" s="95"/>
      <c r="CK14" s="95"/>
      <c r="CL14" s="95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95"/>
      <c r="CZ14" s="95"/>
      <c r="DA14" s="95"/>
      <c r="DB14" s="95"/>
      <c r="DC14" s="95"/>
      <c r="DD14" s="95"/>
      <c r="DE14" s="95"/>
      <c r="DF14" s="95"/>
      <c r="DG14" s="95"/>
      <c r="DH14" s="95"/>
      <c r="DI14" s="95"/>
      <c r="DJ14" s="95"/>
      <c r="DK14" s="95"/>
      <c r="DL14" s="95"/>
      <c r="DM14" s="95"/>
      <c r="DN14" s="95"/>
      <c r="DO14" s="95"/>
      <c r="DP14" s="95">
        <v>13</v>
      </c>
      <c r="DQ14" s="95">
        <v>13</v>
      </c>
      <c r="DR14" s="95">
        <v>13</v>
      </c>
      <c r="DS14" s="95"/>
      <c r="DT14" s="95"/>
      <c r="DU14" s="95"/>
      <c r="DV14" s="95">
        <v>36</v>
      </c>
      <c r="DW14" s="95">
        <v>36</v>
      </c>
      <c r="DX14" s="95">
        <v>36</v>
      </c>
      <c r="DY14" s="95"/>
      <c r="DZ14" s="95"/>
      <c r="EA14" s="95"/>
      <c r="EB14" s="95"/>
      <c r="EC14" s="95"/>
      <c r="ED14" s="95"/>
      <c r="EE14" s="95"/>
      <c r="EF14" s="95"/>
      <c r="EG14" s="95"/>
      <c r="EH14" s="95"/>
      <c r="EI14" s="95"/>
      <c r="EJ14" s="95"/>
      <c r="EK14" s="95">
        <v>27</v>
      </c>
      <c r="EL14" s="95">
        <v>27</v>
      </c>
      <c r="EM14" s="95">
        <v>27</v>
      </c>
      <c r="EN14" s="95"/>
      <c r="EO14" s="95"/>
      <c r="EP14" s="95"/>
      <c r="EQ14" s="95"/>
      <c r="ER14" s="95"/>
      <c r="ES14" s="95"/>
      <c r="ET14" s="95"/>
      <c r="EU14" s="95"/>
      <c r="EV14" s="95"/>
      <c r="EW14" s="95"/>
      <c r="EX14" s="95"/>
      <c r="EY14" s="95"/>
      <c r="EZ14" s="95"/>
      <c r="FA14" s="95"/>
      <c r="FB14" s="95"/>
      <c r="FC14" s="95"/>
      <c r="FD14" s="95"/>
      <c r="FE14" s="95"/>
      <c r="FF14" s="95"/>
      <c r="FG14" s="95"/>
      <c r="FH14" s="95"/>
      <c r="FI14" s="95"/>
      <c r="FJ14" s="95"/>
      <c r="FK14" s="95"/>
      <c r="FL14" s="95"/>
      <c r="FM14" s="95"/>
      <c r="FN14" s="95"/>
      <c r="FO14" s="95"/>
      <c r="FP14" s="95"/>
      <c r="FQ14" s="95"/>
      <c r="FR14" s="95"/>
      <c r="FS14" s="95"/>
      <c r="FT14" s="95"/>
      <c r="FU14" s="95"/>
      <c r="FV14" s="95"/>
      <c r="FW14" s="95"/>
      <c r="FX14" s="127">
        <f t="shared" si="63"/>
        <v>222</v>
      </c>
      <c r="FY14" s="127">
        <f t="shared" si="64"/>
        <v>222</v>
      </c>
      <c r="FZ14" s="127">
        <f t="shared" si="65"/>
        <v>222</v>
      </c>
    </row>
    <row r="15" spans="1:182" ht="48" hidden="1">
      <c r="A15" s="85" t="s">
        <v>409</v>
      </c>
      <c r="B15" s="85" t="s">
        <v>423</v>
      </c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95"/>
      <c r="AH15" s="95"/>
      <c r="AI15" s="95"/>
      <c r="AJ15" s="95"/>
      <c r="AK15" s="95"/>
      <c r="AL15" s="95"/>
      <c r="AM15" s="95"/>
      <c r="AN15" s="95"/>
      <c r="AO15" s="95"/>
      <c r="AP15" s="95"/>
      <c r="AQ15" s="95"/>
      <c r="AR15" s="95"/>
      <c r="AS15" s="95"/>
      <c r="AT15" s="95"/>
      <c r="AU15" s="95"/>
      <c r="AV15" s="95"/>
      <c r="AW15" s="95"/>
      <c r="AX15" s="95"/>
      <c r="AY15" s="95"/>
      <c r="AZ15" s="95"/>
      <c r="BA15" s="95"/>
      <c r="BB15" s="95"/>
      <c r="BC15" s="95"/>
      <c r="BD15" s="95"/>
      <c r="BE15" s="95"/>
      <c r="BF15" s="95"/>
      <c r="BG15" s="95"/>
      <c r="BH15" s="95"/>
      <c r="BI15" s="95"/>
      <c r="BJ15" s="95"/>
      <c r="BK15" s="95"/>
      <c r="BL15" s="95"/>
      <c r="BM15" s="95"/>
      <c r="BN15" s="95"/>
      <c r="BO15" s="95"/>
      <c r="BP15" s="95"/>
      <c r="BQ15" s="95"/>
      <c r="BR15" s="95"/>
      <c r="BS15" s="95"/>
      <c r="BT15" s="95"/>
      <c r="BU15" s="95"/>
      <c r="BV15" s="95"/>
      <c r="BW15" s="95"/>
      <c r="BX15" s="95"/>
      <c r="BY15" s="95"/>
      <c r="BZ15" s="95"/>
      <c r="CA15" s="95"/>
      <c r="CB15" s="95"/>
      <c r="CC15" s="95"/>
      <c r="CD15" s="95"/>
      <c r="CE15" s="95"/>
      <c r="CF15" s="95"/>
      <c r="CG15" s="95"/>
      <c r="CH15" s="95"/>
      <c r="CI15" s="95"/>
      <c r="CJ15" s="95"/>
      <c r="CK15" s="95"/>
      <c r="CL15" s="95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95"/>
      <c r="CZ15" s="95"/>
      <c r="DA15" s="95"/>
      <c r="DB15" s="95"/>
      <c r="DC15" s="95"/>
      <c r="DD15" s="95"/>
      <c r="DE15" s="95"/>
      <c r="DF15" s="95"/>
      <c r="DG15" s="95"/>
      <c r="DH15" s="95"/>
      <c r="DI15" s="95"/>
      <c r="DJ15" s="95"/>
      <c r="DK15" s="95"/>
      <c r="DL15" s="95"/>
      <c r="DM15" s="95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95"/>
      <c r="EA15" s="95"/>
      <c r="EB15" s="95"/>
      <c r="EC15" s="95"/>
      <c r="ED15" s="95"/>
      <c r="EE15" s="95"/>
      <c r="EF15" s="95"/>
      <c r="EG15" s="95"/>
      <c r="EH15" s="95"/>
      <c r="EI15" s="95"/>
      <c r="EJ15" s="95"/>
      <c r="EK15" s="95"/>
      <c r="EL15" s="95"/>
      <c r="EM15" s="95"/>
      <c r="EN15" s="95"/>
      <c r="EO15" s="95"/>
      <c r="EP15" s="95"/>
      <c r="EQ15" s="95"/>
      <c r="ER15" s="95"/>
      <c r="ES15" s="95"/>
      <c r="ET15" s="95"/>
      <c r="EU15" s="95"/>
      <c r="EV15" s="95"/>
      <c r="EW15" s="95"/>
      <c r="EX15" s="95"/>
      <c r="EY15" s="95"/>
      <c r="EZ15" s="95"/>
      <c r="FA15" s="95"/>
      <c r="FB15" s="95"/>
      <c r="FC15" s="95"/>
      <c r="FD15" s="95"/>
      <c r="FE15" s="95"/>
      <c r="FF15" s="95"/>
      <c r="FG15" s="95"/>
      <c r="FH15" s="95"/>
      <c r="FI15" s="95"/>
      <c r="FJ15" s="95"/>
      <c r="FK15" s="95"/>
      <c r="FL15" s="95"/>
      <c r="FM15" s="95"/>
      <c r="FN15" s="95"/>
      <c r="FO15" s="95"/>
      <c r="FP15" s="95"/>
      <c r="FQ15" s="95"/>
      <c r="FR15" s="95"/>
      <c r="FS15" s="95"/>
      <c r="FT15" s="95"/>
      <c r="FU15" s="95"/>
      <c r="FV15" s="95"/>
      <c r="FW15" s="95"/>
      <c r="FX15" s="127">
        <f t="shared" si="63"/>
        <v>0</v>
      </c>
      <c r="FY15" s="127">
        <f t="shared" si="64"/>
        <v>0</v>
      </c>
      <c r="FZ15" s="127">
        <f t="shared" si="65"/>
        <v>0</v>
      </c>
    </row>
    <row r="16" spans="1:182" ht="86.25" customHeight="1">
      <c r="A16" s="94" t="s">
        <v>410</v>
      </c>
      <c r="B16" s="94" t="s">
        <v>423</v>
      </c>
      <c r="C16" s="95"/>
      <c r="D16" s="95"/>
      <c r="E16" s="95"/>
      <c r="F16" s="95">
        <v>39</v>
      </c>
      <c r="G16" s="95">
        <v>39</v>
      </c>
      <c r="H16" s="95">
        <v>39</v>
      </c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>
        <v>50</v>
      </c>
      <c r="V16" s="95">
        <v>50</v>
      </c>
      <c r="W16" s="95">
        <v>50</v>
      </c>
      <c r="X16" s="95"/>
      <c r="Y16" s="95"/>
      <c r="Z16" s="95"/>
      <c r="AA16" s="95">
        <f>28-28</f>
        <v>0</v>
      </c>
      <c r="AB16" s="95">
        <f t="shared" ref="AB16:AC16" si="70">28-28</f>
        <v>0</v>
      </c>
      <c r="AC16" s="95">
        <f t="shared" si="70"/>
        <v>0</v>
      </c>
      <c r="AD16" s="95"/>
      <c r="AE16" s="95"/>
      <c r="AF16" s="95"/>
      <c r="AG16" s="743">
        <f>0+28</f>
        <v>28</v>
      </c>
      <c r="AH16" s="743">
        <f t="shared" ref="AH16:AI16" si="71">0+28</f>
        <v>28</v>
      </c>
      <c r="AI16" s="743">
        <f t="shared" si="71"/>
        <v>28</v>
      </c>
      <c r="AJ16" s="95"/>
      <c r="AK16" s="95"/>
      <c r="AL16" s="95"/>
      <c r="AM16" s="95">
        <v>53</v>
      </c>
      <c r="AN16" s="95">
        <v>53</v>
      </c>
      <c r="AO16" s="95">
        <v>53</v>
      </c>
      <c r="AP16" s="95"/>
      <c r="AQ16" s="95"/>
      <c r="AR16" s="95"/>
      <c r="AS16" s="95"/>
      <c r="AT16" s="95"/>
      <c r="AU16" s="95"/>
      <c r="AV16" s="95"/>
      <c r="AW16" s="95"/>
      <c r="AX16" s="95"/>
      <c r="AY16" s="95"/>
      <c r="AZ16" s="95"/>
      <c r="BA16" s="95"/>
      <c r="BB16" s="95"/>
      <c r="BC16" s="95"/>
      <c r="BD16" s="95"/>
      <c r="BE16" s="95"/>
      <c r="BF16" s="95"/>
      <c r="BG16" s="95"/>
      <c r="BH16" s="95">
        <v>95</v>
      </c>
      <c r="BI16" s="95">
        <v>95</v>
      </c>
      <c r="BJ16" s="95">
        <v>95</v>
      </c>
      <c r="BK16" s="95"/>
      <c r="BL16" s="95"/>
      <c r="BM16" s="95"/>
      <c r="BN16" s="95"/>
      <c r="BO16" s="95"/>
      <c r="BP16" s="95"/>
      <c r="BQ16" s="95"/>
      <c r="BR16" s="95"/>
      <c r="BS16" s="95"/>
      <c r="BT16" s="95">
        <v>14</v>
      </c>
      <c r="BU16" s="95">
        <v>14</v>
      </c>
      <c r="BV16" s="95">
        <v>14</v>
      </c>
      <c r="BW16" s="95"/>
      <c r="BX16" s="95"/>
      <c r="BY16" s="95"/>
      <c r="BZ16" s="95"/>
      <c r="CA16" s="95"/>
      <c r="CB16" s="95"/>
      <c r="CC16" s="95">
        <v>26</v>
      </c>
      <c r="CD16" s="95">
        <v>26</v>
      </c>
      <c r="CE16" s="95">
        <v>26</v>
      </c>
      <c r="CF16" s="95"/>
      <c r="CG16" s="95"/>
      <c r="CH16" s="95"/>
      <c r="CI16" s="95"/>
      <c r="CJ16" s="95"/>
      <c r="CK16" s="95"/>
      <c r="CL16" s="95">
        <v>27</v>
      </c>
      <c r="CM16" s="95">
        <v>27</v>
      </c>
      <c r="CN16" s="95">
        <v>27</v>
      </c>
      <c r="CO16" s="95">
        <v>15</v>
      </c>
      <c r="CP16" s="95">
        <v>15</v>
      </c>
      <c r="CQ16" s="95">
        <v>15</v>
      </c>
      <c r="CR16" s="95"/>
      <c r="CS16" s="95"/>
      <c r="CT16" s="95"/>
      <c r="CU16" s="95"/>
      <c r="CV16" s="95"/>
      <c r="CW16" s="95"/>
      <c r="CX16" s="95"/>
      <c r="CY16" s="95"/>
      <c r="CZ16" s="95"/>
      <c r="DA16" s="95">
        <v>73</v>
      </c>
      <c r="DB16" s="95">
        <v>73</v>
      </c>
      <c r="DC16" s="95">
        <v>73</v>
      </c>
      <c r="DD16" s="95">
        <v>18</v>
      </c>
      <c r="DE16" s="95">
        <v>18</v>
      </c>
      <c r="DF16" s="95">
        <v>18</v>
      </c>
      <c r="DG16" s="95">
        <v>16</v>
      </c>
      <c r="DH16" s="95">
        <v>16</v>
      </c>
      <c r="DI16" s="95">
        <v>16</v>
      </c>
      <c r="DJ16" s="95">
        <v>25</v>
      </c>
      <c r="DK16" s="95">
        <v>25</v>
      </c>
      <c r="DL16" s="95">
        <v>25</v>
      </c>
      <c r="DM16" s="95"/>
      <c r="DN16" s="95"/>
      <c r="DO16" s="95"/>
      <c r="DP16" s="95"/>
      <c r="DQ16" s="95"/>
      <c r="DR16" s="95"/>
      <c r="DS16" s="95"/>
      <c r="DT16" s="95"/>
      <c r="DU16" s="95"/>
      <c r="DV16" s="95"/>
      <c r="DW16" s="95"/>
      <c r="DX16" s="95"/>
      <c r="DY16" s="95"/>
      <c r="DZ16" s="95"/>
      <c r="EA16" s="95"/>
      <c r="EB16" s="95"/>
      <c r="EC16" s="95"/>
      <c r="ED16" s="95"/>
      <c r="EE16" s="95"/>
      <c r="EF16" s="95"/>
      <c r="EG16" s="95"/>
      <c r="EH16" s="95"/>
      <c r="EI16" s="95"/>
      <c r="EJ16" s="95"/>
      <c r="EK16" s="95"/>
      <c r="EL16" s="95"/>
      <c r="EM16" s="95"/>
      <c r="EN16" s="95"/>
      <c r="EO16" s="95"/>
      <c r="EP16" s="95"/>
      <c r="EQ16" s="95">
        <v>43</v>
      </c>
      <c r="ER16" s="95">
        <v>43</v>
      </c>
      <c r="ES16" s="95">
        <v>43</v>
      </c>
      <c r="ET16" s="95"/>
      <c r="EU16" s="95"/>
      <c r="EV16" s="95"/>
      <c r="EW16" s="95">
        <v>31</v>
      </c>
      <c r="EX16" s="95">
        <v>31</v>
      </c>
      <c r="EY16" s="95">
        <v>31</v>
      </c>
      <c r="EZ16" s="95"/>
      <c r="FA16" s="95"/>
      <c r="FB16" s="95"/>
      <c r="FC16" s="95"/>
      <c r="FD16" s="95"/>
      <c r="FE16" s="95"/>
      <c r="FF16" s="95">
        <v>49</v>
      </c>
      <c r="FG16" s="95">
        <v>49</v>
      </c>
      <c r="FH16" s="95">
        <v>49</v>
      </c>
      <c r="FI16" s="95"/>
      <c r="FJ16" s="95"/>
      <c r="FK16" s="95"/>
      <c r="FL16" s="95"/>
      <c r="FM16" s="95"/>
      <c r="FN16" s="95"/>
      <c r="FO16" s="95">
        <v>28</v>
      </c>
      <c r="FP16" s="95">
        <v>28</v>
      </c>
      <c r="FQ16" s="95">
        <v>28</v>
      </c>
      <c r="FR16" s="95">
        <v>25</v>
      </c>
      <c r="FS16" s="95">
        <v>25</v>
      </c>
      <c r="FT16" s="95">
        <v>25</v>
      </c>
      <c r="FU16" s="95">
        <v>32</v>
      </c>
      <c r="FV16" s="95">
        <v>32</v>
      </c>
      <c r="FW16" s="95">
        <v>32</v>
      </c>
      <c r="FX16" s="127">
        <f t="shared" si="63"/>
        <v>687</v>
      </c>
      <c r="FY16" s="127">
        <f t="shared" si="64"/>
        <v>687</v>
      </c>
      <c r="FZ16" s="127">
        <f t="shared" si="65"/>
        <v>687</v>
      </c>
    </row>
    <row r="17" spans="1:182" ht="86.25" customHeight="1">
      <c r="A17" s="94" t="s">
        <v>415</v>
      </c>
      <c r="B17" s="94" t="s">
        <v>422</v>
      </c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95"/>
      <c r="AH17" s="95"/>
      <c r="AI17" s="95"/>
      <c r="AJ17" s="95"/>
      <c r="AK17" s="95"/>
      <c r="AL17" s="95"/>
      <c r="AM17" s="95"/>
      <c r="AN17" s="95"/>
      <c r="AO17" s="95"/>
      <c r="AP17" s="95"/>
      <c r="AQ17" s="95"/>
      <c r="AR17" s="95"/>
      <c r="AS17" s="95"/>
      <c r="AT17" s="95"/>
      <c r="AU17" s="95"/>
      <c r="AV17" s="95"/>
      <c r="AW17" s="95"/>
      <c r="AX17" s="95"/>
      <c r="AY17" s="95"/>
      <c r="AZ17" s="95"/>
      <c r="BA17" s="95"/>
      <c r="BB17" s="95"/>
      <c r="BC17" s="95"/>
      <c r="BD17" s="95"/>
      <c r="BE17" s="95"/>
      <c r="BF17" s="95"/>
      <c r="BG17" s="95"/>
      <c r="BH17" s="95"/>
      <c r="BI17" s="95"/>
      <c r="BJ17" s="95"/>
      <c r="BK17" s="95"/>
      <c r="BL17" s="95"/>
      <c r="BM17" s="95"/>
      <c r="BN17" s="95"/>
      <c r="BO17" s="95"/>
      <c r="BP17" s="95"/>
      <c r="BQ17" s="95"/>
      <c r="BR17" s="95"/>
      <c r="BS17" s="95"/>
      <c r="BT17" s="95"/>
      <c r="BU17" s="95"/>
      <c r="BV17" s="95"/>
      <c r="BW17" s="95"/>
      <c r="BX17" s="95"/>
      <c r="BY17" s="95"/>
      <c r="BZ17" s="95"/>
      <c r="CA17" s="95"/>
      <c r="CB17" s="95"/>
      <c r="CC17" s="95"/>
      <c r="CD17" s="95"/>
      <c r="CE17" s="95"/>
      <c r="CF17" s="95"/>
      <c r="CG17" s="95"/>
      <c r="CH17" s="95"/>
      <c r="CI17" s="95"/>
      <c r="CJ17" s="95"/>
      <c r="CK17" s="95"/>
      <c r="CL17" s="95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95"/>
      <c r="CZ17" s="95"/>
      <c r="DA17" s="95"/>
      <c r="DB17" s="95"/>
      <c r="DC17" s="95"/>
      <c r="DD17" s="95">
        <v>15</v>
      </c>
      <c r="DE17" s="95">
        <v>15</v>
      </c>
      <c r="DF17" s="95">
        <v>15</v>
      </c>
      <c r="DG17" s="95"/>
      <c r="DH17" s="95"/>
      <c r="DI17" s="95"/>
      <c r="DJ17" s="95"/>
      <c r="DK17" s="95"/>
      <c r="DL17" s="95"/>
      <c r="DM17" s="95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95"/>
      <c r="EA17" s="95"/>
      <c r="EB17" s="95"/>
      <c r="EC17" s="95"/>
      <c r="ED17" s="95"/>
      <c r="EE17" s="95"/>
      <c r="EF17" s="95"/>
      <c r="EG17" s="95"/>
      <c r="EH17" s="95"/>
      <c r="EI17" s="95"/>
      <c r="EJ17" s="95"/>
      <c r="EK17" s="95"/>
      <c r="EL17" s="95"/>
      <c r="EM17" s="95"/>
      <c r="EN17" s="95"/>
      <c r="EO17" s="95"/>
      <c r="EP17" s="95"/>
      <c r="EQ17" s="95"/>
      <c r="ER17" s="95"/>
      <c r="ES17" s="95"/>
      <c r="ET17" s="95"/>
      <c r="EU17" s="95"/>
      <c r="EV17" s="95"/>
      <c r="EW17" s="95"/>
      <c r="EX17" s="95"/>
      <c r="EY17" s="95"/>
      <c r="EZ17" s="95"/>
      <c r="FA17" s="95"/>
      <c r="FB17" s="95"/>
      <c r="FC17" s="95"/>
      <c r="FD17" s="95"/>
      <c r="FE17" s="95"/>
      <c r="FF17" s="95"/>
      <c r="FG17" s="95"/>
      <c r="FH17" s="95"/>
      <c r="FI17" s="95"/>
      <c r="FJ17" s="95"/>
      <c r="FK17" s="95"/>
      <c r="FL17" s="95"/>
      <c r="FM17" s="95"/>
      <c r="FN17" s="95"/>
      <c r="FO17" s="95"/>
      <c r="FP17" s="95"/>
      <c r="FQ17" s="95"/>
      <c r="FR17" s="95"/>
      <c r="FS17" s="95"/>
      <c r="FT17" s="95"/>
      <c r="FU17" s="95"/>
      <c r="FV17" s="95"/>
      <c r="FW17" s="95"/>
      <c r="FX17" s="127">
        <f t="shared" si="63"/>
        <v>15</v>
      </c>
      <c r="FY17" s="127">
        <f t="shared" si="64"/>
        <v>15</v>
      </c>
      <c r="FZ17" s="127">
        <f t="shared" si="65"/>
        <v>15</v>
      </c>
    </row>
    <row r="18" spans="1:182" ht="87.75" customHeight="1">
      <c r="A18" s="94" t="s">
        <v>411</v>
      </c>
      <c r="B18" s="94" t="s">
        <v>423</v>
      </c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95"/>
      <c r="AH18" s="95"/>
      <c r="AI18" s="95"/>
      <c r="AJ18" s="95"/>
      <c r="AK18" s="95"/>
      <c r="AL18" s="95"/>
      <c r="AM18" s="95"/>
      <c r="AN18" s="95"/>
      <c r="AO18" s="95"/>
      <c r="AP18" s="95"/>
      <c r="AQ18" s="95"/>
      <c r="AR18" s="95"/>
      <c r="AS18" s="95"/>
      <c r="AT18" s="95"/>
      <c r="AU18" s="95"/>
      <c r="AV18" s="95"/>
      <c r="AW18" s="95"/>
      <c r="AX18" s="95"/>
      <c r="AY18" s="95"/>
      <c r="AZ18" s="95"/>
      <c r="BA18" s="95"/>
      <c r="BB18" s="95"/>
      <c r="BC18" s="95"/>
      <c r="BD18" s="95"/>
      <c r="BE18" s="95"/>
      <c r="BF18" s="95"/>
      <c r="BG18" s="95"/>
      <c r="BH18" s="95"/>
      <c r="BI18" s="95"/>
      <c r="BJ18" s="95"/>
      <c r="BK18" s="95"/>
      <c r="BL18" s="95"/>
      <c r="BM18" s="95"/>
      <c r="BN18" s="95"/>
      <c r="BO18" s="95"/>
      <c r="BP18" s="95"/>
      <c r="BQ18" s="95"/>
      <c r="BR18" s="95"/>
      <c r="BS18" s="95"/>
      <c r="BT18" s="95">
        <v>41</v>
      </c>
      <c r="BU18" s="95">
        <v>41</v>
      </c>
      <c r="BV18" s="95">
        <v>41</v>
      </c>
      <c r="BW18" s="95"/>
      <c r="BX18" s="95"/>
      <c r="BY18" s="95"/>
      <c r="BZ18" s="95"/>
      <c r="CA18" s="95"/>
      <c r="CB18" s="95"/>
      <c r="CC18" s="95"/>
      <c r="CD18" s="95"/>
      <c r="CE18" s="95"/>
      <c r="CF18" s="95"/>
      <c r="CG18" s="95"/>
      <c r="CH18" s="95"/>
      <c r="CI18" s="95"/>
      <c r="CJ18" s="95"/>
      <c r="CK18" s="95"/>
      <c r="CL18" s="95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95"/>
      <c r="CZ18" s="95"/>
      <c r="DA18" s="95"/>
      <c r="DB18" s="95"/>
      <c r="DC18" s="95"/>
      <c r="DD18" s="743">
        <v>35</v>
      </c>
      <c r="DE18" s="743">
        <v>35</v>
      </c>
      <c r="DF18" s="743">
        <v>35</v>
      </c>
      <c r="DG18" s="95"/>
      <c r="DH18" s="95"/>
      <c r="DI18" s="95"/>
      <c r="DJ18" s="95"/>
      <c r="DK18" s="95"/>
      <c r="DL18" s="95"/>
      <c r="DM18" s="95">
        <v>29</v>
      </c>
      <c r="DN18" s="95">
        <v>29</v>
      </c>
      <c r="DO18" s="95">
        <v>29</v>
      </c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95"/>
      <c r="EA18" s="95"/>
      <c r="EB18" s="95"/>
      <c r="EC18" s="95"/>
      <c r="ED18" s="95"/>
      <c r="EE18" s="95"/>
      <c r="EF18" s="95"/>
      <c r="EG18" s="95"/>
      <c r="EH18" s="95"/>
      <c r="EI18" s="95"/>
      <c r="EJ18" s="95"/>
      <c r="EK18" s="95"/>
      <c r="EL18" s="95"/>
      <c r="EM18" s="95"/>
      <c r="EN18" s="95"/>
      <c r="EO18" s="95"/>
      <c r="EP18" s="95"/>
      <c r="EQ18" s="95"/>
      <c r="ER18" s="95"/>
      <c r="ES18" s="95"/>
      <c r="ET18" s="95"/>
      <c r="EU18" s="95"/>
      <c r="EV18" s="95"/>
      <c r="EW18" s="95"/>
      <c r="EX18" s="95"/>
      <c r="EY18" s="95"/>
      <c r="EZ18" s="95"/>
      <c r="FA18" s="95"/>
      <c r="FB18" s="95"/>
      <c r="FC18" s="95"/>
      <c r="FD18" s="95"/>
      <c r="FE18" s="95"/>
      <c r="FF18" s="95"/>
      <c r="FG18" s="95"/>
      <c r="FH18" s="95"/>
      <c r="FI18" s="95"/>
      <c r="FJ18" s="95"/>
      <c r="FK18" s="95"/>
      <c r="FL18" s="95"/>
      <c r="FM18" s="95"/>
      <c r="FN18" s="95"/>
      <c r="FO18" s="95"/>
      <c r="FP18" s="95"/>
      <c r="FQ18" s="95"/>
      <c r="FR18" s="95"/>
      <c r="FS18" s="95"/>
      <c r="FT18" s="95"/>
      <c r="FU18" s="95"/>
      <c r="FV18" s="95"/>
      <c r="FW18" s="95"/>
      <c r="FX18" s="127">
        <f t="shared" si="63"/>
        <v>105</v>
      </c>
      <c r="FY18" s="127">
        <f t="shared" si="64"/>
        <v>105</v>
      </c>
      <c r="FZ18" s="127">
        <f t="shared" si="65"/>
        <v>105</v>
      </c>
    </row>
    <row r="19" spans="1:182" ht="24" hidden="1">
      <c r="A19" s="85" t="s">
        <v>416</v>
      </c>
      <c r="B19" s="85" t="s">
        <v>421</v>
      </c>
      <c r="C19" s="95"/>
      <c r="D19" s="95"/>
      <c r="E19" s="95"/>
      <c r="F19" s="95"/>
      <c r="G19" s="95"/>
      <c r="H19" s="95"/>
      <c r="I19" s="95"/>
      <c r="J19" s="95"/>
      <c r="K19" s="95"/>
      <c r="L19" s="95"/>
      <c r="M19" s="95"/>
      <c r="N19" s="95"/>
      <c r="O19" s="95"/>
      <c r="P19" s="95"/>
      <c r="Q19" s="95"/>
      <c r="R19" s="95"/>
      <c r="S19" s="95"/>
      <c r="T19" s="95"/>
      <c r="U19" s="95"/>
      <c r="V19" s="95"/>
      <c r="W19" s="95"/>
      <c r="X19" s="95"/>
      <c r="Y19" s="95"/>
      <c r="Z19" s="95"/>
      <c r="AA19" s="95"/>
      <c r="AB19" s="95"/>
      <c r="AC19" s="95"/>
      <c r="AD19" s="95"/>
      <c r="AE19" s="95"/>
      <c r="AF19" s="95"/>
      <c r="AG19" s="95"/>
      <c r="AH19" s="95"/>
      <c r="AI19" s="95"/>
      <c r="AJ19" s="95"/>
      <c r="AK19" s="95"/>
      <c r="AL19" s="95"/>
      <c r="AM19" s="95"/>
      <c r="AN19" s="95"/>
      <c r="AO19" s="95"/>
      <c r="AP19" s="95"/>
      <c r="AQ19" s="95"/>
      <c r="AR19" s="95"/>
      <c r="AS19" s="95"/>
      <c r="AT19" s="95"/>
      <c r="AU19" s="95"/>
      <c r="AV19" s="95"/>
      <c r="AW19" s="95"/>
      <c r="AX19" s="95"/>
      <c r="AY19" s="95"/>
      <c r="AZ19" s="95"/>
      <c r="BA19" s="95"/>
      <c r="BB19" s="95"/>
      <c r="BC19" s="95"/>
      <c r="BD19" s="95"/>
      <c r="BE19" s="95"/>
      <c r="BF19" s="95"/>
      <c r="BG19" s="95"/>
      <c r="BH19" s="95"/>
      <c r="BI19" s="95"/>
      <c r="BJ19" s="95"/>
      <c r="BK19" s="95"/>
      <c r="BL19" s="95"/>
      <c r="BM19" s="95"/>
      <c r="BN19" s="95"/>
      <c r="BO19" s="95"/>
      <c r="BP19" s="95"/>
      <c r="BQ19" s="95"/>
      <c r="BR19" s="95"/>
      <c r="BS19" s="95"/>
      <c r="BT19" s="95"/>
      <c r="BU19" s="95"/>
      <c r="BV19" s="95"/>
      <c r="BW19" s="95"/>
      <c r="BX19" s="95"/>
      <c r="BY19" s="95"/>
      <c r="BZ19" s="95"/>
      <c r="CA19" s="95"/>
      <c r="CB19" s="95"/>
      <c r="CC19" s="95"/>
      <c r="CD19" s="95"/>
      <c r="CE19" s="95"/>
      <c r="CF19" s="95"/>
      <c r="CG19" s="95"/>
      <c r="CH19" s="95"/>
      <c r="CI19" s="95"/>
      <c r="CJ19" s="95"/>
      <c r="CK19" s="95"/>
      <c r="CL19" s="95"/>
      <c r="CM19" s="95"/>
      <c r="CN19" s="95"/>
      <c r="CO19" s="95"/>
      <c r="CP19" s="95"/>
      <c r="CQ19" s="95"/>
      <c r="CR19" s="95"/>
      <c r="CS19" s="95"/>
      <c r="CT19" s="95"/>
      <c r="CU19" s="95"/>
      <c r="CV19" s="95"/>
      <c r="CW19" s="95"/>
      <c r="CX19" s="95"/>
      <c r="CY19" s="95"/>
      <c r="CZ19" s="95"/>
      <c r="DA19" s="95"/>
      <c r="DB19" s="95"/>
      <c r="DC19" s="95"/>
      <c r="DD19" s="95"/>
      <c r="DE19" s="95"/>
      <c r="DF19" s="95"/>
      <c r="DG19" s="95"/>
      <c r="DH19" s="95"/>
      <c r="DI19" s="95"/>
      <c r="DJ19" s="95"/>
      <c r="DK19" s="95"/>
      <c r="DL19" s="95"/>
      <c r="DM19" s="95"/>
      <c r="DN19" s="95"/>
      <c r="DO19" s="95"/>
      <c r="DP19" s="95"/>
      <c r="DQ19" s="95"/>
      <c r="DR19" s="95"/>
      <c r="DS19" s="95"/>
      <c r="DT19" s="95"/>
      <c r="DU19" s="95"/>
      <c r="DV19" s="95"/>
      <c r="DW19" s="95"/>
      <c r="DX19" s="95"/>
      <c r="DY19" s="95"/>
      <c r="DZ19" s="95"/>
      <c r="EA19" s="95"/>
      <c r="EB19" s="95"/>
      <c r="EC19" s="95"/>
      <c r="ED19" s="95"/>
      <c r="EE19" s="95"/>
      <c r="EF19" s="95"/>
      <c r="EG19" s="95"/>
      <c r="EH19" s="95"/>
      <c r="EI19" s="95"/>
      <c r="EJ19" s="95"/>
      <c r="EK19" s="95"/>
      <c r="EL19" s="95"/>
      <c r="EM19" s="95"/>
      <c r="EN19" s="95"/>
      <c r="EO19" s="95"/>
      <c r="EP19" s="95"/>
      <c r="EQ19" s="95"/>
      <c r="ER19" s="95"/>
      <c r="ES19" s="95"/>
      <c r="ET19" s="95"/>
      <c r="EU19" s="95"/>
      <c r="EV19" s="95"/>
      <c r="EW19" s="95"/>
      <c r="EX19" s="95"/>
      <c r="EY19" s="95"/>
      <c r="EZ19" s="95"/>
      <c r="FA19" s="95"/>
      <c r="FB19" s="95"/>
      <c r="FC19" s="95"/>
      <c r="FD19" s="95"/>
      <c r="FE19" s="95"/>
      <c r="FF19" s="95"/>
      <c r="FG19" s="95"/>
      <c r="FH19" s="95"/>
      <c r="FI19" s="95"/>
      <c r="FJ19" s="95"/>
      <c r="FK19" s="95"/>
      <c r="FL19" s="95"/>
      <c r="FM19" s="95"/>
      <c r="FN19" s="95"/>
      <c r="FO19" s="95"/>
      <c r="FP19" s="95"/>
      <c r="FQ19" s="95"/>
      <c r="FR19" s="95"/>
      <c r="FS19" s="95"/>
      <c r="FT19" s="95"/>
      <c r="FU19" s="95"/>
      <c r="FV19" s="95"/>
      <c r="FW19" s="95"/>
      <c r="FX19" s="127">
        <f t="shared" si="63"/>
        <v>0</v>
      </c>
      <c r="FY19" s="127">
        <f t="shared" si="64"/>
        <v>0</v>
      </c>
      <c r="FZ19" s="127">
        <f t="shared" si="65"/>
        <v>0</v>
      </c>
    </row>
    <row r="20" spans="1:182" ht="24">
      <c r="A20" s="444" t="s">
        <v>412</v>
      </c>
      <c r="B20" s="12" t="s">
        <v>424</v>
      </c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95"/>
      <c r="AG20" s="95"/>
      <c r="AH20" s="95"/>
      <c r="AI20" s="95"/>
      <c r="AJ20" s="95"/>
      <c r="AK20" s="95"/>
      <c r="AL20" s="95"/>
      <c r="AM20" s="95"/>
      <c r="AN20" s="95"/>
      <c r="AO20" s="95"/>
      <c r="AP20" s="95"/>
      <c r="AQ20" s="95"/>
      <c r="AR20" s="95"/>
      <c r="AS20" s="95"/>
      <c r="AT20" s="95"/>
      <c r="AU20" s="95"/>
      <c r="AV20" s="95"/>
      <c r="AW20" s="95"/>
      <c r="AX20" s="95"/>
      <c r="AY20" s="95"/>
      <c r="AZ20" s="95"/>
      <c r="BA20" s="95"/>
      <c r="BB20" s="95"/>
      <c r="BC20" s="95"/>
      <c r="BD20" s="95"/>
      <c r="BE20" s="95"/>
      <c r="BF20" s="95"/>
      <c r="BG20" s="95"/>
      <c r="BH20" s="95"/>
      <c r="BI20" s="95"/>
      <c r="BJ20" s="95"/>
      <c r="BK20" s="95"/>
      <c r="BL20" s="95"/>
      <c r="BM20" s="95"/>
      <c r="BN20" s="95"/>
      <c r="BO20" s="95"/>
      <c r="BP20" s="95"/>
      <c r="BQ20" s="95"/>
      <c r="BR20" s="95"/>
      <c r="BS20" s="95"/>
      <c r="BT20" s="95"/>
      <c r="BU20" s="95"/>
      <c r="BV20" s="95"/>
      <c r="BW20" s="95"/>
      <c r="BX20" s="95"/>
      <c r="BY20" s="95"/>
      <c r="BZ20" s="95"/>
      <c r="CA20" s="95"/>
      <c r="CB20" s="95"/>
      <c r="CC20" s="95">
        <v>26</v>
      </c>
      <c r="CD20" s="95">
        <v>26</v>
      </c>
      <c r="CE20" s="95">
        <v>26</v>
      </c>
      <c r="CF20" s="95"/>
      <c r="CG20" s="95"/>
      <c r="CH20" s="95"/>
      <c r="CI20" s="95"/>
      <c r="CJ20" s="95"/>
      <c r="CK20" s="95"/>
      <c r="CL20" s="95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95"/>
      <c r="CZ20" s="95"/>
      <c r="DA20" s="95"/>
      <c r="DB20" s="95"/>
      <c r="DC20" s="95"/>
      <c r="DD20" s="95"/>
      <c r="DE20" s="95"/>
      <c r="DF20" s="95"/>
      <c r="DG20" s="95"/>
      <c r="DH20" s="95"/>
      <c r="DI20" s="95"/>
      <c r="DJ20" s="95"/>
      <c r="DK20" s="95"/>
      <c r="DL20" s="95"/>
      <c r="DM20" s="95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95"/>
      <c r="EA20" s="95"/>
      <c r="EB20" s="95"/>
      <c r="EC20" s="95"/>
      <c r="ED20" s="95"/>
      <c r="EE20" s="95"/>
      <c r="EF20" s="95"/>
      <c r="EG20" s="95"/>
      <c r="EH20" s="95"/>
      <c r="EI20" s="95"/>
      <c r="EJ20" s="95"/>
      <c r="EK20" s="95"/>
      <c r="EL20" s="95"/>
      <c r="EM20" s="95"/>
      <c r="EN20" s="95"/>
      <c r="EO20" s="95"/>
      <c r="EP20" s="95"/>
      <c r="EQ20" s="95"/>
      <c r="ER20" s="95"/>
      <c r="ES20" s="95"/>
      <c r="ET20" s="95"/>
      <c r="EU20" s="95"/>
      <c r="EV20" s="95"/>
      <c r="EW20" s="95"/>
      <c r="EX20" s="95"/>
      <c r="EY20" s="95"/>
      <c r="EZ20" s="95"/>
      <c r="FA20" s="95"/>
      <c r="FB20" s="95"/>
      <c r="FC20" s="95"/>
      <c r="FD20" s="95"/>
      <c r="FE20" s="95"/>
      <c r="FF20" s="95"/>
      <c r="FG20" s="95"/>
      <c r="FH20" s="95"/>
      <c r="FI20" s="95"/>
      <c r="FJ20" s="95"/>
      <c r="FK20" s="95"/>
      <c r="FL20" s="95"/>
      <c r="FM20" s="95"/>
      <c r="FN20" s="95"/>
      <c r="FO20" s="95"/>
      <c r="FP20" s="95"/>
      <c r="FQ20" s="95"/>
      <c r="FR20" s="95"/>
      <c r="FS20" s="95"/>
      <c r="FT20" s="95"/>
      <c r="FU20" s="95"/>
      <c r="FV20" s="95"/>
      <c r="FW20" s="95"/>
      <c r="FX20" s="127">
        <f t="shared" si="63"/>
        <v>26</v>
      </c>
      <c r="FY20" s="127">
        <f t="shared" si="64"/>
        <v>26</v>
      </c>
      <c r="FZ20" s="127">
        <f t="shared" si="65"/>
        <v>26</v>
      </c>
    </row>
    <row r="21" spans="1:182" ht="24" hidden="1">
      <c r="A21" s="85" t="s">
        <v>417</v>
      </c>
      <c r="B21" s="85" t="s">
        <v>421</v>
      </c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95"/>
      <c r="AH21" s="95"/>
      <c r="AI21" s="95"/>
      <c r="AJ21" s="95"/>
      <c r="AK21" s="95"/>
      <c r="AL21" s="95"/>
      <c r="AM21" s="95"/>
      <c r="AN21" s="95"/>
      <c r="AO21" s="95"/>
      <c r="AP21" s="95"/>
      <c r="AQ21" s="95"/>
      <c r="AR21" s="95"/>
      <c r="AS21" s="95"/>
      <c r="AT21" s="95"/>
      <c r="AU21" s="95"/>
      <c r="AV21" s="95"/>
      <c r="AW21" s="95"/>
      <c r="AX21" s="95"/>
      <c r="AY21" s="95"/>
      <c r="AZ21" s="95"/>
      <c r="BA21" s="95"/>
      <c r="BB21" s="95"/>
      <c r="BC21" s="95"/>
      <c r="BD21" s="95"/>
      <c r="BE21" s="95"/>
      <c r="BF21" s="95"/>
      <c r="BG21" s="95"/>
      <c r="BH21" s="95"/>
      <c r="BI21" s="95"/>
      <c r="BJ21" s="95"/>
      <c r="BK21" s="95"/>
      <c r="BL21" s="95"/>
      <c r="BM21" s="95"/>
      <c r="BN21" s="95"/>
      <c r="BO21" s="95"/>
      <c r="BP21" s="95"/>
      <c r="BQ21" s="95"/>
      <c r="BR21" s="95"/>
      <c r="BS21" s="95"/>
      <c r="BT21" s="95"/>
      <c r="BU21" s="95"/>
      <c r="BV21" s="95"/>
      <c r="BW21" s="95"/>
      <c r="BX21" s="95"/>
      <c r="BY21" s="95"/>
      <c r="BZ21" s="95"/>
      <c r="CA21" s="95"/>
      <c r="CB21" s="95"/>
      <c r="CC21" s="95"/>
      <c r="CD21" s="95"/>
      <c r="CE21" s="95"/>
      <c r="CF21" s="95"/>
      <c r="CG21" s="95"/>
      <c r="CH21" s="95"/>
      <c r="CI21" s="95"/>
      <c r="CJ21" s="95"/>
      <c r="CK21" s="95"/>
      <c r="CL21" s="95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95"/>
      <c r="CZ21" s="95"/>
      <c r="DA21" s="95"/>
      <c r="DB21" s="95"/>
      <c r="DC21" s="95"/>
      <c r="DD21" s="95"/>
      <c r="DE21" s="95"/>
      <c r="DF21" s="95"/>
      <c r="DG21" s="95"/>
      <c r="DH21" s="95"/>
      <c r="DI21" s="95"/>
      <c r="DJ21" s="95"/>
      <c r="DK21" s="95"/>
      <c r="DL21" s="95"/>
      <c r="DM21" s="95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95"/>
      <c r="EA21" s="95"/>
      <c r="EB21" s="95"/>
      <c r="EC21" s="95"/>
      <c r="ED21" s="95"/>
      <c r="EE21" s="95"/>
      <c r="EF21" s="95"/>
      <c r="EG21" s="95"/>
      <c r="EH21" s="95"/>
      <c r="EI21" s="95"/>
      <c r="EJ21" s="95"/>
      <c r="EK21" s="95"/>
      <c r="EL21" s="95"/>
      <c r="EM21" s="95"/>
      <c r="EN21" s="95"/>
      <c r="EO21" s="95"/>
      <c r="EP21" s="95"/>
      <c r="EQ21" s="95"/>
      <c r="ER21" s="95"/>
      <c r="ES21" s="95"/>
      <c r="ET21" s="95"/>
      <c r="EU21" s="95"/>
      <c r="EV21" s="95"/>
      <c r="EW21" s="95"/>
      <c r="EX21" s="95"/>
      <c r="EY21" s="95"/>
      <c r="EZ21" s="95"/>
      <c r="FA21" s="95"/>
      <c r="FB21" s="95"/>
      <c r="FC21" s="95"/>
      <c r="FD21" s="95"/>
      <c r="FE21" s="95"/>
      <c r="FF21" s="95"/>
      <c r="FG21" s="95"/>
      <c r="FH21" s="95"/>
      <c r="FI21" s="95"/>
      <c r="FJ21" s="95"/>
      <c r="FK21" s="95"/>
      <c r="FL21" s="95"/>
      <c r="FM21" s="95"/>
      <c r="FN21" s="95"/>
      <c r="FO21" s="95"/>
      <c r="FP21" s="95"/>
      <c r="FQ21" s="95"/>
      <c r="FR21" s="95"/>
      <c r="FS21" s="95"/>
      <c r="FT21" s="95"/>
      <c r="FU21" s="95"/>
      <c r="FV21" s="95"/>
      <c r="FW21" s="95"/>
      <c r="FX21" s="127">
        <f t="shared" si="63"/>
        <v>0</v>
      </c>
      <c r="FY21" s="127">
        <f t="shared" si="64"/>
        <v>0</v>
      </c>
      <c r="FZ21" s="127">
        <f t="shared" si="65"/>
        <v>0</v>
      </c>
    </row>
    <row r="22" spans="1:182" ht="24">
      <c r="A22" s="444" t="s">
        <v>413</v>
      </c>
      <c r="B22" s="12" t="s">
        <v>424</v>
      </c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95"/>
      <c r="AH22" s="95"/>
      <c r="AI22" s="95"/>
      <c r="AJ22" s="95"/>
      <c r="AK22" s="95"/>
      <c r="AL22" s="95"/>
      <c r="AM22" s="95"/>
      <c r="AN22" s="95"/>
      <c r="AO22" s="95"/>
      <c r="AP22" s="95"/>
      <c r="AQ22" s="95"/>
      <c r="AR22" s="95"/>
      <c r="AS22" s="95"/>
      <c r="AT22" s="95"/>
      <c r="AU22" s="95"/>
      <c r="AV22" s="95"/>
      <c r="AW22" s="95"/>
      <c r="AX22" s="95"/>
      <c r="AY22" s="95"/>
      <c r="AZ22" s="95"/>
      <c r="BA22" s="95"/>
      <c r="BB22" s="95"/>
      <c r="BC22" s="95"/>
      <c r="BD22" s="95"/>
      <c r="BE22" s="95"/>
      <c r="BF22" s="95"/>
      <c r="BG22" s="95"/>
      <c r="BH22" s="95"/>
      <c r="BI22" s="95"/>
      <c r="BJ22" s="95"/>
      <c r="BK22" s="95"/>
      <c r="BL22" s="95"/>
      <c r="BM22" s="95"/>
      <c r="BN22" s="95"/>
      <c r="BO22" s="95"/>
      <c r="BP22" s="95"/>
      <c r="BQ22" s="95"/>
      <c r="BR22" s="95"/>
      <c r="BS22" s="95"/>
      <c r="BT22" s="95"/>
      <c r="BU22" s="95"/>
      <c r="BV22" s="95"/>
      <c r="BW22" s="95"/>
      <c r="BX22" s="95"/>
      <c r="BY22" s="95"/>
      <c r="BZ22" s="95"/>
      <c r="CA22" s="95"/>
      <c r="CB22" s="95"/>
      <c r="CC22" s="95"/>
      <c r="CD22" s="95"/>
      <c r="CE22" s="95"/>
      <c r="CF22" s="95"/>
      <c r="CG22" s="95"/>
      <c r="CH22" s="95"/>
      <c r="CI22" s="95"/>
      <c r="CJ22" s="95"/>
      <c r="CK22" s="95"/>
      <c r="CL22" s="95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95"/>
      <c r="CZ22" s="95"/>
      <c r="DA22" s="95">
        <v>66</v>
      </c>
      <c r="DB22" s="95">
        <v>66</v>
      </c>
      <c r="DC22" s="95">
        <v>66</v>
      </c>
      <c r="DD22" s="95"/>
      <c r="DE22" s="95"/>
      <c r="DF22" s="95"/>
      <c r="DG22" s="95"/>
      <c r="DH22" s="95"/>
      <c r="DI22" s="95"/>
      <c r="DJ22" s="95"/>
      <c r="DK22" s="95"/>
      <c r="DL22" s="95"/>
      <c r="DM22" s="95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95"/>
      <c r="EA22" s="95"/>
      <c r="EB22" s="95"/>
      <c r="EC22" s="95"/>
      <c r="ED22" s="95"/>
      <c r="EE22" s="95"/>
      <c r="EF22" s="95"/>
      <c r="EG22" s="95"/>
      <c r="EH22" s="95"/>
      <c r="EI22" s="95"/>
      <c r="EJ22" s="95"/>
      <c r="EK22" s="95"/>
      <c r="EL22" s="95"/>
      <c r="EM22" s="95"/>
      <c r="EN22" s="95"/>
      <c r="EO22" s="95"/>
      <c r="EP22" s="95"/>
      <c r="EQ22" s="95"/>
      <c r="ER22" s="95"/>
      <c r="ES22" s="95"/>
      <c r="ET22" s="95"/>
      <c r="EU22" s="95"/>
      <c r="EV22" s="95"/>
      <c r="EW22" s="95"/>
      <c r="EX22" s="95"/>
      <c r="EY22" s="95"/>
      <c r="EZ22" s="95">
        <v>19</v>
      </c>
      <c r="FA22" s="95">
        <v>19</v>
      </c>
      <c r="FB22" s="95">
        <v>19</v>
      </c>
      <c r="FC22" s="95"/>
      <c r="FD22" s="95"/>
      <c r="FE22" s="95"/>
      <c r="FF22" s="95"/>
      <c r="FG22" s="95"/>
      <c r="FH22" s="95"/>
      <c r="FI22" s="95"/>
      <c r="FJ22" s="95"/>
      <c r="FK22" s="95"/>
      <c r="FL22" s="95"/>
      <c r="FM22" s="95"/>
      <c r="FN22" s="95"/>
      <c r="FO22" s="95"/>
      <c r="FP22" s="95"/>
      <c r="FQ22" s="95"/>
      <c r="FR22" s="95"/>
      <c r="FS22" s="95"/>
      <c r="FT22" s="95"/>
      <c r="FU22" s="95"/>
      <c r="FV22" s="95"/>
      <c r="FW22" s="95"/>
      <c r="FX22" s="127">
        <f t="shared" si="63"/>
        <v>85</v>
      </c>
      <c r="FY22" s="127">
        <f t="shared" si="64"/>
        <v>85</v>
      </c>
      <c r="FZ22" s="127">
        <f t="shared" si="65"/>
        <v>85</v>
      </c>
    </row>
    <row r="23" spans="1:182" ht="15" hidden="1" customHeight="1">
      <c r="A23" s="850"/>
      <c r="B23" s="12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  <c r="BD23" s="95"/>
      <c r="BE23" s="95"/>
      <c r="BF23" s="95"/>
      <c r="BG23" s="95"/>
      <c r="BH23" s="95"/>
      <c r="BI23" s="95"/>
      <c r="BJ23" s="95"/>
      <c r="BK23" s="95"/>
      <c r="BL23" s="95"/>
      <c r="BM23" s="95"/>
      <c r="BN23" s="95"/>
      <c r="BO23" s="95"/>
      <c r="BP23" s="95"/>
      <c r="BQ23" s="95"/>
      <c r="BR23" s="95"/>
      <c r="BS23" s="95"/>
      <c r="BT23" s="95"/>
      <c r="BU23" s="95"/>
      <c r="BV23" s="95"/>
      <c r="BW23" s="95"/>
      <c r="BX23" s="95"/>
      <c r="BY23" s="95"/>
      <c r="BZ23" s="95"/>
      <c r="CA23" s="95"/>
      <c r="CB23" s="95"/>
      <c r="CC23" s="95"/>
      <c r="CD23" s="95"/>
      <c r="CE23" s="95"/>
      <c r="CF23" s="95"/>
      <c r="CG23" s="95"/>
      <c r="CH23" s="95"/>
      <c r="CI23" s="95"/>
      <c r="CJ23" s="95"/>
      <c r="CK23" s="95"/>
      <c r="CL23" s="95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95"/>
      <c r="CZ23" s="95"/>
      <c r="DA23" s="95"/>
      <c r="DB23" s="95"/>
      <c r="DC23" s="95"/>
      <c r="DD23" s="95"/>
      <c r="DE23" s="95"/>
      <c r="DF23" s="95"/>
      <c r="DG23" s="95"/>
      <c r="DH23" s="95"/>
      <c r="DI23" s="95"/>
      <c r="DJ23" s="95"/>
      <c r="DK23" s="95"/>
      <c r="DL23" s="95"/>
      <c r="DM23" s="95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95"/>
      <c r="EA23" s="95"/>
      <c r="EB23" s="95"/>
      <c r="EC23" s="95"/>
      <c r="ED23" s="95"/>
      <c r="EE23" s="95"/>
      <c r="EF23" s="95"/>
      <c r="EG23" s="95"/>
      <c r="EH23" s="95"/>
      <c r="EI23" s="95"/>
      <c r="EJ23" s="95"/>
      <c r="EK23" s="95"/>
      <c r="EL23" s="95"/>
      <c r="EM23" s="95"/>
      <c r="EN23" s="95"/>
      <c r="EO23" s="95"/>
      <c r="EP23" s="95"/>
      <c r="EQ23" s="95"/>
      <c r="ER23" s="95"/>
      <c r="ES23" s="95"/>
      <c r="ET23" s="95"/>
      <c r="EU23" s="95"/>
      <c r="EV23" s="95"/>
      <c r="EW23" s="95"/>
      <c r="EX23" s="95"/>
      <c r="EY23" s="95"/>
      <c r="EZ23" s="95"/>
      <c r="FA23" s="95"/>
      <c r="FB23" s="95"/>
      <c r="FC23" s="95"/>
      <c r="FD23" s="95"/>
      <c r="FE23" s="95"/>
      <c r="FF23" s="95"/>
      <c r="FG23" s="95"/>
      <c r="FH23" s="95"/>
      <c r="FI23" s="95"/>
      <c r="FJ23" s="95"/>
      <c r="FK23" s="95"/>
      <c r="FL23" s="95"/>
      <c r="FM23" s="95"/>
      <c r="FN23" s="95"/>
      <c r="FO23" s="95"/>
      <c r="FP23" s="95"/>
      <c r="FQ23" s="95"/>
      <c r="FR23" s="95"/>
      <c r="FS23" s="95"/>
      <c r="FT23" s="95"/>
      <c r="FU23" s="95"/>
      <c r="FV23" s="95"/>
      <c r="FW23" s="95"/>
      <c r="FX23" s="127">
        <f t="shared" si="63"/>
        <v>0</v>
      </c>
      <c r="FY23" s="127">
        <f t="shared" si="64"/>
        <v>0</v>
      </c>
      <c r="FZ23" s="127">
        <f t="shared" si="65"/>
        <v>0</v>
      </c>
    </row>
    <row r="24" spans="1:182" s="258" customFormat="1" ht="24" customHeight="1">
      <c r="A24" s="464" t="s">
        <v>1026</v>
      </c>
    </row>
    <row r="25" spans="1:182">
      <c r="A25" s="103" t="s">
        <v>691</v>
      </c>
      <c r="B25" s="96"/>
      <c r="C25" s="111">
        <f>SUM(C26:C35)</f>
        <v>223</v>
      </c>
      <c r="D25" s="111">
        <f t="shared" ref="D25:E25" si="72">SUM(D26:D35)</f>
        <v>223</v>
      </c>
      <c r="E25" s="111">
        <f t="shared" si="72"/>
        <v>223</v>
      </c>
      <c r="F25" s="111">
        <f>SUM(F26:F35)</f>
        <v>446</v>
      </c>
      <c r="G25" s="111">
        <f t="shared" ref="G25:H25" si="73">SUM(G26:G35)</f>
        <v>446</v>
      </c>
      <c r="H25" s="111">
        <f t="shared" si="73"/>
        <v>446</v>
      </c>
      <c r="I25" s="111">
        <f>SUM(I26:I35)</f>
        <v>276</v>
      </c>
      <c r="J25" s="111">
        <f t="shared" ref="J25:K25" si="74">SUM(J26:J35)</f>
        <v>276</v>
      </c>
      <c r="K25" s="111">
        <f t="shared" si="74"/>
        <v>276</v>
      </c>
      <c r="L25" s="111">
        <f>SUM(L26:L35)</f>
        <v>0</v>
      </c>
      <c r="M25" s="111">
        <f t="shared" ref="M25:N25" si="75">SUM(M26:M35)</f>
        <v>0</v>
      </c>
      <c r="N25" s="111">
        <f t="shared" si="75"/>
        <v>0</v>
      </c>
      <c r="O25" s="111">
        <f>SUM(O26:O35)</f>
        <v>131</v>
      </c>
      <c r="P25" s="111">
        <f t="shared" ref="P25:Q25" si="76">SUM(P26:P35)</f>
        <v>131</v>
      </c>
      <c r="Q25" s="111">
        <f t="shared" si="76"/>
        <v>131</v>
      </c>
      <c r="R25" s="111">
        <f>SUM(R26:R35)</f>
        <v>151</v>
      </c>
      <c r="S25" s="111">
        <f t="shared" ref="S25:T25" si="77">SUM(S26:S35)</f>
        <v>151</v>
      </c>
      <c r="T25" s="111">
        <f t="shared" si="77"/>
        <v>151</v>
      </c>
      <c r="U25" s="111">
        <f>SUM(U26:U35)</f>
        <v>50</v>
      </c>
      <c r="V25" s="111">
        <f t="shared" ref="V25:W25" si="78">SUM(V26:V35)</f>
        <v>50</v>
      </c>
      <c r="W25" s="111">
        <f t="shared" si="78"/>
        <v>50</v>
      </c>
      <c r="X25" s="111">
        <f>SUM(X26:X35)</f>
        <v>167</v>
      </c>
      <c r="Y25" s="111">
        <f t="shared" ref="Y25:Z25" si="79">SUM(Y26:Y35)</f>
        <v>167</v>
      </c>
      <c r="Z25" s="111">
        <f t="shared" si="79"/>
        <v>167</v>
      </c>
      <c r="AA25" s="111">
        <f>SUM(AA26:AA35)</f>
        <v>0</v>
      </c>
      <c r="AB25" s="111">
        <f t="shared" ref="AB25:AC25" si="80">SUM(AB26:AB35)</f>
        <v>0</v>
      </c>
      <c r="AC25" s="111">
        <f t="shared" si="80"/>
        <v>0</v>
      </c>
      <c r="AD25" s="111">
        <f>SUM(AD26:AD35)</f>
        <v>121</v>
      </c>
      <c r="AE25" s="111">
        <f t="shared" ref="AE25:AF25" si="81">SUM(AE26:AE35)</f>
        <v>121</v>
      </c>
      <c r="AF25" s="111">
        <f t="shared" si="81"/>
        <v>121</v>
      </c>
      <c r="AG25" s="111">
        <f>SUM(AG26:AG35)</f>
        <v>338</v>
      </c>
      <c r="AH25" s="111">
        <f t="shared" ref="AH25:AI25" si="82">SUM(AH26:AH35)</f>
        <v>338</v>
      </c>
      <c r="AI25" s="111">
        <f t="shared" si="82"/>
        <v>338</v>
      </c>
      <c r="AJ25" s="111">
        <f>SUM(AJ26:AJ35)</f>
        <v>170</v>
      </c>
      <c r="AK25" s="111">
        <f t="shared" ref="AK25:AL25" si="83">SUM(AK26:AK35)</f>
        <v>170</v>
      </c>
      <c r="AL25" s="111">
        <f t="shared" si="83"/>
        <v>170</v>
      </c>
      <c r="AM25" s="111">
        <f>SUM(AM26:AM35)</f>
        <v>53</v>
      </c>
      <c r="AN25" s="111">
        <f t="shared" ref="AN25:AO25" si="84">SUM(AN26:AN35)</f>
        <v>53</v>
      </c>
      <c r="AO25" s="111">
        <f t="shared" si="84"/>
        <v>53</v>
      </c>
      <c r="AP25" s="111">
        <f>SUM(AP26:AP35)</f>
        <v>239</v>
      </c>
      <c r="AQ25" s="111">
        <f t="shared" ref="AQ25:AR25" si="85">SUM(AQ26:AQ35)</f>
        <v>239</v>
      </c>
      <c r="AR25" s="111">
        <f t="shared" si="85"/>
        <v>239</v>
      </c>
      <c r="AS25" s="111">
        <f>SUM(AS26:AS35)</f>
        <v>318</v>
      </c>
      <c r="AT25" s="111">
        <f t="shared" ref="AT25:AU25" si="86">SUM(AT26:AT35)</f>
        <v>318</v>
      </c>
      <c r="AU25" s="111">
        <f t="shared" si="86"/>
        <v>318</v>
      </c>
      <c r="AV25" s="111">
        <f>SUM(AV26:AV35)</f>
        <v>107</v>
      </c>
      <c r="AW25" s="111">
        <f t="shared" ref="AW25:AX25" si="87">SUM(AW26:AW35)</f>
        <v>107</v>
      </c>
      <c r="AX25" s="111">
        <f t="shared" si="87"/>
        <v>107</v>
      </c>
      <c r="AY25" s="111">
        <f>SUM(AY26:AY35)</f>
        <v>179</v>
      </c>
      <c r="AZ25" s="111">
        <f t="shared" ref="AZ25:BA25" si="88">SUM(AZ26:AZ35)</f>
        <v>179</v>
      </c>
      <c r="BA25" s="111">
        <f t="shared" si="88"/>
        <v>179</v>
      </c>
      <c r="BB25" s="111">
        <f>SUM(BB26:BB35)</f>
        <v>298</v>
      </c>
      <c r="BC25" s="111">
        <f t="shared" ref="BC25:BD25" si="89">SUM(BC26:BC35)</f>
        <v>298</v>
      </c>
      <c r="BD25" s="111">
        <f t="shared" si="89"/>
        <v>298</v>
      </c>
      <c r="BE25" s="111">
        <f>SUM(BE26:BE35)</f>
        <v>153</v>
      </c>
      <c r="BF25" s="111">
        <f t="shared" ref="BF25:BG25" si="90">SUM(BF26:BF35)</f>
        <v>153</v>
      </c>
      <c r="BG25" s="111">
        <f t="shared" si="90"/>
        <v>153</v>
      </c>
      <c r="BH25" s="111">
        <f>SUM(BH26:BH35)</f>
        <v>95</v>
      </c>
      <c r="BI25" s="111">
        <f t="shared" ref="BI25:BJ25" si="91">SUM(BI26:BI35)</f>
        <v>95</v>
      </c>
      <c r="BJ25" s="111">
        <f t="shared" si="91"/>
        <v>95</v>
      </c>
      <c r="BK25" s="111">
        <f>SUM(BK26:BK35)</f>
        <v>208</v>
      </c>
      <c r="BL25" s="111">
        <f t="shared" ref="BL25:BM25" si="92">SUM(BL26:BL35)</f>
        <v>208</v>
      </c>
      <c r="BM25" s="111">
        <f t="shared" si="92"/>
        <v>208</v>
      </c>
      <c r="BN25" s="111">
        <f>SUM(BN26:BN35)</f>
        <v>277</v>
      </c>
      <c r="BO25" s="111">
        <f t="shared" ref="BO25:BP25" si="93">SUM(BO26:BO35)</f>
        <v>277</v>
      </c>
      <c r="BP25" s="111">
        <f t="shared" si="93"/>
        <v>277</v>
      </c>
      <c r="BQ25" s="111">
        <f>SUM(BQ26:BQ35)</f>
        <v>429</v>
      </c>
      <c r="BR25" s="111">
        <f t="shared" ref="BR25:BS25" si="94">SUM(BR26:BR35)</f>
        <v>429</v>
      </c>
      <c r="BS25" s="111">
        <f t="shared" si="94"/>
        <v>429</v>
      </c>
      <c r="BT25" s="111">
        <f>SUM(BT26:BT35)</f>
        <v>176</v>
      </c>
      <c r="BU25" s="111">
        <f t="shared" ref="BU25:BV25" si="95">SUM(BU26:BU35)</f>
        <v>176</v>
      </c>
      <c r="BV25" s="111">
        <f t="shared" si="95"/>
        <v>176</v>
      </c>
      <c r="BW25" s="111">
        <f>SUM(BW26:BW35)</f>
        <v>118</v>
      </c>
      <c r="BX25" s="111">
        <f t="shared" ref="BX25:BY25" si="96">SUM(BX26:BX35)</f>
        <v>118</v>
      </c>
      <c r="BY25" s="111">
        <f t="shared" si="96"/>
        <v>118</v>
      </c>
      <c r="BZ25" s="111">
        <f>SUM(BZ26:BZ35)</f>
        <v>316</v>
      </c>
      <c r="CA25" s="111">
        <f t="shared" ref="CA25:CB25" si="97">SUM(CA26:CA35)</f>
        <v>316</v>
      </c>
      <c r="CB25" s="111">
        <f t="shared" si="97"/>
        <v>316</v>
      </c>
      <c r="CC25" s="111">
        <f>SUM(CC26:CC35)</f>
        <v>321</v>
      </c>
      <c r="CD25" s="111">
        <f t="shared" ref="CD25:CE25" si="98">SUM(CD26:CD35)</f>
        <v>321</v>
      </c>
      <c r="CE25" s="111">
        <f t="shared" si="98"/>
        <v>321</v>
      </c>
      <c r="CF25" s="111">
        <f>SUM(CF26:CF35)</f>
        <v>0</v>
      </c>
      <c r="CG25" s="111">
        <f t="shared" ref="CG25:CH25" si="99">SUM(CG26:CG35)</f>
        <v>0</v>
      </c>
      <c r="CH25" s="111">
        <f t="shared" si="99"/>
        <v>0</v>
      </c>
      <c r="CI25" s="111">
        <f>SUM(CI26:CI35)</f>
        <v>176</v>
      </c>
      <c r="CJ25" s="111">
        <f t="shared" ref="CJ25:CK25" si="100">SUM(CJ26:CJ35)</f>
        <v>176</v>
      </c>
      <c r="CK25" s="111">
        <f t="shared" si="100"/>
        <v>176</v>
      </c>
      <c r="CL25" s="111">
        <f>SUM(CL26:CL35)</f>
        <v>363</v>
      </c>
      <c r="CM25" s="111">
        <f t="shared" ref="CM25:CN25" si="101">SUM(CM26:CM35)</f>
        <v>363</v>
      </c>
      <c r="CN25" s="111">
        <f t="shared" si="101"/>
        <v>363</v>
      </c>
      <c r="CO25" s="111">
        <f>SUM(CO26:CO35)</f>
        <v>310</v>
      </c>
      <c r="CP25" s="111">
        <f t="shared" ref="CP25:CQ25" si="102">SUM(CP26:CP35)</f>
        <v>310</v>
      </c>
      <c r="CQ25" s="111">
        <f t="shared" si="102"/>
        <v>310</v>
      </c>
      <c r="CR25" s="111">
        <f>SUM(CR26:CR35)</f>
        <v>238</v>
      </c>
      <c r="CS25" s="111">
        <f t="shared" ref="CS25:CT25" si="103">SUM(CS26:CS35)</f>
        <v>238</v>
      </c>
      <c r="CT25" s="111">
        <f t="shared" si="103"/>
        <v>238</v>
      </c>
      <c r="CU25" s="111">
        <f>SUM(CU26:CU35)</f>
        <v>198</v>
      </c>
      <c r="CV25" s="111">
        <f t="shared" ref="CV25:CW25" si="104">SUM(CV26:CV35)</f>
        <v>198</v>
      </c>
      <c r="CW25" s="111">
        <f t="shared" si="104"/>
        <v>198</v>
      </c>
      <c r="CX25" s="111">
        <f>SUM(CX26:CX35)</f>
        <v>143</v>
      </c>
      <c r="CY25" s="111">
        <f t="shared" ref="CY25:CZ25" si="105">SUM(CY26:CY35)</f>
        <v>143</v>
      </c>
      <c r="CZ25" s="111">
        <f t="shared" si="105"/>
        <v>143</v>
      </c>
      <c r="DA25" s="111">
        <f>SUM(DA26:DA35)</f>
        <v>313</v>
      </c>
      <c r="DB25" s="111">
        <f t="shared" ref="DB25:DC25" si="106">SUM(DB26:DB35)</f>
        <v>313</v>
      </c>
      <c r="DC25" s="111">
        <f t="shared" si="106"/>
        <v>313</v>
      </c>
      <c r="DD25" s="111">
        <f>SUM(DD26:DD35)</f>
        <v>102</v>
      </c>
      <c r="DE25" s="111">
        <f t="shared" ref="DE25:DF25" si="107">SUM(DE26:DE35)</f>
        <v>102</v>
      </c>
      <c r="DF25" s="111">
        <f t="shared" si="107"/>
        <v>102</v>
      </c>
      <c r="DG25" s="111">
        <f>SUM(DG26:DG35)</f>
        <v>171</v>
      </c>
      <c r="DH25" s="111">
        <f t="shared" ref="DH25:DI25" si="108">SUM(DH26:DH35)</f>
        <v>171</v>
      </c>
      <c r="DI25" s="111">
        <f t="shared" si="108"/>
        <v>171</v>
      </c>
      <c r="DJ25" s="111">
        <f>SUM(DJ26:DJ35)</f>
        <v>480</v>
      </c>
      <c r="DK25" s="111">
        <f t="shared" ref="DK25:DL25" si="109">SUM(DK26:DK35)</f>
        <v>480</v>
      </c>
      <c r="DL25" s="111">
        <f t="shared" si="109"/>
        <v>480</v>
      </c>
      <c r="DM25" s="111">
        <f>SUM(DM26:DM35)</f>
        <v>150</v>
      </c>
      <c r="DN25" s="111">
        <f t="shared" ref="DN25:DO25" si="110">SUM(DN26:DN35)</f>
        <v>150</v>
      </c>
      <c r="DO25" s="111">
        <f t="shared" si="110"/>
        <v>150</v>
      </c>
      <c r="DP25" s="111">
        <f>SUM(DP26:DP35)</f>
        <v>141</v>
      </c>
      <c r="DQ25" s="111">
        <f t="shared" ref="DQ25:DR25" si="111">SUM(DQ26:DQ35)</f>
        <v>141</v>
      </c>
      <c r="DR25" s="111">
        <f t="shared" si="111"/>
        <v>141</v>
      </c>
      <c r="DS25" s="111">
        <f>SUM(DS26:DS35)</f>
        <v>229</v>
      </c>
      <c r="DT25" s="111">
        <f t="shared" ref="DT25:DU25" si="112">SUM(DT26:DT35)</f>
        <v>229</v>
      </c>
      <c r="DU25" s="111">
        <f t="shared" si="112"/>
        <v>229</v>
      </c>
      <c r="DV25" s="111">
        <f>SUM(DV26:DV35)</f>
        <v>72</v>
      </c>
      <c r="DW25" s="111">
        <f t="shared" ref="DW25:DX25" si="113">SUM(DW26:DW35)</f>
        <v>72</v>
      </c>
      <c r="DX25" s="111">
        <f t="shared" si="113"/>
        <v>72</v>
      </c>
      <c r="DY25" s="111">
        <f>SUM(DY26:DY35)</f>
        <v>165</v>
      </c>
      <c r="DZ25" s="111">
        <f t="shared" ref="DZ25:EA25" si="114">SUM(DZ26:DZ35)</f>
        <v>165</v>
      </c>
      <c r="EA25" s="111">
        <f t="shared" si="114"/>
        <v>165</v>
      </c>
      <c r="EB25" s="111">
        <f>SUM(EB26:EB35)</f>
        <v>0</v>
      </c>
      <c r="EC25" s="111">
        <f t="shared" ref="EC25:ED25" si="115">SUM(EC26:EC35)</f>
        <v>0</v>
      </c>
      <c r="ED25" s="111">
        <f t="shared" si="115"/>
        <v>0</v>
      </c>
      <c r="EE25" s="111">
        <f>SUM(EE26:EE35)</f>
        <v>230</v>
      </c>
      <c r="EF25" s="111">
        <f t="shared" ref="EF25:EG25" si="116">SUM(EF26:EF35)</f>
        <v>230</v>
      </c>
      <c r="EG25" s="111">
        <f t="shared" si="116"/>
        <v>230</v>
      </c>
      <c r="EH25" s="111">
        <f>SUM(EH26:EH35)</f>
        <v>165</v>
      </c>
      <c r="EI25" s="111">
        <f t="shared" ref="EI25:EJ25" si="117">SUM(EI26:EI35)</f>
        <v>165</v>
      </c>
      <c r="EJ25" s="111">
        <f t="shared" si="117"/>
        <v>165</v>
      </c>
      <c r="EK25" s="111">
        <f>SUM(EK26:EK35)</f>
        <v>173</v>
      </c>
      <c r="EL25" s="111">
        <f t="shared" ref="EL25:EM25" si="118">SUM(EL26:EL35)</f>
        <v>173</v>
      </c>
      <c r="EM25" s="111">
        <f t="shared" si="118"/>
        <v>173</v>
      </c>
      <c r="EN25" s="111">
        <f>SUM(EN26:EN35)</f>
        <v>152</v>
      </c>
      <c r="EO25" s="111">
        <f t="shared" ref="EO25:EP25" si="119">SUM(EO26:EO35)</f>
        <v>152</v>
      </c>
      <c r="EP25" s="111">
        <f t="shared" si="119"/>
        <v>152</v>
      </c>
      <c r="EQ25" s="111">
        <f>SUM(EQ26:EQ35)</f>
        <v>339</v>
      </c>
      <c r="ER25" s="111">
        <f t="shared" ref="ER25:ES25" si="120">SUM(ER26:ER35)</f>
        <v>339</v>
      </c>
      <c r="ES25" s="111">
        <f t="shared" si="120"/>
        <v>339</v>
      </c>
      <c r="ET25" s="111">
        <f>SUM(ET26:ET35)</f>
        <v>50</v>
      </c>
      <c r="EU25" s="111">
        <f t="shared" ref="EU25:EV25" si="121">SUM(EU26:EU35)</f>
        <v>50</v>
      </c>
      <c r="EV25" s="111">
        <f t="shared" si="121"/>
        <v>50</v>
      </c>
      <c r="EW25" s="111">
        <f>SUM(EW26:EW35)</f>
        <v>295</v>
      </c>
      <c r="EX25" s="111">
        <f t="shared" ref="EX25:EY25" si="122">SUM(EX26:EX35)</f>
        <v>295</v>
      </c>
      <c r="EY25" s="111">
        <f t="shared" si="122"/>
        <v>295</v>
      </c>
      <c r="EZ25" s="111">
        <f>SUM(EZ26:EZ35)</f>
        <v>319</v>
      </c>
      <c r="FA25" s="111">
        <f t="shared" ref="FA25:FB25" si="123">SUM(FA26:FA35)</f>
        <v>319</v>
      </c>
      <c r="FB25" s="111">
        <f t="shared" si="123"/>
        <v>319</v>
      </c>
      <c r="FC25" s="111">
        <f>SUM(FC26:FC35)</f>
        <v>175</v>
      </c>
      <c r="FD25" s="111">
        <f t="shared" ref="FD25:FE25" si="124">SUM(FD26:FD35)</f>
        <v>175</v>
      </c>
      <c r="FE25" s="111">
        <f t="shared" si="124"/>
        <v>175</v>
      </c>
      <c r="FF25" s="111">
        <f>SUM(FF26:FF35)</f>
        <v>274</v>
      </c>
      <c r="FG25" s="111">
        <f t="shared" ref="FG25:FH25" si="125">SUM(FG26:FG35)</f>
        <v>274</v>
      </c>
      <c r="FH25" s="111">
        <f t="shared" si="125"/>
        <v>274</v>
      </c>
      <c r="FI25" s="111">
        <f>SUM(FI26:FI35)</f>
        <v>188</v>
      </c>
      <c r="FJ25" s="111">
        <f t="shared" ref="FJ25:FK25" si="126">SUM(FJ26:FJ35)</f>
        <v>188</v>
      </c>
      <c r="FK25" s="111">
        <f t="shared" si="126"/>
        <v>188</v>
      </c>
      <c r="FL25" s="111">
        <f>SUM(FL26:FL35)</f>
        <v>349</v>
      </c>
      <c r="FM25" s="111">
        <f t="shared" ref="FM25:FN25" si="127">SUM(FM26:FM35)</f>
        <v>349</v>
      </c>
      <c r="FN25" s="111">
        <f t="shared" si="127"/>
        <v>349</v>
      </c>
      <c r="FO25" s="111">
        <f>SUM(FO26:FO35)</f>
        <v>322</v>
      </c>
      <c r="FP25" s="111">
        <f t="shared" ref="FP25:FQ25" si="128">SUM(FP26:FP35)</f>
        <v>322</v>
      </c>
      <c r="FQ25" s="111">
        <f t="shared" si="128"/>
        <v>322</v>
      </c>
      <c r="FR25" s="111">
        <f>SUM(FR26:FR35)</f>
        <v>566</v>
      </c>
      <c r="FS25" s="111">
        <f t="shared" ref="FS25:FT25" si="129">SUM(FS26:FS35)</f>
        <v>566</v>
      </c>
      <c r="FT25" s="111">
        <f t="shared" si="129"/>
        <v>566</v>
      </c>
      <c r="FU25" s="111">
        <f>SUM(FU26:FU35)</f>
        <v>357</v>
      </c>
      <c r="FV25" s="111">
        <f t="shared" ref="FV25:FW25" si="130">SUM(FV26:FV35)</f>
        <v>357</v>
      </c>
      <c r="FW25" s="111">
        <f t="shared" si="130"/>
        <v>357</v>
      </c>
      <c r="FX25" s="111">
        <f>SUM(FX26:FX35)</f>
        <v>12565</v>
      </c>
      <c r="FY25" s="111">
        <f t="shared" ref="FY25:FZ25" si="131">SUM(FY26:FY35)</f>
        <v>12565</v>
      </c>
      <c r="FZ25" s="111">
        <f t="shared" si="131"/>
        <v>12565</v>
      </c>
    </row>
    <row r="26" spans="1:182" ht="24" hidden="1">
      <c r="A26" s="12" t="s">
        <v>992</v>
      </c>
      <c r="B26" s="12" t="s">
        <v>426</v>
      </c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95"/>
      <c r="AH26" s="95"/>
      <c r="AI26" s="95"/>
      <c r="AJ26" s="95"/>
      <c r="AK26" s="95"/>
      <c r="AL26" s="95"/>
      <c r="AM26" s="95"/>
      <c r="AN26" s="95"/>
      <c r="AO26" s="95"/>
      <c r="AP26" s="95"/>
      <c r="AQ26" s="95"/>
      <c r="AR26" s="95"/>
      <c r="AS26" s="95"/>
      <c r="AT26" s="95"/>
      <c r="AU26" s="95"/>
      <c r="AV26" s="95"/>
      <c r="AW26" s="95"/>
      <c r="AX26" s="95"/>
      <c r="AY26" s="95"/>
      <c r="AZ26" s="95"/>
      <c r="BA26" s="95"/>
      <c r="BB26" s="95"/>
      <c r="BC26" s="95"/>
      <c r="BD26" s="95"/>
      <c r="BE26" s="95"/>
      <c r="BF26" s="95"/>
      <c r="BG26" s="95"/>
      <c r="BH26" s="95"/>
      <c r="BI26" s="95"/>
      <c r="BJ26" s="95"/>
      <c r="BK26" s="95"/>
      <c r="BL26" s="95"/>
      <c r="BM26" s="95"/>
      <c r="BN26" s="95"/>
      <c r="BO26" s="95"/>
      <c r="BP26" s="95"/>
      <c r="BQ26" s="95"/>
      <c r="BR26" s="95"/>
      <c r="BS26" s="95"/>
      <c r="BT26" s="95"/>
      <c r="BU26" s="95"/>
      <c r="BV26" s="95"/>
      <c r="BW26" s="95"/>
      <c r="BX26" s="95"/>
      <c r="BY26" s="95"/>
      <c r="BZ26" s="95"/>
      <c r="CA26" s="95"/>
      <c r="CB26" s="95"/>
      <c r="CC26" s="95"/>
      <c r="CD26" s="95"/>
      <c r="CE26" s="95"/>
      <c r="CF26" s="95"/>
      <c r="CG26" s="95"/>
      <c r="CH26" s="95"/>
      <c r="CI26" s="95"/>
      <c r="CJ26" s="95"/>
      <c r="CK26" s="95"/>
      <c r="CL26" s="95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95"/>
      <c r="CZ26" s="95"/>
      <c r="DA26" s="95"/>
      <c r="DB26" s="95"/>
      <c r="DC26" s="95"/>
      <c r="DD26" s="95"/>
      <c r="DE26" s="95"/>
      <c r="DF26" s="95"/>
      <c r="DG26" s="95"/>
      <c r="DH26" s="95"/>
      <c r="DI26" s="95"/>
      <c r="DJ26" s="95"/>
      <c r="DK26" s="95"/>
      <c r="DL26" s="95"/>
      <c r="DM26" s="95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95"/>
      <c r="EA26" s="95"/>
      <c r="EB26" s="95"/>
      <c r="EC26" s="95"/>
      <c r="ED26" s="95"/>
      <c r="EE26" s="95"/>
      <c r="EF26" s="95"/>
      <c r="EG26" s="95"/>
      <c r="EH26" s="95"/>
      <c r="EI26" s="95"/>
      <c r="EJ26" s="95"/>
      <c r="EK26" s="95"/>
      <c r="EL26" s="95"/>
      <c r="EM26" s="95"/>
      <c r="EN26" s="95"/>
      <c r="EO26" s="95"/>
      <c r="EP26" s="95"/>
      <c r="EQ26" s="95"/>
      <c r="ER26" s="95"/>
      <c r="ES26" s="95"/>
      <c r="ET26" s="95"/>
      <c r="EU26" s="95"/>
      <c r="EV26" s="95"/>
      <c r="EW26" s="95"/>
      <c r="EX26" s="95"/>
      <c r="EY26" s="95"/>
      <c r="EZ26" s="95"/>
      <c r="FA26" s="95"/>
      <c r="FB26" s="95"/>
      <c r="FC26" s="95"/>
      <c r="FD26" s="95"/>
      <c r="FE26" s="95"/>
      <c r="FF26" s="95"/>
      <c r="FG26" s="95"/>
      <c r="FH26" s="95"/>
      <c r="FI26" s="95"/>
      <c r="FJ26" s="95"/>
      <c r="FK26" s="95"/>
      <c r="FL26" s="95"/>
      <c r="FM26" s="95"/>
      <c r="FN26" s="95"/>
      <c r="FO26" s="95"/>
      <c r="FP26" s="95"/>
      <c r="FQ26" s="95"/>
      <c r="FR26" s="95"/>
      <c r="FS26" s="95"/>
      <c r="FT26" s="95"/>
      <c r="FU26" s="95"/>
      <c r="FV26" s="95"/>
      <c r="FW26" s="95"/>
      <c r="FX26" s="127">
        <f t="shared" ref="FX26:FX35" si="132">C26+F26+I26+L26+O26+R26+U26+X26+AA26+AD26+AG26+AJ26+AM26+AP26+AS26+AV26+AY26+BB26+BE26+BH26+BK26+BN26+BQ26+BT26+BW26+BZ26+CC26+CF26+CI26+CL26+CO26+CR26+CU26+CX26+DA26+DD26+DG26+DJ26+DM26+DP26+DS26+DV26+DY26+EB26+EE26+EH26+EK26+EN26+EQ26+ET26+EW26+EZ26+FC26+FF26+FI26+FL26+FO26+FR26+FU26</f>
        <v>0</v>
      </c>
      <c r="FY26" s="127">
        <f t="shared" ref="FY26:FY35" si="133">D26+G26+J26+M26+P26+S26+V26+Y26+AB26+AE26+AH26+AK26+AN26+AQ26+AT26+AW26+AZ26+BC26+BF26+BI26+BL26+BO26+BR26+BU26+BX26+CA26+CD26+CG26+CJ26+CM26+CP26+CS26+CV26+CY26+DB26+DE26+DH26+DK26+DN26+DQ26+DT26+DW26+DZ26+EC26+EF26+EI26+EL26+EO26+ER26+EU26+EX26+FA26+FD26+FG26+FJ26+FM26+FP26+FS26+FV26</f>
        <v>0</v>
      </c>
      <c r="FZ26" s="127">
        <f t="shared" ref="FZ26:FZ35" si="134">E26+H26+K26+N26+Q26+T26+W26+Z26+AC26+AF26+AI26+AL26+AO26+AR26+AU26+AX26+BA26+BD26+BG26+BJ26+BM26+BP26+BS26+BV26+BY26+CB26+CE26+CH26+CK26+CN26+CQ26+CT26+CW26+CZ26+DC26+DF26+DI26+DL26+DO26+DR26+DU26+DX26+EA26+ED26+EG26+EJ26+EM26+EP26+ES26+EV26+EY26+FB26+FE26+FH26+FK26+FN26+FQ26+FT26+FW26</f>
        <v>0</v>
      </c>
    </row>
    <row r="27" spans="1:182" ht="36">
      <c r="A27" s="12" t="s">
        <v>993</v>
      </c>
      <c r="B27" s="12" t="s">
        <v>427</v>
      </c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95"/>
      <c r="AH27" s="95"/>
      <c r="AI27" s="95"/>
      <c r="AJ27" s="95"/>
      <c r="AK27" s="95"/>
      <c r="AL27" s="95"/>
      <c r="AM27" s="95"/>
      <c r="AN27" s="95"/>
      <c r="AO27" s="95"/>
      <c r="AP27" s="95"/>
      <c r="AQ27" s="95"/>
      <c r="AR27" s="95"/>
      <c r="AS27" s="95">
        <v>1</v>
      </c>
      <c r="AT27" s="95">
        <v>1</v>
      </c>
      <c r="AU27" s="95">
        <v>1</v>
      </c>
      <c r="AV27" s="95"/>
      <c r="AW27" s="95"/>
      <c r="AX27" s="95"/>
      <c r="AY27" s="95"/>
      <c r="AZ27" s="95"/>
      <c r="BA27" s="95"/>
      <c r="BB27" s="95"/>
      <c r="BC27" s="95"/>
      <c r="BD27" s="95"/>
      <c r="BE27" s="95"/>
      <c r="BF27" s="95"/>
      <c r="BG27" s="95"/>
      <c r="BH27" s="95"/>
      <c r="BI27" s="95"/>
      <c r="BJ27" s="95"/>
      <c r="BK27" s="95"/>
      <c r="BL27" s="95"/>
      <c r="BM27" s="95"/>
      <c r="BN27" s="95"/>
      <c r="BO27" s="95"/>
      <c r="BP27" s="95"/>
      <c r="BQ27" s="95"/>
      <c r="BR27" s="95"/>
      <c r="BS27" s="95"/>
      <c r="BT27" s="95"/>
      <c r="BU27" s="95"/>
      <c r="BV27" s="95"/>
      <c r="BW27" s="95"/>
      <c r="BX27" s="95"/>
      <c r="BY27" s="95"/>
      <c r="BZ27" s="95"/>
      <c r="CA27" s="95"/>
      <c r="CB27" s="95"/>
      <c r="CC27" s="95"/>
      <c r="CD27" s="95"/>
      <c r="CE27" s="95"/>
      <c r="CF27" s="95"/>
      <c r="CG27" s="95"/>
      <c r="CH27" s="95"/>
      <c r="CI27" s="95"/>
      <c r="CJ27" s="95"/>
      <c r="CK27" s="95"/>
      <c r="CL27" s="95"/>
      <c r="CM27" s="95"/>
      <c r="CN27" s="95"/>
      <c r="CO27" s="95"/>
      <c r="CP27" s="95"/>
      <c r="CQ27" s="95"/>
      <c r="CR27" s="95"/>
      <c r="CS27" s="95"/>
      <c r="CT27" s="95"/>
      <c r="CU27" s="95"/>
      <c r="CV27" s="95"/>
      <c r="CW27" s="95"/>
      <c r="CX27" s="95"/>
      <c r="CY27" s="95"/>
      <c r="CZ27" s="95"/>
      <c r="DA27" s="95"/>
      <c r="DB27" s="95"/>
      <c r="DC27" s="95"/>
      <c r="DD27" s="95"/>
      <c r="DE27" s="95"/>
      <c r="DF27" s="95"/>
      <c r="DG27" s="95"/>
      <c r="DH27" s="95"/>
      <c r="DI27" s="95"/>
      <c r="DJ27" s="95"/>
      <c r="DK27" s="95"/>
      <c r="DL27" s="95"/>
      <c r="DM27" s="95"/>
      <c r="DN27" s="95"/>
      <c r="DO27" s="95"/>
      <c r="DP27" s="95"/>
      <c r="DQ27" s="95"/>
      <c r="DR27" s="95"/>
      <c r="DS27" s="95"/>
      <c r="DT27" s="95"/>
      <c r="DU27" s="95"/>
      <c r="DV27" s="95"/>
      <c r="DW27" s="95"/>
      <c r="DX27" s="95"/>
      <c r="DY27" s="95"/>
      <c r="DZ27" s="95"/>
      <c r="EA27" s="95"/>
      <c r="EB27" s="95"/>
      <c r="EC27" s="95"/>
      <c r="ED27" s="95"/>
      <c r="EE27" s="95"/>
      <c r="EF27" s="95"/>
      <c r="EG27" s="95"/>
      <c r="EH27" s="95"/>
      <c r="EI27" s="95"/>
      <c r="EJ27" s="95"/>
      <c r="EK27" s="95"/>
      <c r="EL27" s="95"/>
      <c r="EM27" s="95"/>
      <c r="EN27" s="95"/>
      <c r="EO27" s="95"/>
      <c r="EP27" s="95"/>
      <c r="EQ27" s="95">
        <v>1</v>
      </c>
      <c r="ER27" s="95">
        <v>1</v>
      </c>
      <c r="ES27" s="95">
        <v>1</v>
      </c>
      <c r="ET27" s="95"/>
      <c r="EU27" s="95"/>
      <c r="EV27" s="95"/>
      <c r="EW27" s="95"/>
      <c r="EX27" s="95"/>
      <c r="EY27" s="95"/>
      <c r="EZ27" s="95"/>
      <c r="FA27" s="95"/>
      <c r="FB27" s="95"/>
      <c r="FC27" s="95"/>
      <c r="FD27" s="95"/>
      <c r="FE27" s="95"/>
      <c r="FF27" s="95"/>
      <c r="FG27" s="95"/>
      <c r="FH27" s="95"/>
      <c r="FI27" s="95">
        <v>1</v>
      </c>
      <c r="FJ27" s="95">
        <v>1</v>
      </c>
      <c r="FK27" s="95">
        <v>1</v>
      </c>
      <c r="FL27" s="95"/>
      <c r="FM27" s="95"/>
      <c r="FN27" s="95"/>
      <c r="FO27" s="95"/>
      <c r="FP27" s="95"/>
      <c r="FQ27" s="95"/>
      <c r="FR27" s="95"/>
      <c r="FS27" s="95"/>
      <c r="FT27" s="95"/>
      <c r="FU27" s="95">
        <v>1</v>
      </c>
      <c r="FV27" s="95">
        <v>1</v>
      </c>
      <c r="FW27" s="95">
        <v>1</v>
      </c>
      <c r="FX27" s="127">
        <f t="shared" si="132"/>
        <v>4</v>
      </c>
      <c r="FY27" s="127">
        <f t="shared" si="133"/>
        <v>4</v>
      </c>
      <c r="FZ27" s="127">
        <f t="shared" si="134"/>
        <v>4</v>
      </c>
    </row>
    <row r="28" spans="1:182" ht="24">
      <c r="A28" s="12" t="s">
        <v>994</v>
      </c>
      <c r="B28" s="12" t="s">
        <v>428</v>
      </c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95"/>
      <c r="AH28" s="95"/>
      <c r="AI28" s="95"/>
      <c r="AJ28" s="95"/>
      <c r="AK28" s="95"/>
      <c r="AL28" s="95"/>
      <c r="AM28" s="95"/>
      <c r="AN28" s="95"/>
      <c r="AO28" s="95"/>
      <c r="AP28" s="95"/>
      <c r="AQ28" s="95"/>
      <c r="AR28" s="95"/>
      <c r="AS28" s="95"/>
      <c r="AT28" s="95"/>
      <c r="AU28" s="95"/>
      <c r="AV28" s="95"/>
      <c r="AW28" s="95"/>
      <c r="AX28" s="95"/>
      <c r="AY28" s="95">
        <v>1</v>
      </c>
      <c r="AZ28" s="95">
        <v>1</v>
      </c>
      <c r="BA28" s="95">
        <v>1</v>
      </c>
      <c r="BB28" s="95"/>
      <c r="BC28" s="95"/>
      <c r="BD28" s="95"/>
      <c r="BE28" s="95"/>
      <c r="BF28" s="95"/>
      <c r="BG28" s="95"/>
      <c r="BH28" s="95"/>
      <c r="BI28" s="95"/>
      <c r="BJ28" s="95"/>
      <c r="BK28" s="95">
        <v>1</v>
      </c>
      <c r="BL28" s="95">
        <v>1</v>
      </c>
      <c r="BM28" s="95">
        <v>1</v>
      </c>
      <c r="BN28" s="95"/>
      <c r="BO28" s="95"/>
      <c r="BP28" s="95"/>
      <c r="BQ28" s="95"/>
      <c r="BR28" s="95"/>
      <c r="BS28" s="95"/>
      <c r="BT28" s="95"/>
      <c r="BU28" s="95"/>
      <c r="BV28" s="95"/>
      <c r="BW28" s="95">
        <v>1</v>
      </c>
      <c r="BX28" s="95">
        <v>1</v>
      </c>
      <c r="BY28" s="95">
        <v>1</v>
      </c>
      <c r="BZ28" s="95"/>
      <c r="CA28" s="95"/>
      <c r="CB28" s="95"/>
      <c r="CC28" s="95"/>
      <c r="CD28" s="95"/>
      <c r="CE28" s="95"/>
      <c r="CF28" s="95"/>
      <c r="CG28" s="95"/>
      <c r="CH28" s="95"/>
      <c r="CI28" s="95"/>
      <c r="CJ28" s="95"/>
      <c r="CK28" s="95"/>
      <c r="CL28" s="95"/>
      <c r="CM28" s="95"/>
      <c r="CN28" s="95"/>
      <c r="CO28" s="95"/>
      <c r="CP28" s="95"/>
      <c r="CQ28" s="95"/>
      <c r="CR28" s="95">
        <v>1</v>
      </c>
      <c r="CS28" s="95">
        <v>1</v>
      </c>
      <c r="CT28" s="95">
        <v>1</v>
      </c>
      <c r="CU28" s="95"/>
      <c r="CV28" s="95"/>
      <c r="CW28" s="95"/>
      <c r="CX28" s="95"/>
      <c r="CY28" s="95"/>
      <c r="CZ28" s="95"/>
      <c r="DA28" s="95"/>
      <c r="DB28" s="95"/>
      <c r="DC28" s="95"/>
      <c r="DD28" s="95"/>
      <c r="DE28" s="95"/>
      <c r="DF28" s="95"/>
      <c r="DG28" s="95"/>
      <c r="DH28" s="95"/>
      <c r="DI28" s="95"/>
      <c r="DJ28" s="95"/>
      <c r="DK28" s="95"/>
      <c r="DL28" s="95"/>
      <c r="DM28" s="95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95"/>
      <c r="EA28" s="95"/>
      <c r="EB28" s="95"/>
      <c r="EC28" s="95"/>
      <c r="ED28" s="95"/>
      <c r="EE28" s="95"/>
      <c r="EF28" s="95"/>
      <c r="EG28" s="95"/>
      <c r="EH28" s="95"/>
      <c r="EI28" s="95"/>
      <c r="EJ28" s="95"/>
      <c r="EK28" s="95">
        <v>1</v>
      </c>
      <c r="EL28" s="95">
        <v>1</v>
      </c>
      <c r="EM28" s="95">
        <v>1</v>
      </c>
      <c r="EN28" s="95"/>
      <c r="EO28" s="95"/>
      <c r="EP28" s="95"/>
      <c r="EQ28" s="95"/>
      <c r="ER28" s="95"/>
      <c r="ES28" s="95"/>
      <c r="ET28" s="95"/>
      <c r="EU28" s="95"/>
      <c r="EV28" s="95"/>
      <c r="EW28" s="95"/>
      <c r="EX28" s="95"/>
      <c r="EY28" s="95"/>
      <c r="EZ28" s="95"/>
      <c r="FA28" s="95"/>
      <c r="FB28" s="95"/>
      <c r="FC28" s="95">
        <v>1</v>
      </c>
      <c r="FD28" s="95">
        <v>1</v>
      </c>
      <c r="FE28" s="95">
        <v>1</v>
      </c>
      <c r="FF28" s="95"/>
      <c r="FG28" s="95"/>
      <c r="FH28" s="95"/>
      <c r="FI28" s="95"/>
      <c r="FJ28" s="95"/>
      <c r="FK28" s="95"/>
      <c r="FL28" s="95">
        <v>1</v>
      </c>
      <c r="FM28" s="95">
        <v>1</v>
      </c>
      <c r="FN28" s="95">
        <v>1</v>
      </c>
      <c r="FO28" s="95"/>
      <c r="FP28" s="95"/>
      <c r="FQ28" s="95"/>
      <c r="FR28" s="95"/>
      <c r="FS28" s="95"/>
      <c r="FT28" s="95"/>
      <c r="FU28" s="95"/>
      <c r="FV28" s="95"/>
      <c r="FW28" s="95"/>
      <c r="FX28" s="127">
        <f t="shared" si="132"/>
        <v>7</v>
      </c>
      <c r="FY28" s="127">
        <f t="shared" si="133"/>
        <v>7</v>
      </c>
      <c r="FZ28" s="127">
        <f t="shared" si="134"/>
        <v>7</v>
      </c>
    </row>
    <row r="29" spans="1:182" ht="36">
      <c r="A29" s="12" t="s">
        <v>1318</v>
      </c>
      <c r="B29" s="12" t="s">
        <v>429</v>
      </c>
      <c r="C29" s="95">
        <v>10</v>
      </c>
      <c r="D29" s="95">
        <v>10</v>
      </c>
      <c r="E29" s="95">
        <v>10</v>
      </c>
      <c r="F29" s="95">
        <v>10</v>
      </c>
      <c r="G29" s="95">
        <v>10</v>
      </c>
      <c r="H29" s="95">
        <v>10</v>
      </c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>
        <v>10</v>
      </c>
      <c r="Y29" s="95">
        <v>10</v>
      </c>
      <c r="Z29" s="95">
        <v>10</v>
      </c>
      <c r="AA29" s="95">
        <f>6-6</f>
        <v>0</v>
      </c>
      <c r="AB29" s="95">
        <f t="shared" ref="AB29:AC29" si="135">6-6</f>
        <v>0</v>
      </c>
      <c r="AC29" s="95">
        <f t="shared" si="135"/>
        <v>0</v>
      </c>
      <c r="AD29" s="95"/>
      <c r="AE29" s="95"/>
      <c r="AF29" s="95"/>
      <c r="AG29" s="95">
        <v>15</v>
      </c>
      <c r="AH29" s="95">
        <v>15</v>
      </c>
      <c r="AI29" s="95">
        <v>15</v>
      </c>
      <c r="AJ29" s="95"/>
      <c r="AK29" s="95"/>
      <c r="AL29" s="95"/>
      <c r="AM29" s="95"/>
      <c r="AN29" s="95"/>
      <c r="AO29" s="95"/>
      <c r="AP29" s="95">
        <v>8</v>
      </c>
      <c r="AQ29" s="95">
        <v>8</v>
      </c>
      <c r="AR29" s="95">
        <v>8</v>
      </c>
      <c r="AS29" s="95">
        <v>9</v>
      </c>
      <c r="AT29" s="95">
        <v>9</v>
      </c>
      <c r="AU29" s="95">
        <v>9</v>
      </c>
      <c r="AV29" s="95">
        <v>5</v>
      </c>
      <c r="AW29" s="95">
        <v>5</v>
      </c>
      <c r="AX29" s="95">
        <v>5</v>
      </c>
      <c r="AY29" s="95">
        <v>7</v>
      </c>
      <c r="AZ29" s="95">
        <v>7</v>
      </c>
      <c r="BA29" s="95">
        <v>7</v>
      </c>
      <c r="BB29" s="95">
        <v>10</v>
      </c>
      <c r="BC29" s="95">
        <v>10</v>
      </c>
      <c r="BD29" s="95">
        <v>10</v>
      </c>
      <c r="BE29" s="95"/>
      <c r="BF29" s="95"/>
      <c r="BG29" s="95"/>
      <c r="BH29" s="95"/>
      <c r="BI29" s="95"/>
      <c r="BJ29" s="95"/>
      <c r="BK29" s="95">
        <v>8</v>
      </c>
      <c r="BL29" s="95">
        <v>8</v>
      </c>
      <c r="BM29" s="95">
        <v>8</v>
      </c>
      <c r="BN29" s="95">
        <v>8</v>
      </c>
      <c r="BO29" s="95">
        <v>8</v>
      </c>
      <c r="BP29" s="95">
        <v>8</v>
      </c>
      <c r="BQ29" s="95">
        <v>13</v>
      </c>
      <c r="BR29" s="95">
        <v>13</v>
      </c>
      <c r="BS29" s="95">
        <v>13</v>
      </c>
      <c r="BT29" s="95">
        <v>7</v>
      </c>
      <c r="BU29" s="95">
        <v>7</v>
      </c>
      <c r="BV29" s="95">
        <v>7</v>
      </c>
      <c r="BW29" s="95">
        <v>3</v>
      </c>
      <c r="BX29" s="95">
        <v>3</v>
      </c>
      <c r="BY29" s="95">
        <v>3</v>
      </c>
      <c r="BZ29" s="95">
        <v>11</v>
      </c>
      <c r="CA29" s="95">
        <v>11</v>
      </c>
      <c r="CB29" s="95">
        <v>11</v>
      </c>
      <c r="CC29" s="95">
        <v>36</v>
      </c>
      <c r="CD29" s="95">
        <v>36</v>
      </c>
      <c r="CE29" s="95">
        <v>36</v>
      </c>
      <c r="CF29" s="95">
        <f>10-10</f>
        <v>0</v>
      </c>
      <c r="CG29" s="95">
        <f t="shared" ref="CG29:CH29" si="136">10-10</f>
        <v>0</v>
      </c>
      <c r="CH29" s="95">
        <f t="shared" si="136"/>
        <v>0</v>
      </c>
      <c r="CI29" s="95">
        <v>10</v>
      </c>
      <c r="CJ29" s="95">
        <v>10</v>
      </c>
      <c r="CK29" s="95">
        <v>10</v>
      </c>
      <c r="CL29" s="95">
        <v>17</v>
      </c>
      <c r="CM29" s="95">
        <v>17</v>
      </c>
      <c r="CN29" s="95">
        <v>17</v>
      </c>
      <c r="CO29" s="95">
        <v>14</v>
      </c>
      <c r="CP29" s="95">
        <v>14</v>
      </c>
      <c r="CQ29" s="95">
        <v>14</v>
      </c>
      <c r="CR29" s="95">
        <v>8</v>
      </c>
      <c r="CS29" s="95">
        <v>8</v>
      </c>
      <c r="CT29" s="95">
        <v>8</v>
      </c>
      <c r="CU29" s="95">
        <v>3</v>
      </c>
      <c r="CV29" s="95">
        <v>3</v>
      </c>
      <c r="CW29" s="95">
        <v>3</v>
      </c>
      <c r="CX29" s="95">
        <v>3</v>
      </c>
      <c r="CY29" s="95">
        <v>3</v>
      </c>
      <c r="CZ29" s="95">
        <v>3</v>
      </c>
      <c r="DA29" s="95">
        <v>6</v>
      </c>
      <c r="DB29" s="95">
        <v>6</v>
      </c>
      <c r="DC29" s="95">
        <v>6</v>
      </c>
      <c r="DD29" s="95">
        <v>4</v>
      </c>
      <c r="DE29" s="95">
        <v>4</v>
      </c>
      <c r="DF29" s="95">
        <v>4</v>
      </c>
      <c r="DG29" s="95">
        <v>3</v>
      </c>
      <c r="DH29" s="95">
        <v>3</v>
      </c>
      <c r="DI29" s="95">
        <v>3</v>
      </c>
      <c r="DJ29" s="743">
        <v>20</v>
      </c>
      <c r="DK29" s="743">
        <v>20</v>
      </c>
      <c r="DL29" s="743">
        <v>20</v>
      </c>
      <c r="DM29" s="95">
        <v>6</v>
      </c>
      <c r="DN29" s="95">
        <v>6</v>
      </c>
      <c r="DO29" s="95">
        <v>6</v>
      </c>
      <c r="DP29" s="95"/>
      <c r="DQ29" s="95"/>
      <c r="DR29" s="95"/>
      <c r="DS29" s="95">
        <v>3</v>
      </c>
      <c r="DT29" s="95">
        <v>3</v>
      </c>
      <c r="DU29" s="95">
        <v>3</v>
      </c>
      <c r="DV29" s="95"/>
      <c r="DW29" s="95"/>
      <c r="DX29" s="95"/>
      <c r="DY29" s="95">
        <v>10</v>
      </c>
      <c r="DZ29" s="95">
        <v>10</v>
      </c>
      <c r="EA29" s="95">
        <v>10</v>
      </c>
      <c r="EB29" s="95">
        <f>4-4</f>
        <v>0</v>
      </c>
      <c r="EC29" s="95">
        <f t="shared" ref="EC29:ED29" si="137">4-4</f>
        <v>0</v>
      </c>
      <c r="ED29" s="95">
        <f t="shared" si="137"/>
        <v>0</v>
      </c>
      <c r="EE29" s="95">
        <v>7</v>
      </c>
      <c r="EF29" s="95">
        <v>7</v>
      </c>
      <c r="EG29" s="95">
        <v>7</v>
      </c>
      <c r="EH29" s="95">
        <v>4</v>
      </c>
      <c r="EI29" s="95">
        <v>4</v>
      </c>
      <c r="EJ29" s="95">
        <v>4</v>
      </c>
      <c r="EK29" s="95">
        <v>3</v>
      </c>
      <c r="EL29" s="95">
        <v>3</v>
      </c>
      <c r="EM29" s="95">
        <v>3</v>
      </c>
      <c r="EN29" s="95">
        <v>1</v>
      </c>
      <c r="EO29" s="95">
        <v>1</v>
      </c>
      <c r="EP29" s="95">
        <v>1</v>
      </c>
      <c r="EQ29" s="95">
        <v>13</v>
      </c>
      <c r="ER29" s="95">
        <v>13</v>
      </c>
      <c r="ES29" s="95">
        <v>13</v>
      </c>
      <c r="ET29" s="95">
        <v>4</v>
      </c>
      <c r="EU29" s="95">
        <v>4</v>
      </c>
      <c r="EV29" s="95">
        <v>4</v>
      </c>
      <c r="EW29" s="95">
        <v>5</v>
      </c>
      <c r="EX29" s="95">
        <v>5</v>
      </c>
      <c r="EY29" s="95">
        <v>5</v>
      </c>
      <c r="EZ29" s="95">
        <v>6</v>
      </c>
      <c r="FA29" s="95">
        <v>6</v>
      </c>
      <c r="FB29" s="95">
        <v>6</v>
      </c>
      <c r="FC29" s="95">
        <v>3</v>
      </c>
      <c r="FD29" s="95">
        <v>3</v>
      </c>
      <c r="FE29" s="95">
        <v>3</v>
      </c>
      <c r="FF29" s="95">
        <v>13</v>
      </c>
      <c r="FG29" s="95">
        <v>13</v>
      </c>
      <c r="FH29" s="95">
        <v>13</v>
      </c>
      <c r="FI29" s="95">
        <v>7</v>
      </c>
      <c r="FJ29" s="95">
        <v>7</v>
      </c>
      <c r="FK29" s="95">
        <v>7</v>
      </c>
      <c r="FL29" s="95">
        <v>19</v>
      </c>
      <c r="FM29" s="95">
        <v>19</v>
      </c>
      <c r="FN29" s="95">
        <v>19</v>
      </c>
      <c r="FO29" s="95">
        <v>17</v>
      </c>
      <c r="FP29" s="95">
        <v>17</v>
      </c>
      <c r="FQ29" s="95">
        <v>17</v>
      </c>
      <c r="FR29" s="95">
        <v>14</v>
      </c>
      <c r="FS29" s="95">
        <v>14</v>
      </c>
      <c r="FT29" s="95">
        <v>14</v>
      </c>
      <c r="FU29" s="95">
        <v>15</v>
      </c>
      <c r="FV29" s="95">
        <v>15</v>
      </c>
      <c r="FW29" s="95">
        <v>15</v>
      </c>
      <c r="FX29" s="127">
        <f t="shared" si="132"/>
        <v>408</v>
      </c>
      <c r="FY29" s="127">
        <f t="shared" si="133"/>
        <v>408</v>
      </c>
      <c r="FZ29" s="127">
        <f t="shared" si="134"/>
        <v>408</v>
      </c>
    </row>
    <row r="30" spans="1:182" ht="36">
      <c r="A30" s="12" t="s">
        <v>996</v>
      </c>
      <c r="B30" s="12" t="s">
        <v>430</v>
      </c>
      <c r="C30" s="95">
        <v>44</v>
      </c>
      <c r="D30" s="95">
        <v>44</v>
      </c>
      <c r="E30" s="95">
        <v>44</v>
      </c>
      <c r="F30" s="95">
        <v>41</v>
      </c>
      <c r="G30" s="95">
        <v>41</v>
      </c>
      <c r="H30" s="95">
        <v>41</v>
      </c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>
        <v>17</v>
      </c>
      <c r="Y30" s="95">
        <v>17</v>
      </c>
      <c r="Z30" s="95">
        <v>17</v>
      </c>
      <c r="AA30" s="95">
        <f>10-10</f>
        <v>0</v>
      </c>
      <c r="AB30" s="95">
        <f t="shared" ref="AB30:AC30" si="138">10-10</f>
        <v>0</v>
      </c>
      <c r="AC30" s="95">
        <f t="shared" si="138"/>
        <v>0</v>
      </c>
      <c r="AD30" s="95"/>
      <c r="AE30" s="95"/>
      <c r="AF30" s="95"/>
      <c r="AG30" s="95">
        <v>42</v>
      </c>
      <c r="AH30" s="95">
        <v>42</v>
      </c>
      <c r="AI30" s="95">
        <v>42</v>
      </c>
      <c r="AJ30" s="95"/>
      <c r="AK30" s="95"/>
      <c r="AL30" s="95"/>
      <c r="AM30" s="95"/>
      <c r="AN30" s="95"/>
      <c r="AO30" s="95"/>
      <c r="AP30" s="95">
        <v>29</v>
      </c>
      <c r="AQ30" s="95">
        <v>29</v>
      </c>
      <c r="AR30" s="95">
        <v>29</v>
      </c>
      <c r="AS30" s="95">
        <v>34</v>
      </c>
      <c r="AT30" s="95">
        <v>34</v>
      </c>
      <c r="AU30" s="95">
        <v>34</v>
      </c>
      <c r="AV30" s="95">
        <v>22</v>
      </c>
      <c r="AW30" s="95">
        <v>22</v>
      </c>
      <c r="AX30" s="95">
        <v>22</v>
      </c>
      <c r="AY30" s="95">
        <v>21</v>
      </c>
      <c r="AZ30" s="95">
        <v>21</v>
      </c>
      <c r="BA30" s="95">
        <v>21</v>
      </c>
      <c r="BB30" s="95">
        <v>24</v>
      </c>
      <c r="BC30" s="95">
        <v>24</v>
      </c>
      <c r="BD30" s="95">
        <v>24</v>
      </c>
      <c r="BE30" s="95"/>
      <c r="BF30" s="95"/>
      <c r="BG30" s="95"/>
      <c r="BH30" s="95"/>
      <c r="BI30" s="95"/>
      <c r="BJ30" s="95"/>
      <c r="BK30" s="95">
        <v>47</v>
      </c>
      <c r="BL30" s="95">
        <v>47</v>
      </c>
      <c r="BM30" s="95">
        <v>47</v>
      </c>
      <c r="BN30" s="95">
        <v>17</v>
      </c>
      <c r="BO30" s="95">
        <v>17</v>
      </c>
      <c r="BP30" s="95">
        <v>17</v>
      </c>
      <c r="BQ30" s="95">
        <v>44</v>
      </c>
      <c r="BR30" s="95">
        <v>44</v>
      </c>
      <c r="BS30" s="95">
        <v>44</v>
      </c>
      <c r="BT30" s="95">
        <v>16</v>
      </c>
      <c r="BU30" s="95">
        <v>16</v>
      </c>
      <c r="BV30" s="95">
        <v>16</v>
      </c>
      <c r="BW30" s="95">
        <v>23</v>
      </c>
      <c r="BX30" s="95">
        <v>23</v>
      </c>
      <c r="BY30" s="95">
        <v>23</v>
      </c>
      <c r="BZ30" s="95">
        <v>40</v>
      </c>
      <c r="CA30" s="95">
        <v>40</v>
      </c>
      <c r="CB30" s="95">
        <v>40</v>
      </c>
      <c r="CC30" s="95">
        <v>59</v>
      </c>
      <c r="CD30" s="95">
        <v>59</v>
      </c>
      <c r="CE30" s="95">
        <v>59</v>
      </c>
      <c r="CF30" s="95">
        <f>22-22</f>
        <v>0</v>
      </c>
      <c r="CG30" s="95">
        <f t="shared" ref="CG30:CH30" si="139">22-22</f>
        <v>0</v>
      </c>
      <c r="CH30" s="95">
        <f t="shared" si="139"/>
        <v>0</v>
      </c>
      <c r="CI30" s="95">
        <v>24</v>
      </c>
      <c r="CJ30" s="95">
        <v>24</v>
      </c>
      <c r="CK30" s="95">
        <v>24</v>
      </c>
      <c r="CL30" s="95">
        <v>37</v>
      </c>
      <c r="CM30" s="95">
        <v>37</v>
      </c>
      <c r="CN30" s="95">
        <v>37</v>
      </c>
      <c r="CO30" s="95">
        <v>74</v>
      </c>
      <c r="CP30" s="95">
        <v>74</v>
      </c>
      <c r="CQ30" s="95">
        <v>74</v>
      </c>
      <c r="CR30" s="95">
        <v>18</v>
      </c>
      <c r="CS30" s="95">
        <v>18</v>
      </c>
      <c r="CT30" s="95">
        <v>18</v>
      </c>
      <c r="CU30" s="95">
        <v>40</v>
      </c>
      <c r="CV30" s="95">
        <v>40</v>
      </c>
      <c r="CW30" s="95">
        <v>40</v>
      </c>
      <c r="CX30" s="95">
        <v>18</v>
      </c>
      <c r="CY30" s="95">
        <v>18</v>
      </c>
      <c r="CZ30" s="95">
        <v>18</v>
      </c>
      <c r="DA30" s="95">
        <v>20</v>
      </c>
      <c r="DB30" s="95">
        <v>20</v>
      </c>
      <c r="DC30" s="95">
        <v>20</v>
      </c>
      <c r="DD30" s="95">
        <v>11</v>
      </c>
      <c r="DE30" s="95">
        <v>11</v>
      </c>
      <c r="DF30" s="95">
        <v>11</v>
      </c>
      <c r="DG30" s="95">
        <v>27</v>
      </c>
      <c r="DH30" s="95">
        <v>27</v>
      </c>
      <c r="DI30" s="95">
        <v>27</v>
      </c>
      <c r="DJ30" s="743">
        <v>62</v>
      </c>
      <c r="DK30" s="743">
        <v>62</v>
      </c>
      <c r="DL30" s="743">
        <v>62</v>
      </c>
      <c r="DM30" s="95">
        <v>22</v>
      </c>
      <c r="DN30" s="95">
        <v>22</v>
      </c>
      <c r="DO30" s="95">
        <v>22</v>
      </c>
      <c r="DP30" s="95"/>
      <c r="DQ30" s="95"/>
      <c r="DR30" s="95"/>
      <c r="DS30" s="95">
        <v>17</v>
      </c>
      <c r="DT30" s="95">
        <v>17</v>
      </c>
      <c r="DU30" s="95">
        <v>17</v>
      </c>
      <c r="DV30" s="95"/>
      <c r="DW30" s="95"/>
      <c r="DX30" s="95"/>
      <c r="DY30" s="95">
        <v>16</v>
      </c>
      <c r="DZ30" s="95">
        <v>16</v>
      </c>
      <c r="EA30" s="95">
        <v>16</v>
      </c>
      <c r="EB30" s="95">
        <f>23-23</f>
        <v>0</v>
      </c>
      <c r="EC30" s="95">
        <f t="shared" ref="EC30:ED30" si="140">23-23</f>
        <v>0</v>
      </c>
      <c r="ED30" s="95">
        <f t="shared" si="140"/>
        <v>0</v>
      </c>
      <c r="EE30" s="95">
        <v>28</v>
      </c>
      <c r="EF30" s="95">
        <v>28</v>
      </c>
      <c r="EG30" s="95">
        <v>28</v>
      </c>
      <c r="EH30" s="95">
        <v>21</v>
      </c>
      <c r="EI30" s="95">
        <v>21</v>
      </c>
      <c r="EJ30" s="95">
        <v>21</v>
      </c>
      <c r="EK30" s="95">
        <v>19</v>
      </c>
      <c r="EL30" s="95">
        <v>19</v>
      </c>
      <c r="EM30" s="95">
        <v>19</v>
      </c>
      <c r="EN30" s="95">
        <v>17</v>
      </c>
      <c r="EO30" s="95">
        <v>17</v>
      </c>
      <c r="EP30" s="95">
        <v>17</v>
      </c>
      <c r="EQ30" s="95">
        <v>14</v>
      </c>
      <c r="ER30" s="95">
        <v>14</v>
      </c>
      <c r="ES30" s="95">
        <v>14</v>
      </c>
      <c r="ET30" s="95">
        <v>7</v>
      </c>
      <c r="EU30" s="95">
        <v>7</v>
      </c>
      <c r="EV30" s="95">
        <v>7</v>
      </c>
      <c r="EW30" s="95">
        <v>19</v>
      </c>
      <c r="EX30" s="95">
        <v>19</v>
      </c>
      <c r="EY30" s="95">
        <v>19</v>
      </c>
      <c r="EZ30" s="95">
        <v>44</v>
      </c>
      <c r="FA30" s="95">
        <v>44</v>
      </c>
      <c r="FB30" s="95">
        <v>44</v>
      </c>
      <c r="FC30" s="95">
        <v>23</v>
      </c>
      <c r="FD30" s="95">
        <v>23</v>
      </c>
      <c r="FE30" s="95">
        <v>23</v>
      </c>
      <c r="FF30" s="95">
        <v>14</v>
      </c>
      <c r="FG30" s="95">
        <v>14</v>
      </c>
      <c r="FH30" s="95">
        <v>14</v>
      </c>
      <c r="FI30" s="95">
        <v>14</v>
      </c>
      <c r="FJ30" s="95">
        <v>14</v>
      </c>
      <c r="FK30" s="95">
        <v>14</v>
      </c>
      <c r="FL30" s="95">
        <v>36</v>
      </c>
      <c r="FM30" s="95">
        <v>36</v>
      </c>
      <c r="FN30" s="95">
        <v>36</v>
      </c>
      <c r="FO30" s="95">
        <v>39</v>
      </c>
      <c r="FP30" s="95">
        <v>39</v>
      </c>
      <c r="FQ30" s="95">
        <v>39</v>
      </c>
      <c r="FR30" s="95">
        <v>13</v>
      </c>
      <c r="FS30" s="95">
        <v>13</v>
      </c>
      <c r="FT30" s="95">
        <v>13</v>
      </c>
      <c r="FU30" s="95">
        <v>37</v>
      </c>
      <c r="FV30" s="95">
        <v>37</v>
      </c>
      <c r="FW30" s="95">
        <v>37</v>
      </c>
      <c r="FX30" s="127">
        <f t="shared" si="132"/>
        <v>1251</v>
      </c>
      <c r="FY30" s="127">
        <f t="shared" si="133"/>
        <v>1251</v>
      </c>
      <c r="FZ30" s="127">
        <f t="shared" si="134"/>
        <v>1251</v>
      </c>
    </row>
    <row r="31" spans="1:182" ht="36">
      <c r="A31" s="94" t="s">
        <v>997</v>
      </c>
      <c r="B31" s="94" t="s">
        <v>431</v>
      </c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  <c r="BD31" s="95"/>
      <c r="BE31" s="95"/>
      <c r="BF31" s="95"/>
      <c r="BG31" s="95"/>
      <c r="BH31" s="95"/>
      <c r="BI31" s="95"/>
      <c r="BJ31" s="95"/>
      <c r="BK31" s="95"/>
      <c r="BL31" s="95"/>
      <c r="BM31" s="95"/>
      <c r="BN31" s="95"/>
      <c r="BO31" s="95"/>
      <c r="BP31" s="95"/>
      <c r="BQ31" s="95"/>
      <c r="BR31" s="95"/>
      <c r="BS31" s="95"/>
      <c r="BT31" s="95"/>
      <c r="BU31" s="95"/>
      <c r="BV31" s="95"/>
      <c r="BW31" s="95"/>
      <c r="BX31" s="95"/>
      <c r="BY31" s="95"/>
      <c r="BZ31" s="95"/>
      <c r="CA31" s="95"/>
      <c r="CB31" s="95"/>
      <c r="CC31" s="95">
        <v>26</v>
      </c>
      <c r="CD31" s="95">
        <v>26</v>
      </c>
      <c r="CE31" s="95">
        <v>26</v>
      </c>
      <c r="CF31" s="95"/>
      <c r="CG31" s="95"/>
      <c r="CH31" s="95"/>
      <c r="CI31" s="95"/>
      <c r="CJ31" s="95"/>
      <c r="CK31" s="95"/>
      <c r="CL31" s="95"/>
      <c r="CM31" s="95"/>
      <c r="CN31" s="95"/>
      <c r="CO31" s="95"/>
      <c r="CP31" s="95"/>
      <c r="CQ31" s="95"/>
      <c r="CR31" s="95"/>
      <c r="CS31" s="95"/>
      <c r="CT31" s="95"/>
      <c r="CU31" s="95"/>
      <c r="CV31" s="95"/>
      <c r="CW31" s="95"/>
      <c r="CX31" s="95"/>
      <c r="CY31" s="95"/>
      <c r="CZ31" s="95"/>
      <c r="DA31" s="95"/>
      <c r="DB31" s="95"/>
      <c r="DC31" s="95"/>
      <c r="DD31" s="95"/>
      <c r="DE31" s="95"/>
      <c r="DF31" s="95"/>
      <c r="DG31" s="95"/>
      <c r="DH31" s="95"/>
      <c r="DI31" s="95"/>
      <c r="DJ31" s="95"/>
      <c r="DK31" s="95"/>
      <c r="DL31" s="95"/>
      <c r="DM31" s="95"/>
      <c r="DN31" s="95"/>
      <c r="DO31" s="95"/>
      <c r="DP31" s="95"/>
      <c r="DQ31" s="95"/>
      <c r="DR31" s="95"/>
      <c r="DS31" s="95"/>
      <c r="DT31" s="95"/>
      <c r="DU31" s="95"/>
      <c r="DV31" s="95"/>
      <c r="DW31" s="95"/>
      <c r="DX31" s="95"/>
      <c r="DY31" s="95"/>
      <c r="DZ31" s="95"/>
      <c r="EA31" s="95"/>
      <c r="EB31" s="95"/>
      <c r="EC31" s="95"/>
      <c r="ED31" s="95"/>
      <c r="EE31" s="95"/>
      <c r="EF31" s="95"/>
      <c r="EG31" s="95"/>
      <c r="EH31" s="95"/>
      <c r="EI31" s="95"/>
      <c r="EJ31" s="95"/>
      <c r="EK31" s="95"/>
      <c r="EL31" s="95"/>
      <c r="EM31" s="95"/>
      <c r="EN31" s="95"/>
      <c r="EO31" s="95"/>
      <c r="EP31" s="95"/>
      <c r="EQ31" s="95"/>
      <c r="ER31" s="95"/>
      <c r="ES31" s="95"/>
      <c r="ET31" s="95"/>
      <c r="EU31" s="95"/>
      <c r="EV31" s="95"/>
      <c r="EW31" s="95"/>
      <c r="EX31" s="95"/>
      <c r="EY31" s="95"/>
      <c r="EZ31" s="95"/>
      <c r="FA31" s="95"/>
      <c r="FB31" s="95"/>
      <c r="FC31" s="95"/>
      <c r="FD31" s="95"/>
      <c r="FE31" s="95"/>
      <c r="FF31" s="95"/>
      <c r="FG31" s="95"/>
      <c r="FH31" s="95"/>
      <c r="FI31" s="95"/>
      <c r="FJ31" s="95"/>
      <c r="FK31" s="95"/>
      <c r="FL31" s="95"/>
      <c r="FM31" s="95"/>
      <c r="FN31" s="95"/>
      <c r="FO31" s="95"/>
      <c r="FP31" s="95"/>
      <c r="FQ31" s="95"/>
      <c r="FR31" s="95"/>
      <c r="FS31" s="95"/>
      <c r="FT31" s="95"/>
      <c r="FU31" s="95"/>
      <c r="FV31" s="95"/>
      <c r="FW31" s="95"/>
      <c r="FX31" s="127">
        <f t="shared" si="132"/>
        <v>26</v>
      </c>
      <c r="FY31" s="127">
        <f t="shared" si="133"/>
        <v>26</v>
      </c>
      <c r="FZ31" s="127">
        <f t="shared" si="134"/>
        <v>26</v>
      </c>
    </row>
    <row r="32" spans="1:182" ht="36">
      <c r="A32" s="94" t="s">
        <v>998</v>
      </c>
      <c r="B32" s="94" t="s">
        <v>432</v>
      </c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>
        <v>2</v>
      </c>
      <c r="S32" s="95">
        <v>2</v>
      </c>
      <c r="T32" s="95">
        <v>2</v>
      </c>
      <c r="U32" s="95">
        <v>1</v>
      </c>
      <c r="V32" s="95">
        <v>1</v>
      </c>
      <c r="W32" s="95">
        <v>1</v>
      </c>
      <c r="X32" s="95"/>
      <c r="Y32" s="95"/>
      <c r="Z32" s="95"/>
      <c r="AA32" s="95"/>
      <c r="AB32" s="95"/>
      <c r="AC32" s="95"/>
      <c r="AD32" s="95">
        <v>1</v>
      </c>
      <c r="AE32" s="95">
        <v>1</v>
      </c>
      <c r="AF32" s="95">
        <v>1</v>
      </c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>
        <v>1</v>
      </c>
      <c r="AT32" s="95">
        <v>1</v>
      </c>
      <c r="AU32" s="95">
        <v>1</v>
      </c>
      <c r="AV32" s="95">
        <v>1</v>
      </c>
      <c r="AW32" s="95">
        <v>1</v>
      </c>
      <c r="AX32" s="95">
        <v>1</v>
      </c>
      <c r="AY32" s="95"/>
      <c r="AZ32" s="95"/>
      <c r="BA32" s="95"/>
      <c r="BB32" s="95">
        <v>1</v>
      </c>
      <c r="BC32" s="95">
        <v>1</v>
      </c>
      <c r="BD32" s="95">
        <v>1</v>
      </c>
      <c r="BE32" s="95"/>
      <c r="BF32" s="95"/>
      <c r="BG32" s="95"/>
      <c r="BH32" s="95">
        <v>1</v>
      </c>
      <c r="BI32" s="95">
        <v>1</v>
      </c>
      <c r="BJ32" s="95">
        <v>1</v>
      </c>
      <c r="BK32" s="95"/>
      <c r="BL32" s="95"/>
      <c r="BM32" s="95"/>
      <c r="BN32" s="95">
        <v>3</v>
      </c>
      <c r="BO32" s="95">
        <v>3</v>
      </c>
      <c r="BP32" s="95">
        <v>3</v>
      </c>
      <c r="BQ32" s="95">
        <v>4</v>
      </c>
      <c r="BR32" s="95">
        <v>4</v>
      </c>
      <c r="BS32" s="95">
        <v>4</v>
      </c>
      <c r="BT32" s="95">
        <v>2</v>
      </c>
      <c r="BU32" s="95">
        <v>2</v>
      </c>
      <c r="BV32" s="95">
        <v>2</v>
      </c>
      <c r="BW32" s="95"/>
      <c r="BX32" s="95"/>
      <c r="BY32" s="95"/>
      <c r="BZ32" s="95">
        <v>2</v>
      </c>
      <c r="CA32" s="95">
        <v>2</v>
      </c>
      <c r="CB32" s="95">
        <v>2</v>
      </c>
      <c r="CC32" s="95">
        <v>3</v>
      </c>
      <c r="CD32" s="95">
        <v>3</v>
      </c>
      <c r="CE32" s="95">
        <v>3</v>
      </c>
      <c r="CF32" s="95"/>
      <c r="CG32" s="95"/>
      <c r="CH32" s="95"/>
      <c r="CI32" s="95">
        <v>1</v>
      </c>
      <c r="CJ32" s="95">
        <v>1</v>
      </c>
      <c r="CK32" s="95">
        <v>1</v>
      </c>
      <c r="CL32" s="95">
        <v>3</v>
      </c>
      <c r="CM32" s="95">
        <v>3</v>
      </c>
      <c r="CN32" s="95">
        <v>3</v>
      </c>
      <c r="CO32" s="95">
        <v>1</v>
      </c>
      <c r="CP32" s="95">
        <v>1</v>
      </c>
      <c r="CQ32" s="95">
        <v>1</v>
      </c>
      <c r="CR32" s="95"/>
      <c r="CS32" s="95"/>
      <c r="CT32" s="95"/>
      <c r="CU32" s="95"/>
      <c r="CV32" s="95"/>
      <c r="CW32" s="95"/>
      <c r="CX32" s="95"/>
      <c r="CY32" s="95"/>
      <c r="CZ32" s="95"/>
      <c r="DA32" s="95"/>
      <c r="DB32" s="95"/>
      <c r="DC32" s="95"/>
      <c r="DD32" s="95">
        <v>1</v>
      </c>
      <c r="DE32" s="95">
        <v>1</v>
      </c>
      <c r="DF32" s="95">
        <v>1</v>
      </c>
      <c r="DG32" s="95">
        <v>1</v>
      </c>
      <c r="DH32" s="95">
        <v>1</v>
      </c>
      <c r="DI32" s="95">
        <v>1</v>
      </c>
      <c r="DJ32" s="95"/>
      <c r="DK32" s="95"/>
      <c r="DL32" s="95"/>
      <c r="DM32" s="95"/>
      <c r="DN32" s="95"/>
      <c r="DO32" s="95"/>
      <c r="DP32" s="95"/>
      <c r="DQ32" s="95"/>
      <c r="DR32" s="95"/>
      <c r="DS32" s="95">
        <v>3</v>
      </c>
      <c r="DT32" s="95">
        <v>3</v>
      </c>
      <c r="DU32" s="95">
        <v>3</v>
      </c>
      <c r="DV32" s="95"/>
      <c r="DW32" s="95"/>
      <c r="DX32" s="95"/>
      <c r="DY32" s="95"/>
      <c r="DZ32" s="95"/>
      <c r="EA32" s="95"/>
      <c r="EB32" s="95"/>
      <c r="EC32" s="95"/>
      <c r="ED32" s="95"/>
      <c r="EE32" s="95"/>
      <c r="EF32" s="95"/>
      <c r="EG32" s="95"/>
      <c r="EH32" s="95"/>
      <c r="EI32" s="95"/>
      <c r="EJ32" s="95"/>
      <c r="EK32" s="95"/>
      <c r="EL32" s="95"/>
      <c r="EM32" s="95"/>
      <c r="EN32" s="95"/>
      <c r="EO32" s="95"/>
      <c r="EP32" s="95"/>
      <c r="EQ32" s="95">
        <v>2</v>
      </c>
      <c r="ER32" s="95">
        <v>2</v>
      </c>
      <c r="ES32" s="95">
        <v>2</v>
      </c>
      <c r="ET32" s="95"/>
      <c r="EU32" s="95"/>
      <c r="EV32" s="95"/>
      <c r="EW32" s="95">
        <v>3</v>
      </c>
      <c r="EX32" s="95">
        <v>3</v>
      </c>
      <c r="EY32" s="95">
        <v>3</v>
      </c>
      <c r="EZ32" s="95"/>
      <c r="FA32" s="95"/>
      <c r="FB32" s="95"/>
      <c r="FC32" s="95">
        <v>1</v>
      </c>
      <c r="FD32" s="95">
        <v>1</v>
      </c>
      <c r="FE32" s="95">
        <v>1</v>
      </c>
      <c r="FF32" s="95"/>
      <c r="FG32" s="95"/>
      <c r="FH32" s="95"/>
      <c r="FI32" s="95">
        <v>1</v>
      </c>
      <c r="FJ32" s="95">
        <v>1</v>
      </c>
      <c r="FK32" s="95">
        <v>1</v>
      </c>
      <c r="FL32" s="95">
        <v>2</v>
      </c>
      <c r="FM32" s="95">
        <v>2</v>
      </c>
      <c r="FN32" s="95">
        <v>2</v>
      </c>
      <c r="FO32" s="95"/>
      <c r="FP32" s="95"/>
      <c r="FQ32" s="95"/>
      <c r="FR32" s="95">
        <v>2</v>
      </c>
      <c r="FS32" s="95">
        <v>2</v>
      </c>
      <c r="FT32" s="95">
        <v>2</v>
      </c>
      <c r="FU32" s="95"/>
      <c r="FV32" s="95"/>
      <c r="FW32" s="95"/>
      <c r="FX32" s="127">
        <f t="shared" si="132"/>
        <v>43</v>
      </c>
      <c r="FY32" s="127">
        <f t="shared" si="133"/>
        <v>43</v>
      </c>
      <c r="FZ32" s="127">
        <f t="shared" si="134"/>
        <v>43</v>
      </c>
    </row>
    <row r="33" spans="1:182" ht="24">
      <c r="A33" s="94" t="s">
        <v>999</v>
      </c>
      <c r="B33" s="94" t="s">
        <v>433</v>
      </c>
      <c r="C33" s="95">
        <v>1</v>
      </c>
      <c r="D33" s="95">
        <v>1</v>
      </c>
      <c r="E33" s="95">
        <v>1</v>
      </c>
      <c r="F33" s="95">
        <v>7</v>
      </c>
      <c r="G33" s="95">
        <v>7</v>
      </c>
      <c r="H33" s="95">
        <v>7</v>
      </c>
      <c r="I33" s="95">
        <v>1</v>
      </c>
      <c r="J33" s="95">
        <v>1</v>
      </c>
      <c r="K33" s="95">
        <v>1</v>
      </c>
      <c r="L33" s="95"/>
      <c r="M33" s="95"/>
      <c r="N33" s="95"/>
      <c r="O33" s="95"/>
      <c r="P33" s="95"/>
      <c r="Q33" s="95"/>
      <c r="R33" s="95"/>
      <c r="S33" s="95"/>
      <c r="T33" s="95"/>
      <c r="U33" s="95">
        <v>2</v>
      </c>
      <c r="V33" s="95">
        <v>2</v>
      </c>
      <c r="W33" s="95">
        <v>2</v>
      </c>
      <c r="X33" s="95">
        <v>1</v>
      </c>
      <c r="Y33" s="95">
        <v>1</v>
      </c>
      <c r="Z33" s="95">
        <v>1</v>
      </c>
      <c r="AA33" s="95">
        <f>1-1</f>
        <v>0</v>
      </c>
      <c r="AB33" s="95">
        <f t="shared" ref="AB33:AC33" si="141">1-1</f>
        <v>0</v>
      </c>
      <c r="AC33" s="95">
        <f t="shared" si="141"/>
        <v>0</v>
      </c>
      <c r="AD33" s="95">
        <v>2</v>
      </c>
      <c r="AE33" s="95">
        <v>2</v>
      </c>
      <c r="AF33" s="95">
        <v>2</v>
      </c>
      <c r="AG33" s="95">
        <v>2</v>
      </c>
      <c r="AH33" s="95">
        <v>2</v>
      </c>
      <c r="AI33" s="95">
        <v>2</v>
      </c>
      <c r="AJ33" s="95"/>
      <c r="AK33" s="95"/>
      <c r="AL33" s="95"/>
      <c r="AM33" s="95"/>
      <c r="AN33" s="95"/>
      <c r="AO33" s="95"/>
      <c r="AP33" s="95"/>
      <c r="AQ33" s="95"/>
      <c r="AR33" s="95"/>
      <c r="AS33" s="95">
        <v>1</v>
      </c>
      <c r="AT33" s="95">
        <v>1</v>
      </c>
      <c r="AU33" s="95">
        <v>1</v>
      </c>
      <c r="AV33" s="95"/>
      <c r="AW33" s="95"/>
      <c r="AX33" s="95"/>
      <c r="AY33" s="95"/>
      <c r="AZ33" s="95"/>
      <c r="BA33" s="95"/>
      <c r="BB33" s="95"/>
      <c r="BC33" s="95"/>
      <c r="BD33" s="95"/>
      <c r="BE33" s="95"/>
      <c r="BF33" s="95"/>
      <c r="BG33" s="95"/>
      <c r="BH33" s="95">
        <v>4</v>
      </c>
      <c r="BI33" s="95">
        <v>4</v>
      </c>
      <c r="BJ33" s="95">
        <v>4</v>
      </c>
      <c r="BK33" s="95">
        <v>1</v>
      </c>
      <c r="BL33" s="95">
        <v>1</v>
      </c>
      <c r="BM33" s="95">
        <v>1</v>
      </c>
      <c r="BN33" s="95"/>
      <c r="BO33" s="95"/>
      <c r="BP33" s="95"/>
      <c r="BQ33" s="95">
        <v>2</v>
      </c>
      <c r="BR33" s="95">
        <v>2</v>
      </c>
      <c r="BS33" s="95">
        <v>2</v>
      </c>
      <c r="BT33" s="95">
        <v>7</v>
      </c>
      <c r="BU33" s="95">
        <v>7</v>
      </c>
      <c r="BV33" s="95">
        <v>7</v>
      </c>
      <c r="BW33" s="95"/>
      <c r="BX33" s="95"/>
      <c r="BY33" s="95"/>
      <c r="BZ33" s="95"/>
      <c r="CA33" s="95"/>
      <c r="CB33" s="95"/>
      <c r="CC33" s="95">
        <v>4</v>
      </c>
      <c r="CD33" s="95">
        <v>4</v>
      </c>
      <c r="CE33" s="95">
        <v>4</v>
      </c>
      <c r="CF33" s="95"/>
      <c r="CG33" s="95"/>
      <c r="CH33" s="95"/>
      <c r="CI33" s="95"/>
      <c r="CJ33" s="95"/>
      <c r="CK33" s="95"/>
      <c r="CL33" s="95"/>
      <c r="CM33" s="95"/>
      <c r="CN33" s="95"/>
      <c r="CO33" s="95">
        <v>1</v>
      </c>
      <c r="CP33" s="95">
        <v>1</v>
      </c>
      <c r="CQ33" s="95">
        <v>1</v>
      </c>
      <c r="CR33" s="95"/>
      <c r="CS33" s="95"/>
      <c r="CT33" s="95"/>
      <c r="CU33" s="95"/>
      <c r="CV33" s="95"/>
      <c r="CW33" s="95"/>
      <c r="CX33" s="95">
        <v>1</v>
      </c>
      <c r="CY33" s="95">
        <v>1</v>
      </c>
      <c r="CZ33" s="95">
        <v>1</v>
      </c>
      <c r="DA33" s="95">
        <v>6</v>
      </c>
      <c r="DB33" s="95">
        <v>6</v>
      </c>
      <c r="DC33" s="95">
        <v>6</v>
      </c>
      <c r="DD33" s="95">
        <v>3</v>
      </c>
      <c r="DE33" s="95">
        <v>3</v>
      </c>
      <c r="DF33" s="95">
        <v>3</v>
      </c>
      <c r="DG33" s="95">
        <v>2</v>
      </c>
      <c r="DH33" s="95">
        <v>2</v>
      </c>
      <c r="DI33" s="95">
        <v>2</v>
      </c>
      <c r="DJ33" s="95"/>
      <c r="DK33" s="95"/>
      <c r="DL33" s="95"/>
      <c r="DM33" s="95">
        <v>23</v>
      </c>
      <c r="DN33" s="95">
        <v>23</v>
      </c>
      <c r="DO33" s="95">
        <v>23</v>
      </c>
      <c r="DP33" s="95"/>
      <c r="DQ33" s="95"/>
      <c r="DR33" s="95"/>
      <c r="DS33" s="95"/>
      <c r="DT33" s="95"/>
      <c r="DU33" s="95"/>
      <c r="DV33" s="95"/>
      <c r="DW33" s="95"/>
      <c r="DX33" s="95"/>
      <c r="DY33" s="95">
        <v>1</v>
      </c>
      <c r="DZ33" s="95">
        <v>1</v>
      </c>
      <c r="EA33" s="95">
        <v>1</v>
      </c>
      <c r="EB33" s="95"/>
      <c r="EC33" s="95"/>
      <c r="ED33" s="95"/>
      <c r="EE33" s="95"/>
      <c r="EF33" s="95"/>
      <c r="EG33" s="95"/>
      <c r="EH33" s="95"/>
      <c r="EI33" s="95"/>
      <c r="EJ33" s="95"/>
      <c r="EK33" s="95"/>
      <c r="EL33" s="95"/>
      <c r="EM33" s="95"/>
      <c r="EN33" s="95"/>
      <c r="EO33" s="95"/>
      <c r="EP33" s="95"/>
      <c r="EQ33" s="95">
        <v>1</v>
      </c>
      <c r="ER33" s="95">
        <v>1</v>
      </c>
      <c r="ES33" s="95">
        <v>1</v>
      </c>
      <c r="ET33" s="95"/>
      <c r="EU33" s="95"/>
      <c r="EV33" s="95"/>
      <c r="EW33" s="95">
        <v>6</v>
      </c>
      <c r="EX33" s="95">
        <v>6</v>
      </c>
      <c r="EY33" s="95">
        <v>6</v>
      </c>
      <c r="EZ33" s="95"/>
      <c r="FA33" s="95"/>
      <c r="FB33" s="95"/>
      <c r="FC33" s="95"/>
      <c r="FD33" s="95"/>
      <c r="FE33" s="95"/>
      <c r="FF33" s="95">
        <v>3</v>
      </c>
      <c r="FG33" s="95">
        <v>3</v>
      </c>
      <c r="FH33" s="95">
        <v>3</v>
      </c>
      <c r="FI33" s="95">
        <v>1</v>
      </c>
      <c r="FJ33" s="95">
        <v>1</v>
      </c>
      <c r="FK33" s="95">
        <v>1</v>
      </c>
      <c r="FL33" s="95"/>
      <c r="FM33" s="95"/>
      <c r="FN33" s="95"/>
      <c r="FO33" s="95">
        <v>1</v>
      </c>
      <c r="FP33" s="95">
        <v>1</v>
      </c>
      <c r="FQ33" s="95">
        <v>1</v>
      </c>
      <c r="FR33" s="95"/>
      <c r="FS33" s="95"/>
      <c r="FT33" s="95"/>
      <c r="FU33" s="95"/>
      <c r="FV33" s="95"/>
      <c r="FW33" s="95"/>
      <c r="FX33" s="127">
        <f t="shared" si="132"/>
        <v>84</v>
      </c>
      <c r="FY33" s="127">
        <f t="shared" si="133"/>
        <v>84</v>
      </c>
      <c r="FZ33" s="127">
        <f t="shared" si="134"/>
        <v>84</v>
      </c>
    </row>
    <row r="34" spans="1:182" ht="36">
      <c r="A34" s="94" t="s">
        <v>1319</v>
      </c>
      <c r="B34" s="94" t="s">
        <v>434</v>
      </c>
      <c r="C34" s="95">
        <v>22</v>
      </c>
      <c r="D34" s="95">
        <v>22</v>
      </c>
      <c r="E34" s="95">
        <v>22</v>
      </c>
      <c r="F34" s="95">
        <v>80</v>
      </c>
      <c r="G34" s="95">
        <v>80</v>
      </c>
      <c r="H34" s="95">
        <v>80</v>
      </c>
      <c r="I34" s="95">
        <v>50</v>
      </c>
      <c r="J34" s="95">
        <v>50</v>
      </c>
      <c r="K34" s="95">
        <v>50</v>
      </c>
      <c r="L34" s="95"/>
      <c r="M34" s="95"/>
      <c r="N34" s="95"/>
      <c r="O34" s="95">
        <v>22</v>
      </c>
      <c r="P34" s="95">
        <v>22</v>
      </c>
      <c r="Q34" s="95">
        <v>22</v>
      </c>
      <c r="R34" s="95">
        <v>13</v>
      </c>
      <c r="S34" s="95">
        <v>13</v>
      </c>
      <c r="T34" s="95">
        <v>13</v>
      </c>
      <c r="U34" s="95">
        <v>2</v>
      </c>
      <c r="V34" s="95">
        <v>2</v>
      </c>
      <c r="W34" s="95">
        <v>2</v>
      </c>
      <c r="X34" s="95">
        <v>38</v>
      </c>
      <c r="Y34" s="95">
        <v>38</v>
      </c>
      <c r="Z34" s="95">
        <v>38</v>
      </c>
      <c r="AA34" s="95">
        <f>34-34</f>
        <v>0</v>
      </c>
      <c r="AB34" s="95">
        <f t="shared" ref="AB34:AC34" si="142">34-34</f>
        <v>0</v>
      </c>
      <c r="AC34" s="95">
        <f t="shared" si="142"/>
        <v>0</v>
      </c>
      <c r="AD34" s="95">
        <v>26</v>
      </c>
      <c r="AE34" s="95">
        <v>26</v>
      </c>
      <c r="AF34" s="95">
        <v>26</v>
      </c>
      <c r="AG34" s="95">
        <v>63</v>
      </c>
      <c r="AH34" s="95">
        <v>63</v>
      </c>
      <c r="AI34" s="95">
        <v>63</v>
      </c>
      <c r="AJ34" s="95">
        <v>31</v>
      </c>
      <c r="AK34" s="95">
        <v>31</v>
      </c>
      <c r="AL34" s="95">
        <v>31</v>
      </c>
      <c r="AM34" s="95">
        <v>12</v>
      </c>
      <c r="AN34" s="95">
        <v>12</v>
      </c>
      <c r="AO34" s="95">
        <v>12</v>
      </c>
      <c r="AP34" s="95">
        <v>37</v>
      </c>
      <c r="AQ34" s="95">
        <v>37</v>
      </c>
      <c r="AR34" s="95">
        <v>37</v>
      </c>
      <c r="AS34" s="95">
        <v>55</v>
      </c>
      <c r="AT34" s="95">
        <v>55</v>
      </c>
      <c r="AU34" s="95">
        <v>55</v>
      </c>
      <c r="AV34" s="95">
        <v>21</v>
      </c>
      <c r="AW34" s="95">
        <v>21</v>
      </c>
      <c r="AX34" s="95">
        <v>21</v>
      </c>
      <c r="AY34" s="95">
        <v>37</v>
      </c>
      <c r="AZ34" s="95">
        <v>37</v>
      </c>
      <c r="BA34" s="95">
        <v>37</v>
      </c>
      <c r="BB34" s="95">
        <v>46</v>
      </c>
      <c r="BC34" s="95">
        <v>46</v>
      </c>
      <c r="BD34" s="95">
        <v>46</v>
      </c>
      <c r="BE34" s="95">
        <v>30</v>
      </c>
      <c r="BF34" s="95">
        <v>30</v>
      </c>
      <c r="BG34" s="95">
        <v>30</v>
      </c>
      <c r="BH34" s="95">
        <v>19</v>
      </c>
      <c r="BI34" s="95">
        <v>19</v>
      </c>
      <c r="BJ34" s="95">
        <v>19</v>
      </c>
      <c r="BK34" s="95">
        <v>25</v>
      </c>
      <c r="BL34" s="95">
        <v>25</v>
      </c>
      <c r="BM34" s="95">
        <v>25</v>
      </c>
      <c r="BN34" s="95">
        <v>53</v>
      </c>
      <c r="BO34" s="95">
        <v>53</v>
      </c>
      <c r="BP34" s="95">
        <v>53</v>
      </c>
      <c r="BQ34" s="95">
        <v>86</v>
      </c>
      <c r="BR34" s="95">
        <v>86</v>
      </c>
      <c r="BS34" s="95">
        <v>86</v>
      </c>
      <c r="BT34" s="95">
        <v>22</v>
      </c>
      <c r="BU34" s="95">
        <v>22</v>
      </c>
      <c r="BV34" s="95">
        <v>22</v>
      </c>
      <c r="BW34" s="95">
        <v>22</v>
      </c>
      <c r="BX34" s="95">
        <v>22</v>
      </c>
      <c r="BY34" s="95">
        <v>22</v>
      </c>
      <c r="BZ34" s="95">
        <v>49</v>
      </c>
      <c r="CA34" s="95">
        <v>49</v>
      </c>
      <c r="CB34" s="95">
        <v>49</v>
      </c>
      <c r="CC34" s="95">
        <v>49</v>
      </c>
      <c r="CD34" s="95">
        <v>49</v>
      </c>
      <c r="CE34" s="95">
        <v>49</v>
      </c>
      <c r="CF34" s="95">
        <f>25-25</f>
        <v>0</v>
      </c>
      <c r="CG34" s="95">
        <f t="shared" ref="CG34:CH34" si="143">25-25</f>
        <v>0</v>
      </c>
      <c r="CH34" s="95">
        <f t="shared" si="143"/>
        <v>0</v>
      </c>
      <c r="CI34" s="95">
        <v>32</v>
      </c>
      <c r="CJ34" s="95">
        <v>32</v>
      </c>
      <c r="CK34" s="95">
        <v>32</v>
      </c>
      <c r="CL34" s="95">
        <v>76</v>
      </c>
      <c r="CM34" s="95">
        <v>76</v>
      </c>
      <c r="CN34" s="95">
        <v>76</v>
      </c>
      <c r="CO34" s="95">
        <v>48</v>
      </c>
      <c r="CP34" s="95">
        <v>48</v>
      </c>
      <c r="CQ34" s="95">
        <v>48</v>
      </c>
      <c r="CR34" s="95">
        <v>50</v>
      </c>
      <c r="CS34" s="95">
        <v>50</v>
      </c>
      <c r="CT34" s="95">
        <v>50</v>
      </c>
      <c r="CU34" s="95">
        <v>26</v>
      </c>
      <c r="CV34" s="95">
        <v>26</v>
      </c>
      <c r="CW34" s="95">
        <v>26</v>
      </c>
      <c r="CX34" s="95">
        <v>17</v>
      </c>
      <c r="CY34" s="95">
        <v>17</v>
      </c>
      <c r="CZ34" s="95">
        <v>17</v>
      </c>
      <c r="DA34" s="95">
        <v>53</v>
      </c>
      <c r="DB34" s="95">
        <v>53</v>
      </c>
      <c r="DC34" s="95">
        <v>53</v>
      </c>
      <c r="DD34" s="95">
        <v>16</v>
      </c>
      <c r="DE34" s="95">
        <v>16</v>
      </c>
      <c r="DF34" s="95">
        <v>16</v>
      </c>
      <c r="DG34" s="95">
        <v>31</v>
      </c>
      <c r="DH34" s="95">
        <v>31</v>
      </c>
      <c r="DI34" s="95">
        <v>31</v>
      </c>
      <c r="DJ34" s="743">
        <v>71</v>
      </c>
      <c r="DK34" s="743">
        <v>71</v>
      </c>
      <c r="DL34" s="743">
        <v>71</v>
      </c>
      <c r="DM34" s="95">
        <v>24</v>
      </c>
      <c r="DN34" s="95">
        <v>24</v>
      </c>
      <c r="DO34" s="95">
        <v>24</v>
      </c>
      <c r="DP34" s="95">
        <v>24</v>
      </c>
      <c r="DQ34" s="95">
        <v>24</v>
      </c>
      <c r="DR34" s="95">
        <v>24</v>
      </c>
      <c r="DS34" s="95">
        <v>44</v>
      </c>
      <c r="DT34" s="95">
        <v>44</v>
      </c>
      <c r="DU34" s="95">
        <v>44</v>
      </c>
      <c r="DV34" s="95">
        <v>18</v>
      </c>
      <c r="DW34" s="95">
        <v>18</v>
      </c>
      <c r="DX34" s="95">
        <v>18</v>
      </c>
      <c r="DY34" s="95">
        <v>28</v>
      </c>
      <c r="DZ34" s="95">
        <v>28</v>
      </c>
      <c r="EA34" s="95">
        <v>28</v>
      </c>
      <c r="EB34" s="95">
        <f>19-19</f>
        <v>0</v>
      </c>
      <c r="EC34" s="95">
        <f t="shared" ref="EC34:ED34" si="144">19-19</f>
        <v>0</v>
      </c>
      <c r="ED34" s="95">
        <f t="shared" si="144"/>
        <v>0</v>
      </c>
      <c r="EE34" s="95">
        <v>43</v>
      </c>
      <c r="EF34" s="95">
        <v>43</v>
      </c>
      <c r="EG34" s="95">
        <v>43</v>
      </c>
      <c r="EH34" s="95">
        <v>24</v>
      </c>
      <c r="EI34" s="95">
        <v>24</v>
      </c>
      <c r="EJ34" s="95">
        <v>24</v>
      </c>
      <c r="EK34" s="95">
        <v>24</v>
      </c>
      <c r="EL34" s="95">
        <v>24</v>
      </c>
      <c r="EM34" s="95">
        <v>24</v>
      </c>
      <c r="EN34" s="95">
        <v>24</v>
      </c>
      <c r="EO34" s="95">
        <v>24</v>
      </c>
      <c r="EP34" s="95">
        <v>24</v>
      </c>
      <c r="EQ34" s="95">
        <v>88</v>
      </c>
      <c r="ER34" s="95">
        <v>88</v>
      </c>
      <c r="ES34" s="95">
        <v>88</v>
      </c>
      <c r="ET34" s="95">
        <v>8</v>
      </c>
      <c r="EU34" s="95">
        <v>8</v>
      </c>
      <c r="EV34" s="95">
        <v>8</v>
      </c>
      <c r="EW34" s="95">
        <v>65</v>
      </c>
      <c r="EX34" s="95">
        <v>65</v>
      </c>
      <c r="EY34" s="95">
        <v>65</v>
      </c>
      <c r="EZ34" s="95">
        <v>47</v>
      </c>
      <c r="FA34" s="95">
        <v>47</v>
      </c>
      <c r="FB34" s="95">
        <v>47</v>
      </c>
      <c r="FC34" s="95">
        <v>35</v>
      </c>
      <c r="FD34" s="95">
        <v>35</v>
      </c>
      <c r="FE34" s="95">
        <v>35</v>
      </c>
      <c r="FF34" s="95">
        <v>63</v>
      </c>
      <c r="FG34" s="95">
        <v>63</v>
      </c>
      <c r="FH34" s="95">
        <v>63</v>
      </c>
      <c r="FI34" s="95">
        <v>35</v>
      </c>
      <c r="FJ34" s="95">
        <v>35</v>
      </c>
      <c r="FK34" s="95">
        <v>35</v>
      </c>
      <c r="FL34" s="95">
        <v>59</v>
      </c>
      <c r="FM34" s="95">
        <v>59</v>
      </c>
      <c r="FN34" s="95">
        <v>59</v>
      </c>
      <c r="FO34" s="95">
        <v>60</v>
      </c>
      <c r="FP34" s="95">
        <v>60</v>
      </c>
      <c r="FQ34" s="95">
        <v>60</v>
      </c>
      <c r="FR34" s="95">
        <v>84</v>
      </c>
      <c r="FS34" s="95">
        <v>84</v>
      </c>
      <c r="FT34" s="95">
        <v>84</v>
      </c>
      <c r="FU34" s="95">
        <v>51</v>
      </c>
      <c r="FV34" s="95">
        <v>51</v>
      </c>
      <c r="FW34" s="95">
        <v>51</v>
      </c>
      <c r="FX34" s="127">
        <f t="shared" si="132"/>
        <v>2178</v>
      </c>
      <c r="FY34" s="127">
        <f t="shared" si="133"/>
        <v>2178</v>
      </c>
      <c r="FZ34" s="127">
        <f t="shared" si="134"/>
        <v>2178</v>
      </c>
    </row>
    <row r="35" spans="1:182" ht="36">
      <c r="A35" s="94" t="s">
        <v>1000</v>
      </c>
      <c r="B35" s="94" t="s">
        <v>435</v>
      </c>
      <c r="C35" s="95">
        <v>146</v>
      </c>
      <c r="D35" s="95">
        <v>146</v>
      </c>
      <c r="E35" s="95">
        <v>146</v>
      </c>
      <c r="F35" s="95">
        <v>308</v>
      </c>
      <c r="G35" s="95">
        <v>308</v>
      </c>
      <c r="H35" s="95">
        <v>308</v>
      </c>
      <c r="I35" s="95">
        <v>225</v>
      </c>
      <c r="J35" s="95">
        <v>225</v>
      </c>
      <c r="K35" s="95">
        <v>225</v>
      </c>
      <c r="L35" s="95"/>
      <c r="M35" s="95"/>
      <c r="N35" s="95"/>
      <c r="O35" s="95">
        <v>109</v>
      </c>
      <c r="P35" s="95">
        <v>109</v>
      </c>
      <c r="Q35" s="95">
        <v>109</v>
      </c>
      <c r="R35" s="95">
        <v>136</v>
      </c>
      <c r="S35" s="95">
        <v>136</v>
      </c>
      <c r="T35" s="95">
        <v>136</v>
      </c>
      <c r="U35" s="95">
        <v>45</v>
      </c>
      <c r="V35" s="95">
        <v>45</v>
      </c>
      <c r="W35" s="95">
        <v>45</v>
      </c>
      <c r="X35" s="743">
        <v>101</v>
      </c>
      <c r="Y35" s="743">
        <v>101</v>
      </c>
      <c r="Z35" s="743">
        <v>101</v>
      </c>
      <c r="AA35" s="95">
        <f>112-112</f>
        <v>0</v>
      </c>
      <c r="AB35" s="95">
        <f t="shared" ref="AB35:AC35" si="145">112-112</f>
        <v>0</v>
      </c>
      <c r="AC35" s="95">
        <f t="shared" si="145"/>
        <v>0</v>
      </c>
      <c r="AD35" s="743">
        <v>92</v>
      </c>
      <c r="AE35" s="743">
        <v>92</v>
      </c>
      <c r="AF35" s="743">
        <v>92</v>
      </c>
      <c r="AG35" s="743">
        <v>216</v>
      </c>
      <c r="AH35" s="743">
        <v>216</v>
      </c>
      <c r="AI35" s="743">
        <v>216</v>
      </c>
      <c r="AJ35" s="95">
        <v>139</v>
      </c>
      <c r="AK35" s="95">
        <v>139</v>
      </c>
      <c r="AL35" s="95">
        <v>139</v>
      </c>
      <c r="AM35" s="95">
        <v>41</v>
      </c>
      <c r="AN35" s="95">
        <v>41</v>
      </c>
      <c r="AO35" s="95">
        <v>41</v>
      </c>
      <c r="AP35" s="95">
        <v>165</v>
      </c>
      <c r="AQ35" s="95">
        <v>165</v>
      </c>
      <c r="AR35" s="95">
        <v>165</v>
      </c>
      <c r="AS35" s="95">
        <v>217</v>
      </c>
      <c r="AT35" s="95">
        <v>217</v>
      </c>
      <c r="AU35" s="95">
        <v>217</v>
      </c>
      <c r="AV35" s="95">
        <v>58</v>
      </c>
      <c r="AW35" s="95">
        <v>58</v>
      </c>
      <c r="AX35" s="95">
        <v>58</v>
      </c>
      <c r="AY35" s="743">
        <v>113</v>
      </c>
      <c r="AZ35" s="743">
        <v>113</v>
      </c>
      <c r="BA35" s="743">
        <v>113</v>
      </c>
      <c r="BB35" s="743">
        <v>217</v>
      </c>
      <c r="BC35" s="743">
        <v>217</v>
      </c>
      <c r="BD35" s="743">
        <v>217</v>
      </c>
      <c r="BE35" s="95">
        <v>123</v>
      </c>
      <c r="BF35" s="95">
        <v>123</v>
      </c>
      <c r="BG35" s="95">
        <v>123</v>
      </c>
      <c r="BH35" s="95">
        <v>71</v>
      </c>
      <c r="BI35" s="95">
        <v>71</v>
      </c>
      <c r="BJ35" s="95">
        <v>71</v>
      </c>
      <c r="BK35" s="95">
        <v>126</v>
      </c>
      <c r="BL35" s="95">
        <v>126</v>
      </c>
      <c r="BM35" s="95">
        <v>126</v>
      </c>
      <c r="BN35" s="743">
        <v>196</v>
      </c>
      <c r="BO35" s="743">
        <v>196</v>
      </c>
      <c r="BP35" s="743">
        <v>196</v>
      </c>
      <c r="BQ35" s="743">
        <v>280</v>
      </c>
      <c r="BR35" s="743">
        <v>280</v>
      </c>
      <c r="BS35" s="743">
        <v>280</v>
      </c>
      <c r="BT35" s="743">
        <v>122</v>
      </c>
      <c r="BU35" s="743">
        <v>122</v>
      </c>
      <c r="BV35" s="743">
        <v>122</v>
      </c>
      <c r="BW35" s="743">
        <f>70-1</f>
        <v>69</v>
      </c>
      <c r="BX35" s="743">
        <f t="shared" ref="BX35:BY35" si="146">70-1</f>
        <v>69</v>
      </c>
      <c r="BY35" s="743">
        <f t="shared" si="146"/>
        <v>69</v>
      </c>
      <c r="BZ35" s="743">
        <f>100+120-6</f>
        <v>214</v>
      </c>
      <c r="CA35" s="743">
        <f t="shared" ref="CA35:CB35" si="147">100+120-6</f>
        <v>214</v>
      </c>
      <c r="CB35" s="743">
        <f t="shared" si="147"/>
        <v>214</v>
      </c>
      <c r="CC35" s="743">
        <v>144</v>
      </c>
      <c r="CD35" s="743">
        <v>144</v>
      </c>
      <c r="CE35" s="743">
        <v>144</v>
      </c>
      <c r="CF35" s="95">
        <f>120-120</f>
        <v>0</v>
      </c>
      <c r="CG35" s="95">
        <f t="shared" ref="CG35:CH35" si="148">120-120</f>
        <v>0</v>
      </c>
      <c r="CH35" s="95">
        <f t="shared" si="148"/>
        <v>0</v>
      </c>
      <c r="CI35" s="95">
        <v>109</v>
      </c>
      <c r="CJ35" s="95">
        <v>109</v>
      </c>
      <c r="CK35" s="95">
        <v>109</v>
      </c>
      <c r="CL35" s="743">
        <v>230</v>
      </c>
      <c r="CM35" s="743">
        <v>230</v>
      </c>
      <c r="CN35" s="743">
        <v>230</v>
      </c>
      <c r="CO35" s="743">
        <v>172</v>
      </c>
      <c r="CP35" s="743">
        <v>172</v>
      </c>
      <c r="CQ35" s="743">
        <v>172</v>
      </c>
      <c r="CR35" s="743">
        <v>161</v>
      </c>
      <c r="CS35" s="743">
        <v>161</v>
      </c>
      <c r="CT35" s="743">
        <v>161</v>
      </c>
      <c r="CU35" s="743">
        <v>129</v>
      </c>
      <c r="CV35" s="743">
        <v>129</v>
      </c>
      <c r="CW35" s="743">
        <v>129</v>
      </c>
      <c r="CX35" s="95">
        <v>104</v>
      </c>
      <c r="CY35" s="95">
        <v>104</v>
      </c>
      <c r="CZ35" s="95">
        <v>104</v>
      </c>
      <c r="DA35" s="743">
        <v>228</v>
      </c>
      <c r="DB35" s="743">
        <v>228</v>
      </c>
      <c r="DC35" s="743">
        <v>228</v>
      </c>
      <c r="DD35" s="743">
        <v>67</v>
      </c>
      <c r="DE35" s="743">
        <v>67</v>
      </c>
      <c r="DF35" s="743">
        <v>67</v>
      </c>
      <c r="DG35" s="95">
        <v>107</v>
      </c>
      <c r="DH35" s="95">
        <v>107</v>
      </c>
      <c r="DI35" s="95">
        <v>107</v>
      </c>
      <c r="DJ35" s="743">
        <v>327</v>
      </c>
      <c r="DK35" s="743">
        <v>327</v>
      </c>
      <c r="DL35" s="743">
        <v>327</v>
      </c>
      <c r="DM35" s="95">
        <v>75</v>
      </c>
      <c r="DN35" s="95">
        <v>75</v>
      </c>
      <c r="DO35" s="95">
        <v>75</v>
      </c>
      <c r="DP35" s="95">
        <v>117</v>
      </c>
      <c r="DQ35" s="95">
        <v>117</v>
      </c>
      <c r="DR35" s="95">
        <v>117</v>
      </c>
      <c r="DS35" s="743">
        <v>162</v>
      </c>
      <c r="DT35" s="743">
        <v>162</v>
      </c>
      <c r="DU35" s="743">
        <v>162</v>
      </c>
      <c r="DV35" s="743">
        <v>54</v>
      </c>
      <c r="DW35" s="743">
        <v>54</v>
      </c>
      <c r="DX35" s="743">
        <v>54</v>
      </c>
      <c r="DY35" s="743">
        <v>110</v>
      </c>
      <c r="DZ35" s="743">
        <v>110</v>
      </c>
      <c r="EA35" s="743">
        <v>110</v>
      </c>
      <c r="EB35" s="744">
        <f>107-1-106</f>
        <v>0</v>
      </c>
      <c r="EC35" s="744">
        <f t="shared" ref="EC35:ED35" si="149">107-1-106</f>
        <v>0</v>
      </c>
      <c r="ED35" s="744">
        <f t="shared" si="149"/>
        <v>0</v>
      </c>
      <c r="EE35" s="743">
        <v>152</v>
      </c>
      <c r="EF35" s="743">
        <v>152</v>
      </c>
      <c r="EG35" s="743">
        <v>152</v>
      </c>
      <c r="EH35" s="95">
        <v>116</v>
      </c>
      <c r="EI35" s="95">
        <v>116</v>
      </c>
      <c r="EJ35" s="95">
        <v>116</v>
      </c>
      <c r="EK35" s="743">
        <v>126</v>
      </c>
      <c r="EL35" s="743">
        <v>126</v>
      </c>
      <c r="EM35" s="743">
        <v>126</v>
      </c>
      <c r="EN35" s="743">
        <v>110</v>
      </c>
      <c r="EO35" s="743">
        <v>110</v>
      </c>
      <c r="EP35" s="743">
        <v>110</v>
      </c>
      <c r="EQ35" s="95">
        <v>220</v>
      </c>
      <c r="ER35" s="95">
        <v>220</v>
      </c>
      <c r="ES35" s="95">
        <v>220</v>
      </c>
      <c r="ET35" s="95">
        <v>31</v>
      </c>
      <c r="EU35" s="95">
        <v>31</v>
      </c>
      <c r="EV35" s="95">
        <v>31</v>
      </c>
      <c r="EW35" s="743">
        <v>197</v>
      </c>
      <c r="EX35" s="743">
        <v>197</v>
      </c>
      <c r="EY35" s="743">
        <v>197</v>
      </c>
      <c r="EZ35" s="743">
        <v>222</v>
      </c>
      <c r="FA35" s="743">
        <v>222</v>
      </c>
      <c r="FB35" s="743">
        <v>222</v>
      </c>
      <c r="FC35" s="95">
        <v>112</v>
      </c>
      <c r="FD35" s="95">
        <v>112</v>
      </c>
      <c r="FE35" s="95">
        <v>112</v>
      </c>
      <c r="FF35" s="95">
        <v>181</v>
      </c>
      <c r="FG35" s="95">
        <v>181</v>
      </c>
      <c r="FH35" s="95">
        <v>181</v>
      </c>
      <c r="FI35" s="743">
        <v>129</v>
      </c>
      <c r="FJ35" s="743">
        <v>129</v>
      </c>
      <c r="FK35" s="743">
        <v>129</v>
      </c>
      <c r="FL35" s="95">
        <v>232</v>
      </c>
      <c r="FM35" s="95">
        <v>232</v>
      </c>
      <c r="FN35" s="95">
        <v>232</v>
      </c>
      <c r="FO35" s="95">
        <v>205</v>
      </c>
      <c r="FP35" s="95">
        <v>205</v>
      </c>
      <c r="FQ35" s="95">
        <v>205</v>
      </c>
      <c r="FR35" s="95">
        <v>453</v>
      </c>
      <c r="FS35" s="95">
        <v>453</v>
      </c>
      <c r="FT35" s="95">
        <v>453</v>
      </c>
      <c r="FU35" s="743">
        <v>253</v>
      </c>
      <c r="FV35" s="743">
        <v>253</v>
      </c>
      <c r="FW35" s="743">
        <v>253</v>
      </c>
      <c r="FX35" s="127">
        <f t="shared" si="132"/>
        <v>8564</v>
      </c>
      <c r="FY35" s="127">
        <f t="shared" si="133"/>
        <v>8564</v>
      </c>
      <c r="FZ35" s="127">
        <f t="shared" si="134"/>
        <v>8564</v>
      </c>
    </row>
    <row r="36" spans="1:182" ht="10.5" customHeight="1"/>
    <row r="37" spans="1:182">
      <c r="C37" s="1" t="s">
        <v>317</v>
      </c>
      <c r="F37" s="909" t="s">
        <v>404</v>
      </c>
      <c r="G37" s="909"/>
      <c r="H37" s="909"/>
      <c r="I37" s="909"/>
      <c r="J37" s="909"/>
      <c r="K37" s="909"/>
      <c r="L37" s="909"/>
      <c r="M37" s="909"/>
      <c r="N37" s="909"/>
      <c r="O37" s="909"/>
      <c r="P37" s="909"/>
      <c r="Q37" s="909"/>
      <c r="R37" s="909"/>
      <c r="S37" s="909"/>
      <c r="T37" s="909"/>
    </row>
    <row r="38" spans="1:182" ht="8.25" customHeight="1"/>
    <row r="39" spans="1:182">
      <c r="C39" s="1" t="s">
        <v>1323</v>
      </c>
    </row>
  </sheetData>
  <mergeCells count="128">
    <mergeCell ref="C1:H1"/>
    <mergeCell ref="F37:T37"/>
    <mergeCell ref="I2:T2"/>
    <mergeCell ref="I3:T3"/>
    <mergeCell ref="C3:H3"/>
    <mergeCell ref="C2:H2"/>
    <mergeCell ref="FX6:FZ6"/>
    <mergeCell ref="FU6:FW6"/>
    <mergeCell ref="FR6:FT6"/>
    <mergeCell ref="FO6:FQ6"/>
    <mergeCell ref="FL6:FN6"/>
    <mergeCell ref="FI6:FK6"/>
    <mergeCell ref="FF6:FH6"/>
    <mergeCell ref="FC6:FE6"/>
    <mergeCell ref="EZ6:FB6"/>
    <mergeCell ref="EW6:EY6"/>
    <mergeCell ref="ET6:EV6"/>
    <mergeCell ref="EQ6:ES6"/>
    <mergeCell ref="EN6:EP6"/>
    <mergeCell ref="EK6:EM6"/>
    <mergeCell ref="EH6:EJ6"/>
    <mergeCell ref="EE6:EG6"/>
    <mergeCell ref="EB6:ED6"/>
    <mergeCell ref="DY6:EA6"/>
    <mergeCell ref="DV6:DX6"/>
    <mergeCell ref="DS6:DU6"/>
    <mergeCell ref="DP6:DR6"/>
    <mergeCell ref="DM6:DO6"/>
    <mergeCell ref="DJ6:DL6"/>
    <mergeCell ref="DG6:DI6"/>
    <mergeCell ref="DD6:DF6"/>
    <mergeCell ref="DA6:DC6"/>
    <mergeCell ref="CX6:CZ6"/>
    <mergeCell ref="CU6:CW6"/>
    <mergeCell ref="CR6:CT6"/>
    <mergeCell ref="CO6:CQ6"/>
    <mergeCell ref="CL6:CN6"/>
    <mergeCell ref="CI6:CK6"/>
    <mergeCell ref="CF6:CH6"/>
    <mergeCell ref="CC6:CE6"/>
    <mergeCell ref="BZ6:CB6"/>
    <mergeCell ref="BW6:BY6"/>
    <mergeCell ref="BT6:BV6"/>
    <mergeCell ref="BQ6:BS6"/>
    <mergeCell ref="BN6:BP6"/>
    <mergeCell ref="BK6:BM6"/>
    <mergeCell ref="BH6:BJ6"/>
    <mergeCell ref="BE6:BG6"/>
    <mergeCell ref="BB6:BD6"/>
    <mergeCell ref="AY6:BA6"/>
    <mergeCell ref="AV6:AX6"/>
    <mergeCell ref="AS6:AU6"/>
    <mergeCell ref="AP6:AR6"/>
    <mergeCell ref="AM6:AO6"/>
    <mergeCell ref="AJ6:AL6"/>
    <mergeCell ref="AG6:AI6"/>
    <mergeCell ref="AD6:AF6"/>
    <mergeCell ref="AA6:AC6"/>
    <mergeCell ref="X6:Z6"/>
    <mergeCell ref="U6:W6"/>
    <mergeCell ref="DY5:EA5"/>
    <mergeCell ref="EB5:ED5"/>
    <mergeCell ref="EE5:EG5"/>
    <mergeCell ref="EH5:EJ5"/>
    <mergeCell ref="EK5:EM5"/>
    <mergeCell ref="EN5:EP5"/>
    <mergeCell ref="DG5:DI5"/>
    <mergeCell ref="DJ5:DL5"/>
    <mergeCell ref="DM5:DO5"/>
    <mergeCell ref="DP5:DR5"/>
    <mergeCell ref="DS5:DU5"/>
    <mergeCell ref="DV5:DX5"/>
    <mergeCell ref="FR5:FT5"/>
    <mergeCell ref="FU5:FW5"/>
    <mergeCell ref="FX5:FZ5"/>
    <mergeCell ref="EQ5:ES5"/>
    <mergeCell ref="ET5:EV5"/>
    <mergeCell ref="EW5:EY5"/>
    <mergeCell ref="EZ5:FB5"/>
    <mergeCell ref="FC5:FE5"/>
    <mergeCell ref="FF5:FH5"/>
    <mergeCell ref="FI5:FK5"/>
    <mergeCell ref="FL5:FN5"/>
    <mergeCell ref="FO5:FQ5"/>
    <mergeCell ref="CX5:CZ5"/>
    <mergeCell ref="DA5:DC5"/>
    <mergeCell ref="DD5:DF5"/>
    <mergeCell ref="BW5:BY5"/>
    <mergeCell ref="BZ5:CB5"/>
    <mergeCell ref="CC5:CE5"/>
    <mergeCell ref="CF5:CH5"/>
    <mergeCell ref="CI5:CK5"/>
    <mergeCell ref="CL5:CN5"/>
    <mergeCell ref="CO5:CQ5"/>
    <mergeCell ref="CR5:CT5"/>
    <mergeCell ref="CU5:CW5"/>
    <mergeCell ref="BE5:BG5"/>
    <mergeCell ref="BH5:BJ5"/>
    <mergeCell ref="BK5:BM5"/>
    <mergeCell ref="BN5:BP5"/>
    <mergeCell ref="BQ5:BS5"/>
    <mergeCell ref="BT5:BV5"/>
    <mergeCell ref="AM5:AO5"/>
    <mergeCell ref="AP5:AR5"/>
    <mergeCell ref="AS5:AU5"/>
    <mergeCell ref="AV5:AX5"/>
    <mergeCell ref="AY5:BA5"/>
    <mergeCell ref="BB5:BD5"/>
    <mergeCell ref="A5:A6"/>
    <mergeCell ref="B5:B6"/>
    <mergeCell ref="U5:W5"/>
    <mergeCell ref="X5:Z5"/>
    <mergeCell ref="AA5:AC5"/>
    <mergeCell ref="AD5:AF5"/>
    <mergeCell ref="AG5:AI5"/>
    <mergeCell ref="AJ5:AL5"/>
    <mergeCell ref="C5:E5"/>
    <mergeCell ref="F5:H5"/>
    <mergeCell ref="I5:K5"/>
    <mergeCell ref="L5:N5"/>
    <mergeCell ref="O5:Q5"/>
    <mergeCell ref="R5:T5"/>
    <mergeCell ref="R6:T6"/>
    <mergeCell ref="O6:Q6"/>
    <mergeCell ref="L6:N6"/>
    <mergeCell ref="I6:K6"/>
    <mergeCell ref="F6:H6"/>
    <mergeCell ref="C6:E6"/>
  </mergeCells>
  <pageMargins left="0.31496062992125984" right="0.11811023622047245" top="0.15748031496062992" bottom="0.15748031496062992" header="0.19685039370078741" footer="0.11811023622047245"/>
  <pageSetup paperSize="9" scale="57" fitToWidth="0" orientation="landscape" verticalDpi="0" r:id="rId1"/>
  <colBreaks count="9" manualBreakCount="9">
    <brk id="20" max="38" man="1"/>
    <brk id="38" max="38" man="1"/>
    <brk id="56" max="38" man="1"/>
    <brk id="74" max="38" man="1"/>
    <brk id="92" max="38" man="1"/>
    <brk id="110" max="38" man="1"/>
    <brk id="128" max="38" man="1"/>
    <brk id="146" max="38" man="1"/>
    <brk id="164" max="38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31"/>
  <dimension ref="A2:H21"/>
  <sheetViews>
    <sheetView workbookViewId="0">
      <selection activeCell="B5" sqref="B5:C14"/>
    </sheetView>
  </sheetViews>
  <sheetFormatPr defaultRowHeight="15"/>
  <cols>
    <col min="1" max="2" width="28.7109375" style="207" customWidth="1"/>
    <col min="3" max="3" width="9.140625" style="207"/>
    <col min="4" max="5" width="0" style="207" hidden="1" customWidth="1"/>
    <col min="6" max="6" width="15.5703125" style="207" customWidth="1"/>
    <col min="7" max="7" width="12.85546875" style="207" customWidth="1"/>
    <col min="8" max="8" width="17.5703125" style="207" customWidth="1"/>
    <col min="9" max="256" width="9.140625" style="207"/>
    <col min="257" max="258" width="28.7109375" style="207" customWidth="1"/>
    <col min="259" max="259" width="9.140625" style="207"/>
    <col min="260" max="261" width="0" style="207" hidden="1" customWidth="1"/>
    <col min="262" max="262" width="15.5703125" style="207" customWidth="1"/>
    <col min="263" max="263" width="12.85546875" style="207" customWidth="1"/>
    <col min="264" max="264" width="17.5703125" style="207" customWidth="1"/>
    <col min="265" max="512" width="9.140625" style="207"/>
    <col min="513" max="514" width="28.7109375" style="207" customWidth="1"/>
    <col min="515" max="515" width="9.140625" style="207"/>
    <col min="516" max="517" width="0" style="207" hidden="1" customWidth="1"/>
    <col min="518" max="518" width="15.5703125" style="207" customWidth="1"/>
    <col min="519" max="519" width="12.85546875" style="207" customWidth="1"/>
    <col min="520" max="520" width="17.5703125" style="207" customWidth="1"/>
    <col min="521" max="768" width="9.140625" style="207"/>
    <col min="769" max="770" width="28.7109375" style="207" customWidth="1"/>
    <col min="771" max="771" width="9.140625" style="207"/>
    <col min="772" max="773" width="0" style="207" hidden="1" customWidth="1"/>
    <col min="774" max="774" width="15.5703125" style="207" customWidth="1"/>
    <col min="775" max="775" width="12.85546875" style="207" customWidth="1"/>
    <col min="776" max="776" width="17.5703125" style="207" customWidth="1"/>
    <col min="777" max="1024" width="9.140625" style="207"/>
    <col min="1025" max="1026" width="28.7109375" style="207" customWidth="1"/>
    <col min="1027" max="1027" width="9.140625" style="207"/>
    <col min="1028" max="1029" width="0" style="207" hidden="1" customWidth="1"/>
    <col min="1030" max="1030" width="15.5703125" style="207" customWidth="1"/>
    <col min="1031" max="1031" width="12.85546875" style="207" customWidth="1"/>
    <col min="1032" max="1032" width="17.5703125" style="207" customWidth="1"/>
    <col min="1033" max="1280" width="9.140625" style="207"/>
    <col min="1281" max="1282" width="28.7109375" style="207" customWidth="1"/>
    <col min="1283" max="1283" width="9.140625" style="207"/>
    <col min="1284" max="1285" width="0" style="207" hidden="1" customWidth="1"/>
    <col min="1286" max="1286" width="15.5703125" style="207" customWidth="1"/>
    <col min="1287" max="1287" width="12.85546875" style="207" customWidth="1"/>
    <col min="1288" max="1288" width="17.5703125" style="207" customWidth="1"/>
    <col min="1289" max="1536" width="9.140625" style="207"/>
    <col min="1537" max="1538" width="28.7109375" style="207" customWidth="1"/>
    <col min="1539" max="1539" width="9.140625" style="207"/>
    <col min="1540" max="1541" width="0" style="207" hidden="1" customWidth="1"/>
    <col min="1542" max="1542" width="15.5703125" style="207" customWidth="1"/>
    <col min="1543" max="1543" width="12.85546875" style="207" customWidth="1"/>
    <col min="1544" max="1544" width="17.5703125" style="207" customWidth="1"/>
    <col min="1545" max="1792" width="9.140625" style="207"/>
    <col min="1793" max="1794" width="28.7109375" style="207" customWidth="1"/>
    <col min="1795" max="1795" width="9.140625" style="207"/>
    <col min="1796" max="1797" width="0" style="207" hidden="1" customWidth="1"/>
    <col min="1798" max="1798" width="15.5703125" style="207" customWidth="1"/>
    <col min="1799" max="1799" width="12.85546875" style="207" customWidth="1"/>
    <col min="1800" max="1800" width="17.5703125" style="207" customWidth="1"/>
    <col min="1801" max="2048" width="9.140625" style="207"/>
    <col min="2049" max="2050" width="28.7109375" style="207" customWidth="1"/>
    <col min="2051" max="2051" width="9.140625" style="207"/>
    <col min="2052" max="2053" width="0" style="207" hidden="1" customWidth="1"/>
    <col min="2054" max="2054" width="15.5703125" style="207" customWidth="1"/>
    <col min="2055" max="2055" width="12.85546875" style="207" customWidth="1"/>
    <col min="2056" max="2056" width="17.5703125" style="207" customWidth="1"/>
    <col min="2057" max="2304" width="9.140625" style="207"/>
    <col min="2305" max="2306" width="28.7109375" style="207" customWidth="1"/>
    <col min="2307" max="2307" width="9.140625" style="207"/>
    <col min="2308" max="2309" width="0" style="207" hidden="1" customWidth="1"/>
    <col min="2310" max="2310" width="15.5703125" style="207" customWidth="1"/>
    <col min="2311" max="2311" width="12.85546875" style="207" customWidth="1"/>
    <col min="2312" max="2312" width="17.5703125" style="207" customWidth="1"/>
    <col min="2313" max="2560" width="9.140625" style="207"/>
    <col min="2561" max="2562" width="28.7109375" style="207" customWidth="1"/>
    <col min="2563" max="2563" width="9.140625" style="207"/>
    <col min="2564" max="2565" width="0" style="207" hidden="1" customWidth="1"/>
    <col min="2566" max="2566" width="15.5703125" style="207" customWidth="1"/>
    <col min="2567" max="2567" width="12.85546875" style="207" customWidth="1"/>
    <col min="2568" max="2568" width="17.5703125" style="207" customWidth="1"/>
    <col min="2569" max="2816" width="9.140625" style="207"/>
    <col min="2817" max="2818" width="28.7109375" style="207" customWidth="1"/>
    <col min="2819" max="2819" width="9.140625" style="207"/>
    <col min="2820" max="2821" width="0" style="207" hidden="1" customWidth="1"/>
    <col min="2822" max="2822" width="15.5703125" style="207" customWidth="1"/>
    <col min="2823" max="2823" width="12.85546875" style="207" customWidth="1"/>
    <col min="2824" max="2824" width="17.5703125" style="207" customWidth="1"/>
    <col min="2825" max="3072" width="9.140625" style="207"/>
    <col min="3073" max="3074" width="28.7109375" style="207" customWidth="1"/>
    <col min="3075" max="3075" width="9.140625" style="207"/>
    <col min="3076" max="3077" width="0" style="207" hidden="1" customWidth="1"/>
    <col min="3078" max="3078" width="15.5703125" style="207" customWidth="1"/>
    <col min="3079" max="3079" width="12.85546875" style="207" customWidth="1"/>
    <col min="3080" max="3080" width="17.5703125" style="207" customWidth="1"/>
    <col min="3081" max="3328" width="9.140625" style="207"/>
    <col min="3329" max="3330" width="28.7109375" style="207" customWidth="1"/>
    <col min="3331" max="3331" width="9.140625" style="207"/>
    <col min="3332" max="3333" width="0" style="207" hidden="1" customWidth="1"/>
    <col min="3334" max="3334" width="15.5703125" style="207" customWidth="1"/>
    <col min="3335" max="3335" width="12.85546875" style="207" customWidth="1"/>
    <col min="3336" max="3336" width="17.5703125" style="207" customWidth="1"/>
    <col min="3337" max="3584" width="9.140625" style="207"/>
    <col min="3585" max="3586" width="28.7109375" style="207" customWidth="1"/>
    <col min="3587" max="3587" width="9.140625" style="207"/>
    <col min="3588" max="3589" width="0" style="207" hidden="1" customWidth="1"/>
    <col min="3590" max="3590" width="15.5703125" style="207" customWidth="1"/>
    <col min="3591" max="3591" width="12.85546875" style="207" customWidth="1"/>
    <col min="3592" max="3592" width="17.5703125" style="207" customWidth="1"/>
    <col min="3593" max="3840" width="9.140625" style="207"/>
    <col min="3841" max="3842" width="28.7109375" style="207" customWidth="1"/>
    <col min="3843" max="3843" width="9.140625" style="207"/>
    <col min="3844" max="3845" width="0" style="207" hidden="1" customWidth="1"/>
    <col min="3846" max="3846" width="15.5703125" style="207" customWidth="1"/>
    <col min="3847" max="3847" width="12.85546875" style="207" customWidth="1"/>
    <col min="3848" max="3848" width="17.5703125" style="207" customWidth="1"/>
    <col min="3849" max="4096" width="9.140625" style="207"/>
    <col min="4097" max="4098" width="28.7109375" style="207" customWidth="1"/>
    <col min="4099" max="4099" width="9.140625" style="207"/>
    <col min="4100" max="4101" width="0" style="207" hidden="1" customWidth="1"/>
    <col min="4102" max="4102" width="15.5703125" style="207" customWidth="1"/>
    <col min="4103" max="4103" width="12.85546875" style="207" customWidth="1"/>
    <col min="4104" max="4104" width="17.5703125" style="207" customWidth="1"/>
    <col min="4105" max="4352" width="9.140625" style="207"/>
    <col min="4353" max="4354" width="28.7109375" style="207" customWidth="1"/>
    <col min="4355" max="4355" width="9.140625" style="207"/>
    <col min="4356" max="4357" width="0" style="207" hidden="1" customWidth="1"/>
    <col min="4358" max="4358" width="15.5703125" style="207" customWidth="1"/>
    <col min="4359" max="4359" width="12.85546875" style="207" customWidth="1"/>
    <col min="4360" max="4360" width="17.5703125" style="207" customWidth="1"/>
    <col min="4361" max="4608" width="9.140625" style="207"/>
    <col min="4609" max="4610" width="28.7109375" style="207" customWidth="1"/>
    <col min="4611" max="4611" width="9.140625" style="207"/>
    <col min="4612" max="4613" width="0" style="207" hidden="1" customWidth="1"/>
    <col min="4614" max="4614" width="15.5703125" style="207" customWidth="1"/>
    <col min="4615" max="4615" width="12.85546875" style="207" customWidth="1"/>
    <col min="4616" max="4616" width="17.5703125" style="207" customWidth="1"/>
    <col min="4617" max="4864" width="9.140625" style="207"/>
    <col min="4865" max="4866" width="28.7109375" style="207" customWidth="1"/>
    <col min="4867" max="4867" width="9.140625" style="207"/>
    <col min="4868" max="4869" width="0" style="207" hidden="1" customWidth="1"/>
    <col min="4870" max="4870" width="15.5703125" style="207" customWidth="1"/>
    <col min="4871" max="4871" width="12.85546875" style="207" customWidth="1"/>
    <col min="4872" max="4872" width="17.5703125" style="207" customWidth="1"/>
    <col min="4873" max="5120" width="9.140625" style="207"/>
    <col min="5121" max="5122" width="28.7109375" style="207" customWidth="1"/>
    <col min="5123" max="5123" width="9.140625" style="207"/>
    <col min="5124" max="5125" width="0" style="207" hidden="1" customWidth="1"/>
    <col min="5126" max="5126" width="15.5703125" style="207" customWidth="1"/>
    <col min="5127" max="5127" width="12.85546875" style="207" customWidth="1"/>
    <col min="5128" max="5128" width="17.5703125" style="207" customWidth="1"/>
    <col min="5129" max="5376" width="9.140625" style="207"/>
    <col min="5377" max="5378" width="28.7109375" style="207" customWidth="1"/>
    <col min="5379" max="5379" width="9.140625" style="207"/>
    <col min="5380" max="5381" width="0" style="207" hidden="1" customWidth="1"/>
    <col min="5382" max="5382" width="15.5703125" style="207" customWidth="1"/>
    <col min="5383" max="5383" width="12.85546875" style="207" customWidth="1"/>
    <col min="5384" max="5384" width="17.5703125" style="207" customWidth="1"/>
    <col min="5385" max="5632" width="9.140625" style="207"/>
    <col min="5633" max="5634" width="28.7109375" style="207" customWidth="1"/>
    <col min="5635" max="5635" width="9.140625" style="207"/>
    <col min="5636" max="5637" width="0" style="207" hidden="1" customWidth="1"/>
    <col min="5638" max="5638" width="15.5703125" style="207" customWidth="1"/>
    <col min="5639" max="5639" width="12.85546875" style="207" customWidth="1"/>
    <col min="5640" max="5640" width="17.5703125" style="207" customWidth="1"/>
    <col min="5641" max="5888" width="9.140625" style="207"/>
    <col min="5889" max="5890" width="28.7109375" style="207" customWidth="1"/>
    <col min="5891" max="5891" width="9.140625" style="207"/>
    <col min="5892" max="5893" width="0" style="207" hidden="1" customWidth="1"/>
    <col min="5894" max="5894" width="15.5703125" style="207" customWidth="1"/>
    <col min="5895" max="5895" width="12.85546875" style="207" customWidth="1"/>
    <col min="5896" max="5896" width="17.5703125" style="207" customWidth="1"/>
    <col min="5897" max="6144" width="9.140625" style="207"/>
    <col min="6145" max="6146" width="28.7109375" style="207" customWidth="1"/>
    <col min="6147" max="6147" width="9.140625" style="207"/>
    <col min="6148" max="6149" width="0" style="207" hidden="1" customWidth="1"/>
    <col min="6150" max="6150" width="15.5703125" style="207" customWidth="1"/>
    <col min="6151" max="6151" width="12.85546875" style="207" customWidth="1"/>
    <col min="6152" max="6152" width="17.5703125" style="207" customWidth="1"/>
    <col min="6153" max="6400" width="9.140625" style="207"/>
    <col min="6401" max="6402" width="28.7109375" style="207" customWidth="1"/>
    <col min="6403" max="6403" width="9.140625" style="207"/>
    <col min="6404" max="6405" width="0" style="207" hidden="1" customWidth="1"/>
    <col min="6406" max="6406" width="15.5703125" style="207" customWidth="1"/>
    <col min="6407" max="6407" width="12.85546875" style="207" customWidth="1"/>
    <col min="6408" max="6408" width="17.5703125" style="207" customWidth="1"/>
    <col min="6409" max="6656" width="9.140625" style="207"/>
    <col min="6657" max="6658" width="28.7109375" style="207" customWidth="1"/>
    <col min="6659" max="6659" width="9.140625" style="207"/>
    <col min="6660" max="6661" width="0" style="207" hidden="1" customWidth="1"/>
    <col min="6662" max="6662" width="15.5703125" style="207" customWidth="1"/>
    <col min="6663" max="6663" width="12.85546875" style="207" customWidth="1"/>
    <col min="6664" max="6664" width="17.5703125" style="207" customWidth="1"/>
    <col min="6665" max="6912" width="9.140625" style="207"/>
    <col min="6913" max="6914" width="28.7109375" style="207" customWidth="1"/>
    <col min="6915" max="6915" width="9.140625" style="207"/>
    <col min="6916" max="6917" width="0" style="207" hidden="1" customWidth="1"/>
    <col min="6918" max="6918" width="15.5703125" style="207" customWidth="1"/>
    <col min="6919" max="6919" width="12.85546875" style="207" customWidth="1"/>
    <col min="6920" max="6920" width="17.5703125" style="207" customWidth="1"/>
    <col min="6921" max="7168" width="9.140625" style="207"/>
    <col min="7169" max="7170" width="28.7109375" style="207" customWidth="1"/>
    <col min="7171" max="7171" width="9.140625" style="207"/>
    <col min="7172" max="7173" width="0" style="207" hidden="1" customWidth="1"/>
    <col min="7174" max="7174" width="15.5703125" style="207" customWidth="1"/>
    <col min="7175" max="7175" width="12.85546875" style="207" customWidth="1"/>
    <col min="7176" max="7176" width="17.5703125" style="207" customWidth="1"/>
    <col min="7177" max="7424" width="9.140625" style="207"/>
    <col min="7425" max="7426" width="28.7109375" style="207" customWidth="1"/>
    <col min="7427" max="7427" width="9.140625" style="207"/>
    <col min="7428" max="7429" width="0" style="207" hidden="1" customWidth="1"/>
    <col min="7430" max="7430" width="15.5703125" style="207" customWidth="1"/>
    <col min="7431" max="7431" width="12.85546875" style="207" customWidth="1"/>
    <col min="7432" max="7432" width="17.5703125" style="207" customWidth="1"/>
    <col min="7433" max="7680" width="9.140625" style="207"/>
    <col min="7681" max="7682" width="28.7109375" style="207" customWidth="1"/>
    <col min="7683" max="7683" width="9.140625" style="207"/>
    <col min="7684" max="7685" width="0" style="207" hidden="1" customWidth="1"/>
    <col min="7686" max="7686" width="15.5703125" style="207" customWidth="1"/>
    <col min="7687" max="7687" width="12.85546875" style="207" customWidth="1"/>
    <col min="7688" max="7688" width="17.5703125" style="207" customWidth="1"/>
    <col min="7689" max="7936" width="9.140625" style="207"/>
    <col min="7937" max="7938" width="28.7109375" style="207" customWidth="1"/>
    <col min="7939" max="7939" width="9.140625" style="207"/>
    <col min="7940" max="7941" width="0" style="207" hidden="1" customWidth="1"/>
    <col min="7942" max="7942" width="15.5703125" style="207" customWidth="1"/>
    <col min="7943" max="7943" width="12.85546875" style="207" customWidth="1"/>
    <col min="7944" max="7944" width="17.5703125" style="207" customWidth="1"/>
    <col min="7945" max="8192" width="9.140625" style="207"/>
    <col min="8193" max="8194" width="28.7109375" style="207" customWidth="1"/>
    <col min="8195" max="8195" width="9.140625" style="207"/>
    <col min="8196" max="8197" width="0" style="207" hidden="1" customWidth="1"/>
    <col min="8198" max="8198" width="15.5703125" style="207" customWidth="1"/>
    <col min="8199" max="8199" width="12.85546875" style="207" customWidth="1"/>
    <col min="8200" max="8200" width="17.5703125" style="207" customWidth="1"/>
    <col min="8201" max="8448" width="9.140625" style="207"/>
    <col min="8449" max="8450" width="28.7109375" style="207" customWidth="1"/>
    <col min="8451" max="8451" width="9.140625" style="207"/>
    <col min="8452" max="8453" width="0" style="207" hidden="1" customWidth="1"/>
    <col min="8454" max="8454" width="15.5703125" style="207" customWidth="1"/>
    <col min="8455" max="8455" width="12.85546875" style="207" customWidth="1"/>
    <col min="8456" max="8456" width="17.5703125" style="207" customWidth="1"/>
    <col min="8457" max="8704" width="9.140625" style="207"/>
    <col min="8705" max="8706" width="28.7109375" style="207" customWidth="1"/>
    <col min="8707" max="8707" width="9.140625" style="207"/>
    <col min="8708" max="8709" width="0" style="207" hidden="1" customWidth="1"/>
    <col min="8710" max="8710" width="15.5703125" style="207" customWidth="1"/>
    <col min="8711" max="8711" width="12.85546875" style="207" customWidth="1"/>
    <col min="8712" max="8712" width="17.5703125" style="207" customWidth="1"/>
    <col min="8713" max="8960" width="9.140625" style="207"/>
    <col min="8961" max="8962" width="28.7109375" style="207" customWidth="1"/>
    <col min="8963" max="8963" width="9.140625" style="207"/>
    <col min="8964" max="8965" width="0" style="207" hidden="1" customWidth="1"/>
    <col min="8966" max="8966" width="15.5703125" style="207" customWidth="1"/>
    <col min="8967" max="8967" width="12.85546875" style="207" customWidth="1"/>
    <col min="8968" max="8968" width="17.5703125" style="207" customWidth="1"/>
    <col min="8969" max="9216" width="9.140625" style="207"/>
    <col min="9217" max="9218" width="28.7109375" style="207" customWidth="1"/>
    <col min="9219" max="9219" width="9.140625" style="207"/>
    <col min="9220" max="9221" width="0" style="207" hidden="1" customWidth="1"/>
    <col min="9222" max="9222" width="15.5703125" style="207" customWidth="1"/>
    <col min="9223" max="9223" width="12.85546875" style="207" customWidth="1"/>
    <col min="9224" max="9224" width="17.5703125" style="207" customWidth="1"/>
    <col min="9225" max="9472" width="9.140625" style="207"/>
    <col min="9473" max="9474" width="28.7109375" style="207" customWidth="1"/>
    <col min="9475" max="9475" width="9.140625" style="207"/>
    <col min="9476" max="9477" width="0" style="207" hidden="1" customWidth="1"/>
    <col min="9478" max="9478" width="15.5703125" style="207" customWidth="1"/>
    <col min="9479" max="9479" width="12.85546875" style="207" customWidth="1"/>
    <col min="9480" max="9480" width="17.5703125" style="207" customWidth="1"/>
    <col min="9481" max="9728" width="9.140625" style="207"/>
    <col min="9729" max="9730" width="28.7109375" style="207" customWidth="1"/>
    <col min="9731" max="9731" width="9.140625" style="207"/>
    <col min="9732" max="9733" width="0" style="207" hidden="1" customWidth="1"/>
    <col min="9734" max="9734" width="15.5703125" style="207" customWidth="1"/>
    <col min="9735" max="9735" width="12.85546875" style="207" customWidth="1"/>
    <col min="9736" max="9736" width="17.5703125" style="207" customWidth="1"/>
    <col min="9737" max="9984" width="9.140625" style="207"/>
    <col min="9985" max="9986" width="28.7109375" style="207" customWidth="1"/>
    <col min="9987" max="9987" width="9.140625" style="207"/>
    <col min="9988" max="9989" width="0" style="207" hidden="1" customWidth="1"/>
    <col min="9990" max="9990" width="15.5703125" style="207" customWidth="1"/>
    <col min="9991" max="9991" width="12.85546875" style="207" customWidth="1"/>
    <col min="9992" max="9992" width="17.5703125" style="207" customWidth="1"/>
    <col min="9993" max="10240" width="9.140625" style="207"/>
    <col min="10241" max="10242" width="28.7109375" style="207" customWidth="1"/>
    <col min="10243" max="10243" width="9.140625" style="207"/>
    <col min="10244" max="10245" width="0" style="207" hidden="1" customWidth="1"/>
    <col min="10246" max="10246" width="15.5703125" style="207" customWidth="1"/>
    <col min="10247" max="10247" width="12.85546875" style="207" customWidth="1"/>
    <col min="10248" max="10248" width="17.5703125" style="207" customWidth="1"/>
    <col min="10249" max="10496" width="9.140625" style="207"/>
    <col min="10497" max="10498" width="28.7109375" style="207" customWidth="1"/>
    <col min="10499" max="10499" width="9.140625" style="207"/>
    <col min="10500" max="10501" width="0" style="207" hidden="1" customWidth="1"/>
    <col min="10502" max="10502" width="15.5703125" style="207" customWidth="1"/>
    <col min="10503" max="10503" width="12.85546875" style="207" customWidth="1"/>
    <col min="10504" max="10504" width="17.5703125" style="207" customWidth="1"/>
    <col min="10505" max="10752" width="9.140625" style="207"/>
    <col min="10753" max="10754" width="28.7109375" style="207" customWidth="1"/>
    <col min="10755" max="10755" width="9.140625" style="207"/>
    <col min="10756" max="10757" width="0" style="207" hidden="1" customWidth="1"/>
    <col min="10758" max="10758" width="15.5703125" style="207" customWidth="1"/>
    <col min="10759" max="10759" width="12.85546875" style="207" customWidth="1"/>
    <col min="10760" max="10760" width="17.5703125" style="207" customWidth="1"/>
    <col min="10761" max="11008" width="9.140625" style="207"/>
    <col min="11009" max="11010" width="28.7109375" style="207" customWidth="1"/>
    <col min="11011" max="11011" width="9.140625" style="207"/>
    <col min="11012" max="11013" width="0" style="207" hidden="1" customWidth="1"/>
    <col min="11014" max="11014" width="15.5703125" style="207" customWidth="1"/>
    <col min="11015" max="11015" width="12.85546875" style="207" customWidth="1"/>
    <col min="11016" max="11016" width="17.5703125" style="207" customWidth="1"/>
    <col min="11017" max="11264" width="9.140625" style="207"/>
    <col min="11265" max="11266" width="28.7109375" style="207" customWidth="1"/>
    <col min="11267" max="11267" width="9.140625" style="207"/>
    <col min="11268" max="11269" width="0" style="207" hidden="1" customWidth="1"/>
    <col min="11270" max="11270" width="15.5703125" style="207" customWidth="1"/>
    <col min="11271" max="11271" width="12.85546875" style="207" customWidth="1"/>
    <col min="11272" max="11272" width="17.5703125" style="207" customWidth="1"/>
    <col min="11273" max="11520" width="9.140625" style="207"/>
    <col min="11521" max="11522" width="28.7109375" style="207" customWidth="1"/>
    <col min="11523" max="11523" width="9.140625" style="207"/>
    <col min="11524" max="11525" width="0" style="207" hidden="1" customWidth="1"/>
    <col min="11526" max="11526" width="15.5703125" style="207" customWidth="1"/>
    <col min="11527" max="11527" width="12.85546875" style="207" customWidth="1"/>
    <col min="11528" max="11528" width="17.5703125" style="207" customWidth="1"/>
    <col min="11529" max="11776" width="9.140625" style="207"/>
    <col min="11777" max="11778" width="28.7109375" style="207" customWidth="1"/>
    <col min="11779" max="11779" width="9.140625" style="207"/>
    <col min="11780" max="11781" width="0" style="207" hidden="1" customWidth="1"/>
    <col min="11782" max="11782" width="15.5703125" style="207" customWidth="1"/>
    <col min="11783" max="11783" width="12.85546875" style="207" customWidth="1"/>
    <col min="11784" max="11784" width="17.5703125" style="207" customWidth="1"/>
    <col min="11785" max="12032" width="9.140625" style="207"/>
    <col min="12033" max="12034" width="28.7109375" style="207" customWidth="1"/>
    <col min="12035" max="12035" width="9.140625" style="207"/>
    <col min="12036" max="12037" width="0" style="207" hidden="1" customWidth="1"/>
    <col min="12038" max="12038" width="15.5703125" style="207" customWidth="1"/>
    <col min="12039" max="12039" width="12.85546875" style="207" customWidth="1"/>
    <col min="12040" max="12040" width="17.5703125" style="207" customWidth="1"/>
    <col min="12041" max="12288" width="9.140625" style="207"/>
    <col min="12289" max="12290" width="28.7109375" style="207" customWidth="1"/>
    <col min="12291" max="12291" width="9.140625" style="207"/>
    <col min="12292" max="12293" width="0" style="207" hidden="1" customWidth="1"/>
    <col min="12294" max="12294" width="15.5703125" style="207" customWidth="1"/>
    <col min="12295" max="12295" width="12.85546875" style="207" customWidth="1"/>
    <col min="12296" max="12296" width="17.5703125" style="207" customWidth="1"/>
    <col min="12297" max="12544" width="9.140625" style="207"/>
    <col min="12545" max="12546" width="28.7109375" style="207" customWidth="1"/>
    <col min="12547" max="12547" width="9.140625" style="207"/>
    <col min="12548" max="12549" width="0" style="207" hidden="1" customWidth="1"/>
    <col min="12550" max="12550" width="15.5703125" style="207" customWidth="1"/>
    <col min="12551" max="12551" width="12.85546875" style="207" customWidth="1"/>
    <col min="12552" max="12552" width="17.5703125" style="207" customWidth="1"/>
    <col min="12553" max="12800" width="9.140625" style="207"/>
    <col min="12801" max="12802" width="28.7109375" style="207" customWidth="1"/>
    <col min="12803" max="12803" width="9.140625" style="207"/>
    <col min="12804" max="12805" width="0" style="207" hidden="1" customWidth="1"/>
    <col min="12806" max="12806" width="15.5703125" style="207" customWidth="1"/>
    <col min="12807" max="12807" width="12.85546875" style="207" customWidth="1"/>
    <col min="12808" max="12808" width="17.5703125" style="207" customWidth="1"/>
    <col min="12809" max="13056" width="9.140625" style="207"/>
    <col min="13057" max="13058" width="28.7109375" style="207" customWidth="1"/>
    <col min="13059" max="13059" width="9.140625" style="207"/>
    <col min="13060" max="13061" width="0" style="207" hidden="1" customWidth="1"/>
    <col min="13062" max="13062" width="15.5703125" style="207" customWidth="1"/>
    <col min="13063" max="13063" width="12.85546875" style="207" customWidth="1"/>
    <col min="13064" max="13064" width="17.5703125" style="207" customWidth="1"/>
    <col min="13065" max="13312" width="9.140625" style="207"/>
    <col min="13313" max="13314" width="28.7109375" style="207" customWidth="1"/>
    <col min="13315" max="13315" width="9.140625" style="207"/>
    <col min="13316" max="13317" width="0" style="207" hidden="1" customWidth="1"/>
    <col min="13318" max="13318" width="15.5703125" style="207" customWidth="1"/>
    <col min="13319" max="13319" width="12.85546875" style="207" customWidth="1"/>
    <col min="13320" max="13320" width="17.5703125" style="207" customWidth="1"/>
    <col min="13321" max="13568" width="9.140625" style="207"/>
    <col min="13569" max="13570" width="28.7109375" style="207" customWidth="1"/>
    <col min="13571" max="13571" width="9.140625" style="207"/>
    <col min="13572" max="13573" width="0" style="207" hidden="1" customWidth="1"/>
    <col min="13574" max="13574" width="15.5703125" style="207" customWidth="1"/>
    <col min="13575" max="13575" width="12.85546875" style="207" customWidth="1"/>
    <col min="13576" max="13576" width="17.5703125" style="207" customWidth="1"/>
    <col min="13577" max="13824" width="9.140625" style="207"/>
    <col min="13825" max="13826" width="28.7109375" style="207" customWidth="1"/>
    <col min="13827" max="13827" width="9.140625" style="207"/>
    <col min="13828" max="13829" width="0" style="207" hidden="1" customWidth="1"/>
    <col min="13830" max="13830" width="15.5703125" style="207" customWidth="1"/>
    <col min="13831" max="13831" width="12.85546875" style="207" customWidth="1"/>
    <col min="13832" max="13832" width="17.5703125" style="207" customWidth="1"/>
    <col min="13833" max="14080" width="9.140625" style="207"/>
    <col min="14081" max="14082" width="28.7109375" style="207" customWidth="1"/>
    <col min="14083" max="14083" width="9.140625" style="207"/>
    <col min="14084" max="14085" width="0" style="207" hidden="1" customWidth="1"/>
    <col min="14086" max="14086" width="15.5703125" style="207" customWidth="1"/>
    <col min="14087" max="14087" width="12.85546875" style="207" customWidth="1"/>
    <col min="14088" max="14088" width="17.5703125" style="207" customWidth="1"/>
    <col min="14089" max="14336" width="9.140625" style="207"/>
    <col min="14337" max="14338" width="28.7109375" style="207" customWidth="1"/>
    <col min="14339" max="14339" width="9.140625" style="207"/>
    <col min="14340" max="14341" width="0" style="207" hidden="1" customWidth="1"/>
    <col min="14342" max="14342" width="15.5703125" style="207" customWidth="1"/>
    <col min="14343" max="14343" width="12.85546875" style="207" customWidth="1"/>
    <col min="14344" max="14344" width="17.5703125" style="207" customWidth="1"/>
    <col min="14345" max="14592" width="9.140625" style="207"/>
    <col min="14593" max="14594" width="28.7109375" style="207" customWidth="1"/>
    <col min="14595" max="14595" width="9.140625" style="207"/>
    <col min="14596" max="14597" width="0" style="207" hidden="1" customWidth="1"/>
    <col min="14598" max="14598" width="15.5703125" style="207" customWidth="1"/>
    <col min="14599" max="14599" width="12.85546875" style="207" customWidth="1"/>
    <col min="14600" max="14600" width="17.5703125" style="207" customWidth="1"/>
    <col min="14601" max="14848" width="9.140625" style="207"/>
    <col min="14849" max="14850" width="28.7109375" style="207" customWidth="1"/>
    <col min="14851" max="14851" width="9.140625" style="207"/>
    <col min="14852" max="14853" width="0" style="207" hidden="1" customWidth="1"/>
    <col min="14854" max="14854" width="15.5703125" style="207" customWidth="1"/>
    <col min="14855" max="14855" width="12.85546875" style="207" customWidth="1"/>
    <col min="14856" max="14856" width="17.5703125" style="207" customWidth="1"/>
    <col min="14857" max="15104" width="9.140625" style="207"/>
    <col min="15105" max="15106" width="28.7109375" style="207" customWidth="1"/>
    <col min="15107" max="15107" width="9.140625" style="207"/>
    <col min="15108" max="15109" width="0" style="207" hidden="1" customWidth="1"/>
    <col min="15110" max="15110" width="15.5703125" style="207" customWidth="1"/>
    <col min="15111" max="15111" width="12.85546875" style="207" customWidth="1"/>
    <col min="15112" max="15112" width="17.5703125" style="207" customWidth="1"/>
    <col min="15113" max="15360" width="9.140625" style="207"/>
    <col min="15361" max="15362" width="28.7109375" style="207" customWidth="1"/>
    <col min="15363" max="15363" width="9.140625" style="207"/>
    <col min="15364" max="15365" width="0" style="207" hidden="1" customWidth="1"/>
    <col min="15366" max="15366" width="15.5703125" style="207" customWidth="1"/>
    <col min="15367" max="15367" width="12.85546875" style="207" customWidth="1"/>
    <col min="15368" max="15368" width="17.5703125" style="207" customWidth="1"/>
    <col min="15369" max="15616" width="9.140625" style="207"/>
    <col min="15617" max="15618" width="28.7109375" style="207" customWidth="1"/>
    <col min="15619" max="15619" width="9.140625" style="207"/>
    <col min="15620" max="15621" width="0" style="207" hidden="1" customWidth="1"/>
    <col min="15622" max="15622" width="15.5703125" style="207" customWidth="1"/>
    <col min="15623" max="15623" width="12.85546875" style="207" customWidth="1"/>
    <col min="15624" max="15624" width="17.5703125" style="207" customWidth="1"/>
    <col min="15625" max="15872" width="9.140625" style="207"/>
    <col min="15873" max="15874" width="28.7109375" style="207" customWidth="1"/>
    <col min="15875" max="15875" width="9.140625" style="207"/>
    <col min="15876" max="15877" width="0" style="207" hidden="1" customWidth="1"/>
    <col min="15878" max="15878" width="15.5703125" style="207" customWidth="1"/>
    <col min="15879" max="15879" width="12.85546875" style="207" customWidth="1"/>
    <col min="15880" max="15880" width="17.5703125" style="207" customWidth="1"/>
    <col min="15881" max="16128" width="9.140625" style="207"/>
    <col min="16129" max="16130" width="28.7109375" style="207" customWidth="1"/>
    <col min="16131" max="16131" width="9.140625" style="207"/>
    <col min="16132" max="16133" width="0" style="207" hidden="1" customWidth="1"/>
    <col min="16134" max="16134" width="15.5703125" style="207" customWidth="1"/>
    <col min="16135" max="16135" width="12.85546875" style="207" customWidth="1"/>
    <col min="16136" max="16136" width="17.5703125" style="207" customWidth="1"/>
    <col min="16137" max="16384" width="9.140625" style="207"/>
  </cols>
  <sheetData>
    <row r="2" spans="1:8" ht="29.25" customHeight="1">
      <c r="A2" s="1200" t="s">
        <v>1243</v>
      </c>
      <c r="B2" s="1200"/>
      <c r="C2" s="1200"/>
      <c r="D2" s="1200"/>
      <c r="E2" s="1200"/>
      <c r="F2" s="1200"/>
      <c r="G2" s="1200"/>
      <c r="H2" s="1200"/>
    </row>
    <row r="4" spans="1:8" ht="132">
      <c r="A4" s="225" t="s">
        <v>592</v>
      </c>
      <c r="B4" s="226" t="s">
        <v>593</v>
      </c>
      <c r="C4" s="226" t="s">
        <v>594</v>
      </c>
      <c r="D4" s="227" t="s">
        <v>595</v>
      </c>
      <c r="E4" s="227" t="s">
        <v>596</v>
      </c>
      <c r="F4" s="226" t="s">
        <v>597</v>
      </c>
      <c r="G4" s="226" t="s">
        <v>598</v>
      </c>
      <c r="H4" s="226" t="s">
        <v>599</v>
      </c>
    </row>
    <row r="5" spans="1:8">
      <c r="A5" s="228" t="s">
        <v>600</v>
      </c>
      <c r="B5" s="859" t="s">
        <v>601</v>
      </c>
      <c r="C5" s="236">
        <f>3/2</f>
        <v>1.5</v>
      </c>
      <c r="D5" s="229">
        <v>43.6</v>
      </c>
      <c r="E5" s="229">
        <f t="shared" ref="E5:E20" si="0">1.0658*1.0645*1.1136</f>
        <v>1.26</v>
      </c>
      <c r="F5" s="215">
        <v>54.94</v>
      </c>
      <c r="G5" s="215">
        <f t="shared" ref="G5:G20" si="1">C5*F5</f>
        <v>82.41</v>
      </c>
      <c r="H5" s="215"/>
    </row>
    <row r="6" spans="1:8">
      <c r="A6" s="228" t="s">
        <v>602</v>
      </c>
      <c r="B6" s="859" t="s">
        <v>603</v>
      </c>
      <c r="C6" s="236">
        <f>1/4</f>
        <v>0.25</v>
      </c>
      <c r="D6" s="229">
        <v>54.5</v>
      </c>
      <c r="E6" s="229">
        <f t="shared" si="0"/>
        <v>1.26</v>
      </c>
      <c r="F6" s="215">
        <v>68.67</v>
      </c>
      <c r="G6" s="215">
        <f t="shared" si="1"/>
        <v>17.170000000000002</v>
      </c>
      <c r="H6" s="215"/>
    </row>
    <row r="7" spans="1:8">
      <c r="A7" s="228" t="s">
        <v>604</v>
      </c>
      <c r="B7" s="859" t="s">
        <v>605</v>
      </c>
      <c r="C7" s="236">
        <f>3/3</f>
        <v>1</v>
      </c>
      <c r="D7" s="229">
        <v>98.1</v>
      </c>
      <c r="E7" s="229">
        <f t="shared" si="0"/>
        <v>1.26</v>
      </c>
      <c r="F7" s="215">
        <v>123.61</v>
      </c>
      <c r="G7" s="215">
        <f t="shared" si="1"/>
        <v>123.61</v>
      </c>
      <c r="H7" s="215"/>
    </row>
    <row r="8" spans="1:8">
      <c r="A8" s="228" t="s">
        <v>606</v>
      </c>
      <c r="B8" s="859" t="s">
        <v>605</v>
      </c>
      <c r="C8" s="236">
        <f>3/3</f>
        <v>1</v>
      </c>
      <c r="D8" s="229">
        <v>163.5</v>
      </c>
      <c r="E8" s="229">
        <f t="shared" si="0"/>
        <v>1.26</v>
      </c>
      <c r="F8" s="215">
        <v>206.01</v>
      </c>
      <c r="G8" s="215">
        <f t="shared" si="1"/>
        <v>206.01</v>
      </c>
      <c r="H8" s="215"/>
    </row>
    <row r="9" spans="1:8">
      <c r="A9" s="228" t="s">
        <v>607</v>
      </c>
      <c r="B9" s="859" t="s">
        <v>608</v>
      </c>
      <c r="C9" s="236">
        <f>2/5</f>
        <v>0.4</v>
      </c>
      <c r="D9" s="229">
        <v>185.3</v>
      </c>
      <c r="E9" s="229">
        <f t="shared" si="0"/>
        <v>1.26</v>
      </c>
      <c r="F9" s="215">
        <v>233.48</v>
      </c>
      <c r="G9" s="215">
        <f t="shared" si="1"/>
        <v>93.39</v>
      </c>
      <c r="H9" s="215"/>
    </row>
    <row r="10" spans="1:8">
      <c r="A10" s="228" t="s">
        <v>609</v>
      </c>
      <c r="B10" s="860" t="s">
        <v>610</v>
      </c>
      <c r="C10" s="861">
        <f>3/1</f>
        <v>3</v>
      </c>
      <c r="D10" s="229">
        <v>65.400000000000006</v>
      </c>
      <c r="E10" s="229">
        <f t="shared" si="0"/>
        <v>1.26</v>
      </c>
      <c r="F10" s="215">
        <v>82.4</v>
      </c>
      <c r="G10" s="215">
        <f t="shared" si="1"/>
        <v>247.2</v>
      </c>
      <c r="H10" s="215"/>
    </row>
    <row r="11" spans="1:8">
      <c r="A11" s="228" t="s">
        <v>611</v>
      </c>
      <c r="B11" s="859" t="s">
        <v>612</v>
      </c>
      <c r="C11" s="236">
        <f>2/2</f>
        <v>1</v>
      </c>
      <c r="D11" s="229">
        <v>43.6</v>
      </c>
      <c r="E11" s="229">
        <f t="shared" si="0"/>
        <v>1.26</v>
      </c>
      <c r="F11" s="215">
        <v>54.94</v>
      </c>
      <c r="G11" s="215">
        <f t="shared" si="1"/>
        <v>54.94</v>
      </c>
      <c r="H11" s="215"/>
    </row>
    <row r="12" spans="1:8">
      <c r="A12" s="228" t="s">
        <v>613</v>
      </c>
      <c r="B12" s="859" t="s">
        <v>614</v>
      </c>
      <c r="C12" s="236">
        <f>1/10</f>
        <v>0.1</v>
      </c>
      <c r="D12" s="229">
        <v>163.5</v>
      </c>
      <c r="E12" s="229">
        <f t="shared" si="0"/>
        <v>1.26</v>
      </c>
      <c r="F12" s="215">
        <v>206.01</v>
      </c>
      <c r="G12" s="215">
        <f t="shared" si="1"/>
        <v>20.6</v>
      </c>
      <c r="H12" s="215"/>
    </row>
    <row r="13" spans="1:8">
      <c r="A13" s="228" t="s">
        <v>615</v>
      </c>
      <c r="B13" s="859" t="s">
        <v>616</v>
      </c>
      <c r="C13" s="236">
        <f>1/5</f>
        <v>0.2</v>
      </c>
      <c r="D13" s="229">
        <v>425.1</v>
      </c>
      <c r="E13" s="229">
        <f t="shared" si="0"/>
        <v>1.26</v>
      </c>
      <c r="F13" s="215">
        <v>535.63</v>
      </c>
      <c r="G13" s="215">
        <f t="shared" si="1"/>
        <v>107.13</v>
      </c>
      <c r="H13" s="215"/>
    </row>
    <row r="14" spans="1:8">
      <c r="A14" s="228" t="s">
        <v>617</v>
      </c>
      <c r="B14" s="859" t="s">
        <v>616</v>
      </c>
      <c r="C14" s="236">
        <f>1/5</f>
        <v>0.2</v>
      </c>
      <c r="D14" s="229">
        <v>327</v>
      </c>
      <c r="E14" s="229">
        <f t="shared" si="0"/>
        <v>1.26</v>
      </c>
      <c r="F14" s="215">
        <v>412.02</v>
      </c>
      <c r="G14" s="215">
        <f t="shared" si="1"/>
        <v>82.4</v>
      </c>
      <c r="H14" s="215"/>
    </row>
    <row r="15" spans="1:8">
      <c r="A15" s="228" t="s">
        <v>618</v>
      </c>
      <c r="B15" s="230" t="s">
        <v>616</v>
      </c>
      <c r="C15" s="231">
        <f>1/5</f>
        <v>0.2</v>
      </c>
      <c r="D15" s="229">
        <v>261.60000000000002</v>
      </c>
      <c r="E15" s="229">
        <f t="shared" si="0"/>
        <v>1.26</v>
      </c>
      <c r="F15" s="215">
        <v>329.62</v>
      </c>
      <c r="G15" s="215">
        <f t="shared" si="1"/>
        <v>65.92</v>
      </c>
      <c r="H15" s="215"/>
    </row>
    <row r="16" spans="1:8">
      <c r="A16" s="228" t="s">
        <v>619</v>
      </c>
      <c r="B16" s="230" t="s">
        <v>620</v>
      </c>
      <c r="C16" s="231">
        <f>1/6</f>
        <v>0.17</v>
      </c>
      <c r="D16" s="229">
        <v>294.3</v>
      </c>
      <c r="E16" s="229">
        <f t="shared" si="0"/>
        <v>1.26</v>
      </c>
      <c r="F16" s="215">
        <v>370.82</v>
      </c>
      <c r="G16" s="215">
        <f t="shared" si="1"/>
        <v>63.04</v>
      </c>
      <c r="H16" s="215"/>
    </row>
    <row r="17" spans="1:8">
      <c r="A17" s="228" t="s">
        <v>621</v>
      </c>
      <c r="B17" s="230" t="s">
        <v>622</v>
      </c>
      <c r="C17" s="231">
        <f>40/100/3</f>
        <v>0.13</v>
      </c>
      <c r="D17" s="229">
        <v>174.4</v>
      </c>
      <c r="E17" s="229">
        <f t="shared" si="0"/>
        <v>1.26</v>
      </c>
      <c r="F17" s="215">
        <v>219.74</v>
      </c>
      <c r="G17" s="215">
        <f t="shared" si="1"/>
        <v>28.57</v>
      </c>
      <c r="H17" s="215"/>
    </row>
    <row r="18" spans="1:8">
      <c r="A18" s="228" t="s">
        <v>623</v>
      </c>
      <c r="B18" s="232" t="s">
        <v>624</v>
      </c>
      <c r="C18" s="233">
        <f>20/100/1</f>
        <v>0.2</v>
      </c>
      <c r="D18" s="229">
        <v>32.700000000000003</v>
      </c>
      <c r="E18" s="229">
        <f t="shared" si="0"/>
        <v>1.26</v>
      </c>
      <c r="F18" s="215">
        <v>41.2</v>
      </c>
      <c r="G18" s="215">
        <f t="shared" si="1"/>
        <v>8.24</v>
      </c>
      <c r="H18" s="215"/>
    </row>
    <row r="19" spans="1:8">
      <c r="A19" s="228" t="s">
        <v>625</v>
      </c>
      <c r="B19" s="230" t="s">
        <v>626</v>
      </c>
      <c r="C19" s="231">
        <f>30/100/5</f>
        <v>0.06</v>
      </c>
      <c r="D19" s="229">
        <v>109</v>
      </c>
      <c r="E19" s="229">
        <f t="shared" si="0"/>
        <v>1.26</v>
      </c>
      <c r="F19" s="215">
        <v>137.34</v>
      </c>
      <c r="G19" s="215">
        <f t="shared" si="1"/>
        <v>8.24</v>
      </c>
      <c r="H19" s="215"/>
    </row>
    <row r="20" spans="1:8">
      <c r="A20" s="228" t="s">
        <v>627</v>
      </c>
      <c r="B20" s="230" t="s">
        <v>628</v>
      </c>
      <c r="C20" s="231">
        <f>250/100/3</f>
        <v>0.83</v>
      </c>
      <c r="D20" s="229">
        <v>218</v>
      </c>
      <c r="E20" s="229">
        <f t="shared" si="0"/>
        <v>1.26</v>
      </c>
      <c r="F20" s="215">
        <v>274.68</v>
      </c>
      <c r="G20" s="215">
        <f t="shared" si="1"/>
        <v>227.98</v>
      </c>
      <c r="H20" s="215"/>
    </row>
    <row r="21" spans="1:8">
      <c r="A21" s="230" t="s">
        <v>36</v>
      </c>
      <c r="B21" s="230"/>
      <c r="C21" s="231"/>
      <c r="D21" s="229"/>
      <c r="E21" s="229"/>
      <c r="F21" s="215"/>
      <c r="G21" s="223">
        <f>SUM(G5:G20)</f>
        <v>1437</v>
      </c>
      <c r="H21" s="223">
        <f>G21/12*4</f>
        <v>479</v>
      </c>
    </row>
  </sheetData>
  <mergeCells count="1">
    <mergeCell ref="A2:H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32"/>
  <dimension ref="A2:J14"/>
  <sheetViews>
    <sheetView workbookViewId="0">
      <selection activeCell="D6" sqref="D6"/>
    </sheetView>
  </sheetViews>
  <sheetFormatPr defaultRowHeight="15"/>
  <cols>
    <col min="1" max="1" width="22.5703125" style="207" customWidth="1"/>
    <col min="2" max="2" width="10.28515625" style="207" customWidth="1"/>
    <col min="3" max="5" width="9.140625" style="207"/>
    <col min="6" max="6" width="10.5703125" style="207" customWidth="1"/>
    <col min="7" max="7" width="9.140625" style="207"/>
    <col min="8" max="8" width="19.7109375" style="207" customWidth="1"/>
    <col min="9" max="9" width="17.5703125" style="207" customWidth="1"/>
    <col min="10" max="256" width="9.140625" style="207"/>
    <col min="257" max="257" width="22.5703125" style="207" customWidth="1"/>
    <col min="258" max="258" width="10.28515625" style="207" customWidth="1"/>
    <col min="259" max="261" width="9.140625" style="207"/>
    <col min="262" max="262" width="10.5703125" style="207" customWidth="1"/>
    <col min="263" max="263" width="9.140625" style="207"/>
    <col min="264" max="264" width="19.7109375" style="207" customWidth="1"/>
    <col min="265" max="265" width="17.5703125" style="207" customWidth="1"/>
    <col min="266" max="512" width="9.140625" style="207"/>
    <col min="513" max="513" width="22.5703125" style="207" customWidth="1"/>
    <col min="514" max="514" width="10.28515625" style="207" customWidth="1"/>
    <col min="515" max="517" width="9.140625" style="207"/>
    <col min="518" max="518" width="10.5703125" style="207" customWidth="1"/>
    <col min="519" max="519" width="9.140625" style="207"/>
    <col min="520" max="520" width="19.7109375" style="207" customWidth="1"/>
    <col min="521" max="521" width="17.5703125" style="207" customWidth="1"/>
    <col min="522" max="768" width="9.140625" style="207"/>
    <col min="769" max="769" width="22.5703125" style="207" customWidth="1"/>
    <col min="770" max="770" width="10.28515625" style="207" customWidth="1"/>
    <col min="771" max="773" width="9.140625" style="207"/>
    <col min="774" max="774" width="10.5703125" style="207" customWidth="1"/>
    <col min="775" max="775" width="9.140625" style="207"/>
    <col min="776" max="776" width="19.7109375" style="207" customWidth="1"/>
    <col min="777" max="777" width="17.5703125" style="207" customWidth="1"/>
    <col min="778" max="1024" width="9.140625" style="207"/>
    <col min="1025" max="1025" width="22.5703125" style="207" customWidth="1"/>
    <col min="1026" max="1026" width="10.28515625" style="207" customWidth="1"/>
    <col min="1027" max="1029" width="9.140625" style="207"/>
    <col min="1030" max="1030" width="10.5703125" style="207" customWidth="1"/>
    <col min="1031" max="1031" width="9.140625" style="207"/>
    <col min="1032" max="1032" width="19.7109375" style="207" customWidth="1"/>
    <col min="1033" max="1033" width="17.5703125" style="207" customWidth="1"/>
    <col min="1034" max="1280" width="9.140625" style="207"/>
    <col min="1281" max="1281" width="22.5703125" style="207" customWidth="1"/>
    <col min="1282" max="1282" width="10.28515625" style="207" customWidth="1"/>
    <col min="1283" max="1285" width="9.140625" style="207"/>
    <col min="1286" max="1286" width="10.5703125" style="207" customWidth="1"/>
    <col min="1287" max="1287" width="9.140625" style="207"/>
    <col min="1288" max="1288" width="19.7109375" style="207" customWidth="1"/>
    <col min="1289" max="1289" width="17.5703125" style="207" customWidth="1"/>
    <col min="1290" max="1536" width="9.140625" style="207"/>
    <col min="1537" max="1537" width="22.5703125" style="207" customWidth="1"/>
    <col min="1538" max="1538" width="10.28515625" style="207" customWidth="1"/>
    <col min="1539" max="1541" width="9.140625" style="207"/>
    <col min="1542" max="1542" width="10.5703125" style="207" customWidth="1"/>
    <col min="1543" max="1543" width="9.140625" style="207"/>
    <col min="1544" max="1544" width="19.7109375" style="207" customWidth="1"/>
    <col min="1545" max="1545" width="17.5703125" style="207" customWidth="1"/>
    <col min="1546" max="1792" width="9.140625" style="207"/>
    <col min="1793" max="1793" width="22.5703125" style="207" customWidth="1"/>
    <col min="1794" max="1794" width="10.28515625" style="207" customWidth="1"/>
    <col min="1795" max="1797" width="9.140625" style="207"/>
    <col min="1798" max="1798" width="10.5703125" style="207" customWidth="1"/>
    <col min="1799" max="1799" width="9.140625" style="207"/>
    <col min="1800" max="1800" width="19.7109375" style="207" customWidth="1"/>
    <col min="1801" max="1801" width="17.5703125" style="207" customWidth="1"/>
    <col min="1802" max="2048" width="9.140625" style="207"/>
    <col min="2049" max="2049" width="22.5703125" style="207" customWidth="1"/>
    <col min="2050" max="2050" width="10.28515625" style="207" customWidth="1"/>
    <col min="2051" max="2053" width="9.140625" style="207"/>
    <col min="2054" max="2054" width="10.5703125" style="207" customWidth="1"/>
    <col min="2055" max="2055" width="9.140625" style="207"/>
    <col min="2056" max="2056" width="19.7109375" style="207" customWidth="1"/>
    <col min="2057" max="2057" width="17.5703125" style="207" customWidth="1"/>
    <col min="2058" max="2304" width="9.140625" style="207"/>
    <col min="2305" max="2305" width="22.5703125" style="207" customWidth="1"/>
    <col min="2306" max="2306" width="10.28515625" style="207" customWidth="1"/>
    <col min="2307" max="2309" width="9.140625" style="207"/>
    <col min="2310" max="2310" width="10.5703125" style="207" customWidth="1"/>
    <col min="2311" max="2311" width="9.140625" style="207"/>
    <col min="2312" max="2312" width="19.7109375" style="207" customWidth="1"/>
    <col min="2313" max="2313" width="17.5703125" style="207" customWidth="1"/>
    <col min="2314" max="2560" width="9.140625" style="207"/>
    <col min="2561" max="2561" width="22.5703125" style="207" customWidth="1"/>
    <col min="2562" max="2562" width="10.28515625" style="207" customWidth="1"/>
    <col min="2563" max="2565" width="9.140625" style="207"/>
    <col min="2566" max="2566" width="10.5703125" style="207" customWidth="1"/>
    <col min="2567" max="2567" width="9.140625" style="207"/>
    <col min="2568" max="2568" width="19.7109375" style="207" customWidth="1"/>
    <col min="2569" max="2569" width="17.5703125" style="207" customWidth="1"/>
    <col min="2570" max="2816" width="9.140625" style="207"/>
    <col min="2817" max="2817" width="22.5703125" style="207" customWidth="1"/>
    <col min="2818" max="2818" width="10.28515625" style="207" customWidth="1"/>
    <col min="2819" max="2821" width="9.140625" style="207"/>
    <col min="2822" max="2822" width="10.5703125" style="207" customWidth="1"/>
    <col min="2823" max="2823" width="9.140625" style="207"/>
    <col min="2824" max="2824" width="19.7109375" style="207" customWidth="1"/>
    <col min="2825" max="2825" width="17.5703125" style="207" customWidth="1"/>
    <col min="2826" max="3072" width="9.140625" style="207"/>
    <col min="3073" max="3073" width="22.5703125" style="207" customWidth="1"/>
    <col min="3074" max="3074" width="10.28515625" style="207" customWidth="1"/>
    <col min="3075" max="3077" width="9.140625" style="207"/>
    <col min="3078" max="3078" width="10.5703125" style="207" customWidth="1"/>
    <col min="3079" max="3079" width="9.140625" style="207"/>
    <col min="3080" max="3080" width="19.7109375" style="207" customWidth="1"/>
    <col min="3081" max="3081" width="17.5703125" style="207" customWidth="1"/>
    <col min="3082" max="3328" width="9.140625" style="207"/>
    <col min="3329" max="3329" width="22.5703125" style="207" customWidth="1"/>
    <col min="3330" max="3330" width="10.28515625" style="207" customWidth="1"/>
    <col min="3331" max="3333" width="9.140625" style="207"/>
    <col min="3334" max="3334" width="10.5703125" style="207" customWidth="1"/>
    <col min="3335" max="3335" width="9.140625" style="207"/>
    <col min="3336" max="3336" width="19.7109375" style="207" customWidth="1"/>
    <col min="3337" max="3337" width="17.5703125" style="207" customWidth="1"/>
    <col min="3338" max="3584" width="9.140625" style="207"/>
    <col min="3585" max="3585" width="22.5703125" style="207" customWidth="1"/>
    <col min="3586" max="3586" width="10.28515625" style="207" customWidth="1"/>
    <col min="3587" max="3589" width="9.140625" style="207"/>
    <col min="3590" max="3590" width="10.5703125" style="207" customWidth="1"/>
    <col min="3591" max="3591" width="9.140625" style="207"/>
    <col min="3592" max="3592" width="19.7109375" style="207" customWidth="1"/>
    <col min="3593" max="3593" width="17.5703125" style="207" customWidth="1"/>
    <col min="3594" max="3840" width="9.140625" style="207"/>
    <col min="3841" max="3841" width="22.5703125" style="207" customWidth="1"/>
    <col min="3842" max="3842" width="10.28515625" style="207" customWidth="1"/>
    <col min="3843" max="3845" width="9.140625" style="207"/>
    <col min="3846" max="3846" width="10.5703125" style="207" customWidth="1"/>
    <col min="3847" max="3847" width="9.140625" style="207"/>
    <col min="3848" max="3848" width="19.7109375" style="207" customWidth="1"/>
    <col min="3849" max="3849" width="17.5703125" style="207" customWidth="1"/>
    <col min="3850" max="4096" width="9.140625" style="207"/>
    <col min="4097" max="4097" width="22.5703125" style="207" customWidth="1"/>
    <col min="4098" max="4098" width="10.28515625" style="207" customWidth="1"/>
    <col min="4099" max="4101" width="9.140625" style="207"/>
    <col min="4102" max="4102" width="10.5703125" style="207" customWidth="1"/>
    <col min="4103" max="4103" width="9.140625" style="207"/>
    <col min="4104" max="4104" width="19.7109375" style="207" customWidth="1"/>
    <col min="4105" max="4105" width="17.5703125" style="207" customWidth="1"/>
    <col min="4106" max="4352" width="9.140625" style="207"/>
    <col min="4353" max="4353" width="22.5703125" style="207" customWidth="1"/>
    <col min="4354" max="4354" width="10.28515625" style="207" customWidth="1"/>
    <col min="4355" max="4357" width="9.140625" style="207"/>
    <col min="4358" max="4358" width="10.5703125" style="207" customWidth="1"/>
    <col min="4359" max="4359" width="9.140625" style="207"/>
    <col min="4360" max="4360" width="19.7109375" style="207" customWidth="1"/>
    <col min="4361" max="4361" width="17.5703125" style="207" customWidth="1"/>
    <col min="4362" max="4608" width="9.140625" style="207"/>
    <col min="4609" max="4609" width="22.5703125" style="207" customWidth="1"/>
    <col min="4610" max="4610" width="10.28515625" style="207" customWidth="1"/>
    <col min="4611" max="4613" width="9.140625" style="207"/>
    <col min="4614" max="4614" width="10.5703125" style="207" customWidth="1"/>
    <col min="4615" max="4615" width="9.140625" style="207"/>
    <col min="4616" max="4616" width="19.7109375" style="207" customWidth="1"/>
    <col min="4617" max="4617" width="17.5703125" style="207" customWidth="1"/>
    <col min="4618" max="4864" width="9.140625" style="207"/>
    <col min="4865" max="4865" width="22.5703125" style="207" customWidth="1"/>
    <col min="4866" max="4866" width="10.28515625" style="207" customWidth="1"/>
    <col min="4867" max="4869" width="9.140625" style="207"/>
    <col min="4870" max="4870" width="10.5703125" style="207" customWidth="1"/>
    <col min="4871" max="4871" width="9.140625" style="207"/>
    <col min="4872" max="4872" width="19.7109375" style="207" customWidth="1"/>
    <col min="4873" max="4873" width="17.5703125" style="207" customWidth="1"/>
    <col min="4874" max="5120" width="9.140625" style="207"/>
    <col min="5121" max="5121" width="22.5703125" style="207" customWidth="1"/>
    <col min="5122" max="5122" width="10.28515625" style="207" customWidth="1"/>
    <col min="5123" max="5125" width="9.140625" style="207"/>
    <col min="5126" max="5126" width="10.5703125" style="207" customWidth="1"/>
    <col min="5127" max="5127" width="9.140625" style="207"/>
    <col min="5128" max="5128" width="19.7109375" style="207" customWidth="1"/>
    <col min="5129" max="5129" width="17.5703125" style="207" customWidth="1"/>
    <col min="5130" max="5376" width="9.140625" style="207"/>
    <col min="5377" max="5377" width="22.5703125" style="207" customWidth="1"/>
    <col min="5378" max="5378" width="10.28515625" style="207" customWidth="1"/>
    <col min="5379" max="5381" width="9.140625" style="207"/>
    <col min="5382" max="5382" width="10.5703125" style="207" customWidth="1"/>
    <col min="5383" max="5383" width="9.140625" style="207"/>
    <col min="5384" max="5384" width="19.7109375" style="207" customWidth="1"/>
    <col min="5385" max="5385" width="17.5703125" style="207" customWidth="1"/>
    <col min="5386" max="5632" width="9.140625" style="207"/>
    <col min="5633" max="5633" width="22.5703125" style="207" customWidth="1"/>
    <col min="5634" max="5634" width="10.28515625" style="207" customWidth="1"/>
    <col min="5635" max="5637" width="9.140625" style="207"/>
    <col min="5638" max="5638" width="10.5703125" style="207" customWidth="1"/>
    <col min="5639" max="5639" width="9.140625" style="207"/>
    <col min="5640" max="5640" width="19.7109375" style="207" customWidth="1"/>
    <col min="5641" max="5641" width="17.5703125" style="207" customWidth="1"/>
    <col min="5642" max="5888" width="9.140625" style="207"/>
    <col min="5889" max="5889" width="22.5703125" style="207" customWidth="1"/>
    <col min="5890" max="5890" width="10.28515625" style="207" customWidth="1"/>
    <col min="5891" max="5893" width="9.140625" style="207"/>
    <col min="5894" max="5894" width="10.5703125" style="207" customWidth="1"/>
    <col min="5895" max="5895" width="9.140625" style="207"/>
    <col min="5896" max="5896" width="19.7109375" style="207" customWidth="1"/>
    <col min="5897" max="5897" width="17.5703125" style="207" customWidth="1"/>
    <col min="5898" max="6144" width="9.140625" style="207"/>
    <col min="6145" max="6145" width="22.5703125" style="207" customWidth="1"/>
    <col min="6146" max="6146" width="10.28515625" style="207" customWidth="1"/>
    <col min="6147" max="6149" width="9.140625" style="207"/>
    <col min="6150" max="6150" width="10.5703125" style="207" customWidth="1"/>
    <col min="6151" max="6151" width="9.140625" style="207"/>
    <col min="6152" max="6152" width="19.7109375" style="207" customWidth="1"/>
    <col min="6153" max="6153" width="17.5703125" style="207" customWidth="1"/>
    <col min="6154" max="6400" width="9.140625" style="207"/>
    <col min="6401" max="6401" width="22.5703125" style="207" customWidth="1"/>
    <col min="6402" max="6402" width="10.28515625" style="207" customWidth="1"/>
    <col min="6403" max="6405" width="9.140625" style="207"/>
    <col min="6406" max="6406" width="10.5703125" style="207" customWidth="1"/>
    <col min="6407" max="6407" width="9.140625" style="207"/>
    <col min="6408" max="6408" width="19.7109375" style="207" customWidth="1"/>
    <col min="6409" max="6409" width="17.5703125" style="207" customWidth="1"/>
    <col min="6410" max="6656" width="9.140625" style="207"/>
    <col min="6657" max="6657" width="22.5703125" style="207" customWidth="1"/>
    <col min="6658" max="6658" width="10.28515625" style="207" customWidth="1"/>
    <col min="6659" max="6661" width="9.140625" style="207"/>
    <col min="6662" max="6662" width="10.5703125" style="207" customWidth="1"/>
    <col min="6663" max="6663" width="9.140625" style="207"/>
    <col min="6664" max="6664" width="19.7109375" style="207" customWidth="1"/>
    <col min="6665" max="6665" width="17.5703125" style="207" customWidth="1"/>
    <col min="6666" max="6912" width="9.140625" style="207"/>
    <col min="6913" max="6913" width="22.5703125" style="207" customWidth="1"/>
    <col min="6914" max="6914" width="10.28515625" style="207" customWidth="1"/>
    <col min="6915" max="6917" width="9.140625" style="207"/>
    <col min="6918" max="6918" width="10.5703125" style="207" customWidth="1"/>
    <col min="6919" max="6919" width="9.140625" style="207"/>
    <col min="6920" max="6920" width="19.7109375" style="207" customWidth="1"/>
    <col min="6921" max="6921" width="17.5703125" style="207" customWidth="1"/>
    <col min="6922" max="7168" width="9.140625" style="207"/>
    <col min="7169" max="7169" width="22.5703125" style="207" customWidth="1"/>
    <col min="7170" max="7170" width="10.28515625" style="207" customWidth="1"/>
    <col min="7171" max="7173" width="9.140625" style="207"/>
    <col min="7174" max="7174" width="10.5703125" style="207" customWidth="1"/>
    <col min="7175" max="7175" width="9.140625" style="207"/>
    <col min="7176" max="7176" width="19.7109375" style="207" customWidth="1"/>
    <col min="7177" max="7177" width="17.5703125" style="207" customWidth="1"/>
    <col min="7178" max="7424" width="9.140625" style="207"/>
    <col min="7425" max="7425" width="22.5703125" style="207" customWidth="1"/>
    <col min="7426" max="7426" width="10.28515625" style="207" customWidth="1"/>
    <col min="7427" max="7429" width="9.140625" style="207"/>
    <col min="7430" max="7430" width="10.5703125" style="207" customWidth="1"/>
    <col min="7431" max="7431" width="9.140625" style="207"/>
    <col min="7432" max="7432" width="19.7109375" style="207" customWidth="1"/>
    <col min="7433" max="7433" width="17.5703125" style="207" customWidth="1"/>
    <col min="7434" max="7680" width="9.140625" style="207"/>
    <col min="7681" max="7681" width="22.5703125" style="207" customWidth="1"/>
    <col min="7682" max="7682" width="10.28515625" style="207" customWidth="1"/>
    <col min="7683" max="7685" width="9.140625" style="207"/>
    <col min="7686" max="7686" width="10.5703125" style="207" customWidth="1"/>
    <col min="7687" max="7687" width="9.140625" style="207"/>
    <col min="7688" max="7688" width="19.7109375" style="207" customWidth="1"/>
    <col min="7689" max="7689" width="17.5703125" style="207" customWidth="1"/>
    <col min="7690" max="7936" width="9.140625" style="207"/>
    <col min="7937" max="7937" width="22.5703125" style="207" customWidth="1"/>
    <col min="7938" max="7938" width="10.28515625" style="207" customWidth="1"/>
    <col min="7939" max="7941" width="9.140625" style="207"/>
    <col min="7942" max="7942" width="10.5703125" style="207" customWidth="1"/>
    <col min="7943" max="7943" width="9.140625" style="207"/>
    <col min="7944" max="7944" width="19.7109375" style="207" customWidth="1"/>
    <col min="7945" max="7945" width="17.5703125" style="207" customWidth="1"/>
    <col min="7946" max="8192" width="9.140625" style="207"/>
    <col min="8193" max="8193" width="22.5703125" style="207" customWidth="1"/>
    <col min="8194" max="8194" width="10.28515625" style="207" customWidth="1"/>
    <col min="8195" max="8197" width="9.140625" style="207"/>
    <col min="8198" max="8198" width="10.5703125" style="207" customWidth="1"/>
    <col min="8199" max="8199" width="9.140625" style="207"/>
    <col min="8200" max="8200" width="19.7109375" style="207" customWidth="1"/>
    <col min="8201" max="8201" width="17.5703125" style="207" customWidth="1"/>
    <col min="8202" max="8448" width="9.140625" style="207"/>
    <col min="8449" max="8449" width="22.5703125" style="207" customWidth="1"/>
    <col min="8450" max="8450" width="10.28515625" style="207" customWidth="1"/>
    <col min="8451" max="8453" width="9.140625" style="207"/>
    <col min="8454" max="8454" width="10.5703125" style="207" customWidth="1"/>
    <col min="8455" max="8455" width="9.140625" style="207"/>
    <col min="8456" max="8456" width="19.7109375" style="207" customWidth="1"/>
    <col min="8457" max="8457" width="17.5703125" style="207" customWidth="1"/>
    <col min="8458" max="8704" width="9.140625" style="207"/>
    <col min="8705" max="8705" width="22.5703125" style="207" customWidth="1"/>
    <col min="8706" max="8706" width="10.28515625" style="207" customWidth="1"/>
    <col min="8707" max="8709" width="9.140625" style="207"/>
    <col min="8710" max="8710" width="10.5703125" style="207" customWidth="1"/>
    <col min="8711" max="8711" width="9.140625" style="207"/>
    <col min="8712" max="8712" width="19.7109375" style="207" customWidth="1"/>
    <col min="8713" max="8713" width="17.5703125" style="207" customWidth="1"/>
    <col min="8714" max="8960" width="9.140625" style="207"/>
    <col min="8961" max="8961" width="22.5703125" style="207" customWidth="1"/>
    <col min="8962" max="8962" width="10.28515625" style="207" customWidth="1"/>
    <col min="8963" max="8965" width="9.140625" style="207"/>
    <col min="8966" max="8966" width="10.5703125" style="207" customWidth="1"/>
    <col min="8967" max="8967" width="9.140625" style="207"/>
    <col min="8968" max="8968" width="19.7109375" style="207" customWidth="1"/>
    <col min="8969" max="8969" width="17.5703125" style="207" customWidth="1"/>
    <col min="8970" max="9216" width="9.140625" style="207"/>
    <col min="9217" max="9217" width="22.5703125" style="207" customWidth="1"/>
    <col min="9218" max="9218" width="10.28515625" style="207" customWidth="1"/>
    <col min="9219" max="9221" width="9.140625" style="207"/>
    <col min="9222" max="9222" width="10.5703125" style="207" customWidth="1"/>
    <col min="9223" max="9223" width="9.140625" style="207"/>
    <col min="9224" max="9224" width="19.7109375" style="207" customWidth="1"/>
    <col min="9225" max="9225" width="17.5703125" style="207" customWidth="1"/>
    <col min="9226" max="9472" width="9.140625" style="207"/>
    <col min="9473" max="9473" width="22.5703125" style="207" customWidth="1"/>
    <col min="9474" max="9474" width="10.28515625" style="207" customWidth="1"/>
    <col min="9475" max="9477" width="9.140625" style="207"/>
    <col min="9478" max="9478" width="10.5703125" style="207" customWidth="1"/>
    <col min="9479" max="9479" width="9.140625" style="207"/>
    <col min="9480" max="9480" width="19.7109375" style="207" customWidth="1"/>
    <col min="9481" max="9481" width="17.5703125" style="207" customWidth="1"/>
    <col min="9482" max="9728" width="9.140625" style="207"/>
    <col min="9729" max="9729" width="22.5703125" style="207" customWidth="1"/>
    <col min="9730" max="9730" width="10.28515625" style="207" customWidth="1"/>
    <col min="9731" max="9733" width="9.140625" style="207"/>
    <col min="9734" max="9734" width="10.5703125" style="207" customWidth="1"/>
    <col min="9735" max="9735" width="9.140625" style="207"/>
    <col min="9736" max="9736" width="19.7109375" style="207" customWidth="1"/>
    <col min="9737" max="9737" width="17.5703125" style="207" customWidth="1"/>
    <col min="9738" max="9984" width="9.140625" style="207"/>
    <col min="9985" max="9985" width="22.5703125" style="207" customWidth="1"/>
    <col min="9986" max="9986" width="10.28515625" style="207" customWidth="1"/>
    <col min="9987" max="9989" width="9.140625" style="207"/>
    <col min="9990" max="9990" width="10.5703125" style="207" customWidth="1"/>
    <col min="9991" max="9991" width="9.140625" style="207"/>
    <col min="9992" max="9992" width="19.7109375" style="207" customWidth="1"/>
    <col min="9993" max="9993" width="17.5703125" style="207" customWidth="1"/>
    <col min="9994" max="10240" width="9.140625" style="207"/>
    <col min="10241" max="10241" width="22.5703125" style="207" customWidth="1"/>
    <col min="10242" max="10242" width="10.28515625" style="207" customWidth="1"/>
    <col min="10243" max="10245" width="9.140625" style="207"/>
    <col min="10246" max="10246" width="10.5703125" style="207" customWidth="1"/>
    <col min="10247" max="10247" width="9.140625" style="207"/>
    <col min="10248" max="10248" width="19.7109375" style="207" customWidth="1"/>
    <col min="10249" max="10249" width="17.5703125" style="207" customWidth="1"/>
    <col min="10250" max="10496" width="9.140625" style="207"/>
    <col min="10497" max="10497" width="22.5703125" style="207" customWidth="1"/>
    <col min="10498" max="10498" width="10.28515625" style="207" customWidth="1"/>
    <col min="10499" max="10501" width="9.140625" style="207"/>
    <col min="10502" max="10502" width="10.5703125" style="207" customWidth="1"/>
    <col min="10503" max="10503" width="9.140625" style="207"/>
    <col min="10504" max="10504" width="19.7109375" style="207" customWidth="1"/>
    <col min="10505" max="10505" width="17.5703125" style="207" customWidth="1"/>
    <col min="10506" max="10752" width="9.140625" style="207"/>
    <col min="10753" max="10753" width="22.5703125" style="207" customWidth="1"/>
    <col min="10754" max="10754" width="10.28515625" style="207" customWidth="1"/>
    <col min="10755" max="10757" width="9.140625" style="207"/>
    <col min="10758" max="10758" width="10.5703125" style="207" customWidth="1"/>
    <col min="10759" max="10759" width="9.140625" style="207"/>
    <col min="10760" max="10760" width="19.7109375" style="207" customWidth="1"/>
    <col min="10761" max="10761" width="17.5703125" style="207" customWidth="1"/>
    <col min="10762" max="11008" width="9.140625" style="207"/>
    <col min="11009" max="11009" width="22.5703125" style="207" customWidth="1"/>
    <col min="11010" max="11010" width="10.28515625" style="207" customWidth="1"/>
    <col min="11011" max="11013" width="9.140625" style="207"/>
    <col min="11014" max="11014" width="10.5703125" style="207" customWidth="1"/>
    <col min="11015" max="11015" width="9.140625" style="207"/>
    <col min="11016" max="11016" width="19.7109375" style="207" customWidth="1"/>
    <col min="11017" max="11017" width="17.5703125" style="207" customWidth="1"/>
    <col min="11018" max="11264" width="9.140625" style="207"/>
    <col min="11265" max="11265" width="22.5703125" style="207" customWidth="1"/>
    <col min="11266" max="11266" width="10.28515625" style="207" customWidth="1"/>
    <col min="11267" max="11269" width="9.140625" style="207"/>
    <col min="11270" max="11270" width="10.5703125" style="207" customWidth="1"/>
    <col min="11271" max="11271" width="9.140625" style="207"/>
    <col min="11272" max="11272" width="19.7109375" style="207" customWidth="1"/>
    <col min="11273" max="11273" width="17.5703125" style="207" customWidth="1"/>
    <col min="11274" max="11520" width="9.140625" style="207"/>
    <col min="11521" max="11521" width="22.5703125" style="207" customWidth="1"/>
    <col min="11522" max="11522" width="10.28515625" style="207" customWidth="1"/>
    <col min="11523" max="11525" width="9.140625" style="207"/>
    <col min="11526" max="11526" width="10.5703125" style="207" customWidth="1"/>
    <col min="11527" max="11527" width="9.140625" style="207"/>
    <col min="11528" max="11528" width="19.7109375" style="207" customWidth="1"/>
    <col min="11529" max="11529" width="17.5703125" style="207" customWidth="1"/>
    <col min="11530" max="11776" width="9.140625" style="207"/>
    <col min="11777" max="11777" width="22.5703125" style="207" customWidth="1"/>
    <col min="11778" max="11778" width="10.28515625" style="207" customWidth="1"/>
    <col min="11779" max="11781" width="9.140625" style="207"/>
    <col min="11782" max="11782" width="10.5703125" style="207" customWidth="1"/>
    <col min="11783" max="11783" width="9.140625" style="207"/>
    <col min="11784" max="11784" width="19.7109375" style="207" customWidth="1"/>
    <col min="11785" max="11785" width="17.5703125" style="207" customWidth="1"/>
    <col min="11786" max="12032" width="9.140625" style="207"/>
    <col min="12033" max="12033" width="22.5703125" style="207" customWidth="1"/>
    <col min="12034" max="12034" width="10.28515625" style="207" customWidth="1"/>
    <col min="12035" max="12037" width="9.140625" style="207"/>
    <col min="12038" max="12038" width="10.5703125" style="207" customWidth="1"/>
    <col min="12039" max="12039" width="9.140625" style="207"/>
    <col min="12040" max="12040" width="19.7109375" style="207" customWidth="1"/>
    <col min="12041" max="12041" width="17.5703125" style="207" customWidth="1"/>
    <col min="12042" max="12288" width="9.140625" style="207"/>
    <col min="12289" max="12289" width="22.5703125" style="207" customWidth="1"/>
    <col min="12290" max="12290" width="10.28515625" style="207" customWidth="1"/>
    <col min="12291" max="12293" width="9.140625" style="207"/>
    <col min="12294" max="12294" width="10.5703125" style="207" customWidth="1"/>
    <col min="12295" max="12295" width="9.140625" style="207"/>
    <col min="12296" max="12296" width="19.7109375" style="207" customWidth="1"/>
    <col min="12297" max="12297" width="17.5703125" style="207" customWidth="1"/>
    <col min="12298" max="12544" width="9.140625" style="207"/>
    <col min="12545" max="12545" width="22.5703125" style="207" customWidth="1"/>
    <col min="12546" max="12546" width="10.28515625" style="207" customWidth="1"/>
    <col min="12547" max="12549" width="9.140625" style="207"/>
    <col min="12550" max="12550" width="10.5703125" style="207" customWidth="1"/>
    <col min="12551" max="12551" width="9.140625" style="207"/>
    <col min="12552" max="12552" width="19.7109375" style="207" customWidth="1"/>
    <col min="12553" max="12553" width="17.5703125" style="207" customWidth="1"/>
    <col min="12554" max="12800" width="9.140625" style="207"/>
    <col min="12801" max="12801" width="22.5703125" style="207" customWidth="1"/>
    <col min="12802" max="12802" width="10.28515625" style="207" customWidth="1"/>
    <col min="12803" max="12805" width="9.140625" style="207"/>
    <col min="12806" max="12806" width="10.5703125" style="207" customWidth="1"/>
    <col min="12807" max="12807" width="9.140625" style="207"/>
    <col min="12808" max="12808" width="19.7109375" style="207" customWidth="1"/>
    <col min="12809" max="12809" width="17.5703125" style="207" customWidth="1"/>
    <col min="12810" max="13056" width="9.140625" style="207"/>
    <col min="13057" max="13057" width="22.5703125" style="207" customWidth="1"/>
    <col min="13058" max="13058" width="10.28515625" style="207" customWidth="1"/>
    <col min="13059" max="13061" width="9.140625" style="207"/>
    <col min="13062" max="13062" width="10.5703125" style="207" customWidth="1"/>
    <col min="13063" max="13063" width="9.140625" style="207"/>
    <col min="13064" max="13064" width="19.7109375" style="207" customWidth="1"/>
    <col min="13065" max="13065" width="17.5703125" style="207" customWidth="1"/>
    <col min="13066" max="13312" width="9.140625" style="207"/>
    <col min="13313" max="13313" width="22.5703125" style="207" customWidth="1"/>
    <col min="13314" max="13314" width="10.28515625" style="207" customWidth="1"/>
    <col min="13315" max="13317" width="9.140625" style="207"/>
    <col min="13318" max="13318" width="10.5703125" style="207" customWidth="1"/>
    <col min="13319" max="13319" width="9.140625" style="207"/>
    <col min="13320" max="13320" width="19.7109375" style="207" customWidth="1"/>
    <col min="13321" max="13321" width="17.5703125" style="207" customWidth="1"/>
    <col min="13322" max="13568" width="9.140625" style="207"/>
    <col min="13569" max="13569" width="22.5703125" style="207" customWidth="1"/>
    <col min="13570" max="13570" width="10.28515625" style="207" customWidth="1"/>
    <col min="13571" max="13573" width="9.140625" style="207"/>
    <col min="13574" max="13574" width="10.5703125" style="207" customWidth="1"/>
    <col min="13575" max="13575" width="9.140625" style="207"/>
    <col min="13576" max="13576" width="19.7109375" style="207" customWidth="1"/>
    <col min="13577" max="13577" width="17.5703125" style="207" customWidth="1"/>
    <col min="13578" max="13824" width="9.140625" style="207"/>
    <col min="13825" max="13825" width="22.5703125" style="207" customWidth="1"/>
    <col min="13826" max="13826" width="10.28515625" style="207" customWidth="1"/>
    <col min="13827" max="13829" width="9.140625" style="207"/>
    <col min="13830" max="13830" width="10.5703125" style="207" customWidth="1"/>
    <col min="13831" max="13831" width="9.140625" style="207"/>
    <col min="13832" max="13832" width="19.7109375" style="207" customWidth="1"/>
    <col min="13833" max="13833" width="17.5703125" style="207" customWidth="1"/>
    <col min="13834" max="14080" width="9.140625" style="207"/>
    <col min="14081" max="14081" width="22.5703125" style="207" customWidth="1"/>
    <col min="14082" max="14082" width="10.28515625" style="207" customWidth="1"/>
    <col min="14083" max="14085" width="9.140625" style="207"/>
    <col min="14086" max="14086" width="10.5703125" style="207" customWidth="1"/>
    <col min="14087" max="14087" width="9.140625" style="207"/>
    <col min="14088" max="14088" width="19.7109375" style="207" customWidth="1"/>
    <col min="14089" max="14089" width="17.5703125" style="207" customWidth="1"/>
    <col min="14090" max="14336" width="9.140625" style="207"/>
    <col min="14337" max="14337" width="22.5703125" style="207" customWidth="1"/>
    <col min="14338" max="14338" width="10.28515625" style="207" customWidth="1"/>
    <col min="14339" max="14341" width="9.140625" style="207"/>
    <col min="14342" max="14342" width="10.5703125" style="207" customWidth="1"/>
    <col min="14343" max="14343" width="9.140625" style="207"/>
    <col min="14344" max="14344" width="19.7109375" style="207" customWidth="1"/>
    <col min="14345" max="14345" width="17.5703125" style="207" customWidth="1"/>
    <col min="14346" max="14592" width="9.140625" style="207"/>
    <col min="14593" max="14593" width="22.5703125" style="207" customWidth="1"/>
    <col min="14594" max="14594" width="10.28515625" style="207" customWidth="1"/>
    <col min="14595" max="14597" width="9.140625" style="207"/>
    <col min="14598" max="14598" width="10.5703125" style="207" customWidth="1"/>
    <col min="14599" max="14599" width="9.140625" style="207"/>
    <col min="14600" max="14600" width="19.7109375" style="207" customWidth="1"/>
    <col min="14601" max="14601" width="17.5703125" style="207" customWidth="1"/>
    <col min="14602" max="14848" width="9.140625" style="207"/>
    <col min="14849" max="14849" width="22.5703125" style="207" customWidth="1"/>
    <col min="14850" max="14850" width="10.28515625" style="207" customWidth="1"/>
    <col min="14851" max="14853" width="9.140625" style="207"/>
    <col min="14854" max="14854" width="10.5703125" style="207" customWidth="1"/>
    <col min="14855" max="14855" width="9.140625" style="207"/>
    <col min="14856" max="14856" width="19.7109375" style="207" customWidth="1"/>
    <col min="14857" max="14857" width="17.5703125" style="207" customWidth="1"/>
    <col min="14858" max="15104" width="9.140625" style="207"/>
    <col min="15105" max="15105" width="22.5703125" style="207" customWidth="1"/>
    <col min="15106" max="15106" width="10.28515625" style="207" customWidth="1"/>
    <col min="15107" max="15109" width="9.140625" style="207"/>
    <col min="15110" max="15110" width="10.5703125" style="207" customWidth="1"/>
    <col min="15111" max="15111" width="9.140625" style="207"/>
    <col min="15112" max="15112" width="19.7109375" style="207" customWidth="1"/>
    <col min="15113" max="15113" width="17.5703125" style="207" customWidth="1"/>
    <col min="15114" max="15360" width="9.140625" style="207"/>
    <col min="15361" max="15361" width="22.5703125" style="207" customWidth="1"/>
    <col min="15362" max="15362" width="10.28515625" style="207" customWidth="1"/>
    <col min="15363" max="15365" width="9.140625" style="207"/>
    <col min="15366" max="15366" width="10.5703125" style="207" customWidth="1"/>
    <col min="15367" max="15367" width="9.140625" style="207"/>
    <col min="15368" max="15368" width="19.7109375" style="207" customWidth="1"/>
    <col min="15369" max="15369" width="17.5703125" style="207" customWidth="1"/>
    <col min="15370" max="15616" width="9.140625" style="207"/>
    <col min="15617" max="15617" width="22.5703125" style="207" customWidth="1"/>
    <col min="15618" max="15618" width="10.28515625" style="207" customWidth="1"/>
    <col min="15619" max="15621" width="9.140625" style="207"/>
    <col min="15622" max="15622" width="10.5703125" style="207" customWidth="1"/>
    <col min="15623" max="15623" width="9.140625" style="207"/>
    <col min="15624" max="15624" width="19.7109375" style="207" customWidth="1"/>
    <col min="15625" max="15625" width="17.5703125" style="207" customWidth="1"/>
    <col min="15626" max="15872" width="9.140625" style="207"/>
    <col min="15873" max="15873" width="22.5703125" style="207" customWidth="1"/>
    <col min="15874" max="15874" width="10.28515625" style="207" customWidth="1"/>
    <col min="15875" max="15877" width="9.140625" style="207"/>
    <col min="15878" max="15878" width="10.5703125" style="207" customWidth="1"/>
    <col min="15879" max="15879" width="9.140625" style="207"/>
    <col min="15880" max="15880" width="19.7109375" style="207" customWidth="1"/>
    <col min="15881" max="15881" width="17.5703125" style="207" customWidth="1"/>
    <col min="15882" max="16128" width="9.140625" style="207"/>
    <col min="16129" max="16129" width="22.5703125" style="207" customWidth="1"/>
    <col min="16130" max="16130" width="10.28515625" style="207" customWidth="1"/>
    <col min="16131" max="16133" width="9.140625" style="207"/>
    <col min="16134" max="16134" width="10.5703125" style="207" customWidth="1"/>
    <col min="16135" max="16135" width="9.140625" style="207"/>
    <col min="16136" max="16136" width="19.7109375" style="207" customWidth="1"/>
    <col min="16137" max="16137" width="17.5703125" style="207" customWidth="1"/>
    <col min="16138" max="16384" width="9.140625" style="207"/>
  </cols>
  <sheetData>
    <row r="2" spans="1:10">
      <c r="A2" s="1200" t="s">
        <v>1241</v>
      </c>
      <c r="B2" s="1200"/>
      <c r="C2" s="1200"/>
      <c r="D2" s="1200"/>
      <c r="E2" s="1200"/>
      <c r="F2" s="1200"/>
      <c r="G2" s="1200"/>
      <c r="H2" s="1200"/>
      <c r="I2" s="1200"/>
      <c r="J2" s="1200"/>
    </row>
    <row r="4" spans="1:10" ht="180">
      <c r="A4" s="212" t="s">
        <v>629</v>
      </c>
      <c r="B4" s="234" t="s">
        <v>630</v>
      </c>
      <c r="C4" s="234" t="s">
        <v>631</v>
      </c>
      <c r="D4" s="234" t="s">
        <v>632</v>
      </c>
      <c r="E4" s="234" t="s">
        <v>633</v>
      </c>
      <c r="F4" s="234" t="s">
        <v>634</v>
      </c>
      <c r="G4" s="234" t="s">
        <v>598</v>
      </c>
      <c r="H4" s="234" t="s">
        <v>635</v>
      </c>
      <c r="I4" s="234" t="s">
        <v>636</v>
      </c>
      <c r="J4" s="234" t="s">
        <v>637</v>
      </c>
    </row>
    <row r="5" spans="1:10" ht="15.75">
      <c r="A5" s="235" t="s">
        <v>638</v>
      </c>
      <c r="B5" s="208" t="s">
        <v>639</v>
      </c>
      <c r="C5" s="229">
        <v>0.4</v>
      </c>
      <c r="D5" s="208">
        <v>248</v>
      </c>
      <c r="E5" s="229">
        <f>C5*D5</f>
        <v>99.2</v>
      </c>
      <c r="F5" s="236">
        <v>3.99</v>
      </c>
      <c r="G5" s="223">
        <f>E5*F5</f>
        <v>396</v>
      </c>
      <c r="H5" s="236">
        <v>95</v>
      </c>
      <c r="I5" s="236">
        <v>25</v>
      </c>
      <c r="J5" s="215">
        <f>G5/H5*I5</f>
        <v>104.21</v>
      </c>
    </row>
    <row r="8" spans="1:10">
      <c r="A8" s="207" t="s">
        <v>640</v>
      </c>
    </row>
    <row r="10" spans="1:10" ht="45">
      <c r="A10" s="234" t="s">
        <v>641</v>
      </c>
      <c r="B10" s="234" t="s">
        <v>642</v>
      </c>
    </row>
    <row r="11" spans="1:10">
      <c r="A11" s="213" t="s">
        <v>643</v>
      </c>
      <c r="B11" s="229">
        <v>4.21</v>
      </c>
    </row>
    <row r="12" spans="1:10">
      <c r="A12" s="213" t="s">
        <v>644</v>
      </c>
      <c r="B12" s="229">
        <v>4.1500000000000004</v>
      </c>
    </row>
    <row r="13" spans="1:10">
      <c r="A13" s="213" t="s">
        <v>645</v>
      </c>
      <c r="B13" s="229">
        <v>3.6</v>
      </c>
    </row>
    <row r="14" spans="1:10">
      <c r="A14" s="237" t="s">
        <v>646</v>
      </c>
      <c r="B14" s="238">
        <f>(B11+B12+B13)/3</f>
        <v>3.99</v>
      </c>
    </row>
  </sheetData>
  <mergeCells count="1">
    <mergeCell ref="A2:J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33"/>
  <dimension ref="A2:I33"/>
  <sheetViews>
    <sheetView workbookViewId="0">
      <selection activeCell="A3" sqref="A3"/>
    </sheetView>
  </sheetViews>
  <sheetFormatPr defaultRowHeight="15"/>
  <cols>
    <col min="1" max="2" width="28.7109375" style="207" customWidth="1"/>
    <col min="3" max="4" width="9.140625" style="207"/>
    <col min="5" max="6" width="0" style="207" hidden="1" customWidth="1"/>
    <col min="7" max="7" width="17.140625" style="207" customWidth="1"/>
    <col min="8" max="8" width="16.140625" style="207" customWidth="1"/>
    <col min="9" max="9" width="19.85546875" style="207" customWidth="1"/>
    <col min="10" max="256" width="9.140625" style="207"/>
    <col min="257" max="258" width="28.7109375" style="207" customWidth="1"/>
    <col min="259" max="260" width="9.140625" style="207"/>
    <col min="261" max="262" width="0" style="207" hidden="1" customWidth="1"/>
    <col min="263" max="263" width="17.140625" style="207" customWidth="1"/>
    <col min="264" max="264" width="16.140625" style="207" customWidth="1"/>
    <col min="265" max="265" width="19.85546875" style="207" customWidth="1"/>
    <col min="266" max="512" width="9.140625" style="207"/>
    <col min="513" max="514" width="28.7109375" style="207" customWidth="1"/>
    <col min="515" max="516" width="9.140625" style="207"/>
    <col min="517" max="518" width="0" style="207" hidden="1" customWidth="1"/>
    <col min="519" max="519" width="17.140625" style="207" customWidth="1"/>
    <col min="520" max="520" width="16.140625" style="207" customWidth="1"/>
    <col min="521" max="521" width="19.85546875" style="207" customWidth="1"/>
    <col min="522" max="768" width="9.140625" style="207"/>
    <col min="769" max="770" width="28.7109375" style="207" customWidth="1"/>
    <col min="771" max="772" width="9.140625" style="207"/>
    <col min="773" max="774" width="0" style="207" hidden="1" customWidth="1"/>
    <col min="775" max="775" width="17.140625" style="207" customWidth="1"/>
    <col min="776" max="776" width="16.140625" style="207" customWidth="1"/>
    <col min="777" max="777" width="19.85546875" style="207" customWidth="1"/>
    <col min="778" max="1024" width="9.140625" style="207"/>
    <col min="1025" max="1026" width="28.7109375" style="207" customWidth="1"/>
    <col min="1027" max="1028" width="9.140625" style="207"/>
    <col min="1029" max="1030" width="0" style="207" hidden="1" customWidth="1"/>
    <col min="1031" max="1031" width="17.140625" style="207" customWidth="1"/>
    <col min="1032" max="1032" width="16.140625" style="207" customWidth="1"/>
    <col min="1033" max="1033" width="19.85546875" style="207" customWidth="1"/>
    <col min="1034" max="1280" width="9.140625" style="207"/>
    <col min="1281" max="1282" width="28.7109375" style="207" customWidth="1"/>
    <col min="1283" max="1284" width="9.140625" style="207"/>
    <col min="1285" max="1286" width="0" style="207" hidden="1" customWidth="1"/>
    <col min="1287" max="1287" width="17.140625" style="207" customWidth="1"/>
    <col min="1288" max="1288" width="16.140625" style="207" customWidth="1"/>
    <col min="1289" max="1289" width="19.85546875" style="207" customWidth="1"/>
    <col min="1290" max="1536" width="9.140625" style="207"/>
    <col min="1537" max="1538" width="28.7109375" style="207" customWidth="1"/>
    <col min="1539" max="1540" width="9.140625" style="207"/>
    <col min="1541" max="1542" width="0" style="207" hidden="1" customWidth="1"/>
    <col min="1543" max="1543" width="17.140625" style="207" customWidth="1"/>
    <col min="1544" max="1544" width="16.140625" style="207" customWidth="1"/>
    <col min="1545" max="1545" width="19.85546875" style="207" customWidth="1"/>
    <col min="1546" max="1792" width="9.140625" style="207"/>
    <col min="1793" max="1794" width="28.7109375" style="207" customWidth="1"/>
    <col min="1795" max="1796" width="9.140625" style="207"/>
    <col min="1797" max="1798" width="0" style="207" hidden="1" customWidth="1"/>
    <col min="1799" max="1799" width="17.140625" style="207" customWidth="1"/>
    <col min="1800" max="1800" width="16.140625" style="207" customWidth="1"/>
    <col min="1801" max="1801" width="19.85546875" style="207" customWidth="1"/>
    <col min="1802" max="2048" width="9.140625" style="207"/>
    <col min="2049" max="2050" width="28.7109375" style="207" customWidth="1"/>
    <col min="2051" max="2052" width="9.140625" style="207"/>
    <col min="2053" max="2054" width="0" style="207" hidden="1" customWidth="1"/>
    <col min="2055" max="2055" width="17.140625" style="207" customWidth="1"/>
    <col min="2056" max="2056" width="16.140625" style="207" customWidth="1"/>
    <col min="2057" max="2057" width="19.85546875" style="207" customWidth="1"/>
    <col min="2058" max="2304" width="9.140625" style="207"/>
    <col min="2305" max="2306" width="28.7109375" style="207" customWidth="1"/>
    <col min="2307" max="2308" width="9.140625" style="207"/>
    <col min="2309" max="2310" width="0" style="207" hidden="1" customWidth="1"/>
    <col min="2311" max="2311" width="17.140625" style="207" customWidth="1"/>
    <col min="2312" max="2312" width="16.140625" style="207" customWidth="1"/>
    <col min="2313" max="2313" width="19.85546875" style="207" customWidth="1"/>
    <col min="2314" max="2560" width="9.140625" style="207"/>
    <col min="2561" max="2562" width="28.7109375" style="207" customWidth="1"/>
    <col min="2563" max="2564" width="9.140625" style="207"/>
    <col min="2565" max="2566" width="0" style="207" hidden="1" customWidth="1"/>
    <col min="2567" max="2567" width="17.140625" style="207" customWidth="1"/>
    <col min="2568" max="2568" width="16.140625" style="207" customWidth="1"/>
    <col min="2569" max="2569" width="19.85546875" style="207" customWidth="1"/>
    <col min="2570" max="2816" width="9.140625" style="207"/>
    <col min="2817" max="2818" width="28.7109375" style="207" customWidth="1"/>
    <col min="2819" max="2820" width="9.140625" style="207"/>
    <col min="2821" max="2822" width="0" style="207" hidden="1" customWidth="1"/>
    <col min="2823" max="2823" width="17.140625" style="207" customWidth="1"/>
    <col min="2824" max="2824" width="16.140625" style="207" customWidth="1"/>
    <col min="2825" max="2825" width="19.85546875" style="207" customWidth="1"/>
    <col min="2826" max="3072" width="9.140625" style="207"/>
    <col min="3073" max="3074" width="28.7109375" style="207" customWidth="1"/>
    <col min="3075" max="3076" width="9.140625" style="207"/>
    <col min="3077" max="3078" width="0" style="207" hidden="1" customWidth="1"/>
    <col min="3079" max="3079" width="17.140625" style="207" customWidth="1"/>
    <col min="3080" max="3080" width="16.140625" style="207" customWidth="1"/>
    <col min="3081" max="3081" width="19.85546875" style="207" customWidth="1"/>
    <col min="3082" max="3328" width="9.140625" style="207"/>
    <col min="3329" max="3330" width="28.7109375" style="207" customWidth="1"/>
    <col min="3331" max="3332" width="9.140625" style="207"/>
    <col min="3333" max="3334" width="0" style="207" hidden="1" customWidth="1"/>
    <col min="3335" max="3335" width="17.140625" style="207" customWidth="1"/>
    <col min="3336" max="3336" width="16.140625" style="207" customWidth="1"/>
    <col min="3337" max="3337" width="19.85546875" style="207" customWidth="1"/>
    <col min="3338" max="3584" width="9.140625" style="207"/>
    <col min="3585" max="3586" width="28.7109375" style="207" customWidth="1"/>
    <col min="3587" max="3588" width="9.140625" style="207"/>
    <col min="3589" max="3590" width="0" style="207" hidden="1" customWidth="1"/>
    <col min="3591" max="3591" width="17.140625" style="207" customWidth="1"/>
    <col min="3592" max="3592" width="16.140625" style="207" customWidth="1"/>
    <col min="3593" max="3593" width="19.85546875" style="207" customWidth="1"/>
    <col min="3594" max="3840" width="9.140625" style="207"/>
    <col min="3841" max="3842" width="28.7109375" style="207" customWidth="1"/>
    <col min="3843" max="3844" width="9.140625" style="207"/>
    <col min="3845" max="3846" width="0" style="207" hidden="1" customWidth="1"/>
    <col min="3847" max="3847" width="17.140625" style="207" customWidth="1"/>
    <col min="3848" max="3848" width="16.140625" style="207" customWidth="1"/>
    <col min="3849" max="3849" width="19.85546875" style="207" customWidth="1"/>
    <col min="3850" max="4096" width="9.140625" style="207"/>
    <col min="4097" max="4098" width="28.7109375" style="207" customWidth="1"/>
    <col min="4099" max="4100" width="9.140625" style="207"/>
    <col min="4101" max="4102" width="0" style="207" hidden="1" customWidth="1"/>
    <col min="4103" max="4103" width="17.140625" style="207" customWidth="1"/>
    <col min="4104" max="4104" width="16.140625" style="207" customWidth="1"/>
    <col min="4105" max="4105" width="19.85546875" style="207" customWidth="1"/>
    <col min="4106" max="4352" width="9.140625" style="207"/>
    <col min="4353" max="4354" width="28.7109375" style="207" customWidth="1"/>
    <col min="4355" max="4356" width="9.140625" style="207"/>
    <col min="4357" max="4358" width="0" style="207" hidden="1" customWidth="1"/>
    <col min="4359" max="4359" width="17.140625" style="207" customWidth="1"/>
    <col min="4360" max="4360" width="16.140625" style="207" customWidth="1"/>
    <col min="4361" max="4361" width="19.85546875" style="207" customWidth="1"/>
    <col min="4362" max="4608" width="9.140625" style="207"/>
    <col min="4609" max="4610" width="28.7109375" style="207" customWidth="1"/>
    <col min="4611" max="4612" width="9.140625" style="207"/>
    <col min="4613" max="4614" width="0" style="207" hidden="1" customWidth="1"/>
    <col min="4615" max="4615" width="17.140625" style="207" customWidth="1"/>
    <col min="4616" max="4616" width="16.140625" style="207" customWidth="1"/>
    <col min="4617" max="4617" width="19.85546875" style="207" customWidth="1"/>
    <col min="4618" max="4864" width="9.140625" style="207"/>
    <col min="4865" max="4866" width="28.7109375" style="207" customWidth="1"/>
    <col min="4867" max="4868" width="9.140625" style="207"/>
    <col min="4869" max="4870" width="0" style="207" hidden="1" customWidth="1"/>
    <col min="4871" max="4871" width="17.140625" style="207" customWidth="1"/>
    <col min="4872" max="4872" width="16.140625" style="207" customWidth="1"/>
    <col min="4873" max="4873" width="19.85546875" style="207" customWidth="1"/>
    <col min="4874" max="5120" width="9.140625" style="207"/>
    <col min="5121" max="5122" width="28.7109375" style="207" customWidth="1"/>
    <col min="5123" max="5124" width="9.140625" style="207"/>
    <col min="5125" max="5126" width="0" style="207" hidden="1" customWidth="1"/>
    <col min="5127" max="5127" width="17.140625" style="207" customWidth="1"/>
    <col min="5128" max="5128" width="16.140625" style="207" customWidth="1"/>
    <col min="5129" max="5129" width="19.85546875" style="207" customWidth="1"/>
    <col min="5130" max="5376" width="9.140625" style="207"/>
    <col min="5377" max="5378" width="28.7109375" style="207" customWidth="1"/>
    <col min="5379" max="5380" width="9.140625" style="207"/>
    <col min="5381" max="5382" width="0" style="207" hidden="1" customWidth="1"/>
    <col min="5383" max="5383" width="17.140625" style="207" customWidth="1"/>
    <col min="5384" max="5384" width="16.140625" style="207" customWidth="1"/>
    <col min="5385" max="5385" width="19.85546875" style="207" customWidth="1"/>
    <col min="5386" max="5632" width="9.140625" style="207"/>
    <col min="5633" max="5634" width="28.7109375" style="207" customWidth="1"/>
    <col min="5635" max="5636" width="9.140625" style="207"/>
    <col min="5637" max="5638" width="0" style="207" hidden="1" customWidth="1"/>
    <col min="5639" max="5639" width="17.140625" style="207" customWidth="1"/>
    <col min="5640" max="5640" width="16.140625" style="207" customWidth="1"/>
    <col min="5641" max="5641" width="19.85546875" style="207" customWidth="1"/>
    <col min="5642" max="5888" width="9.140625" style="207"/>
    <col min="5889" max="5890" width="28.7109375" style="207" customWidth="1"/>
    <col min="5891" max="5892" width="9.140625" style="207"/>
    <col min="5893" max="5894" width="0" style="207" hidden="1" customWidth="1"/>
    <col min="5895" max="5895" width="17.140625" style="207" customWidth="1"/>
    <col min="5896" max="5896" width="16.140625" style="207" customWidth="1"/>
    <col min="5897" max="5897" width="19.85546875" style="207" customWidth="1"/>
    <col min="5898" max="6144" width="9.140625" style="207"/>
    <col min="6145" max="6146" width="28.7109375" style="207" customWidth="1"/>
    <col min="6147" max="6148" width="9.140625" style="207"/>
    <col min="6149" max="6150" width="0" style="207" hidden="1" customWidth="1"/>
    <col min="6151" max="6151" width="17.140625" style="207" customWidth="1"/>
    <col min="6152" max="6152" width="16.140625" style="207" customWidth="1"/>
    <col min="6153" max="6153" width="19.85546875" style="207" customWidth="1"/>
    <col min="6154" max="6400" width="9.140625" style="207"/>
    <col min="6401" max="6402" width="28.7109375" style="207" customWidth="1"/>
    <col min="6403" max="6404" width="9.140625" style="207"/>
    <col min="6405" max="6406" width="0" style="207" hidden="1" customWidth="1"/>
    <col min="6407" max="6407" width="17.140625" style="207" customWidth="1"/>
    <col min="6408" max="6408" width="16.140625" style="207" customWidth="1"/>
    <col min="6409" max="6409" width="19.85546875" style="207" customWidth="1"/>
    <col min="6410" max="6656" width="9.140625" style="207"/>
    <col min="6657" max="6658" width="28.7109375" style="207" customWidth="1"/>
    <col min="6659" max="6660" width="9.140625" style="207"/>
    <col min="6661" max="6662" width="0" style="207" hidden="1" customWidth="1"/>
    <col min="6663" max="6663" width="17.140625" style="207" customWidth="1"/>
    <col min="6664" max="6664" width="16.140625" style="207" customWidth="1"/>
    <col min="6665" max="6665" width="19.85546875" style="207" customWidth="1"/>
    <col min="6666" max="6912" width="9.140625" style="207"/>
    <col min="6913" max="6914" width="28.7109375" style="207" customWidth="1"/>
    <col min="6915" max="6916" width="9.140625" style="207"/>
    <col min="6917" max="6918" width="0" style="207" hidden="1" customWidth="1"/>
    <col min="6919" max="6919" width="17.140625" style="207" customWidth="1"/>
    <col min="6920" max="6920" width="16.140625" style="207" customWidth="1"/>
    <col min="6921" max="6921" width="19.85546875" style="207" customWidth="1"/>
    <col min="6922" max="7168" width="9.140625" style="207"/>
    <col min="7169" max="7170" width="28.7109375" style="207" customWidth="1"/>
    <col min="7171" max="7172" width="9.140625" style="207"/>
    <col min="7173" max="7174" width="0" style="207" hidden="1" customWidth="1"/>
    <col min="7175" max="7175" width="17.140625" style="207" customWidth="1"/>
    <col min="7176" max="7176" width="16.140625" style="207" customWidth="1"/>
    <col min="7177" max="7177" width="19.85546875" style="207" customWidth="1"/>
    <col min="7178" max="7424" width="9.140625" style="207"/>
    <col min="7425" max="7426" width="28.7109375" style="207" customWidth="1"/>
    <col min="7427" max="7428" width="9.140625" style="207"/>
    <col min="7429" max="7430" width="0" style="207" hidden="1" customWidth="1"/>
    <col min="7431" max="7431" width="17.140625" style="207" customWidth="1"/>
    <col min="7432" max="7432" width="16.140625" style="207" customWidth="1"/>
    <col min="7433" max="7433" width="19.85546875" style="207" customWidth="1"/>
    <col min="7434" max="7680" width="9.140625" style="207"/>
    <col min="7681" max="7682" width="28.7109375" style="207" customWidth="1"/>
    <col min="7683" max="7684" width="9.140625" style="207"/>
    <col min="7685" max="7686" width="0" style="207" hidden="1" customWidth="1"/>
    <col min="7687" max="7687" width="17.140625" style="207" customWidth="1"/>
    <col min="7688" max="7688" width="16.140625" style="207" customWidth="1"/>
    <col min="7689" max="7689" width="19.85546875" style="207" customWidth="1"/>
    <col min="7690" max="7936" width="9.140625" style="207"/>
    <col min="7937" max="7938" width="28.7109375" style="207" customWidth="1"/>
    <col min="7939" max="7940" width="9.140625" style="207"/>
    <col min="7941" max="7942" width="0" style="207" hidden="1" customWidth="1"/>
    <col min="7943" max="7943" width="17.140625" style="207" customWidth="1"/>
    <col min="7944" max="7944" width="16.140625" style="207" customWidth="1"/>
    <col min="7945" max="7945" width="19.85546875" style="207" customWidth="1"/>
    <col min="7946" max="8192" width="9.140625" style="207"/>
    <col min="8193" max="8194" width="28.7109375" style="207" customWidth="1"/>
    <col min="8195" max="8196" width="9.140625" style="207"/>
    <col min="8197" max="8198" width="0" style="207" hidden="1" customWidth="1"/>
    <col min="8199" max="8199" width="17.140625" style="207" customWidth="1"/>
    <col min="8200" max="8200" width="16.140625" style="207" customWidth="1"/>
    <col min="8201" max="8201" width="19.85546875" style="207" customWidth="1"/>
    <col min="8202" max="8448" width="9.140625" style="207"/>
    <col min="8449" max="8450" width="28.7109375" style="207" customWidth="1"/>
    <col min="8451" max="8452" width="9.140625" style="207"/>
    <col min="8453" max="8454" width="0" style="207" hidden="1" customWidth="1"/>
    <col min="8455" max="8455" width="17.140625" style="207" customWidth="1"/>
    <col min="8456" max="8456" width="16.140625" style="207" customWidth="1"/>
    <col min="8457" max="8457" width="19.85546875" style="207" customWidth="1"/>
    <col min="8458" max="8704" width="9.140625" style="207"/>
    <col min="8705" max="8706" width="28.7109375" style="207" customWidth="1"/>
    <col min="8707" max="8708" width="9.140625" style="207"/>
    <col min="8709" max="8710" width="0" style="207" hidden="1" customWidth="1"/>
    <col min="8711" max="8711" width="17.140625" style="207" customWidth="1"/>
    <col min="8712" max="8712" width="16.140625" style="207" customWidth="1"/>
    <col min="8713" max="8713" width="19.85546875" style="207" customWidth="1"/>
    <col min="8714" max="8960" width="9.140625" style="207"/>
    <col min="8961" max="8962" width="28.7109375" style="207" customWidth="1"/>
    <col min="8963" max="8964" width="9.140625" style="207"/>
    <col min="8965" max="8966" width="0" style="207" hidden="1" customWidth="1"/>
    <col min="8967" max="8967" width="17.140625" style="207" customWidth="1"/>
    <col min="8968" max="8968" width="16.140625" style="207" customWidth="1"/>
    <col min="8969" max="8969" width="19.85546875" style="207" customWidth="1"/>
    <col min="8970" max="9216" width="9.140625" style="207"/>
    <col min="9217" max="9218" width="28.7109375" style="207" customWidth="1"/>
    <col min="9219" max="9220" width="9.140625" style="207"/>
    <col min="9221" max="9222" width="0" style="207" hidden="1" customWidth="1"/>
    <col min="9223" max="9223" width="17.140625" style="207" customWidth="1"/>
    <col min="9224" max="9224" width="16.140625" style="207" customWidth="1"/>
    <col min="9225" max="9225" width="19.85546875" style="207" customWidth="1"/>
    <col min="9226" max="9472" width="9.140625" style="207"/>
    <col min="9473" max="9474" width="28.7109375" style="207" customWidth="1"/>
    <col min="9475" max="9476" width="9.140625" style="207"/>
    <col min="9477" max="9478" width="0" style="207" hidden="1" customWidth="1"/>
    <col min="9479" max="9479" width="17.140625" style="207" customWidth="1"/>
    <col min="9480" max="9480" width="16.140625" style="207" customWidth="1"/>
    <col min="9481" max="9481" width="19.85546875" style="207" customWidth="1"/>
    <col min="9482" max="9728" width="9.140625" style="207"/>
    <col min="9729" max="9730" width="28.7109375" style="207" customWidth="1"/>
    <col min="9731" max="9732" width="9.140625" style="207"/>
    <col min="9733" max="9734" width="0" style="207" hidden="1" customWidth="1"/>
    <col min="9735" max="9735" width="17.140625" style="207" customWidth="1"/>
    <col min="9736" max="9736" width="16.140625" style="207" customWidth="1"/>
    <col min="9737" max="9737" width="19.85546875" style="207" customWidth="1"/>
    <col min="9738" max="9984" width="9.140625" style="207"/>
    <col min="9985" max="9986" width="28.7109375" style="207" customWidth="1"/>
    <col min="9987" max="9988" width="9.140625" style="207"/>
    <col min="9989" max="9990" width="0" style="207" hidden="1" customWidth="1"/>
    <col min="9991" max="9991" width="17.140625" style="207" customWidth="1"/>
    <col min="9992" max="9992" width="16.140625" style="207" customWidth="1"/>
    <col min="9993" max="9993" width="19.85546875" style="207" customWidth="1"/>
    <col min="9994" max="10240" width="9.140625" style="207"/>
    <col min="10241" max="10242" width="28.7109375" style="207" customWidth="1"/>
    <col min="10243" max="10244" width="9.140625" style="207"/>
    <col min="10245" max="10246" width="0" style="207" hidden="1" customWidth="1"/>
    <col min="10247" max="10247" width="17.140625" style="207" customWidth="1"/>
    <col min="10248" max="10248" width="16.140625" style="207" customWidth="1"/>
    <col min="10249" max="10249" width="19.85546875" style="207" customWidth="1"/>
    <col min="10250" max="10496" width="9.140625" style="207"/>
    <col min="10497" max="10498" width="28.7109375" style="207" customWidth="1"/>
    <col min="10499" max="10500" width="9.140625" style="207"/>
    <col min="10501" max="10502" width="0" style="207" hidden="1" customWidth="1"/>
    <col min="10503" max="10503" width="17.140625" style="207" customWidth="1"/>
    <col min="10504" max="10504" width="16.140625" style="207" customWidth="1"/>
    <col min="10505" max="10505" width="19.85546875" style="207" customWidth="1"/>
    <col min="10506" max="10752" width="9.140625" style="207"/>
    <col min="10753" max="10754" width="28.7109375" style="207" customWidth="1"/>
    <col min="10755" max="10756" width="9.140625" style="207"/>
    <col min="10757" max="10758" width="0" style="207" hidden="1" customWidth="1"/>
    <col min="10759" max="10759" width="17.140625" style="207" customWidth="1"/>
    <col min="10760" max="10760" width="16.140625" style="207" customWidth="1"/>
    <col min="10761" max="10761" width="19.85546875" style="207" customWidth="1"/>
    <col min="10762" max="11008" width="9.140625" style="207"/>
    <col min="11009" max="11010" width="28.7109375" style="207" customWidth="1"/>
    <col min="11011" max="11012" width="9.140625" style="207"/>
    <col min="11013" max="11014" width="0" style="207" hidden="1" customWidth="1"/>
    <col min="11015" max="11015" width="17.140625" style="207" customWidth="1"/>
    <col min="11016" max="11016" width="16.140625" style="207" customWidth="1"/>
    <col min="11017" max="11017" width="19.85546875" style="207" customWidth="1"/>
    <col min="11018" max="11264" width="9.140625" style="207"/>
    <col min="11265" max="11266" width="28.7109375" style="207" customWidth="1"/>
    <col min="11267" max="11268" width="9.140625" style="207"/>
    <col min="11269" max="11270" width="0" style="207" hidden="1" customWidth="1"/>
    <col min="11271" max="11271" width="17.140625" style="207" customWidth="1"/>
    <col min="11272" max="11272" width="16.140625" style="207" customWidth="1"/>
    <col min="11273" max="11273" width="19.85546875" style="207" customWidth="1"/>
    <col min="11274" max="11520" width="9.140625" style="207"/>
    <col min="11521" max="11522" width="28.7109375" style="207" customWidth="1"/>
    <col min="11523" max="11524" width="9.140625" style="207"/>
    <col min="11525" max="11526" width="0" style="207" hidden="1" customWidth="1"/>
    <col min="11527" max="11527" width="17.140625" style="207" customWidth="1"/>
    <col min="11528" max="11528" width="16.140625" style="207" customWidth="1"/>
    <col min="11529" max="11529" width="19.85546875" style="207" customWidth="1"/>
    <col min="11530" max="11776" width="9.140625" style="207"/>
    <col min="11777" max="11778" width="28.7109375" style="207" customWidth="1"/>
    <col min="11779" max="11780" width="9.140625" style="207"/>
    <col min="11781" max="11782" width="0" style="207" hidden="1" customWidth="1"/>
    <col min="11783" max="11783" width="17.140625" style="207" customWidth="1"/>
    <col min="11784" max="11784" width="16.140625" style="207" customWidth="1"/>
    <col min="11785" max="11785" width="19.85546875" style="207" customWidth="1"/>
    <col min="11786" max="12032" width="9.140625" style="207"/>
    <col min="12033" max="12034" width="28.7109375" style="207" customWidth="1"/>
    <col min="12035" max="12036" width="9.140625" style="207"/>
    <col min="12037" max="12038" width="0" style="207" hidden="1" customWidth="1"/>
    <col min="12039" max="12039" width="17.140625" style="207" customWidth="1"/>
    <col min="12040" max="12040" width="16.140625" style="207" customWidth="1"/>
    <col min="12041" max="12041" width="19.85546875" style="207" customWidth="1"/>
    <col min="12042" max="12288" width="9.140625" style="207"/>
    <col min="12289" max="12290" width="28.7109375" style="207" customWidth="1"/>
    <col min="12291" max="12292" width="9.140625" style="207"/>
    <col min="12293" max="12294" width="0" style="207" hidden="1" customWidth="1"/>
    <col min="12295" max="12295" width="17.140625" style="207" customWidth="1"/>
    <col min="12296" max="12296" width="16.140625" style="207" customWidth="1"/>
    <col min="12297" max="12297" width="19.85546875" style="207" customWidth="1"/>
    <col min="12298" max="12544" width="9.140625" style="207"/>
    <col min="12545" max="12546" width="28.7109375" style="207" customWidth="1"/>
    <col min="12547" max="12548" width="9.140625" style="207"/>
    <col min="12549" max="12550" width="0" style="207" hidden="1" customWidth="1"/>
    <col min="12551" max="12551" width="17.140625" style="207" customWidth="1"/>
    <col min="12552" max="12552" width="16.140625" style="207" customWidth="1"/>
    <col min="12553" max="12553" width="19.85546875" style="207" customWidth="1"/>
    <col min="12554" max="12800" width="9.140625" style="207"/>
    <col min="12801" max="12802" width="28.7109375" style="207" customWidth="1"/>
    <col min="12803" max="12804" width="9.140625" style="207"/>
    <col min="12805" max="12806" width="0" style="207" hidden="1" customWidth="1"/>
    <col min="12807" max="12807" width="17.140625" style="207" customWidth="1"/>
    <col min="12808" max="12808" width="16.140625" style="207" customWidth="1"/>
    <col min="12809" max="12809" width="19.85546875" style="207" customWidth="1"/>
    <col min="12810" max="13056" width="9.140625" style="207"/>
    <col min="13057" max="13058" width="28.7109375" style="207" customWidth="1"/>
    <col min="13059" max="13060" width="9.140625" style="207"/>
    <col min="13061" max="13062" width="0" style="207" hidden="1" customWidth="1"/>
    <col min="13063" max="13063" width="17.140625" style="207" customWidth="1"/>
    <col min="13064" max="13064" width="16.140625" style="207" customWidth="1"/>
    <col min="13065" max="13065" width="19.85546875" style="207" customWidth="1"/>
    <col min="13066" max="13312" width="9.140625" style="207"/>
    <col min="13313" max="13314" width="28.7109375" style="207" customWidth="1"/>
    <col min="13315" max="13316" width="9.140625" style="207"/>
    <col min="13317" max="13318" width="0" style="207" hidden="1" customWidth="1"/>
    <col min="13319" max="13319" width="17.140625" style="207" customWidth="1"/>
    <col min="13320" max="13320" width="16.140625" style="207" customWidth="1"/>
    <col min="13321" max="13321" width="19.85546875" style="207" customWidth="1"/>
    <col min="13322" max="13568" width="9.140625" style="207"/>
    <col min="13569" max="13570" width="28.7109375" style="207" customWidth="1"/>
    <col min="13571" max="13572" width="9.140625" style="207"/>
    <col min="13573" max="13574" width="0" style="207" hidden="1" customWidth="1"/>
    <col min="13575" max="13575" width="17.140625" style="207" customWidth="1"/>
    <col min="13576" max="13576" width="16.140625" style="207" customWidth="1"/>
    <col min="13577" max="13577" width="19.85546875" style="207" customWidth="1"/>
    <col min="13578" max="13824" width="9.140625" style="207"/>
    <col min="13825" max="13826" width="28.7109375" style="207" customWidth="1"/>
    <col min="13827" max="13828" width="9.140625" style="207"/>
    <col min="13829" max="13830" width="0" style="207" hidden="1" customWidth="1"/>
    <col min="13831" max="13831" width="17.140625" style="207" customWidth="1"/>
    <col min="13832" max="13832" width="16.140625" style="207" customWidth="1"/>
    <col min="13833" max="13833" width="19.85546875" style="207" customWidth="1"/>
    <col min="13834" max="14080" width="9.140625" style="207"/>
    <col min="14081" max="14082" width="28.7109375" style="207" customWidth="1"/>
    <col min="14083" max="14084" width="9.140625" style="207"/>
    <col min="14085" max="14086" width="0" style="207" hidden="1" customWidth="1"/>
    <col min="14087" max="14087" width="17.140625" style="207" customWidth="1"/>
    <col min="14088" max="14088" width="16.140625" style="207" customWidth="1"/>
    <col min="14089" max="14089" width="19.85546875" style="207" customWidth="1"/>
    <col min="14090" max="14336" width="9.140625" style="207"/>
    <col min="14337" max="14338" width="28.7109375" style="207" customWidth="1"/>
    <col min="14339" max="14340" width="9.140625" style="207"/>
    <col min="14341" max="14342" width="0" style="207" hidden="1" customWidth="1"/>
    <col min="14343" max="14343" width="17.140625" style="207" customWidth="1"/>
    <col min="14344" max="14344" width="16.140625" style="207" customWidth="1"/>
    <col min="14345" max="14345" width="19.85546875" style="207" customWidth="1"/>
    <col min="14346" max="14592" width="9.140625" style="207"/>
    <col min="14593" max="14594" width="28.7109375" style="207" customWidth="1"/>
    <col min="14595" max="14596" width="9.140625" style="207"/>
    <col min="14597" max="14598" width="0" style="207" hidden="1" customWidth="1"/>
    <col min="14599" max="14599" width="17.140625" style="207" customWidth="1"/>
    <col min="14600" max="14600" width="16.140625" style="207" customWidth="1"/>
    <col min="14601" max="14601" width="19.85546875" style="207" customWidth="1"/>
    <col min="14602" max="14848" width="9.140625" style="207"/>
    <col min="14849" max="14850" width="28.7109375" style="207" customWidth="1"/>
    <col min="14851" max="14852" width="9.140625" style="207"/>
    <col min="14853" max="14854" width="0" style="207" hidden="1" customWidth="1"/>
    <col min="14855" max="14855" width="17.140625" style="207" customWidth="1"/>
    <col min="14856" max="14856" width="16.140625" style="207" customWidth="1"/>
    <col min="14857" max="14857" width="19.85546875" style="207" customWidth="1"/>
    <col min="14858" max="15104" width="9.140625" style="207"/>
    <col min="15105" max="15106" width="28.7109375" style="207" customWidth="1"/>
    <col min="15107" max="15108" width="9.140625" style="207"/>
    <col min="15109" max="15110" width="0" style="207" hidden="1" customWidth="1"/>
    <col min="15111" max="15111" width="17.140625" style="207" customWidth="1"/>
    <col min="15112" max="15112" width="16.140625" style="207" customWidth="1"/>
    <col min="15113" max="15113" width="19.85546875" style="207" customWidth="1"/>
    <col min="15114" max="15360" width="9.140625" style="207"/>
    <col min="15361" max="15362" width="28.7109375" style="207" customWidth="1"/>
    <col min="15363" max="15364" width="9.140625" style="207"/>
    <col min="15365" max="15366" width="0" style="207" hidden="1" customWidth="1"/>
    <col min="15367" max="15367" width="17.140625" style="207" customWidth="1"/>
    <col min="15368" max="15368" width="16.140625" style="207" customWidth="1"/>
    <col min="15369" max="15369" width="19.85546875" style="207" customWidth="1"/>
    <col min="15370" max="15616" width="9.140625" style="207"/>
    <col min="15617" max="15618" width="28.7109375" style="207" customWidth="1"/>
    <col min="15619" max="15620" width="9.140625" style="207"/>
    <col min="15621" max="15622" width="0" style="207" hidden="1" customWidth="1"/>
    <col min="15623" max="15623" width="17.140625" style="207" customWidth="1"/>
    <col min="15624" max="15624" width="16.140625" style="207" customWidth="1"/>
    <col min="15625" max="15625" width="19.85546875" style="207" customWidth="1"/>
    <col min="15626" max="15872" width="9.140625" style="207"/>
    <col min="15873" max="15874" width="28.7109375" style="207" customWidth="1"/>
    <col min="15875" max="15876" width="9.140625" style="207"/>
    <col min="15877" max="15878" width="0" style="207" hidden="1" customWidth="1"/>
    <col min="15879" max="15879" width="17.140625" style="207" customWidth="1"/>
    <col min="15880" max="15880" width="16.140625" style="207" customWidth="1"/>
    <col min="15881" max="15881" width="19.85546875" style="207" customWidth="1"/>
    <col min="15882" max="16128" width="9.140625" style="207"/>
    <col min="16129" max="16130" width="28.7109375" style="207" customWidth="1"/>
    <col min="16131" max="16132" width="9.140625" style="207"/>
    <col min="16133" max="16134" width="0" style="207" hidden="1" customWidth="1"/>
    <col min="16135" max="16135" width="17.140625" style="207" customWidth="1"/>
    <col min="16136" max="16136" width="16.140625" style="207" customWidth="1"/>
    <col min="16137" max="16137" width="19.85546875" style="207" customWidth="1"/>
    <col min="16138" max="16384" width="9.140625" style="207"/>
  </cols>
  <sheetData>
    <row r="2" spans="1:9" ht="29.25" customHeight="1">
      <c r="A2" s="1200" t="s">
        <v>1242</v>
      </c>
      <c r="B2" s="1200"/>
      <c r="C2" s="1200"/>
      <c r="D2" s="1200"/>
      <c r="E2" s="1200"/>
      <c r="F2" s="1200"/>
      <c r="G2" s="1200"/>
      <c r="H2" s="1200"/>
      <c r="I2" s="1200"/>
    </row>
    <row r="4" spans="1:9" ht="93" customHeight="1">
      <c r="A4" s="212" t="s">
        <v>592</v>
      </c>
      <c r="B4" s="234" t="s">
        <v>647</v>
      </c>
      <c r="C4" s="234" t="s">
        <v>648</v>
      </c>
      <c r="D4" s="234" t="s">
        <v>594</v>
      </c>
      <c r="E4" s="227" t="s">
        <v>595</v>
      </c>
      <c r="F4" s="227" t="s">
        <v>596</v>
      </c>
      <c r="G4" s="234" t="s">
        <v>597</v>
      </c>
      <c r="H4" s="226" t="s">
        <v>598</v>
      </c>
      <c r="I4" s="226" t="s">
        <v>599</v>
      </c>
    </row>
    <row r="5" spans="1:9">
      <c r="A5" s="212" t="s">
        <v>649</v>
      </c>
      <c r="B5" s="228" t="s">
        <v>650</v>
      </c>
      <c r="C5" s="239">
        <v>0.45</v>
      </c>
      <c r="D5" s="215">
        <f>C5*12</f>
        <v>5.4</v>
      </c>
      <c r="E5" s="229">
        <v>18</v>
      </c>
      <c r="F5" s="229">
        <f>1.0658*1.0645*1.1136</f>
        <v>1.26</v>
      </c>
      <c r="G5" s="215">
        <f>E5*F5</f>
        <v>22.68</v>
      </c>
      <c r="H5" s="215">
        <f>D5*G5</f>
        <v>122.47</v>
      </c>
      <c r="I5" s="215"/>
    </row>
    <row r="6" spans="1:9">
      <c r="A6" s="212" t="s">
        <v>651</v>
      </c>
      <c r="B6" s="240" t="s">
        <v>652</v>
      </c>
      <c r="C6" s="239">
        <v>0.25</v>
      </c>
      <c r="D6" s="215">
        <f t="shared" ref="D6:D17" si="0">C6*12</f>
        <v>3</v>
      </c>
      <c r="E6" s="229">
        <v>13</v>
      </c>
      <c r="F6" s="229">
        <f t="shared" ref="F6:F17" si="1">1.0658*1.0645*1.1136</f>
        <v>1.26</v>
      </c>
      <c r="G6" s="215">
        <f>E6*F6</f>
        <v>16.38</v>
      </c>
      <c r="H6" s="215">
        <f>D6*G6</f>
        <v>49.14</v>
      </c>
      <c r="I6" s="215"/>
    </row>
    <row r="7" spans="1:9">
      <c r="A7" s="212" t="s">
        <v>653</v>
      </c>
      <c r="B7" s="228" t="s">
        <v>654</v>
      </c>
      <c r="C7" s="239">
        <v>0.5</v>
      </c>
      <c r="D7" s="215">
        <f t="shared" si="0"/>
        <v>6</v>
      </c>
      <c r="E7" s="229">
        <v>64</v>
      </c>
      <c r="F7" s="229">
        <f t="shared" si="1"/>
        <v>1.26</v>
      </c>
      <c r="G7" s="215">
        <f>E7*F7</f>
        <v>80.64</v>
      </c>
      <c r="H7" s="215">
        <f>D7*G7</f>
        <v>483.84</v>
      </c>
      <c r="I7" s="215"/>
    </row>
    <row r="8" spans="1:9">
      <c r="A8" s="212" t="s">
        <v>655</v>
      </c>
      <c r="B8" s="228" t="s">
        <v>656</v>
      </c>
      <c r="C8" s="239">
        <v>0.45</v>
      </c>
      <c r="D8" s="215">
        <f>C8*12</f>
        <v>5.4</v>
      </c>
      <c r="E8" s="229">
        <v>16</v>
      </c>
      <c r="F8" s="229">
        <f t="shared" si="1"/>
        <v>1.26</v>
      </c>
      <c r="G8" s="215">
        <f>E8*F8</f>
        <v>20.16</v>
      </c>
      <c r="H8" s="215">
        <f>D8*G8</f>
        <v>108.86</v>
      </c>
      <c r="I8" s="215"/>
    </row>
    <row r="9" spans="1:9">
      <c r="A9" s="212" t="s">
        <v>657</v>
      </c>
      <c r="B9" s="228" t="s">
        <v>658</v>
      </c>
      <c r="C9" s="239">
        <v>0.1</v>
      </c>
      <c r="D9" s="215">
        <f t="shared" si="0"/>
        <v>1.2</v>
      </c>
      <c r="E9" s="229">
        <v>15</v>
      </c>
      <c r="F9" s="229">
        <f t="shared" si="1"/>
        <v>1.26</v>
      </c>
      <c r="G9" s="215">
        <f t="shared" ref="G9:G17" si="2">E9*F9</f>
        <v>18.899999999999999</v>
      </c>
      <c r="H9" s="215">
        <f t="shared" ref="H9:H17" si="3">D9*G9</f>
        <v>22.68</v>
      </c>
      <c r="I9" s="215"/>
    </row>
    <row r="10" spans="1:9">
      <c r="A10" s="232" t="s">
        <v>659</v>
      </c>
      <c r="B10" s="228" t="s">
        <v>660</v>
      </c>
      <c r="C10" s="239">
        <v>0.05</v>
      </c>
      <c r="D10" s="215">
        <f t="shared" si="0"/>
        <v>0.6</v>
      </c>
      <c r="E10" s="229">
        <v>16</v>
      </c>
      <c r="F10" s="229">
        <f t="shared" si="1"/>
        <v>1.26</v>
      </c>
      <c r="G10" s="215">
        <f t="shared" si="2"/>
        <v>20.16</v>
      </c>
      <c r="H10" s="215">
        <f t="shared" si="3"/>
        <v>12.1</v>
      </c>
      <c r="I10" s="215"/>
    </row>
    <row r="11" spans="1:9">
      <c r="A11" s="212" t="s">
        <v>661</v>
      </c>
      <c r="B11" s="228" t="s">
        <v>662</v>
      </c>
      <c r="C11" s="239">
        <v>2.5000000000000001E-2</v>
      </c>
      <c r="D11" s="215">
        <f t="shared" si="0"/>
        <v>0.3</v>
      </c>
      <c r="E11" s="229">
        <v>15</v>
      </c>
      <c r="F11" s="229">
        <f t="shared" si="1"/>
        <v>1.26</v>
      </c>
      <c r="G11" s="215">
        <f t="shared" si="2"/>
        <v>18.899999999999999</v>
      </c>
      <c r="H11" s="215">
        <f t="shared" si="3"/>
        <v>5.67</v>
      </c>
      <c r="I11" s="215"/>
    </row>
    <row r="12" spans="1:9">
      <c r="A12" s="232" t="s">
        <v>663</v>
      </c>
      <c r="B12" s="228" t="s">
        <v>660</v>
      </c>
      <c r="C12" s="239">
        <v>0.05</v>
      </c>
      <c r="D12" s="215">
        <f t="shared" si="0"/>
        <v>0.6</v>
      </c>
      <c r="E12" s="229">
        <v>72</v>
      </c>
      <c r="F12" s="229">
        <f t="shared" si="1"/>
        <v>1.26</v>
      </c>
      <c r="G12" s="215">
        <f t="shared" si="2"/>
        <v>90.72</v>
      </c>
      <c r="H12" s="215">
        <f t="shared" si="3"/>
        <v>54.43</v>
      </c>
      <c r="I12" s="215"/>
    </row>
    <row r="13" spans="1:9">
      <c r="A13" s="232" t="s">
        <v>664</v>
      </c>
      <c r="B13" s="228" t="s">
        <v>665</v>
      </c>
      <c r="C13" s="239">
        <v>2.5000000000000001E-2</v>
      </c>
      <c r="D13" s="215">
        <f t="shared" si="0"/>
        <v>0.3</v>
      </c>
      <c r="E13" s="229">
        <v>51</v>
      </c>
      <c r="F13" s="229">
        <f t="shared" si="1"/>
        <v>1.26</v>
      </c>
      <c r="G13" s="215">
        <f t="shared" si="2"/>
        <v>64.260000000000005</v>
      </c>
      <c r="H13" s="215">
        <f t="shared" si="3"/>
        <v>19.28</v>
      </c>
      <c r="I13" s="215"/>
    </row>
    <row r="14" spans="1:9">
      <c r="A14" s="232" t="s">
        <v>666</v>
      </c>
      <c r="B14" s="228" t="s">
        <v>667</v>
      </c>
      <c r="C14" s="239">
        <v>1.7000000000000001E-2</v>
      </c>
      <c r="D14" s="215">
        <f t="shared" si="0"/>
        <v>0.2</v>
      </c>
      <c r="E14" s="229">
        <f>61+87</f>
        <v>148</v>
      </c>
      <c r="F14" s="229">
        <f t="shared" si="1"/>
        <v>1.26</v>
      </c>
      <c r="G14" s="215">
        <f t="shared" si="2"/>
        <v>186.48</v>
      </c>
      <c r="H14" s="215">
        <f t="shared" si="3"/>
        <v>37.299999999999997</v>
      </c>
      <c r="I14" s="215"/>
    </row>
    <row r="15" spans="1:9">
      <c r="A15" s="232" t="s">
        <v>668</v>
      </c>
      <c r="B15" s="228" t="s">
        <v>669</v>
      </c>
      <c r="C15" s="239">
        <v>0.05</v>
      </c>
      <c r="D15" s="215">
        <f t="shared" si="0"/>
        <v>0.6</v>
      </c>
      <c r="E15" s="229">
        <v>85</v>
      </c>
      <c r="F15" s="229">
        <f t="shared" si="1"/>
        <v>1.26</v>
      </c>
      <c r="G15" s="215">
        <f t="shared" si="2"/>
        <v>107.1</v>
      </c>
      <c r="H15" s="215">
        <f t="shared" si="3"/>
        <v>64.260000000000005</v>
      </c>
      <c r="I15" s="215"/>
    </row>
    <row r="16" spans="1:9">
      <c r="A16" s="232" t="s">
        <v>670</v>
      </c>
      <c r="B16" s="228" t="s">
        <v>669</v>
      </c>
      <c r="C16" s="239">
        <v>0.05</v>
      </c>
      <c r="D16" s="215">
        <f t="shared" si="0"/>
        <v>0.6</v>
      </c>
      <c r="E16" s="229">
        <v>95</v>
      </c>
      <c r="F16" s="229">
        <f t="shared" si="1"/>
        <v>1.26</v>
      </c>
      <c r="G16" s="215">
        <f t="shared" si="2"/>
        <v>119.7</v>
      </c>
      <c r="H16" s="215">
        <f t="shared" si="3"/>
        <v>71.819999999999993</v>
      </c>
      <c r="I16" s="215"/>
    </row>
    <row r="17" spans="1:9" ht="30">
      <c r="A17" s="232" t="s">
        <v>671</v>
      </c>
      <c r="B17" s="228" t="s">
        <v>672</v>
      </c>
      <c r="C17" s="239">
        <v>0.1</v>
      </c>
      <c r="D17" s="215">
        <f t="shared" si="0"/>
        <v>1.2</v>
      </c>
      <c r="E17" s="229">
        <v>100</v>
      </c>
      <c r="F17" s="229">
        <f t="shared" si="1"/>
        <v>1.26</v>
      </c>
      <c r="G17" s="215">
        <f t="shared" si="2"/>
        <v>126</v>
      </c>
      <c r="H17" s="215">
        <f t="shared" si="3"/>
        <v>151.19999999999999</v>
      </c>
      <c r="I17" s="215"/>
    </row>
    <row r="18" spans="1:9">
      <c r="A18" s="230" t="s">
        <v>36</v>
      </c>
      <c r="B18" s="230"/>
      <c r="C18" s="239"/>
      <c r="D18" s="215"/>
      <c r="E18" s="229"/>
      <c r="F18" s="229"/>
      <c r="G18" s="215"/>
      <c r="H18" s="223">
        <f>SUM(H5:H17)</f>
        <v>1203</v>
      </c>
      <c r="I18" s="223">
        <f>H18/12*4</f>
        <v>401</v>
      </c>
    </row>
    <row r="20" spans="1:9" ht="15.75" hidden="1">
      <c r="A20" s="241" t="s">
        <v>673</v>
      </c>
      <c r="B20" s="242"/>
      <c r="C20" s="243"/>
      <c r="D20" s="244"/>
      <c r="E20" s="245"/>
      <c r="F20" s="245"/>
      <c r="G20" s="246"/>
      <c r="H20" s="247">
        <v>1.0549999999999999</v>
      </c>
      <c r="I20" s="247">
        <v>1.0549999999999999</v>
      </c>
    </row>
    <row r="21" spans="1:9" ht="15.75" hidden="1">
      <c r="A21" s="241" t="s">
        <v>674</v>
      </c>
      <c r="B21" s="242"/>
      <c r="C21" s="243"/>
      <c r="D21" s="244"/>
      <c r="E21" s="245"/>
      <c r="F21" s="245"/>
      <c r="G21" s="246"/>
      <c r="H21" s="223">
        <f>H18*H20</f>
        <v>1269</v>
      </c>
      <c r="I21" s="223">
        <f>I18*I20</f>
        <v>423</v>
      </c>
    </row>
    <row r="22" spans="1:9" ht="15.75" hidden="1">
      <c r="A22" s="248" t="s">
        <v>675</v>
      </c>
      <c r="B22" s="242"/>
      <c r="C22" s="243"/>
      <c r="D22" s="244"/>
      <c r="E22" s="245"/>
      <c r="F22" s="245"/>
      <c r="G22" s="246"/>
      <c r="H22" s="249"/>
      <c r="I22" s="249"/>
    </row>
    <row r="23" spans="1:9" ht="15.75" hidden="1">
      <c r="A23" s="248" t="s">
        <v>676</v>
      </c>
      <c r="B23" s="242"/>
      <c r="C23" s="243"/>
      <c r="D23" s="244"/>
      <c r="E23" s="245"/>
      <c r="F23" s="245"/>
      <c r="G23" s="246"/>
      <c r="H23" s="223">
        <f>H21*H22</f>
        <v>0</v>
      </c>
      <c r="I23" s="223">
        <f>I21*I22</f>
        <v>0</v>
      </c>
    </row>
    <row r="24" spans="1:9">
      <c r="A24" s="207" t="s">
        <v>677</v>
      </c>
    </row>
    <row r="25" spans="1:9">
      <c r="A25" s="212" t="s">
        <v>649</v>
      </c>
      <c r="B25" s="228" t="s">
        <v>650</v>
      </c>
      <c r="C25" s="239">
        <v>0.45</v>
      </c>
      <c r="D25" s="215">
        <f t="shared" ref="D25:D32" si="4">C25*12</f>
        <v>5.4</v>
      </c>
      <c r="E25" s="229">
        <v>18</v>
      </c>
      <c r="F25" s="229">
        <f>1.0658*1.0645*1.1136</f>
        <v>1.26</v>
      </c>
      <c r="G25" s="215">
        <f t="shared" ref="G25:G32" si="5">E25*F25</f>
        <v>22.68</v>
      </c>
      <c r="H25" s="215">
        <f t="shared" ref="H25:H32" si="6">D25*G25</f>
        <v>122.47</v>
      </c>
      <c r="I25" s="215"/>
    </row>
    <row r="26" spans="1:9">
      <c r="A26" s="212" t="s">
        <v>651</v>
      </c>
      <c r="B26" s="240" t="s">
        <v>652</v>
      </c>
      <c r="C26" s="239">
        <v>0.25</v>
      </c>
      <c r="D26" s="215">
        <f t="shared" si="4"/>
        <v>3</v>
      </c>
      <c r="E26" s="229">
        <v>13</v>
      </c>
      <c r="F26" s="229">
        <f t="shared" ref="F26:F32" si="7">1.0658*1.0645*1.1136</f>
        <v>1.26</v>
      </c>
      <c r="G26" s="215">
        <f t="shared" si="5"/>
        <v>16.38</v>
      </c>
      <c r="H26" s="215">
        <f t="shared" si="6"/>
        <v>49.14</v>
      </c>
      <c r="I26" s="215"/>
    </row>
    <row r="27" spans="1:9">
      <c r="A27" s="212" t="s">
        <v>653</v>
      </c>
      <c r="B27" s="228" t="s">
        <v>654</v>
      </c>
      <c r="C27" s="239">
        <v>0.5</v>
      </c>
      <c r="D27" s="215">
        <f t="shared" si="4"/>
        <v>6</v>
      </c>
      <c r="E27" s="229">
        <v>64</v>
      </c>
      <c r="F27" s="229">
        <f t="shared" si="7"/>
        <v>1.26</v>
      </c>
      <c r="G27" s="215">
        <f t="shared" si="5"/>
        <v>80.64</v>
      </c>
      <c r="H27" s="215">
        <f t="shared" si="6"/>
        <v>483.84</v>
      </c>
      <c r="I27" s="215"/>
    </row>
    <row r="28" spans="1:9">
      <c r="A28" s="212" t="s">
        <v>655</v>
      </c>
      <c r="B28" s="228" t="s">
        <v>656</v>
      </c>
      <c r="C28" s="239">
        <v>0.45</v>
      </c>
      <c r="D28" s="215">
        <f t="shared" si="4"/>
        <v>5.4</v>
      </c>
      <c r="E28" s="229">
        <v>16</v>
      </c>
      <c r="F28" s="229">
        <f t="shared" si="7"/>
        <v>1.26</v>
      </c>
      <c r="G28" s="215">
        <f t="shared" si="5"/>
        <v>20.16</v>
      </c>
      <c r="H28" s="215">
        <f t="shared" si="6"/>
        <v>108.86</v>
      </c>
      <c r="I28" s="215"/>
    </row>
    <row r="29" spans="1:9">
      <c r="A29" s="212" t="s">
        <v>657</v>
      </c>
      <c r="B29" s="228" t="s">
        <v>658</v>
      </c>
      <c r="C29" s="239">
        <v>0.1</v>
      </c>
      <c r="D29" s="215">
        <f t="shared" si="4"/>
        <v>1.2</v>
      </c>
      <c r="E29" s="229">
        <v>15</v>
      </c>
      <c r="F29" s="229">
        <f t="shared" si="7"/>
        <v>1.26</v>
      </c>
      <c r="G29" s="215">
        <f t="shared" si="5"/>
        <v>18.899999999999999</v>
      </c>
      <c r="H29" s="215">
        <f t="shared" si="6"/>
        <v>22.68</v>
      </c>
      <c r="I29" s="215"/>
    </row>
    <row r="30" spans="1:9">
      <c r="A30" s="232" t="s">
        <v>659</v>
      </c>
      <c r="B30" s="228" t="s">
        <v>660</v>
      </c>
      <c r="C30" s="239">
        <v>0.05</v>
      </c>
      <c r="D30" s="215">
        <f t="shared" si="4"/>
        <v>0.6</v>
      </c>
      <c r="E30" s="229">
        <v>16</v>
      </c>
      <c r="F30" s="229">
        <f t="shared" si="7"/>
        <v>1.26</v>
      </c>
      <c r="G30" s="215">
        <f t="shared" si="5"/>
        <v>20.16</v>
      </c>
      <c r="H30" s="215">
        <f t="shared" si="6"/>
        <v>12.1</v>
      </c>
      <c r="I30" s="215"/>
    </row>
    <row r="31" spans="1:9">
      <c r="A31" s="212" t="s">
        <v>661</v>
      </c>
      <c r="B31" s="228" t="s">
        <v>662</v>
      </c>
      <c r="C31" s="239">
        <v>2.5000000000000001E-2</v>
      </c>
      <c r="D31" s="215">
        <f t="shared" si="4"/>
        <v>0.3</v>
      </c>
      <c r="E31" s="229">
        <v>15</v>
      </c>
      <c r="F31" s="229">
        <f t="shared" si="7"/>
        <v>1.26</v>
      </c>
      <c r="G31" s="215">
        <f t="shared" si="5"/>
        <v>18.899999999999999</v>
      </c>
      <c r="H31" s="215">
        <f t="shared" si="6"/>
        <v>5.67</v>
      </c>
      <c r="I31" s="215"/>
    </row>
    <row r="32" spans="1:9">
      <c r="A32" s="232" t="s">
        <v>663</v>
      </c>
      <c r="B32" s="228" t="s">
        <v>660</v>
      </c>
      <c r="C32" s="239">
        <v>0.05</v>
      </c>
      <c r="D32" s="215">
        <f t="shared" si="4"/>
        <v>0.6</v>
      </c>
      <c r="E32" s="229">
        <v>72</v>
      </c>
      <c r="F32" s="229">
        <f t="shared" si="7"/>
        <v>1.26</v>
      </c>
      <c r="G32" s="215">
        <f t="shared" si="5"/>
        <v>90.72</v>
      </c>
      <c r="H32" s="215">
        <f t="shared" si="6"/>
        <v>54.43</v>
      </c>
      <c r="I32" s="215"/>
    </row>
    <row r="33" spans="1:9">
      <c r="A33" s="230" t="s">
        <v>36</v>
      </c>
      <c r="B33" s="230"/>
      <c r="C33" s="239"/>
      <c r="D33" s="215"/>
      <c r="E33" s="229"/>
      <c r="F33" s="229"/>
      <c r="G33" s="215"/>
      <c r="H33" s="223">
        <f>SUM(H25:H32)</f>
        <v>859</v>
      </c>
      <c r="I33" s="215">
        <f>H33/12*4</f>
        <v>286.33</v>
      </c>
    </row>
  </sheetData>
  <mergeCells count="1">
    <mergeCell ref="A2:I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R75"/>
  <sheetViews>
    <sheetView view="pageBreakPreview" zoomScale="75" zoomScaleSheetLayoutView="75" workbookViewId="0">
      <pane xSplit="1" ySplit="10" topLeftCell="AB56" activePane="bottomRight" state="frozen"/>
      <selection activeCell="BV34" sqref="BV34"/>
      <selection pane="topRight" activeCell="BV34" sqref="BV34"/>
      <selection pane="bottomLeft" activeCell="BV34" sqref="BV34"/>
      <selection pane="bottomRight" activeCell="AN62" sqref="AN62"/>
    </sheetView>
  </sheetViews>
  <sheetFormatPr defaultColWidth="8.7109375" defaultRowHeight="15"/>
  <cols>
    <col min="1" max="1" width="18.42578125" style="463" customWidth="1"/>
    <col min="2" max="2" width="12.28515625" style="463" customWidth="1"/>
    <col min="3" max="3" width="10.5703125" style="463" bestFit="1" customWidth="1"/>
    <col min="4" max="4" width="14" style="463" customWidth="1"/>
    <col min="5" max="5" width="15.42578125" style="463" bestFit="1" customWidth="1"/>
    <col min="6" max="6" width="14" style="463" bestFit="1" customWidth="1"/>
    <col min="7" max="8" width="15.42578125" style="463" bestFit="1" customWidth="1"/>
    <col min="9" max="9" width="14" style="463" bestFit="1" customWidth="1"/>
    <col min="10" max="10" width="15.42578125" style="463" bestFit="1" customWidth="1"/>
    <col min="11" max="11" width="15.42578125" style="463" customWidth="1"/>
    <col min="12" max="13" width="15.42578125" style="463" bestFit="1" customWidth="1"/>
    <col min="14" max="16" width="15.42578125" style="463" customWidth="1"/>
    <col min="17" max="17" width="12.28515625" style="463" customWidth="1"/>
    <col min="18" max="18" width="10.5703125" style="463" bestFit="1" customWidth="1"/>
    <col min="19" max="19" width="14" style="463" customWidth="1"/>
    <col min="20" max="20" width="15.42578125" style="463" bestFit="1" customWidth="1"/>
    <col min="21" max="21" width="14" style="463" bestFit="1" customWidth="1"/>
    <col min="22" max="23" width="15.42578125" style="463" bestFit="1" customWidth="1"/>
    <col min="24" max="24" width="14" style="463" bestFit="1" customWidth="1"/>
    <col min="25" max="25" width="15.42578125" style="463" bestFit="1" customWidth="1"/>
    <col min="26" max="26" width="15.42578125" style="463" customWidth="1"/>
    <col min="27" max="28" width="15.42578125" style="463" bestFit="1" customWidth="1"/>
    <col min="29" max="31" width="15.42578125" style="463" customWidth="1"/>
    <col min="32" max="32" width="8.7109375" style="463"/>
    <col min="33" max="33" width="15.42578125" style="463" customWidth="1"/>
    <col min="34" max="34" width="8.7109375" style="463"/>
    <col min="35" max="43" width="15.42578125" style="463" customWidth="1"/>
    <col min="44" max="44" width="15.42578125" style="463" hidden="1" customWidth="1"/>
    <col min="45" max="16384" width="8.7109375" style="463"/>
  </cols>
  <sheetData>
    <row r="1" spans="1:44" hidden="1"/>
    <row r="2" spans="1:44" ht="18.75">
      <c r="B2" s="1208"/>
      <c r="C2" s="1208"/>
      <c r="D2" s="1208"/>
      <c r="E2" s="1208"/>
      <c r="F2" s="1208"/>
      <c r="G2" s="558"/>
      <c r="H2" s="558"/>
      <c r="I2" s="558"/>
      <c r="J2" s="558"/>
      <c r="K2" s="1208"/>
      <c r="L2" s="1208"/>
      <c r="M2" s="1208"/>
      <c r="Q2" s="1208"/>
      <c r="R2" s="1208"/>
      <c r="S2" s="1208"/>
      <c r="T2" s="1208"/>
      <c r="U2" s="1208"/>
      <c r="V2" s="558"/>
      <c r="W2" s="558"/>
      <c r="X2" s="558"/>
      <c r="Y2" s="558"/>
      <c r="Z2" s="1208"/>
      <c r="AA2" s="1208"/>
      <c r="AB2" s="1208"/>
    </row>
    <row r="3" spans="1:44" ht="15.75">
      <c r="A3" s="1207" t="s">
        <v>1104</v>
      </c>
      <c r="B3" s="1207"/>
      <c r="C3" s="1207"/>
      <c r="D3" s="1207"/>
      <c r="E3" s="1207"/>
      <c r="F3" s="1207"/>
      <c r="G3" s="1207"/>
      <c r="H3" s="1207"/>
      <c r="I3" s="1207"/>
      <c r="J3" s="1207"/>
      <c r="K3" s="1207"/>
      <c r="L3" s="1207"/>
      <c r="M3" s="1207"/>
      <c r="N3" s="1207"/>
      <c r="O3" s="1207"/>
      <c r="P3" s="1207"/>
    </row>
    <row r="4" spans="1:44" ht="15.75">
      <c r="A4" s="1207" t="s">
        <v>1105</v>
      </c>
      <c r="B4" s="1207"/>
      <c r="C4" s="1207"/>
      <c r="D4" s="1207"/>
      <c r="E4" s="1207"/>
      <c r="F4" s="1207"/>
      <c r="G4" s="1207"/>
      <c r="H4" s="1207"/>
      <c r="I4" s="1207"/>
      <c r="J4" s="1207"/>
      <c r="K4" s="1207"/>
      <c r="L4" s="1207"/>
      <c r="M4" s="1207"/>
      <c r="N4" s="1207"/>
      <c r="O4" s="1207"/>
      <c r="P4" s="1207"/>
    </row>
    <row r="5" spans="1:44" ht="15.75">
      <c r="A5" s="1207" t="s">
        <v>1106</v>
      </c>
      <c r="B5" s="1207"/>
      <c r="C5" s="1207"/>
      <c r="D5" s="1207"/>
      <c r="E5" s="1207"/>
      <c r="F5" s="1207"/>
      <c r="G5" s="1207"/>
      <c r="H5" s="1207"/>
      <c r="I5" s="1207"/>
      <c r="J5" s="1207"/>
      <c r="K5" s="1207"/>
      <c r="L5" s="1207"/>
      <c r="M5" s="1207"/>
      <c r="N5" s="1207"/>
      <c r="O5" s="1207"/>
      <c r="P5" s="1207"/>
    </row>
    <row r="6" spans="1:44" ht="15.75">
      <c r="A6" s="1209" t="s">
        <v>1107</v>
      </c>
      <c r="B6" s="1209"/>
      <c r="C6" s="1209"/>
      <c r="D6" s="1209"/>
      <c r="E6" s="1209"/>
      <c r="F6" s="1209"/>
      <c r="G6" s="1209"/>
      <c r="H6" s="1209"/>
      <c r="I6" s="1209"/>
      <c r="J6" s="1209"/>
      <c r="K6" s="1209"/>
      <c r="L6" s="1209"/>
      <c r="M6" s="1209"/>
      <c r="N6" s="1209"/>
      <c r="O6" s="1209"/>
      <c r="P6" s="1209"/>
      <c r="AO6" s="1210" t="s">
        <v>1108</v>
      </c>
      <c r="AP6" s="1210"/>
      <c r="AQ6" s="1210"/>
      <c r="AR6" s="559"/>
    </row>
    <row r="7" spans="1:44" ht="15.75">
      <c r="A7" s="1211" t="s">
        <v>1005</v>
      </c>
      <c r="B7" s="1211"/>
      <c r="C7" s="1211"/>
      <c r="D7" s="1211"/>
      <c r="E7" s="1211"/>
      <c r="F7" s="1211"/>
      <c r="G7" s="1211"/>
      <c r="H7" s="1211"/>
      <c r="I7" s="1211"/>
      <c r="J7" s="1211"/>
      <c r="K7" s="1211"/>
      <c r="L7" s="1211"/>
      <c r="M7" s="1211"/>
      <c r="N7" s="1211"/>
      <c r="O7" s="1211"/>
      <c r="P7" s="1211"/>
      <c r="AI7" s="1212" t="s">
        <v>1153</v>
      </c>
      <c r="AJ7" s="1213"/>
      <c r="AK7" s="1214"/>
      <c r="AL7" s="1215" t="s">
        <v>1109</v>
      </c>
      <c r="AM7" s="1216"/>
      <c r="AN7" s="1217"/>
      <c r="AO7" s="1212" t="s">
        <v>1327</v>
      </c>
      <c r="AP7" s="1213"/>
      <c r="AQ7" s="1214"/>
      <c r="AR7" s="559"/>
    </row>
    <row r="8" spans="1:44" ht="32.25" customHeight="1">
      <c r="A8" s="1221" t="s">
        <v>1092</v>
      </c>
      <c r="B8" s="1222" t="s">
        <v>1110</v>
      </c>
      <c r="C8" s="1223"/>
      <c r="D8" s="1223"/>
      <c r="E8" s="1223"/>
      <c r="F8" s="1223"/>
      <c r="G8" s="1224"/>
      <c r="H8" s="1222" t="s">
        <v>1111</v>
      </c>
      <c r="I8" s="1223"/>
      <c r="J8" s="1224"/>
      <c r="K8" s="1225" t="s">
        <v>1112</v>
      </c>
      <c r="L8" s="1226"/>
      <c r="M8" s="1227"/>
      <c r="N8" s="1228" t="s">
        <v>1113</v>
      </c>
      <c r="O8" s="1229"/>
      <c r="P8" s="1230"/>
      <c r="Q8" s="1231" t="s">
        <v>1114</v>
      </c>
      <c r="R8" s="1223"/>
      <c r="S8" s="1223"/>
      <c r="T8" s="1223"/>
      <c r="U8" s="1223"/>
      <c r="V8" s="1224"/>
      <c r="W8" s="1222" t="s">
        <v>1111</v>
      </c>
      <c r="X8" s="1223"/>
      <c r="Y8" s="1224"/>
      <c r="Z8" s="1225" t="s">
        <v>1112</v>
      </c>
      <c r="AA8" s="1226"/>
      <c r="AB8" s="1227"/>
      <c r="AC8" s="1228" t="s">
        <v>1113</v>
      </c>
      <c r="AD8" s="1229"/>
      <c r="AE8" s="1230"/>
      <c r="AG8" s="560" t="s">
        <v>1115</v>
      </c>
      <c r="AI8" s="1218" t="s">
        <v>1116</v>
      </c>
      <c r="AJ8" s="1219"/>
      <c r="AK8" s="1220"/>
      <c r="AL8" s="1232" t="s">
        <v>1116</v>
      </c>
      <c r="AM8" s="1233"/>
      <c r="AN8" s="1234"/>
      <c r="AO8" s="1218" t="s">
        <v>1116</v>
      </c>
      <c r="AP8" s="1219"/>
      <c r="AQ8" s="1220"/>
      <c r="AR8" s="561"/>
    </row>
    <row r="9" spans="1:44" s="571" customFormat="1" ht="134.25" customHeight="1">
      <c r="A9" s="1221"/>
      <c r="B9" s="562" t="s">
        <v>1117</v>
      </c>
      <c r="C9" s="563" t="s">
        <v>1118</v>
      </c>
      <c r="D9" s="564" t="s">
        <v>1119</v>
      </c>
      <c r="E9" s="565" t="s">
        <v>1093</v>
      </c>
      <c r="F9" s="566" t="s">
        <v>1094</v>
      </c>
      <c r="G9" s="567" t="s">
        <v>1120</v>
      </c>
      <c r="H9" s="565" t="s">
        <v>1121</v>
      </c>
      <c r="I9" s="566" t="s">
        <v>1094</v>
      </c>
      <c r="J9" s="567" t="s">
        <v>1122</v>
      </c>
      <c r="K9" s="568" t="s">
        <v>1123</v>
      </c>
      <c r="L9" s="569" t="s">
        <v>1094</v>
      </c>
      <c r="M9" s="568" t="s">
        <v>1124</v>
      </c>
      <c r="N9" s="570" t="s">
        <v>1093</v>
      </c>
      <c r="O9" s="570" t="s">
        <v>1094</v>
      </c>
      <c r="P9" s="570" t="s">
        <v>1120</v>
      </c>
      <c r="Q9" s="562" t="s">
        <v>1117</v>
      </c>
      <c r="R9" s="563" t="s">
        <v>1118</v>
      </c>
      <c r="S9" s="564" t="s">
        <v>1125</v>
      </c>
      <c r="T9" s="565" t="s">
        <v>1093</v>
      </c>
      <c r="U9" s="566" t="s">
        <v>1094</v>
      </c>
      <c r="V9" s="567" t="s">
        <v>1120</v>
      </c>
      <c r="W9" s="565" t="s">
        <v>1121</v>
      </c>
      <c r="X9" s="566" t="s">
        <v>1094</v>
      </c>
      <c r="Y9" s="567" t="s">
        <v>1122</v>
      </c>
      <c r="Z9" s="568" t="s">
        <v>1123</v>
      </c>
      <c r="AA9" s="569" t="s">
        <v>1094</v>
      </c>
      <c r="AB9" s="568" t="s">
        <v>1124</v>
      </c>
      <c r="AC9" s="570" t="s">
        <v>1093</v>
      </c>
      <c r="AD9" s="570" t="s">
        <v>1094</v>
      </c>
      <c r="AE9" s="570" t="s">
        <v>1120</v>
      </c>
      <c r="AG9" s="570" t="s">
        <v>1126</v>
      </c>
      <c r="AI9" s="572" t="s">
        <v>1093</v>
      </c>
      <c r="AJ9" s="572" t="s">
        <v>1094</v>
      </c>
      <c r="AK9" s="572" t="s">
        <v>1120</v>
      </c>
      <c r="AL9" s="568" t="s">
        <v>1093</v>
      </c>
      <c r="AM9" s="568" t="s">
        <v>1094</v>
      </c>
      <c r="AN9" s="568" t="s">
        <v>1120</v>
      </c>
      <c r="AO9" s="572" t="s">
        <v>1093</v>
      </c>
      <c r="AP9" s="572" t="s">
        <v>1094</v>
      </c>
      <c r="AQ9" s="572" t="s">
        <v>1120</v>
      </c>
      <c r="AR9" s="573" t="s">
        <v>1127</v>
      </c>
    </row>
    <row r="10" spans="1:44" s="575" customFormat="1" ht="27.75" customHeight="1">
      <c r="A10" s="574">
        <v>1</v>
      </c>
      <c r="B10" s="574" t="s">
        <v>1128</v>
      </c>
      <c r="C10" s="574" t="s">
        <v>1129</v>
      </c>
      <c r="D10" s="574" t="s">
        <v>1130</v>
      </c>
      <c r="E10" s="574" t="s">
        <v>1131</v>
      </c>
      <c r="F10" s="574" t="s">
        <v>1132</v>
      </c>
      <c r="G10" s="574" t="s">
        <v>1133</v>
      </c>
      <c r="H10" s="574" t="s">
        <v>1134</v>
      </c>
      <c r="I10" s="574" t="s">
        <v>1135</v>
      </c>
      <c r="J10" s="574" t="s">
        <v>1136</v>
      </c>
      <c r="K10" s="574" t="s">
        <v>1137</v>
      </c>
      <c r="L10" s="574" t="s">
        <v>1138</v>
      </c>
      <c r="M10" s="574" t="s">
        <v>1139</v>
      </c>
      <c r="N10" s="574" t="s">
        <v>1140</v>
      </c>
      <c r="O10" s="574" t="s">
        <v>1141</v>
      </c>
      <c r="P10" s="574" t="s">
        <v>1142</v>
      </c>
      <c r="Q10" s="574" t="s">
        <v>1128</v>
      </c>
      <c r="R10" s="574" t="s">
        <v>1129</v>
      </c>
      <c r="S10" s="574" t="s">
        <v>1130</v>
      </c>
      <c r="T10" s="574" t="s">
        <v>1131</v>
      </c>
      <c r="U10" s="574" t="s">
        <v>1132</v>
      </c>
      <c r="V10" s="574" t="s">
        <v>1133</v>
      </c>
      <c r="W10" s="574" t="s">
        <v>1134</v>
      </c>
      <c r="X10" s="574" t="s">
        <v>1135</v>
      </c>
      <c r="Y10" s="574" t="s">
        <v>1136</v>
      </c>
      <c r="Z10" s="574" t="s">
        <v>1137</v>
      </c>
      <c r="AA10" s="574" t="s">
        <v>1138</v>
      </c>
      <c r="AB10" s="574" t="s">
        <v>1139</v>
      </c>
      <c r="AC10" s="574" t="s">
        <v>1140</v>
      </c>
      <c r="AD10" s="574" t="s">
        <v>1141</v>
      </c>
      <c r="AE10" s="574" t="s">
        <v>1142</v>
      </c>
      <c r="AG10" s="574"/>
      <c r="AI10" s="574" t="s">
        <v>1149</v>
      </c>
      <c r="AJ10" s="574" t="s">
        <v>1150</v>
      </c>
      <c r="AK10" s="574" t="s">
        <v>1143</v>
      </c>
      <c r="AL10" s="574" t="s">
        <v>1147</v>
      </c>
      <c r="AM10" s="574" t="s">
        <v>1148</v>
      </c>
      <c r="AN10" s="574" t="s">
        <v>1144</v>
      </c>
      <c r="AO10" s="574" t="s">
        <v>1151</v>
      </c>
      <c r="AP10" s="574" t="s">
        <v>1152</v>
      </c>
      <c r="AQ10" s="574" t="s">
        <v>1145</v>
      </c>
      <c r="AR10" s="574"/>
    </row>
    <row r="11" spans="1:44" ht="15" customHeight="1">
      <c r="A11" s="576" t="s">
        <v>695</v>
      </c>
      <c r="B11" s="577">
        <v>19.25</v>
      </c>
      <c r="C11" s="577">
        <v>3</v>
      </c>
      <c r="D11" s="578">
        <f>B11*11280*1</f>
        <v>217140</v>
      </c>
      <c r="E11" s="578">
        <f t="shared" ref="E11:E66" si="0">D11*12</f>
        <v>2605680</v>
      </c>
      <c r="F11" s="578">
        <f t="shared" ref="F11:F66" si="1">E11*0.302</f>
        <v>786915.36</v>
      </c>
      <c r="G11" s="578">
        <f>E11+F11</f>
        <v>3392595.36</v>
      </c>
      <c r="H11" s="578">
        <f>C11*11280*12*0.085</f>
        <v>34516.800000000003</v>
      </c>
      <c r="I11" s="578">
        <f t="shared" ref="I11:I66" si="2">H11*0.302</f>
        <v>10424.07</v>
      </c>
      <c r="J11" s="578">
        <f>H11+I11</f>
        <v>44940.87</v>
      </c>
      <c r="K11" s="578">
        <f t="shared" ref="K11:K66" si="3">C11*927.6*12</f>
        <v>33393.599999999999</v>
      </c>
      <c r="L11" s="578">
        <f t="shared" ref="L11:L66" si="4">K11*0.302</f>
        <v>10084.870000000001</v>
      </c>
      <c r="M11" s="578">
        <f t="shared" ref="M11:M66" si="5">K11+L11</f>
        <v>43478.47</v>
      </c>
      <c r="N11" s="579">
        <f t="shared" ref="N11:O42" si="6">E11+H11+K11</f>
        <v>2673590.4</v>
      </c>
      <c r="O11" s="579">
        <f t="shared" si="6"/>
        <v>807424.3</v>
      </c>
      <c r="P11" s="579">
        <f t="shared" ref="P11:P66" si="7">N11+O11</f>
        <v>3481014.7</v>
      </c>
      <c r="Q11" s="577">
        <v>19.25</v>
      </c>
      <c r="R11" s="577">
        <v>3</v>
      </c>
      <c r="S11" s="578">
        <f>Q11*12130*1</f>
        <v>233502.5</v>
      </c>
      <c r="T11" s="578">
        <f t="shared" ref="T11:T66" si="8">S11*12</f>
        <v>2802030</v>
      </c>
      <c r="U11" s="578">
        <f t="shared" ref="U11:U66" si="9">T11*0.302</f>
        <v>846213.06</v>
      </c>
      <c r="V11" s="578">
        <f>T11+U11</f>
        <v>3648243.06</v>
      </c>
      <c r="W11" s="578">
        <f>R11*11280*12*0.085</f>
        <v>34516.800000000003</v>
      </c>
      <c r="X11" s="578">
        <f t="shared" ref="X11:X66" si="10">W11*0.302</f>
        <v>10424.07</v>
      </c>
      <c r="Y11" s="578">
        <f>W11+X11</f>
        <v>44940.87</v>
      </c>
      <c r="Z11" s="578">
        <f t="shared" ref="Z11:Z66" si="11">R11*927.6*12</f>
        <v>33393.599999999999</v>
      </c>
      <c r="AA11" s="578">
        <f t="shared" ref="AA11:AA66" si="12">Z11*0.302</f>
        <v>10084.870000000001</v>
      </c>
      <c r="AB11" s="578">
        <f t="shared" ref="AB11:AB66" si="13">Z11+AA11</f>
        <v>43478.47</v>
      </c>
      <c r="AC11" s="579">
        <f t="shared" ref="AC11:AD66" si="14">T11+W11+Z11</f>
        <v>2869940.4</v>
      </c>
      <c r="AD11" s="579">
        <f t="shared" si="14"/>
        <v>866722</v>
      </c>
      <c r="AE11" s="579">
        <f t="shared" ref="AE11:AE66" si="15">AC11+AD11</f>
        <v>3736662.4</v>
      </c>
      <c r="AG11" s="579">
        <f>AE11-P11</f>
        <v>255647.7</v>
      </c>
      <c r="AI11" s="580">
        <f>MROUND(E11,1)</f>
        <v>2605680</v>
      </c>
      <c r="AJ11" s="580">
        <f>MROUND(F11,1)</f>
        <v>786915</v>
      </c>
      <c r="AK11" s="580">
        <f t="shared" ref="AK11:AK66" si="16">AI11+AJ11</f>
        <v>3392595</v>
      </c>
      <c r="AL11" s="581">
        <f t="shared" ref="AL11:AN26" si="17">AC11-AI11</f>
        <v>264260</v>
      </c>
      <c r="AM11" s="581">
        <f t="shared" si="17"/>
        <v>79807</v>
      </c>
      <c r="AN11" s="581">
        <f t="shared" si="17"/>
        <v>344067</v>
      </c>
      <c r="AO11" s="582">
        <f t="shared" ref="AO11:AP26" si="18">MROUND(AL11,100)</f>
        <v>264300</v>
      </c>
      <c r="AP11" s="582">
        <f t="shared" si="18"/>
        <v>79800</v>
      </c>
      <c r="AQ11" s="583">
        <f t="shared" ref="AQ11:AQ66" si="19">AO11+AP11</f>
        <v>344100</v>
      </c>
      <c r="AR11" s="584">
        <f>AQ11-'[2]211,213(сады-1чт)'!AQ11</f>
        <v>-4826400</v>
      </c>
    </row>
    <row r="12" spans="1:44" ht="15" customHeight="1">
      <c r="A12" s="586" t="s">
        <v>696</v>
      </c>
      <c r="B12" s="577">
        <v>36.5</v>
      </c>
      <c r="C12" s="577">
        <v>9</v>
      </c>
      <c r="D12" s="578">
        <f t="shared" ref="D12:D66" si="20">B12*11280*1</f>
        <v>411720</v>
      </c>
      <c r="E12" s="578">
        <f t="shared" si="0"/>
        <v>4940640</v>
      </c>
      <c r="F12" s="578">
        <f t="shared" si="1"/>
        <v>1492073.28</v>
      </c>
      <c r="G12" s="578">
        <f t="shared" ref="G12:G66" si="21">E12+F12</f>
        <v>6432713.2800000003</v>
      </c>
      <c r="H12" s="578">
        <f t="shared" ref="H12:H66" si="22">C12*11280*12*0.085</f>
        <v>103550.39999999999</v>
      </c>
      <c r="I12" s="578">
        <f t="shared" si="2"/>
        <v>31272.22</v>
      </c>
      <c r="J12" s="578">
        <f t="shared" ref="J12:J66" si="23">H12+I12</f>
        <v>134822.62</v>
      </c>
      <c r="K12" s="578">
        <f t="shared" si="3"/>
        <v>100180.8</v>
      </c>
      <c r="L12" s="578">
        <f t="shared" si="4"/>
        <v>30254.6</v>
      </c>
      <c r="M12" s="578">
        <f t="shared" si="5"/>
        <v>130435.4</v>
      </c>
      <c r="N12" s="579">
        <f t="shared" si="6"/>
        <v>5144371.2000000002</v>
      </c>
      <c r="O12" s="579">
        <f t="shared" si="6"/>
        <v>1553600.1</v>
      </c>
      <c r="P12" s="579">
        <f t="shared" si="7"/>
        <v>6697971.2999999998</v>
      </c>
      <c r="Q12" s="577">
        <v>36.5</v>
      </c>
      <c r="R12" s="577">
        <v>9</v>
      </c>
      <c r="S12" s="578">
        <f t="shared" ref="S12:S66" si="24">Q12*12130*1</f>
        <v>442745</v>
      </c>
      <c r="T12" s="578">
        <f t="shared" si="8"/>
        <v>5312940</v>
      </c>
      <c r="U12" s="578">
        <f t="shared" si="9"/>
        <v>1604507.88</v>
      </c>
      <c r="V12" s="578">
        <f t="shared" ref="V12:V66" si="25">T12+U12</f>
        <v>6917447.8799999999</v>
      </c>
      <c r="W12" s="578">
        <f t="shared" ref="W12:W66" si="26">R12*11280*12*0.085</f>
        <v>103550.39999999999</v>
      </c>
      <c r="X12" s="578">
        <f t="shared" si="10"/>
        <v>31272.22</v>
      </c>
      <c r="Y12" s="578">
        <f t="shared" ref="Y12:Y66" si="27">W12+X12</f>
        <v>134822.62</v>
      </c>
      <c r="Z12" s="578">
        <f t="shared" si="11"/>
        <v>100180.8</v>
      </c>
      <c r="AA12" s="578">
        <f t="shared" si="12"/>
        <v>30254.6</v>
      </c>
      <c r="AB12" s="578">
        <f t="shared" si="13"/>
        <v>130435.4</v>
      </c>
      <c r="AC12" s="579">
        <f t="shared" si="14"/>
        <v>5516671.2000000002</v>
      </c>
      <c r="AD12" s="579">
        <f t="shared" si="14"/>
        <v>1666034.7</v>
      </c>
      <c r="AE12" s="579">
        <f t="shared" si="15"/>
        <v>7182705.9000000004</v>
      </c>
      <c r="AG12" s="579">
        <f t="shared" ref="AG12:AG66" si="28">AE12-P12</f>
        <v>484734.6</v>
      </c>
      <c r="AI12" s="580">
        <f t="shared" ref="AI12:AJ65" si="29">MROUND(E12,1)</f>
        <v>4940640</v>
      </c>
      <c r="AJ12" s="580">
        <f t="shared" si="29"/>
        <v>1492073</v>
      </c>
      <c r="AK12" s="580">
        <f t="shared" si="16"/>
        <v>6432713</v>
      </c>
      <c r="AL12" s="581">
        <f t="shared" si="17"/>
        <v>576031</v>
      </c>
      <c r="AM12" s="581">
        <f t="shared" si="17"/>
        <v>173962</v>
      </c>
      <c r="AN12" s="581">
        <f t="shared" si="17"/>
        <v>749993</v>
      </c>
      <c r="AO12" s="582">
        <f t="shared" si="18"/>
        <v>576000</v>
      </c>
      <c r="AP12" s="582">
        <f t="shared" si="18"/>
        <v>174000</v>
      </c>
      <c r="AQ12" s="582">
        <f t="shared" si="19"/>
        <v>750000</v>
      </c>
      <c r="AR12" s="584">
        <f>AQ12-'[2]211,213(сады-1чт)'!AQ12</f>
        <v>0</v>
      </c>
    </row>
    <row r="13" spans="1:44" ht="15" customHeight="1">
      <c r="A13" s="586" t="s">
        <v>697</v>
      </c>
      <c r="B13" s="577">
        <v>20.5</v>
      </c>
      <c r="C13" s="577">
        <v>4</v>
      </c>
      <c r="D13" s="578">
        <f t="shared" si="20"/>
        <v>231240</v>
      </c>
      <c r="E13" s="578">
        <f t="shared" si="0"/>
        <v>2774880</v>
      </c>
      <c r="F13" s="578">
        <f t="shared" si="1"/>
        <v>838013.76</v>
      </c>
      <c r="G13" s="578">
        <f t="shared" si="21"/>
        <v>3612893.76</v>
      </c>
      <c r="H13" s="578">
        <f t="shared" si="22"/>
        <v>46022.400000000001</v>
      </c>
      <c r="I13" s="578">
        <f t="shared" si="2"/>
        <v>13898.76</v>
      </c>
      <c r="J13" s="578">
        <f t="shared" si="23"/>
        <v>59921.16</v>
      </c>
      <c r="K13" s="578">
        <f t="shared" si="3"/>
        <v>44524.800000000003</v>
      </c>
      <c r="L13" s="578">
        <f t="shared" si="4"/>
        <v>13446.49</v>
      </c>
      <c r="M13" s="578">
        <f t="shared" si="5"/>
        <v>57971.29</v>
      </c>
      <c r="N13" s="579">
        <f t="shared" si="6"/>
        <v>2865427.2</v>
      </c>
      <c r="O13" s="579">
        <f t="shared" si="6"/>
        <v>865359.01</v>
      </c>
      <c r="P13" s="579">
        <f t="shared" si="7"/>
        <v>3730786.21</v>
      </c>
      <c r="Q13" s="577">
        <v>20.5</v>
      </c>
      <c r="R13" s="577">
        <v>4</v>
      </c>
      <c r="S13" s="578">
        <f t="shared" si="24"/>
        <v>248665</v>
      </c>
      <c r="T13" s="578">
        <f t="shared" si="8"/>
        <v>2983980</v>
      </c>
      <c r="U13" s="578">
        <f t="shared" si="9"/>
        <v>901161.96</v>
      </c>
      <c r="V13" s="578">
        <f t="shared" si="25"/>
        <v>3885141.96</v>
      </c>
      <c r="W13" s="578">
        <f t="shared" si="26"/>
        <v>46022.400000000001</v>
      </c>
      <c r="X13" s="578">
        <f t="shared" si="10"/>
        <v>13898.76</v>
      </c>
      <c r="Y13" s="578">
        <f t="shared" si="27"/>
        <v>59921.16</v>
      </c>
      <c r="Z13" s="578">
        <f t="shared" si="11"/>
        <v>44524.800000000003</v>
      </c>
      <c r="AA13" s="578">
        <f t="shared" si="12"/>
        <v>13446.49</v>
      </c>
      <c r="AB13" s="578">
        <f t="shared" si="13"/>
        <v>57971.29</v>
      </c>
      <c r="AC13" s="579">
        <f t="shared" si="14"/>
        <v>3074527.2</v>
      </c>
      <c r="AD13" s="579">
        <f t="shared" si="14"/>
        <v>928507.21</v>
      </c>
      <c r="AE13" s="579">
        <f t="shared" si="15"/>
        <v>4003034.41</v>
      </c>
      <c r="AG13" s="579">
        <f t="shared" si="28"/>
        <v>272248.2</v>
      </c>
      <c r="AI13" s="580">
        <f t="shared" si="29"/>
        <v>2774880</v>
      </c>
      <c r="AJ13" s="580">
        <f t="shared" si="29"/>
        <v>838014</v>
      </c>
      <c r="AK13" s="580">
        <f t="shared" si="16"/>
        <v>3612894</v>
      </c>
      <c r="AL13" s="581">
        <f t="shared" si="17"/>
        <v>299647</v>
      </c>
      <c r="AM13" s="581">
        <f t="shared" si="17"/>
        <v>90493</v>
      </c>
      <c r="AN13" s="581">
        <f t="shared" si="17"/>
        <v>390140</v>
      </c>
      <c r="AO13" s="582">
        <f t="shared" si="18"/>
        <v>299600</v>
      </c>
      <c r="AP13" s="582">
        <f t="shared" si="18"/>
        <v>90500</v>
      </c>
      <c r="AQ13" s="582">
        <f t="shared" si="19"/>
        <v>390100</v>
      </c>
      <c r="AR13" s="584">
        <f>AQ13-'[2]211,213(сады-1чт)'!AQ13</f>
        <v>0</v>
      </c>
    </row>
    <row r="14" spans="1:44" ht="15" customHeight="1">
      <c r="A14" s="576" t="s">
        <v>698</v>
      </c>
      <c r="B14" s="577">
        <v>0</v>
      </c>
      <c r="C14" s="577">
        <v>0</v>
      </c>
      <c r="D14" s="578">
        <f t="shared" si="20"/>
        <v>0</v>
      </c>
      <c r="E14" s="578">
        <f t="shared" si="0"/>
        <v>0</v>
      </c>
      <c r="F14" s="578">
        <f t="shared" si="1"/>
        <v>0</v>
      </c>
      <c r="G14" s="578">
        <f t="shared" si="21"/>
        <v>0</v>
      </c>
      <c r="H14" s="578">
        <f t="shared" si="22"/>
        <v>0</v>
      </c>
      <c r="I14" s="578">
        <f t="shared" si="2"/>
        <v>0</v>
      </c>
      <c r="J14" s="578">
        <f t="shared" si="23"/>
        <v>0</v>
      </c>
      <c r="K14" s="578">
        <f t="shared" si="3"/>
        <v>0</v>
      </c>
      <c r="L14" s="578">
        <f t="shared" si="4"/>
        <v>0</v>
      </c>
      <c r="M14" s="578">
        <f t="shared" si="5"/>
        <v>0</v>
      </c>
      <c r="N14" s="579">
        <f t="shared" si="6"/>
        <v>0</v>
      </c>
      <c r="O14" s="579">
        <f t="shared" si="6"/>
        <v>0</v>
      </c>
      <c r="P14" s="579">
        <f t="shared" si="7"/>
        <v>0</v>
      </c>
      <c r="Q14" s="577">
        <f>25-25</f>
        <v>0</v>
      </c>
      <c r="R14" s="577">
        <f>3-3</f>
        <v>0</v>
      </c>
      <c r="S14" s="578">
        <f t="shared" si="24"/>
        <v>0</v>
      </c>
      <c r="T14" s="578">
        <f t="shared" si="8"/>
        <v>0</v>
      </c>
      <c r="U14" s="578">
        <f t="shared" si="9"/>
        <v>0</v>
      </c>
      <c r="V14" s="578">
        <f t="shared" si="25"/>
        <v>0</v>
      </c>
      <c r="W14" s="578">
        <f t="shared" si="26"/>
        <v>0</v>
      </c>
      <c r="X14" s="578">
        <f t="shared" si="10"/>
        <v>0</v>
      </c>
      <c r="Y14" s="578">
        <f t="shared" si="27"/>
        <v>0</v>
      </c>
      <c r="Z14" s="578">
        <f t="shared" si="11"/>
        <v>0</v>
      </c>
      <c r="AA14" s="578">
        <f t="shared" si="12"/>
        <v>0</v>
      </c>
      <c r="AB14" s="578">
        <f t="shared" si="13"/>
        <v>0</v>
      </c>
      <c r="AC14" s="579">
        <f t="shared" si="14"/>
        <v>0</v>
      </c>
      <c r="AD14" s="579">
        <f t="shared" si="14"/>
        <v>0</v>
      </c>
      <c r="AE14" s="579">
        <f t="shared" si="15"/>
        <v>0</v>
      </c>
      <c r="AG14" s="579">
        <f t="shared" si="28"/>
        <v>0</v>
      </c>
      <c r="AI14" s="580">
        <f t="shared" si="29"/>
        <v>0</v>
      </c>
      <c r="AJ14" s="580">
        <f t="shared" si="29"/>
        <v>0</v>
      </c>
      <c r="AK14" s="580">
        <f t="shared" si="16"/>
        <v>0</v>
      </c>
      <c r="AL14" s="581">
        <f t="shared" si="17"/>
        <v>0</v>
      </c>
      <c r="AM14" s="581">
        <f t="shared" si="17"/>
        <v>0</v>
      </c>
      <c r="AN14" s="581">
        <f t="shared" si="17"/>
        <v>0</v>
      </c>
      <c r="AO14" s="582">
        <f t="shared" si="18"/>
        <v>0</v>
      </c>
      <c r="AP14" s="582">
        <f t="shared" si="18"/>
        <v>0</v>
      </c>
      <c r="AQ14" s="582">
        <f t="shared" si="19"/>
        <v>0</v>
      </c>
      <c r="AR14" s="584">
        <f>AQ14-'[2]211,213(сады-1чт)'!AQ14</f>
        <v>0</v>
      </c>
    </row>
    <row r="15" spans="1:44" ht="15" customHeight="1">
      <c r="A15" s="586" t="s">
        <v>699</v>
      </c>
      <c r="B15" s="577">
        <v>12.75</v>
      </c>
      <c r="C15" s="577">
        <v>3</v>
      </c>
      <c r="D15" s="578">
        <f t="shared" si="20"/>
        <v>143820</v>
      </c>
      <c r="E15" s="578">
        <f t="shared" si="0"/>
        <v>1725840</v>
      </c>
      <c r="F15" s="578">
        <f t="shared" si="1"/>
        <v>521203.68</v>
      </c>
      <c r="G15" s="578">
        <f t="shared" si="21"/>
        <v>2247043.6800000002</v>
      </c>
      <c r="H15" s="578">
        <f t="shared" si="22"/>
        <v>34516.800000000003</v>
      </c>
      <c r="I15" s="578">
        <f t="shared" si="2"/>
        <v>10424.07</v>
      </c>
      <c r="J15" s="578">
        <f t="shared" si="23"/>
        <v>44940.87</v>
      </c>
      <c r="K15" s="578">
        <f t="shared" si="3"/>
        <v>33393.599999999999</v>
      </c>
      <c r="L15" s="578">
        <f t="shared" si="4"/>
        <v>10084.870000000001</v>
      </c>
      <c r="M15" s="578">
        <f t="shared" si="5"/>
        <v>43478.47</v>
      </c>
      <c r="N15" s="579">
        <f t="shared" si="6"/>
        <v>1793750.4</v>
      </c>
      <c r="O15" s="579">
        <f t="shared" si="6"/>
        <v>541712.62</v>
      </c>
      <c r="P15" s="579">
        <f t="shared" si="7"/>
        <v>2335463.02</v>
      </c>
      <c r="Q15" s="577">
        <v>12.75</v>
      </c>
      <c r="R15" s="577">
        <v>3</v>
      </c>
      <c r="S15" s="578">
        <f t="shared" si="24"/>
        <v>154657.5</v>
      </c>
      <c r="T15" s="578">
        <f t="shared" si="8"/>
        <v>1855890</v>
      </c>
      <c r="U15" s="578">
        <f t="shared" si="9"/>
        <v>560478.78</v>
      </c>
      <c r="V15" s="578">
        <f t="shared" si="25"/>
        <v>2416368.7799999998</v>
      </c>
      <c r="W15" s="578">
        <f t="shared" si="26"/>
        <v>34516.800000000003</v>
      </c>
      <c r="X15" s="578">
        <f t="shared" si="10"/>
        <v>10424.07</v>
      </c>
      <c r="Y15" s="578">
        <f t="shared" si="27"/>
        <v>44940.87</v>
      </c>
      <c r="Z15" s="578">
        <f t="shared" si="11"/>
        <v>33393.599999999999</v>
      </c>
      <c r="AA15" s="578">
        <f t="shared" si="12"/>
        <v>10084.870000000001</v>
      </c>
      <c r="AB15" s="578">
        <f t="shared" si="13"/>
        <v>43478.47</v>
      </c>
      <c r="AC15" s="579">
        <f t="shared" si="14"/>
        <v>1923800.4</v>
      </c>
      <c r="AD15" s="579">
        <f t="shared" si="14"/>
        <v>580987.72</v>
      </c>
      <c r="AE15" s="579">
        <f t="shared" si="15"/>
        <v>2504788.12</v>
      </c>
      <c r="AG15" s="579">
        <f t="shared" si="28"/>
        <v>169325.1</v>
      </c>
      <c r="AI15" s="580">
        <f t="shared" si="29"/>
        <v>1725840</v>
      </c>
      <c r="AJ15" s="580">
        <f t="shared" si="29"/>
        <v>521204</v>
      </c>
      <c r="AK15" s="580">
        <f t="shared" si="16"/>
        <v>2247044</v>
      </c>
      <c r="AL15" s="581">
        <f t="shared" si="17"/>
        <v>197960</v>
      </c>
      <c r="AM15" s="581">
        <f t="shared" si="17"/>
        <v>59784</v>
      </c>
      <c r="AN15" s="581">
        <f t="shared" si="17"/>
        <v>257744</v>
      </c>
      <c r="AO15" s="582">
        <f t="shared" si="18"/>
        <v>198000</v>
      </c>
      <c r="AP15" s="582">
        <f t="shared" si="18"/>
        <v>59800</v>
      </c>
      <c r="AQ15" s="582">
        <f t="shared" si="19"/>
        <v>257800</v>
      </c>
      <c r="AR15" s="584">
        <f>AQ15-'[2]211,213(сады-1чт)'!AQ15</f>
        <v>0</v>
      </c>
    </row>
    <row r="16" spans="1:44" ht="15" customHeight="1">
      <c r="A16" s="576" t="s">
        <v>1007</v>
      </c>
      <c r="B16" s="577">
        <v>16.75</v>
      </c>
      <c r="C16" s="577">
        <v>6</v>
      </c>
      <c r="D16" s="578">
        <f t="shared" si="20"/>
        <v>188940</v>
      </c>
      <c r="E16" s="578">
        <f t="shared" si="0"/>
        <v>2267280</v>
      </c>
      <c r="F16" s="578">
        <f t="shared" si="1"/>
        <v>684718.56</v>
      </c>
      <c r="G16" s="578">
        <f t="shared" si="21"/>
        <v>2951998.56</v>
      </c>
      <c r="H16" s="578">
        <f t="shared" si="22"/>
        <v>69033.600000000006</v>
      </c>
      <c r="I16" s="578">
        <f t="shared" si="2"/>
        <v>20848.150000000001</v>
      </c>
      <c r="J16" s="578">
        <f t="shared" si="23"/>
        <v>89881.75</v>
      </c>
      <c r="K16" s="578">
        <f t="shared" si="3"/>
        <v>66787.199999999997</v>
      </c>
      <c r="L16" s="578">
        <f t="shared" si="4"/>
        <v>20169.73</v>
      </c>
      <c r="M16" s="578">
        <f t="shared" si="5"/>
        <v>86956.93</v>
      </c>
      <c r="N16" s="579">
        <f t="shared" si="6"/>
        <v>2403100.7999999998</v>
      </c>
      <c r="O16" s="579">
        <f t="shared" si="6"/>
        <v>725736.44</v>
      </c>
      <c r="P16" s="579">
        <f t="shared" si="7"/>
        <v>3128837.24</v>
      </c>
      <c r="Q16" s="577">
        <v>16.75</v>
      </c>
      <c r="R16" s="577">
        <v>6</v>
      </c>
      <c r="S16" s="578">
        <f t="shared" si="24"/>
        <v>203177.5</v>
      </c>
      <c r="T16" s="578">
        <f t="shared" si="8"/>
        <v>2438130</v>
      </c>
      <c r="U16" s="578">
        <f t="shared" si="9"/>
        <v>736315.26</v>
      </c>
      <c r="V16" s="578">
        <f t="shared" si="25"/>
        <v>3174445.26</v>
      </c>
      <c r="W16" s="578">
        <f t="shared" si="26"/>
        <v>69033.600000000006</v>
      </c>
      <c r="X16" s="578">
        <f t="shared" si="10"/>
        <v>20848.150000000001</v>
      </c>
      <c r="Y16" s="578">
        <f t="shared" si="27"/>
        <v>89881.75</v>
      </c>
      <c r="Z16" s="578">
        <f t="shared" si="11"/>
        <v>66787.199999999997</v>
      </c>
      <c r="AA16" s="578">
        <f t="shared" si="12"/>
        <v>20169.73</v>
      </c>
      <c r="AB16" s="578">
        <f t="shared" si="13"/>
        <v>86956.93</v>
      </c>
      <c r="AC16" s="579">
        <f t="shared" si="14"/>
        <v>2573950.7999999998</v>
      </c>
      <c r="AD16" s="579">
        <f t="shared" si="14"/>
        <v>777333.14</v>
      </c>
      <c r="AE16" s="579">
        <f t="shared" si="15"/>
        <v>3351283.94</v>
      </c>
      <c r="AG16" s="579">
        <f t="shared" si="28"/>
        <v>222446.7</v>
      </c>
      <c r="AI16" s="580">
        <f t="shared" si="29"/>
        <v>2267280</v>
      </c>
      <c r="AJ16" s="580">
        <f t="shared" si="29"/>
        <v>684719</v>
      </c>
      <c r="AK16" s="580">
        <f t="shared" si="16"/>
        <v>2951999</v>
      </c>
      <c r="AL16" s="581">
        <f t="shared" si="17"/>
        <v>306671</v>
      </c>
      <c r="AM16" s="581">
        <f t="shared" si="17"/>
        <v>92614</v>
      </c>
      <c r="AN16" s="581">
        <f t="shared" si="17"/>
        <v>399285</v>
      </c>
      <c r="AO16" s="582">
        <f t="shared" si="18"/>
        <v>306700</v>
      </c>
      <c r="AP16" s="582">
        <f t="shared" si="18"/>
        <v>92600</v>
      </c>
      <c r="AQ16" s="582">
        <f t="shared" si="19"/>
        <v>399300</v>
      </c>
      <c r="AR16" s="584">
        <f>AQ16-'[2]211,213(сады-1чт)'!AQ16</f>
        <v>0</v>
      </c>
    </row>
    <row r="17" spans="1:44" ht="15" customHeight="1">
      <c r="A17" s="586" t="s">
        <v>701</v>
      </c>
      <c r="B17" s="577">
        <v>9</v>
      </c>
      <c r="C17" s="577">
        <v>3</v>
      </c>
      <c r="D17" s="578">
        <f t="shared" si="20"/>
        <v>101520</v>
      </c>
      <c r="E17" s="578">
        <f t="shared" si="0"/>
        <v>1218240</v>
      </c>
      <c r="F17" s="578">
        <f t="shared" si="1"/>
        <v>367908.48</v>
      </c>
      <c r="G17" s="578">
        <f t="shared" si="21"/>
        <v>1586148.48</v>
      </c>
      <c r="H17" s="578">
        <f t="shared" si="22"/>
        <v>34516.800000000003</v>
      </c>
      <c r="I17" s="578">
        <f t="shared" si="2"/>
        <v>10424.07</v>
      </c>
      <c r="J17" s="578">
        <f t="shared" si="23"/>
        <v>44940.87</v>
      </c>
      <c r="K17" s="578">
        <f t="shared" si="3"/>
        <v>33393.599999999999</v>
      </c>
      <c r="L17" s="578">
        <f t="shared" si="4"/>
        <v>10084.870000000001</v>
      </c>
      <c r="M17" s="578">
        <f t="shared" si="5"/>
        <v>43478.47</v>
      </c>
      <c r="N17" s="579">
        <f t="shared" si="6"/>
        <v>1286150.3999999999</v>
      </c>
      <c r="O17" s="579">
        <f t="shared" si="6"/>
        <v>388417.42</v>
      </c>
      <c r="P17" s="579">
        <f t="shared" si="7"/>
        <v>1674567.82</v>
      </c>
      <c r="Q17" s="577">
        <v>9</v>
      </c>
      <c r="R17" s="577">
        <v>3</v>
      </c>
      <c r="S17" s="578">
        <f t="shared" si="24"/>
        <v>109170</v>
      </c>
      <c r="T17" s="578">
        <f t="shared" si="8"/>
        <v>1310040</v>
      </c>
      <c r="U17" s="578">
        <f t="shared" si="9"/>
        <v>395632.08</v>
      </c>
      <c r="V17" s="578">
        <f t="shared" si="25"/>
        <v>1705672.08</v>
      </c>
      <c r="W17" s="578">
        <f t="shared" si="26"/>
        <v>34516.800000000003</v>
      </c>
      <c r="X17" s="578">
        <f t="shared" si="10"/>
        <v>10424.07</v>
      </c>
      <c r="Y17" s="578">
        <f t="shared" si="27"/>
        <v>44940.87</v>
      </c>
      <c r="Z17" s="578">
        <f t="shared" si="11"/>
        <v>33393.599999999999</v>
      </c>
      <c r="AA17" s="578">
        <f t="shared" si="12"/>
        <v>10084.870000000001</v>
      </c>
      <c r="AB17" s="578">
        <f t="shared" si="13"/>
        <v>43478.47</v>
      </c>
      <c r="AC17" s="579">
        <f t="shared" si="14"/>
        <v>1377950.4</v>
      </c>
      <c r="AD17" s="579">
        <f t="shared" si="14"/>
        <v>416141.02</v>
      </c>
      <c r="AE17" s="579">
        <f t="shared" si="15"/>
        <v>1794091.42</v>
      </c>
      <c r="AG17" s="579">
        <f t="shared" si="28"/>
        <v>119523.6</v>
      </c>
      <c r="AI17" s="580">
        <f t="shared" si="29"/>
        <v>1218240</v>
      </c>
      <c r="AJ17" s="580">
        <f t="shared" si="29"/>
        <v>367908</v>
      </c>
      <c r="AK17" s="580">
        <f t="shared" si="16"/>
        <v>1586148</v>
      </c>
      <c r="AL17" s="581">
        <f t="shared" si="17"/>
        <v>159710</v>
      </c>
      <c r="AM17" s="581">
        <f t="shared" si="17"/>
        <v>48233</v>
      </c>
      <c r="AN17" s="581">
        <f t="shared" si="17"/>
        <v>207943</v>
      </c>
      <c r="AO17" s="582">
        <f t="shared" si="18"/>
        <v>159700</v>
      </c>
      <c r="AP17" s="582">
        <f t="shared" si="18"/>
        <v>48200</v>
      </c>
      <c r="AQ17" s="582">
        <f t="shared" si="19"/>
        <v>207900</v>
      </c>
      <c r="AR17" s="584">
        <f>AQ17-'[2]211,213(сады-1чт)'!AQ17</f>
        <v>0</v>
      </c>
    </row>
    <row r="18" spans="1:44" ht="15" customHeight="1">
      <c r="A18" s="586" t="s">
        <v>702</v>
      </c>
      <c r="B18" s="577">
        <v>14</v>
      </c>
      <c r="C18" s="577">
        <v>3</v>
      </c>
      <c r="D18" s="578">
        <f t="shared" si="20"/>
        <v>157920</v>
      </c>
      <c r="E18" s="578">
        <f t="shared" si="0"/>
        <v>1895040</v>
      </c>
      <c r="F18" s="578">
        <f t="shared" si="1"/>
        <v>572302.07999999996</v>
      </c>
      <c r="G18" s="578">
        <f t="shared" si="21"/>
        <v>2467342.08</v>
      </c>
      <c r="H18" s="578">
        <f t="shared" si="22"/>
        <v>34516.800000000003</v>
      </c>
      <c r="I18" s="578">
        <f t="shared" si="2"/>
        <v>10424.07</v>
      </c>
      <c r="J18" s="578">
        <f t="shared" si="23"/>
        <v>44940.87</v>
      </c>
      <c r="K18" s="578">
        <f t="shared" si="3"/>
        <v>33393.599999999999</v>
      </c>
      <c r="L18" s="578">
        <f t="shared" si="4"/>
        <v>10084.870000000001</v>
      </c>
      <c r="M18" s="578">
        <f t="shared" si="5"/>
        <v>43478.47</v>
      </c>
      <c r="N18" s="579">
        <f t="shared" si="6"/>
        <v>1962950.4</v>
      </c>
      <c r="O18" s="579">
        <f t="shared" si="6"/>
        <v>592811.02</v>
      </c>
      <c r="P18" s="579">
        <f t="shared" si="7"/>
        <v>2555761.42</v>
      </c>
      <c r="Q18" s="577">
        <v>14</v>
      </c>
      <c r="R18" s="577">
        <v>3</v>
      </c>
      <c r="S18" s="578">
        <f t="shared" si="24"/>
        <v>169820</v>
      </c>
      <c r="T18" s="578">
        <f t="shared" si="8"/>
        <v>2037840</v>
      </c>
      <c r="U18" s="578">
        <f t="shared" si="9"/>
        <v>615427.68000000005</v>
      </c>
      <c r="V18" s="578">
        <f t="shared" si="25"/>
        <v>2653267.6800000002</v>
      </c>
      <c r="W18" s="578">
        <f t="shared" si="26"/>
        <v>34516.800000000003</v>
      </c>
      <c r="X18" s="578">
        <f t="shared" si="10"/>
        <v>10424.07</v>
      </c>
      <c r="Y18" s="578">
        <f t="shared" si="27"/>
        <v>44940.87</v>
      </c>
      <c r="Z18" s="578">
        <f t="shared" si="11"/>
        <v>33393.599999999999</v>
      </c>
      <c r="AA18" s="578">
        <f t="shared" si="12"/>
        <v>10084.870000000001</v>
      </c>
      <c r="AB18" s="578">
        <f t="shared" si="13"/>
        <v>43478.47</v>
      </c>
      <c r="AC18" s="579">
        <f t="shared" si="14"/>
        <v>2105750.4</v>
      </c>
      <c r="AD18" s="579">
        <f t="shared" si="14"/>
        <v>635936.62</v>
      </c>
      <c r="AE18" s="579">
        <f t="shared" si="15"/>
        <v>2741687.02</v>
      </c>
      <c r="AG18" s="579">
        <f t="shared" si="28"/>
        <v>185925.6</v>
      </c>
      <c r="AI18" s="580">
        <f t="shared" si="29"/>
        <v>1895040</v>
      </c>
      <c r="AJ18" s="580">
        <f t="shared" si="29"/>
        <v>572302</v>
      </c>
      <c r="AK18" s="580">
        <f t="shared" si="16"/>
        <v>2467342</v>
      </c>
      <c r="AL18" s="581">
        <f t="shared" si="17"/>
        <v>210710</v>
      </c>
      <c r="AM18" s="581">
        <f t="shared" si="17"/>
        <v>63635</v>
      </c>
      <c r="AN18" s="581">
        <f t="shared" si="17"/>
        <v>274345</v>
      </c>
      <c r="AO18" s="582">
        <f t="shared" si="18"/>
        <v>210700</v>
      </c>
      <c r="AP18" s="582">
        <f t="shared" si="18"/>
        <v>63600</v>
      </c>
      <c r="AQ18" s="582">
        <f t="shared" si="19"/>
        <v>274300</v>
      </c>
      <c r="AR18" s="584">
        <f>AQ18-'[2]211,213(сады-1чт)'!AQ18</f>
        <v>0</v>
      </c>
    </row>
    <row r="19" spans="1:44" ht="15" customHeight="1">
      <c r="A19" s="586" t="s">
        <v>704</v>
      </c>
      <c r="B19" s="577">
        <v>11</v>
      </c>
      <c r="C19" s="577">
        <v>3</v>
      </c>
      <c r="D19" s="578">
        <f t="shared" si="20"/>
        <v>124080</v>
      </c>
      <c r="E19" s="578">
        <f t="shared" si="0"/>
        <v>1488960</v>
      </c>
      <c r="F19" s="578">
        <f t="shared" si="1"/>
        <v>449665.92</v>
      </c>
      <c r="G19" s="578">
        <f t="shared" si="21"/>
        <v>1938625.92</v>
      </c>
      <c r="H19" s="578">
        <f t="shared" si="22"/>
        <v>34516.800000000003</v>
      </c>
      <c r="I19" s="578">
        <f t="shared" si="2"/>
        <v>10424.07</v>
      </c>
      <c r="J19" s="578">
        <f t="shared" si="23"/>
        <v>44940.87</v>
      </c>
      <c r="K19" s="578">
        <f t="shared" si="3"/>
        <v>33393.599999999999</v>
      </c>
      <c r="L19" s="578">
        <f t="shared" si="4"/>
        <v>10084.870000000001</v>
      </c>
      <c r="M19" s="578">
        <f t="shared" si="5"/>
        <v>43478.47</v>
      </c>
      <c r="N19" s="579">
        <f t="shared" si="6"/>
        <v>1556870.4</v>
      </c>
      <c r="O19" s="579">
        <f t="shared" si="6"/>
        <v>470174.86</v>
      </c>
      <c r="P19" s="579">
        <f t="shared" si="7"/>
        <v>2027045.26</v>
      </c>
      <c r="Q19" s="577">
        <v>11</v>
      </c>
      <c r="R19" s="577">
        <v>3</v>
      </c>
      <c r="S19" s="578">
        <f t="shared" si="24"/>
        <v>133430</v>
      </c>
      <c r="T19" s="578">
        <f t="shared" si="8"/>
        <v>1601160</v>
      </c>
      <c r="U19" s="578">
        <f t="shared" si="9"/>
        <v>483550.32</v>
      </c>
      <c r="V19" s="578">
        <f t="shared" si="25"/>
        <v>2084710.32</v>
      </c>
      <c r="W19" s="578">
        <f t="shared" si="26"/>
        <v>34516.800000000003</v>
      </c>
      <c r="X19" s="578">
        <f t="shared" si="10"/>
        <v>10424.07</v>
      </c>
      <c r="Y19" s="578">
        <f t="shared" si="27"/>
        <v>44940.87</v>
      </c>
      <c r="Z19" s="578">
        <f t="shared" si="11"/>
        <v>33393.599999999999</v>
      </c>
      <c r="AA19" s="578">
        <f t="shared" si="12"/>
        <v>10084.870000000001</v>
      </c>
      <c r="AB19" s="578">
        <f t="shared" si="13"/>
        <v>43478.47</v>
      </c>
      <c r="AC19" s="579">
        <f t="shared" si="14"/>
        <v>1669070.4</v>
      </c>
      <c r="AD19" s="579">
        <f t="shared" si="14"/>
        <v>504059.26</v>
      </c>
      <c r="AE19" s="579">
        <f t="shared" si="15"/>
        <v>2173129.66</v>
      </c>
      <c r="AG19" s="579">
        <f t="shared" si="28"/>
        <v>146084.4</v>
      </c>
      <c r="AI19" s="580">
        <f t="shared" si="29"/>
        <v>1488960</v>
      </c>
      <c r="AJ19" s="580">
        <f t="shared" si="29"/>
        <v>449666</v>
      </c>
      <c r="AK19" s="580">
        <f t="shared" si="16"/>
        <v>1938626</v>
      </c>
      <c r="AL19" s="581">
        <f t="shared" si="17"/>
        <v>180110</v>
      </c>
      <c r="AM19" s="581">
        <f t="shared" si="17"/>
        <v>54393</v>
      </c>
      <c r="AN19" s="581">
        <f t="shared" si="17"/>
        <v>234504</v>
      </c>
      <c r="AO19" s="582">
        <f t="shared" si="18"/>
        <v>180100</v>
      </c>
      <c r="AP19" s="582">
        <f t="shared" si="18"/>
        <v>54400</v>
      </c>
      <c r="AQ19" s="582">
        <f t="shared" si="19"/>
        <v>234500</v>
      </c>
      <c r="AR19" s="584">
        <f>AQ19-'[2]211,213(сады-1чт)'!AQ19</f>
        <v>0</v>
      </c>
    </row>
    <row r="20" spans="1:44" ht="15" customHeight="1">
      <c r="A20" s="586" t="s">
        <v>792</v>
      </c>
      <c r="B20" s="577">
        <v>22.5</v>
      </c>
      <c r="C20" s="577">
        <v>6</v>
      </c>
      <c r="D20" s="578">
        <f t="shared" si="20"/>
        <v>253800</v>
      </c>
      <c r="E20" s="578">
        <f t="shared" si="0"/>
        <v>3045600</v>
      </c>
      <c r="F20" s="578">
        <f t="shared" si="1"/>
        <v>919771.2</v>
      </c>
      <c r="G20" s="578">
        <f t="shared" si="21"/>
        <v>3965371.2</v>
      </c>
      <c r="H20" s="578">
        <f t="shared" si="22"/>
        <v>69033.600000000006</v>
      </c>
      <c r="I20" s="578">
        <f t="shared" si="2"/>
        <v>20848.150000000001</v>
      </c>
      <c r="J20" s="578">
        <f t="shared" si="23"/>
        <v>89881.75</v>
      </c>
      <c r="K20" s="578">
        <f t="shared" si="3"/>
        <v>66787.199999999997</v>
      </c>
      <c r="L20" s="578">
        <f t="shared" si="4"/>
        <v>20169.73</v>
      </c>
      <c r="M20" s="578">
        <f t="shared" si="5"/>
        <v>86956.93</v>
      </c>
      <c r="N20" s="579">
        <f t="shared" si="6"/>
        <v>3181420.8</v>
      </c>
      <c r="O20" s="579">
        <f t="shared" si="6"/>
        <v>960789.08</v>
      </c>
      <c r="P20" s="579">
        <f t="shared" si="7"/>
        <v>4142209.88</v>
      </c>
      <c r="Q20" s="577">
        <v>22.5</v>
      </c>
      <c r="R20" s="577">
        <v>6</v>
      </c>
      <c r="S20" s="578">
        <f t="shared" si="24"/>
        <v>272925</v>
      </c>
      <c r="T20" s="578">
        <f t="shared" si="8"/>
        <v>3275100</v>
      </c>
      <c r="U20" s="578">
        <f t="shared" si="9"/>
        <v>989080.2</v>
      </c>
      <c r="V20" s="578">
        <f t="shared" si="25"/>
        <v>4264180.2</v>
      </c>
      <c r="W20" s="578">
        <f t="shared" si="26"/>
        <v>69033.600000000006</v>
      </c>
      <c r="X20" s="578">
        <f t="shared" si="10"/>
        <v>20848.150000000001</v>
      </c>
      <c r="Y20" s="578">
        <f t="shared" si="27"/>
        <v>89881.75</v>
      </c>
      <c r="Z20" s="578">
        <f t="shared" si="11"/>
        <v>66787.199999999997</v>
      </c>
      <c r="AA20" s="578">
        <f t="shared" si="12"/>
        <v>20169.73</v>
      </c>
      <c r="AB20" s="578">
        <f t="shared" si="13"/>
        <v>86956.93</v>
      </c>
      <c r="AC20" s="579">
        <f t="shared" si="14"/>
        <v>3410920.8</v>
      </c>
      <c r="AD20" s="579">
        <f t="shared" si="14"/>
        <v>1030098.08</v>
      </c>
      <c r="AE20" s="579">
        <f t="shared" si="15"/>
        <v>4441018.88</v>
      </c>
      <c r="AG20" s="579">
        <f t="shared" si="28"/>
        <v>298809</v>
      </c>
      <c r="AI20" s="580">
        <f t="shared" si="29"/>
        <v>3045600</v>
      </c>
      <c r="AJ20" s="580">
        <f t="shared" si="29"/>
        <v>919771</v>
      </c>
      <c r="AK20" s="580">
        <f t="shared" si="16"/>
        <v>3965371</v>
      </c>
      <c r="AL20" s="581">
        <f t="shared" si="17"/>
        <v>365321</v>
      </c>
      <c r="AM20" s="581">
        <f t="shared" si="17"/>
        <v>110327</v>
      </c>
      <c r="AN20" s="581">
        <f t="shared" si="17"/>
        <v>475648</v>
      </c>
      <c r="AO20" s="582">
        <f t="shared" si="18"/>
        <v>365300</v>
      </c>
      <c r="AP20" s="582">
        <f t="shared" si="18"/>
        <v>110300</v>
      </c>
      <c r="AQ20" s="582">
        <f t="shared" si="19"/>
        <v>475600</v>
      </c>
      <c r="AR20" s="584">
        <f>AQ20-'[2]211,213(сады-1чт)'!AQ20</f>
        <v>0</v>
      </c>
    </row>
    <row r="21" spans="1:44" ht="15" customHeight="1">
      <c r="A21" s="586" t="s">
        <v>705</v>
      </c>
      <c r="B21" s="577">
        <v>31.25</v>
      </c>
      <c r="C21" s="577">
        <v>9</v>
      </c>
      <c r="D21" s="578">
        <f t="shared" si="20"/>
        <v>352500</v>
      </c>
      <c r="E21" s="578">
        <f t="shared" si="0"/>
        <v>4230000</v>
      </c>
      <c r="F21" s="578">
        <f t="shared" si="1"/>
        <v>1277460</v>
      </c>
      <c r="G21" s="578">
        <f t="shared" si="21"/>
        <v>5507460</v>
      </c>
      <c r="H21" s="578">
        <f t="shared" si="22"/>
        <v>103550.39999999999</v>
      </c>
      <c r="I21" s="578">
        <f t="shared" si="2"/>
        <v>31272.22</v>
      </c>
      <c r="J21" s="578">
        <f t="shared" si="23"/>
        <v>134822.62</v>
      </c>
      <c r="K21" s="578">
        <f t="shared" si="3"/>
        <v>100180.8</v>
      </c>
      <c r="L21" s="578">
        <f t="shared" si="4"/>
        <v>30254.6</v>
      </c>
      <c r="M21" s="578">
        <f t="shared" si="5"/>
        <v>130435.4</v>
      </c>
      <c r="N21" s="579">
        <f t="shared" si="6"/>
        <v>4433731.2</v>
      </c>
      <c r="O21" s="579">
        <f t="shared" si="6"/>
        <v>1338986.82</v>
      </c>
      <c r="P21" s="579">
        <f t="shared" si="7"/>
        <v>5772718.0199999996</v>
      </c>
      <c r="Q21" s="577">
        <v>31.25</v>
      </c>
      <c r="R21" s="577">
        <v>9</v>
      </c>
      <c r="S21" s="578">
        <f t="shared" si="24"/>
        <v>379062.5</v>
      </c>
      <c r="T21" s="578">
        <f t="shared" si="8"/>
        <v>4548750</v>
      </c>
      <c r="U21" s="578">
        <f t="shared" si="9"/>
        <v>1373722.5</v>
      </c>
      <c r="V21" s="578">
        <f t="shared" si="25"/>
        <v>5922472.5</v>
      </c>
      <c r="W21" s="578">
        <f t="shared" si="26"/>
        <v>103550.39999999999</v>
      </c>
      <c r="X21" s="578">
        <f t="shared" si="10"/>
        <v>31272.22</v>
      </c>
      <c r="Y21" s="578">
        <f t="shared" si="27"/>
        <v>134822.62</v>
      </c>
      <c r="Z21" s="578">
        <f t="shared" si="11"/>
        <v>100180.8</v>
      </c>
      <c r="AA21" s="578">
        <f t="shared" si="12"/>
        <v>30254.6</v>
      </c>
      <c r="AB21" s="578">
        <f t="shared" si="13"/>
        <v>130435.4</v>
      </c>
      <c r="AC21" s="579">
        <f t="shared" si="14"/>
        <v>4752481.2</v>
      </c>
      <c r="AD21" s="579">
        <f t="shared" si="14"/>
        <v>1435249.32</v>
      </c>
      <c r="AE21" s="579">
        <f t="shared" si="15"/>
        <v>6187730.5199999996</v>
      </c>
      <c r="AG21" s="579">
        <f t="shared" si="28"/>
        <v>415012.5</v>
      </c>
      <c r="AI21" s="580">
        <f t="shared" si="29"/>
        <v>4230000</v>
      </c>
      <c r="AJ21" s="580">
        <f t="shared" si="29"/>
        <v>1277460</v>
      </c>
      <c r="AK21" s="580">
        <f t="shared" si="16"/>
        <v>5507460</v>
      </c>
      <c r="AL21" s="581">
        <f t="shared" si="17"/>
        <v>522481</v>
      </c>
      <c r="AM21" s="581">
        <f t="shared" si="17"/>
        <v>157789</v>
      </c>
      <c r="AN21" s="581">
        <f t="shared" si="17"/>
        <v>680271</v>
      </c>
      <c r="AO21" s="582">
        <f t="shared" si="18"/>
        <v>522500</v>
      </c>
      <c r="AP21" s="582">
        <f t="shared" si="18"/>
        <v>157800</v>
      </c>
      <c r="AQ21" s="582">
        <f t="shared" si="19"/>
        <v>680300</v>
      </c>
      <c r="AR21" s="584">
        <f>AQ21-'[2]211,213(сады-1чт)'!AQ21</f>
        <v>0</v>
      </c>
    </row>
    <row r="22" spans="1:44" ht="15" customHeight="1">
      <c r="A22" s="586" t="s">
        <v>706</v>
      </c>
      <c r="B22" s="577">
        <v>14</v>
      </c>
      <c r="C22" s="577">
        <v>3</v>
      </c>
      <c r="D22" s="578">
        <f t="shared" si="20"/>
        <v>157920</v>
      </c>
      <c r="E22" s="578">
        <f t="shared" si="0"/>
        <v>1895040</v>
      </c>
      <c r="F22" s="578">
        <f t="shared" si="1"/>
        <v>572302.07999999996</v>
      </c>
      <c r="G22" s="578">
        <f t="shared" si="21"/>
        <v>2467342.08</v>
      </c>
      <c r="H22" s="578">
        <f t="shared" si="22"/>
        <v>34516.800000000003</v>
      </c>
      <c r="I22" s="578">
        <f t="shared" si="2"/>
        <v>10424.07</v>
      </c>
      <c r="J22" s="578">
        <f t="shared" si="23"/>
        <v>44940.87</v>
      </c>
      <c r="K22" s="578">
        <f t="shared" si="3"/>
        <v>33393.599999999999</v>
      </c>
      <c r="L22" s="578">
        <f t="shared" si="4"/>
        <v>10084.870000000001</v>
      </c>
      <c r="M22" s="578">
        <f t="shared" si="5"/>
        <v>43478.47</v>
      </c>
      <c r="N22" s="579">
        <f t="shared" si="6"/>
        <v>1962950.4</v>
      </c>
      <c r="O22" s="579">
        <f t="shared" si="6"/>
        <v>592811.02</v>
      </c>
      <c r="P22" s="579">
        <f t="shared" si="7"/>
        <v>2555761.42</v>
      </c>
      <c r="Q22" s="577">
        <v>14</v>
      </c>
      <c r="R22" s="577">
        <v>3</v>
      </c>
      <c r="S22" s="578">
        <f t="shared" si="24"/>
        <v>169820</v>
      </c>
      <c r="T22" s="578">
        <f t="shared" si="8"/>
        <v>2037840</v>
      </c>
      <c r="U22" s="578">
        <f t="shared" si="9"/>
        <v>615427.68000000005</v>
      </c>
      <c r="V22" s="578">
        <f t="shared" si="25"/>
        <v>2653267.6800000002</v>
      </c>
      <c r="W22" s="578">
        <f t="shared" si="26"/>
        <v>34516.800000000003</v>
      </c>
      <c r="X22" s="578">
        <f t="shared" si="10"/>
        <v>10424.07</v>
      </c>
      <c r="Y22" s="578">
        <f t="shared" si="27"/>
        <v>44940.87</v>
      </c>
      <c r="Z22" s="578">
        <f t="shared" si="11"/>
        <v>33393.599999999999</v>
      </c>
      <c r="AA22" s="578">
        <f t="shared" si="12"/>
        <v>10084.870000000001</v>
      </c>
      <c r="AB22" s="578">
        <f t="shared" si="13"/>
        <v>43478.47</v>
      </c>
      <c r="AC22" s="579">
        <f t="shared" si="14"/>
        <v>2105750.4</v>
      </c>
      <c r="AD22" s="579">
        <f t="shared" si="14"/>
        <v>635936.62</v>
      </c>
      <c r="AE22" s="579">
        <f t="shared" si="15"/>
        <v>2741687.02</v>
      </c>
      <c r="AG22" s="579">
        <f t="shared" si="28"/>
        <v>185925.6</v>
      </c>
      <c r="AI22" s="580">
        <f t="shared" si="29"/>
        <v>1895040</v>
      </c>
      <c r="AJ22" s="580">
        <f t="shared" si="29"/>
        <v>572302</v>
      </c>
      <c r="AK22" s="580">
        <f t="shared" si="16"/>
        <v>2467342</v>
      </c>
      <c r="AL22" s="581">
        <f t="shared" si="17"/>
        <v>210710</v>
      </c>
      <c r="AM22" s="581">
        <f t="shared" si="17"/>
        <v>63635</v>
      </c>
      <c r="AN22" s="581">
        <f t="shared" si="17"/>
        <v>274345</v>
      </c>
      <c r="AO22" s="582">
        <f t="shared" si="18"/>
        <v>210700</v>
      </c>
      <c r="AP22" s="582">
        <f t="shared" si="18"/>
        <v>63600</v>
      </c>
      <c r="AQ22" s="582">
        <f t="shared" si="19"/>
        <v>274300</v>
      </c>
      <c r="AR22" s="584">
        <f>AQ22-'[2]211,213(сады-1чт)'!AQ22</f>
        <v>0</v>
      </c>
    </row>
    <row r="23" spans="1:44" ht="15" customHeight="1">
      <c r="A23" s="586" t="s">
        <v>914</v>
      </c>
      <c r="B23" s="587">
        <v>13</v>
      </c>
      <c r="C23" s="587">
        <v>3</v>
      </c>
      <c r="D23" s="578">
        <f t="shared" si="20"/>
        <v>146640</v>
      </c>
      <c r="E23" s="578">
        <f t="shared" si="0"/>
        <v>1759680</v>
      </c>
      <c r="F23" s="578">
        <f t="shared" si="1"/>
        <v>531423.36</v>
      </c>
      <c r="G23" s="578">
        <f t="shared" si="21"/>
        <v>2291103.36</v>
      </c>
      <c r="H23" s="578">
        <f t="shared" si="22"/>
        <v>34516.800000000003</v>
      </c>
      <c r="I23" s="578">
        <f t="shared" si="2"/>
        <v>10424.07</v>
      </c>
      <c r="J23" s="578">
        <f t="shared" si="23"/>
        <v>44940.87</v>
      </c>
      <c r="K23" s="578">
        <f t="shared" si="3"/>
        <v>33393.599999999999</v>
      </c>
      <c r="L23" s="578">
        <f t="shared" si="4"/>
        <v>10084.870000000001</v>
      </c>
      <c r="M23" s="578">
        <f t="shared" si="5"/>
        <v>43478.47</v>
      </c>
      <c r="N23" s="579">
        <f t="shared" si="6"/>
        <v>1827590.4</v>
      </c>
      <c r="O23" s="579">
        <f t="shared" si="6"/>
        <v>551932.30000000005</v>
      </c>
      <c r="P23" s="579">
        <f t="shared" si="7"/>
        <v>2379522.7000000002</v>
      </c>
      <c r="Q23" s="587">
        <v>13</v>
      </c>
      <c r="R23" s="587">
        <v>3</v>
      </c>
      <c r="S23" s="578">
        <f t="shared" si="24"/>
        <v>157690</v>
      </c>
      <c r="T23" s="578">
        <f t="shared" si="8"/>
        <v>1892280</v>
      </c>
      <c r="U23" s="578">
        <f t="shared" si="9"/>
        <v>571468.56000000006</v>
      </c>
      <c r="V23" s="578">
        <f t="shared" si="25"/>
        <v>2463748.56</v>
      </c>
      <c r="W23" s="578">
        <f t="shared" si="26"/>
        <v>34516.800000000003</v>
      </c>
      <c r="X23" s="578">
        <f t="shared" si="10"/>
        <v>10424.07</v>
      </c>
      <c r="Y23" s="578">
        <f t="shared" si="27"/>
        <v>44940.87</v>
      </c>
      <c r="Z23" s="578">
        <f t="shared" si="11"/>
        <v>33393.599999999999</v>
      </c>
      <c r="AA23" s="578">
        <f t="shared" si="12"/>
        <v>10084.870000000001</v>
      </c>
      <c r="AB23" s="578">
        <f t="shared" si="13"/>
        <v>43478.47</v>
      </c>
      <c r="AC23" s="579">
        <f t="shared" si="14"/>
        <v>1960190.4</v>
      </c>
      <c r="AD23" s="579">
        <f t="shared" si="14"/>
        <v>591977.5</v>
      </c>
      <c r="AE23" s="579">
        <f t="shared" si="15"/>
        <v>2552167.9</v>
      </c>
      <c r="AG23" s="579">
        <f t="shared" si="28"/>
        <v>172645.2</v>
      </c>
      <c r="AI23" s="580">
        <f t="shared" si="29"/>
        <v>1759680</v>
      </c>
      <c r="AJ23" s="580">
        <f t="shared" si="29"/>
        <v>531423</v>
      </c>
      <c r="AK23" s="580">
        <f t="shared" si="16"/>
        <v>2291103</v>
      </c>
      <c r="AL23" s="581">
        <f t="shared" si="17"/>
        <v>200510</v>
      </c>
      <c r="AM23" s="581">
        <f t="shared" si="17"/>
        <v>60555</v>
      </c>
      <c r="AN23" s="581">
        <f t="shared" si="17"/>
        <v>261065</v>
      </c>
      <c r="AO23" s="582">
        <f t="shared" si="18"/>
        <v>200500</v>
      </c>
      <c r="AP23" s="582">
        <f t="shared" si="18"/>
        <v>60600</v>
      </c>
      <c r="AQ23" s="582">
        <f t="shared" si="19"/>
        <v>261100</v>
      </c>
      <c r="AR23" s="584">
        <f>AQ23-'[2]211,213(сады-1чт)'!AQ23</f>
        <v>0</v>
      </c>
    </row>
    <row r="24" spans="1:44" ht="15" customHeight="1">
      <c r="A24" s="586" t="s">
        <v>707</v>
      </c>
      <c r="B24" s="577">
        <v>19.25</v>
      </c>
      <c r="C24" s="577">
        <v>3</v>
      </c>
      <c r="D24" s="578">
        <f t="shared" si="20"/>
        <v>217140</v>
      </c>
      <c r="E24" s="578">
        <f t="shared" si="0"/>
        <v>2605680</v>
      </c>
      <c r="F24" s="578">
        <f t="shared" si="1"/>
        <v>786915.36</v>
      </c>
      <c r="G24" s="578">
        <f t="shared" si="21"/>
        <v>3392595.36</v>
      </c>
      <c r="H24" s="578">
        <f t="shared" si="22"/>
        <v>34516.800000000003</v>
      </c>
      <c r="I24" s="578">
        <f t="shared" si="2"/>
        <v>10424.07</v>
      </c>
      <c r="J24" s="578">
        <f t="shared" si="23"/>
        <v>44940.87</v>
      </c>
      <c r="K24" s="578">
        <f t="shared" si="3"/>
        <v>33393.599999999999</v>
      </c>
      <c r="L24" s="578">
        <f t="shared" si="4"/>
        <v>10084.870000000001</v>
      </c>
      <c r="M24" s="578">
        <f t="shared" si="5"/>
        <v>43478.47</v>
      </c>
      <c r="N24" s="579">
        <f t="shared" si="6"/>
        <v>2673590.4</v>
      </c>
      <c r="O24" s="579">
        <f t="shared" si="6"/>
        <v>807424.3</v>
      </c>
      <c r="P24" s="579">
        <f t="shared" si="7"/>
        <v>3481014.7</v>
      </c>
      <c r="Q24" s="577">
        <v>19.25</v>
      </c>
      <c r="R24" s="577">
        <v>3</v>
      </c>
      <c r="S24" s="578">
        <f t="shared" si="24"/>
        <v>233502.5</v>
      </c>
      <c r="T24" s="578">
        <f t="shared" si="8"/>
        <v>2802030</v>
      </c>
      <c r="U24" s="578">
        <f t="shared" si="9"/>
        <v>846213.06</v>
      </c>
      <c r="V24" s="578">
        <f t="shared" si="25"/>
        <v>3648243.06</v>
      </c>
      <c r="W24" s="578">
        <f t="shared" si="26"/>
        <v>34516.800000000003</v>
      </c>
      <c r="X24" s="578">
        <f t="shared" si="10"/>
        <v>10424.07</v>
      </c>
      <c r="Y24" s="578">
        <f t="shared" si="27"/>
        <v>44940.87</v>
      </c>
      <c r="Z24" s="578">
        <f t="shared" si="11"/>
        <v>33393.599999999999</v>
      </c>
      <c r="AA24" s="578">
        <f t="shared" si="12"/>
        <v>10084.870000000001</v>
      </c>
      <c r="AB24" s="578">
        <f t="shared" si="13"/>
        <v>43478.47</v>
      </c>
      <c r="AC24" s="579">
        <f t="shared" si="14"/>
        <v>2869940.4</v>
      </c>
      <c r="AD24" s="579">
        <f t="shared" si="14"/>
        <v>866722</v>
      </c>
      <c r="AE24" s="579">
        <f t="shared" si="15"/>
        <v>3736662.4</v>
      </c>
      <c r="AG24" s="579">
        <f t="shared" si="28"/>
        <v>255647.7</v>
      </c>
      <c r="AI24" s="580">
        <f t="shared" si="29"/>
        <v>2605680</v>
      </c>
      <c r="AJ24" s="580">
        <f t="shared" si="29"/>
        <v>786915</v>
      </c>
      <c r="AK24" s="580">
        <f t="shared" si="16"/>
        <v>3392595</v>
      </c>
      <c r="AL24" s="581">
        <f t="shared" si="17"/>
        <v>264260</v>
      </c>
      <c r="AM24" s="581">
        <f t="shared" si="17"/>
        <v>79807</v>
      </c>
      <c r="AN24" s="581">
        <f t="shared" si="17"/>
        <v>344067</v>
      </c>
      <c r="AO24" s="582">
        <f t="shared" si="18"/>
        <v>264300</v>
      </c>
      <c r="AP24" s="582">
        <f t="shared" si="18"/>
        <v>79800</v>
      </c>
      <c r="AQ24" s="582">
        <f t="shared" si="19"/>
        <v>344100</v>
      </c>
      <c r="AR24" s="584">
        <f>AQ24-'[2]211,213(сады-1чт)'!AQ24</f>
        <v>0</v>
      </c>
    </row>
    <row r="25" spans="1:44" ht="15" customHeight="1">
      <c r="A25" s="586" t="s">
        <v>708</v>
      </c>
      <c r="B25" s="577">
        <v>25</v>
      </c>
      <c r="C25" s="577">
        <v>3</v>
      </c>
      <c r="D25" s="578">
        <f t="shared" si="20"/>
        <v>282000</v>
      </c>
      <c r="E25" s="578">
        <f t="shared" si="0"/>
        <v>3384000</v>
      </c>
      <c r="F25" s="578">
        <f t="shared" si="1"/>
        <v>1021968</v>
      </c>
      <c r="G25" s="578">
        <f t="shared" si="21"/>
        <v>4405968</v>
      </c>
      <c r="H25" s="578">
        <f t="shared" si="22"/>
        <v>34516.800000000003</v>
      </c>
      <c r="I25" s="578">
        <f t="shared" si="2"/>
        <v>10424.07</v>
      </c>
      <c r="J25" s="578">
        <f t="shared" si="23"/>
        <v>44940.87</v>
      </c>
      <c r="K25" s="578">
        <f t="shared" si="3"/>
        <v>33393.599999999999</v>
      </c>
      <c r="L25" s="578">
        <f t="shared" si="4"/>
        <v>10084.870000000001</v>
      </c>
      <c r="M25" s="578">
        <f t="shared" si="5"/>
        <v>43478.47</v>
      </c>
      <c r="N25" s="579">
        <f t="shared" si="6"/>
        <v>3451910.4</v>
      </c>
      <c r="O25" s="579">
        <f t="shared" si="6"/>
        <v>1042476.94</v>
      </c>
      <c r="P25" s="579">
        <f t="shared" si="7"/>
        <v>4494387.34</v>
      </c>
      <c r="Q25" s="577">
        <v>25</v>
      </c>
      <c r="R25" s="577">
        <v>3</v>
      </c>
      <c r="S25" s="578">
        <f t="shared" si="24"/>
        <v>303250</v>
      </c>
      <c r="T25" s="578">
        <f t="shared" si="8"/>
        <v>3639000</v>
      </c>
      <c r="U25" s="578">
        <f t="shared" si="9"/>
        <v>1098978</v>
      </c>
      <c r="V25" s="578">
        <f t="shared" si="25"/>
        <v>4737978</v>
      </c>
      <c r="W25" s="578">
        <f t="shared" si="26"/>
        <v>34516.800000000003</v>
      </c>
      <c r="X25" s="578">
        <f t="shared" si="10"/>
        <v>10424.07</v>
      </c>
      <c r="Y25" s="578">
        <f t="shared" si="27"/>
        <v>44940.87</v>
      </c>
      <c r="Z25" s="578">
        <f t="shared" si="11"/>
        <v>33393.599999999999</v>
      </c>
      <c r="AA25" s="578">
        <f t="shared" si="12"/>
        <v>10084.870000000001</v>
      </c>
      <c r="AB25" s="578">
        <f t="shared" si="13"/>
        <v>43478.47</v>
      </c>
      <c r="AC25" s="579">
        <f t="shared" si="14"/>
        <v>3706910.4</v>
      </c>
      <c r="AD25" s="579">
        <f t="shared" si="14"/>
        <v>1119486.94</v>
      </c>
      <c r="AE25" s="579">
        <f t="shared" si="15"/>
        <v>4826397.34</v>
      </c>
      <c r="AG25" s="579">
        <f t="shared" si="28"/>
        <v>332010</v>
      </c>
      <c r="AI25" s="580">
        <f t="shared" si="29"/>
        <v>3384000</v>
      </c>
      <c r="AJ25" s="580">
        <f t="shared" si="29"/>
        <v>1021968</v>
      </c>
      <c r="AK25" s="580">
        <f t="shared" si="16"/>
        <v>4405968</v>
      </c>
      <c r="AL25" s="581">
        <f t="shared" si="17"/>
        <v>322910</v>
      </c>
      <c r="AM25" s="581">
        <f t="shared" si="17"/>
        <v>97519</v>
      </c>
      <c r="AN25" s="581">
        <f t="shared" si="17"/>
        <v>420429</v>
      </c>
      <c r="AO25" s="582">
        <f t="shared" si="18"/>
        <v>322900</v>
      </c>
      <c r="AP25" s="582">
        <f t="shared" si="18"/>
        <v>97500</v>
      </c>
      <c r="AQ25" s="582">
        <f t="shared" si="19"/>
        <v>420400</v>
      </c>
      <c r="AR25" s="584">
        <f>AQ25-'[2]211,213(сады-1чт)'!AQ25</f>
        <v>0</v>
      </c>
    </row>
    <row r="26" spans="1:44" ht="15" customHeight="1">
      <c r="A26" s="586" t="s">
        <v>915</v>
      </c>
      <c r="B26" s="577">
        <v>12.25</v>
      </c>
      <c r="C26" s="577">
        <v>3</v>
      </c>
      <c r="D26" s="578">
        <f t="shared" si="20"/>
        <v>138180</v>
      </c>
      <c r="E26" s="578">
        <f t="shared" si="0"/>
        <v>1658160</v>
      </c>
      <c r="F26" s="578">
        <f t="shared" si="1"/>
        <v>500764.32</v>
      </c>
      <c r="G26" s="578">
        <f t="shared" si="21"/>
        <v>2158924.3199999998</v>
      </c>
      <c r="H26" s="578">
        <f t="shared" si="22"/>
        <v>34516.800000000003</v>
      </c>
      <c r="I26" s="578">
        <f t="shared" si="2"/>
        <v>10424.07</v>
      </c>
      <c r="J26" s="578">
        <f t="shared" si="23"/>
        <v>44940.87</v>
      </c>
      <c r="K26" s="578">
        <f t="shared" si="3"/>
        <v>33393.599999999999</v>
      </c>
      <c r="L26" s="578">
        <f t="shared" si="4"/>
        <v>10084.870000000001</v>
      </c>
      <c r="M26" s="578">
        <f t="shared" si="5"/>
        <v>43478.47</v>
      </c>
      <c r="N26" s="579">
        <f t="shared" si="6"/>
        <v>1726070.4</v>
      </c>
      <c r="O26" s="579">
        <f t="shared" si="6"/>
        <v>521273.26</v>
      </c>
      <c r="P26" s="579">
        <f t="shared" si="7"/>
        <v>2247343.66</v>
      </c>
      <c r="Q26" s="577">
        <v>12.25</v>
      </c>
      <c r="R26" s="577">
        <v>3</v>
      </c>
      <c r="S26" s="578">
        <f t="shared" si="24"/>
        <v>148592.5</v>
      </c>
      <c r="T26" s="578">
        <f t="shared" si="8"/>
        <v>1783110</v>
      </c>
      <c r="U26" s="578">
        <f t="shared" si="9"/>
        <v>538499.22</v>
      </c>
      <c r="V26" s="578">
        <f t="shared" si="25"/>
        <v>2321609.2200000002</v>
      </c>
      <c r="W26" s="578">
        <f t="shared" si="26"/>
        <v>34516.800000000003</v>
      </c>
      <c r="X26" s="578">
        <f t="shared" si="10"/>
        <v>10424.07</v>
      </c>
      <c r="Y26" s="578">
        <f t="shared" si="27"/>
        <v>44940.87</v>
      </c>
      <c r="Z26" s="578">
        <f t="shared" si="11"/>
        <v>33393.599999999999</v>
      </c>
      <c r="AA26" s="578">
        <f t="shared" si="12"/>
        <v>10084.870000000001</v>
      </c>
      <c r="AB26" s="578">
        <f t="shared" si="13"/>
        <v>43478.47</v>
      </c>
      <c r="AC26" s="579">
        <f t="shared" si="14"/>
        <v>1851020.4</v>
      </c>
      <c r="AD26" s="579">
        <f t="shared" si="14"/>
        <v>559008.16</v>
      </c>
      <c r="AE26" s="579">
        <f t="shared" si="15"/>
        <v>2410028.56</v>
      </c>
      <c r="AG26" s="579">
        <f t="shared" si="28"/>
        <v>162684.9</v>
      </c>
      <c r="AI26" s="580">
        <f t="shared" si="29"/>
        <v>1658160</v>
      </c>
      <c r="AJ26" s="580">
        <f t="shared" si="29"/>
        <v>500764</v>
      </c>
      <c r="AK26" s="580">
        <f t="shared" si="16"/>
        <v>2158924</v>
      </c>
      <c r="AL26" s="581">
        <f t="shared" si="17"/>
        <v>192860</v>
      </c>
      <c r="AM26" s="581">
        <f t="shared" si="17"/>
        <v>58244</v>
      </c>
      <c r="AN26" s="581">
        <f t="shared" si="17"/>
        <v>251105</v>
      </c>
      <c r="AO26" s="582">
        <f t="shared" si="18"/>
        <v>192900</v>
      </c>
      <c r="AP26" s="588">
        <f>MROUND(AM26,100)+100</f>
        <v>58300</v>
      </c>
      <c r="AQ26" s="582">
        <f t="shared" si="19"/>
        <v>251200</v>
      </c>
      <c r="AR26" s="584">
        <f>AQ26-'[2]211,213(сады-1чт)'!AQ26</f>
        <v>0</v>
      </c>
    </row>
    <row r="27" spans="1:44" ht="15" customHeight="1">
      <c r="A27" s="586" t="s">
        <v>1009</v>
      </c>
      <c r="B27" s="577">
        <v>20.75</v>
      </c>
      <c r="C27" s="577">
        <v>9</v>
      </c>
      <c r="D27" s="578">
        <f t="shared" si="20"/>
        <v>234060</v>
      </c>
      <c r="E27" s="578">
        <f t="shared" si="0"/>
        <v>2808720</v>
      </c>
      <c r="F27" s="578">
        <f t="shared" si="1"/>
        <v>848233.44</v>
      </c>
      <c r="G27" s="578">
        <f t="shared" si="21"/>
        <v>3656953.44</v>
      </c>
      <c r="H27" s="578">
        <f t="shared" si="22"/>
        <v>103550.39999999999</v>
      </c>
      <c r="I27" s="578">
        <f t="shared" si="2"/>
        <v>31272.22</v>
      </c>
      <c r="J27" s="578">
        <f t="shared" si="23"/>
        <v>134822.62</v>
      </c>
      <c r="K27" s="578">
        <f t="shared" si="3"/>
        <v>100180.8</v>
      </c>
      <c r="L27" s="578">
        <f t="shared" si="4"/>
        <v>30254.6</v>
      </c>
      <c r="M27" s="578">
        <f t="shared" si="5"/>
        <v>130435.4</v>
      </c>
      <c r="N27" s="579">
        <f t="shared" si="6"/>
        <v>3012451.2</v>
      </c>
      <c r="O27" s="579">
        <f t="shared" si="6"/>
        <v>909760.26</v>
      </c>
      <c r="P27" s="579">
        <f t="shared" si="7"/>
        <v>3922211.46</v>
      </c>
      <c r="Q27" s="577">
        <v>20.75</v>
      </c>
      <c r="R27" s="577">
        <v>9</v>
      </c>
      <c r="S27" s="578">
        <f t="shared" si="24"/>
        <v>251697.5</v>
      </c>
      <c r="T27" s="578">
        <f t="shared" si="8"/>
        <v>3020370</v>
      </c>
      <c r="U27" s="578">
        <f t="shared" si="9"/>
        <v>912151.74</v>
      </c>
      <c r="V27" s="578">
        <f t="shared" si="25"/>
        <v>3932521.74</v>
      </c>
      <c r="W27" s="578">
        <f t="shared" si="26"/>
        <v>103550.39999999999</v>
      </c>
      <c r="X27" s="578">
        <f t="shared" si="10"/>
        <v>31272.22</v>
      </c>
      <c r="Y27" s="578">
        <f t="shared" si="27"/>
        <v>134822.62</v>
      </c>
      <c r="Z27" s="578">
        <f t="shared" si="11"/>
        <v>100180.8</v>
      </c>
      <c r="AA27" s="578">
        <f t="shared" si="12"/>
        <v>30254.6</v>
      </c>
      <c r="AB27" s="578">
        <f t="shared" si="13"/>
        <v>130435.4</v>
      </c>
      <c r="AC27" s="579">
        <f t="shared" si="14"/>
        <v>3224101.2</v>
      </c>
      <c r="AD27" s="579">
        <f t="shared" si="14"/>
        <v>973678.56</v>
      </c>
      <c r="AE27" s="579">
        <f t="shared" si="15"/>
        <v>4197779.76</v>
      </c>
      <c r="AG27" s="579">
        <f t="shared" si="28"/>
        <v>275568.3</v>
      </c>
      <c r="AI27" s="580">
        <f t="shared" si="29"/>
        <v>2808720</v>
      </c>
      <c r="AJ27" s="580">
        <f t="shared" si="29"/>
        <v>848233</v>
      </c>
      <c r="AK27" s="580">
        <f t="shared" si="16"/>
        <v>3656953</v>
      </c>
      <c r="AL27" s="581">
        <f t="shared" ref="AL27:AN66" si="30">AC27-AI27</f>
        <v>415381</v>
      </c>
      <c r="AM27" s="581">
        <f t="shared" si="30"/>
        <v>125446</v>
      </c>
      <c r="AN27" s="581">
        <f t="shared" si="30"/>
        <v>540827</v>
      </c>
      <c r="AO27" s="582">
        <f t="shared" ref="AO27:AP66" si="31">MROUND(AL27,100)</f>
        <v>415400</v>
      </c>
      <c r="AP27" s="588">
        <f>MROUND(AM27,100)+100</f>
        <v>125500</v>
      </c>
      <c r="AQ27" s="582">
        <f t="shared" si="19"/>
        <v>540900</v>
      </c>
      <c r="AR27" s="584">
        <f>AQ27-'[2]211,213(сады-1чт)'!AQ27</f>
        <v>0</v>
      </c>
    </row>
    <row r="28" spans="1:44" ht="15" customHeight="1">
      <c r="A28" s="589" t="s">
        <v>710</v>
      </c>
      <c r="B28" s="577">
        <v>22</v>
      </c>
      <c r="C28" s="577">
        <v>6</v>
      </c>
      <c r="D28" s="578">
        <f t="shared" si="20"/>
        <v>248160</v>
      </c>
      <c r="E28" s="578">
        <f t="shared" si="0"/>
        <v>2977920</v>
      </c>
      <c r="F28" s="578">
        <f t="shared" si="1"/>
        <v>899331.84</v>
      </c>
      <c r="G28" s="578">
        <f t="shared" si="21"/>
        <v>3877251.84</v>
      </c>
      <c r="H28" s="578">
        <f t="shared" si="22"/>
        <v>69033.600000000006</v>
      </c>
      <c r="I28" s="578">
        <f t="shared" si="2"/>
        <v>20848.150000000001</v>
      </c>
      <c r="J28" s="578">
        <f t="shared" si="23"/>
        <v>89881.75</v>
      </c>
      <c r="K28" s="578">
        <f t="shared" si="3"/>
        <v>66787.199999999997</v>
      </c>
      <c r="L28" s="578">
        <f t="shared" si="4"/>
        <v>20169.73</v>
      </c>
      <c r="M28" s="578">
        <f t="shared" si="5"/>
        <v>86956.93</v>
      </c>
      <c r="N28" s="579">
        <f t="shared" si="6"/>
        <v>3113740.8</v>
      </c>
      <c r="O28" s="579">
        <f t="shared" si="6"/>
        <v>940349.72</v>
      </c>
      <c r="P28" s="579">
        <f t="shared" si="7"/>
        <v>4054090.52</v>
      </c>
      <c r="Q28" s="577">
        <v>22</v>
      </c>
      <c r="R28" s="577">
        <v>6</v>
      </c>
      <c r="S28" s="578">
        <f t="shared" si="24"/>
        <v>266860</v>
      </c>
      <c r="T28" s="578">
        <f t="shared" si="8"/>
        <v>3202320</v>
      </c>
      <c r="U28" s="578">
        <f t="shared" si="9"/>
        <v>967100.64</v>
      </c>
      <c r="V28" s="578">
        <f t="shared" si="25"/>
        <v>4169420.64</v>
      </c>
      <c r="W28" s="578">
        <f t="shared" si="26"/>
        <v>69033.600000000006</v>
      </c>
      <c r="X28" s="578">
        <f t="shared" si="10"/>
        <v>20848.150000000001</v>
      </c>
      <c r="Y28" s="578">
        <f t="shared" si="27"/>
        <v>89881.75</v>
      </c>
      <c r="Z28" s="578">
        <f t="shared" si="11"/>
        <v>66787.199999999997</v>
      </c>
      <c r="AA28" s="578">
        <f t="shared" si="12"/>
        <v>20169.73</v>
      </c>
      <c r="AB28" s="578">
        <f t="shared" si="13"/>
        <v>86956.93</v>
      </c>
      <c r="AC28" s="579">
        <f t="shared" si="14"/>
        <v>3338140.8</v>
      </c>
      <c r="AD28" s="579">
        <f t="shared" si="14"/>
        <v>1008118.52</v>
      </c>
      <c r="AE28" s="579">
        <f t="shared" si="15"/>
        <v>4346259.32</v>
      </c>
      <c r="AG28" s="579">
        <f t="shared" si="28"/>
        <v>292168.8</v>
      </c>
      <c r="AI28" s="580">
        <f t="shared" si="29"/>
        <v>2977920</v>
      </c>
      <c r="AJ28" s="580">
        <f t="shared" si="29"/>
        <v>899332</v>
      </c>
      <c r="AK28" s="580">
        <f t="shared" si="16"/>
        <v>3877252</v>
      </c>
      <c r="AL28" s="581">
        <f t="shared" si="30"/>
        <v>360221</v>
      </c>
      <c r="AM28" s="581">
        <f t="shared" si="30"/>
        <v>108787</v>
      </c>
      <c r="AN28" s="581">
        <f t="shared" si="30"/>
        <v>469007</v>
      </c>
      <c r="AO28" s="582">
        <f t="shared" si="31"/>
        <v>360200</v>
      </c>
      <c r="AP28" s="582">
        <f t="shared" si="31"/>
        <v>108800</v>
      </c>
      <c r="AQ28" s="582">
        <f t="shared" si="19"/>
        <v>469000</v>
      </c>
      <c r="AR28" s="584">
        <f>AQ28-'[2]211,213(сады-1чт)'!AQ28</f>
        <v>0</v>
      </c>
    </row>
    <row r="29" spans="1:44" ht="15" customHeight="1">
      <c r="A29" s="586" t="s">
        <v>711</v>
      </c>
      <c r="B29" s="577">
        <v>17.5</v>
      </c>
      <c r="C29" s="577">
        <v>6</v>
      </c>
      <c r="D29" s="578">
        <f t="shared" si="20"/>
        <v>197400</v>
      </c>
      <c r="E29" s="578">
        <f t="shared" si="0"/>
        <v>2368800</v>
      </c>
      <c r="F29" s="578">
        <f t="shared" si="1"/>
        <v>715377.6</v>
      </c>
      <c r="G29" s="578">
        <f t="shared" si="21"/>
        <v>3084177.6</v>
      </c>
      <c r="H29" s="578">
        <f t="shared" si="22"/>
        <v>69033.600000000006</v>
      </c>
      <c r="I29" s="578">
        <f t="shared" si="2"/>
        <v>20848.150000000001</v>
      </c>
      <c r="J29" s="578">
        <f t="shared" si="23"/>
        <v>89881.75</v>
      </c>
      <c r="K29" s="578">
        <f t="shared" si="3"/>
        <v>66787.199999999997</v>
      </c>
      <c r="L29" s="578">
        <f t="shared" si="4"/>
        <v>20169.73</v>
      </c>
      <c r="M29" s="578">
        <f t="shared" si="5"/>
        <v>86956.93</v>
      </c>
      <c r="N29" s="579">
        <f t="shared" si="6"/>
        <v>2504620.7999999998</v>
      </c>
      <c r="O29" s="579">
        <f t="shared" si="6"/>
        <v>756395.48</v>
      </c>
      <c r="P29" s="579">
        <f t="shared" si="7"/>
        <v>3261016.28</v>
      </c>
      <c r="Q29" s="577">
        <v>17.5</v>
      </c>
      <c r="R29" s="577">
        <v>6</v>
      </c>
      <c r="S29" s="578">
        <f t="shared" si="24"/>
        <v>212275</v>
      </c>
      <c r="T29" s="578">
        <f t="shared" si="8"/>
        <v>2547300</v>
      </c>
      <c r="U29" s="578">
        <f t="shared" si="9"/>
        <v>769284.6</v>
      </c>
      <c r="V29" s="578">
        <f t="shared" si="25"/>
        <v>3316584.6</v>
      </c>
      <c r="W29" s="578">
        <f t="shared" si="26"/>
        <v>69033.600000000006</v>
      </c>
      <c r="X29" s="578">
        <f t="shared" si="10"/>
        <v>20848.150000000001</v>
      </c>
      <c r="Y29" s="578">
        <f t="shared" si="27"/>
        <v>89881.75</v>
      </c>
      <c r="Z29" s="578">
        <f t="shared" si="11"/>
        <v>66787.199999999997</v>
      </c>
      <c r="AA29" s="578">
        <f t="shared" si="12"/>
        <v>20169.73</v>
      </c>
      <c r="AB29" s="578">
        <f t="shared" si="13"/>
        <v>86956.93</v>
      </c>
      <c r="AC29" s="579">
        <f t="shared" si="14"/>
        <v>2683120.7999999998</v>
      </c>
      <c r="AD29" s="579">
        <f t="shared" si="14"/>
        <v>810302.48</v>
      </c>
      <c r="AE29" s="579">
        <f t="shared" si="15"/>
        <v>3493423.28</v>
      </c>
      <c r="AG29" s="579">
        <f t="shared" si="28"/>
        <v>232407</v>
      </c>
      <c r="AI29" s="580">
        <f t="shared" si="29"/>
        <v>2368800</v>
      </c>
      <c r="AJ29" s="580">
        <f t="shared" si="29"/>
        <v>715378</v>
      </c>
      <c r="AK29" s="580">
        <f t="shared" si="16"/>
        <v>3084178</v>
      </c>
      <c r="AL29" s="581">
        <f t="shared" si="30"/>
        <v>314321</v>
      </c>
      <c r="AM29" s="581">
        <f t="shared" si="30"/>
        <v>94924</v>
      </c>
      <c r="AN29" s="581">
        <f t="shared" si="30"/>
        <v>409245</v>
      </c>
      <c r="AO29" s="582">
        <f t="shared" si="31"/>
        <v>314300</v>
      </c>
      <c r="AP29" s="582">
        <f t="shared" si="31"/>
        <v>94900</v>
      </c>
      <c r="AQ29" s="582">
        <f t="shared" si="19"/>
        <v>409200</v>
      </c>
      <c r="AR29" s="584">
        <f>AQ29-'[2]211,213(сады-1чт)'!AQ29</f>
        <v>0</v>
      </c>
    </row>
    <row r="30" spans="1:44" ht="15" customHeight="1">
      <c r="A30" s="586" t="s">
        <v>712</v>
      </c>
      <c r="B30" s="577">
        <v>15.5</v>
      </c>
      <c r="C30" s="577">
        <v>3</v>
      </c>
      <c r="D30" s="578">
        <f t="shared" si="20"/>
        <v>174840</v>
      </c>
      <c r="E30" s="578">
        <f t="shared" si="0"/>
        <v>2098080</v>
      </c>
      <c r="F30" s="578">
        <f t="shared" si="1"/>
        <v>633620.16</v>
      </c>
      <c r="G30" s="578">
        <f t="shared" si="21"/>
        <v>2731700.16</v>
      </c>
      <c r="H30" s="578">
        <f t="shared" si="22"/>
        <v>34516.800000000003</v>
      </c>
      <c r="I30" s="578">
        <f t="shared" si="2"/>
        <v>10424.07</v>
      </c>
      <c r="J30" s="578">
        <f t="shared" si="23"/>
        <v>44940.87</v>
      </c>
      <c r="K30" s="578">
        <f t="shared" si="3"/>
        <v>33393.599999999999</v>
      </c>
      <c r="L30" s="578">
        <f t="shared" si="4"/>
        <v>10084.870000000001</v>
      </c>
      <c r="M30" s="578">
        <f t="shared" si="5"/>
        <v>43478.47</v>
      </c>
      <c r="N30" s="579">
        <f t="shared" si="6"/>
        <v>2165990.3999999999</v>
      </c>
      <c r="O30" s="579">
        <f t="shared" si="6"/>
        <v>654129.1</v>
      </c>
      <c r="P30" s="579">
        <f t="shared" si="7"/>
        <v>2820119.5</v>
      </c>
      <c r="Q30" s="577">
        <v>15.5</v>
      </c>
      <c r="R30" s="577">
        <v>3</v>
      </c>
      <c r="S30" s="578">
        <f t="shared" si="24"/>
        <v>188015</v>
      </c>
      <c r="T30" s="578">
        <f t="shared" si="8"/>
        <v>2256180</v>
      </c>
      <c r="U30" s="578">
        <f t="shared" si="9"/>
        <v>681366.36</v>
      </c>
      <c r="V30" s="578">
        <f t="shared" si="25"/>
        <v>2937546.36</v>
      </c>
      <c r="W30" s="578">
        <f t="shared" si="26"/>
        <v>34516.800000000003</v>
      </c>
      <c r="X30" s="578">
        <f t="shared" si="10"/>
        <v>10424.07</v>
      </c>
      <c r="Y30" s="578">
        <f t="shared" si="27"/>
        <v>44940.87</v>
      </c>
      <c r="Z30" s="578">
        <f t="shared" si="11"/>
        <v>33393.599999999999</v>
      </c>
      <c r="AA30" s="578">
        <f t="shared" si="12"/>
        <v>10084.870000000001</v>
      </c>
      <c r="AB30" s="578">
        <f t="shared" si="13"/>
        <v>43478.47</v>
      </c>
      <c r="AC30" s="579">
        <f t="shared" si="14"/>
        <v>2324090.4</v>
      </c>
      <c r="AD30" s="579">
        <f t="shared" si="14"/>
        <v>701875.3</v>
      </c>
      <c r="AE30" s="579">
        <f t="shared" si="15"/>
        <v>3025965.7</v>
      </c>
      <c r="AG30" s="579">
        <f t="shared" si="28"/>
        <v>205846.2</v>
      </c>
      <c r="AI30" s="580">
        <f t="shared" si="29"/>
        <v>2098080</v>
      </c>
      <c r="AJ30" s="580">
        <f t="shared" si="29"/>
        <v>633620</v>
      </c>
      <c r="AK30" s="580">
        <f t="shared" si="16"/>
        <v>2731700</v>
      </c>
      <c r="AL30" s="581">
        <f t="shared" si="30"/>
        <v>226010</v>
      </c>
      <c r="AM30" s="581">
        <f t="shared" si="30"/>
        <v>68255</v>
      </c>
      <c r="AN30" s="581">
        <f t="shared" si="30"/>
        <v>294266</v>
      </c>
      <c r="AO30" s="582">
        <f t="shared" si="31"/>
        <v>226000</v>
      </c>
      <c r="AP30" s="582">
        <f t="shared" si="31"/>
        <v>68300</v>
      </c>
      <c r="AQ30" s="582">
        <f t="shared" si="19"/>
        <v>294300</v>
      </c>
      <c r="AR30" s="584">
        <f>AQ30-'[2]211,213(сады-1чт)'!AQ30</f>
        <v>0</v>
      </c>
    </row>
    <row r="31" spans="1:44" ht="15" customHeight="1">
      <c r="A31" s="586" t="s">
        <v>714</v>
      </c>
      <c r="B31" s="577">
        <v>24.75</v>
      </c>
      <c r="C31" s="577">
        <v>6</v>
      </c>
      <c r="D31" s="578">
        <f t="shared" si="20"/>
        <v>279180</v>
      </c>
      <c r="E31" s="578">
        <f t="shared" si="0"/>
        <v>3350160</v>
      </c>
      <c r="F31" s="578">
        <f t="shared" si="1"/>
        <v>1011748.32</v>
      </c>
      <c r="G31" s="578">
        <f t="shared" si="21"/>
        <v>4361908.32</v>
      </c>
      <c r="H31" s="578">
        <f t="shared" si="22"/>
        <v>69033.600000000006</v>
      </c>
      <c r="I31" s="578">
        <f t="shared" si="2"/>
        <v>20848.150000000001</v>
      </c>
      <c r="J31" s="578">
        <f t="shared" si="23"/>
        <v>89881.75</v>
      </c>
      <c r="K31" s="578">
        <f t="shared" si="3"/>
        <v>66787.199999999997</v>
      </c>
      <c r="L31" s="578">
        <f t="shared" si="4"/>
        <v>20169.73</v>
      </c>
      <c r="M31" s="578">
        <f t="shared" si="5"/>
        <v>86956.93</v>
      </c>
      <c r="N31" s="579">
        <f t="shared" si="6"/>
        <v>3485980.8</v>
      </c>
      <c r="O31" s="579">
        <f t="shared" si="6"/>
        <v>1052766.2</v>
      </c>
      <c r="P31" s="579">
        <f t="shared" si="7"/>
        <v>4538747</v>
      </c>
      <c r="Q31" s="577">
        <v>24.75</v>
      </c>
      <c r="R31" s="577">
        <v>6</v>
      </c>
      <c r="S31" s="578">
        <f t="shared" si="24"/>
        <v>300217.5</v>
      </c>
      <c r="T31" s="578">
        <f t="shared" si="8"/>
        <v>3602610</v>
      </c>
      <c r="U31" s="578">
        <f t="shared" si="9"/>
        <v>1087988.22</v>
      </c>
      <c r="V31" s="578">
        <f t="shared" si="25"/>
        <v>4690598.22</v>
      </c>
      <c r="W31" s="578">
        <f t="shared" si="26"/>
        <v>69033.600000000006</v>
      </c>
      <c r="X31" s="578">
        <f t="shared" si="10"/>
        <v>20848.150000000001</v>
      </c>
      <c r="Y31" s="578">
        <f t="shared" si="27"/>
        <v>89881.75</v>
      </c>
      <c r="Z31" s="578">
        <f t="shared" si="11"/>
        <v>66787.199999999997</v>
      </c>
      <c r="AA31" s="578">
        <f t="shared" si="12"/>
        <v>20169.73</v>
      </c>
      <c r="AB31" s="578">
        <f t="shared" si="13"/>
        <v>86956.93</v>
      </c>
      <c r="AC31" s="579">
        <f t="shared" si="14"/>
        <v>3738430.8</v>
      </c>
      <c r="AD31" s="579">
        <f t="shared" si="14"/>
        <v>1129006.1000000001</v>
      </c>
      <c r="AE31" s="579">
        <f t="shared" si="15"/>
        <v>4867436.9000000004</v>
      </c>
      <c r="AG31" s="579">
        <f t="shared" si="28"/>
        <v>328689.90000000002</v>
      </c>
      <c r="AI31" s="580">
        <f t="shared" si="29"/>
        <v>3350160</v>
      </c>
      <c r="AJ31" s="580">
        <f t="shared" si="29"/>
        <v>1011748</v>
      </c>
      <c r="AK31" s="580">
        <f t="shared" si="16"/>
        <v>4361908</v>
      </c>
      <c r="AL31" s="581">
        <f t="shared" si="30"/>
        <v>388271</v>
      </c>
      <c r="AM31" s="581">
        <f t="shared" si="30"/>
        <v>117258</v>
      </c>
      <c r="AN31" s="581">
        <f t="shared" si="30"/>
        <v>505529</v>
      </c>
      <c r="AO31" s="582">
        <f t="shared" si="31"/>
        <v>388300</v>
      </c>
      <c r="AP31" s="582">
        <f t="shared" si="31"/>
        <v>117300</v>
      </c>
      <c r="AQ31" s="582">
        <f t="shared" si="19"/>
        <v>505600</v>
      </c>
      <c r="AR31" s="584">
        <f>AQ31-'[2]211,213(сады-1чт)'!AQ31</f>
        <v>0</v>
      </c>
    </row>
    <row r="32" spans="1:44" ht="15" customHeight="1">
      <c r="A32" s="590" t="s">
        <v>715</v>
      </c>
      <c r="B32" s="577">
        <v>26.75</v>
      </c>
      <c r="C32" s="577">
        <v>6</v>
      </c>
      <c r="D32" s="578">
        <f t="shared" si="20"/>
        <v>301740</v>
      </c>
      <c r="E32" s="578">
        <f t="shared" si="0"/>
        <v>3620880</v>
      </c>
      <c r="F32" s="578">
        <f t="shared" si="1"/>
        <v>1093505.76</v>
      </c>
      <c r="G32" s="578">
        <f t="shared" si="21"/>
        <v>4714385.76</v>
      </c>
      <c r="H32" s="578">
        <f t="shared" si="22"/>
        <v>69033.600000000006</v>
      </c>
      <c r="I32" s="578">
        <f t="shared" si="2"/>
        <v>20848.150000000001</v>
      </c>
      <c r="J32" s="578">
        <f t="shared" si="23"/>
        <v>89881.75</v>
      </c>
      <c r="K32" s="578">
        <f t="shared" si="3"/>
        <v>66787.199999999997</v>
      </c>
      <c r="L32" s="578">
        <f t="shared" si="4"/>
        <v>20169.73</v>
      </c>
      <c r="M32" s="578">
        <f t="shared" si="5"/>
        <v>86956.93</v>
      </c>
      <c r="N32" s="579">
        <f t="shared" si="6"/>
        <v>3756700.8</v>
      </c>
      <c r="O32" s="579">
        <f t="shared" si="6"/>
        <v>1134523.6399999999</v>
      </c>
      <c r="P32" s="579">
        <f t="shared" si="7"/>
        <v>4891224.4400000004</v>
      </c>
      <c r="Q32" s="577">
        <v>26.75</v>
      </c>
      <c r="R32" s="577">
        <v>6</v>
      </c>
      <c r="S32" s="578">
        <f t="shared" si="24"/>
        <v>324477.5</v>
      </c>
      <c r="T32" s="578">
        <f t="shared" si="8"/>
        <v>3893730</v>
      </c>
      <c r="U32" s="578">
        <f t="shared" si="9"/>
        <v>1175906.46</v>
      </c>
      <c r="V32" s="578">
        <f t="shared" si="25"/>
        <v>5069636.46</v>
      </c>
      <c r="W32" s="578">
        <f t="shared" si="26"/>
        <v>69033.600000000006</v>
      </c>
      <c r="X32" s="578">
        <f t="shared" si="10"/>
        <v>20848.150000000001</v>
      </c>
      <c r="Y32" s="578">
        <f t="shared" si="27"/>
        <v>89881.75</v>
      </c>
      <c r="Z32" s="578">
        <f t="shared" si="11"/>
        <v>66787.199999999997</v>
      </c>
      <c r="AA32" s="578">
        <f t="shared" si="12"/>
        <v>20169.73</v>
      </c>
      <c r="AB32" s="578">
        <f t="shared" si="13"/>
        <v>86956.93</v>
      </c>
      <c r="AC32" s="579">
        <f t="shared" si="14"/>
        <v>4029550.8</v>
      </c>
      <c r="AD32" s="579">
        <f t="shared" si="14"/>
        <v>1216924.3400000001</v>
      </c>
      <c r="AE32" s="579">
        <f t="shared" si="15"/>
        <v>5246475.1399999997</v>
      </c>
      <c r="AG32" s="579">
        <f t="shared" si="28"/>
        <v>355250.7</v>
      </c>
      <c r="AI32" s="580">
        <f t="shared" si="29"/>
        <v>3620880</v>
      </c>
      <c r="AJ32" s="580">
        <f t="shared" si="29"/>
        <v>1093506</v>
      </c>
      <c r="AK32" s="580">
        <f t="shared" si="16"/>
        <v>4714386</v>
      </c>
      <c r="AL32" s="581">
        <f t="shared" si="30"/>
        <v>408671</v>
      </c>
      <c r="AM32" s="581">
        <f t="shared" si="30"/>
        <v>123418</v>
      </c>
      <c r="AN32" s="581">
        <f t="shared" si="30"/>
        <v>532089</v>
      </c>
      <c r="AO32" s="582">
        <f t="shared" si="31"/>
        <v>408700</v>
      </c>
      <c r="AP32" s="582">
        <f t="shared" si="31"/>
        <v>123400</v>
      </c>
      <c r="AQ32" s="582">
        <f t="shared" si="19"/>
        <v>532100</v>
      </c>
      <c r="AR32" s="584">
        <f>AQ32-'[2]211,213(сады-1чт)'!AQ32</f>
        <v>0</v>
      </c>
    </row>
    <row r="33" spans="1:44" ht="15" customHeight="1">
      <c r="A33" s="586" t="s">
        <v>1010</v>
      </c>
      <c r="B33" s="577">
        <v>19.5</v>
      </c>
      <c r="C33" s="577">
        <v>6</v>
      </c>
      <c r="D33" s="578">
        <f t="shared" si="20"/>
        <v>219960</v>
      </c>
      <c r="E33" s="578">
        <f t="shared" si="0"/>
        <v>2639520</v>
      </c>
      <c r="F33" s="578">
        <f t="shared" si="1"/>
        <v>797135.04</v>
      </c>
      <c r="G33" s="578">
        <f t="shared" si="21"/>
        <v>3436655.04</v>
      </c>
      <c r="H33" s="578">
        <f t="shared" si="22"/>
        <v>69033.600000000006</v>
      </c>
      <c r="I33" s="578">
        <f t="shared" si="2"/>
        <v>20848.150000000001</v>
      </c>
      <c r="J33" s="578">
        <f t="shared" si="23"/>
        <v>89881.75</v>
      </c>
      <c r="K33" s="578">
        <f t="shared" si="3"/>
        <v>66787.199999999997</v>
      </c>
      <c r="L33" s="578">
        <f t="shared" si="4"/>
        <v>20169.73</v>
      </c>
      <c r="M33" s="578">
        <f t="shared" si="5"/>
        <v>86956.93</v>
      </c>
      <c r="N33" s="579">
        <f t="shared" si="6"/>
        <v>2775340.8</v>
      </c>
      <c r="O33" s="579">
        <f t="shared" si="6"/>
        <v>838152.92</v>
      </c>
      <c r="P33" s="579">
        <f t="shared" si="7"/>
        <v>3613493.72</v>
      </c>
      <c r="Q33" s="577">
        <v>19.5</v>
      </c>
      <c r="R33" s="577">
        <v>6</v>
      </c>
      <c r="S33" s="578">
        <f t="shared" si="24"/>
        <v>236535</v>
      </c>
      <c r="T33" s="578">
        <f t="shared" si="8"/>
        <v>2838420</v>
      </c>
      <c r="U33" s="578">
        <f t="shared" si="9"/>
        <v>857202.84</v>
      </c>
      <c r="V33" s="578">
        <f t="shared" si="25"/>
        <v>3695622.84</v>
      </c>
      <c r="W33" s="578">
        <f t="shared" si="26"/>
        <v>69033.600000000006</v>
      </c>
      <c r="X33" s="578">
        <f t="shared" si="10"/>
        <v>20848.150000000001</v>
      </c>
      <c r="Y33" s="578">
        <f t="shared" si="27"/>
        <v>89881.75</v>
      </c>
      <c r="Z33" s="578">
        <f t="shared" si="11"/>
        <v>66787.199999999997</v>
      </c>
      <c r="AA33" s="578">
        <f t="shared" si="12"/>
        <v>20169.73</v>
      </c>
      <c r="AB33" s="578">
        <f t="shared" si="13"/>
        <v>86956.93</v>
      </c>
      <c r="AC33" s="579">
        <f t="shared" si="14"/>
        <v>2974240.8</v>
      </c>
      <c r="AD33" s="579">
        <f t="shared" si="14"/>
        <v>898220.72</v>
      </c>
      <c r="AE33" s="579">
        <f t="shared" si="15"/>
        <v>3872461.52</v>
      </c>
      <c r="AG33" s="579">
        <f t="shared" si="28"/>
        <v>258967.8</v>
      </c>
      <c r="AI33" s="580">
        <f t="shared" si="29"/>
        <v>2639520</v>
      </c>
      <c r="AJ33" s="580">
        <f t="shared" si="29"/>
        <v>797135</v>
      </c>
      <c r="AK33" s="580">
        <f t="shared" si="16"/>
        <v>3436655</v>
      </c>
      <c r="AL33" s="581">
        <f t="shared" si="30"/>
        <v>334721</v>
      </c>
      <c r="AM33" s="581">
        <f t="shared" si="30"/>
        <v>101086</v>
      </c>
      <c r="AN33" s="581">
        <f t="shared" si="30"/>
        <v>435807</v>
      </c>
      <c r="AO33" s="582">
        <f t="shared" si="31"/>
        <v>334700</v>
      </c>
      <c r="AP33" s="582">
        <f t="shared" si="31"/>
        <v>101100</v>
      </c>
      <c r="AQ33" s="582">
        <f t="shared" si="19"/>
        <v>435800</v>
      </c>
      <c r="AR33" s="584">
        <f>AQ33-'[2]211,213(сады-1чт)'!AQ33</f>
        <v>0</v>
      </c>
    </row>
    <row r="34" spans="1:44" ht="15" customHeight="1">
      <c r="A34" s="586" t="s">
        <v>717</v>
      </c>
      <c r="B34" s="591">
        <v>11.25</v>
      </c>
      <c r="C34" s="591">
        <v>3</v>
      </c>
      <c r="D34" s="578">
        <f t="shared" si="20"/>
        <v>126900</v>
      </c>
      <c r="E34" s="578">
        <f t="shared" si="0"/>
        <v>1522800</v>
      </c>
      <c r="F34" s="578">
        <f t="shared" si="1"/>
        <v>459885.6</v>
      </c>
      <c r="G34" s="578">
        <f t="shared" si="21"/>
        <v>1982685.6</v>
      </c>
      <c r="H34" s="578">
        <f t="shared" si="22"/>
        <v>34516.800000000003</v>
      </c>
      <c r="I34" s="578">
        <f t="shared" si="2"/>
        <v>10424.07</v>
      </c>
      <c r="J34" s="578">
        <f t="shared" si="23"/>
        <v>44940.87</v>
      </c>
      <c r="K34" s="578">
        <f t="shared" si="3"/>
        <v>33393.599999999999</v>
      </c>
      <c r="L34" s="578">
        <f t="shared" si="4"/>
        <v>10084.870000000001</v>
      </c>
      <c r="M34" s="578">
        <f t="shared" si="5"/>
        <v>43478.47</v>
      </c>
      <c r="N34" s="579">
        <f t="shared" si="6"/>
        <v>1590710.4</v>
      </c>
      <c r="O34" s="579">
        <f t="shared" si="6"/>
        <v>480394.54</v>
      </c>
      <c r="P34" s="579">
        <f t="shared" si="7"/>
        <v>2071104.94</v>
      </c>
      <c r="Q34" s="591">
        <v>11.25</v>
      </c>
      <c r="R34" s="591">
        <v>3</v>
      </c>
      <c r="S34" s="578">
        <f t="shared" si="24"/>
        <v>136462.5</v>
      </c>
      <c r="T34" s="578">
        <f t="shared" si="8"/>
        <v>1637550</v>
      </c>
      <c r="U34" s="578">
        <f t="shared" si="9"/>
        <v>494540.1</v>
      </c>
      <c r="V34" s="578">
        <f t="shared" si="25"/>
        <v>2132090.1</v>
      </c>
      <c r="W34" s="578">
        <f t="shared" si="26"/>
        <v>34516.800000000003</v>
      </c>
      <c r="X34" s="578">
        <f t="shared" si="10"/>
        <v>10424.07</v>
      </c>
      <c r="Y34" s="578">
        <f t="shared" si="27"/>
        <v>44940.87</v>
      </c>
      <c r="Z34" s="578">
        <f t="shared" si="11"/>
        <v>33393.599999999999</v>
      </c>
      <c r="AA34" s="578">
        <f t="shared" si="12"/>
        <v>10084.870000000001</v>
      </c>
      <c r="AB34" s="578">
        <f t="shared" si="13"/>
        <v>43478.47</v>
      </c>
      <c r="AC34" s="579">
        <f t="shared" si="14"/>
        <v>1705460.4</v>
      </c>
      <c r="AD34" s="579">
        <f t="shared" si="14"/>
        <v>515049.04</v>
      </c>
      <c r="AE34" s="579">
        <f t="shared" si="15"/>
        <v>2220509.44</v>
      </c>
      <c r="AG34" s="579">
        <f t="shared" si="28"/>
        <v>149404.5</v>
      </c>
      <c r="AI34" s="580">
        <f t="shared" si="29"/>
        <v>1522800</v>
      </c>
      <c r="AJ34" s="580">
        <f t="shared" si="29"/>
        <v>459886</v>
      </c>
      <c r="AK34" s="580">
        <f t="shared" si="16"/>
        <v>1982686</v>
      </c>
      <c r="AL34" s="581">
        <f t="shared" si="30"/>
        <v>182660</v>
      </c>
      <c r="AM34" s="581">
        <f t="shared" si="30"/>
        <v>55163</v>
      </c>
      <c r="AN34" s="581">
        <f t="shared" si="30"/>
        <v>237823</v>
      </c>
      <c r="AO34" s="582">
        <f t="shared" si="31"/>
        <v>182700</v>
      </c>
      <c r="AP34" s="582">
        <f t="shared" si="31"/>
        <v>55200</v>
      </c>
      <c r="AQ34" s="582">
        <f t="shared" si="19"/>
        <v>237900</v>
      </c>
      <c r="AR34" s="584">
        <f>AQ34-'[2]211,213(сады-1чт)'!AQ34</f>
        <v>0</v>
      </c>
    </row>
    <row r="35" spans="1:44" ht="15" customHeight="1">
      <c r="A35" s="586" t="s">
        <v>1011</v>
      </c>
      <c r="B35" s="577">
        <v>29</v>
      </c>
      <c r="C35" s="577">
        <v>9</v>
      </c>
      <c r="D35" s="578">
        <f t="shared" si="20"/>
        <v>327120</v>
      </c>
      <c r="E35" s="578">
        <f t="shared" si="0"/>
        <v>3925440</v>
      </c>
      <c r="F35" s="578">
        <f t="shared" si="1"/>
        <v>1185482.8799999999</v>
      </c>
      <c r="G35" s="578">
        <f t="shared" si="21"/>
        <v>5110922.88</v>
      </c>
      <c r="H35" s="578">
        <f t="shared" si="22"/>
        <v>103550.39999999999</v>
      </c>
      <c r="I35" s="578">
        <f t="shared" si="2"/>
        <v>31272.22</v>
      </c>
      <c r="J35" s="578">
        <f t="shared" si="23"/>
        <v>134822.62</v>
      </c>
      <c r="K35" s="578">
        <f t="shared" si="3"/>
        <v>100180.8</v>
      </c>
      <c r="L35" s="578">
        <f t="shared" si="4"/>
        <v>30254.6</v>
      </c>
      <c r="M35" s="578">
        <f t="shared" si="5"/>
        <v>130435.4</v>
      </c>
      <c r="N35" s="579">
        <f t="shared" si="6"/>
        <v>4129171.2</v>
      </c>
      <c r="O35" s="579">
        <f t="shared" si="6"/>
        <v>1247009.7</v>
      </c>
      <c r="P35" s="579">
        <f t="shared" si="7"/>
        <v>5376180.9000000004</v>
      </c>
      <c r="Q35" s="577">
        <v>29</v>
      </c>
      <c r="R35" s="577">
        <v>9</v>
      </c>
      <c r="S35" s="578">
        <f t="shared" si="24"/>
        <v>351770</v>
      </c>
      <c r="T35" s="578">
        <f t="shared" si="8"/>
        <v>4221240</v>
      </c>
      <c r="U35" s="578">
        <f t="shared" si="9"/>
        <v>1274814.48</v>
      </c>
      <c r="V35" s="578">
        <f t="shared" si="25"/>
        <v>5496054.4800000004</v>
      </c>
      <c r="W35" s="578">
        <f t="shared" si="26"/>
        <v>103550.39999999999</v>
      </c>
      <c r="X35" s="578">
        <f t="shared" si="10"/>
        <v>31272.22</v>
      </c>
      <c r="Y35" s="578">
        <f t="shared" si="27"/>
        <v>134822.62</v>
      </c>
      <c r="Z35" s="578">
        <f t="shared" si="11"/>
        <v>100180.8</v>
      </c>
      <c r="AA35" s="578">
        <f t="shared" si="12"/>
        <v>30254.6</v>
      </c>
      <c r="AB35" s="578">
        <f t="shared" si="13"/>
        <v>130435.4</v>
      </c>
      <c r="AC35" s="579">
        <f t="shared" si="14"/>
        <v>4424971.2</v>
      </c>
      <c r="AD35" s="579">
        <f t="shared" si="14"/>
        <v>1336341.3</v>
      </c>
      <c r="AE35" s="579">
        <f t="shared" si="15"/>
        <v>5761312.5</v>
      </c>
      <c r="AG35" s="579">
        <f t="shared" si="28"/>
        <v>385131.6</v>
      </c>
      <c r="AI35" s="580">
        <f t="shared" si="29"/>
        <v>3925440</v>
      </c>
      <c r="AJ35" s="580">
        <f t="shared" si="29"/>
        <v>1185483</v>
      </c>
      <c r="AK35" s="580">
        <f t="shared" si="16"/>
        <v>5110923</v>
      </c>
      <c r="AL35" s="581">
        <f t="shared" si="30"/>
        <v>499531</v>
      </c>
      <c r="AM35" s="581">
        <f t="shared" si="30"/>
        <v>150858</v>
      </c>
      <c r="AN35" s="581">
        <f t="shared" si="30"/>
        <v>650390</v>
      </c>
      <c r="AO35" s="582">
        <f t="shared" si="31"/>
        <v>499500</v>
      </c>
      <c r="AP35" s="588">
        <f>MROUND(AM35,100)-100</f>
        <v>150800</v>
      </c>
      <c r="AQ35" s="582">
        <f>AO35+AP35</f>
        <v>650300</v>
      </c>
      <c r="AR35" s="584">
        <f>AQ35-'[2]211,213(сады-1чт)'!AQ35</f>
        <v>0</v>
      </c>
    </row>
    <row r="36" spans="1:44" ht="15" customHeight="1">
      <c r="A36" s="586" t="s">
        <v>718</v>
      </c>
      <c r="B36" s="577">
        <v>30</v>
      </c>
      <c r="C36" s="577">
        <v>6</v>
      </c>
      <c r="D36" s="578">
        <f t="shared" si="20"/>
        <v>338400</v>
      </c>
      <c r="E36" s="578">
        <f t="shared" si="0"/>
        <v>4060800</v>
      </c>
      <c r="F36" s="578">
        <f t="shared" si="1"/>
        <v>1226361.6000000001</v>
      </c>
      <c r="G36" s="578">
        <f t="shared" si="21"/>
        <v>5287161.5999999996</v>
      </c>
      <c r="H36" s="578">
        <f t="shared" si="22"/>
        <v>69033.600000000006</v>
      </c>
      <c r="I36" s="578">
        <f t="shared" si="2"/>
        <v>20848.150000000001</v>
      </c>
      <c r="J36" s="578">
        <f t="shared" si="23"/>
        <v>89881.75</v>
      </c>
      <c r="K36" s="578">
        <f t="shared" si="3"/>
        <v>66787.199999999997</v>
      </c>
      <c r="L36" s="578">
        <f t="shared" si="4"/>
        <v>20169.73</v>
      </c>
      <c r="M36" s="578">
        <f t="shared" si="5"/>
        <v>86956.93</v>
      </c>
      <c r="N36" s="579">
        <f t="shared" si="6"/>
        <v>4196620.8</v>
      </c>
      <c r="O36" s="579">
        <f t="shared" si="6"/>
        <v>1267379.48</v>
      </c>
      <c r="P36" s="579">
        <f t="shared" si="7"/>
        <v>5464000.2800000003</v>
      </c>
      <c r="Q36" s="577">
        <v>30</v>
      </c>
      <c r="R36" s="577">
        <v>6</v>
      </c>
      <c r="S36" s="578">
        <f t="shared" si="24"/>
        <v>363900</v>
      </c>
      <c r="T36" s="578">
        <f t="shared" si="8"/>
        <v>4366800</v>
      </c>
      <c r="U36" s="578">
        <f t="shared" si="9"/>
        <v>1318773.6000000001</v>
      </c>
      <c r="V36" s="578">
        <f t="shared" si="25"/>
        <v>5685573.5999999996</v>
      </c>
      <c r="W36" s="578">
        <f t="shared" si="26"/>
        <v>69033.600000000006</v>
      </c>
      <c r="X36" s="578">
        <f t="shared" si="10"/>
        <v>20848.150000000001</v>
      </c>
      <c r="Y36" s="578">
        <f t="shared" si="27"/>
        <v>89881.75</v>
      </c>
      <c r="Z36" s="578">
        <f t="shared" si="11"/>
        <v>66787.199999999997</v>
      </c>
      <c r="AA36" s="578">
        <f t="shared" si="12"/>
        <v>20169.73</v>
      </c>
      <c r="AB36" s="578">
        <f t="shared" si="13"/>
        <v>86956.93</v>
      </c>
      <c r="AC36" s="579">
        <f t="shared" si="14"/>
        <v>4502620.8</v>
      </c>
      <c r="AD36" s="579">
        <f t="shared" si="14"/>
        <v>1359791.48</v>
      </c>
      <c r="AE36" s="579">
        <f t="shared" si="15"/>
        <v>5862412.2800000003</v>
      </c>
      <c r="AG36" s="579">
        <f t="shared" si="28"/>
        <v>398412</v>
      </c>
      <c r="AI36" s="580">
        <f t="shared" si="29"/>
        <v>4060800</v>
      </c>
      <c r="AJ36" s="580">
        <f t="shared" si="29"/>
        <v>1226362</v>
      </c>
      <c r="AK36" s="580">
        <f t="shared" si="16"/>
        <v>5287162</v>
      </c>
      <c r="AL36" s="581">
        <f t="shared" si="30"/>
        <v>441821</v>
      </c>
      <c r="AM36" s="581">
        <f t="shared" si="30"/>
        <v>133429</v>
      </c>
      <c r="AN36" s="581">
        <f t="shared" si="30"/>
        <v>575250</v>
      </c>
      <c r="AO36" s="582">
        <f t="shared" si="31"/>
        <v>441800</v>
      </c>
      <c r="AP36" s="582">
        <f t="shared" si="31"/>
        <v>133400</v>
      </c>
      <c r="AQ36" s="582">
        <f t="shared" si="19"/>
        <v>575200</v>
      </c>
      <c r="AR36" s="584">
        <f>AQ36-'[2]211,213(сады-1чт)'!AQ36</f>
        <v>0</v>
      </c>
    </row>
    <row r="37" spans="1:44" ht="15" customHeight="1">
      <c r="A37" s="586" t="s">
        <v>720</v>
      </c>
      <c r="B37" s="577">
        <v>14</v>
      </c>
      <c r="C37" s="577">
        <v>3</v>
      </c>
      <c r="D37" s="578">
        <f t="shared" si="20"/>
        <v>157920</v>
      </c>
      <c r="E37" s="578">
        <f t="shared" si="0"/>
        <v>1895040</v>
      </c>
      <c r="F37" s="578">
        <f t="shared" si="1"/>
        <v>572302.07999999996</v>
      </c>
      <c r="G37" s="578">
        <f t="shared" si="21"/>
        <v>2467342.08</v>
      </c>
      <c r="H37" s="578">
        <f t="shared" si="22"/>
        <v>34516.800000000003</v>
      </c>
      <c r="I37" s="578">
        <f t="shared" si="2"/>
        <v>10424.07</v>
      </c>
      <c r="J37" s="578">
        <f t="shared" si="23"/>
        <v>44940.87</v>
      </c>
      <c r="K37" s="578">
        <f t="shared" si="3"/>
        <v>33393.599999999999</v>
      </c>
      <c r="L37" s="578">
        <f t="shared" si="4"/>
        <v>10084.870000000001</v>
      </c>
      <c r="M37" s="578">
        <f t="shared" si="5"/>
        <v>43478.47</v>
      </c>
      <c r="N37" s="579">
        <f t="shared" si="6"/>
        <v>1962950.4</v>
      </c>
      <c r="O37" s="579">
        <f t="shared" si="6"/>
        <v>592811.02</v>
      </c>
      <c r="P37" s="579">
        <f t="shared" si="7"/>
        <v>2555761.42</v>
      </c>
      <c r="Q37" s="577">
        <v>14</v>
      </c>
      <c r="R37" s="577">
        <v>3</v>
      </c>
      <c r="S37" s="578">
        <f t="shared" si="24"/>
        <v>169820</v>
      </c>
      <c r="T37" s="578">
        <f t="shared" si="8"/>
        <v>2037840</v>
      </c>
      <c r="U37" s="578">
        <f t="shared" si="9"/>
        <v>615427.68000000005</v>
      </c>
      <c r="V37" s="578">
        <f t="shared" si="25"/>
        <v>2653267.6800000002</v>
      </c>
      <c r="W37" s="578">
        <f t="shared" si="26"/>
        <v>34516.800000000003</v>
      </c>
      <c r="X37" s="578">
        <f t="shared" si="10"/>
        <v>10424.07</v>
      </c>
      <c r="Y37" s="578">
        <f t="shared" si="27"/>
        <v>44940.87</v>
      </c>
      <c r="Z37" s="578">
        <f t="shared" si="11"/>
        <v>33393.599999999999</v>
      </c>
      <c r="AA37" s="578">
        <f t="shared" si="12"/>
        <v>10084.870000000001</v>
      </c>
      <c r="AB37" s="578">
        <f t="shared" si="13"/>
        <v>43478.47</v>
      </c>
      <c r="AC37" s="579">
        <f t="shared" si="14"/>
        <v>2105750.4</v>
      </c>
      <c r="AD37" s="579">
        <f t="shared" si="14"/>
        <v>635936.62</v>
      </c>
      <c r="AE37" s="579">
        <f t="shared" si="15"/>
        <v>2741687.02</v>
      </c>
      <c r="AG37" s="579">
        <f t="shared" si="28"/>
        <v>185925.6</v>
      </c>
      <c r="AI37" s="580">
        <f t="shared" si="29"/>
        <v>1895040</v>
      </c>
      <c r="AJ37" s="580">
        <f t="shared" si="29"/>
        <v>572302</v>
      </c>
      <c r="AK37" s="580">
        <f t="shared" si="16"/>
        <v>2467342</v>
      </c>
      <c r="AL37" s="581">
        <f t="shared" si="30"/>
        <v>210710</v>
      </c>
      <c r="AM37" s="581">
        <f t="shared" si="30"/>
        <v>63635</v>
      </c>
      <c r="AN37" s="581">
        <f t="shared" si="30"/>
        <v>274345</v>
      </c>
      <c r="AO37" s="582">
        <f t="shared" si="31"/>
        <v>210700</v>
      </c>
      <c r="AP37" s="582">
        <f t="shared" si="31"/>
        <v>63600</v>
      </c>
      <c r="AQ37" s="582">
        <f t="shared" si="19"/>
        <v>274300</v>
      </c>
      <c r="AR37" s="584">
        <f>AQ37-'[2]211,213(сады-1чт)'!AQ37</f>
        <v>0</v>
      </c>
    </row>
    <row r="38" spans="1:44" ht="15" customHeight="1">
      <c r="A38" s="592" t="s">
        <v>721</v>
      </c>
      <c r="B38" s="593">
        <v>27.75</v>
      </c>
      <c r="C38" s="593">
        <v>6</v>
      </c>
      <c r="D38" s="578">
        <f t="shared" si="20"/>
        <v>313020</v>
      </c>
      <c r="E38" s="578">
        <f t="shared" si="0"/>
        <v>3756240</v>
      </c>
      <c r="F38" s="578">
        <f t="shared" si="1"/>
        <v>1134384.48</v>
      </c>
      <c r="G38" s="578">
        <f t="shared" si="21"/>
        <v>4890624.4800000004</v>
      </c>
      <c r="H38" s="578">
        <f t="shared" si="22"/>
        <v>69033.600000000006</v>
      </c>
      <c r="I38" s="578">
        <f t="shared" si="2"/>
        <v>20848.150000000001</v>
      </c>
      <c r="J38" s="578">
        <f t="shared" si="23"/>
        <v>89881.75</v>
      </c>
      <c r="K38" s="578">
        <f t="shared" si="3"/>
        <v>66787.199999999997</v>
      </c>
      <c r="L38" s="578">
        <f t="shared" si="4"/>
        <v>20169.73</v>
      </c>
      <c r="M38" s="578">
        <f t="shared" si="5"/>
        <v>86956.93</v>
      </c>
      <c r="N38" s="579">
        <f t="shared" si="6"/>
        <v>3892060.8</v>
      </c>
      <c r="O38" s="579">
        <f t="shared" si="6"/>
        <v>1175402.3600000001</v>
      </c>
      <c r="P38" s="579">
        <f t="shared" si="7"/>
        <v>5067463.16</v>
      </c>
      <c r="Q38" s="593">
        <v>27.75</v>
      </c>
      <c r="R38" s="593">
        <v>6</v>
      </c>
      <c r="S38" s="578">
        <f t="shared" si="24"/>
        <v>336607.5</v>
      </c>
      <c r="T38" s="578">
        <f t="shared" si="8"/>
        <v>4039290</v>
      </c>
      <c r="U38" s="578">
        <f t="shared" si="9"/>
        <v>1219865.58</v>
      </c>
      <c r="V38" s="578">
        <f t="shared" si="25"/>
        <v>5259155.58</v>
      </c>
      <c r="W38" s="578">
        <f t="shared" si="26"/>
        <v>69033.600000000006</v>
      </c>
      <c r="X38" s="578">
        <f t="shared" si="10"/>
        <v>20848.150000000001</v>
      </c>
      <c r="Y38" s="578">
        <f t="shared" si="27"/>
        <v>89881.75</v>
      </c>
      <c r="Z38" s="578">
        <f t="shared" si="11"/>
        <v>66787.199999999997</v>
      </c>
      <c r="AA38" s="578">
        <f t="shared" si="12"/>
        <v>20169.73</v>
      </c>
      <c r="AB38" s="578">
        <f t="shared" si="13"/>
        <v>86956.93</v>
      </c>
      <c r="AC38" s="579">
        <f t="shared" si="14"/>
        <v>4175110.8</v>
      </c>
      <c r="AD38" s="579">
        <f t="shared" si="14"/>
        <v>1260883.46</v>
      </c>
      <c r="AE38" s="579">
        <f t="shared" si="15"/>
        <v>5435994.2599999998</v>
      </c>
      <c r="AG38" s="579">
        <f t="shared" si="28"/>
        <v>368531.1</v>
      </c>
      <c r="AI38" s="580">
        <f t="shared" si="29"/>
        <v>3756240</v>
      </c>
      <c r="AJ38" s="580">
        <f t="shared" si="29"/>
        <v>1134384</v>
      </c>
      <c r="AK38" s="580">
        <f t="shared" si="16"/>
        <v>4890624</v>
      </c>
      <c r="AL38" s="581">
        <f t="shared" si="30"/>
        <v>418871</v>
      </c>
      <c r="AM38" s="581">
        <f t="shared" si="30"/>
        <v>126499</v>
      </c>
      <c r="AN38" s="581">
        <f t="shared" si="30"/>
        <v>545370</v>
      </c>
      <c r="AO38" s="582">
        <f t="shared" si="31"/>
        <v>418900</v>
      </c>
      <c r="AP38" s="582">
        <f t="shared" si="31"/>
        <v>126500</v>
      </c>
      <c r="AQ38" s="582">
        <f t="shared" si="19"/>
        <v>545400</v>
      </c>
      <c r="AR38" s="584">
        <f>AQ38-'[2]211,213(сады-1чт)'!AQ38</f>
        <v>0</v>
      </c>
    </row>
    <row r="39" spans="1:44" ht="15" customHeight="1">
      <c r="A39" s="586" t="s">
        <v>1095</v>
      </c>
      <c r="B39" s="577">
        <v>20.5</v>
      </c>
      <c r="C39" s="577">
        <v>3</v>
      </c>
      <c r="D39" s="578">
        <f t="shared" si="20"/>
        <v>231240</v>
      </c>
      <c r="E39" s="578">
        <f t="shared" si="0"/>
        <v>2774880</v>
      </c>
      <c r="F39" s="578">
        <f t="shared" si="1"/>
        <v>838013.76</v>
      </c>
      <c r="G39" s="578">
        <f t="shared" si="21"/>
        <v>3612893.76</v>
      </c>
      <c r="H39" s="578">
        <f t="shared" si="22"/>
        <v>34516.800000000003</v>
      </c>
      <c r="I39" s="578">
        <f t="shared" si="2"/>
        <v>10424.07</v>
      </c>
      <c r="J39" s="578">
        <f t="shared" si="23"/>
        <v>44940.87</v>
      </c>
      <c r="K39" s="578">
        <f t="shared" si="3"/>
        <v>33393.599999999999</v>
      </c>
      <c r="L39" s="578">
        <f t="shared" si="4"/>
        <v>10084.870000000001</v>
      </c>
      <c r="M39" s="578">
        <f t="shared" si="5"/>
        <v>43478.47</v>
      </c>
      <c r="N39" s="579">
        <f t="shared" si="6"/>
        <v>2842790.4</v>
      </c>
      <c r="O39" s="579">
        <f t="shared" si="6"/>
        <v>858522.7</v>
      </c>
      <c r="P39" s="579">
        <f t="shared" si="7"/>
        <v>3701313.1</v>
      </c>
      <c r="Q39" s="577">
        <v>20.5</v>
      </c>
      <c r="R39" s="577">
        <v>3</v>
      </c>
      <c r="S39" s="578">
        <f t="shared" si="24"/>
        <v>248665</v>
      </c>
      <c r="T39" s="578">
        <f t="shared" si="8"/>
        <v>2983980</v>
      </c>
      <c r="U39" s="578">
        <f t="shared" si="9"/>
        <v>901161.96</v>
      </c>
      <c r="V39" s="578">
        <f t="shared" si="25"/>
        <v>3885141.96</v>
      </c>
      <c r="W39" s="578">
        <f t="shared" si="26"/>
        <v>34516.800000000003</v>
      </c>
      <c r="X39" s="578">
        <f t="shared" si="10"/>
        <v>10424.07</v>
      </c>
      <c r="Y39" s="578">
        <f t="shared" si="27"/>
        <v>44940.87</v>
      </c>
      <c r="Z39" s="578">
        <f t="shared" si="11"/>
        <v>33393.599999999999</v>
      </c>
      <c r="AA39" s="578">
        <f t="shared" si="12"/>
        <v>10084.870000000001</v>
      </c>
      <c r="AB39" s="578">
        <f t="shared" si="13"/>
        <v>43478.47</v>
      </c>
      <c r="AC39" s="579">
        <f t="shared" si="14"/>
        <v>3051890.4</v>
      </c>
      <c r="AD39" s="579">
        <f t="shared" si="14"/>
        <v>921670.9</v>
      </c>
      <c r="AE39" s="579">
        <f t="shared" si="15"/>
        <v>3973561.3</v>
      </c>
      <c r="AG39" s="579">
        <f t="shared" si="28"/>
        <v>272248.2</v>
      </c>
      <c r="AI39" s="580">
        <f t="shared" si="29"/>
        <v>2774880</v>
      </c>
      <c r="AJ39" s="580">
        <f t="shared" si="29"/>
        <v>838014</v>
      </c>
      <c r="AK39" s="580">
        <f t="shared" si="16"/>
        <v>3612894</v>
      </c>
      <c r="AL39" s="581">
        <f t="shared" si="30"/>
        <v>277010</v>
      </c>
      <c r="AM39" s="581">
        <f t="shared" si="30"/>
        <v>83657</v>
      </c>
      <c r="AN39" s="581">
        <f t="shared" si="30"/>
        <v>360667</v>
      </c>
      <c r="AO39" s="582">
        <f t="shared" si="31"/>
        <v>277000</v>
      </c>
      <c r="AP39" s="582">
        <f t="shared" si="31"/>
        <v>83700</v>
      </c>
      <c r="AQ39" s="582">
        <f t="shared" si="19"/>
        <v>360700</v>
      </c>
      <c r="AR39" s="584">
        <f>AQ39-'[2]211,213(сады-1чт)'!AQ39</f>
        <v>0</v>
      </c>
    </row>
    <row r="40" spans="1:44" ht="15" customHeight="1">
      <c r="A40" s="586" t="s">
        <v>723</v>
      </c>
      <c r="B40" s="577">
        <v>17.5</v>
      </c>
      <c r="C40" s="577">
        <v>3</v>
      </c>
      <c r="D40" s="578">
        <f t="shared" si="20"/>
        <v>197400</v>
      </c>
      <c r="E40" s="578">
        <f t="shared" si="0"/>
        <v>2368800</v>
      </c>
      <c r="F40" s="578">
        <f t="shared" si="1"/>
        <v>715377.6</v>
      </c>
      <c r="G40" s="578">
        <f t="shared" si="21"/>
        <v>3084177.6</v>
      </c>
      <c r="H40" s="578">
        <f t="shared" si="22"/>
        <v>34516.800000000003</v>
      </c>
      <c r="I40" s="578">
        <f t="shared" si="2"/>
        <v>10424.07</v>
      </c>
      <c r="J40" s="578">
        <f t="shared" si="23"/>
        <v>44940.87</v>
      </c>
      <c r="K40" s="578">
        <f t="shared" si="3"/>
        <v>33393.599999999999</v>
      </c>
      <c r="L40" s="578">
        <f t="shared" si="4"/>
        <v>10084.870000000001</v>
      </c>
      <c r="M40" s="578">
        <f t="shared" si="5"/>
        <v>43478.47</v>
      </c>
      <c r="N40" s="579">
        <f t="shared" si="6"/>
        <v>2436710.3999999999</v>
      </c>
      <c r="O40" s="579">
        <f t="shared" si="6"/>
        <v>735886.54</v>
      </c>
      <c r="P40" s="579">
        <f t="shared" si="7"/>
        <v>3172596.94</v>
      </c>
      <c r="Q40" s="577">
        <v>17.5</v>
      </c>
      <c r="R40" s="577">
        <v>3</v>
      </c>
      <c r="S40" s="578">
        <f t="shared" si="24"/>
        <v>212275</v>
      </c>
      <c r="T40" s="578">
        <f t="shared" si="8"/>
        <v>2547300</v>
      </c>
      <c r="U40" s="578">
        <f t="shared" si="9"/>
        <v>769284.6</v>
      </c>
      <c r="V40" s="578">
        <f t="shared" si="25"/>
        <v>3316584.6</v>
      </c>
      <c r="W40" s="578">
        <f t="shared" si="26"/>
        <v>34516.800000000003</v>
      </c>
      <c r="X40" s="578">
        <f t="shared" si="10"/>
        <v>10424.07</v>
      </c>
      <c r="Y40" s="578">
        <f t="shared" si="27"/>
        <v>44940.87</v>
      </c>
      <c r="Z40" s="578">
        <f t="shared" si="11"/>
        <v>33393.599999999999</v>
      </c>
      <c r="AA40" s="578">
        <f t="shared" si="12"/>
        <v>10084.870000000001</v>
      </c>
      <c r="AB40" s="578">
        <f t="shared" si="13"/>
        <v>43478.47</v>
      </c>
      <c r="AC40" s="579">
        <f t="shared" si="14"/>
        <v>2615210.4</v>
      </c>
      <c r="AD40" s="579">
        <f t="shared" si="14"/>
        <v>789793.54</v>
      </c>
      <c r="AE40" s="579">
        <f t="shared" si="15"/>
        <v>3405003.94</v>
      </c>
      <c r="AG40" s="579">
        <f t="shared" si="28"/>
        <v>232407</v>
      </c>
      <c r="AI40" s="580">
        <f t="shared" si="29"/>
        <v>2368800</v>
      </c>
      <c r="AJ40" s="580">
        <f t="shared" si="29"/>
        <v>715378</v>
      </c>
      <c r="AK40" s="580">
        <f t="shared" si="16"/>
        <v>3084178</v>
      </c>
      <c r="AL40" s="581">
        <f t="shared" si="30"/>
        <v>246410</v>
      </c>
      <c r="AM40" s="581">
        <f t="shared" si="30"/>
        <v>74416</v>
      </c>
      <c r="AN40" s="581">
        <f t="shared" si="30"/>
        <v>320826</v>
      </c>
      <c r="AO40" s="582">
        <f t="shared" si="31"/>
        <v>246400</v>
      </c>
      <c r="AP40" s="582">
        <f t="shared" si="31"/>
        <v>74400</v>
      </c>
      <c r="AQ40" s="582">
        <f t="shared" si="19"/>
        <v>320800</v>
      </c>
      <c r="AR40" s="584">
        <f>AQ40-'[2]211,213(сады-1чт)'!AQ40</f>
        <v>0</v>
      </c>
    </row>
    <row r="41" spans="1:44" ht="15" customHeight="1">
      <c r="A41" s="586" t="s">
        <v>1013</v>
      </c>
      <c r="B41" s="577">
        <v>13.25</v>
      </c>
      <c r="C41" s="577">
        <v>4</v>
      </c>
      <c r="D41" s="578">
        <f t="shared" si="20"/>
        <v>149460</v>
      </c>
      <c r="E41" s="578">
        <f t="shared" si="0"/>
        <v>1793520</v>
      </c>
      <c r="F41" s="578">
        <f t="shared" si="1"/>
        <v>541643.04</v>
      </c>
      <c r="G41" s="578">
        <f t="shared" si="21"/>
        <v>2335163.04</v>
      </c>
      <c r="H41" s="578">
        <f t="shared" si="22"/>
        <v>46022.400000000001</v>
      </c>
      <c r="I41" s="578">
        <f t="shared" si="2"/>
        <v>13898.76</v>
      </c>
      <c r="J41" s="578">
        <f t="shared" si="23"/>
        <v>59921.16</v>
      </c>
      <c r="K41" s="578">
        <f t="shared" si="3"/>
        <v>44524.800000000003</v>
      </c>
      <c r="L41" s="578">
        <f t="shared" si="4"/>
        <v>13446.49</v>
      </c>
      <c r="M41" s="578">
        <f t="shared" si="5"/>
        <v>57971.29</v>
      </c>
      <c r="N41" s="579">
        <f t="shared" si="6"/>
        <v>1884067.2</v>
      </c>
      <c r="O41" s="579">
        <f t="shared" si="6"/>
        <v>568988.29</v>
      </c>
      <c r="P41" s="579">
        <f t="shared" si="7"/>
        <v>2453055.4900000002</v>
      </c>
      <c r="Q41" s="577">
        <v>13.25</v>
      </c>
      <c r="R41" s="577">
        <v>4</v>
      </c>
      <c r="S41" s="578">
        <f t="shared" si="24"/>
        <v>160722.5</v>
      </c>
      <c r="T41" s="578">
        <f t="shared" si="8"/>
        <v>1928670</v>
      </c>
      <c r="U41" s="578">
        <f t="shared" si="9"/>
        <v>582458.34</v>
      </c>
      <c r="V41" s="578">
        <f t="shared" si="25"/>
        <v>2511128.34</v>
      </c>
      <c r="W41" s="578">
        <f t="shared" si="26"/>
        <v>46022.400000000001</v>
      </c>
      <c r="X41" s="578">
        <f t="shared" si="10"/>
        <v>13898.76</v>
      </c>
      <c r="Y41" s="578">
        <f t="shared" si="27"/>
        <v>59921.16</v>
      </c>
      <c r="Z41" s="578">
        <f t="shared" si="11"/>
        <v>44524.800000000003</v>
      </c>
      <c r="AA41" s="578">
        <f t="shared" si="12"/>
        <v>13446.49</v>
      </c>
      <c r="AB41" s="578">
        <f t="shared" si="13"/>
        <v>57971.29</v>
      </c>
      <c r="AC41" s="579">
        <f t="shared" si="14"/>
        <v>2019217.2</v>
      </c>
      <c r="AD41" s="579">
        <f t="shared" si="14"/>
        <v>609803.59</v>
      </c>
      <c r="AE41" s="579">
        <f t="shared" si="15"/>
        <v>2629020.79</v>
      </c>
      <c r="AG41" s="579">
        <f t="shared" si="28"/>
        <v>175965.3</v>
      </c>
      <c r="AI41" s="580">
        <f t="shared" si="29"/>
        <v>1793520</v>
      </c>
      <c r="AJ41" s="580">
        <f t="shared" si="29"/>
        <v>541643</v>
      </c>
      <c r="AK41" s="580">
        <f t="shared" si="16"/>
        <v>2335163</v>
      </c>
      <c r="AL41" s="581">
        <f t="shared" si="30"/>
        <v>225697</v>
      </c>
      <c r="AM41" s="581">
        <f t="shared" si="30"/>
        <v>68161</v>
      </c>
      <c r="AN41" s="581">
        <f t="shared" si="30"/>
        <v>293858</v>
      </c>
      <c r="AO41" s="582">
        <f t="shared" si="31"/>
        <v>225700</v>
      </c>
      <c r="AP41" s="582">
        <f t="shared" si="31"/>
        <v>68200</v>
      </c>
      <c r="AQ41" s="582">
        <f t="shared" si="19"/>
        <v>293900</v>
      </c>
      <c r="AR41" s="584">
        <f>AQ41-'[2]211,213(сады-1чт)'!AQ41</f>
        <v>0</v>
      </c>
    </row>
    <row r="42" spans="1:44" ht="15" customHeight="1">
      <c r="A42" s="586" t="s">
        <v>725</v>
      </c>
      <c r="B42" s="577">
        <v>13.5</v>
      </c>
      <c r="C42" s="577">
        <v>3.5</v>
      </c>
      <c r="D42" s="578">
        <f t="shared" si="20"/>
        <v>152280</v>
      </c>
      <c r="E42" s="578">
        <f t="shared" si="0"/>
        <v>1827360</v>
      </c>
      <c r="F42" s="578">
        <f t="shared" si="1"/>
        <v>551862.72</v>
      </c>
      <c r="G42" s="578">
        <f t="shared" si="21"/>
        <v>2379222.7200000002</v>
      </c>
      <c r="H42" s="578">
        <f t="shared" si="22"/>
        <v>40269.599999999999</v>
      </c>
      <c r="I42" s="578">
        <f t="shared" si="2"/>
        <v>12161.42</v>
      </c>
      <c r="J42" s="578">
        <f t="shared" si="23"/>
        <v>52431.02</v>
      </c>
      <c r="K42" s="578">
        <f t="shared" si="3"/>
        <v>38959.199999999997</v>
      </c>
      <c r="L42" s="578">
        <f t="shared" si="4"/>
        <v>11765.68</v>
      </c>
      <c r="M42" s="578">
        <f t="shared" si="5"/>
        <v>50724.88</v>
      </c>
      <c r="N42" s="579">
        <f t="shared" si="6"/>
        <v>1906588.8</v>
      </c>
      <c r="O42" s="579">
        <f t="shared" si="6"/>
        <v>575789.81999999995</v>
      </c>
      <c r="P42" s="579">
        <f t="shared" si="7"/>
        <v>2482378.62</v>
      </c>
      <c r="Q42" s="577">
        <v>13.5</v>
      </c>
      <c r="R42" s="577">
        <v>3.5</v>
      </c>
      <c r="S42" s="578">
        <f t="shared" si="24"/>
        <v>163755</v>
      </c>
      <c r="T42" s="578">
        <f t="shared" si="8"/>
        <v>1965060</v>
      </c>
      <c r="U42" s="578">
        <f t="shared" si="9"/>
        <v>593448.12</v>
      </c>
      <c r="V42" s="578">
        <f t="shared" si="25"/>
        <v>2558508.12</v>
      </c>
      <c r="W42" s="578">
        <f t="shared" si="26"/>
        <v>40269.599999999999</v>
      </c>
      <c r="X42" s="578">
        <f t="shared" si="10"/>
        <v>12161.42</v>
      </c>
      <c r="Y42" s="578">
        <f t="shared" si="27"/>
        <v>52431.02</v>
      </c>
      <c r="Z42" s="578">
        <f t="shared" si="11"/>
        <v>38959.199999999997</v>
      </c>
      <c r="AA42" s="578">
        <f t="shared" si="12"/>
        <v>11765.68</v>
      </c>
      <c r="AB42" s="578">
        <f t="shared" si="13"/>
        <v>50724.88</v>
      </c>
      <c r="AC42" s="579">
        <f t="shared" si="14"/>
        <v>2044288.8</v>
      </c>
      <c r="AD42" s="579">
        <f t="shared" si="14"/>
        <v>617375.22</v>
      </c>
      <c r="AE42" s="579">
        <f t="shared" si="15"/>
        <v>2661664.02</v>
      </c>
      <c r="AG42" s="579">
        <f t="shared" si="28"/>
        <v>179285.4</v>
      </c>
      <c r="AI42" s="580">
        <f t="shared" si="29"/>
        <v>1827360</v>
      </c>
      <c r="AJ42" s="580">
        <f t="shared" si="29"/>
        <v>551863</v>
      </c>
      <c r="AK42" s="580">
        <f t="shared" si="16"/>
        <v>2379223</v>
      </c>
      <c r="AL42" s="581">
        <f t="shared" si="30"/>
        <v>216929</v>
      </c>
      <c r="AM42" s="581">
        <f t="shared" si="30"/>
        <v>65512</v>
      </c>
      <c r="AN42" s="581">
        <f t="shared" si="30"/>
        <v>282441</v>
      </c>
      <c r="AO42" s="582">
        <f t="shared" si="31"/>
        <v>216900</v>
      </c>
      <c r="AP42" s="582">
        <f t="shared" si="31"/>
        <v>65500</v>
      </c>
      <c r="AQ42" s="582">
        <f t="shared" si="19"/>
        <v>282400</v>
      </c>
      <c r="AR42" s="584">
        <f>AQ42-'[2]211,213(сады-1чт)'!AQ42</f>
        <v>0</v>
      </c>
    </row>
    <row r="43" spans="1:44" ht="15" customHeight="1">
      <c r="A43" s="586" t="s">
        <v>726</v>
      </c>
      <c r="B43" s="577">
        <v>20.75</v>
      </c>
      <c r="C43" s="577">
        <v>3</v>
      </c>
      <c r="D43" s="578">
        <f t="shared" si="20"/>
        <v>234060</v>
      </c>
      <c r="E43" s="578">
        <f t="shared" si="0"/>
        <v>2808720</v>
      </c>
      <c r="F43" s="578">
        <f t="shared" si="1"/>
        <v>848233.44</v>
      </c>
      <c r="G43" s="578">
        <f t="shared" si="21"/>
        <v>3656953.44</v>
      </c>
      <c r="H43" s="578">
        <f t="shared" si="22"/>
        <v>34516.800000000003</v>
      </c>
      <c r="I43" s="578">
        <f t="shared" si="2"/>
        <v>10424.07</v>
      </c>
      <c r="J43" s="578">
        <f t="shared" si="23"/>
        <v>44940.87</v>
      </c>
      <c r="K43" s="578">
        <f t="shared" si="3"/>
        <v>33393.599999999999</v>
      </c>
      <c r="L43" s="578">
        <f t="shared" si="4"/>
        <v>10084.870000000001</v>
      </c>
      <c r="M43" s="578">
        <f t="shared" si="5"/>
        <v>43478.47</v>
      </c>
      <c r="N43" s="579">
        <f t="shared" ref="N43:O66" si="32">E43+H43+K43</f>
        <v>2876630.4</v>
      </c>
      <c r="O43" s="579">
        <f t="shared" si="32"/>
        <v>868742.38</v>
      </c>
      <c r="P43" s="579">
        <f t="shared" si="7"/>
        <v>3745372.78</v>
      </c>
      <c r="Q43" s="577">
        <v>20.75</v>
      </c>
      <c r="R43" s="577">
        <v>3</v>
      </c>
      <c r="S43" s="578">
        <f t="shared" si="24"/>
        <v>251697.5</v>
      </c>
      <c r="T43" s="578">
        <f t="shared" si="8"/>
        <v>3020370</v>
      </c>
      <c r="U43" s="578">
        <f t="shared" si="9"/>
        <v>912151.74</v>
      </c>
      <c r="V43" s="578">
        <f t="shared" si="25"/>
        <v>3932521.74</v>
      </c>
      <c r="W43" s="578">
        <f t="shared" si="26"/>
        <v>34516.800000000003</v>
      </c>
      <c r="X43" s="578">
        <f t="shared" si="10"/>
        <v>10424.07</v>
      </c>
      <c r="Y43" s="578">
        <f t="shared" si="27"/>
        <v>44940.87</v>
      </c>
      <c r="Z43" s="578">
        <f t="shared" si="11"/>
        <v>33393.599999999999</v>
      </c>
      <c r="AA43" s="578">
        <f t="shared" si="12"/>
        <v>10084.870000000001</v>
      </c>
      <c r="AB43" s="578">
        <f t="shared" si="13"/>
        <v>43478.47</v>
      </c>
      <c r="AC43" s="579">
        <f t="shared" si="14"/>
        <v>3088280.4</v>
      </c>
      <c r="AD43" s="579">
        <f t="shared" si="14"/>
        <v>932660.68</v>
      </c>
      <c r="AE43" s="579">
        <f t="shared" si="15"/>
        <v>4020941.08</v>
      </c>
      <c r="AG43" s="579">
        <f t="shared" si="28"/>
        <v>275568.3</v>
      </c>
      <c r="AI43" s="580">
        <f t="shared" si="29"/>
        <v>2808720</v>
      </c>
      <c r="AJ43" s="580">
        <f t="shared" si="29"/>
        <v>848233</v>
      </c>
      <c r="AK43" s="580">
        <f t="shared" si="16"/>
        <v>3656953</v>
      </c>
      <c r="AL43" s="581">
        <f t="shared" si="30"/>
        <v>279560</v>
      </c>
      <c r="AM43" s="581">
        <f t="shared" si="30"/>
        <v>84428</v>
      </c>
      <c r="AN43" s="581">
        <f t="shared" si="30"/>
        <v>363988</v>
      </c>
      <c r="AO43" s="582">
        <f t="shared" si="31"/>
        <v>279600</v>
      </c>
      <c r="AP43" s="582">
        <f t="shared" si="31"/>
        <v>84400</v>
      </c>
      <c r="AQ43" s="582">
        <f t="shared" si="19"/>
        <v>364000</v>
      </c>
      <c r="AR43" s="584">
        <f>AQ43-'[2]211,213(сады-1чт)'!AQ43</f>
        <v>0</v>
      </c>
    </row>
    <row r="44" spans="1:44" ht="15" customHeight="1">
      <c r="A44" s="586" t="s">
        <v>727</v>
      </c>
      <c r="B44" s="577">
        <v>12.5</v>
      </c>
      <c r="C44" s="577">
        <v>3</v>
      </c>
      <c r="D44" s="578">
        <f t="shared" si="20"/>
        <v>141000</v>
      </c>
      <c r="E44" s="578">
        <f t="shared" si="0"/>
        <v>1692000</v>
      </c>
      <c r="F44" s="578">
        <f t="shared" si="1"/>
        <v>510984</v>
      </c>
      <c r="G44" s="578">
        <f t="shared" si="21"/>
        <v>2202984</v>
      </c>
      <c r="H44" s="578">
        <f t="shared" si="22"/>
        <v>34516.800000000003</v>
      </c>
      <c r="I44" s="578">
        <f t="shared" si="2"/>
        <v>10424.07</v>
      </c>
      <c r="J44" s="578">
        <f t="shared" si="23"/>
        <v>44940.87</v>
      </c>
      <c r="K44" s="578">
        <f t="shared" si="3"/>
        <v>33393.599999999999</v>
      </c>
      <c r="L44" s="578">
        <f t="shared" si="4"/>
        <v>10084.870000000001</v>
      </c>
      <c r="M44" s="578">
        <f t="shared" si="5"/>
        <v>43478.47</v>
      </c>
      <c r="N44" s="579">
        <f t="shared" si="32"/>
        <v>1759910.4</v>
      </c>
      <c r="O44" s="579">
        <f t="shared" si="32"/>
        <v>531492.93999999994</v>
      </c>
      <c r="P44" s="579">
        <f t="shared" si="7"/>
        <v>2291403.34</v>
      </c>
      <c r="Q44" s="577">
        <v>12.5</v>
      </c>
      <c r="R44" s="577">
        <v>3</v>
      </c>
      <c r="S44" s="578">
        <f t="shared" si="24"/>
        <v>151625</v>
      </c>
      <c r="T44" s="578">
        <f t="shared" si="8"/>
        <v>1819500</v>
      </c>
      <c r="U44" s="578">
        <f t="shared" si="9"/>
        <v>549489</v>
      </c>
      <c r="V44" s="578">
        <f t="shared" si="25"/>
        <v>2368989</v>
      </c>
      <c r="W44" s="578">
        <f t="shared" si="26"/>
        <v>34516.800000000003</v>
      </c>
      <c r="X44" s="578">
        <f t="shared" si="10"/>
        <v>10424.07</v>
      </c>
      <c r="Y44" s="578">
        <f t="shared" si="27"/>
        <v>44940.87</v>
      </c>
      <c r="Z44" s="578">
        <f t="shared" si="11"/>
        <v>33393.599999999999</v>
      </c>
      <c r="AA44" s="578">
        <f t="shared" si="12"/>
        <v>10084.870000000001</v>
      </c>
      <c r="AB44" s="578">
        <f t="shared" si="13"/>
        <v>43478.47</v>
      </c>
      <c r="AC44" s="579">
        <f t="shared" si="14"/>
        <v>1887410.4</v>
      </c>
      <c r="AD44" s="579">
        <f t="shared" si="14"/>
        <v>569997.93999999994</v>
      </c>
      <c r="AE44" s="579">
        <f t="shared" si="15"/>
        <v>2457408.34</v>
      </c>
      <c r="AG44" s="579">
        <f t="shared" si="28"/>
        <v>166005</v>
      </c>
      <c r="AI44" s="580">
        <f t="shared" si="29"/>
        <v>1692000</v>
      </c>
      <c r="AJ44" s="580">
        <f t="shared" si="29"/>
        <v>510984</v>
      </c>
      <c r="AK44" s="580">
        <f t="shared" si="16"/>
        <v>2202984</v>
      </c>
      <c r="AL44" s="581">
        <f t="shared" si="30"/>
        <v>195410</v>
      </c>
      <c r="AM44" s="581">
        <f t="shared" si="30"/>
        <v>59014</v>
      </c>
      <c r="AN44" s="581">
        <f t="shared" si="30"/>
        <v>254424</v>
      </c>
      <c r="AO44" s="582">
        <f t="shared" si="31"/>
        <v>195400</v>
      </c>
      <c r="AP44" s="582">
        <f t="shared" si="31"/>
        <v>59000</v>
      </c>
      <c r="AQ44" s="582">
        <f t="shared" si="19"/>
        <v>254400</v>
      </c>
      <c r="AR44" s="584">
        <f>AQ44-'[2]211,213(сады-1чт)'!AQ44</f>
        <v>0</v>
      </c>
    </row>
    <row r="45" spans="1:44" ht="15" customHeight="1">
      <c r="A45" s="586" t="s">
        <v>1014</v>
      </c>
      <c r="B45" s="577">
        <v>14.5</v>
      </c>
      <c r="C45" s="577">
        <v>3</v>
      </c>
      <c r="D45" s="578">
        <f t="shared" si="20"/>
        <v>163560</v>
      </c>
      <c r="E45" s="578">
        <f t="shared" si="0"/>
        <v>1962720</v>
      </c>
      <c r="F45" s="578">
        <f t="shared" si="1"/>
        <v>592741.43999999994</v>
      </c>
      <c r="G45" s="578">
        <f t="shared" si="21"/>
        <v>2555461.44</v>
      </c>
      <c r="H45" s="578">
        <f t="shared" si="22"/>
        <v>34516.800000000003</v>
      </c>
      <c r="I45" s="578">
        <f t="shared" si="2"/>
        <v>10424.07</v>
      </c>
      <c r="J45" s="578">
        <f t="shared" si="23"/>
        <v>44940.87</v>
      </c>
      <c r="K45" s="578">
        <f t="shared" si="3"/>
        <v>33393.599999999999</v>
      </c>
      <c r="L45" s="578">
        <f t="shared" si="4"/>
        <v>10084.870000000001</v>
      </c>
      <c r="M45" s="578">
        <f t="shared" si="5"/>
        <v>43478.47</v>
      </c>
      <c r="N45" s="579">
        <f t="shared" si="32"/>
        <v>2030630.4</v>
      </c>
      <c r="O45" s="579">
        <f t="shared" si="32"/>
        <v>613250.38</v>
      </c>
      <c r="P45" s="579">
        <f t="shared" si="7"/>
        <v>2643880.7799999998</v>
      </c>
      <c r="Q45" s="577">
        <v>14.5</v>
      </c>
      <c r="R45" s="577">
        <v>3</v>
      </c>
      <c r="S45" s="578">
        <f t="shared" si="24"/>
        <v>175885</v>
      </c>
      <c r="T45" s="578">
        <f t="shared" si="8"/>
        <v>2110620</v>
      </c>
      <c r="U45" s="578">
        <f t="shared" si="9"/>
        <v>637407.24</v>
      </c>
      <c r="V45" s="578">
        <f t="shared" si="25"/>
        <v>2748027.24</v>
      </c>
      <c r="W45" s="578">
        <f t="shared" si="26"/>
        <v>34516.800000000003</v>
      </c>
      <c r="X45" s="578">
        <f t="shared" si="10"/>
        <v>10424.07</v>
      </c>
      <c r="Y45" s="578">
        <f t="shared" si="27"/>
        <v>44940.87</v>
      </c>
      <c r="Z45" s="578">
        <f t="shared" si="11"/>
        <v>33393.599999999999</v>
      </c>
      <c r="AA45" s="578">
        <f t="shared" si="12"/>
        <v>10084.870000000001</v>
      </c>
      <c r="AB45" s="578">
        <f t="shared" si="13"/>
        <v>43478.47</v>
      </c>
      <c r="AC45" s="579">
        <f t="shared" si="14"/>
        <v>2178530.4</v>
      </c>
      <c r="AD45" s="579">
        <f t="shared" si="14"/>
        <v>657916.18000000005</v>
      </c>
      <c r="AE45" s="579">
        <f t="shared" si="15"/>
        <v>2836446.58</v>
      </c>
      <c r="AG45" s="579">
        <f t="shared" si="28"/>
        <v>192565.8</v>
      </c>
      <c r="AI45" s="580">
        <f t="shared" si="29"/>
        <v>1962720</v>
      </c>
      <c r="AJ45" s="580">
        <f t="shared" si="29"/>
        <v>592741</v>
      </c>
      <c r="AK45" s="580">
        <f t="shared" si="16"/>
        <v>2555461</v>
      </c>
      <c r="AL45" s="581">
        <f t="shared" si="30"/>
        <v>215810</v>
      </c>
      <c r="AM45" s="581">
        <f t="shared" si="30"/>
        <v>65175</v>
      </c>
      <c r="AN45" s="581">
        <f t="shared" si="30"/>
        <v>280986</v>
      </c>
      <c r="AO45" s="582">
        <f t="shared" si="31"/>
        <v>215800</v>
      </c>
      <c r="AP45" s="582">
        <f t="shared" si="31"/>
        <v>65200</v>
      </c>
      <c r="AQ45" s="582">
        <f t="shared" si="19"/>
        <v>281000</v>
      </c>
      <c r="AR45" s="584">
        <f>AQ45-'[2]211,213(сады-1чт)'!AQ45</f>
        <v>0</v>
      </c>
    </row>
    <row r="46" spans="1:44" ht="15" customHeight="1">
      <c r="A46" s="576" t="s">
        <v>801</v>
      </c>
      <c r="B46" s="577">
        <v>30.75</v>
      </c>
      <c r="C46" s="577">
        <v>6</v>
      </c>
      <c r="D46" s="578">
        <f t="shared" si="20"/>
        <v>346860</v>
      </c>
      <c r="E46" s="578">
        <f t="shared" si="0"/>
        <v>4162320</v>
      </c>
      <c r="F46" s="578">
        <f t="shared" si="1"/>
        <v>1257020.6399999999</v>
      </c>
      <c r="G46" s="578">
        <f t="shared" si="21"/>
        <v>5419340.6399999997</v>
      </c>
      <c r="H46" s="578">
        <f t="shared" si="22"/>
        <v>69033.600000000006</v>
      </c>
      <c r="I46" s="578">
        <f t="shared" si="2"/>
        <v>20848.150000000001</v>
      </c>
      <c r="J46" s="578">
        <f t="shared" si="23"/>
        <v>89881.75</v>
      </c>
      <c r="K46" s="578">
        <f t="shared" si="3"/>
        <v>66787.199999999997</v>
      </c>
      <c r="L46" s="578">
        <f t="shared" si="4"/>
        <v>20169.73</v>
      </c>
      <c r="M46" s="578">
        <f t="shared" si="5"/>
        <v>86956.93</v>
      </c>
      <c r="N46" s="579">
        <f t="shared" si="32"/>
        <v>4298140.8</v>
      </c>
      <c r="O46" s="579">
        <f t="shared" si="32"/>
        <v>1298038.52</v>
      </c>
      <c r="P46" s="579">
        <f t="shared" si="7"/>
        <v>5596179.3200000003</v>
      </c>
      <c r="Q46" s="577">
        <v>30.75</v>
      </c>
      <c r="R46" s="577">
        <v>6</v>
      </c>
      <c r="S46" s="578">
        <f t="shared" si="24"/>
        <v>372997.5</v>
      </c>
      <c r="T46" s="578">
        <f t="shared" si="8"/>
        <v>4475970</v>
      </c>
      <c r="U46" s="578">
        <f t="shared" si="9"/>
        <v>1351742.94</v>
      </c>
      <c r="V46" s="578">
        <f t="shared" si="25"/>
        <v>5827712.9400000004</v>
      </c>
      <c r="W46" s="578">
        <f t="shared" si="26"/>
        <v>69033.600000000006</v>
      </c>
      <c r="X46" s="578">
        <f t="shared" si="10"/>
        <v>20848.150000000001</v>
      </c>
      <c r="Y46" s="578">
        <f t="shared" si="27"/>
        <v>89881.75</v>
      </c>
      <c r="Z46" s="578">
        <f t="shared" si="11"/>
        <v>66787.199999999997</v>
      </c>
      <c r="AA46" s="578">
        <f t="shared" si="12"/>
        <v>20169.73</v>
      </c>
      <c r="AB46" s="578">
        <f t="shared" si="13"/>
        <v>86956.93</v>
      </c>
      <c r="AC46" s="579">
        <f t="shared" si="14"/>
        <v>4611790.8</v>
      </c>
      <c r="AD46" s="579">
        <f t="shared" si="14"/>
        <v>1392760.82</v>
      </c>
      <c r="AE46" s="579">
        <f t="shared" si="15"/>
        <v>6004551.6200000001</v>
      </c>
      <c r="AG46" s="579">
        <f t="shared" si="28"/>
        <v>408372.3</v>
      </c>
      <c r="AI46" s="594">
        <f>MROUND(E46,1)+40</f>
        <v>4162360</v>
      </c>
      <c r="AJ46" s="594">
        <f>MROUND(F46,1)+20</f>
        <v>1257041</v>
      </c>
      <c r="AK46" s="580">
        <f t="shared" si="16"/>
        <v>5419401</v>
      </c>
      <c r="AL46" s="581">
        <f t="shared" si="30"/>
        <v>449431</v>
      </c>
      <c r="AM46" s="581">
        <f t="shared" si="30"/>
        <v>135720</v>
      </c>
      <c r="AN46" s="581">
        <f t="shared" si="30"/>
        <v>585151</v>
      </c>
      <c r="AO46" s="588">
        <f>MROUND(AL46,100)+100</f>
        <v>449500</v>
      </c>
      <c r="AP46" s="582">
        <f t="shared" si="31"/>
        <v>135700</v>
      </c>
      <c r="AQ46" s="582">
        <f t="shared" si="19"/>
        <v>585200</v>
      </c>
      <c r="AR46" s="584">
        <f>AQ46-'[2]211,213(сады-1чт)'!AQ46</f>
        <v>0</v>
      </c>
    </row>
    <row r="47" spans="1:44" ht="15" customHeight="1">
      <c r="A47" s="586" t="s">
        <v>730</v>
      </c>
      <c r="B47" s="577">
        <v>14</v>
      </c>
      <c r="C47" s="577">
        <v>3</v>
      </c>
      <c r="D47" s="578">
        <f t="shared" si="20"/>
        <v>157920</v>
      </c>
      <c r="E47" s="578">
        <f t="shared" si="0"/>
        <v>1895040</v>
      </c>
      <c r="F47" s="578">
        <f t="shared" si="1"/>
        <v>572302.07999999996</v>
      </c>
      <c r="G47" s="578">
        <f t="shared" si="21"/>
        <v>2467342.08</v>
      </c>
      <c r="H47" s="578">
        <f t="shared" si="22"/>
        <v>34516.800000000003</v>
      </c>
      <c r="I47" s="578">
        <f t="shared" si="2"/>
        <v>10424.07</v>
      </c>
      <c r="J47" s="578">
        <f t="shared" si="23"/>
        <v>44940.87</v>
      </c>
      <c r="K47" s="578">
        <f t="shared" si="3"/>
        <v>33393.599999999999</v>
      </c>
      <c r="L47" s="578">
        <f t="shared" si="4"/>
        <v>10084.870000000001</v>
      </c>
      <c r="M47" s="578">
        <f t="shared" si="5"/>
        <v>43478.47</v>
      </c>
      <c r="N47" s="579">
        <f t="shared" si="32"/>
        <v>1962950.4</v>
      </c>
      <c r="O47" s="579">
        <f t="shared" si="32"/>
        <v>592811.02</v>
      </c>
      <c r="P47" s="579">
        <f t="shared" si="7"/>
        <v>2555761.42</v>
      </c>
      <c r="Q47" s="577">
        <v>14</v>
      </c>
      <c r="R47" s="577">
        <v>3</v>
      </c>
      <c r="S47" s="578">
        <f t="shared" si="24"/>
        <v>169820</v>
      </c>
      <c r="T47" s="578">
        <f t="shared" si="8"/>
        <v>2037840</v>
      </c>
      <c r="U47" s="578">
        <f t="shared" si="9"/>
        <v>615427.68000000005</v>
      </c>
      <c r="V47" s="578">
        <f t="shared" si="25"/>
        <v>2653267.6800000002</v>
      </c>
      <c r="W47" s="578">
        <f t="shared" si="26"/>
        <v>34516.800000000003</v>
      </c>
      <c r="X47" s="578">
        <f t="shared" si="10"/>
        <v>10424.07</v>
      </c>
      <c r="Y47" s="578">
        <f t="shared" si="27"/>
        <v>44940.87</v>
      </c>
      <c r="Z47" s="578">
        <f t="shared" si="11"/>
        <v>33393.599999999999</v>
      </c>
      <c r="AA47" s="578">
        <f t="shared" si="12"/>
        <v>10084.870000000001</v>
      </c>
      <c r="AB47" s="578">
        <f t="shared" si="13"/>
        <v>43478.47</v>
      </c>
      <c r="AC47" s="579">
        <f t="shared" si="14"/>
        <v>2105750.4</v>
      </c>
      <c r="AD47" s="579">
        <f t="shared" si="14"/>
        <v>635936.62</v>
      </c>
      <c r="AE47" s="579">
        <f t="shared" si="15"/>
        <v>2741687.02</v>
      </c>
      <c r="AG47" s="579">
        <f t="shared" si="28"/>
        <v>185925.6</v>
      </c>
      <c r="AI47" s="580">
        <f t="shared" si="29"/>
        <v>1895040</v>
      </c>
      <c r="AJ47" s="580">
        <f t="shared" si="29"/>
        <v>572302</v>
      </c>
      <c r="AK47" s="580">
        <f t="shared" si="16"/>
        <v>2467342</v>
      </c>
      <c r="AL47" s="581">
        <f t="shared" si="30"/>
        <v>210710</v>
      </c>
      <c r="AM47" s="581">
        <f t="shared" si="30"/>
        <v>63635</v>
      </c>
      <c r="AN47" s="581">
        <f t="shared" si="30"/>
        <v>274345</v>
      </c>
      <c r="AO47" s="582">
        <f t="shared" si="31"/>
        <v>210700</v>
      </c>
      <c r="AP47" s="582">
        <f t="shared" si="31"/>
        <v>63600</v>
      </c>
      <c r="AQ47" s="582">
        <f t="shared" si="19"/>
        <v>274300</v>
      </c>
      <c r="AR47" s="584">
        <f>AQ47-'[2]211,213(сады-1чт)'!AQ47</f>
        <v>0</v>
      </c>
    </row>
    <row r="48" spans="1:44" ht="15" customHeight="1">
      <c r="A48" s="576" t="s">
        <v>1037</v>
      </c>
      <c r="B48" s="577">
        <v>11.75</v>
      </c>
      <c r="C48" s="577">
        <v>3</v>
      </c>
      <c r="D48" s="578">
        <f t="shared" si="20"/>
        <v>132540</v>
      </c>
      <c r="E48" s="578">
        <f t="shared" si="0"/>
        <v>1590480</v>
      </c>
      <c r="F48" s="578">
        <f t="shared" si="1"/>
        <v>480324.96</v>
      </c>
      <c r="G48" s="578">
        <f t="shared" si="21"/>
        <v>2070804.96</v>
      </c>
      <c r="H48" s="578">
        <f t="shared" si="22"/>
        <v>34516.800000000003</v>
      </c>
      <c r="I48" s="578">
        <f t="shared" si="2"/>
        <v>10424.07</v>
      </c>
      <c r="J48" s="578">
        <f t="shared" si="23"/>
        <v>44940.87</v>
      </c>
      <c r="K48" s="578">
        <f t="shared" si="3"/>
        <v>33393.599999999999</v>
      </c>
      <c r="L48" s="578">
        <f t="shared" si="4"/>
        <v>10084.870000000001</v>
      </c>
      <c r="M48" s="578">
        <f t="shared" si="5"/>
        <v>43478.47</v>
      </c>
      <c r="N48" s="579">
        <f t="shared" si="32"/>
        <v>1658390.4</v>
      </c>
      <c r="O48" s="579">
        <f t="shared" si="32"/>
        <v>500833.9</v>
      </c>
      <c r="P48" s="579">
        <f t="shared" si="7"/>
        <v>2159224.2999999998</v>
      </c>
      <c r="Q48" s="577">
        <v>11.75</v>
      </c>
      <c r="R48" s="577">
        <v>3</v>
      </c>
      <c r="S48" s="578">
        <f t="shared" si="24"/>
        <v>142527.5</v>
      </c>
      <c r="T48" s="578">
        <f t="shared" si="8"/>
        <v>1710330</v>
      </c>
      <c r="U48" s="578">
        <f t="shared" si="9"/>
        <v>516519.66</v>
      </c>
      <c r="V48" s="578">
        <f t="shared" si="25"/>
        <v>2226849.66</v>
      </c>
      <c r="W48" s="578">
        <f t="shared" si="26"/>
        <v>34516.800000000003</v>
      </c>
      <c r="X48" s="578">
        <f t="shared" si="10"/>
        <v>10424.07</v>
      </c>
      <c r="Y48" s="578">
        <f t="shared" si="27"/>
        <v>44940.87</v>
      </c>
      <c r="Z48" s="578">
        <f t="shared" si="11"/>
        <v>33393.599999999999</v>
      </c>
      <c r="AA48" s="578">
        <f t="shared" si="12"/>
        <v>10084.870000000001</v>
      </c>
      <c r="AB48" s="578">
        <f t="shared" si="13"/>
        <v>43478.47</v>
      </c>
      <c r="AC48" s="579">
        <f t="shared" si="14"/>
        <v>1778240.4</v>
      </c>
      <c r="AD48" s="579">
        <f t="shared" si="14"/>
        <v>537028.6</v>
      </c>
      <c r="AE48" s="579">
        <f t="shared" si="15"/>
        <v>2315269</v>
      </c>
      <c r="AG48" s="579">
        <f t="shared" si="28"/>
        <v>156044.70000000001</v>
      </c>
      <c r="AI48" s="580">
        <f t="shared" si="29"/>
        <v>1590480</v>
      </c>
      <c r="AJ48" s="580">
        <f t="shared" si="29"/>
        <v>480325</v>
      </c>
      <c r="AK48" s="580">
        <f t="shared" si="16"/>
        <v>2070805</v>
      </c>
      <c r="AL48" s="581">
        <f t="shared" si="30"/>
        <v>187760</v>
      </c>
      <c r="AM48" s="581">
        <f t="shared" si="30"/>
        <v>56704</v>
      </c>
      <c r="AN48" s="581">
        <f t="shared" si="30"/>
        <v>244464</v>
      </c>
      <c r="AO48" s="582">
        <f t="shared" si="31"/>
        <v>187800</v>
      </c>
      <c r="AP48" s="582">
        <f t="shared" si="31"/>
        <v>56700</v>
      </c>
      <c r="AQ48" s="582">
        <f t="shared" si="19"/>
        <v>244500</v>
      </c>
      <c r="AR48" s="584">
        <f>AQ48-'[2]211,213(сады-1чт)'!AQ48</f>
        <v>0</v>
      </c>
    </row>
    <row r="49" spans="1:44" ht="15" customHeight="1">
      <c r="A49" s="586" t="s">
        <v>1015</v>
      </c>
      <c r="B49" s="577">
        <v>20.5</v>
      </c>
      <c r="C49" s="577">
        <v>6</v>
      </c>
      <c r="D49" s="578">
        <f t="shared" si="20"/>
        <v>231240</v>
      </c>
      <c r="E49" s="578">
        <f t="shared" si="0"/>
        <v>2774880</v>
      </c>
      <c r="F49" s="578">
        <f t="shared" si="1"/>
        <v>838013.76</v>
      </c>
      <c r="G49" s="578">
        <f t="shared" si="21"/>
        <v>3612893.76</v>
      </c>
      <c r="H49" s="578">
        <f t="shared" si="22"/>
        <v>69033.600000000006</v>
      </c>
      <c r="I49" s="578">
        <f t="shared" si="2"/>
        <v>20848.150000000001</v>
      </c>
      <c r="J49" s="578">
        <f t="shared" si="23"/>
        <v>89881.75</v>
      </c>
      <c r="K49" s="578">
        <f t="shared" si="3"/>
        <v>66787.199999999997</v>
      </c>
      <c r="L49" s="578">
        <f t="shared" si="4"/>
        <v>20169.73</v>
      </c>
      <c r="M49" s="578">
        <f t="shared" si="5"/>
        <v>86956.93</v>
      </c>
      <c r="N49" s="579">
        <f t="shared" si="32"/>
        <v>2910700.8</v>
      </c>
      <c r="O49" s="579">
        <f t="shared" si="32"/>
        <v>879031.64</v>
      </c>
      <c r="P49" s="579">
        <f t="shared" si="7"/>
        <v>3789732.44</v>
      </c>
      <c r="Q49" s="577">
        <v>20.5</v>
      </c>
      <c r="R49" s="577">
        <v>6</v>
      </c>
      <c r="S49" s="578">
        <f t="shared" si="24"/>
        <v>248665</v>
      </c>
      <c r="T49" s="578">
        <f t="shared" si="8"/>
        <v>2983980</v>
      </c>
      <c r="U49" s="578">
        <f t="shared" si="9"/>
        <v>901161.96</v>
      </c>
      <c r="V49" s="578">
        <f t="shared" si="25"/>
        <v>3885141.96</v>
      </c>
      <c r="W49" s="578">
        <f t="shared" si="26"/>
        <v>69033.600000000006</v>
      </c>
      <c r="X49" s="578">
        <f t="shared" si="10"/>
        <v>20848.150000000001</v>
      </c>
      <c r="Y49" s="578">
        <f t="shared" si="27"/>
        <v>89881.75</v>
      </c>
      <c r="Z49" s="578">
        <f t="shared" si="11"/>
        <v>66787.199999999997</v>
      </c>
      <c r="AA49" s="578">
        <f t="shared" si="12"/>
        <v>20169.73</v>
      </c>
      <c r="AB49" s="578">
        <f t="shared" si="13"/>
        <v>86956.93</v>
      </c>
      <c r="AC49" s="579">
        <f t="shared" si="14"/>
        <v>3119800.8</v>
      </c>
      <c r="AD49" s="579">
        <f t="shared" si="14"/>
        <v>942179.83999999997</v>
      </c>
      <c r="AE49" s="579">
        <f t="shared" si="15"/>
        <v>4061980.64</v>
      </c>
      <c r="AG49" s="579">
        <f t="shared" si="28"/>
        <v>272248.2</v>
      </c>
      <c r="AI49" s="580">
        <f t="shared" si="29"/>
        <v>2774880</v>
      </c>
      <c r="AJ49" s="580">
        <f t="shared" si="29"/>
        <v>838014</v>
      </c>
      <c r="AK49" s="580">
        <f t="shared" si="16"/>
        <v>3612894</v>
      </c>
      <c r="AL49" s="581">
        <f t="shared" si="30"/>
        <v>344921</v>
      </c>
      <c r="AM49" s="581">
        <f t="shared" si="30"/>
        <v>104166</v>
      </c>
      <c r="AN49" s="581">
        <f t="shared" si="30"/>
        <v>449087</v>
      </c>
      <c r="AO49" s="582">
        <f t="shared" si="31"/>
        <v>344900</v>
      </c>
      <c r="AP49" s="582">
        <f t="shared" si="31"/>
        <v>104200</v>
      </c>
      <c r="AQ49" s="582">
        <f t="shared" si="19"/>
        <v>449100</v>
      </c>
      <c r="AR49" s="584">
        <f>AQ49-'[2]211,213(сады-1чт)'!AQ49</f>
        <v>0</v>
      </c>
    </row>
    <row r="50" spans="1:44" ht="15" customHeight="1">
      <c r="A50" s="586" t="s">
        <v>732</v>
      </c>
      <c r="B50" s="577">
        <v>9.25</v>
      </c>
      <c r="C50" s="577">
        <v>3</v>
      </c>
      <c r="D50" s="578">
        <f t="shared" si="20"/>
        <v>104340</v>
      </c>
      <c r="E50" s="578">
        <f t="shared" si="0"/>
        <v>1252080</v>
      </c>
      <c r="F50" s="578">
        <f t="shared" si="1"/>
        <v>378128.16</v>
      </c>
      <c r="G50" s="578">
        <f t="shared" si="21"/>
        <v>1630208.16</v>
      </c>
      <c r="H50" s="578">
        <f t="shared" si="22"/>
        <v>34516.800000000003</v>
      </c>
      <c r="I50" s="578">
        <f t="shared" si="2"/>
        <v>10424.07</v>
      </c>
      <c r="J50" s="578">
        <f t="shared" si="23"/>
        <v>44940.87</v>
      </c>
      <c r="K50" s="578">
        <f t="shared" si="3"/>
        <v>33393.599999999999</v>
      </c>
      <c r="L50" s="578">
        <f t="shared" si="4"/>
        <v>10084.870000000001</v>
      </c>
      <c r="M50" s="578">
        <f t="shared" si="5"/>
        <v>43478.47</v>
      </c>
      <c r="N50" s="579">
        <f t="shared" si="32"/>
        <v>1319990.3999999999</v>
      </c>
      <c r="O50" s="579">
        <f t="shared" si="32"/>
        <v>398637.1</v>
      </c>
      <c r="P50" s="579">
        <f t="shared" si="7"/>
        <v>1718627.5</v>
      </c>
      <c r="Q50" s="577">
        <v>9.25</v>
      </c>
      <c r="R50" s="577">
        <v>3</v>
      </c>
      <c r="S50" s="578">
        <f t="shared" si="24"/>
        <v>112202.5</v>
      </c>
      <c r="T50" s="578">
        <f t="shared" si="8"/>
        <v>1346430</v>
      </c>
      <c r="U50" s="578">
        <f t="shared" si="9"/>
        <v>406621.86</v>
      </c>
      <c r="V50" s="578">
        <f t="shared" si="25"/>
        <v>1753051.86</v>
      </c>
      <c r="W50" s="578">
        <f t="shared" si="26"/>
        <v>34516.800000000003</v>
      </c>
      <c r="X50" s="578">
        <f t="shared" si="10"/>
        <v>10424.07</v>
      </c>
      <c r="Y50" s="578">
        <f t="shared" si="27"/>
        <v>44940.87</v>
      </c>
      <c r="Z50" s="578">
        <f t="shared" si="11"/>
        <v>33393.599999999999</v>
      </c>
      <c r="AA50" s="578">
        <f t="shared" si="12"/>
        <v>10084.870000000001</v>
      </c>
      <c r="AB50" s="578">
        <f t="shared" si="13"/>
        <v>43478.47</v>
      </c>
      <c r="AC50" s="579">
        <f t="shared" si="14"/>
        <v>1414340.4</v>
      </c>
      <c r="AD50" s="579">
        <f t="shared" si="14"/>
        <v>427130.8</v>
      </c>
      <c r="AE50" s="579">
        <f t="shared" si="15"/>
        <v>1841471.2</v>
      </c>
      <c r="AG50" s="579">
        <f t="shared" si="28"/>
        <v>122843.7</v>
      </c>
      <c r="AI50" s="580">
        <f t="shared" si="29"/>
        <v>1252080</v>
      </c>
      <c r="AJ50" s="580">
        <f t="shared" si="29"/>
        <v>378128</v>
      </c>
      <c r="AK50" s="580">
        <f t="shared" si="16"/>
        <v>1630208</v>
      </c>
      <c r="AL50" s="581">
        <f t="shared" si="30"/>
        <v>162260</v>
      </c>
      <c r="AM50" s="581">
        <f t="shared" si="30"/>
        <v>49003</v>
      </c>
      <c r="AN50" s="581">
        <f t="shared" si="30"/>
        <v>211263</v>
      </c>
      <c r="AO50" s="582">
        <f t="shared" si="31"/>
        <v>162300</v>
      </c>
      <c r="AP50" s="582">
        <f t="shared" si="31"/>
        <v>49000</v>
      </c>
      <c r="AQ50" s="582">
        <f t="shared" si="19"/>
        <v>211300</v>
      </c>
      <c r="AR50" s="584">
        <f>AQ50-'[2]211,213(сады-1чт)'!AQ50</f>
        <v>0</v>
      </c>
    </row>
    <row r="51" spans="1:44" ht="15" customHeight="1">
      <c r="A51" s="586" t="s">
        <v>733</v>
      </c>
      <c r="B51" s="577">
        <v>13</v>
      </c>
      <c r="C51" s="577">
        <v>3</v>
      </c>
      <c r="D51" s="578">
        <f t="shared" si="20"/>
        <v>146640</v>
      </c>
      <c r="E51" s="578">
        <f t="shared" si="0"/>
        <v>1759680</v>
      </c>
      <c r="F51" s="578">
        <f t="shared" si="1"/>
        <v>531423.36</v>
      </c>
      <c r="G51" s="578">
        <f t="shared" si="21"/>
        <v>2291103.36</v>
      </c>
      <c r="H51" s="578">
        <f t="shared" si="22"/>
        <v>34516.800000000003</v>
      </c>
      <c r="I51" s="578">
        <f t="shared" si="2"/>
        <v>10424.07</v>
      </c>
      <c r="J51" s="578">
        <f t="shared" si="23"/>
        <v>44940.87</v>
      </c>
      <c r="K51" s="578">
        <f t="shared" si="3"/>
        <v>33393.599999999999</v>
      </c>
      <c r="L51" s="578">
        <f t="shared" si="4"/>
        <v>10084.870000000001</v>
      </c>
      <c r="M51" s="578">
        <f t="shared" si="5"/>
        <v>43478.47</v>
      </c>
      <c r="N51" s="579">
        <f t="shared" si="32"/>
        <v>1827590.4</v>
      </c>
      <c r="O51" s="579">
        <f t="shared" si="32"/>
        <v>551932.30000000005</v>
      </c>
      <c r="P51" s="579">
        <f t="shared" si="7"/>
        <v>2379522.7000000002</v>
      </c>
      <c r="Q51" s="577">
        <v>13</v>
      </c>
      <c r="R51" s="577">
        <v>3</v>
      </c>
      <c r="S51" s="578">
        <f t="shared" si="24"/>
        <v>157690</v>
      </c>
      <c r="T51" s="578">
        <f t="shared" si="8"/>
        <v>1892280</v>
      </c>
      <c r="U51" s="578">
        <f t="shared" si="9"/>
        <v>571468.56000000006</v>
      </c>
      <c r="V51" s="578">
        <f t="shared" si="25"/>
        <v>2463748.56</v>
      </c>
      <c r="W51" s="578">
        <f t="shared" si="26"/>
        <v>34516.800000000003</v>
      </c>
      <c r="X51" s="578">
        <f t="shared" si="10"/>
        <v>10424.07</v>
      </c>
      <c r="Y51" s="578">
        <f t="shared" si="27"/>
        <v>44940.87</v>
      </c>
      <c r="Z51" s="578">
        <f t="shared" si="11"/>
        <v>33393.599999999999</v>
      </c>
      <c r="AA51" s="578">
        <f t="shared" si="12"/>
        <v>10084.870000000001</v>
      </c>
      <c r="AB51" s="578">
        <f t="shared" si="13"/>
        <v>43478.47</v>
      </c>
      <c r="AC51" s="579">
        <f t="shared" si="14"/>
        <v>1960190.4</v>
      </c>
      <c r="AD51" s="579">
        <f t="shared" si="14"/>
        <v>591977.5</v>
      </c>
      <c r="AE51" s="579">
        <f t="shared" si="15"/>
        <v>2552167.9</v>
      </c>
      <c r="AG51" s="579">
        <f t="shared" si="28"/>
        <v>172645.2</v>
      </c>
      <c r="AI51" s="580">
        <f t="shared" si="29"/>
        <v>1759680</v>
      </c>
      <c r="AJ51" s="580">
        <f t="shared" si="29"/>
        <v>531423</v>
      </c>
      <c r="AK51" s="580">
        <f t="shared" si="16"/>
        <v>2291103</v>
      </c>
      <c r="AL51" s="581">
        <f t="shared" si="30"/>
        <v>200510</v>
      </c>
      <c r="AM51" s="581">
        <f t="shared" si="30"/>
        <v>60555</v>
      </c>
      <c r="AN51" s="581">
        <f t="shared" si="30"/>
        <v>261065</v>
      </c>
      <c r="AO51" s="582">
        <f t="shared" si="31"/>
        <v>200500</v>
      </c>
      <c r="AP51" s="582">
        <f t="shared" si="31"/>
        <v>60600</v>
      </c>
      <c r="AQ51" s="582">
        <f t="shared" si="19"/>
        <v>261100</v>
      </c>
      <c r="AR51" s="584">
        <f>AQ51-'[2]211,213(сады-1чт)'!AQ51</f>
        <v>0</v>
      </c>
    </row>
    <row r="52" spans="1:44" ht="15" customHeight="1">
      <c r="A52" s="586" t="s">
        <v>735</v>
      </c>
      <c r="B52" s="577">
        <v>19.5</v>
      </c>
      <c r="C52" s="577">
        <v>6</v>
      </c>
      <c r="D52" s="578">
        <f t="shared" si="20"/>
        <v>219960</v>
      </c>
      <c r="E52" s="578">
        <f t="shared" si="0"/>
        <v>2639520</v>
      </c>
      <c r="F52" s="578">
        <f t="shared" si="1"/>
        <v>797135.04</v>
      </c>
      <c r="G52" s="578">
        <f t="shared" si="21"/>
        <v>3436655.04</v>
      </c>
      <c r="H52" s="578">
        <f t="shared" si="22"/>
        <v>69033.600000000006</v>
      </c>
      <c r="I52" s="578">
        <f t="shared" si="2"/>
        <v>20848.150000000001</v>
      </c>
      <c r="J52" s="578">
        <f t="shared" si="23"/>
        <v>89881.75</v>
      </c>
      <c r="K52" s="578">
        <f t="shared" si="3"/>
        <v>66787.199999999997</v>
      </c>
      <c r="L52" s="578">
        <f t="shared" si="4"/>
        <v>20169.73</v>
      </c>
      <c r="M52" s="578">
        <f t="shared" si="5"/>
        <v>86956.93</v>
      </c>
      <c r="N52" s="579">
        <f t="shared" si="32"/>
        <v>2775340.8</v>
      </c>
      <c r="O52" s="579">
        <f t="shared" si="32"/>
        <v>838152.92</v>
      </c>
      <c r="P52" s="579">
        <f t="shared" si="7"/>
        <v>3613493.72</v>
      </c>
      <c r="Q52" s="577">
        <v>19.5</v>
      </c>
      <c r="R52" s="577">
        <v>6</v>
      </c>
      <c r="S52" s="578">
        <f t="shared" si="24"/>
        <v>236535</v>
      </c>
      <c r="T52" s="578">
        <f t="shared" si="8"/>
        <v>2838420</v>
      </c>
      <c r="U52" s="578">
        <f t="shared" si="9"/>
        <v>857202.84</v>
      </c>
      <c r="V52" s="578">
        <f t="shared" si="25"/>
        <v>3695622.84</v>
      </c>
      <c r="W52" s="578">
        <f t="shared" si="26"/>
        <v>69033.600000000006</v>
      </c>
      <c r="X52" s="578">
        <f t="shared" si="10"/>
        <v>20848.150000000001</v>
      </c>
      <c r="Y52" s="578">
        <f t="shared" si="27"/>
        <v>89881.75</v>
      </c>
      <c r="Z52" s="578">
        <f t="shared" si="11"/>
        <v>66787.199999999997</v>
      </c>
      <c r="AA52" s="578">
        <f t="shared" si="12"/>
        <v>20169.73</v>
      </c>
      <c r="AB52" s="578">
        <f t="shared" si="13"/>
        <v>86956.93</v>
      </c>
      <c r="AC52" s="579">
        <f t="shared" si="14"/>
        <v>2974240.8</v>
      </c>
      <c r="AD52" s="579">
        <f t="shared" si="14"/>
        <v>898220.72</v>
      </c>
      <c r="AE52" s="579">
        <f t="shared" si="15"/>
        <v>3872461.52</v>
      </c>
      <c r="AG52" s="579">
        <f t="shared" si="28"/>
        <v>258967.8</v>
      </c>
      <c r="AI52" s="580">
        <f t="shared" si="29"/>
        <v>2639520</v>
      </c>
      <c r="AJ52" s="580">
        <f t="shared" si="29"/>
        <v>797135</v>
      </c>
      <c r="AK52" s="580">
        <f t="shared" si="16"/>
        <v>3436655</v>
      </c>
      <c r="AL52" s="581">
        <f t="shared" si="30"/>
        <v>334721</v>
      </c>
      <c r="AM52" s="581">
        <f t="shared" si="30"/>
        <v>101086</v>
      </c>
      <c r="AN52" s="581">
        <f t="shared" si="30"/>
        <v>435807</v>
      </c>
      <c r="AO52" s="582">
        <f t="shared" si="31"/>
        <v>334700</v>
      </c>
      <c r="AP52" s="582">
        <f t="shared" si="31"/>
        <v>101100</v>
      </c>
      <c r="AQ52" s="582">
        <f t="shared" si="19"/>
        <v>435800</v>
      </c>
      <c r="AR52" s="584">
        <f>AQ52-'[2]211,213(сады-1чт)'!AQ52</f>
        <v>0</v>
      </c>
    </row>
    <row r="53" spans="1:44">
      <c r="A53" s="592" t="s">
        <v>736</v>
      </c>
      <c r="B53" s="593">
        <v>13.75</v>
      </c>
      <c r="C53" s="593">
        <v>3</v>
      </c>
      <c r="D53" s="578">
        <f t="shared" si="20"/>
        <v>155100</v>
      </c>
      <c r="E53" s="578">
        <f t="shared" si="0"/>
        <v>1861200</v>
      </c>
      <c r="F53" s="578">
        <f t="shared" si="1"/>
        <v>562082.4</v>
      </c>
      <c r="G53" s="578">
        <f t="shared" si="21"/>
        <v>2423282.4</v>
      </c>
      <c r="H53" s="578">
        <f t="shared" si="22"/>
        <v>34516.800000000003</v>
      </c>
      <c r="I53" s="578">
        <f t="shared" si="2"/>
        <v>10424.07</v>
      </c>
      <c r="J53" s="578">
        <f t="shared" si="23"/>
        <v>44940.87</v>
      </c>
      <c r="K53" s="578">
        <f t="shared" si="3"/>
        <v>33393.599999999999</v>
      </c>
      <c r="L53" s="578">
        <f t="shared" si="4"/>
        <v>10084.870000000001</v>
      </c>
      <c r="M53" s="578">
        <f t="shared" si="5"/>
        <v>43478.47</v>
      </c>
      <c r="N53" s="579">
        <f t="shared" si="32"/>
        <v>1929110.4</v>
      </c>
      <c r="O53" s="579">
        <f t="shared" si="32"/>
        <v>582591.34</v>
      </c>
      <c r="P53" s="579">
        <f t="shared" si="7"/>
        <v>2511701.7400000002</v>
      </c>
      <c r="Q53" s="593">
        <v>13.75</v>
      </c>
      <c r="R53" s="593">
        <v>3</v>
      </c>
      <c r="S53" s="578">
        <f t="shared" si="24"/>
        <v>166787.5</v>
      </c>
      <c r="T53" s="578">
        <f t="shared" si="8"/>
        <v>2001450</v>
      </c>
      <c r="U53" s="578">
        <f t="shared" si="9"/>
        <v>604437.9</v>
      </c>
      <c r="V53" s="578">
        <f t="shared" si="25"/>
        <v>2605887.9</v>
      </c>
      <c r="W53" s="578">
        <f t="shared" si="26"/>
        <v>34516.800000000003</v>
      </c>
      <c r="X53" s="578">
        <f t="shared" si="10"/>
        <v>10424.07</v>
      </c>
      <c r="Y53" s="578">
        <f t="shared" si="27"/>
        <v>44940.87</v>
      </c>
      <c r="Z53" s="578">
        <f t="shared" si="11"/>
        <v>33393.599999999999</v>
      </c>
      <c r="AA53" s="578">
        <f t="shared" si="12"/>
        <v>10084.870000000001</v>
      </c>
      <c r="AB53" s="578">
        <f t="shared" si="13"/>
        <v>43478.47</v>
      </c>
      <c r="AC53" s="579">
        <f t="shared" si="14"/>
        <v>2069360.4</v>
      </c>
      <c r="AD53" s="579">
        <f t="shared" si="14"/>
        <v>624946.84</v>
      </c>
      <c r="AE53" s="579">
        <f t="shared" si="15"/>
        <v>2694307.24</v>
      </c>
      <c r="AG53" s="579">
        <f t="shared" si="28"/>
        <v>182605.5</v>
      </c>
      <c r="AI53" s="580">
        <f t="shared" si="29"/>
        <v>1861200</v>
      </c>
      <c r="AJ53" s="580">
        <f t="shared" si="29"/>
        <v>562082</v>
      </c>
      <c r="AK53" s="580">
        <f t="shared" si="16"/>
        <v>2423282</v>
      </c>
      <c r="AL53" s="581">
        <f t="shared" si="30"/>
        <v>208160</v>
      </c>
      <c r="AM53" s="581">
        <f t="shared" si="30"/>
        <v>62865</v>
      </c>
      <c r="AN53" s="581">
        <f t="shared" si="30"/>
        <v>271025</v>
      </c>
      <c r="AO53" s="582">
        <f t="shared" si="31"/>
        <v>208200</v>
      </c>
      <c r="AP53" s="582">
        <f t="shared" si="31"/>
        <v>62900</v>
      </c>
      <c r="AQ53" s="582">
        <f t="shared" si="19"/>
        <v>271100</v>
      </c>
      <c r="AR53" s="584">
        <f>AQ53-'[2]211,213(сады-1чт)'!AQ53</f>
        <v>0</v>
      </c>
    </row>
    <row r="54" spans="1:44">
      <c r="A54" s="586" t="s">
        <v>737</v>
      </c>
      <c r="B54" s="577">
        <v>14</v>
      </c>
      <c r="C54" s="577">
        <v>3</v>
      </c>
      <c r="D54" s="578">
        <f t="shared" si="20"/>
        <v>157920</v>
      </c>
      <c r="E54" s="578">
        <f t="shared" si="0"/>
        <v>1895040</v>
      </c>
      <c r="F54" s="578">
        <f t="shared" si="1"/>
        <v>572302.07999999996</v>
      </c>
      <c r="G54" s="578">
        <f t="shared" si="21"/>
        <v>2467342.08</v>
      </c>
      <c r="H54" s="578">
        <f t="shared" si="22"/>
        <v>34516.800000000003</v>
      </c>
      <c r="I54" s="578">
        <f t="shared" si="2"/>
        <v>10424.07</v>
      </c>
      <c r="J54" s="578">
        <f t="shared" si="23"/>
        <v>44940.87</v>
      </c>
      <c r="K54" s="578">
        <f t="shared" si="3"/>
        <v>33393.599999999999</v>
      </c>
      <c r="L54" s="578">
        <f t="shared" si="4"/>
        <v>10084.870000000001</v>
      </c>
      <c r="M54" s="578">
        <f t="shared" si="5"/>
        <v>43478.47</v>
      </c>
      <c r="N54" s="579">
        <f t="shared" si="32"/>
        <v>1962950.4</v>
      </c>
      <c r="O54" s="579">
        <f t="shared" si="32"/>
        <v>592811.02</v>
      </c>
      <c r="P54" s="579">
        <f t="shared" si="7"/>
        <v>2555761.42</v>
      </c>
      <c r="Q54" s="577">
        <v>14</v>
      </c>
      <c r="R54" s="577">
        <v>3</v>
      </c>
      <c r="S54" s="578">
        <f t="shared" si="24"/>
        <v>169820</v>
      </c>
      <c r="T54" s="578">
        <f t="shared" si="8"/>
        <v>2037840</v>
      </c>
      <c r="U54" s="578">
        <f t="shared" si="9"/>
        <v>615427.68000000005</v>
      </c>
      <c r="V54" s="578">
        <f t="shared" si="25"/>
        <v>2653267.6800000002</v>
      </c>
      <c r="W54" s="578">
        <f t="shared" si="26"/>
        <v>34516.800000000003</v>
      </c>
      <c r="X54" s="578">
        <f t="shared" si="10"/>
        <v>10424.07</v>
      </c>
      <c r="Y54" s="578">
        <f t="shared" si="27"/>
        <v>44940.87</v>
      </c>
      <c r="Z54" s="578">
        <f t="shared" si="11"/>
        <v>33393.599999999999</v>
      </c>
      <c r="AA54" s="578">
        <f t="shared" si="12"/>
        <v>10084.870000000001</v>
      </c>
      <c r="AB54" s="578">
        <f t="shared" si="13"/>
        <v>43478.47</v>
      </c>
      <c r="AC54" s="579">
        <f t="shared" si="14"/>
        <v>2105750.4</v>
      </c>
      <c r="AD54" s="579">
        <f t="shared" si="14"/>
        <v>635936.62</v>
      </c>
      <c r="AE54" s="579">
        <f t="shared" si="15"/>
        <v>2741687.02</v>
      </c>
      <c r="AG54" s="579">
        <f t="shared" si="28"/>
        <v>185925.6</v>
      </c>
      <c r="AI54" s="580">
        <f t="shared" si="29"/>
        <v>1895040</v>
      </c>
      <c r="AJ54" s="580">
        <f t="shared" si="29"/>
        <v>572302</v>
      </c>
      <c r="AK54" s="580">
        <f t="shared" si="16"/>
        <v>2467342</v>
      </c>
      <c r="AL54" s="581">
        <f t="shared" si="30"/>
        <v>210710</v>
      </c>
      <c r="AM54" s="581">
        <f t="shared" si="30"/>
        <v>63635</v>
      </c>
      <c r="AN54" s="581">
        <f t="shared" si="30"/>
        <v>274345</v>
      </c>
      <c r="AO54" s="582">
        <f t="shared" si="31"/>
        <v>210700</v>
      </c>
      <c r="AP54" s="582">
        <f t="shared" si="31"/>
        <v>63600</v>
      </c>
      <c r="AQ54" s="582">
        <f t="shared" si="19"/>
        <v>274300</v>
      </c>
      <c r="AR54" s="584">
        <f>AQ54-'[2]211,213(сады-1чт)'!AQ54</f>
        <v>0</v>
      </c>
    </row>
    <row r="55" spans="1:44">
      <c r="A55" s="586" t="s">
        <v>738</v>
      </c>
      <c r="B55" s="577">
        <v>13.5</v>
      </c>
      <c r="C55" s="577">
        <v>3</v>
      </c>
      <c r="D55" s="578">
        <f t="shared" si="20"/>
        <v>152280</v>
      </c>
      <c r="E55" s="578">
        <f t="shared" si="0"/>
        <v>1827360</v>
      </c>
      <c r="F55" s="578">
        <f t="shared" si="1"/>
        <v>551862.72</v>
      </c>
      <c r="G55" s="578">
        <f t="shared" si="21"/>
        <v>2379222.7200000002</v>
      </c>
      <c r="H55" s="578">
        <f t="shared" si="22"/>
        <v>34516.800000000003</v>
      </c>
      <c r="I55" s="578">
        <f t="shared" si="2"/>
        <v>10424.07</v>
      </c>
      <c r="J55" s="578">
        <f t="shared" si="23"/>
        <v>44940.87</v>
      </c>
      <c r="K55" s="578">
        <f t="shared" si="3"/>
        <v>33393.599999999999</v>
      </c>
      <c r="L55" s="578">
        <f t="shared" si="4"/>
        <v>10084.870000000001</v>
      </c>
      <c r="M55" s="578">
        <f t="shared" si="5"/>
        <v>43478.47</v>
      </c>
      <c r="N55" s="579">
        <f t="shared" si="32"/>
        <v>1895270.3999999999</v>
      </c>
      <c r="O55" s="579">
        <f t="shared" si="32"/>
        <v>572371.66</v>
      </c>
      <c r="P55" s="579">
        <f t="shared" si="7"/>
        <v>2467642.06</v>
      </c>
      <c r="Q55" s="577">
        <v>13.5</v>
      </c>
      <c r="R55" s="577">
        <v>3</v>
      </c>
      <c r="S55" s="578">
        <f t="shared" si="24"/>
        <v>163755</v>
      </c>
      <c r="T55" s="578">
        <f t="shared" si="8"/>
        <v>1965060</v>
      </c>
      <c r="U55" s="578">
        <f t="shared" si="9"/>
        <v>593448.12</v>
      </c>
      <c r="V55" s="578">
        <f t="shared" si="25"/>
        <v>2558508.12</v>
      </c>
      <c r="W55" s="578">
        <f t="shared" si="26"/>
        <v>34516.800000000003</v>
      </c>
      <c r="X55" s="578">
        <f t="shared" si="10"/>
        <v>10424.07</v>
      </c>
      <c r="Y55" s="578">
        <f t="shared" si="27"/>
        <v>44940.87</v>
      </c>
      <c r="Z55" s="578">
        <f t="shared" si="11"/>
        <v>33393.599999999999</v>
      </c>
      <c r="AA55" s="578">
        <f t="shared" si="12"/>
        <v>10084.870000000001</v>
      </c>
      <c r="AB55" s="578">
        <f t="shared" si="13"/>
        <v>43478.47</v>
      </c>
      <c r="AC55" s="579">
        <f t="shared" si="14"/>
        <v>2032970.4</v>
      </c>
      <c r="AD55" s="579">
        <f t="shared" si="14"/>
        <v>613957.06000000006</v>
      </c>
      <c r="AE55" s="579">
        <f t="shared" si="15"/>
        <v>2646927.46</v>
      </c>
      <c r="AG55" s="579">
        <f t="shared" si="28"/>
        <v>179285.4</v>
      </c>
      <c r="AI55" s="580">
        <f t="shared" si="29"/>
        <v>1827360</v>
      </c>
      <c r="AJ55" s="580">
        <f t="shared" si="29"/>
        <v>551863</v>
      </c>
      <c r="AK55" s="580">
        <f t="shared" si="16"/>
        <v>2379223</v>
      </c>
      <c r="AL55" s="581">
        <f t="shared" si="30"/>
        <v>205610</v>
      </c>
      <c r="AM55" s="581">
        <f t="shared" si="30"/>
        <v>62094</v>
      </c>
      <c r="AN55" s="581">
        <f t="shared" si="30"/>
        <v>267704</v>
      </c>
      <c r="AO55" s="582">
        <f t="shared" si="31"/>
        <v>205600</v>
      </c>
      <c r="AP55" s="582">
        <f t="shared" si="31"/>
        <v>62100</v>
      </c>
      <c r="AQ55" s="582">
        <f t="shared" si="19"/>
        <v>267700</v>
      </c>
      <c r="AR55" s="584">
        <f>AQ55-'[2]211,213(сады-1чт)'!AQ55</f>
        <v>0</v>
      </c>
    </row>
    <row r="56" spans="1:44" ht="32.25" customHeight="1">
      <c r="A56" s="586" t="s">
        <v>1016</v>
      </c>
      <c r="B56" s="577">
        <v>27.75</v>
      </c>
      <c r="C56" s="577">
        <v>6</v>
      </c>
      <c r="D56" s="578">
        <f t="shared" si="20"/>
        <v>313020</v>
      </c>
      <c r="E56" s="578">
        <f t="shared" si="0"/>
        <v>3756240</v>
      </c>
      <c r="F56" s="578">
        <f t="shared" si="1"/>
        <v>1134384.48</v>
      </c>
      <c r="G56" s="578">
        <f t="shared" si="21"/>
        <v>4890624.4800000004</v>
      </c>
      <c r="H56" s="578">
        <f t="shared" si="22"/>
        <v>69033.600000000006</v>
      </c>
      <c r="I56" s="578">
        <f t="shared" si="2"/>
        <v>20848.150000000001</v>
      </c>
      <c r="J56" s="578">
        <f t="shared" si="23"/>
        <v>89881.75</v>
      </c>
      <c r="K56" s="578">
        <f t="shared" si="3"/>
        <v>66787.199999999997</v>
      </c>
      <c r="L56" s="578">
        <f t="shared" si="4"/>
        <v>20169.73</v>
      </c>
      <c r="M56" s="578">
        <f t="shared" si="5"/>
        <v>86956.93</v>
      </c>
      <c r="N56" s="579">
        <f t="shared" si="32"/>
        <v>3892060.8</v>
      </c>
      <c r="O56" s="579">
        <f t="shared" si="32"/>
        <v>1175402.3600000001</v>
      </c>
      <c r="P56" s="579">
        <f t="shared" si="7"/>
        <v>5067463.16</v>
      </c>
      <c r="Q56" s="577">
        <v>27.75</v>
      </c>
      <c r="R56" s="577">
        <v>6</v>
      </c>
      <c r="S56" s="578">
        <f t="shared" si="24"/>
        <v>336607.5</v>
      </c>
      <c r="T56" s="578">
        <f t="shared" si="8"/>
        <v>4039290</v>
      </c>
      <c r="U56" s="578">
        <f t="shared" si="9"/>
        <v>1219865.58</v>
      </c>
      <c r="V56" s="578">
        <f t="shared" si="25"/>
        <v>5259155.58</v>
      </c>
      <c r="W56" s="578">
        <f t="shared" si="26"/>
        <v>69033.600000000006</v>
      </c>
      <c r="X56" s="578">
        <f t="shared" si="10"/>
        <v>20848.150000000001</v>
      </c>
      <c r="Y56" s="578">
        <f t="shared" si="27"/>
        <v>89881.75</v>
      </c>
      <c r="Z56" s="578">
        <f t="shared" si="11"/>
        <v>66787.199999999997</v>
      </c>
      <c r="AA56" s="578">
        <f t="shared" si="12"/>
        <v>20169.73</v>
      </c>
      <c r="AB56" s="578">
        <f t="shared" si="13"/>
        <v>86956.93</v>
      </c>
      <c r="AC56" s="579">
        <f t="shared" si="14"/>
        <v>4175110.8</v>
      </c>
      <c r="AD56" s="579">
        <f t="shared" si="14"/>
        <v>1260883.46</v>
      </c>
      <c r="AE56" s="579">
        <f t="shared" si="15"/>
        <v>5435994.2599999998</v>
      </c>
      <c r="AG56" s="579">
        <f t="shared" si="28"/>
        <v>368531.1</v>
      </c>
      <c r="AI56" s="580">
        <f t="shared" si="29"/>
        <v>3756240</v>
      </c>
      <c r="AJ56" s="580">
        <f t="shared" si="29"/>
        <v>1134384</v>
      </c>
      <c r="AK56" s="580">
        <f t="shared" si="16"/>
        <v>4890624</v>
      </c>
      <c r="AL56" s="581">
        <f t="shared" si="30"/>
        <v>418871</v>
      </c>
      <c r="AM56" s="581">
        <f t="shared" si="30"/>
        <v>126499</v>
      </c>
      <c r="AN56" s="581">
        <f t="shared" si="30"/>
        <v>545370</v>
      </c>
      <c r="AO56" s="582">
        <f t="shared" si="31"/>
        <v>418900</v>
      </c>
      <c r="AP56" s="582">
        <f t="shared" si="31"/>
        <v>126500</v>
      </c>
      <c r="AQ56" s="582">
        <f t="shared" si="19"/>
        <v>545400</v>
      </c>
      <c r="AR56" s="584">
        <f>AQ56-'[2]211,213(сады-1чт)'!AQ56</f>
        <v>0</v>
      </c>
    </row>
    <row r="57" spans="1:44">
      <c r="A57" s="586" t="s">
        <v>749</v>
      </c>
      <c r="B57" s="577">
        <v>11.75</v>
      </c>
      <c r="C57" s="577">
        <v>3</v>
      </c>
      <c r="D57" s="578">
        <f t="shared" si="20"/>
        <v>132540</v>
      </c>
      <c r="E57" s="578">
        <f t="shared" si="0"/>
        <v>1590480</v>
      </c>
      <c r="F57" s="578">
        <f t="shared" si="1"/>
        <v>480324.96</v>
      </c>
      <c r="G57" s="578">
        <f t="shared" si="21"/>
        <v>2070804.96</v>
      </c>
      <c r="H57" s="578">
        <f t="shared" si="22"/>
        <v>34516.800000000003</v>
      </c>
      <c r="I57" s="578">
        <f t="shared" si="2"/>
        <v>10424.07</v>
      </c>
      <c r="J57" s="578">
        <f t="shared" si="23"/>
        <v>44940.87</v>
      </c>
      <c r="K57" s="578">
        <f t="shared" si="3"/>
        <v>33393.599999999999</v>
      </c>
      <c r="L57" s="578">
        <f t="shared" si="4"/>
        <v>10084.870000000001</v>
      </c>
      <c r="M57" s="578">
        <f t="shared" si="5"/>
        <v>43478.47</v>
      </c>
      <c r="N57" s="579">
        <f t="shared" si="32"/>
        <v>1658390.4</v>
      </c>
      <c r="O57" s="579">
        <f t="shared" si="32"/>
        <v>500833.9</v>
      </c>
      <c r="P57" s="579">
        <f t="shared" si="7"/>
        <v>2159224.2999999998</v>
      </c>
      <c r="Q57" s="577">
        <v>11.75</v>
      </c>
      <c r="R57" s="577">
        <v>3</v>
      </c>
      <c r="S57" s="578">
        <f t="shared" si="24"/>
        <v>142527.5</v>
      </c>
      <c r="T57" s="578">
        <f t="shared" si="8"/>
        <v>1710330</v>
      </c>
      <c r="U57" s="578">
        <f t="shared" si="9"/>
        <v>516519.66</v>
      </c>
      <c r="V57" s="578">
        <f t="shared" si="25"/>
        <v>2226849.66</v>
      </c>
      <c r="W57" s="578">
        <f t="shared" si="26"/>
        <v>34516.800000000003</v>
      </c>
      <c r="X57" s="578">
        <f t="shared" si="10"/>
        <v>10424.07</v>
      </c>
      <c r="Y57" s="578">
        <f t="shared" si="27"/>
        <v>44940.87</v>
      </c>
      <c r="Z57" s="578">
        <f t="shared" si="11"/>
        <v>33393.599999999999</v>
      </c>
      <c r="AA57" s="578">
        <f t="shared" si="12"/>
        <v>10084.870000000001</v>
      </c>
      <c r="AB57" s="578">
        <f t="shared" si="13"/>
        <v>43478.47</v>
      </c>
      <c r="AC57" s="579">
        <f t="shared" si="14"/>
        <v>1778240.4</v>
      </c>
      <c r="AD57" s="579">
        <f t="shared" si="14"/>
        <v>537028.6</v>
      </c>
      <c r="AE57" s="579">
        <f t="shared" si="15"/>
        <v>2315269</v>
      </c>
      <c r="AG57" s="579">
        <f t="shared" si="28"/>
        <v>156044.70000000001</v>
      </c>
      <c r="AI57" s="580">
        <f t="shared" si="29"/>
        <v>1590480</v>
      </c>
      <c r="AJ57" s="580">
        <f t="shared" si="29"/>
        <v>480325</v>
      </c>
      <c r="AK57" s="580">
        <f t="shared" si="16"/>
        <v>2070805</v>
      </c>
      <c r="AL57" s="581">
        <f t="shared" si="30"/>
        <v>187760</v>
      </c>
      <c r="AM57" s="581">
        <f t="shared" si="30"/>
        <v>56704</v>
      </c>
      <c r="AN57" s="581">
        <f t="shared" si="30"/>
        <v>244464</v>
      </c>
      <c r="AO57" s="582">
        <f t="shared" si="31"/>
        <v>187800</v>
      </c>
      <c r="AP57" s="582">
        <f t="shared" si="31"/>
        <v>56700</v>
      </c>
      <c r="AQ57" s="582">
        <f t="shared" si="19"/>
        <v>244500</v>
      </c>
      <c r="AR57" s="584">
        <f>AQ57-'[2]211,213(сады-1чт)'!AQ57</f>
        <v>0</v>
      </c>
    </row>
    <row r="58" spans="1:44">
      <c r="A58" s="586" t="s">
        <v>740</v>
      </c>
      <c r="B58" s="577">
        <v>24.5</v>
      </c>
      <c r="C58" s="577">
        <v>6</v>
      </c>
      <c r="D58" s="578">
        <f t="shared" si="20"/>
        <v>276360</v>
      </c>
      <c r="E58" s="578">
        <f t="shared" si="0"/>
        <v>3316320</v>
      </c>
      <c r="F58" s="578">
        <f t="shared" si="1"/>
        <v>1001528.64</v>
      </c>
      <c r="G58" s="578">
        <f t="shared" si="21"/>
        <v>4317848.6399999997</v>
      </c>
      <c r="H58" s="578">
        <f t="shared" si="22"/>
        <v>69033.600000000006</v>
      </c>
      <c r="I58" s="578">
        <f t="shared" si="2"/>
        <v>20848.150000000001</v>
      </c>
      <c r="J58" s="578">
        <f t="shared" si="23"/>
        <v>89881.75</v>
      </c>
      <c r="K58" s="578">
        <f t="shared" si="3"/>
        <v>66787.199999999997</v>
      </c>
      <c r="L58" s="578">
        <f t="shared" si="4"/>
        <v>20169.73</v>
      </c>
      <c r="M58" s="578">
        <f t="shared" si="5"/>
        <v>86956.93</v>
      </c>
      <c r="N58" s="579">
        <f t="shared" si="32"/>
        <v>3452140.8</v>
      </c>
      <c r="O58" s="579">
        <f t="shared" si="32"/>
        <v>1042546.52</v>
      </c>
      <c r="P58" s="579">
        <f t="shared" si="7"/>
        <v>4494687.32</v>
      </c>
      <c r="Q58" s="577">
        <v>24.5</v>
      </c>
      <c r="R58" s="577">
        <v>6</v>
      </c>
      <c r="S58" s="578">
        <f t="shared" si="24"/>
        <v>297185</v>
      </c>
      <c r="T58" s="578">
        <f t="shared" si="8"/>
        <v>3566220</v>
      </c>
      <c r="U58" s="578">
        <f t="shared" si="9"/>
        <v>1076998.44</v>
      </c>
      <c r="V58" s="578">
        <f t="shared" si="25"/>
        <v>4643218.4400000004</v>
      </c>
      <c r="W58" s="578">
        <f t="shared" si="26"/>
        <v>69033.600000000006</v>
      </c>
      <c r="X58" s="578">
        <f t="shared" si="10"/>
        <v>20848.150000000001</v>
      </c>
      <c r="Y58" s="578">
        <f t="shared" si="27"/>
        <v>89881.75</v>
      </c>
      <c r="Z58" s="578">
        <f t="shared" si="11"/>
        <v>66787.199999999997</v>
      </c>
      <c r="AA58" s="578">
        <f t="shared" si="12"/>
        <v>20169.73</v>
      </c>
      <c r="AB58" s="578">
        <f t="shared" si="13"/>
        <v>86956.93</v>
      </c>
      <c r="AC58" s="579">
        <f t="shared" si="14"/>
        <v>3702040.8</v>
      </c>
      <c r="AD58" s="579">
        <f t="shared" si="14"/>
        <v>1118016.32</v>
      </c>
      <c r="AE58" s="579">
        <f t="shared" si="15"/>
        <v>4820057.12</v>
      </c>
      <c r="AG58" s="579">
        <f t="shared" si="28"/>
        <v>325369.8</v>
      </c>
      <c r="AI58" s="580">
        <f t="shared" si="29"/>
        <v>3316320</v>
      </c>
      <c r="AJ58" s="580">
        <f t="shared" si="29"/>
        <v>1001529</v>
      </c>
      <c r="AK58" s="580">
        <f t="shared" si="16"/>
        <v>4317849</v>
      </c>
      <c r="AL58" s="581">
        <f t="shared" si="30"/>
        <v>385721</v>
      </c>
      <c r="AM58" s="581">
        <f t="shared" si="30"/>
        <v>116487</v>
      </c>
      <c r="AN58" s="581">
        <f t="shared" si="30"/>
        <v>502208</v>
      </c>
      <c r="AO58" s="582">
        <f t="shared" si="31"/>
        <v>385700</v>
      </c>
      <c r="AP58" s="582">
        <f t="shared" si="31"/>
        <v>116500</v>
      </c>
      <c r="AQ58" s="582">
        <f t="shared" si="19"/>
        <v>502200</v>
      </c>
      <c r="AR58" s="584">
        <f>AQ58-'[2]211,213(сады-1чт)'!AQ58</f>
        <v>0</v>
      </c>
    </row>
    <row r="59" spans="1:44">
      <c r="A59" s="586" t="s">
        <v>1096</v>
      </c>
      <c r="B59" s="577">
        <v>28.5</v>
      </c>
      <c r="C59" s="577">
        <v>6</v>
      </c>
      <c r="D59" s="578">
        <f t="shared" si="20"/>
        <v>321480</v>
      </c>
      <c r="E59" s="578">
        <f t="shared" si="0"/>
        <v>3857760</v>
      </c>
      <c r="F59" s="578">
        <f t="shared" si="1"/>
        <v>1165043.52</v>
      </c>
      <c r="G59" s="578">
        <f t="shared" si="21"/>
        <v>5022803.5199999996</v>
      </c>
      <c r="H59" s="578">
        <f t="shared" si="22"/>
        <v>69033.600000000006</v>
      </c>
      <c r="I59" s="578">
        <f t="shared" si="2"/>
        <v>20848.150000000001</v>
      </c>
      <c r="J59" s="578">
        <f t="shared" si="23"/>
        <v>89881.75</v>
      </c>
      <c r="K59" s="578">
        <f t="shared" si="3"/>
        <v>66787.199999999997</v>
      </c>
      <c r="L59" s="578">
        <f t="shared" si="4"/>
        <v>20169.73</v>
      </c>
      <c r="M59" s="578">
        <f t="shared" si="5"/>
        <v>86956.93</v>
      </c>
      <c r="N59" s="579">
        <f t="shared" si="32"/>
        <v>3993580.8</v>
      </c>
      <c r="O59" s="579">
        <f t="shared" si="32"/>
        <v>1206061.3999999999</v>
      </c>
      <c r="P59" s="579">
        <f t="shared" si="7"/>
        <v>5199642.2</v>
      </c>
      <c r="Q59" s="577">
        <v>28.5</v>
      </c>
      <c r="R59" s="577">
        <v>6</v>
      </c>
      <c r="S59" s="578">
        <f t="shared" si="24"/>
        <v>345705</v>
      </c>
      <c r="T59" s="578">
        <f t="shared" si="8"/>
        <v>4148460</v>
      </c>
      <c r="U59" s="578">
        <f t="shared" si="9"/>
        <v>1252834.92</v>
      </c>
      <c r="V59" s="578">
        <f t="shared" si="25"/>
        <v>5401294.9199999999</v>
      </c>
      <c r="W59" s="578">
        <f t="shared" si="26"/>
        <v>69033.600000000006</v>
      </c>
      <c r="X59" s="578">
        <f t="shared" si="10"/>
        <v>20848.150000000001</v>
      </c>
      <c r="Y59" s="578">
        <f t="shared" si="27"/>
        <v>89881.75</v>
      </c>
      <c r="Z59" s="578">
        <f t="shared" si="11"/>
        <v>66787.199999999997</v>
      </c>
      <c r="AA59" s="578">
        <f t="shared" si="12"/>
        <v>20169.73</v>
      </c>
      <c r="AB59" s="578">
        <f t="shared" si="13"/>
        <v>86956.93</v>
      </c>
      <c r="AC59" s="579">
        <f t="shared" si="14"/>
        <v>4284280.8</v>
      </c>
      <c r="AD59" s="579">
        <f t="shared" si="14"/>
        <v>1293852.8</v>
      </c>
      <c r="AE59" s="579">
        <f t="shared" si="15"/>
        <v>5578133.5999999996</v>
      </c>
      <c r="AG59" s="579">
        <f t="shared" si="28"/>
        <v>378491.4</v>
      </c>
      <c r="AI59" s="580">
        <f t="shared" si="29"/>
        <v>3857760</v>
      </c>
      <c r="AJ59" s="580">
        <f t="shared" si="29"/>
        <v>1165044</v>
      </c>
      <c r="AK59" s="580">
        <f t="shared" si="16"/>
        <v>5022804</v>
      </c>
      <c r="AL59" s="581">
        <f t="shared" si="30"/>
        <v>426521</v>
      </c>
      <c r="AM59" s="581">
        <f t="shared" si="30"/>
        <v>128809</v>
      </c>
      <c r="AN59" s="581">
        <f t="shared" si="30"/>
        <v>555330</v>
      </c>
      <c r="AO59" s="582">
        <f t="shared" si="31"/>
        <v>426500</v>
      </c>
      <c r="AP59" s="582">
        <f t="shared" si="31"/>
        <v>128800</v>
      </c>
      <c r="AQ59" s="582">
        <f t="shared" si="19"/>
        <v>555300</v>
      </c>
      <c r="AR59" s="584">
        <f>AQ59-'[2]211,213(сады-1чт)'!AQ59</f>
        <v>0</v>
      </c>
    </row>
    <row r="60" spans="1:44">
      <c r="A60" s="586" t="s">
        <v>742</v>
      </c>
      <c r="B60" s="577">
        <v>14</v>
      </c>
      <c r="C60" s="577">
        <v>3</v>
      </c>
      <c r="D60" s="578">
        <f t="shared" si="20"/>
        <v>157920</v>
      </c>
      <c r="E60" s="578">
        <f t="shared" si="0"/>
        <v>1895040</v>
      </c>
      <c r="F60" s="578">
        <f t="shared" si="1"/>
        <v>572302.07999999996</v>
      </c>
      <c r="G60" s="578">
        <f t="shared" si="21"/>
        <v>2467342.08</v>
      </c>
      <c r="H60" s="578">
        <f t="shared" si="22"/>
        <v>34516.800000000003</v>
      </c>
      <c r="I60" s="578">
        <f t="shared" si="2"/>
        <v>10424.07</v>
      </c>
      <c r="J60" s="578">
        <f t="shared" si="23"/>
        <v>44940.87</v>
      </c>
      <c r="K60" s="578">
        <f t="shared" si="3"/>
        <v>33393.599999999999</v>
      </c>
      <c r="L60" s="578">
        <f t="shared" si="4"/>
        <v>10084.870000000001</v>
      </c>
      <c r="M60" s="578">
        <f t="shared" si="5"/>
        <v>43478.47</v>
      </c>
      <c r="N60" s="579">
        <f t="shared" si="32"/>
        <v>1962950.4</v>
      </c>
      <c r="O60" s="579">
        <f t="shared" si="32"/>
        <v>592811.02</v>
      </c>
      <c r="P60" s="579">
        <f t="shared" si="7"/>
        <v>2555761.42</v>
      </c>
      <c r="Q60" s="577">
        <v>14</v>
      </c>
      <c r="R60" s="577">
        <v>3</v>
      </c>
      <c r="S60" s="578">
        <f t="shared" si="24"/>
        <v>169820</v>
      </c>
      <c r="T60" s="578">
        <f t="shared" si="8"/>
        <v>2037840</v>
      </c>
      <c r="U60" s="578">
        <f t="shared" si="9"/>
        <v>615427.68000000005</v>
      </c>
      <c r="V60" s="578">
        <f t="shared" si="25"/>
        <v>2653267.6800000002</v>
      </c>
      <c r="W60" s="578">
        <f t="shared" si="26"/>
        <v>34516.800000000003</v>
      </c>
      <c r="X60" s="578">
        <f t="shared" si="10"/>
        <v>10424.07</v>
      </c>
      <c r="Y60" s="578">
        <f t="shared" si="27"/>
        <v>44940.87</v>
      </c>
      <c r="Z60" s="578">
        <f t="shared" si="11"/>
        <v>33393.599999999999</v>
      </c>
      <c r="AA60" s="578">
        <f t="shared" si="12"/>
        <v>10084.870000000001</v>
      </c>
      <c r="AB60" s="578">
        <f t="shared" si="13"/>
        <v>43478.47</v>
      </c>
      <c r="AC60" s="579">
        <f t="shared" si="14"/>
        <v>2105750.4</v>
      </c>
      <c r="AD60" s="579">
        <f t="shared" si="14"/>
        <v>635936.62</v>
      </c>
      <c r="AE60" s="579">
        <f t="shared" si="15"/>
        <v>2741687.02</v>
      </c>
      <c r="AG60" s="579">
        <f t="shared" si="28"/>
        <v>185925.6</v>
      </c>
      <c r="AI60" s="580">
        <f t="shared" si="29"/>
        <v>1895040</v>
      </c>
      <c r="AJ60" s="580">
        <f t="shared" si="29"/>
        <v>572302</v>
      </c>
      <c r="AK60" s="580">
        <f t="shared" si="16"/>
        <v>2467342</v>
      </c>
      <c r="AL60" s="581">
        <f t="shared" si="30"/>
        <v>210710</v>
      </c>
      <c r="AM60" s="581">
        <f t="shared" si="30"/>
        <v>63635</v>
      </c>
      <c r="AN60" s="581">
        <f t="shared" si="30"/>
        <v>274345</v>
      </c>
      <c r="AO60" s="582">
        <f t="shared" si="31"/>
        <v>210700</v>
      </c>
      <c r="AP60" s="582">
        <f t="shared" si="31"/>
        <v>63600</v>
      </c>
      <c r="AQ60" s="582">
        <f t="shared" si="19"/>
        <v>274300</v>
      </c>
      <c r="AR60" s="584">
        <f>AQ60-'[2]211,213(сады-1чт)'!AQ60</f>
        <v>0</v>
      </c>
    </row>
    <row r="61" spans="1:44">
      <c r="A61" s="586" t="s">
        <v>806</v>
      </c>
      <c r="B61" s="577">
        <v>24.25</v>
      </c>
      <c r="C61" s="577">
        <v>3</v>
      </c>
      <c r="D61" s="578">
        <f t="shared" si="20"/>
        <v>273540</v>
      </c>
      <c r="E61" s="578">
        <f t="shared" si="0"/>
        <v>3282480</v>
      </c>
      <c r="F61" s="578">
        <f t="shared" si="1"/>
        <v>991308.96</v>
      </c>
      <c r="G61" s="578">
        <f t="shared" si="21"/>
        <v>4273788.96</v>
      </c>
      <c r="H61" s="578">
        <f t="shared" si="22"/>
        <v>34516.800000000003</v>
      </c>
      <c r="I61" s="578">
        <f t="shared" si="2"/>
        <v>10424.07</v>
      </c>
      <c r="J61" s="578">
        <f t="shared" si="23"/>
        <v>44940.87</v>
      </c>
      <c r="K61" s="578">
        <f t="shared" si="3"/>
        <v>33393.599999999999</v>
      </c>
      <c r="L61" s="578">
        <f t="shared" si="4"/>
        <v>10084.870000000001</v>
      </c>
      <c r="M61" s="578">
        <f t="shared" si="5"/>
        <v>43478.47</v>
      </c>
      <c r="N61" s="579">
        <f t="shared" si="32"/>
        <v>3350390.4</v>
      </c>
      <c r="O61" s="579">
        <f t="shared" si="32"/>
        <v>1011817.9</v>
      </c>
      <c r="P61" s="579">
        <f t="shared" si="7"/>
        <v>4362208.3</v>
      </c>
      <c r="Q61" s="577">
        <v>24.25</v>
      </c>
      <c r="R61" s="577">
        <v>3</v>
      </c>
      <c r="S61" s="578">
        <f t="shared" si="24"/>
        <v>294152.5</v>
      </c>
      <c r="T61" s="578">
        <f t="shared" si="8"/>
        <v>3529830</v>
      </c>
      <c r="U61" s="578">
        <f t="shared" si="9"/>
        <v>1066008.6599999999</v>
      </c>
      <c r="V61" s="578">
        <f t="shared" si="25"/>
        <v>4595838.66</v>
      </c>
      <c r="W61" s="578">
        <f t="shared" si="26"/>
        <v>34516.800000000003</v>
      </c>
      <c r="X61" s="578">
        <f t="shared" si="10"/>
        <v>10424.07</v>
      </c>
      <c r="Y61" s="578">
        <f t="shared" si="27"/>
        <v>44940.87</v>
      </c>
      <c r="Z61" s="578">
        <f t="shared" si="11"/>
        <v>33393.599999999999</v>
      </c>
      <c r="AA61" s="578">
        <f t="shared" si="12"/>
        <v>10084.870000000001</v>
      </c>
      <c r="AB61" s="578">
        <f t="shared" si="13"/>
        <v>43478.47</v>
      </c>
      <c r="AC61" s="579">
        <f t="shared" si="14"/>
        <v>3597740.4</v>
      </c>
      <c r="AD61" s="579">
        <f t="shared" si="14"/>
        <v>1086517.6000000001</v>
      </c>
      <c r="AE61" s="579">
        <f t="shared" si="15"/>
        <v>4684258</v>
      </c>
      <c r="AG61" s="579">
        <f t="shared" si="28"/>
        <v>322049.7</v>
      </c>
      <c r="AI61" s="580">
        <f t="shared" si="29"/>
        <v>3282480</v>
      </c>
      <c r="AJ61" s="580">
        <f t="shared" si="29"/>
        <v>991309</v>
      </c>
      <c r="AK61" s="580">
        <f t="shared" si="16"/>
        <v>4273789</v>
      </c>
      <c r="AL61" s="581">
        <f t="shared" si="30"/>
        <v>315260</v>
      </c>
      <c r="AM61" s="581">
        <f t="shared" si="30"/>
        <v>95209</v>
      </c>
      <c r="AN61" s="581">
        <f t="shared" si="30"/>
        <v>410469</v>
      </c>
      <c r="AO61" s="582">
        <f t="shared" si="31"/>
        <v>315300</v>
      </c>
      <c r="AP61" s="582">
        <f t="shared" si="31"/>
        <v>95200</v>
      </c>
      <c r="AQ61" s="582">
        <f t="shared" si="19"/>
        <v>410500</v>
      </c>
      <c r="AR61" s="584">
        <f>AQ61-'[2]211,213(сады-1чт)'!AQ61</f>
        <v>0</v>
      </c>
    </row>
    <row r="62" spans="1:44" ht="15" customHeight="1">
      <c r="A62" s="586" t="s">
        <v>744</v>
      </c>
      <c r="B62" s="577">
        <v>12.5</v>
      </c>
      <c r="C62" s="577">
        <v>3</v>
      </c>
      <c r="D62" s="578">
        <f t="shared" si="20"/>
        <v>141000</v>
      </c>
      <c r="E62" s="578">
        <f t="shared" si="0"/>
        <v>1692000</v>
      </c>
      <c r="F62" s="578">
        <f t="shared" si="1"/>
        <v>510984</v>
      </c>
      <c r="G62" s="578">
        <f t="shared" si="21"/>
        <v>2202984</v>
      </c>
      <c r="H62" s="578">
        <f t="shared" si="22"/>
        <v>34516.800000000003</v>
      </c>
      <c r="I62" s="578">
        <f t="shared" si="2"/>
        <v>10424.07</v>
      </c>
      <c r="J62" s="578">
        <f t="shared" si="23"/>
        <v>44940.87</v>
      </c>
      <c r="K62" s="578">
        <f t="shared" si="3"/>
        <v>33393.599999999999</v>
      </c>
      <c r="L62" s="578">
        <f t="shared" si="4"/>
        <v>10084.870000000001</v>
      </c>
      <c r="M62" s="578">
        <f t="shared" si="5"/>
        <v>43478.47</v>
      </c>
      <c r="N62" s="579">
        <f t="shared" si="32"/>
        <v>1759910.4</v>
      </c>
      <c r="O62" s="579">
        <f t="shared" si="32"/>
        <v>531492.93999999994</v>
      </c>
      <c r="P62" s="579">
        <f t="shared" si="7"/>
        <v>2291403.34</v>
      </c>
      <c r="Q62" s="577">
        <v>12.5</v>
      </c>
      <c r="R62" s="577">
        <v>3</v>
      </c>
      <c r="S62" s="578">
        <f t="shared" si="24"/>
        <v>151625</v>
      </c>
      <c r="T62" s="578">
        <f t="shared" si="8"/>
        <v>1819500</v>
      </c>
      <c r="U62" s="578">
        <f t="shared" si="9"/>
        <v>549489</v>
      </c>
      <c r="V62" s="578">
        <f t="shared" si="25"/>
        <v>2368989</v>
      </c>
      <c r="W62" s="578">
        <f t="shared" si="26"/>
        <v>34516.800000000003</v>
      </c>
      <c r="X62" s="578">
        <f t="shared" si="10"/>
        <v>10424.07</v>
      </c>
      <c r="Y62" s="578">
        <f t="shared" si="27"/>
        <v>44940.87</v>
      </c>
      <c r="Z62" s="578">
        <f t="shared" si="11"/>
        <v>33393.599999999999</v>
      </c>
      <c r="AA62" s="578">
        <f t="shared" si="12"/>
        <v>10084.870000000001</v>
      </c>
      <c r="AB62" s="578">
        <f t="shared" si="13"/>
        <v>43478.47</v>
      </c>
      <c r="AC62" s="579">
        <f t="shared" si="14"/>
        <v>1887410.4</v>
      </c>
      <c r="AD62" s="579">
        <f t="shared" si="14"/>
        <v>569997.93999999994</v>
      </c>
      <c r="AE62" s="579">
        <f t="shared" si="15"/>
        <v>2457408.34</v>
      </c>
      <c r="AG62" s="579">
        <f t="shared" si="28"/>
        <v>166005</v>
      </c>
      <c r="AI62" s="580">
        <f t="shared" si="29"/>
        <v>1692000</v>
      </c>
      <c r="AJ62" s="580">
        <f t="shared" si="29"/>
        <v>510984</v>
      </c>
      <c r="AK62" s="580">
        <f t="shared" si="16"/>
        <v>2202984</v>
      </c>
      <c r="AL62" s="581">
        <f t="shared" si="30"/>
        <v>195410</v>
      </c>
      <c r="AM62" s="581">
        <f t="shared" si="30"/>
        <v>59014</v>
      </c>
      <c r="AN62" s="581">
        <f t="shared" si="30"/>
        <v>254424</v>
      </c>
      <c r="AO62" s="582">
        <f t="shared" si="31"/>
        <v>195400</v>
      </c>
      <c r="AP62" s="582">
        <f t="shared" si="31"/>
        <v>59000</v>
      </c>
      <c r="AQ62" s="582">
        <f t="shared" si="19"/>
        <v>254400</v>
      </c>
      <c r="AR62" s="584">
        <f>AQ62-'[2]211,213(сады-1чт)'!AQ62</f>
        <v>0</v>
      </c>
    </row>
    <row r="63" spans="1:44">
      <c r="A63" s="586" t="s">
        <v>745</v>
      </c>
      <c r="B63" s="577">
        <v>27</v>
      </c>
      <c r="C63" s="577">
        <v>6</v>
      </c>
      <c r="D63" s="578">
        <f t="shared" si="20"/>
        <v>304560</v>
      </c>
      <c r="E63" s="578">
        <f t="shared" si="0"/>
        <v>3654720</v>
      </c>
      <c r="F63" s="578">
        <f t="shared" si="1"/>
        <v>1103725.44</v>
      </c>
      <c r="G63" s="578">
        <f t="shared" si="21"/>
        <v>4758445.4400000004</v>
      </c>
      <c r="H63" s="578">
        <f t="shared" si="22"/>
        <v>69033.600000000006</v>
      </c>
      <c r="I63" s="578">
        <f t="shared" si="2"/>
        <v>20848.150000000001</v>
      </c>
      <c r="J63" s="578">
        <f t="shared" si="23"/>
        <v>89881.75</v>
      </c>
      <c r="K63" s="578">
        <f t="shared" si="3"/>
        <v>66787.199999999997</v>
      </c>
      <c r="L63" s="578">
        <f t="shared" si="4"/>
        <v>20169.73</v>
      </c>
      <c r="M63" s="578">
        <f t="shared" si="5"/>
        <v>86956.93</v>
      </c>
      <c r="N63" s="579">
        <f t="shared" si="32"/>
        <v>3790540.7999999998</v>
      </c>
      <c r="O63" s="579">
        <f t="shared" si="32"/>
        <v>1144743.32</v>
      </c>
      <c r="P63" s="579">
        <f t="shared" si="7"/>
        <v>4935284.12</v>
      </c>
      <c r="Q63" s="577">
        <v>27</v>
      </c>
      <c r="R63" s="577">
        <v>6</v>
      </c>
      <c r="S63" s="578">
        <f t="shared" si="24"/>
        <v>327510</v>
      </c>
      <c r="T63" s="578">
        <f t="shared" si="8"/>
        <v>3930120</v>
      </c>
      <c r="U63" s="578">
        <f t="shared" si="9"/>
        <v>1186896.24</v>
      </c>
      <c r="V63" s="578">
        <f t="shared" si="25"/>
        <v>5117016.24</v>
      </c>
      <c r="W63" s="578">
        <f t="shared" si="26"/>
        <v>69033.600000000006</v>
      </c>
      <c r="X63" s="578">
        <f t="shared" si="10"/>
        <v>20848.150000000001</v>
      </c>
      <c r="Y63" s="578">
        <f t="shared" si="27"/>
        <v>89881.75</v>
      </c>
      <c r="Z63" s="578">
        <f t="shared" si="11"/>
        <v>66787.199999999997</v>
      </c>
      <c r="AA63" s="578">
        <f t="shared" si="12"/>
        <v>20169.73</v>
      </c>
      <c r="AB63" s="578">
        <f t="shared" si="13"/>
        <v>86956.93</v>
      </c>
      <c r="AC63" s="579">
        <f t="shared" si="14"/>
        <v>4065940.8</v>
      </c>
      <c r="AD63" s="579">
        <f t="shared" si="14"/>
        <v>1227914.1200000001</v>
      </c>
      <c r="AE63" s="579">
        <f t="shared" si="15"/>
        <v>5293854.92</v>
      </c>
      <c r="AG63" s="579">
        <f t="shared" si="28"/>
        <v>358570.8</v>
      </c>
      <c r="AI63" s="580">
        <f t="shared" si="29"/>
        <v>3654720</v>
      </c>
      <c r="AJ63" s="580">
        <f t="shared" si="29"/>
        <v>1103725</v>
      </c>
      <c r="AK63" s="580">
        <f t="shared" si="16"/>
        <v>4758445</v>
      </c>
      <c r="AL63" s="581">
        <f t="shared" si="30"/>
        <v>411221</v>
      </c>
      <c r="AM63" s="581">
        <f t="shared" si="30"/>
        <v>124189</v>
      </c>
      <c r="AN63" s="581">
        <f t="shared" si="30"/>
        <v>535410</v>
      </c>
      <c r="AO63" s="582">
        <f t="shared" si="31"/>
        <v>411200</v>
      </c>
      <c r="AP63" s="582">
        <f t="shared" si="31"/>
        <v>124200</v>
      </c>
      <c r="AQ63" s="582">
        <f t="shared" si="19"/>
        <v>535400</v>
      </c>
      <c r="AR63" s="584">
        <f>AQ63-'[2]211,213(сады-1чт)'!AQ63</f>
        <v>0</v>
      </c>
    </row>
    <row r="64" spans="1:44">
      <c r="A64" s="586" t="s">
        <v>1097</v>
      </c>
      <c r="B64" s="577">
        <v>23.5</v>
      </c>
      <c r="C64" s="577">
        <v>3</v>
      </c>
      <c r="D64" s="578">
        <f t="shared" si="20"/>
        <v>265080</v>
      </c>
      <c r="E64" s="578">
        <f t="shared" si="0"/>
        <v>3180960</v>
      </c>
      <c r="F64" s="578">
        <f t="shared" si="1"/>
        <v>960649.92</v>
      </c>
      <c r="G64" s="578">
        <f t="shared" si="21"/>
        <v>4141609.92</v>
      </c>
      <c r="H64" s="578">
        <f t="shared" si="22"/>
        <v>34516.800000000003</v>
      </c>
      <c r="I64" s="578">
        <f t="shared" si="2"/>
        <v>10424.07</v>
      </c>
      <c r="J64" s="578">
        <f t="shared" si="23"/>
        <v>44940.87</v>
      </c>
      <c r="K64" s="578">
        <f t="shared" si="3"/>
        <v>33393.599999999999</v>
      </c>
      <c r="L64" s="578">
        <f t="shared" si="4"/>
        <v>10084.870000000001</v>
      </c>
      <c r="M64" s="578">
        <f t="shared" si="5"/>
        <v>43478.47</v>
      </c>
      <c r="N64" s="579">
        <f t="shared" si="32"/>
        <v>3248870.4</v>
      </c>
      <c r="O64" s="579">
        <f t="shared" si="32"/>
        <v>981158.86</v>
      </c>
      <c r="P64" s="579">
        <f t="shared" si="7"/>
        <v>4230029.26</v>
      </c>
      <c r="Q64" s="577">
        <v>23.5</v>
      </c>
      <c r="R64" s="577">
        <v>3</v>
      </c>
      <c r="S64" s="578">
        <f t="shared" si="24"/>
        <v>285055</v>
      </c>
      <c r="T64" s="578">
        <f t="shared" si="8"/>
        <v>3420660</v>
      </c>
      <c r="U64" s="578">
        <f t="shared" si="9"/>
        <v>1033039.32</v>
      </c>
      <c r="V64" s="578">
        <f t="shared" si="25"/>
        <v>4453699.32</v>
      </c>
      <c r="W64" s="578">
        <f t="shared" si="26"/>
        <v>34516.800000000003</v>
      </c>
      <c r="X64" s="578">
        <f t="shared" si="10"/>
        <v>10424.07</v>
      </c>
      <c r="Y64" s="578">
        <f t="shared" si="27"/>
        <v>44940.87</v>
      </c>
      <c r="Z64" s="578">
        <f t="shared" si="11"/>
        <v>33393.599999999999</v>
      </c>
      <c r="AA64" s="578">
        <f t="shared" si="12"/>
        <v>10084.870000000001</v>
      </c>
      <c r="AB64" s="578">
        <f t="shared" si="13"/>
        <v>43478.47</v>
      </c>
      <c r="AC64" s="579">
        <f t="shared" si="14"/>
        <v>3488570.4</v>
      </c>
      <c r="AD64" s="579">
        <f t="shared" si="14"/>
        <v>1053548.26</v>
      </c>
      <c r="AE64" s="579">
        <f t="shared" si="15"/>
        <v>4542118.66</v>
      </c>
      <c r="AG64" s="579">
        <f t="shared" si="28"/>
        <v>312089.40000000002</v>
      </c>
      <c r="AI64" s="580">
        <f t="shared" si="29"/>
        <v>3180960</v>
      </c>
      <c r="AJ64" s="580">
        <f t="shared" si="29"/>
        <v>960650</v>
      </c>
      <c r="AK64" s="580">
        <f t="shared" si="16"/>
        <v>4141610</v>
      </c>
      <c r="AL64" s="581">
        <f t="shared" si="30"/>
        <v>307610</v>
      </c>
      <c r="AM64" s="581">
        <f t="shared" si="30"/>
        <v>92898</v>
      </c>
      <c r="AN64" s="581">
        <f t="shared" si="30"/>
        <v>400509</v>
      </c>
      <c r="AO64" s="582">
        <f t="shared" si="31"/>
        <v>307600</v>
      </c>
      <c r="AP64" s="582">
        <f t="shared" si="31"/>
        <v>92900</v>
      </c>
      <c r="AQ64" s="582">
        <f t="shared" si="19"/>
        <v>400500</v>
      </c>
      <c r="AR64" s="584">
        <f>AQ64-'[2]211,213(сады-1чт)'!AQ64</f>
        <v>0</v>
      </c>
    </row>
    <row r="65" spans="1:44">
      <c r="A65" s="586" t="s">
        <v>747</v>
      </c>
      <c r="B65" s="577">
        <v>45.25</v>
      </c>
      <c r="C65" s="577">
        <v>9</v>
      </c>
      <c r="D65" s="578">
        <f t="shared" si="20"/>
        <v>510420</v>
      </c>
      <c r="E65" s="578">
        <f t="shared" si="0"/>
        <v>6125040</v>
      </c>
      <c r="F65" s="578">
        <f t="shared" si="1"/>
        <v>1849762.08</v>
      </c>
      <c r="G65" s="578">
        <f t="shared" si="21"/>
        <v>7974802.0800000001</v>
      </c>
      <c r="H65" s="578">
        <f t="shared" si="22"/>
        <v>103550.39999999999</v>
      </c>
      <c r="I65" s="578">
        <f t="shared" si="2"/>
        <v>31272.22</v>
      </c>
      <c r="J65" s="578">
        <f t="shared" si="23"/>
        <v>134822.62</v>
      </c>
      <c r="K65" s="578">
        <f t="shared" si="3"/>
        <v>100180.8</v>
      </c>
      <c r="L65" s="578">
        <f t="shared" si="4"/>
        <v>30254.6</v>
      </c>
      <c r="M65" s="578">
        <f t="shared" si="5"/>
        <v>130435.4</v>
      </c>
      <c r="N65" s="579">
        <f t="shared" si="32"/>
        <v>6328771.2000000002</v>
      </c>
      <c r="O65" s="579">
        <f t="shared" si="32"/>
        <v>1911288.9</v>
      </c>
      <c r="P65" s="579">
        <f t="shared" si="7"/>
        <v>8240060.0999999996</v>
      </c>
      <c r="Q65" s="577">
        <v>45.25</v>
      </c>
      <c r="R65" s="577">
        <v>9</v>
      </c>
      <c r="S65" s="578">
        <f t="shared" si="24"/>
        <v>548882.5</v>
      </c>
      <c r="T65" s="578">
        <f t="shared" si="8"/>
        <v>6586590</v>
      </c>
      <c r="U65" s="578">
        <f t="shared" si="9"/>
        <v>1989150.18</v>
      </c>
      <c r="V65" s="578">
        <f t="shared" si="25"/>
        <v>8575740.1799999997</v>
      </c>
      <c r="W65" s="578">
        <f t="shared" si="26"/>
        <v>103550.39999999999</v>
      </c>
      <c r="X65" s="578">
        <f t="shared" si="10"/>
        <v>31272.22</v>
      </c>
      <c r="Y65" s="578">
        <f t="shared" si="27"/>
        <v>134822.62</v>
      </c>
      <c r="Z65" s="578">
        <f t="shared" si="11"/>
        <v>100180.8</v>
      </c>
      <c r="AA65" s="578">
        <f t="shared" si="12"/>
        <v>30254.6</v>
      </c>
      <c r="AB65" s="578">
        <f t="shared" si="13"/>
        <v>130435.4</v>
      </c>
      <c r="AC65" s="579">
        <f t="shared" si="14"/>
        <v>6790321.2000000002</v>
      </c>
      <c r="AD65" s="579">
        <f t="shared" si="14"/>
        <v>2050677</v>
      </c>
      <c r="AE65" s="579">
        <f t="shared" si="15"/>
        <v>8840998.1999999993</v>
      </c>
      <c r="AG65" s="579">
        <f t="shared" si="28"/>
        <v>600938.1</v>
      </c>
      <c r="AI65" s="580">
        <f t="shared" si="29"/>
        <v>6125040</v>
      </c>
      <c r="AJ65" s="580">
        <f t="shared" si="29"/>
        <v>1849762</v>
      </c>
      <c r="AK65" s="580">
        <f t="shared" si="16"/>
        <v>7974802</v>
      </c>
      <c r="AL65" s="581">
        <f t="shared" si="30"/>
        <v>665281</v>
      </c>
      <c r="AM65" s="581">
        <f t="shared" si="30"/>
        <v>200915</v>
      </c>
      <c r="AN65" s="581">
        <f t="shared" si="30"/>
        <v>866196</v>
      </c>
      <c r="AO65" s="582">
        <f t="shared" si="31"/>
        <v>665300</v>
      </c>
      <c r="AP65" s="582">
        <f t="shared" si="31"/>
        <v>200900</v>
      </c>
      <c r="AQ65" s="582">
        <f t="shared" si="19"/>
        <v>866200</v>
      </c>
      <c r="AR65" s="584">
        <f>AQ65-'[2]211,213(сады-1чт)'!AQ65</f>
        <v>0</v>
      </c>
    </row>
    <row r="66" spans="1:44">
      <c r="A66" s="586" t="s">
        <v>1098</v>
      </c>
      <c r="B66" s="577">
        <v>31</v>
      </c>
      <c r="C66" s="577">
        <v>6</v>
      </c>
      <c r="D66" s="578">
        <f t="shared" si="20"/>
        <v>349680</v>
      </c>
      <c r="E66" s="578">
        <f t="shared" si="0"/>
        <v>4196160</v>
      </c>
      <c r="F66" s="578">
        <f t="shared" si="1"/>
        <v>1267240.32</v>
      </c>
      <c r="G66" s="578">
        <f t="shared" si="21"/>
        <v>5463400.3200000003</v>
      </c>
      <c r="H66" s="578">
        <f t="shared" si="22"/>
        <v>69033.600000000006</v>
      </c>
      <c r="I66" s="578">
        <f t="shared" si="2"/>
        <v>20848.150000000001</v>
      </c>
      <c r="J66" s="578">
        <f t="shared" si="23"/>
        <v>89881.75</v>
      </c>
      <c r="K66" s="578">
        <f t="shared" si="3"/>
        <v>66787.199999999997</v>
      </c>
      <c r="L66" s="578">
        <f t="shared" si="4"/>
        <v>20169.73</v>
      </c>
      <c r="M66" s="578">
        <f t="shared" si="5"/>
        <v>86956.93</v>
      </c>
      <c r="N66" s="579">
        <f t="shared" si="32"/>
        <v>4331980.7999999998</v>
      </c>
      <c r="O66" s="579">
        <f t="shared" si="32"/>
        <v>1308258.2</v>
      </c>
      <c r="P66" s="579">
        <f t="shared" si="7"/>
        <v>5640239</v>
      </c>
      <c r="Q66" s="577">
        <v>31</v>
      </c>
      <c r="R66" s="577">
        <v>6</v>
      </c>
      <c r="S66" s="578">
        <f t="shared" si="24"/>
        <v>376030</v>
      </c>
      <c r="T66" s="578">
        <f t="shared" si="8"/>
        <v>4512360</v>
      </c>
      <c r="U66" s="578">
        <f t="shared" si="9"/>
        <v>1362732.72</v>
      </c>
      <c r="V66" s="578">
        <f t="shared" si="25"/>
        <v>5875092.7199999997</v>
      </c>
      <c r="W66" s="578">
        <f t="shared" si="26"/>
        <v>69033.600000000006</v>
      </c>
      <c r="X66" s="578">
        <f t="shared" si="10"/>
        <v>20848.150000000001</v>
      </c>
      <c r="Y66" s="578">
        <f t="shared" si="27"/>
        <v>89881.75</v>
      </c>
      <c r="Z66" s="578">
        <f t="shared" si="11"/>
        <v>66787.199999999997</v>
      </c>
      <c r="AA66" s="578">
        <f t="shared" si="12"/>
        <v>20169.73</v>
      </c>
      <c r="AB66" s="578">
        <f t="shared" si="13"/>
        <v>86956.93</v>
      </c>
      <c r="AC66" s="579">
        <f t="shared" si="14"/>
        <v>4648180.8</v>
      </c>
      <c r="AD66" s="579">
        <f t="shared" si="14"/>
        <v>1403750.6</v>
      </c>
      <c r="AE66" s="579">
        <f t="shared" si="15"/>
        <v>6051931.4000000004</v>
      </c>
      <c r="AG66" s="579">
        <f t="shared" si="28"/>
        <v>411692.4</v>
      </c>
      <c r="AI66" s="580">
        <f>MROUND(E66,1)+40</f>
        <v>4196200</v>
      </c>
      <c r="AJ66" s="580">
        <f>MROUND(F66,1)+2</f>
        <v>1267242</v>
      </c>
      <c r="AK66" s="580">
        <f t="shared" si="16"/>
        <v>5463442</v>
      </c>
      <c r="AL66" s="581">
        <f t="shared" si="30"/>
        <v>451981</v>
      </c>
      <c r="AM66" s="581">
        <f t="shared" si="30"/>
        <v>136509</v>
      </c>
      <c r="AN66" s="581">
        <f t="shared" si="30"/>
        <v>588489</v>
      </c>
      <c r="AO66" s="582">
        <f t="shared" si="31"/>
        <v>452000</v>
      </c>
      <c r="AP66" s="582">
        <f t="shared" si="31"/>
        <v>136500</v>
      </c>
      <c r="AQ66" s="582">
        <f t="shared" si="19"/>
        <v>588500</v>
      </c>
      <c r="AR66" s="584">
        <f>AQ66-'[2]211,213(сады-1чт)'!AQ66</f>
        <v>0</v>
      </c>
    </row>
    <row r="67" spans="1:44">
      <c r="A67" s="595" t="s">
        <v>917</v>
      </c>
      <c r="B67" s="596">
        <f t="shared" ref="B67:AE67" si="33">SUM(B11:B66)</f>
        <v>1078.25</v>
      </c>
      <c r="C67" s="596">
        <f t="shared" si="33"/>
        <v>248.5</v>
      </c>
      <c r="D67" s="596">
        <f t="shared" si="33"/>
        <v>12162660</v>
      </c>
      <c r="E67" s="596">
        <f t="shared" si="33"/>
        <v>145951920</v>
      </c>
      <c r="F67" s="596">
        <f t="shared" si="33"/>
        <v>44077479.840000004</v>
      </c>
      <c r="G67" s="597">
        <f t="shared" si="33"/>
        <v>190029399.84</v>
      </c>
      <c r="H67" s="596">
        <f t="shared" si="33"/>
        <v>2859141.6</v>
      </c>
      <c r="I67" s="596">
        <f t="shared" si="33"/>
        <v>863460.69</v>
      </c>
      <c r="J67" s="596">
        <f t="shared" si="33"/>
        <v>3722602.29</v>
      </c>
      <c r="K67" s="596">
        <f t="shared" si="33"/>
        <v>2766103.2</v>
      </c>
      <c r="L67" s="596">
        <f t="shared" si="33"/>
        <v>835363.17</v>
      </c>
      <c r="M67" s="596">
        <f t="shared" si="33"/>
        <v>3601466.37</v>
      </c>
      <c r="N67" s="596">
        <f t="shared" si="33"/>
        <v>151577164.80000001</v>
      </c>
      <c r="O67" s="596">
        <f t="shared" si="33"/>
        <v>45776303.700000003</v>
      </c>
      <c r="P67" s="596">
        <f t="shared" si="33"/>
        <v>197353468.5</v>
      </c>
      <c r="Q67" s="596">
        <f t="shared" si="33"/>
        <v>1078.25</v>
      </c>
      <c r="R67" s="596">
        <f t="shared" si="33"/>
        <v>248.5</v>
      </c>
      <c r="S67" s="596">
        <f t="shared" si="33"/>
        <v>13079172.5</v>
      </c>
      <c r="T67" s="596">
        <f t="shared" si="33"/>
        <v>156950070</v>
      </c>
      <c r="U67" s="596">
        <f t="shared" si="33"/>
        <v>47398921.140000001</v>
      </c>
      <c r="V67" s="596">
        <f t="shared" si="33"/>
        <v>204348991.13999999</v>
      </c>
      <c r="W67" s="596">
        <f t="shared" si="33"/>
        <v>2859141.6</v>
      </c>
      <c r="X67" s="596">
        <f t="shared" si="33"/>
        <v>863460.69</v>
      </c>
      <c r="Y67" s="596">
        <f t="shared" si="33"/>
        <v>3722602.29</v>
      </c>
      <c r="Z67" s="596">
        <f t="shared" si="33"/>
        <v>2766103.2</v>
      </c>
      <c r="AA67" s="596">
        <f t="shared" si="33"/>
        <v>835363.17</v>
      </c>
      <c r="AB67" s="596">
        <f t="shared" si="33"/>
        <v>3601466.37</v>
      </c>
      <c r="AC67" s="596">
        <f t="shared" si="33"/>
        <v>162575314.80000001</v>
      </c>
      <c r="AD67" s="596">
        <f t="shared" si="33"/>
        <v>49097745</v>
      </c>
      <c r="AE67" s="598">
        <f t="shared" si="33"/>
        <v>211673059.80000001</v>
      </c>
      <c r="AG67" s="596">
        <f t="shared" ref="AG67" si="34">SUM(AG11:AG66)</f>
        <v>14319591.300000001</v>
      </c>
      <c r="AI67" s="599">
        <f t="shared" ref="AI67:AR67" si="35">SUM(AI11:AI66)</f>
        <v>145952000</v>
      </c>
      <c r="AJ67" s="599">
        <f t="shared" si="35"/>
        <v>44077500</v>
      </c>
      <c r="AK67" s="600">
        <f t="shared" si="35"/>
        <v>190029500</v>
      </c>
      <c r="AL67" s="599">
        <f t="shared" si="35"/>
        <v>16623305</v>
      </c>
      <c r="AM67" s="599">
        <f t="shared" si="35"/>
        <v>5020249</v>
      </c>
      <c r="AN67" s="600">
        <f t="shared" si="35"/>
        <v>21643559</v>
      </c>
      <c r="AO67" s="599">
        <f t="shared" si="35"/>
        <v>16623500</v>
      </c>
      <c r="AP67" s="599">
        <f t="shared" si="35"/>
        <v>5020300</v>
      </c>
      <c r="AQ67" s="600">
        <f t="shared" si="35"/>
        <v>21643800</v>
      </c>
      <c r="AR67" s="601">
        <f t="shared" si="35"/>
        <v>-4826400</v>
      </c>
    </row>
    <row r="68" spans="1:44">
      <c r="A68" s="595" t="s">
        <v>809</v>
      </c>
      <c r="B68" s="596">
        <f t="shared" ref="B68:AE68" si="36">B67-B69</f>
        <v>999.75</v>
      </c>
      <c r="C68" s="596">
        <f t="shared" si="36"/>
        <v>230.5</v>
      </c>
      <c r="D68" s="596">
        <f t="shared" si="36"/>
        <v>11277180</v>
      </c>
      <c r="E68" s="596">
        <f t="shared" si="36"/>
        <v>135326160</v>
      </c>
      <c r="F68" s="596">
        <f t="shared" si="36"/>
        <v>40868500.32</v>
      </c>
      <c r="G68" s="596">
        <f t="shared" si="36"/>
        <v>176194660.31999999</v>
      </c>
      <c r="H68" s="596">
        <f t="shared" si="36"/>
        <v>2652040.7999999998</v>
      </c>
      <c r="I68" s="596">
        <f t="shared" si="36"/>
        <v>800916.25</v>
      </c>
      <c r="J68" s="596">
        <f t="shared" si="36"/>
        <v>3452957.05</v>
      </c>
      <c r="K68" s="596">
        <f t="shared" si="36"/>
        <v>2565741.6</v>
      </c>
      <c r="L68" s="596">
        <f t="shared" si="36"/>
        <v>774853.97</v>
      </c>
      <c r="M68" s="596">
        <f t="shared" si="36"/>
        <v>3340595.57</v>
      </c>
      <c r="N68" s="596">
        <f t="shared" si="36"/>
        <v>140543942.40000001</v>
      </c>
      <c r="O68" s="596">
        <f t="shared" si="36"/>
        <v>42444270.539999999</v>
      </c>
      <c r="P68" s="596">
        <f t="shared" si="36"/>
        <v>182988212.94</v>
      </c>
      <c r="Q68" s="596">
        <f t="shared" si="36"/>
        <v>999.75</v>
      </c>
      <c r="R68" s="596">
        <f t="shared" si="36"/>
        <v>230.5</v>
      </c>
      <c r="S68" s="596">
        <f t="shared" si="36"/>
        <v>12126967.5</v>
      </c>
      <c r="T68" s="596">
        <f t="shared" si="36"/>
        <v>145523610</v>
      </c>
      <c r="U68" s="596">
        <f t="shared" si="36"/>
        <v>43948130.219999999</v>
      </c>
      <c r="V68" s="596">
        <f t="shared" si="36"/>
        <v>189471740.22</v>
      </c>
      <c r="W68" s="596">
        <f t="shared" si="36"/>
        <v>2652040.7999999998</v>
      </c>
      <c r="X68" s="596">
        <f t="shared" si="36"/>
        <v>800916.25</v>
      </c>
      <c r="Y68" s="596">
        <f t="shared" si="36"/>
        <v>3452957.05</v>
      </c>
      <c r="Z68" s="596">
        <f t="shared" si="36"/>
        <v>2565741.6</v>
      </c>
      <c r="AA68" s="596">
        <f t="shared" si="36"/>
        <v>774853.97</v>
      </c>
      <c r="AB68" s="596">
        <f t="shared" si="36"/>
        <v>3340595.57</v>
      </c>
      <c r="AC68" s="596">
        <f t="shared" si="36"/>
        <v>150741392.40000001</v>
      </c>
      <c r="AD68" s="596">
        <f t="shared" si="36"/>
        <v>45523900.439999998</v>
      </c>
      <c r="AE68" s="596">
        <f t="shared" si="36"/>
        <v>196265292.84</v>
      </c>
      <c r="AG68" s="596">
        <f t="shared" ref="AG68" si="37">AG67-AG69</f>
        <v>13277079.9</v>
      </c>
      <c r="AI68" s="599">
        <f t="shared" ref="AI68:AR68" si="38">AI67-AI69</f>
        <v>135326200</v>
      </c>
      <c r="AJ68" s="599">
        <f t="shared" si="38"/>
        <v>40868500</v>
      </c>
      <c r="AK68" s="599">
        <f t="shared" si="38"/>
        <v>176194700</v>
      </c>
      <c r="AL68" s="599">
        <f t="shared" si="38"/>
        <v>15415183</v>
      </c>
      <c r="AM68" s="599">
        <f t="shared" si="38"/>
        <v>4655404</v>
      </c>
      <c r="AN68" s="599">
        <f t="shared" si="38"/>
        <v>20070592</v>
      </c>
      <c r="AO68" s="599">
        <f t="shared" si="38"/>
        <v>15415200</v>
      </c>
      <c r="AP68" s="599">
        <f t="shared" si="38"/>
        <v>4655500</v>
      </c>
      <c r="AQ68" s="599">
        <f t="shared" si="38"/>
        <v>20070700</v>
      </c>
      <c r="AR68" s="602">
        <f t="shared" si="38"/>
        <v>0</v>
      </c>
    </row>
    <row r="69" spans="1:44">
      <c r="A69" s="595" t="s">
        <v>810</v>
      </c>
      <c r="B69" s="596">
        <f>B11+B14+B16+B46+B48</f>
        <v>78.5</v>
      </c>
      <c r="C69" s="596">
        <f t="shared" ref="C69:P69" si="39">C11+C14+C16+C46+C48</f>
        <v>18</v>
      </c>
      <c r="D69" s="596">
        <f t="shared" si="39"/>
        <v>885480</v>
      </c>
      <c r="E69" s="596">
        <f t="shared" si="39"/>
        <v>10625760</v>
      </c>
      <c r="F69" s="596">
        <f t="shared" si="39"/>
        <v>3208979.52</v>
      </c>
      <c r="G69" s="596">
        <f t="shared" si="39"/>
        <v>13834739.52</v>
      </c>
      <c r="H69" s="596">
        <f t="shared" si="39"/>
        <v>207100.79999999999</v>
      </c>
      <c r="I69" s="596">
        <f t="shared" si="39"/>
        <v>62544.44</v>
      </c>
      <c r="J69" s="596">
        <f t="shared" si="39"/>
        <v>269645.24</v>
      </c>
      <c r="K69" s="596">
        <f t="shared" si="39"/>
        <v>200361.60000000001</v>
      </c>
      <c r="L69" s="596">
        <f t="shared" si="39"/>
        <v>60509.2</v>
      </c>
      <c r="M69" s="596">
        <f t="shared" si="39"/>
        <v>260870.8</v>
      </c>
      <c r="N69" s="596">
        <f t="shared" si="39"/>
        <v>11033222.4</v>
      </c>
      <c r="O69" s="596">
        <f t="shared" si="39"/>
        <v>3332033.16</v>
      </c>
      <c r="P69" s="596">
        <f t="shared" si="39"/>
        <v>14365255.560000001</v>
      </c>
      <c r="Q69" s="596">
        <f>Q11+Q14+Q16+Q46+Q48</f>
        <v>78.5</v>
      </c>
      <c r="R69" s="596">
        <f t="shared" ref="R69:AE69" si="40">R11+R14+R16+R46+R48</f>
        <v>18</v>
      </c>
      <c r="S69" s="596">
        <f t="shared" si="40"/>
        <v>952205</v>
      </c>
      <c r="T69" s="596">
        <f t="shared" si="40"/>
        <v>11426460</v>
      </c>
      <c r="U69" s="596">
        <f t="shared" si="40"/>
        <v>3450790.92</v>
      </c>
      <c r="V69" s="596">
        <f t="shared" si="40"/>
        <v>14877250.92</v>
      </c>
      <c r="W69" s="596">
        <f t="shared" si="40"/>
        <v>207100.79999999999</v>
      </c>
      <c r="X69" s="596">
        <f t="shared" si="40"/>
        <v>62544.44</v>
      </c>
      <c r="Y69" s="596">
        <f t="shared" si="40"/>
        <v>269645.24</v>
      </c>
      <c r="Z69" s="596">
        <f t="shared" si="40"/>
        <v>200361.60000000001</v>
      </c>
      <c r="AA69" s="596">
        <f t="shared" si="40"/>
        <v>60509.2</v>
      </c>
      <c r="AB69" s="596">
        <f t="shared" si="40"/>
        <v>260870.8</v>
      </c>
      <c r="AC69" s="596">
        <f t="shared" si="40"/>
        <v>11833922.4</v>
      </c>
      <c r="AD69" s="596">
        <f t="shared" si="40"/>
        <v>3573844.56</v>
      </c>
      <c r="AE69" s="596">
        <f t="shared" si="40"/>
        <v>15407766.960000001</v>
      </c>
      <c r="AG69" s="596">
        <f t="shared" ref="AG69" si="41">AG11+AG14+AG16+AG46+AG48</f>
        <v>1042511.4</v>
      </c>
      <c r="AI69" s="599">
        <f t="shared" ref="AI69:AR69" si="42">AI11+AI14+AI16+AI46+AI48</f>
        <v>10625800</v>
      </c>
      <c r="AJ69" s="599">
        <f t="shared" si="42"/>
        <v>3209000</v>
      </c>
      <c r="AK69" s="599">
        <f t="shared" si="42"/>
        <v>13834800</v>
      </c>
      <c r="AL69" s="599">
        <f t="shared" si="42"/>
        <v>1208122</v>
      </c>
      <c r="AM69" s="599">
        <f t="shared" si="42"/>
        <v>364845</v>
      </c>
      <c r="AN69" s="599">
        <f t="shared" si="42"/>
        <v>1572967</v>
      </c>
      <c r="AO69" s="599">
        <f t="shared" si="42"/>
        <v>1208300</v>
      </c>
      <c r="AP69" s="599">
        <f t="shared" si="42"/>
        <v>364800</v>
      </c>
      <c r="AQ69" s="599">
        <f t="shared" si="42"/>
        <v>1573100</v>
      </c>
      <c r="AR69" s="602">
        <f t="shared" si="42"/>
        <v>-4826400</v>
      </c>
    </row>
    <row r="70" spans="1:44" hidden="1">
      <c r="AI70" s="585">
        <v>145952000</v>
      </c>
      <c r="AJ70" s="585">
        <v>44077500</v>
      </c>
      <c r="AK70" s="585">
        <f>AI70+AJ70</f>
        <v>190029500</v>
      </c>
      <c r="AL70" s="585"/>
      <c r="AM70" s="585"/>
      <c r="AN70" s="585"/>
      <c r="AO70" s="585">
        <v>20330400</v>
      </c>
      <c r="AP70" s="585">
        <v>6139800</v>
      </c>
      <c r="AQ70" s="585">
        <v>26470200</v>
      </c>
      <c r="AR70" s="585">
        <f>AQ67-'[2]211,213(сады-1чт)'!AQ67</f>
        <v>-4826400</v>
      </c>
    </row>
    <row r="71" spans="1:44" hidden="1">
      <c r="F71" s="603" t="s">
        <v>1146</v>
      </c>
      <c r="G71" s="604">
        <f>P67-G67</f>
        <v>7324068.6600000001</v>
      </c>
      <c r="J71" s="604"/>
      <c r="AI71" s="585">
        <v>135326200</v>
      </c>
      <c r="AJ71" s="585">
        <v>40868500</v>
      </c>
      <c r="AK71" s="585"/>
      <c r="AL71" s="585"/>
      <c r="AM71" s="585"/>
      <c r="AN71" s="585"/>
      <c r="AO71" s="585">
        <v>15415200</v>
      </c>
      <c r="AP71" s="585">
        <v>4655500</v>
      </c>
      <c r="AQ71" s="585">
        <v>20070700</v>
      </c>
      <c r="AR71" s="585">
        <f>AQ68-'[2]211,213(сады-1чт)'!AQ68</f>
        <v>0</v>
      </c>
    </row>
    <row r="72" spans="1:44" hidden="1">
      <c r="AI72" s="585">
        <v>10625800</v>
      </c>
      <c r="AJ72" s="585">
        <v>3209000</v>
      </c>
      <c r="AK72" s="585"/>
      <c r="AL72" s="585"/>
      <c r="AM72" s="585"/>
      <c r="AN72" s="585"/>
      <c r="AO72" s="585">
        <v>4915200</v>
      </c>
      <c r="AP72" s="585">
        <v>1484300</v>
      </c>
      <c r="AQ72" s="585">
        <v>6399500</v>
      </c>
      <c r="AR72" s="585">
        <f>AQ69-'[2]211,213(сады-1чт)'!AQ69</f>
        <v>-4826400</v>
      </c>
    </row>
    <row r="73" spans="1:44" hidden="1">
      <c r="AI73" s="605">
        <f>AI70-AI67</f>
        <v>0</v>
      </c>
      <c r="AJ73" s="605">
        <f t="shared" ref="AJ73:AJ75" si="43">AJ70-AJ67</f>
        <v>0</v>
      </c>
      <c r="AK73" s="585"/>
      <c r="AL73" s="605"/>
      <c r="AM73" s="605"/>
      <c r="AN73" s="585"/>
      <c r="AO73" s="605">
        <f>AO70-AO67</f>
        <v>3706900</v>
      </c>
      <c r="AP73" s="605">
        <f t="shared" ref="AP73:AR75" si="44">AP70-AP67</f>
        <v>1119500</v>
      </c>
      <c r="AQ73" s="605">
        <f t="shared" si="44"/>
        <v>4826400</v>
      </c>
      <c r="AR73" s="605">
        <f t="shared" si="44"/>
        <v>0</v>
      </c>
    </row>
    <row r="74" spans="1:44" hidden="1">
      <c r="AI74" s="605">
        <f t="shared" ref="AI74:AI75" si="45">AI71-AI68</f>
        <v>0</v>
      </c>
      <c r="AJ74" s="605">
        <f t="shared" si="43"/>
        <v>0</v>
      </c>
      <c r="AK74" s="585"/>
      <c r="AL74" s="605"/>
      <c r="AM74" s="605"/>
      <c r="AN74" s="585"/>
      <c r="AO74" s="605">
        <f t="shared" ref="AO74:AO75" si="46">AO71-AO68</f>
        <v>0</v>
      </c>
      <c r="AP74" s="605">
        <f t="shared" si="44"/>
        <v>0</v>
      </c>
      <c r="AQ74" s="605">
        <f t="shared" si="44"/>
        <v>0</v>
      </c>
      <c r="AR74" s="605">
        <f t="shared" si="44"/>
        <v>0</v>
      </c>
    </row>
    <row r="75" spans="1:44" hidden="1">
      <c r="AI75" s="605">
        <f t="shared" si="45"/>
        <v>0</v>
      </c>
      <c r="AJ75" s="605">
        <f t="shared" si="43"/>
        <v>0</v>
      </c>
      <c r="AK75" s="585"/>
      <c r="AL75" s="605"/>
      <c r="AM75" s="605"/>
      <c r="AN75" s="585"/>
      <c r="AO75" s="605">
        <f t="shared" si="46"/>
        <v>3706900</v>
      </c>
      <c r="AP75" s="605">
        <f t="shared" si="44"/>
        <v>1119500</v>
      </c>
      <c r="AQ75" s="605">
        <f t="shared" si="44"/>
        <v>4826400</v>
      </c>
      <c r="AR75" s="605">
        <f t="shared" si="44"/>
        <v>0</v>
      </c>
    </row>
  </sheetData>
  <mergeCells count="25">
    <mergeCell ref="AO8:AQ8"/>
    <mergeCell ref="A8:A9"/>
    <mergeCell ref="B8:G8"/>
    <mergeCell ref="H8:J8"/>
    <mergeCell ref="K8:M8"/>
    <mergeCell ref="N8:P8"/>
    <mergeCell ref="Q8:V8"/>
    <mergeCell ref="W8:Y8"/>
    <mergeCell ref="Z8:AB8"/>
    <mergeCell ref="AC8:AE8"/>
    <mergeCell ref="AI8:AK8"/>
    <mergeCell ref="AL8:AN8"/>
    <mergeCell ref="A5:P5"/>
    <mergeCell ref="A6:P6"/>
    <mergeCell ref="AO6:AQ6"/>
    <mergeCell ref="A7:P7"/>
    <mergeCell ref="AI7:AK7"/>
    <mergeCell ref="AL7:AN7"/>
    <mergeCell ref="AO7:AQ7"/>
    <mergeCell ref="A4:P4"/>
    <mergeCell ref="B2:F2"/>
    <mergeCell ref="K2:M2"/>
    <mergeCell ref="Q2:U2"/>
    <mergeCell ref="Z2:AB2"/>
    <mergeCell ref="A3:P3"/>
  </mergeCells>
  <pageMargins left="0.70866141732283472" right="0.11811023622047245" top="0.35433070866141736" bottom="0" header="0.31496062992125984" footer="0.31496062992125984"/>
  <pageSetup paperSize="9" scale="41" fitToWidth="0" orientation="landscape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BE137"/>
  <sheetViews>
    <sheetView view="pageBreakPreview" zoomScale="80" zoomScaleSheetLayoutView="80" workbookViewId="0">
      <pane xSplit="1" ySplit="12" topLeftCell="C124" activePane="bottomRight" state="frozen"/>
      <selection activeCell="L28" sqref="L28"/>
      <selection pane="topRight" activeCell="L28" sqref="L28"/>
      <selection pane="bottomLeft" activeCell="L28" sqref="L28"/>
      <selection pane="bottomRight" activeCell="A132" sqref="A132:XFD137"/>
    </sheetView>
  </sheetViews>
  <sheetFormatPr defaultColWidth="19.7109375" defaultRowHeight="12.75"/>
  <cols>
    <col min="1" max="1" width="19.7109375" style="475"/>
    <col min="2" max="2" width="52.42578125" style="475" hidden="1" customWidth="1"/>
    <col min="3" max="5" width="15.42578125" style="475" bestFit="1" customWidth="1"/>
    <col min="6" max="6" width="10.85546875" style="475" customWidth="1"/>
    <col min="7" max="7" width="17.140625" style="475" customWidth="1"/>
    <col min="8" max="9" width="15.140625" style="475" customWidth="1"/>
    <col min="10" max="10" width="17.85546875" style="475" customWidth="1"/>
    <col min="11" max="16384" width="19.7109375" style="475"/>
  </cols>
  <sheetData>
    <row r="1" spans="1:57">
      <c r="A1" s="472"/>
      <c r="B1" s="472"/>
      <c r="C1" s="473"/>
      <c r="D1" s="473"/>
      <c r="E1" s="1236"/>
      <c r="F1" s="1236"/>
      <c r="G1" s="1236"/>
      <c r="H1" s="1236"/>
      <c r="I1" s="535"/>
      <c r="J1" s="535"/>
      <c r="K1" s="474"/>
      <c r="L1" s="474"/>
      <c r="M1" s="474"/>
      <c r="N1" s="474"/>
      <c r="O1" s="474"/>
      <c r="P1" s="474"/>
      <c r="Q1" s="474"/>
      <c r="R1" s="474"/>
      <c r="S1" s="474"/>
      <c r="T1" s="474"/>
      <c r="U1" s="474"/>
      <c r="V1" s="474"/>
      <c r="W1" s="474"/>
      <c r="X1" s="474"/>
      <c r="Y1" s="474"/>
      <c r="Z1" s="474"/>
      <c r="AA1" s="474"/>
      <c r="AB1" s="474"/>
      <c r="AC1" s="474"/>
      <c r="AD1" s="474"/>
      <c r="AE1" s="474"/>
      <c r="AF1" s="474"/>
      <c r="AG1" s="474"/>
      <c r="AH1" s="474"/>
      <c r="AI1" s="474"/>
      <c r="AJ1" s="474"/>
      <c r="AK1" s="474"/>
      <c r="AL1" s="474"/>
      <c r="AM1" s="474"/>
      <c r="AN1" s="474"/>
      <c r="AO1" s="474"/>
      <c r="AP1" s="474"/>
      <c r="AQ1" s="474"/>
      <c r="AR1" s="474"/>
      <c r="AS1" s="474"/>
      <c r="AT1" s="474"/>
      <c r="AU1" s="474"/>
      <c r="AV1" s="474"/>
      <c r="AW1" s="474"/>
      <c r="AX1" s="474"/>
      <c r="AY1" s="474"/>
      <c r="AZ1" s="474"/>
      <c r="BA1" s="474"/>
      <c r="BB1" s="474"/>
      <c r="BC1" s="474"/>
      <c r="BD1" s="474"/>
      <c r="BE1" s="474"/>
    </row>
    <row r="2" spans="1:57" ht="14.25">
      <c r="A2" s="1237" t="s">
        <v>1154</v>
      </c>
      <c r="B2" s="1237"/>
      <c r="C2" s="1237"/>
      <c r="D2" s="1237"/>
      <c r="E2" s="1237"/>
      <c r="F2" s="1237"/>
      <c r="G2" s="1237"/>
      <c r="H2" s="1237"/>
      <c r="I2" s="1237"/>
      <c r="J2" s="474"/>
      <c r="K2" s="474"/>
      <c r="L2" s="474"/>
      <c r="M2" s="474"/>
      <c r="N2" s="474"/>
      <c r="O2" s="474"/>
      <c r="P2" s="474"/>
      <c r="Q2" s="474"/>
      <c r="R2" s="474"/>
      <c r="S2" s="474"/>
      <c r="T2" s="474"/>
      <c r="U2" s="474"/>
      <c r="V2" s="474"/>
      <c r="W2" s="474"/>
      <c r="X2" s="474"/>
      <c r="Y2" s="474"/>
      <c r="Z2" s="474"/>
      <c r="AA2" s="474"/>
      <c r="AB2" s="474"/>
      <c r="AC2" s="474"/>
      <c r="AD2" s="474"/>
      <c r="AE2" s="474"/>
      <c r="AF2" s="474"/>
      <c r="AG2" s="474"/>
      <c r="AH2" s="474"/>
      <c r="AI2" s="474"/>
      <c r="AJ2" s="474"/>
      <c r="AK2" s="474"/>
      <c r="AL2" s="474"/>
      <c r="AM2" s="474"/>
      <c r="AN2" s="474"/>
      <c r="AO2" s="474"/>
      <c r="AP2" s="474"/>
      <c r="AQ2" s="474"/>
      <c r="AR2" s="474"/>
      <c r="AS2" s="474"/>
      <c r="AT2" s="474"/>
      <c r="AU2" s="474"/>
      <c r="AV2" s="474"/>
      <c r="AW2" s="474"/>
      <c r="AX2" s="474"/>
      <c r="AY2" s="474"/>
      <c r="AZ2" s="474"/>
      <c r="BA2" s="474"/>
      <c r="BB2" s="474"/>
      <c r="BC2" s="474"/>
      <c r="BD2" s="474"/>
      <c r="BE2" s="474"/>
    </row>
    <row r="3" spans="1:57" ht="14.25">
      <c r="A3" s="1238" t="s">
        <v>1043</v>
      </c>
      <c r="B3" s="1238"/>
      <c r="C3" s="1238"/>
      <c r="D3" s="1238"/>
      <c r="E3" s="1238"/>
      <c r="F3" s="1238"/>
      <c r="G3" s="1238"/>
      <c r="H3" s="1238"/>
      <c r="I3" s="1238"/>
      <c r="J3" s="474"/>
      <c r="K3" s="474"/>
      <c r="L3" s="474"/>
      <c r="M3" s="474"/>
      <c r="N3" s="474"/>
      <c r="O3" s="474"/>
      <c r="P3" s="474"/>
      <c r="Q3" s="474"/>
      <c r="R3" s="474"/>
      <c r="S3" s="474"/>
      <c r="T3" s="474"/>
      <c r="U3" s="474"/>
      <c r="V3" s="474"/>
      <c r="W3" s="474"/>
      <c r="X3" s="474"/>
      <c r="Y3" s="474"/>
      <c r="Z3" s="474"/>
      <c r="AA3" s="474"/>
      <c r="AB3" s="474"/>
      <c r="AC3" s="474"/>
      <c r="AD3" s="474"/>
      <c r="AE3" s="474"/>
      <c r="AF3" s="474"/>
      <c r="AG3" s="474"/>
      <c r="AH3" s="474"/>
      <c r="AI3" s="474"/>
      <c r="AJ3" s="474"/>
      <c r="AK3" s="474"/>
      <c r="AL3" s="474"/>
      <c r="AM3" s="474"/>
      <c r="AN3" s="474"/>
      <c r="AO3" s="474"/>
      <c r="AP3" s="474"/>
      <c r="AQ3" s="474"/>
      <c r="AR3" s="474"/>
      <c r="AS3" s="474"/>
      <c r="AT3" s="474"/>
      <c r="AU3" s="474"/>
      <c r="AV3" s="474"/>
      <c r="AW3" s="474"/>
      <c r="AX3" s="474"/>
      <c r="AY3" s="474"/>
      <c r="AZ3" s="474"/>
      <c r="BA3" s="474"/>
      <c r="BB3" s="474"/>
      <c r="BC3" s="474"/>
      <c r="BD3" s="474"/>
      <c r="BE3" s="474"/>
    </row>
    <row r="4" spans="1:57" ht="14.25">
      <c r="A4" s="1237" t="s">
        <v>1005</v>
      </c>
      <c r="B4" s="1237"/>
      <c r="C4" s="1237"/>
      <c r="D4" s="1237"/>
      <c r="E4" s="1237"/>
      <c r="F4" s="1237"/>
      <c r="G4" s="1237"/>
      <c r="H4" s="1237"/>
      <c r="I4" s="1237"/>
      <c r="J4" s="474"/>
      <c r="K4" s="474"/>
      <c r="L4" s="474"/>
      <c r="M4" s="474"/>
      <c r="N4" s="474"/>
      <c r="O4" s="474"/>
      <c r="P4" s="474"/>
      <c r="Q4" s="474"/>
      <c r="R4" s="474"/>
      <c r="S4" s="474"/>
      <c r="T4" s="474"/>
      <c r="U4" s="474"/>
      <c r="V4" s="474"/>
      <c r="W4" s="474"/>
      <c r="X4" s="474"/>
      <c r="Y4" s="474"/>
      <c r="Z4" s="474"/>
      <c r="AA4" s="474"/>
      <c r="AB4" s="474"/>
      <c r="AC4" s="474"/>
      <c r="AD4" s="474"/>
      <c r="AE4" s="474"/>
      <c r="AF4" s="474"/>
      <c r="AG4" s="474"/>
      <c r="AH4" s="474"/>
      <c r="AI4" s="474"/>
      <c r="AJ4" s="474"/>
      <c r="AK4" s="474"/>
      <c r="AL4" s="474"/>
      <c r="AM4" s="474"/>
      <c r="AN4" s="474"/>
      <c r="AO4" s="474"/>
      <c r="AP4" s="474"/>
      <c r="AQ4" s="474"/>
      <c r="AR4" s="474"/>
      <c r="AS4" s="474"/>
      <c r="AT4" s="474"/>
      <c r="AU4" s="474"/>
      <c r="AV4" s="474"/>
      <c r="AW4" s="474"/>
      <c r="AX4" s="474"/>
      <c r="AY4" s="474"/>
      <c r="AZ4" s="474"/>
      <c r="BA4" s="474"/>
      <c r="BB4" s="474"/>
      <c r="BC4" s="474"/>
      <c r="BD4" s="474"/>
      <c r="BE4" s="474"/>
    </row>
    <row r="5" spans="1:57">
      <c r="A5" s="472"/>
      <c r="B5" s="472"/>
      <c r="C5" s="473"/>
      <c r="D5" s="473"/>
      <c r="E5" s="535"/>
      <c r="F5" s="535"/>
      <c r="G5" s="535"/>
      <c r="H5" s="535"/>
      <c r="I5" s="535"/>
      <c r="J5" s="535"/>
      <c r="K5" s="474"/>
      <c r="L5" s="474"/>
      <c r="M5" s="474"/>
      <c r="N5" s="474"/>
      <c r="O5" s="474"/>
      <c r="P5" s="474"/>
      <c r="Q5" s="474"/>
      <c r="R5" s="474"/>
      <c r="S5" s="474"/>
      <c r="T5" s="474"/>
      <c r="U5" s="474"/>
      <c r="V5" s="474"/>
      <c r="W5" s="474"/>
      <c r="X5" s="474"/>
      <c r="Y5" s="474"/>
      <c r="Z5" s="474"/>
      <c r="AA5" s="474"/>
      <c r="AB5" s="474"/>
      <c r="AC5" s="474"/>
      <c r="AD5" s="474"/>
      <c r="AE5" s="474"/>
      <c r="AF5" s="474"/>
      <c r="AG5" s="474"/>
      <c r="AH5" s="474"/>
      <c r="AI5" s="474"/>
      <c r="AJ5" s="474"/>
      <c r="AK5" s="474"/>
      <c r="AL5" s="474"/>
      <c r="AM5" s="474"/>
      <c r="AN5" s="474"/>
      <c r="AO5" s="474"/>
      <c r="AP5" s="474"/>
      <c r="AQ5" s="474"/>
      <c r="AR5" s="474"/>
      <c r="AS5" s="474"/>
      <c r="AT5" s="474"/>
      <c r="AU5" s="474"/>
      <c r="AV5" s="474"/>
      <c r="AW5" s="474"/>
      <c r="AX5" s="474"/>
      <c r="AY5" s="474"/>
      <c r="AZ5" s="474"/>
      <c r="BA5" s="474"/>
      <c r="BB5" s="474"/>
      <c r="BC5" s="474"/>
      <c r="BD5" s="474"/>
      <c r="BE5" s="474"/>
    </row>
    <row r="6" spans="1:57" ht="15.75">
      <c r="A6" s="1239" t="s">
        <v>1044</v>
      </c>
      <c r="B6" s="1239"/>
      <c r="C6" s="1239"/>
      <c r="D6" s="1239"/>
      <c r="E6" s="1239"/>
      <c r="F6" s="1239"/>
      <c r="G6" s="1239"/>
      <c r="H6" s="1239"/>
      <c r="I6" s="1239"/>
      <c r="J6" s="474"/>
      <c r="K6" s="474"/>
      <c r="L6" s="474"/>
      <c r="M6" s="474"/>
      <c r="N6" s="474"/>
      <c r="O6" s="474"/>
      <c r="P6" s="474"/>
      <c r="Q6" s="474"/>
      <c r="R6" s="474"/>
      <c r="S6" s="474"/>
      <c r="T6" s="474"/>
      <c r="U6" s="474"/>
      <c r="V6" s="474"/>
      <c r="W6" s="474"/>
      <c r="X6" s="474"/>
      <c r="Y6" s="474"/>
      <c r="Z6" s="474"/>
      <c r="AA6" s="474"/>
      <c r="AB6" s="474"/>
      <c r="AC6" s="474"/>
      <c r="AD6" s="474"/>
      <c r="AE6" s="474"/>
      <c r="AF6" s="474"/>
      <c r="AG6" s="474"/>
      <c r="AH6" s="474"/>
      <c r="AI6" s="474"/>
      <c r="AJ6" s="474"/>
      <c r="AK6" s="474"/>
      <c r="AL6" s="474"/>
      <c r="AM6" s="474"/>
      <c r="AN6" s="474"/>
      <c r="AO6" s="474"/>
      <c r="AP6" s="474"/>
      <c r="AQ6" s="474"/>
      <c r="AR6" s="474"/>
      <c r="AS6" s="474"/>
      <c r="AT6" s="474"/>
      <c r="AU6" s="474"/>
      <c r="AV6" s="474"/>
      <c r="AW6" s="474"/>
      <c r="AX6" s="474"/>
      <c r="AY6" s="474"/>
      <c r="AZ6" s="474"/>
      <c r="BA6" s="474"/>
      <c r="BB6" s="474"/>
      <c r="BC6" s="474"/>
      <c r="BD6" s="474"/>
      <c r="BE6" s="474"/>
    </row>
    <row r="7" spans="1:57">
      <c r="A7" s="472"/>
      <c r="B7" s="472"/>
      <c r="C7" s="476"/>
      <c r="D7" s="476"/>
      <c r="E7" s="476"/>
      <c r="F7" s="1235"/>
      <c r="G7" s="1235"/>
      <c r="H7" s="477"/>
      <c r="I7" s="534"/>
      <c r="J7" s="534"/>
      <c r="K7" s="478"/>
      <c r="L7" s="478"/>
      <c r="M7" s="478"/>
      <c r="N7" s="478"/>
      <c r="O7" s="478"/>
      <c r="P7" s="478"/>
      <c r="Q7" s="478"/>
      <c r="R7" s="478"/>
      <c r="S7" s="478"/>
      <c r="T7" s="478"/>
      <c r="U7" s="478"/>
      <c r="V7" s="478"/>
      <c r="W7" s="478"/>
      <c r="X7" s="478"/>
      <c r="Y7" s="478"/>
      <c r="Z7" s="478"/>
      <c r="AA7" s="478"/>
      <c r="AB7" s="478"/>
      <c r="AC7" s="478"/>
      <c r="AD7" s="478"/>
      <c r="AE7" s="478"/>
      <c r="AF7" s="478"/>
      <c r="AG7" s="478"/>
      <c r="AH7" s="478"/>
      <c r="AI7" s="478"/>
      <c r="AJ7" s="478"/>
      <c r="AK7" s="478"/>
      <c r="AL7" s="478"/>
      <c r="AM7" s="478"/>
      <c r="AN7" s="478"/>
      <c r="AO7" s="478"/>
      <c r="AP7" s="478"/>
      <c r="AQ7" s="478"/>
      <c r="AR7" s="478"/>
      <c r="AS7" s="478"/>
      <c r="AT7" s="478"/>
      <c r="AU7" s="478"/>
      <c r="AV7" s="478"/>
      <c r="AW7" s="478"/>
      <c r="AX7" s="478"/>
      <c r="AY7" s="478"/>
      <c r="AZ7" s="478"/>
      <c r="BA7" s="478"/>
      <c r="BB7" s="478"/>
      <c r="BC7" s="478"/>
      <c r="BD7" s="478"/>
      <c r="BE7" s="478"/>
    </row>
    <row r="8" spans="1:57" ht="15.75" customHeight="1">
      <c r="A8" s="1240" t="s">
        <v>913</v>
      </c>
      <c r="B8" s="606"/>
      <c r="C8" s="1247" t="s">
        <v>1155</v>
      </c>
      <c r="D8" s="1248"/>
      <c r="E8" s="1248"/>
      <c r="F8" s="1249" t="s">
        <v>1045</v>
      </c>
      <c r="G8" s="1250" t="s">
        <v>1156</v>
      </c>
      <c r="H8" s="1250" t="s">
        <v>1157</v>
      </c>
      <c r="I8" s="1240"/>
      <c r="J8" s="1240" t="s">
        <v>1211</v>
      </c>
      <c r="K8" s="479"/>
      <c r="L8" s="479"/>
      <c r="M8" s="479"/>
      <c r="N8" s="479"/>
      <c r="O8" s="479"/>
      <c r="P8" s="479"/>
      <c r="Q8" s="479"/>
      <c r="R8" s="479"/>
      <c r="S8" s="479"/>
      <c r="T8" s="479"/>
      <c r="U8" s="479"/>
      <c r="V8" s="479"/>
      <c r="W8" s="479"/>
      <c r="X8" s="479"/>
      <c r="Y8" s="479"/>
      <c r="Z8" s="479"/>
      <c r="AA8" s="479"/>
      <c r="AB8" s="479"/>
      <c r="AC8" s="479"/>
      <c r="AD8" s="479"/>
      <c r="AE8" s="479"/>
      <c r="AF8" s="479"/>
      <c r="AG8" s="479"/>
      <c r="AH8" s="479"/>
      <c r="AI8" s="479"/>
      <c r="AJ8" s="479"/>
      <c r="AK8" s="479"/>
      <c r="AL8" s="479"/>
      <c r="AM8" s="479"/>
      <c r="AN8" s="479"/>
      <c r="AO8" s="479"/>
      <c r="AP8" s="479"/>
      <c r="AQ8" s="479"/>
      <c r="AR8" s="479"/>
      <c r="AS8" s="479"/>
      <c r="AT8" s="479"/>
      <c r="AU8" s="479"/>
      <c r="AV8" s="479"/>
      <c r="AW8" s="479"/>
      <c r="AX8" s="479"/>
      <c r="AY8" s="479"/>
      <c r="AZ8" s="479"/>
      <c r="BA8" s="479"/>
      <c r="BB8" s="479"/>
      <c r="BC8" s="479"/>
      <c r="BD8" s="479"/>
      <c r="BE8" s="479"/>
    </row>
    <row r="9" spans="1:57" ht="15.75" customHeight="1">
      <c r="A9" s="1240"/>
      <c r="B9" s="540"/>
      <c r="C9" s="1241" t="s">
        <v>1158</v>
      </c>
      <c r="D9" s="1242"/>
      <c r="E9" s="1243"/>
      <c r="F9" s="1249"/>
      <c r="G9" s="1251"/>
      <c r="H9" s="1251"/>
      <c r="I9" s="1240"/>
      <c r="J9" s="1240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79"/>
      <c r="Z9" s="479"/>
      <c r="AA9" s="479"/>
      <c r="AB9" s="479"/>
      <c r="AC9" s="479"/>
      <c r="AD9" s="479"/>
      <c r="AE9" s="479"/>
      <c r="AF9" s="479"/>
      <c r="AG9" s="479"/>
      <c r="AH9" s="479"/>
      <c r="AI9" s="479"/>
      <c r="AJ9" s="479"/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B9" s="479"/>
      <c r="BC9" s="479"/>
      <c r="BD9" s="479"/>
      <c r="BE9" s="479"/>
    </row>
    <row r="10" spans="1:57" ht="15.75" customHeight="1">
      <c r="A10" s="1240"/>
      <c r="B10" s="540"/>
      <c r="C10" s="1244"/>
      <c r="D10" s="1245"/>
      <c r="E10" s="1246"/>
      <c r="F10" s="1249"/>
      <c r="G10" s="1251"/>
      <c r="H10" s="1251"/>
      <c r="I10" s="1240"/>
      <c r="J10" s="1240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/>
      <c r="AP10" s="479"/>
      <c r="AQ10" s="479"/>
      <c r="AR10" s="479"/>
      <c r="AS10" s="479"/>
      <c r="AT10" s="479"/>
      <c r="AU10" s="479"/>
      <c r="AV10" s="479"/>
      <c r="AW10" s="479"/>
      <c r="AX10" s="479"/>
      <c r="AY10" s="479"/>
      <c r="AZ10" s="479"/>
      <c r="BA10" s="479"/>
      <c r="BB10" s="479"/>
      <c r="BC10" s="479"/>
      <c r="BD10" s="479"/>
      <c r="BE10" s="479"/>
    </row>
    <row r="11" spans="1:57" ht="81" customHeight="1">
      <c r="A11" s="1240"/>
      <c r="B11" s="540"/>
      <c r="C11" s="539" t="s">
        <v>1159</v>
      </c>
      <c r="D11" s="538" t="s">
        <v>1160</v>
      </c>
      <c r="E11" s="607" t="s">
        <v>1161</v>
      </c>
      <c r="F11" s="1249"/>
      <c r="G11" s="1252"/>
      <c r="H11" s="1252"/>
      <c r="I11" s="1240"/>
      <c r="J11" s="1240"/>
      <c r="K11" s="479"/>
      <c r="L11" s="479"/>
      <c r="M11" s="479"/>
      <c r="N11" s="479"/>
      <c r="O11" s="479"/>
      <c r="P11" s="479"/>
      <c r="Q11" s="479"/>
      <c r="R11" s="479"/>
      <c r="S11" s="479"/>
      <c r="T11" s="479"/>
      <c r="U11" s="479"/>
      <c r="V11" s="479"/>
      <c r="W11" s="479"/>
      <c r="X11" s="479"/>
      <c r="Y11" s="479"/>
      <c r="Z11" s="479"/>
      <c r="AA11" s="479"/>
      <c r="AB11" s="479"/>
      <c r="AC11" s="479"/>
      <c r="AD11" s="479"/>
      <c r="AE11" s="479"/>
      <c r="AF11" s="479"/>
      <c r="AG11" s="479"/>
      <c r="AH11" s="479"/>
      <c r="AI11" s="479"/>
      <c r="AJ11" s="479"/>
      <c r="AK11" s="479"/>
      <c r="AL11" s="479"/>
      <c r="AM11" s="479"/>
      <c r="AN11" s="479"/>
      <c r="AO11" s="479"/>
      <c r="AP11" s="479"/>
      <c r="AQ11" s="479"/>
      <c r="AR11" s="479"/>
      <c r="AS11" s="479"/>
      <c r="AT11" s="479"/>
      <c r="AU11" s="479"/>
      <c r="AV11" s="479"/>
      <c r="AW11" s="479"/>
      <c r="AX11" s="479"/>
      <c r="AY11" s="479"/>
      <c r="AZ11" s="479"/>
      <c r="BA11" s="479"/>
      <c r="BB11" s="479"/>
      <c r="BC11" s="479"/>
      <c r="BD11" s="479"/>
      <c r="BE11" s="479"/>
    </row>
    <row r="12" spans="1:57" ht="22.5">
      <c r="A12" s="480">
        <v>1</v>
      </c>
      <c r="B12" s="480"/>
      <c r="C12" s="480">
        <v>2</v>
      </c>
      <c r="D12" s="480">
        <v>3</v>
      </c>
      <c r="E12" s="480">
        <v>4</v>
      </c>
      <c r="F12" s="481">
        <v>5</v>
      </c>
      <c r="G12" s="480">
        <v>6</v>
      </c>
      <c r="H12" s="480">
        <v>7</v>
      </c>
      <c r="I12" s="493"/>
      <c r="J12" s="493" t="s">
        <v>1213</v>
      </c>
      <c r="K12" s="479"/>
      <c r="L12" s="479"/>
      <c r="M12" s="479"/>
      <c r="N12" s="479"/>
      <c r="O12" s="479"/>
      <c r="P12" s="479"/>
      <c r="Q12" s="479"/>
      <c r="R12" s="479"/>
      <c r="S12" s="479"/>
      <c r="T12" s="479"/>
      <c r="U12" s="479"/>
      <c r="V12" s="479"/>
      <c r="W12" s="479"/>
      <c r="X12" s="479"/>
      <c r="Y12" s="479"/>
      <c r="Z12" s="479"/>
      <c r="AA12" s="479"/>
      <c r="AB12" s="479"/>
      <c r="AC12" s="479"/>
      <c r="AD12" s="479"/>
      <c r="AE12" s="479"/>
      <c r="AF12" s="479"/>
      <c r="AG12" s="479"/>
      <c r="AH12" s="479"/>
      <c r="AI12" s="479"/>
      <c r="AJ12" s="479"/>
      <c r="AK12" s="479"/>
      <c r="AL12" s="479"/>
      <c r="AM12" s="479"/>
      <c r="AN12" s="479"/>
      <c r="AO12" s="479"/>
      <c r="AP12" s="479"/>
      <c r="AQ12" s="479"/>
      <c r="AR12" s="479"/>
      <c r="AS12" s="479"/>
      <c r="AT12" s="479"/>
      <c r="AU12" s="479"/>
      <c r="AV12" s="479"/>
      <c r="AW12" s="479"/>
      <c r="AX12" s="479"/>
      <c r="AY12" s="479"/>
      <c r="AZ12" s="479"/>
      <c r="BA12" s="479"/>
      <c r="BB12" s="479"/>
      <c r="BC12" s="479"/>
      <c r="BD12" s="479"/>
      <c r="BE12" s="479"/>
    </row>
    <row r="13" spans="1:57" ht="15.75">
      <c r="A13" s="667" t="s">
        <v>695</v>
      </c>
      <c r="B13" s="608" t="s">
        <v>1162</v>
      </c>
      <c r="C13" s="483">
        <v>172973311.77000001</v>
      </c>
      <c r="D13" s="483">
        <v>172973311.77000001</v>
      </c>
      <c r="E13" s="483">
        <v>172973311.77000001</v>
      </c>
      <c r="F13" s="483">
        <v>2.2000000000000002</v>
      </c>
      <c r="G13" s="483">
        <v>816672</v>
      </c>
      <c r="H13" s="483">
        <v>816672</v>
      </c>
      <c r="I13" s="609"/>
      <c r="J13" s="609">
        <f t="shared" ref="J13:J19" si="0">(D13/4+E13/4*3)*F13/100</f>
        <v>3805412.86</v>
      </c>
      <c r="K13" s="479"/>
      <c r="L13" s="479"/>
      <c r="M13" s="479"/>
      <c r="N13" s="479"/>
      <c r="O13" s="479"/>
      <c r="P13" s="479"/>
      <c r="Q13" s="479"/>
      <c r="R13" s="479"/>
      <c r="S13" s="479"/>
      <c r="T13" s="479"/>
      <c r="U13" s="479"/>
      <c r="V13" s="479"/>
      <c r="W13" s="479"/>
      <c r="X13" s="479"/>
      <c r="Y13" s="479"/>
      <c r="Z13" s="479"/>
      <c r="AA13" s="479"/>
      <c r="AB13" s="479"/>
      <c r="AC13" s="479"/>
      <c r="AD13" s="479"/>
      <c r="AE13" s="479"/>
      <c r="AF13" s="479"/>
      <c r="AG13" s="479"/>
      <c r="AH13" s="479"/>
      <c r="AI13" s="479"/>
      <c r="AJ13" s="479"/>
      <c r="AK13" s="479"/>
      <c r="AL13" s="479"/>
      <c r="AM13" s="479"/>
      <c r="AN13" s="479"/>
      <c r="AO13" s="479"/>
      <c r="AP13" s="479"/>
      <c r="AQ13" s="479"/>
      <c r="AR13" s="479"/>
      <c r="AS13" s="479"/>
      <c r="AT13" s="479"/>
      <c r="AU13" s="479"/>
      <c r="AV13" s="479"/>
      <c r="AW13" s="479"/>
      <c r="AX13" s="479"/>
      <c r="AY13" s="479"/>
      <c r="AZ13" s="479"/>
      <c r="BA13" s="479"/>
      <c r="BB13" s="479"/>
      <c r="BC13" s="479"/>
      <c r="BD13" s="479"/>
      <c r="BE13" s="479"/>
    </row>
    <row r="14" spans="1:57" ht="15.75">
      <c r="A14" s="667" t="s">
        <v>696</v>
      </c>
      <c r="B14" s="608" t="s">
        <v>1162</v>
      </c>
      <c r="C14" s="483">
        <v>127637853</v>
      </c>
      <c r="D14" s="483">
        <v>126776595</v>
      </c>
      <c r="E14" s="483">
        <v>125915337</v>
      </c>
      <c r="F14" s="483">
        <v>2.2000000000000002</v>
      </c>
      <c r="G14" s="483">
        <v>3034617</v>
      </c>
      <c r="H14" s="483">
        <v>2825147</v>
      </c>
      <c r="I14" s="609"/>
      <c r="J14" s="609">
        <f t="shared" si="0"/>
        <v>2774874.33</v>
      </c>
    </row>
    <row r="15" spans="1:57" ht="15.75">
      <c r="A15" s="667" t="s">
        <v>697</v>
      </c>
      <c r="B15" s="608" t="s">
        <v>1162</v>
      </c>
      <c r="C15" s="483">
        <v>165921883.99000001</v>
      </c>
      <c r="D15" s="483">
        <v>162346705.38999999</v>
      </c>
      <c r="E15" s="483">
        <v>158771526.78999999</v>
      </c>
      <c r="F15" s="483">
        <v>2.2000000000000002</v>
      </c>
      <c r="G15" s="483">
        <v>4142034</v>
      </c>
      <c r="H15" s="483">
        <v>3674365</v>
      </c>
      <c r="I15" s="609"/>
      <c r="J15" s="609">
        <f t="shared" si="0"/>
        <v>3512637.07</v>
      </c>
    </row>
    <row r="16" spans="1:57" ht="15.75">
      <c r="A16" s="667" t="s">
        <v>699</v>
      </c>
      <c r="B16" s="608" t="s">
        <v>1162</v>
      </c>
      <c r="C16" s="483">
        <v>50827603.539999999</v>
      </c>
      <c r="D16" s="483">
        <v>50436468.460000001</v>
      </c>
      <c r="E16" s="483">
        <v>50045333.380000003</v>
      </c>
      <c r="F16" s="483">
        <v>2.2000000000000002</v>
      </c>
      <c r="G16" s="483">
        <v>1183064</v>
      </c>
      <c r="H16" s="483">
        <v>1129060</v>
      </c>
      <c r="I16" s="609"/>
      <c r="J16" s="609">
        <f t="shared" si="0"/>
        <v>1103148.58</v>
      </c>
    </row>
    <row r="17" spans="1:10" ht="15.75">
      <c r="A17" s="667" t="s">
        <v>701</v>
      </c>
      <c r="B17" s="608" t="s">
        <v>1162</v>
      </c>
      <c r="C17" s="483">
        <v>1024458.48</v>
      </c>
      <c r="D17" s="483">
        <v>1016537.34</v>
      </c>
      <c r="E17" s="483">
        <v>1008616.2</v>
      </c>
      <c r="F17" s="483">
        <v>2.2000000000000002</v>
      </c>
      <c r="G17" s="483">
        <v>25917</v>
      </c>
      <c r="H17" s="483">
        <v>23083</v>
      </c>
      <c r="I17" s="609"/>
      <c r="J17" s="609">
        <f t="shared" si="0"/>
        <v>22233.119999999999</v>
      </c>
    </row>
    <row r="18" spans="1:10" ht="15.75">
      <c r="A18" s="667" t="s">
        <v>702</v>
      </c>
      <c r="B18" s="608" t="s">
        <v>1162</v>
      </c>
      <c r="C18" s="483">
        <v>912273.12</v>
      </c>
      <c r="D18" s="483">
        <v>898202.04</v>
      </c>
      <c r="E18" s="483">
        <v>884130.92</v>
      </c>
      <c r="F18" s="483">
        <v>2.2000000000000002</v>
      </c>
      <c r="G18" s="483">
        <v>22170</v>
      </c>
      <c r="H18" s="483">
        <v>20738</v>
      </c>
      <c r="I18" s="609"/>
      <c r="J18" s="609">
        <f t="shared" si="0"/>
        <v>19528.27</v>
      </c>
    </row>
    <row r="19" spans="1:10" ht="15.75">
      <c r="A19" s="667" t="s">
        <v>1163</v>
      </c>
      <c r="B19" s="608" t="s">
        <v>1162</v>
      </c>
      <c r="C19" s="483">
        <v>432442.88</v>
      </c>
      <c r="D19" s="483">
        <v>416644.16</v>
      </c>
      <c r="E19" s="483">
        <v>400845.44</v>
      </c>
      <c r="F19" s="483">
        <v>2.2000000000000002</v>
      </c>
      <c r="G19" s="483">
        <v>10110.200000000001</v>
      </c>
      <c r="H19" s="483">
        <v>9457.16</v>
      </c>
      <c r="I19" s="609"/>
      <c r="J19" s="609">
        <f t="shared" si="0"/>
        <v>8905.49</v>
      </c>
    </row>
    <row r="20" spans="1:10" ht="15.75">
      <c r="A20" s="667" t="s">
        <v>792</v>
      </c>
      <c r="B20" s="608" t="s">
        <v>1162</v>
      </c>
      <c r="C20" s="483">
        <v>407489</v>
      </c>
      <c r="D20" s="483">
        <v>385907</v>
      </c>
      <c r="E20" s="483">
        <v>364325</v>
      </c>
      <c r="F20" s="483">
        <v>2.2000000000000002</v>
      </c>
      <c r="G20" s="483">
        <v>8880</v>
      </c>
      <c r="H20" s="483">
        <v>7068</v>
      </c>
      <c r="I20" s="609"/>
      <c r="J20" s="609">
        <v>8133.85</v>
      </c>
    </row>
    <row r="21" spans="1:10" ht="15.75">
      <c r="A21" s="667" t="s">
        <v>705</v>
      </c>
      <c r="B21" s="608" t="s">
        <v>1162</v>
      </c>
      <c r="C21" s="483">
        <v>23724384.059999999</v>
      </c>
      <c r="D21" s="483">
        <v>23969145.859999999</v>
      </c>
      <c r="E21" s="483">
        <v>23709979.100000001</v>
      </c>
      <c r="F21" s="483">
        <v>2.2000000000000002</v>
      </c>
      <c r="G21" s="483">
        <v>597401</v>
      </c>
      <c r="H21" s="483">
        <f>408279+130813</f>
        <v>539092</v>
      </c>
      <c r="I21" s="609"/>
      <c r="J21" s="609">
        <f t="shared" ref="J21:J43" si="1">(D21/4+E21/4*3)*F21/100</f>
        <v>523044.96</v>
      </c>
    </row>
    <row r="22" spans="1:10" ht="15.75">
      <c r="A22" s="667" t="s">
        <v>706</v>
      </c>
      <c r="B22" s="608" t="s">
        <v>1162</v>
      </c>
      <c r="C22" s="483">
        <v>1787871</v>
      </c>
      <c r="D22" s="483">
        <v>1763219</v>
      </c>
      <c r="E22" s="483">
        <v>1738566</v>
      </c>
      <c r="F22" s="483">
        <v>2.2000000000000002</v>
      </c>
      <c r="G22" s="483">
        <v>40147</v>
      </c>
      <c r="H22" s="483">
        <v>39061</v>
      </c>
      <c r="I22" s="609"/>
      <c r="J22" s="609">
        <f t="shared" si="1"/>
        <v>38384.04</v>
      </c>
    </row>
    <row r="23" spans="1:10" ht="15.75">
      <c r="A23" s="668" t="s">
        <v>914</v>
      </c>
      <c r="B23" s="669" t="s">
        <v>1162</v>
      </c>
      <c r="C23" s="670">
        <v>134880.72</v>
      </c>
      <c r="D23" s="670">
        <v>126361.92</v>
      </c>
      <c r="E23" s="670">
        <v>117843.12</v>
      </c>
      <c r="F23" s="670">
        <v>2.2000000000000002</v>
      </c>
      <c r="G23" s="670">
        <v>4621</v>
      </c>
      <c r="H23" s="670">
        <v>3251</v>
      </c>
      <c r="I23" s="610"/>
      <c r="J23" s="610">
        <f t="shared" si="1"/>
        <v>2639.4</v>
      </c>
    </row>
    <row r="24" spans="1:10" ht="15.75">
      <c r="A24" s="667" t="s">
        <v>1008</v>
      </c>
      <c r="B24" s="608" t="s">
        <v>1162</v>
      </c>
      <c r="C24" s="483">
        <v>5581988.8399999999</v>
      </c>
      <c r="D24" s="483">
        <v>5511181.4000000004</v>
      </c>
      <c r="E24" s="483">
        <v>5440373.96</v>
      </c>
      <c r="F24" s="483">
        <v>2.2000000000000002</v>
      </c>
      <c r="G24" s="483">
        <v>125141</v>
      </c>
      <c r="H24" s="483">
        <v>122123</v>
      </c>
      <c r="I24" s="611"/>
      <c r="J24" s="611">
        <f t="shared" si="1"/>
        <v>120077.67</v>
      </c>
    </row>
    <row r="25" spans="1:10" ht="15.75">
      <c r="A25" s="667" t="s">
        <v>708</v>
      </c>
      <c r="B25" s="608" t="s">
        <v>1162</v>
      </c>
      <c r="C25" s="483">
        <v>74081</v>
      </c>
      <c r="D25" s="483">
        <v>47935</v>
      </c>
      <c r="E25" s="483">
        <v>21788</v>
      </c>
      <c r="F25" s="483">
        <v>2.2000000000000002</v>
      </c>
      <c r="G25" s="483">
        <v>4631</v>
      </c>
      <c r="H25" s="483">
        <v>1784</v>
      </c>
      <c r="I25" s="609"/>
      <c r="J25" s="609">
        <f t="shared" si="1"/>
        <v>623.14</v>
      </c>
    </row>
    <row r="26" spans="1:10" ht="15.75">
      <c r="A26" s="667" t="s">
        <v>915</v>
      </c>
      <c r="B26" s="608" t="s">
        <v>1162</v>
      </c>
      <c r="C26" s="483">
        <v>440656.27</v>
      </c>
      <c r="D26" s="483">
        <v>423597.55</v>
      </c>
      <c r="E26" s="483">
        <v>406538.83</v>
      </c>
      <c r="F26" s="483">
        <v>2.2000000000000002</v>
      </c>
      <c r="G26" s="483">
        <v>10179</v>
      </c>
      <c r="H26" s="483">
        <v>9554</v>
      </c>
      <c r="I26" s="609"/>
      <c r="J26" s="609">
        <f t="shared" si="1"/>
        <v>9037.68</v>
      </c>
    </row>
    <row r="27" spans="1:10" ht="15.75">
      <c r="A27" s="667" t="s">
        <v>709</v>
      </c>
      <c r="B27" s="608" t="s">
        <v>1162</v>
      </c>
      <c r="C27" s="483">
        <v>4265081.45</v>
      </c>
      <c r="D27" s="483">
        <v>4436840.78</v>
      </c>
      <c r="E27" s="483">
        <v>4357845.5599999996</v>
      </c>
      <c r="F27" s="483">
        <v>2.2000000000000002</v>
      </c>
      <c r="G27" s="483">
        <v>140176</v>
      </c>
      <c r="H27" s="483">
        <v>10815</v>
      </c>
      <c r="I27" s="609"/>
      <c r="J27" s="609">
        <f t="shared" si="1"/>
        <v>96307.08</v>
      </c>
    </row>
    <row r="28" spans="1:10" ht="15.75">
      <c r="A28" s="667" t="s">
        <v>710</v>
      </c>
      <c r="B28" s="608" t="s">
        <v>1162</v>
      </c>
      <c r="C28" s="483">
        <v>1354532.08</v>
      </c>
      <c r="D28" s="483">
        <v>1256006.26</v>
      </c>
      <c r="E28" s="483">
        <v>1157480.44</v>
      </c>
      <c r="F28" s="483">
        <v>2.2000000000000002</v>
      </c>
      <c r="G28" s="483">
        <v>94161</v>
      </c>
      <c r="H28" s="483">
        <v>46000</v>
      </c>
      <c r="I28" s="609"/>
      <c r="J28" s="609">
        <f t="shared" si="1"/>
        <v>26006.46</v>
      </c>
    </row>
    <row r="29" spans="1:10" ht="15.75">
      <c r="A29" s="667" t="s">
        <v>1164</v>
      </c>
      <c r="B29" s="608" t="s">
        <v>1162</v>
      </c>
      <c r="C29" s="483">
        <v>1517560</v>
      </c>
      <c r="D29" s="483">
        <v>1494762</v>
      </c>
      <c r="E29" s="483">
        <v>1471964</v>
      </c>
      <c r="F29" s="483">
        <v>2.2000000000000002</v>
      </c>
      <c r="G29" s="483">
        <v>131186</v>
      </c>
      <c r="H29" s="483">
        <v>63930</v>
      </c>
      <c r="I29" s="609"/>
      <c r="J29" s="609">
        <f t="shared" si="1"/>
        <v>32508.6</v>
      </c>
    </row>
    <row r="30" spans="1:10" ht="15.75">
      <c r="A30" s="667" t="s">
        <v>712</v>
      </c>
      <c r="B30" s="608" t="s">
        <v>1162</v>
      </c>
      <c r="C30" s="483">
        <v>1619765</v>
      </c>
      <c r="D30" s="483">
        <v>1595529</v>
      </c>
      <c r="E30" s="483">
        <v>1571293</v>
      </c>
      <c r="F30" s="483">
        <v>2.2000000000000002</v>
      </c>
      <c r="G30" s="483">
        <v>42369</v>
      </c>
      <c r="H30" s="483">
        <v>36936</v>
      </c>
      <c r="I30" s="609"/>
      <c r="J30" s="609">
        <f t="shared" si="1"/>
        <v>34701.74</v>
      </c>
    </row>
    <row r="31" spans="1:10" ht="15.75">
      <c r="A31" s="667" t="s">
        <v>714</v>
      </c>
      <c r="B31" s="608" t="s">
        <v>1162</v>
      </c>
      <c r="C31" s="483">
        <f>1973633.35+18274.39*6</f>
        <v>2083279.69</v>
      </c>
      <c r="D31" s="483">
        <v>1973633.35</v>
      </c>
      <c r="E31" s="483">
        <f>1973633.35-6*18274.39</f>
        <v>1863987.01</v>
      </c>
      <c r="F31" s="483">
        <v>2.2000000000000002</v>
      </c>
      <c r="G31" s="483">
        <v>180121</v>
      </c>
      <c r="H31" s="483">
        <v>81669</v>
      </c>
      <c r="I31" s="609"/>
      <c r="J31" s="609">
        <f t="shared" si="1"/>
        <v>41610.769999999997</v>
      </c>
    </row>
    <row r="32" spans="1:10" s="613" customFormat="1" ht="15.75">
      <c r="A32" s="667" t="s">
        <v>715</v>
      </c>
      <c r="B32" s="608" t="s">
        <v>1162</v>
      </c>
      <c r="C32" s="483">
        <v>4377784.24</v>
      </c>
      <c r="D32" s="483">
        <v>4143068.14</v>
      </c>
      <c r="E32" s="483">
        <v>3908352.04</v>
      </c>
      <c r="F32" s="483">
        <v>2.2000000000000002</v>
      </c>
      <c r="G32" s="483">
        <v>93776.54</v>
      </c>
      <c r="H32" s="483">
        <v>89876.11</v>
      </c>
      <c r="I32" s="609"/>
      <c r="J32" s="609">
        <f t="shared" si="1"/>
        <v>87274.68</v>
      </c>
    </row>
    <row r="33" spans="1:10" ht="15.75">
      <c r="A33" s="612" t="s">
        <v>1010</v>
      </c>
      <c r="B33" s="671" t="s">
        <v>1162</v>
      </c>
      <c r="C33" s="483">
        <v>52677.33</v>
      </c>
      <c r="D33" s="483">
        <v>34085.25</v>
      </c>
      <c r="E33" s="483">
        <v>15493.17</v>
      </c>
      <c r="F33" s="483">
        <v>2.2000000000000002</v>
      </c>
      <c r="G33" s="483">
        <v>95220</v>
      </c>
      <c r="H33" s="483">
        <v>30717</v>
      </c>
      <c r="I33" s="611"/>
      <c r="J33" s="611">
        <f t="shared" si="1"/>
        <v>443.11</v>
      </c>
    </row>
    <row r="34" spans="1:10" ht="15.75">
      <c r="A34" s="667" t="s">
        <v>794</v>
      </c>
      <c r="B34" s="608" t="s">
        <v>1162</v>
      </c>
      <c r="C34" s="483">
        <v>986965</v>
      </c>
      <c r="D34" s="483">
        <v>968138</v>
      </c>
      <c r="E34" s="483">
        <v>949311</v>
      </c>
      <c r="F34" s="483">
        <v>2.2000000000000002</v>
      </c>
      <c r="G34" s="483">
        <v>22552</v>
      </c>
      <c r="H34" s="483">
        <v>21614</v>
      </c>
      <c r="I34" s="609"/>
      <c r="J34" s="609">
        <f t="shared" si="1"/>
        <v>20988.39</v>
      </c>
    </row>
    <row r="35" spans="1:10" ht="15.75" customHeight="1">
      <c r="A35" s="667" t="s">
        <v>1165</v>
      </c>
      <c r="B35" s="608" t="s">
        <v>1162</v>
      </c>
      <c r="C35" s="483">
        <v>3924842</v>
      </c>
      <c r="D35" s="483">
        <v>3782164.42</v>
      </c>
      <c r="E35" s="483">
        <v>3639486.84</v>
      </c>
      <c r="F35" s="483">
        <v>2.2000000000000002</v>
      </c>
      <c r="G35" s="483">
        <v>52791</v>
      </c>
      <c r="H35" s="483">
        <v>67629</v>
      </c>
      <c r="I35" s="611"/>
      <c r="J35" s="609">
        <f t="shared" si="1"/>
        <v>80853.440000000002</v>
      </c>
    </row>
    <row r="36" spans="1:10" ht="15.75">
      <c r="A36" s="667" t="s">
        <v>718</v>
      </c>
      <c r="B36" s="608" t="s">
        <v>1162</v>
      </c>
      <c r="C36" s="483">
        <v>5008217</v>
      </c>
      <c r="D36" s="483">
        <v>4931202</v>
      </c>
      <c r="E36" s="483">
        <v>4753530</v>
      </c>
      <c r="F36" s="483">
        <v>2.2000000000000002</v>
      </c>
      <c r="G36" s="483">
        <v>352796</v>
      </c>
      <c r="H36" s="483">
        <v>184146</v>
      </c>
      <c r="I36" s="609"/>
      <c r="J36" s="609">
        <f t="shared" si="1"/>
        <v>105554.86</v>
      </c>
    </row>
    <row r="37" spans="1:10" ht="15.75">
      <c r="A37" s="667" t="s">
        <v>720</v>
      </c>
      <c r="B37" s="608" t="s">
        <v>1162</v>
      </c>
      <c r="C37" s="483">
        <v>1500605</v>
      </c>
      <c r="D37" s="483">
        <v>1471588</v>
      </c>
      <c r="E37" s="483">
        <v>1442572</v>
      </c>
      <c r="F37" s="483">
        <v>2.2000000000000002</v>
      </c>
      <c r="G37" s="483">
        <v>34399</v>
      </c>
      <c r="H37" s="483">
        <v>32784</v>
      </c>
      <c r="I37" s="609"/>
      <c r="J37" s="609">
        <f t="shared" si="1"/>
        <v>31896.17</v>
      </c>
    </row>
    <row r="38" spans="1:10" ht="15.75">
      <c r="A38" s="667" t="s">
        <v>1166</v>
      </c>
      <c r="B38" s="608" t="s">
        <v>1162</v>
      </c>
      <c r="C38" s="483">
        <v>5705857.8399999999</v>
      </c>
      <c r="D38" s="483">
        <v>5567705.29</v>
      </c>
      <c r="E38" s="483">
        <v>5429552.75</v>
      </c>
      <c r="F38" s="483">
        <v>2.2000000000000002</v>
      </c>
      <c r="G38" s="483">
        <v>111463</v>
      </c>
      <c r="H38" s="483">
        <v>116952</v>
      </c>
      <c r="I38" s="609"/>
      <c r="J38" s="609">
        <f t="shared" si="1"/>
        <v>120210</v>
      </c>
    </row>
    <row r="39" spans="1:10" ht="15.75">
      <c r="A39" s="667" t="s">
        <v>1012</v>
      </c>
      <c r="B39" s="608" t="s">
        <v>1162</v>
      </c>
      <c r="C39" s="483">
        <v>16229373.16</v>
      </c>
      <c r="D39" s="483">
        <v>16049046.810000001</v>
      </c>
      <c r="E39" s="483">
        <v>15796589.92</v>
      </c>
      <c r="F39" s="483">
        <v>2.2000000000000002</v>
      </c>
      <c r="G39" s="483">
        <v>364685</v>
      </c>
      <c r="H39" s="483">
        <v>330920</v>
      </c>
      <c r="I39" s="609"/>
      <c r="J39" s="609">
        <f t="shared" si="1"/>
        <v>348913.49</v>
      </c>
    </row>
    <row r="40" spans="1:10" ht="15.75">
      <c r="A40" s="667" t="s">
        <v>723</v>
      </c>
      <c r="B40" s="608" t="s">
        <v>1162</v>
      </c>
      <c r="C40" s="483">
        <v>14302984.279999999</v>
      </c>
      <c r="D40" s="483">
        <v>14152426.58</v>
      </c>
      <c r="E40" s="483">
        <v>14001868.880000001</v>
      </c>
      <c r="F40" s="483">
        <v>2.2000000000000002</v>
      </c>
      <c r="G40" s="483">
        <v>321702</v>
      </c>
      <c r="H40" s="483">
        <v>318500</v>
      </c>
      <c r="I40" s="609"/>
      <c r="J40" s="609">
        <f t="shared" si="1"/>
        <v>308869.18</v>
      </c>
    </row>
    <row r="41" spans="1:10" ht="15.75">
      <c r="A41" s="667" t="s">
        <v>1013</v>
      </c>
      <c r="B41" s="608" t="s">
        <v>1162</v>
      </c>
      <c r="C41" s="483">
        <v>12141999.310000001</v>
      </c>
      <c r="D41" s="483">
        <v>12005056.99</v>
      </c>
      <c r="E41" s="483">
        <v>11868114.67</v>
      </c>
      <c r="F41" s="483">
        <v>2.2000000000000002</v>
      </c>
      <c r="G41" s="483">
        <v>271865</v>
      </c>
      <c r="H41" s="483">
        <v>265664</v>
      </c>
      <c r="I41" s="609"/>
      <c r="J41" s="609">
        <f t="shared" si="1"/>
        <v>261851.71</v>
      </c>
    </row>
    <row r="42" spans="1:10" ht="15.75" customHeight="1">
      <c r="A42" s="667" t="s">
        <v>1167</v>
      </c>
      <c r="B42" s="608" t="s">
        <v>1162</v>
      </c>
      <c r="C42" s="483">
        <v>2210886.21</v>
      </c>
      <c r="D42" s="483">
        <v>2193658.5299999998</v>
      </c>
      <c r="E42" s="483">
        <v>2176430.96</v>
      </c>
      <c r="F42" s="483">
        <v>2.2000000000000002</v>
      </c>
      <c r="G42" s="483">
        <v>12412</v>
      </c>
      <c r="H42" s="483">
        <v>12113</v>
      </c>
      <c r="I42" s="609"/>
      <c r="J42" s="609">
        <f t="shared" si="1"/>
        <v>47976.23</v>
      </c>
    </row>
    <row r="43" spans="1:10" ht="15.75">
      <c r="A43" s="667" t="s">
        <v>726</v>
      </c>
      <c r="B43" s="608" t="s">
        <v>1162</v>
      </c>
      <c r="C43" s="483">
        <v>5459987</v>
      </c>
      <c r="D43" s="483">
        <v>5370233.7800000003</v>
      </c>
      <c r="E43" s="483">
        <v>5280480.5599999996</v>
      </c>
      <c r="F43" s="483">
        <v>2.2000000000000002</v>
      </c>
      <c r="G43" s="483">
        <f>30529+33353+33202+31852</f>
        <v>128936</v>
      </c>
      <c r="H43" s="483">
        <f>30918+29907+29783+29596</f>
        <v>120204</v>
      </c>
      <c r="I43" s="609"/>
      <c r="J43" s="609">
        <f t="shared" si="1"/>
        <v>116664.22</v>
      </c>
    </row>
    <row r="44" spans="1:10" ht="15.75">
      <c r="A44" s="667" t="s">
        <v>727</v>
      </c>
      <c r="B44" s="608" t="s">
        <v>1162</v>
      </c>
      <c r="C44" s="483">
        <v>1151899.0900000001</v>
      </c>
      <c r="D44" s="483">
        <v>1126948.21</v>
      </c>
      <c r="E44" s="483">
        <v>1101997.33</v>
      </c>
      <c r="F44" s="483">
        <v>2.2000000000000002</v>
      </c>
      <c r="G44" s="483">
        <v>31692</v>
      </c>
      <c r="H44" s="483">
        <v>26713</v>
      </c>
      <c r="I44" s="609"/>
      <c r="J44" s="609">
        <v>24381.17</v>
      </c>
    </row>
    <row r="45" spans="1:10" ht="15.75" customHeight="1">
      <c r="A45" s="667" t="s">
        <v>1168</v>
      </c>
      <c r="B45" s="608" t="s">
        <v>1162</v>
      </c>
      <c r="C45" s="483">
        <v>1540378</v>
      </c>
      <c r="D45" s="483">
        <v>1514661</v>
      </c>
      <c r="E45" s="483">
        <v>1488944</v>
      </c>
      <c r="F45" s="483">
        <v>2.2000000000000002</v>
      </c>
      <c r="G45" s="483">
        <v>35115</v>
      </c>
      <c r="H45" s="483">
        <v>33589</v>
      </c>
      <c r="I45" s="609"/>
      <c r="J45" s="609">
        <f>(D45/4+E45/4*3)*F45/100</f>
        <v>32898.21</v>
      </c>
    </row>
    <row r="46" spans="1:10" ht="15.75">
      <c r="A46" s="667" t="s">
        <v>801</v>
      </c>
      <c r="B46" s="608" t="s">
        <v>1162</v>
      </c>
      <c r="C46" s="483">
        <v>8026138.3700000001</v>
      </c>
      <c r="D46" s="483">
        <v>7891450.3700000001</v>
      </c>
      <c r="E46" s="483">
        <v>7756762.3700000001</v>
      </c>
      <c r="F46" s="483">
        <v>2.2000000000000002</v>
      </c>
      <c r="G46" s="483">
        <v>75535</v>
      </c>
      <c r="H46" s="483">
        <v>52281</v>
      </c>
      <c r="I46" s="609"/>
      <c r="J46" s="609">
        <f>(D46/4+E46/4*3)*F46/100</f>
        <v>171389.56</v>
      </c>
    </row>
    <row r="47" spans="1:10" ht="15.75">
      <c r="A47" s="667" t="s">
        <v>1169</v>
      </c>
      <c r="B47" s="608" t="s">
        <v>1162</v>
      </c>
      <c r="C47" s="483">
        <v>2788551.88</v>
      </c>
      <c r="D47" s="483">
        <v>2749184.08</v>
      </c>
      <c r="E47" s="483">
        <v>2709816.28</v>
      </c>
      <c r="F47" s="483">
        <v>2.2000000000000002</v>
      </c>
      <c r="G47" s="483">
        <v>63476</v>
      </c>
      <c r="H47" s="483">
        <v>6163</v>
      </c>
      <c r="I47" s="609"/>
      <c r="J47" s="609">
        <f>(D47/4+E47/4*3)*F47/100</f>
        <v>59832.480000000003</v>
      </c>
    </row>
    <row r="48" spans="1:10" ht="15.75">
      <c r="A48" s="667" t="s">
        <v>731</v>
      </c>
      <c r="B48" s="608" t="s">
        <v>1162</v>
      </c>
      <c r="C48" s="483">
        <v>1228855.3700000001</v>
      </c>
      <c r="D48" s="483">
        <v>882515.09</v>
      </c>
      <c r="E48" s="483">
        <v>536174.81000000006</v>
      </c>
      <c r="F48" s="483">
        <v>2.2000000000000002</v>
      </c>
      <c r="G48" s="483">
        <v>123211</v>
      </c>
      <c r="H48" s="483">
        <v>47825</v>
      </c>
      <c r="I48" s="609"/>
      <c r="J48" s="609">
        <v>13700.72</v>
      </c>
    </row>
    <row r="49" spans="1:10" ht="15.75">
      <c r="A49" s="667" t="s">
        <v>732</v>
      </c>
      <c r="B49" s="608" t="s">
        <v>1162</v>
      </c>
      <c r="C49" s="673">
        <v>236754.79</v>
      </c>
      <c r="D49" s="673">
        <v>221804.11</v>
      </c>
      <c r="E49" s="673">
        <v>206853.43</v>
      </c>
      <c r="F49" s="483">
        <v>2.2000000000000002</v>
      </c>
      <c r="G49" s="483">
        <v>5701</v>
      </c>
      <c r="H49" s="483">
        <v>5065</v>
      </c>
      <c r="I49" s="609"/>
      <c r="J49" s="609">
        <f t="shared" ref="J49:J54" si="2">(D49/4+E49/4*3)*F49/100</f>
        <v>4633</v>
      </c>
    </row>
    <row r="50" spans="1:10" ht="15.75">
      <c r="A50" s="667" t="s">
        <v>733</v>
      </c>
      <c r="B50" s="608" t="s">
        <v>1162</v>
      </c>
      <c r="C50" s="483">
        <v>2709837.31</v>
      </c>
      <c r="D50" s="483">
        <v>2668035.0099999998</v>
      </c>
      <c r="E50" s="483">
        <v>2626232.71</v>
      </c>
      <c r="F50" s="483">
        <v>2.2000000000000002</v>
      </c>
      <c r="G50" s="483">
        <v>61867</v>
      </c>
      <c r="H50" s="483">
        <v>59138</v>
      </c>
      <c r="I50" s="611"/>
      <c r="J50" s="611">
        <f t="shared" si="2"/>
        <v>58007.03</v>
      </c>
    </row>
    <row r="51" spans="1:10" ht="15.75">
      <c r="A51" s="667" t="s">
        <v>803</v>
      </c>
      <c r="B51" s="608" t="s">
        <v>1162</v>
      </c>
      <c r="C51" s="483">
        <v>1112231.03</v>
      </c>
      <c r="D51" s="483">
        <v>1095589.19</v>
      </c>
      <c r="E51" s="483">
        <v>1078947.3500000001</v>
      </c>
      <c r="F51" s="483">
        <v>2.2000000000000002</v>
      </c>
      <c r="G51" s="483">
        <v>64421</v>
      </c>
      <c r="H51" s="483">
        <v>33002</v>
      </c>
      <c r="I51" s="609"/>
      <c r="J51" s="609">
        <f t="shared" si="2"/>
        <v>23828.37</v>
      </c>
    </row>
    <row r="52" spans="1:10" ht="15.75">
      <c r="A52" s="667" t="s">
        <v>1170</v>
      </c>
      <c r="B52" s="608" t="s">
        <v>1162</v>
      </c>
      <c r="C52" s="483">
        <v>1788672.48</v>
      </c>
      <c r="D52" s="483">
        <v>1750324.98</v>
      </c>
      <c r="E52" s="483">
        <v>1711977.48</v>
      </c>
      <c r="F52" s="483">
        <v>2.2000000000000002</v>
      </c>
      <c r="G52" s="483">
        <v>42599</v>
      </c>
      <c r="H52" s="483">
        <v>39497</v>
      </c>
      <c r="I52" s="614"/>
      <c r="J52" s="614">
        <f t="shared" si="2"/>
        <v>37874.42</v>
      </c>
    </row>
    <row r="53" spans="1:10" ht="15.75">
      <c r="A53" s="667" t="s">
        <v>1171</v>
      </c>
      <c r="B53" s="608" t="s">
        <v>1162</v>
      </c>
      <c r="C53" s="483">
        <v>1405598</v>
      </c>
      <c r="D53" s="483">
        <v>1385178</v>
      </c>
      <c r="E53" s="483">
        <v>1364757</v>
      </c>
      <c r="F53" s="483">
        <v>2.2000000000000002</v>
      </c>
      <c r="G53" s="483">
        <v>32642</v>
      </c>
      <c r="H53" s="483">
        <v>30883</v>
      </c>
      <c r="I53" s="609"/>
      <c r="J53" s="609">
        <f t="shared" si="2"/>
        <v>30136.97</v>
      </c>
    </row>
    <row r="54" spans="1:10" ht="15.75">
      <c r="A54" s="667" t="s">
        <v>738</v>
      </c>
      <c r="B54" s="608" t="s">
        <v>1162</v>
      </c>
      <c r="C54" s="483">
        <v>3599306.52</v>
      </c>
      <c r="D54" s="483">
        <v>3557315.1</v>
      </c>
      <c r="E54" s="483">
        <v>3515323.68</v>
      </c>
      <c r="F54" s="483">
        <v>2.2000000000000002</v>
      </c>
      <c r="G54" s="483">
        <v>81001</v>
      </c>
      <c r="H54" s="483">
        <v>78808</v>
      </c>
      <c r="I54" s="609"/>
      <c r="J54" s="609">
        <f t="shared" si="2"/>
        <v>77568.070000000007</v>
      </c>
    </row>
    <row r="55" spans="1:10" ht="15.75" customHeight="1">
      <c r="A55" s="667" t="s">
        <v>1016</v>
      </c>
      <c r="B55" s="608" t="s">
        <v>1162</v>
      </c>
      <c r="C55" s="483">
        <v>287882.17</v>
      </c>
      <c r="D55" s="483">
        <v>277219.87</v>
      </c>
      <c r="E55" s="483">
        <v>266557.57</v>
      </c>
      <c r="F55" s="483">
        <v>2.2000000000000002</v>
      </c>
      <c r="G55" s="483">
        <v>87911</v>
      </c>
      <c r="H55" s="483">
        <v>30886</v>
      </c>
      <c r="I55" s="609"/>
      <c r="J55" s="609">
        <v>5922.91</v>
      </c>
    </row>
    <row r="56" spans="1:10" ht="15.75">
      <c r="A56" s="667" t="s">
        <v>749</v>
      </c>
      <c r="B56" s="608" t="s">
        <v>1162</v>
      </c>
      <c r="C56" s="483"/>
      <c r="D56" s="483">
        <v>693999.7</v>
      </c>
      <c r="E56" s="483">
        <v>663999.69999999995</v>
      </c>
      <c r="F56" s="483">
        <v>2.2000000000000002</v>
      </c>
      <c r="G56" s="483"/>
      <c r="H56" s="483">
        <v>3693.25</v>
      </c>
      <c r="I56" s="609"/>
      <c r="J56" s="609">
        <f t="shared" ref="J56:J65" si="3">(D56/4+E56/4*3)*F56/100</f>
        <v>14772.99</v>
      </c>
    </row>
    <row r="57" spans="1:10" ht="15.75">
      <c r="A57" s="667" t="s">
        <v>740</v>
      </c>
      <c r="B57" s="608" t="s">
        <v>1162</v>
      </c>
      <c r="C57" s="483">
        <v>4333284</v>
      </c>
      <c r="D57" s="483">
        <v>4282304</v>
      </c>
      <c r="E57" s="483">
        <v>4231324</v>
      </c>
      <c r="F57" s="483">
        <v>2.2000000000000002</v>
      </c>
      <c r="G57" s="483">
        <v>153003</v>
      </c>
      <c r="H57" s="483">
        <v>110737</v>
      </c>
      <c r="I57" s="609"/>
      <c r="J57" s="609">
        <f t="shared" si="3"/>
        <v>93369.52</v>
      </c>
    </row>
    <row r="58" spans="1:10" ht="15.75">
      <c r="A58" s="672" t="s">
        <v>741</v>
      </c>
      <c r="B58" s="608" t="s">
        <v>1162</v>
      </c>
      <c r="C58" s="483">
        <v>4887347.5</v>
      </c>
      <c r="D58" s="483">
        <v>4674854.1399999997</v>
      </c>
      <c r="E58" s="483">
        <v>4487859.97</v>
      </c>
      <c r="F58" s="483">
        <v>2.2000000000000002</v>
      </c>
      <c r="G58" s="483">
        <v>327027</v>
      </c>
      <c r="H58" s="483">
        <v>166914</v>
      </c>
      <c r="I58" s="609"/>
      <c r="J58" s="609">
        <f t="shared" si="3"/>
        <v>99761.39</v>
      </c>
    </row>
    <row r="59" spans="1:10" ht="15.75">
      <c r="A59" s="667" t="s">
        <v>742</v>
      </c>
      <c r="B59" s="608" t="s">
        <v>1162</v>
      </c>
      <c r="C59" s="483">
        <v>5604259.2300000004</v>
      </c>
      <c r="D59" s="483">
        <v>5536602.1500000004</v>
      </c>
      <c r="E59" s="483">
        <v>5468945.0700000003</v>
      </c>
      <c r="F59" s="483">
        <v>2.2000000000000002</v>
      </c>
      <c r="G59" s="483">
        <v>127145</v>
      </c>
      <c r="H59" s="483">
        <v>123168</v>
      </c>
      <c r="I59" s="609"/>
      <c r="J59" s="609">
        <f t="shared" si="3"/>
        <v>120688.91</v>
      </c>
    </row>
    <row r="60" spans="1:10" ht="15.75">
      <c r="A60" s="667" t="s">
        <v>806</v>
      </c>
      <c r="B60" s="608" t="s">
        <v>1162</v>
      </c>
      <c r="C60" s="483">
        <v>1251184.22</v>
      </c>
      <c r="D60" s="483">
        <v>1234721.24</v>
      </c>
      <c r="E60" s="483">
        <v>1218258.26</v>
      </c>
      <c r="F60" s="483">
        <v>2.2000000000000002</v>
      </c>
      <c r="G60" s="483">
        <v>29604</v>
      </c>
      <c r="H60" s="483">
        <v>27611</v>
      </c>
      <c r="I60" s="609"/>
      <c r="J60" s="609">
        <f t="shared" si="3"/>
        <v>26892.23</v>
      </c>
    </row>
    <row r="61" spans="1:10" ht="15.75">
      <c r="A61" s="667" t="s">
        <v>744</v>
      </c>
      <c r="B61" s="608" t="s">
        <v>1162</v>
      </c>
      <c r="C61" s="483">
        <v>2788284.9</v>
      </c>
      <c r="D61" s="483">
        <v>2685015.06</v>
      </c>
      <c r="E61" s="483">
        <v>2581745.2200000002</v>
      </c>
      <c r="F61" s="483">
        <v>2.2000000000000002</v>
      </c>
      <c r="G61" s="483">
        <v>64750</v>
      </c>
      <c r="H61" s="483">
        <v>64750</v>
      </c>
      <c r="I61" s="609"/>
      <c r="J61" s="609">
        <f t="shared" si="3"/>
        <v>57366.38</v>
      </c>
    </row>
    <row r="62" spans="1:10" ht="15.75">
      <c r="A62" s="667" t="s">
        <v>807</v>
      </c>
      <c r="B62" s="608" t="s">
        <v>1162</v>
      </c>
      <c r="C62" s="483">
        <v>3488200</v>
      </c>
      <c r="D62" s="483">
        <v>3461973</v>
      </c>
      <c r="E62" s="483">
        <v>3435746</v>
      </c>
      <c r="F62" s="483">
        <v>2.2000000000000002</v>
      </c>
      <c r="G62" s="483">
        <v>173290</v>
      </c>
      <c r="H62" s="483">
        <v>107681</v>
      </c>
      <c r="I62" s="609"/>
      <c r="J62" s="609">
        <f t="shared" si="3"/>
        <v>75730.66</v>
      </c>
    </row>
    <row r="63" spans="1:10" ht="15.75">
      <c r="A63" s="667" t="s">
        <v>1097</v>
      </c>
      <c r="B63" s="608" t="s">
        <v>1162</v>
      </c>
      <c r="C63" s="483">
        <v>5789697.5899999999</v>
      </c>
      <c r="D63" s="483">
        <v>5697062.4500000002</v>
      </c>
      <c r="E63" s="483">
        <v>5604427.3099999996</v>
      </c>
      <c r="F63" s="483">
        <v>2.2000000000000002</v>
      </c>
      <c r="G63" s="483">
        <v>125808</v>
      </c>
      <c r="H63" s="483">
        <v>130976</v>
      </c>
      <c r="I63" s="609"/>
      <c r="J63" s="609">
        <f t="shared" si="3"/>
        <v>123806.89</v>
      </c>
    </row>
    <row r="64" spans="1:10" ht="15.75">
      <c r="A64" s="667" t="s">
        <v>747</v>
      </c>
      <c r="B64" s="608" t="s">
        <v>1162</v>
      </c>
      <c r="C64" s="483">
        <v>19750012.280000001</v>
      </c>
      <c r="D64" s="483">
        <v>19517659.219999999</v>
      </c>
      <c r="E64" s="483">
        <v>19285306.16</v>
      </c>
      <c r="F64" s="483">
        <v>2.2000000000000002</v>
      </c>
      <c r="G64" s="483">
        <v>539608.92000000004</v>
      </c>
      <c r="H64" s="483">
        <v>524146.08</v>
      </c>
      <c r="I64" s="609"/>
      <c r="J64" s="609">
        <f t="shared" si="3"/>
        <v>425554.68</v>
      </c>
    </row>
    <row r="65" spans="1:10" ht="15.75">
      <c r="A65" s="608" t="s">
        <v>748</v>
      </c>
      <c r="B65" s="608" t="s">
        <v>1162</v>
      </c>
      <c r="C65" s="483">
        <v>9358539</v>
      </c>
      <c r="D65" s="483">
        <v>9312722</v>
      </c>
      <c r="E65" s="483">
        <v>9266904</v>
      </c>
      <c r="F65" s="483">
        <v>2.2000000000000002</v>
      </c>
      <c r="G65" s="483">
        <v>295919</v>
      </c>
      <c r="H65" s="483">
        <v>229556</v>
      </c>
      <c r="I65" s="609"/>
      <c r="J65" s="609">
        <f t="shared" si="3"/>
        <v>204123.89</v>
      </c>
    </row>
    <row r="66" spans="1:10">
      <c r="A66" s="615" t="s">
        <v>36</v>
      </c>
      <c r="B66" s="616"/>
      <c r="C66" s="616"/>
      <c r="D66" s="616"/>
      <c r="E66" s="616"/>
      <c r="F66" s="616"/>
      <c r="G66" s="616"/>
      <c r="H66" s="616"/>
      <c r="I66" s="616"/>
      <c r="J66" s="617">
        <f>SUM(J13:J65)</f>
        <v>15493551.039999999</v>
      </c>
    </row>
    <row r="67" spans="1:10" ht="15.75">
      <c r="A67" s="618" t="s">
        <v>809</v>
      </c>
      <c r="B67" s="487"/>
      <c r="C67" s="487"/>
      <c r="D67" s="487"/>
      <c r="E67" s="487"/>
      <c r="F67" s="487"/>
      <c r="G67" s="487"/>
      <c r="H67" s="487"/>
      <c r="I67" s="487"/>
      <c r="J67" s="486">
        <f>J66-J68</f>
        <v>11516748.619999999</v>
      </c>
    </row>
    <row r="68" spans="1:10" ht="15.75">
      <c r="A68" s="618" t="s">
        <v>810</v>
      </c>
      <c r="B68" s="487"/>
      <c r="C68" s="487"/>
      <c r="D68" s="487"/>
      <c r="E68" s="487"/>
      <c r="F68" s="487"/>
      <c r="G68" s="487"/>
      <c r="H68" s="487"/>
      <c r="I68" s="487"/>
      <c r="J68" s="486">
        <f>J13+J46</f>
        <v>3976802.42</v>
      </c>
    </row>
    <row r="69" spans="1:10">
      <c r="J69" s="494">
        <f>J66-J67-J68</f>
        <v>0</v>
      </c>
    </row>
    <row r="71" spans="1:10" ht="15">
      <c r="A71" s="463" t="s">
        <v>1172</v>
      </c>
      <c r="B71" s="463"/>
    </row>
    <row r="72" spans="1:10" ht="45">
      <c r="A72" s="485" t="s">
        <v>1173</v>
      </c>
      <c r="B72" s="485"/>
      <c r="C72" s="487"/>
      <c r="D72" s="487"/>
      <c r="E72" s="487"/>
      <c r="F72" s="487"/>
      <c r="G72" s="487"/>
      <c r="H72" s="562" t="s">
        <v>1174</v>
      </c>
      <c r="I72" s="619" t="s">
        <v>1175</v>
      </c>
      <c r="J72" s="620" t="s">
        <v>1176</v>
      </c>
    </row>
    <row r="73" spans="1:10" ht="15.75">
      <c r="A73" s="621" t="s">
        <v>695</v>
      </c>
      <c r="B73" s="622"/>
      <c r="C73" s="487"/>
      <c r="D73" s="487"/>
      <c r="E73" s="487"/>
      <c r="F73" s="487"/>
      <c r="G73" s="487"/>
      <c r="H73" s="623">
        <f>J13</f>
        <v>3805413</v>
      </c>
      <c r="I73" s="624">
        <v>1</v>
      </c>
      <c r="J73" s="623">
        <f t="shared" ref="J73:J127" si="4">MROUND(H73*I73,1)</f>
        <v>3805413</v>
      </c>
    </row>
    <row r="74" spans="1:10" ht="15.75">
      <c r="A74" s="625" t="s">
        <v>696</v>
      </c>
      <c r="B74" s="622"/>
      <c r="C74" s="487"/>
      <c r="D74" s="487"/>
      <c r="E74" s="487"/>
      <c r="F74" s="487"/>
      <c r="G74" s="487"/>
      <c r="H74" s="623">
        <f>J14</f>
        <v>2774874</v>
      </c>
      <c r="I74" s="624">
        <v>1</v>
      </c>
      <c r="J74" s="623">
        <f t="shared" si="4"/>
        <v>2774874</v>
      </c>
    </row>
    <row r="75" spans="1:10" ht="15.75">
      <c r="A75" s="625" t="s">
        <v>697</v>
      </c>
      <c r="B75" s="622"/>
      <c r="C75" s="487"/>
      <c r="D75" s="487"/>
      <c r="E75" s="487"/>
      <c r="F75" s="487"/>
      <c r="G75" s="487"/>
      <c r="H75" s="623">
        <f>J15</f>
        <v>3512637</v>
      </c>
      <c r="I75" s="624">
        <v>1</v>
      </c>
      <c r="J75" s="623">
        <f t="shared" si="4"/>
        <v>3512637</v>
      </c>
    </row>
    <row r="76" spans="1:10" ht="15.75">
      <c r="A76" s="621" t="s">
        <v>698</v>
      </c>
      <c r="B76" s="622"/>
      <c r="C76" s="487"/>
      <c r="D76" s="487"/>
      <c r="E76" s="487"/>
      <c r="F76" s="487"/>
      <c r="G76" s="487"/>
      <c r="H76" s="623"/>
      <c r="I76" s="624">
        <v>1</v>
      </c>
      <c r="J76" s="623">
        <f t="shared" si="4"/>
        <v>0</v>
      </c>
    </row>
    <row r="77" spans="1:10" ht="15.75">
      <c r="A77" s="626" t="s">
        <v>699</v>
      </c>
      <c r="B77" s="622"/>
      <c r="C77" s="487"/>
      <c r="D77" s="487"/>
      <c r="E77" s="487"/>
      <c r="F77" s="487"/>
      <c r="G77" s="487"/>
      <c r="H77" s="623">
        <f>J16</f>
        <v>1103149</v>
      </c>
      <c r="I77" s="624">
        <v>1</v>
      </c>
      <c r="J77" s="623">
        <f t="shared" si="4"/>
        <v>1103149</v>
      </c>
    </row>
    <row r="78" spans="1:10" ht="15.75">
      <c r="A78" s="621" t="s">
        <v>1007</v>
      </c>
      <c r="B78" s="622"/>
      <c r="C78" s="487"/>
      <c r="D78" s="487"/>
      <c r="E78" s="487"/>
      <c r="F78" s="487"/>
      <c r="G78" s="487"/>
      <c r="H78" s="623"/>
      <c r="I78" s="624">
        <v>1</v>
      </c>
      <c r="J78" s="623">
        <f t="shared" si="4"/>
        <v>0</v>
      </c>
    </row>
    <row r="79" spans="1:10" ht="15.75">
      <c r="A79" s="626" t="s">
        <v>701</v>
      </c>
      <c r="B79" s="622"/>
      <c r="C79" s="487"/>
      <c r="D79" s="487"/>
      <c r="E79" s="487"/>
      <c r="F79" s="487"/>
      <c r="G79" s="487"/>
      <c r="H79" s="623">
        <f t="shared" ref="H79:H109" si="5">J17</f>
        <v>22233</v>
      </c>
      <c r="I79" s="624">
        <v>1</v>
      </c>
      <c r="J79" s="623">
        <f t="shared" si="4"/>
        <v>22233</v>
      </c>
    </row>
    <row r="80" spans="1:10" ht="15.75">
      <c r="A80" s="626" t="s">
        <v>702</v>
      </c>
      <c r="B80" s="622"/>
      <c r="C80" s="487"/>
      <c r="D80" s="487"/>
      <c r="E80" s="487"/>
      <c r="F80" s="487"/>
      <c r="G80" s="487"/>
      <c r="H80" s="623">
        <f t="shared" si="5"/>
        <v>19528</v>
      </c>
      <c r="I80" s="624">
        <v>1</v>
      </c>
      <c r="J80" s="623">
        <f t="shared" si="4"/>
        <v>19528</v>
      </c>
    </row>
    <row r="81" spans="1:10" ht="15.75">
      <c r="A81" s="626" t="s">
        <v>704</v>
      </c>
      <c r="B81" s="622"/>
      <c r="C81" s="487"/>
      <c r="D81" s="487"/>
      <c r="E81" s="487"/>
      <c r="F81" s="487"/>
      <c r="G81" s="487"/>
      <c r="H81" s="623">
        <f t="shared" si="5"/>
        <v>8905</v>
      </c>
      <c r="I81" s="624">
        <v>1</v>
      </c>
      <c r="J81" s="623">
        <f t="shared" si="4"/>
        <v>8905</v>
      </c>
    </row>
    <row r="82" spans="1:10" ht="15.75">
      <c r="A82" s="626" t="s">
        <v>792</v>
      </c>
      <c r="B82" s="622"/>
      <c r="C82" s="487"/>
      <c r="D82" s="487"/>
      <c r="E82" s="487"/>
      <c r="F82" s="487"/>
      <c r="G82" s="487"/>
      <c r="H82" s="623">
        <f t="shared" si="5"/>
        <v>8134</v>
      </c>
      <c r="I82" s="624">
        <v>1</v>
      </c>
      <c r="J82" s="623">
        <f t="shared" si="4"/>
        <v>8134</v>
      </c>
    </row>
    <row r="83" spans="1:10" ht="15.75">
      <c r="A83" s="626" t="s">
        <v>705</v>
      </c>
      <c r="B83" s="622"/>
      <c r="C83" s="487"/>
      <c r="D83" s="487"/>
      <c r="E83" s="487"/>
      <c r="F83" s="487"/>
      <c r="G83" s="487"/>
      <c r="H83" s="623">
        <f t="shared" si="5"/>
        <v>523045</v>
      </c>
      <c r="I83" s="624">
        <v>1</v>
      </c>
      <c r="J83" s="623">
        <f t="shared" si="4"/>
        <v>523045</v>
      </c>
    </row>
    <row r="84" spans="1:10" ht="15.75">
      <c r="A84" s="626" t="s">
        <v>706</v>
      </c>
      <c r="B84" s="622"/>
      <c r="C84" s="487"/>
      <c r="D84" s="487"/>
      <c r="E84" s="487"/>
      <c r="F84" s="487"/>
      <c r="G84" s="487"/>
      <c r="H84" s="623">
        <f t="shared" si="5"/>
        <v>38384</v>
      </c>
      <c r="I84" s="624">
        <v>1</v>
      </c>
      <c r="J84" s="623">
        <f t="shared" si="4"/>
        <v>38384</v>
      </c>
    </row>
    <row r="85" spans="1:10" ht="15.75">
      <c r="A85" s="626" t="s">
        <v>914</v>
      </c>
      <c r="B85" s="622"/>
      <c r="C85" s="487"/>
      <c r="D85" s="487"/>
      <c r="E85" s="487"/>
      <c r="F85" s="487"/>
      <c r="G85" s="487"/>
      <c r="H85" s="623">
        <f t="shared" si="5"/>
        <v>2639</v>
      </c>
      <c r="I85" s="624">
        <v>1</v>
      </c>
      <c r="J85" s="623">
        <f t="shared" si="4"/>
        <v>2639</v>
      </c>
    </row>
    <row r="86" spans="1:10" ht="15.75">
      <c r="A86" s="626" t="s">
        <v>707</v>
      </c>
      <c r="B86" s="622"/>
      <c r="C86" s="487"/>
      <c r="D86" s="487"/>
      <c r="E86" s="487"/>
      <c r="F86" s="487"/>
      <c r="G86" s="487"/>
      <c r="H86" s="623">
        <f t="shared" si="5"/>
        <v>120078</v>
      </c>
      <c r="I86" s="624">
        <v>1</v>
      </c>
      <c r="J86" s="623">
        <f t="shared" si="4"/>
        <v>120078</v>
      </c>
    </row>
    <row r="87" spans="1:10" ht="15.75">
      <c r="A87" s="626" t="s">
        <v>708</v>
      </c>
      <c r="B87" s="622"/>
      <c r="C87" s="487"/>
      <c r="D87" s="487"/>
      <c r="E87" s="487"/>
      <c r="F87" s="487"/>
      <c r="G87" s="487"/>
      <c r="H87" s="623">
        <f t="shared" si="5"/>
        <v>623</v>
      </c>
      <c r="I87" s="624">
        <v>1</v>
      </c>
      <c r="J87" s="623">
        <f t="shared" si="4"/>
        <v>623</v>
      </c>
    </row>
    <row r="88" spans="1:10" ht="15.75">
      <c r="A88" s="626" t="s">
        <v>915</v>
      </c>
      <c r="B88" s="622"/>
      <c r="C88" s="487"/>
      <c r="D88" s="487"/>
      <c r="E88" s="487"/>
      <c r="F88" s="487"/>
      <c r="G88" s="487"/>
      <c r="H88" s="623">
        <f t="shared" si="5"/>
        <v>9038</v>
      </c>
      <c r="I88" s="624">
        <v>1</v>
      </c>
      <c r="J88" s="623">
        <f t="shared" si="4"/>
        <v>9038</v>
      </c>
    </row>
    <row r="89" spans="1:10" ht="15.75">
      <c r="A89" s="626" t="s">
        <v>1009</v>
      </c>
      <c r="B89" s="622"/>
      <c r="C89" s="487"/>
      <c r="D89" s="487"/>
      <c r="E89" s="487"/>
      <c r="F89" s="487"/>
      <c r="G89" s="487"/>
      <c r="H89" s="623">
        <f t="shared" si="5"/>
        <v>96307</v>
      </c>
      <c r="I89" s="624">
        <v>1</v>
      </c>
      <c r="J89" s="623">
        <f t="shared" si="4"/>
        <v>96307</v>
      </c>
    </row>
    <row r="90" spans="1:10" ht="15.75">
      <c r="A90" s="626" t="s">
        <v>710</v>
      </c>
      <c r="B90" s="622"/>
      <c r="C90" s="487"/>
      <c r="D90" s="487"/>
      <c r="E90" s="487"/>
      <c r="F90" s="487"/>
      <c r="G90" s="487"/>
      <c r="H90" s="623">
        <f t="shared" si="5"/>
        <v>26006</v>
      </c>
      <c r="I90" s="624">
        <v>1</v>
      </c>
      <c r="J90" s="623">
        <f t="shared" si="4"/>
        <v>26006</v>
      </c>
    </row>
    <row r="91" spans="1:10" ht="15.75">
      <c r="A91" s="626" t="s">
        <v>711</v>
      </c>
      <c r="B91" s="622"/>
      <c r="C91" s="487"/>
      <c r="D91" s="487"/>
      <c r="E91" s="487"/>
      <c r="F91" s="487"/>
      <c r="G91" s="487"/>
      <c r="H91" s="623">
        <f t="shared" si="5"/>
        <v>32509</v>
      </c>
      <c r="I91" s="624">
        <v>1</v>
      </c>
      <c r="J91" s="623">
        <f t="shared" si="4"/>
        <v>32509</v>
      </c>
    </row>
    <row r="92" spans="1:10" ht="15.75">
      <c r="A92" s="626" t="s">
        <v>712</v>
      </c>
      <c r="B92" s="622"/>
      <c r="C92" s="487"/>
      <c r="D92" s="487"/>
      <c r="E92" s="487"/>
      <c r="F92" s="487"/>
      <c r="G92" s="487"/>
      <c r="H92" s="623">
        <f t="shared" si="5"/>
        <v>34702</v>
      </c>
      <c r="I92" s="624">
        <v>1</v>
      </c>
      <c r="J92" s="623">
        <f t="shared" si="4"/>
        <v>34702</v>
      </c>
    </row>
    <row r="93" spans="1:10" ht="15.75">
      <c r="A93" s="626" t="s">
        <v>714</v>
      </c>
      <c r="B93" s="622"/>
      <c r="C93" s="487"/>
      <c r="D93" s="487"/>
      <c r="E93" s="487"/>
      <c r="F93" s="487"/>
      <c r="G93" s="487"/>
      <c r="H93" s="623">
        <f t="shared" si="5"/>
        <v>41611</v>
      </c>
      <c r="I93" s="624">
        <v>1</v>
      </c>
      <c r="J93" s="623">
        <f t="shared" si="4"/>
        <v>41611</v>
      </c>
    </row>
    <row r="94" spans="1:10" ht="15.75">
      <c r="A94" s="626" t="s">
        <v>715</v>
      </c>
      <c r="B94" s="622"/>
      <c r="C94" s="487"/>
      <c r="D94" s="487"/>
      <c r="E94" s="487"/>
      <c r="F94" s="487"/>
      <c r="G94" s="487"/>
      <c r="H94" s="623">
        <f t="shared" si="5"/>
        <v>87275</v>
      </c>
      <c r="I94" s="624">
        <v>1</v>
      </c>
      <c r="J94" s="623">
        <f t="shared" si="4"/>
        <v>87275</v>
      </c>
    </row>
    <row r="95" spans="1:10" ht="15.75">
      <c r="A95" s="626" t="s">
        <v>1010</v>
      </c>
      <c r="B95" s="622"/>
      <c r="C95" s="487"/>
      <c r="D95" s="487"/>
      <c r="E95" s="487"/>
      <c r="F95" s="487"/>
      <c r="G95" s="487"/>
      <c r="H95" s="623">
        <f t="shared" si="5"/>
        <v>443</v>
      </c>
      <c r="I95" s="624">
        <v>1</v>
      </c>
      <c r="J95" s="623">
        <f>MROUND(H95*I95,1)</f>
        <v>443</v>
      </c>
    </row>
    <row r="96" spans="1:10" ht="15.75">
      <c r="A96" s="626" t="s">
        <v>717</v>
      </c>
      <c r="B96" s="622"/>
      <c r="C96" s="487"/>
      <c r="D96" s="487"/>
      <c r="E96" s="487"/>
      <c r="F96" s="487"/>
      <c r="G96" s="487"/>
      <c r="H96" s="623">
        <f t="shared" si="5"/>
        <v>20988</v>
      </c>
      <c r="I96" s="624">
        <v>1</v>
      </c>
      <c r="J96" s="623">
        <f t="shared" si="4"/>
        <v>20988</v>
      </c>
    </row>
    <row r="97" spans="1:10" ht="15.75">
      <c r="A97" s="626" t="s">
        <v>1011</v>
      </c>
      <c r="B97" s="622"/>
      <c r="C97" s="487"/>
      <c r="D97" s="487"/>
      <c r="E97" s="487"/>
      <c r="F97" s="487"/>
      <c r="G97" s="487"/>
      <c r="H97" s="623">
        <f t="shared" si="5"/>
        <v>80853</v>
      </c>
      <c r="I97" s="624">
        <v>1</v>
      </c>
      <c r="J97" s="627">
        <f>MROUND(H97*I97,1)+1</f>
        <v>80854</v>
      </c>
    </row>
    <row r="98" spans="1:10" ht="15.75">
      <c r="A98" s="626" t="s">
        <v>718</v>
      </c>
      <c r="B98" s="622"/>
      <c r="C98" s="487"/>
      <c r="D98" s="487"/>
      <c r="E98" s="487"/>
      <c r="F98" s="487"/>
      <c r="G98" s="487"/>
      <c r="H98" s="623">
        <f t="shared" si="5"/>
        <v>105555</v>
      </c>
      <c r="I98" s="624">
        <v>1</v>
      </c>
      <c r="J98" s="623">
        <f t="shared" si="4"/>
        <v>105555</v>
      </c>
    </row>
    <row r="99" spans="1:10" ht="15.75">
      <c r="A99" s="626" t="s">
        <v>720</v>
      </c>
      <c r="B99" s="622"/>
      <c r="C99" s="487"/>
      <c r="D99" s="487"/>
      <c r="E99" s="487"/>
      <c r="F99" s="487"/>
      <c r="G99" s="487"/>
      <c r="H99" s="623">
        <f t="shared" si="5"/>
        <v>31896</v>
      </c>
      <c r="I99" s="624">
        <v>1</v>
      </c>
      <c r="J99" s="623">
        <f t="shared" si="4"/>
        <v>31896</v>
      </c>
    </row>
    <row r="100" spans="1:10" ht="15.75">
      <c r="A100" s="626" t="s">
        <v>721</v>
      </c>
      <c r="B100" s="622"/>
      <c r="C100" s="487"/>
      <c r="D100" s="487"/>
      <c r="E100" s="487"/>
      <c r="F100" s="487"/>
      <c r="G100" s="487"/>
      <c r="H100" s="623">
        <f t="shared" si="5"/>
        <v>120210</v>
      </c>
      <c r="I100" s="624">
        <v>1</v>
      </c>
      <c r="J100" s="623">
        <f t="shared" si="4"/>
        <v>120210</v>
      </c>
    </row>
    <row r="101" spans="1:10" ht="15.75">
      <c r="A101" s="626" t="s">
        <v>1095</v>
      </c>
      <c r="B101" s="622"/>
      <c r="C101" s="487"/>
      <c r="D101" s="487"/>
      <c r="E101" s="487"/>
      <c r="F101" s="487"/>
      <c r="G101" s="487"/>
      <c r="H101" s="623">
        <f t="shared" si="5"/>
        <v>348913</v>
      </c>
      <c r="I101" s="624">
        <v>1</v>
      </c>
      <c r="J101" s="623">
        <f t="shared" si="4"/>
        <v>348913</v>
      </c>
    </row>
    <row r="102" spans="1:10" ht="15.75">
      <c r="A102" s="626" t="s">
        <v>723</v>
      </c>
      <c r="B102" s="622"/>
      <c r="C102" s="487"/>
      <c r="D102" s="487"/>
      <c r="E102" s="487"/>
      <c r="F102" s="487"/>
      <c r="G102" s="487"/>
      <c r="H102" s="623">
        <f t="shared" si="5"/>
        <v>308869</v>
      </c>
      <c r="I102" s="624">
        <v>1</v>
      </c>
      <c r="J102" s="623">
        <f t="shared" si="4"/>
        <v>308869</v>
      </c>
    </row>
    <row r="103" spans="1:10" ht="15.75">
      <c r="A103" s="626" t="s">
        <v>1013</v>
      </c>
      <c r="B103" s="622"/>
      <c r="C103" s="487"/>
      <c r="D103" s="487"/>
      <c r="E103" s="487"/>
      <c r="F103" s="487"/>
      <c r="G103" s="487"/>
      <c r="H103" s="623">
        <f t="shared" si="5"/>
        <v>261852</v>
      </c>
      <c r="I103" s="624">
        <v>1</v>
      </c>
      <c r="J103" s="623">
        <f t="shared" si="4"/>
        <v>261852</v>
      </c>
    </row>
    <row r="104" spans="1:10" ht="22.5">
      <c r="A104" s="626" t="s">
        <v>725</v>
      </c>
      <c r="B104" s="622"/>
      <c r="C104" s="487"/>
      <c r="D104" s="487"/>
      <c r="E104" s="487"/>
      <c r="F104" s="487"/>
      <c r="G104" s="487"/>
      <c r="H104" s="623">
        <f t="shared" si="5"/>
        <v>47976</v>
      </c>
      <c r="I104" s="624">
        <v>1</v>
      </c>
      <c r="J104" s="623">
        <f t="shared" si="4"/>
        <v>47976</v>
      </c>
    </row>
    <row r="105" spans="1:10" ht="15.75">
      <c r="A105" s="626" t="s">
        <v>726</v>
      </c>
      <c r="B105" s="622"/>
      <c r="C105" s="487"/>
      <c r="D105" s="487"/>
      <c r="E105" s="487"/>
      <c r="F105" s="487"/>
      <c r="G105" s="487"/>
      <c r="H105" s="623">
        <f t="shared" si="5"/>
        <v>116664</v>
      </c>
      <c r="I105" s="624">
        <v>1</v>
      </c>
      <c r="J105" s="623">
        <f t="shared" si="4"/>
        <v>116664</v>
      </c>
    </row>
    <row r="106" spans="1:10" ht="15.75">
      <c r="A106" s="626" t="s">
        <v>727</v>
      </c>
      <c r="B106" s="622"/>
      <c r="C106" s="487"/>
      <c r="D106" s="487"/>
      <c r="E106" s="487"/>
      <c r="F106" s="487"/>
      <c r="G106" s="487"/>
      <c r="H106" s="623">
        <f t="shared" si="5"/>
        <v>24381</v>
      </c>
      <c r="I106" s="624">
        <v>1</v>
      </c>
      <c r="J106" s="623">
        <f t="shared" si="4"/>
        <v>24381</v>
      </c>
    </row>
    <row r="107" spans="1:10" ht="22.5">
      <c r="A107" s="626" t="s">
        <v>1014</v>
      </c>
      <c r="B107" s="622"/>
      <c r="C107" s="487"/>
      <c r="D107" s="487"/>
      <c r="E107" s="487"/>
      <c r="F107" s="487"/>
      <c r="G107" s="487"/>
      <c r="H107" s="623">
        <f t="shared" si="5"/>
        <v>32898</v>
      </c>
      <c r="I107" s="624">
        <v>1</v>
      </c>
      <c r="J107" s="623">
        <f t="shared" si="4"/>
        <v>32898</v>
      </c>
    </row>
    <row r="108" spans="1:10" ht="15.75">
      <c r="A108" s="621" t="s">
        <v>801</v>
      </c>
      <c r="B108" s="622"/>
      <c r="C108" s="487"/>
      <c r="D108" s="487"/>
      <c r="E108" s="487"/>
      <c r="F108" s="487"/>
      <c r="G108" s="487"/>
      <c r="H108" s="623">
        <f t="shared" si="5"/>
        <v>171390</v>
      </c>
      <c r="I108" s="624">
        <v>1</v>
      </c>
      <c r="J108" s="623">
        <f t="shared" si="4"/>
        <v>171390</v>
      </c>
    </row>
    <row r="109" spans="1:10" ht="15.75">
      <c r="A109" s="626" t="s">
        <v>730</v>
      </c>
      <c r="B109" s="622"/>
      <c r="C109" s="487"/>
      <c r="D109" s="487"/>
      <c r="E109" s="487"/>
      <c r="F109" s="487"/>
      <c r="G109" s="487"/>
      <c r="H109" s="623">
        <f t="shared" si="5"/>
        <v>59832</v>
      </c>
      <c r="I109" s="624">
        <v>1</v>
      </c>
      <c r="J109" s="623">
        <f t="shared" si="4"/>
        <v>59832</v>
      </c>
    </row>
    <row r="110" spans="1:10" ht="15.75">
      <c r="A110" s="621" t="s">
        <v>1037</v>
      </c>
      <c r="B110" s="622"/>
      <c r="C110" s="487"/>
      <c r="D110" s="487"/>
      <c r="E110" s="487"/>
      <c r="F110" s="487"/>
      <c r="G110" s="487"/>
      <c r="H110" s="623"/>
      <c r="I110" s="624">
        <v>1</v>
      </c>
      <c r="J110" s="623">
        <f t="shared" si="4"/>
        <v>0</v>
      </c>
    </row>
    <row r="111" spans="1:10" ht="15.75">
      <c r="A111" s="626" t="s">
        <v>1015</v>
      </c>
      <c r="B111" s="622"/>
      <c r="C111" s="487"/>
      <c r="D111" s="487"/>
      <c r="E111" s="487"/>
      <c r="F111" s="487"/>
      <c r="G111" s="487"/>
      <c r="H111" s="623">
        <f t="shared" ref="H111:H128" si="6">J48</f>
        <v>13701</v>
      </c>
      <c r="I111" s="624">
        <v>1</v>
      </c>
      <c r="J111" s="623">
        <f t="shared" si="4"/>
        <v>13701</v>
      </c>
    </row>
    <row r="112" spans="1:10" ht="15.75">
      <c r="A112" s="626" t="s">
        <v>732</v>
      </c>
      <c r="B112" s="622"/>
      <c r="C112" s="487"/>
      <c r="D112" s="487"/>
      <c r="E112" s="487"/>
      <c r="F112" s="487"/>
      <c r="G112" s="487"/>
      <c r="H112" s="623">
        <f t="shared" si="6"/>
        <v>4633</v>
      </c>
      <c r="I112" s="624">
        <v>1</v>
      </c>
      <c r="J112" s="623">
        <f t="shared" si="4"/>
        <v>4633</v>
      </c>
    </row>
    <row r="113" spans="1:10" ht="15.75">
      <c r="A113" s="626" t="s">
        <v>733</v>
      </c>
      <c r="B113" s="622"/>
      <c r="C113" s="487"/>
      <c r="D113" s="487"/>
      <c r="E113" s="487"/>
      <c r="F113" s="487"/>
      <c r="G113" s="487"/>
      <c r="H113" s="623">
        <f t="shared" si="6"/>
        <v>58007</v>
      </c>
      <c r="I113" s="624">
        <v>1</v>
      </c>
      <c r="J113" s="623">
        <f t="shared" si="4"/>
        <v>58007</v>
      </c>
    </row>
    <row r="114" spans="1:10" ht="15.75">
      <c r="A114" s="626" t="s">
        <v>735</v>
      </c>
      <c r="B114" s="622"/>
      <c r="C114" s="487"/>
      <c r="D114" s="487"/>
      <c r="E114" s="487"/>
      <c r="F114" s="487"/>
      <c r="G114" s="487"/>
      <c r="H114" s="623">
        <f t="shared" si="6"/>
        <v>23828</v>
      </c>
      <c r="I114" s="624">
        <v>1</v>
      </c>
      <c r="J114" s="623">
        <f t="shared" si="4"/>
        <v>23828</v>
      </c>
    </row>
    <row r="115" spans="1:10" ht="15.75">
      <c r="A115" s="626" t="s">
        <v>736</v>
      </c>
      <c r="B115" s="622"/>
      <c r="C115" s="487"/>
      <c r="D115" s="487"/>
      <c r="E115" s="487"/>
      <c r="F115" s="487"/>
      <c r="G115" s="487"/>
      <c r="H115" s="623">
        <f t="shared" si="6"/>
        <v>37874</v>
      </c>
      <c r="I115" s="624">
        <v>1</v>
      </c>
      <c r="J115" s="623">
        <f t="shared" si="4"/>
        <v>37874</v>
      </c>
    </row>
    <row r="116" spans="1:10" ht="15.75">
      <c r="A116" s="626" t="s">
        <v>737</v>
      </c>
      <c r="B116" s="622"/>
      <c r="C116" s="487"/>
      <c r="D116" s="487"/>
      <c r="E116" s="487"/>
      <c r="F116" s="487"/>
      <c r="G116" s="487"/>
      <c r="H116" s="623">
        <f t="shared" si="6"/>
        <v>30137</v>
      </c>
      <c r="I116" s="624">
        <v>1</v>
      </c>
      <c r="J116" s="623">
        <f t="shared" si="4"/>
        <v>30137</v>
      </c>
    </row>
    <row r="117" spans="1:10" ht="15.75">
      <c r="A117" s="626" t="s">
        <v>738</v>
      </c>
      <c r="B117" s="622"/>
      <c r="C117" s="487"/>
      <c r="D117" s="487"/>
      <c r="E117" s="487"/>
      <c r="F117" s="487"/>
      <c r="G117" s="487"/>
      <c r="H117" s="623">
        <f t="shared" si="6"/>
        <v>77568</v>
      </c>
      <c r="I117" s="624">
        <v>1</v>
      </c>
      <c r="J117" s="623">
        <f t="shared" si="4"/>
        <v>77568</v>
      </c>
    </row>
    <row r="118" spans="1:10" ht="22.5">
      <c r="A118" s="626" t="s">
        <v>1016</v>
      </c>
      <c r="B118" s="622"/>
      <c r="C118" s="487"/>
      <c r="D118" s="487"/>
      <c r="E118" s="487"/>
      <c r="F118" s="487"/>
      <c r="G118" s="487"/>
      <c r="H118" s="623">
        <f t="shared" si="6"/>
        <v>5923</v>
      </c>
      <c r="I118" s="624">
        <v>1</v>
      </c>
      <c r="J118" s="623">
        <f t="shared" si="4"/>
        <v>5923</v>
      </c>
    </row>
    <row r="119" spans="1:10" ht="15.75">
      <c r="A119" s="626" t="s">
        <v>749</v>
      </c>
      <c r="B119" s="622"/>
      <c r="C119" s="487"/>
      <c r="D119" s="487"/>
      <c r="E119" s="487"/>
      <c r="F119" s="487"/>
      <c r="G119" s="487"/>
      <c r="H119" s="623">
        <f t="shared" si="6"/>
        <v>14773</v>
      </c>
      <c r="I119" s="624">
        <v>1</v>
      </c>
      <c r="J119" s="623">
        <f t="shared" si="4"/>
        <v>14773</v>
      </c>
    </row>
    <row r="120" spans="1:10" ht="15.75">
      <c r="A120" s="626" t="s">
        <v>740</v>
      </c>
      <c r="B120" s="622"/>
      <c r="C120" s="487"/>
      <c r="D120" s="487"/>
      <c r="E120" s="487"/>
      <c r="F120" s="487"/>
      <c r="G120" s="487"/>
      <c r="H120" s="623">
        <f t="shared" si="6"/>
        <v>93370</v>
      </c>
      <c r="I120" s="624">
        <v>1</v>
      </c>
      <c r="J120" s="623">
        <f t="shared" si="4"/>
        <v>93370</v>
      </c>
    </row>
    <row r="121" spans="1:10" ht="15.75">
      <c r="A121" s="626" t="s">
        <v>1096</v>
      </c>
      <c r="B121" s="622"/>
      <c r="C121" s="487"/>
      <c r="D121" s="487"/>
      <c r="E121" s="487"/>
      <c r="F121" s="487"/>
      <c r="G121" s="487"/>
      <c r="H121" s="623">
        <f t="shared" si="6"/>
        <v>99761</v>
      </c>
      <c r="I121" s="624">
        <v>1</v>
      </c>
      <c r="J121" s="623">
        <f t="shared" si="4"/>
        <v>99761</v>
      </c>
    </row>
    <row r="122" spans="1:10" ht="15.75">
      <c r="A122" s="626" t="s">
        <v>742</v>
      </c>
      <c r="B122" s="622"/>
      <c r="C122" s="487"/>
      <c r="D122" s="487"/>
      <c r="E122" s="487"/>
      <c r="F122" s="487"/>
      <c r="G122" s="487"/>
      <c r="H122" s="623">
        <f t="shared" si="6"/>
        <v>120689</v>
      </c>
      <c r="I122" s="624">
        <v>1</v>
      </c>
      <c r="J122" s="623">
        <f t="shared" si="4"/>
        <v>120689</v>
      </c>
    </row>
    <row r="123" spans="1:10" ht="15.75">
      <c r="A123" s="626" t="s">
        <v>806</v>
      </c>
      <c r="B123" s="622"/>
      <c r="C123" s="487"/>
      <c r="D123" s="487"/>
      <c r="E123" s="487"/>
      <c r="F123" s="487"/>
      <c r="G123" s="487"/>
      <c r="H123" s="623">
        <f t="shared" si="6"/>
        <v>26892</v>
      </c>
      <c r="I123" s="624">
        <v>1</v>
      </c>
      <c r="J123" s="623">
        <f t="shared" si="4"/>
        <v>26892</v>
      </c>
    </row>
    <row r="124" spans="1:10" ht="15.75">
      <c r="A124" s="626" t="s">
        <v>744</v>
      </c>
      <c r="B124" s="622"/>
      <c r="C124" s="487"/>
      <c r="D124" s="487"/>
      <c r="E124" s="487"/>
      <c r="F124" s="487"/>
      <c r="G124" s="487"/>
      <c r="H124" s="623">
        <f t="shared" si="6"/>
        <v>57366</v>
      </c>
      <c r="I124" s="624">
        <v>1</v>
      </c>
      <c r="J124" s="623">
        <f t="shared" si="4"/>
        <v>57366</v>
      </c>
    </row>
    <row r="125" spans="1:10" ht="15.75">
      <c r="A125" s="626" t="s">
        <v>745</v>
      </c>
      <c r="B125" s="622"/>
      <c r="C125" s="487"/>
      <c r="D125" s="487"/>
      <c r="E125" s="487"/>
      <c r="F125" s="487"/>
      <c r="G125" s="487"/>
      <c r="H125" s="623">
        <f t="shared" si="6"/>
        <v>75731</v>
      </c>
      <c r="I125" s="624">
        <v>1</v>
      </c>
      <c r="J125" s="623">
        <f t="shared" si="4"/>
        <v>75731</v>
      </c>
    </row>
    <row r="126" spans="1:10" ht="15.75">
      <c r="A126" s="626" t="s">
        <v>1097</v>
      </c>
      <c r="B126" s="622"/>
      <c r="C126" s="487"/>
      <c r="D126" s="487"/>
      <c r="E126" s="487"/>
      <c r="F126" s="487"/>
      <c r="G126" s="487"/>
      <c r="H126" s="623">
        <f t="shared" si="6"/>
        <v>123807</v>
      </c>
      <c r="I126" s="624">
        <v>1</v>
      </c>
      <c r="J126" s="623">
        <f t="shared" si="4"/>
        <v>123807</v>
      </c>
    </row>
    <row r="127" spans="1:10" ht="15.75">
      <c r="A127" s="626" t="s">
        <v>747</v>
      </c>
      <c r="B127" s="622"/>
      <c r="C127" s="487"/>
      <c r="D127" s="487"/>
      <c r="E127" s="487"/>
      <c r="F127" s="487"/>
      <c r="G127" s="487"/>
      <c r="H127" s="623">
        <f t="shared" si="6"/>
        <v>425555</v>
      </c>
      <c r="I127" s="624">
        <v>1</v>
      </c>
      <c r="J127" s="623">
        <f t="shared" si="4"/>
        <v>425555</v>
      </c>
    </row>
    <row r="128" spans="1:10" ht="15.75">
      <c r="A128" s="626" t="s">
        <v>1098</v>
      </c>
      <c r="B128" s="622"/>
      <c r="C128" s="487"/>
      <c r="D128" s="487"/>
      <c r="E128" s="487"/>
      <c r="F128" s="487"/>
      <c r="G128" s="487"/>
      <c r="H128" s="623">
        <f t="shared" si="6"/>
        <v>204124</v>
      </c>
      <c r="I128" s="624">
        <v>1</v>
      </c>
      <c r="J128" s="623">
        <f>MROUND(H128*I128,1)</f>
        <v>204124</v>
      </c>
    </row>
    <row r="129" spans="1:10" ht="15.75">
      <c r="A129" s="628" t="s">
        <v>917</v>
      </c>
      <c r="B129" s="629"/>
      <c r="C129" s="487"/>
      <c r="D129" s="487"/>
      <c r="E129" s="487"/>
      <c r="F129" s="487"/>
      <c r="G129" s="487"/>
      <c r="H129" s="630">
        <f t="shared" ref="H129" si="7">SUM(H73:H128)</f>
        <v>15493549</v>
      </c>
      <c r="I129" s="629"/>
      <c r="J129" s="631">
        <f t="shared" ref="J129" si="8">SUM(J73:J128)</f>
        <v>15493550</v>
      </c>
    </row>
    <row r="130" spans="1:10" ht="15.75">
      <c r="A130" s="632" t="s">
        <v>809</v>
      </c>
      <c r="B130" s="633"/>
      <c r="C130" s="487"/>
      <c r="D130" s="487"/>
      <c r="E130" s="487"/>
      <c r="F130" s="487"/>
      <c r="G130" s="487"/>
      <c r="H130" s="582">
        <f t="shared" ref="H130" si="9">H129-H131</f>
        <v>11516746</v>
      </c>
      <c r="I130" s="633"/>
      <c r="J130" s="582">
        <f t="shared" ref="J130" si="10">J129-J131</f>
        <v>11516747</v>
      </c>
    </row>
    <row r="131" spans="1:10" ht="15.75">
      <c r="A131" s="632" t="s">
        <v>810</v>
      </c>
      <c r="B131" s="633"/>
      <c r="C131" s="487"/>
      <c r="D131" s="487"/>
      <c r="E131" s="487"/>
      <c r="F131" s="487"/>
      <c r="G131" s="487"/>
      <c r="H131" s="582">
        <f>H73+H76+H78+H108+H110</f>
        <v>3976803</v>
      </c>
      <c r="I131" s="633"/>
      <c r="J131" s="582">
        <f>J73+J76+J78+J108+J110</f>
        <v>3976803</v>
      </c>
    </row>
    <row r="132" spans="1:10" ht="15" hidden="1">
      <c r="H132" s="604"/>
      <c r="I132" s="634"/>
      <c r="J132" s="635">
        <v>15493550</v>
      </c>
    </row>
    <row r="133" spans="1:10" hidden="1">
      <c r="J133" s="635">
        <v>11516747</v>
      </c>
    </row>
    <row r="134" spans="1:10" hidden="1">
      <c r="J134" s="635">
        <v>3976803</v>
      </c>
    </row>
    <row r="135" spans="1:10" hidden="1">
      <c r="J135" s="636">
        <f>J132-J129</f>
        <v>0</v>
      </c>
    </row>
    <row r="136" spans="1:10" hidden="1">
      <c r="J136" s="636">
        <f>J133-J130</f>
        <v>0</v>
      </c>
    </row>
    <row r="137" spans="1:10" hidden="1">
      <c r="J137" s="636">
        <f t="shared" ref="J137" si="11">J134-J131</f>
        <v>0</v>
      </c>
    </row>
  </sheetData>
  <mergeCells count="14">
    <mergeCell ref="I8:I11"/>
    <mergeCell ref="J8:J11"/>
    <mergeCell ref="C9:E10"/>
    <mergeCell ref="A8:A11"/>
    <mergeCell ref="C8:E8"/>
    <mergeCell ref="F8:F11"/>
    <mergeCell ref="G8:G11"/>
    <mergeCell ref="H8:H11"/>
    <mergeCell ref="F7:G7"/>
    <mergeCell ref="E1:H1"/>
    <mergeCell ref="A2:I2"/>
    <mergeCell ref="A3:I3"/>
    <mergeCell ref="A4:I4"/>
    <mergeCell ref="A6:I6"/>
  </mergeCells>
  <printOptions horizontalCentered="1"/>
  <pageMargins left="0.59055118110236227" right="0.19685039370078741" top="0.15748031496062992" bottom="0.19685039370078741" header="0.15748031496062992" footer="0.15748031496062992"/>
  <pageSetup paperSize="9" scale="47" fitToHeight="2" orientation="portrait" r:id="rId1"/>
  <headerFooter alignWithMargins="0"/>
  <rowBreaks count="1" manualBreakCount="1">
    <brk id="69" max="9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298"/>
  <sheetViews>
    <sheetView view="pageBreakPreview" zoomScaleSheetLayoutView="100" workbookViewId="0">
      <pane xSplit="1" ySplit="11" topLeftCell="B285" activePane="bottomRight" state="frozen"/>
      <selection activeCell="L28" sqref="L28"/>
      <selection pane="topRight" activeCell="L28" sqref="L28"/>
      <selection pane="bottomLeft" activeCell="L28" sqref="L28"/>
      <selection pane="bottomRight" activeCell="G289" sqref="G289"/>
    </sheetView>
  </sheetViews>
  <sheetFormatPr defaultRowHeight="12.75"/>
  <cols>
    <col min="1" max="1" width="28.140625" style="475" bestFit="1" customWidth="1"/>
    <col min="2" max="2" width="22.140625" style="472" customWidth="1"/>
    <col min="3" max="3" width="18.140625" style="472" customWidth="1"/>
    <col min="4" max="4" width="8.85546875" style="472" customWidth="1"/>
    <col min="5" max="5" width="16.7109375" style="472" customWidth="1"/>
    <col min="6" max="6" width="23.42578125" style="472" customWidth="1"/>
    <col min="7" max="7" width="22.5703125" style="472" customWidth="1"/>
    <col min="8" max="246" width="9.140625" style="475"/>
    <col min="247" max="247" width="2.7109375" style="475" customWidth="1"/>
    <col min="248" max="248" width="3.28515625" style="475" customWidth="1"/>
    <col min="249" max="249" width="2.5703125" style="475" customWidth="1"/>
    <col min="250" max="250" width="4.7109375" style="475" customWidth="1"/>
    <col min="251" max="251" width="5.140625" style="475" customWidth="1"/>
    <col min="252" max="252" width="5" style="475" customWidth="1"/>
    <col min="253" max="502" width="9.140625" style="475"/>
    <col min="503" max="503" width="2.7109375" style="475" customWidth="1"/>
    <col min="504" max="504" width="3.28515625" style="475" customWidth="1"/>
    <col min="505" max="505" width="2.5703125" style="475" customWidth="1"/>
    <col min="506" max="506" width="4.7109375" style="475" customWidth="1"/>
    <col min="507" max="507" width="5.140625" style="475" customWidth="1"/>
    <col min="508" max="508" width="5" style="475" customWidth="1"/>
    <col min="509" max="758" width="9.140625" style="475"/>
    <col min="759" max="759" width="2.7109375" style="475" customWidth="1"/>
    <col min="760" max="760" width="3.28515625" style="475" customWidth="1"/>
    <col min="761" max="761" width="2.5703125" style="475" customWidth="1"/>
    <col min="762" max="762" width="4.7109375" style="475" customWidth="1"/>
    <col min="763" max="763" width="5.140625" style="475" customWidth="1"/>
    <col min="764" max="764" width="5" style="475" customWidth="1"/>
    <col min="765" max="1014" width="9.140625" style="475"/>
    <col min="1015" max="1015" width="2.7109375" style="475" customWidth="1"/>
    <col min="1016" max="1016" width="3.28515625" style="475" customWidth="1"/>
    <col min="1017" max="1017" width="2.5703125" style="475" customWidth="1"/>
    <col min="1018" max="1018" width="4.7109375" style="475" customWidth="1"/>
    <col min="1019" max="1019" width="5.140625" style="475" customWidth="1"/>
    <col min="1020" max="1020" width="5" style="475" customWidth="1"/>
    <col min="1021" max="1270" width="9.140625" style="475"/>
    <col min="1271" max="1271" width="2.7109375" style="475" customWidth="1"/>
    <col min="1272" max="1272" width="3.28515625" style="475" customWidth="1"/>
    <col min="1273" max="1273" width="2.5703125" style="475" customWidth="1"/>
    <col min="1274" max="1274" width="4.7109375" style="475" customWidth="1"/>
    <col min="1275" max="1275" width="5.140625" style="475" customWidth="1"/>
    <col min="1276" max="1276" width="5" style="475" customWidth="1"/>
    <col min="1277" max="1526" width="9.140625" style="475"/>
    <col min="1527" max="1527" width="2.7109375" style="475" customWidth="1"/>
    <col min="1528" max="1528" width="3.28515625" style="475" customWidth="1"/>
    <col min="1529" max="1529" width="2.5703125" style="475" customWidth="1"/>
    <col min="1530" max="1530" width="4.7109375" style="475" customWidth="1"/>
    <col min="1531" max="1531" width="5.140625" style="475" customWidth="1"/>
    <col min="1532" max="1532" width="5" style="475" customWidth="1"/>
    <col min="1533" max="1782" width="9.140625" style="475"/>
    <col min="1783" max="1783" width="2.7109375" style="475" customWidth="1"/>
    <col min="1784" max="1784" width="3.28515625" style="475" customWidth="1"/>
    <col min="1785" max="1785" width="2.5703125" style="475" customWidth="1"/>
    <col min="1786" max="1786" width="4.7109375" style="475" customWidth="1"/>
    <col min="1787" max="1787" width="5.140625" style="475" customWidth="1"/>
    <col min="1788" max="1788" width="5" style="475" customWidth="1"/>
    <col min="1789" max="2038" width="9.140625" style="475"/>
    <col min="2039" max="2039" width="2.7109375" style="475" customWidth="1"/>
    <col min="2040" max="2040" width="3.28515625" style="475" customWidth="1"/>
    <col min="2041" max="2041" width="2.5703125" style="475" customWidth="1"/>
    <col min="2042" max="2042" width="4.7109375" style="475" customWidth="1"/>
    <col min="2043" max="2043" width="5.140625" style="475" customWidth="1"/>
    <col min="2044" max="2044" width="5" style="475" customWidth="1"/>
    <col min="2045" max="2294" width="9.140625" style="475"/>
    <col min="2295" max="2295" width="2.7109375" style="475" customWidth="1"/>
    <col min="2296" max="2296" width="3.28515625" style="475" customWidth="1"/>
    <col min="2297" max="2297" width="2.5703125" style="475" customWidth="1"/>
    <col min="2298" max="2298" width="4.7109375" style="475" customWidth="1"/>
    <col min="2299" max="2299" width="5.140625" style="475" customWidth="1"/>
    <col min="2300" max="2300" width="5" style="475" customWidth="1"/>
    <col min="2301" max="2550" width="9.140625" style="475"/>
    <col min="2551" max="2551" width="2.7109375" style="475" customWidth="1"/>
    <col min="2552" max="2552" width="3.28515625" style="475" customWidth="1"/>
    <col min="2553" max="2553" width="2.5703125" style="475" customWidth="1"/>
    <col min="2554" max="2554" width="4.7109375" style="475" customWidth="1"/>
    <col min="2555" max="2555" width="5.140625" style="475" customWidth="1"/>
    <col min="2556" max="2556" width="5" style="475" customWidth="1"/>
    <col min="2557" max="2806" width="9.140625" style="475"/>
    <col min="2807" max="2807" width="2.7109375" style="475" customWidth="1"/>
    <col min="2808" max="2808" width="3.28515625" style="475" customWidth="1"/>
    <col min="2809" max="2809" width="2.5703125" style="475" customWidth="1"/>
    <col min="2810" max="2810" width="4.7109375" style="475" customWidth="1"/>
    <col min="2811" max="2811" width="5.140625" style="475" customWidth="1"/>
    <col min="2812" max="2812" width="5" style="475" customWidth="1"/>
    <col min="2813" max="3062" width="9.140625" style="475"/>
    <col min="3063" max="3063" width="2.7109375" style="475" customWidth="1"/>
    <col min="3064" max="3064" width="3.28515625" style="475" customWidth="1"/>
    <col min="3065" max="3065" width="2.5703125" style="475" customWidth="1"/>
    <col min="3066" max="3066" width="4.7109375" style="475" customWidth="1"/>
    <col min="3067" max="3067" width="5.140625" style="475" customWidth="1"/>
    <col min="3068" max="3068" width="5" style="475" customWidth="1"/>
    <col min="3069" max="3318" width="9.140625" style="475"/>
    <col min="3319" max="3319" width="2.7109375" style="475" customWidth="1"/>
    <col min="3320" max="3320" width="3.28515625" style="475" customWidth="1"/>
    <col min="3321" max="3321" width="2.5703125" style="475" customWidth="1"/>
    <col min="3322" max="3322" width="4.7109375" style="475" customWidth="1"/>
    <col min="3323" max="3323" width="5.140625" style="475" customWidth="1"/>
    <col min="3324" max="3324" width="5" style="475" customWidth="1"/>
    <col min="3325" max="3574" width="9.140625" style="475"/>
    <col min="3575" max="3575" width="2.7109375" style="475" customWidth="1"/>
    <col min="3576" max="3576" width="3.28515625" style="475" customWidth="1"/>
    <col min="3577" max="3577" width="2.5703125" style="475" customWidth="1"/>
    <col min="3578" max="3578" width="4.7109375" style="475" customWidth="1"/>
    <col min="3579" max="3579" width="5.140625" style="475" customWidth="1"/>
    <col min="3580" max="3580" width="5" style="475" customWidth="1"/>
    <col min="3581" max="3830" width="9.140625" style="475"/>
    <col min="3831" max="3831" width="2.7109375" style="475" customWidth="1"/>
    <col min="3832" max="3832" width="3.28515625" style="475" customWidth="1"/>
    <col min="3833" max="3833" width="2.5703125" style="475" customWidth="1"/>
    <col min="3834" max="3834" width="4.7109375" style="475" customWidth="1"/>
    <col min="3835" max="3835" width="5.140625" style="475" customWidth="1"/>
    <col min="3836" max="3836" width="5" style="475" customWidth="1"/>
    <col min="3837" max="4086" width="9.140625" style="475"/>
    <col min="4087" max="4087" width="2.7109375" style="475" customWidth="1"/>
    <col min="4088" max="4088" width="3.28515625" style="475" customWidth="1"/>
    <col min="4089" max="4089" width="2.5703125" style="475" customWidth="1"/>
    <col min="4090" max="4090" width="4.7109375" style="475" customWidth="1"/>
    <col min="4091" max="4091" width="5.140625" style="475" customWidth="1"/>
    <col min="4092" max="4092" width="5" style="475" customWidth="1"/>
    <col min="4093" max="4342" width="9.140625" style="475"/>
    <col min="4343" max="4343" width="2.7109375" style="475" customWidth="1"/>
    <col min="4344" max="4344" width="3.28515625" style="475" customWidth="1"/>
    <col min="4345" max="4345" width="2.5703125" style="475" customWidth="1"/>
    <col min="4346" max="4346" width="4.7109375" style="475" customWidth="1"/>
    <col min="4347" max="4347" width="5.140625" style="475" customWidth="1"/>
    <col min="4348" max="4348" width="5" style="475" customWidth="1"/>
    <col min="4349" max="4598" width="9.140625" style="475"/>
    <col min="4599" max="4599" width="2.7109375" style="475" customWidth="1"/>
    <col min="4600" max="4600" width="3.28515625" style="475" customWidth="1"/>
    <col min="4601" max="4601" width="2.5703125" style="475" customWidth="1"/>
    <col min="4602" max="4602" width="4.7109375" style="475" customWidth="1"/>
    <col min="4603" max="4603" width="5.140625" style="475" customWidth="1"/>
    <col min="4604" max="4604" width="5" style="475" customWidth="1"/>
    <col min="4605" max="4854" width="9.140625" style="475"/>
    <col min="4855" max="4855" width="2.7109375" style="475" customWidth="1"/>
    <col min="4856" max="4856" width="3.28515625" style="475" customWidth="1"/>
    <col min="4857" max="4857" width="2.5703125" style="475" customWidth="1"/>
    <col min="4858" max="4858" width="4.7109375" style="475" customWidth="1"/>
    <col min="4859" max="4859" width="5.140625" style="475" customWidth="1"/>
    <col min="4860" max="4860" width="5" style="475" customWidth="1"/>
    <col min="4861" max="5110" width="9.140625" style="475"/>
    <col min="5111" max="5111" width="2.7109375" style="475" customWidth="1"/>
    <col min="5112" max="5112" width="3.28515625" style="475" customWidth="1"/>
    <col min="5113" max="5113" width="2.5703125" style="475" customWidth="1"/>
    <col min="5114" max="5114" width="4.7109375" style="475" customWidth="1"/>
    <col min="5115" max="5115" width="5.140625" style="475" customWidth="1"/>
    <col min="5116" max="5116" width="5" style="475" customWidth="1"/>
    <col min="5117" max="5366" width="9.140625" style="475"/>
    <col min="5367" max="5367" width="2.7109375" style="475" customWidth="1"/>
    <col min="5368" max="5368" width="3.28515625" style="475" customWidth="1"/>
    <col min="5369" max="5369" width="2.5703125" style="475" customWidth="1"/>
    <col min="5370" max="5370" width="4.7109375" style="475" customWidth="1"/>
    <col min="5371" max="5371" width="5.140625" style="475" customWidth="1"/>
    <col min="5372" max="5372" width="5" style="475" customWidth="1"/>
    <col min="5373" max="5622" width="9.140625" style="475"/>
    <col min="5623" max="5623" width="2.7109375" style="475" customWidth="1"/>
    <col min="5624" max="5624" width="3.28515625" style="475" customWidth="1"/>
    <col min="5625" max="5625" width="2.5703125" style="475" customWidth="1"/>
    <col min="5626" max="5626" width="4.7109375" style="475" customWidth="1"/>
    <col min="5627" max="5627" width="5.140625" style="475" customWidth="1"/>
    <col min="5628" max="5628" width="5" style="475" customWidth="1"/>
    <col min="5629" max="5878" width="9.140625" style="475"/>
    <col min="5879" max="5879" width="2.7109375" style="475" customWidth="1"/>
    <col min="5880" max="5880" width="3.28515625" style="475" customWidth="1"/>
    <col min="5881" max="5881" width="2.5703125" style="475" customWidth="1"/>
    <col min="5882" max="5882" width="4.7109375" style="475" customWidth="1"/>
    <col min="5883" max="5883" width="5.140625" style="475" customWidth="1"/>
    <col min="5884" max="5884" width="5" style="475" customWidth="1"/>
    <col min="5885" max="6134" width="9.140625" style="475"/>
    <col min="6135" max="6135" width="2.7109375" style="475" customWidth="1"/>
    <col min="6136" max="6136" width="3.28515625" style="475" customWidth="1"/>
    <col min="6137" max="6137" width="2.5703125" style="475" customWidth="1"/>
    <col min="6138" max="6138" width="4.7109375" style="475" customWidth="1"/>
    <col min="6139" max="6139" width="5.140625" style="475" customWidth="1"/>
    <col min="6140" max="6140" width="5" style="475" customWidth="1"/>
    <col min="6141" max="6390" width="9.140625" style="475"/>
    <col min="6391" max="6391" width="2.7109375" style="475" customWidth="1"/>
    <col min="6392" max="6392" width="3.28515625" style="475" customWidth="1"/>
    <col min="6393" max="6393" width="2.5703125" style="475" customWidth="1"/>
    <col min="6394" max="6394" width="4.7109375" style="475" customWidth="1"/>
    <col min="6395" max="6395" width="5.140625" style="475" customWidth="1"/>
    <col min="6396" max="6396" width="5" style="475" customWidth="1"/>
    <col min="6397" max="6646" width="9.140625" style="475"/>
    <col min="6647" max="6647" width="2.7109375" style="475" customWidth="1"/>
    <col min="6648" max="6648" width="3.28515625" style="475" customWidth="1"/>
    <col min="6649" max="6649" width="2.5703125" style="475" customWidth="1"/>
    <col min="6650" max="6650" width="4.7109375" style="475" customWidth="1"/>
    <col min="6651" max="6651" width="5.140625" style="475" customWidth="1"/>
    <col min="6652" max="6652" width="5" style="475" customWidth="1"/>
    <col min="6653" max="6902" width="9.140625" style="475"/>
    <col min="6903" max="6903" width="2.7109375" style="475" customWidth="1"/>
    <col min="6904" max="6904" width="3.28515625" style="475" customWidth="1"/>
    <col min="6905" max="6905" width="2.5703125" style="475" customWidth="1"/>
    <col min="6906" max="6906" width="4.7109375" style="475" customWidth="1"/>
    <col min="6907" max="6907" width="5.140625" style="475" customWidth="1"/>
    <col min="6908" max="6908" width="5" style="475" customWidth="1"/>
    <col min="6909" max="7158" width="9.140625" style="475"/>
    <col min="7159" max="7159" width="2.7109375" style="475" customWidth="1"/>
    <col min="7160" max="7160" width="3.28515625" style="475" customWidth="1"/>
    <col min="7161" max="7161" width="2.5703125" style="475" customWidth="1"/>
    <col min="7162" max="7162" width="4.7109375" style="475" customWidth="1"/>
    <col min="7163" max="7163" width="5.140625" style="475" customWidth="1"/>
    <col min="7164" max="7164" width="5" style="475" customWidth="1"/>
    <col min="7165" max="7414" width="9.140625" style="475"/>
    <col min="7415" max="7415" width="2.7109375" style="475" customWidth="1"/>
    <col min="7416" max="7416" width="3.28515625" style="475" customWidth="1"/>
    <col min="7417" max="7417" width="2.5703125" style="475" customWidth="1"/>
    <col min="7418" max="7418" width="4.7109375" style="475" customWidth="1"/>
    <col min="7419" max="7419" width="5.140625" style="475" customWidth="1"/>
    <col min="7420" max="7420" width="5" style="475" customWidth="1"/>
    <col min="7421" max="7670" width="9.140625" style="475"/>
    <col min="7671" max="7671" width="2.7109375" style="475" customWidth="1"/>
    <col min="7672" max="7672" width="3.28515625" style="475" customWidth="1"/>
    <col min="7673" max="7673" width="2.5703125" style="475" customWidth="1"/>
    <col min="7674" max="7674" width="4.7109375" style="475" customWidth="1"/>
    <col min="7675" max="7675" width="5.140625" style="475" customWidth="1"/>
    <col min="7676" max="7676" width="5" style="475" customWidth="1"/>
    <col min="7677" max="7926" width="9.140625" style="475"/>
    <col min="7927" max="7927" width="2.7109375" style="475" customWidth="1"/>
    <col min="7928" max="7928" width="3.28515625" style="475" customWidth="1"/>
    <col min="7929" max="7929" width="2.5703125" style="475" customWidth="1"/>
    <col min="7930" max="7930" width="4.7109375" style="475" customWidth="1"/>
    <col min="7931" max="7931" width="5.140625" style="475" customWidth="1"/>
    <col min="7932" max="7932" width="5" style="475" customWidth="1"/>
    <col min="7933" max="8182" width="9.140625" style="475"/>
    <col min="8183" max="8183" width="2.7109375" style="475" customWidth="1"/>
    <col min="8184" max="8184" width="3.28515625" style="475" customWidth="1"/>
    <col min="8185" max="8185" width="2.5703125" style="475" customWidth="1"/>
    <col min="8186" max="8186" width="4.7109375" style="475" customWidth="1"/>
    <col min="8187" max="8187" width="5.140625" style="475" customWidth="1"/>
    <col min="8188" max="8188" width="5" style="475" customWidth="1"/>
    <col min="8189" max="8438" width="9.140625" style="475"/>
    <col min="8439" max="8439" width="2.7109375" style="475" customWidth="1"/>
    <col min="8440" max="8440" width="3.28515625" style="475" customWidth="1"/>
    <col min="8441" max="8441" width="2.5703125" style="475" customWidth="1"/>
    <col min="8442" max="8442" width="4.7109375" style="475" customWidth="1"/>
    <col min="8443" max="8443" width="5.140625" style="475" customWidth="1"/>
    <col min="8444" max="8444" width="5" style="475" customWidth="1"/>
    <col min="8445" max="8694" width="9.140625" style="475"/>
    <col min="8695" max="8695" width="2.7109375" style="475" customWidth="1"/>
    <col min="8696" max="8696" width="3.28515625" style="475" customWidth="1"/>
    <col min="8697" max="8697" width="2.5703125" style="475" customWidth="1"/>
    <col min="8698" max="8698" width="4.7109375" style="475" customWidth="1"/>
    <col min="8699" max="8699" width="5.140625" style="475" customWidth="1"/>
    <col min="8700" max="8700" width="5" style="475" customWidth="1"/>
    <col min="8701" max="8950" width="9.140625" style="475"/>
    <col min="8951" max="8951" width="2.7109375" style="475" customWidth="1"/>
    <col min="8952" max="8952" width="3.28515625" style="475" customWidth="1"/>
    <col min="8953" max="8953" width="2.5703125" style="475" customWidth="1"/>
    <col min="8954" max="8954" width="4.7109375" style="475" customWidth="1"/>
    <col min="8955" max="8955" width="5.140625" style="475" customWidth="1"/>
    <col min="8956" max="8956" width="5" style="475" customWidth="1"/>
    <col min="8957" max="9206" width="9.140625" style="475"/>
    <col min="9207" max="9207" width="2.7109375" style="475" customWidth="1"/>
    <col min="9208" max="9208" width="3.28515625" style="475" customWidth="1"/>
    <col min="9209" max="9209" width="2.5703125" style="475" customWidth="1"/>
    <col min="9210" max="9210" width="4.7109375" style="475" customWidth="1"/>
    <col min="9211" max="9211" width="5.140625" style="475" customWidth="1"/>
    <col min="9212" max="9212" width="5" style="475" customWidth="1"/>
    <col min="9213" max="9462" width="9.140625" style="475"/>
    <col min="9463" max="9463" width="2.7109375" style="475" customWidth="1"/>
    <col min="9464" max="9464" width="3.28515625" style="475" customWidth="1"/>
    <col min="9465" max="9465" width="2.5703125" style="475" customWidth="1"/>
    <col min="9466" max="9466" width="4.7109375" style="475" customWidth="1"/>
    <col min="9467" max="9467" width="5.140625" style="475" customWidth="1"/>
    <col min="9468" max="9468" width="5" style="475" customWidth="1"/>
    <col min="9469" max="9718" width="9.140625" style="475"/>
    <col min="9719" max="9719" width="2.7109375" style="475" customWidth="1"/>
    <col min="9720" max="9720" width="3.28515625" style="475" customWidth="1"/>
    <col min="9721" max="9721" width="2.5703125" style="475" customWidth="1"/>
    <col min="9722" max="9722" width="4.7109375" style="475" customWidth="1"/>
    <col min="9723" max="9723" width="5.140625" style="475" customWidth="1"/>
    <col min="9724" max="9724" width="5" style="475" customWidth="1"/>
    <col min="9725" max="9974" width="9.140625" style="475"/>
    <col min="9975" max="9975" width="2.7109375" style="475" customWidth="1"/>
    <col min="9976" max="9976" width="3.28515625" style="475" customWidth="1"/>
    <col min="9977" max="9977" width="2.5703125" style="475" customWidth="1"/>
    <col min="9978" max="9978" width="4.7109375" style="475" customWidth="1"/>
    <col min="9979" max="9979" width="5.140625" style="475" customWidth="1"/>
    <col min="9980" max="9980" width="5" style="475" customWidth="1"/>
    <col min="9981" max="10230" width="9.140625" style="475"/>
    <col min="10231" max="10231" width="2.7109375" style="475" customWidth="1"/>
    <col min="10232" max="10232" width="3.28515625" style="475" customWidth="1"/>
    <col min="10233" max="10233" width="2.5703125" style="475" customWidth="1"/>
    <col min="10234" max="10234" width="4.7109375" style="475" customWidth="1"/>
    <col min="10235" max="10235" width="5.140625" style="475" customWidth="1"/>
    <col min="10236" max="10236" width="5" style="475" customWidth="1"/>
    <col min="10237" max="10486" width="9.140625" style="475"/>
    <col min="10487" max="10487" width="2.7109375" style="475" customWidth="1"/>
    <col min="10488" max="10488" width="3.28515625" style="475" customWidth="1"/>
    <col min="10489" max="10489" width="2.5703125" style="475" customWidth="1"/>
    <col min="10490" max="10490" width="4.7109375" style="475" customWidth="1"/>
    <col min="10491" max="10491" width="5.140625" style="475" customWidth="1"/>
    <col min="10492" max="10492" width="5" style="475" customWidth="1"/>
    <col min="10493" max="10742" width="9.140625" style="475"/>
    <col min="10743" max="10743" width="2.7109375" style="475" customWidth="1"/>
    <col min="10744" max="10744" width="3.28515625" style="475" customWidth="1"/>
    <col min="10745" max="10745" width="2.5703125" style="475" customWidth="1"/>
    <col min="10746" max="10746" width="4.7109375" style="475" customWidth="1"/>
    <col min="10747" max="10747" width="5.140625" style="475" customWidth="1"/>
    <col min="10748" max="10748" width="5" style="475" customWidth="1"/>
    <col min="10749" max="10998" width="9.140625" style="475"/>
    <col min="10999" max="10999" width="2.7109375" style="475" customWidth="1"/>
    <col min="11000" max="11000" width="3.28515625" style="475" customWidth="1"/>
    <col min="11001" max="11001" width="2.5703125" style="475" customWidth="1"/>
    <col min="11002" max="11002" width="4.7109375" style="475" customWidth="1"/>
    <col min="11003" max="11003" width="5.140625" style="475" customWidth="1"/>
    <col min="11004" max="11004" width="5" style="475" customWidth="1"/>
    <col min="11005" max="11254" width="9.140625" style="475"/>
    <col min="11255" max="11255" width="2.7109375" style="475" customWidth="1"/>
    <col min="11256" max="11256" width="3.28515625" style="475" customWidth="1"/>
    <col min="11257" max="11257" width="2.5703125" style="475" customWidth="1"/>
    <col min="11258" max="11258" width="4.7109375" style="475" customWidth="1"/>
    <col min="11259" max="11259" width="5.140625" style="475" customWidth="1"/>
    <col min="11260" max="11260" width="5" style="475" customWidth="1"/>
    <col min="11261" max="11510" width="9.140625" style="475"/>
    <col min="11511" max="11511" width="2.7109375" style="475" customWidth="1"/>
    <col min="11512" max="11512" width="3.28515625" style="475" customWidth="1"/>
    <col min="11513" max="11513" width="2.5703125" style="475" customWidth="1"/>
    <col min="11514" max="11514" width="4.7109375" style="475" customWidth="1"/>
    <col min="11515" max="11515" width="5.140625" style="475" customWidth="1"/>
    <col min="11516" max="11516" width="5" style="475" customWidth="1"/>
    <col min="11517" max="11766" width="9.140625" style="475"/>
    <col min="11767" max="11767" width="2.7109375" style="475" customWidth="1"/>
    <col min="11768" max="11768" width="3.28515625" style="475" customWidth="1"/>
    <col min="11769" max="11769" width="2.5703125" style="475" customWidth="1"/>
    <col min="11770" max="11770" width="4.7109375" style="475" customWidth="1"/>
    <col min="11771" max="11771" width="5.140625" style="475" customWidth="1"/>
    <col min="11772" max="11772" width="5" style="475" customWidth="1"/>
    <col min="11773" max="12022" width="9.140625" style="475"/>
    <col min="12023" max="12023" width="2.7109375" style="475" customWidth="1"/>
    <col min="12024" max="12024" width="3.28515625" style="475" customWidth="1"/>
    <col min="12025" max="12025" width="2.5703125" style="475" customWidth="1"/>
    <col min="12026" max="12026" width="4.7109375" style="475" customWidth="1"/>
    <col min="12027" max="12027" width="5.140625" style="475" customWidth="1"/>
    <col min="12028" max="12028" width="5" style="475" customWidth="1"/>
    <col min="12029" max="12278" width="9.140625" style="475"/>
    <col min="12279" max="12279" width="2.7109375" style="475" customWidth="1"/>
    <col min="12280" max="12280" width="3.28515625" style="475" customWidth="1"/>
    <col min="12281" max="12281" width="2.5703125" style="475" customWidth="1"/>
    <col min="12282" max="12282" width="4.7109375" style="475" customWidth="1"/>
    <col min="12283" max="12283" width="5.140625" style="475" customWidth="1"/>
    <col min="12284" max="12284" width="5" style="475" customWidth="1"/>
    <col min="12285" max="12534" width="9.140625" style="475"/>
    <col min="12535" max="12535" width="2.7109375" style="475" customWidth="1"/>
    <col min="12536" max="12536" width="3.28515625" style="475" customWidth="1"/>
    <col min="12537" max="12537" width="2.5703125" style="475" customWidth="1"/>
    <col min="12538" max="12538" width="4.7109375" style="475" customWidth="1"/>
    <col min="12539" max="12539" width="5.140625" style="475" customWidth="1"/>
    <col min="12540" max="12540" width="5" style="475" customWidth="1"/>
    <col min="12541" max="12790" width="9.140625" style="475"/>
    <col min="12791" max="12791" width="2.7109375" style="475" customWidth="1"/>
    <col min="12792" max="12792" width="3.28515625" style="475" customWidth="1"/>
    <col min="12793" max="12793" width="2.5703125" style="475" customWidth="1"/>
    <col min="12794" max="12794" width="4.7109375" style="475" customWidth="1"/>
    <col min="12795" max="12795" width="5.140625" style="475" customWidth="1"/>
    <col min="12796" max="12796" width="5" style="475" customWidth="1"/>
    <col min="12797" max="13046" width="9.140625" style="475"/>
    <col min="13047" max="13047" width="2.7109375" style="475" customWidth="1"/>
    <col min="13048" max="13048" width="3.28515625" style="475" customWidth="1"/>
    <col min="13049" max="13049" width="2.5703125" style="475" customWidth="1"/>
    <col min="13050" max="13050" width="4.7109375" style="475" customWidth="1"/>
    <col min="13051" max="13051" width="5.140625" style="475" customWidth="1"/>
    <col min="13052" max="13052" width="5" style="475" customWidth="1"/>
    <col min="13053" max="13302" width="9.140625" style="475"/>
    <col min="13303" max="13303" width="2.7109375" style="475" customWidth="1"/>
    <col min="13304" max="13304" width="3.28515625" style="475" customWidth="1"/>
    <col min="13305" max="13305" width="2.5703125" style="475" customWidth="1"/>
    <col min="13306" max="13306" width="4.7109375" style="475" customWidth="1"/>
    <col min="13307" max="13307" width="5.140625" style="475" customWidth="1"/>
    <col min="13308" max="13308" width="5" style="475" customWidth="1"/>
    <col min="13309" max="13558" width="9.140625" style="475"/>
    <col min="13559" max="13559" width="2.7109375" style="475" customWidth="1"/>
    <col min="13560" max="13560" width="3.28515625" style="475" customWidth="1"/>
    <col min="13561" max="13561" width="2.5703125" style="475" customWidth="1"/>
    <col min="13562" max="13562" width="4.7109375" style="475" customWidth="1"/>
    <col min="13563" max="13563" width="5.140625" style="475" customWidth="1"/>
    <col min="13564" max="13564" width="5" style="475" customWidth="1"/>
    <col min="13565" max="13814" width="9.140625" style="475"/>
    <col min="13815" max="13815" width="2.7109375" style="475" customWidth="1"/>
    <col min="13816" max="13816" width="3.28515625" style="475" customWidth="1"/>
    <col min="13817" max="13817" width="2.5703125" style="475" customWidth="1"/>
    <col min="13818" max="13818" width="4.7109375" style="475" customWidth="1"/>
    <col min="13819" max="13819" width="5.140625" style="475" customWidth="1"/>
    <col min="13820" max="13820" width="5" style="475" customWidth="1"/>
    <col min="13821" max="14070" width="9.140625" style="475"/>
    <col min="14071" max="14071" width="2.7109375" style="475" customWidth="1"/>
    <col min="14072" max="14072" width="3.28515625" style="475" customWidth="1"/>
    <col min="14073" max="14073" width="2.5703125" style="475" customWidth="1"/>
    <col min="14074" max="14074" width="4.7109375" style="475" customWidth="1"/>
    <col min="14075" max="14075" width="5.140625" style="475" customWidth="1"/>
    <col min="14076" max="14076" width="5" style="475" customWidth="1"/>
    <col min="14077" max="14326" width="9.140625" style="475"/>
    <col min="14327" max="14327" width="2.7109375" style="475" customWidth="1"/>
    <col min="14328" max="14328" width="3.28515625" style="475" customWidth="1"/>
    <col min="14329" max="14329" width="2.5703125" style="475" customWidth="1"/>
    <col min="14330" max="14330" width="4.7109375" style="475" customWidth="1"/>
    <col min="14331" max="14331" width="5.140625" style="475" customWidth="1"/>
    <col min="14332" max="14332" width="5" style="475" customWidth="1"/>
    <col min="14333" max="14582" width="9.140625" style="475"/>
    <col min="14583" max="14583" width="2.7109375" style="475" customWidth="1"/>
    <col min="14584" max="14584" width="3.28515625" style="475" customWidth="1"/>
    <col min="14585" max="14585" width="2.5703125" style="475" customWidth="1"/>
    <col min="14586" max="14586" width="4.7109375" style="475" customWidth="1"/>
    <col min="14587" max="14587" width="5.140625" style="475" customWidth="1"/>
    <col min="14588" max="14588" width="5" style="475" customWidth="1"/>
    <col min="14589" max="14838" width="9.140625" style="475"/>
    <col min="14839" max="14839" width="2.7109375" style="475" customWidth="1"/>
    <col min="14840" max="14840" width="3.28515625" style="475" customWidth="1"/>
    <col min="14841" max="14841" width="2.5703125" style="475" customWidth="1"/>
    <col min="14842" max="14842" width="4.7109375" style="475" customWidth="1"/>
    <col min="14843" max="14843" width="5.140625" style="475" customWidth="1"/>
    <col min="14844" max="14844" width="5" style="475" customWidth="1"/>
    <col min="14845" max="15094" width="9.140625" style="475"/>
    <col min="15095" max="15095" width="2.7109375" style="475" customWidth="1"/>
    <col min="15096" max="15096" width="3.28515625" style="475" customWidth="1"/>
    <col min="15097" max="15097" width="2.5703125" style="475" customWidth="1"/>
    <col min="15098" max="15098" width="4.7109375" style="475" customWidth="1"/>
    <col min="15099" max="15099" width="5.140625" style="475" customWidth="1"/>
    <col min="15100" max="15100" width="5" style="475" customWidth="1"/>
    <col min="15101" max="15350" width="9.140625" style="475"/>
    <col min="15351" max="15351" width="2.7109375" style="475" customWidth="1"/>
    <col min="15352" max="15352" width="3.28515625" style="475" customWidth="1"/>
    <col min="15353" max="15353" width="2.5703125" style="475" customWidth="1"/>
    <col min="15354" max="15354" width="4.7109375" style="475" customWidth="1"/>
    <col min="15355" max="15355" width="5.140625" style="475" customWidth="1"/>
    <col min="15356" max="15356" width="5" style="475" customWidth="1"/>
    <col min="15357" max="15606" width="9.140625" style="475"/>
    <col min="15607" max="15607" width="2.7109375" style="475" customWidth="1"/>
    <col min="15608" max="15608" width="3.28515625" style="475" customWidth="1"/>
    <col min="15609" max="15609" width="2.5703125" style="475" customWidth="1"/>
    <col min="15610" max="15610" width="4.7109375" style="475" customWidth="1"/>
    <col min="15611" max="15611" width="5.140625" style="475" customWidth="1"/>
    <col min="15612" max="15612" width="5" style="475" customWidth="1"/>
    <col min="15613" max="15862" width="9.140625" style="475"/>
    <col min="15863" max="15863" width="2.7109375" style="475" customWidth="1"/>
    <col min="15864" max="15864" width="3.28515625" style="475" customWidth="1"/>
    <col min="15865" max="15865" width="2.5703125" style="475" customWidth="1"/>
    <col min="15866" max="15866" width="4.7109375" style="475" customWidth="1"/>
    <col min="15867" max="15867" width="5.140625" style="475" customWidth="1"/>
    <col min="15868" max="15868" width="5" style="475" customWidth="1"/>
    <col min="15869" max="16118" width="9.140625" style="475"/>
    <col min="16119" max="16119" width="2.7109375" style="475" customWidth="1"/>
    <col min="16120" max="16120" width="3.28515625" style="475" customWidth="1"/>
    <col min="16121" max="16121" width="2.5703125" style="475" customWidth="1"/>
    <col min="16122" max="16122" width="4.7109375" style="475" customWidth="1"/>
    <col min="16123" max="16123" width="5.140625" style="475" customWidth="1"/>
    <col min="16124" max="16124" width="5" style="475" customWidth="1"/>
    <col min="16125" max="16378" width="9.140625" style="475"/>
    <col min="16379" max="16384" width="8.7109375" style="475" customWidth="1"/>
  </cols>
  <sheetData>
    <row r="1" spans="1:7" ht="15.75">
      <c r="B1" s="488"/>
      <c r="C1" s="488"/>
      <c r="D1" s="488"/>
      <c r="E1" s="488"/>
      <c r="F1" s="489"/>
      <c r="G1" s="490"/>
    </row>
    <row r="2" spans="1:7" ht="15" customHeight="1">
      <c r="A2" s="1237" t="s">
        <v>1154</v>
      </c>
      <c r="B2" s="1237"/>
      <c r="C2" s="1237"/>
      <c r="D2" s="1237"/>
      <c r="E2" s="1237"/>
      <c r="F2" s="1237"/>
      <c r="G2" s="1237"/>
    </row>
    <row r="3" spans="1:7" ht="15" customHeight="1">
      <c r="A3" s="1238" t="s">
        <v>1043</v>
      </c>
      <c r="B3" s="1238"/>
      <c r="C3" s="1238"/>
      <c r="D3" s="1238"/>
      <c r="E3" s="1238"/>
      <c r="F3" s="1238"/>
      <c r="G3" s="1238"/>
    </row>
    <row r="4" spans="1:7" ht="15" customHeight="1">
      <c r="A4" s="1237" t="s">
        <v>1005</v>
      </c>
      <c r="B4" s="1237"/>
      <c r="C4" s="1237"/>
      <c r="D4" s="1237"/>
      <c r="E4" s="1237"/>
      <c r="F4" s="1237"/>
      <c r="G4" s="1237"/>
    </row>
    <row r="5" spans="1:7" ht="14.25">
      <c r="B5" s="536"/>
      <c r="C5" s="536"/>
      <c r="D5" s="536"/>
      <c r="E5" s="536"/>
      <c r="F5" s="536"/>
      <c r="G5" s="536"/>
    </row>
    <row r="6" spans="1:7" ht="15.75" customHeight="1">
      <c r="A6" s="1254" t="s">
        <v>1046</v>
      </c>
      <c r="B6" s="1254"/>
      <c r="C6" s="1254"/>
      <c r="D6" s="1254"/>
      <c r="E6" s="1254"/>
      <c r="F6" s="1254"/>
      <c r="G6" s="1254"/>
    </row>
    <row r="7" spans="1:7" ht="18.75" customHeight="1">
      <c r="B7" s="491"/>
      <c r="C7" s="491"/>
      <c r="D7" s="491"/>
      <c r="E7" s="491"/>
      <c r="F7" s="491"/>
      <c r="G7" s="491"/>
    </row>
    <row r="8" spans="1:7">
      <c r="B8" s="476"/>
      <c r="C8" s="476"/>
      <c r="D8" s="476"/>
      <c r="E8" s="476"/>
      <c r="F8" s="476"/>
      <c r="G8" s="492"/>
    </row>
    <row r="9" spans="1:7" ht="16.5" customHeight="1">
      <c r="A9" s="1253" t="s">
        <v>913</v>
      </c>
      <c r="B9" s="1253" t="s">
        <v>1047</v>
      </c>
      <c r="C9" s="1253"/>
      <c r="D9" s="1253" t="s">
        <v>1050</v>
      </c>
      <c r="E9" s="1249" t="s">
        <v>1210</v>
      </c>
      <c r="F9" s="1249" t="s">
        <v>1209</v>
      </c>
      <c r="G9" s="1253" t="s">
        <v>1212</v>
      </c>
    </row>
    <row r="10" spans="1:7" ht="82.5" customHeight="1">
      <c r="A10" s="1253"/>
      <c r="B10" s="537" t="s">
        <v>1048</v>
      </c>
      <c r="C10" s="537" t="s">
        <v>1049</v>
      </c>
      <c r="D10" s="1253"/>
      <c r="E10" s="1249"/>
      <c r="F10" s="1249"/>
      <c r="G10" s="1253"/>
    </row>
    <row r="11" spans="1:7">
      <c r="A11" s="493">
        <v>1</v>
      </c>
      <c r="B11" s="493">
        <v>2</v>
      </c>
      <c r="C11" s="493">
        <v>3</v>
      </c>
      <c r="D11" s="493">
        <v>4</v>
      </c>
      <c r="E11" s="493">
        <v>5</v>
      </c>
      <c r="F11" s="493">
        <v>6</v>
      </c>
      <c r="G11" s="493" t="s">
        <v>1214</v>
      </c>
    </row>
    <row r="12" spans="1:7" ht="15.75">
      <c r="A12" s="643" t="s">
        <v>695</v>
      </c>
      <c r="B12" s="484"/>
      <c r="C12" s="642">
        <v>65570710.799999997</v>
      </c>
      <c r="D12" s="642">
        <v>1.5</v>
      </c>
      <c r="E12" s="642">
        <v>0</v>
      </c>
      <c r="F12" s="642">
        <v>0</v>
      </c>
      <c r="G12" s="641">
        <f>C12*D12/100</f>
        <v>983560.66</v>
      </c>
    </row>
    <row r="13" spans="1:7" ht="15.75" hidden="1">
      <c r="A13" s="643"/>
      <c r="B13" s="484"/>
      <c r="C13" s="642"/>
      <c r="D13" s="642">
        <v>1.5</v>
      </c>
      <c r="E13" s="642"/>
      <c r="F13" s="642"/>
      <c r="G13" s="641">
        <f>C13*D13/100</f>
        <v>0</v>
      </c>
    </row>
    <row r="14" spans="1:7" ht="15.75" hidden="1">
      <c r="A14" s="643"/>
      <c r="B14" s="484"/>
      <c r="C14" s="642"/>
      <c r="D14" s="642">
        <v>1.5</v>
      </c>
      <c r="E14" s="642"/>
      <c r="F14" s="642"/>
      <c r="G14" s="641">
        <f>C14*D14/100</f>
        <v>0</v>
      </c>
    </row>
    <row r="15" spans="1:7" ht="15.75">
      <c r="A15" s="495" t="s">
        <v>1053</v>
      </c>
      <c r="B15" s="495"/>
      <c r="C15" s="639">
        <f>SUM(C12:C14)</f>
        <v>65570710.799999997</v>
      </c>
      <c r="D15" s="640"/>
      <c r="E15" s="639">
        <f>SUM(E12:E14)</f>
        <v>0</v>
      </c>
      <c r="F15" s="639">
        <f>SUM(F12:F14)</f>
        <v>0</v>
      </c>
      <c r="G15" s="639">
        <f>SUM(G12:G14)</f>
        <v>983560.66</v>
      </c>
    </row>
    <row r="16" spans="1:7" ht="15.75">
      <c r="A16" s="643" t="s">
        <v>1208</v>
      </c>
      <c r="B16" s="484" t="s">
        <v>1051</v>
      </c>
      <c r="C16" s="642">
        <v>61803025.200000003</v>
      </c>
      <c r="D16" s="642">
        <v>1.5</v>
      </c>
      <c r="E16" s="642">
        <v>927045.38</v>
      </c>
      <c r="F16" s="642">
        <v>927045.38</v>
      </c>
      <c r="G16" s="641">
        <f>C16*D16/100</f>
        <v>927045.38</v>
      </c>
    </row>
    <row r="17" spans="1:7" ht="15.75">
      <c r="A17" s="643" t="s">
        <v>1208</v>
      </c>
      <c r="B17" s="484" t="s">
        <v>1052</v>
      </c>
      <c r="C17" s="642">
        <v>11721099.960000001</v>
      </c>
      <c r="D17" s="642">
        <v>1.5</v>
      </c>
      <c r="E17" s="642">
        <v>175816.5</v>
      </c>
      <c r="F17" s="642">
        <v>175816.5</v>
      </c>
      <c r="G17" s="641">
        <f>C17*D17/100</f>
        <v>175816.5</v>
      </c>
    </row>
    <row r="18" spans="1:7" ht="15.75">
      <c r="A18" s="643" t="s">
        <v>1208</v>
      </c>
      <c r="B18" s="484" t="s">
        <v>1207</v>
      </c>
      <c r="C18" s="642">
        <v>16724700.720000001</v>
      </c>
      <c r="D18" s="642">
        <v>1.5</v>
      </c>
      <c r="E18" s="642">
        <v>250870.51</v>
      </c>
      <c r="F18" s="642">
        <v>250870.51</v>
      </c>
      <c r="G18" s="641">
        <f>C18*D18/100</f>
        <v>250870.51</v>
      </c>
    </row>
    <row r="19" spans="1:7" ht="15.75">
      <c r="A19" s="495" t="s">
        <v>1053</v>
      </c>
      <c r="B19" s="495"/>
      <c r="C19" s="639">
        <f>SUM(C16:C18)</f>
        <v>90248825.879999995</v>
      </c>
      <c r="D19" s="640"/>
      <c r="E19" s="639">
        <f>SUM(E16:E18)</f>
        <v>1353732.39</v>
      </c>
      <c r="F19" s="639">
        <f>SUM(F16:F18)</f>
        <v>1353732.39</v>
      </c>
      <c r="G19" s="639">
        <f>SUM(G16:G18)</f>
        <v>1353732.39</v>
      </c>
    </row>
    <row r="20" spans="1:7" ht="15.75">
      <c r="A20" s="643" t="s">
        <v>697</v>
      </c>
      <c r="B20" s="484" t="s">
        <v>1054</v>
      </c>
      <c r="C20" s="642">
        <v>63965214</v>
      </c>
      <c r="D20" s="642">
        <v>1.5</v>
      </c>
      <c r="E20" s="642">
        <v>799598.5</v>
      </c>
      <c r="F20" s="642">
        <v>959478</v>
      </c>
      <c r="G20" s="641">
        <f>C20*D20/100</f>
        <v>959478.21</v>
      </c>
    </row>
    <row r="21" spans="1:7" ht="15.75">
      <c r="A21" s="666" t="s">
        <v>1053</v>
      </c>
      <c r="B21" s="665"/>
      <c r="C21" s="664">
        <f>C20</f>
        <v>63965214</v>
      </c>
      <c r="D21" s="664"/>
      <c r="E21" s="664">
        <f>E20</f>
        <v>799598.5</v>
      </c>
      <c r="F21" s="664">
        <f>F20</f>
        <v>959478</v>
      </c>
      <c r="G21" s="641">
        <f>G20</f>
        <v>959478.21</v>
      </c>
    </row>
    <row r="22" spans="1:7" ht="15.75">
      <c r="A22" s="643" t="s">
        <v>698</v>
      </c>
      <c r="B22" s="484"/>
      <c r="C22" s="642">
        <v>181002844.56</v>
      </c>
      <c r="D22" s="642">
        <v>1.5</v>
      </c>
      <c r="E22" s="642"/>
      <c r="F22" s="642"/>
      <c r="G22" s="641">
        <f>C22*D22/100</f>
        <v>2715042.67</v>
      </c>
    </row>
    <row r="23" spans="1:7" ht="15.75" hidden="1">
      <c r="A23" s="643"/>
      <c r="B23" s="484"/>
      <c r="C23" s="642"/>
      <c r="D23" s="642">
        <v>1.5</v>
      </c>
      <c r="E23" s="642"/>
      <c r="F23" s="642"/>
      <c r="G23" s="641">
        <f>C23*D23/100</f>
        <v>0</v>
      </c>
    </row>
    <row r="24" spans="1:7" ht="15.75" hidden="1">
      <c r="A24" s="643"/>
      <c r="B24" s="484"/>
      <c r="C24" s="642"/>
      <c r="D24" s="642">
        <v>1.5</v>
      </c>
      <c r="E24" s="642"/>
      <c r="F24" s="642"/>
      <c r="G24" s="641">
        <f>C24*D24/100</f>
        <v>0</v>
      </c>
    </row>
    <row r="25" spans="1:7" ht="15.75">
      <c r="A25" s="495" t="s">
        <v>1053</v>
      </c>
      <c r="B25" s="495"/>
      <c r="C25" s="639">
        <f>SUM(C22:C24)</f>
        <v>181002844.56</v>
      </c>
      <c r="D25" s="640"/>
      <c r="E25" s="639">
        <f>SUM(E22:E24)</f>
        <v>0</v>
      </c>
      <c r="F25" s="639">
        <f>SUM(F22:F24)</f>
        <v>0</v>
      </c>
      <c r="G25" s="639"/>
    </row>
    <row r="26" spans="1:7" ht="15.75">
      <c r="A26" s="643" t="s">
        <v>699</v>
      </c>
      <c r="B26" s="484" t="s">
        <v>1055</v>
      </c>
      <c r="C26" s="642">
        <v>54303928.25</v>
      </c>
      <c r="D26" s="642">
        <v>1.5</v>
      </c>
      <c r="E26" s="642">
        <v>610920</v>
      </c>
      <c r="F26" s="642">
        <v>814560</v>
      </c>
      <c r="G26" s="641">
        <f>C26*D26/100</f>
        <v>814558.92</v>
      </c>
    </row>
    <row r="27" spans="1:7" ht="15.75" hidden="1">
      <c r="A27" s="643"/>
      <c r="B27" s="484"/>
      <c r="C27" s="642"/>
      <c r="D27" s="642">
        <v>1.5</v>
      </c>
      <c r="E27" s="642"/>
      <c r="F27" s="642"/>
      <c r="G27" s="641">
        <f>C27*D27/100</f>
        <v>0</v>
      </c>
    </row>
    <row r="28" spans="1:7" ht="15.75" hidden="1">
      <c r="A28" s="643"/>
      <c r="B28" s="484"/>
      <c r="C28" s="642"/>
      <c r="D28" s="642">
        <v>1.5</v>
      </c>
      <c r="E28" s="642"/>
      <c r="F28" s="642"/>
      <c r="G28" s="641">
        <f>C28*D28/100</f>
        <v>0</v>
      </c>
    </row>
    <row r="29" spans="1:7" ht="15.75">
      <c r="A29" s="495" t="s">
        <v>1053</v>
      </c>
      <c r="B29" s="495"/>
      <c r="C29" s="639">
        <f>SUM(C26:C28)</f>
        <v>54303928.25</v>
      </c>
      <c r="D29" s="640"/>
      <c r="E29" s="639">
        <f>SUM(E26:E28)</f>
        <v>610920</v>
      </c>
      <c r="F29" s="639">
        <f>SUM(F26:F28)</f>
        <v>814560</v>
      </c>
      <c r="G29" s="639">
        <f>SUM(G26:G28)</f>
        <v>814558.92</v>
      </c>
    </row>
    <row r="30" spans="1:7" ht="15.75">
      <c r="A30" s="643" t="s">
        <v>1007</v>
      </c>
      <c r="B30" s="484" t="s">
        <v>1206</v>
      </c>
      <c r="C30" s="642">
        <v>18780298.16</v>
      </c>
      <c r="D30" s="642">
        <v>1.5</v>
      </c>
      <c r="E30" s="642">
        <v>0</v>
      </c>
      <c r="F30" s="642">
        <v>140852.24</v>
      </c>
      <c r="G30" s="641">
        <f>C30*D30/100</f>
        <v>281704.46999999997</v>
      </c>
    </row>
    <row r="31" spans="1:7" ht="15.75" hidden="1">
      <c r="A31" s="643"/>
      <c r="B31" s="484"/>
      <c r="C31" s="642"/>
      <c r="D31" s="642">
        <v>1.5</v>
      </c>
      <c r="E31" s="642"/>
      <c r="F31" s="642"/>
      <c r="G31" s="641">
        <f>C31*D31/100</f>
        <v>0</v>
      </c>
    </row>
    <row r="32" spans="1:7" ht="15.75" hidden="1">
      <c r="A32" s="643"/>
      <c r="B32" s="484"/>
      <c r="C32" s="642"/>
      <c r="D32" s="642">
        <v>1.5</v>
      </c>
      <c r="E32" s="642"/>
      <c r="F32" s="642"/>
      <c r="G32" s="641">
        <f>C32*D32/100</f>
        <v>0</v>
      </c>
    </row>
    <row r="33" spans="1:7" ht="15.75">
      <c r="A33" s="495" t="s">
        <v>1053</v>
      </c>
      <c r="B33" s="495"/>
      <c r="C33" s="639">
        <f>SUM(C30:C32)</f>
        <v>18780298.16</v>
      </c>
      <c r="D33" s="640"/>
      <c r="E33" s="639">
        <f>SUM(E30:E32)</f>
        <v>0</v>
      </c>
      <c r="F33" s="639">
        <f>SUM(F30:F32)</f>
        <v>140852.24</v>
      </c>
      <c r="G33" s="639">
        <f>SUM(G30:G32)</f>
        <v>281704.46999999997</v>
      </c>
    </row>
    <row r="34" spans="1:7" ht="15.75">
      <c r="A34" s="643" t="s">
        <v>701</v>
      </c>
      <c r="B34" s="484" t="s">
        <v>1056</v>
      </c>
      <c r="C34" s="642">
        <v>8511352.1999999993</v>
      </c>
      <c r="D34" s="642">
        <v>1.5</v>
      </c>
      <c r="E34" s="642">
        <v>127670</v>
      </c>
      <c r="F34" s="642">
        <v>127670</v>
      </c>
      <c r="G34" s="641">
        <f>C34*D34/100</f>
        <v>127670.28</v>
      </c>
    </row>
    <row r="35" spans="1:7" ht="15.75" hidden="1">
      <c r="A35" s="643"/>
      <c r="B35" s="484"/>
      <c r="C35" s="642"/>
      <c r="D35" s="642">
        <v>1.5</v>
      </c>
      <c r="E35" s="642"/>
      <c r="F35" s="642"/>
      <c r="G35" s="641">
        <f>C35*D35/100</f>
        <v>0</v>
      </c>
    </row>
    <row r="36" spans="1:7" ht="15.75" hidden="1">
      <c r="A36" s="643"/>
      <c r="B36" s="484"/>
      <c r="C36" s="642"/>
      <c r="D36" s="642">
        <v>1.5</v>
      </c>
      <c r="E36" s="642"/>
      <c r="F36" s="642"/>
      <c r="G36" s="641">
        <f>C36*D36/100</f>
        <v>0</v>
      </c>
    </row>
    <row r="37" spans="1:7" ht="15.75">
      <c r="A37" s="495" t="s">
        <v>1053</v>
      </c>
      <c r="B37" s="495"/>
      <c r="C37" s="639">
        <f>SUM(C34:C36)</f>
        <v>8511352.1999999993</v>
      </c>
      <c r="D37" s="640"/>
      <c r="E37" s="639">
        <f>SUM(E34:E36)</f>
        <v>127670</v>
      </c>
      <c r="F37" s="639">
        <f>SUM(F34:F36)</f>
        <v>127670</v>
      </c>
      <c r="G37" s="639">
        <f>SUM(G34:G36)</f>
        <v>127670.28</v>
      </c>
    </row>
    <row r="38" spans="1:7" ht="15.75">
      <c r="A38" s="643" t="s">
        <v>702</v>
      </c>
      <c r="B38" s="484" t="s">
        <v>1205</v>
      </c>
      <c r="C38" s="642">
        <v>40793098.5</v>
      </c>
      <c r="D38" s="642">
        <v>1.5</v>
      </c>
      <c r="E38" s="642">
        <v>611896</v>
      </c>
      <c r="F38" s="642">
        <v>611896</v>
      </c>
      <c r="G38" s="641">
        <f>C38*D38/100</f>
        <v>611896.48</v>
      </c>
    </row>
    <row r="39" spans="1:7" ht="15.75" hidden="1">
      <c r="A39" s="643"/>
      <c r="B39" s="484"/>
      <c r="C39" s="642"/>
      <c r="D39" s="642">
        <v>1.5</v>
      </c>
      <c r="E39" s="642"/>
      <c r="F39" s="642"/>
      <c r="G39" s="641">
        <f>C39*D39/100</f>
        <v>0</v>
      </c>
    </row>
    <row r="40" spans="1:7" ht="15.75" hidden="1">
      <c r="A40" s="643"/>
      <c r="B40" s="484"/>
      <c r="C40" s="642"/>
      <c r="D40" s="642">
        <v>1.5</v>
      </c>
      <c r="E40" s="642"/>
      <c r="F40" s="642"/>
      <c r="G40" s="641">
        <f>C40*D40/100</f>
        <v>0</v>
      </c>
    </row>
    <row r="41" spans="1:7" ht="15.75">
      <c r="A41" s="495" t="s">
        <v>1053</v>
      </c>
      <c r="B41" s="495"/>
      <c r="C41" s="639">
        <f>SUM(C38:C40)</f>
        <v>40793098.5</v>
      </c>
      <c r="D41" s="640"/>
      <c r="E41" s="639">
        <f>SUM(E38:E40)</f>
        <v>611896</v>
      </c>
      <c r="F41" s="639">
        <f>SUM(F38:F40)</f>
        <v>611896</v>
      </c>
      <c r="G41" s="639">
        <f>SUM(G38:G40)</f>
        <v>611896.48</v>
      </c>
    </row>
    <row r="42" spans="1:7" ht="15.75">
      <c r="A42" s="643" t="s">
        <v>1163</v>
      </c>
      <c r="B42" s="663" t="s">
        <v>1193</v>
      </c>
      <c r="C42" s="662">
        <v>26135094</v>
      </c>
      <c r="D42" s="642">
        <v>1.5</v>
      </c>
      <c r="E42" s="642" t="s">
        <v>1204</v>
      </c>
      <c r="F42" s="642" t="s">
        <v>1204</v>
      </c>
      <c r="G42" s="641">
        <f>C42*D42/100</f>
        <v>392026.41</v>
      </c>
    </row>
    <row r="43" spans="1:7" ht="15.75" hidden="1">
      <c r="A43" s="643"/>
      <c r="B43" s="484"/>
      <c r="C43" s="642"/>
      <c r="D43" s="642">
        <v>1.5</v>
      </c>
      <c r="E43" s="642"/>
      <c r="F43" s="642"/>
      <c r="G43" s="641">
        <f>C43*D43/100</f>
        <v>0</v>
      </c>
    </row>
    <row r="44" spans="1:7" ht="15.75" hidden="1">
      <c r="A44" s="643"/>
      <c r="B44" s="484"/>
      <c r="C44" s="642"/>
      <c r="D44" s="642">
        <v>1.5</v>
      </c>
      <c r="E44" s="642"/>
      <c r="F44" s="642"/>
      <c r="G44" s="641">
        <f>C44*D44/100</f>
        <v>0</v>
      </c>
    </row>
    <row r="45" spans="1:7" ht="15.75">
      <c r="A45" s="495" t="s">
        <v>1053</v>
      </c>
      <c r="B45" s="495"/>
      <c r="C45" s="639">
        <f>SUM(C42:C44)</f>
        <v>26135094</v>
      </c>
      <c r="D45" s="640"/>
      <c r="E45" s="639">
        <f>SUM(E42:E44)</f>
        <v>0</v>
      </c>
      <c r="F45" s="639">
        <f>SUM(F42:F44)</f>
        <v>0</v>
      </c>
      <c r="G45" s="639">
        <f>SUM(G42:G44)</f>
        <v>392026.41</v>
      </c>
    </row>
    <row r="46" spans="1:7" ht="15.75">
      <c r="A46" s="643" t="s">
        <v>792</v>
      </c>
      <c r="B46" s="642" t="s">
        <v>1203</v>
      </c>
      <c r="C46" s="642">
        <v>31916251</v>
      </c>
      <c r="D46" s="642">
        <v>1.5</v>
      </c>
      <c r="E46" s="642">
        <v>478744</v>
      </c>
      <c r="F46" s="642">
        <v>478744</v>
      </c>
      <c r="G46" s="641">
        <f>C46*D46/100</f>
        <v>478743.77</v>
      </c>
    </row>
    <row r="47" spans="1:7" ht="15.75">
      <c r="A47" s="643"/>
      <c r="B47" s="642" t="s">
        <v>1202</v>
      </c>
      <c r="C47" s="642">
        <v>30663641.600000001</v>
      </c>
      <c r="D47" s="642">
        <v>1.5</v>
      </c>
      <c r="E47" s="642">
        <v>459955</v>
      </c>
      <c r="F47" s="642">
        <v>459955</v>
      </c>
      <c r="G47" s="641">
        <f>C47*D47/100</f>
        <v>459954.62</v>
      </c>
    </row>
    <row r="48" spans="1:7" ht="15.75" hidden="1">
      <c r="A48" s="643"/>
      <c r="B48" s="484"/>
      <c r="C48" s="642"/>
      <c r="D48" s="642">
        <v>1.5</v>
      </c>
      <c r="E48" s="642"/>
      <c r="F48" s="642"/>
      <c r="G48" s="641">
        <f>C48*D48/100</f>
        <v>0</v>
      </c>
    </row>
    <row r="49" spans="1:7" ht="15.75">
      <c r="A49" s="495" t="s">
        <v>1053</v>
      </c>
      <c r="B49" s="495"/>
      <c r="C49" s="639">
        <f>SUM(C46:C48)</f>
        <v>62579892.600000001</v>
      </c>
      <c r="D49" s="640"/>
      <c r="E49" s="639">
        <f>SUM(E46:E48)</f>
        <v>938699</v>
      </c>
      <c r="F49" s="639">
        <f>SUM(F46:F48)</f>
        <v>938699</v>
      </c>
      <c r="G49" s="639">
        <f>SUM(G46:G48)</f>
        <v>938698.39</v>
      </c>
    </row>
    <row r="50" spans="1:7" ht="15.75">
      <c r="A50" s="643" t="s">
        <v>705</v>
      </c>
      <c r="B50" s="484" t="s">
        <v>1058</v>
      </c>
      <c r="C50" s="642">
        <v>39088289</v>
      </c>
      <c r="D50" s="642">
        <v>1.5</v>
      </c>
      <c r="E50" s="642">
        <v>586324</v>
      </c>
      <c r="F50" s="642">
        <v>586324</v>
      </c>
      <c r="G50" s="641">
        <f>C50*D50/100</f>
        <v>586324.34</v>
      </c>
    </row>
    <row r="51" spans="1:7" ht="15.75">
      <c r="A51" s="643" t="s">
        <v>705</v>
      </c>
      <c r="B51" s="484" t="s">
        <v>1057</v>
      </c>
      <c r="C51" s="642">
        <v>29912228</v>
      </c>
      <c r="D51" s="642">
        <v>1.5</v>
      </c>
      <c r="E51" s="642">
        <v>448683</v>
      </c>
      <c r="F51" s="642">
        <v>448683</v>
      </c>
      <c r="G51" s="641">
        <f>C51*D51/100</f>
        <v>448683.42</v>
      </c>
    </row>
    <row r="52" spans="1:7" ht="15.75">
      <c r="A52" s="643"/>
      <c r="B52" s="484"/>
      <c r="C52" s="642"/>
      <c r="D52" s="642">
        <v>1.5</v>
      </c>
      <c r="E52" s="642"/>
      <c r="F52" s="642"/>
      <c r="G52" s="641">
        <f>C52*D52/100</f>
        <v>0</v>
      </c>
    </row>
    <row r="53" spans="1:7" ht="15.75">
      <c r="A53" s="495" t="s">
        <v>1053</v>
      </c>
      <c r="B53" s="495"/>
      <c r="C53" s="639">
        <f>SUM(C50:C52)</f>
        <v>69000517</v>
      </c>
      <c r="D53" s="640"/>
      <c r="E53" s="639">
        <f>SUM(E50:E52)</f>
        <v>1035007</v>
      </c>
      <c r="F53" s="639">
        <f>SUM(F50:F52)</f>
        <v>1035007</v>
      </c>
      <c r="G53" s="639">
        <f>SUM(G50:G52)</f>
        <v>1035007.76</v>
      </c>
    </row>
    <row r="54" spans="1:7" ht="15.75">
      <c r="A54" s="643" t="s">
        <v>706</v>
      </c>
      <c r="B54" s="484" t="s">
        <v>1059</v>
      </c>
      <c r="C54" s="642">
        <v>23020226.100000001</v>
      </c>
      <c r="D54" s="642">
        <v>1.5</v>
      </c>
      <c r="E54" s="482">
        <v>258978</v>
      </c>
      <c r="F54" s="482">
        <v>345303</v>
      </c>
      <c r="G54" s="641">
        <f>C54*D54/100</f>
        <v>345303.39</v>
      </c>
    </row>
    <row r="55" spans="1:7" ht="15.75" hidden="1">
      <c r="A55" s="643"/>
      <c r="B55" s="484"/>
      <c r="C55" s="642"/>
      <c r="D55" s="642">
        <v>1.5</v>
      </c>
      <c r="E55" s="642"/>
      <c r="F55" s="642"/>
      <c r="G55" s="641">
        <f>C55*D55/100</f>
        <v>0</v>
      </c>
    </row>
    <row r="56" spans="1:7" ht="15.75" hidden="1">
      <c r="A56" s="643"/>
      <c r="B56" s="484"/>
      <c r="C56" s="642"/>
      <c r="D56" s="642">
        <v>1.5</v>
      </c>
      <c r="E56" s="642"/>
      <c r="F56" s="642"/>
      <c r="G56" s="641">
        <f>C56*D56/100</f>
        <v>0</v>
      </c>
    </row>
    <row r="57" spans="1:7" ht="15.75">
      <c r="A57" s="495" t="s">
        <v>1053</v>
      </c>
      <c r="B57" s="495"/>
      <c r="C57" s="639">
        <f>SUM(C54:C56)</f>
        <v>23020226.100000001</v>
      </c>
      <c r="D57" s="640"/>
      <c r="E57" s="639">
        <f>SUM(E54:E56)</f>
        <v>258978</v>
      </c>
      <c r="F57" s="639">
        <f>SUM(F54:F56)</f>
        <v>345303</v>
      </c>
      <c r="G57" s="639">
        <f>SUM(G54:G56)</f>
        <v>345303.39</v>
      </c>
    </row>
    <row r="58" spans="1:7" ht="15.75">
      <c r="A58" s="660" t="s">
        <v>1201</v>
      </c>
      <c r="B58" s="661" t="s">
        <v>1060</v>
      </c>
      <c r="C58" s="658">
        <v>21874516.699999999</v>
      </c>
      <c r="D58" s="658">
        <v>1.5</v>
      </c>
      <c r="E58" s="658">
        <v>328118</v>
      </c>
      <c r="F58" s="658">
        <v>328120</v>
      </c>
      <c r="G58" s="655">
        <f>C58*D58/100</f>
        <v>328117.75</v>
      </c>
    </row>
    <row r="59" spans="1:7" ht="15.75" hidden="1">
      <c r="A59" s="660"/>
      <c r="B59" s="659"/>
      <c r="C59" s="658"/>
      <c r="D59" s="658">
        <v>1.5</v>
      </c>
      <c r="E59" s="658"/>
      <c r="F59" s="658"/>
      <c r="G59" s="655">
        <f>C59*D59/100</f>
        <v>0</v>
      </c>
    </row>
    <row r="60" spans="1:7" ht="15.75" hidden="1">
      <c r="A60" s="660"/>
      <c r="B60" s="659"/>
      <c r="C60" s="658"/>
      <c r="D60" s="658">
        <v>1.5</v>
      </c>
      <c r="E60" s="658"/>
      <c r="F60" s="658"/>
      <c r="G60" s="655">
        <f>C60*D60/100</f>
        <v>0</v>
      </c>
    </row>
    <row r="61" spans="1:7" ht="15.75">
      <c r="A61" s="657" t="s">
        <v>1053</v>
      </c>
      <c r="B61" s="657"/>
      <c r="C61" s="655">
        <f>SUM(C58:C60)</f>
        <v>21874516.699999999</v>
      </c>
      <c r="D61" s="656"/>
      <c r="E61" s="655">
        <f>SUM(E58:E60)</f>
        <v>328118</v>
      </c>
      <c r="F61" s="655">
        <f>SUM(F58:F60)</f>
        <v>328120</v>
      </c>
      <c r="G61" s="655">
        <f>SUM(G58:G60)</f>
        <v>328117.75</v>
      </c>
    </row>
    <row r="62" spans="1:7" ht="15.75">
      <c r="A62" s="643" t="s">
        <v>1008</v>
      </c>
      <c r="B62" s="484" t="s">
        <v>1200</v>
      </c>
      <c r="C62" s="642">
        <v>44373214</v>
      </c>
      <c r="D62" s="642">
        <v>1.5</v>
      </c>
      <c r="E62" s="642">
        <v>665598</v>
      </c>
      <c r="F62" s="642">
        <v>665598</v>
      </c>
      <c r="G62" s="641">
        <f>C62*D62/100</f>
        <v>665598.21</v>
      </c>
    </row>
    <row r="63" spans="1:7" ht="15.75" hidden="1">
      <c r="A63" s="643"/>
      <c r="B63" s="484"/>
      <c r="C63" s="642"/>
      <c r="D63" s="642">
        <v>1.5</v>
      </c>
      <c r="E63" s="642"/>
      <c r="F63" s="642"/>
      <c r="G63" s="641">
        <f>C63*D63/100</f>
        <v>0</v>
      </c>
    </row>
    <row r="64" spans="1:7" ht="15.75" hidden="1">
      <c r="A64" s="643"/>
      <c r="B64" s="484"/>
      <c r="C64" s="642"/>
      <c r="D64" s="642">
        <v>1.5</v>
      </c>
      <c r="E64" s="642"/>
      <c r="F64" s="642"/>
      <c r="G64" s="641">
        <f>C64*D64/100</f>
        <v>0</v>
      </c>
    </row>
    <row r="65" spans="1:7" ht="15.75">
      <c r="A65" s="495" t="s">
        <v>1053</v>
      </c>
      <c r="B65" s="495"/>
      <c r="C65" s="639">
        <f>SUM(C62:C64)</f>
        <v>44373214</v>
      </c>
      <c r="D65" s="640"/>
      <c r="E65" s="639">
        <f>SUM(E62:E64)</f>
        <v>665598</v>
      </c>
      <c r="F65" s="639">
        <f>SUM(F62:F64)</f>
        <v>665598</v>
      </c>
      <c r="G65" s="639">
        <f>SUM(G62:G64)</f>
        <v>665598.21</v>
      </c>
    </row>
    <row r="66" spans="1:7" ht="15.75">
      <c r="A66" s="654" t="s">
        <v>708</v>
      </c>
      <c r="B66" s="484" t="s">
        <v>1061</v>
      </c>
      <c r="C66" s="482">
        <v>56709802.469999999</v>
      </c>
      <c r="D66" s="642">
        <v>1.5</v>
      </c>
      <c r="E66" s="482">
        <v>637986</v>
      </c>
      <c r="F66" s="482">
        <v>850647</v>
      </c>
      <c r="G66" s="641">
        <f>C66*D66/100</f>
        <v>850647.04000000004</v>
      </c>
    </row>
    <row r="67" spans="1:7" ht="15.75" hidden="1">
      <c r="A67" s="643"/>
      <c r="B67" s="484"/>
      <c r="C67" s="642"/>
      <c r="D67" s="642">
        <v>1.5</v>
      </c>
      <c r="E67" s="642"/>
      <c r="F67" s="642"/>
      <c r="G67" s="641">
        <f>C67*D67/100</f>
        <v>0</v>
      </c>
    </row>
    <row r="68" spans="1:7" ht="15.75" hidden="1">
      <c r="A68" s="643"/>
      <c r="B68" s="484"/>
      <c r="C68" s="642"/>
      <c r="D68" s="642">
        <v>1.5</v>
      </c>
      <c r="E68" s="642"/>
      <c r="F68" s="642"/>
      <c r="G68" s="641">
        <f>C68*D68/100</f>
        <v>0</v>
      </c>
    </row>
    <row r="69" spans="1:7" ht="15.75">
      <c r="A69" s="495" t="s">
        <v>1053</v>
      </c>
      <c r="B69" s="495"/>
      <c r="C69" s="639">
        <f>SUM(C66:C68)</f>
        <v>56709802.469999999</v>
      </c>
      <c r="D69" s="640"/>
      <c r="E69" s="639">
        <f>SUM(E66:E68)</f>
        <v>637986</v>
      </c>
      <c r="F69" s="639">
        <f>SUM(F66:F68)</f>
        <v>850647</v>
      </c>
      <c r="G69" s="639">
        <f>SUM(G66:G68)</f>
        <v>850647.04000000004</v>
      </c>
    </row>
    <row r="70" spans="1:7" ht="15.75">
      <c r="A70" s="643" t="s">
        <v>1199</v>
      </c>
      <c r="B70" s="646" t="s">
        <v>1062</v>
      </c>
      <c r="C70" s="642">
        <v>19134235.039999999</v>
      </c>
      <c r="D70" s="642">
        <v>1.5</v>
      </c>
      <c r="E70" s="642">
        <v>286986</v>
      </c>
      <c r="F70" s="642">
        <v>286996</v>
      </c>
      <c r="G70" s="641">
        <f>C70*D70/100</f>
        <v>287013.53000000003</v>
      </c>
    </row>
    <row r="71" spans="1:7" ht="15.75" hidden="1">
      <c r="A71" s="643"/>
      <c r="B71" s="484"/>
      <c r="C71" s="642"/>
      <c r="D71" s="642">
        <v>1.5</v>
      </c>
      <c r="E71" s="642"/>
      <c r="F71" s="642"/>
      <c r="G71" s="641">
        <f>C71*D71/100</f>
        <v>0</v>
      </c>
    </row>
    <row r="72" spans="1:7" ht="15.75" hidden="1">
      <c r="A72" s="643"/>
      <c r="B72" s="484"/>
      <c r="C72" s="642"/>
      <c r="D72" s="642">
        <v>1.5</v>
      </c>
      <c r="E72" s="642"/>
      <c r="F72" s="642"/>
      <c r="G72" s="641">
        <f>C72*D72/100</f>
        <v>0</v>
      </c>
    </row>
    <row r="73" spans="1:7" ht="15.75">
      <c r="A73" s="495" t="s">
        <v>1053</v>
      </c>
      <c r="B73" s="495"/>
      <c r="C73" s="639">
        <f>SUM(C70:C72)</f>
        <v>19134235.039999999</v>
      </c>
      <c r="D73" s="640"/>
      <c r="E73" s="639">
        <f>SUM(E70:E72)</f>
        <v>286986</v>
      </c>
      <c r="F73" s="639">
        <f>SUM(F70:F72)</f>
        <v>286996</v>
      </c>
      <c r="G73" s="639">
        <f>SUM(G70:G72)</f>
        <v>287013.53000000003</v>
      </c>
    </row>
    <row r="74" spans="1:7" ht="15.75">
      <c r="A74" s="643" t="s">
        <v>1198</v>
      </c>
      <c r="B74" s="484" t="s">
        <v>1063</v>
      </c>
      <c r="C74" s="642">
        <v>43526119</v>
      </c>
      <c r="D74" s="642">
        <v>1.5</v>
      </c>
      <c r="E74" s="642">
        <v>652892</v>
      </c>
      <c r="F74" s="642">
        <v>652892</v>
      </c>
      <c r="G74" s="641">
        <f>C74*D74/100</f>
        <v>652891.79</v>
      </c>
    </row>
    <row r="75" spans="1:7" ht="15.75" hidden="1">
      <c r="A75" s="643"/>
      <c r="B75" s="484"/>
      <c r="C75" s="642"/>
      <c r="D75" s="642">
        <v>1.5</v>
      </c>
      <c r="E75" s="642"/>
      <c r="F75" s="642"/>
      <c r="G75" s="641">
        <f>C75*D75/100</f>
        <v>0</v>
      </c>
    </row>
    <row r="76" spans="1:7" ht="15.75" hidden="1">
      <c r="A76" s="643"/>
      <c r="B76" s="484"/>
      <c r="C76" s="642"/>
      <c r="D76" s="642">
        <v>1.5</v>
      </c>
      <c r="E76" s="642"/>
      <c r="F76" s="642"/>
      <c r="G76" s="641">
        <f>C76*D76/100</f>
        <v>0</v>
      </c>
    </row>
    <row r="77" spans="1:7" ht="15.75">
      <c r="A77" s="495" t="s">
        <v>1053</v>
      </c>
      <c r="B77" s="495"/>
      <c r="C77" s="639">
        <f>SUM(C74:C76)</f>
        <v>43526119</v>
      </c>
      <c r="D77" s="640"/>
      <c r="E77" s="639">
        <f>SUM(E74:E76)</f>
        <v>652892</v>
      </c>
      <c r="F77" s="639">
        <f>SUM(F74:F76)</f>
        <v>652892</v>
      </c>
      <c r="G77" s="639">
        <f>SUM(G74:G76)</f>
        <v>652891.79</v>
      </c>
    </row>
    <row r="78" spans="1:7" ht="15.75">
      <c r="A78" s="643" t="s">
        <v>710</v>
      </c>
      <c r="B78" s="484" t="s">
        <v>1197</v>
      </c>
      <c r="C78" s="642">
        <v>68535950</v>
      </c>
      <c r="D78" s="642">
        <v>1.5</v>
      </c>
      <c r="E78" s="642">
        <v>1028039</v>
      </c>
      <c r="F78" s="642">
        <v>1028039</v>
      </c>
      <c r="G78" s="641">
        <f>C78*D78/100</f>
        <v>1028039.25</v>
      </c>
    </row>
    <row r="79" spans="1:7" ht="15.75">
      <c r="A79" s="495" t="s">
        <v>1053</v>
      </c>
      <c r="B79" s="495"/>
      <c r="C79" s="639">
        <f>SUM(C78:C78)</f>
        <v>68535950</v>
      </c>
      <c r="D79" s="640"/>
      <c r="E79" s="639">
        <f>SUM(E78:E78)</f>
        <v>1028039</v>
      </c>
      <c r="F79" s="639">
        <f>SUM(F78:F78)</f>
        <v>1028039</v>
      </c>
      <c r="G79" s="639">
        <f>SUM(G78:G78)</f>
        <v>1028039.25</v>
      </c>
    </row>
    <row r="80" spans="1:7" ht="15.75">
      <c r="A80" s="643" t="s">
        <v>711</v>
      </c>
      <c r="B80" s="484" t="s">
        <v>1064</v>
      </c>
      <c r="C80" s="642">
        <v>42590935.100000001</v>
      </c>
      <c r="D80" s="642">
        <v>1.5</v>
      </c>
      <c r="E80" s="642">
        <v>638864</v>
      </c>
      <c r="F80" s="642">
        <v>638864</v>
      </c>
      <c r="G80" s="641">
        <f>C80*D80/100</f>
        <v>638864.03</v>
      </c>
    </row>
    <row r="81" spans="1:7" ht="15.75">
      <c r="A81" s="495" t="s">
        <v>1053</v>
      </c>
      <c r="B81" s="495"/>
      <c r="C81" s="639">
        <f>SUM(C80:C80)</f>
        <v>42590935.100000001</v>
      </c>
      <c r="D81" s="640"/>
      <c r="E81" s="639">
        <f>SUM(E80:E80)</f>
        <v>638864</v>
      </c>
      <c r="F81" s="639">
        <f>SUM(F80:F80)</f>
        <v>638864</v>
      </c>
      <c r="G81" s="639">
        <f>SUM(G80:G80)</f>
        <v>638864.03</v>
      </c>
    </row>
    <row r="82" spans="1:7" ht="15.75">
      <c r="A82" s="654" t="s">
        <v>712</v>
      </c>
      <c r="B82" s="484" t="s">
        <v>1065</v>
      </c>
      <c r="C82" s="482">
        <v>33874946.109999999</v>
      </c>
      <c r="D82" s="642">
        <v>1.5</v>
      </c>
      <c r="E82" s="482">
        <v>381093</v>
      </c>
      <c r="F82" s="482">
        <v>508124</v>
      </c>
      <c r="G82" s="641">
        <f>C82*D82/100</f>
        <v>508124.19</v>
      </c>
    </row>
    <row r="83" spans="1:7" ht="15.75">
      <c r="A83" s="495" t="s">
        <v>1053</v>
      </c>
      <c r="B83" s="495"/>
      <c r="C83" s="639">
        <f>SUM(C82:C82)</f>
        <v>33874946.109999999</v>
      </c>
      <c r="D83" s="640"/>
      <c r="E83" s="639">
        <f>SUM(E82:E82)</f>
        <v>381093</v>
      </c>
      <c r="F83" s="639">
        <f>SUM(F82:F82)</f>
        <v>508124</v>
      </c>
      <c r="G83" s="639">
        <f>SUM(G82:G82)</f>
        <v>508124.19</v>
      </c>
    </row>
    <row r="84" spans="1:7" ht="15.75">
      <c r="A84" s="643" t="s">
        <v>714</v>
      </c>
      <c r="B84" s="484" t="s">
        <v>1066</v>
      </c>
      <c r="C84" s="642">
        <v>23836823</v>
      </c>
      <c r="D84" s="642">
        <v>1.5</v>
      </c>
      <c r="E84" s="642">
        <v>357552</v>
      </c>
      <c r="F84" s="642">
        <v>357552</v>
      </c>
      <c r="G84" s="641">
        <f>C84*D84/100</f>
        <v>357552.35</v>
      </c>
    </row>
    <row r="85" spans="1:7" ht="15.75">
      <c r="A85" s="643" t="s">
        <v>714</v>
      </c>
      <c r="B85" s="484" t="s">
        <v>1067</v>
      </c>
      <c r="C85" s="642">
        <v>31531777</v>
      </c>
      <c r="D85" s="642">
        <v>1.5</v>
      </c>
      <c r="E85" s="642">
        <v>472977</v>
      </c>
      <c r="F85" s="642">
        <v>472977</v>
      </c>
      <c r="G85" s="641">
        <f>C85*D85/100</f>
        <v>472976.66</v>
      </c>
    </row>
    <row r="86" spans="1:7" ht="15.75" hidden="1">
      <c r="A86" s="643"/>
      <c r="B86" s="484"/>
      <c r="C86" s="642"/>
      <c r="D86" s="642">
        <v>1.5</v>
      </c>
      <c r="E86" s="642"/>
      <c r="F86" s="642"/>
      <c r="G86" s="641">
        <f>C86*D86/100</f>
        <v>0</v>
      </c>
    </row>
    <row r="87" spans="1:7" ht="15.75">
      <c r="A87" s="495" t="s">
        <v>1053</v>
      </c>
      <c r="B87" s="495"/>
      <c r="C87" s="639">
        <f>SUM(C84:C86)</f>
        <v>55368600</v>
      </c>
      <c r="D87" s="640"/>
      <c r="E87" s="639">
        <f>SUM(E84:E86)</f>
        <v>830529</v>
      </c>
      <c r="F87" s="639">
        <f>SUM(F84:F86)</f>
        <v>830529</v>
      </c>
      <c r="G87" s="639">
        <f>SUM(G84:G86)</f>
        <v>830529.01</v>
      </c>
    </row>
    <row r="88" spans="1:7" ht="15.75">
      <c r="A88" s="643" t="s">
        <v>1196</v>
      </c>
      <c r="B88" s="484" t="s">
        <v>1068</v>
      </c>
      <c r="C88" s="642">
        <v>62709511</v>
      </c>
      <c r="D88" s="642">
        <v>1.5</v>
      </c>
      <c r="E88" s="642">
        <v>940644</v>
      </c>
      <c r="F88" s="642">
        <v>940644</v>
      </c>
      <c r="G88" s="641">
        <f>C88*D88/100</f>
        <v>940642.67</v>
      </c>
    </row>
    <row r="89" spans="1:7" ht="15.75">
      <c r="A89" s="643" t="s">
        <v>1195</v>
      </c>
      <c r="B89" s="484" t="s">
        <v>1069</v>
      </c>
      <c r="C89" s="642">
        <v>22379990</v>
      </c>
      <c r="D89" s="642">
        <v>1.5</v>
      </c>
      <c r="E89" s="642">
        <v>335700</v>
      </c>
      <c r="F89" s="642">
        <v>335700</v>
      </c>
      <c r="G89" s="641">
        <f>C89*D89/100</f>
        <v>335699.85</v>
      </c>
    </row>
    <row r="90" spans="1:7" ht="15.75">
      <c r="A90" s="643"/>
      <c r="B90" s="484"/>
      <c r="C90" s="642"/>
      <c r="D90" s="642">
        <v>1.5</v>
      </c>
      <c r="E90" s="642"/>
      <c r="F90" s="642"/>
      <c r="G90" s="641">
        <f>C90*D90/100</f>
        <v>0</v>
      </c>
    </row>
    <row r="91" spans="1:7" ht="15.75">
      <c r="A91" s="495" t="s">
        <v>1053</v>
      </c>
      <c r="B91" s="495"/>
      <c r="C91" s="639">
        <f>SUM(C88:C90)</f>
        <v>85089501</v>
      </c>
      <c r="D91" s="640"/>
      <c r="E91" s="639">
        <f>SUM(E88:E90)</f>
        <v>1276344</v>
      </c>
      <c r="F91" s="639">
        <f>SUM(F88:F90)</f>
        <v>1276344</v>
      </c>
      <c r="G91" s="639">
        <f>SUM(G88:G90)</f>
        <v>1276342.52</v>
      </c>
    </row>
    <row r="92" spans="1:7" ht="15.75">
      <c r="A92" s="643" t="s">
        <v>1194</v>
      </c>
      <c r="B92" s="484" t="s">
        <v>1070</v>
      </c>
      <c r="C92" s="642">
        <v>53204041.039999999</v>
      </c>
      <c r="D92" s="642">
        <v>1.5</v>
      </c>
      <c r="E92" s="642">
        <v>798061.45</v>
      </c>
      <c r="F92" s="642">
        <v>798060.6</v>
      </c>
      <c r="G92" s="641">
        <f>C92*D92/100</f>
        <v>798060.62</v>
      </c>
    </row>
    <row r="93" spans="1:7" ht="15.75" hidden="1">
      <c r="A93" s="643"/>
      <c r="B93" s="484"/>
      <c r="C93" s="642"/>
      <c r="D93" s="642">
        <v>1.5</v>
      </c>
      <c r="E93" s="642"/>
      <c r="F93" s="642"/>
      <c r="G93" s="641">
        <f>C93*D93/100</f>
        <v>0</v>
      </c>
    </row>
    <row r="94" spans="1:7" ht="15.75" hidden="1">
      <c r="A94" s="643"/>
      <c r="B94" s="484"/>
      <c r="C94" s="642"/>
      <c r="D94" s="642">
        <v>1.5</v>
      </c>
      <c r="E94" s="642"/>
      <c r="F94" s="642"/>
      <c r="G94" s="641">
        <f>C94*D94/100</f>
        <v>0</v>
      </c>
    </row>
    <row r="95" spans="1:7" ht="15.75">
      <c r="A95" s="495" t="s">
        <v>1053</v>
      </c>
      <c r="B95" s="495"/>
      <c r="C95" s="639">
        <f>SUM(C92:C94)</f>
        <v>53204041.039999999</v>
      </c>
      <c r="D95" s="640"/>
      <c r="E95" s="639">
        <f>SUM(E92:E94)</f>
        <v>798061.45</v>
      </c>
      <c r="F95" s="639">
        <f>SUM(F92:F94)</f>
        <v>798060.6</v>
      </c>
      <c r="G95" s="639">
        <f>SUM(G92:G94)</f>
        <v>798060.62</v>
      </c>
    </row>
    <row r="96" spans="1:7" ht="15.75">
      <c r="A96" s="643" t="s">
        <v>717</v>
      </c>
      <c r="B96" s="484" t="s">
        <v>1071</v>
      </c>
      <c r="C96" s="642">
        <v>24052890</v>
      </c>
      <c r="D96" s="642">
        <v>1.5</v>
      </c>
      <c r="E96" s="642">
        <v>360796</v>
      </c>
      <c r="F96" s="642">
        <v>360796</v>
      </c>
      <c r="G96" s="641">
        <f>C96*D96/100</f>
        <v>360793.35</v>
      </c>
    </row>
    <row r="97" spans="1:7" ht="15.75" hidden="1">
      <c r="A97" s="643"/>
      <c r="B97" s="484"/>
      <c r="C97" s="642"/>
      <c r="D97" s="642">
        <v>1.5</v>
      </c>
      <c r="E97" s="642"/>
      <c r="F97" s="642"/>
      <c r="G97" s="641">
        <f>C97*D97/100</f>
        <v>0</v>
      </c>
    </row>
    <row r="98" spans="1:7" ht="15.75" hidden="1">
      <c r="A98" s="643"/>
      <c r="B98" s="484"/>
      <c r="C98" s="642"/>
      <c r="D98" s="642">
        <v>1.5</v>
      </c>
      <c r="E98" s="642"/>
      <c r="F98" s="642"/>
      <c r="G98" s="641">
        <f>C98*D98/100</f>
        <v>0</v>
      </c>
    </row>
    <row r="99" spans="1:7" ht="15.75">
      <c r="A99" s="495" t="s">
        <v>1053</v>
      </c>
      <c r="B99" s="495"/>
      <c r="C99" s="639">
        <f>SUM(C96:C98)</f>
        <v>24052890</v>
      </c>
      <c r="D99" s="640"/>
      <c r="E99" s="639">
        <f>SUM(E96:E98)</f>
        <v>360796</v>
      </c>
      <c r="F99" s="639">
        <f>SUM(F96:F98)</f>
        <v>360796</v>
      </c>
      <c r="G99" s="639">
        <f>SUM(G96:G98)</f>
        <v>360793.35</v>
      </c>
    </row>
    <row r="100" spans="1:7" ht="15.75">
      <c r="A100" s="643" t="s">
        <v>1165</v>
      </c>
      <c r="B100" s="484" t="s">
        <v>1072</v>
      </c>
      <c r="C100" s="642">
        <v>47845403.880000003</v>
      </c>
      <c r="D100" s="642">
        <v>1.5</v>
      </c>
      <c r="E100" s="642">
        <v>717683.25</v>
      </c>
      <c r="F100" s="642">
        <v>684370</v>
      </c>
      <c r="G100" s="641">
        <f>C100*D100/100</f>
        <v>717681.06</v>
      </c>
    </row>
    <row r="101" spans="1:7" ht="15.75">
      <c r="A101" s="643"/>
      <c r="B101" s="484" t="s">
        <v>1074</v>
      </c>
      <c r="C101" s="642">
        <v>38962871.539999999</v>
      </c>
      <c r="D101" s="642">
        <v>1.5</v>
      </c>
      <c r="E101" s="642">
        <v>584443</v>
      </c>
      <c r="F101" s="642">
        <v>292220</v>
      </c>
      <c r="G101" s="641">
        <f>C101*D101/100</f>
        <v>584443.06999999995</v>
      </c>
    </row>
    <row r="102" spans="1:7" ht="15.75" hidden="1">
      <c r="A102" s="643"/>
      <c r="B102" s="484"/>
      <c r="C102" s="642"/>
      <c r="D102" s="642">
        <v>1.5</v>
      </c>
      <c r="E102" s="642"/>
      <c r="F102" s="642"/>
      <c r="G102" s="641">
        <f>C102*D102/100</f>
        <v>0</v>
      </c>
    </row>
    <row r="103" spans="1:7" ht="15.75">
      <c r="A103" s="495" t="s">
        <v>1053</v>
      </c>
      <c r="B103" s="495"/>
      <c r="C103" s="639">
        <f>SUM(C100:C102)</f>
        <v>86808275.420000002</v>
      </c>
      <c r="D103" s="640"/>
      <c r="E103" s="639">
        <f>SUM(E100:E102)</f>
        <v>1302126.25</v>
      </c>
      <c r="F103" s="639">
        <f>SUM(F100:F102)</f>
        <v>976590</v>
      </c>
      <c r="G103" s="639">
        <f>SUM(G100:G102)</f>
        <v>1302124.1299999999</v>
      </c>
    </row>
    <row r="104" spans="1:7" ht="15.75">
      <c r="A104" s="643" t="s">
        <v>718</v>
      </c>
      <c r="B104" s="484" t="s">
        <v>1073</v>
      </c>
      <c r="C104" s="642">
        <v>65570710.799999997</v>
      </c>
      <c r="D104" s="642">
        <v>1.5</v>
      </c>
      <c r="E104" s="642">
        <v>983561.25</v>
      </c>
      <c r="F104" s="642">
        <v>983561</v>
      </c>
      <c r="G104" s="641">
        <f>C104*D104/100</f>
        <v>983560.66</v>
      </c>
    </row>
    <row r="105" spans="1:7" ht="15.75" hidden="1">
      <c r="A105" s="643"/>
      <c r="B105" s="484"/>
      <c r="C105" s="642"/>
      <c r="D105" s="642">
        <v>1.5</v>
      </c>
      <c r="E105" s="642"/>
      <c r="F105" s="642"/>
      <c r="G105" s="641">
        <f>C105*D105/100</f>
        <v>0</v>
      </c>
    </row>
    <row r="106" spans="1:7" ht="15.75" hidden="1">
      <c r="A106" s="643"/>
      <c r="B106" s="484"/>
      <c r="C106" s="642"/>
      <c r="D106" s="642">
        <v>1.5</v>
      </c>
      <c r="E106" s="642"/>
      <c r="F106" s="642"/>
      <c r="G106" s="641">
        <f>C106*D106/100</f>
        <v>0</v>
      </c>
    </row>
    <row r="107" spans="1:7" ht="15.75">
      <c r="A107" s="495" t="s">
        <v>1053</v>
      </c>
      <c r="B107" s="495"/>
      <c r="C107" s="639">
        <f>SUM(C104:C106)</f>
        <v>65570710.799999997</v>
      </c>
      <c r="D107" s="640"/>
      <c r="E107" s="639">
        <f>SUM(E104:E106)</f>
        <v>983561.25</v>
      </c>
      <c r="F107" s="639">
        <f>SUM(F104:F106)</f>
        <v>983561</v>
      </c>
      <c r="G107" s="639">
        <f>SUM(G104:G106)</f>
        <v>983560.66</v>
      </c>
    </row>
    <row r="108" spans="1:7" ht="15.75">
      <c r="A108" s="654" t="s">
        <v>720</v>
      </c>
      <c r="B108" s="484" t="s">
        <v>1075</v>
      </c>
      <c r="C108" s="482">
        <v>36798851.049999997</v>
      </c>
      <c r="D108" s="642">
        <v>1.5</v>
      </c>
      <c r="E108" s="482">
        <v>413988</v>
      </c>
      <c r="F108" s="482">
        <v>551983</v>
      </c>
      <c r="G108" s="641">
        <f>C108*D108/100</f>
        <v>551982.77</v>
      </c>
    </row>
    <row r="109" spans="1:7" ht="15.75" hidden="1">
      <c r="A109" s="643"/>
      <c r="B109" s="484"/>
      <c r="C109" s="642"/>
      <c r="D109" s="642">
        <v>1.5</v>
      </c>
      <c r="E109" s="642"/>
      <c r="F109" s="642"/>
      <c r="G109" s="641">
        <f>C109*D109/100</f>
        <v>0</v>
      </c>
    </row>
    <row r="110" spans="1:7" ht="15.75" hidden="1">
      <c r="A110" s="643"/>
      <c r="B110" s="484"/>
      <c r="C110" s="642"/>
      <c r="D110" s="642">
        <v>1.5</v>
      </c>
      <c r="E110" s="642"/>
      <c r="F110" s="642"/>
      <c r="G110" s="641">
        <f>C110*D110/100</f>
        <v>0</v>
      </c>
    </row>
    <row r="111" spans="1:7" ht="15.75">
      <c r="A111" s="495" t="s">
        <v>1053</v>
      </c>
      <c r="B111" s="495"/>
      <c r="C111" s="639">
        <f>SUM(C108:C110)</f>
        <v>36798851.049999997</v>
      </c>
      <c r="D111" s="640"/>
      <c r="E111" s="639">
        <f>SUM(E108:E110)</f>
        <v>413988</v>
      </c>
      <c r="F111" s="639">
        <f>SUM(F108:F110)</f>
        <v>551983</v>
      </c>
      <c r="G111" s="639">
        <f>SUM(G108:G110)</f>
        <v>551982.77</v>
      </c>
    </row>
    <row r="112" spans="1:7" ht="15.75">
      <c r="A112" s="643" t="s">
        <v>721</v>
      </c>
      <c r="B112" s="484" t="s">
        <v>1193</v>
      </c>
      <c r="C112" s="653">
        <v>68188110</v>
      </c>
      <c r="D112" s="642">
        <v>1.5</v>
      </c>
      <c r="E112" s="642">
        <v>1064990</v>
      </c>
      <c r="F112" s="642">
        <v>1064990</v>
      </c>
      <c r="G112" s="641">
        <v>1064990</v>
      </c>
    </row>
    <row r="113" spans="1:7" ht="15.75" hidden="1">
      <c r="A113" s="643"/>
      <c r="B113" s="484"/>
      <c r="C113" s="642"/>
      <c r="D113" s="642">
        <v>1.5</v>
      </c>
      <c r="E113" s="642"/>
      <c r="F113" s="642"/>
      <c r="G113" s="641">
        <f>C113*D113/100</f>
        <v>0</v>
      </c>
    </row>
    <row r="114" spans="1:7" ht="15.75" hidden="1">
      <c r="A114" s="643"/>
      <c r="B114" s="484"/>
      <c r="C114" s="642"/>
      <c r="D114" s="642">
        <v>1.5</v>
      </c>
      <c r="E114" s="642"/>
      <c r="F114" s="642"/>
      <c r="G114" s="641">
        <f>C114*D114/100</f>
        <v>0</v>
      </c>
    </row>
    <row r="115" spans="1:7" ht="15.75">
      <c r="A115" s="495" t="s">
        <v>1053</v>
      </c>
      <c r="B115" s="495"/>
      <c r="C115" s="639">
        <f>SUM(C112:C114)</f>
        <v>68188110</v>
      </c>
      <c r="D115" s="640"/>
      <c r="E115" s="639">
        <f>SUM(E112:E114)</f>
        <v>1064990</v>
      </c>
      <c r="F115" s="639">
        <f>SUM(F112:F114)</f>
        <v>1064990</v>
      </c>
      <c r="G115" s="639">
        <f>SUM(G112:G114)</f>
        <v>1064990</v>
      </c>
    </row>
    <row r="116" spans="1:7" ht="15.75">
      <c r="A116" s="643" t="s">
        <v>1012</v>
      </c>
      <c r="B116" s="484" t="s">
        <v>1076</v>
      </c>
      <c r="C116" s="642">
        <v>61448516.689999998</v>
      </c>
      <c r="D116" s="642">
        <v>1.5</v>
      </c>
      <c r="E116" s="642">
        <v>921728</v>
      </c>
      <c r="F116" s="642">
        <v>921728</v>
      </c>
      <c r="G116" s="641">
        <f>C116*D116/100</f>
        <v>921727.75</v>
      </c>
    </row>
    <row r="117" spans="1:7" ht="15.75" hidden="1">
      <c r="A117" s="643"/>
      <c r="B117" s="484"/>
      <c r="C117" s="642"/>
      <c r="D117" s="642">
        <v>1.5</v>
      </c>
      <c r="E117" s="642"/>
      <c r="F117" s="642"/>
      <c r="G117" s="641">
        <f>C117*D117/100</f>
        <v>0</v>
      </c>
    </row>
    <row r="118" spans="1:7" ht="15.75" hidden="1">
      <c r="A118" s="643"/>
      <c r="B118" s="484"/>
      <c r="C118" s="642"/>
      <c r="D118" s="642">
        <v>1.5</v>
      </c>
      <c r="E118" s="642"/>
      <c r="F118" s="642"/>
      <c r="G118" s="641">
        <f>C118*D118/100</f>
        <v>0</v>
      </c>
    </row>
    <row r="119" spans="1:7" ht="15.75">
      <c r="A119" s="495" t="s">
        <v>1053</v>
      </c>
      <c r="B119" s="495"/>
      <c r="C119" s="639">
        <f>SUM(C116:C118)</f>
        <v>61448516.689999998</v>
      </c>
      <c r="D119" s="640"/>
      <c r="E119" s="639">
        <f>SUM(E116:E118)</f>
        <v>921728</v>
      </c>
      <c r="F119" s="639">
        <f>SUM(F116:F118)</f>
        <v>921728</v>
      </c>
      <c r="G119" s="639">
        <f>SUM(G116:G118)</f>
        <v>921727.75</v>
      </c>
    </row>
    <row r="120" spans="1:7" ht="15.75">
      <c r="A120" s="643" t="s">
        <v>723</v>
      </c>
      <c r="B120" s="484" t="s">
        <v>1077</v>
      </c>
      <c r="C120" s="642">
        <v>42225584.380000003</v>
      </c>
      <c r="D120" s="642">
        <v>1.5</v>
      </c>
      <c r="E120" s="642">
        <v>633384</v>
      </c>
      <c r="F120" s="642">
        <v>633384</v>
      </c>
      <c r="G120" s="641">
        <f>C120*D120/100</f>
        <v>633383.77</v>
      </c>
    </row>
    <row r="121" spans="1:7" ht="15.75" hidden="1">
      <c r="A121" s="643"/>
      <c r="B121" s="484"/>
      <c r="C121" s="642"/>
      <c r="D121" s="642">
        <v>1.5</v>
      </c>
      <c r="E121" s="642"/>
      <c r="F121" s="642"/>
      <c r="G121" s="641">
        <f>C121*D121/100</f>
        <v>0</v>
      </c>
    </row>
    <row r="122" spans="1:7" ht="15.75" hidden="1">
      <c r="A122" s="643"/>
      <c r="B122" s="484"/>
      <c r="C122" s="642"/>
      <c r="D122" s="642">
        <v>1.5</v>
      </c>
      <c r="E122" s="642"/>
      <c r="F122" s="642"/>
      <c r="G122" s="641">
        <f>C122*D122/100</f>
        <v>0</v>
      </c>
    </row>
    <row r="123" spans="1:7" ht="15.75">
      <c r="A123" s="495" t="s">
        <v>1053</v>
      </c>
      <c r="B123" s="495"/>
      <c r="C123" s="639">
        <f>SUM(C120:C122)</f>
        <v>42225584.380000003</v>
      </c>
      <c r="D123" s="640"/>
      <c r="E123" s="639">
        <f>SUM(E120:E122)</f>
        <v>633384</v>
      </c>
      <c r="F123" s="639">
        <f>SUM(F120:F122)</f>
        <v>633384</v>
      </c>
      <c r="G123" s="639">
        <f>SUM(G120:G122)</f>
        <v>633383.77</v>
      </c>
    </row>
    <row r="124" spans="1:7" ht="15.75">
      <c r="A124" s="643" t="s">
        <v>1013</v>
      </c>
      <c r="B124" s="484" t="s">
        <v>1078</v>
      </c>
      <c r="C124" s="642">
        <v>39758731.520000003</v>
      </c>
      <c r="D124" s="642">
        <v>1.5</v>
      </c>
      <c r="E124" s="642">
        <v>596381</v>
      </c>
      <c r="F124" s="642">
        <v>596381</v>
      </c>
      <c r="G124" s="641">
        <f>C124*D124/100</f>
        <v>596380.97</v>
      </c>
    </row>
    <row r="125" spans="1:7" ht="15.75" hidden="1">
      <c r="A125" s="643"/>
      <c r="B125" s="484"/>
      <c r="C125" s="642"/>
      <c r="D125" s="642">
        <v>1.5</v>
      </c>
      <c r="E125" s="642"/>
      <c r="F125" s="642"/>
      <c r="G125" s="641">
        <f>C125*D125/100</f>
        <v>0</v>
      </c>
    </row>
    <row r="126" spans="1:7" ht="15.75" hidden="1">
      <c r="A126" s="643"/>
      <c r="B126" s="484"/>
      <c r="C126" s="642"/>
      <c r="D126" s="642">
        <v>1.5</v>
      </c>
      <c r="E126" s="642"/>
      <c r="F126" s="642"/>
      <c r="G126" s="641">
        <f>C126*D126/100</f>
        <v>0</v>
      </c>
    </row>
    <row r="127" spans="1:7" ht="15.75">
      <c r="A127" s="495" t="s">
        <v>1053</v>
      </c>
      <c r="B127" s="495"/>
      <c r="C127" s="639">
        <f>SUM(C124:C126)</f>
        <v>39758731.520000003</v>
      </c>
      <c r="D127" s="640"/>
      <c r="E127" s="639">
        <f>SUM(E124:E126)</f>
        <v>596381</v>
      </c>
      <c r="F127" s="639">
        <f>SUM(F124:F126)</f>
        <v>596381</v>
      </c>
      <c r="G127" s="639">
        <f>SUM(G124:G126)</f>
        <v>596380.97</v>
      </c>
    </row>
    <row r="128" spans="1:7" ht="31.5">
      <c r="A128" s="643" t="s">
        <v>1167</v>
      </c>
      <c r="B128" s="484" t="s">
        <v>1192</v>
      </c>
      <c r="C128" s="642">
        <v>34611996</v>
      </c>
      <c r="D128" s="642">
        <v>1.5</v>
      </c>
      <c r="E128" s="642">
        <v>519180</v>
      </c>
      <c r="F128" s="642">
        <v>519180</v>
      </c>
      <c r="G128" s="641">
        <f>C128*D128/100</f>
        <v>519179.94</v>
      </c>
    </row>
    <row r="129" spans="1:7" ht="15.75" hidden="1">
      <c r="A129" s="643"/>
      <c r="B129" s="484"/>
      <c r="C129" s="642"/>
      <c r="D129" s="642">
        <v>1.5</v>
      </c>
      <c r="E129" s="642"/>
      <c r="F129" s="642"/>
      <c r="G129" s="641">
        <f>C129*D129/100</f>
        <v>0</v>
      </c>
    </row>
    <row r="130" spans="1:7" ht="15.75" hidden="1">
      <c r="A130" s="643"/>
      <c r="B130" s="484"/>
      <c r="C130" s="642"/>
      <c r="D130" s="642">
        <v>1.5</v>
      </c>
      <c r="E130" s="642"/>
      <c r="F130" s="642"/>
      <c r="G130" s="641">
        <f>C130*D130/100</f>
        <v>0</v>
      </c>
    </row>
    <row r="131" spans="1:7" ht="15.75">
      <c r="A131" s="495" t="s">
        <v>1053</v>
      </c>
      <c r="B131" s="495"/>
      <c r="C131" s="639">
        <f>SUM(C128:C130)</f>
        <v>34611996</v>
      </c>
      <c r="D131" s="640"/>
      <c r="E131" s="639">
        <f>SUM(E128:E130)</f>
        <v>519180</v>
      </c>
      <c r="F131" s="639">
        <f>SUM(F128:F130)</f>
        <v>519180</v>
      </c>
      <c r="G131" s="639">
        <f>SUM(G128:G130)</f>
        <v>519179.94</v>
      </c>
    </row>
    <row r="132" spans="1:7" ht="15.75">
      <c r="A132" s="643" t="s">
        <v>726</v>
      </c>
      <c r="B132" s="484" t="s">
        <v>1079</v>
      </c>
      <c r="C132" s="642">
        <v>50069547</v>
      </c>
      <c r="D132" s="642">
        <v>1.5</v>
      </c>
      <c r="E132" s="642">
        <f>187761+187761+187761+187760</f>
        <v>751043</v>
      </c>
      <c r="F132" s="642">
        <v>751043</v>
      </c>
      <c r="G132" s="641">
        <f>C132*D132/100</f>
        <v>751043.21</v>
      </c>
    </row>
    <row r="133" spans="1:7" ht="15.75" hidden="1">
      <c r="A133" s="643"/>
      <c r="B133" s="484"/>
      <c r="C133" s="642"/>
      <c r="D133" s="642">
        <v>1.5</v>
      </c>
      <c r="E133" s="642"/>
      <c r="F133" s="642"/>
      <c r="G133" s="641">
        <f>C133*D133/100</f>
        <v>0</v>
      </c>
    </row>
    <row r="134" spans="1:7" ht="15.75" hidden="1">
      <c r="A134" s="643"/>
      <c r="B134" s="484"/>
      <c r="C134" s="642"/>
      <c r="D134" s="642">
        <v>1.5</v>
      </c>
      <c r="E134" s="642"/>
      <c r="F134" s="642"/>
      <c r="G134" s="641">
        <f>C134*D134/100</f>
        <v>0</v>
      </c>
    </row>
    <row r="135" spans="1:7" ht="15.75">
      <c r="A135" s="495" t="s">
        <v>1053</v>
      </c>
      <c r="B135" s="495"/>
      <c r="C135" s="639">
        <f>SUM(C132:C134)</f>
        <v>50069547</v>
      </c>
      <c r="D135" s="640"/>
      <c r="E135" s="639">
        <f>SUM(E132:E134)</f>
        <v>751043</v>
      </c>
      <c r="F135" s="639">
        <f>SUM(F132:F134)</f>
        <v>751043</v>
      </c>
      <c r="G135" s="639">
        <f>SUM(G132:G134)</f>
        <v>751043.21</v>
      </c>
    </row>
    <row r="136" spans="1:7" ht="15.75">
      <c r="A136" s="643" t="s">
        <v>727</v>
      </c>
      <c r="B136" s="484" t="s">
        <v>1191</v>
      </c>
      <c r="C136" s="642">
        <v>41645003.399999999</v>
      </c>
      <c r="D136" s="642">
        <v>1.5</v>
      </c>
      <c r="E136" s="642">
        <v>624675</v>
      </c>
      <c r="F136" s="642">
        <v>624675</v>
      </c>
      <c r="G136" s="641">
        <f>C136*D136/100</f>
        <v>624675.05000000005</v>
      </c>
    </row>
    <row r="137" spans="1:7" ht="15.75" hidden="1">
      <c r="A137" s="643"/>
      <c r="B137" s="484"/>
      <c r="C137" s="642"/>
      <c r="D137" s="642">
        <v>1.5</v>
      </c>
      <c r="E137" s="642"/>
      <c r="F137" s="642"/>
      <c r="G137" s="641">
        <f>C137*D137/100</f>
        <v>0</v>
      </c>
    </row>
    <row r="138" spans="1:7" ht="15.75" hidden="1">
      <c r="A138" s="643"/>
      <c r="B138" s="484"/>
      <c r="C138" s="642"/>
      <c r="D138" s="642">
        <v>1.5</v>
      </c>
      <c r="E138" s="642"/>
      <c r="F138" s="642"/>
      <c r="G138" s="641">
        <f>C138*D138/100</f>
        <v>0</v>
      </c>
    </row>
    <row r="139" spans="1:7" ht="15.75">
      <c r="A139" s="495" t="s">
        <v>1053</v>
      </c>
      <c r="B139" s="495"/>
      <c r="C139" s="639">
        <f>SUM(C136:C138)</f>
        <v>41645003.399999999</v>
      </c>
      <c r="D139" s="640"/>
      <c r="E139" s="639">
        <f>SUM(E136:E138)</f>
        <v>624675</v>
      </c>
      <c r="F139" s="639">
        <f>SUM(F136:F138)</f>
        <v>624675</v>
      </c>
      <c r="G139" s="639">
        <f>SUM(G136:G138)</f>
        <v>624675.05000000005</v>
      </c>
    </row>
    <row r="140" spans="1:7" ht="31.5">
      <c r="A140" s="643" t="s">
        <v>1014</v>
      </c>
      <c r="B140" s="484" t="s">
        <v>1190</v>
      </c>
      <c r="C140" s="642">
        <v>35184791</v>
      </c>
      <c r="D140" s="642">
        <v>1.5</v>
      </c>
      <c r="E140" s="642">
        <v>527785</v>
      </c>
      <c r="F140" s="642">
        <f>131943*3+132275</f>
        <v>528104</v>
      </c>
      <c r="G140" s="641">
        <f>C140*D140/100</f>
        <v>527771.87</v>
      </c>
    </row>
    <row r="141" spans="1:7" ht="15.75" hidden="1">
      <c r="A141" s="643"/>
      <c r="B141" s="484"/>
      <c r="C141" s="642"/>
      <c r="D141" s="642">
        <v>1.5</v>
      </c>
      <c r="E141" s="642"/>
      <c r="F141" s="642"/>
      <c r="G141" s="641">
        <f>C141*D141/100</f>
        <v>0</v>
      </c>
    </row>
    <row r="142" spans="1:7" ht="15.75" hidden="1">
      <c r="A142" s="643"/>
      <c r="B142" s="484"/>
      <c r="C142" s="642"/>
      <c r="D142" s="642">
        <v>1.5</v>
      </c>
      <c r="E142" s="642"/>
      <c r="F142" s="642">
        <f>527772/4*3</f>
        <v>395829</v>
      </c>
      <c r="G142" s="641">
        <f>C142*D142/100</f>
        <v>0</v>
      </c>
    </row>
    <row r="143" spans="1:7" ht="15.75">
      <c r="A143" s="495" t="s">
        <v>1053</v>
      </c>
      <c r="B143" s="495"/>
      <c r="C143" s="639">
        <f>SUM(C140:C142)</f>
        <v>35184791</v>
      </c>
      <c r="D143" s="640"/>
      <c r="E143" s="639">
        <f>SUM(E140:E142)</f>
        <v>527785</v>
      </c>
      <c r="F143" s="639">
        <f>SUM(F140:F142)</f>
        <v>923933</v>
      </c>
      <c r="G143" s="639">
        <f>SUM(G140:G142)</f>
        <v>527771.87</v>
      </c>
    </row>
    <row r="144" spans="1:7" ht="15.75">
      <c r="A144" s="643" t="s">
        <v>1189</v>
      </c>
      <c r="B144" s="484" t="s">
        <v>1188</v>
      </c>
      <c r="C144" s="642">
        <v>71689545</v>
      </c>
      <c r="D144" s="642">
        <v>1.5</v>
      </c>
      <c r="E144" s="642">
        <v>1075343</v>
      </c>
      <c r="F144" s="642">
        <v>1075343</v>
      </c>
      <c r="G144" s="641">
        <f>C144*D144/100</f>
        <v>1075343.18</v>
      </c>
    </row>
    <row r="145" spans="1:7" ht="15.75">
      <c r="A145" s="643" t="s">
        <v>1187</v>
      </c>
      <c r="B145" s="484" t="s">
        <v>1084</v>
      </c>
      <c r="C145" s="642">
        <v>43061429.039999999</v>
      </c>
      <c r="D145" s="642">
        <v>1.5</v>
      </c>
      <c r="E145" s="642">
        <v>645921</v>
      </c>
      <c r="F145" s="642">
        <v>645921</v>
      </c>
      <c r="G145" s="641">
        <f>C145*D145/100</f>
        <v>645921.43999999994</v>
      </c>
    </row>
    <row r="146" spans="1:7" ht="15.75" hidden="1">
      <c r="A146" s="643"/>
      <c r="B146" s="484"/>
      <c r="C146" s="642"/>
      <c r="D146" s="642">
        <v>1.5</v>
      </c>
      <c r="E146" s="642"/>
      <c r="F146" s="642"/>
      <c r="G146" s="641">
        <f>C146*D146/100</f>
        <v>0</v>
      </c>
    </row>
    <row r="147" spans="1:7" ht="15.75">
      <c r="A147" s="495" t="s">
        <v>1053</v>
      </c>
      <c r="B147" s="495"/>
      <c r="C147" s="639">
        <f>SUM(C144:C146)</f>
        <v>114750974.04000001</v>
      </c>
      <c r="D147" s="640"/>
      <c r="E147" s="639">
        <f>SUM(E144:E146)</f>
        <v>1721264</v>
      </c>
      <c r="F147" s="639">
        <f>SUM(F144:F146)</f>
        <v>1721264</v>
      </c>
      <c r="G147" s="639">
        <f>SUM(G144:G146)</f>
        <v>1721264.62</v>
      </c>
    </row>
    <row r="148" spans="1:7" ht="15.75">
      <c r="A148" s="643" t="s">
        <v>730</v>
      </c>
      <c r="B148" s="484" t="s">
        <v>1186</v>
      </c>
      <c r="C148" s="642">
        <v>38465073.399999999</v>
      </c>
      <c r="D148" s="642">
        <v>1.5</v>
      </c>
      <c r="E148" s="642">
        <v>576976</v>
      </c>
      <c r="F148" s="642">
        <v>576976</v>
      </c>
      <c r="G148" s="641">
        <f>C148*D148/100</f>
        <v>576976.1</v>
      </c>
    </row>
    <row r="149" spans="1:7" ht="15.75" hidden="1">
      <c r="A149" s="643"/>
      <c r="B149" s="484"/>
      <c r="C149" s="642"/>
      <c r="D149" s="642">
        <v>1.5</v>
      </c>
      <c r="E149" s="642"/>
      <c r="F149" s="642"/>
      <c r="G149" s="641">
        <f>C149*D149/100</f>
        <v>0</v>
      </c>
    </row>
    <row r="150" spans="1:7" ht="15.75" hidden="1">
      <c r="A150" s="643"/>
      <c r="B150" s="484"/>
      <c r="C150" s="642"/>
      <c r="D150" s="642">
        <v>1.5</v>
      </c>
      <c r="E150" s="642"/>
      <c r="F150" s="642"/>
      <c r="G150" s="641">
        <f>C150*D150/100</f>
        <v>0</v>
      </c>
    </row>
    <row r="151" spans="1:7" ht="15.75">
      <c r="A151" s="495" t="s">
        <v>1053</v>
      </c>
      <c r="B151" s="495"/>
      <c r="C151" s="639">
        <f>SUM(C148:C150)</f>
        <v>38465073.399999999</v>
      </c>
      <c r="D151" s="640"/>
      <c r="E151" s="639">
        <f>SUM(E148:E150)</f>
        <v>576976</v>
      </c>
      <c r="F151" s="639">
        <f>SUM(F148:F150)</f>
        <v>576976</v>
      </c>
      <c r="G151" s="639">
        <f>SUM(G148:G150)</f>
        <v>576976.1</v>
      </c>
    </row>
    <row r="152" spans="1:7" ht="31.5">
      <c r="A152" s="643" t="s">
        <v>1185</v>
      </c>
      <c r="B152" s="484" t="s">
        <v>1080</v>
      </c>
      <c r="C152" s="642">
        <v>27753560.940000001</v>
      </c>
      <c r="D152" s="642">
        <v>1.5</v>
      </c>
      <c r="E152" s="642">
        <v>312228</v>
      </c>
      <c r="F152" s="642">
        <v>416303</v>
      </c>
      <c r="G152" s="641">
        <f>C152*D152/100</f>
        <v>416303.41</v>
      </c>
    </row>
    <row r="153" spans="1:7" ht="15.75" hidden="1">
      <c r="A153" s="643"/>
      <c r="B153" s="484"/>
      <c r="C153" s="642"/>
      <c r="D153" s="642">
        <v>1.5</v>
      </c>
      <c r="E153" s="642"/>
      <c r="F153" s="642"/>
      <c r="G153" s="641">
        <f>C153*D153/100</f>
        <v>0</v>
      </c>
    </row>
    <row r="154" spans="1:7" ht="15.75" hidden="1">
      <c r="A154" s="643"/>
      <c r="B154" s="484"/>
      <c r="C154" s="642"/>
      <c r="D154" s="642">
        <v>1.5</v>
      </c>
      <c r="E154" s="642"/>
      <c r="F154" s="642"/>
      <c r="G154" s="641">
        <f>C154*D154/100</f>
        <v>0</v>
      </c>
    </row>
    <row r="155" spans="1:7" ht="15.75">
      <c r="A155" s="495" t="s">
        <v>1053</v>
      </c>
      <c r="B155" s="495"/>
      <c r="C155" s="639">
        <f>SUM(C152:C154)</f>
        <v>27753560.940000001</v>
      </c>
      <c r="D155" s="640"/>
      <c r="E155" s="639">
        <f>SUM(E152:E154)</f>
        <v>312228</v>
      </c>
      <c r="F155" s="639">
        <f>SUM(F152:F154)</f>
        <v>416303</v>
      </c>
      <c r="G155" s="639">
        <f>SUM(G152:G154)</f>
        <v>416303.41</v>
      </c>
    </row>
    <row r="156" spans="1:7" ht="15.75">
      <c r="A156" s="643" t="s">
        <v>1015</v>
      </c>
      <c r="B156" s="484" t="s">
        <v>1081</v>
      </c>
      <c r="C156" s="642">
        <v>34676629.32</v>
      </c>
      <c r="D156" s="642">
        <v>1.5</v>
      </c>
      <c r="E156" s="642">
        <v>520147.68</v>
      </c>
      <c r="F156" s="642">
        <v>520149.44</v>
      </c>
      <c r="G156" s="641">
        <f>C156*D156/100</f>
        <v>520149.44</v>
      </c>
    </row>
    <row r="157" spans="1:7" ht="15.75" hidden="1">
      <c r="A157" s="643"/>
      <c r="B157" s="484"/>
      <c r="C157" s="642"/>
      <c r="D157" s="642">
        <v>1.5</v>
      </c>
      <c r="E157" s="642"/>
      <c r="F157" s="642"/>
      <c r="G157" s="641">
        <f>C157*D157/100</f>
        <v>0</v>
      </c>
    </row>
    <row r="158" spans="1:7" ht="15.75" hidden="1">
      <c r="A158" s="643"/>
      <c r="B158" s="484"/>
      <c r="C158" s="642"/>
      <c r="D158" s="642">
        <v>1.5</v>
      </c>
      <c r="E158" s="642"/>
      <c r="F158" s="642"/>
      <c r="G158" s="641">
        <f>C158*D158/100</f>
        <v>0</v>
      </c>
    </row>
    <row r="159" spans="1:7" ht="15.75">
      <c r="A159" s="495" t="s">
        <v>1053</v>
      </c>
      <c r="B159" s="495"/>
      <c r="C159" s="639">
        <f>SUM(C156:C158)</f>
        <v>34676629.32</v>
      </c>
      <c r="D159" s="640"/>
      <c r="E159" s="639">
        <f>SUM(E156:E158)</f>
        <v>520147.68</v>
      </c>
      <c r="F159" s="639">
        <f>SUM(F156:F158)</f>
        <v>520149.44</v>
      </c>
      <c r="G159" s="639">
        <f>SUM(G156:G158)</f>
        <v>520149.44</v>
      </c>
    </row>
    <row r="160" spans="1:7" ht="15.75">
      <c r="A160" s="643" t="s">
        <v>732</v>
      </c>
      <c r="B160" s="484" t="s">
        <v>1082</v>
      </c>
      <c r="C160" s="642">
        <v>29250365.100000001</v>
      </c>
      <c r="D160" s="642">
        <v>1.5</v>
      </c>
      <c r="E160" s="642">
        <v>442756</v>
      </c>
      <c r="F160" s="642">
        <v>438756</v>
      </c>
      <c r="G160" s="641">
        <f>C160*D160/100</f>
        <v>438755.48</v>
      </c>
    </row>
    <row r="161" spans="1:7" ht="15.75" hidden="1">
      <c r="A161" s="643"/>
      <c r="B161" s="484"/>
      <c r="C161" s="642"/>
      <c r="D161" s="642">
        <v>1.5</v>
      </c>
      <c r="E161" s="642"/>
      <c r="F161" s="642"/>
      <c r="G161" s="641">
        <f>C161*D161/100</f>
        <v>0</v>
      </c>
    </row>
    <row r="162" spans="1:7" ht="15.75" hidden="1">
      <c r="A162" s="643"/>
      <c r="B162" s="484"/>
      <c r="C162" s="642"/>
      <c r="D162" s="642">
        <v>1.5</v>
      </c>
      <c r="E162" s="642"/>
      <c r="F162" s="642"/>
      <c r="G162" s="641">
        <f>C162*D162/100</f>
        <v>0</v>
      </c>
    </row>
    <row r="163" spans="1:7" ht="15.75">
      <c r="A163" s="495" t="s">
        <v>1053</v>
      </c>
      <c r="B163" s="495"/>
      <c r="C163" s="639">
        <f>SUM(C160:C162)</f>
        <v>29250365.100000001</v>
      </c>
      <c r="D163" s="640"/>
      <c r="E163" s="639">
        <f>SUM(E160:E162)</f>
        <v>442756</v>
      </c>
      <c r="F163" s="639">
        <f>SUM(F160:F162)</f>
        <v>438756</v>
      </c>
      <c r="G163" s="639">
        <f>SUM(G160:G162)</f>
        <v>438755.48</v>
      </c>
    </row>
    <row r="164" spans="1:7" ht="15.75">
      <c r="A164" s="643" t="s">
        <v>733</v>
      </c>
      <c r="B164" s="484" t="s">
        <v>1083</v>
      </c>
      <c r="C164" s="642">
        <v>38852255.520000003</v>
      </c>
      <c r="D164" s="642">
        <v>1.5</v>
      </c>
      <c r="E164" s="642">
        <v>582784</v>
      </c>
      <c r="F164" s="642">
        <v>582784</v>
      </c>
      <c r="G164" s="641">
        <f>C164*D164/100</f>
        <v>582783.82999999996</v>
      </c>
    </row>
    <row r="165" spans="1:7" ht="15.75" hidden="1">
      <c r="A165" s="643"/>
      <c r="B165" s="484"/>
      <c r="C165" s="642"/>
      <c r="D165" s="642">
        <v>1.5</v>
      </c>
      <c r="E165" s="642"/>
      <c r="F165" s="642"/>
      <c r="G165" s="641">
        <f>C165*D165/100</f>
        <v>0</v>
      </c>
    </row>
    <row r="166" spans="1:7" ht="15.75" hidden="1">
      <c r="A166" s="643"/>
      <c r="B166" s="484"/>
      <c r="C166" s="642"/>
      <c r="D166" s="642">
        <v>1.5</v>
      </c>
      <c r="E166" s="642"/>
      <c r="F166" s="642"/>
      <c r="G166" s="641">
        <f>C166*D166/100</f>
        <v>0</v>
      </c>
    </row>
    <row r="167" spans="1:7" ht="15.75">
      <c r="A167" s="495" t="s">
        <v>1053</v>
      </c>
      <c r="B167" s="495"/>
      <c r="C167" s="639">
        <f>SUM(C164:C166)</f>
        <v>38852255.520000003</v>
      </c>
      <c r="D167" s="640"/>
      <c r="E167" s="639">
        <f>SUM(E164:E166)</f>
        <v>582784</v>
      </c>
      <c r="F167" s="639">
        <f>SUM(F164:F166)</f>
        <v>582784</v>
      </c>
      <c r="G167" s="639">
        <f>SUM(G164:G166)</f>
        <v>582783.82999999996</v>
      </c>
    </row>
    <row r="168" spans="1:7" ht="15.75">
      <c r="A168" s="643" t="s">
        <v>735</v>
      </c>
      <c r="B168" s="484" t="s">
        <v>1184</v>
      </c>
      <c r="C168" s="642">
        <v>35965698</v>
      </c>
      <c r="D168" s="642">
        <v>1.5</v>
      </c>
      <c r="E168" s="642">
        <v>539485</v>
      </c>
      <c r="F168" s="642">
        <v>539485</v>
      </c>
      <c r="G168" s="641">
        <f>C168*D168/100</f>
        <v>539485.47</v>
      </c>
    </row>
    <row r="169" spans="1:7" ht="15.75" hidden="1">
      <c r="A169" s="643"/>
      <c r="B169" s="484"/>
      <c r="C169" s="642"/>
      <c r="D169" s="642">
        <v>1.5</v>
      </c>
      <c r="E169" s="642"/>
      <c r="F169" s="642"/>
      <c r="G169" s="641">
        <f>C169*D169/100</f>
        <v>0</v>
      </c>
    </row>
    <row r="170" spans="1:7" ht="15.75" hidden="1">
      <c r="A170" s="643"/>
      <c r="B170" s="484"/>
      <c r="C170" s="642"/>
      <c r="D170" s="642">
        <v>1.5</v>
      </c>
      <c r="E170" s="642"/>
      <c r="F170" s="642"/>
      <c r="G170" s="641">
        <f>C170*D170/100</f>
        <v>0</v>
      </c>
    </row>
    <row r="171" spans="1:7" ht="15.75">
      <c r="A171" s="495" t="s">
        <v>1053</v>
      </c>
      <c r="B171" s="495"/>
      <c r="C171" s="639">
        <f>SUM(C168:C170)</f>
        <v>35965698</v>
      </c>
      <c r="D171" s="640"/>
      <c r="E171" s="639">
        <f>SUM(E168:E170)</f>
        <v>539485</v>
      </c>
      <c r="F171" s="639">
        <f>SUM(F168:F170)</f>
        <v>539485</v>
      </c>
      <c r="G171" s="639">
        <f>SUM(G168:G170)</f>
        <v>539485.47</v>
      </c>
    </row>
    <row r="172" spans="1:7" ht="15.75">
      <c r="A172" s="652" t="s">
        <v>736</v>
      </c>
      <c r="B172" s="651" t="s">
        <v>1085</v>
      </c>
      <c r="C172" s="650">
        <v>38280976.579999998</v>
      </c>
      <c r="D172" s="650">
        <v>1.5</v>
      </c>
      <c r="E172" s="650">
        <v>574215</v>
      </c>
      <c r="F172" s="650">
        <v>574215</v>
      </c>
      <c r="G172" s="649">
        <f>C172*D172/100</f>
        <v>574214.65</v>
      </c>
    </row>
    <row r="173" spans="1:7" ht="15.75" hidden="1">
      <c r="A173" s="652"/>
      <c r="B173" s="651"/>
      <c r="C173" s="650"/>
      <c r="D173" s="650">
        <v>1.5</v>
      </c>
      <c r="E173" s="650"/>
      <c r="F173" s="650"/>
      <c r="G173" s="649">
        <f>C173*D173/100</f>
        <v>0</v>
      </c>
    </row>
    <row r="174" spans="1:7" ht="15.75" hidden="1">
      <c r="A174" s="652"/>
      <c r="B174" s="651"/>
      <c r="C174" s="650"/>
      <c r="D174" s="650">
        <v>1.5</v>
      </c>
      <c r="E174" s="650"/>
      <c r="F174" s="650"/>
      <c r="G174" s="649">
        <f>C174*D174/100</f>
        <v>0</v>
      </c>
    </row>
    <row r="175" spans="1:7" ht="15.75">
      <c r="A175" s="495" t="s">
        <v>1053</v>
      </c>
      <c r="B175" s="495"/>
      <c r="C175" s="648">
        <f>SUM(C172:C174)</f>
        <v>38280976.579999998</v>
      </c>
      <c r="D175" s="640"/>
      <c r="E175" s="648">
        <f>SUM(E172:E174)</f>
        <v>574215</v>
      </c>
      <c r="F175" s="648">
        <f>SUM(F172:F174)</f>
        <v>574215</v>
      </c>
      <c r="G175" s="648">
        <f>SUM(G172:G174)</f>
        <v>574214.65</v>
      </c>
    </row>
    <row r="176" spans="1:7" ht="15.75">
      <c r="A176" s="643" t="s">
        <v>1171</v>
      </c>
      <c r="B176" s="484" t="s">
        <v>1183</v>
      </c>
      <c r="C176" s="642">
        <v>36337425.020000003</v>
      </c>
      <c r="D176" s="642">
        <v>1.5</v>
      </c>
      <c r="E176" s="642">
        <v>545061</v>
      </c>
      <c r="F176" s="642">
        <v>545061</v>
      </c>
      <c r="G176" s="641">
        <f>C176*D176/100</f>
        <v>545061.38</v>
      </c>
    </row>
    <row r="177" spans="1:7" ht="15.75" hidden="1">
      <c r="A177" s="643"/>
      <c r="B177" s="484"/>
      <c r="C177" s="642"/>
      <c r="D177" s="642">
        <v>1.5</v>
      </c>
      <c r="E177" s="642"/>
      <c r="F177" s="642"/>
      <c r="G177" s="641">
        <f>C177*D177/100</f>
        <v>0</v>
      </c>
    </row>
    <row r="178" spans="1:7" ht="15.75" hidden="1">
      <c r="A178" s="643"/>
      <c r="B178" s="484"/>
      <c r="C178" s="642"/>
      <c r="D178" s="642">
        <v>1.5</v>
      </c>
      <c r="E178" s="642"/>
      <c r="F178" s="642"/>
      <c r="G178" s="641">
        <f>C178*D178/100</f>
        <v>0</v>
      </c>
    </row>
    <row r="179" spans="1:7" ht="15.75">
      <c r="A179" s="495" t="s">
        <v>1053</v>
      </c>
      <c r="B179" s="495"/>
      <c r="C179" s="639">
        <f>SUM(C176:C178)</f>
        <v>36337425.020000003</v>
      </c>
      <c r="D179" s="640"/>
      <c r="E179" s="639">
        <f>SUM(E176:E178)</f>
        <v>545061</v>
      </c>
      <c r="F179" s="639">
        <f>SUM(F176:F178)</f>
        <v>545061</v>
      </c>
      <c r="G179" s="639">
        <f>SUM(G176:G178)</f>
        <v>545061.38</v>
      </c>
    </row>
    <row r="180" spans="1:7" ht="15.75">
      <c r="A180" s="643" t="s">
        <v>738</v>
      </c>
      <c r="B180" s="484" t="s">
        <v>1086</v>
      </c>
      <c r="C180" s="642">
        <v>38811939.210000001</v>
      </c>
      <c r="D180" s="642">
        <v>1.5</v>
      </c>
      <c r="E180" s="642">
        <v>582180</v>
      </c>
      <c r="F180" s="642">
        <v>582180</v>
      </c>
      <c r="G180" s="641">
        <f>C180*D180/100</f>
        <v>582179.09</v>
      </c>
    </row>
    <row r="181" spans="1:7" ht="15.75" hidden="1">
      <c r="A181" s="643"/>
      <c r="B181" s="484"/>
      <c r="C181" s="642"/>
      <c r="D181" s="642">
        <v>1.5</v>
      </c>
      <c r="E181" s="642"/>
      <c r="F181" s="642"/>
      <c r="G181" s="641">
        <f>C181*D181/100</f>
        <v>0</v>
      </c>
    </row>
    <row r="182" spans="1:7" ht="15.75" hidden="1">
      <c r="A182" s="643"/>
      <c r="B182" s="484"/>
      <c r="C182" s="642"/>
      <c r="D182" s="642">
        <v>1.5</v>
      </c>
      <c r="E182" s="642"/>
      <c r="F182" s="642"/>
      <c r="G182" s="641">
        <f>C182*D182/100</f>
        <v>0</v>
      </c>
    </row>
    <row r="183" spans="1:7" ht="15.75">
      <c r="A183" s="495" t="s">
        <v>1053</v>
      </c>
      <c r="B183" s="495"/>
      <c r="C183" s="639">
        <f>SUM(C180:C182)</f>
        <v>38811939.210000001</v>
      </c>
      <c r="D183" s="640"/>
      <c r="E183" s="639">
        <f>SUM(E180:E182)</f>
        <v>582180</v>
      </c>
      <c r="F183" s="639">
        <f>SUM(F180:F182)</f>
        <v>582180</v>
      </c>
      <c r="G183" s="639">
        <f>SUM(G180:G182)</f>
        <v>582179.09</v>
      </c>
    </row>
    <row r="184" spans="1:7" ht="31.5">
      <c r="A184" s="643" t="s">
        <v>1016</v>
      </c>
      <c r="B184" s="484" t="s">
        <v>1087</v>
      </c>
      <c r="C184" s="642">
        <v>80000956.980000004</v>
      </c>
      <c r="D184" s="642">
        <v>1.5</v>
      </c>
      <c r="E184" s="642">
        <v>1200014</v>
      </c>
      <c r="F184" s="642">
        <v>1200014</v>
      </c>
      <c r="G184" s="641">
        <f>C184*D184/100</f>
        <v>1200014.3500000001</v>
      </c>
    </row>
    <row r="185" spans="1:7" ht="15.75" hidden="1">
      <c r="A185" s="643"/>
      <c r="B185" s="484"/>
      <c r="C185" s="642"/>
      <c r="D185" s="642">
        <v>1.5</v>
      </c>
      <c r="E185" s="642"/>
      <c r="F185" s="642"/>
      <c r="G185" s="641">
        <f>C185*D185/100</f>
        <v>0</v>
      </c>
    </row>
    <row r="186" spans="1:7" ht="15.75" hidden="1">
      <c r="A186" s="643"/>
      <c r="B186" s="484"/>
      <c r="C186" s="642"/>
      <c r="D186" s="642">
        <v>1.5</v>
      </c>
      <c r="E186" s="642"/>
      <c r="F186" s="642"/>
      <c r="G186" s="641">
        <f>C186*D186/100</f>
        <v>0</v>
      </c>
    </row>
    <row r="187" spans="1:7" ht="15.75">
      <c r="A187" s="495" t="s">
        <v>1053</v>
      </c>
      <c r="B187" s="495"/>
      <c r="C187" s="639">
        <f>SUM(C184:C186)</f>
        <v>80000956.980000004</v>
      </c>
      <c r="D187" s="640"/>
      <c r="E187" s="639">
        <f>SUM(E184:E186)</f>
        <v>1200014</v>
      </c>
      <c r="F187" s="639">
        <f>SUM(F184:F186)</f>
        <v>1200014</v>
      </c>
      <c r="G187" s="639">
        <f>SUM(G184:G186)</f>
        <v>1200014.3500000001</v>
      </c>
    </row>
    <row r="188" spans="1:7" ht="15.75">
      <c r="A188" s="643" t="s">
        <v>749</v>
      </c>
      <c r="B188" s="484" t="s">
        <v>1182</v>
      </c>
      <c r="C188" s="642">
        <v>15091285.460000001</v>
      </c>
      <c r="D188" s="642">
        <v>1.5</v>
      </c>
      <c r="E188" s="642">
        <v>0</v>
      </c>
      <c r="F188" s="642">
        <v>56592.32</v>
      </c>
      <c r="G188" s="641">
        <f>C188*D188/100</f>
        <v>226369.28</v>
      </c>
    </row>
    <row r="189" spans="1:7" ht="15.75" hidden="1">
      <c r="A189" s="643"/>
      <c r="B189" s="484"/>
      <c r="C189" s="642"/>
      <c r="D189" s="642">
        <v>1.5</v>
      </c>
      <c r="E189" s="642"/>
      <c r="F189" s="642"/>
      <c r="G189" s="641">
        <f>C189*D189/100</f>
        <v>0</v>
      </c>
    </row>
    <row r="190" spans="1:7" ht="15.75" hidden="1">
      <c r="A190" s="643"/>
      <c r="B190" s="484"/>
      <c r="C190" s="642"/>
      <c r="D190" s="642">
        <v>1.5</v>
      </c>
      <c r="E190" s="642"/>
      <c r="F190" s="642"/>
      <c r="G190" s="641">
        <f>C190*D190/100</f>
        <v>0</v>
      </c>
    </row>
    <row r="191" spans="1:7" ht="15.75">
      <c r="A191" s="495" t="s">
        <v>1053</v>
      </c>
      <c r="B191" s="495"/>
      <c r="C191" s="639">
        <f>SUM(C188:C190)</f>
        <v>15091285.460000001</v>
      </c>
      <c r="D191" s="640"/>
      <c r="E191" s="639">
        <f>SUM(E188:E190)</f>
        <v>0</v>
      </c>
      <c r="F191" s="639">
        <f>SUM(F188:F190)</f>
        <v>56592.32</v>
      </c>
      <c r="G191" s="639">
        <f>SUM(G188:G190)</f>
        <v>226369.28</v>
      </c>
    </row>
    <row r="192" spans="1:7" ht="15.75">
      <c r="A192" s="643" t="s">
        <v>740</v>
      </c>
      <c r="B192" s="484" t="s">
        <v>1088</v>
      </c>
      <c r="C192" s="642">
        <v>72971375.400000006</v>
      </c>
      <c r="D192" s="642">
        <v>1.5</v>
      </c>
      <c r="E192" s="642">
        <v>1094571</v>
      </c>
      <c r="F192" s="642">
        <v>1094571</v>
      </c>
      <c r="G192" s="641">
        <f>C192*D192/100</f>
        <v>1094570.6299999999</v>
      </c>
    </row>
    <row r="193" spans="1:7" ht="15.75" hidden="1">
      <c r="A193" s="643"/>
      <c r="B193" s="484"/>
      <c r="C193" s="642"/>
      <c r="D193" s="642">
        <v>1.5</v>
      </c>
      <c r="E193" s="642"/>
      <c r="F193" s="642"/>
      <c r="G193" s="641">
        <f>C193*D193/100</f>
        <v>0</v>
      </c>
    </row>
    <row r="194" spans="1:7" ht="15.75" hidden="1">
      <c r="A194" s="643"/>
      <c r="B194" s="484"/>
      <c r="C194" s="642"/>
      <c r="D194" s="642">
        <v>1.5</v>
      </c>
      <c r="E194" s="642"/>
      <c r="F194" s="642"/>
      <c r="G194" s="641">
        <f>C194*D194/100</f>
        <v>0</v>
      </c>
    </row>
    <row r="195" spans="1:7" ht="15.75">
      <c r="A195" s="495" t="s">
        <v>1053</v>
      </c>
      <c r="B195" s="495"/>
      <c r="C195" s="639">
        <f>SUM(C192:C194)</f>
        <v>72971375.400000006</v>
      </c>
      <c r="D195" s="640"/>
      <c r="E195" s="639">
        <f>SUM(E192:E194)</f>
        <v>1094571</v>
      </c>
      <c r="F195" s="639">
        <f>SUM(F192:F194)</f>
        <v>1094571</v>
      </c>
      <c r="G195" s="639">
        <f>SUM(G192:G194)</f>
        <v>1094570.6299999999</v>
      </c>
    </row>
    <row r="196" spans="1:7" ht="15.75">
      <c r="A196" s="647" t="s">
        <v>741</v>
      </c>
      <c r="B196" s="484" t="s">
        <v>1181</v>
      </c>
      <c r="C196" s="642">
        <v>76710594</v>
      </c>
      <c r="D196" s="642">
        <v>1.5</v>
      </c>
      <c r="E196" s="642">
        <v>1150659</v>
      </c>
      <c r="F196" s="642">
        <v>1150659</v>
      </c>
      <c r="G196" s="641">
        <f>C196*D196/100</f>
        <v>1150658.9099999999</v>
      </c>
    </row>
    <row r="197" spans="1:7" ht="15.75" hidden="1">
      <c r="A197" s="643"/>
      <c r="B197" s="484"/>
      <c r="C197" s="642"/>
      <c r="D197" s="642">
        <v>1.5</v>
      </c>
      <c r="E197" s="642"/>
      <c r="F197" s="642"/>
      <c r="G197" s="641">
        <f>C197*D197/100</f>
        <v>0</v>
      </c>
    </row>
    <row r="198" spans="1:7" ht="15.75" hidden="1">
      <c r="A198" s="643"/>
      <c r="B198" s="484"/>
      <c r="C198" s="642"/>
      <c r="D198" s="642">
        <v>1.5</v>
      </c>
      <c r="E198" s="642"/>
      <c r="F198" s="642"/>
      <c r="G198" s="641">
        <f>C198*D198/100</f>
        <v>0</v>
      </c>
    </row>
    <row r="199" spans="1:7" ht="15.75">
      <c r="A199" s="495" t="s">
        <v>1053</v>
      </c>
      <c r="B199" s="495"/>
      <c r="C199" s="639">
        <f>SUM(C196:C198)</f>
        <v>76710594</v>
      </c>
      <c r="D199" s="640"/>
      <c r="E199" s="639">
        <f>SUM(E196:E198)</f>
        <v>1150659</v>
      </c>
      <c r="F199" s="639">
        <f>SUM(F196:F198)</f>
        <v>1150659</v>
      </c>
      <c r="G199" s="639">
        <f>SUM(G196:G198)</f>
        <v>1150658.9099999999</v>
      </c>
    </row>
    <row r="200" spans="1:7" ht="15.75">
      <c r="A200" s="643" t="s">
        <v>1180</v>
      </c>
      <c r="B200" s="646" t="s">
        <v>1089</v>
      </c>
      <c r="C200" s="642">
        <v>37325056.789999999</v>
      </c>
      <c r="D200" s="642">
        <v>1.5</v>
      </c>
      <c r="E200" s="642">
        <v>559847</v>
      </c>
      <c r="F200" s="642">
        <v>559877</v>
      </c>
      <c r="G200" s="641">
        <f>C200*D200/100</f>
        <v>559875.85</v>
      </c>
    </row>
    <row r="201" spans="1:7" ht="15" hidden="1" customHeight="1">
      <c r="A201" s="643"/>
      <c r="B201" s="484"/>
      <c r="C201" s="642"/>
      <c r="D201" s="642">
        <v>1.5</v>
      </c>
      <c r="E201" s="642"/>
      <c r="F201" s="642"/>
      <c r="G201" s="641">
        <f>C201*D201/100</f>
        <v>0</v>
      </c>
    </row>
    <row r="202" spans="1:7" ht="15.75" hidden="1">
      <c r="A202" s="643"/>
      <c r="B202" s="484"/>
      <c r="C202" s="642"/>
      <c r="D202" s="642">
        <v>1.5</v>
      </c>
      <c r="E202" s="642"/>
      <c r="F202" s="642"/>
      <c r="G202" s="641">
        <f>C202*D202/100</f>
        <v>0</v>
      </c>
    </row>
    <row r="203" spans="1:7" ht="15.75">
      <c r="A203" s="495" t="s">
        <v>1053</v>
      </c>
      <c r="B203" s="495"/>
      <c r="C203" s="639">
        <f>SUM(C200:C202)</f>
        <v>37325056.789999999</v>
      </c>
      <c r="D203" s="640"/>
      <c r="E203" s="639">
        <f>SUM(E200:E202)</f>
        <v>559847</v>
      </c>
      <c r="F203" s="639">
        <f>SUM(F200:F202)</f>
        <v>559877</v>
      </c>
      <c r="G203" s="639">
        <f>SUM(G200:G202)</f>
        <v>559875.85</v>
      </c>
    </row>
    <row r="204" spans="1:7" ht="15.75">
      <c r="A204" s="643" t="s">
        <v>806</v>
      </c>
      <c r="B204" s="484" t="s">
        <v>1090</v>
      </c>
      <c r="C204" s="642">
        <v>69632677.920000002</v>
      </c>
      <c r="D204" s="642">
        <v>1.5</v>
      </c>
      <c r="E204" s="642">
        <v>1044490.17</v>
      </c>
      <c r="F204" s="642">
        <v>1044490.17</v>
      </c>
      <c r="G204" s="641">
        <f>C204*D204/100</f>
        <v>1044490.17</v>
      </c>
    </row>
    <row r="205" spans="1:7" ht="15.75">
      <c r="A205" s="495" t="s">
        <v>1053</v>
      </c>
      <c r="B205" s="495"/>
      <c r="C205" s="639">
        <f>SUM(C204:C204)</f>
        <v>69632677.920000002</v>
      </c>
      <c r="D205" s="640"/>
      <c r="E205" s="639">
        <f>SUM(E204:E204)</f>
        <v>1044490.17</v>
      </c>
      <c r="F205" s="639">
        <f>SUM(F204:F204)</f>
        <v>1044490.17</v>
      </c>
      <c r="G205" s="639">
        <f>SUM(G204:G204)</f>
        <v>1044490.17</v>
      </c>
    </row>
    <row r="206" spans="1:7" ht="15.75">
      <c r="A206" s="643" t="s">
        <v>744</v>
      </c>
      <c r="B206" s="642" t="s">
        <v>1091</v>
      </c>
      <c r="C206" s="642">
        <v>30098514.600000001</v>
      </c>
      <c r="D206" s="642">
        <v>1.5</v>
      </c>
      <c r="E206" s="642">
        <v>451478</v>
      </c>
      <c r="F206" s="642">
        <v>451478</v>
      </c>
      <c r="G206" s="641">
        <f>C206*D206/100</f>
        <v>451477.72</v>
      </c>
    </row>
    <row r="207" spans="1:7" ht="15.75" hidden="1">
      <c r="A207" s="643"/>
      <c r="B207" s="484"/>
      <c r="C207" s="642"/>
      <c r="D207" s="642">
        <v>1.5</v>
      </c>
      <c r="E207" s="642"/>
      <c r="F207" s="642"/>
      <c r="G207" s="641">
        <f>C207*D207/100</f>
        <v>0</v>
      </c>
    </row>
    <row r="208" spans="1:7" ht="15.75" hidden="1">
      <c r="A208" s="643"/>
      <c r="B208" s="484"/>
      <c r="C208" s="642"/>
      <c r="D208" s="642">
        <v>1.5</v>
      </c>
      <c r="E208" s="642"/>
      <c r="F208" s="642"/>
      <c r="G208" s="641">
        <f>C208*D208/100</f>
        <v>0</v>
      </c>
    </row>
    <row r="209" spans="1:7" ht="15.75">
      <c r="A209" s="495" t="s">
        <v>1053</v>
      </c>
      <c r="B209" s="495"/>
      <c r="C209" s="639">
        <f>SUM(C206:C208)</f>
        <v>30098514.600000001</v>
      </c>
      <c r="D209" s="640"/>
      <c r="E209" s="639">
        <f>SUM(E206:E208)</f>
        <v>451478</v>
      </c>
      <c r="F209" s="639">
        <f>SUM(F206:F208)</f>
        <v>451478</v>
      </c>
      <c r="G209" s="639">
        <f>SUM(G206:G208)</f>
        <v>451477.72</v>
      </c>
    </row>
    <row r="210" spans="1:7" ht="15.75">
      <c r="A210" s="643" t="s">
        <v>745</v>
      </c>
      <c r="B210" s="484" t="s">
        <v>1179</v>
      </c>
      <c r="C210" s="642">
        <v>67329293.799999997</v>
      </c>
      <c r="D210" s="642">
        <v>1.5</v>
      </c>
      <c r="E210" s="642">
        <v>1009939.4</v>
      </c>
      <c r="F210" s="642">
        <v>1009940</v>
      </c>
      <c r="G210" s="641">
        <f>C210*D210/100</f>
        <v>1009939.41</v>
      </c>
    </row>
    <row r="211" spans="1:7" ht="15.75" hidden="1">
      <c r="A211" s="643"/>
      <c r="B211" s="484"/>
      <c r="C211" s="642"/>
      <c r="D211" s="642">
        <v>1.5</v>
      </c>
      <c r="E211" s="642"/>
      <c r="F211" s="642"/>
      <c r="G211" s="641">
        <f>C211*D211/100</f>
        <v>0</v>
      </c>
    </row>
    <row r="212" spans="1:7" ht="15.75" hidden="1">
      <c r="A212" s="643"/>
      <c r="B212" s="484"/>
      <c r="C212" s="642"/>
      <c r="D212" s="642">
        <v>1.5</v>
      </c>
      <c r="E212" s="642"/>
      <c r="F212" s="642"/>
      <c r="G212" s="641">
        <f>C212*D212/100</f>
        <v>0</v>
      </c>
    </row>
    <row r="213" spans="1:7" ht="15.75">
      <c r="A213" s="495" t="s">
        <v>1053</v>
      </c>
      <c r="B213" s="495"/>
      <c r="C213" s="639">
        <f>SUM(C210:C212)</f>
        <v>67329293.799999997</v>
      </c>
      <c r="D213" s="640"/>
      <c r="E213" s="639">
        <f>SUM(E210:E212)</f>
        <v>1009939.4</v>
      </c>
      <c r="F213" s="639">
        <f>SUM(F210:F212)</f>
        <v>1009940</v>
      </c>
      <c r="G213" s="639">
        <f>SUM(G210:G212)</f>
        <v>1009939.41</v>
      </c>
    </row>
    <row r="214" spans="1:7" ht="15.75">
      <c r="A214" s="643" t="s">
        <v>746</v>
      </c>
      <c r="B214" s="484"/>
      <c r="C214" s="642">
        <v>48133046.07</v>
      </c>
      <c r="D214" s="642">
        <v>1.5</v>
      </c>
      <c r="E214" s="642">
        <v>721995.92</v>
      </c>
      <c r="F214" s="642">
        <v>721996.24</v>
      </c>
      <c r="G214" s="641">
        <f>C214*D214/100</f>
        <v>721995.69</v>
      </c>
    </row>
    <row r="215" spans="1:7" ht="15.75" hidden="1">
      <c r="A215" s="643"/>
      <c r="B215" s="484"/>
      <c r="C215" s="642"/>
      <c r="D215" s="642">
        <v>1.5</v>
      </c>
      <c r="E215" s="642"/>
      <c r="F215" s="642"/>
      <c r="G215" s="641">
        <f>C215*D215/100</f>
        <v>0</v>
      </c>
    </row>
    <row r="216" spans="1:7" ht="15.75" hidden="1">
      <c r="A216" s="643"/>
      <c r="B216" s="484"/>
      <c r="C216" s="642"/>
      <c r="D216" s="642">
        <v>1.5</v>
      </c>
      <c r="E216" s="642"/>
      <c r="F216" s="642"/>
      <c r="G216" s="641">
        <f>C216*D216/100</f>
        <v>0</v>
      </c>
    </row>
    <row r="217" spans="1:7" ht="15.75">
      <c r="A217" s="495" t="s">
        <v>1053</v>
      </c>
      <c r="B217" s="495"/>
      <c r="C217" s="639">
        <f>SUM(C214:C216)</f>
        <v>48133046.07</v>
      </c>
      <c r="D217" s="640"/>
      <c r="E217" s="639">
        <f>SUM(E214:E216)</f>
        <v>721995.92</v>
      </c>
      <c r="F217" s="639">
        <f>SUM(F214:F216)</f>
        <v>721996.24</v>
      </c>
      <c r="G217" s="639">
        <f>SUM(G214:G216)</f>
        <v>721995.69</v>
      </c>
    </row>
    <row r="218" spans="1:7" ht="15.75">
      <c r="A218" s="643" t="s">
        <v>747</v>
      </c>
      <c r="B218" s="645" t="s">
        <v>1178</v>
      </c>
      <c r="C218" s="644">
        <v>73599405</v>
      </c>
      <c r="D218" s="642">
        <v>1.5</v>
      </c>
      <c r="E218" s="642">
        <v>827993.31</v>
      </c>
      <c r="F218" s="642">
        <v>1103991.08</v>
      </c>
      <c r="G218" s="641">
        <f>C218*D218/100</f>
        <v>1103991.08</v>
      </c>
    </row>
    <row r="219" spans="1:7" ht="15.75" hidden="1">
      <c r="A219" s="643"/>
      <c r="B219" s="484"/>
      <c r="C219" s="642"/>
      <c r="D219" s="642">
        <v>1.5</v>
      </c>
      <c r="E219" s="642"/>
      <c r="F219" s="642"/>
      <c r="G219" s="641">
        <f>C219*D219/100</f>
        <v>0</v>
      </c>
    </row>
    <row r="220" spans="1:7" ht="15.75" hidden="1">
      <c r="A220" s="643"/>
      <c r="B220" s="484"/>
      <c r="C220" s="642"/>
      <c r="D220" s="642">
        <v>1.5</v>
      </c>
      <c r="E220" s="642"/>
      <c r="F220" s="642"/>
      <c r="G220" s="641">
        <f>C220*D220/100</f>
        <v>0</v>
      </c>
    </row>
    <row r="221" spans="1:7" ht="15.75">
      <c r="A221" s="495" t="s">
        <v>1053</v>
      </c>
      <c r="B221" s="495"/>
      <c r="C221" s="639">
        <f>SUM(C218:C220)</f>
        <v>73599405</v>
      </c>
      <c r="D221" s="640"/>
      <c r="E221" s="639">
        <f>SUM(E218:E220)</f>
        <v>827993.31</v>
      </c>
      <c r="F221" s="639">
        <f>SUM(F218:F220)</f>
        <v>1103991.08</v>
      </c>
      <c r="G221" s="639">
        <f>SUM(G218:G220)</f>
        <v>1103991.08</v>
      </c>
    </row>
    <row r="222" spans="1:7" ht="15.75">
      <c r="A222" s="643" t="s">
        <v>1098</v>
      </c>
      <c r="B222" s="484" t="s">
        <v>1177</v>
      </c>
      <c r="C222" s="642">
        <v>75057253.120000005</v>
      </c>
      <c r="D222" s="642">
        <v>1.5</v>
      </c>
      <c r="E222" s="642">
        <v>1125859.8999999999</v>
      </c>
      <c r="F222" s="642">
        <v>1125859</v>
      </c>
      <c r="G222" s="641">
        <f>C222*D222/100</f>
        <v>1125858.8</v>
      </c>
    </row>
    <row r="223" spans="1:7" ht="15.75" hidden="1">
      <c r="A223" s="643"/>
      <c r="B223" s="484"/>
      <c r="C223" s="642"/>
      <c r="D223" s="642">
        <v>1.5</v>
      </c>
      <c r="E223" s="642"/>
      <c r="F223" s="642"/>
      <c r="G223" s="641">
        <f>C223*D223/100</f>
        <v>0</v>
      </c>
    </row>
    <row r="224" spans="1:7" ht="15.75" hidden="1">
      <c r="A224" s="643"/>
      <c r="B224" s="484"/>
      <c r="C224" s="642"/>
      <c r="D224" s="642">
        <v>1.5</v>
      </c>
      <c r="E224" s="642"/>
      <c r="F224" s="642"/>
      <c r="G224" s="641">
        <f>C224*D224/100</f>
        <v>0</v>
      </c>
    </row>
    <row r="225" spans="1:8" ht="15.75">
      <c r="A225" s="495" t="s">
        <v>1053</v>
      </c>
      <c r="B225" s="495"/>
      <c r="C225" s="639">
        <f>SUM(C222:C224)</f>
        <v>75057253.120000005</v>
      </c>
      <c r="D225" s="640"/>
      <c r="E225" s="639">
        <f>SUM(E222:E224)</f>
        <v>1125859.8999999999</v>
      </c>
      <c r="F225" s="639">
        <f>SUM(F222:F224)</f>
        <v>1125859</v>
      </c>
      <c r="G225" s="639">
        <f>SUM(G222:G224)</f>
        <v>1125858.8</v>
      </c>
    </row>
    <row r="226" spans="1:8">
      <c r="B226" s="475"/>
      <c r="C226" s="475"/>
      <c r="D226" s="475"/>
      <c r="E226" s="475"/>
      <c r="F226" s="475"/>
      <c r="G226" s="475"/>
    </row>
    <row r="227" spans="1:8">
      <c r="A227" s="487" t="s">
        <v>917</v>
      </c>
      <c r="B227" s="487"/>
      <c r="C227" s="487"/>
      <c r="D227" s="487"/>
      <c r="E227" s="487"/>
      <c r="F227" s="487"/>
      <c r="G227" s="637">
        <f>G225+G221+G217+G213+G209+G205+G203+G199+G195+G191+G187+G183+G179+G175+G171+G167+G163+G159+G155+G151+G147++G143+G139+G135+G131+G127+G123+G119+G115+G111+G107+G103+G99+G95+G91+G87+G83+G81+G79+G77+G73+G69+G65+G61+G57++G53+G49+G45+G41++G37+G33+G29+G25+G21+G19+G15</f>
        <v>40731894.130000003</v>
      </c>
    </row>
    <row r="228" spans="1:8" ht="15.75">
      <c r="A228" s="638" t="s">
        <v>809</v>
      </c>
      <c r="B228" s="487"/>
      <c r="C228" s="487"/>
      <c r="D228" s="487"/>
      <c r="E228" s="487"/>
      <c r="F228" s="487"/>
      <c r="G228" s="637">
        <f>G227-G229</f>
        <v>37329060.969999999</v>
      </c>
    </row>
    <row r="229" spans="1:8" ht="15.75">
      <c r="A229" s="638" t="s">
        <v>810</v>
      </c>
      <c r="B229" s="487"/>
      <c r="C229" s="487"/>
      <c r="D229" s="487"/>
      <c r="E229" s="487"/>
      <c r="F229" s="487"/>
      <c r="G229" s="637">
        <f>G152+G147+G33+G25+G15</f>
        <v>3402833.16</v>
      </c>
    </row>
    <row r="230" spans="1:8">
      <c r="B230" s="475"/>
      <c r="C230" s="475"/>
      <c r="D230" s="475"/>
      <c r="E230" s="475"/>
      <c r="F230" s="475"/>
      <c r="G230" s="475"/>
    </row>
    <row r="231" spans="1:8">
      <c r="B231" s="475"/>
      <c r="C231" s="475"/>
      <c r="D231" s="475"/>
      <c r="E231" s="475"/>
      <c r="F231" s="475"/>
      <c r="G231" s="475"/>
    </row>
    <row r="232" spans="1:8" ht="15">
      <c r="A232" s="463" t="s">
        <v>1172</v>
      </c>
      <c r="B232" s="475"/>
      <c r="C232" s="475"/>
      <c r="D232" s="475"/>
      <c r="E232" s="475"/>
      <c r="F232" s="475"/>
      <c r="G232" s="475"/>
    </row>
    <row r="233" spans="1:8" ht="30">
      <c r="A233" s="485" t="s">
        <v>1173</v>
      </c>
      <c r="B233" s="487"/>
      <c r="C233" s="487"/>
      <c r="D233" s="487"/>
      <c r="E233" s="562" t="s">
        <v>1174</v>
      </c>
      <c r="F233" s="619" t="s">
        <v>1175</v>
      </c>
      <c r="G233" s="620" t="s">
        <v>1176</v>
      </c>
    </row>
    <row r="234" spans="1:8" ht="15">
      <c r="A234" s="621" t="s">
        <v>695</v>
      </c>
      <c r="B234" s="845"/>
      <c r="C234" s="487"/>
      <c r="D234" s="487"/>
      <c r="E234" s="623">
        <f>G15</f>
        <v>983561</v>
      </c>
      <c r="F234" s="624">
        <v>1</v>
      </c>
      <c r="G234" s="623">
        <f t="shared" ref="G234:G268" si="0">MROUND(E234*F234,1)</f>
        <v>983561</v>
      </c>
      <c r="H234" s="844" t="s">
        <v>1317</v>
      </c>
    </row>
    <row r="235" spans="1:8" ht="15">
      <c r="A235" s="625" t="s">
        <v>696</v>
      </c>
      <c r="B235" s="845"/>
      <c r="C235" s="487"/>
      <c r="D235" s="487"/>
      <c r="E235" s="623">
        <f>G19</f>
        <v>1353732</v>
      </c>
      <c r="F235" s="624">
        <v>1</v>
      </c>
      <c r="G235" s="623">
        <f t="shared" si="0"/>
        <v>1353732</v>
      </c>
    </row>
    <row r="236" spans="1:8" ht="15">
      <c r="A236" s="625" t="s">
        <v>697</v>
      </c>
      <c r="B236" s="845"/>
      <c r="C236" s="487"/>
      <c r="D236" s="487"/>
      <c r="E236" s="623">
        <f>G21</f>
        <v>959478</v>
      </c>
      <c r="F236" s="624">
        <v>1</v>
      </c>
      <c r="G236" s="623">
        <f t="shared" si="0"/>
        <v>959478</v>
      </c>
    </row>
    <row r="237" spans="1:8" ht="15">
      <c r="A237" s="621" t="s">
        <v>698</v>
      </c>
      <c r="B237" s="845"/>
      <c r="C237" s="487"/>
      <c r="D237" s="487"/>
      <c r="E237" s="623"/>
      <c r="F237" s="624">
        <v>1</v>
      </c>
      <c r="G237" s="623">
        <f t="shared" si="0"/>
        <v>0</v>
      </c>
    </row>
    <row r="238" spans="1:8" ht="15">
      <c r="A238" s="626" t="s">
        <v>699</v>
      </c>
      <c r="B238" s="845"/>
      <c r="C238" s="487"/>
      <c r="D238" s="487"/>
      <c r="E238" s="623">
        <f>G29</f>
        <v>814559</v>
      </c>
      <c r="F238" s="624">
        <v>1</v>
      </c>
      <c r="G238" s="623">
        <f t="shared" si="0"/>
        <v>814559</v>
      </c>
    </row>
    <row r="239" spans="1:8" ht="15">
      <c r="A239" s="621" t="s">
        <v>1007</v>
      </c>
      <c r="B239" s="845"/>
      <c r="C239" s="487"/>
      <c r="D239" s="487"/>
      <c r="E239" s="623">
        <f>G33</f>
        <v>281704</v>
      </c>
      <c r="F239" s="624">
        <v>1</v>
      </c>
      <c r="G239" s="623">
        <f t="shared" si="0"/>
        <v>281704</v>
      </c>
    </row>
    <row r="240" spans="1:8" ht="15">
      <c r="A240" s="626" t="s">
        <v>701</v>
      </c>
      <c r="B240" s="845"/>
      <c r="C240" s="487"/>
      <c r="D240" s="487"/>
      <c r="E240" s="623">
        <f>G37</f>
        <v>127670</v>
      </c>
      <c r="F240" s="624">
        <v>1</v>
      </c>
      <c r="G240" s="623">
        <f t="shared" si="0"/>
        <v>127670</v>
      </c>
    </row>
    <row r="241" spans="1:7" ht="15">
      <c r="A241" s="626" t="s">
        <v>702</v>
      </c>
      <c r="B241" s="845"/>
      <c r="C241" s="487"/>
      <c r="D241" s="487"/>
      <c r="E241" s="623">
        <f>G41</f>
        <v>611896</v>
      </c>
      <c r="F241" s="624">
        <v>1</v>
      </c>
      <c r="G241" s="623">
        <f t="shared" si="0"/>
        <v>611896</v>
      </c>
    </row>
    <row r="242" spans="1:7" ht="15">
      <c r="A242" s="626" t="s">
        <v>704</v>
      </c>
      <c r="B242" s="845"/>
      <c r="C242" s="487"/>
      <c r="D242" s="487"/>
      <c r="E242" s="623">
        <f>G45</f>
        <v>392026</v>
      </c>
      <c r="F242" s="624">
        <v>1</v>
      </c>
      <c r="G242" s="623">
        <f t="shared" si="0"/>
        <v>392026</v>
      </c>
    </row>
    <row r="243" spans="1:7" ht="15">
      <c r="A243" s="626" t="s">
        <v>792</v>
      </c>
      <c r="B243" s="845"/>
      <c r="C243" s="487"/>
      <c r="D243" s="487"/>
      <c r="E243" s="623">
        <f>G49</f>
        <v>938698</v>
      </c>
      <c r="F243" s="624">
        <v>1</v>
      </c>
      <c r="G243" s="623">
        <f t="shared" si="0"/>
        <v>938698</v>
      </c>
    </row>
    <row r="244" spans="1:7" ht="15">
      <c r="A244" s="626" t="s">
        <v>705</v>
      </c>
      <c r="B244" s="845"/>
      <c r="C244" s="487"/>
      <c r="D244" s="487"/>
      <c r="E244" s="623">
        <f>G53</f>
        <v>1035008</v>
      </c>
      <c r="F244" s="624">
        <v>1</v>
      </c>
      <c r="G244" s="623">
        <f t="shared" si="0"/>
        <v>1035008</v>
      </c>
    </row>
    <row r="245" spans="1:7" ht="15">
      <c r="A245" s="626" t="s">
        <v>706</v>
      </c>
      <c r="B245" s="845"/>
      <c r="C245" s="487"/>
      <c r="D245" s="487"/>
      <c r="E245" s="623">
        <f>G57</f>
        <v>345303</v>
      </c>
      <c r="F245" s="624">
        <v>1</v>
      </c>
      <c r="G245" s="623">
        <f t="shared" si="0"/>
        <v>345303</v>
      </c>
    </row>
    <row r="246" spans="1:7" ht="15">
      <c r="A246" s="626" t="s">
        <v>914</v>
      </c>
      <c r="B246" s="845"/>
      <c r="C246" s="487"/>
      <c r="D246" s="487"/>
      <c r="E246" s="623">
        <f>G61</f>
        <v>328118</v>
      </c>
      <c r="F246" s="624">
        <v>1</v>
      </c>
      <c r="G246" s="623">
        <f t="shared" si="0"/>
        <v>328118</v>
      </c>
    </row>
    <row r="247" spans="1:7" ht="15">
      <c r="A247" s="626" t="s">
        <v>707</v>
      </c>
      <c r="B247" s="845"/>
      <c r="C247" s="487"/>
      <c r="D247" s="487"/>
      <c r="E247" s="623">
        <f>G65</f>
        <v>665598</v>
      </c>
      <c r="F247" s="624">
        <v>1</v>
      </c>
      <c r="G247" s="623">
        <f t="shared" si="0"/>
        <v>665598</v>
      </c>
    </row>
    <row r="248" spans="1:7" ht="15">
      <c r="A248" s="626" t="s">
        <v>708</v>
      </c>
      <c r="B248" s="845"/>
      <c r="C248" s="487"/>
      <c r="D248" s="487"/>
      <c r="E248" s="623">
        <f>G69</f>
        <v>850647</v>
      </c>
      <c r="F248" s="624">
        <v>1</v>
      </c>
      <c r="G248" s="623">
        <f t="shared" si="0"/>
        <v>850647</v>
      </c>
    </row>
    <row r="249" spans="1:7" ht="15">
      <c r="A249" s="626" t="s">
        <v>915</v>
      </c>
      <c r="B249" s="845"/>
      <c r="C249" s="487"/>
      <c r="D249" s="487"/>
      <c r="E249" s="623">
        <f>G73</f>
        <v>287014</v>
      </c>
      <c r="F249" s="624">
        <v>1</v>
      </c>
      <c r="G249" s="623">
        <f t="shared" si="0"/>
        <v>287014</v>
      </c>
    </row>
    <row r="250" spans="1:7" ht="15">
      <c r="A250" s="626" t="s">
        <v>1009</v>
      </c>
      <c r="B250" s="845"/>
      <c r="C250" s="487"/>
      <c r="D250" s="487"/>
      <c r="E250" s="623">
        <f>G77</f>
        <v>652892</v>
      </c>
      <c r="F250" s="624">
        <v>1</v>
      </c>
      <c r="G250" s="623">
        <f t="shared" si="0"/>
        <v>652892</v>
      </c>
    </row>
    <row r="251" spans="1:7" ht="15">
      <c r="A251" s="626" t="s">
        <v>710</v>
      </c>
      <c r="B251" s="845"/>
      <c r="C251" s="487"/>
      <c r="D251" s="487"/>
      <c r="E251" s="623">
        <f>G79</f>
        <v>1028039</v>
      </c>
      <c r="F251" s="624">
        <v>1</v>
      </c>
      <c r="G251" s="623">
        <f t="shared" si="0"/>
        <v>1028039</v>
      </c>
    </row>
    <row r="252" spans="1:7" ht="15">
      <c r="A252" s="626" t="s">
        <v>711</v>
      </c>
      <c r="B252" s="845"/>
      <c r="C252" s="487"/>
      <c r="D252" s="487"/>
      <c r="E252" s="623">
        <f>G81</f>
        <v>638864</v>
      </c>
      <c r="F252" s="624">
        <v>1</v>
      </c>
      <c r="G252" s="623">
        <f t="shared" si="0"/>
        <v>638864</v>
      </c>
    </row>
    <row r="253" spans="1:7" ht="15">
      <c r="A253" s="626" t="s">
        <v>712</v>
      </c>
      <c r="B253" s="845"/>
      <c r="C253" s="487"/>
      <c r="D253" s="487"/>
      <c r="E253" s="623">
        <f>G83</f>
        <v>508124</v>
      </c>
      <c r="F253" s="624">
        <v>1</v>
      </c>
      <c r="G253" s="623">
        <f t="shared" si="0"/>
        <v>508124</v>
      </c>
    </row>
    <row r="254" spans="1:7" ht="15">
      <c r="A254" s="626" t="s">
        <v>714</v>
      </c>
      <c r="B254" s="845"/>
      <c r="C254" s="487"/>
      <c r="D254" s="487"/>
      <c r="E254" s="623">
        <f>G87</f>
        <v>830529</v>
      </c>
      <c r="F254" s="624">
        <v>1</v>
      </c>
      <c r="G254" s="623">
        <f t="shared" si="0"/>
        <v>830529</v>
      </c>
    </row>
    <row r="255" spans="1:7" ht="15">
      <c r="A255" s="626" t="s">
        <v>715</v>
      </c>
      <c r="B255" s="845"/>
      <c r="C255" s="487"/>
      <c r="D255" s="487"/>
      <c r="E255" s="623">
        <f>G91</f>
        <v>1276343</v>
      </c>
      <c r="F255" s="624">
        <v>1</v>
      </c>
      <c r="G255" s="623">
        <f t="shared" si="0"/>
        <v>1276343</v>
      </c>
    </row>
    <row r="256" spans="1:7" ht="15">
      <c r="A256" s="626" t="s">
        <v>1010</v>
      </c>
      <c r="B256" s="845"/>
      <c r="C256" s="487"/>
      <c r="D256" s="487"/>
      <c r="E256" s="623">
        <f>G95</f>
        <v>798061</v>
      </c>
      <c r="F256" s="624">
        <v>1</v>
      </c>
      <c r="G256" s="623">
        <f t="shared" si="0"/>
        <v>798061</v>
      </c>
    </row>
    <row r="257" spans="1:7" ht="15">
      <c r="A257" s="626" t="s">
        <v>717</v>
      </c>
      <c r="B257" s="845"/>
      <c r="C257" s="487"/>
      <c r="D257" s="487"/>
      <c r="E257" s="623">
        <f>G99</f>
        <v>360793</v>
      </c>
      <c r="F257" s="624">
        <v>1</v>
      </c>
      <c r="G257" s="623">
        <f t="shared" si="0"/>
        <v>360793</v>
      </c>
    </row>
    <row r="258" spans="1:7" ht="15">
      <c r="A258" s="626" t="s">
        <v>1011</v>
      </c>
      <c r="B258" s="845"/>
      <c r="C258" s="487"/>
      <c r="D258" s="487"/>
      <c r="E258" s="623">
        <f>G103</f>
        <v>1302124</v>
      </c>
      <c r="F258" s="624">
        <v>1</v>
      </c>
      <c r="G258" s="623">
        <f t="shared" si="0"/>
        <v>1302124</v>
      </c>
    </row>
    <row r="259" spans="1:7" ht="15">
      <c r="A259" s="626" t="s">
        <v>718</v>
      </c>
      <c r="B259" s="845"/>
      <c r="C259" s="487"/>
      <c r="D259" s="487"/>
      <c r="E259" s="623">
        <f>G107</f>
        <v>983561</v>
      </c>
      <c r="F259" s="624">
        <v>1</v>
      </c>
      <c r="G259" s="623">
        <f t="shared" si="0"/>
        <v>983561</v>
      </c>
    </row>
    <row r="260" spans="1:7" ht="15">
      <c r="A260" s="626" t="s">
        <v>720</v>
      </c>
      <c r="B260" s="845"/>
      <c r="C260" s="487"/>
      <c r="D260" s="487"/>
      <c r="E260" s="623">
        <f>G111</f>
        <v>551983</v>
      </c>
      <c r="F260" s="624">
        <v>1</v>
      </c>
      <c r="G260" s="623">
        <f t="shared" si="0"/>
        <v>551983</v>
      </c>
    </row>
    <row r="261" spans="1:7" ht="15">
      <c r="A261" s="626" t="s">
        <v>721</v>
      </c>
      <c r="B261" s="845"/>
      <c r="C261" s="487"/>
      <c r="D261" s="487"/>
      <c r="E261" s="581">
        <f>G115</f>
        <v>1064990</v>
      </c>
      <c r="F261" s="624">
        <v>1</v>
      </c>
      <c r="G261" s="623">
        <f t="shared" si="0"/>
        <v>1064990</v>
      </c>
    </row>
    <row r="262" spans="1:7" ht="15">
      <c r="A262" s="626" t="s">
        <v>1095</v>
      </c>
      <c r="B262" s="845"/>
      <c r="C262" s="487"/>
      <c r="D262" s="487"/>
      <c r="E262" s="623">
        <f>G119</f>
        <v>921728</v>
      </c>
      <c r="F262" s="624">
        <v>1</v>
      </c>
      <c r="G262" s="623">
        <f t="shared" si="0"/>
        <v>921728</v>
      </c>
    </row>
    <row r="263" spans="1:7" ht="15">
      <c r="A263" s="626" t="s">
        <v>723</v>
      </c>
      <c r="B263" s="845"/>
      <c r="C263" s="487"/>
      <c r="D263" s="487"/>
      <c r="E263" s="623">
        <f>G123</f>
        <v>633384</v>
      </c>
      <c r="F263" s="624">
        <v>1</v>
      </c>
      <c r="G263" s="623">
        <f t="shared" si="0"/>
        <v>633384</v>
      </c>
    </row>
    <row r="264" spans="1:7" ht="15">
      <c r="A264" s="626" t="s">
        <v>1013</v>
      </c>
      <c r="B264" s="845"/>
      <c r="C264" s="487"/>
      <c r="D264" s="487"/>
      <c r="E264" s="623">
        <f>G127</f>
        <v>596381</v>
      </c>
      <c r="F264" s="624">
        <v>1</v>
      </c>
      <c r="G264" s="623">
        <f t="shared" si="0"/>
        <v>596381</v>
      </c>
    </row>
    <row r="265" spans="1:7" ht="15">
      <c r="A265" s="626" t="s">
        <v>725</v>
      </c>
      <c r="B265" s="845"/>
      <c r="C265" s="487"/>
      <c r="D265" s="487"/>
      <c r="E265" s="623">
        <f>G131</f>
        <v>519180</v>
      </c>
      <c r="F265" s="624">
        <v>1</v>
      </c>
      <c r="G265" s="623">
        <f t="shared" si="0"/>
        <v>519180</v>
      </c>
    </row>
    <row r="266" spans="1:7" ht="15">
      <c r="A266" s="626" t="s">
        <v>726</v>
      </c>
      <c r="B266" s="845"/>
      <c r="C266" s="487"/>
      <c r="D266" s="487"/>
      <c r="E266" s="623">
        <f>G135</f>
        <v>751043</v>
      </c>
      <c r="F266" s="624">
        <v>1</v>
      </c>
      <c r="G266" s="623">
        <f t="shared" si="0"/>
        <v>751043</v>
      </c>
    </row>
    <row r="267" spans="1:7" ht="15">
      <c r="A267" s="626" t="s">
        <v>727</v>
      </c>
      <c r="B267" s="845"/>
      <c r="C267" s="487"/>
      <c r="D267" s="487"/>
      <c r="E267" s="623">
        <f>G139</f>
        <v>624675</v>
      </c>
      <c r="F267" s="624">
        <v>1</v>
      </c>
      <c r="G267" s="623">
        <f t="shared" si="0"/>
        <v>624675</v>
      </c>
    </row>
    <row r="268" spans="1:7" ht="15">
      <c r="A268" s="626" t="s">
        <v>1014</v>
      </c>
      <c r="B268" s="845"/>
      <c r="C268" s="487"/>
      <c r="D268" s="487"/>
      <c r="E268" s="623">
        <f>G143</f>
        <v>527772</v>
      </c>
      <c r="F268" s="624">
        <v>1</v>
      </c>
      <c r="G268" s="623">
        <f t="shared" si="0"/>
        <v>527772</v>
      </c>
    </row>
    <row r="269" spans="1:7" ht="15">
      <c r="A269" s="621" t="s">
        <v>801</v>
      </c>
      <c r="B269" s="845"/>
      <c r="C269" s="487"/>
      <c r="D269" s="487"/>
      <c r="E269" s="623">
        <f>G147</f>
        <v>1721265</v>
      </c>
      <c r="F269" s="624">
        <v>1</v>
      </c>
      <c r="G269" s="627">
        <f>MROUND(E269*F269,1)-36</f>
        <v>1721229</v>
      </c>
    </row>
    <row r="270" spans="1:7" ht="15">
      <c r="A270" s="626" t="s">
        <v>730</v>
      </c>
      <c r="B270" s="845"/>
      <c r="C270" s="487"/>
      <c r="D270" s="487"/>
      <c r="E270" s="623">
        <f>G151</f>
        <v>576976</v>
      </c>
      <c r="F270" s="624">
        <v>1</v>
      </c>
      <c r="G270" s="623">
        <f t="shared" ref="G270:G288" si="1">MROUND(E270*F270,1)</f>
        <v>576976</v>
      </c>
    </row>
    <row r="271" spans="1:7" ht="15">
      <c r="A271" s="621" t="s">
        <v>1037</v>
      </c>
      <c r="B271" s="845"/>
      <c r="C271" s="487"/>
      <c r="D271" s="487"/>
      <c r="E271" s="623">
        <f>G155</f>
        <v>416303</v>
      </c>
      <c r="F271" s="624">
        <v>1</v>
      </c>
      <c r="G271" s="623">
        <f t="shared" si="1"/>
        <v>416303</v>
      </c>
    </row>
    <row r="272" spans="1:7" ht="15">
      <c r="A272" s="626" t="s">
        <v>1015</v>
      </c>
      <c r="B272" s="845"/>
      <c r="C272" s="487"/>
      <c r="D272" s="487"/>
      <c r="E272" s="623">
        <f>G159</f>
        <v>520149</v>
      </c>
      <c r="F272" s="624">
        <v>1</v>
      </c>
      <c r="G272" s="623">
        <f t="shared" si="1"/>
        <v>520149</v>
      </c>
    </row>
    <row r="273" spans="1:7" ht="15">
      <c r="A273" s="626" t="s">
        <v>732</v>
      </c>
      <c r="B273" s="845"/>
      <c r="C273" s="487"/>
      <c r="D273" s="487"/>
      <c r="E273" s="623">
        <f>G163</f>
        <v>438755</v>
      </c>
      <c r="F273" s="624">
        <v>1</v>
      </c>
      <c r="G273" s="623">
        <f t="shared" si="1"/>
        <v>438755</v>
      </c>
    </row>
    <row r="274" spans="1:7" ht="15">
      <c r="A274" s="626" t="s">
        <v>733</v>
      </c>
      <c r="B274" s="845"/>
      <c r="C274" s="487"/>
      <c r="D274" s="487"/>
      <c r="E274" s="623">
        <f>G167</f>
        <v>582784</v>
      </c>
      <c r="F274" s="624">
        <v>1</v>
      </c>
      <c r="G274" s="623">
        <f t="shared" si="1"/>
        <v>582784</v>
      </c>
    </row>
    <row r="275" spans="1:7" ht="15">
      <c r="A275" s="626" t="s">
        <v>735</v>
      </c>
      <c r="B275" s="845"/>
      <c r="C275" s="487"/>
      <c r="D275" s="487"/>
      <c r="E275" s="623">
        <f>G171</f>
        <v>539485</v>
      </c>
      <c r="F275" s="624">
        <v>1</v>
      </c>
      <c r="G275" s="623">
        <f t="shared" si="1"/>
        <v>539485</v>
      </c>
    </row>
    <row r="276" spans="1:7" ht="15">
      <c r="A276" s="626" t="s">
        <v>736</v>
      </c>
      <c r="B276" s="845"/>
      <c r="C276" s="487"/>
      <c r="D276" s="487"/>
      <c r="E276" s="623">
        <f>G175</f>
        <v>574215</v>
      </c>
      <c r="F276" s="624">
        <v>1</v>
      </c>
      <c r="G276" s="623">
        <f t="shared" si="1"/>
        <v>574215</v>
      </c>
    </row>
    <row r="277" spans="1:7" ht="15">
      <c r="A277" s="626" t="s">
        <v>737</v>
      </c>
      <c r="B277" s="845"/>
      <c r="C277" s="487"/>
      <c r="D277" s="487"/>
      <c r="E277" s="623">
        <f>G179</f>
        <v>545061</v>
      </c>
      <c r="F277" s="624">
        <v>1</v>
      </c>
      <c r="G277" s="623">
        <f t="shared" si="1"/>
        <v>545061</v>
      </c>
    </row>
    <row r="278" spans="1:7" ht="15">
      <c r="A278" s="626" t="s">
        <v>738</v>
      </c>
      <c r="B278" s="845"/>
      <c r="C278" s="487"/>
      <c r="D278" s="487"/>
      <c r="E278" s="623">
        <f>G183</f>
        <v>582179</v>
      </c>
      <c r="F278" s="624">
        <v>1</v>
      </c>
      <c r="G278" s="623">
        <f t="shared" si="1"/>
        <v>582179</v>
      </c>
    </row>
    <row r="279" spans="1:7" ht="15">
      <c r="A279" s="626" t="s">
        <v>1016</v>
      </c>
      <c r="B279" s="845"/>
      <c r="C279" s="487"/>
      <c r="D279" s="487"/>
      <c r="E279" s="623">
        <f>G187</f>
        <v>1200014</v>
      </c>
      <c r="F279" s="624">
        <v>1</v>
      </c>
      <c r="G279" s="623">
        <f t="shared" si="1"/>
        <v>1200014</v>
      </c>
    </row>
    <row r="280" spans="1:7" ht="15">
      <c r="A280" s="626" t="s">
        <v>749</v>
      </c>
      <c r="B280" s="845"/>
      <c r="C280" s="487"/>
      <c r="D280" s="487"/>
      <c r="E280" s="623">
        <f>G191</f>
        <v>226369</v>
      </c>
      <c r="F280" s="624">
        <v>1</v>
      </c>
      <c r="G280" s="623">
        <f t="shared" si="1"/>
        <v>226369</v>
      </c>
    </row>
    <row r="281" spans="1:7" ht="15">
      <c r="A281" s="626" t="s">
        <v>740</v>
      </c>
      <c r="B281" s="845"/>
      <c r="C281" s="487"/>
      <c r="D281" s="487"/>
      <c r="E281" s="623">
        <f>G195</f>
        <v>1094571</v>
      </c>
      <c r="F281" s="624">
        <v>1</v>
      </c>
      <c r="G281" s="623">
        <f t="shared" si="1"/>
        <v>1094571</v>
      </c>
    </row>
    <row r="282" spans="1:7" ht="15">
      <c r="A282" s="626" t="s">
        <v>1096</v>
      </c>
      <c r="B282" s="845"/>
      <c r="C282" s="487"/>
      <c r="D282" s="487"/>
      <c r="E282" s="623">
        <f>G199</f>
        <v>1150659</v>
      </c>
      <c r="F282" s="624">
        <v>1</v>
      </c>
      <c r="G282" s="623">
        <f t="shared" si="1"/>
        <v>1150659</v>
      </c>
    </row>
    <row r="283" spans="1:7" ht="15">
      <c r="A283" s="626" t="s">
        <v>742</v>
      </c>
      <c r="B283" s="845"/>
      <c r="C283" s="487"/>
      <c r="D283" s="487"/>
      <c r="E283" s="623">
        <f>G203</f>
        <v>559876</v>
      </c>
      <c r="F283" s="624">
        <v>1</v>
      </c>
      <c r="G283" s="623">
        <f t="shared" si="1"/>
        <v>559876</v>
      </c>
    </row>
    <row r="284" spans="1:7" ht="15">
      <c r="A284" s="626" t="s">
        <v>806</v>
      </c>
      <c r="B284" s="845"/>
      <c r="C284" s="487"/>
      <c r="D284" s="487"/>
      <c r="E284" s="623">
        <f>G205</f>
        <v>1044490</v>
      </c>
      <c r="F284" s="624">
        <v>1</v>
      </c>
      <c r="G284" s="623">
        <f t="shared" si="1"/>
        <v>1044490</v>
      </c>
    </row>
    <row r="285" spans="1:7" ht="15">
      <c r="A285" s="626" t="s">
        <v>744</v>
      </c>
      <c r="B285" s="845"/>
      <c r="C285" s="487"/>
      <c r="D285" s="487"/>
      <c r="E285" s="623">
        <f>G209</f>
        <v>451478</v>
      </c>
      <c r="F285" s="624">
        <v>1</v>
      </c>
      <c r="G285" s="623">
        <f t="shared" si="1"/>
        <v>451478</v>
      </c>
    </row>
    <row r="286" spans="1:7" ht="15">
      <c r="A286" s="626" t="s">
        <v>745</v>
      </c>
      <c r="B286" s="845"/>
      <c r="C286" s="487"/>
      <c r="D286" s="487"/>
      <c r="E286" s="623">
        <f>G213</f>
        <v>1009939</v>
      </c>
      <c r="F286" s="624">
        <v>1</v>
      </c>
      <c r="G286" s="623">
        <f t="shared" si="1"/>
        <v>1009939</v>
      </c>
    </row>
    <row r="287" spans="1:7" ht="15">
      <c r="A287" s="626" t="s">
        <v>1097</v>
      </c>
      <c r="B287" s="845"/>
      <c r="C287" s="487"/>
      <c r="D287" s="487"/>
      <c r="E287" s="623">
        <f>G217</f>
        <v>721996</v>
      </c>
      <c r="F287" s="624">
        <v>1</v>
      </c>
      <c r="G287" s="623">
        <f t="shared" si="1"/>
        <v>721996</v>
      </c>
    </row>
    <row r="288" spans="1:7" ht="15">
      <c r="A288" s="626" t="s">
        <v>747</v>
      </c>
      <c r="B288" s="845"/>
      <c r="C288" s="487"/>
      <c r="D288" s="487"/>
      <c r="E288" s="623">
        <f>G221</f>
        <v>1103991</v>
      </c>
      <c r="F288" s="624">
        <v>1</v>
      </c>
      <c r="G288" s="623">
        <f t="shared" si="1"/>
        <v>1103991</v>
      </c>
    </row>
    <row r="289" spans="1:7" ht="15">
      <c r="A289" s="626" t="s">
        <v>1098</v>
      </c>
      <c r="B289" s="845"/>
      <c r="C289" s="487"/>
      <c r="D289" s="487"/>
      <c r="E289" s="623">
        <f>G225</f>
        <v>1125859</v>
      </c>
      <c r="F289" s="624">
        <v>1</v>
      </c>
      <c r="G289" s="623">
        <f>MROUND(E289*F289,1)-6</f>
        <v>1125853</v>
      </c>
    </row>
    <row r="290" spans="1:7" ht="15.75">
      <c r="A290" s="628" t="s">
        <v>917</v>
      </c>
      <c r="B290" s="631">
        <f>SUM(B234:B289)</f>
        <v>0</v>
      </c>
      <c r="C290" s="487"/>
      <c r="D290" s="487"/>
      <c r="E290" s="630">
        <f>SUM(E234:E289)</f>
        <v>40731892</v>
      </c>
      <c r="F290" s="629"/>
      <c r="G290" s="631">
        <f>SUM(G234:G289)</f>
        <v>40731850</v>
      </c>
    </row>
    <row r="291" spans="1:7" ht="15.75">
      <c r="A291" s="632" t="s">
        <v>809</v>
      </c>
      <c r="B291" s="582">
        <f>B290-B292</f>
        <v>0</v>
      </c>
      <c r="C291" s="487"/>
      <c r="D291" s="487"/>
      <c r="E291" s="582">
        <f>E290-E292</f>
        <v>37329059</v>
      </c>
      <c r="F291" s="633"/>
      <c r="G291" s="582">
        <f>G290-G292</f>
        <v>37329053</v>
      </c>
    </row>
    <row r="292" spans="1:7" ht="15.75">
      <c r="A292" s="632" t="s">
        <v>810</v>
      </c>
      <c r="B292" s="582">
        <f>B234+B237+B239+B269+B271</f>
        <v>0</v>
      </c>
      <c r="C292" s="487"/>
      <c r="D292" s="487"/>
      <c r="E292" s="582">
        <f>E234+E237+E239+E269+E271</f>
        <v>3402833</v>
      </c>
      <c r="F292" s="633"/>
      <c r="G292" s="582">
        <f>G234+G237+G239+G269+G271</f>
        <v>3402797</v>
      </c>
    </row>
    <row r="293" spans="1:7" ht="15" hidden="1">
      <c r="B293" s="475"/>
      <c r="C293" s="475"/>
      <c r="D293" s="475"/>
      <c r="E293" s="604"/>
      <c r="F293" s="634"/>
      <c r="G293" s="635">
        <v>40731850</v>
      </c>
    </row>
    <row r="294" spans="1:7" hidden="1">
      <c r="B294" s="475"/>
      <c r="C294" s="475"/>
      <c r="D294" s="475"/>
      <c r="E294" s="475"/>
      <c r="F294" s="475"/>
      <c r="G294" s="635">
        <v>37329053</v>
      </c>
    </row>
    <row r="295" spans="1:7" hidden="1">
      <c r="B295" s="475"/>
      <c r="C295" s="475"/>
      <c r="D295" s="475"/>
      <c r="E295" s="475"/>
      <c r="F295" s="475"/>
      <c r="G295" s="635">
        <v>3402797</v>
      </c>
    </row>
    <row r="296" spans="1:7" hidden="1">
      <c r="B296" s="475"/>
      <c r="C296" s="475"/>
      <c r="D296" s="475"/>
      <c r="E296" s="475"/>
      <c r="F296" s="475"/>
      <c r="G296" s="636">
        <f>G293-G290</f>
        <v>0</v>
      </c>
    </row>
    <row r="297" spans="1:7" hidden="1">
      <c r="B297" s="475"/>
      <c r="C297" s="475"/>
      <c r="D297" s="475"/>
      <c r="E297" s="475"/>
      <c r="F297" s="475"/>
      <c r="G297" s="636">
        <f>G294-G291</f>
        <v>0</v>
      </c>
    </row>
    <row r="298" spans="1:7" hidden="1">
      <c r="G298" s="636">
        <f>G295-G292</f>
        <v>0</v>
      </c>
    </row>
  </sheetData>
  <mergeCells count="10">
    <mergeCell ref="A3:G3"/>
    <mergeCell ref="A2:G2"/>
    <mergeCell ref="A9:A10"/>
    <mergeCell ref="A6:G6"/>
    <mergeCell ref="A4:G4"/>
    <mergeCell ref="E9:E10"/>
    <mergeCell ref="F9:F10"/>
    <mergeCell ref="G9:G10"/>
    <mergeCell ref="D9:D10"/>
    <mergeCell ref="B9:C9"/>
  </mergeCells>
  <printOptions horizontalCentered="1"/>
  <pageMargins left="0.59055118110236227" right="0.39370078740157483" top="0.16" bottom="0.23" header="0.16" footer="0.23"/>
  <pageSetup paperSize="9" scale="66" fitToHeight="0" orientation="portrait" r:id="rId1"/>
  <headerFooter alignWithMargins="0"/>
  <rowBreaks count="1" manualBreakCount="1">
    <brk id="231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K37"/>
  <sheetViews>
    <sheetView zoomScale="60" zoomScaleNormal="60" workbookViewId="0">
      <pane xSplit="2" ySplit="9" topLeftCell="AV10" activePane="bottomRight" state="frozen"/>
      <selection pane="topRight" activeCell="C1" sqref="C1"/>
      <selection pane="bottomLeft" activeCell="A8" sqref="A8"/>
      <selection pane="bottomRight" activeCell="AX24" sqref="AX24"/>
    </sheetView>
  </sheetViews>
  <sheetFormatPr defaultColWidth="9.140625" defaultRowHeight="18.75"/>
  <cols>
    <col min="1" max="1" width="17.140625" style="774" customWidth="1"/>
    <col min="2" max="2" width="58.42578125" style="774" customWidth="1"/>
    <col min="3" max="4" width="11.140625" style="774" hidden="1" customWidth="1"/>
    <col min="5" max="5" width="18.28515625" style="774" customWidth="1"/>
    <col min="6" max="9" width="11.140625" style="774" hidden="1" customWidth="1"/>
    <col min="10" max="10" width="18.28515625" style="774" customWidth="1"/>
    <col min="11" max="14" width="11.140625" style="774" hidden="1" customWidth="1"/>
    <col min="15" max="15" width="18.28515625" style="774" customWidth="1"/>
    <col min="16" max="17" width="11.140625" style="774" hidden="1" customWidth="1"/>
    <col min="18" max="18" width="0.7109375" style="774" customWidth="1"/>
    <col min="19" max="19" width="11.5703125" style="774" hidden="1" customWidth="1"/>
    <col min="20" max="20" width="18.28515625" style="774" customWidth="1"/>
    <col min="21" max="24" width="11.5703125" style="774" hidden="1" customWidth="1"/>
    <col min="25" max="25" width="18.28515625" style="774" customWidth="1"/>
    <col min="26" max="29" width="11.5703125" style="774" hidden="1" customWidth="1"/>
    <col min="30" max="30" width="18.28515625" style="774" customWidth="1"/>
    <col min="31" max="34" width="11.5703125" style="774" hidden="1" customWidth="1"/>
    <col min="35" max="35" width="18.28515625" style="774" customWidth="1"/>
    <col min="36" max="47" width="11.5703125" style="774" hidden="1" customWidth="1"/>
    <col min="48" max="48" width="0.5703125" style="774" customWidth="1"/>
    <col min="49" max="49" width="11.5703125" style="774" hidden="1" customWidth="1"/>
    <col min="50" max="50" width="18.28515625" style="774" customWidth="1"/>
    <col min="51" max="52" width="11.5703125" style="774" hidden="1" customWidth="1"/>
    <col min="53" max="53" width="0.28515625" style="774" customWidth="1"/>
    <col min="54" max="54" width="11.5703125" style="774" hidden="1" customWidth="1"/>
    <col min="55" max="55" width="18.28515625" style="774" customWidth="1"/>
    <col min="56" max="59" width="11.5703125" style="774" hidden="1" customWidth="1"/>
    <col min="60" max="60" width="18.28515625" style="774" customWidth="1"/>
    <col min="61" max="62" width="11.5703125" style="774" hidden="1" customWidth="1"/>
    <col min="63" max="63" width="0.5703125" style="774" customWidth="1"/>
    <col min="64" max="64" width="11.5703125" style="774" hidden="1" customWidth="1"/>
    <col min="65" max="65" width="18.28515625" style="774" customWidth="1"/>
    <col min="66" max="69" width="11.5703125" style="774" hidden="1" customWidth="1"/>
    <col min="70" max="70" width="18.28515625" style="774" customWidth="1"/>
    <col min="71" max="72" width="11.5703125" style="774" hidden="1" customWidth="1"/>
    <col min="73" max="73" width="0.28515625" style="774" customWidth="1"/>
    <col min="74" max="74" width="11.5703125" style="774" hidden="1" customWidth="1"/>
    <col min="75" max="75" width="18.28515625" style="774" customWidth="1"/>
    <col min="76" max="79" width="11.5703125" style="774" hidden="1" customWidth="1"/>
    <col min="80" max="80" width="18.28515625" style="774" customWidth="1"/>
    <col min="81" max="82" width="11.5703125" style="774" hidden="1" customWidth="1"/>
    <col min="83" max="83" width="0.28515625" style="774" customWidth="1"/>
    <col min="84" max="84" width="11.5703125" style="774" hidden="1" customWidth="1"/>
    <col min="85" max="85" width="18.28515625" style="774" customWidth="1"/>
    <col min="86" max="89" width="11.5703125" style="774" hidden="1" customWidth="1"/>
    <col min="90" max="90" width="18.28515625" style="774" customWidth="1"/>
    <col min="91" max="92" width="11.5703125" style="774" hidden="1" customWidth="1"/>
    <col min="93" max="93" width="0.5703125" style="774" customWidth="1"/>
    <col min="94" max="94" width="11.5703125" style="774" hidden="1" customWidth="1"/>
    <col min="95" max="95" width="18.28515625" style="774" customWidth="1"/>
    <col min="96" max="99" width="11.5703125" style="774" hidden="1" customWidth="1"/>
    <col min="100" max="100" width="18.28515625" style="774" customWidth="1"/>
    <col min="101" max="102" width="11.5703125" style="774" hidden="1" customWidth="1"/>
    <col min="103" max="16384" width="9.140625" style="774"/>
  </cols>
  <sheetData>
    <row r="1" spans="1:167">
      <c r="CG1" s="936" t="s">
        <v>1325</v>
      </c>
      <c r="CH1" s="936"/>
      <c r="CI1" s="936"/>
      <c r="CJ1" s="936"/>
      <c r="CK1" s="936"/>
      <c r="CL1" s="936"/>
      <c r="CM1" s="936"/>
      <c r="CN1" s="936"/>
      <c r="CO1" s="936"/>
      <c r="CP1" s="936"/>
      <c r="CQ1" s="936"/>
      <c r="CR1" s="936"/>
      <c r="CS1" s="936"/>
      <c r="CT1" s="936"/>
      <c r="CU1" s="936"/>
      <c r="CV1" s="936"/>
    </row>
    <row r="2" spans="1:167" ht="51" customHeight="1">
      <c r="A2" s="910" t="s">
        <v>1230</v>
      </c>
      <c r="B2" s="910"/>
      <c r="C2" s="910"/>
      <c r="D2" s="910"/>
      <c r="E2" s="910"/>
      <c r="F2" s="910"/>
      <c r="G2" s="910"/>
      <c r="H2" s="910"/>
      <c r="I2" s="910"/>
      <c r="J2" s="910"/>
      <c r="K2" s="910"/>
      <c r="L2" s="910"/>
      <c r="M2" s="910"/>
      <c r="N2" s="910"/>
      <c r="O2" s="910"/>
      <c r="P2" s="910"/>
      <c r="Q2" s="910"/>
      <c r="R2" s="910"/>
      <c r="S2" s="910"/>
      <c r="T2" s="910"/>
      <c r="U2" s="910"/>
      <c r="V2" s="910"/>
      <c r="W2" s="910"/>
      <c r="X2" s="910"/>
      <c r="Y2" s="910"/>
      <c r="Z2" s="910"/>
      <c r="AA2" s="910"/>
      <c r="AB2" s="910"/>
      <c r="AC2" s="910"/>
      <c r="AD2" s="910"/>
      <c r="AE2" s="910"/>
      <c r="AF2" s="910"/>
      <c r="AG2" s="910"/>
      <c r="AH2" s="910"/>
      <c r="AI2" s="910"/>
      <c r="AJ2" s="910"/>
      <c r="AK2" s="910"/>
      <c r="AL2" s="910"/>
      <c r="AM2" s="910"/>
      <c r="AN2" s="910"/>
      <c r="AO2" s="910"/>
      <c r="AP2" s="910"/>
      <c r="AQ2" s="910"/>
      <c r="AR2" s="910"/>
      <c r="AS2" s="910"/>
      <c r="AT2" s="910"/>
      <c r="AU2" s="910"/>
      <c r="AV2" s="910"/>
      <c r="AW2" s="910"/>
      <c r="AX2" s="910"/>
      <c r="AY2" s="910"/>
      <c r="AZ2" s="910"/>
      <c r="BA2" s="910"/>
      <c r="BB2" s="910"/>
      <c r="BC2" s="910"/>
      <c r="BD2" s="910"/>
      <c r="BE2" s="910"/>
      <c r="BF2" s="910"/>
      <c r="BG2" s="910"/>
      <c r="BH2" s="910"/>
      <c r="BI2" s="910"/>
      <c r="BJ2" s="910"/>
      <c r="BK2" s="910"/>
      <c r="BL2" s="910"/>
      <c r="BM2" s="910"/>
      <c r="BN2" s="910"/>
      <c r="BO2" s="910"/>
      <c r="BP2" s="910"/>
      <c r="BQ2" s="910"/>
      <c r="BR2" s="910"/>
      <c r="BS2" s="910"/>
      <c r="BT2" s="910"/>
      <c r="BU2" s="910"/>
      <c r="BV2" s="910"/>
      <c r="BW2" s="910"/>
      <c r="BX2" s="910"/>
      <c r="BY2" s="910"/>
      <c r="BZ2" s="910"/>
      <c r="CA2" s="910"/>
      <c r="CB2" s="910"/>
      <c r="CC2" s="910"/>
      <c r="CD2" s="910"/>
      <c r="CE2" s="910"/>
      <c r="CF2" s="910"/>
      <c r="CG2" s="910"/>
      <c r="CH2" s="910"/>
      <c r="CI2" s="910"/>
      <c r="CJ2" s="910"/>
      <c r="CK2" s="910"/>
      <c r="CL2" s="910"/>
      <c r="CM2" s="910"/>
      <c r="CN2" s="910"/>
      <c r="CO2" s="910"/>
      <c r="CP2" s="910"/>
      <c r="CQ2" s="910"/>
      <c r="CR2" s="910"/>
      <c r="CS2" s="910"/>
      <c r="CT2" s="910"/>
      <c r="CU2" s="910"/>
      <c r="CV2" s="910"/>
    </row>
    <row r="3" spans="1:167" ht="35.25" customHeight="1">
      <c r="A3" s="910"/>
      <c r="B3" s="910"/>
      <c r="C3" s="910"/>
      <c r="D3" s="910"/>
      <c r="E3" s="910"/>
      <c r="F3" s="910"/>
      <c r="G3" s="910"/>
      <c r="H3" s="910"/>
      <c r="I3" s="910"/>
      <c r="J3" s="910"/>
      <c r="K3" s="910"/>
      <c r="L3" s="910"/>
      <c r="M3" s="910"/>
      <c r="N3" s="910"/>
      <c r="O3" s="910"/>
      <c r="P3" s="910"/>
      <c r="Q3" s="910"/>
      <c r="R3" s="910"/>
      <c r="S3" s="910"/>
      <c r="T3" s="910"/>
      <c r="U3" s="910"/>
      <c r="V3" s="910"/>
      <c r="W3" s="910"/>
      <c r="X3" s="910"/>
      <c r="Y3" s="910"/>
      <c r="Z3" s="910"/>
      <c r="AA3" s="910"/>
      <c r="AB3" s="910"/>
      <c r="AC3" s="910"/>
      <c r="AD3" s="910"/>
      <c r="AE3" s="910"/>
      <c r="AF3" s="910"/>
      <c r="AG3" s="910"/>
      <c r="AH3" s="910"/>
      <c r="AI3" s="910"/>
      <c r="AJ3" s="910"/>
      <c r="AK3" s="910"/>
      <c r="AL3" s="910"/>
      <c r="AM3" s="910"/>
      <c r="AN3" s="910"/>
      <c r="AO3" s="910"/>
      <c r="AP3" s="910"/>
      <c r="AQ3" s="910"/>
      <c r="AR3" s="910"/>
      <c r="AS3" s="910"/>
      <c r="AT3" s="910"/>
      <c r="AU3" s="910"/>
      <c r="AV3" s="910"/>
      <c r="AW3" s="910"/>
      <c r="AX3" s="910"/>
      <c r="AY3" s="910"/>
      <c r="AZ3" s="910"/>
      <c r="BA3" s="910"/>
      <c r="BB3" s="910"/>
      <c r="BC3" s="910"/>
      <c r="BD3" s="910"/>
      <c r="BE3" s="910"/>
      <c r="BF3" s="910"/>
      <c r="BG3" s="910"/>
      <c r="BH3" s="910"/>
      <c r="BI3" s="910"/>
      <c r="BJ3" s="910"/>
      <c r="BK3" s="910"/>
      <c r="BL3" s="910"/>
      <c r="BM3" s="910"/>
      <c r="BN3" s="910"/>
      <c r="BO3" s="910"/>
      <c r="BP3" s="910"/>
      <c r="BQ3" s="910"/>
      <c r="BR3" s="910"/>
      <c r="BS3" s="910"/>
      <c r="BT3" s="910"/>
      <c r="BU3" s="910"/>
      <c r="BV3" s="910"/>
      <c r="BW3" s="910"/>
      <c r="BX3" s="910"/>
      <c r="BY3" s="910"/>
      <c r="BZ3" s="910"/>
      <c r="CA3" s="910"/>
      <c r="CB3" s="910"/>
      <c r="CC3" s="910"/>
      <c r="CD3" s="910"/>
      <c r="CE3" s="910"/>
      <c r="CF3" s="910"/>
      <c r="CG3" s="910"/>
      <c r="CH3" s="910"/>
      <c r="CI3" s="910"/>
      <c r="CJ3" s="910"/>
      <c r="CK3" s="910"/>
      <c r="CL3" s="910"/>
      <c r="CM3" s="910"/>
      <c r="CN3" s="910"/>
      <c r="CO3" s="910"/>
      <c r="CP3" s="910"/>
      <c r="CQ3" s="910"/>
      <c r="CR3" s="910"/>
      <c r="CS3" s="910"/>
      <c r="CT3" s="910"/>
      <c r="CU3" s="910"/>
      <c r="CV3" s="910"/>
    </row>
    <row r="4" spans="1:167" ht="23.25" thickBot="1">
      <c r="A4" s="775"/>
      <c r="B4" s="775"/>
      <c r="C4" s="775"/>
      <c r="D4" s="775"/>
      <c r="E4" s="775"/>
      <c r="F4" s="775"/>
      <c r="G4" s="775"/>
      <c r="H4" s="775"/>
      <c r="I4" s="775"/>
      <c r="J4" s="775"/>
      <c r="K4" s="775"/>
      <c r="L4" s="775"/>
      <c r="M4" s="775"/>
      <c r="N4" s="775"/>
      <c r="O4" s="775"/>
      <c r="P4" s="775"/>
      <c r="Q4" s="775"/>
      <c r="R4" s="776"/>
      <c r="S4" s="776"/>
      <c r="T4" s="776"/>
      <c r="U4" s="776"/>
      <c r="V4" s="776"/>
      <c r="W4" s="776"/>
      <c r="X4" s="776"/>
      <c r="Y4" s="776"/>
      <c r="Z4" s="776"/>
      <c r="AA4" s="776"/>
      <c r="AB4" s="776"/>
      <c r="AC4" s="776"/>
      <c r="AD4" s="776"/>
      <c r="AE4" s="776"/>
      <c r="AF4" s="776"/>
      <c r="AG4" s="776"/>
      <c r="AH4" s="776"/>
      <c r="AI4" s="776"/>
      <c r="AJ4" s="776"/>
      <c r="AK4" s="776"/>
      <c r="AL4" s="776"/>
      <c r="AM4" s="776"/>
      <c r="AN4" s="776"/>
      <c r="AO4" s="776"/>
      <c r="AP4" s="776"/>
      <c r="AQ4" s="776"/>
      <c r="AR4" s="776"/>
      <c r="AS4" s="776"/>
      <c r="AT4" s="776"/>
      <c r="AU4" s="776"/>
      <c r="AV4" s="776"/>
      <c r="AW4" s="776"/>
      <c r="AX4" s="776"/>
      <c r="AY4" s="776"/>
      <c r="AZ4" s="776"/>
      <c r="BA4" s="776"/>
      <c r="BK4" s="776"/>
      <c r="BU4" s="776"/>
    </row>
    <row r="5" spans="1:167" ht="21" thickBot="1">
      <c r="A5" s="943" t="s">
        <v>811</v>
      </c>
      <c r="B5" s="946" t="s">
        <v>1231</v>
      </c>
      <c r="C5" s="925" t="s">
        <v>751</v>
      </c>
      <c r="D5" s="925"/>
      <c r="E5" s="925"/>
      <c r="F5" s="925"/>
      <c r="G5" s="925"/>
      <c r="H5" s="925"/>
      <c r="I5" s="925"/>
      <c r="J5" s="925"/>
      <c r="K5" s="925"/>
      <c r="L5" s="925"/>
      <c r="M5" s="925"/>
      <c r="N5" s="925"/>
      <c r="O5" s="925"/>
      <c r="P5" s="925"/>
      <c r="Q5" s="925"/>
      <c r="R5" s="925"/>
      <c r="S5" s="925"/>
      <c r="T5" s="925"/>
      <c r="U5" s="925"/>
      <c r="V5" s="925"/>
      <c r="W5" s="925"/>
      <c r="X5" s="925"/>
      <c r="Y5" s="925"/>
      <c r="Z5" s="925"/>
      <c r="AA5" s="925"/>
      <c r="AB5" s="925"/>
      <c r="AC5" s="925"/>
      <c r="AD5" s="925"/>
      <c r="AE5" s="925"/>
      <c r="AF5" s="925"/>
      <c r="AG5" s="925"/>
      <c r="AH5" s="925"/>
      <c r="AI5" s="925"/>
      <c r="AJ5" s="925"/>
      <c r="AK5" s="925"/>
      <c r="AL5" s="925"/>
      <c r="AM5" s="925"/>
      <c r="AN5" s="925"/>
      <c r="AO5" s="925"/>
      <c r="AP5" s="925"/>
      <c r="AQ5" s="925"/>
      <c r="AR5" s="925"/>
      <c r="AS5" s="925"/>
      <c r="AT5" s="925"/>
      <c r="AU5" s="926"/>
      <c r="AV5" s="921" t="s">
        <v>752</v>
      </c>
      <c r="AW5" s="922"/>
      <c r="AX5" s="922"/>
      <c r="AY5" s="922"/>
      <c r="AZ5" s="922"/>
      <c r="BA5" s="922"/>
      <c r="BB5" s="922"/>
      <c r="BC5" s="922"/>
      <c r="BD5" s="922"/>
      <c r="BE5" s="922"/>
      <c r="BF5" s="922"/>
      <c r="BG5" s="922"/>
      <c r="BH5" s="922"/>
      <c r="BI5" s="922"/>
      <c r="BJ5" s="922"/>
      <c r="BK5" s="922"/>
      <c r="BL5" s="922"/>
      <c r="BM5" s="922"/>
      <c r="BN5" s="922"/>
      <c r="BO5" s="922"/>
      <c r="BP5" s="922"/>
      <c r="BQ5" s="922"/>
      <c r="BR5" s="922"/>
      <c r="BS5" s="922"/>
      <c r="BT5" s="922"/>
      <c r="BU5" s="922"/>
      <c r="BV5" s="922"/>
      <c r="BW5" s="922"/>
      <c r="BX5" s="922"/>
      <c r="BY5" s="922"/>
      <c r="BZ5" s="922"/>
      <c r="CA5" s="922"/>
      <c r="CB5" s="922"/>
      <c r="CC5" s="922"/>
      <c r="CD5" s="923"/>
      <c r="CE5" s="924" t="s">
        <v>753</v>
      </c>
      <c r="CF5" s="925"/>
      <c r="CG5" s="925"/>
      <c r="CH5" s="925"/>
      <c r="CI5" s="925"/>
      <c r="CJ5" s="925"/>
      <c r="CK5" s="925"/>
      <c r="CL5" s="925"/>
      <c r="CM5" s="925"/>
      <c r="CN5" s="926"/>
      <c r="CO5" s="924" t="s">
        <v>754</v>
      </c>
      <c r="CP5" s="925"/>
      <c r="CQ5" s="925"/>
      <c r="CR5" s="925"/>
      <c r="CS5" s="925"/>
      <c r="CT5" s="925"/>
      <c r="CU5" s="925"/>
      <c r="CV5" s="925"/>
      <c r="CW5" s="925"/>
      <c r="CX5" s="926"/>
    </row>
    <row r="6" spans="1:167" s="777" customFormat="1" ht="33" customHeight="1">
      <c r="A6" s="944"/>
      <c r="B6" s="947"/>
      <c r="C6" s="931"/>
      <c r="D6" s="931"/>
      <c r="E6" s="931"/>
      <c r="F6" s="931"/>
      <c r="G6" s="931"/>
      <c r="H6" s="931"/>
      <c r="I6" s="931"/>
      <c r="J6" s="931"/>
      <c r="K6" s="931"/>
      <c r="L6" s="931"/>
      <c r="M6" s="931"/>
      <c r="N6" s="931"/>
      <c r="O6" s="931"/>
      <c r="P6" s="931"/>
      <c r="Q6" s="931"/>
      <c r="R6" s="931"/>
      <c r="S6" s="931"/>
      <c r="T6" s="931"/>
      <c r="U6" s="931"/>
      <c r="V6" s="931"/>
      <c r="W6" s="931"/>
      <c r="X6" s="931"/>
      <c r="Y6" s="931"/>
      <c r="Z6" s="931"/>
      <c r="AA6" s="931"/>
      <c r="AB6" s="931"/>
      <c r="AC6" s="931"/>
      <c r="AD6" s="931"/>
      <c r="AE6" s="931"/>
      <c r="AF6" s="931"/>
      <c r="AG6" s="931"/>
      <c r="AH6" s="931"/>
      <c r="AI6" s="931"/>
      <c r="AJ6" s="931"/>
      <c r="AK6" s="931"/>
      <c r="AL6" s="931"/>
      <c r="AM6" s="931"/>
      <c r="AN6" s="931"/>
      <c r="AO6" s="931"/>
      <c r="AP6" s="931"/>
      <c r="AQ6" s="931"/>
      <c r="AR6" s="931"/>
      <c r="AS6" s="931"/>
      <c r="AT6" s="931"/>
      <c r="AU6" s="932"/>
      <c r="AV6" s="915" t="s">
        <v>760</v>
      </c>
      <c r="AW6" s="916"/>
      <c r="AX6" s="916"/>
      <c r="AY6" s="916"/>
      <c r="AZ6" s="917"/>
      <c r="BA6" s="915" t="s">
        <v>761</v>
      </c>
      <c r="BB6" s="916"/>
      <c r="BC6" s="916"/>
      <c r="BD6" s="916"/>
      <c r="BE6" s="916"/>
      <c r="BF6" s="916"/>
      <c r="BG6" s="916"/>
      <c r="BH6" s="916"/>
      <c r="BI6" s="916"/>
      <c r="BJ6" s="917"/>
      <c r="BK6" s="915" t="s">
        <v>812</v>
      </c>
      <c r="BL6" s="916"/>
      <c r="BM6" s="916"/>
      <c r="BN6" s="916"/>
      <c r="BO6" s="916"/>
      <c r="BP6" s="916"/>
      <c r="BQ6" s="916"/>
      <c r="BR6" s="916"/>
      <c r="BS6" s="916"/>
      <c r="BT6" s="917"/>
      <c r="BU6" s="915" t="s">
        <v>762</v>
      </c>
      <c r="BV6" s="916"/>
      <c r="BW6" s="916"/>
      <c r="BX6" s="916"/>
      <c r="BY6" s="916"/>
      <c r="BZ6" s="916"/>
      <c r="CA6" s="916"/>
      <c r="CB6" s="916"/>
      <c r="CC6" s="916"/>
      <c r="CD6" s="917"/>
      <c r="CE6" s="927"/>
      <c r="CF6" s="928"/>
      <c r="CG6" s="928"/>
      <c r="CH6" s="928"/>
      <c r="CI6" s="928"/>
      <c r="CJ6" s="928"/>
      <c r="CK6" s="928"/>
      <c r="CL6" s="928"/>
      <c r="CM6" s="928"/>
      <c r="CN6" s="929"/>
      <c r="CO6" s="927"/>
      <c r="CP6" s="928"/>
      <c r="CQ6" s="928"/>
      <c r="CR6" s="928"/>
      <c r="CS6" s="928"/>
      <c r="CT6" s="928"/>
      <c r="CU6" s="928"/>
      <c r="CV6" s="928"/>
      <c r="CW6" s="928"/>
      <c r="CX6" s="929"/>
    </row>
    <row r="7" spans="1:167" s="777" customFormat="1" ht="92.25" customHeight="1">
      <c r="A7" s="944"/>
      <c r="B7" s="947"/>
      <c r="C7" s="937" t="s">
        <v>763</v>
      </c>
      <c r="D7" s="938"/>
      <c r="E7" s="938"/>
      <c r="F7" s="938"/>
      <c r="G7" s="938"/>
      <c r="H7" s="938"/>
      <c r="I7" s="938"/>
      <c r="J7" s="938"/>
      <c r="K7" s="938"/>
      <c r="L7" s="938"/>
      <c r="M7" s="938"/>
      <c r="N7" s="938"/>
      <c r="O7" s="938"/>
      <c r="P7" s="938"/>
      <c r="Q7" s="939"/>
      <c r="R7" s="940" t="s">
        <v>813</v>
      </c>
      <c r="S7" s="941"/>
      <c r="T7" s="941"/>
      <c r="U7" s="941"/>
      <c r="V7" s="941"/>
      <c r="W7" s="941"/>
      <c r="X7" s="941"/>
      <c r="Y7" s="941"/>
      <c r="Z7" s="941"/>
      <c r="AA7" s="941"/>
      <c r="AB7" s="941"/>
      <c r="AC7" s="941"/>
      <c r="AD7" s="941"/>
      <c r="AE7" s="941"/>
      <c r="AF7" s="941"/>
      <c r="AG7" s="941"/>
      <c r="AH7" s="941"/>
      <c r="AI7" s="941"/>
      <c r="AJ7" s="941"/>
      <c r="AK7" s="941"/>
      <c r="AL7" s="942" t="s">
        <v>759</v>
      </c>
      <c r="AM7" s="938"/>
      <c r="AN7" s="938"/>
      <c r="AO7" s="938"/>
      <c r="AP7" s="938"/>
      <c r="AQ7" s="938"/>
      <c r="AR7" s="938"/>
      <c r="AS7" s="938"/>
      <c r="AT7" s="938"/>
      <c r="AU7" s="939"/>
      <c r="AV7" s="918"/>
      <c r="AW7" s="919"/>
      <c r="AX7" s="919"/>
      <c r="AY7" s="919"/>
      <c r="AZ7" s="920"/>
      <c r="BA7" s="918"/>
      <c r="BB7" s="919"/>
      <c r="BC7" s="919"/>
      <c r="BD7" s="919"/>
      <c r="BE7" s="919"/>
      <c r="BF7" s="919"/>
      <c r="BG7" s="919"/>
      <c r="BH7" s="919"/>
      <c r="BI7" s="919"/>
      <c r="BJ7" s="920"/>
      <c r="BK7" s="918"/>
      <c r="BL7" s="919"/>
      <c r="BM7" s="919"/>
      <c r="BN7" s="919"/>
      <c r="BO7" s="919"/>
      <c r="BP7" s="919"/>
      <c r="BQ7" s="919"/>
      <c r="BR7" s="919"/>
      <c r="BS7" s="919"/>
      <c r="BT7" s="920"/>
      <c r="BU7" s="918"/>
      <c r="BV7" s="919"/>
      <c r="BW7" s="919"/>
      <c r="BX7" s="919"/>
      <c r="BY7" s="919"/>
      <c r="BZ7" s="919"/>
      <c r="CA7" s="919"/>
      <c r="CB7" s="919"/>
      <c r="CC7" s="919"/>
      <c r="CD7" s="920"/>
      <c r="CE7" s="930"/>
      <c r="CF7" s="931"/>
      <c r="CG7" s="931"/>
      <c r="CH7" s="931"/>
      <c r="CI7" s="931"/>
      <c r="CJ7" s="931"/>
      <c r="CK7" s="931"/>
      <c r="CL7" s="931"/>
      <c r="CM7" s="931"/>
      <c r="CN7" s="932"/>
      <c r="CO7" s="930"/>
      <c r="CP7" s="931"/>
      <c r="CQ7" s="931"/>
      <c r="CR7" s="931"/>
      <c r="CS7" s="931"/>
      <c r="CT7" s="931"/>
      <c r="CU7" s="931"/>
      <c r="CV7" s="931"/>
      <c r="CW7" s="931"/>
      <c r="CX7" s="932"/>
    </row>
    <row r="8" spans="1:167" s="778" customFormat="1" ht="33" customHeight="1">
      <c r="A8" s="944"/>
      <c r="B8" s="947"/>
      <c r="C8" s="949" t="s">
        <v>814</v>
      </c>
      <c r="D8" s="950"/>
      <c r="E8" s="950"/>
      <c r="F8" s="950"/>
      <c r="G8" s="950"/>
      <c r="H8" s="912" t="s">
        <v>815</v>
      </c>
      <c r="I8" s="912"/>
      <c r="J8" s="912"/>
      <c r="K8" s="912"/>
      <c r="L8" s="912"/>
      <c r="M8" s="912" t="s">
        <v>772</v>
      </c>
      <c r="N8" s="912"/>
      <c r="O8" s="912"/>
      <c r="P8" s="912"/>
      <c r="Q8" s="913"/>
      <c r="R8" s="912" t="s">
        <v>816</v>
      </c>
      <c r="S8" s="912"/>
      <c r="T8" s="912"/>
      <c r="U8" s="912"/>
      <c r="V8" s="912"/>
      <c r="W8" s="912" t="s">
        <v>817</v>
      </c>
      <c r="X8" s="912"/>
      <c r="Y8" s="912"/>
      <c r="Z8" s="912"/>
      <c r="AA8" s="912"/>
      <c r="AB8" s="912" t="s">
        <v>818</v>
      </c>
      <c r="AC8" s="912"/>
      <c r="AD8" s="912"/>
      <c r="AE8" s="912"/>
      <c r="AF8" s="912"/>
      <c r="AG8" s="912" t="s">
        <v>819</v>
      </c>
      <c r="AH8" s="912"/>
      <c r="AI8" s="912"/>
      <c r="AJ8" s="912"/>
      <c r="AK8" s="914"/>
      <c r="AL8" s="911" t="s">
        <v>771</v>
      </c>
      <c r="AM8" s="912"/>
      <c r="AN8" s="912"/>
      <c r="AO8" s="912"/>
      <c r="AP8" s="912"/>
      <c r="AQ8" s="912" t="s">
        <v>772</v>
      </c>
      <c r="AR8" s="912"/>
      <c r="AS8" s="912"/>
      <c r="AT8" s="912"/>
      <c r="AU8" s="913"/>
      <c r="AV8" s="911" t="s">
        <v>772</v>
      </c>
      <c r="AW8" s="912"/>
      <c r="AX8" s="912"/>
      <c r="AY8" s="912"/>
      <c r="AZ8" s="913"/>
      <c r="BA8" s="911" t="s">
        <v>771</v>
      </c>
      <c r="BB8" s="912"/>
      <c r="BC8" s="912"/>
      <c r="BD8" s="912"/>
      <c r="BE8" s="912"/>
      <c r="BF8" s="912" t="s">
        <v>772</v>
      </c>
      <c r="BG8" s="912"/>
      <c r="BH8" s="912"/>
      <c r="BI8" s="912"/>
      <c r="BJ8" s="913"/>
      <c r="BK8" s="911" t="s">
        <v>771</v>
      </c>
      <c r="BL8" s="912"/>
      <c r="BM8" s="912"/>
      <c r="BN8" s="912"/>
      <c r="BO8" s="912"/>
      <c r="BP8" s="912" t="s">
        <v>772</v>
      </c>
      <c r="BQ8" s="912"/>
      <c r="BR8" s="912"/>
      <c r="BS8" s="912"/>
      <c r="BT8" s="913"/>
      <c r="BU8" s="911" t="s">
        <v>771</v>
      </c>
      <c r="BV8" s="912"/>
      <c r="BW8" s="912"/>
      <c r="BX8" s="912"/>
      <c r="BY8" s="912"/>
      <c r="BZ8" s="912" t="s">
        <v>772</v>
      </c>
      <c r="CA8" s="912"/>
      <c r="CB8" s="912"/>
      <c r="CC8" s="912"/>
      <c r="CD8" s="913"/>
      <c r="CE8" s="911" t="s">
        <v>771</v>
      </c>
      <c r="CF8" s="912"/>
      <c r="CG8" s="912"/>
      <c r="CH8" s="912"/>
      <c r="CI8" s="912"/>
      <c r="CJ8" s="912" t="s">
        <v>772</v>
      </c>
      <c r="CK8" s="912"/>
      <c r="CL8" s="912"/>
      <c r="CM8" s="912"/>
      <c r="CN8" s="913"/>
      <c r="CO8" s="911" t="s">
        <v>771</v>
      </c>
      <c r="CP8" s="912"/>
      <c r="CQ8" s="912"/>
      <c r="CR8" s="912"/>
      <c r="CS8" s="912"/>
      <c r="CT8" s="912" t="s">
        <v>772</v>
      </c>
      <c r="CU8" s="912"/>
      <c r="CV8" s="912"/>
      <c r="CW8" s="912"/>
      <c r="CX8" s="913"/>
    </row>
    <row r="9" spans="1:167" s="784" customFormat="1" ht="30" customHeight="1">
      <c r="A9" s="945"/>
      <c r="B9" s="948"/>
      <c r="C9" s="779" t="s">
        <v>773</v>
      </c>
      <c r="D9" s="780" t="s">
        <v>820</v>
      </c>
      <c r="E9" s="780" t="s">
        <v>775</v>
      </c>
      <c r="F9" s="780" t="s">
        <v>821</v>
      </c>
      <c r="G9" s="780" t="s">
        <v>822</v>
      </c>
      <c r="H9" s="780" t="s">
        <v>773</v>
      </c>
      <c r="I9" s="780" t="s">
        <v>820</v>
      </c>
      <c r="J9" s="842" t="s">
        <v>775</v>
      </c>
      <c r="K9" s="780" t="s">
        <v>821</v>
      </c>
      <c r="L9" s="780" t="s">
        <v>822</v>
      </c>
      <c r="M9" s="780" t="s">
        <v>773</v>
      </c>
      <c r="N9" s="780" t="s">
        <v>820</v>
      </c>
      <c r="O9" s="842" t="s">
        <v>775</v>
      </c>
      <c r="P9" s="780" t="s">
        <v>821</v>
      </c>
      <c r="Q9" s="781" t="s">
        <v>822</v>
      </c>
      <c r="R9" s="779" t="s">
        <v>773</v>
      </c>
      <c r="S9" s="780" t="s">
        <v>820</v>
      </c>
      <c r="T9" s="780" t="s">
        <v>775</v>
      </c>
      <c r="U9" s="780" t="s">
        <v>821</v>
      </c>
      <c r="V9" s="780" t="s">
        <v>822</v>
      </c>
      <c r="W9" s="780" t="s">
        <v>773</v>
      </c>
      <c r="X9" s="780" t="s">
        <v>820</v>
      </c>
      <c r="Y9" s="842" t="s">
        <v>775</v>
      </c>
      <c r="Z9" s="780" t="s">
        <v>821</v>
      </c>
      <c r="AA9" s="780" t="s">
        <v>822</v>
      </c>
      <c r="AB9" s="780" t="s">
        <v>773</v>
      </c>
      <c r="AC9" s="780" t="s">
        <v>820</v>
      </c>
      <c r="AD9" s="842" t="s">
        <v>775</v>
      </c>
      <c r="AE9" s="780" t="s">
        <v>821</v>
      </c>
      <c r="AF9" s="780" t="s">
        <v>822</v>
      </c>
      <c r="AG9" s="780" t="s">
        <v>773</v>
      </c>
      <c r="AH9" s="780" t="s">
        <v>820</v>
      </c>
      <c r="AI9" s="842" t="s">
        <v>775</v>
      </c>
      <c r="AJ9" s="780" t="s">
        <v>821</v>
      </c>
      <c r="AK9" s="782" t="s">
        <v>822</v>
      </c>
      <c r="AL9" s="783" t="s">
        <v>773</v>
      </c>
      <c r="AM9" s="780" t="s">
        <v>820</v>
      </c>
      <c r="AN9" s="780" t="s">
        <v>775</v>
      </c>
      <c r="AO9" s="780" t="s">
        <v>821</v>
      </c>
      <c r="AP9" s="780" t="s">
        <v>822</v>
      </c>
      <c r="AQ9" s="780" t="s">
        <v>773</v>
      </c>
      <c r="AR9" s="780" t="s">
        <v>820</v>
      </c>
      <c r="AS9" s="780" t="s">
        <v>775</v>
      </c>
      <c r="AT9" s="780" t="s">
        <v>821</v>
      </c>
      <c r="AU9" s="781" t="s">
        <v>822</v>
      </c>
      <c r="AV9" s="783" t="s">
        <v>773</v>
      </c>
      <c r="AW9" s="780" t="s">
        <v>820</v>
      </c>
      <c r="AX9" s="842" t="s">
        <v>775</v>
      </c>
      <c r="AY9" s="780" t="s">
        <v>821</v>
      </c>
      <c r="AZ9" s="781" t="s">
        <v>822</v>
      </c>
      <c r="BA9" s="783" t="s">
        <v>773</v>
      </c>
      <c r="BB9" s="780" t="s">
        <v>820</v>
      </c>
      <c r="BC9" s="780" t="s">
        <v>775</v>
      </c>
      <c r="BD9" s="780" t="s">
        <v>821</v>
      </c>
      <c r="BE9" s="780" t="s">
        <v>822</v>
      </c>
      <c r="BF9" s="780" t="s">
        <v>773</v>
      </c>
      <c r="BG9" s="780" t="s">
        <v>820</v>
      </c>
      <c r="BH9" s="842" t="s">
        <v>775</v>
      </c>
      <c r="BI9" s="780" t="s">
        <v>821</v>
      </c>
      <c r="BJ9" s="781" t="s">
        <v>822</v>
      </c>
      <c r="BK9" s="783" t="s">
        <v>773</v>
      </c>
      <c r="BL9" s="780" t="s">
        <v>820</v>
      </c>
      <c r="BM9" s="842" t="s">
        <v>775</v>
      </c>
      <c r="BN9" s="780" t="s">
        <v>821</v>
      </c>
      <c r="BO9" s="780" t="s">
        <v>822</v>
      </c>
      <c r="BP9" s="780" t="s">
        <v>773</v>
      </c>
      <c r="BQ9" s="780" t="s">
        <v>820</v>
      </c>
      <c r="BR9" s="780" t="s">
        <v>775</v>
      </c>
      <c r="BS9" s="780" t="s">
        <v>821</v>
      </c>
      <c r="BT9" s="781" t="s">
        <v>822</v>
      </c>
      <c r="BU9" s="783" t="s">
        <v>773</v>
      </c>
      <c r="BV9" s="780" t="s">
        <v>820</v>
      </c>
      <c r="BW9" s="780" t="s">
        <v>775</v>
      </c>
      <c r="BX9" s="780" t="s">
        <v>821</v>
      </c>
      <c r="BY9" s="780" t="s">
        <v>822</v>
      </c>
      <c r="BZ9" s="780" t="s">
        <v>773</v>
      </c>
      <c r="CA9" s="780" t="s">
        <v>820</v>
      </c>
      <c r="CB9" s="842" t="s">
        <v>775</v>
      </c>
      <c r="CC9" s="780" t="s">
        <v>821</v>
      </c>
      <c r="CD9" s="781" t="s">
        <v>822</v>
      </c>
      <c r="CE9" s="783" t="s">
        <v>773</v>
      </c>
      <c r="CF9" s="780" t="s">
        <v>820</v>
      </c>
      <c r="CG9" s="842" t="s">
        <v>775</v>
      </c>
      <c r="CH9" s="780" t="s">
        <v>821</v>
      </c>
      <c r="CI9" s="780" t="s">
        <v>822</v>
      </c>
      <c r="CJ9" s="780" t="s">
        <v>773</v>
      </c>
      <c r="CK9" s="780" t="s">
        <v>820</v>
      </c>
      <c r="CL9" s="842" t="s">
        <v>775</v>
      </c>
      <c r="CM9" s="780" t="s">
        <v>821</v>
      </c>
      <c r="CN9" s="781" t="s">
        <v>822</v>
      </c>
      <c r="CO9" s="783" t="s">
        <v>773</v>
      </c>
      <c r="CP9" s="780" t="s">
        <v>820</v>
      </c>
      <c r="CQ9" s="842" t="s">
        <v>775</v>
      </c>
      <c r="CR9" s="780" t="s">
        <v>821</v>
      </c>
      <c r="CS9" s="780" t="s">
        <v>822</v>
      </c>
      <c r="CT9" s="780" t="s">
        <v>773</v>
      </c>
      <c r="CU9" s="780" t="s">
        <v>820</v>
      </c>
      <c r="CV9" s="842" t="s">
        <v>775</v>
      </c>
      <c r="CW9" s="780" t="s">
        <v>821</v>
      </c>
      <c r="CX9" s="781" t="s">
        <v>822</v>
      </c>
    </row>
    <row r="10" spans="1:167" s="791" customFormat="1" ht="37.5" customHeight="1">
      <c r="A10" s="772" t="s">
        <v>823</v>
      </c>
      <c r="B10" s="785" t="s">
        <v>824</v>
      </c>
      <c r="C10" s="786">
        <f>ROUND(C11+C15,0)</f>
        <v>32076</v>
      </c>
      <c r="D10" s="787">
        <f t="shared" ref="D10:BO10" si="0">ROUND(D11+D15,0)</f>
        <v>46437</v>
      </c>
      <c r="E10" s="787">
        <f t="shared" si="0"/>
        <v>56012</v>
      </c>
      <c r="F10" s="787">
        <f t="shared" si="0"/>
        <v>60799</v>
      </c>
      <c r="G10" s="787">
        <f t="shared" si="0"/>
        <v>60799</v>
      </c>
      <c r="H10" s="787">
        <f t="shared" si="0"/>
        <v>32076</v>
      </c>
      <c r="I10" s="787">
        <f t="shared" si="0"/>
        <v>46437</v>
      </c>
      <c r="J10" s="787">
        <f t="shared" si="0"/>
        <v>56012</v>
      </c>
      <c r="K10" s="787">
        <f t="shared" si="0"/>
        <v>60799</v>
      </c>
      <c r="L10" s="787">
        <f t="shared" si="0"/>
        <v>60799</v>
      </c>
      <c r="M10" s="787">
        <f t="shared" si="0"/>
        <v>28172</v>
      </c>
      <c r="N10" s="787">
        <f t="shared" si="0"/>
        <v>40830</v>
      </c>
      <c r="O10" s="787">
        <f t="shared" si="0"/>
        <v>49269</v>
      </c>
      <c r="P10" s="787">
        <f t="shared" si="0"/>
        <v>53489</v>
      </c>
      <c r="Q10" s="785">
        <f t="shared" si="0"/>
        <v>53489</v>
      </c>
      <c r="R10" s="787">
        <f t="shared" si="0"/>
        <v>36259</v>
      </c>
      <c r="S10" s="787">
        <f t="shared" si="0"/>
        <v>52494</v>
      </c>
      <c r="T10" s="787">
        <f t="shared" si="0"/>
        <v>63317</v>
      </c>
      <c r="U10" s="787">
        <f t="shared" si="0"/>
        <v>68729</v>
      </c>
      <c r="V10" s="787">
        <f t="shared" si="0"/>
        <v>68729</v>
      </c>
      <c r="W10" s="786">
        <f t="shared" si="0"/>
        <v>39443</v>
      </c>
      <c r="X10" s="787">
        <f t="shared" si="0"/>
        <v>57162</v>
      </c>
      <c r="Y10" s="787">
        <f t="shared" si="0"/>
        <v>68977</v>
      </c>
      <c r="Z10" s="787">
        <f t="shared" si="0"/>
        <v>74883</v>
      </c>
      <c r="AA10" s="787">
        <f t="shared" si="0"/>
        <v>74883</v>
      </c>
      <c r="AB10" s="786">
        <f t="shared" si="0"/>
        <v>28172</v>
      </c>
      <c r="AC10" s="787">
        <f t="shared" si="0"/>
        <v>40830</v>
      </c>
      <c r="AD10" s="787">
        <f t="shared" si="0"/>
        <v>49269</v>
      </c>
      <c r="AE10" s="787">
        <f t="shared" si="0"/>
        <v>53489</v>
      </c>
      <c r="AF10" s="787">
        <f t="shared" si="0"/>
        <v>53489</v>
      </c>
      <c r="AG10" s="786">
        <f t="shared" si="0"/>
        <v>28172</v>
      </c>
      <c r="AH10" s="787">
        <f t="shared" si="0"/>
        <v>40830</v>
      </c>
      <c r="AI10" s="787">
        <f t="shared" si="0"/>
        <v>49269</v>
      </c>
      <c r="AJ10" s="787">
        <f t="shared" si="0"/>
        <v>53489</v>
      </c>
      <c r="AK10" s="788">
        <f t="shared" si="0"/>
        <v>53489</v>
      </c>
      <c r="AL10" s="789">
        <f t="shared" si="0"/>
        <v>32076</v>
      </c>
      <c r="AM10" s="787">
        <f t="shared" si="0"/>
        <v>46437</v>
      </c>
      <c r="AN10" s="787">
        <f t="shared" si="0"/>
        <v>56012</v>
      </c>
      <c r="AO10" s="787">
        <f t="shared" si="0"/>
        <v>60799</v>
      </c>
      <c r="AP10" s="787">
        <f t="shared" si="0"/>
        <v>60799</v>
      </c>
      <c r="AQ10" s="786">
        <f t="shared" si="0"/>
        <v>28172</v>
      </c>
      <c r="AR10" s="787">
        <f t="shared" si="0"/>
        <v>40830</v>
      </c>
      <c r="AS10" s="787">
        <f t="shared" si="0"/>
        <v>49269</v>
      </c>
      <c r="AT10" s="787">
        <f t="shared" si="0"/>
        <v>53489</v>
      </c>
      <c r="AU10" s="785">
        <f t="shared" si="0"/>
        <v>53489</v>
      </c>
      <c r="AV10" s="789">
        <f t="shared" si="0"/>
        <v>40102</v>
      </c>
      <c r="AW10" s="787">
        <f t="shared" si="0"/>
        <v>59918</v>
      </c>
      <c r="AX10" s="787">
        <f t="shared" si="0"/>
        <v>73128</v>
      </c>
      <c r="AY10" s="787">
        <f t="shared" si="0"/>
        <v>79733</v>
      </c>
      <c r="AZ10" s="790">
        <f t="shared" si="0"/>
        <v>79733</v>
      </c>
      <c r="BA10" s="789">
        <f t="shared" si="0"/>
        <v>81710</v>
      </c>
      <c r="BB10" s="787">
        <f t="shared" si="0"/>
        <v>118039</v>
      </c>
      <c r="BC10" s="787">
        <f t="shared" si="0"/>
        <v>142260</v>
      </c>
      <c r="BD10" s="787">
        <f t="shared" si="0"/>
        <v>154370</v>
      </c>
      <c r="BE10" s="786">
        <f t="shared" si="0"/>
        <v>154370</v>
      </c>
      <c r="BF10" s="787">
        <f t="shared" si="0"/>
        <v>71418</v>
      </c>
      <c r="BG10" s="787">
        <f t="shared" si="0"/>
        <v>103230</v>
      </c>
      <c r="BH10" s="787">
        <f t="shared" si="0"/>
        <v>124437</v>
      </c>
      <c r="BI10" s="787">
        <f t="shared" si="0"/>
        <v>135040</v>
      </c>
      <c r="BJ10" s="790">
        <f t="shared" si="0"/>
        <v>135040</v>
      </c>
      <c r="BK10" s="789">
        <f t="shared" si="0"/>
        <v>100351</v>
      </c>
      <c r="BL10" s="787">
        <f t="shared" si="0"/>
        <v>144936</v>
      </c>
      <c r="BM10" s="787">
        <f t="shared" si="0"/>
        <v>174658</v>
      </c>
      <c r="BN10" s="787">
        <f t="shared" si="0"/>
        <v>189519</v>
      </c>
      <c r="BO10" s="786">
        <f t="shared" si="0"/>
        <v>189519</v>
      </c>
      <c r="BP10" s="787">
        <f t="shared" ref="BP10:CX10" si="1">ROUND(BP11+BP15,0)</f>
        <v>87675</v>
      </c>
      <c r="BQ10" s="787">
        <f t="shared" si="1"/>
        <v>126691</v>
      </c>
      <c r="BR10" s="787">
        <f t="shared" si="1"/>
        <v>152702</v>
      </c>
      <c r="BS10" s="787">
        <f t="shared" si="1"/>
        <v>165709</v>
      </c>
      <c r="BT10" s="790">
        <f t="shared" si="1"/>
        <v>165709</v>
      </c>
      <c r="BU10" s="789">
        <f t="shared" si="1"/>
        <v>156461</v>
      </c>
      <c r="BV10" s="787">
        <f t="shared" si="1"/>
        <v>225921</v>
      </c>
      <c r="BW10" s="787">
        <f t="shared" si="1"/>
        <v>272227</v>
      </c>
      <c r="BX10" s="787">
        <f t="shared" si="1"/>
        <v>295381</v>
      </c>
      <c r="BY10" s="786">
        <f t="shared" si="1"/>
        <v>295381</v>
      </c>
      <c r="BZ10" s="787">
        <f t="shared" si="1"/>
        <v>136639</v>
      </c>
      <c r="CA10" s="787">
        <f t="shared" si="1"/>
        <v>197391</v>
      </c>
      <c r="CB10" s="787">
        <f t="shared" si="1"/>
        <v>237894</v>
      </c>
      <c r="CC10" s="787">
        <f t="shared" si="1"/>
        <v>258144</v>
      </c>
      <c r="CD10" s="790">
        <f t="shared" si="1"/>
        <v>258144</v>
      </c>
      <c r="CE10" s="789">
        <f t="shared" si="1"/>
        <v>42955</v>
      </c>
      <c r="CF10" s="787">
        <f t="shared" si="1"/>
        <v>62136</v>
      </c>
      <c r="CG10" s="787">
        <f t="shared" si="1"/>
        <v>74922</v>
      </c>
      <c r="CH10" s="787">
        <f t="shared" si="1"/>
        <v>81317</v>
      </c>
      <c r="CI10" s="786">
        <f t="shared" si="1"/>
        <v>81317</v>
      </c>
      <c r="CJ10" s="787">
        <f t="shared" si="1"/>
        <v>37653</v>
      </c>
      <c r="CK10" s="787">
        <f t="shared" si="1"/>
        <v>54513</v>
      </c>
      <c r="CL10" s="787">
        <f t="shared" si="1"/>
        <v>65752</v>
      </c>
      <c r="CM10" s="787">
        <f t="shared" si="1"/>
        <v>71371</v>
      </c>
      <c r="CN10" s="790">
        <f t="shared" si="1"/>
        <v>71371</v>
      </c>
      <c r="CO10" s="789">
        <f t="shared" si="1"/>
        <v>36886</v>
      </c>
      <c r="CP10" s="787">
        <f t="shared" si="1"/>
        <v>53402</v>
      </c>
      <c r="CQ10" s="787">
        <f t="shared" si="1"/>
        <v>64413</v>
      </c>
      <c r="CR10" s="787">
        <f t="shared" si="1"/>
        <v>69918</v>
      </c>
      <c r="CS10" s="786">
        <f t="shared" si="1"/>
        <v>69918</v>
      </c>
      <c r="CT10" s="787">
        <f t="shared" si="1"/>
        <v>32400</v>
      </c>
      <c r="CU10" s="787">
        <f t="shared" si="1"/>
        <v>46956</v>
      </c>
      <c r="CV10" s="787">
        <f t="shared" si="1"/>
        <v>56659</v>
      </c>
      <c r="CW10" s="787">
        <f t="shared" si="1"/>
        <v>61511</v>
      </c>
      <c r="CX10" s="790">
        <f t="shared" si="1"/>
        <v>61511</v>
      </c>
    </row>
    <row r="11" spans="1:167" s="798" customFormat="1">
      <c r="A11" s="933" t="s">
        <v>1310</v>
      </c>
      <c r="B11" s="792" t="s">
        <v>825</v>
      </c>
      <c r="C11" s="793">
        <f>ROUND(C12+C13+C14,0)</f>
        <v>30780</v>
      </c>
      <c r="D11" s="794">
        <f t="shared" ref="D11:BO11" si="2">ROUND(D12+D13+D14,0)</f>
        <v>44364</v>
      </c>
      <c r="E11" s="794">
        <f t="shared" si="2"/>
        <v>53420</v>
      </c>
      <c r="F11" s="794">
        <f t="shared" si="2"/>
        <v>57948</v>
      </c>
      <c r="G11" s="794">
        <f t="shared" si="2"/>
        <v>57948</v>
      </c>
      <c r="H11" s="794">
        <f t="shared" si="2"/>
        <v>30780</v>
      </c>
      <c r="I11" s="794">
        <f t="shared" si="2"/>
        <v>44364</v>
      </c>
      <c r="J11" s="794">
        <f t="shared" si="2"/>
        <v>53420</v>
      </c>
      <c r="K11" s="794">
        <f t="shared" si="2"/>
        <v>57948</v>
      </c>
      <c r="L11" s="794">
        <f t="shared" si="2"/>
        <v>57948</v>
      </c>
      <c r="M11" s="794">
        <f t="shared" si="2"/>
        <v>26764</v>
      </c>
      <c r="N11" s="794">
        <f t="shared" si="2"/>
        <v>38577</v>
      </c>
      <c r="O11" s="794">
        <f t="shared" si="2"/>
        <v>46452</v>
      </c>
      <c r="P11" s="794">
        <f t="shared" si="2"/>
        <v>50390</v>
      </c>
      <c r="Q11" s="792">
        <f t="shared" si="2"/>
        <v>50390</v>
      </c>
      <c r="R11" s="794">
        <f t="shared" si="2"/>
        <v>34794</v>
      </c>
      <c r="S11" s="794">
        <f t="shared" si="2"/>
        <v>50150</v>
      </c>
      <c r="T11" s="794">
        <f t="shared" si="2"/>
        <v>60387</v>
      </c>
      <c r="U11" s="794">
        <f t="shared" si="2"/>
        <v>65507</v>
      </c>
      <c r="V11" s="794">
        <f t="shared" si="2"/>
        <v>65507</v>
      </c>
      <c r="W11" s="793">
        <f t="shared" si="2"/>
        <v>37471</v>
      </c>
      <c r="X11" s="794">
        <f t="shared" si="2"/>
        <v>54007</v>
      </c>
      <c r="Y11" s="794">
        <f t="shared" si="2"/>
        <v>65033</v>
      </c>
      <c r="Z11" s="794">
        <f t="shared" si="2"/>
        <v>70545</v>
      </c>
      <c r="AA11" s="794">
        <f t="shared" si="2"/>
        <v>70545</v>
      </c>
      <c r="AB11" s="793">
        <f t="shared" si="2"/>
        <v>26764</v>
      </c>
      <c r="AC11" s="794">
        <f t="shared" si="2"/>
        <v>38577</v>
      </c>
      <c r="AD11" s="794">
        <f t="shared" si="2"/>
        <v>46452</v>
      </c>
      <c r="AE11" s="794">
        <f t="shared" si="2"/>
        <v>50390</v>
      </c>
      <c r="AF11" s="794">
        <f t="shared" si="2"/>
        <v>50390</v>
      </c>
      <c r="AG11" s="793">
        <f t="shared" si="2"/>
        <v>26764</v>
      </c>
      <c r="AH11" s="794">
        <f t="shared" si="2"/>
        <v>38577</v>
      </c>
      <c r="AI11" s="794">
        <f t="shared" si="2"/>
        <v>46452</v>
      </c>
      <c r="AJ11" s="794">
        <f t="shared" si="2"/>
        <v>50390</v>
      </c>
      <c r="AK11" s="795">
        <f t="shared" si="2"/>
        <v>50390</v>
      </c>
      <c r="AL11" s="796">
        <f t="shared" si="2"/>
        <v>30780</v>
      </c>
      <c r="AM11" s="794">
        <f t="shared" si="2"/>
        <v>44364</v>
      </c>
      <c r="AN11" s="794">
        <f t="shared" si="2"/>
        <v>53420</v>
      </c>
      <c r="AO11" s="794">
        <f t="shared" si="2"/>
        <v>57948</v>
      </c>
      <c r="AP11" s="794">
        <f t="shared" si="2"/>
        <v>57948</v>
      </c>
      <c r="AQ11" s="793">
        <f t="shared" si="2"/>
        <v>26764</v>
      </c>
      <c r="AR11" s="794">
        <f t="shared" si="2"/>
        <v>38577</v>
      </c>
      <c r="AS11" s="794">
        <f t="shared" si="2"/>
        <v>46452</v>
      </c>
      <c r="AT11" s="794">
        <f t="shared" si="2"/>
        <v>50390</v>
      </c>
      <c r="AU11" s="792">
        <f t="shared" si="2"/>
        <v>50390</v>
      </c>
      <c r="AV11" s="796">
        <f t="shared" si="2"/>
        <v>38581</v>
      </c>
      <c r="AW11" s="794">
        <f t="shared" si="2"/>
        <v>57484</v>
      </c>
      <c r="AX11" s="794">
        <f t="shared" si="2"/>
        <v>70086</v>
      </c>
      <c r="AY11" s="794">
        <f t="shared" si="2"/>
        <v>76387</v>
      </c>
      <c r="AZ11" s="797">
        <f t="shared" si="2"/>
        <v>76387</v>
      </c>
      <c r="BA11" s="796">
        <f t="shared" si="2"/>
        <v>80026</v>
      </c>
      <c r="BB11" s="794">
        <f t="shared" si="2"/>
        <v>115344</v>
      </c>
      <c r="BC11" s="794">
        <f t="shared" si="2"/>
        <v>138891</v>
      </c>
      <c r="BD11" s="794">
        <f t="shared" si="2"/>
        <v>150664</v>
      </c>
      <c r="BE11" s="793">
        <f t="shared" si="2"/>
        <v>150664</v>
      </c>
      <c r="BF11" s="794">
        <f t="shared" si="2"/>
        <v>69587</v>
      </c>
      <c r="BG11" s="794">
        <f t="shared" si="2"/>
        <v>100300</v>
      </c>
      <c r="BH11" s="794">
        <f t="shared" si="2"/>
        <v>120775</v>
      </c>
      <c r="BI11" s="794">
        <f t="shared" si="2"/>
        <v>131012</v>
      </c>
      <c r="BJ11" s="797">
        <f t="shared" si="2"/>
        <v>131012</v>
      </c>
      <c r="BK11" s="796">
        <f t="shared" si="2"/>
        <v>98494</v>
      </c>
      <c r="BL11" s="794">
        <f t="shared" si="2"/>
        <v>141964</v>
      </c>
      <c r="BM11" s="794">
        <f t="shared" si="2"/>
        <v>170944</v>
      </c>
      <c r="BN11" s="794">
        <f t="shared" si="2"/>
        <v>185433</v>
      </c>
      <c r="BO11" s="793">
        <f t="shared" si="2"/>
        <v>185433</v>
      </c>
      <c r="BP11" s="794">
        <f t="shared" ref="BP11:CX11" si="3">ROUND(BP12+BP13+BP14,0)</f>
        <v>85647</v>
      </c>
      <c r="BQ11" s="794">
        <f t="shared" si="3"/>
        <v>123446</v>
      </c>
      <c r="BR11" s="794">
        <f t="shared" si="3"/>
        <v>148646</v>
      </c>
      <c r="BS11" s="794">
        <f t="shared" si="3"/>
        <v>161247</v>
      </c>
      <c r="BT11" s="797">
        <f t="shared" si="3"/>
        <v>161247</v>
      </c>
      <c r="BU11" s="796">
        <f t="shared" si="3"/>
        <v>153896</v>
      </c>
      <c r="BV11" s="794">
        <f t="shared" si="3"/>
        <v>221818</v>
      </c>
      <c r="BW11" s="794">
        <f t="shared" si="3"/>
        <v>267098</v>
      </c>
      <c r="BX11" s="794">
        <f t="shared" si="3"/>
        <v>289739</v>
      </c>
      <c r="BY11" s="793">
        <f t="shared" si="3"/>
        <v>289739</v>
      </c>
      <c r="BZ11" s="794">
        <f t="shared" si="3"/>
        <v>133822</v>
      </c>
      <c r="CA11" s="794">
        <f t="shared" si="3"/>
        <v>192884</v>
      </c>
      <c r="CB11" s="794">
        <f t="shared" si="3"/>
        <v>232260</v>
      </c>
      <c r="CC11" s="794">
        <f t="shared" si="3"/>
        <v>251947</v>
      </c>
      <c r="CD11" s="797">
        <f t="shared" si="3"/>
        <v>251947</v>
      </c>
      <c r="CE11" s="796">
        <f t="shared" si="3"/>
        <v>41552</v>
      </c>
      <c r="CF11" s="794">
        <f t="shared" si="3"/>
        <v>59891</v>
      </c>
      <c r="CG11" s="794">
        <f t="shared" si="3"/>
        <v>72116</v>
      </c>
      <c r="CH11" s="794">
        <f t="shared" si="3"/>
        <v>78230</v>
      </c>
      <c r="CI11" s="793">
        <f t="shared" si="3"/>
        <v>78230</v>
      </c>
      <c r="CJ11" s="794">
        <f t="shared" si="3"/>
        <v>36132</v>
      </c>
      <c r="CK11" s="794">
        <f t="shared" si="3"/>
        <v>52079</v>
      </c>
      <c r="CL11" s="794">
        <f t="shared" si="3"/>
        <v>62710</v>
      </c>
      <c r="CM11" s="794">
        <f t="shared" si="3"/>
        <v>68025</v>
      </c>
      <c r="CN11" s="797">
        <f t="shared" si="3"/>
        <v>68025</v>
      </c>
      <c r="CO11" s="796">
        <f t="shared" si="3"/>
        <v>35396</v>
      </c>
      <c r="CP11" s="794">
        <f t="shared" si="3"/>
        <v>51018</v>
      </c>
      <c r="CQ11" s="794">
        <f t="shared" si="3"/>
        <v>61433</v>
      </c>
      <c r="CR11" s="794">
        <f t="shared" si="3"/>
        <v>66640</v>
      </c>
      <c r="CS11" s="793">
        <f t="shared" si="3"/>
        <v>66640</v>
      </c>
      <c r="CT11" s="794">
        <f t="shared" si="3"/>
        <v>30780</v>
      </c>
      <c r="CU11" s="794">
        <f t="shared" si="3"/>
        <v>44364</v>
      </c>
      <c r="CV11" s="794">
        <f t="shared" si="3"/>
        <v>53420</v>
      </c>
      <c r="CW11" s="794">
        <f t="shared" si="3"/>
        <v>57948</v>
      </c>
      <c r="CX11" s="797">
        <f t="shared" si="3"/>
        <v>57948</v>
      </c>
      <c r="CY11" s="791"/>
      <c r="CZ11" s="791"/>
      <c r="DA11" s="791"/>
      <c r="DB11" s="791"/>
      <c r="DC11" s="791"/>
      <c r="DD11" s="791"/>
      <c r="DE11" s="791"/>
      <c r="DF11" s="791"/>
      <c r="DG11" s="791"/>
      <c r="DH11" s="791"/>
      <c r="DI11" s="791"/>
      <c r="DJ11" s="791"/>
      <c r="DK11" s="791"/>
      <c r="DL11" s="791"/>
      <c r="DM11" s="791"/>
      <c r="DN11" s="791"/>
      <c r="DO11" s="791"/>
      <c r="DP11" s="791"/>
      <c r="DQ11" s="791"/>
      <c r="DR11" s="791"/>
      <c r="DS11" s="791"/>
      <c r="DT11" s="791"/>
      <c r="DU11" s="791"/>
      <c r="DV11" s="791"/>
      <c r="DW11" s="791"/>
      <c r="DX11" s="791"/>
      <c r="DY11" s="791"/>
      <c r="DZ11" s="791"/>
      <c r="EA11" s="791"/>
      <c r="EB11" s="791"/>
      <c r="EC11" s="791"/>
      <c r="ED11" s="791"/>
      <c r="EE11" s="791"/>
      <c r="EF11" s="791"/>
      <c r="EG11" s="791"/>
      <c r="EH11" s="791"/>
      <c r="EI11" s="791"/>
      <c r="EJ11" s="791"/>
      <c r="EK11" s="791"/>
      <c r="EL11" s="791"/>
      <c r="EM11" s="791"/>
      <c r="EN11" s="791"/>
      <c r="EO11" s="791"/>
      <c r="EP11" s="791"/>
      <c r="EQ11" s="791"/>
      <c r="ER11" s="791"/>
      <c r="ES11" s="791"/>
      <c r="ET11" s="791"/>
      <c r="EU11" s="791"/>
      <c r="EV11" s="791"/>
      <c r="EW11" s="791"/>
      <c r="EX11" s="791"/>
      <c r="EY11" s="791"/>
      <c r="EZ11" s="791"/>
      <c r="FA11" s="791"/>
      <c r="FB11" s="791"/>
      <c r="FC11" s="791"/>
      <c r="FD11" s="791"/>
      <c r="FE11" s="791"/>
      <c r="FF11" s="791"/>
      <c r="FG11" s="791"/>
      <c r="FH11" s="791"/>
      <c r="FI11" s="791"/>
      <c r="FJ11" s="791"/>
      <c r="FK11" s="791"/>
    </row>
    <row r="12" spans="1:167" s="791" customFormat="1">
      <c r="A12" s="934"/>
      <c r="B12" s="799" t="s">
        <v>826</v>
      </c>
      <c r="C12" s="800">
        <v>16987</v>
      </c>
      <c r="D12" s="801">
        <v>27179</v>
      </c>
      <c r="E12" s="801">
        <v>33974</v>
      </c>
      <c r="F12" s="801">
        <v>37371</v>
      </c>
      <c r="G12" s="801">
        <v>37371</v>
      </c>
      <c r="H12" s="801">
        <v>16987</v>
      </c>
      <c r="I12" s="801">
        <v>27179</v>
      </c>
      <c r="J12" s="801">
        <v>33974</v>
      </c>
      <c r="K12" s="801">
        <v>37371</v>
      </c>
      <c r="L12" s="801">
        <v>37371</v>
      </c>
      <c r="M12" s="801">
        <v>14771</v>
      </c>
      <c r="N12" s="801">
        <v>23634</v>
      </c>
      <c r="O12" s="801">
        <v>29542</v>
      </c>
      <c r="P12" s="801">
        <v>32497</v>
      </c>
      <c r="Q12" s="802">
        <v>32497</v>
      </c>
      <c r="R12" s="801">
        <v>19203</v>
      </c>
      <c r="S12" s="801">
        <v>30724</v>
      </c>
      <c r="T12" s="801">
        <v>38405</v>
      </c>
      <c r="U12" s="801">
        <v>42246</v>
      </c>
      <c r="V12" s="801">
        <v>42246</v>
      </c>
      <c r="W12" s="800">
        <v>20680</v>
      </c>
      <c r="X12" s="801">
        <v>33087</v>
      </c>
      <c r="Y12" s="801">
        <v>41359</v>
      </c>
      <c r="Z12" s="801">
        <v>45495</v>
      </c>
      <c r="AA12" s="801">
        <v>45495</v>
      </c>
      <c r="AB12" s="800">
        <v>14771</v>
      </c>
      <c r="AC12" s="801">
        <v>23634</v>
      </c>
      <c r="AD12" s="801">
        <v>29542</v>
      </c>
      <c r="AE12" s="801">
        <v>32497</v>
      </c>
      <c r="AF12" s="801">
        <v>32497</v>
      </c>
      <c r="AG12" s="800">
        <v>14771</v>
      </c>
      <c r="AH12" s="801">
        <v>23634</v>
      </c>
      <c r="AI12" s="801">
        <v>29542</v>
      </c>
      <c r="AJ12" s="801">
        <v>32497</v>
      </c>
      <c r="AK12" s="803">
        <v>32497</v>
      </c>
      <c r="AL12" s="804">
        <v>16987</v>
      </c>
      <c r="AM12" s="801">
        <v>27179</v>
      </c>
      <c r="AN12" s="801">
        <v>33974</v>
      </c>
      <c r="AO12" s="801">
        <v>37371</v>
      </c>
      <c r="AP12" s="801">
        <v>37371</v>
      </c>
      <c r="AQ12" s="800">
        <v>14771</v>
      </c>
      <c r="AR12" s="801">
        <v>23634</v>
      </c>
      <c r="AS12" s="801">
        <v>29542</v>
      </c>
      <c r="AT12" s="801">
        <v>32497</v>
      </c>
      <c r="AU12" s="802">
        <v>32497</v>
      </c>
      <c r="AV12" s="804">
        <v>26588</v>
      </c>
      <c r="AW12" s="801">
        <v>42541</v>
      </c>
      <c r="AX12" s="801">
        <v>53176</v>
      </c>
      <c r="AY12" s="801">
        <v>58494</v>
      </c>
      <c r="AZ12" s="805">
        <v>58494</v>
      </c>
      <c r="BA12" s="804">
        <v>44166</v>
      </c>
      <c r="BB12" s="801">
        <v>70665</v>
      </c>
      <c r="BC12" s="801">
        <v>88332</v>
      </c>
      <c r="BD12" s="801">
        <v>97165</v>
      </c>
      <c r="BE12" s="800">
        <v>97165</v>
      </c>
      <c r="BF12" s="801">
        <v>38405</v>
      </c>
      <c r="BG12" s="801">
        <v>61448</v>
      </c>
      <c r="BH12" s="801">
        <v>76810</v>
      </c>
      <c r="BI12" s="801">
        <v>84491</v>
      </c>
      <c r="BJ12" s="805">
        <v>84491</v>
      </c>
      <c r="BK12" s="804">
        <v>54358</v>
      </c>
      <c r="BL12" s="801">
        <v>86973</v>
      </c>
      <c r="BM12" s="801">
        <v>108716</v>
      </c>
      <c r="BN12" s="801">
        <v>119587</v>
      </c>
      <c r="BO12" s="800">
        <v>119587</v>
      </c>
      <c r="BP12" s="801">
        <v>47268</v>
      </c>
      <c r="BQ12" s="801">
        <v>75628</v>
      </c>
      <c r="BR12" s="801">
        <v>94535</v>
      </c>
      <c r="BS12" s="801">
        <v>103989</v>
      </c>
      <c r="BT12" s="805">
        <v>103989</v>
      </c>
      <c r="BU12" s="804">
        <v>84934</v>
      </c>
      <c r="BV12" s="801">
        <v>135895</v>
      </c>
      <c r="BW12" s="801">
        <v>169868</v>
      </c>
      <c r="BX12" s="801">
        <v>186855</v>
      </c>
      <c r="BY12" s="800">
        <v>186855</v>
      </c>
      <c r="BZ12" s="801">
        <v>73856</v>
      </c>
      <c r="CA12" s="801">
        <v>118169</v>
      </c>
      <c r="CB12" s="801">
        <v>147712</v>
      </c>
      <c r="CC12" s="801">
        <v>162483</v>
      </c>
      <c r="CD12" s="805">
        <v>162483</v>
      </c>
      <c r="CE12" s="804">
        <v>22932</v>
      </c>
      <c r="CF12" s="801">
        <v>36692</v>
      </c>
      <c r="CG12" s="801">
        <v>45864</v>
      </c>
      <c r="CH12" s="801">
        <v>50451</v>
      </c>
      <c r="CI12" s="800">
        <v>50451</v>
      </c>
      <c r="CJ12" s="801">
        <v>19941</v>
      </c>
      <c r="CK12" s="801">
        <v>31906</v>
      </c>
      <c r="CL12" s="801">
        <v>39882</v>
      </c>
      <c r="CM12" s="801">
        <v>43870</v>
      </c>
      <c r="CN12" s="805">
        <v>43870</v>
      </c>
      <c r="CO12" s="804">
        <v>19535</v>
      </c>
      <c r="CP12" s="801">
        <v>31256</v>
      </c>
      <c r="CQ12" s="801">
        <v>39070</v>
      </c>
      <c r="CR12" s="801">
        <v>42977</v>
      </c>
      <c r="CS12" s="800">
        <v>42977</v>
      </c>
      <c r="CT12" s="801">
        <v>16987</v>
      </c>
      <c r="CU12" s="801">
        <v>27179</v>
      </c>
      <c r="CV12" s="801">
        <v>33974</v>
      </c>
      <c r="CW12" s="801">
        <v>37371</v>
      </c>
      <c r="CX12" s="805">
        <v>37371</v>
      </c>
    </row>
    <row r="13" spans="1:167" s="806" customFormat="1">
      <c r="A13" s="934"/>
      <c r="B13" s="799" t="s">
        <v>827</v>
      </c>
      <c r="C13" s="800">
        <v>5654</v>
      </c>
      <c r="D13" s="801">
        <v>9046</v>
      </c>
      <c r="E13" s="801">
        <v>11307</v>
      </c>
      <c r="F13" s="801">
        <v>12438</v>
      </c>
      <c r="G13" s="801">
        <v>12438</v>
      </c>
      <c r="H13" s="801">
        <v>5654</v>
      </c>
      <c r="I13" s="801">
        <v>9046</v>
      </c>
      <c r="J13" s="801">
        <v>11307</v>
      </c>
      <c r="K13" s="801">
        <v>12438</v>
      </c>
      <c r="L13" s="801">
        <v>12438</v>
      </c>
      <c r="M13" s="801">
        <v>4916</v>
      </c>
      <c r="N13" s="801">
        <v>7866</v>
      </c>
      <c r="O13" s="801">
        <v>9833</v>
      </c>
      <c r="P13" s="801">
        <v>10816</v>
      </c>
      <c r="Q13" s="802">
        <v>10816</v>
      </c>
      <c r="R13" s="801">
        <v>6391</v>
      </c>
      <c r="S13" s="801">
        <v>10226</v>
      </c>
      <c r="T13" s="801">
        <v>12782</v>
      </c>
      <c r="U13" s="801">
        <v>14061</v>
      </c>
      <c r="V13" s="801">
        <v>14061</v>
      </c>
      <c r="W13" s="800">
        <v>6883</v>
      </c>
      <c r="X13" s="801">
        <v>11012</v>
      </c>
      <c r="Y13" s="801">
        <v>13766</v>
      </c>
      <c r="Z13" s="801">
        <v>15142</v>
      </c>
      <c r="AA13" s="801">
        <v>15142</v>
      </c>
      <c r="AB13" s="800">
        <v>4916</v>
      </c>
      <c r="AC13" s="801">
        <v>7866</v>
      </c>
      <c r="AD13" s="801">
        <v>9833</v>
      </c>
      <c r="AE13" s="801">
        <v>10816</v>
      </c>
      <c r="AF13" s="801">
        <v>10816</v>
      </c>
      <c r="AG13" s="800">
        <v>4916</v>
      </c>
      <c r="AH13" s="801">
        <v>7866</v>
      </c>
      <c r="AI13" s="801">
        <v>9833</v>
      </c>
      <c r="AJ13" s="801">
        <v>10816</v>
      </c>
      <c r="AK13" s="803">
        <v>10816</v>
      </c>
      <c r="AL13" s="804">
        <v>5654</v>
      </c>
      <c r="AM13" s="801">
        <v>9046</v>
      </c>
      <c r="AN13" s="801">
        <v>11307</v>
      </c>
      <c r="AO13" s="801">
        <v>12438</v>
      </c>
      <c r="AP13" s="801">
        <v>12438</v>
      </c>
      <c r="AQ13" s="800">
        <v>4916</v>
      </c>
      <c r="AR13" s="801">
        <v>7866</v>
      </c>
      <c r="AS13" s="801">
        <v>9833</v>
      </c>
      <c r="AT13" s="801">
        <v>10816</v>
      </c>
      <c r="AU13" s="802">
        <v>10816</v>
      </c>
      <c r="AV13" s="804">
        <v>4916</v>
      </c>
      <c r="AW13" s="801">
        <v>7866</v>
      </c>
      <c r="AX13" s="801">
        <v>9833</v>
      </c>
      <c r="AY13" s="801">
        <v>10816</v>
      </c>
      <c r="AZ13" s="805">
        <v>10816</v>
      </c>
      <c r="BA13" s="804">
        <v>14700</v>
      </c>
      <c r="BB13" s="801">
        <v>23519</v>
      </c>
      <c r="BC13" s="801">
        <v>29399</v>
      </c>
      <c r="BD13" s="801">
        <v>32339</v>
      </c>
      <c r="BE13" s="800">
        <v>32339</v>
      </c>
      <c r="BF13" s="801">
        <v>12782</v>
      </c>
      <c r="BG13" s="801">
        <v>20452</v>
      </c>
      <c r="BH13" s="801">
        <v>25565</v>
      </c>
      <c r="BI13" s="801">
        <v>28121</v>
      </c>
      <c r="BJ13" s="805">
        <v>28121</v>
      </c>
      <c r="BK13" s="804">
        <v>18092</v>
      </c>
      <c r="BL13" s="801">
        <v>28947</v>
      </c>
      <c r="BM13" s="801">
        <v>36184</v>
      </c>
      <c r="BN13" s="801">
        <v>39802</v>
      </c>
      <c r="BO13" s="800">
        <v>39802</v>
      </c>
      <c r="BP13" s="801">
        <v>15732</v>
      </c>
      <c r="BQ13" s="801">
        <v>25171</v>
      </c>
      <c r="BR13" s="801">
        <v>31464</v>
      </c>
      <c r="BS13" s="801">
        <v>34611</v>
      </c>
      <c r="BT13" s="805">
        <v>34611</v>
      </c>
      <c r="BU13" s="804">
        <v>28269</v>
      </c>
      <c r="BV13" s="801">
        <v>45230</v>
      </c>
      <c r="BW13" s="801">
        <v>56537</v>
      </c>
      <c r="BX13" s="801">
        <v>62191</v>
      </c>
      <c r="BY13" s="800">
        <v>62191</v>
      </c>
      <c r="BZ13" s="801">
        <v>24581</v>
      </c>
      <c r="CA13" s="801">
        <v>39330</v>
      </c>
      <c r="CB13" s="801">
        <v>49163</v>
      </c>
      <c r="CC13" s="801">
        <v>54079</v>
      </c>
      <c r="CD13" s="805">
        <v>54079</v>
      </c>
      <c r="CE13" s="804">
        <v>7633</v>
      </c>
      <c r="CF13" s="801">
        <v>12212</v>
      </c>
      <c r="CG13" s="801">
        <v>15265</v>
      </c>
      <c r="CH13" s="801">
        <v>16792</v>
      </c>
      <c r="CI13" s="800">
        <v>16792</v>
      </c>
      <c r="CJ13" s="801">
        <v>6637</v>
      </c>
      <c r="CK13" s="801">
        <v>10619</v>
      </c>
      <c r="CL13" s="801">
        <v>13274</v>
      </c>
      <c r="CM13" s="801">
        <v>14601</v>
      </c>
      <c r="CN13" s="805">
        <v>14601</v>
      </c>
      <c r="CO13" s="804">
        <v>6502</v>
      </c>
      <c r="CP13" s="801">
        <v>10403</v>
      </c>
      <c r="CQ13" s="801">
        <v>13004</v>
      </c>
      <c r="CR13" s="801">
        <v>14304</v>
      </c>
      <c r="CS13" s="800">
        <v>14304</v>
      </c>
      <c r="CT13" s="801">
        <v>5654</v>
      </c>
      <c r="CU13" s="801">
        <v>9046</v>
      </c>
      <c r="CV13" s="801">
        <v>11307</v>
      </c>
      <c r="CW13" s="801">
        <v>12438</v>
      </c>
      <c r="CX13" s="805">
        <v>12438</v>
      </c>
      <c r="CY13" s="791"/>
      <c r="CZ13" s="791"/>
      <c r="DA13" s="791"/>
      <c r="DB13" s="791"/>
      <c r="DC13" s="791"/>
      <c r="DD13" s="791"/>
      <c r="DE13" s="791"/>
      <c r="DF13" s="791"/>
      <c r="DG13" s="791"/>
      <c r="DH13" s="791"/>
      <c r="DI13" s="791"/>
      <c r="DJ13" s="791"/>
      <c r="DK13" s="791"/>
      <c r="DL13" s="791"/>
      <c r="DM13" s="791"/>
      <c r="DN13" s="791"/>
      <c r="DO13" s="791"/>
      <c r="DP13" s="791"/>
      <c r="DQ13" s="791"/>
      <c r="DR13" s="791"/>
      <c r="DS13" s="791"/>
      <c r="DT13" s="791"/>
      <c r="DU13" s="791"/>
      <c r="DV13" s="791"/>
      <c r="DW13" s="791"/>
      <c r="DX13" s="791"/>
      <c r="DY13" s="791"/>
      <c r="DZ13" s="791"/>
      <c r="EA13" s="791"/>
      <c r="EB13" s="791"/>
      <c r="EC13" s="791"/>
      <c r="ED13" s="791"/>
      <c r="EE13" s="791"/>
      <c r="EF13" s="791"/>
      <c r="EG13" s="791"/>
      <c r="EH13" s="791"/>
      <c r="EI13" s="791"/>
      <c r="EJ13" s="791"/>
      <c r="EK13" s="791"/>
      <c r="EL13" s="791"/>
      <c r="EM13" s="791"/>
      <c r="EN13" s="791"/>
      <c r="EO13" s="791"/>
      <c r="EP13" s="791"/>
      <c r="EQ13" s="791"/>
      <c r="ER13" s="791"/>
      <c r="ES13" s="791"/>
      <c r="ET13" s="791"/>
      <c r="EU13" s="791"/>
      <c r="EV13" s="791"/>
      <c r="EW13" s="791"/>
      <c r="EX13" s="791"/>
      <c r="EY13" s="791"/>
      <c r="EZ13" s="791"/>
      <c r="FA13" s="791"/>
      <c r="FB13" s="791"/>
      <c r="FC13" s="791"/>
      <c r="FD13" s="791"/>
      <c r="FE13" s="791"/>
      <c r="FF13" s="791"/>
      <c r="FG13" s="791"/>
      <c r="FH13" s="791"/>
      <c r="FI13" s="791"/>
      <c r="FJ13" s="791"/>
      <c r="FK13" s="791"/>
    </row>
    <row r="14" spans="1:167" s="806" customFormat="1">
      <c r="A14" s="935"/>
      <c r="B14" s="799" t="s">
        <v>828</v>
      </c>
      <c r="C14" s="800">
        <v>8139</v>
      </c>
      <c r="D14" s="801">
        <v>8139</v>
      </c>
      <c r="E14" s="801">
        <v>8139</v>
      </c>
      <c r="F14" s="801">
        <v>8139</v>
      </c>
      <c r="G14" s="801">
        <v>8139</v>
      </c>
      <c r="H14" s="801">
        <v>8139</v>
      </c>
      <c r="I14" s="801">
        <v>8139</v>
      </c>
      <c r="J14" s="801">
        <v>8139</v>
      </c>
      <c r="K14" s="801">
        <v>8139</v>
      </c>
      <c r="L14" s="801">
        <v>8139</v>
      </c>
      <c r="M14" s="801">
        <v>7077</v>
      </c>
      <c r="N14" s="801">
        <v>7077</v>
      </c>
      <c r="O14" s="801">
        <v>7077</v>
      </c>
      <c r="P14" s="801">
        <v>7077</v>
      </c>
      <c r="Q14" s="802">
        <v>7077</v>
      </c>
      <c r="R14" s="801">
        <v>9200</v>
      </c>
      <c r="S14" s="801">
        <v>9200</v>
      </c>
      <c r="T14" s="801">
        <v>9200</v>
      </c>
      <c r="U14" s="801">
        <v>9200</v>
      </c>
      <c r="V14" s="801">
        <v>9200</v>
      </c>
      <c r="W14" s="800">
        <v>9908</v>
      </c>
      <c r="X14" s="801">
        <v>9908</v>
      </c>
      <c r="Y14" s="801">
        <v>9908</v>
      </c>
      <c r="Z14" s="801">
        <v>9908</v>
      </c>
      <c r="AA14" s="801">
        <v>9908</v>
      </c>
      <c r="AB14" s="800">
        <v>7077</v>
      </c>
      <c r="AC14" s="801">
        <v>7077</v>
      </c>
      <c r="AD14" s="801">
        <v>7077</v>
      </c>
      <c r="AE14" s="801">
        <v>7077</v>
      </c>
      <c r="AF14" s="801">
        <v>7077</v>
      </c>
      <c r="AG14" s="800">
        <v>7077</v>
      </c>
      <c r="AH14" s="801">
        <v>7077</v>
      </c>
      <c r="AI14" s="801">
        <v>7077</v>
      </c>
      <c r="AJ14" s="801">
        <v>7077</v>
      </c>
      <c r="AK14" s="803">
        <v>7077</v>
      </c>
      <c r="AL14" s="804">
        <v>8139</v>
      </c>
      <c r="AM14" s="801">
        <v>8139</v>
      </c>
      <c r="AN14" s="801">
        <v>8139</v>
      </c>
      <c r="AO14" s="801">
        <v>8139</v>
      </c>
      <c r="AP14" s="801">
        <v>8139</v>
      </c>
      <c r="AQ14" s="800">
        <v>7077</v>
      </c>
      <c r="AR14" s="801">
        <v>7077</v>
      </c>
      <c r="AS14" s="801">
        <v>7077</v>
      </c>
      <c r="AT14" s="801">
        <v>7077</v>
      </c>
      <c r="AU14" s="802">
        <v>7077</v>
      </c>
      <c r="AV14" s="804">
        <v>7077</v>
      </c>
      <c r="AW14" s="801">
        <v>7077</v>
      </c>
      <c r="AX14" s="801">
        <v>7077</v>
      </c>
      <c r="AY14" s="801">
        <v>7077</v>
      </c>
      <c r="AZ14" s="805">
        <v>7077</v>
      </c>
      <c r="BA14" s="804">
        <v>21160</v>
      </c>
      <c r="BB14" s="801">
        <v>21160</v>
      </c>
      <c r="BC14" s="801">
        <v>21160</v>
      </c>
      <c r="BD14" s="801">
        <v>21160</v>
      </c>
      <c r="BE14" s="800">
        <v>21160</v>
      </c>
      <c r="BF14" s="801">
        <v>18400</v>
      </c>
      <c r="BG14" s="801">
        <v>18400</v>
      </c>
      <c r="BH14" s="801">
        <v>18400</v>
      </c>
      <c r="BI14" s="801">
        <v>18400</v>
      </c>
      <c r="BJ14" s="805">
        <v>18400</v>
      </c>
      <c r="BK14" s="804">
        <v>26044</v>
      </c>
      <c r="BL14" s="801">
        <v>26044</v>
      </c>
      <c r="BM14" s="801">
        <v>26044</v>
      </c>
      <c r="BN14" s="801">
        <v>26044</v>
      </c>
      <c r="BO14" s="800">
        <v>26044</v>
      </c>
      <c r="BP14" s="801">
        <v>22647</v>
      </c>
      <c r="BQ14" s="801">
        <v>22647</v>
      </c>
      <c r="BR14" s="801">
        <v>22647</v>
      </c>
      <c r="BS14" s="801">
        <v>22647</v>
      </c>
      <c r="BT14" s="805">
        <v>22647</v>
      </c>
      <c r="BU14" s="804">
        <v>40693</v>
      </c>
      <c r="BV14" s="801">
        <v>40693</v>
      </c>
      <c r="BW14" s="801">
        <v>40693</v>
      </c>
      <c r="BX14" s="801">
        <v>40693</v>
      </c>
      <c r="BY14" s="800">
        <v>40693</v>
      </c>
      <c r="BZ14" s="801">
        <v>35385</v>
      </c>
      <c r="CA14" s="801">
        <v>35385</v>
      </c>
      <c r="CB14" s="801">
        <v>35385</v>
      </c>
      <c r="CC14" s="801">
        <v>35385</v>
      </c>
      <c r="CD14" s="805">
        <v>35385</v>
      </c>
      <c r="CE14" s="804">
        <v>10987</v>
      </c>
      <c r="CF14" s="801">
        <v>10987</v>
      </c>
      <c r="CG14" s="801">
        <v>10987</v>
      </c>
      <c r="CH14" s="801">
        <v>10987</v>
      </c>
      <c r="CI14" s="800">
        <v>10987</v>
      </c>
      <c r="CJ14" s="801">
        <v>9554</v>
      </c>
      <c r="CK14" s="801">
        <v>9554</v>
      </c>
      <c r="CL14" s="801">
        <v>9554</v>
      </c>
      <c r="CM14" s="801">
        <v>9554</v>
      </c>
      <c r="CN14" s="805">
        <v>9554</v>
      </c>
      <c r="CO14" s="804">
        <v>9359</v>
      </c>
      <c r="CP14" s="801">
        <v>9359</v>
      </c>
      <c r="CQ14" s="801">
        <v>9359</v>
      </c>
      <c r="CR14" s="801">
        <v>9359</v>
      </c>
      <c r="CS14" s="800">
        <v>9359</v>
      </c>
      <c r="CT14" s="801">
        <v>8139</v>
      </c>
      <c r="CU14" s="801">
        <v>8139</v>
      </c>
      <c r="CV14" s="801">
        <v>8139</v>
      </c>
      <c r="CW14" s="801">
        <v>8139</v>
      </c>
      <c r="CX14" s="805">
        <v>8139</v>
      </c>
      <c r="CY14" s="791"/>
      <c r="CZ14" s="791"/>
      <c r="DA14" s="791"/>
      <c r="DB14" s="791"/>
      <c r="DC14" s="791"/>
      <c r="DD14" s="791"/>
      <c r="DE14" s="791"/>
      <c r="DF14" s="791"/>
      <c r="DG14" s="791"/>
      <c r="DH14" s="791"/>
      <c r="DI14" s="791"/>
      <c r="DJ14" s="791"/>
      <c r="DK14" s="791"/>
      <c r="DL14" s="791"/>
      <c r="DM14" s="791"/>
      <c r="DN14" s="791"/>
      <c r="DO14" s="791"/>
      <c r="DP14" s="791"/>
      <c r="DQ14" s="791"/>
      <c r="DR14" s="791"/>
      <c r="DS14" s="791"/>
      <c r="DT14" s="791"/>
      <c r="DU14" s="791"/>
      <c r="DV14" s="791"/>
      <c r="DW14" s="791"/>
      <c r="DX14" s="791"/>
      <c r="DY14" s="791"/>
      <c r="DZ14" s="791"/>
      <c r="EA14" s="791"/>
      <c r="EB14" s="791"/>
      <c r="EC14" s="791"/>
      <c r="ED14" s="791"/>
      <c r="EE14" s="791"/>
      <c r="EF14" s="791"/>
      <c r="EG14" s="791"/>
      <c r="EH14" s="791"/>
      <c r="EI14" s="791"/>
      <c r="EJ14" s="791"/>
      <c r="EK14" s="791"/>
      <c r="EL14" s="791"/>
      <c r="EM14" s="791"/>
      <c r="EN14" s="791"/>
      <c r="EO14" s="791"/>
      <c r="EP14" s="791"/>
      <c r="EQ14" s="791"/>
      <c r="ER14" s="791"/>
      <c r="ES14" s="791"/>
      <c r="ET14" s="791"/>
      <c r="EU14" s="791"/>
      <c r="EV14" s="791"/>
      <c r="EW14" s="791"/>
      <c r="EX14" s="791"/>
      <c r="EY14" s="791"/>
      <c r="EZ14" s="791"/>
      <c r="FA14" s="791"/>
      <c r="FB14" s="791"/>
      <c r="FC14" s="791"/>
      <c r="FD14" s="791"/>
      <c r="FE14" s="791"/>
      <c r="FF14" s="791"/>
      <c r="FG14" s="791"/>
      <c r="FH14" s="791"/>
      <c r="FI14" s="791"/>
      <c r="FJ14" s="791"/>
      <c r="FK14" s="791"/>
    </row>
    <row r="15" spans="1:167" s="798" customFormat="1">
      <c r="A15" s="773"/>
      <c r="B15" s="792" t="s">
        <v>829</v>
      </c>
      <c r="C15" s="793">
        <v>1296</v>
      </c>
      <c r="D15" s="794">
        <v>2073</v>
      </c>
      <c r="E15" s="794">
        <v>2592</v>
      </c>
      <c r="F15" s="794">
        <v>2851</v>
      </c>
      <c r="G15" s="794">
        <v>2851</v>
      </c>
      <c r="H15" s="794">
        <v>1296</v>
      </c>
      <c r="I15" s="794">
        <v>2073</v>
      </c>
      <c r="J15" s="794">
        <v>2592</v>
      </c>
      <c r="K15" s="794">
        <v>2851</v>
      </c>
      <c r="L15" s="794">
        <v>2851</v>
      </c>
      <c r="M15" s="794">
        <v>1408</v>
      </c>
      <c r="N15" s="794">
        <v>2253</v>
      </c>
      <c r="O15" s="794">
        <v>2817</v>
      </c>
      <c r="P15" s="794">
        <v>3099</v>
      </c>
      <c r="Q15" s="792">
        <v>3099</v>
      </c>
      <c r="R15" s="794">
        <v>1465</v>
      </c>
      <c r="S15" s="794">
        <v>2344</v>
      </c>
      <c r="T15" s="794">
        <v>2930</v>
      </c>
      <c r="U15" s="794">
        <v>3222</v>
      </c>
      <c r="V15" s="794">
        <v>3222</v>
      </c>
      <c r="W15" s="793">
        <v>1972</v>
      </c>
      <c r="X15" s="794">
        <v>3155</v>
      </c>
      <c r="Y15" s="794">
        <v>3944</v>
      </c>
      <c r="Z15" s="794">
        <v>4338</v>
      </c>
      <c r="AA15" s="794">
        <v>4338</v>
      </c>
      <c r="AB15" s="793">
        <v>1408</v>
      </c>
      <c r="AC15" s="794">
        <v>2253</v>
      </c>
      <c r="AD15" s="794">
        <v>2817</v>
      </c>
      <c r="AE15" s="794">
        <v>3099</v>
      </c>
      <c r="AF15" s="794">
        <v>3099</v>
      </c>
      <c r="AG15" s="793">
        <v>1408</v>
      </c>
      <c r="AH15" s="794">
        <v>2253</v>
      </c>
      <c r="AI15" s="794">
        <v>2817</v>
      </c>
      <c r="AJ15" s="794">
        <v>3099</v>
      </c>
      <c r="AK15" s="795">
        <v>3099</v>
      </c>
      <c r="AL15" s="796">
        <v>1296</v>
      </c>
      <c r="AM15" s="794">
        <v>2073</v>
      </c>
      <c r="AN15" s="794">
        <v>2592</v>
      </c>
      <c r="AO15" s="794">
        <v>2851</v>
      </c>
      <c r="AP15" s="794">
        <v>2851</v>
      </c>
      <c r="AQ15" s="793">
        <v>1408</v>
      </c>
      <c r="AR15" s="794">
        <v>2253</v>
      </c>
      <c r="AS15" s="794">
        <v>2817</v>
      </c>
      <c r="AT15" s="794">
        <v>3099</v>
      </c>
      <c r="AU15" s="792">
        <v>3099</v>
      </c>
      <c r="AV15" s="796">
        <v>1521</v>
      </c>
      <c r="AW15" s="794">
        <v>2434</v>
      </c>
      <c r="AX15" s="794">
        <v>3042</v>
      </c>
      <c r="AY15" s="794">
        <v>3346</v>
      </c>
      <c r="AZ15" s="797">
        <v>3346</v>
      </c>
      <c r="BA15" s="796">
        <v>1684</v>
      </c>
      <c r="BB15" s="794">
        <v>2695</v>
      </c>
      <c r="BC15" s="794">
        <v>3369</v>
      </c>
      <c r="BD15" s="794">
        <v>3706</v>
      </c>
      <c r="BE15" s="793">
        <v>3706</v>
      </c>
      <c r="BF15" s="794">
        <v>1831</v>
      </c>
      <c r="BG15" s="794">
        <v>2930</v>
      </c>
      <c r="BH15" s="794">
        <v>3662</v>
      </c>
      <c r="BI15" s="794">
        <v>4028</v>
      </c>
      <c r="BJ15" s="797">
        <v>4028</v>
      </c>
      <c r="BK15" s="796">
        <v>1857</v>
      </c>
      <c r="BL15" s="794">
        <v>2972</v>
      </c>
      <c r="BM15" s="794">
        <v>3714</v>
      </c>
      <c r="BN15" s="794">
        <v>4086</v>
      </c>
      <c r="BO15" s="793">
        <v>4086</v>
      </c>
      <c r="BP15" s="794">
        <v>2028</v>
      </c>
      <c r="BQ15" s="794">
        <v>3245</v>
      </c>
      <c r="BR15" s="794">
        <v>4056</v>
      </c>
      <c r="BS15" s="794">
        <v>4462</v>
      </c>
      <c r="BT15" s="797">
        <v>4462</v>
      </c>
      <c r="BU15" s="796">
        <v>2565</v>
      </c>
      <c r="BV15" s="794">
        <v>4103</v>
      </c>
      <c r="BW15" s="794">
        <v>5129</v>
      </c>
      <c r="BX15" s="794">
        <v>5642</v>
      </c>
      <c r="BY15" s="793">
        <v>5642</v>
      </c>
      <c r="BZ15" s="794">
        <v>2817</v>
      </c>
      <c r="CA15" s="794">
        <v>4507</v>
      </c>
      <c r="CB15" s="794">
        <v>5634</v>
      </c>
      <c r="CC15" s="794">
        <v>6197</v>
      </c>
      <c r="CD15" s="797">
        <v>6197</v>
      </c>
      <c r="CE15" s="796">
        <v>1403</v>
      </c>
      <c r="CF15" s="794">
        <v>2245</v>
      </c>
      <c r="CG15" s="794">
        <v>2806</v>
      </c>
      <c r="CH15" s="794">
        <v>3087</v>
      </c>
      <c r="CI15" s="793">
        <v>3087</v>
      </c>
      <c r="CJ15" s="794">
        <v>1521</v>
      </c>
      <c r="CK15" s="794">
        <v>2434</v>
      </c>
      <c r="CL15" s="794">
        <v>3042</v>
      </c>
      <c r="CM15" s="794">
        <v>3346</v>
      </c>
      <c r="CN15" s="797">
        <v>3346</v>
      </c>
      <c r="CO15" s="796">
        <v>1490</v>
      </c>
      <c r="CP15" s="794">
        <v>2384</v>
      </c>
      <c r="CQ15" s="794">
        <v>2980</v>
      </c>
      <c r="CR15" s="794">
        <v>3278</v>
      </c>
      <c r="CS15" s="793">
        <v>3278</v>
      </c>
      <c r="CT15" s="794">
        <v>1620</v>
      </c>
      <c r="CU15" s="794">
        <v>2592</v>
      </c>
      <c r="CV15" s="794">
        <v>3239</v>
      </c>
      <c r="CW15" s="794">
        <v>3563</v>
      </c>
      <c r="CX15" s="797">
        <v>3563</v>
      </c>
      <c r="CY15" s="791"/>
      <c r="CZ15" s="791"/>
      <c r="DA15" s="791"/>
      <c r="DB15" s="791"/>
      <c r="DC15" s="791"/>
      <c r="DD15" s="791"/>
      <c r="DE15" s="791"/>
      <c r="DF15" s="791"/>
      <c r="DG15" s="791"/>
      <c r="DH15" s="791"/>
      <c r="DI15" s="791"/>
      <c r="DJ15" s="791"/>
      <c r="DK15" s="791"/>
      <c r="DL15" s="791"/>
      <c r="DM15" s="791"/>
      <c r="DN15" s="791"/>
      <c r="DO15" s="791"/>
      <c r="DP15" s="791"/>
      <c r="DQ15" s="791"/>
      <c r="DR15" s="791"/>
      <c r="DS15" s="791"/>
      <c r="DT15" s="791"/>
      <c r="DU15" s="791"/>
      <c r="DV15" s="791"/>
      <c r="DW15" s="791"/>
      <c r="DX15" s="791"/>
      <c r="DY15" s="791"/>
      <c r="DZ15" s="791"/>
      <c r="EA15" s="791"/>
      <c r="EB15" s="791"/>
      <c r="EC15" s="791"/>
      <c r="ED15" s="791"/>
      <c r="EE15" s="791"/>
      <c r="EF15" s="791"/>
      <c r="EG15" s="791"/>
      <c r="EH15" s="791"/>
      <c r="EI15" s="791"/>
      <c r="EJ15" s="791"/>
      <c r="EK15" s="791"/>
      <c r="EL15" s="791"/>
      <c r="EM15" s="791"/>
      <c r="EN15" s="791"/>
      <c r="EO15" s="791"/>
      <c r="EP15" s="791"/>
      <c r="EQ15" s="791"/>
      <c r="ER15" s="791"/>
      <c r="ES15" s="791"/>
      <c r="ET15" s="791"/>
      <c r="EU15" s="791"/>
      <c r="EV15" s="791"/>
      <c r="EW15" s="791"/>
      <c r="EX15" s="791"/>
      <c r="EY15" s="791"/>
      <c r="EZ15" s="791"/>
      <c r="FA15" s="791"/>
      <c r="FB15" s="791"/>
      <c r="FC15" s="791"/>
      <c r="FD15" s="791"/>
      <c r="FE15" s="791"/>
      <c r="FF15" s="791"/>
      <c r="FG15" s="791"/>
      <c r="FH15" s="791"/>
      <c r="FI15" s="791"/>
      <c r="FJ15" s="791"/>
      <c r="FK15" s="791"/>
    </row>
    <row r="16" spans="1:167" s="798" customFormat="1">
      <c r="A16" s="769"/>
      <c r="B16" s="807" t="s">
        <v>1239</v>
      </c>
      <c r="C16" s="808"/>
      <c r="D16" s="794"/>
      <c r="E16" s="809">
        <f>E15/E20</f>
        <v>0.4636851521</v>
      </c>
      <c r="F16" s="794"/>
      <c r="G16" s="794"/>
      <c r="H16" s="794"/>
      <c r="I16" s="794"/>
      <c r="J16" s="809">
        <f>J15/J20</f>
        <v>0.4636851521</v>
      </c>
      <c r="K16" s="794"/>
      <c r="L16" s="794"/>
      <c r="M16" s="794"/>
      <c r="N16" s="794"/>
      <c r="O16" s="809">
        <f>O15/O20</f>
        <v>0.50393559929999998</v>
      </c>
      <c r="P16" s="794"/>
      <c r="Q16" s="792"/>
      <c r="R16" s="794"/>
      <c r="S16" s="794"/>
      <c r="T16" s="809">
        <f>T15/T20</f>
        <v>0.5241502683</v>
      </c>
      <c r="U16" s="794"/>
      <c r="V16" s="794"/>
      <c r="W16" s="808"/>
      <c r="X16" s="794"/>
      <c r="Y16" s="809">
        <f>Y15/Y20</f>
        <v>0.70554561719999997</v>
      </c>
      <c r="Z16" s="794"/>
      <c r="AA16" s="794"/>
      <c r="AB16" s="808"/>
      <c r="AC16" s="794"/>
      <c r="AD16" s="809">
        <f>AD15/AD20</f>
        <v>0.50393559929999998</v>
      </c>
      <c r="AE16" s="794"/>
      <c r="AF16" s="794"/>
      <c r="AG16" s="808"/>
      <c r="AH16" s="794"/>
      <c r="AI16" s="809">
        <f>AI15/AI20</f>
        <v>0.50393559929999998</v>
      </c>
      <c r="AJ16" s="794"/>
      <c r="AK16" s="810"/>
      <c r="AL16" s="796"/>
      <c r="AM16" s="794"/>
      <c r="AN16" s="809">
        <f>AN15/AN20</f>
        <v>0.44945378879999998</v>
      </c>
      <c r="AO16" s="794"/>
      <c r="AP16" s="794"/>
      <c r="AQ16" s="808"/>
      <c r="AR16" s="794"/>
      <c r="AS16" s="809">
        <f>AS15/AS20</f>
        <v>0.48846887459999999</v>
      </c>
      <c r="AT16" s="794"/>
      <c r="AU16" s="792"/>
      <c r="AV16" s="796"/>
      <c r="AW16" s="794"/>
      <c r="AX16" s="809">
        <f>AX15/AX20</f>
        <v>0.54418604650000002</v>
      </c>
      <c r="AY16" s="794"/>
      <c r="AZ16" s="797"/>
      <c r="BA16" s="796"/>
      <c r="BB16" s="794"/>
      <c r="BC16" s="809">
        <f>BC15/BC20</f>
        <v>0.60268336310000004</v>
      </c>
      <c r="BD16" s="794"/>
      <c r="BE16" s="808"/>
      <c r="BF16" s="794"/>
      <c r="BG16" s="794"/>
      <c r="BH16" s="809">
        <f>BH15/BH20</f>
        <v>0.65509839000000003</v>
      </c>
      <c r="BI16" s="794"/>
      <c r="BJ16" s="797"/>
      <c r="BK16" s="796"/>
      <c r="BL16" s="794"/>
      <c r="BM16" s="809">
        <f>BM15/BM20</f>
        <v>0.66440071560000002</v>
      </c>
      <c r="BN16" s="794"/>
      <c r="BO16" s="808"/>
      <c r="BP16" s="794"/>
      <c r="BQ16" s="794"/>
      <c r="BR16" s="809">
        <f>BR15/BR20</f>
        <v>0.72558139529999999</v>
      </c>
      <c r="BS16" s="794"/>
      <c r="BT16" s="797"/>
      <c r="BU16" s="796"/>
      <c r="BV16" s="794"/>
      <c r="BW16" s="809">
        <f>BW15/BW20</f>
        <v>0.91753130589999998</v>
      </c>
      <c r="BX16" s="794"/>
      <c r="BY16" s="808"/>
      <c r="BZ16" s="794"/>
      <c r="CA16" s="794"/>
      <c r="CB16" s="809">
        <f>CB15/CB20</f>
        <v>1.0078711986</v>
      </c>
      <c r="CC16" s="794"/>
      <c r="CD16" s="797"/>
      <c r="CE16" s="796"/>
      <c r="CF16" s="794"/>
      <c r="CG16" s="809">
        <f>CG15/CG20</f>
        <v>0.50196779960000004</v>
      </c>
      <c r="CH16" s="794"/>
      <c r="CI16" s="808"/>
      <c r="CJ16" s="794"/>
      <c r="CK16" s="794"/>
      <c r="CL16" s="809">
        <f>CL15/CL20</f>
        <v>0.54418604650000002</v>
      </c>
      <c r="CM16" s="794"/>
      <c r="CN16" s="797"/>
      <c r="CO16" s="796"/>
      <c r="CP16" s="794"/>
      <c r="CQ16" s="809">
        <f>CQ15/CQ20</f>
        <v>0.53309481219999999</v>
      </c>
      <c r="CR16" s="794"/>
      <c r="CS16" s="808"/>
      <c r="CT16" s="794"/>
      <c r="CU16" s="794"/>
      <c r="CV16" s="809">
        <f>CV15/CV20</f>
        <v>0.57942754919999995</v>
      </c>
      <c r="CW16" s="794"/>
      <c r="CX16" s="797"/>
      <c r="CY16" s="791"/>
      <c r="CZ16" s="791"/>
      <c r="DA16" s="791"/>
      <c r="DB16" s="791"/>
      <c r="DC16" s="791"/>
      <c r="DD16" s="791"/>
      <c r="DE16" s="791"/>
      <c r="DF16" s="791"/>
      <c r="DG16" s="791"/>
      <c r="DH16" s="791"/>
      <c r="DI16" s="791"/>
      <c r="DJ16" s="791"/>
      <c r="DK16" s="791"/>
      <c r="DL16" s="791"/>
      <c r="DM16" s="791"/>
      <c r="DN16" s="791"/>
      <c r="DO16" s="791"/>
      <c r="DP16" s="791"/>
      <c r="DQ16" s="791"/>
      <c r="DR16" s="791"/>
      <c r="DS16" s="791"/>
      <c r="DT16" s="791"/>
      <c r="DU16" s="791"/>
      <c r="DV16" s="791"/>
      <c r="DW16" s="791"/>
      <c r="DX16" s="791"/>
      <c r="DY16" s="791"/>
      <c r="DZ16" s="791"/>
      <c r="EA16" s="791"/>
      <c r="EB16" s="791"/>
      <c r="EC16" s="791"/>
      <c r="ED16" s="791"/>
      <c r="EE16" s="791"/>
      <c r="EF16" s="791"/>
      <c r="EG16" s="791"/>
      <c r="EH16" s="791"/>
      <c r="EI16" s="791"/>
      <c r="EJ16" s="791"/>
      <c r="EK16" s="791"/>
      <c r="EL16" s="791"/>
      <c r="EM16" s="791"/>
      <c r="EN16" s="791"/>
      <c r="EO16" s="791"/>
      <c r="EP16" s="791"/>
      <c r="EQ16" s="791"/>
      <c r="ER16" s="791"/>
      <c r="ES16" s="791"/>
      <c r="ET16" s="791"/>
      <c r="EU16" s="791"/>
      <c r="EV16" s="791"/>
      <c r="EW16" s="791"/>
      <c r="EX16" s="791"/>
      <c r="EY16" s="791"/>
      <c r="EZ16" s="791"/>
      <c r="FA16" s="791"/>
      <c r="FB16" s="791"/>
      <c r="FC16" s="791"/>
      <c r="FD16" s="791"/>
      <c r="FE16" s="791"/>
      <c r="FF16" s="791"/>
      <c r="FG16" s="791"/>
      <c r="FH16" s="791"/>
      <c r="FI16" s="791"/>
      <c r="FJ16" s="791"/>
      <c r="FK16" s="791"/>
    </row>
    <row r="17" spans="1:167" s="798" customFormat="1" ht="75">
      <c r="A17" s="772" t="s">
        <v>1308</v>
      </c>
      <c r="B17" s="807" t="s">
        <v>830</v>
      </c>
      <c r="C17" s="808"/>
      <c r="D17" s="794"/>
      <c r="E17" s="811">
        <f>E21*E16</f>
        <v>675</v>
      </c>
      <c r="F17" s="794"/>
      <c r="G17" s="794"/>
      <c r="H17" s="794"/>
      <c r="I17" s="794"/>
      <c r="J17" s="811">
        <f>J21*J16</f>
        <v>675</v>
      </c>
      <c r="K17" s="794"/>
      <c r="L17" s="794"/>
      <c r="M17" s="794"/>
      <c r="N17" s="794"/>
      <c r="O17" s="811">
        <f>O21*O16</f>
        <v>733</v>
      </c>
      <c r="P17" s="794"/>
      <c r="Q17" s="792"/>
      <c r="R17" s="794"/>
      <c r="S17" s="794"/>
      <c r="T17" s="811">
        <f>T21*T16</f>
        <v>763</v>
      </c>
      <c r="U17" s="794"/>
      <c r="V17" s="794"/>
      <c r="W17" s="808"/>
      <c r="X17" s="794"/>
      <c r="Y17" s="811">
        <f>Y21*Y16</f>
        <v>1027</v>
      </c>
      <c r="Z17" s="794"/>
      <c r="AA17" s="794"/>
      <c r="AB17" s="808"/>
      <c r="AC17" s="794"/>
      <c r="AD17" s="811">
        <f>AD21*AD16</f>
        <v>733</v>
      </c>
      <c r="AE17" s="794"/>
      <c r="AF17" s="794"/>
      <c r="AG17" s="808"/>
      <c r="AH17" s="794"/>
      <c r="AI17" s="811">
        <f>AI21*AI16</f>
        <v>733</v>
      </c>
      <c r="AJ17" s="794"/>
      <c r="AK17" s="810"/>
      <c r="AL17" s="796"/>
      <c r="AM17" s="794"/>
      <c r="AN17" s="811">
        <f>AN21*AN16</f>
        <v>654</v>
      </c>
      <c r="AO17" s="794"/>
      <c r="AP17" s="794"/>
      <c r="AQ17" s="808"/>
      <c r="AR17" s="794"/>
      <c r="AS17" s="811">
        <f>AS21*AS16</f>
        <v>711</v>
      </c>
      <c r="AT17" s="794"/>
      <c r="AU17" s="792"/>
      <c r="AV17" s="796"/>
      <c r="AW17" s="794"/>
      <c r="AX17" s="811">
        <f>AX21*AX16</f>
        <v>792</v>
      </c>
      <c r="AY17" s="794"/>
      <c r="AZ17" s="797"/>
      <c r="BA17" s="796"/>
      <c r="BB17" s="794"/>
      <c r="BC17" s="811">
        <f>BC21*BC16</f>
        <v>877</v>
      </c>
      <c r="BD17" s="794"/>
      <c r="BE17" s="808"/>
      <c r="BF17" s="794"/>
      <c r="BG17" s="794"/>
      <c r="BH17" s="811">
        <f>BH21*BH16</f>
        <v>953</v>
      </c>
      <c r="BI17" s="794"/>
      <c r="BJ17" s="797"/>
      <c r="BK17" s="796"/>
      <c r="BL17" s="794"/>
      <c r="BM17" s="811">
        <f>BM21*BM16</f>
        <v>967</v>
      </c>
      <c r="BN17" s="794"/>
      <c r="BO17" s="808"/>
      <c r="BP17" s="794"/>
      <c r="BQ17" s="794"/>
      <c r="BR17" s="811">
        <f>BR21*BR16</f>
        <v>1056</v>
      </c>
      <c r="BS17" s="794"/>
      <c r="BT17" s="797"/>
      <c r="BU17" s="796"/>
      <c r="BV17" s="794"/>
      <c r="BW17" s="811">
        <f>BW21*BW16</f>
        <v>1335</v>
      </c>
      <c r="BX17" s="794"/>
      <c r="BY17" s="808"/>
      <c r="BZ17" s="794"/>
      <c r="CA17" s="794"/>
      <c r="CB17" s="811">
        <f>CB21*CB16</f>
        <v>1466</v>
      </c>
      <c r="CC17" s="794"/>
      <c r="CD17" s="797"/>
      <c r="CE17" s="796"/>
      <c r="CF17" s="794"/>
      <c r="CG17" s="811">
        <f>CG21*CG16</f>
        <v>730</v>
      </c>
      <c r="CH17" s="794"/>
      <c r="CI17" s="808"/>
      <c r="CJ17" s="794"/>
      <c r="CK17" s="794"/>
      <c r="CL17" s="811">
        <f>CL21*CL16</f>
        <v>792</v>
      </c>
      <c r="CM17" s="794"/>
      <c r="CN17" s="797"/>
      <c r="CO17" s="796"/>
      <c r="CP17" s="794"/>
      <c r="CQ17" s="811">
        <f>CQ21*CQ16</f>
        <v>776</v>
      </c>
      <c r="CR17" s="794"/>
      <c r="CS17" s="808"/>
      <c r="CT17" s="794"/>
      <c r="CU17" s="794"/>
      <c r="CV17" s="811">
        <f>CV21*CV16</f>
        <v>843</v>
      </c>
      <c r="CW17" s="794"/>
      <c r="CX17" s="797"/>
      <c r="CY17" s="791"/>
      <c r="CZ17" s="791"/>
      <c r="DA17" s="791"/>
      <c r="DB17" s="791"/>
      <c r="DC17" s="791"/>
      <c r="DD17" s="791"/>
      <c r="DE17" s="791"/>
      <c r="DF17" s="791"/>
      <c r="DG17" s="791"/>
      <c r="DH17" s="791"/>
      <c r="DI17" s="791"/>
      <c r="DJ17" s="791"/>
      <c r="DK17" s="791"/>
      <c r="DL17" s="791"/>
      <c r="DM17" s="791"/>
      <c r="DN17" s="791"/>
      <c r="DO17" s="791"/>
      <c r="DP17" s="791"/>
      <c r="DQ17" s="791"/>
      <c r="DR17" s="791"/>
      <c r="DS17" s="791"/>
      <c r="DT17" s="791"/>
      <c r="DU17" s="791"/>
      <c r="DV17" s="791"/>
      <c r="DW17" s="791"/>
      <c r="DX17" s="791"/>
      <c r="DY17" s="791"/>
      <c r="DZ17" s="791"/>
      <c r="EA17" s="791"/>
      <c r="EB17" s="791"/>
      <c r="EC17" s="791"/>
      <c r="ED17" s="791"/>
      <c r="EE17" s="791"/>
      <c r="EF17" s="791"/>
      <c r="EG17" s="791"/>
      <c r="EH17" s="791"/>
      <c r="EI17" s="791"/>
      <c r="EJ17" s="791"/>
      <c r="EK17" s="791"/>
      <c r="EL17" s="791"/>
      <c r="EM17" s="791"/>
      <c r="EN17" s="791"/>
      <c r="EO17" s="791"/>
      <c r="EP17" s="791"/>
      <c r="EQ17" s="791"/>
      <c r="ER17" s="791"/>
      <c r="ES17" s="791"/>
      <c r="ET17" s="791"/>
      <c r="EU17" s="791"/>
      <c r="EV17" s="791"/>
      <c r="EW17" s="791"/>
      <c r="EX17" s="791"/>
      <c r="EY17" s="791"/>
      <c r="EZ17" s="791"/>
      <c r="FA17" s="791"/>
      <c r="FB17" s="791"/>
      <c r="FC17" s="791"/>
      <c r="FD17" s="791"/>
      <c r="FE17" s="791"/>
      <c r="FF17" s="791"/>
      <c r="FG17" s="791"/>
      <c r="FH17" s="791"/>
      <c r="FI17" s="791"/>
      <c r="FJ17" s="791"/>
      <c r="FK17" s="791"/>
    </row>
    <row r="18" spans="1:167" s="798" customFormat="1" ht="56.25">
      <c r="A18" s="772" t="s">
        <v>1309</v>
      </c>
      <c r="B18" s="807" t="s">
        <v>831</v>
      </c>
      <c r="C18" s="808"/>
      <c r="D18" s="794"/>
      <c r="E18" s="811">
        <f>E22*E16</f>
        <v>1917</v>
      </c>
      <c r="F18" s="794"/>
      <c r="G18" s="794"/>
      <c r="H18" s="794"/>
      <c r="I18" s="794"/>
      <c r="J18" s="811">
        <f>J22*J16</f>
        <v>1917</v>
      </c>
      <c r="K18" s="794"/>
      <c r="L18" s="794"/>
      <c r="M18" s="794"/>
      <c r="N18" s="794"/>
      <c r="O18" s="811">
        <f>O22*O16</f>
        <v>2084</v>
      </c>
      <c r="P18" s="794"/>
      <c r="Q18" s="792"/>
      <c r="R18" s="794"/>
      <c r="S18" s="794"/>
      <c r="T18" s="811">
        <f>T22*T16</f>
        <v>2167</v>
      </c>
      <c r="U18" s="794"/>
      <c r="V18" s="794"/>
      <c r="W18" s="808"/>
      <c r="X18" s="794"/>
      <c r="Y18" s="811">
        <f>Y22*Y16</f>
        <v>2917</v>
      </c>
      <c r="Z18" s="794"/>
      <c r="AA18" s="794"/>
      <c r="AB18" s="808"/>
      <c r="AC18" s="794"/>
      <c r="AD18" s="811">
        <f>AD22*AD16</f>
        <v>2084</v>
      </c>
      <c r="AE18" s="794"/>
      <c r="AF18" s="794"/>
      <c r="AG18" s="808"/>
      <c r="AH18" s="794"/>
      <c r="AI18" s="811">
        <f>AI22*AI16</f>
        <v>2084</v>
      </c>
      <c r="AJ18" s="794"/>
      <c r="AK18" s="810"/>
      <c r="AL18" s="796"/>
      <c r="AM18" s="794"/>
      <c r="AN18" s="811">
        <f>AN22*AN16</f>
        <v>1938</v>
      </c>
      <c r="AO18" s="794"/>
      <c r="AP18" s="794"/>
      <c r="AQ18" s="808"/>
      <c r="AR18" s="794"/>
      <c r="AS18" s="811">
        <f>AS22*AS16</f>
        <v>2106</v>
      </c>
      <c r="AT18" s="794"/>
      <c r="AU18" s="792"/>
      <c r="AV18" s="796"/>
      <c r="AW18" s="794"/>
      <c r="AX18" s="811">
        <f>AX22*AX16</f>
        <v>2250</v>
      </c>
      <c r="AY18" s="794"/>
      <c r="AZ18" s="797"/>
      <c r="BA18" s="796"/>
      <c r="BB18" s="794"/>
      <c r="BC18" s="811">
        <f>BC22*BC16</f>
        <v>2492</v>
      </c>
      <c r="BD18" s="794"/>
      <c r="BE18" s="808"/>
      <c r="BF18" s="794"/>
      <c r="BG18" s="794"/>
      <c r="BH18" s="811">
        <f>BH22*BH16</f>
        <v>2709</v>
      </c>
      <c r="BI18" s="794"/>
      <c r="BJ18" s="797"/>
      <c r="BK18" s="796"/>
      <c r="BL18" s="794"/>
      <c r="BM18" s="811">
        <f>BM22*BM16</f>
        <v>2747</v>
      </c>
      <c r="BN18" s="794"/>
      <c r="BO18" s="808"/>
      <c r="BP18" s="794"/>
      <c r="BQ18" s="794"/>
      <c r="BR18" s="811">
        <f>BR22*BR16</f>
        <v>3000</v>
      </c>
      <c r="BS18" s="794"/>
      <c r="BT18" s="797"/>
      <c r="BU18" s="796"/>
      <c r="BV18" s="794"/>
      <c r="BW18" s="811">
        <f>BW22*BW16</f>
        <v>3794</v>
      </c>
      <c r="BX18" s="794"/>
      <c r="BY18" s="808"/>
      <c r="BZ18" s="794"/>
      <c r="CA18" s="794"/>
      <c r="CB18" s="811">
        <f>CB22*CB16</f>
        <v>4168</v>
      </c>
      <c r="CC18" s="794"/>
      <c r="CD18" s="797"/>
      <c r="CE18" s="796"/>
      <c r="CF18" s="794"/>
      <c r="CG18" s="811">
        <f>CG22*CG16</f>
        <v>2076</v>
      </c>
      <c r="CH18" s="794"/>
      <c r="CI18" s="808"/>
      <c r="CJ18" s="794"/>
      <c r="CK18" s="794"/>
      <c r="CL18" s="811">
        <f>CL22*CL16</f>
        <v>2250</v>
      </c>
      <c r="CM18" s="794"/>
      <c r="CN18" s="797"/>
      <c r="CO18" s="796"/>
      <c r="CP18" s="794"/>
      <c r="CQ18" s="811">
        <f>CQ22*CQ16</f>
        <v>2204</v>
      </c>
      <c r="CR18" s="794"/>
      <c r="CS18" s="808"/>
      <c r="CT18" s="794"/>
      <c r="CU18" s="794"/>
      <c r="CV18" s="811">
        <f>CV22*CV16</f>
        <v>2396</v>
      </c>
      <c r="CW18" s="794"/>
      <c r="CX18" s="797"/>
      <c r="CY18" s="791"/>
      <c r="CZ18" s="791"/>
      <c r="DA18" s="791"/>
      <c r="DB18" s="791"/>
      <c r="DC18" s="791"/>
      <c r="DD18" s="791"/>
      <c r="DE18" s="791"/>
      <c r="DF18" s="791"/>
      <c r="DG18" s="791"/>
      <c r="DH18" s="791"/>
      <c r="DI18" s="791"/>
      <c r="DJ18" s="791"/>
      <c r="DK18" s="791"/>
      <c r="DL18" s="791"/>
      <c r="DM18" s="791"/>
      <c r="DN18" s="791"/>
      <c r="DO18" s="791"/>
      <c r="DP18" s="791"/>
      <c r="DQ18" s="791"/>
      <c r="DR18" s="791"/>
      <c r="DS18" s="791"/>
      <c r="DT18" s="791"/>
      <c r="DU18" s="791"/>
      <c r="DV18" s="791"/>
      <c r="DW18" s="791"/>
      <c r="DX18" s="791"/>
      <c r="DY18" s="791"/>
      <c r="DZ18" s="791"/>
      <c r="EA18" s="791"/>
      <c r="EB18" s="791"/>
      <c r="EC18" s="791"/>
      <c r="ED18" s="791"/>
      <c r="EE18" s="791"/>
      <c r="EF18" s="791"/>
      <c r="EG18" s="791"/>
      <c r="EH18" s="791"/>
      <c r="EI18" s="791"/>
      <c r="EJ18" s="791"/>
      <c r="EK18" s="791"/>
      <c r="EL18" s="791"/>
      <c r="EM18" s="791"/>
      <c r="EN18" s="791"/>
      <c r="EO18" s="791"/>
      <c r="EP18" s="791"/>
      <c r="EQ18" s="791"/>
      <c r="ER18" s="791"/>
      <c r="ES18" s="791"/>
      <c r="ET18" s="791"/>
      <c r="EU18" s="791"/>
      <c r="EV18" s="791"/>
      <c r="EW18" s="791"/>
      <c r="EX18" s="791"/>
      <c r="EY18" s="791"/>
      <c r="EZ18" s="791"/>
      <c r="FA18" s="791"/>
      <c r="FB18" s="791"/>
      <c r="FC18" s="791"/>
      <c r="FD18" s="791"/>
      <c r="FE18" s="791"/>
      <c r="FF18" s="791"/>
      <c r="FG18" s="791"/>
      <c r="FH18" s="791"/>
      <c r="FI18" s="791"/>
      <c r="FJ18" s="791"/>
      <c r="FK18" s="791"/>
    </row>
    <row r="19" spans="1:167" s="820" customFormat="1" ht="15.75" customHeight="1">
      <c r="A19" s="770"/>
      <c r="B19" s="812" t="s">
        <v>456</v>
      </c>
      <c r="C19" s="813"/>
      <c r="D19" s="814"/>
      <c r="E19" s="814">
        <f>E15-E17-E18</f>
        <v>0</v>
      </c>
      <c r="F19" s="814"/>
      <c r="G19" s="814"/>
      <c r="H19" s="814"/>
      <c r="I19" s="814"/>
      <c r="J19" s="814">
        <f>J15-J17-J18</f>
        <v>0</v>
      </c>
      <c r="K19" s="814"/>
      <c r="L19" s="814"/>
      <c r="M19" s="814"/>
      <c r="N19" s="814"/>
      <c r="O19" s="814">
        <f>O15-O17-O18</f>
        <v>0</v>
      </c>
      <c r="P19" s="814"/>
      <c r="Q19" s="815"/>
      <c r="R19" s="814"/>
      <c r="S19" s="814"/>
      <c r="T19" s="814">
        <f>T15-T17-T18</f>
        <v>0</v>
      </c>
      <c r="U19" s="814"/>
      <c r="V19" s="814"/>
      <c r="W19" s="813"/>
      <c r="X19" s="814"/>
      <c r="Y19" s="814">
        <f>Y15-Y17-Y18</f>
        <v>0</v>
      </c>
      <c r="Z19" s="814"/>
      <c r="AA19" s="814"/>
      <c r="AB19" s="813"/>
      <c r="AC19" s="814"/>
      <c r="AD19" s="814">
        <f>AD15-AD17-AD18</f>
        <v>0</v>
      </c>
      <c r="AE19" s="814"/>
      <c r="AF19" s="814"/>
      <c r="AG19" s="813"/>
      <c r="AH19" s="814"/>
      <c r="AI19" s="814">
        <f>AI15-AI17-AI18</f>
        <v>0</v>
      </c>
      <c r="AJ19" s="814"/>
      <c r="AK19" s="816"/>
      <c r="AL19" s="817"/>
      <c r="AM19" s="814"/>
      <c r="AN19" s="814">
        <f>AN15-AN17-AN18</f>
        <v>0</v>
      </c>
      <c r="AO19" s="814"/>
      <c r="AP19" s="814"/>
      <c r="AQ19" s="813"/>
      <c r="AR19" s="814"/>
      <c r="AS19" s="814">
        <f>AS15-AS17-AS18</f>
        <v>0</v>
      </c>
      <c r="AT19" s="814"/>
      <c r="AU19" s="815"/>
      <c r="AV19" s="817"/>
      <c r="AW19" s="814"/>
      <c r="AX19" s="814">
        <f>AX15-AX17-AX18</f>
        <v>0</v>
      </c>
      <c r="AY19" s="814"/>
      <c r="AZ19" s="818"/>
      <c r="BA19" s="817"/>
      <c r="BB19" s="814"/>
      <c r="BC19" s="814">
        <f>BC15-BC17-BC18</f>
        <v>0</v>
      </c>
      <c r="BD19" s="814"/>
      <c r="BE19" s="813"/>
      <c r="BF19" s="814"/>
      <c r="BG19" s="814"/>
      <c r="BH19" s="814">
        <f>BH15-BH17-BH18</f>
        <v>0</v>
      </c>
      <c r="BI19" s="814"/>
      <c r="BJ19" s="818"/>
      <c r="BK19" s="817"/>
      <c r="BL19" s="814"/>
      <c r="BM19" s="814">
        <f>BM15-BM17-BM18</f>
        <v>0</v>
      </c>
      <c r="BN19" s="814"/>
      <c r="BO19" s="813"/>
      <c r="BP19" s="814"/>
      <c r="BQ19" s="814"/>
      <c r="BR19" s="814">
        <f>BR15-BR17-BR18</f>
        <v>0</v>
      </c>
      <c r="BS19" s="814"/>
      <c r="BT19" s="818"/>
      <c r="BU19" s="817"/>
      <c r="BV19" s="814"/>
      <c r="BW19" s="814">
        <f>BW15-BW17-BW18</f>
        <v>0</v>
      </c>
      <c r="BX19" s="814"/>
      <c r="BY19" s="813"/>
      <c r="BZ19" s="814"/>
      <c r="CA19" s="814"/>
      <c r="CB19" s="814">
        <f>CB15-CB17-CB18</f>
        <v>0</v>
      </c>
      <c r="CC19" s="814"/>
      <c r="CD19" s="818"/>
      <c r="CE19" s="817"/>
      <c r="CF19" s="814"/>
      <c r="CG19" s="814">
        <f>CG15-CG17-CG18</f>
        <v>0</v>
      </c>
      <c r="CH19" s="814"/>
      <c r="CI19" s="813"/>
      <c r="CJ19" s="814"/>
      <c r="CK19" s="814"/>
      <c r="CL19" s="814">
        <f>CL15-CL17-CL18</f>
        <v>0</v>
      </c>
      <c r="CM19" s="814"/>
      <c r="CN19" s="818"/>
      <c r="CO19" s="817"/>
      <c r="CP19" s="814"/>
      <c r="CQ19" s="814">
        <f>CQ15-CQ17-CQ18</f>
        <v>0</v>
      </c>
      <c r="CR19" s="814"/>
      <c r="CS19" s="813"/>
      <c r="CT19" s="814"/>
      <c r="CU19" s="814"/>
      <c r="CV19" s="814">
        <f>CV15-CV17-CV18</f>
        <v>0</v>
      </c>
      <c r="CW19" s="814"/>
      <c r="CX19" s="818"/>
      <c r="CY19" s="819"/>
      <c r="CZ19" s="819"/>
      <c r="DA19" s="819"/>
      <c r="DB19" s="819"/>
      <c r="DC19" s="819"/>
      <c r="DD19" s="819"/>
      <c r="DE19" s="819"/>
      <c r="DF19" s="819"/>
      <c r="DG19" s="819"/>
      <c r="DH19" s="819"/>
      <c r="DI19" s="819"/>
      <c r="DJ19" s="819"/>
      <c r="DK19" s="819"/>
      <c r="DL19" s="819"/>
      <c r="DM19" s="819"/>
      <c r="DN19" s="819"/>
      <c r="DO19" s="819"/>
      <c r="DP19" s="819"/>
      <c r="DQ19" s="819"/>
      <c r="DR19" s="819"/>
      <c r="DS19" s="819"/>
      <c r="DT19" s="819"/>
      <c r="DU19" s="819"/>
      <c r="DV19" s="819"/>
      <c r="DW19" s="819"/>
      <c r="DX19" s="819"/>
      <c r="DY19" s="819"/>
      <c r="DZ19" s="819"/>
      <c r="EA19" s="819"/>
      <c r="EB19" s="819"/>
      <c r="EC19" s="819"/>
      <c r="ED19" s="819"/>
      <c r="EE19" s="819"/>
      <c r="EF19" s="819"/>
      <c r="EG19" s="819"/>
      <c r="EH19" s="819"/>
      <c r="EI19" s="819"/>
      <c r="EJ19" s="819"/>
      <c r="EK19" s="819"/>
      <c r="EL19" s="819"/>
      <c r="EM19" s="819"/>
      <c r="EN19" s="819"/>
      <c r="EO19" s="819"/>
      <c r="EP19" s="819"/>
      <c r="EQ19" s="819"/>
      <c r="ER19" s="819"/>
      <c r="ES19" s="819"/>
      <c r="ET19" s="819"/>
      <c r="EU19" s="819"/>
      <c r="EV19" s="819"/>
      <c r="EW19" s="819"/>
      <c r="EX19" s="819"/>
      <c r="EY19" s="819"/>
      <c r="EZ19" s="819"/>
      <c r="FA19" s="819"/>
      <c r="FB19" s="819"/>
      <c r="FC19" s="819"/>
      <c r="FD19" s="819"/>
      <c r="FE19" s="819"/>
      <c r="FF19" s="819"/>
      <c r="FG19" s="819"/>
      <c r="FH19" s="819"/>
      <c r="FI19" s="819"/>
      <c r="FJ19" s="819"/>
      <c r="FK19" s="819"/>
    </row>
    <row r="20" spans="1:167" s="830" customFormat="1" ht="37.5">
      <c r="A20" s="770"/>
      <c r="B20" s="821" t="s">
        <v>832</v>
      </c>
      <c r="C20" s="822"/>
      <c r="D20" s="823"/>
      <c r="E20" s="824">
        <f>E21+E22</f>
        <v>5590</v>
      </c>
      <c r="F20" s="823"/>
      <c r="G20" s="823"/>
      <c r="H20" s="823"/>
      <c r="I20" s="823"/>
      <c r="J20" s="824">
        <f>J21+J22</f>
        <v>5590</v>
      </c>
      <c r="K20" s="823"/>
      <c r="L20" s="823"/>
      <c r="M20" s="823"/>
      <c r="N20" s="823"/>
      <c r="O20" s="824">
        <f>O21+O22</f>
        <v>5590</v>
      </c>
      <c r="P20" s="823"/>
      <c r="Q20" s="825"/>
      <c r="R20" s="823"/>
      <c r="S20" s="823"/>
      <c r="T20" s="824">
        <f>T21+T22</f>
        <v>5590</v>
      </c>
      <c r="U20" s="823"/>
      <c r="V20" s="823"/>
      <c r="W20" s="822"/>
      <c r="X20" s="823"/>
      <c r="Y20" s="824">
        <f>Y21+Y22</f>
        <v>5590</v>
      </c>
      <c r="Z20" s="823"/>
      <c r="AA20" s="823"/>
      <c r="AB20" s="822"/>
      <c r="AC20" s="823"/>
      <c r="AD20" s="824">
        <f>AD21+AD22</f>
        <v>5590</v>
      </c>
      <c r="AE20" s="823"/>
      <c r="AF20" s="823"/>
      <c r="AG20" s="822"/>
      <c r="AH20" s="823"/>
      <c r="AI20" s="824">
        <f>AI21+AI22</f>
        <v>5590</v>
      </c>
      <c r="AJ20" s="823"/>
      <c r="AK20" s="826"/>
      <c r="AL20" s="827"/>
      <c r="AM20" s="823"/>
      <c r="AN20" s="824">
        <f>AN21+AN22</f>
        <v>5767</v>
      </c>
      <c r="AO20" s="823"/>
      <c r="AP20" s="823"/>
      <c r="AQ20" s="822"/>
      <c r="AR20" s="823"/>
      <c r="AS20" s="824">
        <f>AS21+AS22</f>
        <v>5767</v>
      </c>
      <c r="AT20" s="823"/>
      <c r="AU20" s="825"/>
      <c r="AV20" s="827"/>
      <c r="AW20" s="823"/>
      <c r="AX20" s="824">
        <f>AX21+AX22</f>
        <v>5590</v>
      </c>
      <c r="AY20" s="823"/>
      <c r="AZ20" s="828"/>
      <c r="BA20" s="827"/>
      <c r="BB20" s="823"/>
      <c r="BC20" s="824">
        <f>BC21+BC22</f>
        <v>5590</v>
      </c>
      <c r="BD20" s="823"/>
      <c r="BE20" s="822"/>
      <c r="BF20" s="823"/>
      <c r="BG20" s="823"/>
      <c r="BH20" s="824">
        <f>BH21+BH22</f>
        <v>5590</v>
      </c>
      <c r="BI20" s="823"/>
      <c r="BJ20" s="828"/>
      <c r="BK20" s="827"/>
      <c r="BL20" s="823"/>
      <c r="BM20" s="824">
        <f>BM21+BM22</f>
        <v>5590</v>
      </c>
      <c r="BN20" s="823"/>
      <c r="BO20" s="822"/>
      <c r="BP20" s="823"/>
      <c r="BQ20" s="823"/>
      <c r="BR20" s="824">
        <f>BR21+BR22</f>
        <v>5590</v>
      </c>
      <c r="BS20" s="823"/>
      <c r="BT20" s="828"/>
      <c r="BU20" s="827"/>
      <c r="BV20" s="823"/>
      <c r="BW20" s="824">
        <f>BW21+BW22</f>
        <v>5590</v>
      </c>
      <c r="BX20" s="823"/>
      <c r="BY20" s="822"/>
      <c r="BZ20" s="823"/>
      <c r="CA20" s="823"/>
      <c r="CB20" s="824">
        <f>CB21+CB22</f>
        <v>5590</v>
      </c>
      <c r="CC20" s="823"/>
      <c r="CD20" s="828"/>
      <c r="CE20" s="827"/>
      <c r="CF20" s="823"/>
      <c r="CG20" s="824">
        <f>CG21+CG22</f>
        <v>5590</v>
      </c>
      <c r="CH20" s="823"/>
      <c r="CI20" s="822"/>
      <c r="CJ20" s="823"/>
      <c r="CK20" s="823"/>
      <c r="CL20" s="824">
        <f>CL21+CL22</f>
        <v>5590</v>
      </c>
      <c r="CM20" s="823"/>
      <c r="CN20" s="828"/>
      <c r="CO20" s="827"/>
      <c r="CP20" s="823"/>
      <c r="CQ20" s="824">
        <f>CQ21+CQ22</f>
        <v>5590</v>
      </c>
      <c r="CR20" s="823"/>
      <c r="CS20" s="822"/>
      <c r="CT20" s="823"/>
      <c r="CU20" s="823"/>
      <c r="CV20" s="824">
        <f>CV21+CV22</f>
        <v>5590</v>
      </c>
      <c r="CW20" s="823"/>
      <c r="CX20" s="828"/>
      <c r="CY20" s="829"/>
      <c r="CZ20" s="829"/>
      <c r="DA20" s="829"/>
      <c r="DB20" s="829"/>
      <c r="DC20" s="829"/>
      <c r="DD20" s="829"/>
      <c r="DE20" s="829"/>
      <c r="DF20" s="829"/>
      <c r="DG20" s="829"/>
      <c r="DH20" s="829"/>
      <c r="DI20" s="829"/>
      <c r="DJ20" s="829"/>
      <c r="DK20" s="829"/>
      <c r="DL20" s="829"/>
      <c r="DM20" s="829"/>
      <c r="DN20" s="829"/>
      <c r="DO20" s="829"/>
      <c r="DP20" s="829"/>
      <c r="DQ20" s="829"/>
      <c r="DR20" s="829"/>
      <c r="DS20" s="829"/>
      <c r="DT20" s="829"/>
      <c r="DU20" s="829"/>
      <c r="DV20" s="829"/>
      <c r="DW20" s="829"/>
      <c r="DX20" s="829"/>
      <c r="DY20" s="829"/>
      <c r="DZ20" s="829"/>
      <c r="EA20" s="829"/>
      <c r="EB20" s="829"/>
      <c r="EC20" s="829"/>
      <c r="ED20" s="829"/>
      <c r="EE20" s="829"/>
      <c r="EF20" s="829"/>
      <c r="EG20" s="829"/>
      <c r="EH20" s="829"/>
      <c r="EI20" s="829"/>
      <c r="EJ20" s="829"/>
      <c r="EK20" s="829"/>
      <c r="EL20" s="829"/>
      <c r="EM20" s="829"/>
      <c r="EN20" s="829"/>
      <c r="EO20" s="829"/>
      <c r="EP20" s="829"/>
      <c r="EQ20" s="829"/>
      <c r="ER20" s="829"/>
      <c r="ES20" s="829"/>
      <c r="ET20" s="829"/>
      <c r="EU20" s="829"/>
      <c r="EV20" s="829"/>
      <c r="EW20" s="829"/>
      <c r="EX20" s="829"/>
      <c r="EY20" s="829"/>
      <c r="EZ20" s="829"/>
      <c r="FA20" s="829"/>
      <c r="FB20" s="829"/>
      <c r="FC20" s="829"/>
      <c r="FD20" s="829"/>
      <c r="FE20" s="829"/>
      <c r="FF20" s="829"/>
      <c r="FG20" s="829"/>
      <c r="FH20" s="829"/>
      <c r="FI20" s="829"/>
      <c r="FJ20" s="829"/>
      <c r="FK20" s="829"/>
    </row>
    <row r="21" spans="1:167" s="798" customFormat="1" ht="75">
      <c r="A21" s="770"/>
      <c r="B21" s="807" t="s">
        <v>830</v>
      </c>
      <c r="C21" s="808"/>
      <c r="D21" s="794"/>
      <c r="E21" s="794">
        <v>1455</v>
      </c>
      <c r="F21" s="794"/>
      <c r="G21" s="794"/>
      <c r="H21" s="794"/>
      <c r="I21" s="794"/>
      <c r="J21" s="794">
        <v>1455</v>
      </c>
      <c r="K21" s="794"/>
      <c r="L21" s="794"/>
      <c r="M21" s="794"/>
      <c r="N21" s="794"/>
      <c r="O21" s="794">
        <v>1455</v>
      </c>
      <c r="P21" s="794"/>
      <c r="Q21" s="792"/>
      <c r="R21" s="794"/>
      <c r="S21" s="794"/>
      <c r="T21" s="794">
        <v>1455</v>
      </c>
      <c r="U21" s="794"/>
      <c r="V21" s="794"/>
      <c r="W21" s="808"/>
      <c r="X21" s="794"/>
      <c r="Y21" s="794">
        <v>1455</v>
      </c>
      <c r="Z21" s="794"/>
      <c r="AA21" s="794"/>
      <c r="AB21" s="808"/>
      <c r="AC21" s="794"/>
      <c r="AD21" s="794">
        <v>1455</v>
      </c>
      <c r="AE21" s="794"/>
      <c r="AF21" s="794"/>
      <c r="AG21" s="808"/>
      <c r="AH21" s="794"/>
      <c r="AI21" s="794">
        <v>1455</v>
      </c>
      <c r="AJ21" s="794"/>
      <c r="AK21" s="810"/>
      <c r="AL21" s="796"/>
      <c r="AM21" s="794"/>
      <c r="AN21" s="794">
        <v>1455</v>
      </c>
      <c r="AO21" s="794"/>
      <c r="AP21" s="794"/>
      <c r="AQ21" s="808"/>
      <c r="AR21" s="794"/>
      <c r="AS21" s="794">
        <v>1455</v>
      </c>
      <c r="AT21" s="794"/>
      <c r="AU21" s="792"/>
      <c r="AV21" s="796"/>
      <c r="AW21" s="794"/>
      <c r="AX21" s="794">
        <v>1455</v>
      </c>
      <c r="AY21" s="794"/>
      <c r="AZ21" s="797"/>
      <c r="BA21" s="796"/>
      <c r="BB21" s="794"/>
      <c r="BC21" s="794">
        <v>1455</v>
      </c>
      <c r="BD21" s="794"/>
      <c r="BE21" s="808"/>
      <c r="BF21" s="794"/>
      <c r="BG21" s="794"/>
      <c r="BH21" s="794">
        <v>1455</v>
      </c>
      <c r="BI21" s="794"/>
      <c r="BJ21" s="797"/>
      <c r="BK21" s="796"/>
      <c r="BL21" s="794"/>
      <c r="BM21" s="794">
        <v>1455</v>
      </c>
      <c r="BN21" s="794"/>
      <c r="BO21" s="808"/>
      <c r="BP21" s="794"/>
      <c r="BQ21" s="794"/>
      <c r="BR21" s="794">
        <v>1455</v>
      </c>
      <c r="BS21" s="794"/>
      <c r="BT21" s="797"/>
      <c r="BU21" s="796"/>
      <c r="BV21" s="794"/>
      <c r="BW21" s="794">
        <v>1455</v>
      </c>
      <c r="BX21" s="794"/>
      <c r="BY21" s="808"/>
      <c r="BZ21" s="794"/>
      <c r="CA21" s="794"/>
      <c r="CB21" s="794">
        <v>1455</v>
      </c>
      <c r="CC21" s="794"/>
      <c r="CD21" s="797"/>
      <c r="CE21" s="796"/>
      <c r="CF21" s="794"/>
      <c r="CG21" s="794">
        <v>1455</v>
      </c>
      <c r="CH21" s="794"/>
      <c r="CI21" s="808"/>
      <c r="CJ21" s="794"/>
      <c r="CK21" s="794"/>
      <c r="CL21" s="794">
        <v>1455</v>
      </c>
      <c r="CM21" s="794"/>
      <c r="CN21" s="797"/>
      <c r="CO21" s="796"/>
      <c r="CP21" s="794"/>
      <c r="CQ21" s="794">
        <v>1455</v>
      </c>
      <c r="CR21" s="794"/>
      <c r="CS21" s="808"/>
      <c r="CT21" s="794"/>
      <c r="CU21" s="794"/>
      <c r="CV21" s="794">
        <v>1455</v>
      </c>
      <c r="CW21" s="794"/>
      <c r="CX21" s="797"/>
      <c r="CY21" s="791"/>
      <c r="CZ21" s="791"/>
      <c r="DA21" s="791"/>
      <c r="DB21" s="791"/>
      <c r="DC21" s="791"/>
      <c r="DD21" s="791"/>
      <c r="DE21" s="791"/>
      <c r="DF21" s="791"/>
      <c r="DG21" s="791"/>
      <c r="DH21" s="791"/>
      <c r="DI21" s="791"/>
      <c r="DJ21" s="791"/>
      <c r="DK21" s="791"/>
      <c r="DL21" s="791"/>
      <c r="DM21" s="791"/>
      <c r="DN21" s="791"/>
      <c r="DO21" s="791"/>
      <c r="DP21" s="791"/>
      <c r="DQ21" s="791"/>
      <c r="DR21" s="791"/>
      <c r="DS21" s="791"/>
      <c r="DT21" s="791"/>
      <c r="DU21" s="791"/>
      <c r="DV21" s="791"/>
      <c r="DW21" s="791"/>
      <c r="DX21" s="791"/>
      <c r="DY21" s="791"/>
      <c r="DZ21" s="791"/>
      <c r="EA21" s="791"/>
      <c r="EB21" s="791"/>
      <c r="EC21" s="791"/>
      <c r="ED21" s="791"/>
      <c r="EE21" s="791"/>
      <c r="EF21" s="791"/>
      <c r="EG21" s="791"/>
      <c r="EH21" s="791"/>
      <c r="EI21" s="791"/>
      <c r="EJ21" s="791"/>
      <c r="EK21" s="791"/>
      <c r="EL21" s="791"/>
      <c r="EM21" s="791"/>
      <c r="EN21" s="791"/>
      <c r="EO21" s="791"/>
      <c r="EP21" s="791"/>
      <c r="EQ21" s="791"/>
      <c r="ER21" s="791"/>
      <c r="ES21" s="791"/>
      <c r="ET21" s="791"/>
      <c r="EU21" s="791"/>
      <c r="EV21" s="791"/>
      <c r="EW21" s="791"/>
      <c r="EX21" s="791"/>
      <c r="EY21" s="791"/>
      <c r="EZ21" s="791"/>
      <c r="FA21" s="791"/>
      <c r="FB21" s="791"/>
      <c r="FC21" s="791"/>
      <c r="FD21" s="791"/>
      <c r="FE21" s="791"/>
      <c r="FF21" s="791"/>
      <c r="FG21" s="791"/>
      <c r="FH21" s="791"/>
      <c r="FI21" s="791"/>
      <c r="FJ21" s="791"/>
      <c r="FK21" s="791"/>
    </row>
    <row r="22" spans="1:167" s="798" customFormat="1" ht="56.25">
      <c r="A22" s="771"/>
      <c r="B22" s="807" t="s">
        <v>831</v>
      </c>
      <c r="C22" s="808"/>
      <c r="D22" s="794"/>
      <c r="E22" s="794">
        <v>4135</v>
      </c>
      <c r="F22" s="794"/>
      <c r="G22" s="794"/>
      <c r="H22" s="794"/>
      <c r="I22" s="794"/>
      <c r="J22" s="794">
        <v>4135</v>
      </c>
      <c r="K22" s="794"/>
      <c r="L22" s="794"/>
      <c r="M22" s="794"/>
      <c r="N22" s="794"/>
      <c r="O22" s="794">
        <v>4135</v>
      </c>
      <c r="P22" s="794"/>
      <c r="Q22" s="792"/>
      <c r="R22" s="794"/>
      <c r="S22" s="794"/>
      <c r="T22" s="794">
        <v>4135</v>
      </c>
      <c r="U22" s="794"/>
      <c r="V22" s="794"/>
      <c r="W22" s="808"/>
      <c r="X22" s="794"/>
      <c r="Y22" s="794">
        <v>4135</v>
      </c>
      <c r="Z22" s="794"/>
      <c r="AA22" s="794"/>
      <c r="AB22" s="808"/>
      <c r="AC22" s="794"/>
      <c r="AD22" s="794">
        <v>4135</v>
      </c>
      <c r="AE22" s="794"/>
      <c r="AF22" s="794"/>
      <c r="AG22" s="808"/>
      <c r="AH22" s="794"/>
      <c r="AI22" s="794">
        <v>4135</v>
      </c>
      <c r="AJ22" s="794"/>
      <c r="AK22" s="810"/>
      <c r="AL22" s="796"/>
      <c r="AM22" s="794"/>
      <c r="AN22" s="794">
        <v>4312</v>
      </c>
      <c r="AO22" s="794"/>
      <c r="AP22" s="794"/>
      <c r="AQ22" s="808"/>
      <c r="AR22" s="794"/>
      <c r="AS22" s="794">
        <v>4312</v>
      </c>
      <c r="AT22" s="794"/>
      <c r="AU22" s="792"/>
      <c r="AV22" s="796"/>
      <c r="AW22" s="794"/>
      <c r="AX22" s="794">
        <v>4135</v>
      </c>
      <c r="AY22" s="794"/>
      <c r="AZ22" s="797"/>
      <c r="BA22" s="796"/>
      <c r="BB22" s="794"/>
      <c r="BC22" s="794">
        <v>4135</v>
      </c>
      <c r="BD22" s="794"/>
      <c r="BE22" s="808"/>
      <c r="BF22" s="794"/>
      <c r="BG22" s="794"/>
      <c r="BH22" s="794">
        <v>4135</v>
      </c>
      <c r="BI22" s="794"/>
      <c r="BJ22" s="797"/>
      <c r="BK22" s="796"/>
      <c r="BL22" s="794"/>
      <c r="BM22" s="794">
        <v>4135</v>
      </c>
      <c r="BN22" s="794"/>
      <c r="BO22" s="808"/>
      <c r="BP22" s="794"/>
      <c r="BQ22" s="794"/>
      <c r="BR22" s="794">
        <v>4135</v>
      </c>
      <c r="BS22" s="794"/>
      <c r="BT22" s="797"/>
      <c r="BU22" s="796"/>
      <c r="BV22" s="794"/>
      <c r="BW22" s="794">
        <v>4135</v>
      </c>
      <c r="BX22" s="794"/>
      <c r="BY22" s="808"/>
      <c r="BZ22" s="794"/>
      <c r="CA22" s="794"/>
      <c r="CB22" s="794">
        <v>4135</v>
      </c>
      <c r="CC22" s="794"/>
      <c r="CD22" s="797"/>
      <c r="CE22" s="796"/>
      <c r="CF22" s="794"/>
      <c r="CG22" s="794">
        <v>4135</v>
      </c>
      <c r="CH22" s="794"/>
      <c r="CI22" s="808"/>
      <c r="CJ22" s="794"/>
      <c r="CK22" s="794"/>
      <c r="CL22" s="794">
        <v>4135</v>
      </c>
      <c r="CM22" s="794"/>
      <c r="CN22" s="797"/>
      <c r="CO22" s="796"/>
      <c r="CP22" s="794"/>
      <c r="CQ22" s="794">
        <v>4135</v>
      </c>
      <c r="CR22" s="794"/>
      <c r="CS22" s="808"/>
      <c r="CT22" s="794"/>
      <c r="CU22" s="794"/>
      <c r="CV22" s="794">
        <v>4135</v>
      </c>
      <c r="CW22" s="794"/>
      <c r="CX22" s="797"/>
      <c r="CY22" s="791"/>
      <c r="CZ22" s="791"/>
      <c r="DA22" s="791"/>
      <c r="DB22" s="791"/>
      <c r="DC22" s="791"/>
      <c r="DD22" s="791"/>
      <c r="DE22" s="791"/>
      <c r="DF22" s="791"/>
      <c r="DG22" s="791"/>
      <c r="DH22" s="791"/>
      <c r="DI22" s="791"/>
      <c r="DJ22" s="791"/>
      <c r="DK22" s="791"/>
      <c r="DL22" s="791"/>
      <c r="DM22" s="791"/>
      <c r="DN22" s="791"/>
      <c r="DO22" s="791"/>
      <c r="DP22" s="791"/>
      <c r="DQ22" s="791"/>
      <c r="DR22" s="791"/>
      <c r="DS22" s="791"/>
      <c r="DT22" s="791"/>
      <c r="DU22" s="791"/>
      <c r="DV22" s="791"/>
      <c r="DW22" s="791"/>
      <c r="DX22" s="791"/>
      <c r="DY22" s="791"/>
      <c r="DZ22" s="791"/>
      <c r="EA22" s="791"/>
      <c r="EB22" s="791"/>
      <c r="EC22" s="791"/>
      <c r="ED22" s="791"/>
      <c r="EE22" s="791"/>
      <c r="EF22" s="791"/>
      <c r="EG22" s="791"/>
      <c r="EH22" s="791"/>
      <c r="EI22" s="791"/>
      <c r="EJ22" s="791"/>
      <c r="EK22" s="791"/>
      <c r="EL22" s="791"/>
      <c r="EM22" s="791"/>
      <c r="EN22" s="791"/>
      <c r="EO22" s="791"/>
      <c r="EP22" s="791"/>
      <c r="EQ22" s="791"/>
      <c r="ER22" s="791"/>
      <c r="ES22" s="791"/>
      <c r="ET22" s="791"/>
      <c r="EU22" s="791"/>
      <c r="EV22" s="791"/>
      <c r="EW22" s="791"/>
      <c r="EX22" s="791"/>
      <c r="EY22" s="791"/>
      <c r="EZ22" s="791"/>
      <c r="FA22" s="791"/>
      <c r="FB22" s="791"/>
      <c r="FC22" s="791"/>
      <c r="FD22" s="791"/>
      <c r="FE22" s="791"/>
      <c r="FF22" s="791"/>
      <c r="FG22" s="791"/>
      <c r="FH22" s="791"/>
      <c r="FI22" s="791"/>
      <c r="FJ22" s="791"/>
      <c r="FK22" s="791"/>
    </row>
    <row r="23" spans="1:167">
      <c r="H23" s="831"/>
      <c r="I23" s="831"/>
      <c r="J23" s="831"/>
      <c r="K23" s="831"/>
      <c r="L23" s="831"/>
      <c r="M23" s="831"/>
      <c r="N23" s="831"/>
      <c r="O23" s="831"/>
      <c r="P23" s="831"/>
      <c r="Q23" s="831"/>
      <c r="R23" s="831"/>
      <c r="S23" s="831"/>
      <c r="T23" s="831"/>
      <c r="U23" s="831"/>
      <c r="V23" s="831"/>
      <c r="W23" s="831"/>
      <c r="X23" s="831"/>
      <c r="Y23" s="831"/>
      <c r="Z23" s="831"/>
      <c r="AA23" s="831"/>
      <c r="AB23" s="831"/>
      <c r="AC23" s="831"/>
      <c r="AD23" s="831"/>
      <c r="AE23" s="831"/>
      <c r="AF23" s="831"/>
      <c r="AG23" s="831"/>
      <c r="AH23" s="831"/>
      <c r="AI23" s="831"/>
      <c r="AJ23" s="831"/>
      <c r="AK23" s="831"/>
      <c r="AL23" s="831"/>
      <c r="AM23" s="831"/>
      <c r="AN23" s="831"/>
      <c r="AO23" s="831"/>
      <c r="AP23" s="831"/>
      <c r="AQ23" s="831"/>
      <c r="AR23" s="831"/>
      <c r="AS23" s="831"/>
      <c r="AT23" s="831"/>
      <c r="AU23" s="831"/>
      <c r="AV23" s="831"/>
      <c r="AW23" s="831"/>
      <c r="AX23" s="831"/>
      <c r="AY23" s="831"/>
      <c r="AZ23" s="831"/>
      <c r="BA23" s="831"/>
      <c r="BB23" s="831"/>
      <c r="BC23" s="831"/>
      <c r="BD23" s="831"/>
      <c r="BE23" s="831"/>
      <c r="BF23" s="831"/>
      <c r="BG23" s="831"/>
      <c r="BH23" s="831"/>
      <c r="BI23" s="831"/>
      <c r="BJ23" s="831"/>
      <c r="BK23" s="831"/>
      <c r="BL23" s="831"/>
      <c r="BM23" s="831"/>
      <c r="BN23" s="831"/>
      <c r="BO23" s="831"/>
      <c r="BP23" s="831"/>
      <c r="BQ23" s="831"/>
      <c r="BR23" s="831"/>
      <c r="BS23" s="831"/>
      <c r="BT23" s="831"/>
      <c r="BU23" s="831"/>
      <c r="BV23" s="831"/>
      <c r="BW23" s="831"/>
      <c r="BX23" s="831"/>
      <c r="BY23" s="831"/>
      <c r="BZ23" s="831"/>
      <c r="CA23" s="831"/>
      <c r="CB23" s="831"/>
      <c r="CC23" s="831"/>
      <c r="CD23" s="831"/>
      <c r="CE23" s="831"/>
      <c r="CF23" s="831"/>
      <c r="CG23" s="831"/>
      <c r="CH23" s="831"/>
      <c r="CI23" s="831"/>
      <c r="CJ23" s="831"/>
      <c r="CK23" s="831"/>
      <c r="CL23" s="831"/>
      <c r="CM23" s="831"/>
      <c r="CN23" s="831"/>
      <c r="CO23" s="831"/>
      <c r="CP23" s="831"/>
      <c r="CQ23" s="831"/>
      <c r="CR23" s="831"/>
      <c r="CS23" s="831"/>
      <c r="CT23" s="831"/>
      <c r="CU23" s="831"/>
      <c r="CV23" s="831"/>
      <c r="CW23" s="831"/>
      <c r="CX23" s="831"/>
      <c r="CY23" s="831"/>
      <c r="CZ23" s="831"/>
      <c r="DA23" s="831"/>
      <c r="DB23" s="831"/>
      <c r="DC23" s="831"/>
      <c r="DD23" s="831"/>
      <c r="DE23" s="831"/>
      <c r="DF23" s="831"/>
      <c r="DG23" s="831"/>
      <c r="DH23" s="831"/>
      <c r="DI23" s="831"/>
      <c r="DJ23" s="831"/>
      <c r="DK23" s="831"/>
    </row>
    <row r="24" spans="1:167" ht="94.5">
      <c r="E24" s="836" t="s">
        <v>1311</v>
      </c>
      <c r="F24" s="835"/>
      <c r="G24" s="835"/>
      <c r="H24" s="839"/>
      <c r="I24" s="839"/>
      <c r="J24" s="836" t="s">
        <v>1313</v>
      </c>
      <c r="K24" s="839"/>
      <c r="L24" s="839"/>
      <c r="M24" s="839"/>
      <c r="N24" s="839"/>
      <c r="O24" s="836" t="s">
        <v>1312</v>
      </c>
      <c r="P24" s="831"/>
      <c r="Q24" s="831"/>
      <c r="R24" s="831"/>
      <c r="S24" s="831"/>
      <c r="T24" s="831"/>
      <c r="U24" s="831"/>
      <c r="V24" s="831"/>
      <c r="W24" s="831"/>
      <c r="X24" s="831"/>
      <c r="Y24" s="841" t="s">
        <v>331</v>
      </c>
      <c r="Z24" s="831"/>
      <c r="AA24" s="831"/>
      <c r="AB24" s="831"/>
      <c r="AC24" s="831"/>
      <c r="AD24" s="841" t="s">
        <v>330</v>
      </c>
      <c r="AE24" s="831"/>
      <c r="AF24" s="831"/>
      <c r="AG24" s="831"/>
      <c r="AH24" s="831"/>
      <c r="AI24" s="831"/>
      <c r="AJ24" s="831"/>
      <c r="AK24" s="831"/>
      <c r="AL24" s="831"/>
      <c r="AM24" s="831"/>
      <c r="AN24" s="831"/>
      <c r="AO24" s="831"/>
      <c r="AP24" s="831"/>
      <c r="AQ24" s="831"/>
      <c r="AR24" s="831"/>
      <c r="AS24" s="831"/>
      <c r="AT24" s="831"/>
      <c r="AU24" s="831"/>
      <c r="AV24" s="831"/>
      <c r="AW24" s="831"/>
      <c r="AX24" s="831"/>
      <c r="AY24" s="831"/>
      <c r="AZ24" s="831"/>
      <c r="BA24" s="831"/>
      <c r="BB24" s="831"/>
      <c r="BC24" s="831"/>
      <c r="BD24" s="831"/>
      <c r="BE24" s="831"/>
      <c r="BF24" s="831"/>
      <c r="BG24" s="831"/>
      <c r="BH24" s="831"/>
      <c r="BI24" s="831"/>
      <c r="BJ24" s="831"/>
      <c r="BK24" s="831"/>
      <c r="BL24" s="831"/>
      <c r="BM24" s="831"/>
      <c r="BN24" s="831"/>
      <c r="BO24" s="831"/>
      <c r="BP24" s="831"/>
      <c r="BQ24" s="831"/>
      <c r="BR24" s="831"/>
      <c r="BS24" s="831"/>
      <c r="BT24" s="831"/>
      <c r="BU24" s="831"/>
      <c r="BV24" s="831"/>
      <c r="BW24" s="831"/>
      <c r="BX24" s="831"/>
      <c r="BY24" s="831"/>
      <c r="BZ24" s="831"/>
      <c r="CA24" s="831"/>
      <c r="CB24" s="831"/>
      <c r="CC24" s="831"/>
      <c r="CD24" s="831"/>
      <c r="CE24" s="831"/>
      <c r="CF24" s="831"/>
      <c r="CG24" s="831"/>
      <c r="CH24" s="831"/>
      <c r="CI24" s="831"/>
      <c r="CJ24" s="831"/>
      <c r="CK24" s="831"/>
      <c r="CL24" s="831"/>
      <c r="CM24" s="831"/>
      <c r="CN24" s="831"/>
      <c r="CO24" s="831"/>
      <c r="CP24" s="831"/>
      <c r="CQ24" s="831"/>
      <c r="CR24" s="831"/>
      <c r="CS24" s="831"/>
      <c r="CT24" s="831"/>
      <c r="CU24" s="831"/>
      <c r="CV24" s="831"/>
      <c r="CW24" s="831"/>
      <c r="CX24" s="831"/>
      <c r="CY24" s="831"/>
      <c r="CZ24" s="831"/>
      <c r="DA24" s="831"/>
      <c r="DB24" s="831"/>
      <c r="DC24" s="831"/>
      <c r="DD24" s="831"/>
      <c r="DE24" s="831"/>
      <c r="DF24" s="831"/>
      <c r="DG24" s="831"/>
      <c r="DH24" s="831"/>
      <c r="DI24" s="831"/>
      <c r="DJ24" s="831"/>
      <c r="DK24" s="831"/>
    </row>
    <row r="25" spans="1:167" ht="30">
      <c r="B25" s="832" t="s">
        <v>414</v>
      </c>
      <c r="C25" s="831"/>
      <c r="D25" s="831"/>
      <c r="E25" s="837">
        <f>E11</f>
        <v>53420</v>
      </c>
      <c r="F25" s="838"/>
      <c r="G25" s="838"/>
      <c r="H25" s="838"/>
      <c r="I25" s="838"/>
      <c r="J25" s="837">
        <f>J17</f>
        <v>675</v>
      </c>
      <c r="K25" s="831"/>
      <c r="L25" s="831"/>
      <c r="M25" s="831"/>
      <c r="N25" s="831"/>
      <c r="O25" s="837">
        <f>J18</f>
        <v>1917</v>
      </c>
      <c r="P25" s="831"/>
      <c r="Q25" s="831"/>
      <c r="R25" s="831"/>
      <c r="S25" s="831"/>
      <c r="T25" s="831"/>
      <c r="U25" s="831"/>
      <c r="V25" s="831"/>
      <c r="W25" s="831"/>
      <c r="X25" s="831"/>
      <c r="Y25" s="837"/>
      <c r="Z25" s="831"/>
      <c r="AA25" s="831"/>
      <c r="AB25" s="831"/>
      <c r="AC25" s="831"/>
      <c r="AD25" s="837"/>
      <c r="AE25" s="831"/>
      <c r="AF25" s="831"/>
      <c r="AG25" s="831"/>
      <c r="AH25" s="831"/>
      <c r="AI25" s="831"/>
      <c r="AJ25" s="831"/>
      <c r="AK25" s="831"/>
      <c r="AL25" s="831"/>
      <c r="AM25" s="831"/>
      <c r="AN25" s="831"/>
      <c r="AO25" s="831"/>
      <c r="AP25" s="831"/>
      <c r="AQ25" s="831"/>
      <c r="AR25" s="831"/>
      <c r="AS25" s="831"/>
      <c r="AT25" s="831"/>
      <c r="AU25" s="831"/>
      <c r="AV25" s="831"/>
      <c r="AW25" s="831"/>
      <c r="AX25" s="831"/>
      <c r="AY25" s="831"/>
      <c r="AZ25" s="831"/>
      <c r="BA25" s="831"/>
      <c r="BB25" s="831"/>
      <c r="BC25" s="831"/>
      <c r="BD25" s="831"/>
      <c r="BE25" s="831"/>
      <c r="BF25" s="831"/>
      <c r="BG25" s="831"/>
      <c r="BH25" s="831"/>
      <c r="BI25" s="831"/>
      <c r="BJ25" s="831"/>
      <c r="BK25" s="831"/>
      <c r="BL25" s="831"/>
      <c r="BM25" s="831"/>
      <c r="BN25" s="831"/>
      <c r="BO25" s="831"/>
      <c r="BP25" s="831"/>
      <c r="BQ25" s="831"/>
      <c r="BR25" s="831"/>
      <c r="BS25" s="831"/>
      <c r="BT25" s="831"/>
      <c r="BU25" s="831"/>
      <c r="BV25" s="831"/>
      <c r="BW25" s="831"/>
      <c r="BX25" s="831"/>
      <c r="BY25" s="831"/>
      <c r="BZ25" s="831"/>
      <c r="CA25" s="831"/>
      <c r="CB25" s="831"/>
      <c r="CC25" s="831"/>
      <c r="CD25" s="831"/>
      <c r="CE25" s="831"/>
      <c r="CF25" s="831"/>
      <c r="CG25" s="831"/>
      <c r="CH25" s="831"/>
      <c r="CI25" s="831"/>
      <c r="CJ25" s="831"/>
      <c r="CK25" s="831"/>
      <c r="CL25" s="831"/>
      <c r="CM25" s="831"/>
      <c r="CN25" s="831"/>
      <c r="CO25" s="831"/>
      <c r="CP25" s="831"/>
      <c r="CQ25" s="831"/>
      <c r="CR25" s="831"/>
      <c r="CS25" s="831"/>
      <c r="CT25" s="831"/>
      <c r="CU25" s="831"/>
      <c r="CV25" s="831"/>
      <c r="CW25" s="831"/>
      <c r="CX25" s="831"/>
      <c r="CY25" s="831"/>
      <c r="CZ25" s="831"/>
      <c r="DA25" s="831"/>
      <c r="DB25" s="831"/>
      <c r="DC25" s="831"/>
      <c r="DD25" s="831"/>
      <c r="DE25" s="831"/>
      <c r="DF25" s="831"/>
      <c r="DG25" s="831"/>
      <c r="DH25" s="831"/>
      <c r="DI25" s="831"/>
      <c r="DJ25" s="831"/>
      <c r="DK25" s="831"/>
    </row>
    <row r="26" spans="1:167" ht="42.75" customHeight="1">
      <c r="B26" s="832" t="s">
        <v>406</v>
      </c>
      <c r="C26" s="831"/>
      <c r="D26" s="831"/>
      <c r="E26" s="794">
        <f>O11</f>
        <v>46452</v>
      </c>
      <c r="F26" s="808"/>
      <c r="G26" s="808"/>
      <c r="H26" s="808"/>
      <c r="I26" s="808"/>
      <c r="J26" s="794">
        <f>O17</f>
        <v>733</v>
      </c>
      <c r="K26" s="831"/>
      <c r="L26" s="831"/>
      <c r="M26" s="831"/>
      <c r="N26" s="831"/>
      <c r="O26" s="794">
        <f>O18</f>
        <v>2084</v>
      </c>
      <c r="P26" s="831"/>
      <c r="Q26" s="831"/>
      <c r="R26" s="831"/>
      <c r="S26" s="831"/>
      <c r="T26" s="831"/>
      <c r="U26" s="831"/>
      <c r="V26" s="831"/>
      <c r="W26" s="831"/>
      <c r="X26" s="831"/>
      <c r="Y26" s="794"/>
      <c r="Z26" s="831"/>
      <c r="AA26" s="831"/>
      <c r="AB26" s="831"/>
      <c r="AC26" s="831"/>
      <c r="AD26" s="794"/>
      <c r="AE26" s="831"/>
      <c r="AF26" s="831"/>
      <c r="AG26" s="831"/>
      <c r="AH26" s="831"/>
      <c r="AI26" s="831"/>
      <c r="AJ26" s="831"/>
      <c r="AK26" s="831"/>
      <c r="AL26" s="831"/>
      <c r="AM26" s="831"/>
      <c r="AN26" s="831"/>
      <c r="AO26" s="831"/>
      <c r="AP26" s="831"/>
      <c r="AQ26" s="831"/>
      <c r="AR26" s="831"/>
      <c r="AS26" s="831"/>
      <c r="AT26" s="831"/>
      <c r="AU26" s="831"/>
      <c r="AV26" s="831"/>
      <c r="AW26" s="831"/>
      <c r="AX26" s="831"/>
      <c r="AY26" s="831"/>
      <c r="AZ26" s="831"/>
      <c r="BA26" s="831"/>
      <c r="BB26" s="831"/>
      <c r="BC26" s="831"/>
      <c r="BD26" s="831"/>
      <c r="BE26" s="831"/>
      <c r="BF26" s="831"/>
      <c r="BG26" s="831"/>
      <c r="BH26" s="831"/>
      <c r="BI26" s="831"/>
      <c r="BJ26" s="831"/>
      <c r="BK26" s="831"/>
      <c r="BL26" s="831"/>
      <c r="BM26" s="831"/>
      <c r="BN26" s="831"/>
      <c r="BO26" s="831"/>
      <c r="BP26" s="831"/>
      <c r="BQ26" s="831"/>
      <c r="BR26" s="831"/>
      <c r="BS26" s="831"/>
      <c r="BT26" s="831"/>
      <c r="BU26" s="831"/>
      <c r="BV26" s="831"/>
      <c r="BW26" s="831"/>
      <c r="BX26" s="831"/>
      <c r="BY26" s="831"/>
      <c r="BZ26" s="831"/>
      <c r="CA26" s="831"/>
      <c r="CB26" s="831"/>
      <c r="CC26" s="831"/>
      <c r="CD26" s="831"/>
      <c r="CE26" s="831"/>
      <c r="CF26" s="831"/>
      <c r="CG26" s="831"/>
      <c r="CH26" s="831"/>
      <c r="CI26" s="831"/>
      <c r="CJ26" s="831"/>
      <c r="CK26" s="831"/>
      <c r="CL26" s="831"/>
      <c r="CM26" s="831"/>
      <c r="CN26" s="831"/>
      <c r="CO26" s="831"/>
      <c r="CP26" s="831"/>
      <c r="CQ26" s="831"/>
      <c r="CR26" s="831"/>
      <c r="CS26" s="831"/>
      <c r="CT26" s="831"/>
      <c r="CU26" s="831"/>
      <c r="CV26" s="831"/>
      <c r="CW26" s="831"/>
      <c r="CX26" s="831"/>
      <c r="CY26" s="831"/>
      <c r="CZ26" s="831"/>
      <c r="DA26" s="831"/>
      <c r="DB26" s="831"/>
      <c r="DC26" s="831"/>
      <c r="DD26" s="831"/>
      <c r="DE26" s="831"/>
      <c r="DF26" s="831"/>
      <c r="DG26" s="831"/>
      <c r="DH26" s="831"/>
      <c r="DI26" s="831"/>
      <c r="DJ26" s="831"/>
      <c r="DK26" s="831"/>
    </row>
    <row r="27" spans="1:167" ht="47.25" customHeight="1">
      <c r="B27" s="832" t="s">
        <v>419</v>
      </c>
      <c r="C27" s="831"/>
      <c r="D27" s="831"/>
      <c r="E27" s="794">
        <f>Y11</f>
        <v>65033</v>
      </c>
      <c r="F27" s="808"/>
      <c r="G27" s="808"/>
      <c r="H27" s="808"/>
      <c r="I27" s="808"/>
      <c r="J27" s="794">
        <f>Y17</f>
        <v>1027</v>
      </c>
      <c r="K27" s="831"/>
      <c r="L27" s="831"/>
      <c r="M27" s="831"/>
      <c r="N27" s="831"/>
      <c r="O27" s="794">
        <f>Y18</f>
        <v>2917</v>
      </c>
      <c r="P27" s="831"/>
      <c r="Q27" s="831"/>
      <c r="R27" s="831"/>
      <c r="S27" s="831"/>
      <c r="T27" s="831"/>
      <c r="U27" s="831"/>
      <c r="V27" s="831"/>
      <c r="W27" s="831"/>
      <c r="X27" s="831"/>
      <c r="Y27" s="794"/>
      <c r="Z27" s="831"/>
      <c r="AA27" s="831"/>
      <c r="AB27" s="831"/>
      <c r="AC27" s="831"/>
      <c r="AD27" s="794"/>
      <c r="AE27" s="831"/>
      <c r="AF27" s="831"/>
      <c r="AG27" s="831"/>
      <c r="AH27" s="831"/>
      <c r="AI27" s="831"/>
      <c r="AJ27" s="831"/>
      <c r="AK27" s="831"/>
      <c r="AL27" s="831"/>
      <c r="AM27" s="831"/>
      <c r="AN27" s="831"/>
      <c r="AO27" s="831"/>
      <c r="AP27" s="831"/>
      <c r="AQ27" s="831"/>
      <c r="AR27" s="831"/>
      <c r="AS27" s="831"/>
      <c r="AT27" s="831"/>
      <c r="AU27" s="831"/>
      <c r="AV27" s="831"/>
      <c r="AW27" s="831"/>
      <c r="AX27" s="831"/>
      <c r="AY27" s="831"/>
      <c r="AZ27" s="831"/>
      <c r="BA27" s="831"/>
      <c r="BB27" s="831"/>
      <c r="BC27" s="831"/>
      <c r="BD27" s="831"/>
      <c r="BE27" s="831"/>
      <c r="BF27" s="831"/>
      <c r="BG27" s="831"/>
      <c r="BH27" s="831"/>
      <c r="BI27" s="831"/>
      <c r="BJ27" s="831"/>
      <c r="BK27" s="831"/>
      <c r="BL27" s="831"/>
      <c r="BM27" s="831"/>
      <c r="BN27" s="831"/>
      <c r="BO27" s="831"/>
      <c r="BP27" s="831"/>
      <c r="BQ27" s="831"/>
      <c r="BR27" s="831"/>
      <c r="BS27" s="831"/>
      <c r="BT27" s="831"/>
      <c r="BU27" s="831"/>
      <c r="BV27" s="831"/>
      <c r="BW27" s="831"/>
      <c r="BX27" s="831"/>
      <c r="BY27" s="831"/>
      <c r="BZ27" s="831"/>
      <c r="CA27" s="831"/>
      <c r="CB27" s="831"/>
      <c r="CC27" s="831"/>
      <c r="CD27" s="831"/>
      <c r="CE27" s="831"/>
      <c r="CF27" s="831"/>
      <c r="CG27" s="831"/>
      <c r="CH27" s="831"/>
      <c r="CI27" s="831"/>
      <c r="CJ27" s="831"/>
      <c r="CK27" s="831"/>
      <c r="CL27" s="831"/>
      <c r="CM27" s="831"/>
      <c r="CN27" s="831"/>
      <c r="CO27" s="831"/>
      <c r="CP27" s="831"/>
      <c r="CQ27" s="831"/>
      <c r="CR27" s="831"/>
      <c r="CS27" s="831"/>
      <c r="CT27" s="831"/>
      <c r="CU27" s="831"/>
      <c r="CV27" s="831"/>
      <c r="CW27" s="831"/>
      <c r="CX27" s="831"/>
      <c r="CY27" s="831"/>
      <c r="CZ27" s="831"/>
      <c r="DA27" s="831"/>
      <c r="DB27" s="831"/>
      <c r="DC27" s="831"/>
      <c r="DD27" s="831"/>
      <c r="DE27" s="831"/>
      <c r="DF27" s="831"/>
      <c r="DG27" s="831"/>
      <c r="DH27" s="831"/>
      <c r="DI27" s="831"/>
      <c r="DJ27" s="831"/>
      <c r="DK27" s="831"/>
    </row>
    <row r="28" spans="1:167" ht="30">
      <c r="B28" s="832" t="s">
        <v>407</v>
      </c>
      <c r="C28" s="831"/>
      <c r="D28" s="831"/>
      <c r="E28" s="794">
        <f>AD11</f>
        <v>46452</v>
      </c>
      <c r="F28" s="808"/>
      <c r="G28" s="808"/>
      <c r="H28" s="808"/>
      <c r="I28" s="808"/>
      <c r="J28" s="794">
        <f>AD17</f>
        <v>733</v>
      </c>
      <c r="K28" s="831"/>
      <c r="L28" s="831"/>
      <c r="M28" s="831"/>
      <c r="N28" s="831"/>
      <c r="O28" s="794">
        <f>AD18</f>
        <v>2084</v>
      </c>
      <c r="P28" s="831"/>
      <c r="Q28" s="831"/>
      <c r="R28" s="831"/>
      <c r="S28" s="831"/>
      <c r="T28" s="831"/>
      <c r="U28" s="831"/>
      <c r="V28" s="831"/>
      <c r="W28" s="831"/>
      <c r="X28" s="831"/>
      <c r="Y28" s="794"/>
      <c r="Z28" s="831"/>
      <c r="AA28" s="831"/>
      <c r="AB28" s="831"/>
      <c r="AC28" s="831"/>
      <c r="AD28" s="794"/>
      <c r="AE28" s="831"/>
      <c r="AF28" s="831"/>
      <c r="AG28" s="831"/>
      <c r="AH28" s="831"/>
      <c r="AI28" s="831"/>
      <c r="AJ28" s="831"/>
      <c r="AK28" s="831"/>
      <c r="AL28" s="831"/>
      <c r="AM28" s="831"/>
      <c r="AN28" s="831"/>
      <c r="AO28" s="831"/>
      <c r="AP28" s="831"/>
      <c r="AQ28" s="831"/>
      <c r="AR28" s="831"/>
      <c r="AS28" s="831"/>
      <c r="AT28" s="831"/>
      <c r="AU28" s="831"/>
      <c r="AV28" s="831"/>
      <c r="AW28" s="831"/>
      <c r="AX28" s="831"/>
      <c r="AY28" s="831"/>
      <c r="AZ28" s="831"/>
      <c r="BA28" s="831"/>
      <c r="BB28" s="831"/>
      <c r="BC28" s="831"/>
      <c r="BD28" s="831"/>
      <c r="BE28" s="831"/>
      <c r="BF28" s="831"/>
      <c r="BG28" s="831"/>
      <c r="BH28" s="831"/>
      <c r="BI28" s="831"/>
      <c r="BJ28" s="831"/>
      <c r="BK28" s="831"/>
      <c r="BL28" s="831"/>
      <c r="BM28" s="831"/>
      <c r="BN28" s="831"/>
      <c r="BO28" s="831"/>
      <c r="BP28" s="831"/>
      <c r="BQ28" s="831"/>
      <c r="BR28" s="831"/>
      <c r="BS28" s="831"/>
      <c r="BT28" s="831"/>
      <c r="BU28" s="831"/>
      <c r="BV28" s="831"/>
      <c r="BW28" s="831"/>
      <c r="BX28" s="831"/>
      <c r="BY28" s="831"/>
      <c r="BZ28" s="831"/>
      <c r="CA28" s="831"/>
      <c r="CB28" s="831"/>
      <c r="CC28" s="831"/>
      <c r="CD28" s="831"/>
      <c r="CE28" s="831"/>
      <c r="CF28" s="831"/>
      <c r="CG28" s="831"/>
      <c r="CH28" s="831"/>
      <c r="CI28" s="831"/>
      <c r="CJ28" s="831"/>
      <c r="CK28" s="831"/>
      <c r="CL28" s="831"/>
      <c r="CM28" s="831"/>
      <c r="CN28" s="831"/>
      <c r="CO28" s="831"/>
      <c r="CP28" s="831"/>
      <c r="CQ28" s="831"/>
      <c r="CR28" s="831"/>
      <c r="CS28" s="831"/>
      <c r="CT28" s="831"/>
      <c r="CU28" s="831"/>
      <c r="CV28" s="831"/>
      <c r="CW28" s="831"/>
      <c r="CX28" s="831"/>
      <c r="CY28" s="831"/>
      <c r="CZ28" s="831"/>
      <c r="DA28" s="831"/>
      <c r="DB28" s="831"/>
      <c r="DC28" s="831"/>
      <c r="DD28" s="831"/>
      <c r="DE28" s="831"/>
      <c r="DF28" s="831"/>
      <c r="DG28" s="831"/>
      <c r="DH28" s="831"/>
      <c r="DI28" s="831"/>
      <c r="DJ28" s="831"/>
      <c r="DK28" s="831"/>
    </row>
    <row r="29" spans="1:167" ht="30">
      <c r="B29" s="832" t="s">
        <v>408</v>
      </c>
      <c r="C29" s="831"/>
      <c r="D29" s="831"/>
      <c r="E29" s="794">
        <f>AI11</f>
        <v>46452</v>
      </c>
      <c r="F29" s="808"/>
      <c r="G29" s="808"/>
      <c r="H29" s="808"/>
      <c r="I29" s="808"/>
      <c r="J29" s="794">
        <f>AI17</f>
        <v>733</v>
      </c>
      <c r="K29" s="831"/>
      <c r="L29" s="831"/>
      <c r="M29" s="831"/>
      <c r="N29" s="831"/>
      <c r="O29" s="794">
        <f>AI18</f>
        <v>2084</v>
      </c>
      <c r="P29" s="831"/>
      <c r="Q29" s="831"/>
      <c r="R29" s="831"/>
      <c r="S29" s="831"/>
      <c r="T29" s="831"/>
      <c r="U29" s="831"/>
      <c r="V29" s="831"/>
      <c r="W29" s="831"/>
      <c r="X29" s="831"/>
      <c r="Y29" s="794"/>
      <c r="Z29" s="831"/>
      <c r="AA29" s="831"/>
      <c r="AB29" s="831"/>
      <c r="AC29" s="831"/>
      <c r="AD29" s="794"/>
      <c r="AE29" s="831"/>
      <c r="AF29" s="831"/>
      <c r="AG29" s="831"/>
      <c r="AH29" s="831"/>
      <c r="AI29" s="831"/>
      <c r="AJ29" s="831"/>
      <c r="AK29" s="831"/>
      <c r="AL29" s="831"/>
      <c r="AM29" s="831"/>
      <c r="AN29" s="831"/>
      <c r="AO29" s="831"/>
      <c r="AP29" s="831"/>
      <c r="AQ29" s="831"/>
      <c r="AR29" s="831"/>
      <c r="AS29" s="831"/>
      <c r="AT29" s="831"/>
      <c r="AU29" s="831"/>
      <c r="AV29" s="831"/>
      <c r="AW29" s="831"/>
      <c r="AX29" s="831"/>
      <c r="AY29" s="831"/>
      <c r="AZ29" s="831"/>
      <c r="BA29" s="831"/>
      <c r="BB29" s="831"/>
      <c r="BC29" s="831"/>
      <c r="BD29" s="831"/>
      <c r="BE29" s="831"/>
      <c r="BF29" s="831"/>
      <c r="BG29" s="831"/>
      <c r="BH29" s="831"/>
      <c r="BI29" s="831"/>
      <c r="BJ29" s="831"/>
      <c r="BK29" s="831"/>
      <c r="BL29" s="831"/>
      <c r="BM29" s="831"/>
      <c r="BN29" s="831"/>
      <c r="BO29" s="831"/>
      <c r="BP29" s="831"/>
      <c r="BQ29" s="831"/>
      <c r="BR29" s="831"/>
      <c r="BS29" s="831"/>
      <c r="BT29" s="831"/>
      <c r="BU29" s="831"/>
      <c r="BV29" s="831"/>
      <c r="BW29" s="831"/>
      <c r="BX29" s="831"/>
      <c r="BY29" s="831"/>
      <c r="BZ29" s="831"/>
      <c r="CA29" s="831"/>
      <c r="CB29" s="831"/>
      <c r="CC29" s="831"/>
      <c r="CD29" s="831"/>
      <c r="CE29" s="831"/>
      <c r="CF29" s="831"/>
      <c r="CG29" s="831"/>
      <c r="CH29" s="831"/>
      <c r="CI29" s="831"/>
      <c r="CJ29" s="831"/>
      <c r="CK29" s="831"/>
      <c r="CL29" s="831"/>
      <c r="CM29" s="831"/>
      <c r="CN29" s="831"/>
      <c r="CO29" s="831"/>
      <c r="CP29" s="831"/>
      <c r="CQ29" s="831"/>
      <c r="CR29" s="831"/>
      <c r="CS29" s="831"/>
      <c r="CT29" s="831"/>
      <c r="CU29" s="831"/>
      <c r="CV29" s="831"/>
      <c r="CW29" s="831"/>
      <c r="CX29" s="831"/>
      <c r="CY29" s="831"/>
      <c r="CZ29" s="831"/>
      <c r="DA29" s="831"/>
      <c r="DB29" s="831"/>
      <c r="DC29" s="831"/>
      <c r="DD29" s="831"/>
      <c r="DE29" s="831"/>
      <c r="DF29" s="831"/>
      <c r="DG29" s="831"/>
      <c r="DH29" s="831"/>
      <c r="DI29" s="831"/>
      <c r="DJ29" s="831"/>
      <c r="DK29" s="831"/>
    </row>
    <row r="30" spans="1:167" ht="45">
      <c r="B30" s="833" t="s">
        <v>409</v>
      </c>
      <c r="C30" s="831"/>
      <c r="D30" s="831"/>
      <c r="E30" s="794">
        <f>AX11</f>
        <v>70086</v>
      </c>
      <c r="F30" s="808"/>
      <c r="G30" s="808"/>
      <c r="H30" s="808"/>
      <c r="I30" s="808"/>
      <c r="J30" s="794">
        <f>AX17</f>
        <v>792</v>
      </c>
      <c r="K30" s="831"/>
      <c r="L30" s="831"/>
      <c r="M30" s="831"/>
      <c r="N30" s="831"/>
      <c r="O30" s="794">
        <f>AX18</f>
        <v>2250</v>
      </c>
      <c r="P30" s="831"/>
      <c r="Q30" s="831"/>
      <c r="R30" s="831"/>
      <c r="S30" s="831"/>
      <c r="T30" s="831"/>
      <c r="U30" s="831"/>
      <c r="V30" s="831"/>
      <c r="W30" s="831"/>
      <c r="X30" s="831"/>
      <c r="Y30" s="794"/>
      <c r="Z30" s="831"/>
      <c r="AA30" s="831"/>
      <c r="AB30" s="831"/>
      <c r="AC30" s="831"/>
      <c r="AD30" s="794"/>
      <c r="AE30" s="831"/>
      <c r="AF30" s="831"/>
      <c r="AG30" s="831"/>
      <c r="AH30" s="831"/>
      <c r="AI30" s="831"/>
      <c r="AJ30" s="831"/>
      <c r="AK30" s="831"/>
      <c r="AL30" s="831"/>
      <c r="AM30" s="831"/>
      <c r="AN30" s="831"/>
      <c r="AO30" s="831"/>
      <c r="AP30" s="831"/>
      <c r="AQ30" s="831"/>
      <c r="AR30" s="831"/>
      <c r="AS30" s="831"/>
      <c r="AT30" s="831"/>
      <c r="AU30" s="831"/>
      <c r="AV30" s="831"/>
      <c r="AW30" s="831"/>
      <c r="AX30" s="831"/>
      <c r="AY30" s="831"/>
      <c r="AZ30" s="831"/>
      <c r="BA30" s="831"/>
      <c r="BB30" s="831"/>
      <c r="BC30" s="831"/>
      <c r="BD30" s="831"/>
      <c r="BE30" s="831"/>
      <c r="BF30" s="831"/>
      <c r="BG30" s="831"/>
      <c r="BH30" s="831"/>
      <c r="BI30" s="831"/>
      <c r="BJ30" s="831"/>
      <c r="BK30" s="831"/>
      <c r="BL30" s="831"/>
      <c r="BM30" s="831"/>
      <c r="BN30" s="831"/>
      <c r="BO30" s="831"/>
      <c r="BP30" s="831"/>
      <c r="BQ30" s="831"/>
      <c r="BR30" s="831"/>
      <c r="BS30" s="831"/>
      <c r="BT30" s="831"/>
      <c r="BU30" s="831"/>
      <c r="BV30" s="831"/>
      <c r="BW30" s="831"/>
      <c r="BX30" s="831"/>
      <c r="BY30" s="831"/>
      <c r="BZ30" s="831"/>
      <c r="CA30" s="831"/>
      <c r="CB30" s="831"/>
      <c r="CC30" s="831"/>
      <c r="CD30" s="831"/>
      <c r="CE30" s="831"/>
      <c r="CF30" s="831"/>
      <c r="CG30" s="831"/>
      <c r="CH30" s="831"/>
      <c r="CI30" s="831"/>
      <c r="CJ30" s="831"/>
      <c r="CK30" s="831"/>
      <c r="CL30" s="831"/>
      <c r="CM30" s="831"/>
      <c r="CN30" s="831"/>
      <c r="CO30" s="831"/>
      <c r="CP30" s="831"/>
      <c r="CQ30" s="831"/>
      <c r="CR30" s="831"/>
      <c r="CS30" s="831"/>
      <c r="CT30" s="831"/>
      <c r="CU30" s="831"/>
      <c r="CV30" s="831"/>
      <c r="CW30" s="831"/>
      <c r="CX30" s="831"/>
      <c r="CY30" s="831"/>
      <c r="CZ30" s="831"/>
      <c r="DA30" s="831"/>
      <c r="DB30" s="831"/>
      <c r="DC30" s="831"/>
      <c r="DD30" s="831"/>
      <c r="DE30" s="831"/>
      <c r="DF30" s="831"/>
      <c r="DG30" s="831"/>
      <c r="DH30" s="831"/>
      <c r="DI30" s="831"/>
      <c r="DJ30" s="831"/>
      <c r="DK30" s="831"/>
    </row>
    <row r="31" spans="1:167" ht="75">
      <c r="B31" s="834" t="s">
        <v>410</v>
      </c>
      <c r="C31" s="831"/>
      <c r="D31" s="831"/>
      <c r="E31" s="794">
        <f>BH11</f>
        <v>120775</v>
      </c>
      <c r="F31" s="808"/>
      <c r="G31" s="808"/>
      <c r="H31" s="808"/>
      <c r="I31" s="808"/>
      <c r="J31" s="794">
        <f>BH17</f>
        <v>953</v>
      </c>
      <c r="K31" s="831"/>
      <c r="L31" s="831"/>
      <c r="M31" s="831"/>
      <c r="N31" s="831"/>
      <c r="O31" s="794">
        <f>BH18</f>
        <v>2709</v>
      </c>
      <c r="P31" s="831"/>
      <c r="Q31" s="831"/>
      <c r="R31" s="831"/>
      <c r="S31" s="831"/>
      <c r="T31" s="831"/>
      <c r="U31" s="831"/>
      <c r="V31" s="831"/>
      <c r="W31" s="831"/>
      <c r="X31" s="831"/>
      <c r="Y31" s="794"/>
      <c r="Z31" s="831"/>
      <c r="AA31" s="831"/>
      <c r="AB31" s="831"/>
      <c r="AC31" s="831"/>
      <c r="AD31" s="794"/>
      <c r="AE31" s="831"/>
      <c r="AF31" s="831"/>
      <c r="AG31" s="831"/>
      <c r="AH31" s="831"/>
      <c r="AI31" s="831"/>
      <c r="AJ31" s="831"/>
      <c r="AK31" s="831"/>
      <c r="AL31" s="831"/>
      <c r="AM31" s="831"/>
      <c r="AN31" s="831"/>
      <c r="AO31" s="831"/>
      <c r="AP31" s="831"/>
      <c r="AQ31" s="831"/>
      <c r="AR31" s="831"/>
      <c r="AS31" s="831"/>
      <c r="AT31" s="831"/>
      <c r="AU31" s="831"/>
      <c r="AV31" s="831"/>
      <c r="AW31" s="831"/>
      <c r="AX31" s="831"/>
      <c r="AY31" s="831"/>
      <c r="AZ31" s="831"/>
      <c r="BA31" s="831"/>
      <c r="BB31" s="831"/>
      <c r="BC31" s="831"/>
      <c r="BD31" s="831"/>
      <c r="BE31" s="831"/>
      <c r="BF31" s="831"/>
      <c r="BG31" s="831"/>
      <c r="BH31" s="831"/>
      <c r="BI31" s="831"/>
      <c r="BJ31" s="831"/>
      <c r="BK31" s="831"/>
      <c r="BL31" s="831"/>
      <c r="BM31" s="831"/>
      <c r="BN31" s="831"/>
      <c r="BO31" s="831"/>
      <c r="BP31" s="831"/>
      <c r="BQ31" s="831"/>
      <c r="BR31" s="831"/>
      <c r="BS31" s="831"/>
      <c r="BT31" s="831"/>
      <c r="BU31" s="831"/>
      <c r="BV31" s="831"/>
      <c r="BW31" s="831"/>
      <c r="BX31" s="831"/>
      <c r="BY31" s="831"/>
      <c r="BZ31" s="831"/>
      <c r="CA31" s="831"/>
      <c r="CB31" s="831"/>
      <c r="CC31" s="831"/>
      <c r="CD31" s="831"/>
      <c r="CE31" s="831"/>
      <c r="CF31" s="831"/>
      <c r="CG31" s="831"/>
      <c r="CH31" s="831"/>
      <c r="CI31" s="831"/>
      <c r="CJ31" s="831"/>
      <c r="CK31" s="831"/>
      <c r="CL31" s="831"/>
      <c r="CM31" s="831"/>
      <c r="CN31" s="831"/>
      <c r="CO31" s="831"/>
      <c r="CP31" s="831"/>
      <c r="CQ31" s="831"/>
      <c r="CR31" s="831"/>
      <c r="CS31" s="831"/>
      <c r="CT31" s="831"/>
      <c r="CU31" s="831"/>
      <c r="CV31" s="831"/>
      <c r="CW31" s="831"/>
      <c r="CX31" s="831"/>
      <c r="CY31" s="831"/>
      <c r="CZ31" s="831"/>
      <c r="DA31" s="831"/>
      <c r="DB31" s="831"/>
      <c r="DC31" s="831"/>
      <c r="DD31" s="831"/>
      <c r="DE31" s="831"/>
      <c r="DF31" s="831"/>
      <c r="DG31" s="831"/>
      <c r="DH31" s="831"/>
      <c r="DI31" s="831"/>
      <c r="DJ31" s="831"/>
      <c r="DK31" s="831"/>
    </row>
    <row r="32" spans="1:167" ht="90">
      <c r="B32" s="834" t="s">
        <v>415</v>
      </c>
      <c r="C32" s="831"/>
      <c r="D32" s="831"/>
      <c r="E32" s="794">
        <f>BW11</f>
        <v>267098</v>
      </c>
      <c r="F32" s="808"/>
      <c r="G32" s="808"/>
      <c r="H32" s="808"/>
      <c r="I32" s="808"/>
      <c r="J32" s="794">
        <f>BW17</f>
        <v>1335</v>
      </c>
      <c r="K32" s="831"/>
      <c r="L32" s="831"/>
      <c r="M32" s="831"/>
      <c r="N32" s="831"/>
      <c r="O32" s="794">
        <f>BW18</f>
        <v>3794</v>
      </c>
      <c r="P32" s="831"/>
      <c r="Q32" s="831"/>
      <c r="R32" s="831"/>
      <c r="S32" s="831"/>
      <c r="T32" s="831"/>
      <c r="U32" s="831"/>
      <c r="V32" s="831"/>
      <c r="W32" s="831"/>
      <c r="X32" s="831"/>
      <c r="Y32" s="794"/>
      <c r="Z32" s="831"/>
      <c r="AA32" s="831"/>
      <c r="AB32" s="831"/>
      <c r="AC32" s="831"/>
      <c r="AD32" s="794"/>
      <c r="AE32" s="831"/>
      <c r="AF32" s="831"/>
      <c r="AG32" s="831"/>
      <c r="AH32" s="831"/>
      <c r="AI32" s="831"/>
      <c r="AJ32" s="831"/>
      <c r="AK32" s="831"/>
      <c r="AL32" s="831"/>
      <c r="AM32" s="831"/>
      <c r="AN32" s="831"/>
      <c r="AO32" s="831"/>
      <c r="AP32" s="831"/>
      <c r="AQ32" s="831"/>
      <c r="AR32" s="831"/>
      <c r="AS32" s="831"/>
      <c r="AT32" s="831"/>
      <c r="AU32" s="831"/>
      <c r="AV32" s="831"/>
      <c r="AW32" s="831"/>
      <c r="AX32" s="831"/>
      <c r="AY32" s="831"/>
      <c r="AZ32" s="831"/>
      <c r="BA32" s="831"/>
      <c r="BB32" s="831"/>
      <c r="BC32" s="831"/>
      <c r="BD32" s="831"/>
      <c r="BE32" s="831"/>
      <c r="BF32" s="831"/>
      <c r="BG32" s="831"/>
      <c r="BH32" s="831"/>
      <c r="BI32" s="831"/>
      <c r="BJ32" s="831"/>
      <c r="BK32" s="831"/>
      <c r="BL32" s="831"/>
      <c r="BM32" s="831"/>
      <c r="BN32" s="831"/>
      <c r="BO32" s="831"/>
      <c r="BP32" s="831"/>
      <c r="BQ32" s="831"/>
      <c r="BR32" s="831"/>
      <c r="BS32" s="831"/>
      <c r="BT32" s="831"/>
      <c r="BU32" s="831"/>
      <c r="BV32" s="831"/>
      <c r="BW32" s="831"/>
      <c r="BX32" s="831"/>
      <c r="BY32" s="831"/>
      <c r="BZ32" s="831"/>
      <c r="CA32" s="831"/>
      <c r="CB32" s="831"/>
      <c r="CC32" s="831"/>
      <c r="CD32" s="831"/>
      <c r="CE32" s="831"/>
      <c r="CF32" s="831"/>
      <c r="CG32" s="831"/>
      <c r="CH32" s="831"/>
      <c r="CI32" s="831"/>
      <c r="CJ32" s="831"/>
      <c r="CK32" s="831"/>
      <c r="CL32" s="831"/>
      <c r="CM32" s="831"/>
      <c r="CN32" s="831"/>
      <c r="CO32" s="831"/>
      <c r="CP32" s="831"/>
      <c r="CQ32" s="831"/>
      <c r="CR32" s="831"/>
      <c r="CS32" s="831"/>
      <c r="CT32" s="831"/>
      <c r="CU32" s="831"/>
      <c r="CV32" s="831"/>
      <c r="CW32" s="831"/>
      <c r="CX32" s="831"/>
      <c r="CY32" s="831"/>
      <c r="CZ32" s="831"/>
      <c r="DA32" s="831"/>
      <c r="DB32" s="831"/>
      <c r="DC32" s="831"/>
      <c r="DD32" s="831"/>
      <c r="DE32" s="831"/>
      <c r="DF32" s="831"/>
      <c r="DG32" s="831"/>
      <c r="DH32" s="831"/>
      <c r="DI32" s="831"/>
      <c r="DJ32" s="831"/>
      <c r="DK32" s="831"/>
    </row>
    <row r="33" spans="2:115" ht="90">
      <c r="B33" s="834" t="s">
        <v>411</v>
      </c>
      <c r="C33" s="831"/>
      <c r="D33" s="831"/>
      <c r="E33" s="794">
        <f>CB11</f>
        <v>232260</v>
      </c>
      <c r="F33" s="808"/>
      <c r="G33" s="808"/>
      <c r="H33" s="808"/>
      <c r="I33" s="808"/>
      <c r="J33" s="794">
        <f>CB17</f>
        <v>1466</v>
      </c>
      <c r="K33" s="831"/>
      <c r="L33" s="831"/>
      <c r="M33" s="831"/>
      <c r="N33" s="831"/>
      <c r="O33" s="794">
        <f>CB18</f>
        <v>4168</v>
      </c>
      <c r="P33" s="831"/>
      <c r="Q33" s="831"/>
      <c r="R33" s="831"/>
      <c r="S33" s="831"/>
      <c r="T33" s="831"/>
      <c r="U33" s="831"/>
      <c r="V33" s="831"/>
      <c r="W33" s="831"/>
      <c r="X33" s="831"/>
      <c r="Y33" s="794"/>
      <c r="Z33" s="831"/>
      <c r="AA33" s="831"/>
      <c r="AB33" s="831"/>
      <c r="AC33" s="831"/>
      <c r="AD33" s="794"/>
      <c r="AE33" s="831"/>
      <c r="AF33" s="831"/>
      <c r="AG33" s="831"/>
      <c r="AH33" s="831"/>
      <c r="AI33" s="831"/>
      <c r="AJ33" s="831"/>
      <c r="AK33" s="831"/>
      <c r="AL33" s="831"/>
      <c r="AM33" s="831"/>
      <c r="AN33" s="831"/>
      <c r="AO33" s="831"/>
      <c r="AP33" s="831"/>
      <c r="AQ33" s="831"/>
      <c r="AR33" s="831"/>
      <c r="AS33" s="831"/>
      <c r="AT33" s="831"/>
      <c r="AU33" s="831"/>
      <c r="AV33" s="831"/>
      <c r="AW33" s="831"/>
      <c r="AX33" s="831"/>
      <c r="AY33" s="831"/>
      <c r="AZ33" s="831"/>
      <c r="BA33" s="831"/>
      <c r="BB33" s="831"/>
      <c r="BC33" s="831"/>
      <c r="BD33" s="831"/>
      <c r="BE33" s="831"/>
      <c r="BF33" s="831"/>
      <c r="BG33" s="831"/>
      <c r="BH33" s="831"/>
      <c r="BI33" s="831"/>
      <c r="BJ33" s="831"/>
      <c r="BK33" s="831"/>
      <c r="BL33" s="831"/>
      <c r="BM33" s="831"/>
      <c r="BN33" s="831"/>
      <c r="BO33" s="831"/>
      <c r="BP33" s="831"/>
      <c r="BQ33" s="831"/>
      <c r="BR33" s="831"/>
      <c r="BS33" s="831"/>
      <c r="BT33" s="831"/>
      <c r="BU33" s="831"/>
      <c r="BV33" s="831"/>
      <c r="BW33" s="831"/>
      <c r="BX33" s="831"/>
      <c r="BY33" s="831"/>
      <c r="BZ33" s="831"/>
      <c r="CA33" s="831"/>
      <c r="CB33" s="831"/>
      <c r="CC33" s="831"/>
      <c r="CD33" s="831"/>
      <c r="CE33" s="831"/>
      <c r="CF33" s="831"/>
      <c r="CG33" s="831"/>
      <c r="CH33" s="831"/>
      <c r="CI33" s="831"/>
      <c r="CJ33" s="831"/>
      <c r="CK33" s="831"/>
      <c r="CL33" s="831"/>
      <c r="CM33" s="831"/>
      <c r="CN33" s="831"/>
      <c r="CO33" s="831"/>
      <c r="CP33" s="831"/>
      <c r="CQ33" s="831"/>
      <c r="CR33" s="831"/>
      <c r="CS33" s="831"/>
      <c r="CT33" s="831"/>
      <c r="CU33" s="831"/>
      <c r="CV33" s="831"/>
      <c r="CW33" s="831"/>
      <c r="CX33" s="831"/>
      <c r="CY33" s="831"/>
      <c r="CZ33" s="831"/>
      <c r="DA33" s="831"/>
      <c r="DB33" s="831"/>
      <c r="DC33" s="831"/>
      <c r="DD33" s="831"/>
      <c r="DE33" s="831"/>
      <c r="DF33" s="831"/>
      <c r="DG33" s="831"/>
      <c r="DH33" s="831"/>
      <c r="DI33" s="831"/>
      <c r="DJ33" s="831"/>
      <c r="DK33" s="831"/>
    </row>
    <row r="34" spans="2:115" ht="30">
      <c r="B34" s="833" t="s">
        <v>416</v>
      </c>
      <c r="C34" s="831"/>
      <c r="D34" s="831"/>
      <c r="E34" s="794">
        <f>CG11</f>
        <v>72116</v>
      </c>
      <c r="F34" s="808"/>
      <c r="G34" s="808"/>
      <c r="H34" s="808"/>
      <c r="I34" s="808"/>
      <c r="J34" s="794">
        <f>CG17</f>
        <v>730</v>
      </c>
      <c r="K34" s="831"/>
      <c r="L34" s="831"/>
      <c r="M34" s="831"/>
      <c r="N34" s="831"/>
      <c r="O34" s="794">
        <f>CG18</f>
        <v>2076</v>
      </c>
      <c r="P34" s="831"/>
      <c r="Q34" s="831"/>
      <c r="R34" s="831"/>
      <c r="S34" s="831"/>
      <c r="T34" s="831"/>
      <c r="U34" s="831"/>
      <c r="V34" s="831"/>
      <c r="W34" s="831"/>
      <c r="X34" s="831"/>
      <c r="Y34" s="794"/>
      <c r="Z34" s="831"/>
      <c r="AA34" s="831"/>
      <c r="AB34" s="831"/>
      <c r="AC34" s="831"/>
      <c r="AD34" s="794"/>
      <c r="AE34" s="831"/>
      <c r="AF34" s="831"/>
      <c r="AG34" s="831"/>
      <c r="AH34" s="831"/>
      <c r="AI34" s="831"/>
      <c r="AJ34" s="831"/>
      <c r="AK34" s="831"/>
      <c r="AL34" s="831"/>
      <c r="AM34" s="831"/>
      <c r="AN34" s="831"/>
      <c r="AO34" s="831"/>
      <c r="AP34" s="831"/>
      <c r="AQ34" s="831"/>
      <c r="AR34" s="831"/>
      <c r="AS34" s="831"/>
      <c r="AT34" s="831"/>
      <c r="AU34" s="831"/>
      <c r="AV34" s="831"/>
      <c r="AW34" s="831"/>
      <c r="AX34" s="831"/>
      <c r="AY34" s="831"/>
      <c r="AZ34" s="831"/>
      <c r="BA34" s="831"/>
      <c r="BB34" s="831"/>
      <c r="BC34" s="831"/>
      <c r="BD34" s="831"/>
      <c r="BE34" s="831"/>
      <c r="BF34" s="831"/>
      <c r="BG34" s="831"/>
      <c r="BH34" s="831"/>
      <c r="BI34" s="831"/>
      <c r="BJ34" s="831"/>
      <c r="BK34" s="831"/>
      <c r="BL34" s="831"/>
      <c r="BM34" s="831"/>
      <c r="BN34" s="831"/>
      <c r="BO34" s="831"/>
      <c r="BP34" s="831"/>
      <c r="BQ34" s="831"/>
      <c r="BR34" s="831"/>
      <c r="BS34" s="831"/>
      <c r="BT34" s="831"/>
      <c r="BU34" s="831"/>
      <c r="BV34" s="831"/>
      <c r="BW34" s="831"/>
      <c r="BX34" s="831"/>
      <c r="BY34" s="831"/>
      <c r="BZ34" s="831"/>
      <c r="CA34" s="831"/>
      <c r="CB34" s="831"/>
      <c r="CC34" s="831"/>
      <c r="CD34" s="831"/>
      <c r="CE34" s="831"/>
      <c r="CF34" s="831"/>
      <c r="CG34" s="831"/>
      <c r="CH34" s="831"/>
      <c r="CI34" s="831"/>
      <c r="CJ34" s="831"/>
      <c r="CK34" s="831"/>
      <c r="CL34" s="831"/>
      <c r="CM34" s="831"/>
      <c r="CN34" s="831"/>
      <c r="CO34" s="831"/>
      <c r="CP34" s="831"/>
      <c r="CQ34" s="831"/>
      <c r="CR34" s="831"/>
      <c r="CS34" s="831"/>
      <c r="CT34" s="831"/>
      <c r="CU34" s="831"/>
      <c r="CV34" s="831"/>
      <c r="CW34" s="831"/>
      <c r="CX34" s="831"/>
      <c r="CY34" s="831"/>
      <c r="CZ34" s="831"/>
      <c r="DA34" s="831"/>
      <c r="DB34" s="831"/>
      <c r="DC34" s="831"/>
      <c r="DD34" s="831"/>
      <c r="DE34" s="831"/>
      <c r="DF34" s="831"/>
      <c r="DG34" s="831"/>
      <c r="DH34" s="831"/>
      <c r="DI34" s="831"/>
      <c r="DJ34" s="831"/>
      <c r="DK34" s="831"/>
    </row>
    <row r="35" spans="2:115" ht="30">
      <c r="B35" s="832" t="s">
        <v>412</v>
      </c>
      <c r="E35" s="794">
        <f>CL11</f>
        <v>62710</v>
      </c>
      <c r="F35" s="808"/>
      <c r="G35" s="808"/>
      <c r="H35" s="808"/>
      <c r="I35" s="808"/>
      <c r="J35" s="794">
        <f>CL17</f>
        <v>792</v>
      </c>
      <c r="O35" s="794">
        <f>CL18</f>
        <v>2250</v>
      </c>
      <c r="Y35" s="794"/>
      <c r="AD35" s="794"/>
    </row>
    <row r="36" spans="2:115" ht="30">
      <c r="B36" s="833" t="s">
        <v>417</v>
      </c>
      <c r="E36" s="794">
        <f>CQ11</f>
        <v>61433</v>
      </c>
      <c r="F36" s="808"/>
      <c r="G36" s="808"/>
      <c r="H36" s="808"/>
      <c r="I36" s="808"/>
      <c r="J36" s="794">
        <f>CQ17</f>
        <v>776</v>
      </c>
      <c r="O36" s="794">
        <f>CQ18</f>
        <v>2204</v>
      </c>
      <c r="Y36" s="794"/>
      <c r="AD36" s="794"/>
    </row>
    <row r="37" spans="2:115" ht="30">
      <c r="B37" s="832" t="s">
        <v>413</v>
      </c>
      <c r="E37" s="794">
        <f>CV11</f>
        <v>53420</v>
      </c>
      <c r="F37" s="808"/>
      <c r="G37" s="808"/>
      <c r="H37" s="808"/>
      <c r="I37" s="808"/>
      <c r="J37" s="794">
        <f>CV17</f>
        <v>843</v>
      </c>
      <c r="O37" s="794">
        <f>CV18</f>
        <v>2396</v>
      </c>
      <c r="Y37" s="794"/>
      <c r="AD37" s="794"/>
    </row>
  </sheetData>
  <mergeCells count="36">
    <mergeCell ref="AQ8:AU8"/>
    <mergeCell ref="CO5:CX7"/>
    <mergeCell ref="AV6:AZ7"/>
    <mergeCell ref="BA6:BJ7"/>
    <mergeCell ref="BU6:CD7"/>
    <mergeCell ref="AV5:CD5"/>
    <mergeCell ref="CE5:CN7"/>
    <mergeCell ref="A11:A14"/>
    <mergeCell ref="CG1:CV1"/>
    <mergeCell ref="C7:Q7"/>
    <mergeCell ref="R7:AK7"/>
    <mergeCell ref="AL7:AU7"/>
    <mergeCell ref="A5:A9"/>
    <mergeCell ref="B5:B9"/>
    <mergeCell ref="C5:AU6"/>
    <mergeCell ref="C8:G8"/>
    <mergeCell ref="H8:L8"/>
    <mergeCell ref="M8:Q8"/>
    <mergeCell ref="R8:V8"/>
    <mergeCell ref="AL8:AP8"/>
    <mergeCell ref="A2:CV3"/>
    <mergeCell ref="CE8:CI8"/>
    <mergeCell ref="CJ8:CN8"/>
    <mergeCell ref="CO8:CS8"/>
    <mergeCell ref="CT8:CX8"/>
    <mergeCell ref="BA8:BE8"/>
    <mergeCell ref="BF8:BJ8"/>
    <mergeCell ref="BK8:BO8"/>
    <mergeCell ref="BP8:BT8"/>
    <mergeCell ref="BU8:BY8"/>
    <mergeCell ref="BZ8:CD8"/>
    <mergeCell ref="W8:AA8"/>
    <mergeCell ref="AB8:AF8"/>
    <mergeCell ref="AG8:AK8"/>
    <mergeCell ref="AV8:AZ8"/>
    <mergeCell ref="BK6:BT7"/>
  </mergeCells>
  <pageMargins left="0" right="0" top="0" bottom="0" header="0" footer="0"/>
  <pageSetup paperSize="9" scale="45" fitToWidth="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KX95"/>
  <sheetViews>
    <sheetView view="pageBreakPreview" zoomScale="90" zoomScaleSheetLayoutView="90" workbookViewId="0">
      <pane xSplit="3" ySplit="8" topLeftCell="D60" activePane="bottomRight" state="frozen"/>
      <selection pane="topRight" activeCell="D1" sqref="D1"/>
      <selection pane="bottomLeft" activeCell="A9" sqref="A9"/>
      <selection pane="bottomRight" activeCell="HN61" sqref="HN61"/>
    </sheetView>
  </sheetViews>
  <sheetFormatPr defaultRowHeight="18.75" outlineLevelCol="1"/>
  <cols>
    <col min="1" max="1" width="21.28515625" style="1" customWidth="1"/>
    <col min="2" max="2" width="10.140625" style="272" hidden="1" customWidth="1"/>
    <col min="3" max="3" width="7.7109375" style="272" hidden="1" customWidth="1"/>
    <col min="4" max="4" width="7.7109375" style="275" customWidth="1"/>
    <col min="5" max="7" width="7.7109375" style="272" hidden="1" customWidth="1"/>
    <col min="8" max="8" width="8.7109375" style="272" customWidth="1"/>
    <col min="9" max="9" width="7.7109375" style="272" hidden="1" customWidth="1"/>
    <col min="10" max="11" width="7.7109375" style="272" customWidth="1"/>
    <col min="12" max="13" width="8.5703125" style="272" customWidth="1"/>
    <col min="14" max="14" width="9.140625" style="272" hidden="1" customWidth="1"/>
    <col min="15" max="15" width="8.5703125" style="272" customWidth="1"/>
    <col min="16" max="16" width="9.28515625" style="272" customWidth="1"/>
    <col min="17" max="17" width="11.140625" style="272" customWidth="1"/>
    <col min="18" max="18" width="9" style="272" customWidth="1"/>
    <col min="19" max="19" width="9.140625" style="272" customWidth="1"/>
    <col min="20" max="21" width="7.7109375" style="272" hidden="1" customWidth="1"/>
    <col min="22" max="22" width="7.7109375" style="272" customWidth="1"/>
    <col min="23" max="25" width="7.7109375" style="272" hidden="1" customWidth="1"/>
    <col min="26" max="26" width="11.7109375" style="272" customWidth="1"/>
    <col min="27" max="29" width="7.7109375" style="272" hidden="1" customWidth="1"/>
    <col min="30" max="30" width="7.7109375" style="272" customWidth="1"/>
    <col min="31" max="33" width="7.7109375" style="272" hidden="1" customWidth="1"/>
    <col min="34" max="34" width="10.7109375" style="272" customWidth="1"/>
    <col min="35" max="35" width="13.28515625" style="272" hidden="1" customWidth="1"/>
    <col min="36" max="37" width="9.85546875" style="272" customWidth="1"/>
    <col min="38" max="41" width="9.85546875" style="275" hidden="1" customWidth="1"/>
    <col min="42" max="42" width="9.85546875" style="272" hidden="1" customWidth="1"/>
    <col min="43" max="43" width="9.85546875" style="275" hidden="1" customWidth="1"/>
    <col min="44" max="47" width="9.85546875" style="272" hidden="1" customWidth="1"/>
    <col min="48" max="48" width="11.42578125" style="275" customWidth="1"/>
    <col min="49" max="49" width="11" style="272" customWidth="1"/>
    <col min="50" max="50" width="12" style="272" customWidth="1"/>
    <col min="51" max="51" width="11.5703125" style="272" customWidth="1"/>
    <col min="52" max="52" width="9.85546875" style="272" customWidth="1"/>
    <col min="53" max="53" width="9.85546875" style="275" hidden="1" customWidth="1" outlineLevel="1"/>
    <col min="54" max="57" width="9.85546875" style="272" hidden="1" customWidth="1" outlineLevel="1"/>
    <col min="58" max="58" width="9.85546875" style="275" hidden="1" customWidth="1"/>
    <col min="59" max="62" width="9.85546875" style="272" hidden="1" customWidth="1"/>
    <col min="63" max="63" width="9.85546875" style="275" hidden="1" customWidth="1"/>
    <col min="64" max="67" width="9.85546875" style="272" hidden="1" customWidth="1"/>
    <col min="68" max="68" width="12.42578125" style="275" customWidth="1"/>
    <col min="69" max="69" width="13.140625" style="275" customWidth="1"/>
    <col min="70" max="70" width="12.42578125" style="275" customWidth="1"/>
    <col min="71" max="71" width="13.42578125" style="275" customWidth="1"/>
    <col min="72" max="72" width="12" style="272" customWidth="1"/>
    <col min="73" max="73" width="9.85546875" style="272" hidden="1" customWidth="1"/>
    <col min="74" max="74" width="9.85546875" style="272" customWidth="1"/>
    <col min="75" max="75" width="12.42578125" style="272" customWidth="1"/>
    <col min="76" max="76" width="9.85546875" style="272" customWidth="1"/>
    <col min="77" max="77" width="11.7109375" style="272" customWidth="1"/>
    <col min="78" max="78" width="9.85546875" style="272" customWidth="1"/>
    <col min="79" max="82" width="9.85546875" style="275" customWidth="1"/>
    <col min="83" max="88" width="9.85546875" style="272" customWidth="1"/>
    <col min="89" max="98" width="9.85546875" style="272" hidden="1" customWidth="1"/>
    <col min="99" max="108" width="9.85546875" style="272" customWidth="1"/>
    <col min="109" max="112" width="11.28515625" style="272" customWidth="1"/>
    <col min="113" max="118" width="9.85546875" style="272" customWidth="1"/>
    <col min="119" max="119" width="11" style="272" customWidth="1"/>
    <col min="120" max="121" width="11.28515625" style="272" customWidth="1"/>
    <col min="122" max="123" width="9.85546875" style="272" customWidth="1"/>
    <col min="124" max="127" width="9.85546875" style="275" hidden="1" customWidth="1" outlineLevel="1"/>
    <col min="128" max="128" width="9.85546875" style="272" hidden="1" customWidth="1" outlineLevel="1"/>
    <col min="129" max="132" width="9.85546875" style="275" hidden="1" customWidth="1" outlineLevel="1"/>
    <col min="133" max="133" width="9.85546875" style="272" hidden="1" customWidth="1" outlineLevel="1"/>
    <col min="134" max="134" width="9.85546875" style="275" customWidth="1" collapsed="1"/>
    <col min="135" max="138" width="9.85546875" style="272" customWidth="1"/>
    <col min="139" max="139" width="9.85546875" style="275" hidden="1" customWidth="1" outlineLevel="1"/>
    <col min="140" max="143" width="9.85546875" style="272" hidden="1" customWidth="1" outlineLevel="1"/>
    <col min="144" max="144" width="9.85546875" style="275" hidden="1" customWidth="1" outlineLevel="1"/>
    <col min="145" max="148" width="9.85546875" style="272" hidden="1" customWidth="1" outlineLevel="1"/>
    <col min="149" max="149" width="9.85546875" style="275" hidden="1" customWidth="1" outlineLevel="1"/>
    <col min="150" max="153" width="9.85546875" style="272" hidden="1" customWidth="1" outlineLevel="1"/>
    <col min="154" max="154" width="9.85546875" style="275" customWidth="1" collapsed="1"/>
    <col min="155" max="158" width="9.85546875" style="272" customWidth="1"/>
    <col min="159" max="159" width="9.85546875" style="275" hidden="1" customWidth="1"/>
    <col min="160" max="163" width="9.85546875" style="272" hidden="1" customWidth="1"/>
    <col min="164" max="164" width="9.85546875" style="275" hidden="1" customWidth="1" outlineLevel="1"/>
    <col min="165" max="168" width="9.85546875" style="272" hidden="1" customWidth="1" outlineLevel="1"/>
    <col min="169" max="169" width="9.85546875" style="275" hidden="1" customWidth="1" outlineLevel="1"/>
    <col min="170" max="173" width="9.85546875" style="272" hidden="1" customWidth="1" outlineLevel="1"/>
    <col min="174" max="174" width="9.85546875" style="275" customWidth="1" outlineLevel="1"/>
    <col min="175" max="178" width="9.85546875" style="272" customWidth="1" outlineLevel="1"/>
    <col min="179" max="179" width="9.85546875" style="275" hidden="1" customWidth="1" outlineLevel="1"/>
    <col min="180" max="183" width="9.85546875" style="272" hidden="1" customWidth="1" outlineLevel="1"/>
    <col min="184" max="184" width="9.85546875" style="275" hidden="1" customWidth="1" outlineLevel="1"/>
    <col min="185" max="188" width="9.85546875" style="272" hidden="1" customWidth="1" outlineLevel="1"/>
    <col min="189" max="189" width="9.85546875" style="275" hidden="1" customWidth="1" outlineLevel="1"/>
    <col min="190" max="193" width="9.85546875" style="272" hidden="1" customWidth="1" outlineLevel="1"/>
    <col min="194" max="194" width="9.85546875" style="275" customWidth="1" collapsed="1"/>
    <col min="195" max="198" width="9.85546875" style="272" customWidth="1"/>
    <col min="199" max="203" width="9.85546875" style="272" hidden="1" customWidth="1" outlineLevel="1"/>
    <col min="204" max="204" width="15.5703125" style="272" customWidth="1" collapsed="1"/>
    <col min="205" max="207" width="12.85546875" style="272" customWidth="1"/>
    <col min="208" max="208" width="12.7109375" style="272" customWidth="1"/>
    <col min="209" max="210" width="11" style="341" customWidth="1"/>
    <col min="211" max="215" width="14" style="341" customWidth="1"/>
    <col min="216" max="216" width="14" style="275" customWidth="1"/>
    <col min="217" max="218" width="14.140625" style="275" customWidth="1"/>
    <col min="219" max="219" width="16" style="275" hidden="1" customWidth="1"/>
    <col min="220" max="220" width="18.85546875" style="275" hidden="1" customWidth="1"/>
    <col min="221" max="221" width="11.28515625" style="275" hidden="1" customWidth="1"/>
    <col min="222" max="222" width="15.28515625" style="275" customWidth="1"/>
    <col min="223" max="223" width="14.5703125" style="275" customWidth="1"/>
    <col min="224" max="224" width="9.140625" style="275" hidden="1" customWidth="1"/>
    <col min="225" max="16384" width="9.140625" style="275"/>
  </cols>
  <sheetData>
    <row r="1" spans="1:310" ht="19.5" thickBot="1">
      <c r="B1" s="951" t="s">
        <v>1219</v>
      </c>
      <c r="C1" s="951"/>
      <c r="D1" s="951"/>
      <c r="E1" s="951"/>
      <c r="F1" s="951"/>
      <c r="G1" s="951"/>
      <c r="H1" s="951"/>
      <c r="I1" s="951"/>
      <c r="J1" s="951"/>
      <c r="K1" s="951"/>
      <c r="L1" s="951"/>
      <c r="M1" s="951"/>
      <c r="N1" s="951"/>
      <c r="O1" s="951"/>
      <c r="P1" s="951"/>
      <c r="Q1" s="951"/>
      <c r="R1" s="951"/>
      <c r="S1" s="951"/>
      <c r="T1" s="951"/>
      <c r="U1" s="951"/>
      <c r="V1" s="951"/>
      <c r="W1" s="951"/>
      <c r="X1" s="951"/>
      <c r="Y1" s="951"/>
      <c r="Z1" s="951"/>
      <c r="AA1" s="951"/>
      <c r="AB1" s="951"/>
      <c r="AC1" s="951"/>
      <c r="AD1" s="951"/>
      <c r="AE1" s="951"/>
      <c r="AF1" s="951"/>
      <c r="AG1" s="951"/>
      <c r="AH1" s="951"/>
      <c r="AI1" s="951"/>
      <c r="AJ1" s="951"/>
      <c r="AK1" s="951"/>
      <c r="AL1" s="273"/>
      <c r="AM1" s="273"/>
      <c r="AN1" s="273"/>
      <c r="AO1" s="273"/>
      <c r="AP1" s="274"/>
      <c r="AQ1" s="273"/>
      <c r="AR1" s="274"/>
      <c r="AS1" s="274"/>
      <c r="AT1" s="274"/>
      <c r="AU1" s="274"/>
      <c r="AV1" s="273"/>
      <c r="AW1" s="274"/>
      <c r="AX1" s="274"/>
      <c r="AY1" s="274"/>
      <c r="AZ1" s="274"/>
      <c r="BA1" s="273"/>
      <c r="BB1" s="274"/>
      <c r="BC1" s="274"/>
      <c r="BD1" s="274"/>
      <c r="BE1" s="274"/>
      <c r="BF1" s="273"/>
      <c r="BG1" s="274"/>
      <c r="BH1" s="274"/>
      <c r="BI1" s="274"/>
      <c r="BJ1" s="274"/>
      <c r="BK1" s="273"/>
      <c r="BL1" s="274"/>
      <c r="BM1" s="274"/>
      <c r="BN1" s="274"/>
      <c r="BO1" s="274"/>
      <c r="BP1" s="273"/>
      <c r="BQ1" s="273"/>
      <c r="BR1" s="273"/>
      <c r="BS1" s="273"/>
      <c r="BT1" s="274"/>
      <c r="BU1" s="274"/>
      <c r="BV1" s="274"/>
      <c r="BW1" s="274"/>
      <c r="BX1" s="274"/>
      <c r="BY1" s="274"/>
      <c r="BZ1" s="274"/>
      <c r="CA1" s="273"/>
      <c r="CB1" s="273"/>
      <c r="CC1" s="273"/>
      <c r="CD1" s="273"/>
      <c r="CE1" s="274"/>
      <c r="CF1" s="274"/>
      <c r="CG1" s="274"/>
      <c r="CH1" s="274"/>
      <c r="CI1" s="274"/>
      <c r="CJ1" s="274"/>
      <c r="CK1" s="274"/>
      <c r="CL1" s="274"/>
      <c r="CM1" s="274"/>
      <c r="CN1" s="274"/>
      <c r="CO1" s="274"/>
      <c r="CP1" s="274"/>
      <c r="CQ1" s="274"/>
      <c r="CR1" s="274"/>
      <c r="CS1" s="274"/>
      <c r="CT1" s="274"/>
      <c r="CU1" s="274"/>
      <c r="CV1" s="274"/>
      <c r="CW1" s="274"/>
      <c r="CX1" s="274"/>
      <c r="CY1" s="274"/>
      <c r="CZ1" s="274"/>
      <c r="DA1" s="274"/>
      <c r="DB1" s="274"/>
      <c r="DC1" s="274"/>
      <c r="DD1" s="274"/>
      <c r="DE1" s="274"/>
      <c r="DF1" s="274"/>
      <c r="DG1" s="274"/>
      <c r="DH1" s="274"/>
      <c r="DI1" s="274"/>
      <c r="DJ1" s="274"/>
      <c r="DK1" s="274"/>
      <c r="DL1" s="274"/>
      <c r="DM1" s="274"/>
      <c r="DN1" s="274"/>
      <c r="DO1" s="274"/>
      <c r="DP1" s="274"/>
      <c r="DQ1" s="274"/>
      <c r="DR1" s="274"/>
      <c r="DS1" s="274"/>
      <c r="DU1" s="273"/>
      <c r="DV1" s="273"/>
      <c r="DW1" s="273"/>
      <c r="DX1" s="274"/>
      <c r="DZ1" s="273"/>
      <c r="EA1" s="273"/>
      <c r="EB1" s="273"/>
      <c r="EC1" s="274"/>
      <c r="EE1" s="274"/>
      <c r="EF1" s="274"/>
      <c r="EG1" s="274"/>
      <c r="EH1" s="274"/>
      <c r="EJ1" s="274"/>
      <c r="EK1" s="274"/>
      <c r="EL1" s="274"/>
      <c r="EM1" s="274"/>
      <c r="EO1" s="274"/>
      <c r="EP1" s="274"/>
      <c r="EQ1" s="274"/>
      <c r="ER1" s="274"/>
      <c r="ET1" s="274"/>
      <c r="EU1" s="274"/>
      <c r="EV1" s="274"/>
      <c r="EW1" s="274"/>
      <c r="EY1" s="274"/>
      <c r="EZ1" s="274"/>
      <c r="FA1" s="274"/>
      <c r="FB1" s="274"/>
      <c r="FD1" s="274"/>
      <c r="FE1" s="274"/>
      <c r="FF1" s="274"/>
      <c r="FG1" s="274"/>
      <c r="FI1" s="274"/>
      <c r="FJ1" s="274"/>
      <c r="FK1" s="274"/>
      <c r="FL1" s="274"/>
      <c r="FN1" s="274"/>
      <c r="FO1" s="274"/>
      <c r="FP1" s="274"/>
      <c r="FQ1" s="274"/>
      <c r="FS1" s="274"/>
      <c r="FT1" s="274"/>
      <c r="FU1" s="274"/>
      <c r="FV1" s="274"/>
      <c r="FX1" s="274"/>
      <c r="FY1" s="274"/>
      <c r="FZ1" s="274"/>
      <c r="GA1" s="274"/>
      <c r="GC1" s="274"/>
      <c r="GD1" s="274"/>
      <c r="GE1" s="274"/>
      <c r="GF1" s="274"/>
      <c r="GH1" s="274"/>
      <c r="GI1" s="274"/>
      <c r="GJ1" s="274"/>
      <c r="GK1" s="274"/>
      <c r="GM1" s="274"/>
      <c r="GN1" s="274"/>
      <c r="GO1" s="274"/>
      <c r="GP1" s="274"/>
      <c r="GR1" s="274"/>
      <c r="GS1" s="274"/>
      <c r="GT1" s="274"/>
      <c r="GU1" s="274"/>
      <c r="GW1" s="274"/>
      <c r="GX1" s="274"/>
      <c r="GY1" s="274"/>
      <c r="GZ1" s="274"/>
      <c r="HA1" s="276"/>
      <c r="HB1" s="276"/>
      <c r="HC1" s="276"/>
      <c r="HD1" s="276"/>
      <c r="HE1" s="276"/>
      <c r="HF1" s="276"/>
      <c r="HG1" s="276"/>
    </row>
    <row r="2" spans="1:310" ht="36" customHeight="1" thickBot="1">
      <c r="A2" s="952" t="s">
        <v>1173</v>
      </c>
      <c r="B2" s="1013" t="s">
        <v>751</v>
      </c>
      <c r="C2" s="1013"/>
      <c r="D2" s="1013"/>
      <c r="E2" s="1013"/>
      <c r="F2" s="1013"/>
      <c r="G2" s="1013"/>
      <c r="H2" s="1013"/>
      <c r="I2" s="1013"/>
      <c r="J2" s="1013"/>
      <c r="K2" s="1013"/>
      <c r="L2" s="1013"/>
      <c r="M2" s="1013"/>
      <c r="N2" s="1013"/>
      <c r="O2" s="1014"/>
      <c r="P2" s="1015" t="s">
        <v>752</v>
      </c>
      <c r="Q2" s="1016"/>
      <c r="R2" s="1016"/>
      <c r="S2" s="1017"/>
      <c r="T2" s="1018" t="s">
        <v>753</v>
      </c>
      <c r="U2" s="1018"/>
      <c r="V2" s="1018"/>
      <c r="W2" s="1018"/>
      <c r="X2" s="1018"/>
      <c r="Y2" s="1018"/>
      <c r="Z2" s="1018"/>
      <c r="AA2" s="1018"/>
      <c r="AB2" s="1020" t="s">
        <v>754</v>
      </c>
      <c r="AC2" s="1020"/>
      <c r="AD2" s="1020"/>
      <c r="AE2" s="1020"/>
      <c r="AF2" s="1020"/>
      <c r="AG2" s="1020"/>
      <c r="AH2" s="1020"/>
      <c r="AI2" s="1021"/>
      <c r="AJ2" s="960" t="s">
        <v>1236</v>
      </c>
      <c r="AK2" s="961"/>
      <c r="AL2" s="1022" t="s">
        <v>751</v>
      </c>
      <c r="AM2" s="1022"/>
      <c r="AN2" s="1022"/>
      <c r="AO2" s="1022"/>
      <c r="AP2" s="1022"/>
      <c r="AQ2" s="1022"/>
      <c r="AR2" s="1022"/>
      <c r="AS2" s="1022"/>
      <c r="AT2" s="1022"/>
      <c r="AU2" s="1022"/>
      <c r="AV2" s="1022"/>
      <c r="AW2" s="1022"/>
      <c r="AX2" s="1022"/>
      <c r="AY2" s="1022"/>
      <c r="AZ2" s="1022"/>
      <c r="BA2" s="1022"/>
      <c r="BB2" s="1022"/>
      <c r="BC2" s="1022"/>
      <c r="BD2" s="1022"/>
      <c r="BE2" s="1022"/>
      <c r="BF2" s="1022"/>
      <c r="BG2" s="1022"/>
      <c r="BH2" s="1022"/>
      <c r="BI2" s="1022"/>
      <c r="BJ2" s="1022"/>
      <c r="BK2" s="1022"/>
      <c r="BL2" s="1022"/>
      <c r="BM2" s="1022"/>
      <c r="BN2" s="1022"/>
      <c r="BO2" s="1022"/>
      <c r="BP2" s="1022"/>
      <c r="BQ2" s="1022"/>
      <c r="BR2" s="1022"/>
      <c r="BS2" s="1022"/>
      <c r="BT2" s="1022"/>
      <c r="BU2" s="1022"/>
      <c r="BV2" s="1023"/>
      <c r="BW2" s="1023"/>
      <c r="BX2" s="1023"/>
      <c r="BY2" s="1023"/>
      <c r="BZ2" s="1023"/>
      <c r="CA2" s="1022"/>
      <c r="CB2" s="1022"/>
      <c r="CC2" s="1022"/>
      <c r="CD2" s="1022"/>
      <c r="CE2" s="1022"/>
      <c r="CF2" s="1022"/>
      <c r="CG2" s="1022"/>
      <c r="CH2" s="1022"/>
      <c r="CI2" s="1022"/>
      <c r="CJ2" s="1022"/>
      <c r="CK2" s="1022"/>
      <c r="CL2" s="1022"/>
      <c r="CM2" s="1022"/>
      <c r="CN2" s="1022"/>
      <c r="CO2" s="1022"/>
      <c r="CP2" s="1022"/>
      <c r="CQ2" s="1022"/>
      <c r="CR2" s="1022"/>
      <c r="CS2" s="1022"/>
      <c r="CT2" s="1022"/>
      <c r="CU2" s="1022"/>
      <c r="CV2" s="1022"/>
      <c r="CW2" s="1022"/>
      <c r="CX2" s="1022"/>
      <c r="CY2" s="1024"/>
      <c r="CZ2" s="1042" t="s">
        <v>752</v>
      </c>
      <c r="DA2" s="1043"/>
      <c r="DB2" s="1043"/>
      <c r="DC2" s="1043"/>
      <c r="DD2" s="1043"/>
      <c r="DE2" s="1043"/>
      <c r="DF2" s="1043"/>
      <c r="DG2" s="1043"/>
      <c r="DH2" s="1043"/>
      <c r="DI2" s="1043"/>
      <c r="DJ2" s="1043"/>
      <c r="DK2" s="1043"/>
      <c r="DL2" s="1043"/>
      <c r="DM2" s="1043"/>
      <c r="DN2" s="1043"/>
      <c r="DO2" s="1043"/>
      <c r="DP2" s="1043"/>
      <c r="DQ2" s="1043"/>
      <c r="DR2" s="1043"/>
      <c r="DS2" s="1044"/>
      <c r="DU2" s="273"/>
      <c r="DV2" s="273"/>
      <c r="DW2" s="273"/>
      <c r="DX2" s="274"/>
      <c r="DZ2" s="273"/>
      <c r="EA2" s="273"/>
      <c r="EB2" s="273"/>
      <c r="EC2" s="274"/>
      <c r="EE2" s="274"/>
      <c r="EF2" s="274"/>
      <c r="EG2" s="274"/>
      <c r="EH2" s="274"/>
      <c r="EJ2" s="274"/>
      <c r="EK2" s="274"/>
      <c r="EL2" s="274"/>
      <c r="EM2" s="274"/>
      <c r="EO2" s="274"/>
      <c r="EP2" s="274"/>
      <c r="EQ2" s="274"/>
      <c r="ER2" s="274"/>
      <c r="ET2" s="274"/>
      <c r="EU2" s="274"/>
      <c r="EV2" s="274"/>
      <c r="EW2" s="274"/>
      <c r="EY2" s="274"/>
      <c r="EZ2" s="274"/>
      <c r="FA2" s="274"/>
      <c r="FB2" s="274"/>
      <c r="FD2" s="274"/>
      <c r="FE2" s="274"/>
      <c r="FF2" s="274"/>
      <c r="FG2" s="274"/>
      <c r="FI2" s="274"/>
      <c r="FJ2" s="274"/>
      <c r="FK2" s="274"/>
      <c r="FL2" s="274"/>
      <c r="FN2" s="274"/>
      <c r="FO2" s="274"/>
      <c r="FP2" s="274"/>
      <c r="FQ2" s="274"/>
      <c r="FS2" s="274"/>
      <c r="FT2" s="274"/>
      <c r="FU2" s="274"/>
      <c r="FV2" s="274"/>
      <c r="FX2" s="274"/>
      <c r="FY2" s="274"/>
      <c r="FZ2" s="274"/>
      <c r="GA2" s="274"/>
      <c r="GC2" s="274"/>
      <c r="GD2" s="274"/>
      <c r="GE2" s="274"/>
      <c r="GF2" s="274"/>
      <c r="GH2" s="274"/>
      <c r="GI2" s="274"/>
      <c r="GJ2" s="274"/>
      <c r="GK2" s="274"/>
      <c r="GM2" s="274"/>
      <c r="GN2" s="274"/>
      <c r="GO2" s="274"/>
      <c r="GP2" s="274"/>
      <c r="GR2" s="274"/>
      <c r="GS2" s="274"/>
      <c r="GT2" s="274"/>
      <c r="GU2" s="274"/>
      <c r="GW2" s="274"/>
      <c r="GX2" s="274"/>
      <c r="GY2" s="274"/>
      <c r="GZ2" s="274"/>
      <c r="HA2" s="276"/>
      <c r="HB2" s="276"/>
      <c r="HC2" s="276"/>
      <c r="HD2" s="276"/>
      <c r="HE2" s="276"/>
      <c r="HF2" s="276"/>
      <c r="HG2" s="276"/>
      <c r="HJ2" s="682">
        <v>2020</v>
      </c>
      <c r="HN2" s="682">
        <v>2021</v>
      </c>
      <c r="HO2" s="682">
        <v>2022</v>
      </c>
    </row>
    <row r="3" spans="1:310" s="282" customFormat="1" ht="88.5" customHeight="1" thickBot="1">
      <c r="A3" s="953"/>
      <c r="B3" s="1013" t="s">
        <v>755</v>
      </c>
      <c r="C3" s="1013"/>
      <c r="D3" s="1013"/>
      <c r="E3" s="1013"/>
      <c r="F3" s="1013"/>
      <c r="G3" s="1013"/>
      <c r="H3" s="1013"/>
      <c r="I3" s="1014"/>
      <c r="J3" s="277" t="s">
        <v>756</v>
      </c>
      <c r="K3" s="277" t="s">
        <v>757</v>
      </c>
      <c r="L3" s="278" t="s">
        <v>758</v>
      </c>
      <c r="M3" s="1051" t="s">
        <v>759</v>
      </c>
      <c r="N3" s="1052"/>
      <c r="O3" s="1053"/>
      <c r="P3" s="279" t="s">
        <v>760</v>
      </c>
      <c r="Q3" s="280" t="s">
        <v>761</v>
      </c>
      <c r="R3" s="1054" t="s">
        <v>762</v>
      </c>
      <c r="S3" s="1055"/>
      <c r="T3" s="1019"/>
      <c r="U3" s="1019"/>
      <c r="V3" s="1019"/>
      <c r="W3" s="1019"/>
      <c r="X3" s="1019"/>
      <c r="Y3" s="1019"/>
      <c r="Z3" s="1019"/>
      <c r="AA3" s="1019"/>
      <c r="AB3" s="1020"/>
      <c r="AC3" s="1020"/>
      <c r="AD3" s="1020"/>
      <c r="AE3" s="1020"/>
      <c r="AF3" s="1020"/>
      <c r="AG3" s="1020"/>
      <c r="AH3" s="1020"/>
      <c r="AI3" s="1021"/>
      <c r="AJ3" s="962"/>
      <c r="AK3" s="963"/>
      <c r="AL3" s="1056" t="s">
        <v>763</v>
      </c>
      <c r="AM3" s="1056"/>
      <c r="AN3" s="1056"/>
      <c r="AO3" s="1056"/>
      <c r="AP3" s="1056"/>
      <c r="AQ3" s="1056"/>
      <c r="AR3" s="1056"/>
      <c r="AS3" s="1056"/>
      <c r="AT3" s="1056"/>
      <c r="AU3" s="1056"/>
      <c r="AV3" s="1056"/>
      <c r="AW3" s="1056"/>
      <c r="AX3" s="1056"/>
      <c r="AY3" s="1056"/>
      <c r="AZ3" s="1056"/>
      <c r="BA3" s="1056"/>
      <c r="BB3" s="1056"/>
      <c r="BC3" s="1056"/>
      <c r="BD3" s="1056"/>
      <c r="BE3" s="1056"/>
      <c r="BF3" s="1056"/>
      <c r="BG3" s="1056"/>
      <c r="BH3" s="1056"/>
      <c r="BI3" s="1056"/>
      <c r="BJ3" s="1056"/>
      <c r="BK3" s="1056"/>
      <c r="BL3" s="1056"/>
      <c r="BM3" s="1056"/>
      <c r="BN3" s="1056"/>
      <c r="BO3" s="1056"/>
      <c r="BP3" s="1056"/>
      <c r="BQ3" s="1056"/>
      <c r="BR3" s="1056"/>
      <c r="BS3" s="1056"/>
      <c r="BT3" s="1057"/>
      <c r="BU3" s="553"/>
      <c r="BV3" s="1058" t="s">
        <v>764</v>
      </c>
      <c r="BW3" s="1059"/>
      <c r="BX3" s="1059"/>
      <c r="BY3" s="1059"/>
      <c r="BZ3" s="1060"/>
      <c r="CA3" s="1045" t="s">
        <v>765</v>
      </c>
      <c r="CB3" s="1045"/>
      <c r="CC3" s="1045"/>
      <c r="CD3" s="1045"/>
      <c r="CE3" s="1046"/>
      <c r="CF3" s="1047" t="s">
        <v>766</v>
      </c>
      <c r="CG3" s="1045"/>
      <c r="CH3" s="1045"/>
      <c r="CI3" s="1045"/>
      <c r="CJ3" s="1046"/>
      <c r="CK3" s="1048" t="s">
        <v>759</v>
      </c>
      <c r="CL3" s="1049"/>
      <c r="CM3" s="1049"/>
      <c r="CN3" s="1049"/>
      <c r="CO3" s="1049"/>
      <c r="CP3" s="1049"/>
      <c r="CQ3" s="1049"/>
      <c r="CR3" s="1049"/>
      <c r="CS3" s="1049"/>
      <c r="CT3" s="1049"/>
      <c r="CU3" s="1049"/>
      <c r="CV3" s="1049"/>
      <c r="CW3" s="1049"/>
      <c r="CX3" s="1049"/>
      <c r="CY3" s="1050"/>
      <c r="CZ3" s="1039" t="s">
        <v>760</v>
      </c>
      <c r="DA3" s="1040"/>
      <c r="DB3" s="1040"/>
      <c r="DC3" s="1040"/>
      <c r="DD3" s="1041"/>
      <c r="DE3" s="1039" t="s">
        <v>761</v>
      </c>
      <c r="DF3" s="1040"/>
      <c r="DG3" s="1040"/>
      <c r="DH3" s="1040"/>
      <c r="DI3" s="1041"/>
      <c r="DJ3" s="1039" t="s">
        <v>767</v>
      </c>
      <c r="DK3" s="1040"/>
      <c r="DL3" s="1040"/>
      <c r="DM3" s="1040"/>
      <c r="DN3" s="1040"/>
      <c r="DO3" s="1040"/>
      <c r="DP3" s="1040"/>
      <c r="DQ3" s="1040"/>
      <c r="DR3" s="1040"/>
      <c r="DS3" s="1041"/>
      <c r="DT3" s="983" t="s">
        <v>753</v>
      </c>
      <c r="DU3" s="984"/>
      <c r="DV3" s="984"/>
      <c r="DW3" s="984"/>
      <c r="DX3" s="984"/>
      <c r="DY3" s="984"/>
      <c r="DZ3" s="984"/>
      <c r="EA3" s="984"/>
      <c r="EB3" s="984"/>
      <c r="EC3" s="984"/>
      <c r="ED3" s="984"/>
      <c r="EE3" s="984"/>
      <c r="EF3" s="984"/>
      <c r="EG3" s="984"/>
      <c r="EH3" s="984"/>
      <c r="EI3" s="984"/>
      <c r="EJ3" s="984"/>
      <c r="EK3" s="984"/>
      <c r="EL3" s="984"/>
      <c r="EM3" s="984"/>
      <c r="EN3" s="984"/>
      <c r="EO3" s="984"/>
      <c r="EP3" s="984"/>
      <c r="EQ3" s="984"/>
      <c r="ER3" s="984"/>
      <c r="ES3" s="984"/>
      <c r="ET3" s="984"/>
      <c r="EU3" s="984"/>
      <c r="EV3" s="984"/>
      <c r="EW3" s="984"/>
      <c r="EX3" s="984"/>
      <c r="EY3" s="984"/>
      <c r="EZ3" s="984"/>
      <c r="FA3" s="984"/>
      <c r="FB3" s="984"/>
      <c r="FC3" s="984"/>
      <c r="FD3" s="984"/>
      <c r="FE3" s="984"/>
      <c r="FF3" s="984"/>
      <c r="FG3" s="985"/>
      <c r="FH3" s="986" t="s">
        <v>754</v>
      </c>
      <c r="FI3" s="987"/>
      <c r="FJ3" s="987"/>
      <c r="FK3" s="987"/>
      <c r="FL3" s="987"/>
      <c r="FM3" s="987"/>
      <c r="FN3" s="987"/>
      <c r="FO3" s="987"/>
      <c r="FP3" s="987"/>
      <c r="FQ3" s="987"/>
      <c r="FR3" s="987"/>
      <c r="FS3" s="987"/>
      <c r="FT3" s="987"/>
      <c r="FU3" s="987"/>
      <c r="FV3" s="987"/>
      <c r="FW3" s="987"/>
      <c r="FX3" s="987"/>
      <c r="FY3" s="987"/>
      <c r="FZ3" s="987"/>
      <c r="GA3" s="987"/>
      <c r="GB3" s="987"/>
      <c r="GC3" s="987"/>
      <c r="GD3" s="987"/>
      <c r="GE3" s="987"/>
      <c r="GF3" s="987"/>
      <c r="GG3" s="987"/>
      <c r="GH3" s="987"/>
      <c r="GI3" s="987"/>
      <c r="GJ3" s="987"/>
      <c r="GK3" s="987"/>
      <c r="GL3" s="987"/>
      <c r="GM3" s="987"/>
      <c r="GN3" s="987"/>
      <c r="GO3" s="987"/>
      <c r="GP3" s="987"/>
      <c r="GQ3" s="987"/>
      <c r="GR3" s="987"/>
      <c r="GS3" s="988"/>
      <c r="GT3" s="988"/>
      <c r="GU3" s="988"/>
      <c r="GV3" s="989" t="s">
        <v>768</v>
      </c>
      <c r="GW3" s="989"/>
      <c r="GX3" s="989"/>
      <c r="GY3" s="989"/>
      <c r="GZ3" s="989"/>
      <c r="HA3" s="990" t="s">
        <v>1220</v>
      </c>
      <c r="HB3" s="1032" t="s">
        <v>1221</v>
      </c>
      <c r="HC3" s="989" t="s">
        <v>1222</v>
      </c>
      <c r="HD3" s="989"/>
      <c r="HE3" s="989"/>
      <c r="HF3" s="989"/>
      <c r="HG3" s="989"/>
      <c r="HH3" s="1035" t="s">
        <v>1223</v>
      </c>
      <c r="HI3" s="1036" t="s">
        <v>769</v>
      </c>
      <c r="HJ3" s="1025" t="s">
        <v>1224</v>
      </c>
      <c r="HK3" s="1025" t="s">
        <v>770</v>
      </c>
      <c r="HL3" s="683"/>
      <c r="HM3" s="683"/>
      <c r="HN3" s="1025" t="s">
        <v>1224</v>
      </c>
      <c r="HO3" s="1025" t="s">
        <v>1224</v>
      </c>
      <c r="HP3" s="281"/>
      <c r="HQ3" s="281"/>
      <c r="HR3" s="281"/>
      <c r="HS3" s="281"/>
      <c r="HT3" s="281"/>
      <c r="HU3" s="281"/>
      <c r="HV3" s="281"/>
      <c r="HW3" s="281"/>
      <c r="HX3" s="281"/>
      <c r="HY3" s="281"/>
      <c r="HZ3" s="281"/>
      <c r="IA3" s="281"/>
      <c r="IB3" s="281"/>
      <c r="IC3" s="281"/>
      <c r="ID3" s="281"/>
      <c r="IE3" s="281"/>
      <c r="IF3" s="281"/>
      <c r="IG3" s="281"/>
      <c r="IH3" s="281"/>
      <c r="II3" s="281"/>
      <c r="IJ3" s="281"/>
      <c r="IK3" s="281"/>
      <c r="IL3" s="281"/>
      <c r="IM3" s="281"/>
      <c r="IN3" s="281"/>
      <c r="IO3" s="281"/>
      <c r="IP3" s="281"/>
      <c r="IQ3" s="281"/>
      <c r="IR3" s="281"/>
      <c r="IS3" s="281"/>
      <c r="IT3" s="281"/>
      <c r="IU3" s="281"/>
      <c r="IV3" s="281"/>
      <c r="IW3" s="281"/>
      <c r="IX3" s="281"/>
      <c r="IY3" s="281"/>
      <c r="IZ3" s="281"/>
      <c r="JA3" s="281"/>
      <c r="JB3" s="281"/>
      <c r="JC3" s="281"/>
      <c r="JD3" s="281"/>
      <c r="JE3" s="281"/>
      <c r="JF3" s="281"/>
      <c r="JG3" s="281"/>
      <c r="JH3" s="281"/>
      <c r="JI3" s="281"/>
      <c r="JJ3" s="281"/>
      <c r="JK3" s="281"/>
      <c r="JL3" s="281"/>
      <c r="JM3" s="281"/>
      <c r="JN3" s="281"/>
      <c r="JO3" s="281"/>
      <c r="JP3" s="281"/>
      <c r="JQ3" s="281"/>
      <c r="JR3" s="281"/>
      <c r="JS3" s="281"/>
      <c r="JT3" s="281"/>
      <c r="JU3" s="281"/>
      <c r="JV3" s="281"/>
      <c r="JW3" s="281"/>
      <c r="JX3" s="281"/>
      <c r="JY3" s="281"/>
      <c r="JZ3" s="281"/>
      <c r="KA3" s="281"/>
      <c r="KB3" s="281"/>
      <c r="KC3" s="281"/>
      <c r="KD3" s="281"/>
      <c r="KE3" s="281"/>
      <c r="KF3" s="281"/>
      <c r="KG3" s="281"/>
      <c r="KH3" s="281"/>
      <c r="KI3" s="281"/>
      <c r="KJ3" s="281"/>
      <c r="KK3" s="281"/>
      <c r="KL3" s="281"/>
      <c r="KM3" s="281"/>
      <c r="KN3" s="281"/>
      <c r="KO3" s="281"/>
      <c r="KP3" s="281"/>
      <c r="KQ3" s="281"/>
      <c r="KR3" s="281"/>
      <c r="KS3" s="281"/>
      <c r="KT3" s="281"/>
      <c r="KU3" s="281"/>
      <c r="KV3" s="281"/>
      <c r="KW3" s="281"/>
      <c r="KX3" s="281"/>
    </row>
    <row r="4" spans="1:310" s="282" customFormat="1" ht="42" customHeight="1" thickBot="1">
      <c r="A4" s="953"/>
      <c r="B4" s="1013" t="s">
        <v>771</v>
      </c>
      <c r="C4" s="1013"/>
      <c r="D4" s="1013"/>
      <c r="E4" s="1014"/>
      <c r="F4" s="1026" t="s">
        <v>772</v>
      </c>
      <c r="G4" s="1013"/>
      <c r="H4" s="1013"/>
      <c r="I4" s="1014"/>
      <c r="J4" s="551" t="s">
        <v>771</v>
      </c>
      <c r="K4" s="283" t="s">
        <v>772</v>
      </c>
      <c r="L4" s="684" t="s">
        <v>772</v>
      </c>
      <c r="M4" s="284" t="s">
        <v>771</v>
      </c>
      <c r="N4" s="1027" t="s">
        <v>772</v>
      </c>
      <c r="O4" s="1028"/>
      <c r="P4" s="685" t="s">
        <v>772</v>
      </c>
      <c r="Q4" s="685" t="s">
        <v>772</v>
      </c>
      <c r="R4" s="285" t="s">
        <v>771</v>
      </c>
      <c r="S4" s="685" t="s">
        <v>772</v>
      </c>
      <c r="T4" s="1029" t="s">
        <v>771</v>
      </c>
      <c r="U4" s="1029"/>
      <c r="V4" s="1029"/>
      <c r="W4" s="1029"/>
      <c r="X4" s="1029" t="s">
        <v>772</v>
      </c>
      <c r="Y4" s="1029"/>
      <c r="Z4" s="1029"/>
      <c r="AA4" s="1029"/>
      <c r="AB4" s="1020" t="s">
        <v>771</v>
      </c>
      <c r="AC4" s="1020"/>
      <c r="AD4" s="1020"/>
      <c r="AE4" s="1020"/>
      <c r="AF4" s="1020" t="s">
        <v>772</v>
      </c>
      <c r="AG4" s="1020"/>
      <c r="AH4" s="1020"/>
      <c r="AI4" s="1020"/>
      <c r="AJ4" s="552" t="s">
        <v>1237</v>
      </c>
      <c r="AK4" s="552" t="s">
        <v>1238</v>
      </c>
      <c r="AL4" s="1030" t="s">
        <v>771</v>
      </c>
      <c r="AM4" s="1030"/>
      <c r="AN4" s="1030"/>
      <c r="AO4" s="1030"/>
      <c r="AP4" s="1030"/>
      <c r="AQ4" s="1030"/>
      <c r="AR4" s="1030"/>
      <c r="AS4" s="1030"/>
      <c r="AT4" s="1030"/>
      <c r="AU4" s="1030"/>
      <c r="AV4" s="1030"/>
      <c r="AW4" s="1030"/>
      <c r="AX4" s="1030"/>
      <c r="AY4" s="1030"/>
      <c r="AZ4" s="1031"/>
      <c r="BA4" s="286"/>
      <c r="BB4" s="286"/>
      <c r="BC4" s="286"/>
      <c r="BD4" s="286"/>
      <c r="BE4" s="287"/>
      <c r="BF4" s="1010" t="s">
        <v>772</v>
      </c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2"/>
      <c r="BU4" s="288"/>
      <c r="BV4" s="1002" t="s">
        <v>771</v>
      </c>
      <c r="BW4" s="1002"/>
      <c r="BX4" s="1002"/>
      <c r="BY4" s="1002"/>
      <c r="BZ4" s="1003"/>
      <c r="CA4" s="1001" t="s">
        <v>772</v>
      </c>
      <c r="CB4" s="1002"/>
      <c r="CC4" s="1002"/>
      <c r="CD4" s="1002"/>
      <c r="CE4" s="1003"/>
      <c r="CF4" s="1001" t="s">
        <v>772</v>
      </c>
      <c r="CG4" s="1002"/>
      <c r="CH4" s="1002"/>
      <c r="CI4" s="1002"/>
      <c r="CJ4" s="1003"/>
      <c r="CK4" s="991" t="s">
        <v>771</v>
      </c>
      <c r="CL4" s="992"/>
      <c r="CM4" s="992"/>
      <c r="CN4" s="992"/>
      <c r="CO4" s="993"/>
      <c r="CP4" s="1004" t="s">
        <v>772</v>
      </c>
      <c r="CQ4" s="1005"/>
      <c r="CR4" s="1005"/>
      <c r="CS4" s="1005"/>
      <c r="CT4" s="1005"/>
      <c r="CU4" s="1005"/>
      <c r="CV4" s="1005"/>
      <c r="CW4" s="1005"/>
      <c r="CX4" s="1005"/>
      <c r="CY4" s="1006"/>
      <c r="CZ4" s="994" t="s">
        <v>772</v>
      </c>
      <c r="DA4" s="995"/>
      <c r="DB4" s="995"/>
      <c r="DC4" s="995"/>
      <c r="DD4" s="995"/>
      <c r="DE4" s="994" t="s">
        <v>772</v>
      </c>
      <c r="DF4" s="995"/>
      <c r="DG4" s="995"/>
      <c r="DH4" s="995"/>
      <c r="DI4" s="995"/>
      <c r="DJ4" s="991" t="s">
        <v>771</v>
      </c>
      <c r="DK4" s="992"/>
      <c r="DL4" s="992"/>
      <c r="DM4" s="992"/>
      <c r="DN4" s="993"/>
      <c r="DO4" s="994" t="s">
        <v>772</v>
      </c>
      <c r="DP4" s="995"/>
      <c r="DQ4" s="995"/>
      <c r="DR4" s="995"/>
      <c r="DS4" s="996"/>
      <c r="DT4" s="1007" t="s">
        <v>771</v>
      </c>
      <c r="DU4" s="1008"/>
      <c r="DV4" s="1008"/>
      <c r="DW4" s="1008"/>
      <c r="DX4" s="1008"/>
      <c r="DY4" s="1008"/>
      <c r="DZ4" s="1008"/>
      <c r="EA4" s="1008"/>
      <c r="EB4" s="1008"/>
      <c r="EC4" s="1008"/>
      <c r="ED4" s="1008"/>
      <c r="EE4" s="1008"/>
      <c r="EF4" s="1008"/>
      <c r="EG4" s="1008"/>
      <c r="EH4" s="1008"/>
      <c r="EI4" s="1008"/>
      <c r="EJ4" s="1008"/>
      <c r="EK4" s="1008"/>
      <c r="EL4" s="1008"/>
      <c r="EM4" s="1009"/>
      <c r="EN4" s="994" t="s">
        <v>772</v>
      </c>
      <c r="EO4" s="995"/>
      <c r="EP4" s="995"/>
      <c r="EQ4" s="995"/>
      <c r="ER4" s="995"/>
      <c r="ES4" s="995"/>
      <c r="ET4" s="995"/>
      <c r="EU4" s="995"/>
      <c r="EV4" s="995"/>
      <c r="EW4" s="995"/>
      <c r="EX4" s="995"/>
      <c r="EY4" s="995"/>
      <c r="EZ4" s="995"/>
      <c r="FA4" s="995"/>
      <c r="FB4" s="995"/>
      <c r="FC4" s="995"/>
      <c r="FD4" s="995"/>
      <c r="FE4" s="995"/>
      <c r="FF4" s="995"/>
      <c r="FG4" s="996"/>
      <c r="FH4" s="997" t="s">
        <v>771</v>
      </c>
      <c r="FI4" s="997"/>
      <c r="FJ4" s="997"/>
      <c r="FK4" s="997"/>
      <c r="FL4" s="997"/>
      <c r="FM4" s="997"/>
      <c r="FN4" s="997"/>
      <c r="FO4" s="997"/>
      <c r="FP4" s="997"/>
      <c r="FQ4" s="997"/>
      <c r="FR4" s="997"/>
      <c r="FS4" s="997"/>
      <c r="FT4" s="997"/>
      <c r="FU4" s="997"/>
      <c r="FV4" s="997"/>
      <c r="FW4" s="997"/>
      <c r="FX4" s="997"/>
      <c r="FY4" s="997"/>
      <c r="FZ4" s="997"/>
      <c r="GA4" s="998"/>
      <c r="GB4" s="999" t="s">
        <v>772</v>
      </c>
      <c r="GC4" s="1000"/>
      <c r="GD4" s="1000"/>
      <c r="GE4" s="1000"/>
      <c r="GF4" s="1000"/>
      <c r="GG4" s="1000"/>
      <c r="GH4" s="1000"/>
      <c r="GI4" s="1000"/>
      <c r="GJ4" s="1000"/>
      <c r="GK4" s="1000"/>
      <c r="GL4" s="1000"/>
      <c r="GM4" s="1000"/>
      <c r="GN4" s="1000"/>
      <c r="GO4" s="1000"/>
      <c r="GP4" s="1000"/>
      <c r="GQ4" s="1000"/>
      <c r="GR4" s="1000"/>
      <c r="GS4" s="1000"/>
      <c r="GT4" s="1000"/>
      <c r="GU4" s="1000"/>
      <c r="GV4" s="989"/>
      <c r="GW4" s="989"/>
      <c r="GX4" s="989"/>
      <c r="GY4" s="989"/>
      <c r="GZ4" s="989"/>
      <c r="HA4" s="990"/>
      <c r="HB4" s="1033"/>
      <c r="HC4" s="989"/>
      <c r="HD4" s="989"/>
      <c r="HE4" s="989"/>
      <c r="HF4" s="989"/>
      <c r="HG4" s="989"/>
      <c r="HH4" s="1035"/>
      <c r="HI4" s="1037"/>
      <c r="HJ4" s="1025"/>
      <c r="HK4" s="1025"/>
      <c r="HL4" s="683"/>
      <c r="HM4" s="683"/>
      <c r="HN4" s="1025"/>
      <c r="HO4" s="1025"/>
      <c r="HP4" s="281"/>
      <c r="HQ4" s="281"/>
      <c r="HR4" s="281"/>
      <c r="HS4" s="281"/>
      <c r="HT4" s="281"/>
      <c r="HU4" s="281"/>
      <c r="HV4" s="281"/>
      <c r="HW4" s="281"/>
      <c r="HX4" s="281"/>
      <c r="HY4" s="281"/>
      <c r="HZ4" s="281"/>
      <c r="IA4" s="281"/>
      <c r="IB4" s="281"/>
      <c r="IC4" s="281"/>
      <c r="ID4" s="281"/>
      <c r="IE4" s="281"/>
      <c r="IF4" s="281"/>
      <c r="IG4" s="281"/>
      <c r="IH4" s="281"/>
      <c r="II4" s="281"/>
      <c r="IJ4" s="281"/>
      <c r="IK4" s="281"/>
      <c r="IL4" s="281"/>
      <c r="IM4" s="281"/>
      <c r="IN4" s="281"/>
      <c r="IO4" s="281"/>
      <c r="IP4" s="281"/>
      <c r="IQ4" s="281"/>
      <c r="IR4" s="281"/>
      <c r="IS4" s="281"/>
      <c r="IT4" s="281"/>
      <c r="IU4" s="281"/>
      <c r="IV4" s="281"/>
      <c r="IW4" s="281"/>
      <c r="IX4" s="281"/>
      <c r="IY4" s="281"/>
      <c r="IZ4" s="281"/>
      <c r="JA4" s="281"/>
      <c r="JB4" s="281"/>
      <c r="JC4" s="281"/>
      <c r="JD4" s="281"/>
      <c r="JE4" s="281"/>
      <c r="JF4" s="281"/>
      <c r="JG4" s="281"/>
      <c r="JH4" s="281"/>
      <c r="JI4" s="281"/>
      <c r="JJ4" s="281"/>
      <c r="JK4" s="281"/>
      <c r="JL4" s="281"/>
      <c r="JM4" s="281"/>
      <c r="JN4" s="281"/>
      <c r="JO4" s="281"/>
      <c r="JP4" s="281"/>
      <c r="JQ4" s="281"/>
      <c r="JR4" s="281"/>
      <c r="JS4" s="281"/>
      <c r="JT4" s="281"/>
      <c r="JU4" s="281"/>
      <c r="JV4" s="281"/>
      <c r="JW4" s="281"/>
      <c r="JX4" s="281"/>
      <c r="JY4" s="281"/>
      <c r="JZ4" s="281"/>
      <c r="KA4" s="281"/>
      <c r="KB4" s="281"/>
      <c r="KC4" s="281"/>
      <c r="KD4" s="281"/>
      <c r="KE4" s="281"/>
      <c r="KF4" s="281"/>
      <c r="KG4" s="281"/>
      <c r="KH4" s="281"/>
      <c r="KI4" s="281"/>
      <c r="KJ4" s="281"/>
      <c r="KK4" s="281"/>
      <c r="KL4" s="281"/>
      <c r="KM4" s="281"/>
      <c r="KN4" s="281"/>
      <c r="KO4" s="281"/>
      <c r="KP4" s="281"/>
      <c r="KQ4" s="281"/>
      <c r="KR4" s="281"/>
      <c r="KS4" s="281"/>
      <c r="KT4" s="281"/>
      <c r="KU4" s="281"/>
      <c r="KV4" s="281"/>
      <c r="KW4" s="281"/>
      <c r="KX4" s="281"/>
    </row>
    <row r="5" spans="1:310" s="282" customFormat="1" ht="25.5" customHeight="1">
      <c r="A5" s="954"/>
      <c r="B5" s="289" t="s">
        <v>773</v>
      </c>
      <c r="C5" s="290" t="s">
        <v>774</v>
      </c>
      <c r="D5" s="290" t="s">
        <v>775</v>
      </c>
      <c r="E5" s="290" t="s">
        <v>776</v>
      </c>
      <c r="F5" s="290" t="s">
        <v>773</v>
      </c>
      <c r="G5" s="290" t="s">
        <v>774</v>
      </c>
      <c r="H5" s="290" t="s">
        <v>775</v>
      </c>
      <c r="I5" s="290" t="s">
        <v>776</v>
      </c>
      <c r="J5" s="290" t="s">
        <v>775</v>
      </c>
      <c r="K5" s="290" t="s">
        <v>775</v>
      </c>
      <c r="L5" s="284" t="s">
        <v>775</v>
      </c>
      <c r="M5" s="284" t="s">
        <v>775</v>
      </c>
      <c r="N5" s="284" t="s">
        <v>774</v>
      </c>
      <c r="O5" s="284" t="s">
        <v>775</v>
      </c>
      <c r="P5" s="291" t="s">
        <v>775</v>
      </c>
      <c r="Q5" s="292" t="s">
        <v>775</v>
      </c>
      <c r="R5" s="292" t="s">
        <v>775</v>
      </c>
      <c r="S5" s="292" t="s">
        <v>775</v>
      </c>
      <c r="T5" s="293" t="s">
        <v>773</v>
      </c>
      <c r="U5" s="294" t="s">
        <v>774</v>
      </c>
      <c r="V5" s="294" t="s">
        <v>775</v>
      </c>
      <c r="W5" s="294" t="s">
        <v>776</v>
      </c>
      <c r="X5" s="294" t="s">
        <v>773</v>
      </c>
      <c r="Y5" s="294" t="s">
        <v>774</v>
      </c>
      <c r="Z5" s="294" t="s">
        <v>775</v>
      </c>
      <c r="AA5" s="295" t="s">
        <v>776</v>
      </c>
      <c r="AB5" s="296" t="s">
        <v>773</v>
      </c>
      <c r="AC5" s="552" t="s">
        <v>774</v>
      </c>
      <c r="AD5" s="552" t="s">
        <v>775</v>
      </c>
      <c r="AE5" s="552" t="s">
        <v>776</v>
      </c>
      <c r="AF5" s="552" t="s">
        <v>773</v>
      </c>
      <c r="AG5" s="552" t="s">
        <v>774</v>
      </c>
      <c r="AH5" s="552" t="s">
        <v>775</v>
      </c>
      <c r="AI5" s="686" t="s">
        <v>776</v>
      </c>
      <c r="AJ5" s="552"/>
      <c r="AK5" s="552"/>
      <c r="AL5" s="977" t="s">
        <v>773</v>
      </c>
      <c r="AM5" s="977"/>
      <c r="AN5" s="977"/>
      <c r="AO5" s="977"/>
      <c r="AP5" s="978"/>
      <c r="AQ5" s="976" t="s">
        <v>774</v>
      </c>
      <c r="AR5" s="977"/>
      <c r="AS5" s="977"/>
      <c r="AT5" s="977"/>
      <c r="AU5" s="978"/>
      <c r="AV5" s="976" t="s">
        <v>775</v>
      </c>
      <c r="AW5" s="977"/>
      <c r="AX5" s="977"/>
      <c r="AY5" s="977"/>
      <c r="AZ5" s="978"/>
      <c r="BA5" s="976" t="s">
        <v>776</v>
      </c>
      <c r="BB5" s="977"/>
      <c r="BC5" s="977"/>
      <c r="BD5" s="977"/>
      <c r="BE5" s="978"/>
      <c r="BF5" s="976" t="s">
        <v>773</v>
      </c>
      <c r="BG5" s="977"/>
      <c r="BH5" s="977"/>
      <c r="BI5" s="977"/>
      <c r="BJ5" s="978"/>
      <c r="BK5" s="976" t="s">
        <v>774</v>
      </c>
      <c r="BL5" s="977"/>
      <c r="BM5" s="977"/>
      <c r="BN5" s="977"/>
      <c r="BO5" s="978"/>
      <c r="BP5" s="976" t="s">
        <v>775</v>
      </c>
      <c r="BQ5" s="977"/>
      <c r="BR5" s="977"/>
      <c r="BS5" s="977"/>
      <c r="BT5" s="978"/>
      <c r="BU5" s="556"/>
      <c r="BV5" s="981" t="s">
        <v>775</v>
      </c>
      <c r="BW5" s="981"/>
      <c r="BX5" s="981"/>
      <c r="BY5" s="981"/>
      <c r="BZ5" s="982"/>
      <c r="CA5" s="976" t="s">
        <v>775</v>
      </c>
      <c r="CB5" s="977"/>
      <c r="CC5" s="977"/>
      <c r="CD5" s="977"/>
      <c r="CE5" s="979"/>
      <c r="CF5" s="976" t="s">
        <v>775</v>
      </c>
      <c r="CG5" s="977"/>
      <c r="CH5" s="977"/>
      <c r="CI5" s="977"/>
      <c r="CJ5" s="977"/>
      <c r="CK5" s="973" t="s">
        <v>775</v>
      </c>
      <c r="CL5" s="974"/>
      <c r="CM5" s="974"/>
      <c r="CN5" s="974"/>
      <c r="CO5" s="975"/>
      <c r="CP5" s="973" t="s">
        <v>774</v>
      </c>
      <c r="CQ5" s="974"/>
      <c r="CR5" s="974"/>
      <c r="CS5" s="974"/>
      <c r="CT5" s="975"/>
      <c r="CU5" s="973" t="s">
        <v>775</v>
      </c>
      <c r="CV5" s="974"/>
      <c r="CW5" s="974"/>
      <c r="CX5" s="974"/>
      <c r="CY5" s="975"/>
      <c r="CZ5" s="980" t="s">
        <v>775</v>
      </c>
      <c r="DA5" s="981"/>
      <c r="DB5" s="981"/>
      <c r="DC5" s="981"/>
      <c r="DD5" s="982"/>
      <c r="DE5" s="980" t="s">
        <v>775</v>
      </c>
      <c r="DF5" s="981"/>
      <c r="DG5" s="981"/>
      <c r="DH5" s="981"/>
      <c r="DI5" s="982"/>
      <c r="DJ5" s="976" t="s">
        <v>775</v>
      </c>
      <c r="DK5" s="977"/>
      <c r="DL5" s="977"/>
      <c r="DM5" s="977"/>
      <c r="DN5" s="978"/>
      <c r="DO5" s="976" t="s">
        <v>775</v>
      </c>
      <c r="DP5" s="977"/>
      <c r="DQ5" s="977"/>
      <c r="DR5" s="977"/>
      <c r="DS5" s="978"/>
      <c r="DT5" s="976" t="s">
        <v>773</v>
      </c>
      <c r="DU5" s="977"/>
      <c r="DV5" s="977"/>
      <c r="DW5" s="977"/>
      <c r="DX5" s="978"/>
      <c r="DY5" s="976" t="s">
        <v>774</v>
      </c>
      <c r="DZ5" s="977"/>
      <c r="EA5" s="977"/>
      <c r="EB5" s="977"/>
      <c r="EC5" s="978"/>
      <c r="ED5" s="976" t="s">
        <v>775</v>
      </c>
      <c r="EE5" s="977"/>
      <c r="EF5" s="977"/>
      <c r="EG5" s="977"/>
      <c r="EH5" s="978"/>
      <c r="EI5" s="976" t="s">
        <v>776</v>
      </c>
      <c r="EJ5" s="977"/>
      <c r="EK5" s="977"/>
      <c r="EL5" s="977"/>
      <c r="EM5" s="978"/>
      <c r="EN5" s="976" t="s">
        <v>773</v>
      </c>
      <c r="EO5" s="977"/>
      <c r="EP5" s="977"/>
      <c r="EQ5" s="977"/>
      <c r="ER5" s="978"/>
      <c r="ES5" s="976" t="s">
        <v>774</v>
      </c>
      <c r="ET5" s="977"/>
      <c r="EU5" s="977"/>
      <c r="EV5" s="977"/>
      <c r="EW5" s="978"/>
      <c r="EX5" s="976" t="s">
        <v>775</v>
      </c>
      <c r="EY5" s="977"/>
      <c r="EZ5" s="977"/>
      <c r="FA5" s="977"/>
      <c r="FB5" s="978"/>
      <c r="FC5" s="976" t="s">
        <v>776</v>
      </c>
      <c r="FD5" s="977"/>
      <c r="FE5" s="977"/>
      <c r="FF5" s="977"/>
      <c r="FG5" s="979"/>
      <c r="FH5" s="974" t="s">
        <v>773</v>
      </c>
      <c r="FI5" s="974"/>
      <c r="FJ5" s="974"/>
      <c r="FK5" s="974"/>
      <c r="FL5" s="975"/>
      <c r="FM5" s="973" t="s">
        <v>774</v>
      </c>
      <c r="FN5" s="974"/>
      <c r="FO5" s="974"/>
      <c r="FP5" s="974"/>
      <c r="FQ5" s="975"/>
      <c r="FR5" s="973" t="s">
        <v>775</v>
      </c>
      <c r="FS5" s="974"/>
      <c r="FT5" s="974"/>
      <c r="FU5" s="974"/>
      <c r="FV5" s="975"/>
      <c r="FW5" s="973" t="s">
        <v>776</v>
      </c>
      <c r="FX5" s="974"/>
      <c r="FY5" s="974"/>
      <c r="FZ5" s="974"/>
      <c r="GA5" s="975"/>
      <c r="GB5" s="973" t="s">
        <v>773</v>
      </c>
      <c r="GC5" s="974"/>
      <c r="GD5" s="974"/>
      <c r="GE5" s="974"/>
      <c r="GF5" s="975"/>
      <c r="GG5" s="973" t="s">
        <v>774</v>
      </c>
      <c r="GH5" s="974"/>
      <c r="GI5" s="974"/>
      <c r="GJ5" s="974"/>
      <c r="GK5" s="975"/>
      <c r="GL5" s="973" t="s">
        <v>775</v>
      </c>
      <c r="GM5" s="974"/>
      <c r="GN5" s="974"/>
      <c r="GO5" s="974"/>
      <c r="GP5" s="975"/>
      <c r="GQ5" s="973" t="s">
        <v>776</v>
      </c>
      <c r="GR5" s="974"/>
      <c r="GS5" s="974"/>
      <c r="GT5" s="974"/>
      <c r="GU5" s="974"/>
      <c r="GV5" s="989"/>
      <c r="GW5" s="989"/>
      <c r="GX5" s="989"/>
      <c r="GY5" s="989"/>
      <c r="GZ5" s="989"/>
      <c r="HA5" s="990"/>
      <c r="HB5" s="1033"/>
      <c r="HC5" s="989"/>
      <c r="HD5" s="989"/>
      <c r="HE5" s="989"/>
      <c r="HF5" s="989"/>
      <c r="HG5" s="989"/>
      <c r="HH5" s="1035"/>
      <c r="HI5" s="1037"/>
      <c r="HJ5" s="1025"/>
      <c r="HK5" s="1025"/>
      <c r="HL5" s="683"/>
      <c r="HM5" s="683"/>
      <c r="HN5" s="1025"/>
      <c r="HO5" s="1025"/>
      <c r="HP5" s="281"/>
      <c r="HQ5" s="281"/>
      <c r="HR5" s="281"/>
      <c r="HS5" s="281"/>
      <c r="HT5" s="281"/>
      <c r="HU5" s="281"/>
      <c r="HV5" s="281"/>
      <c r="HW5" s="281"/>
      <c r="HX5" s="281"/>
      <c r="HY5" s="281"/>
      <c r="HZ5" s="281"/>
      <c r="IA5" s="281"/>
      <c r="IB5" s="281"/>
      <c r="IC5" s="281"/>
      <c r="ID5" s="281"/>
      <c r="IE5" s="281"/>
      <c r="IF5" s="281"/>
      <c r="IG5" s="281"/>
      <c r="IH5" s="281"/>
      <c r="II5" s="281"/>
      <c r="IJ5" s="281"/>
      <c r="IK5" s="281"/>
      <c r="IL5" s="281"/>
      <c r="IM5" s="281"/>
      <c r="IN5" s="281"/>
      <c r="IO5" s="281"/>
      <c r="IP5" s="281"/>
      <c r="IQ5" s="281"/>
      <c r="IR5" s="281"/>
      <c r="IS5" s="281"/>
      <c r="IT5" s="281"/>
      <c r="IU5" s="281"/>
      <c r="IV5" s="281"/>
      <c r="IW5" s="281"/>
      <c r="IX5" s="281"/>
      <c r="IY5" s="281"/>
      <c r="IZ5" s="281"/>
      <c r="JA5" s="281"/>
      <c r="JB5" s="281"/>
      <c r="JC5" s="281"/>
      <c r="JD5" s="281"/>
      <c r="JE5" s="281"/>
      <c r="JF5" s="281"/>
      <c r="JG5" s="281"/>
      <c r="JH5" s="281"/>
      <c r="JI5" s="281"/>
      <c r="JJ5" s="281"/>
      <c r="JK5" s="281"/>
      <c r="JL5" s="281"/>
      <c r="JM5" s="281"/>
      <c r="JN5" s="281"/>
      <c r="JO5" s="281"/>
      <c r="JP5" s="281"/>
      <c r="JQ5" s="281"/>
      <c r="JR5" s="281"/>
      <c r="JS5" s="281"/>
      <c r="JT5" s="281"/>
      <c r="JU5" s="281"/>
      <c r="JV5" s="281"/>
      <c r="JW5" s="281"/>
      <c r="JX5" s="281"/>
      <c r="JY5" s="281"/>
      <c r="JZ5" s="281"/>
      <c r="KA5" s="281"/>
      <c r="KB5" s="281"/>
      <c r="KC5" s="281"/>
      <c r="KD5" s="281"/>
      <c r="KE5" s="281"/>
      <c r="KF5" s="281"/>
      <c r="KG5" s="281"/>
      <c r="KH5" s="281"/>
      <c r="KI5" s="281"/>
      <c r="KJ5" s="281"/>
      <c r="KK5" s="281"/>
      <c r="KL5" s="281"/>
      <c r="KM5" s="281"/>
      <c r="KN5" s="281"/>
      <c r="KO5" s="281"/>
      <c r="KP5" s="281"/>
      <c r="KQ5" s="281"/>
      <c r="KR5" s="281"/>
      <c r="KS5" s="281"/>
      <c r="KT5" s="281"/>
      <c r="KU5" s="281"/>
      <c r="KV5" s="281"/>
      <c r="KW5" s="281"/>
      <c r="KX5" s="281"/>
    </row>
    <row r="6" spans="1:310" s="252" customFormat="1" ht="18.75" customHeight="1">
      <c r="A6" s="297"/>
      <c r="B6" s="687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9"/>
      <c r="Q6" s="688"/>
      <c r="R6" s="299"/>
      <c r="S6" s="688"/>
      <c r="T6" s="300"/>
      <c r="U6" s="300"/>
      <c r="V6" s="300"/>
      <c r="W6" s="300"/>
      <c r="X6" s="300"/>
      <c r="Y6" s="300"/>
      <c r="Z6" s="300"/>
      <c r="AA6" s="300"/>
      <c r="AB6" s="689"/>
      <c r="AC6" s="301"/>
      <c r="AD6" s="301"/>
      <c r="AE6" s="301"/>
      <c r="AF6" s="301"/>
      <c r="AG6" s="301"/>
      <c r="AH6" s="301"/>
      <c r="AI6" s="690"/>
      <c r="AJ6" s="301"/>
      <c r="AK6" s="301"/>
      <c r="AL6" s="967" t="s">
        <v>750</v>
      </c>
      <c r="AM6" s="955" t="s">
        <v>31</v>
      </c>
      <c r="AN6" s="956"/>
      <c r="AO6" s="956"/>
      <c r="AP6" s="957"/>
      <c r="AQ6" s="964" t="s">
        <v>750</v>
      </c>
      <c r="AR6" s="955" t="s">
        <v>31</v>
      </c>
      <c r="AS6" s="956"/>
      <c r="AT6" s="956"/>
      <c r="AU6" s="957"/>
      <c r="AV6" s="964" t="s">
        <v>750</v>
      </c>
      <c r="AW6" s="955" t="s">
        <v>31</v>
      </c>
      <c r="AX6" s="956"/>
      <c r="AY6" s="956"/>
      <c r="AZ6" s="957"/>
      <c r="BA6" s="964" t="s">
        <v>750</v>
      </c>
      <c r="BB6" s="955" t="s">
        <v>31</v>
      </c>
      <c r="BC6" s="956"/>
      <c r="BD6" s="956"/>
      <c r="BE6" s="957"/>
      <c r="BF6" s="964" t="s">
        <v>750</v>
      </c>
      <c r="BG6" s="955" t="s">
        <v>31</v>
      </c>
      <c r="BH6" s="956"/>
      <c r="BI6" s="956"/>
      <c r="BJ6" s="957"/>
      <c r="BK6" s="964" t="s">
        <v>750</v>
      </c>
      <c r="BL6" s="955" t="s">
        <v>31</v>
      </c>
      <c r="BM6" s="956"/>
      <c r="BN6" s="956"/>
      <c r="BO6" s="957"/>
      <c r="BP6" s="964" t="s">
        <v>750</v>
      </c>
      <c r="BQ6" s="955" t="s">
        <v>31</v>
      </c>
      <c r="BR6" s="956"/>
      <c r="BS6" s="956"/>
      <c r="BT6" s="957"/>
      <c r="BU6" s="691"/>
      <c r="BV6" s="964" t="s">
        <v>750</v>
      </c>
      <c r="BW6" s="955" t="s">
        <v>31</v>
      </c>
      <c r="BX6" s="956"/>
      <c r="BY6" s="956"/>
      <c r="BZ6" s="966"/>
      <c r="CA6" s="964" t="s">
        <v>750</v>
      </c>
      <c r="CB6" s="955" t="s">
        <v>31</v>
      </c>
      <c r="CC6" s="956"/>
      <c r="CD6" s="956"/>
      <c r="CE6" s="966"/>
      <c r="CF6" s="964" t="s">
        <v>750</v>
      </c>
      <c r="CG6" s="955" t="s">
        <v>31</v>
      </c>
      <c r="CH6" s="956"/>
      <c r="CI6" s="956"/>
      <c r="CJ6" s="957"/>
      <c r="CK6" s="972" t="s">
        <v>750</v>
      </c>
      <c r="CL6" s="969" t="s">
        <v>31</v>
      </c>
      <c r="CM6" s="970"/>
      <c r="CN6" s="970"/>
      <c r="CO6" s="971"/>
      <c r="CP6" s="972" t="s">
        <v>750</v>
      </c>
      <c r="CQ6" s="969" t="s">
        <v>31</v>
      </c>
      <c r="CR6" s="970"/>
      <c r="CS6" s="970"/>
      <c r="CT6" s="971"/>
      <c r="CU6" s="964" t="s">
        <v>750</v>
      </c>
      <c r="CV6" s="955" t="s">
        <v>31</v>
      </c>
      <c r="CW6" s="956"/>
      <c r="CX6" s="956"/>
      <c r="CY6" s="957"/>
      <c r="CZ6" s="554" t="s">
        <v>750</v>
      </c>
      <c r="DA6" s="955" t="s">
        <v>31</v>
      </c>
      <c r="DB6" s="956"/>
      <c r="DC6" s="956"/>
      <c r="DD6" s="966"/>
      <c r="DE6" s="554" t="s">
        <v>750</v>
      </c>
      <c r="DF6" s="955" t="s">
        <v>31</v>
      </c>
      <c r="DG6" s="956"/>
      <c r="DH6" s="956"/>
      <c r="DI6" s="966"/>
      <c r="DJ6" s="964" t="s">
        <v>750</v>
      </c>
      <c r="DK6" s="955" t="s">
        <v>31</v>
      </c>
      <c r="DL6" s="956"/>
      <c r="DM6" s="956"/>
      <c r="DN6" s="957"/>
      <c r="DO6" s="964" t="s">
        <v>750</v>
      </c>
      <c r="DP6" s="955" t="s">
        <v>31</v>
      </c>
      <c r="DQ6" s="956"/>
      <c r="DR6" s="956"/>
      <c r="DS6" s="966"/>
      <c r="DT6" s="964" t="s">
        <v>750</v>
      </c>
      <c r="DU6" s="955" t="s">
        <v>31</v>
      </c>
      <c r="DV6" s="956"/>
      <c r="DW6" s="956"/>
      <c r="DX6" s="957"/>
      <c r="DY6" s="964" t="s">
        <v>750</v>
      </c>
      <c r="DZ6" s="955" t="s">
        <v>31</v>
      </c>
      <c r="EA6" s="956"/>
      <c r="EB6" s="956"/>
      <c r="EC6" s="957"/>
      <c r="ED6" s="964" t="s">
        <v>750</v>
      </c>
      <c r="EE6" s="955" t="s">
        <v>31</v>
      </c>
      <c r="EF6" s="956"/>
      <c r="EG6" s="956"/>
      <c r="EH6" s="957"/>
      <c r="EI6" s="964" t="s">
        <v>750</v>
      </c>
      <c r="EJ6" s="955" t="s">
        <v>31</v>
      </c>
      <c r="EK6" s="956"/>
      <c r="EL6" s="956"/>
      <c r="EM6" s="957"/>
      <c r="EN6" s="964" t="s">
        <v>750</v>
      </c>
      <c r="EO6" s="955" t="s">
        <v>31</v>
      </c>
      <c r="EP6" s="956"/>
      <c r="EQ6" s="956"/>
      <c r="ER6" s="957"/>
      <c r="ES6" s="964" t="s">
        <v>750</v>
      </c>
      <c r="ET6" s="955" t="s">
        <v>31</v>
      </c>
      <c r="EU6" s="956"/>
      <c r="EV6" s="956"/>
      <c r="EW6" s="957"/>
      <c r="EX6" s="964" t="s">
        <v>750</v>
      </c>
      <c r="EY6" s="955" t="s">
        <v>31</v>
      </c>
      <c r="EZ6" s="956"/>
      <c r="FA6" s="956"/>
      <c r="FB6" s="957"/>
      <c r="FC6" s="964" t="s">
        <v>750</v>
      </c>
      <c r="FD6" s="955" t="s">
        <v>31</v>
      </c>
      <c r="FE6" s="956"/>
      <c r="FF6" s="956"/>
      <c r="FG6" s="966"/>
      <c r="FH6" s="967" t="s">
        <v>750</v>
      </c>
      <c r="FI6" s="955" t="s">
        <v>31</v>
      </c>
      <c r="FJ6" s="956"/>
      <c r="FK6" s="956"/>
      <c r="FL6" s="957"/>
      <c r="FM6" s="964" t="s">
        <v>750</v>
      </c>
      <c r="FN6" s="955" t="s">
        <v>31</v>
      </c>
      <c r="FO6" s="956"/>
      <c r="FP6" s="956"/>
      <c r="FQ6" s="957"/>
      <c r="FR6" s="964" t="s">
        <v>750</v>
      </c>
      <c r="FS6" s="955" t="s">
        <v>31</v>
      </c>
      <c r="FT6" s="956"/>
      <c r="FU6" s="956"/>
      <c r="FV6" s="957"/>
      <c r="FW6" s="964" t="s">
        <v>750</v>
      </c>
      <c r="FX6" s="955" t="s">
        <v>31</v>
      </c>
      <c r="FY6" s="956"/>
      <c r="FZ6" s="956"/>
      <c r="GA6" s="957"/>
      <c r="GB6" s="964" t="s">
        <v>750</v>
      </c>
      <c r="GC6" s="955" t="s">
        <v>31</v>
      </c>
      <c r="GD6" s="956"/>
      <c r="GE6" s="956"/>
      <c r="GF6" s="957"/>
      <c r="GG6" s="964" t="s">
        <v>750</v>
      </c>
      <c r="GH6" s="955" t="s">
        <v>31</v>
      </c>
      <c r="GI6" s="956"/>
      <c r="GJ6" s="956"/>
      <c r="GK6" s="957"/>
      <c r="GL6" s="964" t="s">
        <v>750</v>
      </c>
      <c r="GM6" s="955" t="s">
        <v>31</v>
      </c>
      <c r="GN6" s="956"/>
      <c r="GO6" s="956"/>
      <c r="GP6" s="957"/>
      <c r="GQ6" s="958" t="s">
        <v>750</v>
      </c>
      <c r="GR6" s="955" t="s">
        <v>31</v>
      </c>
      <c r="GS6" s="956"/>
      <c r="GT6" s="956"/>
      <c r="GU6" s="957"/>
      <c r="GV6" s="958" t="s">
        <v>750</v>
      </c>
      <c r="GW6" s="955" t="s">
        <v>31</v>
      </c>
      <c r="GX6" s="956"/>
      <c r="GY6" s="956"/>
      <c r="GZ6" s="956"/>
      <c r="HA6" s="990"/>
      <c r="HB6" s="1033"/>
      <c r="HC6" s="958" t="s">
        <v>750</v>
      </c>
      <c r="HD6" s="955" t="s">
        <v>31</v>
      </c>
      <c r="HE6" s="956"/>
      <c r="HF6" s="956"/>
      <c r="HG6" s="956"/>
      <c r="HH6" s="1035"/>
      <c r="HI6" s="1037"/>
      <c r="HJ6" s="1025"/>
      <c r="HK6" s="1025"/>
      <c r="HL6" s="692"/>
      <c r="HM6" s="692"/>
      <c r="HN6" s="1025"/>
      <c r="HO6" s="1025"/>
      <c r="HP6" s="302"/>
      <c r="HQ6" s="302"/>
      <c r="HR6" s="302"/>
      <c r="HS6" s="302"/>
      <c r="HT6" s="302"/>
      <c r="HU6" s="302"/>
      <c r="HV6" s="302"/>
      <c r="HW6" s="302"/>
      <c r="HX6" s="302"/>
      <c r="HY6" s="302"/>
      <c r="HZ6" s="302"/>
      <c r="IA6" s="302"/>
      <c r="IB6" s="302"/>
      <c r="IC6" s="302"/>
      <c r="ID6" s="302"/>
      <c r="IE6" s="302"/>
      <c r="IF6" s="302"/>
      <c r="IG6" s="302"/>
      <c r="IH6" s="302"/>
      <c r="II6" s="302"/>
      <c r="IJ6" s="302"/>
      <c r="IK6" s="302"/>
      <c r="IL6" s="302"/>
      <c r="IM6" s="302"/>
      <c r="IN6" s="302"/>
      <c r="IO6" s="302"/>
      <c r="IP6" s="302"/>
      <c r="IQ6" s="302"/>
      <c r="IR6" s="302"/>
      <c r="IS6" s="302"/>
      <c r="IT6" s="302"/>
      <c r="IU6" s="302"/>
      <c r="IV6" s="302"/>
      <c r="IW6" s="302"/>
      <c r="IX6" s="302"/>
      <c r="IY6" s="302"/>
      <c r="IZ6" s="302"/>
      <c r="JA6" s="302"/>
      <c r="JB6" s="302"/>
      <c r="JC6" s="302"/>
      <c r="JD6" s="302"/>
      <c r="JE6" s="302"/>
      <c r="JF6" s="302"/>
      <c r="JG6" s="302"/>
      <c r="JH6" s="302"/>
      <c r="JI6" s="302"/>
      <c r="JJ6" s="302"/>
      <c r="JK6" s="302"/>
      <c r="JL6" s="302"/>
      <c r="JM6" s="302"/>
      <c r="JN6" s="302"/>
      <c r="JO6" s="302"/>
      <c r="JP6" s="302"/>
      <c r="JQ6" s="302"/>
      <c r="JR6" s="302"/>
      <c r="JS6" s="302"/>
      <c r="JT6" s="302"/>
      <c r="JU6" s="302"/>
      <c r="JV6" s="302"/>
      <c r="JW6" s="302"/>
      <c r="JX6" s="302"/>
      <c r="JY6" s="302"/>
      <c r="JZ6" s="302"/>
      <c r="KA6" s="302"/>
      <c r="KB6" s="302"/>
      <c r="KC6" s="302"/>
      <c r="KD6" s="302"/>
      <c r="KE6" s="302"/>
      <c r="KF6" s="302"/>
      <c r="KG6" s="302"/>
      <c r="KH6" s="302"/>
      <c r="KI6" s="302"/>
      <c r="KJ6" s="302"/>
      <c r="KK6" s="302"/>
      <c r="KL6" s="302"/>
      <c r="KM6" s="302"/>
      <c r="KN6" s="302"/>
      <c r="KO6" s="302"/>
      <c r="KP6" s="302"/>
      <c r="KQ6" s="302"/>
      <c r="KR6" s="302"/>
      <c r="KS6" s="302"/>
      <c r="KT6" s="302"/>
      <c r="KU6" s="302"/>
      <c r="KV6" s="302"/>
      <c r="KW6" s="302"/>
      <c r="KX6" s="302"/>
    </row>
    <row r="7" spans="1:310" s="252" customFormat="1" ht="26.25" customHeight="1">
      <c r="A7" s="297"/>
      <c r="B7" s="687"/>
      <c r="C7" s="298"/>
      <c r="D7" s="298"/>
      <c r="E7" s="298"/>
      <c r="F7" s="298"/>
      <c r="G7" s="298"/>
      <c r="H7" s="298"/>
      <c r="I7" s="298"/>
      <c r="J7" s="298"/>
      <c r="K7" s="298"/>
      <c r="L7" s="303"/>
      <c r="M7" s="693"/>
      <c r="N7" s="693"/>
      <c r="O7" s="687"/>
      <c r="P7" s="299"/>
      <c r="Q7" s="688"/>
      <c r="R7" s="299"/>
      <c r="S7" s="688"/>
      <c r="T7" s="300"/>
      <c r="U7" s="300"/>
      <c r="V7" s="300"/>
      <c r="W7" s="300"/>
      <c r="X7" s="300"/>
      <c r="Y7" s="300"/>
      <c r="Z7" s="300"/>
      <c r="AA7" s="300"/>
      <c r="AB7" s="689"/>
      <c r="AC7" s="301"/>
      <c r="AD7" s="301"/>
      <c r="AE7" s="301"/>
      <c r="AF7" s="301"/>
      <c r="AG7" s="301"/>
      <c r="AH7" s="301"/>
      <c r="AI7" s="690"/>
      <c r="AJ7" s="301"/>
      <c r="AK7" s="301"/>
      <c r="AL7" s="968"/>
      <c r="AM7" s="694" t="s">
        <v>777</v>
      </c>
      <c r="AN7" s="695" t="s">
        <v>778</v>
      </c>
      <c r="AO7" s="695" t="s">
        <v>779</v>
      </c>
      <c r="AP7" s="696" t="s">
        <v>780</v>
      </c>
      <c r="AQ7" s="965"/>
      <c r="AR7" s="694" t="s">
        <v>777</v>
      </c>
      <c r="AS7" s="695" t="s">
        <v>778</v>
      </c>
      <c r="AT7" s="695" t="s">
        <v>779</v>
      </c>
      <c r="AU7" s="696" t="s">
        <v>780</v>
      </c>
      <c r="AV7" s="965"/>
      <c r="AW7" s="694" t="s">
        <v>777</v>
      </c>
      <c r="AX7" s="695" t="s">
        <v>778</v>
      </c>
      <c r="AY7" s="695" t="s">
        <v>779</v>
      </c>
      <c r="AZ7" s="696" t="s">
        <v>780</v>
      </c>
      <c r="BA7" s="965"/>
      <c r="BB7" s="694" t="s">
        <v>777</v>
      </c>
      <c r="BC7" s="695" t="s">
        <v>778</v>
      </c>
      <c r="BD7" s="695" t="s">
        <v>779</v>
      </c>
      <c r="BE7" s="696" t="s">
        <v>780</v>
      </c>
      <c r="BF7" s="965"/>
      <c r="BG7" s="694" t="s">
        <v>777</v>
      </c>
      <c r="BH7" s="695" t="s">
        <v>778</v>
      </c>
      <c r="BI7" s="695" t="s">
        <v>779</v>
      </c>
      <c r="BJ7" s="696" t="s">
        <v>780</v>
      </c>
      <c r="BK7" s="965"/>
      <c r="BL7" s="694" t="s">
        <v>777</v>
      </c>
      <c r="BM7" s="695" t="s">
        <v>778</v>
      </c>
      <c r="BN7" s="695" t="s">
        <v>779</v>
      </c>
      <c r="BO7" s="696" t="s">
        <v>780</v>
      </c>
      <c r="BP7" s="965"/>
      <c r="BQ7" s="694" t="s">
        <v>777</v>
      </c>
      <c r="BR7" s="695" t="s">
        <v>778</v>
      </c>
      <c r="BS7" s="695" t="s">
        <v>779</v>
      </c>
      <c r="BT7" s="696" t="s">
        <v>780</v>
      </c>
      <c r="BU7" s="557"/>
      <c r="BV7" s="965"/>
      <c r="BW7" s="694" t="s">
        <v>777</v>
      </c>
      <c r="BX7" s="695" t="s">
        <v>778</v>
      </c>
      <c r="BY7" s="695" t="s">
        <v>779</v>
      </c>
      <c r="BZ7" s="696" t="s">
        <v>780</v>
      </c>
      <c r="CA7" s="965"/>
      <c r="CB7" s="694" t="s">
        <v>777</v>
      </c>
      <c r="CC7" s="695" t="s">
        <v>778</v>
      </c>
      <c r="CD7" s="695" t="s">
        <v>779</v>
      </c>
      <c r="CE7" s="696" t="s">
        <v>780</v>
      </c>
      <c r="CF7" s="965"/>
      <c r="CG7" s="694" t="s">
        <v>777</v>
      </c>
      <c r="CH7" s="695" t="s">
        <v>778</v>
      </c>
      <c r="CI7" s="695" t="s">
        <v>779</v>
      </c>
      <c r="CJ7" s="696" t="s">
        <v>780</v>
      </c>
      <c r="CK7" s="965"/>
      <c r="CL7" s="694" t="s">
        <v>777</v>
      </c>
      <c r="CM7" s="695" t="s">
        <v>778</v>
      </c>
      <c r="CN7" s="695" t="s">
        <v>779</v>
      </c>
      <c r="CO7" s="696" t="s">
        <v>780</v>
      </c>
      <c r="CP7" s="965"/>
      <c r="CQ7" s="694" t="s">
        <v>777</v>
      </c>
      <c r="CR7" s="695" t="s">
        <v>778</v>
      </c>
      <c r="CS7" s="695" t="s">
        <v>779</v>
      </c>
      <c r="CT7" s="696" t="s">
        <v>780</v>
      </c>
      <c r="CU7" s="965"/>
      <c r="CV7" s="694" t="s">
        <v>777</v>
      </c>
      <c r="CW7" s="695" t="s">
        <v>778</v>
      </c>
      <c r="CX7" s="695" t="s">
        <v>779</v>
      </c>
      <c r="CY7" s="696" t="s">
        <v>780</v>
      </c>
      <c r="CZ7" s="555"/>
      <c r="DA7" s="694" t="s">
        <v>777</v>
      </c>
      <c r="DB7" s="695" t="s">
        <v>778</v>
      </c>
      <c r="DC7" s="695" t="s">
        <v>779</v>
      </c>
      <c r="DD7" s="696" t="s">
        <v>780</v>
      </c>
      <c r="DE7" s="555"/>
      <c r="DF7" s="694" t="s">
        <v>777</v>
      </c>
      <c r="DG7" s="695" t="s">
        <v>778</v>
      </c>
      <c r="DH7" s="695" t="s">
        <v>779</v>
      </c>
      <c r="DI7" s="696" t="s">
        <v>780</v>
      </c>
      <c r="DJ7" s="965"/>
      <c r="DK7" s="694" t="s">
        <v>777</v>
      </c>
      <c r="DL7" s="695" t="s">
        <v>778</v>
      </c>
      <c r="DM7" s="695" t="s">
        <v>779</v>
      </c>
      <c r="DN7" s="696" t="s">
        <v>780</v>
      </c>
      <c r="DO7" s="965"/>
      <c r="DP7" s="694" t="s">
        <v>777</v>
      </c>
      <c r="DQ7" s="695" t="s">
        <v>778</v>
      </c>
      <c r="DR7" s="695" t="s">
        <v>779</v>
      </c>
      <c r="DS7" s="696" t="s">
        <v>780</v>
      </c>
      <c r="DT7" s="965"/>
      <c r="DU7" s="694" t="s">
        <v>777</v>
      </c>
      <c r="DV7" s="695" t="s">
        <v>778</v>
      </c>
      <c r="DW7" s="695" t="s">
        <v>779</v>
      </c>
      <c r="DX7" s="696" t="s">
        <v>780</v>
      </c>
      <c r="DY7" s="965"/>
      <c r="DZ7" s="694" t="s">
        <v>777</v>
      </c>
      <c r="EA7" s="695" t="s">
        <v>778</v>
      </c>
      <c r="EB7" s="695" t="s">
        <v>779</v>
      </c>
      <c r="EC7" s="696" t="s">
        <v>780</v>
      </c>
      <c r="ED7" s="965"/>
      <c r="EE7" s="694" t="s">
        <v>777</v>
      </c>
      <c r="EF7" s="695" t="s">
        <v>778</v>
      </c>
      <c r="EG7" s="695" t="s">
        <v>779</v>
      </c>
      <c r="EH7" s="696" t="s">
        <v>780</v>
      </c>
      <c r="EI7" s="965"/>
      <c r="EJ7" s="694" t="s">
        <v>777</v>
      </c>
      <c r="EK7" s="695" t="s">
        <v>778</v>
      </c>
      <c r="EL7" s="695" t="s">
        <v>779</v>
      </c>
      <c r="EM7" s="696" t="s">
        <v>780</v>
      </c>
      <c r="EN7" s="965"/>
      <c r="EO7" s="694" t="s">
        <v>777</v>
      </c>
      <c r="EP7" s="695" t="s">
        <v>778</v>
      </c>
      <c r="EQ7" s="695" t="s">
        <v>779</v>
      </c>
      <c r="ER7" s="696" t="s">
        <v>780</v>
      </c>
      <c r="ES7" s="965"/>
      <c r="ET7" s="694" t="s">
        <v>777</v>
      </c>
      <c r="EU7" s="695" t="s">
        <v>778</v>
      </c>
      <c r="EV7" s="695" t="s">
        <v>779</v>
      </c>
      <c r="EW7" s="696" t="s">
        <v>780</v>
      </c>
      <c r="EX7" s="965"/>
      <c r="EY7" s="694" t="s">
        <v>777</v>
      </c>
      <c r="EZ7" s="695" t="s">
        <v>778</v>
      </c>
      <c r="FA7" s="695" t="s">
        <v>779</v>
      </c>
      <c r="FB7" s="696" t="s">
        <v>780</v>
      </c>
      <c r="FC7" s="965"/>
      <c r="FD7" s="694" t="s">
        <v>777</v>
      </c>
      <c r="FE7" s="695" t="s">
        <v>778</v>
      </c>
      <c r="FF7" s="695" t="s">
        <v>779</v>
      </c>
      <c r="FG7" s="696" t="s">
        <v>780</v>
      </c>
      <c r="FH7" s="968"/>
      <c r="FI7" s="694" t="s">
        <v>777</v>
      </c>
      <c r="FJ7" s="695" t="s">
        <v>778</v>
      </c>
      <c r="FK7" s="695" t="s">
        <v>779</v>
      </c>
      <c r="FL7" s="696" t="s">
        <v>780</v>
      </c>
      <c r="FM7" s="965"/>
      <c r="FN7" s="694" t="s">
        <v>777</v>
      </c>
      <c r="FO7" s="695" t="s">
        <v>778</v>
      </c>
      <c r="FP7" s="695" t="s">
        <v>779</v>
      </c>
      <c r="FQ7" s="696" t="s">
        <v>780</v>
      </c>
      <c r="FR7" s="965"/>
      <c r="FS7" s="694" t="s">
        <v>777</v>
      </c>
      <c r="FT7" s="695" t="s">
        <v>778</v>
      </c>
      <c r="FU7" s="695" t="s">
        <v>779</v>
      </c>
      <c r="FV7" s="696" t="s">
        <v>780</v>
      </c>
      <c r="FW7" s="965"/>
      <c r="FX7" s="694" t="s">
        <v>777</v>
      </c>
      <c r="FY7" s="695" t="s">
        <v>778</v>
      </c>
      <c r="FZ7" s="695" t="s">
        <v>779</v>
      </c>
      <c r="GA7" s="696" t="s">
        <v>780</v>
      </c>
      <c r="GB7" s="965"/>
      <c r="GC7" s="694" t="s">
        <v>777</v>
      </c>
      <c r="GD7" s="695" t="s">
        <v>778</v>
      </c>
      <c r="GE7" s="695" t="s">
        <v>779</v>
      </c>
      <c r="GF7" s="696" t="s">
        <v>780</v>
      </c>
      <c r="GG7" s="965"/>
      <c r="GH7" s="694" t="s">
        <v>777</v>
      </c>
      <c r="GI7" s="695" t="s">
        <v>778</v>
      </c>
      <c r="GJ7" s="695" t="s">
        <v>779</v>
      </c>
      <c r="GK7" s="696" t="s">
        <v>780</v>
      </c>
      <c r="GL7" s="965"/>
      <c r="GM7" s="694" t="s">
        <v>777</v>
      </c>
      <c r="GN7" s="695" t="s">
        <v>778</v>
      </c>
      <c r="GO7" s="695" t="s">
        <v>779</v>
      </c>
      <c r="GP7" s="696" t="s">
        <v>780</v>
      </c>
      <c r="GQ7" s="959"/>
      <c r="GR7" s="694" t="s">
        <v>777</v>
      </c>
      <c r="GS7" s="695" t="s">
        <v>778</v>
      </c>
      <c r="GT7" s="695" t="s">
        <v>779</v>
      </c>
      <c r="GU7" s="696" t="s">
        <v>780</v>
      </c>
      <c r="GV7" s="959"/>
      <c r="GW7" s="694" t="s">
        <v>777</v>
      </c>
      <c r="GX7" s="695" t="s">
        <v>778</v>
      </c>
      <c r="GY7" s="695" t="s">
        <v>779</v>
      </c>
      <c r="GZ7" s="697" t="s">
        <v>780</v>
      </c>
      <c r="HA7" s="990"/>
      <c r="HB7" s="1033"/>
      <c r="HC7" s="959"/>
      <c r="HD7" s="694" t="s">
        <v>777</v>
      </c>
      <c r="HE7" s="695" t="s">
        <v>778</v>
      </c>
      <c r="HF7" s="695" t="s">
        <v>779</v>
      </c>
      <c r="HG7" s="697" t="s">
        <v>780</v>
      </c>
      <c r="HH7" s="1035"/>
      <c r="HI7" s="1037"/>
      <c r="HJ7" s="1025"/>
      <c r="HK7" s="1025"/>
      <c r="HL7" s="692"/>
      <c r="HM7" s="692"/>
      <c r="HN7" s="1025"/>
      <c r="HO7" s="1025"/>
      <c r="HP7" s="302"/>
      <c r="HQ7" s="302"/>
      <c r="HR7" s="302"/>
      <c r="HS7" s="302"/>
      <c r="HT7" s="302"/>
      <c r="HU7" s="302"/>
      <c r="HV7" s="302"/>
      <c r="HW7" s="302"/>
      <c r="HX7" s="302"/>
      <c r="HY7" s="302"/>
      <c r="HZ7" s="302"/>
      <c r="IA7" s="302"/>
      <c r="IB7" s="302"/>
      <c r="IC7" s="302"/>
      <c r="ID7" s="302"/>
      <c r="IE7" s="302"/>
      <c r="IF7" s="302"/>
      <c r="IG7" s="302"/>
      <c r="IH7" s="302"/>
      <c r="II7" s="302"/>
      <c r="IJ7" s="302"/>
      <c r="IK7" s="302"/>
      <c r="IL7" s="302"/>
      <c r="IM7" s="302"/>
      <c r="IN7" s="302"/>
      <c r="IO7" s="302"/>
      <c r="IP7" s="302"/>
      <c r="IQ7" s="302"/>
      <c r="IR7" s="302"/>
      <c r="IS7" s="302"/>
      <c r="IT7" s="302"/>
      <c r="IU7" s="302"/>
      <c r="IV7" s="302"/>
      <c r="IW7" s="302"/>
      <c r="IX7" s="302"/>
      <c r="IY7" s="302"/>
      <c r="IZ7" s="302"/>
      <c r="JA7" s="302"/>
      <c r="JB7" s="302"/>
      <c r="JC7" s="302"/>
      <c r="JD7" s="302"/>
      <c r="JE7" s="302"/>
      <c r="JF7" s="302"/>
      <c r="JG7" s="302"/>
      <c r="JH7" s="302"/>
      <c r="JI7" s="302"/>
      <c r="JJ7" s="302"/>
      <c r="JK7" s="302"/>
      <c r="JL7" s="302"/>
      <c r="JM7" s="302"/>
      <c r="JN7" s="302"/>
      <c r="JO7" s="302"/>
      <c r="JP7" s="302"/>
      <c r="JQ7" s="302"/>
      <c r="JR7" s="302"/>
      <c r="JS7" s="302"/>
      <c r="JT7" s="302"/>
      <c r="JU7" s="302"/>
      <c r="JV7" s="302"/>
      <c r="JW7" s="302"/>
      <c r="JX7" s="302"/>
      <c r="JY7" s="302"/>
      <c r="JZ7" s="302"/>
      <c r="KA7" s="302"/>
      <c r="KB7" s="302"/>
      <c r="KC7" s="302"/>
      <c r="KD7" s="302"/>
      <c r="KE7" s="302"/>
      <c r="KF7" s="302"/>
      <c r="KG7" s="302"/>
      <c r="KH7" s="302"/>
      <c r="KI7" s="302"/>
      <c r="KJ7" s="302"/>
      <c r="KK7" s="302"/>
      <c r="KL7" s="302"/>
      <c r="KM7" s="302"/>
      <c r="KN7" s="302"/>
      <c r="KO7" s="302"/>
      <c r="KP7" s="302"/>
      <c r="KQ7" s="302"/>
      <c r="KR7" s="302"/>
      <c r="KS7" s="302"/>
      <c r="KT7" s="302"/>
      <c r="KU7" s="302"/>
      <c r="KV7" s="302"/>
      <c r="KW7" s="302"/>
      <c r="KX7" s="302"/>
    </row>
    <row r="8" spans="1:310" s="314" customFormat="1">
      <c r="A8" s="698" t="s">
        <v>781</v>
      </c>
      <c r="B8" s="699"/>
      <c r="C8" s="304"/>
      <c r="D8" s="304"/>
      <c r="E8" s="304"/>
      <c r="F8" s="304"/>
      <c r="G8" s="304"/>
      <c r="H8" s="304"/>
      <c r="I8" s="304"/>
      <c r="J8" s="304"/>
      <c r="K8" s="304"/>
      <c r="L8" s="303"/>
      <c r="M8" s="693"/>
      <c r="N8" s="693"/>
      <c r="O8" s="699"/>
      <c r="P8" s="305"/>
      <c r="Q8" s="700"/>
      <c r="R8" s="305"/>
      <c r="S8" s="700"/>
      <c r="T8" s="300"/>
      <c r="U8" s="300"/>
      <c r="V8" s="300"/>
      <c r="W8" s="300"/>
      <c r="X8" s="300"/>
      <c r="Y8" s="300"/>
      <c r="Z8" s="300"/>
      <c r="AA8" s="300"/>
      <c r="AB8" s="701"/>
      <c r="AC8" s="306"/>
      <c r="AD8" s="306"/>
      <c r="AE8" s="306"/>
      <c r="AF8" s="306"/>
      <c r="AG8" s="306"/>
      <c r="AH8" s="306"/>
      <c r="AI8" s="702"/>
      <c r="AJ8" s="703" t="s">
        <v>782</v>
      </c>
      <c r="AK8" s="703" t="s">
        <v>783</v>
      </c>
      <c r="AL8" s="307">
        <v>30047</v>
      </c>
      <c r="AM8" s="308">
        <v>28790</v>
      </c>
      <c r="AN8" s="309">
        <v>15963</v>
      </c>
      <c r="AO8" s="310">
        <f>5220+7607</f>
        <v>12827</v>
      </c>
      <c r="AP8" s="311">
        <v>1257</v>
      </c>
      <c r="AQ8" s="307">
        <v>39680</v>
      </c>
      <c r="AR8" s="308">
        <v>37669</v>
      </c>
      <c r="AS8" s="309">
        <v>24045</v>
      </c>
      <c r="AT8" s="310">
        <v>13624</v>
      </c>
      <c r="AU8" s="311">
        <v>2011</v>
      </c>
      <c r="AV8" s="307">
        <v>56012</v>
      </c>
      <c r="AW8" s="308">
        <v>53420</v>
      </c>
      <c r="AX8" s="309">
        <v>33974</v>
      </c>
      <c r="AY8" s="310">
        <f>11307+8139</f>
        <v>19446</v>
      </c>
      <c r="AZ8" s="311">
        <f>AV8-AW8</f>
        <v>2592</v>
      </c>
      <c r="BA8" s="307">
        <v>52107</v>
      </c>
      <c r="BB8" s="308">
        <v>49341</v>
      </c>
      <c r="BC8" s="309">
        <v>33062</v>
      </c>
      <c r="BD8" s="310">
        <v>16279</v>
      </c>
      <c r="BE8" s="311">
        <f>BA8-BC8-BD8</f>
        <v>2766</v>
      </c>
      <c r="BF8" s="307">
        <v>25029</v>
      </c>
      <c r="BG8" s="308">
        <v>22606</v>
      </c>
      <c r="BH8" s="309">
        <v>13068</v>
      </c>
      <c r="BI8" s="310">
        <v>9538</v>
      </c>
      <c r="BJ8" s="311">
        <f>BF8-BG8</f>
        <v>2423</v>
      </c>
      <c r="BK8" s="307">
        <v>34942</v>
      </c>
      <c r="BL8" s="308">
        <v>32756</v>
      </c>
      <c r="BM8" s="309">
        <v>20909</v>
      </c>
      <c r="BN8" s="310">
        <v>11847</v>
      </c>
      <c r="BO8" s="311">
        <f>BK8-BM8-BN8</f>
        <v>2186</v>
      </c>
      <c r="BP8" s="307">
        <v>49269</v>
      </c>
      <c r="BQ8" s="308">
        <v>46452</v>
      </c>
      <c r="BR8" s="309">
        <v>29542</v>
      </c>
      <c r="BS8" s="310">
        <f>9833+7077</f>
        <v>16910</v>
      </c>
      <c r="BT8" s="311">
        <f>BP8-BQ8</f>
        <v>2817</v>
      </c>
      <c r="BU8" s="704"/>
      <c r="BV8" s="705">
        <v>68977</v>
      </c>
      <c r="BW8" s="706">
        <v>65033</v>
      </c>
      <c r="BX8" s="706">
        <v>41359</v>
      </c>
      <c r="BY8" s="706">
        <f>13766+9908</f>
        <v>23674</v>
      </c>
      <c r="BZ8" s="707">
        <f>BV8-BW8</f>
        <v>3944</v>
      </c>
      <c r="CA8" s="307">
        <v>49269</v>
      </c>
      <c r="CB8" s="308">
        <v>46452</v>
      </c>
      <c r="CC8" s="309">
        <v>29542</v>
      </c>
      <c r="CD8" s="310">
        <f>9833+7077</f>
        <v>16910</v>
      </c>
      <c r="CE8" s="311">
        <f>CA8-CC8-CD8</f>
        <v>2817</v>
      </c>
      <c r="CF8" s="307">
        <v>49269</v>
      </c>
      <c r="CG8" s="308">
        <v>46452</v>
      </c>
      <c r="CH8" s="309">
        <v>29542</v>
      </c>
      <c r="CI8" s="310">
        <f>9833+7077</f>
        <v>16910</v>
      </c>
      <c r="CJ8" s="311">
        <f>CF8-CH8-CI8</f>
        <v>2817</v>
      </c>
      <c r="CK8" s="307">
        <v>47964</v>
      </c>
      <c r="CL8" s="308">
        <v>45450</v>
      </c>
      <c r="CM8" s="309">
        <v>30056</v>
      </c>
      <c r="CN8" s="310">
        <v>15394</v>
      </c>
      <c r="CO8" s="311">
        <f>CK8-CL8</f>
        <v>2514</v>
      </c>
      <c r="CP8" s="307">
        <v>34942</v>
      </c>
      <c r="CQ8" s="308">
        <v>32756</v>
      </c>
      <c r="CR8" s="309">
        <v>20909</v>
      </c>
      <c r="CS8" s="310">
        <v>11847</v>
      </c>
      <c r="CT8" s="311">
        <f>CP8-CQ8</f>
        <v>2186</v>
      </c>
      <c r="CU8" s="307">
        <v>43766</v>
      </c>
      <c r="CV8" s="308">
        <v>39522</v>
      </c>
      <c r="CW8" s="309">
        <v>26136</v>
      </c>
      <c r="CX8" s="310">
        <v>13386</v>
      </c>
      <c r="CY8" s="311">
        <f>CU8-CW8-CX8</f>
        <v>4244</v>
      </c>
      <c r="CZ8" s="307">
        <v>64894</v>
      </c>
      <c r="DA8" s="308">
        <v>60431</v>
      </c>
      <c r="DB8" s="309">
        <v>47045</v>
      </c>
      <c r="DC8" s="310">
        <v>13386</v>
      </c>
      <c r="DD8" s="311">
        <f>CZ8-DA8</f>
        <v>4463</v>
      </c>
      <c r="DE8" s="307">
        <v>124437</v>
      </c>
      <c r="DF8" s="308">
        <v>120775</v>
      </c>
      <c r="DG8" s="309">
        <v>76810</v>
      </c>
      <c r="DH8" s="310">
        <f>25565+18400</f>
        <v>43965</v>
      </c>
      <c r="DI8" s="311">
        <f>DE8-DF8</f>
        <v>3662</v>
      </c>
      <c r="DJ8" s="307">
        <v>272227</v>
      </c>
      <c r="DK8" s="308">
        <v>267098</v>
      </c>
      <c r="DL8" s="309">
        <v>169868</v>
      </c>
      <c r="DM8" s="310">
        <f>56537+40693</f>
        <v>97230</v>
      </c>
      <c r="DN8" s="311">
        <f>DJ8-DK8</f>
        <v>5129</v>
      </c>
      <c r="DO8" s="307">
        <v>237894</v>
      </c>
      <c r="DP8" s="308">
        <v>232260</v>
      </c>
      <c r="DQ8" s="309">
        <v>147712</v>
      </c>
      <c r="DR8" s="310">
        <f>49163+35385</f>
        <v>84548</v>
      </c>
      <c r="DS8" s="311">
        <f>DO8-DP8</f>
        <v>5634</v>
      </c>
      <c r="DT8" s="307">
        <v>36457</v>
      </c>
      <c r="DU8" s="308">
        <v>35096</v>
      </c>
      <c r="DV8" s="309">
        <v>20288</v>
      </c>
      <c r="DW8" s="310">
        <f>DU8-DV8</f>
        <v>14808</v>
      </c>
      <c r="DX8" s="311">
        <f>DT8-DV8-DW8</f>
        <v>1361</v>
      </c>
      <c r="DY8" s="307">
        <v>53031</v>
      </c>
      <c r="DZ8" s="308">
        <v>50853</v>
      </c>
      <c r="EA8" s="309">
        <v>32461</v>
      </c>
      <c r="EB8" s="310">
        <f>DZ8-EA8</f>
        <v>18392</v>
      </c>
      <c r="EC8" s="311">
        <f>DY8-EA8-EB8</f>
        <v>2178</v>
      </c>
      <c r="ED8" s="307">
        <v>64079</v>
      </c>
      <c r="EE8" s="308">
        <v>61357</v>
      </c>
      <c r="EF8" s="309">
        <v>40576</v>
      </c>
      <c r="EG8" s="310">
        <v>20781</v>
      </c>
      <c r="EH8" s="311">
        <v>2722</v>
      </c>
      <c r="EI8" s="307">
        <v>69605</v>
      </c>
      <c r="EJ8" s="308">
        <v>66610</v>
      </c>
      <c r="EK8" s="309">
        <v>44634</v>
      </c>
      <c r="EL8" s="310">
        <f>EJ8-EK8</f>
        <v>21976</v>
      </c>
      <c r="EM8" s="311">
        <f>EI8-EK8-EL8</f>
        <v>2995</v>
      </c>
      <c r="EN8" s="307">
        <v>31995</v>
      </c>
      <c r="EO8" s="308">
        <v>30519</v>
      </c>
      <c r="EP8" s="309">
        <v>17642</v>
      </c>
      <c r="EQ8" s="310">
        <f>EO8-EP8</f>
        <v>12877</v>
      </c>
      <c r="ER8" s="311">
        <f>EN8-EP8-EQ8</f>
        <v>1476</v>
      </c>
      <c r="ES8" s="307">
        <v>46581</v>
      </c>
      <c r="ET8" s="308">
        <v>44220</v>
      </c>
      <c r="EU8" s="309">
        <v>28227</v>
      </c>
      <c r="EV8" s="310">
        <f>ET8-EU8</f>
        <v>15993</v>
      </c>
      <c r="EW8" s="311">
        <f>ES8-EU8-EV8</f>
        <v>2361</v>
      </c>
      <c r="EX8" s="307">
        <v>65752</v>
      </c>
      <c r="EY8" s="308">
        <v>62710</v>
      </c>
      <c r="EZ8" s="309">
        <v>39882</v>
      </c>
      <c r="FA8" s="310">
        <f>13274+9554</f>
        <v>22828</v>
      </c>
      <c r="FB8" s="311">
        <f>EX8-EY8</f>
        <v>3042</v>
      </c>
      <c r="FC8" s="307">
        <v>61169</v>
      </c>
      <c r="FD8" s="308">
        <v>57922</v>
      </c>
      <c r="FE8" s="309">
        <v>38812</v>
      </c>
      <c r="FF8" s="310">
        <v>19110</v>
      </c>
      <c r="FG8" s="311">
        <f>FC8-FD8</f>
        <v>3247</v>
      </c>
      <c r="FH8" s="307">
        <v>31342</v>
      </c>
      <c r="FI8" s="308">
        <v>29896</v>
      </c>
      <c r="FJ8" s="309">
        <v>17282</v>
      </c>
      <c r="FK8" s="310">
        <f>FI8-FJ8</f>
        <v>12614</v>
      </c>
      <c r="FL8" s="311">
        <f>FH8-FJ8-FK8</f>
        <v>1446</v>
      </c>
      <c r="FM8" s="307">
        <v>45632</v>
      </c>
      <c r="FN8" s="308">
        <v>43319</v>
      </c>
      <c r="FO8" s="309">
        <v>27652</v>
      </c>
      <c r="FP8" s="310">
        <f>FN8-FO8</f>
        <v>15667</v>
      </c>
      <c r="FQ8" s="311">
        <f>FM8-FO8-FP8</f>
        <v>2313</v>
      </c>
      <c r="FR8" s="307">
        <v>55158</v>
      </c>
      <c r="FS8" s="308">
        <v>52267</v>
      </c>
      <c r="FT8" s="309">
        <v>34565</v>
      </c>
      <c r="FU8" s="310">
        <f>FS8-FT8</f>
        <v>17702</v>
      </c>
      <c r="FV8" s="311">
        <f>FR8-FT8-FU8</f>
        <v>2891</v>
      </c>
      <c r="FW8" s="307">
        <v>59922</v>
      </c>
      <c r="FX8" s="308">
        <v>56741</v>
      </c>
      <c r="FY8" s="309">
        <v>38021</v>
      </c>
      <c r="FZ8" s="310">
        <f>FX8-FY8</f>
        <v>18720</v>
      </c>
      <c r="GA8" s="311">
        <f>FW8-FY8-FZ8</f>
        <v>3181</v>
      </c>
      <c r="GB8" s="307">
        <v>27568</v>
      </c>
      <c r="GC8" s="308">
        <v>25997</v>
      </c>
      <c r="GD8" s="309">
        <v>15028</v>
      </c>
      <c r="GE8" s="310">
        <f>GC8-GD8</f>
        <v>10969</v>
      </c>
      <c r="GF8" s="311">
        <f>GB8-GD8-GE8</f>
        <v>1571</v>
      </c>
      <c r="GG8" s="307">
        <v>40183</v>
      </c>
      <c r="GH8" s="308">
        <v>37669</v>
      </c>
      <c r="GI8" s="309">
        <v>24045</v>
      </c>
      <c r="GJ8" s="310">
        <f>GH8-GI8</f>
        <v>13624</v>
      </c>
      <c r="GK8" s="311">
        <f>GG8-GI8-GJ8</f>
        <v>2514</v>
      </c>
      <c r="GL8" s="307">
        <v>56659</v>
      </c>
      <c r="GM8" s="308">
        <v>53420</v>
      </c>
      <c r="GN8" s="309">
        <v>33974</v>
      </c>
      <c r="GO8" s="310">
        <f>11307+8139</f>
        <v>19446</v>
      </c>
      <c r="GP8" s="311">
        <f>GL8-GM8</f>
        <v>3239</v>
      </c>
      <c r="GQ8" s="307">
        <v>52798</v>
      </c>
      <c r="GR8" s="308">
        <v>49341</v>
      </c>
      <c r="GS8" s="309">
        <v>33062</v>
      </c>
      <c r="GT8" s="310">
        <f>GR8-GS8</f>
        <v>16279</v>
      </c>
      <c r="GU8" s="708">
        <f>GQ8-GS8-GT8</f>
        <v>3457</v>
      </c>
      <c r="GV8" s="312"/>
      <c r="GW8" s="312"/>
      <c r="GX8" s="312"/>
      <c r="GY8" s="312"/>
      <c r="GZ8" s="312"/>
      <c r="HA8" s="990"/>
      <c r="HB8" s="1034"/>
      <c r="HC8" s="312"/>
      <c r="HD8" s="312"/>
      <c r="HE8" s="312"/>
      <c r="HF8" s="312"/>
      <c r="HG8" s="312"/>
      <c r="HH8" s="1035"/>
      <c r="HI8" s="1038"/>
      <c r="HJ8" s="1025"/>
      <c r="HK8" s="1025"/>
      <c r="HL8" s="709"/>
      <c r="HM8" s="709"/>
      <c r="HN8" s="1025"/>
      <c r="HO8" s="1025"/>
      <c r="HP8" s="313"/>
      <c r="HQ8" s="313"/>
      <c r="HR8" s="313"/>
      <c r="HS8" s="313"/>
      <c r="HT8" s="313"/>
      <c r="HU8" s="313"/>
      <c r="HV8" s="313"/>
      <c r="HW8" s="313"/>
      <c r="HX8" s="313"/>
      <c r="HY8" s="313"/>
      <c r="HZ8" s="313"/>
      <c r="IA8" s="313"/>
      <c r="IB8" s="313"/>
      <c r="IC8" s="313"/>
      <c r="ID8" s="313"/>
      <c r="IE8" s="313"/>
      <c r="IF8" s="313"/>
      <c r="IG8" s="313"/>
      <c r="IH8" s="313"/>
      <c r="II8" s="313"/>
      <c r="IJ8" s="313"/>
      <c r="IK8" s="313"/>
      <c r="IL8" s="313"/>
      <c r="IM8" s="313"/>
      <c r="IN8" s="313"/>
      <c r="IO8" s="313"/>
      <c r="IP8" s="313"/>
      <c r="IQ8" s="313"/>
      <c r="IR8" s="313"/>
      <c r="IS8" s="313"/>
      <c r="IT8" s="313"/>
      <c r="IU8" s="313"/>
      <c r="IV8" s="313"/>
      <c r="IW8" s="313"/>
      <c r="IX8" s="313"/>
      <c r="IY8" s="313"/>
      <c r="IZ8" s="313"/>
      <c r="JA8" s="313"/>
      <c r="JB8" s="313"/>
      <c r="JC8" s="313"/>
      <c r="JD8" s="313"/>
      <c r="JE8" s="313"/>
      <c r="JF8" s="313"/>
      <c r="JG8" s="313"/>
      <c r="JH8" s="313"/>
      <c r="JI8" s="313"/>
      <c r="JJ8" s="313"/>
      <c r="JK8" s="313"/>
      <c r="JL8" s="313"/>
      <c r="JM8" s="313"/>
      <c r="JN8" s="313"/>
      <c r="JO8" s="313"/>
      <c r="JP8" s="313"/>
      <c r="JQ8" s="313"/>
      <c r="JR8" s="313"/>
      <c r="JS8" s="313"/>
      <c r="JT8" s="313"/>
      <c r="JU8" s="313"/>
      <c r="JV8" s="313"/>
      <c r="JW8" s="313"/>
      <c r="JX8" s="313"/>
      <c r="JY8" s="313"/>
      <c r="JZ8" s="313"/>
      <c r="KA8" s="313"/>
      <c r="KB8" s="313"/>
      <c r="KC8" s="313"/>
      <c r="KD8" s="313"/>
      <c r="KE8" s="313"/>
      <c r="KF8" s="313"/>
      <c r="KG8" s="313"/>
      <c r="KH8" s="313"/>
      <c r="KI8" s="313"/>
      <c r="KJ8" s="313"/>
      <c r="KK8" s="313"/>
      <c r="KL8" s="313"/>
      <c r="KM8" s="313"/>
      <c r="KN8" s="313"/>
      <c r="KO8" s="313"/>
      <c r="KP8" s="313"/>
      <c r="KQ8" s="313"/>
      <c r="KR8" s="313"/>
      <c r="KS8" s="313"/>
      <c r="KT8" s="313"/>
      <c r="KU8" s="313"/>
      <c r="KV8" s="313"/>
      <c r="KW8" s="313"/>
      <c r="KX8" s="313"/>
    </row>
    <row r="9" spans="1:310" ht="18.75" customHeight="1">
      <c r="A9" s="315" t="s">
        <v>1225</v>
      </c>
      <c r="B9" s="316">
        <v>0</v>
      </c>
      <c r="C9" s="316">
        <v>0</v>
      </c>
      <c r="D9" s="317">
        <v>54</v>
      </c>
      <c r="E9" s="318">
        <v>0</v>
      </c>
      <c r="F9" s="317"/>
      <c r="G9" s="316">
        <v>0</v>
      </c>
      <c r="H9" s="317">
        <v>169</v>
      </c>
      <c r="I9" s="318">
        <v>0</v>
      </c>
      <c r="J9" s="317"/>
      <c r="K9" s="317"/>
      <c r="L9" s="317"/>
      <c r="M9" s="316">
        <v>0</v>
      </c>
      <c r="N9" s="318">
        <v>0</v>
      </c>
      <c r="O9" s="317"/>
      <c r="P9" s="318">
        <v>0</v>
      </c>
      <c r="Q9" s="317"/>
      <c r="R9" s="318">
        <v>0</v>
      </c>
      <c r="S9" s="317"/>
      <c r="T9" s="319">
        <v>0</v>
      </c>
      <c r="U9" s="319">
        <v>0</v>
      </c>
      <c r="V9" s="319">
        <v>0</v>
      </c>
      <c r="W9" s="318">
        <v>0</v>
      </c>
      <c r="X9" s="318">
        <v>0</v>
      </c>
      <c r="Y9" s="318">
        <v>0</v>
      </c>
      <c r="Z9" s="318">
        <v>0</v>
      </c>
      <c r="AA9" s="318">
        <v>0</v>
      </c>
      <c r="AB9" s="318">
        <v>0</v>
      </c>
      <c r="AC9" s="318">
        <v>0</v>
      </c>
      <c r="AD9" s="320">
        <v>0</v>
      </c>
      <c r="AE9" s="320">
        <v>0</v>
      </c>
      <c r="AF9" s="320">
        <v>0</v>
      </c>
      <c r="AG9" s="320">
        <v>0</v>
      </c>
      <c r="AH9" s="317"/>
      <c r="AI9" s="320">
        <v>0</v>
      </c>
      <c r="AJ9" s="710">
        <f>D9+J9+R9</f>
        <v>54</v>
      </c>
      <c r="AK9" s="710">
        <f>H9+K9+L9+O9+P9+Q9+S9+Z9+AH9+F9</f>
        <v>169</v>
      </c>
      <c r="AL9" s="321">
        <f t="shared" ref="AL9:AL63" si="0">ROUND(B9*$AL$8/1000,1)</f>
        <v>0</v>
      </c>
      <c r="AM9" s="322">
        <f>ROUND(B9*AM$8/1000,1)</f>
        <v>0</v>
      </c>
      <c r="AN9" s="322">
        <f t="shared" ref="AN9:AN63" si="1">ROUND(B9*AN$8/1000,1)</f>
        <v>0</v>
      </c>
      <c r="AO9" s="322">
        <f>AM9-AN9</f>
        <v>0</v>
      </c>
      <c r="AP9" s="322">
        <f>AL9-AM9</f>
        <v>0</v>
      </c>
      <c r="AQ9" s="322">
        <f t="shared" ref="AQ9:AQ63" si="2">ROUND(C9*$AQ$8/1000,1)</f>
        <v>0</v>
      </c>
      <c r="AR9" s="322">
        <f t="shared" ref="AR9:AR63" si="3">ROUND(C9*$AR$8/1000,1)</f>
        <v>0</v>
      </c>
      <c r="AS9" s="322">
        <f t="shared" ref="AS9:AS63" si="4">ROUND(C9*AS$8/1000,1)</f>
        <v>0</v>
      </c>
      <c r="AT9" s="322">
        <f>AR9-AS9</f>
        <v>0</v>
      </c>
      <c r="AU9" s="322">
        <f>AQ9-AR9</f>
        <v>0</v>
      </c>
      <c r="AV9" s="322">
        <f>ROUND(D9*$AV$8/1000,1)</f>
        <v>3024.6</v>
      </c>
      <c r="AW9" s="322">
        <f>ROUND(D9*$AW$8/1000,1)</f>
        <v>2884.7</v>
      </c>
      <c r="AX9" s="322">
        <f t="shared" ref="AX9:AX63" si="5">ROUND(D9*AX$8/1000,1)</f>
        <v>1834.6</v>
      </c>
      <c r="AY9" s="322">
        <f>AW9-AX9</f>
        <v>1050.0999999999999</v>
      </c>
      <c r="AZ9" s="322">
        <f t="shared" ref="AZ9:AZ63" si="6">AV9-AW9</f>
        <v>139.9</v>
      </c>
      <c r="BA9" s="322">
        <f>ROUND(E9*$BA$8/1000,1)</f>
        <v>0</v>
      </c>
      <c r="BB9" s="322">
        <f>ROUND(E9*$BB$8/1000,1)</f>
        <v>0</v>
      </c>
      <c r="BC9" s="322">
        <f t="shared" ref="BC9:BC63" si="7">ROUND(E9*BC$8/1000,1)</f>
        <v>0</v>
      </c>
      <c r="BD9" s="322">
        <f>BB9-BC9</f>
        <v>0</v>
      </c>
      <c r="BE9" s="322">
        <f t="shared" ref="BE9:BE63" si="8">BA9-BB9</f>
        <v>0</v>
      </c>
      <c r="BF9" s="322">
        <f>ROUND(F9*$BF$8/1000,1)</f>
        <v>0</v>
      </c>
      <c r="BG9" s="322">
        <f>ROUND(F9*$BG$8/1000,1)</f>
        <v>0</v>
      </c>
      <c r="BH9" s="322">
        <f t="shared" ref="BH9:BH63" si="9">ROUND(F9*BH$8/1000,1)</f>
        <v>0</v>
      </c>
      <c r="BI9" s="322">
        <f>BG9-BH9</f>
        <v>0</v>
      </c>
      <c r="BJ9" s="322">
        <f>BF9-BG9</f>
        <v>0</v>
      </c>
      <c r="BK9" s="322">
        <f>ROUND(G9*$BK$8/1000,1)</f>
        <v>0</v>
      </c>
      <c r="BL9" s="322">
        <f>ROUND(G9*$BL$8/1000,1)</f>
        <v>0</v>
      </c>
      <c r="BM9" s="322">
        <f t="shared" ref="BM9:BM63" si="10">ROUND(G9*BM$8/1000,1)</f>
        <v>0</v>
      </c>
      <c r="BN9" s="322">
        <f>BL9-BM9</f>
        <v>0</v>
      </c>
      <c r="BO9" s="322">
        <f>BK9-BL9</f>
        <v>0</v>
      </c>
      <c r="BP9" s="322">
        <f>ROUND(H9*$BP$8/1000,1)</f>
        <v>8326.5</v>
      </c>
      <c r="BQ9" s="322">
        <f>ROUND(H9*$BQ$8/1000,1)</f>
        <v>7850.4</v>
      </c>
      <c r="BR9" s="322">
        <f t="shared" ref="BR9:BR63" si="11">ROUND(H9*BR$8/1000,1)</f>
        <v>4992.6000000000004</v>
      </c>
      <c r="BS9" s="322">
        <f>BQ9-BR9</f>
        <v>2857.8</v>
      </c>
      <c r="BT9" s="322">
        <f t="shared" ref="BT9:BT63" si="12">BP9-BQ9</f>
        <v>476.1</v>
      </c>
      <c r="BU9" s="322"/>
      <c r="BV9" s="322">
        <f>ROUND(J9*$BV$8/1000,1)</f>
        <v>0</v>
      </c>
      <c r="BW9" s="322">
        <f>ROUND(J9*$BW$8/1000,1)</f>
        <v>0</v>
      </c>
      <c r="BX9" s="322">
        <f>ROUND(J9*$BX$8/1000,1)</f>
        <v>0</v>
      </c>
      <c r="BY9" s="322">
        <f>ROUND(J9*$BY$8/1000,1)</f>
        <v>0</v>
      </c>
      <c r="BZ9" s="322">
        <f>ROUND(J9*$BZ$8/1000,1)</f>
        <v>0</v>
      </c>
      <c r="CA9" s="322">
        <f>ROUND(K9*$CA$8/1000,1)</f>
        <v>0</v>
      </c>
      <c r="CB9" s="322">
        <f>ROUND(K9*$CB$8/1000,1)</f>
        <v>0</v>
      </c>
      <c r="CC9" s="322">
        <f>ROUND(K9*CC$8/1000,1)</f>
        <v>0</v>
      </c>
      <c r="CD9" s="322">
        <f>CB9-CC9</f>
        <v>0</v>
      </c>
      <c r="CE9" s="711">
        <f t="shared" ref="CE9:CE63" si="13">CA9-CB9</f>
        <v>0</v>
      </c>
      <c r="CF9" s="322">
        <f>ROUND(L9*$CF$8/1000,1)</f>
        <v>0</v>
      </c>
      <c r="CG9" s="322">
        <f>ROUND(L9*$CG$8/1000,1)</f>
        <v>0</v>
      </c>
      <c r="CH9" s="322">
        <f t="shared" ref="CH9:CH63" si="14">ROUND(L9*CH$8/1000,1)</f>
        <v>0</v>
      </c>
      <c r="CI9" s="322">
        <f>CG9-CH9</f>
        <v>0</v>
      </c>
      <c r="CJ9" s="711">
        <f t="shared" ref="CJ9:CJ63" si="15">CF9-CG9</f>
        <v>0</v>
      </c>
      <c r="CK9" s="322">
        <f>ROUND(M9*$CK$8/1000,1)</f>
        <v>0</v>
      </c>
      <c r="CL9" s="322">
        <f>ROUND(M9*$CL$8/1000,1)</f>
        <v>0</v>
      </c>
      <c r="CM9" s="322">
        <f t="shared" ref="CM9:CM63" si="16">ROUND(M9*CM$8/1000,1)</f>
        <v>0</v>
      </c>
      <c r="CN9" s="322">
        <f>CL9-CM9</f>
        <v>0</v>
      </c>
      <c r="CO9" s="711">
        <f t="shared" ref="CO9:CO63" si="17">CK9-CL9</f>
        <v>0</v>
      </c>
      <c r="CP9" s="322">
        <f>ROUND(N9*$CP$8/1000,1)</f>
        <v>0</v>
      </c>
      <c r="CQ9" s="322">
        <f>ROUND(N9*$CQ$8/1000,1)</f>
        <v>0</v>
      </c>
      <c r="CR9" s="322">
        <f t="shared" ref="CR9:CR63" si="18">ROUND(N9*CR$8/1000,1)</f>
        <v>0</v>
      </c>
      <c r="CS9" s="322">
        <f>CQ9-CR9</f>
        <v>0</v>
      </c>
      <c r="CT9" s="711">
        <f t="shared" ref="CT9:CT63" si="19">CP9-CQ9</f>
        <v>0</v>
      </c>
      <c r="CU9" s="322">
        <f>ROUND(O9*$CU$8/1000,1)</f>
        <v>0</v>
      </c>
      <c r="CV9" s="322">
        <f>ROUND(O9*$CV$8/1000,1)</f>
        <v>0</v>
      </c>
      <c r="CW9" s="322">
        <f t="shared" ref="CW9:CW63" si="20">ROUND(O9*CW$8/1000,1)</f>
        <v>0</v>
      </c>
      <c r="CX9" s="322">
        <f>CV9-CW9</f>
        <v>0</v>
      </c>
      <c r="CY9" s="322">
        <f t="shared" ref="CY9:CY63" si="21">CU9-CV9</f>
        <v>0</v>
      </c>
      <c r="CZ9" s="322">
        <f>ROUND(P9*$CZ$8/1000,1)</f>
        <v>0</v>
      </c>
      <c r="DA9" s="322">
        <f>ROUND(P9*$DA$8/1000,1)</f>
        <v>0</v>
      </c>
      <c r="DB9" s="322">
        <f t="shared" ref="DB9:DB63" si="22">ROUND(P9*DB$8/1000,1)</f>
        <v>0</v>
      </c>
      <c r="DC9" s="322">
        <f>DA9-DB9</f>
        <v>0</v>
      </c>
      <c r="DD9" s="322">
        <f t="shared" ref="DD9:DD63" si="23">CZ9-DA9</f>
        <v>0</v>
      </c>
      <c r="DE9" s="322">
        <f t="shared" ref="DE9:DE63" si="24">ROUND(Q9*$DE$8/1000,1)</f>
        <v>0</v>
      </c>
      <c r="DF9" s="322">
        <f t="shared" ref="DF9:DF63" si="25">ROUND(Q9*$DF$8/1000,1)</f>
        <v>0</v>
      </c>
      <c r="DG9" s="322">
        <f t="shared" ref="DG9:DG63" si="26">ROUND(Q9*DG$8/1000,1)</f>
        <v>0</v>
      </c>
      <c r="DH9" s="322">
        <f>DF9-DG9</f>
        <v>0</v>
      </c>
      <c r="DI9" s="322">
        <f t="shared" ref="DI9:DI63" si="27">DE9-DF9</f>
        <v>0</v>
      </c>
      <c r="DJ9" s="322">
        <f t="shared" ref="DJ9:DJ63" si="28">ROUND(R9*$DJ$8/1000,1)</f>
        <v>0</v>
      </c>
      <c r="DK9" s="322">
        <f t="shared" ref="DK9:DK63" si="29">ROUND(R9*DK$8/1000,1)</f>
        <v>0</v>
      </c>
      <c r="DL9" s="322">
        <f t="shared" ref="DL9:DL63" si="30">ROUND(R9*DL$8/1000,1)</f>
        <v>0</v>
      </c>
      <c r="DM9" s="322">
        <f>DK9-DL9</f>
        <v>0</v>
      </c>
      <c r="DN9" s="322">
        <f t="shared" ref="DN9:DN63" si="31">DJ9-DK9</f>
        <v>0</v>
      </c>
      <c r="DO9" s="322">
        <f>ROUND(S9*$DO$8/1000,1)</f>
        <v>0</v>
      </c>
      <c r="DP9" s="322">
        <f>ROUND(S9*$DP$8/1000,1)</f>
        <v>0</v>
      </c>
      <c r="DQ9" s="322">
        <f>ROUND(S9*DQ$8/1000,1)</f>
        <v>0</v>
      </c>
      <c r="DR9" s="322">
        <f>DP9-DQ9</f>
        <v>0</v>
      </c>
      <c r="DS9" s="322">
        <f t="shared" ref="DS9:DS63" si="32">DO9-DP9</f>
        <v>0</v>
      </c>
      <c r="DT9" s="323">
        <f>ROUND(T9*$DT$8/1000,1)</f>
        <v>0</v>
      </c>
      <c r="DU9" s="324">
        <f>ROUND(T9*$DU$8/1000,1)</f>
        <v>0</v>
      </c>
      <c r="DV9" s="322">
        <f t="shared" ref="DV9:DV63" si="33">ROUND(T9*DV$8/1000,1)</f>
        <v>0</v>
      </c>
      <c r="DW9" s="322">
        <f>DU9-DV9</f>
        <v>0</v>
      </c>
      <c r="DX9" s="324">
        <f>DT9-DU9</f>
        <v>0</v>
      </c>
      <c r="DY9" s="324">
        <f>ROUND(U9*$DY$8/1000,1)</f>
        <v>0</v>
      </c>
      <c r="DZ9" s="324">
        <f>ROUND(U9*$DZ$8/1000,1)</f>
        <v>0</v>
      </c>
      <c r="EA9" s="322">
        <f t="shared" ref="EA9:EA63" si="34">ROUND(U9*EA$8/1000,1)</f>
        <v>0</v>
      </c>
      <c r="EB9" s="322">
        <f>DZ9-EA9</f>
        <v>0</v>
      </c>
      <c r="EC9" s="324">
        <f>DY9-DZ9</f>
        <v>0</v>
      </c>
      <c r="ED9" s="324">
        <f>ROUND(V9*$ED$8/1000,1)</f>
        <v>0</v>
      </c>
      <c r="EE9" s="324">
        <f>ROUND(V9*$EE$8/1000,1)</f>
        <v>0</v>
      </c>
      <c r="EF9" s="322">
        <f t="shared" ref="EF9:EF63" si="35">ROUND(V9*EF$8/1000,1)</f>
        <v>0</v>
      </c>
      <c r="EG9" s="322">
        <f>EE9-EF9</f>
        <v>0</v>
      </c>
      <c r="EH9" s="324">
        <f>ED9-EE9</f>
        <v>0</v>
      </c>
      <c r="EI9" s="324">
        <f>ROUND(W9*$EI$8/1000,1)</f>
        <v>0</v>
      </c>
      <c r="EJ9" s="324">
        <f>ROUND(W9*$EJ$8/1000,1)</f>
        <v>0</v>
      </c>
      <c r="EK9" s="322">
        <f t="shared" ref="EK9:EK63" si="36">ROUND(W9*EK$8/1000,1)</f>
        <v>0</v>
      </c>
      <c r="EL9" s="322">
        <f>EJ9-EK9</f>
        <v>0</v>
      </c>
      <c r="EM9" s="324">
        <f>EI9-EJ9</f>
        <v>0</v>
      </c>
      <c r="EN9" s="324">
        <f>ROUND(X9*$EN$8/1000,1)</f>
        <v>0</v>
      </c>
      <c r="EO9" s="324">
        <f>ROUND(X9*$EO$8/1000,1)</f>
        <v>0</v>
      </c>
      <c r="EP9" s="322">
        <f t="shared" ref="EP9:EP63" si="37">ROUND(X9*EP$8/1000,1)</f>
        <v>0</v>
      </c>
      <c r="EQ9" s="322">
        <f>EO9-EP9</f>
        <v>0</v>
      </c>
      <c r="ER9" s="324">
        <f>EN9-EO9</f>
        <v>0</v>
      </c>
      <c r="ES9" s="324">
        <f>ROUND(Y9*$ES$8/1000,1)</f>
        <v>0</v>
      </c>
      <c r="ET9" s="324">
        <f>ROUND(Y9*$ET$8/1000,1)</f>
        <v>0</v>
      </c>
      <c r="EU9" s="322">
        <f t="shared" ref="EU9:EU63" si="38">ROUND(Y9*EU$8/1000,1)</f>
        <v>0</v>
      </c>
      <c r="EV9" s="322">
        <f>ET9-EU9</f>
        <v>0</v>
      </c>
      <c r="EW9" s="324">
        <f>ES9-ET9</f>
        <v>0</v>
      </c>
      <c r="EX9" s="324">
        <f>ROUND(Z9*$EX$8/1000,1)</f>
        <v>0</v>
      </c>
      <c r="EY9" s="324">
        <f>ROUND(Z9*$EY$8/1000,1)</f>
        <v>0</v>
      </c>
      <c r="EZ9" s="322">
        <f t="shared" ref="EZ9:EZ63" si="39">ROUND(Z9*EZ$8/1000,1)</f>
        <v>0</v>
      </c>
      <c r="FA9" s="322">
        <f>EY9-EZ9</f>
        <v>0</v>
      </c>
      <c r="FB9" s="324">
        <f>EX9-EY9</f>
        <v>0</v>
      </c>
      <c r="FC9" s="324">
        <f>ROUND(AA9*$FC$8/1000,1)</f>
        <v>0</v>
      </c>
      <c r="FD9" s="324">
        <f>ROUND(AA9*$FD$8/1000,1)</f>
        <v>0</v>
      </c>
      <c r="FE9" s="322">
        <f t="shared" ref="FE9:FE63" si="40">ROUND(AA9*FE$8/1000,1)</f>
        <v>0</v>
      </c>
      <c r="FF9" s="322">
        <f>FD9-FE9</f>
        <v>0</v>
      </c>
      <c r="FG9" s="325">
        <f>FC9-FD9</f>
        <v>0</v>
      </c>
      <c r="FH9" s="712">
        <f t="shared" ref="FH9:FH63" si="41">ROUND(AB9*$FH$8/1000,1)</f>
        <v>0</v>
      </c>
      <c r="FI9" s="322">
        <f t="shared" ref="FI9:FI63" si="42">ROUND(AB9*$FI$8/1000,1)</f>
        <v>0</v>
      </c>
      <c r="FJ9" s="322">
        <f t="shared" ref="FJ9:FJ63" si="43">ROUND(AB9*FJ$8/1000,1)</f>
        <v>0</v>
      </c>
      <c r="FK9" s="322">
        <f>FI9-FJ9</f>
        <v>0</v>
      </c>
      <c r="FL9" s="322">
        <f t="shared" ref="FL9:FL63" si="44">FH9-FI9</f>
        <v>0</v>
      </c>
      <c r="FM9" s="322">
        <f t="shared" ref="FM9:FM63" si="45">ROUND(AC9*$FM$8/1000,1)</f>
        <v>0</v>
      </c>
      <c r="FN9" s="322">
        <f t="shared" ref="FN9:FN63" si="46">ROUND(AC9*$FN$8/1000,1)</f>
        <v>0</v>
      </c>
      <c r="FO9" s="322">
        <f t="shared" ref="FO9:FO63" si="47">ROUND(AC9*FO$8/1000,1)</f>
        <v>0</v>
      </c>
      <c r="FP9" s="322">
        <f>FN9-FO9</f>
        <v>0</v>
      </c>
      <c r="FQ9" s="322">
        <f t="shared" ref="FQ9:FQ63" si="48">FM9-FN9</f>
        <v>0</v>
      </c>
      <c r="FR9" s="322">
        <f t="shared" ref="FR9:FR63" si="49">ROUND(AD9*$FR$8/1000,1)</f>
        <v>0</v>
      </c>
      <c r="FS9" s="322">
        <f t="shared" ref="FS9:FS63" si="50">ROUND(AD9*$FS$8/1000,1)</f>
        <v>0</v>
      </c>
      <c r="FT9" s="322">
        <f t="shared" ref="FT9:FT63" si="51">ROUND(AD9*FT$8/1000,1)</f>
        <v>0</v>
      </c>
      <c r="FU9" s="322">
        <f>FS9-FT9</f>
        <v>0</v>
      </c>
      <c r="FV9" s="322">
        <f t="shared" ref="FV9:FV63" si="52">FR9-FS9</f>
        <v>0</v>
      </c>
      <c r="FW9" s="322">
        <f t="shared" ref="FW9:FW63" si="53">ROUND(AE9*$FW$8/1000,1)</f>
        <v>0</v>
      </c>
      <c r="FX9" s="322">
        <f t="shared" ref="FX9:FX63" si="54">ROUND(AE9*$FX$8/1000,1)</f>
        <v>0</v>
      </c>
      <c r="FY9" s="322">
        <f t="shared" ref="FY9:FY63" si="55">ROUND(AE9*FY$8/1000,1)</f>
        <v>0</v>
      </c>
      <c r="FZ9" s="322">
        <f>FX9-FY9</f>
        <v>0</v>
      </c>
      <c r="GA9" s="322">
        <f t="shared" ref="GA9:GA63" si="56">FW9-FX9</f>
        <v>0</v>
      </c>
      <c r="GB9" s="322">
        <f t="shared" ref="GB9:GB63" si="57">ROUND(AF9*$GB$8/1000,1)</f>
        <v>0</v>
      </c>
      <c r="GC9" s="322">
        <f t="shared" ref="GC9:GC63" si="58">ROUND(AF9*$GC$8/1000,1)</f>
        <v>0</v>
      </c>
      <c r="GD9" s="322">
        <f t="shared" ref="GD9:GD63" si="59">ROUND(AF9*GD$8/1000,1)</f>
        <v>0</v>
      </c>
      <c r="GE9" s="322">
        <f>GC9-GD9</f>
        <v>0</v>
      </c>
      <c r="GF9" s="322">
        <f t="shared" ref="GF9:GF63" si="60">GB9-GC9</f>
        <v>0</v>
      </c>
      <c r="GG9" s="322">
        <f t="shared" ref="GG9:GG63" si="61">ROUND(AG9*$GG$8/1000,1)</f>
        <v>0</v>
      </c>
      <c r="GH9" s="322">
        <f t="shared" ref="GH9:GH63" si="62">ROUND(AG9*$GH$8/1000,1)</f>
        <v>0</v>
      </c>
      <c r="GI9" s="322">
        <f t="shared" ref="GI9:GI63" si="63">ROUND(AG9*GI$8/1000,1)</f>
        <v>0</v>
      </c>
      <c r="GJ9" s="322">
        <f>GH9-GI9</f>
        <v>0</v>
      </c>
      <c r="GK9" s="322">
        <f t="shared" ref="GK9:GK63" si="64">GG9-GH9</f>
        <v>0</v>
      </c>
      <c r="GL9" s="322">
        <f t="shared" ref="GL9:GL63" si="65">ROUND(AH9*$GL$8/1000,1)</f>
        <v>0</v>
      </c>
      <c r="GM9" s="322">
        <f t="shared" ref="GM9:GM63" si="66">ROUND(AH9*$GM$8/1000,1)</f>
        <v>0</v>
      </c>
      <c r="GN9" s="322">
        <f t="shared" ref="GN9:GN63" si="67">ROUND(AH9*GN$8/1000,1)</f>
        <v>0</v>
      </c>
      <c r="GO9" s="322">
        <f>GM9-GN9</f>
        <v>0</v>
      </c>
      <c r="GP9" s="322">
        <f t="shared" ref="GP9:GP63" si="68">GL9-GM9</f>
        <v>0</v>
      </c>
      <c r="GQ9" s="322">
        <f t="shared" ref="GQ9:GQ63" si="69">ROUND(AI9*$GQ$8/1000,1)</f>
        <v>0</v>
      </c>
      <c r="GR9" s="322">
        <f t="shared" ref="GR9:GR63" si="70">ROUND(AI9*$GR$8/1000,1)</f>
        <v>0</v>
      </c>
      <c r="GS9" s="322">
        <f t="shared" ref="GS9:GS63" si="71">ROUND(AI9*GS$8/1000,1)</f>
        <v>0</v>
      </c>
      <c r="GT9" s="322">
        <f>GR9-GS9</f>
        <v>0</v>
      </c>
      <c r="GU9" s="322">
        <f t="shared" ref="GU9:GU63" si="72">GQ9-GR9</f>
        <v>0</v>
      </c>
      <c r="GV9" s="326">
        <f>AL9+AQ9+AV9+BA9+BF9+BK9+BP9+BV9+CA9+CU9+DT9+DY9+ED9+EI9+EN9+ES9+EX9+FC9+FH9+FM9+FR9+FW9+GB9+GG9+GL9+GQ9+CF9+CK9+CP9+CZ9+DE9+DJ9+DO9</f>
        <v>11351.1</v>
      </c>
      <c r="GW9" s="322">
        <f>AM9+AR9+AW9+BB9+BG9+BL9+BQ9+BW9+CB9+CV9+DU9+DZ9+EE9+EJ9+EO9+ET9+EY9+FD9+FI9+FN9+FS9+FX9+GC9+GH9+GM9+GR9+CG9+CL9+CQ9+DA9+DF9+DK9+DP9</f>
        <v>10735.1</v>
      </c>
      <c r="GX9" s="322">
        <f t="shared" ref="GX9:GZ24" si="73">AN9+AS9+AX9+BC9+BH9+BM9+BR9+BX9+CC9+CW9+DV9+EA9+EF9+EK9+EP9+EU9+EZ9+FE9+FJ9+FO9+FT9+FY9+GD9+GI9+GN9+GS9+CH9+CM9+CR9+DB9+DG9+DL9+DQ9</f>
        <v>6827.2</v>
      </c>
      <c r="GY9" s="322">
        <f t="shared" si="73"/>
        <v>3907.9</v>
      </c>
      <c r="GZ9" s="322">
        <f t="shared" si="73"/>
        <v>616</v>
      </c>
      <c r="HA9" s="328">
        <f>SUM(B9:AI9)</f>
        <v>223</v>
      </c>
      <c r="HB9" s="713"/>
      <c r="HC9" s="322">
        <f>GV9*$HC$69</f>
        <v>11127.9</v>
      </c>
      <c r="HD9" s="322">
        <f t="shared" ref="HD9:HG24" si="74">GW9*$HC$69</f>
        <v>10524</v>
      </c>
      <c r="HE9" s="322">
        <f t="shared" si="74"/>
        <v>6693</v>
      </c>
      <c r="HF9" s="322">
        <f t="shared" si="74"/>
        <v>3831.1</v>
      </c>
      <c r="HG9" s="322">
        <f t="shared" si="74"/>
        <v>603.9</v>
      </c>
      <c r="HH9" s="329">
        <v>24.25</v>
      </c>
      <c r="HI9" s="327">
        <f>HH9*$HI$70</f>
        <v>276.89999999999998</v>
      </c>
      <c r="HJ9" s="327">
        <f>HC9+HI9</f>
        <v>11404.8</v>
      </c>
      <c r="HK9" s="330">
        <f>HE9+HI9</f>
        <v>6969.9</v>
      </c>
      <c r="HL9" s="319">
        <v>10930900</v>
      </c>
      <c r="HM9" s="319"/>
      <c r="HN9" s="327">
        <v>12084</v>
      </c>
      <c r="HO9" s="327">
        <v>12903.4</v>
      </c>
    </row>
    <row r="10" spans="1:310" ht="18.75" customHeight="1">
      <c r="A10" s="315" t="s">
        <v>784</v>
      </c>
      <c r="B10" s="316">
        <v>0</v>
      </c>
      <c r="C10" s="316">
        <v>0</v>
      </c>
      <c r="D10" s="317">
        <v>51</v>
      </c>
      <c r="E10" s="318"/>
      <c r="F10" s="317"/>
      <c r="G10" s="316"/>
      <c r="H10" s="317">
        <v>329</v>
      </c>
      <c r="I10" s="318"/>
      <c r="J10" s="317"/>
      <c r="K10" s="317"/>
      <c r="L10" s="317">
        <v>27</v>
      </c>
      <c r="M10" s="316">
        <v>0</v>
      </c>
      <c r="N10" s="318">
        <v>0</v>
      </c>
      <c r="O10" s="317"/>
      <c r="P10" s="318">
        <v>0</v>
      </c>
      <c r="Q10" s="317">
        <v>39</v>
      </c>
      <c r="R10" s="317"/>
      <c r="S10" s="317"/>
      <c r="T10" s="319">
        <v>0</v>
      </c>
      <c r="U10" s="319">
        <v>0</v>
      </c>
      <c r="V10" s="319">
        <v>0</v>
      </c>
      <c r="W10" s="318">
        <v>0</v>
      </c>
      <c r="X10" s="318">
        <v>0</v>
      </c>
      <c r="Y10" s="318">
        <v>0</v>
      </c>
      <c r="Z10" s="318">
        <v>0</v>
      </c>
      <c r="AA10" s="318">
        <v>0</v>
      </c>
      <c r="AB10" s="318">
        <v>0</v>
      </c>
      <c r="AC10" s="318">
        <v>0</v>
      </c>
      <c r="AD10" s="320">
        <v>0</v>
      </c>
      <c r="AE10" s="320">
        <v>0</v>
      </c>
      <c r="AF10" s="320">
        <v>0</v>
      </c>
      <c r="AG10" s="320">
        <v>0</v>
      </c>
      <c r="AH10" s="317"/>
      <c r="AI10" s="320">
        <v>0</v>
      </c>
      <c r="AJ10" s="710">
        <f>D10+J10+R10</f>
        <v>51</v>
      </c>
      <c r="AK10" s="710">
        <f>H10+K10+L10+O10+P10+Q10+S10+Z10+AH10+F10</f>
        <v>395</v>
      </c>
      <c r="AL10" s="321">
        <f t="shared" si="0"/>
        <v>0</v>
      </c>
      <c r="AM10" s="322">
        <f>ROUND(B10*AM$8/1000,1)</f>
        <v>0</v>
      </c>
      <c r="AN10" s="322">
        <f t="shared" si="1"/>
        <v>0</v>
      </c>
      <c r="AO10" s="322">
        <f>AM10-AN10</f>
        <v>0</v>
      </c>
      <c r="AP10" s="322">
        <f>AL10-AM10</f>
        <v>0</v>
      </c>
      <c r="AQ10" s="322">
        <f t="shared" si="2"/>
        <v>0</v>
      </c>
      <c r="AR10" s="322">
        <f t="shared" si="3"/>
        <v>0</v>
      </c>
      <c r="AS10" s="322">
        <f t="shared" si="4"/>
        <v>0</v>
      </c>
      <c r="AT10" s="322">
        <f>AR10-AS10</f>
        <v>0</v>
      </c>
      <c r="AU10" s="322">
        <f>AQ10-AR10</f>
        <v>0</v>
      </c>
      <c r="AV10" s="322">
        <f>ROUND(D10*$AV$8/1000,1)</f>
        <v>2856.6</v>
      </c>
      <c r="AW10" s="322">
        <f>ROUND(D10*$AW$8/1000,1)</f>
        <v>2724.4</v>
      </c>
      <c r="AX10" s="322">
        <f t="shared" si="5"/>
        <v>1732.7</v>
      </c>
      <c r="AY10" s="322">
        <f>AW10-AX10</f>
        <v>991.7</v>
      </c>
      <c r="AZ10" s="322">
        <f t="shared" si="6"/>
        <v>132.19999999999999</v>
      </c>
      <c r="BA10" s="322">
        <f>ROUND(E10*$BA$8/1000,1)</f>
        <v>0</v>
      </c>
      <c r="BB10" s="322">
        <f>ROUND(E10*$BB$8/1000,1)</f>
        <v>0</v>
      </c>
      <c r="BC10" s="322">
        <f t="shared" si="7"/>
        <v>0</v>
      </c>
      <c r="BD10" s="322">
        <f>BB10-BC10</f>
        <v>0</v>
      </c>
      <c r="BE10" s="322">
        <f t="shared" si="8"/>
        <v>0</v>
      </c>
      <c r="BF10" s="322">
        <f>ROUND(F10*$BF$8/1000,1)</f>
        <v>0</v>
      </c>
      <c r="BG10" s="322">
        <f>ROUND(F10*$BG$8/1000,1)</f>
        <v>0</v>
      </c>
      <c r="BH10" s="322">
        <f t="shared" si="9"/>
        <v>0</v>
      </c>
      <c r="BI10" s="322">
        <f>BG10-BH10</f>
        <v>0</v>
      </c>
      <c r="BJ10" s="322">
        <f>BF10-BG10</f>
        <v>0</v>
      </c>
      <c r="BK10" s="322">
        <f>ROUND(G10*$BK$8/1000,1)</f>
        <v>0</v>
      </c>
      <c r="BL10" s="322">
        <f>ROUND(G10*$BL$8/1000,1)</f>
        <v>0</v>
      </c>
      <c r="BM10" s="322">
        <f t="shared" si="10"/>
        <v>0</v>
      </c>
      <c r="BN10" s="322">
        <f>BL10-BM10</f>
        <v>0</v>
      </c>
      <c r="BO10" s="322">
        <f>BK10-BL10</f>
        <v>0</v>
      </c>
      <c r="BP10" s="322">
        <f>ROUND(H10*$BP$8/1000,1)</f>
        <v>16209.5</v>
      </c>
      <c r="BQ10" s="322">
        <f>ROUND(H10*$BQ$8/1000,1)</f>
        <v>15282.7</v>
      </c>
      <c r="BR10" s="322">
        <f t="shared" si="11"/>
        <v>9719.2999999999993</v>
      </c>
      <c r="BS10" s="322">
        <f>BQ10-BR10</f>
        <v>5563.4</v>
      </c>
      <c r="BT10" s="322">
        <f t="shared" si="12"/>
        <v>926.8</v>
      </c>
      <c r="BU10" s="322"/>
      <c r="BV10" s="322">
        <f>ROUND(J10*$BV$8/1000,1)</f>
        <v>0</v>
      </c>
      <c r="BW10" s="322">
        <f>ROUND(J10*$BW$8/1000,1)</f>
        <v>0</v>
      </c>
      <c r="BX10" s="322">
        <f>ROUND(J10*$BX$8/1000,1)</f>
        <v>0</v>
      </c>
      <c r="BY10" s="322">
        <f>ROUND(J10*$BY$8/1000,1)</f>
        <v>0</v>
      </c>
      <c r="BZ10" s="322">
        <f>ROUND(J10*$BZ$8/1000,1)</f>
        <v>0</v>
      </c>
      <c r="CA10" s="322">
        <f>ROUND(K10*$CA$8/1000,1)</f>
        <v>0</v>
      </c>
      <c r="CB10" s="322">
        <f>ROUND(K10*$CB$8/1000,1)</f>
        <v>0</v>
      </c>
      <c r="CC10" s="322">
        <f>ROUND(K10*CC$8/1000,1)</f>
        <v>0</v>
      </c>
      <c r="CD10" s="322">
        <f>CB10-CC10</f>
        <v>0</v>
      </c>
      <c r="CE10" s="711">
        <f t="shared" si="13"/>
        <v>0</v>
      </c>
      <c r="CF10" s="322">
        <f>ROUND(L10*$CF$8/1000,1)</f>
        <v>1330.3</v>
      </c>
      <c r="CG10" s="322">
        <f>ROUND(L10*$CG$8/1000,1)</f>
        <v>1254.2</v>
      </c>
      <c r="CH10" s="322">
        <f t="shared" si="14"/>
        <v>797.6</v>
      </c>
      <c r="CI10" s="322">
        <f>CG10-CH10</f>
        <v>456.6</v>
      </c>
      <c r="CJ10" s="711">
        <f t="shared" si="15"/>
        <v>76.099999999999994</v>
      </c>
      <c r="CK10" s="322">
        <f>ROUND(M10*$CK$8/1000,1)</f>
        <v>0</v>
      </c>
      <c r="CL10" s="322">
        <f>ROUND(M10*$CL$8/1000,1)</f>
        <v>0</v>
      </c>
      <c r="CM10" s="322">
        <f t="shared" si="16"/>
        <v>0</v>
      </c>
      <c r="CN10" s="322">
        <f>CL10-CM10</f>
        <v>0</v>
      </c>
      <c r="CO10" s="711">
        <f t="shared" si="17"/>
        <v>0</v>
      </c>
      <c r="CP10" s="322">
        <f>ROUND(N10*$CP$8/1000,1)</f>
        <v>0</v>
      </c>
      <c r="CQ10" s="322">
        <f>ROUND(N10*$CQ$8/1000,1)</f>
        <v>0</v>
      </c>
      <c r="CR10" s="322">
        <f t="shared" si="18"/>
        <v>0</v>
      </c>
      <c r="CS10" s="322">
        <f>CQ10-CR10</f>
        <v>0</v>
      </c>
      <c r="CT10" s="711">
        <f t="shared" si="19"/>
        <v>0</v>
      </c>
      <c r="CU10" s="322">
        <f>ROUND(O10*$CU$8/1000,1)</f>
        <v>0</v>
      </c>
      <c r="CV10" s="322">
        <f>ROUND(O10*$CV$8/1000,1)</f>
        <v>0</v>
      </c>
      <c r="CW10" s="322">
        <f t="shared" si="20"/>
        <v>0</v>
      </c>
      <c r="CX10" s="322">
        <f>CV10-CW10</f>
        <v>0</v>
      </c>
      <c r="CY10" s="322">
        <f t="shared" si="21"/>
        <v>0</v>
      </c>
      <c r="CZ10" s="322">
        <f>ROUND(P10*$CZ$8/1000,1)</f>
        <v>0</v>
      </c>
      <c r="DA10" s="322">
        <f>ROUND(P10*$DA$8/1000,1)</f>
        <v>0</v>
      </c>
      <c r="DB10" s="322">
        <f t="shared" si="22"/>
        <v>0</v>
      </c>
      <c r="DC10" s="322">
        <f>DA10-DB10</f>
        <v>0</v>
      </c>
      <c r="DD10" s="322">
        <f t="shared" si="23"/>
        <v>0</v>
      </c>
      <c r="DE10" s="322">
        <f t="shared" si="24"/>
        <v>4853</v>
      </c>
      <c r="DF10" s="322">
        <f t="shared" si="25"/>
        <v>4710.2</v>
      </c>
      <c r="DG10" s="322">
        <f t="shared" si="26"/>
        <v>2995.6</v>
      </c>
      <c r="DH10" s="322">
        <f>DF10-DG10</f>
        <v>1714.6</v>
      </c>
      <c r="DI10" s="322">
        <f t="shared" si="27"/>
        <v>142.80000000000001</v>
      </c>
      <c r="DJ10" s="322">
        <f t="shared" si="28"/>
        <v>0</v>
      </c>
      <c r="DK10" s="322">
        <f t="shared" si="29"/>
        <v>0</v>
      </c>
      <c r="DL10" s="322">
        <f t="shared" si="30"/>
        <v>0</v>
      </c>
      <c r="DM10" s="322">
        <f>DK10-DL10</f>
        <v>0</v>
      </c>
      <c r="DN10" s="322">
        <f t="shared" si="31"/>
        <v>0</v>
      </c>
      <c r="DO10" s="322">
        <f>ROUND(S10*$DO$8/1000,1)</f>
        <v>0</v>
      </c>
      <c r="DP10" s="322">
        <f>ROUND(S10*$DP$8/1000,1)</f>
        <v>0</v>
      </c>
      <c r="DQ10" s="322">
        <f>ROUND(S10*DQ$8/1000,1)</f>
        <v>0</v>
      </c>
      <c r="DR10" s="322">
        <f>DP10-DQ10</f>
        <v>0</v>
      </c>
      <c r="DS10" s="322">
        <f t="shared" si="32"/>
        <v>0</v>
      </c>
      <c r="DT10" s="323">
        <f>ROUND(T10*$DT$8/1000,1)</f>
        <v>0</v>
      </c>
      <c r="DU10" s="324">
        <f>ROUND(T10*$DU$8/1000,1)</f>
        <v>0</v>
      </c>
      <c r="DV10" s="322">
        <f t="shared" si="33"/>
        <v>0</v>
      </c>
      <c r="DW10" s="322">
        <f>DU10-DV10</f>
        <v>0</v>
      </c>
      <c r="DX10" s="324">
        <f>DT10-DU10</f>
        <v>0</v>
      </c>
      <c r="DY10" s="324">
        <f>ROUND(U10*$DY$8/1000,1)</f>
        <v>0</v>
      </c>
      <c r="DZ10" s="324">
        <f>ROUND(U10*$DZ$8/1000,1)</f>
        <v>0</v>
      </c>
      <c r="EA10" s="322">
        <f t="shared" si="34"/>
        <v>0</v>
      </c>
      <c r="EB10" s="322">
        <f>DZ10-EA10</f>
        <v>0</v>
      </c>
      <c r="EC10" s="324">
        <f>DY10-DZ10</f>
        <v>0</v>
      </c>
      <c r="ED10" s="324">
        <f>ROUND(V10*$ED$8/1000,1)</f>
        <v>0</v>
      </c>
      <c r="EE10" s="324">
        <f>ROUND(V10*$EE$8/1000,1)</f>
        <v>0</v>
      </c>
      <c r="EF10" s="322">
        <f t="shared" si="35"/>
        <v>0</v>
      </c>
      <c r="EG10" s="322">
        <f>EE10-EF10</f>
        <v>0</v>
      </c>
      <c r="EH10" s="324">
        <f>ED10-EE10</f>
        <v>0</v>
      </c>
      <c r="EI10" s="324">
        <f>ROUND(W10*$EI$8/1000,1)</f>
        <v>0</v>
      </c>
      <c r="EJ10" s="324">
        <f>ROUND(W10*$EJ$8/1000,1)</f>
        <v>0</v>
      </c>
      <c r="EK10" s="322">
        <f t="shared" si="36"/>
        <v>0</v>
      </c>
      <c r="EL10" s="322">
        <f>EJ10-EK10</f>
        <v>0</v>
      </c>
      <c r="EM10" s="324">
        <f>EI10-EJ10</f>
        <v>0</v>
      </c>
      <c r="EN10" s="324">
        <f>ROUND(X10*$EN$8/1000,1)</f>
        <v>0</v>
      </c>
      <c r="EO10" s="324">
        <f>ROUND(X10*$EO$8/1000,1)</f>
        <v>0</v>
      </c>
      <c r="EP10" s="322">
        <f t="shared" si="37"/>
        <v>0</v>
      </c>
      <c r="EQ10" s="322">
        <f>EO10-EP10</f>
        <v>0</v>
      </c>
      <c r="ER10" s="324">
        <f>EN10-EO10</f>
        <v>0</v>
      </c>
      <c r="ES10" s="324">
        <f>ROUND(Y10*$ES$8/1000,1)</f>
        <v>0</v>
      </c>
      <c r="ET10" s="324">
        <f>ROUND(Y10*$ET$8/1000,1)</f>
        <v>0</v>
      </c>
      <c r="EU10" s="322">
        <f t="shared" si="38"/>
        <v>0</v>
      </c>
      <c r="EV10" s="322">
        <f>ET10-EU10</f>
        <v>0</v>
      </c>
      <c r="EW10" s="324">
        <f>ES10-ET10</f>
        <v>0</v>
      </c>
      <c r="EX10" s="324">
        <f>ROUND(Z10*$EX$8/1000,1)</f>
        <v>0</v>
      </c>
      <c r="EY10" s="324">
        <f>ROUND(Z10*$EY$8/1000,1)</f>
        <v>0</v>
      </c>
      <c r="EZ10" s="322">
        <f t="shared" si="39"/>
        <v>0</v>
      </c>
      <c r="FA10" s="322">
        <f>EY10-EZ10</f>
        <v>0</v>
      </c>
      <c r="FB10" s="324">
        <f>EX10-EY10</f>
        <v>0</v>
      </c>
      <c r="FC10" s="324">
        <f>ROUND(AA10*$FC$8/1000,1)</f>
        <v>0</v>
      </c>
      <c r="FD10" s="324">
        <f>ROUND(AA10*$FD$8/1000,1)</f>
        <v>0</v>
      </c>
      <c r="FE10" s="322">
        <f t="shared" si="40"/>
        <v>0</v>
      </c>
      <c r="FF10" s="322">
        <f>FD10-FE10</f>
        <v>0</v>
      </c>
      <c r="FG10" s="325">
        <f>FC10-FD10</f>
        <v>0</v>
      </c>
      <c r="FH10" s="712">
        <f t="shared" si="41"/>
        <v>0</v>
      </c>
      <c r="FI10" s="322">
        <f t="shared" si="42"/>
        <v>0</v>
      </c>
      <c r="FJ10" s="322">
        <f t="shared" si="43"/>
        <v>0</v>
      </c>
      <c r="FK10" s="322">
        <f>FI10-FJ10</f>
        <v>0</v>
      </c>
      <c r="FL10" s="322">
        <f t="shared" si="44"/>
        <v>0</v>
      </c>
      <c r="FM10" s="322">
        <f t="shared" si="45"/>
        <v>0</v>
      </c>
      <c r="FN10" s="322">
        <f t="shared" si="46"/>
        <v>0</v>
      </c>
      <c r="FO10" s="322">
        <f t="shared" si="47"/>
        <v>0</v>
      </c>
      <c r="FP10" s="322">
        <f>FN10-FO10</f>
        <v>0</v>
      </c>
      <c r="FQ10" s="322">
        <f t="shared" si="48"/>
        <v>0</v>
      </c>
      <c r="FR10" s="322">
        <f t="shared" si="49"/>
        <v>0</v>
      </c>
      <c r="FS10" s="322">
        <f t="shared" si="50"/>
        <v>0</v>
      </c>
      <c r="FT10" s="322">
        <f t="shared" si="51"/>
        <v>0</v>
      </c>
      <c r="FU10" s="322">
        <f>FS10-FT10</f>
        <v>0</v>
      </c>
      <c r="FV10" s="322">
        <f t="shared" si="52"/>
        <v>0</v>
      </c>
      <c r="FW10" s="322">
        <f t="shared" si="53"/>
        <v>0</v>
      </c>
      <c r="FX10" s="322">
        <f t="shared" si="54"/>
        <v>0</v>
      </c>
      <c r="FY10" s="322">
        <f t="shared" si="55"/>
        <v>0</v>
      </c>
      <c r="FZ10" s="322">
        <f>FX10-FY10</f>
        <v>0</v>
      </c>
      <c r="GA10" s="322">
        <f t="shared" si="56"/>
        <v>0</v>
      </c>
      <c r="GB10" s="322">
        <f t="shared" si="57"/>
        <v>0</v>
      </c>
      <c r="GC10" s="322">
        <f t="shared" si="58"/>
        <v>0</v>
      </c>
      <c r="GD10" s="322">
        <f t="shared" si="59"/>
        <v>0</v>
      </c>
      <c r="GE10" s="322">
        <f>GC10-GD10</f>
        <v>0</v>
      </c>
      <c r="GF10" s="322">
        <f t="shared" si="60"/>
        <v>0</v>
      </c>
      <c r="GG10" s="322">
        <f t="shared" si="61"/>
        <v>0</v>
      </c>
      <c r="GH10" s="322">
        <f t="shared" si="62"/>
        <v>0</v>
      </c>
      <c r="GI10" s="322">
        <f t="shared" si="63"/>
        <v>0</v>
      </c>
      <c r="GJ10" s="322">
        <f>GH10-GI10</f>
        <v>0</v>
      </c>
      <c r="GK10" s="322">
        <f t="shared" si="64"/>
        <v>0</v>
      </c>
      <c r="GL10" s="322">
        <f t="shared" si="65"/>
        <v>0</v>
      </c>
      <c r="GM10" s="322">
        <f t="shared" si="66"/>
        <v>0</v>
      </c>
      <c r="GN10" s="322">
        <f t="shared" si="67"/>
        <v>0</v>
      </c>
      <c r="GO10" s="322">
        <f>GM10-GN10</f>
        <v>0</v>
      </c>
      <c r="GP10" s="322">
        <f t="shared" si="68"/>
        <v>0</v>
      </c>
      <c r="GQ10" s="322">
        <f t="shared" si="69"/>
        <v>0</v>
      </c>
      <c r="GR10" s="322">
        <f t="shared" si="70"/>
        <v>0</v>
      </c>
      <c r="GS10" s="322">
        <f t="shared" si="71"/>
        <v>0</v>
      </c>
      <c r="GT10" s="322">
        <f>GR10-GS10</f>
        <v>0</v>
      </c>
      <c r="GU10" s="322">
        <f t="shared" si="72"/>
        <v>0</v>
      </c>
      <c r="GV10" s="326">
        <f>AL10+AQ10+AV10+BA10+BF10+BK10+BP10+BV10+CA10+CU10+DT10+DY10+ED10+EI10+EN10+ES10+EX10+FC10+FH10+FM10+FR10+FW10+GB10+GG10+GL10+GQ10+CF10+CK10+CP10+CZ10+DE10+DJ10+DO10</f>
        <v>25249.4</v>
      </c>
      <c r="GW10" s="322">
        <f>AM10+AR10+AW10+BB10+BG10+BL10+BQ10+BW10+CB10+CV10+DU10+DZ10+EE10+EJ10+EO10+ET10+EY10+FD10+FI10+FN10+FS10+FX10+GC10+GH10+GM10+GR10+CG10+CL10+CQ10+DA10+DF10+DK10+DP10</f>
        <v>23971.5</v>
      </c>
      <c r="GX10" s="322">
        <f t="shared" si="73"/>
        <v>15245.2</v>
      </c>
      <c r="GY10" s="322">
        <f t="shared" si="73"/>
        <v>8726.2999999999993</v>
      </c>
      <c r="GZ10" s="322">
        <f t="shared" si="73"/>
        <v>1277.9000000000001</v>
      </c>
      <c r="HA10" s="328">
        <f>SUM(B10:AI10)</f>
        <v>446</v>
      </c>
      <c r="HB10" s="328">
        <v>446</v>
      </c>
      <c r="HC10" s="322">
        <f t="shared" ref="HC10:HG63" si="75">GV10*$HC$69</f>
        <v>24753</v>
      </c>
      <c r="HD10" s="322">
        <f t="shared" si="74"/>
        <v>23500.2</v>
      </c>
      <c r="HE10" s="322">
        <f t="shared" si="74"/>
        <v>14945.5</v>
      </c>
      <c r="HF10" s="322">
        <f t="shared" si="74"/>
        <v>8554.7000000000007</v>
      </c>
      <c r="HG10" s="322">
        <f t="shared" si="74"/>
        <v>1252.8</v>
      </c>
      <c r="HH10" s="329">
        <v>51.75</v>
      </c>
      <c r="HI10" s="327">
        <f t="shared" ref="HI10:HI62" si="76">HH10*$HI$70</f>
        <v>590.9</v>
      </c>
      <c r="HJ10" s="327">
        <f t="shared" ref="HJ10:HJ62" si="77">HC10+HI10</f>
        <v>25343.9</v>
      </c>
      <c r="HK10" s="330">
        <f t="shared" ref="HK10:HK63" si="78">HE10+HI10</f>
        <v>15536.4</v>
      </c>
      <c r="HL10" s="319">
        <v>21725100</v>
      </c>
      <c r="HM10" s="319"/>
      <c r="HN10" s="327">
        <v>26803.7</v>
      </c>
      <c r="HO10" s="327">
        <v>28568.2</v>
      </c>
    </row>
    <row r="11" spans="1:310" ht="18.75" customHeight="1">
      <c r="A11" s="315" t="s">
        <v>785</v>
      </c>
      <c r="B11" s="316"/>
      <c r="C11" s="316"/>
      <c r="D11" s="317"/>
      <c r="E11" s="318">
        <v>0</v>
      </c>
      <c r="F11" s="317"/>
      <c r="G11" s="316">
        <v>0</v>
      </c>
      <c r="H11" s="317">
        <v>276</v>
      </c>
      <c r="I11" s="318">
        <v>0</v>
      </c>
      <c r="J11" s="317"/>
      <c r="K11" s="317"/>
      <c r="L11" s="317"/>
      <c r="M11" s="316"/>
      <c r="N11" s="318"/>
      <c r="O11" s="317"/>
      <c r="P11" s="318"/>
      <c r="Q11" s="317"/>
      <c r="R11" s="317"/>
      <c r="S11" s="317"/>
      <c r="T11" s="319"/>
      <c r="U11" s="319"/>
      <c r="V11" s="319"/>
      <c r="W11" s="318"/>
      <c r="X11" s="318"/>
      <c r="Y11" s="318"/>
      <c r="Z11" s="318"/>
      <c r="AA11" s="318"/>
      <c r="AB11" s="318"/>
      <c r="AC11" s="318"/>
      <c r="AD11" s="320"/>
      <c r="AE11" s="320"/>
      <c r="AF11" s="320"/>
      <c r="AG11" s="320"/>
      <c r="AH11" s="317"/>
      <c r="AI11" s="320"/>
      <c r="AJ11" s="710">
        <f t="shared" ref="AJ11:AJ63" si="79">D11+J11+R11</f>
        <v>0</v>
      </c>
      <c r="AK11" s="710">
        <f t="shared" ref="AK11:AK63" si="80">H11+K11+L11+O11+P11+Q11+S11+Z11+AH11+F11</f>
        <v>276</v>
      </c>
      <c r="AL11" s="321">
        <f t="shared" si="0"/>
        <v>0</v>
      </c>
      <c r="AM11" s="322">
        <f>ROUND(B11*AM$8/1000,1)</f>
        <v>0</v>
      </c>
      <c r="AN11" s="322">
        <f t="shared" si="1"/>
        <v>0</v>
      </c>
      <c r="AO11" s="322">
        <f>AM11-AN11</f>
        <v>0</v>
      </c>
      <c r="AP11" s="322">
        <f>AL11-AM11</f>
        <v>0</v>
      </c>
      <c r="AQ11" s="322">
        <f t="shared" si="2"/>
        <v>0</v>
      </c>
      <c r="AR11" s="322">
        <f t="shared" si="3"/>
        <v>0</v>
      </c>
      <c r="AS11" s="322">
        <f t="shared" si="4"/>
        <v>0</v>
      </c>
      <c r="AT11" s="322">
        <f>AR11-AS11</f>
        <v>0</v>
      </c>
      <c r="AU11" s="322">
        <f>AQ11-AR11</f>
        <v>0</v>
      </c>
      <c r="AV11" s="322">
        <f>ROUND(D11*$AV$8/1000,1)</f>
        <v>0</v>
      </c>
      <c r="AW11" s="322">
        <f>ROUND(D11*$AW$8/1000,1)</f>
        <v>0</v>
      </c>
      <c r="AX11" s="322">
        <f t="shared" si="5"/>
        <v>0</v>
      </c>
      <c r="AY11" s="322">
        <f>AW11-AX11</f>
        <v>0</v>
      </c>
      <c r="AZ11" s="322">
        <f t="shared" si="6"/>
        <v>0</v>
      </c>
      <c r="BA11" s="322">
        <f>ROUND(E11*$BA$8/1000,1)</f>
        <v>0</v>
      </c>
      <c r="BB11" s="322">
        <f>ROUND(E11*$BB$8/1000,1)</f>
        <v>0</v>
      </c>
      <c r="BC11" s="322">
        <f t="shared" si="7"/>
        <v>0</v>
      </c>
      <c r="BD11" s="322">
        <f>BB11-BC11</f>
        <v>0</v>
      </c>
      <c r="BE11" s="322">
        <f t="shared" si="8"/>
        <v>0</v>
      </c>
      <c r="BF11" s="322">
        <f>ROUND(F11*$BF$8/1000,1)</f>
        <v>0</v>
      </c>
      <c r="BG11" s="322">
        <f>ROUND(F11*$BG$8/1000,1)</f>
        <v>0</v>
      </c>
      <c r="BH11" s="322">
        <f t="shared" si="9"/>
        <v>0</v>
      </c>
      <c r="BI11" s="322">
        <f>BG11-BH11</f>
        <v>0</v>
      </c>
      <c r="BJ11" s="322">
        <f>BF11-BG11</f>
        <v>0</v>
      </c>
      <c r="BK11" s="322">
        <f>ROUND(G11*$BK$8/1000,1)</f>
        <v>0</v>
      </c>
      <c r="BL11" s="322">
        <f>ROUND(G11*$BL$8/1000,1)</f>
        <v>0</v>
      </c>
      <c r="BM11" s="322">
        <f t="shared" si="10"/>
        <v>0</v>
      </c>
      <c r="BN11" s="322">
        <f>BL11-BM11</f>
        <v>0</v>
      </c>
      <c r="BO11" s="322">
        <f>BK11-BL11</f>
        <v>0</v>
      </c>
      <c r="BP11" s="322">
        <f>ROUND(H11*$BP$8/1000,1)</f>
        <v>13598.2</v>
      </c>
      <c r="BQ11" s="322">
        <f>ROUND(H11*$BQ$8/1000,1)</f>
        <v>12820.8</v>
      </c>
      <c r="BR11" s="322">
        <f t="shared" si="11"/>
        <v>8153.6</v>
      </c>
      <c r="BS11" s="322">
        <f>BQ11-BR11</f>
        <v>4667.2</v>
      </c>
      <c r="BT11" s="322">
        <f t="shared" si="12"/>
        <v>777.4</v>
      </c>
      <c r="BU11" s="322"/>
      <c r="BV11" s="322">
        <f>ROUND(J11*$BV$8/1000,1)</f>
        <v>0</v>
      </c>
      <c r="BW11" s="322">
        <f>ROUND(J11*$BW$8/1000,1)</f>
        <v>0</v>
      </c>
      <c r="BX11" s="322">
        <f>ROUND(J11*$BX$8/1000,1)</f>
        <v>0</v>
      </c>
      <c r="BY11" s="322">
        <f>ROUND(J11*$BY$8/1000,1)</f>
        <v>0</v>
      </c>
      <c r="BZ11" s="322">
        <f>ROUND(J11*$BZ$8/1000,1)</f>
        <v>0</v>
      </c>
      <c r="CA11" s="322">
        <f>ROUND(K11*$CA$8/1000,1)</f>
        <v>0</v>
      </c>
      <c r="CB11" s="322">
        <f>ROUND(K11*$CB$8/1000,1)</f>
        <v>0</v>
      </c>
      <c r="CC11" s="322">
        <f>ROUND(K11*CC$8/1000,1)</f>
        <v>0</v>
      </c>
      <c r="CD11" s="322">
        <f>CB11-CC11</f>
        <v>0</v>
      </c>
      <c r="CE11" s="711">
        <f t="shared" si="13"/>
        <v>0</v>
      </c>
      <c r="CF11" s="322">
        <f>ROUND(L11*$CF$8/1000,1)</f>
        <v>0</v>
      </c>
      <c r="CG11" s="322">
        <f>ROUND(L11*$CG$8/1000,1)</f>
        <v>0</v>
      </c>
      <c r="CH11" s="322">
        <f t="shared" si="14"/>
        <v>0</v>
      </c>
      <c r="CI11" s="322">
        <f>CG11-CH11</f>
        <v>0</v>
      </c>
      <c r="CJ11" s="711">
        <f t="shared" si="15"/>
        <v>0</v>
      </c>
      <c r="CK11" s="322">
        <f>ROUND(M11*$CK$8/1000,1)</f>
        <v>0</v>
      </c>
      <c r="CL11" s="322">
        <f>ROUND(M11*$CL$8/1000,1)</f>
        <v>0</v>
      </c>
      <c r="CM11" s="322">
        <f t="shared" si="16"/>
        <v>0</v>
      </c>
      <c r="CN11" s="322">
        <f>CL11-CM11</f>
        <v>0</v>
      </c>
      <c r="CO11" s="711">
        <f t="shared" si="17"/>
        <v>0</v>
      </c>
      <c r="CP11" s="322">
        <f>ROUND(N11*$CP$8/1000,1)</f>
        <v>0</v>
      </c>
      <c r="CQ11" s="322">
        <f>ROUND(N11*$CQ$8/1000,1)</f>
        <v>0</v>
      </c>
      <c r="CR11" s="322">
        <f t="shared" si="18"/>
        <v>0</v>
      </c>
      <c r="CS11" s="322">
        <f>CQ11-CR11</f>
        <v>0</v>
      </c>
      <c r="CT11" s="711">
        <f t="shared" si="19"/>
        <v>0</v>
      </c>
      <c r="CU11" s="322">
        <f>ROUND(O11*$CU$8/1000,1)</f>
        <v>0</v>
      </c>
      <c r="CV11" s="322">
        <f>ROUND(O11*$CV$8/1000,1)</f>
        <v>0</v>
      </c>
      <c r="CW11" s="322">
        <f t="shared" si="20"/>
        <v>0</v>
      </c>
      <c r="CX11" s="322">
        <f>CV11-CW11</f>
        <v>0</v>
      </c>
      <c r="CY11" s="322">
        <f t="shared" si="21"/>
        <v>0</v>
      </c>
      <c r="CZ11" s="322">
        <f>ROUND(P11*$CZ$8/1000,1)</f>
        <v>0</v>
      </c>
      <c r="DA11" s="322">
        <f>ROUND(P11*$DA$8/1000,1)</f>
        <v>0</v>
      </c>
      <c r="DB11" s="322">
        <f t="shared" si="22"/>
        <v>0</v>
      </c>
      <c r="DC11" s="322">
        <f>DA11-DB11</f>
        <v>0</v>
      </c>
      <c r="DD11" s="322">
        <f t="shared" si="23"/>
        <v>0</v>
      </c>
      <c r="DE11" s="322">
        <f t="shared" si="24"/>
        <v>0</v>
      </c>
      <c r="DF11" s="322">
        <f t="shared" si="25"/>
        <v>0</v>
      </c>
      <c r="DG11" s="322">
        <f t="shared" si="26"/>
        <v>0</v>
      </c>
      <c r="DH11" s="322">
        <f>DF11-DG11</f>
        <v>0</v>
      </c>
      <c r="DI11" s="322">
        <f t="shared" si="27"/>
        <v>0</v>
      </c>
      <c r="DJ11" s="322">
        <f t="shared" si="28"/>
        <v>0</v>
      </c>
      <c r="DK11" s="322">
        <f t="shared" si="29"/>
        <v>0</v>
      </c>
      <c r="DL11" s="322">
        <f t="shared" si="30"/>
        <v>0</v>
      </c>
      <c r="DM11" s="322">
        <f>DK11-DL11</f>
        <v>0</v>
      </c>
      <c r="DN11" s="322">
        <f t="shared" si="31"/>
        <v>0</v>
      </c>
      <c r="DO11" s="322">
        <f>ROUND(S11*$DO$8/1000,1)</f>
        <v>0</v>
      </c>
      <c r="DP11" s="322">
        <f>ROUND(S11*$DP$8/1000,1)</f>
        <v>0</v>
      </c>
      <c r="DQ11" s="322">
        <f>ROUND(S11*DQ$8/1000,1)</f>
        <v>0</v>
      </c>
      <c r="DR11" s="322">
        <f>DP11-DQ11</f>
        <v>0</v>
      </c>
      <c r="DS11" s="322">
        <f t="shared" si="32"/>
        <v>0</v>
      </c>
      <c r="DT11" s="323">
        <f>ROUND(T11*$DT$8/1000,1)</f>
        <v>0</v>
      </c>
      <c r="DU11" s="324">
        <f>ROUND(T11*$DU$8/1000,1)</f>
        <v>0</v>
      </c>
      <c r="DV11" s="322">
        <f t="shared" si="33"/>
        <v>0</v>
      </c>
      <c r="DW11" s="322">
        <f>DU11-DV11</f>
        <v>0</v>
      </c>
      <c r="DX11" s="324">
        <f>DT11-DU11</f>
        <v>0</v>
      </c>
      <c r="DY11" s="324">
        <f>ROUND(U11*$DY$8/1000,1)</f>
        <v>0</v>
      </c>
      <c r="DZ11" s="324">
        <f>ROUND(U11*$DZ$8/1000,1)</f>
        <v>0</v>
      </c>
      <c r="EA11" s="322">
        <f t="shared" si="34"/>
        <v>0</v>
      </c>
      <c r="EB11" s="322">
        <f>DZ11-EA11</f>
        <v>0</v>
      </c>
      <c r="EC11" s="324">
        <f>DY11-DZ11</f>
        <v>0</v>
      </c>
      <c r="ED11" s="324">
        <f>ROUND(V11*$ED$8/1000,1)</f>
        <v>0</v>
      </c>
      <c r="EE11" s="324">
        <f>ROUND(V11*$EE$8/1000,1)</f>
        <v>0</v>
      </c>
      <c r="EF11" s="322">
        <f t="shared" si="35"/>
        <v>0</v>
      </c>
      <c r="EG11" s="322">
        <f>EE11-EF11</f>
        <v>0</v>
      </c>
      <c r="EH11" s="324">
        <f>ED11-EE11</f>
        <v>0</v>
      </c>
      <c r="EI11" s="324">
        <f>ROUND(W11*$EI$8/1000,1)</f>
        <v>0</v>
      </c>
      <c r="EJ11" s="324">
        <f>ROUND(W11*$EJ$8/1000,1)</f>
        <v>0</v>
      </c>
      <c r="EK11" s="322">
        <f t="shared" si="36"/>
        <v>0</v>
      </c>
      <c r="EL11" s="322">
        <f>EJ11-EK11</f>
        <v>0</v>
      </c>
      <c r="EM11" s="324">
        <f>EI11-EJ11</f>
        <v>0</v>
      </c>
      <c r="EN11" s="324">
        <f>ROUND(X11*$EN$8/1000,1)</f>
        <v>0</v>
      </c>
      <c r="EO11" s="324">
        <f>ROUND(X11*$EO$8/1000,1)</f>
        <v>0</v>
      </c>
      <c r="EP11" s="322">
        <f t="shared" si="37"/>
        <v>0</v>
      </c>
      <c r="EQ11" s="322">
        <f>EO11-EP11</f>
        <v>0</v>
      </c>
      <c r="ER11" s="324">
        <f>EN11-EO11</f>
        <v>0</v>
      </c>
      <c r="ES11" s="324">
        <f>ROUND(Y11*$ES$8/1000,1)</f>
        <v>0</v>
      </c>
      <c r="ET11" s="324">
        <f>ROUND(Y11*$ET$8/1000,1)</f>
        <v>0</v>
      </c>
      <c r="EU11" s="322">
        <f t="shared" si="38"/>
        <v>0</v>
      </c>
      <c r="EV11" s="322">
        <f>ET11-EU11</f>
        <v>0</v>
      </c>
      <c r="EW11" s="324">
        <f>ES11-ET11</f>
        <v>0</v>
      </c>
      <c r="EX11" s="324">
        <f>ROUND(Z11*$EX$8/1000,1)</f>
        <v>0</v>
      </c>
      <c r="EY11" s="324">
        <f>ROUND(Z11*$EY$8/1000,1)</f>
        <v>0</v>
      </c>
      <c r="EZ11" s="322">
        <f t="shared" si="39"/>
        <v>0</v>
      </c>
      <c r="FA11" s="322">
        <f>EY11-EZ11</f>
        <v>0</v>
      </c>
      <c r="FB11" s="324">
        <f>EX11-EY11</f>
        <v>0</v>
      </c>
      <c r="FC11" s="324">
        <f>ROUND(AA11*$FC$8/1000,1)</f>
        <v>0</v>
      </c>
      <c r="FD11" s="324">
        <f>ROUND(AA11*$FD$8/1000,1)</f>
        <v>0</v>
      </c>
      <c r="FE11" s="322">
        <f t="shared" si="40"/>
        <v>0</v>
      </c>
      <c r="FF11" s="322">
        <f>FD11-FE11</f>
        <v>0</v>
      </c>
      <c r="FG11" s="325">
        <f>FC11-FD11</f>
        <v>0</v>
      </c>
      <c r="FH11" s="712">
        <f t="shared" si="41"/>
        <v>0</v>
      </c>
      <c r="FI11" s="322">
        <f t="shared" si="42"/>
        <v>0</v>
      </c>
      <c r="FJ11" s="322">
        <f t="shared" si="43"/>
        <v>0</v>
      </c>
      <c r="FK11" s="322">
        <f>FI11-FJ11</f>
        <v>0</v>
      </c>
      <c r="FL11" s="322">
        <f t="shared" si="44"/>
        <v>0</v>
      </c>
      <c r="FM11" s="322">
        <f t="shared" si="45"/>
        <v>0</v>
      </c>
      <c r="FN11" s="322">
        <f t="shared" si="46"/>
        <v>0</v>
      </c>
      <c r="FO11" s="322">
        <f t="shared" si="47"/>
        <v>0</v>
      </c>
      <c r="FP11" s="322">
        <f>FN11-FO11</f>
        <v>0</v>
      </c>
      <c r="FQ11" s="322">
        <f t="shared" si="48"/>
        <v>0</v>
      </c>
      <c r="FR11" s="322">
        <f t="shared" si="49"/>
        <v>0</v>
      </c>
      <c r="FS11" s="322">
        <f t="shared" si="50"/>
        <v>0</v>
      </c>
      <c r="FT11" s="322">
        <f t="shared" si="51"/>
        <v>0</v>
      </c>
      <c r="FU11" s="322">
        <f>FS11-FT11</f>
        <v>0</v>
      </c>
      <c r="FV11" s="322">
        <f t="shared" si="52"/>
        <v>0</v>
      </c>
      <c r="FW11" s="322">
        <f t="shared" si="53"/>
        <v>0</v>
      </c>
      <c r="FX11" s="322">
        <f t="shared" si="54"/>
        <v>0</v>
      </c>
      <c r="FY11" s="322">
        <f t="shared" si="55"/>
        <v>0</v>
      </c>
      <c r="FZ11" s="322">
        <f>FX11-FY11</f>
        <v>0</v>
      </c>
      <c r="GA11" s="322">
        <f t="shared" si="56"/>
        <v>0</v>
      </c>
      <c r="GB11" s="322">
        <f t="shared" si="57"/>
        <v>0</v>
      </c>
      <c r="GC11" s="322">
        <f t="shared" si="58"/>
        <v>0</v>
      </c>
      <c r="GD11" s="322">
        <f t="shared" si="59"/>
        <v>0</v>
      </c>
      <c r="GE11" s="322">
        <f>GC11-GD11</f>
        <v>0</v>
      </c>
      <c r="GF11" s="322">
        <f t="shared" si="60"/>
        <v>0</v>
      </c>
      <c r="GG11" s="322">
        <f t="shared" si="61"/>
        <v>0</v>
      </c>
      <c r="GH11" s="322">
        <f t="shared" si="62"/>
        <v>0</v>
      </c>
      <c r="GI11" s="322">
        <f t="shared" si="63"/>
        <v>0</v>
      </c>
      <c r="GJ11" s="322">
        <f>GH11-GI11</f>
        <v>0</v>
      </c>
      <c r="GK11" s="322">
        <f t="shared" si="64"/>
        <v>0</v>
      </c>
      <c r="GL11" s="322">
        <f t="shared" si="65"/>
        <v>0</v>
      </c>
      <c r="GM11" s="322">
        <f t="shared" si="66"/>
        <v>0</v>
      </c>
      <c r="GN11" s="322">
        <f t="shared" si="67"/>
        <v>0</v>
      </c>
      <c r="GO11" s="322">
        <f>GM11-GN11</f>
        <v>0</v>
      </c>
      <c r="GP11" s="322">
        <f t="shared" si="68"/>
        <v>0</v>
      </c>
      <c r="GQ11" s="322">
        <f t="shared" si="69"/>
        <v>0</v>
      </c>
      <c r="GR11" s="322">
        <f t="shared" si="70"/>
        <v>0</v>
      </c>
      <c r="GS11" s="322">
        <f t="shared" si="71"/>
        <v>0</v>
      </c>
      <c r="GT11" s="322">
        <f>GR11-GS11</f>
        <v>0</v>
      </c>
      <c r="GU11" s="322">
        <f t="shared" si="72"/>
        <v>0</v>
      </c>
      <c r="GV11" s="326">
        <f>AL11+AQ11+AV11+BA11+BF11+BK11+BP11+BV11+CA11+CU11+DT11+DY11+ED11+EI11+EN11+ES11+EX11+FC11+FH11+FM11+FR11+FW11+GB11+GG11+GL11+GQ11+CF11+CK11+CP11+CZ11+DE11+DJ11+DO11</f>
        <v>13598.2</v>
      </c>
      <c r="GW11" s="322">
        <f t="shared" ref="GW11:GZ62" si="81">AM11+AR11+AW11+BB11+BG11+BL11+BQ11+BW11+CB11+CV11+DU11+DZ11+EE11+EJ11+EO11+ET11+EY11+FD11+FI11+FN11+FS11+FX11+GC11+GH11+GM11+GR11+CG11+CL11+CQ11+DA11+DF11+DK11+DP11</f>
        <v>12820.8</v>
      </c>
      <c r="GX11" s="322">
        <f t="shared" si="73"/>
        <v>8153.6</v>
      </c>
      <c r="GY11" s="322">
        <f t="shared" si="73"/>
        <v>4667.2</v>
      </c>
      <c r="GZ11" s="322">
        <f t="shared" si="73"/>
        <v>777.4</v>
      </c>
      <c r="HA11" s="328">
        <f>SUM(B11:AI11)</f>
        <v>276</v>
      </c>
      <c r="HB11" s="328">
        <v>276</v>
      </c>
      <c r="HC11" s="322">
        <f t="shared" si="75"/>
        <v>13330.9</v>
      </c>
      <c r="HD11" s="322">
        <f t="shared" si="74"/>
        <v>12568.7</v>
      </c>
      <c r="HE11" s="322">
        <f t="shared" si="74"/>
        <v>7993.3</v>
      </c>
      <c r="HF11" s="322">
        <f t="shared" si="74"/>
        <v>4575.3999999999996</v>
      </c>
      <c r="HG11" s="322">
        <f t="shared" si="74"/>
        <v>762.1</v>
      </c>
      <c r="HH11" s="329">
        <v>29.5</v>
      </c>
      <c r="HI11" s="327">
        <f t="shared" si="76"/>
        <v>336.8</v>
      </c>
      <c r="HJ11" s="327">
        <f t="shared" si="77"/>
        <v>13667.7</v>
      </c>
      <c r="HK11" s="330">
        <f t="shared" si="78"/>
        <v>8330.1</v>
      </c>
      <c r="HL11" s="319">
        <v>14019200</v>
      </c>
      <c r="HM11" s="319"/>
      <c r="HN11" s="327">
        <v>14491.7</v>
      </c>
      <c r="HO11" s="327">
        <v>15484.8</v>
      </c>
    </row>
    <row r="12" spans="1:310" ht="18.75" customHeight="1">
      <c r="A12" s="315" t="s">
        <v>786</v>
      </c>
      <c r="B12" s="316">
        <v>0</v>
      </c>
      <c r="C12" s="316">
        <v>0</v>
      </c>
      <c r="D12" s="317"/>
      <c r="E12" s="318">
        <v>0</v>
      </c>
      <c r="F12" s="317"/>
      <c r="G12" s="316">
        <v>0</v>
      </c>
      <c r="H12" s="317">
        <v>131</v>
      </c>
      <c r="I12" s="318">
        <v>0</v>
      </c>
      <c r="J12" s="317"/>
      <c r="K12" s="317"/>
      <c r="L12" s="317"/>
      <c r="M12" s="316">
        <v>0</v>
      </c>
      <c r="N12" s="318">
        <v>0</v>
      </c>
      <c r="O12" s="317"/>
      <c r="P12" s="318">
        <v>0</v>
      </c>
      <c r="Q12" s="317"/>
      <c r="R12" s="317"/>
      <c r="S12" s="317"/>
      <c r="T12" s="319">
        <v>0</v>
      </c>
      <c r="U12" s="319">
        <v>0</v>
      </c>
      <c r="V12" s="319">
        <v>0</v>
      </c>
      <c r="W12" s="318">
        <v>0</v>
      </c>
      <c r="X12" s="318">
        <v>0</v>
      </c>
      <c r="Y12" s="318">
        <v>0</v>
      </c>
      <c r="Z12" s="318">
        <v>0</v>
      </c>
      <c r="AA12" s="318">
        <v>0</v>
      </c>
      <c r="AB12" s="318">
        <v>0</v>
      </c>
      <c r="AC12" s="318">
        <v>0</v>
      </c>
      <c r="AD12" s="320">
        <v>0</v>
      </c>
      <c r="AE12" s="320">
        <v>0</v>
      </c>
      <c r="AF12" s="320">
        <v>0</v>
      </c>
      <c r="AG12" s="320">
        <v>0</v>
      </c>
      <c r="AH12" s="317"/>
      <c r="AI12" s="320">
        <v>0</v>
      </c>
      <c r="AJ12" s="710">
        <f t="shared" si="79"/>
        <v>0</v>
      </c>
      <c r="AK12" s="710">
        <f t="shared" si="80"/>
        <v>131</v>
      </c>
      <c r="AL12" s="321">
        <f t="shared" si="0"/>
        <v>0</v>
      </c>
      <c r="AM12" s="322">
        <f>ROUND(B12*AM$8/1000,1)</f>
        <v>0</v>
      </c>
      <c r="AN12" s="322">
        <f t="shared" si="1"/>
        <v>0</v>
      </c>
      <c r="AO12" s="322">
        <f>AM12-AN12</f>
        <v>0</v>
      </c>
      <c r="AP12" s="322">
        <f>AL12-AM12</f>
        <v>0</v>
      </c>
      <c r="AQ12" s="322">
        <f t="shared" si="2"/>
        <v>0</v>
      </c>
      <c r="AR12" s="322">
        <f t="shared" si="3"/>
        <v>0</v>
      </c>
      <c r="AS12" s="322">
        <f t="shared" si="4"/>
        <v>0</v>
      </c>
      <c r="AT12" s="322">
        <f>AR12-AS12</f>
        <v>0</v>
      </c>
      <c r="AU12" s="322">
        <f>AQ12-AR12</f>
        <v>0</v>
      </c>
      <c r="AV12" s="322">
        <f>ROUND(D12*$AV$8/1000,1)</f>
        <v>0</v>
      </c>
      <c r="AW12" s="322">
        <f>ROUND(D12*$AW$8/1000,1)</f>
        <v>0</v>
      </c>
      <c r="AX12" s="322">
        <f t="shared" si="5"/>
        <v>0</v>
      </c>
      <c r="AY12" s="322">
        <f>AW12-AX12</f>
        <v>0</v>
      </c>
      <c r="AZ12" s="322">
        <f t="shared" si="6"/>
        <v>0</v>
      </c>
      <c r="BA12" s="322">
        <f>ROUND(E12*$BA$8/1000,1)</f>
        <v>0</v>
      </c>
      <c r="BB12" s="322">
        <f>ROUND(E12*$BB$8/1000,1)</f>
        <v>0</v>
      </c>
      <c r="BC12" s="322">
        <f t="shared" si="7"/>
        <v>0</v>
      </c>
      <c r="BD12" s="322">
        <f>BB12-BC12</f>
        <v>0</v>
      </c>
      <c r="BE12" s="322">
        <f t="shared" si="8"/>
        <v>0</v>
      </c>
      <c r="BF12" s="322">
        <f>ROUND(F12*$BF$8/1000,1)</f>
        <v>0</v>
      </c>
      <c r="BG12" s="322">
        <f>ROUND(F12*$BG$8/1000,1)</f>
        <v>0</v>
      </c>
      <c r="BH12" s="322">
        <f t="shared" si="9"/>
        <v>0</v>
      </c>
      <c r="BI12" s="322">
        <f>BG12-BH12</f>
        <v>0</v>
      </c>
      <c r="BJ12" s="322">
        <f>BF12-BG12</f>
        <v>0</v>
      </c>
      <c r="BK12" s="322">
        <f>ROUND(G12*$BK$8/1000,1)</f>
        <v>0</v>
      </c>
      <c r="BL12" s="322">
        <f>ROUND(G12*$BL$8/1000,1)</f>
        <v>0</v>
      </c>
      <c r="BM12" s="322">
        <f t="shared" si="10"/>
        <v>0</v>
      </c>
      <c r="BN12" s="322">
        <f>BL12-BM12</f>
        <v>0</v>
      </c>
      <c r="BO12" s="322">
        <f>BK12-BL12</f>
        <v>0</v>
      </c>
      <c r="BP12" s="322">
        <f>ROUND(H12*$BP$8/1000,1)</f>
        <v>6454.2</v>
      </c>
      <c r="BQ12" s="322">
        <f>ROUND(H12*$BQ$8/1000,1)</f>
        <v>6085.2</v>
      </c>
      <c r="BR12" s="322">
        <f t="shared" si="11"/>
        <v>3870</v>
      </c>
      <c r="BS12" s="322">
        <f>BQ12-BR12</f>
        <v>2215.1999999999998</v>
      </c>
      <c r="BT12" s="322">
        <f t="shared" si="12"/>
        <v>369</v>
      </c>
      <c r="BU12" s="322"/>
      <c r="BV12" s="322">
        <f t="shared" ref="BV12:BV63" si="82">ROUND(J12*$BV$8/1000,1)</f>
        <v>0</v>
      </c>
      <c r="BW12" s="322">
        <f t="shared" ref="BW12:BW63" si="83">ROUND(J12*$BW$8/1000,1)</f>
        <v>0</v>
      </c>
      <c r="BX12" s="322">
        <f t="shared" ref="BX12:BX63" si="84">ROUND(J12*$BX$8/1000,1)</f>
        <v>0</v>
      </c>
      <c r="BY12" s="322">
        <f t="shared" ref="BY12:BY63" si="85">ROUND(J12*$BY$8/1000,1)</f>
        <v>0</v>
      </c>
      <c r="BZ12" s="322">
        <f t="shared" ref="BZ12:BZ63" si="86">ROUND(J12*$BZ$8/1000,1)</f>
        <v>0</v>
      </c>
      <c r="CA12" s="322">
        <f t="shared" ref="CA12:CA63" si="87">ROUND(K12*$CA$8/1000,1)</f>
        <v>0</v>
      </c>
      <c r="CB12" s="322">
        <f t="shared" ref="CB12:CB63" si="88">ROUND(K12*$CB$8/1000,1)</f>
        <v>0</v>
      </c>
      <c r="CC12" s="322">
        <f t="shared" ref="CC12:CC63" si="89">ROUND(K12*CC$8/1000,1)</f>
        <v>0</v>
      </c>
      <c r="CD12" s="322">
        <f t="shared" ref="CD12:CD63" si="90">CB12-CC12</f>
        <v>0</v>
      </c>
      <c r="CE12" s="711">
        <f t="shared" si="13"/>
        <v>0</v>
      </c>
      <c r="CF12" s="322">
        <f>ROUND(L12*$CF$8/1000,1)</f>
        <v>0</v>
      </c>
      <c r="CG12" s="322">
        <f>ROUND(L12*$CG$8/1000,1)</f>
        <v>0</v>
      </c>
      <c r="CH12" s="322">
        <f t="shared" si="14"/>
        <v>0</v>
      </c>
      <c r="CI12" s="322">
        <f>CG12-CH12</f>
        <v>0</v>
      </c>
      <c r="CJ12" s="711">
        <f t="shared" si="15"/>
        <v>0</v>
      </c>
      <c r="CK12" s="322">
        <f>ROUND(M12*$CK$8/1000,1)</f>
        <v>0</v>
      </c>
      <c r="CL12" s="322">
        <f>ROUND(M12*$CL$8/1000,1)</f>
        <v>0</v>
      </c>
      <c r="CM12" s="322">
        <f t="shared" si="16"/>
        <v>0</v>
      </c>
      <c r="CN12" s="322">
        <f>CL12-CM12</f>
        <v>0</v>
      </c>
      <c r="CO12" s="711">
        <f t="shared" si="17"/>
        <v>0</v>
      </c>
      <c r="CP12" s="322">
        <f>ROUND(N12*$CP$8/1000,1)</f>
        <v>0</v>
      </c>
      <c r="CQ12" s="322">
        <f>ROUND(N12*$CQ$8/1000,1)</f>
        <v>0</v>
      </c>
      <c r="CR12" s="322">
        <f t="shared" si="18"/>
        <v>0</v>
      </c>
      <c r="CS12" s="322">
        <f>CQ12-CR12</f>
        <v>0</v>
      </c>
      <c r="CT12" s="711">
        <f t="shared" si="19"/>
        <v>0</v>
      </c>
      <c r="CU12" s="322">
        <f>ROUND(O12*$CU$8/1000,1)</f>
        <v>0</v>
      </c>
      <c r="CV12" s="322">
        <f>ROUND(O12*$CV$8/1000,1)</f>
        <v>0</v>
      </c>
      <c r="CW12" s="322">
        <f t="shared" si="20"/>
        <v>0</v>
      </c>
      <c r="CX12" s="322">
        <f>CV12-CW12</f>
        <v>0</v>
      </c>
      <c r="CY12" s="322">
        <f t="shared" si="21"/>
        <v>0</v>
      </c>
      <c r="CZ12" s="322">
        <f>ROUND(P12*$CZ$8/1000,1)</f>
        <v>0</v>
      </c>
      <c r="DA12" s="322">
        <f>ROUND(P12*$DA$8/1000,1)</f>
        <v>0</v>
      </c>
      <c r="DB12" s="322">
        <f t="shared" si="22"/>
        <v>0</v>
      </c>
      <c r="DC12" s="322">
        <f>DA12-DB12</f>
        <v>0</v>
      </c>
      <c r="DD12" s="322">
        <f t="shared" si="23"/>
        <v>0</v>
      </c>
      <c r="DE12" s="322">
        <f t="shared" si="24"/>
        <v>0</v>
      </c>
      <c r="DF12" s="322">
        <f t="shared" si="25"/>
        <v>0</v>
      </c>
      <c r="DG12" s="322">
        <f t="shared" si="26"/>
        <v>0</v>
      </c>
      <c r="DH12" s="322">
        <f>DF12-DG12</f>
        <v>0</v>
      </c>
      <c r="DI12" s="322">
        <f t="shared" si="27"/>
        <v>0</v>
      </c>
      <c r="DJ12" s="322">
        <f t="shared" si="28"/>
        <v>0</v>
      </c>
      <c r="DK12" s="322">
        <f t="shared" si="29"/>
        <v>0</v>
      </c>
      <c r="DL12" s="322">
        <f t="shared" si="30"/>
        <v>0</v>
      </c>
      <c r="DM12" s="322">
        <f>DK12-DL12</f>
        <v>0</v>
      </c>
      <c r="DN12" s="322">
        <f t="shared" si="31"/>
        <v>0</v>
      </c>
      <c r="DO12" s="322">
        <f>ROUND(S12*$DO$8/1000,1)</f>
        <v>0</v>
      </c>
      <c r="DP12" s="322">
        <f>ROUND(S12*$DP$8/1000,1)</f>
        <v>0</v>
      </c>
      <c r="DQ12" s="322">
        <f>ROUND(S12*DQ$8/1000,1)</f>
        <v>0</v>
      </c>
      <c r="DR12" s="322">
        <f>DP12-DQ12</f>
        <v>0</v>
      </c>
      <c r="DS12" s="322">
        <f t="shared" si="32"/>
        <v>0</v>
      </c>
      <c r="DT12" s="323">
        <f>ROUND(T12*$DT$8/1000,1)</f>
        <v>0</v>
      </c>
      <c r="DU12" s="324">
        <f>ROUND(T12*$DU$8/1000,1)</f>
        <v>0</v>
      </c>
      <c r="DV12" s="322">
        <f t="shared" si="33"/>
        <v>0</v>
      </c>
      <c r="DW12" s="322">
        <f>DU12-DV12</f>
        <v>0</v>
      </c>
      <c r="DX12" s="324">
        <f>DT12-DU12</f>
        <v>0</v>
      </c>
      <c r="DY12" s="324">
        <f>ROUND(U12*$DY$8/1000,1)</f>
        <v>0</v>
      </c>
      <c r="DZ12" s="324">
        <f>ROUND(U12*$DZ$8/1000,1)</f>
        <v>0</v>
      </c>
      <c r="EA12" s="322">
        <f t="shared" si="34"/>
        <v>0</v>
      </c>
      <c r="EB12" s="322">
        <f>DZ12-EA12</f>
        <v>0</v>
      </c>
      <c r="EC12" s="324">
        <f>DY12-DZ12</f>
        <v>0</v>
      </c>
      <c r="ED12" s="324">
        <f>ROUND(V12*$ED$8/1000,1)</f>
        <v>0</v>
      </c>
      <c r="EE12" s="324">
        <f>ROUND(V12*$EE$8/1000,1)</f>
        <v>0</v>
      </c>
      <c r="EF12" s="322">
        <f t="shared" si="35"/>
        <v>0</v>
      </c>
      <c r="EG12" s="322">
        <f>EE12-EF12</f>
        <v>0</v>
      </c>
      <c r="EH12" s="324">
        <f>ED12-EE12</f>
        <v>0</v>
      </c>
      <c r="EI12" s="324">
        <f>ROUND(W12*$EI$8/1000,1)</f>
        <v>0</v>
      </c>
      <c r="EJ12" s="324">
        <f>ROUND(W12*$EJ$8/1000,1)</f>
        <v>0</v>
      </c>
      <c r="EK12" s="322">
        <f t="shared" si="36"/>
        <v>0</v>
      </c>
      <c r="EL12" s="322">
        <f>EJ12-EK12</f>
        <v>0</v>
      </c>
      <c r="EM12" s="324">
        <f>EI12-EJ12</f>
        <v>0</v>
      </c>
      <c r="EN12" s="324">
        <f>ROUND(X12*$EN$8/1000,1)</f>
        <v>0</v>
      </c>
      <c r="EO12" s="324">
        <f>ROUND(X12*$EO$8/1000,1)</f>
        <v>0</v>
      </c>
      <c r="EP12" s="322">
        <f t="shared" si="37"/>
        <v>0</v>
      </c>
      <c r="EQ12" s="322">
        <f>EO12-EP12</f>
        <v>0</v>
      </c>
      <c r="ER12" s="324">
        <f>EN12-EO12</f>
        <v>0</v>
      </c>
      <c r="ES12" s="324">
        <f>ROUND(Y12*$ES$8/1000,1)</f>
        <v>0</v>
      </c>
      <c r="ET12" s="324">
        <f>ROUND(Y12*$ET$8/1000,1)</f>
        <v>0</v>
      </c>
      <c r="EU12" s="322">
        <f t="shared" si="38"/>
        <v>0</v>
      </c>
      <c r="EV12" s="322">
        <f>ET12-EU12</f>
        <v>0</v>
      </c>
      <c r="EW12" s="324">
        <f>ES12-ET12</f>
        <v>0</v>
      </c>
      <c r="EX12" s="324">
        <f>ROUND(Z12*$EX$8/1000,1)</f>
        <v>0</v>
      </c>
      <c r="EY12" s="324">
        <f>ROUND(Z12*$EY$8/1000,1)</f>
        <v>0</v>
      </c>
      <c r="EZ12" s="322">
        <f t="shared" si="39"/>
        <v>0</v>
      </c>
      <c r="FA12" s="322">
        <f>EY12-EZ12</f>
        <v>0</v>
      </c>
      <c r="FB12" s="324">
        <f>EX12-EY12</f>
        <v>0</v>
      </c>
      <c r="FC12" s="324">
        <f>ROUND(AA12*$FC$8/1000,1)</f>
        <v>0</v>
      </c>
      <c r="FD12" s="324">
        <f>ROUND(AA12*$FD$8/1000,1)</f>
        <v>0</v>
      </c>
      <c r="FE12" s="322">
        <f t="shared" si="40"/>
        <v>0</v>
      </c>
      <c r="FF12" s="322">
        <f>FD12-FE12</f>
        <v>0</v>
      </c>
      <c r="FG12" s="325">
        <f>FC12-FD12</f>
        <v>0</v>
      </c>
      <c r="FH12" s="712">
        <f t="shared" si="41"/>
        <v>0</v>
      </c>
      <c r="FI12" s="322">
        <f t="shared" si="42"/>
        <v>0</v>
      </c>
      <c r="FJ12" s="322">
        <f t="shared" si="43"/>
        <v>0</v>
      </c>
      <c r="FK12" s="322">
        <f>FI12-FJ12</f>
        <v>0</v>
      </c>
      <c r="FL12" s="322">
        <f t="shared" si="44"/>
        <v>0</v>
      </c>
      <c r="FM12" s="322">
        <f t="shared" si="45"/>
        <v>0</v>
      </c>
      <c r="FN12" s="322">
        <f t="shared" si="46"/>
        <v>0</v>
      </c>
      <c r="FO12" s="322">
        <f t="shared" si="47"/>
        <v>0</v>
      </c>
      <c r="FP12" s="322">
        <f>FN12-FO12</f>
        <v>0</v>
      </c>
      <c r="FQ12" s="322">
        <f t="shared" si="48"/>
        <v>0</v>
      </c>
      <c r="FR12" s="322">
        <f t="shared" si="49"/>
        <v>0</v>
      </c>
      <c r="FS12" s="322">
        <f t="shared" si="50"/>
        <v>0</v>
      </c>
      <c r="FT12" s="322">
        <f t="shared" si="51"/>
        <v>0</v>
      </c>
      <c r="FU12" s="322">
        <f>FS12-FT12</f>
        <v>0</v>
      </c>
      <c r="FV12" s="322">
        <f t="shared" si="52"/>
        <v>0</v>
      </c>
      <c r="FW12" s="322">
        <f t="shared" si="53"/>
        <v>0</v>
      </c>
      <c r="FX12" s="322">
        <f t="shared" si="54"/>
        <v>0</v>
      </c>
      <c r="FY12" s="322">
        <f t="shared" si="55"/>
        <v>0</v>
      </c>
      <c r="FZ12" s="322">
        <f>FX12-FY12</f>
        <v>0</v>
      </c>
      <c r="GA12" s="322">
        <f t="shared" si="56"/>
        <v>0</v>
      </c>
      <c r="GB12" s="322">
        <f t="shared" si="57"/>
        <v>0</v>
      </c>
      <c r="GC12" s="322">
        <f t="shared" si="58"/>
        <v>0</v>
      </c>
      <c r="GD12" s="322">
        <f t="shared" si="59"/>
        <v>0</v>
      </c>
      <c r="GE12" s="322">
        <f>GC12-GD12</f>
        <v>0</v>
      </c>
      <c r="GF12" s="322">
        <f t="shared" si="60"/>
        <v>0</v>
      </c>
      <c r="GG12" s="322">
        <f t="shared" si="61"/>
        <v>0</v>
      </c>
      <c r="GH12" s="322">
        <f t="shared" si="62"/>
        <v>0</v>
      </c>
      <c r="GI12" s="322">
        <f t="shared" si="63"/>
        <v>0</v>
      </c>
      <c r="GJ12" s="322">
        <f>GH12-GI12</f>
        <v>0</v>
      </c>
      <c r="GK12" s="322">
        <f t="shared" si="64"/>
        <v>0</v>
      </c>
      <c r="GL12" s="322">
        <f t="shared" si="65"/>
        <v>0</v>
      </c>
      <c r="GM12" s="322">
        <f t="shared" si="66"/>
        <v>0</v>
      </c>
      <c r="GN12" s="322">
        <f t="shared" si="67"/>
        <v>0</v>
      </c>
      <c r="GO12" s="322">
        <f>GM12-GN12</f>
        <v>0</v>
      </c>
      <c r="GP12" s="322">
        <f t="shared" si="68"/>
        <v>0</v>
      </c>
      <c r="GQ12" s="322">
        <f t="shared" si="69"/>
        <v>0</v>
      </c>
      <c r="GR12" s="322">
        <f t="shared" si="70"/>
        <v>0</v>
      </c>
      <c r="GS12" s="322">
        <f t="shared" si="71"/>
        <v>0</v>
      </c>
      <c r="GT12" s="322">
        <f>GR12-GS12</f>
        <v>0</v>
      </c>
      <c r="GU12" s="322">
        <f t="shared" si="72"/>
        <v>0</v>
      </c>
      <c r="GV12" s="326">
        <f t="shared" ref="GV12:GV62" si="91">AL12+AQ12+AV12+BA12+BF12+BK12+BP12+BV12+CA12+CU12+DT12+DY12+ED12+EI12+EN12+ES12+EX12+FC12+FH12+FM12+FR12+FW12+GB12+GG12+GL12+GQ12+CF12+CK12+CP12+CZ12+DE12+DJ12+DO12</f>
        <v>6454.2</v>
      </c>
      <c r="GW12" s="322">
        <f t="shared" si="81"/>
        <v>6085.2</v>
      </c>
      <c r="GX12" s="322">
        <f t="shared" si="73"/>
        <v>3870</v>
      </c>
      <c r="GY12" s="322">
        <f t="shared" si="73"/>
        <v>2215.1999999999998</v>
      </c>
      <c r="GZ12" s="322">
        <f t="shared" si="73"/>
        <v>369</v>
      </c>
      <c r="HA12" s="328">
        <f>SUM(B12:AI12)</f>
        <v>131</v>
      </c>
      <c r="HB12" s="328">
        <v>131</v>
      </c>
      <c r="HC12" s="322">
        <f t="shared" si="75"/>
        <v>6327.3</v>
      </c>
      <c r="HD12" s="322">
        <f t="shared" si="74"/>
        <v>5965.6</v>
      </c>
      <c r="HE12" s="322">
        <f t="shared" si="74"/>
        <v>3793.9</v>
      </c>
      <c r="HF12" s="322">
        <f t="shared" si="74"/>
        <v>2171.6</v>
      </c>
      <c r="HG12" s="322">
        <f t="shared" si="74"/>
        <v>361.7</v>
      </c>
      <c r="HH12" s="329">
        <v>11</v>
      </c>
      <c r="HI12" s="327">
        <f t="shared" si="76"/>
        <v>125.6</v>
      </c>
      <c r="HJ12" s="327">
        <f t="shared" si="77"/>
        <v>6452.9</v>
      </c>
      <c r="HK12" s="330">
        <f t="shared" si="78"/>
        <v>3919.5</v>
      </c>
      <c r="HL12" s="319">
        <v>6210000</v>
      </c>
      <c r="HM12" s="319"/>
      <c r="HN12" s="327">
        <v>6772.9</v>
      </c>
      <c r="HO12" s="327">
        <v>7162.8</v>
      </c>
    </row>
    <row r="13" spans="1:310">
      <c r="A13" s="315" t="s">
        <v>700</v>
      </c>
      <c r="B13" s="316">
        <v>0</v>
      </c>
      <c r="C13" s="316">
        <v>0</v>
      </c>
      <c r="D13" s="317"/>
      <c r="E13" s="318">
        <v>0</v>
      </c>
      <c r="F13" s="317"/>
      <c r="G13" s="316">
        <v>0</v>
      </c>
      <c r="H13" s="317">
        <v>100</v>
      </c>
      <c r="I13" s="318">
        <v>0</v>
      </c>
      <c r="J13" s="317"/>
      <c r="K13" s="317">
        <v>28</v>
      </c>
      <c r="L13" s="317">
        <v>23</v>
      </c>
      <c r="M13" s="316">
        <v>0</v>
      </c>
      <c r="N13" s="318">
        <v>0</v>
      </c>
      <c r="O13" s="317"/>
      <c r="P13" s="318">
        <v>0</v>
      </c>
      <c r="Q13" s="317"/>
      <c r="R13" s="317"/>
      <c r="S13" s="317"/>
      <c r="T13" s="319">
        <v>0</v>
      </c>
      <c r="U13" s="319">
        <v>0</v>
      </c>
      <c r="V13" s="319">
        <v>0</v>
      </c>
      <c r="W13" s="318">
        <v>0</v>
      </c>
      <c r="X13" s="318">
        <v>0</v>
      </c>
      <c r="Y13" s="318">
        <v>0</v>
      </c>
      <c r="Z13" s="318">
        <v>0</v>
      </c>
      <c r="AA13" s="318">
        <v>0</v>
      </c>
      <c r="AB13" s="318">
        <v>0</v>
      </c>
      <c r="AC13" s="318">
        <v>0</v>
      </c>
      <c r="AD13" s="320">
        <v>0</v>
      </c>
      <c r="AE13" s="320">
        <v>0</v>
      </c>
      <c r="AF13" s="320">
        <v>0</v>
      </c>
      <c r="AG13" s="320">
        <v>0</v>
      </c>
      <c r="AH13" s="317"/>
      <c r="AI13" s="320">
        <v>0</v>
      </c>
      <c r="AJ13" s="710">
        <f t="shared" si="79"/>
        <v>0</v>
      </c>
      <c r="AK13" s="710">
        <f t="shared" si="80"/>
        <v>151</v>
      </c>
      <c r="AL13" s="321">
        <f t="shared" si="0"/>
        <v>0</v>
      </c>
      <c r="AM13" s="322">
        <f t="shared" ref="AM13:AM63" si="92">ROUND(B13*$AM$8/1000,1)</f>
        <v>0</v>
      </c>
      <c r="AN13" s="322">
        <f t="shared" si="1"/>
        <v>0</v>
      </c>
      <c r="AO13" s="322">
        <f t="shared" ref="AO13:AO63" si="93">AM13-AN13</f>
        <v>0</v>
      </c>
      <c r="AP13" s="322">
        <f t="shared" ref="AP13:AP53" si="94">AL13-AM13</f>
        <v>0</v>
      </c>
      <c r="AQ13" s="322">
        <f t="shared" si="2"/>
        <v>0</v>
      </c>
      <c r="AR13" s="322">
        <f t="shared" si="3"/>
        <v>0</v>
      </c>
      <c r="AS13" s="322">
        <f t="shared" si="4"/>
        <v>0</v>
      </c>
      <c r="AT13" s="322">
        <f t="shared" ref="AT13:AT63" si="95">AR13-AS13</f>
        <v>0</v>
      </c>
      <c r="AU13" s="322">
        <f t="shared" ref="AU13:AU53" si="96">AQ13-AR13</f>
        <v>0</v>
      </c>
      <c r="AV13" s="322">
        <f t="shared" ref="AV13:AV53" si="97">ROUND(D13*$AV$8/1000,1)</f>
        <v>0</v>
      </c>
      <c r="AW13" s="322">
        <f t="shared" ref="AW13:AW53" si="98">ROUND(D13*$AW$8/1000,1)</f>
        <v>0</v>
      </c>
      <c r="AX13" s="322">
        <f t="shared" si="5"/>
        <v>0</v>
      </c>
      <c r="AY13" s="322">
        <f t="shared" ref="AY13:AY63" si="99">AW13-AX13</f>
        <v>0</v>
      </c>
      <c r="AZ13" s="322">
        <f t="shared" si="6"/>
        <v>0</v>
      </c>
      <c r="BA13" s="322">
        <f t="shared" ref="BA13:BA53" si="100">ROUND(E13*$BA$8/1000,1)</f>
        <v>0</v>
      </c>
      <c r="BB13" s="322">
        <f t="shared" ref="BB13:BB53" si="101">ROUND(E13*$BB$8/1000,1)</f>
        <v>0</v>
      </c>
      <c r="BC13" s="322">
        <f t="shared" si="7"/>
        <v>0</v>
      </c>
      <c r="BD13" s="322">
        <f t="shared" ref="BD13:BD63" si="102">BB13-BC13</f>
        <v>0</v>
      </c>
      <c r="BE13" s="322">
        <f t="shared" si="8"/>
        <v>0</v>
      </c>
      <c r="BF13" s="322">
        <f t="shared" ref="BF13:BF53" si="103">ROUND(F13*$BF$8/1000,1)</f>
        <v>0</v>
      </c>
      <c r="BG13" s="322">
        <f t="shared" ref="BG13:BG53" si="104">ROUND(F13*$BG$8/1000,1)</f>
        <v>0</v>
      </c>
      <c r="BH13" s="322">
        <f t="shared" si="9"/>
        <v>0</v>
      </c>
      <c r="BI13" s="322">
        <f t="shared" ref="BI13:BI63" si="105">BG13-BH13</f>
        <v>0</v>
      </c>
      <c r="BJ13" s="322">
        <f t="shared" ref="BJ13:BJ53" si="106">BF13-BG13</f>
        <v>0</v>
      </c>
      <c r="BK13" s="322">
        <f t="shared" ref="BK13:BK53" si="107">ROUND(G13*$BK$8/1000,1)</f>
        <v>0</v>
      </c>
      <c r="BL13" s="322">
        <f t="shared" ref="BL13:BL53" si="108">ROUND(G13*$BL$8/1000,1)</f>
        <v>0</v>
      </c>
      <c r="BM13" s="322">
        <f t="shared" si="10"/>
        <v>0</v>
      </c>
      <c r="BN13" s="322">
        <f t="shared" ref="BN13:BN63" si="109">BL13-BM13</f>
        <v>0</v>
      </c>
      <c r="BO13" s="322">
        <f t="shared" ref="BO13:BO53" si="110">BK13-BL13</f>
        <v>0</v>
      </c>
      <c r="BP13" s="322">
        <f t="shared" ref="BP13:BP53" si="111">ROUND(H13*$BP$8/1000,1)</f>
        <v>4926.8999999999996</v>
      </c>
      <c r="BQ13" s="322">
        <f t="shared" ref="BQ13:BQ53" si="112">ROUND(H13*$BQ$8/1000,1)</f>
        <v>4645.2</v>
      </c>
      <c r="BR13" s="322">
        <f t="shared" si="11"/>
        <v>2954.2</v>
      </c>
      <c r="BS13" s="322">
        <f t="shared" ref="BS13:BS63" si="113">BQ13-BR13</f>
        <v>1691</v>
      </c>
      <c r="BT13" s="322">
        <f t="shared" si="12"/>
        <v>281.7</v>
      </c>
      <c r="BU13" s="322"/>
      <c r="BV13" s="322">
        <f t="shared" si="82"/>
        <v>0</v>
      </c>
      <c r="BW13" s="322">
        <f t="shared" si="83"/>
        <v>0</v>
      </c>
      <c r="BX13" s="322">
        <f t="shared" si="84"/>
        <v>0</v>
      </c>
      <c r="BY13" s="322">
        <f t="shared" si="85"/>
        <v>0</v>
      </c>
      <c r="BZ13" s="322">
        <f t="shared" si="86"/>
        <v>0</v>
      </c>
      <c r="CA13" s="322">
        <f t="shared" si="87"/>
        <v>1379.5</v>
      </c>
      <c r="CB13" s="322">
        <f t="shared" si="88"/>
        <v>1300.7</v>
      </c>
      <c r="CC13" s="322">
        <f t="shared" si="89"/>
        <v>827.2</v>
      </c>
      <c r="CD13" s="322">
        <f t="shared" si="90"/>
        <v>473.5</v>
      </c>
      <c r="CE13" s="711">
        <f t="shared" si="13"/>
        <v>78.8</v>
      </c>
      <c r="CF13" s="322">
        <f t="shared" ref="CF13:CF63" si="114">ROUND(L13*$CF$8/1000,1)</f>
        <v>1133.2</v>
      </c>
      <c r="CG13" s="322">
        <f t="shared" ref="CG13:CG63" si="115">ROUND(L13*$CG$8/1000,1)</f>
        <v>1068.4000000000001</v>
      </c>
      <c r="CH13" s="322">
        <f t="shared" si="14"/>
        <v>679.5</v>
      </c>
      <c r="CI13" s="322">
        <f t="shared" ref="CI13:CI63" si="116">CG13-CH13</f>
        <v>388.9</v>
      </c>
      <c r="CJ13" s="711">
        <f t="shared" si="15"/>
        <v>64.8</v>
      </c>
      <c r="CK13" s="322">
        <f t="shared" ref="CK13:CK63" si="117">ROUND(M13*$CK$8/1000,1)</f>
        <v>0</v>
      </c>
      <c r="CL13" s="322">
        <f t="shared" ref="CL13:CL63" si="118">ROUND(M13*$CL$8/1000,1)</f>
        <v>0</v>
      </c>
      <c r="CM13" s="322">
        <f t="shared" si="16"/>
        <v>0</v>
      </c>
      <c r="CN13" s="322">
        <f t="shared" ref="CN13:CN63" si="119">CL13-CM13</f>
        <v>0</v>
      </c>
      <c r="CO13" s="711">
        <f t="shared" si="17"/>
        <v>0</v>
      </c>
      <c r="CP13" s="322">
        <f t="shared" ref="CP13:CP63" si="120">ROUND(N13*$CP$8/1000,1)</f>
        <v>0</v>
      </c>
      <c r="CQ13" s="322">
        <f t="shared" ref="CQ13:CQ63" si="121">ROUND(N13*$CQ$8/1000,1)</f>
        <v>0</v>
      </c>
      <c r="CR13" s="322">
        <f t="shared" si="18"/>
        <v>0</v>
      </c>
      <c r="CS13" s="322">
        <f t="shared" ref="CS13:CS63" si="122">CQ13-CR13</f>
        <v>0</v>
      </c>
      <c r="CT13" s="711">
        <f t="shared" si="19"/>
        <v>0</v>
      </c>
      <c r="CU13" s="322">
        <f t="shared" ref="CU13:CU63" si="123">ROUND(O13*$CU$8/1000,1)</f>
        <v>0</v>
      </c>
      <c r="CV13" s="322">
        <f t="shared" ref="CV13:CV63" si="124">ROUND(O13*$CV$8/1000,1)</f>
        <v>0</v>
      </c>
      <c r="CW13" s="322">
        <f t="shared" si="20"/>
        <v>0</v>
      </c>
      <c r="CX13" s="322">
        <f t="shared" ref="CX13:CX63" si="125">CV13-CW13</f>
        <v>0</v>
      </c>
      <c r="CY13" s="322">
        <f t="shared" si="21"/>
        <v>0</v>
      </c>
      <c r="CZ13" s="322">
        <f t="shared" ref="CZ13:CZ63" si="126">ROUND(P13*$CZ$8/1000,1)</f>
        <v>0</v>
      </c>
      <c r="DA13" s="322">
        <f t="shared" ref="DA13:DA63" si="127">ROUND(P13*$DA$8/1000,1)</f>
        <v>0</v>
      </c>
      <c r="DB13" s="322">
        <f t="shared" si="22"/>
        <v>0</v>
      </c>
      <c r="DC13" s="322">
        <f t="shared" ref="DC13:DC63" si="128">DA13-DB13</f>
        <v>0</v>
      </c>
      <c r="DD13" s="322">
        <f t="shared" si="23"/>
        <v>0</v>
      </c>
      <c r="DE13" s="322">
        <f t="shared" si="24"/>
        <v>0</v>
      </c>
      <c r="DF13" s="322">
        <f t="shared" si="25"/>
        <v>0</v>
      </c>
      <c r="DG13" s="322">
        <f t="shared" si="26"/>
        <v>0</v>
      </c>
      <c r="DH13" s="322">
        <f t="shared" ref="DH13:DH63" si="129">DF13-DG13</f>
        <v>0</v>
      </c>
      <c r="DI13" s="322">
        <f t="shared" si="27"/>
        <v>0</v>
      </c>
      <c r="DJ13" s="322">
        <f t="shared" si="28"/>
        <v>0</v>
      </c>
      <c r="DK13" s="322">
        <f t="shared" si="29"/>
        <v>0</v>
      </c>
      <c r="DL13" s="322">
        <f t="shared" si="30"/>
        <v>0</v>
      </c>
      <c r="DM13" s="322">
        <f t="shared" ref="DM13:DM63" si="130">DK13-DL13</f>
        <v>0</v>
      </c>
      <c r="DN13" s="322">
        <f t="shared" si="31"/>
        <v>0</v>
      </c>
      <c r="DO13" s="322">
        <f t="shared" ref="DO13:DO63" si="131">ROUND(S13*$DO$8/1000,1)</f>
        <v>0</v>
      </c>
      <c r="DP13" s="322">
        <f t="shared" ref="DP13:DP63" si="132">ROUND(S13*$DP$8/1000,1)</f>
        <v>0</v>
      </c>
      <c r="DQ13" s="322">
        <f t="shared" ref="DQ13:DQ63" si="133">ROUND(S13*DQ$8/1000,1)</f>
        <v>0</v>
      </c>
      <c r="DR13" s="322">
        <f t="shared" ref="DR13:DR63" si="134">DP13-DQ13</f>
        <v>0</v>
      </c>
      <c r="DS13" s="322">
        <f t="shared" si="32"/>
        <v>0</v>
      </c>
      <c r="DT13" s="323">
        <f t="shared" ref="DT13:DT63" si="135">ROUND(T13*$DT$8/1000,1)</f>
        <v>0</v>
      </c>
      <c r="DU13" s="324">
        <f t="shared" ref="DU13:DU63" si="136">ROUND(T13*$DU$8/1000,1)</f>
        <v>0</v>
      </c>
      <c r="DV13" s="322">
        <f t="shared" si="33"/>
        <v>0</v>
      </c>
      <c r="DW13" s="322">
        <f t="shared" ref="DW13:DW63" si="137">DU13-DV13</f>
        <v>0</v>
      </c>
      <c r="DX13" s="324">
        <f t="shared" ref="DX13:DX63" si="138">DT13-DU13</f>
        <v>0</v>
      </c>
      <c r="DY13" s="324">
        <f t="shared" ref="DY13:DY63" si="139">ROUND(U13*$DY$8/1000,1)</f>
        <v>0</v>
      </c>
      <c r="DZ13" s="324">
        <f t="shared" ref="DZ13:DZ63" si="140">ROUND(U13*$DZ$8/1000,1)</f>
        <v>0</v>
      </c>
      <c r="EA13" s="322">
        <f t="shared" si="34"/>
        <v>0</v>
      </c>
      <c r="EB13" s="322">
        <f t="shared" ref="EB13:EB63" si="141">DZ13-EA13</f>
        <v>0</v>
      </c>
      <c r="EC13" s="324">
        <f t="shared" ref="EC13:EC63" si="142">DY13-DZ13</f>
        <v>0</v>
      </c>
      <c r="ED13" s="324">
        <f t="shared" ref="ED13:ED63" si="143">ROUND(V13*$ED$8/1000,1)</f>
        <v>0</v>
      </c>
      <c r="EE13" s="324">
        <f t="shared" ref="EE13:EE63" si="144">ROUND(V13*$EE$8/1000,1)</f>
        <v>0</v>
      </c>
      <c r="EF13" s="322">
        <f t="shared" si="35"/>
        <v>0</v>
      </c>
      <c r="EG13" s="322">
        <f t="shared" ref="EG13:EG63" si="145">EE13-EF13</f>
        <v>0</v>
      </c>
      <c r="EH13" s="324">
        <f t="shared" ref="EH13:EH63" si="146">ED13-EE13</f>
        <v>0</v>
      </c>
      <c r="EI13" s="324">
        <f t="shared" ref="EI13:EI63" si="147">ROUND(W13*$EI$8/1000,1)</f>
        <v>0</v>
      </c>
      <c r="EJ13" s="324">
        <f t="shared" ref="EJ13:EJ63" si="148">ROUND(W13*$EJ$8/1000,1)</f>
        <v>0</v>
      </c>
      <c r="EK13" s="322">
        <f t="shared" si="36"/>
        <v>0</v>
      </c>
      <c r="EL13" s="322">
        <f t="shared" ref="EL13:EL63" si="149">EJ13-EK13</f>
        <v>0</v>
      </c>
      <c r="EM13" s="324">
        <f t="shared" ref="EM13:EM63" si="150">EI13-EJ13</f>
        <v>0</v>
      </c>
      <c r="EN13" s="324">
        <f t="shared" ref="EN13:EN63" si="151">ROUND(X13*$EN$8/1000,1)</f>
        <v>0</v>
      </c>
      <c r="EO13" s="324">
        <f t="shared" ref="EO13:EO63" si="152">ROUND(X13*$EO$8/1000,1)</f>
        <v>0</v>
      </c>
      <c r="EP13" s="322">
        <f t="shared" si="37"/>
        <v>0</v>
      </c>
      <c r="EQ13" s="322">
        <f t="shared" ref="EQ13:EQ63" si="153">EO13-EP13</f>
        <v>0</v>
      </c>
      <c r="ER13" s="324">
        <f t="shared" ref="ER13:ER63" si="154">EN13-EO13</f>
        <v>0</v>
      </c>
      <c r="ES13" s="324">
        <f t="shared" ref="ES13:ES63" si="155">ROUND(Y13*$ES$8/1000,1)</f>
        <v>0</v>
      </c>
      <c r="ET13" s="324">
        <f t="shared" ref="ET13:ET63" si="156">ROUND(Y13*$ET$8/1000,1)</f>
        <v>0</v>
      </c>
      <c r="EU13" s="322">
        <f t="shared" si="38"/>
        <v>0</v>
      </c>
      <c r="EV13" s="322">
        <f t="shared" ref="EV13:EV63" si="157">ET13-EU13</f>
        <v>0</v>
      </c>
      <c r="EW13" s="324">
        <f t="shared" ref="EW13:EW63" si="158">ES13-ET13</f>
        <v>0</v>
      </c>
      <c r="EX13" s="324">
        <f t="shared" ref="EX13:EX63" si="159">ROUND(Z13*$EX$8/1000,1)</f>
        <v>0</v>
      </c>
      <c r="EY13" s="324">
        <f t="shared" ref="EY13:EY63" si="160">ROUND(Z13*$EY$8/1000,1)</f>
        <v>0</v>
      </c>
      <c r="EZ13" s="322">
        <f t="shared" si="39"/>
        <v>0</v>
      </c>
      <c r="FA13" s="322">
        <f t="shared" ref="FA13:FA63" si="161">EY13-EZ13</f>
        <v>0</v>
      </c>
      <c r="FB13" s="324">
        <f t="shared" ref="FB13:FB63" si="162">EX13-EY13</f>
        <v>0</v>
      </c>
      <c r="FC13" s="324">
        <f t="shared" ref="FC13:FC63" si="163">ROUND(AA13*$FC$8/1000,1)</f>
        <v>0</v>
      </c>
      <c r="FD13" s="324">
        <f t="shared" ref="FD13:FD63" si="164">ROUND(AA13*$FD$8/1000,1)</f>
        <v>0</v>
      </c>
      <c r="FE13" s="322">
        <f t="shared" si="40"/>
        <v>0</v>
      </c>
      <c r="FF13" s="322">
        <f t="shared" ref="FF13:FF63" si="165">FD13-FE13</f>
        <v>0</v>
      </c>
      <c r="FG13" s="325">
        <f t="shared" ref="FG13:FG63" si="166">FC13-FD13</f>
        <v>0</v>
      </c>
      <c r="FH13" s="712">
        <f t="shared" si="41"/>
        <v>0</v>
      </c>
      <c r="FI13" s="322">
        <f t="shared" si="42"/>
        <v>0</v>
      </c>
      <c r="FJ13" s="322">
        <f t="shared" si="43"/>
        <v>0</v>
      </c>
      <c r="FK13" s="322">
        <f t="shared" ref="FK13:FK63" si="167">FI13-FJ13</f>
        <v>0</v>
      </c>
      <c r="FL13" s="322">
        <f t="shared" si="44"/>
        <v>0</v>
      </c>
      <c r="FM13" s="322">
        <f t="shared" si="45"/>
        <v>0</v>
      </c>
      <c r="FN13" s="322">
        <f t="shared" si="46"/>
        <v>0</v>
      </c>
      <c r="FO13" s="322">
        <f t="shared" si="47"/>
        <v>0</v>
      </c>
      <c r="FP13" s="322">
        <f t="shared" ref="FP13:FP63" si="168">FN13-FO13</f>
        <v>0</v>
      </c>
      <c r="FQ13" s="322">
        <f t="shared" si="48"/>
        <v>0</v>
      </c>
      <c r="FR13" s="322">
        <f t="shared" si="49"/>
        <v>0</v>
      </c>
      <c r="FS13" s="322">
        <f t="shared" si="50"/>
        <v>0</v>
      </c>
      <c r="FT13" s="322">
        <f t="shared" si="51"/>
        <v>0</v>
      </c>
      <c r="FU13" s="322">
        <f t="shared" ref="FU13:FU63" si="169">FS13-FT13</f>
        <v>0</v>
      </c>
      <c r="FV13" s="322">
        <f t="shared" si="52"/>
        <v>0</v>
      </c>
      <c r="FW13" s="322">
        <f t="shared" si="53"/>
        <v>0</v>
      </c>
      <c r="FX13" s="322">
        <f t="shared" si="54"/>
        <v>0</v>
      </c>
      <c r="FY13" s="322">
        <f t="shared" si="55"/>
        <v>0</v>
      </c>
      <c r="FZ13" s="322">
        <f t="shared" ref="FZ13:FZ63" si="170">FX13-FY13</f>
        <v>0</v>
      </c>
      <c r="GA13" s="322">
        <f t="shared" si="56"/>
        <v>0</v>
      </c>
      <c r="GB13" s="322">
        <f t="shared" si="57"/>
        <v>0</v>
      </c>
      <c r="GC13" s="322">
        <f t="shared" si="58"/>
        <v>0</v>
      </c>
      <c r="GD13" s="322">
        <f t="shared" si="59"/>
        <v>0</v>
      </c>
      <c r="GE13" s="322">
        <f t="shared" ref="GE13:GE63" si="171">GC13-GD13</f>
        <v>0</v>
      </c>
      <c r="GF13" s="322">
        <f t="shared" si="60"/>
        <v>0</v>
      </c>
      <c r="GG13" s="322">
        <f t="shared" si="61"/>
        <v>0</v>
      </c>
      <c r="GH13" s="322">
        <f t="shared" si="62"/>
        <v>0</v>
      </c>
      <c r="GI13" s="322">
        <f t="shared" si="63"/>
        <v>0</v>
      </c>
      <c r="GJ13" s="322">
        <f t="shared" ref="GJ13:GJ63" si="172">GH13-GI13</f>
        <v>0</v>
      </c>
      <c r="GK13" s="322">
        <f t="shared" si="64"/>
        <v>0</v>
      </c>
      <c r="GL13" s="322">
        <f t="shared" si="65"/>
        <v>0</v>
      </c>
      <c r="GM13" s="322">
        <f t="shared" si="66"/>
        <v>0</v>
      </c>
      <c r="GN13" s="322">
        <f t="shared" si="67"/>
        <v>0</v>
      </c>
      <c r="GO13" s="322">
        <f t="shared" ref="GO13:GO63" si="173">GM13-GN13</f>
        <v>0</v>
      </c>
      <c r="GP13" s="322">
        <f t="shared" si="68"/>
        <v>0</v>
      </c>
      <c r="GQ13" s="322">
        <f t="shared" si="69"/>
        <v>0</v>
      </c>
      <c r="GR13" s="322">
        <f t="shared" si="70"/>
        <v>0</v>
      </c>
      <c r="GS13" s="322">
        <f t="shared" si="71"/>
        <v>0</v>
      </c>
      <c r="GT13" s="322">
        <f t="shared" ref="GT13:GT63" si="174">GR13-GS13</f>
        <v>0</v>
      </c>
      <c r="GU13" s="322">
        <f t="shared" si="72"/>
        <v>0</v>
      </c>
      <c r="GV13" s="326">
        <f t="shared" si="91"/>
        <v>7439.6</v>
      </c>
      <c r="GW13" s="322">
        <f t="shared" si="81"/>
        <v>7014.3</v>
      </c>
      <c r="GX13" s="322">
        <f t="shared" si="73"/>
        <v>4460.8999999999996</v>
      </c>
      <c r="GY13" s="322">
        <f t="shared" si="73"/>
        <v>2553.4</v>
      </c>
      <c r="GZ13" s="322">
        <f t="shared" si="73"/>
        <v>425.3</v>
      </c>
      <c r="HA13" s="328">
        <f t="shared" ref="HA13:HA63" si="175">SUM(B13:AI13)</f>
        <v>151</v>
      </c>
      <c r="HB13" s="328">
        <v>151</v>
      </c>
      <c r="HC13" s="322">
        <f t="shared" si="75"/>
        <v>7293.3</v>
      </c>
      <c r="HD13" s="322">
        <f t="shared" si="74"/>
        <v>6876.4</v>
      </c>
      <c r="HE13" s="322">
        <f t="shared" si="74"/>
        <v>4373.2</v>
      </c>
      <c r="HF13" s="322">
        <f t="shared" si="74"/>
        <v>2503.1999999999998</v>
      </c>
      <c r="HG13" s="322">
        <f t="shared" si="74"/>
        <v>416.9</v>
      </c>
      <c r="HH13" s="329">
        <v>15.75</v>
      </c>
      <c r="HI13" s="327">
        <f t="shared" si="76"/>
        <v>179.8</v>
      </c>
      <c r="HJ13" s="327">
        <f t="shared" si="77"/>
        <v>7473.1</v>
      </c>
      <c r="HK13" s="330">
        <f t="shared" si="78"/>
        <v>4553</v>
      </c>
      <c r="HL13" s="319">
        <v>7258900</v>
      </c>
      <c r="HM13" s="319"/>
      <c r="HN13" s="327">
        <v>7914.8</v>
      </c>
      <c r="HO13" s="327">
        <v>8447.6</v>
      </c>
    </row>
    <row r="14" spans="1:310">
      <c r="A14" s="315" t="s">
        <v>701</v>
      </c>
      <c r="B14" s="316">
        <v>0</v>
      </c>
      <c r="C14" s="316">
        <v>0</v>
      </c>
      <c r="D14" s="317"/>
      <c r="E14" s="318">
        <v>0</v>
      </c>
      <c r="F14" s="317"/>
      <c r="G14" s="316">
        <v>0</v>
      </c>
      <c r="H14" s="317"/>
      <c r="I14" s="318">
        <v>0</v>
      </c>
      <c r="J14" s="317"/>
      <c r="K14" s="317"/>
      <c r="L14" s="317"/>
      <c r="M14" s="316">
        <v>0</v>
      </c>
      <c r="N14" s="318">
        <v>0</v>
      </c>
      <c r="O14" s="317"/>
      <c r="P14" s="318">
        <v>0</v>
      </c>
      <c r="Q14" s="317">
        <v>50</v>
      </c>
      <c r="R14" s="317"/>
      <c r="S14" s="317"/>
      <c r="T14" s="319">
        <v>0</v>
      </c>
      <c r="U14" s="319">
        <v>0</v>
      </c>
      <c r="V14" s="319">
        <v>0</v>
      </c>
      <c r="W14" s="318">
        <v>0</v>
      </c>
      <c r="X14" s="318">
        <v>0</v>
      </c>
      <c r="Y14" s="318">
        <v>0</v>
      </c>
      <c r="Z14" s="318">
        <v>0</v>
      </c>
      <c r="AA14" s="318">
        <v>0</v>
      </c>
      <c r="AB14" s="318">
        <v>0</v>
      </c>
      <c r="AC14" s="318">
        <v>0</v>
      </c>
      <c r="AD14" s="320">
        <v>0</v>
      </c>
      <c r="AE14" s="320">
        <v>0</v>
      </c>
      <c r="AF14" s="320">
        <v>0</v>
      </c>
      <c r="AG14" s="320">
        <v>0</v>
      </c>
      <c r="AH14" s="317"/>
      <c r="AI14" s="320">
        <v>0</v>
      </c>
      <c r="AJ14" s="710">
        <f t="shared" si="79"/>
        <v>0</v>
      </c>
      <c r="AK14" s="710">
        <f t="shared" si="80"/>
        <v>50</v>
      </c>
      <c r="AL14" s="321">
        <f t="shared" si="0"/>
        <v>0</v>
      </c>
      <c r="AM14" s="322">
        <f t="shared" si="92"/>
        <v>0</v>
      </c>
      <c r="AN14" s="322">
        <f t="shared" si="1"/>
        <v>0</v>
      </c>
      <c r="AO14" s="322">
        <f t="shared" si="93"/>
        <v>0</v>
      </c>
      <c r="AP14" s="322">
        <f t="shared" si="94"/>
        <v>0</v>
      </c>
      <c r="AQ14" s="322">
        <f t="shared" si="2"/>
        <v>0</v>
      </c>
      <c r="AR14" s="322">
        <f t="shared" si="3"/>
        <v>0</v>
      </c>
      <c r="AS14" s="322">
        <f t="shared" si="4"/>
        <v>0</v>
      </c>
      <c r="AT14" s="322">
        <f t="shared" si="95"/>
        <v>0</v>
      </c>
      <c r="AU14" s="322">
        <f t="shared" si="96"/>
        <v>0</v>
      </c>
      <c r="AV14" s="322">
        <f t="shared" si="97"/>
        <v>0</v>
      </c>
      <c r="AW14" s="322">
        <f t="shared" si="98"/>
        <v>0</v>
      </c>
      <c r="AX14" s="322">
        <f t="shared" si="5"/>
        <v>0</v>
      </c>
      <c r="AY14" s="322">
        <f t="shared" si="99"/>
        <v>0</v>
      </c>
      <c r="AZ14" s="322">
        <f t="shared" si="6"/>
        <v>0</v>
      </c>
      <c r="BA14" s="322">
        <f t="shared" si="100"/>
        <v>0</v>
      </c>
      <c r="BB14" s="322">
        <f t="shared" si="101"/>
        <v>0</v>
      </c>
      <c r="BC14" s="322">
        <f t="shared" si="7"/>
        <v>0</v>
      </c>
      <c r="BD14" s="322">
        <f t="shared" si="102"/>
        <v>0</v>
      </c>
      <c r="BE14" s="322">
        <f t="shared" si="8"/>
        <v>0</v>
      </c>
      <c r="BF14" s="322">
        <f t="shared" si="103"/>
        <v>0</v>
      </c>
      <c r="BG14" s="322">
        <f t="shared" si="104"/>
        <v>0</v>
      </c>
      <c r="BH14" s="322">
        <f t="shared" si="9"/>
        <v>0</v>
      </c>
      <c r="BI14" s="322">
        <f t="shared" si="105"/>
        <v>0</v>
      </c>
      <c r="BJ14" s="322">
        <f t="shared" si="106"/>
        <v>0</v>
      </c>
      <c r="BK14" s="322">
        <f t="shared" si="107"/>
        <v>0</v>
      </c>
      <c r="BL14" s="322">
        <f t="shared" si="108"/>
        <v>0</v>
      </c>
      <c r="BM14" s="322">
        <f t="shared" si="10"/>
        <v>0</v>
      </c>
      <c r="BN14" s="322">
        <f t="shared" si="109"/>
        <v>0</v>
      </c>
      <c r="BO14" s="322">
        <f t="shared" si="110"/>
        <v>0</v>
      </c>
      <c r="BP14" s="322">
        <f t="shared" si="111"/>
        <v>0</v>
      </c>
      <c r="BQ14" s="322">
        <f t="shared" si="112"/>
        <v>0</v>
      </c>
      <c r="BR14" s="322">
        <f t="shared" si="11"/>
        <v>0</v>
      </c>
      <c r="BS14" s="322">
        <f t="shared" si="113"/>
        <v>0</v>
      </c>
      <c r="BT14" s="322">
        <f t="shared" si="12"/>
        <v>0</v>
      </c>
      <c r="BU14" s="322"/>
      <c r="BV14" s="322">
        <f t="shared" si="82"/>
        <v>0</v>
      </c>
      <c r="BW14" s="322">
        <f t="shared" si="83"/>
        <v>0</v>
      </c>
      <c r="BX14" s="322">
        <f t="shared" si="84"/>
        <v>0</v>
      </c>
      <c r="BY14" s="322">
        <f t="shared" si="85"/>
        <v>0</v>
      </c>
      <c r="BZ14" s="322">
        <f t="shared" si="86"/>
        <v>0</v>
      </c>
      <c r="CA14" s="322">
        <f t="shared" si="87"/>
        <v>0</v>
      </c>
      <c r="CB14" s="322">
        <f t="shared" si="88"/>
        <v>0</v>
      </c>
      <c r="CC14" s="322">
        <f t="shared" si="89"/>
        <v>0</v>
      </c>
      <c r="CD14" s="322">
        <f t="shared" si="90"/>
        <v>0</v>
      </c>
      <c r="CE14" s="711">
        <f t="shared" si="13"/>
        <v>0</v>
      </c>
      <c r="CF14" s="322">
        <f t="shared" si="114"/>
        <v>0</v>
      </c>
      <c r="CG14" s="322">
        <f t="shared" si="115"/>
        <v>0</v>
      </c>
      <c r="CH14" s="322">
        <f t="shared" si="14"/>
        <v>0</v>
      </c>
      <c r="CI14" s="322">
        <f t="shared" si="116"/>
        <v>0</v>
      </c>
      <c r="CJ14" s="711">
        <f t="shared" si="15"/>
        <v>0</v>
      </c>
      <c r="CK14" s="322">
        <f t="shared" si="117"/>
        <v>0</v>
      </c>
      <c r="CL14" s="322">
        <f t="shared" si="118"/>
        <v>0</v>
      </c>
      <c r="CM14" s="322">
        <f t="shared" si="16"/>
        <v>0</v>
      </c>
      <c r="CN14" s="322">
        <f t="shared" si="119"/>
        <v>0</v>
      </c>
      <c r="CO14" s="711">
        <f t="shared" si="17"/>
        <v>0</v>
      </c>
      <c r="CP14" s="322">
        <f t="shared" si="120"/>
        <v>0</v>
      </c>
      <c r="CQ14" s="322">
        <f t="shared" si="121"/>
        <v>0</v>
      </c>
      <c r="CR14" s="322">
        <f t="shared" si="18"/>
        <v>0</v>
      </c>
      <c r="CS14" s="322">
        <f t="shared" si="122"/>
        <v>0</v>
      </c>
      <c r="CT14" s="711">
        <f t="shared" si="19"/>
        <v>0</v>
      </c>
      <c r="CU14" s="322">
        <f t="shared" si="123"/>
        <v>0</v>
      </c>
      <c r="CV14" s="322">
        <f t="shared" si="124"/>
        <v>0</v>
      </c>
      <c r="CW14" s="322">
        <f t="shared" si="20"/>
        <v>0</v>
      </c>
      <c r="CX14" s="322">
        <f t="shared" si="125"/>
        <v>0</v>
      </c>
      <c r="CY14" s="322">
        <f t="shared" si="21"/>
        <v>0</v>
      </c>
      <c r="CZ14" s="322">
        <f t="shared" si="126"/>
        <v>0</v>
      </c>
      <c r="DA14" s="322">
        <f t="shared" si="127"/>
        <v>0</v>
      </c>
      <c r="DB14" s="322">
        <f t="shared" si="22"/>
        <v>0</v>
      </c>
      <c r="DC14" s="322">
        <f t="shared" si="128"/>
        <v>0</v>
      </c>
      <c r="DD14" s="322">
        <f t="shared" si="23"/>
        <v>0</v>
      </c>
      <c r="DE14" s="322">
        <f t="shared" si="24"/>
        <v>6221.9</v>
      </c>
      <c r="DF14" s="322">
        <f t="shared" si="25"/>
        <v>6038.8</v>
      </c>
      <c r="DG14" s="322">
        <f t="shared" si="26"/>
        <v>3840.5</v>
      </c>
      <c r="DH14" s="322">
        <f t="shared" si="129"/>
        <v>2198.3000000000002</v>
      </c>
      <c r="DI14" s="322">
        <f t="shared" si="27"/>
        <v>183.1</v>
      </c>
      <c r="DJ14" s="322">
        <f t="shared" si="28"/>
        <v>0</v>
      </c>
      <c r="DK14" s="322">
        <f t="shared" si="29"/>
        <v>0</v>
      </c>
      <c r="DL14" s="322">
        <f t="shared" si="30"/>
        <v>0</v>
      </c>
      <c r="DM14" s="322">
        <f t="shared" si="130"/>
        <v>0</v>
      </c>
      <c r="DN14" s="322">
        <f t="shared" si="31"/>
        <v>0</v>
      </c>
      <c r="DO14" s="322">
        <f t="shared" si="131"/>
        <v>0</v>
      </c>
      <c r="DP14" s="322">
        <f t="shared" si="132"/>
        <v>0</v>
      </c>
      <c r="DQ14" s="322">
        <f t="shared" si="133"/>
        <v>0</v>
      </c>
      <c r="DR14" s="322">
        <f t="shared" si="134"/>
        <v>0</v>
      </c>
      <c r="DS14" s="322">
        <f t="shared" si="32"/>
        <v>0</v>
      </c>
      <c r="DT14" s="323">
        <f t="shared" si="135"/>
        <v>0</v>
      </c>
      <c r="DU14" s="324">
        <f t="shared" si="136"/>
        <v>0</v>
      </c>
      <c r="DV14" s="322">
        <f t="shared" si="33"/>
        <v>0</v>
      </c>
      <c r="DW14" s="322">
        <f t="shared" si="137"/>
        <v>0</v>
      </c>
      <c r="DX14" s="324">
        <f t="shared" si="138"/>
        <v>0</v>
      </c>
      <c r="DY14" s="324">
        <f t="shared" si="139"/>
        <v>0</v>
      </c>
      <c r="DZ14" s="324">
        <f t="shared" si="140"/>
        <v>0</v>
      </c>
      <c r="EA14" s="322">
        <f t="shared" si="34"/>
        <v>0</v>
      </c>
      <c r="EB14" s="322">
        <f t="shared" si="141"/>
        <v>0</v>
      </c>
      <c r="EC14" s="324">
        <f t="shared" si="142"/>
        <v>0</v>
      </c>
      <c r="ED14" s="324">
        <f t="shared" si="143"/>
        <v>0</v>
      </c>
      <c r="EE14" s="324">
        <f t="shared" si="144"/>
        <v>0</v>
      </c>
      <c r="EF14" s="322">
        <f t="shared" si="35"/>
        <v>0</v>
      </c>
      <c r="EG14" s="322">
        <f t="shared" si="145"/>
        <v>0</v>
      </c>
      <c r="EH14" s="324">
        <f t="shared" si="146"/>
        <v>0</v>
      </c>
      <c r="EI14" s="324">
        <f t="shared" si="147"/>
        <v>0</v>
      </c>
      <c r="EJ14" s="324">
        <f t="shared" si="148"/>
        <v>0</v>
      </c>
      <c r="EK14" s="322">
        <f t="shared" si="36"/>
        <v>0</v>
      </c>
      <c r="EL14" s="322">
        <f t="shared" si="149"/>
        <v>0</v>
      </c>
      <c r="EM14" s="324">
        <f t="shared" si="150"/>
        <v>0</v>
      </c>
      <c r="EN14" s="324">
        <f t="shared" si="151"/>
        <v>0</v>
      </c>
      <c r="EO14" s="324">
        <f t="shared" si="152"/>
        <v>0</v>
      </c>
      <c r="EP14" s="322">
        <f t="shared" si="37"/>
        <v>0</v>
      </c>
      <c r="EQ14" s="322">
        <f t="shared" si="153"/>
        <v>0</v>
      </c>
      <c r="ER14" s="324">
        <f t="shared" si="154"/>
        <v>0</v>
      </c>
      <c r="ES14" s="324">
        <f t="shared" si="155"/>
        <v>0</v>
      </c>
      <c r="ET14" s="324">
        <f t="shared" si="156"/>
        <v>0</v>
      </c>
      <c r="EU14" s="322">
        <f t="shared" si="38"/>
        <v>0</v>
      </c>
      <c r="EV14" s="322">
        <f t="shared" si="157"/>
        <v>0</v>
      </c>
      <c r="EW14" s="324">
        <f t="shared" si="158"/>
        <v>0</v>
      </c>
      <c r="EX14" s="324">
        <f t="shared" si="159"/>
        <v>0</v>
      </c>
      <c r="EY14" s="324">
        <f t="shared" si="160"/>
        <v>0</v>
      </c>
      <c r="EZ14" s="322">
        <f t="shared" si="39"/>
        <v>0</v>
      </c>
      <c r="FA14" s="322">
        <f t="shared" si="161"/>
        <v>0</v>
      </c>
      <c r="FB14" s="324">
        <f t="shared" si="162"/>
        <v>0</v>
      </c>
      <c r="FC14" s="324">
        <f t="shared" si="163"/>
        <v>0</v>
      </c>
      <c r="FD14" s="324">
        <f t="shared" si="164"/>
        <v>0</v>
      </c>
      <c r="FE14" s="322">
        <f t="shared" si="40"/>
        <v>0</v>
      </c>
      <c r="FF14" s="322">
        <f t="shared" si="165"/>
        <v>0</v>
      </c>
      <c r="FG14" s="325">
        <f t="shared" si="166"/>
        <v>0</v>
      </c>
      <c r="FH14" s="712">
        <f t="shared" si="41"/>
        <v>0</v>
      </c>
      <c r="FI14" s="322">
        <f t="shared" si="42"/>
        <v>0</v>
      </c>
      <c r="FJ14" s="322">
        <f t="shared" si="43"/>
        <v>0</v>
      </c>
      <c r="FK14" s="322">
        <f t="shared" si="167"/>
        <v>0</v>
      </c>
      <c r="FL14" s="322">
        <f t="shared" si="44"/>
        <v>0</v>
      </c>
      <c r="FM14" s="322">
        <f t="shared" si="45"/>
        <v>0</v>
      </c>
      <c r="FN14" s="322">
        <f t="shared" si="46"/>
        <v>0</v>
      </c>
      <c r="FO14" s="322">
        <f t="shared" si="47"/>
        <v>0</v>
      </c>
      <c r="FP14" s="322">
        <f t="shared" si="168"/>
        <v>0</v>
      </c>
      <c r="FQ14" s="322">
        <f t="shared" si="48"/>
        <v>0</v>
      </c>
      <c r="FR14" s="322">
        <f t="shared" si="49"/>
        <v>0</v>
      </c>
      <c r="FS14" s="322">
        <f t="shared" si="50"/>
        <v>0</v>
      </c>
      <c r="FT14" s="322">
        <f t="shared" si="51"/>
        <v>0</v>
      </c>
      <c r="FU14" s="322">
        <f t="shared" si="169"/>
        <v>0</v>
      </c>
      <c r="FV14" s="322">
        <f t="shared" si="52"/>
        <v>0</v>
      </c>
      <c r="FW14" s="322">
        <f t="shared" si="53"/>
        <v>0</v>
      </c>
      <c r="FX14" s="322">
        <f t="shared" si="54"/>
        <v>0</v>
      </c>
      <c r="FY14" s="322">
        <f t="shared" si="55"/>
        <v>0</v>
      </c>
      <c r="FZ14" s="322">
        <f t="shared" si="170"/>
        <v>0</v>
      </c>
      <c r="GA14" s="322">
        <f t="shared" si="56"/>
        <v>0</v>
      </c>
      <c r="GB14" s="322">
        <f t="shared" si="57"/>
        <v>0</v>
      </c>
      <c r="GC14" s="322">
        <f t="shared" si="58"/>
        <v>0</v>
      </c>
      <c r="GD14" s="322">
        <f t="shared" si="59"/>
        <v>0</v>
      </c>
      <c r="GE14" s="322">
        <f t="shared" si="171"/>
        <v>0</v>
      </c>
      <c r="GF14" s="322">
        <f t="shared" si="60"/>
        <v>0</v>
      </c>
      <c r="GG14" s="322">
        <f t="shared" si="61"/>
        <v>0</v>
      </c>
      <c r="GH14" s="322">
        <f t="shared" si="62"/>
        <v>0</v>
      </c>
      <c r="GI14" s="322">
        <f t="shared" si="63"/>
        <v>0</v>
      </c>
      <c r="GJ14" s="322">
        <f t="shared" si="172"/>
        <v>0</v>
      </c>
      <c r="GK14" s="322">
        <f t="shared" si="64"/>
        <v>0</v>
      </c>
      <c r="GL14" s="322">
        <f t="shared" si="65"/>
        <v>0</v>
      </c>
      <c r="GM14" s="322">
        <f t="shared" si="66"/>
        <v>0</v>
      </c>
      <c r="GN14" s="322">
        <f t="shared" si="67"/>
        <v>0</v>
      </c>
      <c r="GO14" s="322">
        <f t="shared" si="173"/>
        <v>0</v>
      </c>
      <c r="GP14" s="322">
        <f t="shared" si="68"/>
        <v>0</v>
      </c>
      <c r="GQ14" s="322">
        <f t="shared" si="69"/>
        <v>0</v>
      </c>
      <c r="GR14" s="322">
        <f t="shared" si="70"/>
        <v>0</v>
      </c>
      <c r="GS14" s="322">
        <f t="shared" si="71"/>
        <v>0</v>
      </c>
      <c r="GT14" s="322">
        <f t="shared" si="174"/>
        <v>0</v>
      </c>
      <c r="GU14" s="322">
        <f t="shared" si="72"/>
        <v>0</v>
      </c>
      <c r="GV14" s="326">
        <f t="shared" si="91"/>
        <v>6221.9</v>
      </c>
      <c r="GW14" s="322">
        <f t="shared" si="81"/>
        <v>6038.8</v>
      </c>
      <c r="GX14" s="322">
        <f t="shared" si="73"/>
        <v>3840.5</v>
      </c>
      <c r="GY14" s="322">
        <f t="shared" si="73"/>
        <v>2198.3000000000002</v>
      </c>
      <c r="GZ14" s="322">
        <f t="shared" si="73"/>
        <v>183.1</v>
      </c>
      <c r="HA14" s="328">
        <f t="shared" si="175"/>
        <v>50</v>
      </c>
      <c r="HB14" s="328">
        <v>50</v>
      </c>
      <c r="HC14" s="322">
        <f t="shared" si="75"/>
        <v>6099.6</v>
      </c>
      <c r="HD14" s="322">
        <f t="shared" si="74"/>
        <v>5920.1</v>
      </c>
      <c r="HE14" s="322">
        <f t="shared" si="74"/>
        <v>3765</v>
      </c>
      <c r="HF14" s="322">
        <f t="shared" si="74"/>
        <v>2155.1</v>
      </c>
      <c r="HG14" s="322">
        <f t="shared" si="74"/>
        <v>179.5</v>
      </c>
      <c r="HH14" s="329">
        <v>14.75</v>
      </c>
      <c r="HI14" s="327">
        <f t="shared" si="76"/>
        <v>168.4</v>
      </c>
      <c r="HJ14" s="327">
        <f t="shared" si="77"/>
        <v>6268</v>
      </c>
      <c r="HK14" s="330">
        <f t="shared" si="78"/>
        <v>3933.4</v>
      </c>
      <c r="HL14" s="319">
        <v>6467800</v>
      </c>
      <c r="HM14" s="330"/>
      <c r="HN14" s="327">
        <v>6676.3</v>
      </c>
      <c r="HO14" s="327">
        <v>7167.4</v>
      </c>
    </row>
    <row r="15" spans="1:310" s="332" customFormat="1" ht="19.5" customHeight="1">
      <c r="A15" s="315" t="s">
        <v>787</v>
      </c>
      <c r="B15" s="316">
        <v>0</v>
      </c>
      <c r="C15" s="316">
        <v>0</v>
      </c>
      <c r="D15" s="317">
        <v>27</v>
      </c>
      <c r="E15" s="318">
        <v>0</v>
      </c>
      <c r="F15" s="317"/>
      <c r="G15" s="316">
        <v>0</v>
      </c>
      <c r="H15" s="317">
        <v>140</v>
      </c>
      <c r="I15" s="318">
        <v>0</v>
      </c>
      <c r="J15" s="317"/>
      <c r="K15" s="317"/>
      <c r="L15" s="317"/>
      <c r="M15" s="316">
        <v>0</v>
      </c>
      <c r="N15" s="318">
        <v>0</v>
      </c>
      <c r="O15" s="317"/>
      <c r="P15" s="318">
        <v>0</v>
      </c>
      <c r="Q15" s="317"/>
      <c r="R15" s="317"/>
      <c r="S15" s="317"/>
      <c r="T15" s="319">
        <v>0</v>
      </c>
      <c r="U15" s="319">
        <v>0</v>
      </c>
      <c r="V15" s="319">
        <v>0</v>
      </c>
      <c r="W15" s="318">
        <v>0</v>
      </c>
      <c r="X15" s="318">
        <v>0</v>
      </c>
      <c r="Y15" s="318">
        <v>0</v>
      </c>
      <c r="Z15" s="318">
        <v>0</v>
      </c>
      <c r="AA15" s="318">
        <v>0</v>
      </c>
      <c r="AB15" s="318">
        <v>0</v>
      </c>
      <c r="AC15" s="318">
        <v>0</v>
      </c>
      <c r="AD15" s="320">
        <v>0</v>
      </c>
      <c r="AE15" s="320">
        <v>0</v>
      </c>
      <c r="AF15" s="320">
        <v>0</v>
      </c>
      <c r="AG15" s="320">
        <v>0</v>
      </c>
      <c r="AH15" s="317"/>
      <c r="AI15" s="320">
        <v>0</v>
      </c>
      <c r="AJ15" s="710">
        <f t="shared" si="79"/>
        <v>27</v>
      </c>
      <c r="AK15" s="710">
        <f t="shared" si="80"/>
        <v>140</v>
      </c>
      <c r="AL15" s="321">
        <f t="shared" si="0"/>
        <v>0</v>
      </c>
      <c r="AM15" s="322">
        <f t="shared" si="92"/>
        <v>0</v>
      </c>
      <c r="AN15" s="322">
        <f t="shared" si="1"/>
        <v>0</v>
      </c>
      <c r="AO15" s="322">
        <f t="shared" si="93"/>
        <v>0</v>
      </c>
      <c r="AP15" s="322">
        <f t="shared" si="94"/>
        <v>0</v>
      </c>
      <c r="AQ15" s="322">
        <f t="shared" si="2"/>
        <v>0</v>
      </c>
      <c r="AR15" s="322">
        <f t="shared" si="3"/>
        <v>0</v>
      </c>
      <c r="AS15" s="322">
        <f t="shared" si="4"/>
        <v>0</v>
      </c>
      <c r="AT15" s="322">
        <f t="shared" si="95"/>
        <v>0</v>
      </c>
      <c r="AU15" s="322">
        <f t="shared" si="96"/>
        <v>0</v>
      </c>
      <c r="AV15" s="322">
        <f t="shared" si="97"/>
        <v>1512.3</v>
      </c>
      <c r="AW15" s="322">
        <f t="shared" si="98"/>
        <v>1442.3</v>
      </c>
      <c r="AX15" s="322">
        <f t="shared" si="5"/>
        <v>917.3</v>
      </c>
      <c r="AY15" s="322">
        <f t="shared" si="99"/>
        <v>525</v>
      </c>
      <c r="AZ15" s="322">
        <f t="shared" si="6"/>
        <v>70</v>
      </c>
      <c r="BA15" s="322">
        <f t="shared" si="100"/>
        <v>0</v>
      </c>
      <c r="BB15" s="322">
        <f t="shared" si="101"/>
        <v>0</v>
      </c>
      <c r="BC15" s="322">
        <f t="shared" si="7"/>
        <v>0</v>
      </c>
      <c r="BD15" s="322">
        <f t="shared" si="102"/>
        <v>0</v>
      </c>
      <c r="BE15" s="322">
        <f t="shared" si="8"/>
        <v>0</v>
      </c>
      <c r="BF15" s="322">
        <f t="shared" si="103"/>
        <v>0</v>
      </c>
      <c r="BG15" s="322">
        <f t="shared" si="104"/>
        <v>0</v>
      </c>
      <c r="BH15" s="322">
        <f t="shared" si="9"/>
        <v>0</v>
      </c>
      <c r="BI15" s="322">
        <f t="shared" si="105"/>
        <v>0</v>
      </c>
      <c r="BJ15" s="322">
        <f t="shared" si="106"/>
        <v>0</v>
      </c>
      <c r="BK15" s="322">
        <f t="shared" si="107"/>
        <v>0</v>
      </c>
      <c r="BL15" s="322">
        <f t="shared" si="108"/>
        <v>0</v>
      </c>
      <c r="BM15" s="322">
        <f t="shared" si="10"/>
        <v>0</v>
      </c>
      <c r="BN15" s="322">
        <f t="shared" si="109"/>
        <v>0</v>
      </c>
      <c r="BO15" s="322">
        <f t="shared" si="110"/>
        <v>0</v>
      </c>
      <c r="BP15" s="322">
        <f t="shared" si="111"/>
        <v>6897.7</v>
      </c>
      <c r="BQ15" s="322">
        <f t="shared" si="112"/>
        <v>6503.3</v>
      </c>
      <c r="BR15" s="322">
        <f t="shared" si="11"/>
        <v>4135.8999999999996</v>
      </c>
      <c r="BS15" s="322">
        <f t="shared" si="113"/>
        <v>2367.4</v>
      </c>
      <c r="BT15" s="322">
        <f t="shared" si="12"/>
        <v>394.4</v>
      </c>
      <c r="BU15" s="322"/>
      <c r="BV15" s="322">
        <f t="shared" si="82"/>
        <v>0</v>
      </c>
      <c r="BW15" s="322">
        <f t="shared" si="83"/>
        <v>0</v>
      </c>
      <c r="BX15" s="322">
        <f t="shared" si="84"/>
        <v>0</v>
      </c>
      <c r="BY15" s="322">
        <f t="shared" si="85"/>
        <v>0</v>
      </c>
      <c r="BZ15" s="322">
        <f t="shared" si="86"/>
        <v>0</v>
      </c>
      <c r="CA15" s="322">
        <f t="shared" si="87"/>
        <v>0</v>
      </c>
      <c r="CB15" s="322">
        <f t="shared" si="88"/>
        <v>0</v>
      </c>
      <c r="CC15" s="322">
        <f t="shared" si="89"/>
        <v>0</v>
      </c>
      <c r="CD15" s="322">
        <f t="shared" si="90"/>
        <v>0</v>
      </c>
      <c r="CE15" s="711">
        <f t="shared" si="13"/>
        <v>0</v>
      </c>
      <c r="CF15" s="322">
        <f t="shared" si="114"/>
        <v>0</v>
      </c>
      <c r="CG15" s="322">
        <f t="shared" si="115"/>
        <v>0</v>
      </c>
      <c r="CH15" s="322">
        <f t="shared" si="14"/>
        <v>0</v>
      </c>
      <c r="CI15" s="322">
        <f t="shared" si="116"/>
        <v>0</v>
      </c>
      <c r="CJ15" s="711">
        <f t="shared" si="15"/>
        <v>0</v>
      </c>
      <c r="CK15" s="322">
        <f t="shared" si="117"/>
        <v>0</v>
      </c>
      <c r="CL15" s="322">
        <f t="shared" si="118"/>
        <v>0</v>
      </c>
      <c r="CM15" s="322">
        <f t="shared" si="16"/>
        <v>0</v>
      </c>
      <c r="CN15" s="322">
        <f t="shared" si="119"/>
        <v>0</v>
      </c>
      <c r="CO15" s="711">
        <f t="shared" si="17"/>
        <v>0</v>
      </c>
      <c r="CP15" s="322">
        <f t="shared" si="120"/>
        <v>0</v>
      </c>
      <c r="CQ15" s="322">
        <f t="shared" si="121"/>
        <v>0</v>
      </c>
      <c r="CR15" s="322">
        <f t="shared" si="18"/>
        <v>0</v>
      </c>
      <c r="CS15" s="322">
        <f t="shared" si="122"/>
        <v>0</v>
      </c>
      <c r="CT15" s="711">
        <f t="shared" si="19"/>
        <v>0</v>
      </c>
      <c r="CU15" s="322">
        <f t="shared" si="123"/>
        <v>0</v>
      </c>
      <c r="CV15" s="322">
        <f t="shared" si="124"/>
        <v>0</v>
      </c>
      <c r="CW15" s="322">
        <f t="shared" si="20"/>
        <v>0</v>
      </c>
      <c r="CX15" s="322">
        <f t="shared" si="125"/>
        <v>0</v>
      </c>
      <c r="CY15" s="322">
        <f t="shared" si="21"/>
        <v>0</v>
      </c>
      <c r="CZ15" s="322">
        <f t="shared" si="126"/>
        <v>0</v>
      </c>
      <c r="DA15" s="322">
        <f t="shared" si="127"/>
        <v>0</v>
      </c>
      <c r="DB15" s="322">
        <f t="shared" si="22"/>
        <v>0</v>
      </c>
      <c r="DC15" s="322">
        <f t="shared" si="128"/>
        <v>0</v>
      </c>
      <c r="DD15" s="322">
        <f t="shared" si="23"/>
        <v>0</v>
      </c>
      <c r="DE15" s="322">
        <f t="shared" si="24"/>
        <v>0</v>
      </c>
      <c r="DF15" s="322">
        <f t="shared" si="25"/>
        <v>0</v>
      </c>
      <c r="DG15" s="322">
        <f t="shared" si="26"/>
        <v>0</v>
      </c>
      <c r="DH15" s="322">
        <f t="shared" si="129"/>
        <v>0</v>
      </c>
      <c r="DI15" s="322">
        <f t="shared" si="27"/>
        <v>0</v>
      </c>
      <c r="DJ15" s="322">
        <f t="shared" si="28"/>
        <v>0</v>
      </c>
      <c r="DK15" s="322">
        <f t="shared" si="29"/>
        <v>0</v>
      </c>
      <c r="DL15" s="322">
        <f t="shared" si="30"/>
        <v>0</v>
      </c>
      <c r="DM15" s="322">
        <f t="shared" si="130"/>
        <v>0</v>
      </c>
      <c r="DN15" s="322">
        <f t="shared" si="31"/>
        <v>0</v>
      </c>
      <c r="DO15" s="322">
        <f t="shared" si="131"/>
        <v>0</v>
      </c>
      <c r="DP15" s="322">
        <f t="shared" si="132"/>
        <v>0</v>
      </c>
      <c r="DQ15" s="322">
        <f t="shared" si="133"/>
        <v>0</v>
      </c>
      <c r="DR15" s="322">
        <f t="shared" si="134"/>
        <v>0</v>
      </c>
      <c r="DS15" s="322">
        <f t="shared" si="32"/>
        <v>0</v>
      </c>
      <c r="DT15" s="323">
        <f t="shared" si="135"/>
        <v>0</v>
      </c>
      <c r="DU15" s="324">
        <f t="shared" si="136"/>
        <v>0</v>
      </c>
      <c r="DV15" s="322">
        <f t="shared" si="33"/>
        <v>0</v>
      </c>
      <c r="DW15" s="322">
        <f t="shared" si="137"/>
        <v>0</v>
      </c>
      <c r="DX15" s="324">
        <f t="shared" si="138"/>
        <v>0</v>
      </c>
      <c r="DY15" s="324">
        <f t="shared" si="139"/>
        <v>0</v>
      </c>
      <c r="DZ15" s="324">
        <f t="shared" si="140"/>
        <v>0</v>
      </c>
      <c r="EA15" s="322">
        <f t="shared" si="34"/>
        <v>0</v>
      </c>
      <c r="EB15" s="322">
        <f t="shared" si="141"/>
        <v>0</v>
      </c>
      <c r="EC15" s="324">
        <f t="shared" si="142"/>
        <v>0</v>
      </c>
      <c r="ED15" s="324">
        <f t="shared" si="143"/>
        <v>0</v>
      </c>
      <c r="EE15" s="324">
        <f t="shared" si="144"/>
        <v>0</v>
      </c>
      <c r="EF15" s="322">
        <f t="shared" si="35"/>
        <v>0</v>
      </c>
      <c r="EG15" s="322">
        <f t="shared" si="145"/>
        <v>0</v>
      </c>
      <c r="EH15" s="324">
        <f t="shared" si="146"/>
        <v>0</v>
      </c>
      <c r="EI15" s="324">
        <f t="shared" si="147"/>
        <v>0</v>
      </c>
      <c r="EJ15" s="324">
        <f t="shared" si="148"/>
        <v>0</v>
      </c>
      <c r="EK15" s="322">
        <f t="shared" si="36"/>
        <v>0</v>
      </c>
      <c r="EL15" s="322">
        <f t="shared" si="149"/>
        <v>0</v>
      </c>
      <c r="EM15" s="324">
        <f t="shared" si="150"/>
        <v>0</v>
      </c>
      <c r="EN15" s="324">
        <f t="shared" si="151"/>
        <v>0</v>
      </c>
      <c r="EO15" s="324">
        <f t="shared" si="152"/>
        <v>0</v>
      </c>
      <c r="EP15" s="322">
        <f t="shared" si="37"/>
        <v>0</v>
      </c>
      <c r="EQ15" s="322">
        <f t="shared" si="153"/>
        <v>0</v>
      </c>
      <c r="ER15" s="324">
        <f t="shared" si="154"/>
        <v>0</v>
      </c>
      <c r="ES15" s="324">
        <f t="shared" si="155"/>
        <v>0</v>
      </c>
      <c r="ET15" s="324">
        <f t="shared" si="156"/>
        <v>0</v>
      </c>
      <c r="EU15" s="322">
        <f t="shared" si="38"/>
        <v>0</v>
      </c>
      <c r="EV15" s="322">
        <f t="shared" si="157"/>
        <v>0</v>
      </c>
      <c r="EW15" s="324">
        <f t="shared" si="158"/>
        <v>0</v>
      </c>
      <c r="EX15" s="324">
        <f t="shared" si="159"/>
        <v>0</v>
      </c>
      <c r="EY15" s="324">
        <f t="shared" si="160"/>
        <v>0</v>
      </c>
      <c r="EZ15" s="322">
        <f t="shared" si="39"/>
        <v>0</v>
      </c>
      <c r="FA15" s="322">
        <f t="shared" si="161"/>
        <v>0</v>
      </c>
      <c r="FB15" s="324">
        <f t="shared" si="162"/>
        <v>0</v>
      </c>
      <c r="FC15" s="324">
        <f t="shared" si="163"/>
        <v>0</v>
      </c>
      <c r="FD15" s="324">
        <f t="shared" si="164"/>
        <v>0</v>
      </c>
      <c r="FE15" s="322">
        <f t="shared" si="40"/>
        <v>0</v>
      </c>
      <c r="FF15" s="322">
        <f t="shared" si="165"/>
        <v>0</v>
      </c>
      <c r="FG15" s="325">
        <f t="shared" si="166"/>
        <v>0</v>
      </c>
      <c r="FH15" s="712">
        <f t="shared" si="41"/>
        <v>0</v>
      </c>
      <c r="FI15" s="322">
        <f t="shared" si="42"/>
        <v>0</v>
      </c>
      <c r="FJ15" s="322">
        <f t="shared" si="43"/>
        <v>0</v>
      </c>
      <c r="FK15" s="322">
        <f t="shared" si="167"/>
        <v>0</v>
      </c>
      <c r="FL15" s="322">
        <f t="shared" si="44"/>
        <v>0</v>
      </c>
      <c r="FM15" s="322">
        <f t="shared" si="45"/>
        <v>0</v>
      </c>
      <c r="FN15" s="322">
        <f t="shared" si="46"/>
        <v>0</v>
      </c>
      <c r="FO15" s="322">
        <f t="shared" si="47"/>
        <v>0</v>
      </c>
      <c r="FP15" s="322">
        <f t="shared" si="168"/>
        <v>0</v>
      </c>
      <c r="FQ15" s="322">
        <f t="shared" si="48"/>
        <v>0</v>
      </c>
      <c r="FR15" s="322">
        <f t="shared" si="49"/>
        <v>0</v>
      </c>
      <c r="FS15" s="322">
        <f t="shared" si="50"/>
        <v>0</v>
      </c>
      <c r="FT15" s="322">
        <f t="shared" si="51"/>
        <v>0</v>
      </c>
      <c r="FU15" s="322">
        <f t="shared" si="169"/>
        <v>0</v>
      </c>
      <c r="FV15" s="322">
        <f t="shared" si="52"/>
        <v>0</v>
      </c>
      <c r="FW15" s="322">
        <f t="shared" si="53"/>
        <v>0</v>
      </c>
      <c r="FX15" s="322">
        <f t="shared" si="54"/>
        <v>0</v>
      </c>
      <c r="FY15" s="322">
        <f t="shared" si="55"/>
        <v>0</v>
      </c>
      <c r="FZ15" s="322">
        <f t="shared" si="170"/>
        <v>0</v>
      </c>
      <c r="GA15" s="322">
        <f t="shared" si="56"/>
        <v>0</v>
      </c>
      <c r="GB15" s="322">
        <f t="shared" si="57"/>
        <v>0</v>
      </c>
      <c r="GC15" s="322">
        <f t="shared" si="58"/>
        <v>0</v>
      </c>
      <c r="GD15" s="322">
        <f t="shared" si="59"/>
        <v>0</v>
      </c>
      <c r="GE15" s="322">
        <f t="shared" si="171"/>
        <v>0</v>
      </c>
      <c r="GF15" s="322">
        <f t="shared" si="60"/>
        <v>0</v>
      </c>
      <c r="GG15" s="322">
        <f t="shared" si="61"/>
        <v>0</v>
      </c>
      <c r="GH15" s="322">
        <f t="shared" si="62"/>
        <v>0</v>
      </c>
      <c r="GI15" s="322">
        <f t="shared" si="63"/>
        <v>0</v>
      </c>
      <c r="GJ15" s="322">
        <f t="shared" si="172"/>
        <v>0</v>
      </c>
      <c r="GK15" s="322">
        <f t="shared" si="64"/>
        <v>0</v>
      </c>
      <c r="GL15" s="322">
        <f t="shared" si="65"/>
        <v>0</v>
      </c>
      <c r="GM15" s="322">
        <f t="shared" si="66"/>
        <v>0</v>
      </c>
      <c r="GN15" s="322">
        <f t="shared" si="67"/>
        <v>0</v>
      </c>
      <c r="GO15" s="322">
        <f t="shared" si="173"/>
        <v>0</v>
      </c>
      <c r="GP15" s="322">
        <f t="shared" si="68"/>
        <v>0</v>
      </c>
      <c r="GQ15" s="322">
        <f t="shared" si="69"/>
        <v>0</v>
      </c>
      <c r="GR15" s="322">
        <f t="shared" si="70"/>
        <v>0</v>
      </c>
      <c r="GS15" s="322">
        <f t="shared" si="71"/>
        <v>0</v>
      </c>
      <c r="GT15" s="322">
        <f t="shared" si="174"/>
        <v>0</v>
      </c>
      <c r="GU15" s="322">
        <f t="shared" si="72"/>
        <v>0</v>
      </c>
      <c r="GV15" s="326">
        <f t="shared" si="91"/>
        <v>8410</v>
      </c>
      <c r="GW15" s="322">
        <f t="shared" si="81"/>
        <v>7945.6</v>
      </c>
      <c r="GX15" s="322">
        <f t="shared" si="73"/>
        <v>5053.2</v>
      </c>
      <c r="GY15" s="322">
        <f t="shared" si="73"/>
        <v>2892.4</v>
      </c>
      <c r="GZ15" s="322">
        <f t="shared" si="73"/>
        <v>464.4</v>
      </c>
      <c r="HA15" s="328">
        <f t="shared" si="175"/>
        <v>167</v>
      </c>
      <c r="HB15" s="328">
        <v>167</v>
      </c>
      <c r="HC15" s="322">
        <f t="shared" si="75"/>
        <v>8244.7000000000007</v>
      </c>
      <c r="HD15" s="322">
        <f t="shared" si="74"/>
        <v>7789.4</v>
      </c>
      <c r="HE15" s="322">
        <f t="shared" si="74"/>
        <v>4953.8999999999996</v>
      </c>
      <c r="HF15" s="322">
        <f t="shared" si="74"/>
        <v>2835.5</v>
      </c>
      <c r="HG15" s="322">
        <f t="shared" si="74"/>
        <v>455.3</v>
      </c>
      <c r="HH15" s="329">
        <v>14.5</v>
      </c>
      <c r="HI15" s="327">
        <f t="shared" si="76"/>
        <v>165.6</v>
      </c>
      <c r="HJ15" s="327">
        <f t="shared" si="77"/>
        <v>8410.2999999999993</v>
      </c>
      <c r="HK15" s="330">
        <f t="shared" si="78"/>
        <v>5119.5</v>
      </c>
      <c r="HL15" s="319">
        <v>7997200</v>
      </c>
      <c r="HM15" s="714"/>
      <c r="HN15" s="327">
        <v>8831.2999999999993</v>
      </c>
      <c r="HO15" s="327">
        <v>9344.1</v>
      </c>
    </row>
    <row r="16" spans="1:310" s="333" customFormat="1" ht="18.75" customHeight="1">
      <c r="A16" s="315" t="s">
        <v>704</v>
      </c>
      <c r="B16" s="316">
        <v>0</v>
      </c>
      <c r="C16" s="316">
        <v>0</v>
      </c>
      <c r="D16" s="317"/>
      <c r="E16" s="318">
        <v>0</v>
      </c>
      <c r="F16" s="317"/>
      <c r="G16" s="316">
        <v>0</v>
      </c>
      <c r="H16" s="317">
        <v>121</v>
      </c>
      <c r="I16" s="318">
        <v>0</v>
      </c>
      <c r="J16" s="317"/>
      <c r="K16" s="317"/>
      <c r="L16" s="317"/>
      <c r="M16" s="316">
        <v>0</v>
      </c>
      <c r="N16" s="318">
        <v>0</v>
      </c>
      <c r="O16" s="317"/>
      <c r="P16" s="318">
        <v>0</v>
      </c>
      <c r="Q16" s="317"/>
      <c r="R16" s="317"/>
      <c r="S16" s="317"/>
      <c r="T16" s="319">
        <v>0</v>
      </c>
      <c r="U16" s="319">
        <v>0</v>
      </c>
      <c r="V16" s="319">
        <v>0</v>
      </c>
      <c r="W16" s="318">
        <v>0</v>
      </c>
      <c r="X16" s="318">
        <v>0</v>
      </c>
      <c r="Y16" s="318">
        <v>0</v>
      </c>
      <c r="Z16" s="318">
        <v>0</v>
      </c>
      <c r="AA16" s="318">
        <v>0</v>
      </c>
      <c r="AB16" s="318">
        <v>0</v>
      </c>
      <c r="AC16" s="318">
        <v>0</v>
      </c>
      <c r="AD16" s="320">
        <v>0</v>
      </c>
      <c r="AE16" s="320">
        <v>0</v>
      </c>
      <c r="AF16" s="320">
        <v>0</v>
      </c>
      <c r="AG16" s="320">
        <v>0</v>
      </c>
      <c r="AH16" s="317"/>
      <c r="AI16" s="320">
        <v>0</v>
      </c>
      <c r="AJ16" s="710">
        <f t="shared" si="79"/>
        <v>0</v>
      </c>
      <c r="AK16" s="710">
        <f t="shared" si="80"/>
        <v>121</v>
      </c>
      <c r="AL16" s="321">
        <f t="shared" si="0"/>
        <v>0</v>
      </c>
      <c r="AM16" s="322">
        <f t="shared" si="92"/>
        <v>0</v>
      </c>
      <c r="AN16" s="322">
        <f t="shared" si="1"/>
        <v>0</v>
      </c>
      <c r="AO16" s="322">
        <f t="shared" si="93"/>
        <v>0</v>
      </c>
      <c r="AP16" s="322">
        <f t="shared" si="94"/>
        <v>0</v>
      </c>
      <c r="AQ16" s="322">
        <f t="shared" si="2"/>
        <v>0</v>
      </c>
      <c r="AR16" s="322">
        <f t="shared" si="3"/>
        <v>0</v>
      </c>
      <c r="AS16" s="322">
        <f t="shared" si="4"/>
        <v>0</v>
      </c>
      <c r="AT16" s="322">
        <f t="shared" si="95"/>
        <v>0</v>
      </c>
      <c r="AU16" s="322">
        <f t="shared" si="96"/>
        <v>0</v>
      </c>
      <c r="AV16" s="322">
        <f t="shared" si="97"/>
        <v>0</v>
      </c>
      <c r="AW16" s="322">
        <f t="shared" si="98"/>
        <v>0</v>
      </c>
      <c r="AX16" s="322">
        <f t="shared" si="5"/>
        <v>0</v>
      </c>
      <c r="AY16" s="322">
        <f t="shared" si="99"/>
        <v>0</v>
      </c>
      <c r="AZ16" s="322">
        <f t="shared" si="6"/>
        <v>0</v>
      </c>
      <c r="BA16" s="322">
        <f t="shared" si="100"/>
        <v>0</v>
      </c>
      <c r="BB16" s="322">
        <f t="shared" si="101"/>
        <v>0</v>
      </c>
      <c r="BC16" s="322">
        <f t="shared" si="7"/>
        <v>0</v>
      </c>
      <c r="BD16" s="322">
        <f t="shared" si="102"/>
        <v>0</v>
      </c>
      <c r="BE16" s="322">
        <f t="shared" si="8"/>
        <v>0</v>
      </c>
      <c r="BF16" s="322">
        <f t="shared" si="103"/>
        <v>0</v>
      </c>
      <c r="BG16" s="322">
        <f t="shared" si="104"/>
        <v>0</v>
      </c>
      <c r="BH16" s="322">
        <f t="shared" si="9"/>
        <v>0</v>
      </c>
      <c r="BI16" s="322">
        <f t="shared" si="105"/>
        <v>0</v>
      </c>
      <c r="BJ16" s="322">
        <f t="shared" si="106"/>
        <v>0</v>
      </c>
      <c r="BK16" s="322">
        <f t="shared" si="107"/>
        <v>0</v>
      </c>
      <c r="BL16" s="322">
        <f t="shared" si="108"/>
        <v>0</v>
      </c>
      <c r="BM16" s="322">
        <f t="shared" si="10"/>
        <v>0</v>
      </c>
      <c r="BN16" s="322">
        <f t="shared" si="109"/>
        <v>0</v>
      </c>
      <c r="BO16" s="322">
        <f t="shared" si="110"/>
        <v>0</v>
      </c>
      <c r="BP16" s="322">
        <f t="shared" si="111"/>
        <v>5961.5</v>
      </c>
      <c r="BQ16" s="322">
        <f t="shared" si="112"/>
        <v>5620.7</v>
      </c>
      <c r="BR16" s="322">
        <f t="shared" si="11"/>
        <v>3574.6</v>
      </c>
      <c r="BS16" s="322">
        <f t="shared" si="113"/>
        <v>2046.1</v>
      </c>
      <c r="BT16" s="322">
        <f t="shared" si="12"/>
        <v>340.8</v>
      </c>
      <c r="BU16" s="322"/>
      <c r="BV16" s="322">
        <f t="shared" si="82"/>
        <v>0</v>
      </c>
      <c r="BW16" s="322">
        <f t="shared" si="83"/>
        <v>0</v>
      </c>
      <c r="BX16" s="322">
        <f t="shared" si="84"/>
        <v>0</v>
      </c>
      <c r="BY16" s="322">
        <f t="shared" si="85"/>
        <v>0</v>
      </c>
      <c r="BZ16" s="322">
        <f t="shared" si="86"/>
        <v>0</v>
      </c>
      <c r="CA16" s="322">
        <f t="shared" si="87"/>
        <v>0</v>
      </c>
      <c r="CB16" s="322">
        <f t="shared" si="88"/>
        <v>0</v>
      </c>
      <c r="CC16" s="322">
        <f t="shared" si="89"/>
        <v>0</v>
      </c>
      <c r="CD16" s="322">
        <f t="shared" si="90"/>
        <v>0</v>
      </c>
      <c r="CE16" s="711">
        <f t="shared" si="13"/>
        <v>0</v>
      </c>
      <c r="CF16" s="322">
        <f t="shared" si="114"/>
        <v>0</v>
      </c>
      <c r="CG16" s="322">
        <f t="shared" si="115"/>
        <v>0</v>
      </c>
      <c r="CH16" s="322">
        <f t="shared" si="14"/>
        <v>0</v>
      </c>
      <c r="CI16" s="322">
        <f t="shared" si="116"/>
        <v>0</v>
      </c>
      <c r="CJ16" s="711">
        <f t="shared" si="15"/>
        <v>0</v>
      </c>
      <c r="CK16" s="322">
        <f t="shared" si="117"/>
        <v>0</v>
      </c>
      <c r="CL16" s="322">
        <f t="shared" si="118"/>
        <v>0</v>
      </c>
      <c r="CM16" s="322">
        <f t="shared" si="16"/>
        <v>0</v>
      </c>
      <c r="CN16" s="322">
        <f t="shared" si="119"/>
        <v>0</v>
      </c>
      <c r="CO16" s="711">
        <f t="shared" si="17"/>
        <v>0</v>
      </c>
      <c r="CP16" s="322">
        <f t="shared" si="120"/>
        <v>0</v>
      </c>
      <c r="CQ16" s="322">
        <f t="shared" si="121"/>
        <v>0</v>
      </c>
      <c r="CR16" s="322">
        <f t="shared" si="18"/>
        <v>0</v>
      </c>
      <c r="CS16" s="322">
        <f t="shared" si="122"/>
        <v>0</v>
      </c>
      <c r="CT16" s="711">
        <f t="shared" si="19"/>
        <v>0</v>
      </c>
      <c r="CU16" s="322">
        <f t="shared" si="123"/>
        <v>0</v>
      </c>
      <c r="CV16" s="322">
        <f t="shared" si="124"/>
        <v>0</v>
      </c>
      <c r="CW16" s="322">
        <f t="shared" si="20"/>
        <v>0</v>
      </c>
      <c r="CX16" s="322">
        <f t="shared" si="125"/>
        <v>0</v>
      </c>
      <c r="CY16" s="322">
        <f t="shared" si="21"/>
        <v>0</v>
      </c>
      <c r="CZ16" s="322">
        <f t="shared" si="126"/>
        <v>0</v>
      </c>
      <c r="DA16" s="322">
        <f t="shared" si="127"/>
        <v>0</v>
      </c>
      <c r="DB16" s="322">
        <f t="shared" si="22"/>
        <v>0</v>
      </c>
      <c r="DC16" s="322">
        <f t="shared" si="128"/>
        <v>0</v>
      </c>
      <c r="DD16" s="322">
        <f t="shared" si="23"/>
        <v>0</v>
      </c>
      <c r="DE16" s="322">
        <f t="shared" si="24"/>
        <v>0</v>
      </c>
      <c r="DF16" s="322">
        <f t="shared" si="25"/>
        <v>0</v>
      </c>
      <c r="DG16" s="322">
        <f t="shared" si="26"/>
        <v>0</v>
      </c>
      <c r="DH16" s="322">
        <f t="shared" si="129"/>
        <v>0</v>
      </c>
      <c r="DI16" s="322">
        <f t="shared" si="27"/>
        <v>0</v>
      </c>
      <c r="DJ16" s="322">
        <f t="shared" si="28"/>
        <v>0</v>
      </c>
      <c r="DK16" s="322">
        <f t="shared" si="29"/>
        <v>0</v>
      </c>
      <c r="DL16" s="322">
        <f t="shared" si="30"/>
        <v>0</v>
      </c>
      <c r="DM16" s="322">
        <f t="shared" si="130"/>
        <v>0</v>
      </c>
      <c r="DN16" s="322">
        <f t="shared" si="31"/>
        <v>0</v>
      </c>
      <c r="DO16" s="322">
        <f t="shared" si="131"/>
        <v>0</v>
      </c>
      <c r="DP16" s="322">
        <f t="shared" si="132"/>
        <v>0</v>
      </c>
      <c r="DQ16" s="322">
        <f t="shared" si="133"/>
        <v>0</v>
      </c>
      <c r="DR16" s="322">
        <f t="shared" si="134"/>
        <v>0</v>
      </c>
      <c r="DS16" s="322">
        <f t="shared" si="32"/>
        <v>0</v>
      </c>
      <c r="DT16" s="323">
        <f t="shared" si="135"/>
        <v>0</v>
      </c>
      <c r="DU16" s="324">
        <f t="shared" si="136"/>
        <v>0</v>
      </c>
      <c r="DV16" s="322">
        <f t="shared" si="33"/>
        <v>0</v>
      </c>
      <c r="DW16" s="322">
        <f t="shared" si="137"/>
        <v>0</v>
      </c>
      <c r="DX16" s="324">
        <f t="shared" si="138"/>
        <v>0</v>
      </c>
      <c r="DY16" s="324">
        <f t="shared" si="139"/>
        <v>0</v>
      </c>
      <c r="DZ16" s="324">
        <f t="shared" si="140"/>
        <v>0</v>
      </c>
      <c r="EA16" s="322">
        <f t="shared" si="34"/>
        <v>0</v>
      </c>
      <c r="EB16" s="322">
        <f t="shared" si="141"/>
        <v>0</v>
      </c>
      <c r="EC16" s="324">
        <f t="shared" si="142"/>
        <v>0</v>
      </c>
      <c r="ED16" s="324">
        <f t="shared" si="143"/>
        <v>0</v>
      </c>
      <c r="EE16" s="324">
        <f t="shared" si="144"/>
        <v>0</v>
      </c>
      <c r="EF16" s="322">
        <f t="shared" si="35"/>
        <v>0</v>
      </c>
      <c r="EG16" s="322">
        <f t="shared" si="145"/>
        <v>0</v>
      </c>
      <c r="EH16" s="324">
        <f t="shared" si="146"/>
        <v>0</v>
      </c>
      <c r="EI16" s="324">
        <f t="shared" si="147"/>
        <v>0</v>
      </c>
      <c r="EJ16" s="324">
        <f t="shared" si="148"/>
        <v>0</v>
      </c>
      <c r="EK16" s="322">
        <f t="shared" si="36"/>
        <v>0</v>
      </c>
      <c r="EL16" s="322">
        <f t="shared" si="149"/>
        <v>0</v>
      </c>
      <c r="EM16" s="324">
        <f t="shared" si="150"/>
        <v>0</v>
      </c>
      <c r="EN16" s="324">
        <f t="shared" si="151"/>
        <v>0</v>
      </c>
      <c r="EO16" s="324">
        <f t="shared" si="152"/>
        <v>0</v>
      </c>
      <c r="EP16" s="322">
        <f t="shared" si="37"/>
        <v>0</v>
      </c>
      <c r="EQ16" s="322">
        <f t="shared" si="153"/>
        <v>0</v>
      </c>
      <c r="ER16" s="324">
        <f t="shared" si="154"/>
        <v>0</v>
      </c>
      <c r="ES16" s="324">
        <f t="shared" si="155"/>
        <v>0</v>
      </c>
      <c r="ET16" s="324">
        <f t="shared" si="156"/>
        <v>0</v>
      </c>
      <c r="EU16" s="322">
        <f t="shared" si="38"/>
        <v>0</v>
      </c>
      <c r="EV16" s="322">
        <f t="shared" si="157"/>
        <v>0</v>
      </c>
      <c r="EW16" s="324">
        <f t="shared" si="158"/>
        <v>0</v>
      </c>
      <c r="EX16" s="324">
        <f t="shared" si="159"/>
        <v>0</v>
      </c>
      <c r="EY16" s="324">
        <f t="shared" si="160"/>
        <v>0</v>
      </c>
      <c r="EZ16" s="322">
        <f t="shared" si="39"/>
        <v>0</v>
      </c>
      <c r="FA16" s="322">
        <f t="shared" si="161"/>
        <v>0</v>
      </c>
      <c r="FB16" s="324">
        <f t="shared" si="162"/>
        <v>0</v>
      </c>
      <c r="FC16" s="324">
        <f t="shared" si="163"/>
        <v>0</v>
      </c>
      <c r="FD16" s="324">
        <f t="shared" si="164"/>
        <v>0</v>
      </c>
      <c r="FE16" s="322">
        <f t="shared" si="40"/>
        <v>0</v>
      </c>
      <c r="FF16" s="322">
        <f t="shared" si="165"/>
        <v>0</v>
      </c>
      <c r="FG16" s="325">
        <f t="shared" si="166"/>
        <v>0</v>
      </c>
      <c r="FH16" s="712">
        <f t="shared" si="41"/>
        <v>0</v>
      </c>
      <c r="FI16" s="322">
        <f t="shared" si="42"/>
        <v>0</v>
      </c>
      <c r="FJ16" s="322">
        <f t="shared" si="43"/>
        <v>0</v>
      </c>
      <c r="FK16" s="322">
        <f t="shared" si="167"/>
        <v>0</v>
      </c>
      <c r="FL16" s="322">
        <f t="shared" si="44"/>
        <v>0</v>
      </c>
      <c r="FM16" s="322">
        <f t="shared" si="45"/>
        <v>0</v>
      </c>
      <c r="FN16" s="322">
        <f t="shared" si="46"/>
        <v>0</v>
      </c>
      <c r="FO16" s="322">
        <f t="shared" si="47"/>
        <v>0</v>
      </c>
      <c r="FP16" s="322">
        <f t="shared" si="168"/>
        <v>0</v>
      </c>
      <c r="FQ16" s="322">
        <f t="shared" si="48"/>
        <v>0</v>
      </c>
      <c r="FR16" s="322">
        <f t="shared" si="49"/>
        <v>0</v>
      </c>
      <c r="FS16" s="322">
        <f t="shared" si="50"/>
        <v>0</v>
      </c>
      <c r="FT16" s="322">
        <f t="shared" si="51"/>
        <v>0</v>
      </c>
      <c r="FU16" s="322">
        <f t="shared" si="169"/>
        <v>0</v>
      </c>
      <c r="FV16" s="322">
        <f t="shared" si="52"/>
        <v>0</v>
      </c>
      <c r="FW16" s="322">
        <f t="shared" si="53"/>
        <v>0</v>
      </c>
      <c r="FX16" s="322">
        <f t="shared" si="54"/>
        <v>0</v>
      </c>
      <c r="FY16" s="322">
        <f t="shared" si="55"/>
        <v>0</v>
      </c>
      <c r="FZ16" s="322">
        <f t="shared" si="170"/>
        <v>0</v>
      </c>
      <c r="GA16" s="322">
        <f t="shared" si="56"/>
        <v>0</v>
      </c>
      <c r="GB16" s="322">
        <f t="shared" si="57"/>
        <v>0</v>
      </c>
      <c r="GC16" s="322">
        <f t="shared" si="58"/>
        <v>0</v>
      </c>
      <c r="GD16" s="322">
        <f t="shared" si="59"/>
        <v>0</v>
      </c>
      <c r="GE16" s="322">
        <f t="shared" si="171"/>
        <v>0</v>
      </c>
      <c r="GF16" s="322">
        <f t="shared" si="60"/>
        <v>0</v>
      </c>
      <c r="GG16" s="322">
        <f t="shared" si="61"/>
        <v>0</v>
      </c>
      <c r="GH16" s="322">
        <f t="shared" si="62"/>
        <v>0</v>
      </c>
      <c r="GI16" s="322">
        <f t="shared" si="63"/>
        <v>0</v>
      </c>
      <c r="GJ16" s="322">
        <f t="shared" si="172"/>
        <v>0</v>
      </c>
      <c r="GK16" s="322">
        <f t="shared" si="64"/>
        <v>0</v>
      </c>
      <c r="GL16" s="322">
        <f t="shared" si="65"/>
        <v>0</v>
      </c>
      <c r="GM16" s="322">
        <f t="shared" si="66"/>
        <v>0</v>
      </c>
      <c r="GN16" s="322">
        <f t="shared" si="67"/>
        <v>0</v>
      </c>
      <c r="GO16" s="322">
        <f t="shared" si="173"/>
        <v>0</v>
      </c>
      <c r="GP16" s="322">
        <f t="shared" si="68"/>
        <v>0</v>
      </c>
      <c r="GQ16" s="322">
        <f t="shared" si="69"/>
        <v>0</v>
      </c>
      <c r="GR16" s="322">
        <f t="shared" si="70"/>
        <v>0</v>
      </c>
      <c r="GS16" s="322">
        <f t="shared" si="71"/>
        <v>0</v>
      </c>
      <c r="GT16" s="322">
        <f t="shared" si="174"/>
        <v>0</v>
      </c>
      <c r="GU16" s="322">
        <f t="shared" si="72"/>
        <v>0</v>
      </c>
      <c r="GV16" s="326">
        <f t="shared" si="91"/>
        <v>5961.5</v>
      </c>
      <c r="GW16" s="322">
        <f t="shared" si="81"/>
        <v>5620.7</v>
      </c>
      <c r="GX16" s="322">
        <f t="shared" si="73"/>
        <v>3574.6</v>
      </c>
      <c r="GY16" s="322">
        <f t="shared" si="73"/>
        <v>2046.1</v>
      </c>
      <c r="GZ16" s="322">
        <f t="shared" si="73"/>
        <v>340.8</v>
      </c>
      <c r="HA16" s="328">
        <f t="shared" si="175"/>
        <v>121</v>
      </c>
      <c r="HB16" s="328">
        <v>121</v>
      </c>
      <c r="HC16" s="322">
        <f t="shared" si="75"/>
        <v>5844.3</v>
      </c>
      <c r="HD16" s="322">
        <f t="shared" si="74"/>
        <v>5510.2</v>
      </c>
      <c r="HE16" s="322">
        <f t="shared" si="74"/>
        <v>3504.3</v>
      </c>
      <c r="HF16" s="322">
        <f t="shared" si="74"/>
        <v>2005.9</v>
      </c>
      <c r="HG16" s="322">
        <f t="shared" si="74"/>
        <v>334.1</v>
      </c>
      <c r="HH16" s="329">
        <v>10</v>
      </c>
      <c r="HI16" s="327">
        <f t="shared" si="76"/>
        <v>114.2</v>
      </c>
      <c r="HJ16" s="327">
        <f t="shared" si="77"/>
        <v>5958.5</v>
      </c>
      <c r="HK16" s="330">
        <f t="shared" si="78"/>
        <v>3618.5</v>
      </c>
      <c r="HL16" s="319">
        <v>5263300</v>
      </c>
      <c r="HM16" s="330"/>
      <c r="HN16" s="327">
        <v>6250.3</v>
      </c>
      <c r="HO16" s="327">
        <v>6606.1</v>
      </c>
      <c r="HP16" s="275"/>
      <c r="HQ16" s="275"/>
      <c r="HR16" s="275"/>
      <c r="HS16" s="275"/>
      <c r="HT16" s="275"/>
      <c r="HU16" s="275"/>
      <c r="HV16" s="275"/>
      <c r="HW16" s="275"/>
      <c r="HX16" s="275"/>
      <c r="HY16" s="275"/>
      <c r="HZ16" s="275"/>
      <c r="IA16" s="275"/>
      <c r="IB16" s="275"/>
      <c r="IC16" s="275"/>
      <c r="ID16" s="275"/>
      <c r="IE16" s="275"/>
      <c r="IF16" s="275"/>
      <c r="IG16" s="275"/>
      <c r="IH16" s="275"/>
      <c r="II16" s="275"/>
      <c r="IJ16" s="275"/>
      <c r="IK16" s="275"/>
      <c r="IL16" s="275"/>
      <c r="IM16" s="275"/>
      <c r="IN16" s="275"/>
      <c r="IO16" s="275"/>
      <c r="IP16" s="275"/>
      <c r="IQ16" s="275"/>
      <c r="IR16" s="275"/>
      <c r="IS16" s="275"/>
      <c r="IT16" s="275"/>
      <c r="IU16" s="275"/>
      <c r="IV16" s="275"/>
      <c r="IW16" s="275"/>
      <c r="IX16" s="275"/>
      <c r="IY16" s="275"/>
      <c r="IZ16" s="275"/>
      <c r="JA16" s="275"/>
      <c r="JB16" s="275"/>
      <c r="JC16" s="275"/>
      <c r="JD16" s="275"/>
      <c r="JE16" s="275"/>
      <c r="JF16" s="275"/>
      <c r="JG16" s="275"/>
      <c r="JH16" s="275"/>
      <c r="JI16" s="275"/>
      <c r="JJ16" s="275"/>
      <c r="JK16" s="275"/>
      <c r="JL16" s="275"/>
      <c r="JM16" s="275"/>
      <c r="JN16" s="275"/>
      <c r="JO16" s="275"/>
      <c r="JP16" s="275"/>
      <c r="JQ16" s="275"/>
      <c r="JR16" s="275"/>
      <c r="JS16" s="275"/>
      <c r="JT16" s="275"/>
      <c r="JU16" s="275"/>
      <c r="JV16" s="275"/>
      <c r="JW16" s="275"/>
      <c r="JX16" s="275"/>
      <c r="JY16" s="275"/>
      <c r="JZ16" s="275"/>
      <c r="KA16" s="275"/>
      <c r="KB16" s="275"/>
      <c r="KC16" s="275"/>
      <c r="KD16" s="275"/>
      <c r="KE16" s="275"/>
      <c r="KF16" s="275"/>
      <c r="KG16" s="275"/>
      <c r="KH16" s="275"/>
      <c r="KI16" s="275"/>
      <c r="KJ16" s="275"/>
      <c r="KK16" s="275"/>
      <c r="KL16" s="275"/>
      <c r="KM16" s="275"/>
      <c r="KN16" s="275"/>
      <c r="KO16" s="275"/>
      <c r="KP16" s="275"/>
      <c r="KQ16" s="275"/>
      <c r="KR16" s="275"/>
      <c r="KS16" s="275"/>
      <c r="KT16" s="275"/>
      <c r="KU16" s="275"/>
      <c r="KV16" s="275"/>
      <c r="KW16" s="275"/>
      <c r="KX16" s="275"/>
    </row>
    <row r="17" spans="1:310">
      <c r="A17" s="315" t="s">
        <v>788</v>
      </c>
      <c r="B17" s="316">
        <v>0</v>
      </c>
      <c r="C17" s="316">
        <v>0</v>
      </c>
      <c r="D17" s="317">
        <v>57</v>
      </c>
      <c r="E17" s="318">
        <v>0</v>
      </c>
      <c r="F17" s="317"/>
      <c r="G17" s="316">
        <v>0</v>
      </c>
      <c r="H17" s="317">
        <v>253</v>
      </c>
      <c r="I17" s="318">
        <v>0</v>
      </c>
      <c r="J17" s="317"/>
      <c r="K17" s="317"/>
      <c r="L17" s="317"/>
      <c r="M17" s="316">
        <v>0</v>
      </c>
      <c r="N17" s="318">
        <v>0</v>
      </c>
      <c r="O17" s="317"/>
      <c r="P17" s="318">
        <v>0</v>
      </c>
      <c r="Q17" s="317">
        <v>28</v>
      </c>
      <c r="R17" s="317"/>
      <c r="S17" s="317"/>
      <c r="T17" s="319">
        <v>0</v>
      </c>
      <c r="U17" s="319">
        <v>0</v>
      </c>
      <c r="V17" s="319">
        <v>0</v>
      </c>
      <c r="W17" s="318">
        <v>0</v>
      </c>
      <c r="X17" s="318">
        <v>0</v>
      </c>
      <c r="Y17" s="318">
        <v>0</v>
      </c>
      <c r="Z17" s="318">
        <v>0</v>
      </c>
      <c r="AA17" s="318">
        <v>0</v>
      </c>
      <c r="AB17" s="318">
        <v>0</v>
      </c>
      <c r="AC17" s="318">
        <v>0</v>
      </c>
      <c r="AD17" s="320">
        <v>0</v>
      </c>
      <c r="AE17" s="320">
        <v>0</v>
      </c>
      <c r="AF17" s="320">
        <v>0</v>
      </c>
      <c r="AG17" s="320">
        <v>0</v>
      </c>
      <c r="AH17" s="317"/>
      <c r="AI17" s="320">
        <v>0</v>
      </c>
      <c r="AJ17" s="710">
        <f t="shared" si="79"/>
        <v>57</v>
      </c>
      <c r="AK17" s="710">
        <f t="shared" si="80"/>
        <v>281</v>
      </c>
      <c r="AL17" s="321">
        <f t="shared" si="0"/>
        <v>0</v>
      </c>
      <c r="AM17" s="322">
        <f t="shared" si="92"/>
        <v>0</v>
      </c>
      <c r="AN17" s="322">
        <f t="shared" si="1"/>
        <v>0</v>
      </c>
      <c r="AO17" s="322">
        <f t="shared" si="93"/>
        <v>0</v>
      </c>
      <c r="AP17" s="322">
        <f t="shared" si="94"/>
        <v>0</v>
      </c>
      <c r="AQ17" s="322">
        <f t="shared" si="2"/>
        <v>0</v>
      </c>
      <c r="AR17" s="322">
        <f t="shared" si="3"/>
        <v>0</v>
      </c>
      <c r="AS17" s="322">
        <f t="shared" si="4"/>
        <v>0</v>
      </c>
      <c r="AT17" s="322">
        <f t="shared" si="95"/>
        <v>0</v>
      </c>
      <c r="AU17" s="322">
        <f t="shared" si="96"/>
        <v>0</v>
      </c>
      <c r="AV17" s="322">
        <f t="shared" si="97"/>
        <v>3192.7</v>
      </c>
      <c r="AW17" s="322">
        <f t="shared" si="98"/>
        <v>3044.9</v>
      </c>
      <c r="AX17" s="322">
        <f t="shared" si="5"/>
        <v>1936.5</v>
      </c>
      <c r="AY17" s="322">
        <f t="shared" si="99"/>
        <v>1108.4000000000001</v>
      </c>
      <c r="AZ17" s="322">
        <f t="shared" si="6"/>
        <v>147.80000000000001</v>
      </c>
      <c r="BA17" s="322">
        <f t="shared" si="100"/>
        <v>0</v>
      </c>
      <c r="BB17" s="322">
        <f t="shared" si="101"/>
        <v>0</v>
      </c>
      <c r="BC17" s="322">
        <f t="shared" si="7"/>
        <v>0</v>
      </c>
      <c r="BD17" s="322">
        <f t="shared" si="102"/>
        <v>0</v>
      </c>
      <c r="BE17" s="322">
        <f t="shared" si="8"/>
        <v>0</v>
      </c>
      <c r="BF17" s="322">
        <f t="shared" si="103"/>
        <v>0</v>
      </c>
      <c r="BG17" s="322">
        <f t="shared" si="104"/>
        <v>0</v>
      </c>
      <c r="BH17" s="322">
        <f t="shared" si="9"/>
        <v>0</v>
      </c>
      <c r="BI17" s="322">
        <f t="shared" si="105"/>
        <v>0</v>
      </c>
      <c r="BJ17" s="322">
        <f t="shared" si="106"/>
        <v>0</v>
      </c>
      <c r="BK17" s="322">
        <f t="shared" si="107"/>
        <v>0</v>
      </c>
      <c r="BL17" s="322">
        <f t="shared" si="108"/>
        <v>0</v>
      </c>
      <c r="BM17" s="322">
        <f t="shared" si="10"/>
        <v>0</v>
      </c>
      <c r="BN17" s="322">
        <f t="shared" si="109"/>
        <v>0</v>
      </c>
      <c r="BO17" s="322">
        <f t="shared" si="110"/>
        <v>0</v>
      </c>
      <c r="BP17" s="322">
        <f t="shared" si="111"/>
        <v>12465.1</v>
      </c>
      <c r="BQ17" s="322">
        <f t="shared" si="112"/>
        <v>11752.4</v>
      </c>
      <c r="BR17" s="322">
        <f t="shared" si="11"/>
        <v>7474.1</v>
      </c>
      <c r="BS17" s="322">
        <f t="shared" si="113"/>
        <v>4278.3</v>
      </c>
      <c r="BT17" s="322">
        <f t="shared" si="12"/>
        <v>712.7</v>
      </c>
      <c r="BU17" s="322"/>
      <c r="BV17" s="322">
        <f t="shared" si="82"/>
        <v>0</v>
      </c>
      <c r="BW17" s="322">
        <f t="shared" si="83"/>
        <v>0</v>
      </c>
      <c r="BX17" s="322">
        <f t="shared" si="84"/>
        <v>0</v>
      </c>
      <c r="BY17" s="322">
        <f t="shared" si="85"/>
        <v>0</v>
      </c>
      <c r="BZ17" s="322">
        <f t="shared" si="86"/>
        <v>0</v>
      </c>
      <c r="CA17" s="322">
        <f t="shared" si="87"/>
        <v>0</v>
      </c>
      <c r="CB17" s="322">
        <f t="shared" si="88"/>
        <v>0</v>
      </c>
      <c r="CC17" s="322">
        <f t="shared" si="89"/>
        <v>0</v>
      </c>
      <c r="CD17" s="322">
        <f t="shared" si="90"/>
        <v>0</v>
      </c>
      <c r="CE17" s="711">
        <f t="shared" si="13"/>
        <v>0</v>
      </c>
      <c r="CF17" s="322">
        <f t="shared" si="114"/>
        <v>0</v>
      </c>
      <c r="CG17" s="322">
        <f t="shared" si="115"/>
        <v>0</v>
      </c>
      <c r="CH17" s="322">
        <f t="shared" si="14"/>
        <v>0</v>
      </c>
      <c r="CI17" s="322">
        <f t="shared" si="116"/>
        <v>0</v>
      </c>
      <c r="CJ17" s="711">
        <f t="shared" si="15"/>
        <v>0</v>
      </c>
      <c r="CK17" s="322">
        <f t="shared" si="117"/>
        <v>0</v>
      </c>
      <c r="CL17" s="322">
        <f t="shared" si="118"/>
        <v>0</v>
      </c>
      <c r="CM17" s="322">
        <f t="shared" si="16"/>
        <v>0</v>
      </c>
      <c r="CN17" s="322">
        <f t="shared" si="119"/>
        <v>0</v>
      </c>
      <c r="CO17" s="711">
        <f t="shared" si="17"/>
        <v>0</v>
      </c>
      <c r="CP17" s="322">
        <f t="shared" si="120"/>
        <v>0</v>
      </c>
      <c r="CQ17" s="322">
        <f t="shared" si="121"/>
        <v>0</v>
      </c>
      <c r="CR17" s="322">
        <f t="shared" si="18"/>
        <v>0</v>
      </c>
      <c r="CS17" s="322">
        <f t="shared" si="122"/>
        <v>0</v>
      </c>
      <c r="CT17" s="711">
        <f t="shared" si="19"/>
        <v>0</v>
      </c>
      <c r="CU17" s="322">
        <f t="shared" si="123"/>
        <v>0</v>
      </c>
      <c r="CV17" s="322">
        <f t="shared" si="124"/>
        <v>0</v>
      </c>
      <c r="CW17" s="322">
        <f t="shared" si="20"/>
        <v>0</v>
      </c>
      <c r="CX17" s="322">
        <f t="shared" si="125"/>
        <v>0</v>
      </c>
      <c r="CY17" s="322">
        <f t="shared" si="21"/>
        <v>0</v>
      </c>
      <c r="CZ17" s="322">
        <f t="shared" si="126"/>
        <v>0</v>
      </c>
      <c r="DA17" s="322">
        <f t="shared" si="127"/>
        <v>0</v>
      </c>
      <c r="DB17" s="322">
        <f t="shared" si="22"/>
        <v>0</v>
      </c>
      <c r="DC17" s="322">
        <f t="shared" si="128"/>
        <v>0</v>
      </c>
      <c r="DD17" s="322">
        <f t="shared" si="23"/>
        <v>0</v>
      </c>
      <c r="DE17" s="322">
        <f t="shared" si="24"/>
        <v>3484.2</v>
      </c>
      <c r="DF17" s="322">
        <f t="shared" si="25"/>
        <v>3381.7</v>
      </c>
      <c r="DG17" s="322">
        <f t="shared" si="26"/>
        <v>2150.6999999999998</v>
      </c>
      <c r="DH17" s="322">
        <f t="shared" si="129"/>
        <v>1231</v>
      </c>
      <c r="DI17" s="322">
        <f t="shared" si="27"/>
        <v>102.5</v>
      </c>
      <c r="DJ17" s="322">
        <f t="shared" si="28"/>
        <v>0</v>
      </c>
      <c r="DK17" s="322">
        <f t="shared" si="29"/>
        <v>0</v>
      </c>
      <c r="DL17" s="322">
        <f t="shared" si="30"/>
        <v>0</v>
      </c>
      <c r="DM17" s="322">
        <f t="shared" si="130"/>
        <v>0</v>
      </c>
      <c r="DN17" s="322">
        <f t="shared" si="31"/>
        <v>0</v>
      </c>
      <c r="DO17" s="322">
        <f t="shared" si="131"/>
        <v>0</v>
      </c>
      <c r="DP17" s="322">
        <f t="shared" si="132"/>
        <v>0</v>
      </c>
      <c r="DQ17" s="322">
        <f t="shared" si="133"/>
        <v>0</v>
      </c>
      <c r="DR17" s="322">
        <f t="shared" si="134"/>
        <v>0</v>
      </c>
      <c r="DS17" s="322">
        <f t="shared" si="32"/>
        <v>0</v>
      </c>
      <c r="DT17" s="323">
        <f t="shared" si="135"/>
        <v>0</v>
      </c>
      <c r="DU17" s="324">
        <f t="shared" si="136"/>
        <v>0</v>
      </c>
      <c r="DV17" s="322">
        <f t="shared" si="33"/>
        <v>0</v>
      </c>
      <c r="DW17" s="322">
        <f t="shared" si="137"/>
        <v>0</v>
      </c>
      <c r="DX17" s="324">
        <f t="shared" si="138"/>
        <v>0</v>
      </c>
      <c r="DY17" s="324">
        <f t="shared" si="139"/>
        <v>0</v>
      </c>
      <c r="DZ17" s="324">
        <f t="shared" si="140"/>
        <v>0</v>
      </c>
      <c r="EA17" s="322">
        <f t="shared" si="34"/>
        <v>0</v>
      </c>
      <c r="EB17" s="322">
        <f t="shared" si="141"/>
        <v>0</v>
      </c>
      <c r="EC17" s="324">
        <f t="shared" si="142"/>
        <v>0</v>
      </c>
      <c r="ED17" s="324">
        <f t="shared" si="143"/>
        <v>0</v>
      </c>
      <c r="EE17" s="324">
        <f t="shared" si="144"/>
        <v>0</v>
      </c>
      <c r="EF17" s="322">
        <f t="shared" si="35"/>
        <v>0</v>
      </c>
      <c r="EG17" s="322">
        <f t="shared" si="145"/>
        <v>0</v>
      </c>
      <c r="EH17" s="324">
        <f t="shared" si="146"/>
        <v>0</v>
      </c>
      <c r="EI17" s="324">
        <f t="shared" si="147"/>
        <v>0</v>
      </c>
      <c r="EJ17" s="324">
        <f t="shared" si="148"/>
        <v>0</v>
      </c>
      <c r="EK17" s="322">
        <f t="shared" si="36"/>
        <v>0</v>
      </c>
      <c r="EL17" s="322">
        <f t="shared" si="149"/>
        <v>0</v>
      </c>
      <c r="EM17" s="324">
        <f t="shared" si="150"/>
        <v>0</v>
      </c>
      <c r="EN17" s="324">
        <f t="shared" si="151"/>
        <v>0</v>
      </c>
      <c r="EO17" s="324">
        <f t="shared" si="152"/>
        <v>0</v>
      </c>
      <c r="EP17" s="322">
        <f t="shared" si="37"/>
        <v>0</v>
      </c>
      <c r="EQ17" s="322">
        <f t="shared" si="153"/>
        <v>0</v>
      </c>
      <c r="ER17" s="324">
        <f t="shared" si="154"/>
        <v>0</v>
      </c>
      <c r="ES17" s="324">
        <f t="shared" si="155"/>
        <v>0</v>
      </c>
      <c r="ET17" s="324">
        <f t="shared" si="156"/>
        <v>0</v>
      </c>
      <c r="EU17" s="322">
        <f t="shared" si="38"/>
        <v>0</v>
      </c>
      <c r="EV17" s="322">
        <f t="shared" si="157"/>
        <v>0</v>
      </c>
      <c r="EW17" s="324">
        <f t="shared" si="158"/>
        <v>0</v>
      </c>
      <c r="EX17" s="324">
        <f t="shared" si="159"/>
        <v>0</v>
      </c>
      <c r="EY17" s="324">
        <f t="shared" si="160"/>
        <v>0</v>
      </c>
      <c r="EZ17" s="322">
        <f t="shared" si="39"/>
        <v>0</v>
      </c>
      <c r="FA17" s="322">
        <f t="shared" si="161"/>
        <v>0</v>
      </c>
      <c r="FB17" s="324">
        <f t="shared" si="162"/>
        <v>0</v>
      </c>
      <c r="FC17" s="324">
        <f t="shared" si="163"/>
        <v>0</v>
      </c>
      <c r="FD17" s="324">
        <f t="shared" si="164"/>
        <v>0</v>
      </c>
      <c r="FE17" s="322">
        <f t="shared" si="40"/>
        <v>0</v>
      </c>
      <c r="FF17" s="322">
        <f t="shared" si="165"/>
        <v>0</v>
      </c>
      <c r="FG17" s="325">
        <f t="shared" si="166"/>
        <v>0</v>
      </c>
      <c r="FH17" s="712">
        <f t="shared" si="41"/>
        <v>0</v>
      </c>
      <c r="FI17" s="322">
        <f t="shared" si="42"/>
        <v>0</v>
      </c>
      <c r="FJ17" s="322">
        <f t="shared" si="43"/>
        <v>0</v>
      </c>
      <c r="FK17" s="322">
        <f t="shared" si="167"/>
        <v>0</v>
      </c>
      <c r="FL17" s="322">
        <f t="shared" si="44"/>
        <v>0</v>
      </c>
      <c r="FM17" s="322">
        <f t="shared" si="45"/>
        <v>0</v>
      </c>
      <c r="FN17" s="322">
        <f t="shared" si="46"/>
        <v>0</v>
      </c>
      <c r="FO17" s="322">
        <f t="shared" si="47"/>
        <v>0</v>
      </c>
      <c r="FP17" s="322">
        <f t="shared" si="168"/>
        <v>0</v>
      </c>
      <c r="FQ17" s="322">
        <f t="shared" si="48"/>
        <v>0</v>
      </c>
      <c r="FR17" s="322">
        <f t="shared" si="49"/>
        <v>0</v>
      </c>
      <c r="FS17" s="322">
        <f t="shared" si="50"/>
        <v>0</v>
      </c>
      <c r="FT17" s="322">
        <f t="shared" si="51"/>
        <v>0</v>
      </c>
      <c r="FU17" s="322">
        <f t="shared" si="169"/>
        <v>0</v>
      </c>
      <c r="FV17" s="322">
        <f t="shared" si="52"/>
        <v>0</v>
      </c>
      <c r="FW17" s="322">
        <f t="shared" si="53"/>
        <v>0</v>
      </c>
      <c r="FX17" s="322">
        <f t="shared" si="54"/>
        <v>0</v>
      </c>
      <c r="FY17" s="322">
        <f t="shared" si="55"/>
        <v>0</v>
      </c>
      <c r="FZ17" s="322">
        <f t="shared" si="170"/>
        <v>0</v>
      </c>
      <c r="GA17" s="322">
        <f t="shared" si="56"/>
        <v>0</v>
      </c>
      <c r="GB17" s="322">
        <f t="shared" si="57"/>
        <v>0</v>
      </c>
      <c r="GC17" s="322">
        <f t="shared" si="58"/>
        <v>0</v>
      </c>
      <c r="GD17" s="322">
        <f t="shared" si="59"/>
        <v>0</v>
      </c>
      <c r="GE17" s="322">
        <f t="shared" si="171"/>
        <v>0</v>
      </c>
      <c r="GF17" s="322">
        <f t="shared" si="60"/>
        <v>0</v>
      </c>
      <c r="GG17" s="322">
        <f t="shared" si="61"/>
        <v>0</v>
      </c>
      <c r="GH17" s="322">
        <f t="shared" si="62"/>
        <v>0</v>
      </c>
      <c r="GI17" s="322">
        <f t="shared" si="63"/>
        <v>0</v>
      </c>
      <c r="GJ17" s="322">
        <f t="shared" si="172"/>
        <v>0</v>
      </c>
      <c r="GK17" s="322">
        <f t="shared" si="64"/>
        <v>0</v>
      </c>
      <c r="GL17" s="322">
        <f t="shared" si="65"/>
        <v>0</v>
      </c>
      <c r="GM17" s="322">
        <f t="shared" si="66"/>
        <v>0</v>
      </c>
      <c r="GN17" s="322">
        <f t="shared" si="67"/>
        <v>0</v>
      </c>
      <c r="GO17" s="322">
        <f t="shared" si="173"/>
        <v>0</v>
      </c>
      <c r="GP17" s="322">
        <f t="shared" si="68"/>
        <v>0</v>
      </c>
      <c r="GQ17" s="322">
        <f t="shared" si="69"/>
        <v>0</v>
      </c>
      <c r="GR17" s="322">
        <f t="shared" si="70"/>
        <v>0</v>
      </c>
      <c r="GS17" s="322">
        <f t="shared" si="71"/>
        <v>0</v>
      </c>
      <c r="GT17" s="322">
        <f t="shared" si="174"/>
        <v>0</v>
      </c>
      <c r="GU17" s="322">
        <f t="shared" si="72"/>
        <v>0</v>
      </c>
      <c r="GV17" s="326">
        <f t="shared" si="91"/>
        <v>19142</v>
      </c>
      <c r="GW17" s="322">
        <f t="shared" si="81"/>
        <v>18179</v>
      </c>
      <c r="GX17" s="322">
        <f t="shared" si="73"/>
        <v>11561.3</v>
      </c>
      <c r="GY17" s="322">
        <f t="shared" si="73"/>
        <v>6617.7</v>
      </c>
      <c r="GZ17" s="322">
        <f t="shared" si="73"/>
        <v>963</v>
      </c>
      <c r="HA17" s="328">
        <f t="shared" si="175"/>
        <v>338</v>
      </c>
      <c r="HB17" s="328">
        <v>338</v>
      </c>
      <c r="HC17" s="322">
        <f t="shared" si="75"/>
        <v>18765.7</v>
      </c>
      <c r="HD17" s="322">
        <f t="shared" si="74"/>
        <v>17821.599999999999</v>
      </c>
      <c r="HE17" s="322">
        <f t="shared" si="74"/>
        <v>11334</v>
      </c>
      <c r="HF17" s="322">
        <f t="shared" si="74"/>
        <v>6487.6</v>
      </c>
      <c r="HG17" s="322">
        <f t="shared" si="74"/>
        <v>944.1</v>
      </c>
      <c r="HH17" s="329">
        <v>38.5</v>
      </c>
      <c r="HI17" s="327">
        <f t="shared" si="76"/>
        <v>439.6</v>
      </c>
      <c r="HJ17" s="327">
        <f t="shared" si="77"/>
        <v>19205.3</v>
      </c>
      <c r="HK17" s="330">
        <f t="shared" si="78"/>
        <v>11773.6</v>
      </c>
      <c r="HL17" s="319">
        <v>18531800</v>
      </c>
      <c r="HM17" s="319"/>
      <c r="HN17" s="327">
        <v>20294.599999999999</v>
      </c>
      <c r="HO17" s="327">
        <v>21612.6</v>
      </c>
    </row>
    <row r="18" spans="1:310" ht="18" customHeight="1">
      <c r="A18" s="315" t="s">
        <v>706</v>
      </c>
      <c r="B18" s="316">
        <v>0</v>
      </c>
      <c r="C18" s="316">
        <v>0</v>
      </c>
      <c r="D18" s="317"/>
      <c r="E18" s="318">
        <v>0</v>
      </c>
      <c r="F18" s="317"/>
      <c r="G18" s="316">
        <v>0</v>
      </c>
      <c r="H18" s="317">
        <v>170</v>
      </c>
      <c r="I18" s="318">
        <v>0</v>
      </c>
      <c r="J18" s="317"/>
      <c r="K18" s="317"/>
      <c r="L18" s="317"/>
      <c r="M18" s="316">
        <v>0</v>
      </c>
      <c r="N18" s="318">
        <v>0</v>
      </c>
      <c r="O18" s="317"/>
      <c r="P18" s="318">
        <v>0</v>
      </c>
      <c r="Q18" s="317"/>
      <c r="R18" s="317"/>
      <c r="S18" s="317"/>
      <c r="T18" s="319">
        <v>0</v>
      </c>
      <c r="U18" s="319">
        <v>0</v>
      </c>
      <c r="V18" s="319">
        <v>0</v>
      </c>
      <c r="W18" s="318">
        <v>0</v>
      </c>
      <c r="X18" s="318">
        <v>0</v>
      </c>
      <c r="Y18" s="318">
        <v>0</v>
      </c>
      <c r="Z18" s="318">
        <v>0</v>
      </c>
      <c r="AA18" s="318">
        <v>0</v>
      </c>
      <c r="AB18" s="318">
        <v>0</v>
      </c>
      <c r="AC18" s="318">
        <v>0</v>
      </c>
      <c r="AD18" s="320">
        <v>0</v>
      </c>
      <c r="AE18" s="320">
        <v>0</v>
      </c>
      <c r="AF18" s="320">
        <v>0</v>
      </c>
      <c r="AG18" s="320">
        <v>0</v>
      </c>
      <c r="AH18" s="317"/>
      <c r="AI18" s="320">
        <v>0</v>
      </c>
      <c r="AJ18" s="710">
        <f t="shared" si="79"/>
        <v>0</v>
      </c>
      <c r="AK18" s="710">
        <f t="shared" si="80"/>
        <v>170</v>
      </c>
      <c r="AL18" s="321">
        <f t="shared" si="0"/>
        <v>0</v>
      </c>
      <c r="AM18" s="322">
        <f t="shared" si="92"/>
        <v>0</v>
      </c>
      <c r="AN18" s="322">
        <f t="shared" si="1"/>
        <v>0</v>
      </c>
      <c r="AO18" s="322">
        <f t="shared" si="93"/>
        <v>0</v>
      </c>
      <c r="AP18" s="322">
        <f t="shared" si="94"/>
        <v>0</v>
      </c>
      <c r="AQ18" s="322">
        <f t="shared" si="2"/>
        <v>0</v>
      </c>
      <c r="AR18" s="322">
        <f t="shared" si="3"/>
        <v>0</v>
      </c>
      <c r="AS18" s="322">
        <f t="shared" si="4"/>
        <v>0</v>
      </c>
      <c r="AT18" s="322">
        <f t="shared" si="95"/>
        <v>0</v>
      </c>
      <c r="AU18" s="322">
        <f t="shared" si="96"/>
        <v>0</v>
      </c>
      <c r="AV18" s="322">
        <f t="shared" si="97"/>
        <v>0</v>
      </c>
      <c r="AW18" s="322">
        <f t="shared" si="98"/>
        <v>0</v>
      </c>
      <c r="AX18" s="322">
        <f t="shared" si="5"/>
        <v>0</v>
      </c>
      <c r="AY18" s="322">
        <f t="shared" si="99"/>
        <v>0</v>
      </c>
      <c r="AZ18" s="322">
        <f t="shared" si="6"/>
        <v>0</v>
      </c>
      <c r="BA18" s="322">
        <f t="shared" si="100"/>
        <v>0</v>
      </c>
      <c r="BB18" s="322">
        <f t="shared" si="101"/>
        <v>0</v>
      </c>
      <c r="BC18" s="322">
        <f t="shared" si="7"/>
        <v>0</v>
      </c>
      <c r="BD18" s="322">
        <f t="shared" si="102"/>
        <v>0</v>
      </c>
      <c r="BE18" s="322">
        <f t="shared" si="8"/>
        <v>0</v>
      </c>
      <c r="BF18" s="322">
        <f t="shared" si="103"/>
        <v>0</v>
      </c>
      <c r="BG18" s="322">
        <f t="shared" si="104"/>
        <v>0</v>
      </c>
      <c r="BH18" s="322">
        <f t="shared" si="9"/>
        <v>0</v>
      </c>
      <c r="BI18" s="322">
        <f t="shared" si="105"/>
        <v>0</v>
      </c>
      <c r="BJ18" s="322">
        <f t="shared" si="106"/>
        <v>0</v>
      </c>
      <c r="BK18" s="322">
        <f t="shared" si="107"/>
        <v>0</v>
      </c>
      <c r="BL18" s="322">
        <f t="shared" si="108"/>
        <v>0</v>
      </c>
      <c r="BM18" s="322">
        <f t="shared" si="10"/>
        <v>0</v>
      </c>
      <c r="BN18" s="322">
        <f t="shared" si="109"/>
        <v>0</v>
      </c>
      <c r="BO18" s="322">
        <f t="shared" si="110"/>
        <v>0</v>
      </c>
      <c r="BP18" s="322">
        <f t="shared" si="111"/>
        <v>8375.7000000000007</v>
      </c>
      <c r="BQ18" s="322">
        <f t="shared" si="112"/>
        <v>7896.8</v>
      </c>
      <c r="BR18" s="322">
        <f t="shared" si="11"/>
        <v>5022.1000000000004</v>
      </c>
      <c r="BS18" s="322">
        <f t="shared" si="113"/>
        <v>2874.7</v>
      </c>
      <c r="BT18" s="322">
        <f t="shared" si="12"/>
        <v>478.9</v>
      </c>
      <c r="BU18" s="322"/>
      <c r="BV18" s="322">
        <f t="shared" si="82"/>
        <v>0</v>
      </c>
      <c r="BW18" s="322">
        <f t="shared" si="83"/>
        <v>0</v>
      </c>
      <c r="BX18" s="322">
        <f t="shared" si="84"/>
        <v>0</v>
      </c>
      <c r="BY18" s="322">
        <f t="shared" si="85"/>
        <v>0</v>
      </c>
      <c r="BZ18" s="322">
        <f t="shared" si="86"/>
        <v>0</v>
      </c>
      <c r="CA18" s="322">
        <f t="shared" si="87"/>
        <v>0</v>
      </c>
      <c r="CB18" s="322">
        <f t="shared" si="88"/>
        <v>0</v>
      </c>
      <c r="CC18" s="322">
        <f t="shared" si="89"/>
        <v>0</v>
      </c>
      <c r="CD18" s="322">
        <f t="shared" si="90"/>
        <v>0</v>
      </c>
      <c r="CE18" s="711">
        <f t="shared" si="13"/>
        <v>0</v>
      </c>
      <c r="CF18" s="322">
        <f t="shared" si="114"/>
        <v>0</v>
      </c>
      <c r="CG18" s="322">
        <f t="shared" si="115"/>
        <v>0</v>
      </c>
      <c r="CH18" s="322">
        <f t="shared" si="14"/>
        <v>0</v>
      </c>
      <c r="CI18" s="322">
        <f t="shared" si="116"/>
        <v>0</v>
      </c>
      <c r="CJ18" s="711">
        <f t="shared" si="15"/>
        <v>0</v>
      </c>
      <c r="CK18" s="322">
        <f t="shared" si="117"/>
        <v>0</v>
      </c>
      <c r="CL18" s="322">
        <f t="shared" si="118"/>
        <v>0</v>
      </c>
      <c r="CM18" s="322">
        <f t="shared" si="16"/>
        <v>0</v>
      </c>
      <c r="CN18" s="322">
        <f t="shared" si="119"/>
        <v>0</v>
      </c>
      <c r="CO18" s="711">
        <f t="shared" si="17"/>
        <v>0</v>
      </c>
      <c r="CP18" s="322">
        <f t="shared" si="120"/>
        <v>0</v>
      </c>
      <c r="CQ18" s="322">
        <f t="shared" si="121"/>
        <v>0</v>
      </c>
      <c r="CR18" s="322">
        <f t="shared" si="18"/>
        <v>0</v>
      </c>
      <c r="CS18" s="322">
        <f t="shared" si="122"/>
        <v>0</v>
      </c>
      <c r="CT18" s="711">
        <f t="shared" si="19"/>
        <v>0</v>
      </c>
      <c r="CU18" s="322">
        <f t="shared" si="123"/>
        <v>0</v>
      </c>
      <c r="CV18" s="322">
        <f t="shared" si="124"/>
        <v>0</v>
      </c>
      <c r="CW18" s="322">
        <f t="shared" si="20"/>
        <v>0</v>
      </c>
      <c r="CX18" s="322">
        <f t="shared" si="125"/>
        <v>0</v>
      </c>
      <c r="CY18" s="322">
        <f t="shared" si="21"/>
        <v>0</v>
      </c>
      <c r="CZ18" s="322">
        <f t="shared" si="126"/>
        <v>0</v>
      </c>
      <c r="DA18" s="322">
        <f t="shared" si="127"/>
        <v>0</v>
      </c>
      <c r="DB18" s="322">
        <f t="shared" si="22"/>
        <v>0</v>
      </c>
      <c r="DC18" s="322">
        <f t="shared" si="128"/>
        <v>0</v>
      </c>
      <c r="DD18" s="322">
        <f t="shared" si="23"/>
        <v>0</v>
      </c>
      <c r="DE18" s="322">
        <f t="shared" si="24"/>
        <v>0</v>
      </c>
      <c r="DF18" s="322">
        <f t="shared" si="25"/>
        <v>0</v>
      </c>
      <c r="DG18" s="322">
        <f t="shared" si="26"/>
        <v>0</v>
      </c>
      <c r="DH18" s="322">
        <f t="shared" si="129"/>
        <v>0</v>
      </c>
      <c r="DI18" s="322">
        <f t="shared" si="27"/>
        <v>0</v>
      </c>
      <c r="DJ18" s="322">
        <f t="shared" si="28"/>
        <v>0</v>
      </c>
      <c r="DK18" s="322">
        <f t="shared" si="29"/>
        <v>0</v>
      </c>
      <c r="DL18" s="322">
        <f t="shared" si="30"/>
        <v>0</v>
      </c>
      <c r="DM18" s="322">
        <f t="shared" si="130"/>
        <v>0</v>
      </c>
      <c r="DN18" s="322">
        <f t="shared" si="31"/>
        <v>0</v>
      </c>
      <c r="DO18" s="322">
        <f t="shared" si="131"/>
        <v>0</v>
      </c>
      <c r="DP18" s="322">
        <f t="shared" si="132"/>
        <v>0</v>
      </c>
      <c r="DQ18" s="322">
        <f t="shared" si="133"/>
        <v>0</v>
      </c>
      <c r="DR18" s="322">
        <f t="shared" si="134"/>
        <v>0</v>
      </c>
      <c r="DS18" s="322">
        <f t="shared" si="32"/>
        <v>0</v>
      </c>
      <c r="DT18" s="323">
        <f t="shared" si="135"/>
        <v>0</v>
      </c>
      <c r="DU18" s="324">
        <f t="shared" si="136"/>
        <v>0</v>
      </c>
      <c r="DV18" s="322">
        <f t="shared" si="33"/>
        <v>0</v>
      </c>
      <c r="DW18" s="322">
        <f t="shared" si="137"/>
        <v>0</v>
      </c>
      <c r="DX18" s="324">
        <f t="shared" si="138"/>
        <v>0</v>
      </c>
      <c r="DY18" s="324">
        <f t="shared" si="139"/>
        <v>0</v>
      </c>
      <c r="DZ18" s="324">
        <f t="shared" si="140"/>
        <v>0</v>
      </c>
      <c r="EA18" s="322">
        <f t="shared" si="34"/>
        <v>0</v>
      </c>
      <c r="EB18" s="322">
        <f t="shared" si="141"/>
        <v>0</v>
      </c>
      <c r="EC18" s="324">
        <f t="shared" si="142"/>
        <v>0</v>
      </c>
      <c r="ED18" s="324">
        <f t="shared" si="143"/>
        <v>0</v>
      </c>
      <c r="EE18" s="324">
        <f t="shared" si="144"/>
        <v>0</v>
      </c>
      <c r="EF18" s="322">
        <f t="shared" si="35"/>
        <v>0</v>
      </c>
      <c r="EG18" s="322">
        <f t="shared" si="145"/>
        <v>0</v>
      </c>
      <c r="EH18" s="324">
        <f t="shared" si="146"/>
        <v>0</v>
      </c>
      <c r="EI18" s="324">
        <f t="shared" si="147"/>
        <v>0</v>
      </c>
      <c r="EJ18" s="324">
        <f t="shared" si="148"/>
        <v>0</v>
      </c>
      <c r="EK18" s="322">
        <f t="shared" si="36"/>
        <v>0</v>
      </c>
      <c r="EL18" s="322">
        <f t="shared" si="149"/>
        <v>0</v>
      </c>
      <c r="EM18" s="324">
        <f t="shared" si="150"/>
        <v>0</v>
      </c>
      <c r="EN18" s="324">
        <f t="shared" si="151"/>
        <v>0</v>
      </c>
      <c r="EO18" s="324">
        <f t="shared" si="152"/>
        <v>0</v>
      </c>
      <c r="EP18" s="322">
        <f t="shared" si="37"/>
        <v>0</v>
      </c>
      <c r="EQ18" s="322">
        <f t="shared" si="153"/>
        <v>0</v>
      </c>
      <c r="ER18" s="324">
        <f t="shared" si="154"/>
        <v>0</v>
      </c>
      <c r="ES18" s="324">
        <f t="shared" si="155"/>
        <v>0</v>
      </c>
      <c r="ET18" s="324">
        <f t="shared" si="156"/>
        <v>0</v>
      </c>
      <c r="EU18" s="322">
        <f t="shared" si="38"/>
        <v>0</v>
      </c>
      <c r="EV18" s="322">
        <f t="shared" si="157"/>
        <v>0</v>
      </c>
      <c r="EW18" s="324">
        <f t="shared" si="158"/>
        <v>0</v>
      </c>
      <c r="EX18" s="324">
        <f t="shared" si="159"/>
        <v>0</v>
      </c>
      <c r="EY18" s="324">
        <f t="shared" si="160"/>
        <v>0</v>
      </c>
      <c r="EZ18" s="322">
        <f t="shared" si="39"/>
        <v>0</v>
      </c>
      <c r="FA18" s="322">
        <f t="shared" si="161"/>
        <v>0</v>
      </c>
      <c r="FB18" s="324">
        <f t="shared" si="162"/>
        <v>0</v>
      </c>
      <c r="FC18" s="324">
        <f t="shared" si="163"/>
        <v>0</v>
      </c>
      <c r="FD18" s="324">
        <f t="shared" si="164"/>
        <v>0</v>
      </c>
      <c r="FE18" s="322">
        <f t="shared" si="40"/>
        <v>0</v>
      </c>
      <c r="FF18" s="322">
        <f t="shared" si="165"/>
        <v>0</v>
      </c>
      <c r="FG18" s="325">
        <f t="shared" si="166"/>
        <v>0</v>
      </c>
      <c r="FH18" s="712">
        <f t="shared" si="41"/>
        <v>0</v>
      </c>
      <c r="FI18" s="322">
        <f t="shared" si="42"/>
        <v>0</v>
      </c>
      <c r="FJ18" s="322">
        <f t="shared" si="43"/>
        <v>0</v>
      </c>
      <c r="FK18" s="322">
        <f t="shared" si="167"/>
        <v>0</v>
      </c>
      <c r="FL18" s="322">
        <f t="shared" si="44"/>
        <v>0</v>
      </c>
      <c r="FM18" s="322">
        <f t="shared" si="45"/>
        <v>0</v>
      </c>
      <c r="FN18" s="322">
        <f t="shared" si="46"/>
        <v>0</v>
      </c>
      <c r="FO18" s="322">
        <f t="shared" si="47"/>
        <v>0</v>
      </c>
      <c r="FP18" s="322">
        <f t="shared" si="168"/>
        <v>0</v>
      </c>
      <c r="FQ18" s="322">
        <f t="shared" si="48"/>
        <v>0</v>
      </c>
      <c r="FR18" s="322">
        <f t="shared" si="49"/>
        <v>0</v>
      </c>
      <c r="FS18" s="322">
        <f t="shared" si="50"/>
        <v>0</v>
      </c>
      <c r="FT18" s="322">
        <f t="shared" si="51"/>
        <v>0</v>
      </c>
      <c r="FU18" s="322">
        <f t="shared" si="169"/>
        <v>0</v>
      </c>
      <c r="FV18" s="322">
        <f t="shared" si="52"/>
        <v>0</v>
      </c>
      <c r="FW18" s="322">
        <f t="shared" si="53"/>
        <v>0</v>
      </c>
      <c r="FX18" s="322">
        <f t="shared" si="54"/>
        <v>0</v>
      </c>
      <c r="FY18" s="322">
        <f t="shared" si="55"/>
        <v>0</v>
      </c>
      <c r="FZ18" s="322">
        <f t="shared" si="170"/>
        <v>0</v>
      </c>
      <c r="GA18" s="322">
        <f t="shared" si="56"/>
        <v>0</v>
      </c>
      <c r="GB18" s="322">
        <f t="shared" si="57"/>
        <v>0</v>
      </c>
      <c r="GC18" s="322">
        <f t="shared" si="58"/>
        <v>0</v>
      </c>
      <c r="GD18" s="322">
        <f t="shared" si="59"/>
        <v>0</v>
      </c>
      <c r="GE18" s="322">
        <f t="shared" si="171"/>
        <v>0</v>
      </c>
      <c r="GF18" s="322">
        <f t="shared" si="60"/>
        <v>0</v>
      </c>
      <c r="GG18" s="322">
        <f t="shared" si="61"/>
        <v>0</v>
      </c>
      <c r="GH18" s="322">
        <f t="shared" si="62"/>
        <v>0</v>
      </c>
      <c r="GI18" s="322">
        <f t="shared" si="63"/>
        <v>0</v>
      </c>
      <c r="GJ18" s="322">
        <f t="shared" si="172"/>
        <v>0</v>
      </c>
      <c r="GK18" s="322">
        <f t="shared" si="64"/>
        <v>0</v>
      </c>
      <c r="GL18" s="322">
        <f t="shared" si="65"/>
        <v>0</v>
      </c>
      <c r="GM18" s="322">
        <f t="shared" si="66"/>
        <v>0</v>
      </c>
      <c r="GN18" s="322">
        <f t="shared" si="67"/>
        <v>0</v>
      </c>
      <c r="GO18" s="322">
        <f t="shared" si="173"/>
        <v>0</v>
      </c>
      <c r="GP18" s="322">
        <f t="shared" si="68"/>
        <v>0</v>
      </c>
      <c r="GQ18" s="322">
        <f t="shared" si="69"/>
        <v>0</v>
      </c>
      <c r="GR18" s="322">
        <f t="shared" si="70"/>
        <v>0</v>
      </c>
      <c r="GS18" s="322">
        <f t="shared" si="71"/>
        <v>0</v>
      </c>
      <c r="GT18" s="322">
        <f t="shared" si="174"/>
        <v>0</v>
      </c>
      <c r="GU18" s="322">
        <f t="shared" si="72"/>
        <v>0</v>
      </c>
      <c r="GV18" s="326">
        <f t="shared" si="91"/>
        <v>8375.7000000000007</v>
      </c>
      <c r="GW18" s="322">
        <f t="shared" si="81"/>
        <v>7896.8</v>
      </c>
      <c r="GX18" s="322">
        <f t="shared" si="73"/>
        <v>5022.1000000000004</v>
      </c>
      <c r="GY18" s="322">
        <f t="shared" si="73"/>
        <v>2874.7</v>
      </c>
      <c r="GZ18" s="322">
        <f t="shared" si="73"/>
        <v>478.9</v>
      </c>
      <c r="HA18" s="328">
        <f t="shared" si="175"/>
        <v>170</v>
      </c>
      <c r="HB18" s="328">
        <v>170</v>
      </c>
      <c r="HC18" s="322">
        <f t="shared" si="75"/>
        <v>8211</v>
      </c>
      <c r="HD18" s="322">
        <f t="shared" si="74"/>
        <v>7741.5</v>
      </c>
      <c r="HE18" s="322">
        <f t="shared" si="74"/>
        <v>4923.3999999999996</v>
      </c>
      <c r="HF18" s="322">
        <f t="shared" si="74"/>
        <v>2818.2</v>
      </c>
      <c r="HG18" s="322">
        <f t="shared" si="74"/>
        <v>469.5</v>
      </c>
      <c r="HH18" s="329">
        <v>15</v>
      </c>
      <c r="HI18" s="327">
        <f t="shared" si="76"/>
        <v>171.3</v>
      </c>
      <c r="HJ18" s="327">
        <f t="shared" si="77"/>
        <v>8382.2999999999993</v>
      </c>
      <c r="HK18" s="330">
        <f t="shared" si="78"/>
        <v>5094.7</v>
      </c>
      <c r="HL18" s="319">
        <v>8107500</v>
      </c>
      <c r="HM18" s="319"/>
      <c r="HN18" s="327">
        <v>8814.7000000000007</v>
      </c>
      <c r="HO18" s="327">
        <v>9340.2999999999993</v>
      </c>
    </row>
    <row r="19" spans="1:310" ht="31.5">
      <c r="A19" s="315" t="s">
        <v>789</v>
      </c>
      <c r="B19" s="316">
        <v>0</v>
      </c>
      <c r="C19" s="316">
        <v>0</v>
      </c>
      <c r="D19" s="317"/>
      <c r="E19" s="318">
        <v>0</v>
      </c>
      <c r="F19" s="317"/>
      <c r="G19" s="316">
        <v>0</v>
      </c>
      <c r="H19" s="317"/>
      <c r="I19" s="318">
        <v>0</v>
      </c>
      <c r="J19" s="317"/>
      <c r="K19" s="317"/>
      <c r="L19" s="317"/>
      <c r="M19" s="316">
        <v>0</v>
      </c>
      <c r="N19" s="318">
        <v>0</v>
      </c>
      <c r="O19" s="317"/>
      <c r="P19" s="316">
        <v>0</v>
      </c>
      <c r="Q19" s="317">
        <v>53</v>
      </c>
      <c r="R19" s="317"/>
      <c r="S19" s="317"/>
      <c r="T19" s="319">
        <v>0</v>
      </c>
      <c r="U19" s="319">
        <v>0</v>
      </c>
      <c r="V19" s="319">
        <v>0</v>
      </c>
      <c r="W19" s="318">
        <v>0</v>
      </c>
      <c r="X19" s="318">
        <v>0</v>
      </c>
      <c r="Y19" s="318">
        <v>0</v>
      </c>
      <c r="Z19" s="318">
        <v>0</v>
      </c>
      <c r="AA19" s="318">
        <v>0</v>
      </c>
      <c r="AB19" s="318">
        <v>0</v>
      </c>
      <c r="AC19" s="318">
        <v>0</v>
      </c>
      <c r="AD19" s="320">
        <v>0</v>
      </c>
      <c r="AE19" s="320">
        <v>0</v>
      </c>
      <c r="AF19" s="320">
        <v>0</v>
      </c>
      <c r="AG19" s="320">
        <v>0</v>
      </c>
      <c r="AH19" s="317"/>
      <c r="AI19" s="320">
        <v>0</v>
      </c>
      <c r="AJ19" s="710">
        <f t="shared" si="79"/>
        <v>0</v>
      </c>
      <c r="AK19" s="710">
        <f t="shared" si="80"/>
        <v>53</v>
      </c>
      <c r="AL19" s="321">
        <f t="shared" si="0"/>
        <v>0</v>
      </c>
      <c r="AM19" s="322">
        <f t="shared" si="92"/>
        <v>0</v>
      </c>
      <c r="AN19" s="322">
        <f t="shared" si="1"/>
        <v>0</v>
      </c>
      <c r="AO19" s="322">
        <f t="shared" si="93"/>
        <v>0</v>
      </c>
      <c r="AP19" s="322">
        <f t="shared" si="94"/>
        <v>0</v>
      </c>
      <c r="AQ19" s="322">
        <f t="shared" si="2"/>
        <v>0</v>
      </c>
      <c r="AR19" s="322">
        <f t="shared" si="3"/>
        <v>0</v>
      </c>
      <c r="AS19" s="322">
        <f t="shared" si="4"/>
        <v>0</v>
      </c>
      <c r="AT19" s="322">
        <f t="shared" si="95"/>
        <v>0</v>
      </c>
      <c r="AU19" s="322">
        <f t="shared" si="96"/>
        <v>0</v>
      </c>
      <c r="AV19" s="322">
        <f t="shared" si="97"/>
        <v>0</v>
      </c>
      <c r="AW19" s="322">
        <f t="shared" si="98"/>
        <v>0</v>
      </c>
      <c r="AX19" s="322">
        <f t="shared" si="5"/>
        <v>0</v>
      </c>
      <c r="AY19" s="322">
        <f t="shared" si="99"/>
        <v>0</v>
      </c>
      <c r="AZ19" s="322">
        <f t="shared" si="6"/>
        <v>0</v>
      </c>
      <c r="BA19" s="322">
        <f t="shared" si="100"/>
        <v>0</v>
      </c>
      <c r="BB19" s="322">
        <f t="shared" si="101"/>
        <v>0</v>
      </c>
      <c r="BC19" s="322">
        <f t="shared" si="7"/>
        <v>0</v>
      </c>
      <c r="BD19" s="322">
        <f t="shared" si="102"/>
        <v>0</v>
      </c>
      <c r="BE19" s="322">
        <f t="shared" si="8"/>
        <v>0</v>
      </c>
      <c r="BF19" s="322">
        <f t="shared" si="103"/>
        <v>0</v>
      </c>
      <c r="BG19" s="322">
        <f t="shared" si="104"/>
        <v>0</v>
      </c>
      <c r="BH19" s="322">
        <f t="shared" si="9"/>
        <v>0</v>
      </c>
      <c r="BI19" s="322">
        <f t="shared" si="105"/>
        <v>0</v>
      </c>
      <c r="BJ19" s="322">
        <f t="shared" si="106"/>
        <v>0</v>
      </c>
      <c r="BK19" s="322">
        <f t="shared" si="107"/>
        <v>0</v>
      </c>
      <c r="BL19" s="322">
        <f t="shared" si="108"/>
        <v>0</v>
      </c>
      <c r="BM19" s="322">
        <f t="shared" si="10"/>
        <v>0</v>
      </c>
      <c r="BN19" s="322">
        <f t="shared" si="109"/>
        <v>0</v>
      </c>
      <c r="BO19" s="322">
        <f t="shared" si="110"/>
        <v>0</v>
      </c>
      <c r="BP19" s="322">
        <f t="shared" si="111"/>
        <v>0</v>
      </c>
      <c r="BQ19" s="322">
        <f t="shared" si="112"/>
        <v>0</v>
      </c>
      <c r="BR19" s="322">
        <f t="shared" si="11"/>
        <v>0</v>
      </c>
      <c r="BS19" s="322">
        <f t="shared" si="113"/>
        <v>0</v>
      </c>
      <c r="BT19" s="322">
        <f t="shared" si="12"/>
        <v>0</v>
      </c>
      <c r="BU19" s="322"/>
      <c r="BV19" s="322">
        <f t="shared" si="82"/>
        <v>0</v>
      </c>
      <c r="BW19" s="322">
        <f t="shared" si="83"/>
        <v>0</v>
      </c>
      <c r="BX19" s="322">
        <f t="shared" si="84"/>
        <v>0</v>
      </c>
      <c r="BY19" s="322">
        <f t="shared" si="85"/>
        <v>0</v>
      </c>
      <c r="BZ19" s="322">
        <f t="shared" si="86"/>
        <v>0</v>
      </c>
      <c r="CA19" s="322">
        <f t="shared" si="87"/>
        <v>0</v>
      </c>
      <c r="CB19" s="322">
        <f t="shared" si="88"/>
        <v>0</v>
      </c>
      <c r="CC19" s="322">
        <f t="shared" si="89"/>
        <v>0</v>
      </c>
      <c r="CD19" s="322">
        <f t="shared" si="90"/>
        <v>0</v>
      </c>
      <c r="CE19" s="711">
        <f t="shared" si="13"/>
        <v>0</v>
      </c>
      <c r="CF19" s="322">
        <f t="shared" si="114"/>
        <v>0</v>
      </c>
      <c r="CG19" s="322">
        <f t="shared" si="115"/>
        <v>0</v>
      </c>
      <c r="CH19" s="322">
        <f t="shared" si="14"/>
        <v>0</v>
      </c>
      <c r="CI19" s="322">
        <f t="shared" si="116"/>
        <v>0</v>
      </c>
      <c r="CJ19" s="711">
        <f t="shared" si="15"/>
        <v>0</v>
      </c>
      <c r="CK19" s="322">
        <f t="shared" si="117"/>
        <v>0</v>
      </c>
      <c r="CL19" s="322">
        <f t="shared" si="118"/>
        <v>0</v>
      </c>
      <c r="CM19" s="322">
        <f t="shared" si="16"/>
        <v>0</v>
      </c>
      <c r="CN19" s="322">
        <f t="shared" si="119"/>
        <v>0</v>
      </c>
      <c r="CO19" s="711">
        <f t="shared" si="17"/>
        <v>0</v>
      </c>
      <c r="CP19" s="322">
        <f t="shared" si="120"/>
        <v>0</v>
      </c>
      <c r="CQ19" s="322">
        <f t="shared" si="121"/>
        <v>0</v>
      </c>
      <c r="CR19" s="322">
        <f t="shared" si="18"/>
        <v>0</v>
      </c>
      <c r="CS19" s="322">
        <f t="shared" si="122"/>
        <v>0</v>
      </c>
      <c r="CT19" s="711">
        <f t="shared" si="19"/>
        <v>0</v>
      </c>
      <c r="CU19" s="322">
        <f t="shared" si="123"/>
        <v>0</v>
      </c>
      <c r="CV19" s="322">
        <f t="shared" si="124"/>
        <v>0</v>
      </c>
      <c r="CW19" s="322">
        <f t="shared" si="20"/>
        <v>0</v>
      </c>
      <c r="CX19" s="322">
        <f t="shared" si="125"/>
        <v>0</v>
      </c>
      <c r="CY19" s="322">
        <f t="shared" si="21"/>
        <v>0</v>
      </c>
      <c r="CZ19" s="322">
        <f t="shared" si="126"/>
        <v>0</v>
      </c>
      <c r="DA19" s="322">
        <f t="shared" si="127"/>
        <v>0</v>
      </c>
      <c r="DB19" s="322">
        <f t="shared" si="22"/>
        <v>0</v>
      </c>
      <c r="DC19" s="322">
        <f t="shared" si="128"/>
        <v>0</v>
      </c>
      <c r="DD19" s="322">
        <f t="shared" si="23"/>
        <v>0</v>
      </c>
      <c r="DE19" s="322">
        <f t="shared" si="24"/>
        <v>6595.2</v>
      </c>
      <c r="DF19" s="322">
        <f t="shared" si="25"/>
        <v>6401.1</v>
      </c>
      <c r="DG19" s="322">
        <f t="shared" si="26"/>
        <v>4070.9</v>
      </c>
      <c r="DH19" s="322">
        <f t="shared" si="129"/>
        <v>2330.1999999999998</v>
      </c>
      <c r="DI19" s="322">
        <f t="shared" si="27"/>
        <v>194.1</v>
      </c>
      <c r="DJ19" s="322">
        <f t="shared" si="28"/>
        <v>0</v>
      </c>
      <c r="DK19" s="322">
        <f t="shared" si="29"/>
        <v>0</v>
      </c>
      <c r="DL19" s="322">
        <f t="shared" si="30"/>
        <v>0</v>
      </c>
      <c r="DM19" s="322">
        <f t="shared" si="130"/>
        <v>0</v>
      </c>
      <c r="DN19" s="322">
        <f t="shared" si="31"/>
        <v>0</v>
      </c>
      <c r="DO19" s="322">
        <f t="shared" si="131"/>
        <v>0</v>
      </c>
      <c r="DP19" s="322">
        <f t="shared" si="132"/>
        <v>0</v>
      </c>
      <c r="DQ19" s="322">
        <f t="shared" si="133"/>
        <v>0</v>
      </c>
      <c r="DR19" s="322">
        <f t="shared" si="134"/>
        <v>0</v>
      </c>
      <c r="DS19" s="322">
        <f t="shared" si="32"/>
        <v>0</v>
      </c>
      <c r="DT19" s="323">
        <f t="shared" si="135"/>
        <v>0</v>
      </c>
      <c r="DU19" s="324">
        <f t="shared" si="136"/>
        <v>0</v>
      </c>
      <c r="DV19" s="322">
        <f t="shared" si="33"/>
        <v>0</v>
      </c>
      <c r="DW19" s="322">
        <f t="shared" si="137"/>
        <v>0</v>
      </c>
      <c r="DX19" s="324">
        <f t="shared" si="138"/>
        <v>0</v>
      </c>
      <c r="DY19" s="324">
        <f t="shared" si="139"/>
        <v>0</v>
      </c>
      <c r="DZ19" s="324">
        <f t="shared" si="140"/>
        <v>0</v>
      </c>
      <c r="EA19" s="322">
        <f t="shared" si="34"/>
        <v>0</v>
      </c>
      <c r="EB19" s="322">
        <f t="shared" si="141"/>
        <v>0</v>
      </c>
      <c r="EC19" s="324">
        <f t="shared" si="142"/>
        <v>0</v>
      </c>
      <c r="ED19" s="324">
        <f t="shared" si="143"/>
        <v>0</v>
      </c>
      <c r="EE19" s="324">
        <f t="shared" si="144"/>
        <v>0</v>
      </c>
      <c r="EF19" s="322">
        <f t="shared" si="35"/>
        <v>0</v>
      </c>
      <c r="EG19" s="322">
        <f t="shared" si="145"/>
        <v>0</v>
      </c>
      <c r="EH19" s="324">
        <f t="shared" si="146"/>
        <v>0</v>
      </c>
      <c r="EI19" s="324">
        <f t="shared" si="147"/>
        <v>0</v>
      </c>
      <c r="EJ19" s="324">
        <f t="shared" si="148"/>
        <v>0</v>
      </c>
      <c r="EK19" s="322">
        <f t="shared" si="36"/>
        <v>0</v>
      </c>
      <c r="EL19" s="322">
        <f t="shared" si="149"/>
        <v>0</v>
      </c>
      <c r="EM19" s="324">
        <f t="shared" si="150"/>
        <v>0</v>
      </c>
      <c r="EN19" s="324">
        <f t="shared" si="151"/>
        <v>0</v>
      </c>
      <c r="EO19" s="324">
        <f t="shared" si="152"/>
        <v>0</v>
      </c>
      <c r="EP19" s="322">
        <f t="shared" si="37"/>
        <v>0</v>
      </c>
      <c r="EQ19" s="322">
        <f t="shared" si="153"/>
        <v>0</v>
      </c>
      <c r="ER19" s="324">
        <f t="shared" si="154"/>
        <v>0</v>
      </c>
      <c r="ES19" s="324">
        <f t="shared" si="155"/>
        <v>0</v>
      </c>
      <c r="ET19" s="324">
        <f t="shared" si="156"/>
        <v>0</v>
      </c>
      <c r="EU19" s="322">
        <f t="shared" si="38"/>
        <v>0</v>
      </c>
      <c r="EV19" s="322">
        <f t="shared" si="157"/>
        <v>0</v>
      </c>
      <c r="EW19" s="324">
        <f t="shared" si="158"/>
        <v>0</v>
      </c>
      <c r="EX19" s="324">
        <f t="shared" si="159"/>
        <v>0</v>
      </c>
      <c r="EY19" s="324">
        <f t="shared" si="160"/>
        <v>0</v>
      </c>
      <c r="EZ19" s="322">
        <f t="shared" si="39"/>
        <v>0</v>
      </c>
      <c r="FA19" s="322">
        <f t="shared" si="161"/>
        <v>0</v>
      </c>
      <c r="FB19" s="324">
        <f t="shared" si="162"/>
        <v>0</v>
      </c>
      <c r="FC19" s="324">
        <f t="shared" si="163"/>
        <v>0</v>
      </c>
      <c r="FD19" s="324">
        <f t="shared" si="164"/>
        <v>0</v>
      </c>
      <c r="FE19" s="322">
        <f t="shared" si="40"/>
        <v>0</v>
      </c>
      <c r="FF19" s="322">
        <f t="shared" si="165"/>
        <v>0</v>
      </c>
      <c r="FG19" s="325">
        <f t="shared" si="166"/>
        <v>0</v>
      </c>
      <c r="FH19" s="712">
        <f t="shared" si="41"/>
        <v>0</v>
      </c>
      <c r="FI19" s="322">
        <f t="shared" si="42"/>
        <v>0</v>
      </c>
      <c r="FJ19" s="322">
        <f t="shared" si="43"/>
        <v>0</v>
      </c>
      <c r="FK19" s="322">
        <f t="shared" si="167"/>
        <v>0</v>
      </c>
      <c r="FL19" s="322">
        <f t="shared" si="44"/>
        <v>0</v>
      </c>
      <c r="FM19" s="322">
        <f t="shared" si="45"/>
        <v>0</v>
      </c>
      <c r="FN19" s="322">
        <f t="shared" si="46"/>
        <v>0</v>
      </c>
      <c r="FO19" s="322">
        <f t="shared" si="47"/>
        <v>0</v>
      </c>
      <c r="FP19" s="322">
        <f t="shared" si="168"/>
        <v>0</v>
      </c>
      <c r="FQ19" s="322">
        <f t="shared" si="48"/>
        <v>0</v>
      </c>
      <c r="FR19" s="322">
        <f t="shared" si="49"/>
        <v>0</v>
      </c>
      <c r="FS19" s="322">
        <f t="shared" si="50"/>
        <v>0</v>
      </c>
      <c r="FT19" s="322">
        <f t="shared" si="51"/>
        <v>0</v>
      </c>
      <c r="FU19" s="322">
        <f t="shared" si="169"/>
        <v>0</v>
      </c>
      <c r="FV19" s="322">
        <f t="shared" si="52"/>
        <v>0</v>
      </c>
      <c r="FW19" s="322">
        <f t="shared" si="53"/>
        <v>0</v>
      </c>
      <c r="FX19" s="322">
        <f t="shared" si="54"/>
        <v>0</v>
      </c>
      <c r="FY19" s="322">
        <f t="shared" si="55"/>
        <v>0</v>
      </c>
      <c r="FZ19" s="322">
        <f t="shared" si="170"/>
        <v>0</v>
      </c>
      <c r="GA19" s="322">
        <f t="shared" si="56"/>
        <v>0</v>
      </c>
      <c r="GB19" s="322">
        <f t="shared" si="57"/>
        <v>0</v>
      </c>
      <c r="GC19" s="322">
        <f t="shared" si="58"/>
        <v>0</v>
      </c>
      <c r="GD19" s="322">
        <f t="shared" si="59"/>
        <v>0</v>
      </c>
      <c r="GE19" s="322">
        <f t="shared" si="171"/>
        <v>0</v>
      </c>
      <c r="GF19" s="322">
        <f t="shared" si="60"/>
        <v>0</v>
      </c>
      <c r="GG19" s="322">
        <f t="shared" si="61"/>
        <v>0</v>
      </c>
      <c r="GH19" s="322">
        <f t="shared" si="62"/>
        <v>0</v>
      </c>
      <c r="GI19" s="322">
        <f t="shared" si="63"/>
        <v>0</v>
      </c>
      <c r="GJ19" s="322">
        <f t="shared" si="172"/>
        <v>0</v>
      </c>
      <c r="GK19" s="322">
        <f t="shared" si="64"/>
        <v>0</v>
      </c>
      <c r="GL19" s="322">
        <f t="shared" si="65"/>
        <v>0</v>
      </c>
      <c r="GM19" s="322">
        <f t="shared" si="66"/>
        <v>0</v>
      </c>
      <c r="GN19" s="322">
        <f t="shared" si="67"/>
        <v>0</v>
      </c>
      <c r="GO19" s="322">
        <f t="shared" si="173"/>
        <v>0</v>
      </c>
      <c r="GP19" s="322">
        <f t="shared" si="68"/>
        <v>0</v>
      </c>
      <c r="GQ19" s="322">
        <f t="shared" si="69"/>
        <v>0</v>
      </c>
      <c r="GR19" s="322">
        <f t="shared" si="70"/>
        <v>0</v>
      </c>
      <c r="GS19" s="322">
        <f t="shared" si="71"/>
        <v>0</v>
      </c>
      <c r="GT19" s="322">
        <f t="shared" si="174"/>
        <v>0</v>
      </c>
      <c r="GU19" s="322">
        <f t="shared" si="72"/>
        <v>0</v>
      </c>
      <c r="GV19" s="326">
        <f t="shared" si="91"/>
        <v>6595.2</v>
      </c>
      <c r="GW19" s="322">
        <f t="shared" si="81"/>
        <v>6401.1</v>
      </c>
      <c r="GX19" s="322">
        <f t="shared" si="73"/>
        <v>4070.9</v>
      </c>
      <c r="GY19" s="322">
        <f t="shared" si="73"/>
        <v>2330.1999999999998</v>
      </c>
      <c r="GZ19" s="322">
        <f t="shared" si="73"/>
        <v>194.1</v>
      </c>
      <c r="HA19" s="328">
        <f t="shared" si="175"/>
        <v>53</v>
      </c>
      <c r="HB19" s="328">
        <v>53</v>
      </c>
      <c r="HC19" s="322">
        <f t="shared" si="75"/>
        <v>6465.5</v>
      </c>
      <c r="HD19" s="322">
        <f t="shared" si="74"/>
        <v>6275.3</v>
      </c>
      <c r="HE19" s="322">
        <f t="shared" si="74"/>
        <v>3990.9</v>
      </c>
      <c r="HF19" s="322">
        <f t="shared" si="74"/>
        <v>2284.4</v>
      </c>
      <c r="HG19" s="322">
        <f t="shared" si="74"/>
        <v>190.3</v>
      </c>
      <c r="HH19" s="329">
        <v>11.25</v>
      </c>
      <c r="HI19" s="327">
        <f t="shared" si="76"/>
        <v>128.4</v>
      </c>
      <c r="HJ19" s="327">
        <f t="shared" si="77"/>
        <v>6593.9</v>
      </c>
      <c r="HK19" s="330">
        <f t="shared" si="78"/>
        <v>4119.3</v>
      </c>
      <c r="HL19" s="319">
        <v>6103000</v>
      </c>
      <c r="HM19" s="319"/>
      <c r="HN19" s="327">
        <v>6922.9</v>
      </c>
      <c r="HO19" s="327">
        <v>7324.5</v>
      </c>
    </row>
    <row r="20" spans="1:310" s="334" customFormat="1" ht="18.75" customHeight="1">
      <c r="A20" s="315" t="s">
        <v>707</v>
      </c>
      <c r="B20" s="316">
        <v>0</v>
      </c>
      <c r="C20" s="316">
        <v>0</v>
      </c>
      <c r="D20" s="317">
        <v>37</v>
      </c>
      <c r="E20" s="318">
        <v>0</v>
      </c>
      <c r="F20" s="317"/>
      <c r="G20" s="316">
        <v>0</v>
      </c>
      <c r="H20" s="317">
        <v>202</v>
      </c>
      <c r="I20" s="318">
        <v>0</v>
      </c>
      <c r="J20" s="317"/>
      <c r="K20" s="317"/>
      <c r="L20" s="317"/>
      <c r="M20" s="316">
        <v>0</v>
      </c>
      <c r="N20" s="318">
        <v>0</v>
      </c>
      <c r="O20" s="317"/>
      <c r="P20" s="318">
        <v>0</v>
      </c>
      <c r="Q20" s="317"/>
      <c r="R20" s="317"/>
      <c r="S20" s="317"/>
      <c r="T20" s="319">
        <v>0</v>
      </c>
      <c r="U20" s="319">
        <v>0</v>
      </c>
      <c r="V20" s="319">
        <v>0</v>
      </c>
      <c r="W20" s="318">
        <v>0</v>
      </c>
      <c r="X20" s="318">
        <v>0</v>
      </c>
      <c r="Y20" s="318">
        <v>0</v>
      </c>
      <c r="Z20" s="318">
        <v>0</v>
      </c>
      <c r="AA20" s="318">
        <v>0</v>
      </c>
      <c r="AB20" s="318">
        <v>0</v>
      </c>
      <c r="AC20" s="318">
        <v>0</v>
      </c>
      <c r="AD20" s="320">
        <v>0</v>
      </c>
      <c r="AE20" s="320">
        <v>0</v>
      </c>
      <c r="AF20" s="320">
        <v>0</v>
      </c>
      <c r="AG20" s="320">
        <v>0</v>
      </c>
      <c r="AH20" s="317"/>
      <c r="AI20" s="320">
        <v>0</v>
      </c>
      <c r="AJ20" s="710">
        <f t="shared" si="79"/>
        <v>37</v>
      </c>
      <c r="AK20" s="710">
        <f t="shared" si="80"/>
        <v>202</v>
      </c>
      <c r="AL20" s="321">
        <f t="shared" si="0"/>
        <v>0</v>
      </c>
      <c r="AM20" s="322">
        <f t="shared" si="92"/>
        <v>0</v>
      </c>
      <c r="AN20" s="322">
        <f t="shared" si="1"/>
        <v>0</v>
      </c>
      <c r="AO20" s="322">
        <f t="shared" si="93"/>
        <v>0</v>
      </c>
      <c r="AP20" s="322">
        <f t="shared" si="94"/>
        <v>0</v>
      </c>
      <c r="AQ20" s="322">
        <f t="shared" si="2"/>
        <v>0</v>
      </c>
      <c r="AR20" s="322">
        <f t="shared" si="3"/>
        <v>0</v>
      </c>
      <c r="AS20" s="322">
        <f t="shared" si="4"/>
        <v>0</v>
      </c>
      <c r="AT20" s="322">
        <f t="shared" si="95"/>
        <v>0</v>
      </c>
      <c r="AU20" s="322">
        <f t="shared" si="96"/>
        <v>0</v>
      </c>
      <c r="AV20" s="322">
        <f t="shared" si="97"/>
        <v>2072.4</v>
      </c>
      <c r="AW20" s="322">
        <f t="shared" si="98"/>
        <v>1976.5</v>
      </c>
      <c r="AX20" s="322">
        <f t="shared" si="5"/>
        <v>1257</v>
      </c>
      <c r="AY20" s="322">
        <f t="shared" si="99"/>
        <v>719.5</v>
      </c>
      <c r="AZ20" s="322">
        <f t="shared" si="6"/>
        <v>95.9</v>
      </c>
      <c r="BA20" s="322">
        <f t="shared" si="100"/>
        <v>0</v>
      </c>
      <c r="BB20" s="322">
        <f t="shared" si="101"/>
        <v>0</v>
      </c>
      <c r="BC20" s="322">
        <f t="shared" si="7"/>
        <v>0</v>
      </c>
      <c r="BD20" s="322">
        <f t="shared" si="102"/>
        <v>0</v>
      </c>
      <c r="BE20" s="322">
        <f t="shared" si="8"/>
        <v>0</v>
      </c>
      <c r="BF20" s="322">
        <f t="shared" si="103"/>
        <v>0</v>
      </c>
      <c r="BG20" s="322">
        <f t="shared" si="104"/>
        <v>0</v>
      </c>
      <c r="BH20" s="322">
        <f t="shared" si="9"/>
        <v>0</v>
      </c>
      <c r="BI20" s="322">
        <f t="shared" si="105"/>
        <v>0</v>
      </c>
      <c r="BJ20" s="322">
        <f t="shared" si="106"/>
        <v>0</v>
      </c>
      <c r="BK20" s="322">
        <f t="shared" si="107"/>
        <v>0</v>
      </c>
      <c r="BL20" s="322">
        <f t="shared" si="108"/>
        <v>0</v>
      </c>
      <c r="BM20" s="322">
        <f t="shared" si="10"/>
        <v>0</v>
      </c>
      <c r="BN20" s="322">
        <f t="shared" si="109"/>
        <v>0</v>
      </c>
      <c r="BO20" s="322">
        <f t="shared" si="110"/>
        <v>0</v>
      </c>
      <c r="BP20" s="322">
        <f t="shared" si="111"/>
        <v>9952.2999999999993</v>
      </c>
      <c r="BQ20" s="322">
        <f t="shared" si="112"/>
        <v>9383.2999999999993</v>
      </c>
      <c r="BR20" s="322">
        <f t="shared" si="11"/>
        <v>5967.5</v>
      </c>
      <c r="BS20" s="322">
        <f t="shared" si="113"/>
        <v>3415.8</v>
      </c>
      <c r="BT20" s="322">
        <f t="shared" si="12"/>
        <v>569</v>
      </c>
      <c r="BU20" s="322"/>
      <c r="BV20" s="322">
        <f t="shared" si="82"/>
        <v>0</v>
      </c>
      <c r="BW20" s="322">
        <f t="shared" si="83"/>
        <v>0</v>
      </c>
      <c r="BX20" s="322">
        <f t="shared" si="84"/>
        <v>0</v>
      </c>
      <c r="BY20" s="322">
        <f t="shared" si="85"/>
        <v>0</v>
      </c>
      <c r="BZ20" s="322">
        <f t="shared" si="86"/>
        <v>0</v>
      </c>
      <c r="CA20" s="322">
        <f t="shared" si="87"/>
        <v>0</v>
      </c>
      <c r="CB20" s="322">
        <f t="shared" si="88"/>
        <v>0</v>
      </c>
      <c r="CC20" s="322">
        <f t="shared" si="89"/>
        <v>0</v>
      </c>
      <c r="CD20" s="322">
        <f t="shared" si="90"/>
        <v>0</v>
      </c>
      <c r="CE20" s="711">
        <f t="shared" si="13"/>
        <v>0</v>
      </c>
      <c r="CF20" s="322">
        <f t="shared" si="114"/>
        <v>0</v>
      </c>
      <c r="CG20" s="322">
        <f t="shared" si="115"/>
        <v>0</v>
      </c>
      <c r="CH20" s="322">
        <f t="shared" si="14"/>
        <v>0</v>
      </c>
      <c r="CI20" s="322">
        <f t="shared" si="116"/>
        <v>0</v>
      </c>
      <c r="CJ20" s="711">
        <f t="shared" si="15"/>
        <v>0</v>
      </c>
      <c r="CK20" s="322">
        <f t="shared" si="117"/>
        <v>0</v>
      </c>
      <c r="CL20" s="322">
        <f t="shared" si="118"/>
        <v>0</v>
      </c>
      <c r="CM20" s="322">
        <f t="shared" si="16"/>
        <v>0</v>
      </c>
      <c r="CN20" s="322">
        <f t="shared" si="119"/>
        <v>0</v>
      </c>
      <c r="CO20" s="711">
        <f t="shared" si="17"/>
        <v>0</v>
      </c>
      <c r="CP20" s="322">
        <f t="shared" si="120"/>
        <v>0</v>
      </c>
      <c r="CQ20" s="322">
        <f t="shared" si="121"/>
        <v>0</v>
      </c>
      <c r="CR20" s="322">
        <f t="shared" si="18"/>
        <v>0</v>
      </c>
      <c r="CS20" s="322">
        <f t="shared" si="122"/>
        <v>0</v>
      </c>
      <c r="CT20" s="711">
        <f t="shared" si="19"/>
        <v>0</v>
      </c>
      <c r="CU20" s="322">
        <f t="shared" si="123"/>
        <v>0</v>
      </c>
      <c r="CV20" s="322">
        <f t="shared" si="124"/>
        <v>0</v>
      </c>
      <c r="CW20" s="322">
        <f t="shared" si="20"/>
        <v>0</v>
      </c>
      <c r="CX20" s="322">
        <f t="shared" si="125"/>
        <v>0</v>
      </c>
      <c r="CY20" s="322">
        <f t="shared" si="21"/>
        <v>0</v>
      </c>
      <c r="CZ20" s="322">
        <f t="shared" si="126"/>
        <v>0</v>
      </c>
      <c r="DA20" s="322">
        <f t="shared" si="127"/>
        <v>0</v>
      </c>
      <c r="DB20" s="322">
        <f t="shared" si="22"/>
        <v>0</v>
      </c>
      <c r="DC20" s="322">
        <f t="shared" si="128"/>
        <v>0</v>
      </c>
      <c r="DD20" s="322">
        <f t="shared" si="23"/>
        <v>0</v>
      </c>
      <c r="DE20" s="322">
        <f t="shared" si="24"/>
        <v>0</v>
      </c>
      <c r="DF20" s="322">
        <f t="shared" si="25"/>
        <v>0</v>
      </c>
      <c r="DG20" s="322">
        <f t="shared" si="26"/>
        <v>0</v>
      </c>
      <c r="DH20" s="322">
        <f t="shared" si="129"/>
        <v>0</v>
      </c>
      <c r="DI20" s="322">
        <f t="shared" si="27"/>
        <v>0</v>
      </c>
      <c r="DJ20" s="322">
        <f t="shared" si="28"/>
        <v>0</v>
      </c>
      <c r="DK20" s="322">
        <f t="shared" si="29"/>
        <v>0</v>
      </c>
      <c r="DL20" s="322">
        <f t="shared" si="30"/>
        <v>0</v>
      </c>
      <c r="DM20" s="322">
        <f t="shared" si="130"/>
        <v>0</v>
      </c>
      <c r="DN20" s="322">
        <f t="shared" si="31"/>
        <v>0</v>
      </c>
      <c r="DO20" s="322">
        <f t="shared" si="131"/>
        <v>0</v>
      </c>
      <c r="DP20" s="322">
        <f t="shared" si="132"/>
        <v>0</v>
      </c>
      <c r="DQ20" s="322">
        <f t="shared" si="133"/>
        <v>0</v>
      </c>
      <c r="DR20" s="322">
        <f t="shared" si="134"/>
        <v>0</v>
      </c>
      <c r="DS20" s="322">
        <f t="shared" si="32"/>
        <v>0</v>
      </c>
      <c r="DT20" s="323">
        <f t="shared" si="135"/>
        <v>0</v>
      </c>
      <c r="DU20" s="324">
        <f t="shared" si="136"/>
        <v>0</v>
      </c>
      <c r="DV20" s="322">
        <f t="shared" si="33"/>
        <v>0</v>
      </c>
      <c r="DW20" s="322">
        <f t="shared" si="137"/>
        <v>0</v>
      </c>
      <c r="DX20" s="324">
        <f t="shared" si="138"/>
        <v>0</v>
      </c>
      <c r="DY20" s="324">
        <f t="shared" si="139"/>
        <v>0</v>
      </c>
      <c r="DZ20" s="324">
        <f t="shared" si="140"/>
        <v>0</v>
      </c>
      <c r="EA20" s="322">
        <f t="shared" si="34"/>
        <v>0</v>
      </c>
      <c r="EB20" s="322">
        <f t="shared" si="141"/>
        <v>0</v>
      </c>
      <c r="EC20" s="324">
        <f t="shared" si="142"/>
        <v>0</v>
      </c>
      <c r="ED20" s="324">
        <f t="shared" si="143"/>
        <v>0</v>
      </c>
      <c r="EE20" s="324">
        <f t="shared" si="144"/>
        <v>0</v>
      </c>
      <c r="EF20" s="322">
        <f t="shared" si="35"/>
        <v>0</v>
      </c>
      <c r="EG20" s="322">
        <f t="shared" si="145"/>
        <v>0</v>
      </c>
      <c r="EH20" s="324">
        <f t="shared" si="146"/>
        <v>0</v>
      </c>
      <c r="EI20" s="324">
        <f t="shared" si="147"/>
        <v>0</v>
      </c>
      <c r="EJ20" s="324">
        <f t="shared" si="148"/>
        <v>0</v>
      </c>
      <c r="EK20" s="322">
        <f t="shared" si="36"/>
        <v>0</v>
      </c>
      <c r="EL20" s="322">
        <f t="shared" si="149"/>
        <v>0</v>
      </c>
      <c r="EM20" s="324">
        <f t="shared" si="150"/>
        <v>0</v>
      </c>
      <c r="EN20" s="324">
        <f t="shared" si="151"/>
        <v>0</v>
      </c>
      <c r="EO20" s="324">
        <f t="shared" si="152"/>
        <v>0</v>
      </c>
      <c r="EP20" s="322">
        <f t="shared" si="37"/>
        <v>0</v>
      </c>
      <c r="EQ20" s="322">
        <f t="shared" si="153"/>
        <v>0</v>
      </c>
      <c r="ER20" s="324">
        <f t="shared" si="154"/>
        <v>0</v>
      </c>
      <c r="ES20" s="324">
        <f t="shared" si="155"/>
        <v>0</v>
      </c>
      <c r="ET20" s="324">
        <f t="shared" si="156"/>
        <v>0</v>
      </c>
      <c r="EU20" s="322">
        <f t="shared" si="38"/>
        <v>0</v>
      </c>
      <c r="EV20" s="322">
        <f t="shared" si="157"/>
        <v>0</v>
      </c>
      <c r="EW20" s="324">
        <f t="shared" si="158"/>
        <v>0</v>
      </c>
      <c r="EX20" s="324">
        <f t="shared" si="159"/>
        <v>0</v>
      </c>
      <c r="EY20" s="324">
        <f t="shared" si="160"/>
        <v>0</v>
      </c>
      <c r="EZ20" s="322">
        <f t="shared" si="39"/>
        <v>0</v>
      </c>
      <c r="FA20" s="322">
        <f t="shared" si="161"/>
        <v>0</v>
      </c>
      <c r="FB20" s="324">
        <f t="shared" si="162"/>
        <v>0</v>
      </c>
      <c r="FC20" s="324">
        <f t="shared" si="163"/>
        <v>0</v>
      </c>
      <c r="FD20" s="324">
        <f t="shared" si="164"/>
        <v>0</v>
      </c>
      <c r="FE20" s="322">
        <f t="shared" si="40"/>
        <v>0</v>
      </c>
      <c r="FF20" s="322">
        <f t="shared" si="165"/>
        <v>0</v>
      </c>
      <c r="FG20" s="325">
        <f t="shared" si="166"/>
        <v>0</v>
      </c>
      <c r="FH20" s="712">
        <f t="shared" si="41"/>
        <v>0</v>
      </c>
      <c r="FI20" s="322">
        <f t="shared" si="42"/>
        <v>0</v>
      </c>
      <c r="FJ20" s="322">
        <f t="shared" si="43"/>
        <v>0</v>
      </c>
      <c r="FK20" s="322">
        <f t="shared" si="167"/>
        <v>0</v>
      </c>
      <c r="FL20" s="322">
        <f t="shared" si="44"/>
        <v>0</v>
      </c>
      <c r="FM20" s="322">
        <f t="shared" si="45"/>
        <v>0</v>
      </c>
      <c r="FN20" s="322">
        <f t="shared" si="46"/>
        <v>0</v>
      </c>
      <c r="FO20" s="322">
        <f t="shared" si="47"/>
        <v>0</v>
      </c>
      <c r="FP20" s="322">
        <f t="shared" si="168"/>
        <v>0</v>
      </c>
      <c r="FQ20" s="322">
        <f t="shared" si="48"/>
        <v>0</v>
      </c>
      <c r="FR20" s="322">
        <f t="shared" si="49"/>
        <v>0</v>
      </c>
      <c r="FS20" s="322">
        <f t="shared" si="50"/>
        <v>0</v>
      </c>
      <c r="FT20" s="322">
        <f t="shared" si="51"/>
        <v>0</v>
      </c>
      <c r="FU20" s="322">
        <f t="shared" si="169"/>
        <v>0</v>
      </c>
      <c r="FV20" s="322">
        <f t="shared" si="52"/>
        <v>0</v>
      </c>
      <c r="FW20" s="322">
        <f t="shared" si="53"/>
        <v>0</v>
      </c>
      <c r="FX20" s="322">
        <f t="shared" si="54"/>
        <v>0</v>
      </c>
      <c r="FY20" s="322">
        <f t="shared" si="55"/>
        <v>0</v>
      </c>
      <c r="FZ20" s="322">
        <f t="shared" si="170"/>
        <v>0</v>
      </c>
      <c r="GA20" s="322">
        <f t="shared" si="56"/>
        <v>0</v>
      </c>
      <c r="GB20" s="322">
        <f t="shared" si="57"/>
        <v>0</v>
      </c>
      <c r="GC20" s="322">
        <f t="shared" si="58"/>
        <v>0</v>
      </c>
      <c r="GD20" s="322">
        <f t="shared" si="59"/>
        <v>0</v>
      </c>
      <c r="GE20" s="322">
        <f t="shared" si="171"/>
        <v>0</v>
      </c>
      <c r="GF20" s="322">
        <f t="shared" si="60"/>
        <v>0</v>
      </c>
      <c r="GG20" s="322">
        <f t="shared" si="61"/>
        <v>0</v>
      </c>
      <c r="GH20" s="322">
        <f t="shared" si="62"/>
        <v>0</v>
      </c>
      <c r="GI20" s="322">
        <f t="shared" si="63"/>
        <v>0</v>
      </c>
      <c r="GJ20" s="322">
        <f t="shared" si="172"/>
        <v>0</v>
      </c>
      <c r="GK20" s="322">
        <f t="shared" si="64"/>
        <v>0</v>
      </c>
      <c r="GL20" s="322">
        <f t="shared" si="65"/>
        <v>0</v>
      </c>
      <c r="GM20" s="322">
        <f t="shared" si="66"/>
        <v>0</v>
      </c>
      <c r="GN20" s="322">
        <f t="shared" si="67"/>
        <v>0</v>
      </c>
      <c r="GO20" s="322">
        <f t="shared" si="173"/>
        <v>0</v>
      </c>
      <c r="GP20" s="322">
        <f t="shared" si="68"/>
        <v>0</v>
      </c>
      <c r="GQ20" s="322">
        <f t="shared" si="69"/>
        <v>0</v>
      </c>
      <c r="GR20" s="322">
        <f t="shared" si="70"/>
        <v>0</v>
      </c>
      <c r="GS20" s="322">
        <f t="shared" si="71"/>
        <v>0</v>
      </c>
      <c r="GT20" s="322">
        <f t="shared" si="174"/>
        <v>0</v>
      </c>
      <c r="GU20" s="322">
        <f t="shared" si="72"/>
        <v>0</v>
      </c>
      <c r="GV20" s="326">
        <f t="shared" si="91"/>
        <v>12024.7</v>
      </c>
      <c r="GW20" s="322">
        <f t="shared" si="81"/>
        <v>11359.8</v>
      </c>
      <c r="GX20" s="322">
        <f t="shared" si="73"/>
        <v>7224.5</v>
      </c>
      <c r="GY20" s="322">
        <f t="shared" si="73"/>
        <v>4135.3</v>
      </c>
      <c r="GZ20" s="322">
        <f t="shared" si="73"/>
        <v>664.9</v>
      </c>
      <c r="HA20" s="328">
        <f t="shared" si="175"/>
        <v>239</v>
      </c>
      <c r="HB20" s="328">
        <v>239</v>
      </c>
      <c r="HC20" s="322">
        <f t="shared" si="75"/>
        <v>11788.3</v>
      </c>
      <c r="HD20" s="322">
        <f t="shared" si="74"/>
        <v>11136.5</v>
      </c>
      <c r="HE20" s="322">
        <f t="shared" si="74"/>
        <v>7082.5</v>
      </c>
      <c r="HF20" s="322">
        <f t="shared" si="74"/>
        <v>4054</v>
      </c>
      <c r="HG20" s="322">
        <f t="shared" si="74"/>
        <v>651.79999999999995</v>
      </c>
      <c r="HH20" s="329">
        <v>24.5</v>
      </c>
      <c r="HI20" s="327">
        <f t="shared" si="76"/>
        <v>279.7</v>
      </c>
      <c r="HJ20" s="327">
        <f t="shared" si="77"/>
        <v>12068</v>
      </c>
      <c r="HK20" s="330">
        <f t="shared" si="78"/>
        <v>7362.2</v>
      </c>
      <c r="HL20" s="319">
        <v>12129300</v>
      </c>
      <c r="HM20" s="319"/>
      <c r="HN20" s="327">
        <v>12759.4</v>
      </c>
      <c r="HO20" s="327">
        <v>13594.9</v>
      </c>
      <c r="HP20" s="275"/>
      <c r="HQ20" s="275"/>
      <c r="HR20" s="275"/>
      <c r="HS20" s="275"/>
      <c r="HT20" s="275"/>
      <c r="HU20" s="275"/>
      <c r="HV20" s="275"/>
      <c r="HW20" s="275"/>
      <c r="HX20" s="275"/>
      <c r="HY20" s="275"/>
      <c r="HZ20" s="275"/>
      <c r="IA20" s="275"/>
      <c r="IB20" s="275"/>
      <c r="IC20" s="275"/>
      <c r="ID20" s="275"/>
      <c r="IE20" s="275"/>
      <c r="IF20" s="275"/>
      <c r="IG20" s="275"/>
      <c r="IH20" s="275"/>
      <c r="II20" s="275"/>
      <c r="IJ20" s="275"/>
      <c r="IK20" s="275"/>
      <c r="IL20" s="275"/>
      <c r="IM20" s="275"/>
      <c r="IN20" s="275"/>
      <c r="IO20" s="275"/>
      <c r="IP20" s="275"/>
      <c r="IQ20" s="275"/>
      <c r="IR20" s="275"/>
      <c r="IS20" s="275"/>
      <c r="IT20" s="275"/>
      <c r="IU20" s="275"/>
      <c r="IV20" s="275"/>
      <c r="IW20" s="275"/>
      <c r="IX20" s="275"/>
      <c r="IY20" s="275"/>
      <c r="IZ20" s="275"/>
      <c r="JA20" s="275"/>
      <c r="JB20" s="275"/>
      <c r="JC20" s="275"/>
      <c r="JD20" s="275"/>
      <c r="JE20" s="275"/>
      <c r="JF20" s="275"/>
      <c r="JG20" s="275"/>
      <c r="JH20" s="275"/>
      <c r="JI20" s="275"/>
      <c r="JJ20" s="275"/>
      <c r="JK20" s="275"/>
      <c r="JL20" s="275"/>
      <c r="JM20" s="275"/>
      <c r="JN20" s="275"/>
      <c r="JO20" s="275"/>
      <c r="JP20" s="275"/>
      <c r="JQ20" s="275"/>
      <c r="JR20" s="275"/>
      <c r="JS20" s="275"/>
      <c r="JT20" s="275"/>
      <c r="JU20" s="275"/>
      <c r="JV20" s="275"/>
      <c r="JW20" s="275"/>
      <c r="JX20" s="275"/>
      <c r="JY20" s="275"/>
      <c r="JZ20" s="275"/>
      <c r="KA20" s="275"/>
      <c r="KB20" s="275"/>
      <c r="KC20" s="275"/>
      <c r="KD20" s="275"/>
      <c r="KE20" s="275"/>
      <c r="KF20" s="275"/>
      <c r="KG20" s="275"/>
      <c r="KH20" s="275"/>
      <c r="KI20" s="275"/>
      <c r="KJ20" s="275"/>
      <c r="KK20" s="275"/>
      <c r="KL20" s="275"/>
      <c r="KM20" s="275"/>
      <c r="KN20" s="275"/>
      <c r="KO20" s="275"/>
      <c r="KP20" s="275"/>
      <c r="KQ20" s="275"/>
      <c r="KR20" s="275"/>
      <c r="KS20" s="275"/>
      <c r="KT20" s="275"/>
      <c r="KU20" s="275"/>
      <c r="KV20" s="275"/>
      <c r="KW20" s="275"/>
      <c r="KX20" s="275"/>
    </row>
    <row r="21" spans="1:310">
      <c r="A21" s="315" t="s">
        <v>708</v>
      </c>
      <c r="B21" s="316">
        <v>0</v>
      </c>
      <c r="C21" s="316">
        <v>0</v>
      </c>
      <c r="D21" s="317">
        <v>44</v>
      </c>
      <c r="E21" s="318">
        <v>0</v>
      </c>
      <c r="F21" s="317"/>
      <c r="G21" s="316">
        <v>0</v>
      </c>
      <c r="H21" s="317">
        <v>274</v>
      </c>
      <c r="I21" s="318">
        <v>0</v>
      </c>
      <c r="J21" s="317"/>
      <c r="K21" s="317"/>
      <c r="L21" s="317"/>
      <c r="M21" s="316">
        <v>0</v>
      </c>
      <c r="N21" s="318">
        <v>0</v>
      </c>
      <c r="O21" s="317"/>
      <c r="P21" s="318">
        <v>0</v>
      </c>
      <c r="Q21" s="317"/>
      <c r="R21" s="317"/>
      <c r="S21" s="317"/>
      <c r="T21" s="319">
        <v>0</v>
      </c>
      <c r="U21" s="319">
        <v>0</v>
      </c>
      <c r="V21" s="319">
        <v>0</v>
      </c>
      <c r="W21" s="318">
        <v>0</v>
      </c>
      <c r="X21" s="318">
        <v>0</v>
      </c>
      <c r="Y21" s="318">
        <v>0</v>
      </c>
      <c r="Z21" s="318">
        <v>0</v>
      </c>
      <c r="AA21" s="318">
        <v>0</v>
      </c>
      <c r="AB21" s="318">
        <v>0</v>
      </c>
      <c r="AC21" s="318">
        <v>0</v>
      </c>
      <c r="AD21" s="320">
        <v>0</v>
      </c>
      <c r="AE21" s="320">
        <v>0</v>
      </c>
      <c r="AF21" s="320">
        <v>0</v>
      </c>
      <c r="AG21" s="320">
        <v>0</v>
      </c>
      <c r="AH21" s="317"/>
      <c r="AI21" s="320">
        <v>0</v>
      </c>
      <c r="AJ21" s="710">
        <f t="shared" si="79"/>
        <v>44</v>
      </c>
      <c r="AK21" s="710">
        <f t="shared" si="80"/>
        <v>274</v>
      </c>
      <c r="AL21" s="321">
        <f t="shared" si="0"/>
        <v>0</v>
      </c>
      <c r="AM21" s="322">
        <f t="shared" si="92"/>
        <v>0</v>
      </c>
      <c r="AN21" s="322">
        <f t="shared" si="1"/>
        <v>0</v>
      </c>
      <c r="AO21" s="322">
        <f t="shared" si="93"/>
        <v>0</v>
      </c>
      <c r="AP21" s="322">
        <f t="shared" si="94"/>
        <v>0</v>
      </c>
      <c r="AQ21" s="322">
        <f t="shared" si="2"/>
        <v>0</v>
      </c>
      <c r="AR21" s="322">
        <f t="shared" si="3"/>
        <v>0</v>
      </c>
      <c r="AS21" s="322">
        <f t="shared" si="4"/>
        <v>0</v>
      </c>
      <c r="AT21" s="322">
        <f t="shared" si="95"/>
        <v>0</v>
      </c>
      <c r="AU21" s="322">
        <f t="shared" si="96"/>
        <v>0</v>
      </c>
      <c r="AV21" s="322">
        <f t="shared" si="97"/>
        <v>2464.5</v>
      </c>
      <c r="AW21" s="322">
        <f t="shared" si="98"/>
        <v>2350.5</v>
      </c>
      <c r="AX21" s="322">
        <f t="shared" si="5"/>
        <v>1494.9</v>
      </c>
      <c r="AY21" s="322">
        <f t="shared" si="99"/>
        <v>855.6</v>
      </c>
      <c r="AZ21" s="322">
        <f t="shared" si="6"/>
        <v>114</v>
      </c>
      <c r="BA21" s="322">
        <f t="shared" si="100"/>
        <v>0</v>
      </c>
      <c r="BB21" s="322">
        <f t="shared" si="101"/>
        <v>0</v>
      </c>
      <c r="BC21" s="322">
        <f t="shared" si="7"/>
        <v>0</v>
      </c>
      <c r="BD21" s="322">
        <f t="shared" si="102"/>
        <v>0</v>
      </c>
      <c r="BE21" s="322">
        <f t="shared" si="8"/>
        <v>0</v>
      </c>
      <c r="BF21" s="322">
        <f t="shared" si="103"/>
        <v>0</v>
      </c>
      <c r="BG21" s="322">
        <f t="shared" si="104"/>
        <v>0</v>
      </c>
      <c r="BH21" s="322">
        <f t="shared" si="9"/>
        <v>0</v>
      </c>
      <c r="BI21" s="322">
        <f t="shared" si="105"/>
        <v>0</v>
      </c>
      <c r="BJ21" s="322">
        <f t="shared" si="106"/>
        <v>0</v>
      </c>
      <c r="BK21" s="322">
        <f t="shared" si="107"/>
        <v>0</v>
      </c>
      <c r="BL21" s="322">
        <f t="shared" si="108"/>
        <v>0</v>
      </c>
      <c r="BM21" s="322">
        <f t="shared" si="10"/>
        <v>0</v>
      </c>
      <c r="BN21" s="322">
        <f t="shared" si="109"/>
        <v>0</v>
      </c>
      <c r="BO21" s="322">
        <f t="shared" si="110"/>
        <v>0</v>
      </c>
      <c r="BP21" s="322">
        <f t="shared" si="111"/>
        <v>13499.7</v>
      </c>
      <c r="BQ21" s="322">
        <f t="shared" si="112"/>
        <v>12727.8</v>
      </c>
      <c r="BR21" s="322">
        <f t="shared" si="11"/>
        <v>8094.5</v>
      </c>
      <c r="BS21" s="322">
        <f t="shared" si="113"/>
        <v>4633.3</v>
      </c>
      <c r="BT21" s="322">
        <f t="shared" si="12"/>
        <v>771.9</v>
      </c>
      <c r="BU21" s="322"/>
      <c r="BV21" s="322">
        <f t="shared" si="82"/>
        <v>0</v>
      </c>
      <c r="BW21" s="322">
        <f t="shared" si="83"/>
        <v>0</v>
      </c>
      <c r="BX21" s="322">
        <f t="shared" si="84"/>
        <v>0</v>
      </c>
      <c r="BY21" s="322">
        <f t="shared" si="85"/>
        <v>0</v>
      </c>
      <c r="BZ21" s="322">
        <f t="shared" si="86"/>
        <v>0</v>
      </c>
      <c r="CA21" s="322">
        <f t="shared" si="87"/>
        <v>0</v>
      </c>
      <c r="CB21" s="322">
        <f t="shared" si="88"/>
        <v>0</v>
      </c>
      <c r="CC21" s="322">
        <f t="shared" si="89"/>
        <v>0</v>
      </c>
      <c r="CD21" s="322">
        <f t="shared" si="90"/>
        <v>0</v>
      </c>
      <c r="CE21" s="711">
        <f t="shared" si="13"/>
        <v>0</v>
      </c>
      <c r="CF21" s="322">
        <f t="shared" si="114"/>
        <v>0</v>
      </c>
      <c r="CG21" s="322">
        <f t="shared" si="115"/>
        <v>0</v>
      </c>
      <c r="CH21" s="322">
        <f t="shared" si="14"/>
        <v>0</v>
      </c>
      <c r="CI21" s="322">
        <f t="shared" si="116"/>
        <v>0</v>
      </c>
      <c r="CJ21" s="711">
        <f t="shared" si="15"/>
        <v>0</v>
      </c>
      <c r="CK21" s="322">
        <f t="shared" si="117"/>
        <v>0</v>
      </c>
      <c r="CL21" s="322">
        <f t="shared" si="118"/>
        <v>0</v>
      </c>
      <c r="CM21" s="322">
        <f t="shared" si="16"/>
        <v>0</v>
      </c>
      <c r="CN21" s="322">
        <f t="shared" si="119"/>
        <v>0</v>
      </c>
      <c r="CO21" s="711">
        <f t="shared" si="17"/>
        <v>0</v>
      </c>
      <c r="CP21" s="322">
        <f t="shared" si="120"/>
        <v>0</v>
      </c>
      <c r="CQ21" s="322">
        <f t="shared" si="121"/>
        <v>0</v>
      </c>
      <c r="CR21" s="322">
        <f t="shared" si="18"/>
        <v>0</v>
      </c>
      <c r="CS21" s="322">
        <f t="shared" si="122"/>
        <v>0</v>
      </c>
      <c r="CT21" s="711">
        <f t="shared" si="19"/>
        <v>0</v>
      </c>
      <c r="CU21" s="322">
        <f t="shared" si="123"/>
        <v>0</v>
      </c>
      <c r="CV21" s="322">
        <f t="shared" si="124"/>
        <v>0</v>
      </c>
      <c r="CW21" s="322">
        <f t="shared" si="20"/>
        <v>0</v>
      </c>
      <c r="CX21" s="322">
        <f t="shared" si="125"/>
        <v>0</v>
      </c>
      <c r="CY21" s="322">
        <f t="shared" si="21"/>
        <v>0</v>
      </c>
      <c r="CZ21" s="322">
        <f t="shared" si="126"/>
        <v>0</v>
      </c>
      <c r="DA21" s="322">
        <f t="shared" si="127"/>
        <v>0</v>
      </c>
      <c r="DB21" s="322">
        <f t="shared" si="22"/>
        <v>0</v>
      </c>
      <c r="DC21" s="322">
        <f t="shared" si="128"/>
        <v>0</v>
      </c>
      <c r="DD21" s="322">
        <f t="shared" si="23"/>
        <v>0</v>
      </c>
      <c r="DE21" s="322">
        <f t="shared" si="24"/>
        <v>0</v>
      </c>
      <c r="DF21" s="322">
        <f t="shared" si="25"/>
        <v>0</v>
      </c>
      <c r="DG21" s="322">
        <f t="shared" si="26"/>
        <v>0</v>
      </c>
      <c r="DH21" s="322">
        <f t="shared" si="129"/>
        <v>0</v>
      </c>
      <c r="DI21" s="322">
        <f t="shared" si="27"/>
        <v>0</v>
      </c>
      <c r="DJ21" s="322">
        <f t="shared" si="28"/>
        <v>0</v>
      </c>
      <c r="DK21" s="322">
        <f t="shared" si="29"/>
        <v>0</v>
      </c>
      <c r="DL21" s="322">
        <f t="shared" si="30"/>
        <v>0</v>
      </c>
      <c r="DM21" s="322">
        <f t="shared" si="130"/>
        <v>0</v>
      </c>
      <c r="DN21" s="322">
        <f t="shared" si="31"/>
        <v>0</v>
      </c>
      <c r="DO21" s="322">
        <f t="shared" si="131"/>
        <v>0</v>
      </c>
      <c r="DP21" s="322">
        <f t="shared" si="132"/>
        <v>0</v>
      </c>
      <c r="DQ21" s="322">
        <f t="shared" si="133"/>
        <v>0</v>
      </c>
      <c r="DR21" s="322">
        <f t="shared" si="134"/>
        <v>0</v>
      </c>
      <c r="DS21" s="322">
        <f t="shared" si="32"/>
        <v>0</v>
      </c>
      <c r="DT21" s="323">
        <f t="shared" si="135"/>
        <v>0</v>
      </c>
      <c r="DU21" s="324">
        <f t="shared" si="136"/>
        <v>0</v>
      </c>
      <c r="DV21" s="322">
        <f t="shared" si="33"/>
        <v>0</v>
      </c>
      <c r="DW21" s="322">
        <f t="shared" si="137"/>
        <v>0</v>
      </c>
      <c r="DX21" s="324">
        <f t="shared" si="138"/>
        <v>0</v>
      </c>
      <c r="DY21" s="324">
        <f t="shared" si="139"/>
        <v>0</v>
      </c>
      <c r="DZ21" s="324">
        <f t="shared" si="140"/>
        <v>0</v>
      </c>
      <c r="EA21" s="322">
        <f t="shared" si="34"/>
        <v>0</v>
      </c>
      <c r="EB21" s="322">
        <f t="shared" si="141"/>
        <v>0</v>
      </c>
      <c r="EC21" s="324">
        <f t="shared" si="142"/>
        <v>0</v>
      </c>
      <c r="ED21" s="324">
        <f t="shared" si="143"/>
        <v>0</v>
      </c>
      <c r="EE21" s="324">
        <f t="shared" si="144"/>
        <v>0</v>
      </c>
      <c r="EF21" s="322">
        <f t="shared" si="35"/>
        <v>0</v>
      </c>
      <c r="EG21" s="322">
        <f t="shared" si="145"/>
        <v>0</v>
      </c>
      <c r="EH21" s="324">
        <f t="shared" si="146"/>
        <v>0</v>
      </c>
      <c r="EI21" s="324">
        <f t="shared" si="147"/>
        <v>0</v>
      </c>
      <c r="EJ21" s="324">
        <f t="shared" si="148"/>
        <v>0</v>
      </c>
      <c r="EK21" s="322">
        <f t="shared" si="36"/>
        <v>0</v>
      </c>
      <c r="EL21" s="322">
        <f t="shared" si="149"/>
        <v>0</v>
      </c>
      <c r="EM21" s="324">
        <f t="shared" si="150"/>
        <v>0</v>
      </c>
      <c r="EN21" s="324">
        <f t="shared" si="151"/>
        <v>0</v>
      </c>
      <c r="EO21" s="324">
        <f t="shared" si="152"/>
        <v>0</v>
      </c>
      <c r="EP21" s="322">
        <f t="shared" si="37"/>
        <v>0</v>
      </c>
      <c r="EQ21" s="322">
        <f t="shared" si="153"/>
        <v>0</v>
      </c>
      <c r="ER21" s="324">
        <f t="shared" si="154"/>
        <v>0</v>
      </c>
      <c r="ES21" s="324">
        <f t="shared" si="155"/>
        <v>0</v>
      </c>
      <c r="ET21" s="324">
        <f t="shared" si="156"/>
        <v>0</v>
      </c>
      <c r="EU21" s="322">
        <f t="shared" si="38"/>
        <v>0</v>
      </c>
      <c r="EV21" s="322">
        <f t="shared" si="157"/>
        <v>0</v>
      </c>
      <c r="EW21" s="324">
        <f t="shared" si="158"/>
        <v>0</v>
      </c>
      <c r="EX21" s="324">
        <f t="shared" si="159"/>
        <v>0</v>
      </c>
      <c r="EY21" s="324">
        <f t="shared" si="160"/>
        <v>0</v>
      </c>
      <c r="EZ21" s="322">
        <f t="shared" si="39"/>
        <v>0</v>
      </c>
      <c r="FA21" s="322">
        <f t="shared" si="161"/>
        <v>0</v>
      </c>
      <c r="FB21" s="324">
        <f t="shared" si="162"/>
        <v>0</v>
      </c>
      <c r="FC21" s="324">
        <f t="shared" si="163"/>
        <v>0</v>
      </c>
      <c r="FD21" s="324">
        <f t="shared" si="164"/>
        <v>0</v>
      </c>
      <c r="FE21" s="322">
        <f t="shared" si="40"/>
        <v>0</v>
      </c>
      <c r="FF21" s="322">
        <f t="shared" si="165"/>
        <v>0</v>
      </c>
      <c r="FG21" s="325">
        <f t="shared" si="166"/>
        <v>0</v>
      </c>
      <c r="FH21" s="712">
        <f t="shared" si="41"/>
        <v>0</v>
      </c>
      <c r="FI21" s="322">
        <f t="shared" si="42"/>
        <v>0</v>
      </c>
      <c r="FJ21" s="322">
        <f t="shared" si="43"/>
        <v>0</v>
      </c>
      <c r="FK21" s="322">
        <f t="shared" si="167"/>
        <v>0</v>
      </c>
      <c r="FL21" s="322">
        <f t="shared" si="44"/>
        <v>0</v>
      </c>
      <c r="FM21" s="322">
        <f t="shared" si="45"/>
        <v>0</v>
      </c>
      <c r="FN21" s="322">
        <f t="shared" si="46"/>
        <v>0</v>
      </c>
      <c r="FO21" s="322">
        <f t="shared" si="47"/>
        <v>0</v>
      </c>
      <c r="FP21" s="322">
        <f t="shared" si="168"/>
        <v>0</v>
      </c>
      <c r="FQ21" s="322">
        <f t="shared" si="48"/>
        <v>0</v>
      </c>
      <c r="FR21" s="322">
        <f t="shared" si="49"/>
        <v>0</v>
      </c>
      <c r="FS21" s="322">
        <f t="shared" si="50"/>
        <v>0</v>
      </c>
      <c r="FT21" s="322">
        <f t="shared" si="51"/>
        <v>0</v>
      </c>
      <c r="FU21" s="322">
        <f t="shared" si="169"/>
        <v>0</v>
      </c>
      <c r="FV21" s="322">
        <f t="shared" si="52"/>
        <v>0</v>
      </c>
      <c r="FW21" s="322">
        <f t="shared" si="53"/>
        <v>0</v>
      </c>
      <c r="FX21" s="322">
        <f t="shared" si="54"/>
        <v>0</v>
      </c>
      <c r="FY21" s="322">
        <f t="shared" si="55"/>
        <v>0</v>
      </c>
      <c r="FZ21" s="322">
        <f t="shared" si="170"/>
        <v>0</v>
      </c>
      <c r="GA21" s="322">
        <f t="shared" si="56"/>
        <v>0</v>
      </c>
      <c r="GB21" s="322">
        <f t="shared" si="57"/>
        <v>0</v>
      </c>
      <c r="GC21" s="322">
        <f t="shared" si="58"/>
        <v>0</v>
      </c>
      <c r="GD21" s="322">
        <f t="shared" si="59"/>
        <v>0</v>
      </c>
      <c r="GE21" s="322">
        <f t="shared" si="171"/>
        <v>0</v>
      </c>
      <c r="GF21" s="322">
        <f t="shared" si="60"/>
        <v>0</v>
      </c>
      <c r="GG21" s="322">
        <f t="shared" si="61"/>
        <v>0</v>
      </c>
      <c r="GH21" s="322">
        <f t="shared" si="62"/>
        <v>0</v>
      </c>
      <c r="GI21" s="322">
        <f t="shared" si="63"/>
        <v>0</v>
      </c>
      <c r="GJ21" s="322">
        <f t="shared" si="172"/>
        <v>0</v>
      </c>
      <c r="GK21" s="322">
        <f t="shared" si="64"/>
        <v>0</v>
      </c>
      <c r="GL21" s="322">
        <f t="shared" si="65"/>
        <v>0</v>
      </c>
      <c r="GM21" s="322">
        <f t="shared" si="66"/>
        <v>0</v>
      </c>
      <c r="GN21" s="322">
        <f t="shared" si="67"/>
        <v>0</v>
      </c>
      <c r="GO21" s="322">
        <f t="shared" si="173"/>
        <v>0</v>
      </c>
      <c r="GP21" s="322">
        <f t="shared" si="68"/>
        <v>0</v>
      </c>
      <c r="GQ21" s="322">
        <f t="shared" si="69"/>
        <v>0</v>
      </c>
      <c r="GR21" s="322">
        <f t="shared" si="70"/>
        <v>0</v>
      </c>
      <c r="GS21" s="322">
        <f t="shared" si="71"/>
        <v>0</v>
      </c>
      <c r="GT21" s="322">
        <f t="shared" si="174"/>
        <v>0</v>
      </c>
      <c r="GU21" s="322">
        <f t="shared" si="72"/>
        <v>0</v>
      </c>
      <c r="GV21" s="326">
        <f t="shared" si="91"/>
        <v>15964.2</v>
      </c>
      <c r="GW21" s="322">
        <f t="shared" si="81"/>
        <v>15078.3</v>
      </c>
      <c r="GX21" s="322">
        <f t="shared" si="73"/>
        <v>9589.4</v>
      </c>
      <c r="GY21" s="322">
        <f t="shared" si="73"/>
        <v>5488.9</v>
      </c>
      <c r="GZ21" s="322">
        <f t="shared" si="73"/>
        <v>885.9</v>
      </c>
      <c r="HA21" s="328">
        <f t="shared" si="175"/>
        <v>318</v>
      </c>
      <c r="HB21" s="328">
        <v>318</v>
      </c>
      <c r="HC21" s="322">
        <f t="shared" si="75"/>
        <v>15650.3</v>
      </c>
      <c r="HD21" s="322">
        <f t="shared" si="74"/>
        <v>14781.9</v>
      </c>
      <c r="HE21" s="322">
        <f t="shared" si="74"/>
        <v>9400.9</v>
      </c>
      <c r="HF21" s="322">
        <f t="shared" si="74"/>
        <v>5381</v>
      </c>
      <c r="HG21" s="322">
        <f t="shared" si="74"/>
        <v>868.5</v>
      </c>
      <c r="HH21" s="329">
        <v>29.25</v>
      </c>
      <c r="HI21" s="327">
        <f t="shared" si="76"/>
        <v>334</v>
      </c>
      <c r="HJ21" s="327">
        <f t="shared" si="77"/>
        <v>15984.3</v>
      </c>
      <c r="HK21" s="330">
        <f t="shared" si="78"/>
        <v>9734.9</v>
      </c>
      <c r="HL21" s="319">
        <v>15791100</v>
      </c>
      <c r="HM21" s="319"/>
      <c r="HN21" s="327">
        <v>16824.400000000001</v>
      </c>
      <c r="HO21" s="327">
        <v>17844.7</v>
      </c>
    </row>
    <row r="22" spans="1:310" s="334" customFormat="1" ht="31.5">
      <c r="A22" s="315" t="s">
        <v>790</v>
      </c>
      <c r="B22" s="316">
        <v>0</v>
      </c>
      <c r="C22" s="316">
        <v>0</v>
      </c>
      <c r="D22" s="317">
        <v>27</v>
      </c>
      <c r="E22" s="715">
        <v>0</v>
      </c>
      <c r="F22" s="317"/>
      <c r="G22" s="316">
        <v>0</v>
      </c>
      <c r="H22" s="317"/>
      <c r="I22" s="715">
        <v>0</v>
      </c>
      <c r="J22" s="317"/>
      <c r="K22" s="317">
        <v>12</v>
      </c>
      <c r="L22" s="317">
        <v>68</v>
      </c>
      <c r="M22" s="316">
        <v>0</v>
      </c>
      <c r="N22" s="318">
        <v>0</v>
      </c>
      <c r="O22" s="317"/>
      <c r="P22" s="318">
        <v>0</v>
      </c>
      <c r="Q22" s="317"/>
      <c r="R22" s="317"/>
      <c r="S22" s="317"/>
      <c r="T22" s="319">
        <v>0</v>
      </c>
      <c r="U22" s="319">
        <v>0</v>
      </c>
      <c r="V22" s="319">
        <v>0</v>
      </c>
      <c r="W22" s="318">
        <v>0</v>
      </c>
      <c r="X22" s="318">
        <v>0</v>
      </c>
      <c r="Y22" s="318">
        <v>0</v>
      </c>
      <c r="Z22" s="318">
        <v>0</v>
      </c>
      <c r="AA22" s="318">
        <v>0</v>
      </c>
      <c r="AB22" s="318">
        <v>0</v>
      </c>
      <c r="AC22" s="318">
        <v>0</v>
      </c>
      <c r="AD22" s="320">
        <v>0</v>
      </c>
      <c r="AE22" s="320">
        <v>0</v>
      </c>
      <c r="AF22" s="320">
        <v>0</v>
      </c>
      <c r="AG22" s="320">
        <v>0</v>
      </c>
      <c r="AH22" s="317"/>
      <c r="AI22" s="320">
        <v>0</v>
      </c>
      <c r="AJ22" s="710">
        <f t="shared" si="79"/>
        <v>27</v>
      </c>
      <c r="AK22" s="710">
        <f t="shared" si="80"/>
        <v>80</v>
      </c>
      <c r="AL22" s="321">
        <f t="shared" si="0"/>
        <v>0</v>
      </c>
      <c r="AM22" s="322">
        <f t="shared" si="92"/>
        <v>0</v>
      </c>
      <c r="AN22" s="322">
        <f t="shared" si="1"/>
        <v>0</v>
      </c>
      <c r="AO22" s="322">
        <f t="shared" si="93"/>
        <v>0</v>
      </c>
      <c r="AP22" s="322">
        <f t="shared" si="94"/>
        <v>0</v>
      </c>
      <c r="AQ22" s="322">
        <f t="shared" si="2"/>
        <v>0</v>
      </c>
      <c r="AR22" s="322">
        <f t="shared" si="3"/>
        <v>0</v>
      </c>
      <c r="AS22" s="322">
        <f t="shared" si="4"/>
        <v>0</v>
      </c>
      <c r="AT22" s="322">
        <f t="shared" si="95"/>
        <v>0</v>
      </c>
      <c r="AU22" s="322">
        <f t="shared" si="96"/>
        <v>0</v>
      </c>
      <c r="AV22" s="322">
        <f t="shared" si="97"/>
        <v>1512.3</v>
      </c>
      <c r="AW22" s="322">
        <f t="shared" si="98"/>
        <v>1442.3</v>
      </c>
      <c r="AX22" s="322">
        <f t="shared" si="5"/>
        <v>917.3</v>
      </c>
      <c r="AY22" s="322">
        <f t="shared" si="99"/>
        <v>525</v>
      </c>
      <c r="AZ22" s="322">
        <f t="shared" si="6"/>
        <v>70</v>
      </c>
      <c r="BA22" s="322">
        <f t="shared" si="100"/>
        <v>0</v>
      </c>
      <c r="BB22" s="322">
        <f t="shared" si="101"/>
        <v>0</v>
      </c>
      <c r="BC22" s="322">
        <f t="shared" si="7"/>
        <v>0</v>
      </c>
      <c r="BD22" s="322">
        <f t="shared" si="102"/>
        <v>0</v>
      </c>
      <c r="BE22" s="322">
        <f t="shared" si="8"/>
        <v>0</v>
      </c>
      <c r="BF22" s="322">
        <f t="shared" si="103"/>
        <v>0</v>
      </c>
      <c r="BG22" s="322">
        <f t="shared" si="104"/>
        <v>0</v>
      </c>
      <c r="BH22" s="322">
        <f t="shared" si="9"/>
        <v>0</v>
      </c>
      <c r="BI22" s="322">
        <f t="shared" si="105"/>
        <v>0</v>
      </c>
      <c r="BJ22" s="322">
        <f t="shared" si="106"/>
        <v>0</v>
      </c>
      <c r="BK22" s="322">
        <f t="shared" si="107"/>
        <v>0</v>
      </c>
      <c r="BL22" s="322">
        <f t="shared" si="108"/>
        <v>0</v>
      </c>
      <c r="BM22" s="322">
        <f t="shared" si="10"/>
        <v>0</v>
      </c>
      <c r="BN22" s="322">
        <f t="shared" si="109"/>
        <v>0</v>
      </c>
      <c r="BO22" s="322">
        <f t="shared" si="110"/>
        <v>0</v>
      </c>
      <c r="BP22" s="322">
        <f t="shared" si="111"/>
        <v>0</v>
      </c>
      <c r="BQ22" s="322">
        <f t="shared" si="112"/>
        <v>0</v>
      </c>
      <c r="BR22" s="322">
        <f t="shared" si="11"/>
        <v>0</v>
      </c>
      <c r="BS22" s="322">
        <f t="shared" si="113"/>
        <v>0</v>
      </c>
      <c r="BT22" s="322">
        <f t="shared" si="12"/>
        <v>0</v>
      </c>
      <c r="BU22" s="322"/>
      <c r="BV22" s="322">
        <f t="shared" si="82"/>
        <v>0</v>
      </c>
      <c r="BW22" s="322">
        <f t="shared" si="83"/>
        <v>0</v>
      </c>
      <c r="BX22" s="322">
        <f t="shared" si="84"/>
        <v>0</v>
      </c>
      <c r="BY22" s="322">
        <f t="shared" si="85"/>
        <v>0</v>
      </c>
      <c r="BZ22" s="322">
        <f t="shared" si="86"/>
        <v>0</v>
      </c>
      <c r="CA22" s="322">
        <f t="shared" si="87"/>
        <v>591.20000000000005</v>
      </c>
      <c r="CB22" s="322">
        <f t="shared" si="88"/>
        <v>557.4</v>
      </c>
      <c r="CC22" s="322">
        <f t="shared" si="89"/>
        <v>354.5</v>
      </c>
      <c r="CD22" s="322">
        <f t="shared" si="90"/>
        <v>202.9</v>
      </c>
      <c r="CE22" s="711">
        <f t="shared" si="13"/>
        <v>33.799999999999997</v>
      </c>
      <c r="CF22" s="322">
        <f t="shared" si="114"/>
        <v>3350.3</v>
      </c>
      <c r="CG22" s="322">
        <f t="shared" si="115"/>
        <v>3158.7</v>
      </c>
      <c r="CH22" s="322">
        <f t="shared" si="14"/>
        <v>2008.9</v>
      </c>
      <c r="CI22" s="322">
        <f t="shared" si="116"/>
        <v>1149.8</v>
      </c>
      <c r="CJ22" s="711">
        <f t="shared" si="15"/>
        <v>191.6</v>
      </c>
      <c r="CK22" s="322">
        <f t="shared" si="117"/>
        <v>0</v>
      </c>
      <c r="CL22" s="322">
        <f t="shared" si="118"/>
        <v>0</v>
      </c>
      <c r="CM22" s="322">
        <f t="shared" si="16"/>
        <v>0</v>
      </c>
      <c r="CN22" s="322">
        <f t="shared" si="119"/>
        <v>0</v>
      </c>
      <c r="CO22" s="711">
        <f t="shared" si="17"/>
        <v>0</v>
      </c>
      <c r="CP22" s="322">
        <f t="shared" si="120"/>
        <v>0</v>
      </c>
      <c r="CQ22" s="322">
        <f t="shared" si="121"/>
        <v>0</v>
      </c>
      <c r="CR22" s="322">
        <f t="shared" si="18"/>
        <v>0</v>
      </c>
      <c r="CS22" s="322">
        <f t="shared" si="122"/>
        <v>0</v>
      </c>
      <c r="CT22" s="711">
        <f t="shared" si="19"/>
        <v>0</v>
      </c>
      <c r="CU22" s="322">
        <f t="shared" si="123"/>
        <v>0</v>
      </c>
      <c r="CV22" s="322">
        <f t="shared" si="124"/>
        <v>0</v>
      </c>
      <c r="CW22" s="322">
        <f t="shared" si="20"/>
        <v>0</v>
      </c>
      <c r="CX22" s="322">
        <f t="shared" si="125"/>
        <v>0</v>
      </c>
      <c r="CY22" s="322">
        <f t="shared" si="21"/>
        <v>0</v>
      </c>
      <c r="CZ22" s="322">
        <f t="shared" si="126"/>
        <v>0</v>
      </c>
      <c r="DA22" s="322">
        <f t="shared" si="127"/>
        <v>0</v>
      </c>
      <c r="DB22" s="322">
        <f t="shared" si="22"/>
        <v>0</v>
      </c>
      <c r="DC22" s="322">
        <f t="shared" si="128"/>
        <v>0</v>
      </c>
      <c r="DD22" s="322">
        <f t="shared" si="23"/>
        <v>0</v>
      </c>
      <c r="DE22" s="322">
        <f t="shared" si="24"/>
        <v>0</v>
      </c>
      <c r="DF22" s="322">
        <f t="shared" si="25"/>
        <v>0</v>
      </c>
      <c r="DG22" s="322">
        <f t="shared" si="26"/>
        <v>0</v>
      </c>
      <c r="DH22" s="322">
        <f t="shared" si="129"/>
        <v>0</v>
      </c>
      <c r="DI22" s="322">
        <f t="shared" si="27"/>
        <v>0</v>
      </c>
      <c r="DJ22" s="322">
        <f t="shared" si="28"/>
        <v>0</v>
      </c>
      <c r="DK22" s="322">
        <f t="shared" si="29"/>
        <v>0</v>
      </c>
      <c r="DL22" s="322">
        <f t="shared" si="30"/>
        <v>0</v>
      </c>
      <c r="DM22" s="322">
        <f t="shared" si="130"/>
        <v>0</v>
      </c>
      <c r="DN22" s="322">
        <f t="shared" si="31"/>
        <v>0</v>
      </c>
      <c r="DO22" s="322">
        <f t="shared" si="131"/>
        <v>0</v>
      </c>
      <c r="DP22" s="322">
        <f t="shared" si="132"/>
        <v>0</v>
      </c>
      <c r="DQ22" s="322">
        <f t="shared" si="133"/>
        <v>0</v>
      </c>
      <c r="DR22" s="322">
        <f t="shared" si="134"/>
        <v>0</v>
      </c>
      <c r="DS22" s="322">
        <f t="shared" si="32"/>
        <v>0</v>
      </c>
      <c r="DT22" s="323">
        <f t="shared" si="135"/>
        <v>0</v>
      </c>
      <c r="DU22" s="324">
        <f t="shared" si="136"/>
        <v>0</v>
      </c>
      <c r="DV22" s="322">
        <f t="shared" si="33"/>
        <v>0</v>
      </c>
      <c r="DW22" s="322">
        <f t="shared" si="137"/>
        <v>0</v>
      </c>
      <c r="DX22" s="324">
        <f t="shared" si="138"/>
        <v>0</v>
      </c>
      <c r="DY22" s="324">
        <f t="shared" si="139"/>
        <v>0</v>
      </c>
      <c r="DZ22" s="324">
        <f t="shared" si="140"/>
        <v>0</v>
      </c>
      <c r="EA22" s="322">
        <f t="shared" si="34"/>
        <v>0</v>
      </c>
      <c r="EB22" s="322">
        <f t="shared" si="141"/>
        <v>0</v>
      </c>
      <c r="EC22" s="324">
        <f t="shared" si="142"/>
        <v>0</v>
      </c>
      <c r="ED22" s="324">
        <f t="shared" si="143"/>
        <v>0</v>
      </c>
      <c r="EE22" s="324">
        <f t="shared" si="144"/>
        <v>0</v>
      </c>
      <c r="EF22" s="322">
        <f t="shared" si="35"/>
        <v>0</v>
      </c>
      <c r="EG22" s="322">
        <f t="shared" si="145"/>
        <v>0</v>
      </c>
      <c r="EH22" s="324">
        <f t="shared" si="146"/>
        <v>0</v>
      </c>
      <c r="EI22" s="324">
        <f t="shared" si="147"/>
        <v>0</v>
      </c>
      <c r="EJ22" s="324">
        <f t="shared" si="148"/>
        <v>0</v>
      </c>
      <c r="EK22" s="322">
        <f t="shared" si="36"/>
        <v>0</v>
      </c>
      <c r="EL22" s="322">
        <f t="shared" si="149"/>
        <v>0</v>
      </c>
      <c r="EM22" s="324">
        <f t="shared" si="150"/>
        <v>0</v>
      </c>
      <c r="EN22" s="324">
        <f t="shared" si="151"/>
        <v>0</v>
      </c>
      <c r="EO22" s="324">
        <f t="shared" si="152"/>
        <v>0</v>
      </c>
      <c r="EP22" s="322">
        <f t="shared" si="37"/>
        <v>0</v>
      </c>
      <c r="EQ22" s="322">
        <f t="shared" si="153"/>
        <v>0</v>
      </c>
      <c r="ER22" s="324">
        <f t="shared" si="154"/>
        <v>0</v>
      </c>
      <c r="ES22" s="324">
        <f t="shared" si="155"/>
        <v>0</v>
      </c>
      <c r="ET22" s="324">
        <f t="shared" si="156"/>
        <v>0</v>
      </c>
      <c r="EU22" s="322">
        <f t="shared" si="38"/>
        <v>0</v>
      </c>
      <c r="EV22" s="322">
        <f t="shared" si="157"/>
        <v>0</v>
      </c>
      <c r="EW22" s="324">
        <f t="shared" si="158"/>
        <v>0</v>
      </c>
      <c r="EX22" s="324">
        <f t="shared" si="159"/>
        <v>0</v>
      </c>
      <c r="EY22" s="324">
        <f t="shared" si="160"/>
        <v>0</v>
      </c>
      <c r="EZ22" s="322">
        <f t="shared" si="39"/>
        <v>0</v>
      </c>
      <c r="FA22" s="322">
        <f t="shared" si="161"/>
        <v>0</v>
      </c>
      <c r="FB22" s="324">
        <f t="shared" si="162"/>
        <v>0</v>
      </c>
      <c r="FC22" s="324">
        <f t="shared" si="163"/>
        <v>0</v>
      </c>
      <c r="FD22" s="324">
        <f t="shared" si="164"/>
        <v>0</v>
      </c>
      <c r="FE22" s="322">
        <f t="shared" si="40"/>
        <v>0</v>
      </c>
      <c r="FF22" s="322">
        <f t="shared" si="165"/>
        <v>0</v>
      </c>
      <c r="FG22" s="325">
        <f t="shared" si="166"/>
        <v>0</v>
      </c>
      <c r="FH22" s="712">
        <f t="shared" si="41"/>
        <v>0</v>
      </c>
      <c r="FI22" s="322">
        <f t="shared" si="42"/>
        <v>0</v>
      </c>
      <c r="FJ22" s="322">
        <f t="shared" si="43"/>
        <v>0</v>
      </c>
      <c r="FK22" s="322">
        <f t="shared" si="167"/>
        <v>0</v>
      </c>
      <c r="FL22" s="322">
        <f t="shared" si="44"/>
        <v>0</v>
      </c>
      <c r="FM22" s="322">
        <f t="shared" si="45"/>
        <v>0</v>
      </c>
      <c r="FN22" s="322">
        <f t="shared" si="46"/>
        <v>0</v>
      </c>
      <c r="FO22" s="322">
        <f t="shared" si="47"/>
        <v>0</v>
      </c>
      <c r="FP22" s="322">
        <f t="shared" si="168"/>
        <v>0</v>
      </c>
      <c r="FQ22" s="322">
        <f t="shared" si="48"/>
        <v>0</v>
      </c>
      <c r="FR22" s="322">
        <f t="shared" si="49"/>
        <v>0</v>
      </c>
      <c r="FS22" s="322">
        <f t="shared" si="50"/>
        <v>0</v>
      </c>
      <c r="FT22" s="322">
        <f t="shared" si="51"/>
        <v>0</v>
      </c>
      <c r="FU22" s="322">
        <f t="shared" si="169"/>
        <v>0</v>
      </c>
      <c r="FV22" s="322">
        <f t="shared" si="52"/>
        <v>0</v>
      </c>
      <c r="FW22" s="322">
        <f t="shared" si="53"/>
        <v>0</v>
      </c>
      <c r="FX22" s="322">
        <f t="shared" si="54"/>
        <v>0</v>
      </c>
      <c r="FY22" s="322">
        <f t="shared" si="55"/>
        <v>0</v>
      </c>
      <c r="FZ22" s="322">
        <f t="shared" si="170"/>
        <v>0</v>
      </c>
      <c r="GA22" s="322">
        <f t="shared" si="56"/>
        <v>0</v>
      </c>
      <c r="GB22" s="322">
        <f t="shared" si="57"/>
        <v>0</v>
      </c>
      <c r="GC22" s="322">
        <f t="shared" si="58"/>
        <v>0</v>
      </c>
      <c r="GD22" s="322">
        <f t="shared" si="59"/>
        <v>0</v>
      </c>
      <c r="GE22" s="322">
        <f t="shared" si="171"/>
        <v>0</v>
      </c>
      <c r="GF22" s="322">
        <f t="shared" si="60"/>
        <v>0</v>
      </c>
      <c r="GG22" s="322">
        <f t="shared" si="61"/>
        <v>0</v>
      </c>
      <c r="GH22" s="322">
        <f t="shared" si="62"/>
        <v>0</v>
      </c>
      <c r="GI22" s="322">
        <f t="shared" si="63"/>
        <v>0</v>
      </c>
      <c r="GJ22" s="322">
        <f t="shared" si="172"/>
        <v>0</v>
      </c>
      <c r="GK22" s="322">
        <f t="shared" si="64"/>
        <v>0</v>
      </c>
      <c r="GL22" s="322">
        <f t="shared" si="65"/>
        <v>0</v>
      </c>
      <c r="GM22" s="322">
        <f t="shared" si="66"/>
        <v>0</v>
      </c>
      <c r="GN22" s="322">
        <f t="shared" si="67"/>
        <v>0</v>
      </c>
      <c r="GO22" s="322">
        <f t="shared" si="173"/>
        <v>0</v>
      </c>
      <c r="GP22" s="322">
        <f t="shared" si="68"/>
        <v>0</v>
      </c>
      <c r="GQ22" s="322">
        <f t="shared" si="69"/>
        <v>0</v>
      </c>
      <c r="GR22" s="322">
        <f t="shared" si="70"/>
        <v>0</v>
      </c>
      <c r="GS22" s="322">
        <f t="shared" si="71"/>
        <v>0</v>
      </c>
      <c r="GT22" s="322">
        <f t="shared" si="174"/>
        <v>0</v>
      </c>
      <c r="GU22" s="322">
        <f t="shared" si="72"/>
        <v>0</v>
      </c>
      <c r="GV22" s="326">
        <f t="shared" si="91"/>
        <v>5453.8</v>
      </c>
      <c r="GW22" s="322">
        <f t="shared" si="81"/>
        <v>5158.3999999999996</v>
      </c>
      <c r="GX22" s="322">
        <f t="shared" si="73"/>
        <v>3280.7</v>
      </c>
      <c r="GY22" s="322">
        <f t="shared" si="73"/>
        <v>1877.7</v>
      </c>
      <c r="GZ22" s="322">
        <f t="shared" si="73"/>
        <v>295.39999999999998</v>
      </c>
      <c r="HA22" s="328">
        <f t="shared" si="175"/>
        <v>107</v>
      </c>
      <c r="HB22" s="328">
        <v>107</v>
      </c>
      <c r="HC22" s="322">
        <f t="shared" si="75"/>
        <v>5346.6</v>
      </c>
      <c r="HD22" s="322">
        <f t="shared" si="74"/>
        <v>5057</v>
      </c>
      <c r="HE22" s="322">
        <f t="shared" si="74"/>
        <v>3216.2</v>
      </c>
      <c r="HF22" s="322">
        <f t="shared" si="74"/>
        <v>1840.8</v>
      </c>
      <c r="HG22" s="322">
        <f t="shared" si="74"/>
        <v>289.60000000000002</v>
      </c>
      <c r="HH22" s="329">
        <v>10</v>
      </c>
      <c r="HI22" s="327">
        <f t="shared" si="76"/>
        <v>114.2</v>
      </c>
      <c r="HJ22" s="327">
        <f t="shared" si="77"/>
        <v>5460.8</v>
      </c>
      <c r="HK22" s="330">
        <f t="shared" si="78"/>
        <v>3330.4</v>
      </c>
      <c r="HL22" s="319">
        <v>4903000</v>
      </c>
      <c r="HM22" s="319"/>
      <c r="HN22" s="327">
        <v>5748.1</v>
      </c>
      <c r="HO22" s="327">
        <v>6097</v>
      </c>
      <c r="HP22" s="275"/>
      <c r="HQ22" s="275"/>
      <c r="HR22" s="275"/>
      <c r="HS22" s="275"/>
      <c r="HT22" s="275"/>
      <c r="HU22" s="275"/>
      <c r="HV22" s="275"/>
      <c r="HW22" s="275"/>
      <c r="HX22" s="275"/>
      <c r="HY22" s="275"/>
      <c r="HZ22" s="275"/>
      <c r="IA22" s="275"/>
      <c r="IB22" s="275"/>
      <c r="IC22" s="275"/>
      <c r="ID22" s="275"/>
      <c r="IE22" s="275"/>
      <c r="IF22" s="275"/>
      <c r="IG22" s="275"/>
      <c r="IH22" s="275"/>
      <c r="II22" s="275"/>
      <c r="IJ22" s="275"/>
      <c r="IK22" s="275"/>
      <c r="IL22" s="275"/>
      <c r="IM22" s="275"/>
      <c r="IN22" s="275"/>
      <c r="IO22" s="275"/>
      <c r="IP22" s="275"/>
      <c r="IQ22" s="275"/>
      <c r="IR22" s="275"/>
      <c r="IS22" s="275"/>
      <c r="IT22" s="275"/>
      <c r="IU22" s="275"/>
      <c r="IV22" s="275"/>
      <c r="IW22" s="275"/>
      <c r="IX22" s="275"/>
      <c r="IY22" s="275"/>
      <c r="IZ22" s="275"/>
      <c r="JA22" s="275"/>
      <c r="JB22" s="275"/>
      <c r="JC22" s="275"/>
      <c r="JD22" s="275"/>
      <c r="JE22" s="275"/>
      <c r="JF22" s="275"/>
      <c r="JG22" s="275"/>
      <c r="JH22" s="275"/>
      <c r="JI22" s="275"/>
      <c r="JJ22" s="275"/>
      <c r="JK22" s="275"/>
      <c r="JL22" s="275"/>
      <c r="JM22" s="275"/>
      <c r="JN22" s="275"/>
      <c r="JO22" s="275"/>
      <c r="JP22" s="275"/>
      <c r="JQ22" s="275"/>
      <c r="JR22" s="275"/>
      <c r="JS22" s="275"/>
      <c r="JT22" s="275"/>
      <c r="JU22" s="275"/>
      <c r="JV22" s="275"/>
      <c r="JW22" s="275"/>
      <c r="JX22" s="275"/>
      <c r="JY22" s="275"/>
      <c r="JZ22" s="275"/>
      <c r="KA22" s="275"/>
      <c r="KB22" s="275"/>
      <c r="KC22" s="275"/>
      <c r="KD22" s="275"/>
      <c r="KE22" s="275"/>
      <c r="KF22" s="275"/>
      <c r="KG22" s="275"/>
      <c r="KH22" s="275"/>
      <c r="KI22" s="275"/>
      <c r="KJ22" s="275"/>
      <c r="KK22" s="275"/>
      <c r="KL22" s="275"/>
      <c r="KM22" s="275"/>
      <c r="KN22" s="275"/>
      <c r="KO22" s="275"/>
      <c r="KP22" s="275"/>
      <c r="KQ22" s="275"/>
      <c r="KR22" s="275"/>
      <c r="KS22" s="275"/>
      <c r="KT22" s="275"/>
      <c r="KU22" s="275"/>
      <c r="KV22" s="275"/>
      <c r="KW22" s="275"/>
      <c r="KX22" s="275"/>
    </row>
    <row r="23" spans="1:310">
      <c r="A23" s="315" t="s">
        <v>709</v>
      </c>
      <c r="B23" s="316">
        <v>0</v>
      </c>
      <c r="C23" s="316">
        <v>0</v>
      </c>
      <c r="D23" s="317">
        <v>28</v>
      </c>
      <c r="E23" s="318">
        <v>0</v>
      </c>
      <c r="F23" s="317"/>
      <c r="G23" s="316">
        <v>0</v>
      </c>
      <c r="H23" s="317">
        <v>151</v>
      </c>
      <c r="I23" s="318">
        <v>0</v>
      </c>
      <c r="J23" s="317"/>
      <c r="K23" s="317"/>
      <c r="L23" s="317"/>
      <c r="M23" s="316">
        <v>0</v>
      </c>
      <c r="N23" s="715">
        <v>0</v>
      </c>
      <c r="O23" s="317"/>
      <c r="P23" s="715">
        <v>0</v>
      </c>
      <c r="Q23" s="317"/>
      <c r="R23" s="317"/>
      <c r="S23" s="317"/>
      <c r="T23" s="715">
        <v>0</v>
      </c>
      <c r="U23" s="715">
        <v>0</v>
      </c>
      <c r="V23" s="715">
        <v>0</v>
      </c>
      <c r="W23" s="715">
        <v>0</v>
      </c>
      <c r="X23" s="715">
        <v>0</v>
      </c>
      <c r="Y23" s="715">
        <v>0</v>
      </c>
      <c r="Z23" s="715">
        <v>0</v>
      </c>
      <c r="AA23" s="715">
        <v>0</v>
      </c>
      <c r="AB23" s="715">
        <v>0</v>
      </c>
      <c r="AC23" s="715">
        <v>0</v>
      </c>
      <c r="AD23" s="715">
        <v>0</v>
      </c>
      <c r="AE23" s="715">
        <v>0</v>
      </c>
      <c r="AF23" s="715">
        <v>0</v>
      </c>
      <c r="AG23" s="715">
        <v>0</v>
      </c>
      <c r="AH23" s="317"/>
      <c r="AI23" s="715">
        <v>0</v>
      </c>
      <c r="AJ23" s="710">
        <f t="shared" si="79"/>
        <v>28</v>
      </c>
      <c r="AK23" s="710">
        <f t="shared" si="80"/>
        <v>151</v>
      </c>
      <c r="AL23" s="321">
        <f t="shared" si="0"/>
        <v>0</v>
      </c>
      <c r="AM23" s="322">
        <f t="shared" si="92"/>
        <v>0</v>
      </c>
      <c r="AN23" s="322">
        <f t="shared" si="1"/>
        <v>0</v>
      </c>
      <c r="AO23" s="322">
        <f t="shared" si="93"/>
        <v>0</v>
      </c>
      <c r="AP23" s="322">
        <f t="shared" si="94"/>
        <v>0</v>
      </c>
      <c r="AQ23" s="322">
        <f t="shared" si="2"/>
        <v>0</v>
      </c>
      <c r="AR23" s="322">
        <f t="shared" si="3"/>
        <v>0</v>
      </c>
      <c r="AS23" s="322">
        <f t="shared" si="4"/>
        <v>0</v>
      </c>
      <c r="AT23" s="322">
        <f t="shared" si="95"/>
        <v>0</v>
      </c>
      <c r="AU23" s="322">
        <f t="shared" si="96"/>
        <v>0</v>
      </c>
      <c r="AV23" s="322">
        <f t="shared" si="97"/>
        <v>1568.3</v>
      </c>
      <c r="AW23" s="322">
        <f t="shared" si="98"/>
        <v>1495.8</v>
      </c>
      <c r="AX23" s="322">
        <f t="shared" si="5"/>
        <v>951.3</v>
      </c>
      <c r="AY23" s="322">
        <f t="shared" si="99"/>
        <v>544.5</v>
      </c>
      <c r="AZ23" s="322">
        <f t="shared" si="6"/>
        <v>72.5</v>
      </c>
      <c r="BA23" s="322">
        <f t="shared" si="100"/>
        <v>0</v>
      </c>
      <c r="BB23" s="322">
        <f t="shared" si="101"/>
        <v>0</v>
      </c>
      <c r="BC23" s="322">
        <f t="shared" si="7"/>
        <v>0</v>
      </c>
      <c r="BD23" s="322">
        <f t="shared" si="102"/>
        <v>0</v>
      </c>
      <c r="BE23" s="322">
        <f t="shared" si="8"/>
        <v>0</v>
      </c>
      <c r="BF23" s="322">
        <f t="shared" si="103"/>
        <v>0</v>
      </c>
      <c r="BG23" s="322">
        <f t="shared" si="104"/>
        <v>0</v>
      </c>
      <c r="BH23" s="322">
        <f t="shared" si="9"/>
        <v>0</v>
      </c>
      <c r="BI23" s="322">
        <f t="shared" si="105"/>
        <v>0</v>
      </c>
      <c r="BJ23" s="322">
        <f t="shared" si="106"/>
        <v>0</v>
      </c>
      <c r="BK23" s="322">
        <f t="shared" si="107"/>
        <v>0</v>
      </c>
      <c r="BL23" s="322">
        <f t="shared" si="108"/>
        <v>0</v>
      </c>
      <c r="BM23" s="322">
        <f t="shared" si="10"/>
        <v>0</v>
      </c>
      <c r="BN23" s="322">
        <f t="shared" si="109"/>
        <v>0</v>
      </c>
      <c r="BO23" s="322">
        <f t="shared" si="110"/>
        <v>0</v>
      </c>
      <c r="BP23" s="322">
        <f t="shared" si="111"/>
        <v>7439.6</v>
      </c>
      <c r="BQ23" s="322">
        <f t="shared" si="112"/>
        <v>7014.3</v>
      </c>
      <c r="BR23" s="322">
        <f t="shared" si="11"/>
        <v>4460.8</v>
      </c>
      <c r="BS23" s="322">
        <f t="shared" si="113"/>
        <v>2553.5</v>
      </c>
      <c r="BT23" s="322">
        <f t="shared" si="12"/>
        <v>425.3</v>
      </c>
      <c r="BU23" s="322"/>
      <c r="BV23" s="322">
        <f t="shared" si="82"/>
        <v>0</v>
      </c>
      <c r="BW23" s="322">
        <f t="shared" si="83"/>
        <v>0</v>
      </c>
      <c r="BX23" s="322">
        <f t="shared" si="84"/>
        <v>0</v>
      </c>
      <c r="BY23" s="322">
        <f t="shared" si="85"/>
        <v>0</v>
      </c>
      <c r="BZ23" s="322">
        <f t="shared" si="86"/>
        <v>0</v>
      </c>
      <c r="CA23" s="322">
        <f t="shared" si="87"/>
        <v>0</v>
      </c>
      <c r="CB23" s="322">
        <f t="shared" si="88"/>
        <v>0</v>
      </c>
      <c r="CC23" s="322">
        <f t="shared" si="89"/>
        <v>0</v>
      </c>
      <c r="CD23" s="322">
        <f t="shared" si="90"/>
        <v>0</v>
      </c>
      <c r="CE23" s="711">
        <f t="shared" si="13"/>
        <v>0</v>
      </c>
      <c r="CF23" s="322">
        <f t="shared" si="114"/>
        <v>0</v>
      </c>
      <c r="CG23" s="322">
        <f t="shared" si="115"/>
        <v>0</v>
      </c>
      <c r="CH23" s="322">
        <f t="shared" si="14"/>
        <v>0</v>
      </c>
      <c r="CI23" s="322">
        <f t="shared" si="116"/>
        <v>0</v>
      </c>
      <c r="CJ23" s="711">
        <f t="shared" si="15"/>
        <v>0</v>
      </c>
      <c r="CK23" s="322">
        <f t="shared" si="117"/>
        <v>0</v>
      </c>
      <c r="CL23" s="322">
        <f t="shared" si="118"/>
        <v>0</v>
      </c>
      <c r="CM23" s="322">
        <f t="shared" si="16"/>
        <v>0</v>
      </c>
      <c r="CN23" s="322">
        <f t="shared" si="119"/>
        <v>0</v>
      </c>
      <c r="CO23" s="711">
        <f t="shared" si="17"/>
        <v>0</v>
      </c>
      <c r="CP23" s="322">
        <f t="shared" si="120"/>
        <v>0</v>
      </c>
      <c r="CQ23" s="322">
        <f t="shared" si="121"/>
        <v>0</v>
      </c>
      <c r="CR23" s="322">
        <f t="shared" si="18"/>
        <v>0</v>
      </c>
      <c r="CS23" s="322">
        <f t="shared" si="122"/>
        <v>0</v>
      </c>
      <c r="CT23" s="711">
        <f t="shared" si="19"/>
        <v>0</v>
      </c>
      <c r="CU23" s="322">
        <f t="shared" si="123"/>
        <v>0</v>
      </c>
      <c r="CV23" s="322">
        <f t="shared" si="124"/>
        <v>0</v>
      </c>
      <c r="CW23" s="322">
        <f t="shared" si="20"/>
        <v>0</v>
      </c>
      <c r="CX23" s="322">
        <f t="shared" si="125"/>
        <v>0</v>
      </c>
      <c r="CY23" s="322">
        <f t="shared" si="21"/>
        <v>0</v>
      </c>
      <c r="CZ23" s="322">
        <f t="shared" si="126"/>
        <v>0</v>
      </c>
      <c r="DA23" s="322">
        <f t="shared" si="127"/>
        <v>0</v>
      </c>
      <c r="DB23" s="322">
        <f t="shared" si="22"/>
        <v>0</v>
      </c>
      <c r="DC23" s="322">
        <f t="shared" si="128"/>
        <v>0</v>
      </c>
      <c r="DD23" s="322">
        <f t="shared" si="23"/>
        <v>0</v>
      </c>
      <c r="DE23" s="322">
        <f t="shared" si="24"/>
        <v>0</v>
      </c>
      <c r="DF23" s="322">
        <f t="shared" si="25"/>
        <v>0</v>
      </c>
      <c r="DG23" s="322">
        <f t="shared" si="26"/>
        <v>0</v>
      </c>
      <c r="DH23" s="322">
        <f t="shared" si="129"/>
        <v>0</v>
      </c>
      <c r="DI23" s="322">
        <f t="shared" si="27"/>
        <v>0</v>
      </c>
      <c r="DJ23" s="322">
        <f t="shared" si="28"/>
        <v>0</v>
      </c>
      <c r="DK23" s="322">
        <f t="shared" si="29"/>
        <v>0</v>
      </c>
      <c r="DL23" s="322">
        <f t="shared" si="30"/>
        <v>0</v>
      </c>
      <c r="DM23" s="322">
        <f t="shared" si="130"/>
        <v>0</v>
      </c>
      <c r="DN23" s="322">
        <f t="shared" si="31"/>
        <v>0</v>
      </c>
      <c r="DO23" s="322">
        <f t="shared" si="131"/>
        <v>0</v>
      </c>
      <c r="DP23" s="322">
        <f t="shared" si="132"/>
        <v>0</v>
      </c>
      <c r="DQ23" s="322">
        <f t="shared" si="133"/>
        <v>0</v>
      </c>
      <c r="DR23" s="322">
        <f t="shared" si="134"/>
        <v>0</v>
      </c>
      <c r="DS23" s="322">
        <f t="shared" si="32"/>
        <v>0</v>
      </c>
      <c r="DT23" s="323">
        <f t="shared" si="135"/>
        <v>0</v>
      </c>
      <c r="DU23" s="324">
        <f t="shared" si="136"/>
        <v>0</v>
      </c>
      <c r="DV23" s="322">
        <f t="shared" si="33"/>
        <v>0</v>
      </c>
      <c r="DW23" s="322">
        <f t="shared" si="137"/>
        <v>0</v>
      </c>
      <c r="DX23" s="324">
        <f t="shared" si="138"/>
        <v>0</v>
      </c>
      <c r="DY23" s="324">
        <f t="shared" si="139"/>
        <v>0</v>
      </c>
      <c r="DZ23" s="324">
        <f t="shared" si="140"/>
        <v>0</v>
      </c>
      <c r="EA23" s="322">
        <f t="shared" si="34"/>
        <v>0</v>
      </c>
      <c r="EB23" s="322">
        <f t="shared" si="141"/>
        <v>0</v>
      </c>
      <c r="EC23" s="324">
        <f t="shared" si="142"/>
        <v>0</v>
      </c>
      <c r="ED23" s="324">
        <f t="shared" si="143"/>
        <v>0</v>
      </c>
      <c r="EE23" s="324">
        <f t="shared" si="144"/>
        <v>0</v>
      </c>
      <c r="EF23" s="322">
        <f t="shared" si="35"/>
        <v>0</v>
      </c>
      <c r="EG23" s="322">
        <f t="shared" si="145"/>
        <v>0</v>
      </c>
      <c r="EH23" s="324">
        <f t="shared" si="146"/>
        <v>0</v>
      </c>
      <c r="EI23" s="324">
        <f t="shared" si="147"/>
        <v>0</v>
      </c>
      <c r="EJ23" s="324">
        <f t="shared" si="148"/>
        <v>0</v>
      </c>
      <c r="EK23" s="322">
        <f t="shared" si="36"/>
        <v>0</v>
      </c>
      <c r="EL23" s="322">
        <f t="shared" si="149"/>
        <v>0</v>
      </c>
      <c r="EM23" s="324">
        <f t="shared" si="150"/>
        <v>0</v>
      </c>
      <c r="EN23" s="324">
        <f t="shared" si="151"/>
        <v>0</v>
      </c>
      <c r="EO23" s="324">
        <f t="shared" si="152"/>
        <v>0</v>
      </c>
      <c r="EP23" s="322">
        <f t="shared" si="37"/>
        <v>0</v>
      </c>
      <c r="EQ23" s="322">
        <f t="shared" si="153"/>
        <v>0</v>
      </c>
      <c r="ER23" s="324">
        <f t="shared" si="154"/>
        <v>0</v>
      </c>
      <c r="ES23" s="324">
        <f t="shared" si="155"/>
        <v>0</v>
      </c>
      <c r="ET23" s="324">
        <f t="shared" si="156"/>
        <v>0</v>
      </c>
      <c r="EU23" s="322">
        <f t="shared" si="38"/>
        <v>0</v>
      </c>
      <c r="EV23" s="322">
        <f t="shared" si="157"/>
        <v>0</v>
      </c>
      <c r="EW23" s="324">
        <f t="shared" si="158"/>
        <v>0</v>
      </c>
      <c r="EX23" s="324">
        <f t="shared" si="159"/>
        <v>0</v>
      </c>
      <c r="EY23" s="324">
        <f t="shared" si="160"/>
        <v>0</v>
      </c>
      <c r="EZ23" s="322">
        <f t="shared" si="39"/>
        <v>0</v>
      </c>
      <c r="FA23" s="322">
        <f t="shared" si="161"/>
        <v>0</v>
      </c>
      <c r="FB23" s="324">
        <f t="shared" si="162"/>
        <v>0</v>
      </c>
      <c r="FC23" s="324">
        <f t="shared" si="163"/>
        <v>0</v>
      </c>
      <c r="FD23" s="324">
        <f t="shared" si="164"/>
        <v>0</v>
      </c>
      <c r="FE23" s="322">
        <f t="shared" si="40"/>
        <v>0</v>
      </c>
      <c r="FF23" s="322">
        <f t="shared" si="165"/>
        <v>0</v>
      </c>
      <c r="FG23" s="325">
        <f t="shared" si="166"/>
        <v>0</v>
      </c>
      <c r="FH23" s="712">
        <f t="shared" si="41"/>
        <v>0</v>
      </c>
      <c r="FI23" s="322">
        <f t="shared" si="42"/>
        <v>0</v>
      </c>
      <c r="FJ23" s="322">
        <f t="shared" si="43"/>
        <v>0</v>
      </c>
      <c r="FK23" s="322">
        <f t="shared" si="167"/>
        <v>0</v>
      </c>
      <c r="FL23" s="322">
        <f t="shared" si="44"/>
        <v>0</v>
      </c>
      <c r="FM23" s="322">
        <f t="shared" si="45"/>
        <v>0</v>
      </c>
      <c r="FN23" s="322">
        <f t="shared" si="46"/>
        <v>0</v>
      </c>
      <c r="FO23" s="322">
        <f t="shared" si="47"/>
        <v>0</v>
      </c>
      <c r="FP23" s="322">
        <f t="shared" si="168"/>
        <v>0</v>
      </c>
      <c r="FQ23" s="322">
        <f t="shared" si="48"/>
        <v>0</v>
      </c>
      <c r="FR23" s="322">
        <f t="shared" si="49"/>
        <v>0</v>
      </c>
      <c r="FS23" s="322">
        <f t="shared" si="50"/>
        <v>0</v>
      </c>
      <c r="FT23" s="322">
        <f t="shared" si="51"/>
        <v>0</v>
      </c>
      <c r="FU23" s="322">
        <f t="shared" si="169"/>
        <v>0</v>
      </c>
      <c r="FV23" s="322">
        <f t="shared" si="52"/>
        <v>0</v>
      </c>
      <c r="FW23" s="322">
        <f t="shared" si="53"/>
        <v>0</v>
      </c>
      <c r="FX23" s="322">
        <f t="shared" si="54"/>
        <v>0</v>
      </c>
      <c r="FY23" s="322">
        <f t="shared" si="55"/>
        <v>0</v>
      </c>
      <c r="FZ23" s="322">
        <f t="shared" si="170"/>
        <v>0</v>
      </c>
      <c r="GA23" s="322">
        <f t="shared" si="56"/>
        <v>0</v>
      </c>
      <c r="GB23" s="322">
        <f t="shared" si="57"/>
        <v>0</v>
      </c>
      <c r="GC23" s="322">
        <f t="shared" si="58"/>
        <v>0</v>
      </c>
      <c r="GD23" s="322">
        <f t="shared" si="59"/>
        <v>0</v>
      </c>
      <c r="GE23" s="322">
        <f t="shared" si="171"/>
        <v>0</v>
      </c>
      <c r="GF23" s="322">
        <f t="shared" si="60"/>
        <v>0</v>
      </c>
      <c r="GG23" s="322">
        <f t="shared" si="61"/>
        <v>0</v>
      </c>
      <c r="GH23" s="322">
        <f t="shared" si="62"/>
        <v>0</v>
      </c>
      <c r="GI23" s="322">
        <f t="shared" si="63"/>
        <v>0</v>
      </c>
      <c r="GJ23" s="322">
        <f t="shared" si="172"/>
        <v>0</v>
      </c>
      <c r="GK23" s="322">
        <f t="shared" si="64"/>
        <v>0</v>
      </c>
      <c r="GL23" s="322">
        <f t="shared" si="65"/>
        <v>0</v>
      </c>
      <c r="GM23" s="322">
        <f t="shared" si="66"/>
        <v>0</v>
      </c>
      <c r="GN23" s="322">
        <f t="shared" si="67"/>
        <v>0</v>
      </c>
      <c r="GO23" s="322">
        <f t="shared" si="173"/>
        <v>0</v>
      </c>
      <c r="GP23" s="322">
        <f t="shared" si="68"/>
        <v>0</v>
      </c>
      <c r="GQ23" s="322">
        <f t="shared" si="69"/>
        <v>0</v>
      </c>
      <c r="GR23" s="322">
        <f t="shared" si="70"/>
        <v>0</v>
      </c>
      <c r="GS23" s="322">
        <f t="shared" si="71"/>
        <v>0</v>
      </c>
      <c r="GT23" s="322">
        <f t="shared" si="174"/>
        <v>0</v>
      </c>
      <c r="GU23" s="322">
        <f t="shared" si="72"/>
        <v>0</v>
      </c>
      <c r="GV23" s="326">
        <f t="shared" si="91"/>
        <v>9007.9</v>
      </c>
      <c r="GW23" s="322">
        <f t="shared" si="81"/>
        <v>8510.1</v>
      </c>
      <c r="GX23" s="322">
        <f t="shared" si="73"/>
        <v>5412.1</v>
      </c>
      <c r="GY23" s="322">
        <f t="shared" si="73"/>
        <v>3098</v>
      </c>
      <c r="GZ23" s="322">
        <f t="shared" si="73"/>
        <v>497.8</v>
      </c>
      <c r="HA23" s="328">
        <f t="shared" si="175"/>
        <v>179</v>
      </c>
      <c r="HB23" s="328">
        <v>179</v>
      </c>
      <c r="HC23" s="322">
        <f t="shared" si="75"/>
        <v>8830.7999999999993</v>
      </c>
      <c r="HD23" s="322">
        <f t="shared" si="74"/>
        <v>8342.7999999999993</v>
      </c>
      <c r="HE23" s="322">
        <f t="shared" si="74"/>
        <v>5305.7</v>
      </c>
      <c r="HF23" s="322">
        <f t="shared" si="74"/>
        <v>3037.1</v>
      </c>
      <c r="HG23" s="322">
        <f t="shared" si="74"/>
        <v>488</v>
      </c>
      <c r="HH23" s="329">
        <v>17.75</v>
      </c>
      <c r="HI23" s="327">
        <f t="shared" si="76"/>
        <v>202.7</v>
      </c>
      <c r="HJ23" s="327">
        <f t="shared" si="77"/>
        <v>9033.5</v>
      </c>
      <c r="HK23" s="330">
        <f t="shared" si="78"/>
        <v>5508.4</v>
      </c>
      <c r="HL23" s="319">
        <v>8117700</v>
      </c>
      <c r="HM23" s="319"/>
      <c r="HN23" s="327">
        <v>9537</v>
      </c>
      <c r="HO23" s="327">
        <v>10146.5</v>
      </c>
    </row>
    <row r="24" spans="1:310" s="334" customFormat="1">
      <c r="A24" s="315" t="s">
        <v>710</v>
      </c>
      <c r="B24" s="316">
        <v>0</v>
      </c>
      <c r="C24" s="316">
        <v>0</v>
      </c>
      <c r="D24" s="317">
        <v>34</v>
      </c>
      <c r="E24" s="318">
        <v>0</v>
      </c>
      <c r="F24" s="317"/>
      <c r="G24" s="316">
        <v>0</v>
      </c>
      <c r="H24" s="317">
        <v>264</v>
      </c>
      <c r="I24" s="318">
        <v>0</v>
      </c>
      <c r="J24" s="317"/>
      <c r="K24" s="317"/>
      <c r="L24" s="317"/>
      <c r="M24" s="316">
        <v>0</v>
      </c>
      <c r="N24" s="318">
        <v>0</v>
      </c>
      <c r="O24" s="317"/>
      <c r="P24" s="318">
        <v>0</v>
      </c>
      <c r="Q24" s="317"/>
      <c r="R24" s="317"/>
      <c r="S24" s="317"/>
      <c r="T24" s="319">
        <v>0</v>
      </c>
      <c r="U24" s="319">
        <v>0</v>
      </c>
      <c r="V24" s="319">
        <v>0</v>
      </c>
      <c r="W24" s="318">
        <v>0</v>
      </c>
      <c r="X24" s="318">
        <v>0</v>
      </c>
      <c r="Y24" s="318">
        <v>0</v>
      </c>
      <c r="Z24" s="318">
        <v>0</v>
      </c>
      <c r="AA24" s="318">
        <v>0</v>
      </c>
      <c r="AB24" s="318">
        <v>0</v>
      </c>
      <c r="AC24" s="318">
        <v>0</v>
      </c>
      <c r="AD24" s="320">
        <v>0</v>
      </c>
      <c r="AE24" s="320">
        <v>0</v>
      </c>
      <c r="AF24" s="320">
        <v>0</v>
      </c>
      <c r="AG24" s="320">
        <v>0</v>
      </c>
      <c r="AH24" s="317"/>
      <c r="AI24" s="320">
        <v>0</v>
      </c>
      <c r="AJ24" s="710">
        <f t="shared" si="79"/>
        <v>34</v>
      </c>
      <c r="AK24" s="710">
        <f t="shared" si="80"/>
        <v>264</v>
      </c>
      <c r="AL24" s="321">
        <f t="shared" si="0"/>
        <v>0</v>
      </c>
      <c r="AM24" s="322">
        <f t="shared" si="92"/>
        <v>0</v>
      </c>
      <c r="AN24" s="322">
        <f t="shared" si="1"/>
        <v>0</v>
      </c>
      <c r="AO24" s="322">
        <f t="shared" si="93"/>
        <v>0</v>
      </c>
      <c r="AP24" s="322">
        <f t="shared" si="94"/>
        <v>0</v>
      </c>
      <c r="AQ24" s="322">
        <f t="shared" si="2"/>
        <v>0</v>
      </c>
      <c r="AR24" s="322">
        <f t="shared" si="3"/>
        <v>0</v>
      </c>
      <c r="AS24" s="322">
        <f t="shared" si="4"/>
        <v>0</v>
      </c>
      <c r="AT24" s="322">
        <f t="shared" si="95"/>
        <v>0</v>
      </c>
      <c r="AU24" s="322">
        <f t="shared" si="96"/>
        <v>0</v>
      </c>
      <c r="AV24" s="322">
        <f t="shared" si="97"/>
        <v>1904.4</v>
      </c>
      <c r="AW24" s="322">
        <f t="shared" si="98"/>
        <v>1816.3</v>
      </c>
      <c r="AX24" s="322">
        <f t="shared" si="5"/>
        <v>1155.0999999999999</v>
      </c>
      <c r="AY24" s="322">
        <f t="shared" si="99"/>
        <v>661.2</v>
      </c>
      <c r="AZ24" s="322">
        <f t="shared" si="6"/>
        <v>88.1</v>
      </c>
      <c r="BA24" s="322">
        <f t="shared" si="100"/>
        <v>0</v>
      </c>
      <c r="BB24" s="322">
        <f t="shared" si="101"/>
        <v>0</v>
      </c>
      <c r="BC24" s="322">
        <f t="shared" si="7"/>
        <v>0</v>
      </c>
      <c r="BD24" s="322">
        <f t="shared" si="102"/>
        <v>0</v>
      </c>
      <c r="BE24" s="322">
        <f t="shared" si="8"/>
        <v>0</v>
      </c>
      <c r="BF24" s="322">
        <f t="shared" si="103"/>
        <v>0</v>
      </c>
      <c r="BG24" s="322">
        <f t="shared" si="104"/>
        <v>0</v>
      </c>
      <c r="BH24" s="322">
        <f t="shared" si="9"/>
        <v>0</v>
      </c>
      <c r="BI24" s="322">
        <f t="shared" si="105"/>
        <v>0</v>
      </c>
      <c r="BJ24" s="322">
        <f t="shared" si="106"/>
        <v>0</v>
      </c>
      <c r="BK24" s="322">
        <f t="shared" si="107"/>
        <v>0</v>
      </c>
      <c r="BL24" s="322">
        <f t="shared" si="108"/>
        <v>0</v>
      </c>
      <c r="BM24" s="322">
        <f t="shared" si="10"/>
        <v>0</v>
      </c>
      <c r="BN24" s="322">
        <f t="shared" si="109"/>
        <v>0</v>
      </c>
      <c r="BO24" s="322">
        <f t="shared" si="110"/>
        <v>0</v>
      </c>
      <c r="BP24" s="322">
        <f t="shared" si="111"/>
        <v>13007</v>
      </c>
      <c r="BQ24" s="322">
        <f t="shared" si="112"/>
        <v>12263.3</v>
      </c>
      <c r="BR24" s="322">
        <f t="shared" si="11"/>
        <v>7799.1</v>
      </c>
      <c r="BS24" s="322">
        <f t="shared" si="113"/>
        <v>4464.2</v>
      </c>
      <c r="BT24" s="322">
        <f t="shared" si="12"/>
        <v>743.7</v>
      </c>
      <c r="BU24" s="322"/>
      <c r="BV24" s="322">
        <f t="shared" si="82"/>
        <v>0</v>
      </c>
      <c r="BW24" s="322">
        <f t="shared" si="83"/>
        <v>0</v>
      </c>
      <c r="BX24" s="322">
        <f t="shared" si="84"/>
        <v>0</v>
      </c>
      <c r="BY24" s="322">
        <f t="shared" si="85"/>
        <v>0</v>
      </c>
      <c r="BZ24" s="322">
        <f t="shared" si="86"/>
        <v>0</v>
      </c>
      <c r="CA24" s="322">
        <f t="shared" si="87"/>
        <v>0</v>
      </c>
      <c r="CB24" s="322">
        <f t="shared" si="88"/>
        <v>0</v>
      </c>
      <c r="CC24" s="322">
        <f t="shared" si="89"/>
        <v>0</v>
      </c>
      <c r="CD24" s="322">
        <f t="shared" si="90"/>
        <v>0</v>
      </c>
      <c r="CE24" s="711">
        <f t="shared" si="13"/>
        <v>0</v>
      </c>
      <c r="CF24" s="322">
        <f t="shared" si="114"/>
        <v>0</v>
      </c>
      <c r="CG24" s="322">
        <f t="shared" si="115"/>
        <v>0</v>
      </c>
      <c r="CH24" s="322">
        <f t="shared" si="14"/>
        <v>0</v>
      </c>
      <c r="CI24" s="322">
        <f t="shared" si="116"/>
        <v>0</v>
      </c>
      <c r="CJ24" s="711">
        <f t="shared" si="15"/>
        <v>0</v>
      </c>
      <c r="CK24" s="322">
        <f t="shared" si="117"/>
        <v>0</v>
      </c>
      <c r="CL24" s="322">
        <f t="shared" si="118"/>
        <v>0</v>
      </c>
      <c r="CM24" s="322">
        <f t="shared" si="16"/>
        <v>0</v>
      </c>
      <c r="CN24" s="322">
        <f t="shared" si="119"/>
        <v>0</v>
      </c>
      <c r="CO24" s="711">
        <f t="shared" si="17"/>
        <v>0</v>
      </c>
      <c r="CP24" s="322">
        <f t="shared" si="120"/>
        <v>0</v>
      </c>
      <c r="CQ24" s="322">
        <f t="shared" si="121"/>
        <v>0</v>
      </c>
      <c r="CR24" s="322">
        <f t="shared" si="18"/>
        <v>0</v>
      </c>
      <c r="CS24" s="322">
        <f t="shared" si="122"/>
        <v>0</v>
      </c>
      <c r="CT24" s="711">
        <f t="shared" si="19"/>
        <v>0</v>
      </c>
      <c r="CU24" s="322">
        <f t="shared" si="123"/>
        <v>0</v>
      </c>
      <c r="CV24" s="322">
        <f t="shared" si="124"/>
        <v>0</v>
      </c>
      <c r="CW24" s="322">
        <f t="shared" si="20"/>
        <v>0</v>
      </c>
      <c r="CX24" s="322">
        <f t="shared" si="125"/>
        <v>0</v>
      </c>
      <c r="CY24" s="322">
        <f t="shared" si="21"/>
        <v>0</v>
      </c>
      <c r="CZ24" s="322">
        <f t="shared" si="126"/>
        <v>0</v>
      </c>
      <c r="DA24" s="322">
        <f t="shared" si="127"/>
        <v>0</v>
      </c>
      <c r="DB24" s="322">
        <f t="shared" si="22"/>
        <v>0</v>
      </c>
      <c r="DC24" s="322">
        <f t="shared" si="128"/>
        <v>0</v>
      </c>
      <c r="DD24" s="322">
        <f t="shared" si="23"/>
        <v>0</v>
      </c>
      <c r="DE24" s="322">
        <f t="shared" si="24"/>
        <v>0</v>
      </c>
      <c r="DF24" s="322">
        <f t="shared" si="25"/>
        <v>0</v>
      </c>
      <c r="DG24" s="322">
        <f t="shared" si="26"/>
        <v>0</v>
      </c>
      <c r="DH24" s="322">
        <f t="shared" si="129"/>
        <v>0</v>
      </c>
      <c r="DI24" s="322">
        <f t="shared" si="27"/>
        <v>0</v>
      </c>
      <c r="DJ24" s="322">
        <f t="shared" si="28"/>
        <v>0</v>
      </c>
      <c r="DK24" s="322">
        <f t="shared" si="29"/>
        <v>0</v>
      </c>
      <c r="DL24" s="322">
        <f t="shared" si="30"/>
        <v>0</v>
      </c>
      <c r="DM24" s="322">
        <f t="shared" si="130"/>
        <v>0</v>
      </c>
      <c r="DN24" s="322">
        <f t="shared" si="31"/>
        <v>0</v>
      </c>
      <c r="DO24" s="322">
        <f t="shared" si="131"/>
        <v>0</v>
      </c>
      <c r="DP24" s="322">
        <f t="shared" si="132"/>
        <v>0</v>
      </c>
      <c r="DQ24" s="322">
        <f t="shared" si="133"/>
        <v>0</v>
      </c>
      <c r="DR24" s="322">
        <f t="shared" si="134"/>
        <v>0</v>
      </c>
      <c r="DS24" s="322">
        <f t="shared" si="32"/>
        <v>0</v>
      </c>
      <c r="DT24" s="323">
        <f t="shared" si="135"/>
        <v>0</v>
      </c>
      <c r="DU24" s="324">
        <f t="shared" si="136"/>
        <v>0</v>
      </c>
      <c r="DV24" s="322">
        <f t="shared" si="33"/>
        <v>0</v>
      </c>
      <c r="DW24" s="322">
        <f t="shared" si="137"/>
        <v>0</v>
      </c>
      <c r="DX24" s="324">
        <f t="shared" si="138"/>
        <v>0</v>
      </c>
      <c r="DY24" s="324">
        <f t="shared" si="139"/>
        <v>0</v>
      </c>
      <c r="DZ24" s="324">
        <f t="shared" si="140"/>
        <v>0</v>
      </c>
      <c r="EA24" s="322">
        <f t="shared" si="34"/>
        <v>0</v>
      </c>
      <c r="EB24" s="322">
        <f t="shared" si="141"/>
        <v>0</v>
      </c>
      <c r="EC24" s="324">
        <f t="shared" si="142"/>
        <v>0</v>
      </c>
      <c r="ED24" s="324">
        <f t="shared" si="143"/>
        <v>0</v>
      </c>
      <c r="EE24" s="324">
        <f t="shared" si="144"/>
        <v>0</v>
      </c>
      <c r="EF24" s="322">
        <f t="shared" si="35"/>
        <v>0</v>
      </c>
      <c r="EG24" s="322">
        <f t="shared" si="145"/>
        <v>0</v>
      </c>
      <c r="EH24" s="324">
        <f t="shared" si="146"/>
        <v>0</v>
      </c>
      <c r="EI24" s="324">
        <f t="shared" si="147"/>
        <v>0</v>
      </c>
      <c r="EJ24" s="324">
        <f t="shared" si="148"/>
        <v>0</v>
      </c>
      <c r="EK24" s="322">
        <f t="shared" si="36"/>
        <v>0</v>
      </c>
      <c r="EL24" s="322">
        <f t="shared" si="149"/>
        <v>0</v>
      </c>
      <c r="EM24" s="324">
        <f t="shared" si="150"/>
        <v>0</v>
      </c>
      <c r="EN24" s="324">
        <f t="shared" si="151"/>
        <v>0</v>
      </c>
      <c r="EO24" s="324">
        <f t="shared" si="152"/>
        <v>0</v>
      </c>
      <c r="EP24" s="322">
        <f t="shared" si="37"/>
        <v>0</v>
      </c>
      <c r="EQ24" s="322">
        <f t="shared" si="153"/>
        <v>0</v>
      </c>
      <c r="ER24" s="324">
        <f t="shared" si="154"/>
        <v>0</v>
      </c>
      <c r="ES24" s="324">
        <f t="shared" si="155"/>
        <v>0</v>
      </c>
      <c r="ET24" s="324">
        <f t="shared" si="156"/>
        <v>0</v>
      </c>
      <c r="EU24" s="322">
        <f t="shared" si="38"/>
        <v>0</v>
      </c>
      <c r="EV24" s="322">
        <f t="shared" si="157"/>
        <v>0</v>
      </c>
      <c r="EW24" s="324">
        <f t="shared" si="158"/>
        <v>0</v>
      </c>
      <c r="EX24" s="324">
        <f t="shared" si="159"/>
        <v>0</v>
      </c>
      <c r="EY24" s="324">
        <f t="shared" si="160"/>
        <v>0</v>
      </c>
      <c r="EZ24" s="322">
        <f t="shared" si="39"/>
        <v>0</v>
      </c>
      <c r="FA24" s="322">
        <f t="shared" si="161"/>
        <v>0</v>
      </c>
      <c r="FB24" s="324">
        <f t="shared" si="162"/>
        <v>0</v>
      </c>
      <c r="FC24" s="324">
        <f t="shared" si="163"/>
        <v>0</v>
      </c>
      <c r="FD24" s="324">
        <f t="shared" si="164"/>
        <v>0</v>
      </c>
      <c r="FE24" s="322">
        <f t="shared" si="40"/>
        <v>0</v>
      </c>
      <c r="FF24" s="322">
        <f t="shared" si="165"/>
        <v>0</v>
      </c>
      <c r="FG24" s="325">
        <f t="shared" si="166"/>
        <v>0</v>
      </c>
      <c r="FH24" s="712">
        <f t="shared" si="41"/>
        <v>0</v>
      </c>
      <c r="FI24" s="322">
        <f t="shared" si="42"/>
        <v>0</v>
      </c>
      <c r="FJ24" s="322">
        <f t="shared" si="43"/>
        <v>0</v>
      </c>
      <c r="FK24" s="322">
        <f t="shared" si="167"/>
        <v>0</v>
      </c>
      <c r="FL24" s="322">
        <f t="shared" si="44"/>
        <v>0</v>
      </c>
      <c r="FM24" s="322">
        <f t="shared" si="45"/>
        <v>0</v>
      </c>
      <c r="FN24" s="322">
        <f t="shared" si="46"/>
        <v>0</v>
      </c>
      <c r="FO24" s="322">
        <f t="shared" si="47"/>
        <v>0</v>
      </c>
      <c r="FP24" s="322">
        <f t="shared" si="168"/>
        <v>0</v>
      </c>
      <c r="FQ24" s="322">
        <f t="shared" si="48"/>
        <v>0</v>
      </c>
      <c r="FR24" s="322">
        <f t="shared" si="49"/>
        <v>0</v>
      </c>
      <c r="FS24" s="322">
        <f t="shared" si="50"/>
        <v>0</v>
      </c>
      <c r="FT24" s="322">
        <f t="shared" si="51"/>
        <v>0</v>
      </c>
      <c r="FU24" s="322">
        <f t="shared" si="169"/>
        <v>0</v>
      </c>
      <c r="FV24" s="322">
        <f t="shared" si="52"/>
        <v>0</v>
      </c>
      <c r="FW24" s="322">
        <f t="shared" si="53"/>
        <v>0</v>
      </c>
      <c r="FX24" s="322">
        <f t="shared" si="54"/>
        <v>0</v>
      </c>
      <c r="FY24" s="322">
        <f t="shared" si="55"/>
        <v>0</v>
      </c>
      <c r="FZ24" s="322">
        <f t="shared" si="170"/>
        <v>0</v>
      </c>
      <c r="GA24" s="322">
        <f t="shared" si="56"/>
        <v>0</v>
      </c>
      <c r="GB24" s="322">
        <f t="shared" si="57"/>
        <v>0</v>
      </c>
      <c r="GC24" s="322">
        <f t="shared" si="58"/>
        <v>0</v>
      </c>
      <c r="GD24" s="322">
        <f t="shared" si="59"/>
        <v>0</v>
      </c>
      <c r="GE24" s="322">
        <f t="shared" si="171"/>
        <v>0</v>
      </c>
      <c r="GF24" s="322">
        <f t="shared" si="60"/>
        <v>0</v>
      </c>
      <c r="GG24" s="322">
        <f t="shared" si="61"/>
        <v>0</v>
      </c>
      <c r="GH24" s="322">
        <f t="shared" si="62"/>
        <v>0</v>
      </c>
      <c r="GI24" s="322">
        <f t="shared" si="63"/>
        <v>0</v>
      </c>
      <c r="GJ24" s="322">
        <f t="shared" si="172"/>
        <v>0</v>
      </c>
      <c r="GK24" s="322">
        <f t="shared" si="64"/>
        <v>0</v>
      </c>
      <c r="GL24" s="322">
        <f t="shared" si="65"/>
        <v>0</v>
      </c>
      <c r="GM24" s="322">
        <f t="shared" si="66"/>
        <v>0</v>
      </c>
      <c r="GN24" s="322">
        <f t="shared" si="67"/>
        <v>0</v>
      </c>
      <c r="GO24" s="322">
        <f t="shared" si="173"/>
        <v>0</v>
      </c>
      <c r="GP24" s="322">
        <f t="shared" si="68"/>
        <v>0</v>
      </c>
      <c r="GQ24" s="322">
        <f t="shared" si="69"/>
        <v>0</v>
      </c>
      <c r="GR24" s="322">
        <f t="shared" si="70"/>
        <v>0</v>
      </c>
      <c r="GS24" s="322">
        <f t="shared" si="71"/>
        <v>0</v>
      </c>
      <c r="GT24" s="322">
        <f t="shared" si="174"/>
        <v>0</v>
      </c>
      <c r="GU24" s="322">
        <f t="shared" si="72"/>
        <v>0</v>
      </c>
      <c r="GV24" s="326">
        <f t="shared" si="91"/>
        <v>14911.4</v>
      </c>
      <c r="GW24" s="322">
        <f t="shared" si="81"/>
        <v>14079.6</v>
      </c>
      <c r="GX24" s="322">
        <f t="shared" si="73"/>
        <v>8954.2000000000007</v>
      </c>
      <c r="GY24" s="322">
        <f t="shared" si="73"/>
        <v>5125.3999999999996</v>
      </c>
      <c r="GZ24" s="322">
        <f t="shared" si="73"/>
        <v>831.8</v>
      </c>
      <c r="HA24" s="328">
        <f t="shared" si="175"/>
        <v>298</v>
      </c>
      <c r="HB24" s="328">
        <v>298</v>
      </c>
      <c r="HC24" s="322">
        <f t="shared" si="75"/>
        <v>14618.2</v>
      </c>
      <c r="HD24" s="322">
        <f t="shared" si="74"/>
        <v>13802.8</v>
      </c>
      <c r="HE24" s="322">
        <f t="shared" si="74"/>
        <v>8778.2000000000007</v>
      </c>
      <c r="HF24" s="322">
        <f t="shared" si="74"/>
        <v>5024.6000000000004</v>
      </c>
      <c r="HG24" s="322">
        <f t="shared" si="74"/>
        <v>815.4</v>
      </c>
      <c r="HH24" s="329">
        <v>24.5</v>
      </c>
      <c r="HI24" s="327">
        <f t="shared" si="76"/>
        <v>279.7</v>
      </c>
      <c r="HJ24" s="327">
        <f t="shared" si="77"/>
        <v>14897.9</v>
      </c>
      <c r="HK24" s="330">
        <f t="shared" si="78"/>
        <v>9057.9</v>
      </c>
      <c r="HL24" s="319">
        <v>12880700</v>
      </c>
      <c r="HM24" s="319"/>
      <c r="HN24" s="327">
        <v>15615.8</v>
      </c>
      <c r="HO24" s="327">
        <v>16492.099999999999</v>
      </c>
      <c r="HP24" s="275"/>
      <c r="HQ24" s="275"/>
      <c r="HR24" s="275"/>
      <c r="HS24" s="275"/>
      <c r="HT24" s="275"/>
      <c r="HU24" s="275"/>
      <c r="HV24" s="275"/>
      <c r="HW24" s="275"/>
      <c r="HX24" s="275"/>
      <c r="HY24" s="275"/>
      <c r="HZ24" s="275"/>
      <c r="IA24" s="275"/>
      <c r="IB24" s="275"/>
      <c r="IC24" s="275"/>
      <c r="ID24" s="275"/>
      <c r="IE24" s="275"/>
      <c r="IF24" s="275"/>
      <c r="IG24" s="275"/>
      <c r="IH24" s="275"/>
      <c r="II24" s="275"/>
      <c r="IJ24" s="275"/>
      <c r="IK24" s="275"/>
      <c r="IL24" s="275"/>
      <c r="IM24" s="275"/>
      <c r="IN24" s="275"/>
      <c r="IO24" s="275"/>
      <c r="IP24" s="275"/>
      <c r="IQ24" s="275"/>
      <c r="IR24" s="275"/>
      <c r="IS24" s="275"/>
      <c r="IT24" s="275"/>
      <c r="IU24" s="275"/>
      <c r="IV24" s="275"/>
      <c r="IW24" s="275"/>
      <c r="IX24" s="275"/>
      <c r="IY24" s="275"/>
      <c r="IZ24" s="275"/>
      <c r="JA24" s="275"/>
      <c r="JB24" s="275"/>
      <c r="JC24" s="275"/>
      <c r="JD24" s="275"/>
      <c r="JE24" s="275"/>
      <c r="JF24" s="275"/>
      <c r="JG24" s="275"/>
      <c r="JH24" s="275"/>
      <c r="JI24" s="275"/>
      <c r="JJ24" s="275"/>
      <c r="JK24" s="275"/>
      <c r="JL24" s="275"/>
      <c r="JM24" s="275"/>
      <c r="JN24" s="275"/>
      <c r="JO24" s="275"/>
      <c r="JP24" s="275"/>
      <c r="JQ24" s="275"/>
      <c r="JR24" s="275"/>
      <c r="JS24" s="275"/>
      <c r="JT24" s="275"/>
      <c r="JU24" s="275"/>
      <c r="JV24" s="275"/>
      <c r="JW24" s="275"/>
      <c r="JX24" s="275"/>
      <c r="JY24" s="275"/>
      <c r="JZ24" s="275"/>
      <c r="KA24" s="275"/>
      <c r="KB24" s="275"/>
      <c r="KC24" s="275"/>
      <c r="KD24" s="275"/>
      <c r="KE24" s="275"/>
      <c r="KF24" s="275"/>
      <c r="KG24" s="275"/>
      <c r="KH24" s="275"/>
      <c r="KI24" s="275"/>
      <c r="KJ24" s="275"/>
      <c r="KK24" s="275"/>
      <c r="KL24" s="275"/>
      <c r="KM24" s="275"/>
      <c r="KN24" s="275"/>
      <c r="KO24" s="275"/>
      <c r="KP24" s="275"/>
      <c r="KQ24" s="275"/>
      <c r="KR24" s="275"/>
      <c r="KS24" s="275"/>
      <c r="KT24" s="275"/>
      <c r="KU24" s="275"/>
      <c r="KV24" s="275"/>
      <c r="KW24" s="275"/>
      <c r="KX24" s="275"/>
    </row>
    <row r="25" spans="1:310" s="334" customFormat="1" ht="18" customHeight="1">
      <c r="A25" s="315" t="s">
        <v>791</v>
      </c>
      <c r="B25" s="316">
        <v>0</v>
      </c>
      <c r="C25" s="316">
        <v>0</v>
      </c>
      <c r="D25" s="317"/>
      <c r="E25" s="318">
        <v>0</v>
      </c>
      <c r="F25" s="317"/>
      <c r="G25" s="316">
        <v>0</v>
      </c>
      <c r="H25" s="317">
        <v>153</v>
      </c>
      <c r="I25" s="318">
        <v>0</v>
      </c>
      <c r="J25" s="317"/>
      <c r="K25" s="317"/>
      <c r="L25" s="317"/>
      <c r="M25" s="316">
        <v>0</v>
      </c>
      <c r="N25" s="318">
        <v>0</v>
      </c>
      <c r="O25" s="317"/>
      <c r="P25" s="318">
        <v>0</v>
      </c>
      <c r="Q25" s="317"/>
      <c r="R25" s="317"/>
      <c r="S25" s="317"/>
      <c r="T25" s="319">
        <v>0</v>
      </c>
      <c r="U25" s="319">
        <v>0</v>
      </c>
      <c r="V25" s="319">
        <v>0</v>
      </c>
      <c r="W25" s="318">
        <v>0</v>
      </c>
      <c r="X25" s="318">
        <v>0</v>
      </c>
      <c r="Y25" s="318">
        <v>0</v>
      </c>
      <c r="Z25" s="318">
        <v>0</v>
      </c>
      <c r="AA25" s="318">
        <v>0</v>
      </c>
      <c r="AB25" s="318">
        <v>0</v>
      </c>
      <c r="AC25" s="318">
        <v>0</v>
      </c>
      <c r="AD25" s="320">
        <v>0</v>
      </c>
      <c r="AE25" s="320">
        <v>0</v>
      </c>
      <c r="AF25" s="320">
        <v>0</v>
      </c>
      <c r="AG25" s="320">
        <v>0</v>
      </c>
      <c r="AH25" s="317"/>
      <c r="AI25" s="320">
        <v>0</v>
      </c>
      <c r="AJ25" s="710">
        <f t="shared" si="79"/>
        <v>0</v>
      </c>
      <c r="AK25" s="710">
        <f t="shared" si="80"/>
        <v>153</v>
      </c>
      <c r="AL25" s="321">
        <f t="shared" si="0"/>
        <v>0</v>
      </c>
      <c r="AM25" s="322">
        <f t="shared" si="92"/>
        <v>0</v>
      </c>
      <c r="AN25" s="322">
        <f t="shared" si="1"/>
        <v>0</v>
      </c>
      <c r="AO25" s="322">
        <f t="shared" si="93"/>
        <v>0</v>
      </c>
      <c r="AP25" s="322">
        <f t="shared" si="94"/>
        <v>0</v>
      </c>
      <c r="AQ25" s="322">
        <f t="shared" si="2"/>
        <v>0</v>
      </c>
      <c r="AR25" s="322">
        <f t="shared" si="3"/>
        <v>0</v>
      </c>
      <c r="AS25" s="322">
        <f t="shared" si="4"/>
        <v>0</v>
      </c>
      <c r="AT25" s="322">
        <f t="shared" si="95"/>
        <v>0</v>
      </c>
      <c r="AU25" s="322">
        <f t="shared" si="96"/>
        <v>0</v>
      </c>
      <c r="AV25" s="322">
        <f t="shared" si="97"/>
        <v>0</v>
      </c>
      <c r="AW25" s="322">
        <f t="shared" si="98"/>
        <v>0</v>
      </c>
      <c r="AX25" s="322">
        <f t="shared" si="5"/>
        <v>0</v>
      </c>
      <c r="AY25" s="322">
        <f t="shared" si="99"/>
        <v>0</v>
      </c>
      <c r="AZ25" s="322">
        <f t="shared" si="6"/>
        <v>0</v>
      </c>
      <c r="BA25" s="322">
        <f t="shared" si="100"/>
        <v>0</v>
      </c>
      <c r="BB25" s="322">
        <f t="shared" si="101"/>
        <v>0</v>
      </c>
      <c r="BC25" s="322">
        <f t="shared" si="7"/>
        <v>0</v>
      </c>
      <c r="BD25" s="322">
        <f t="shared" si="102"/>
        <v>0</v>
      </c>
      <c r="BE25" s="322">
        <f t="shared" si="8"/>
        <v>0</v>
      </c>
      <c r="BF25" s="322">
        <f t="shared" si="103"/>
        <v>0</v>
      </c>
      <c r="BG25" s="322">
        <f t="shared" si="104"/>
        <v>0</v>
      </c>
      <c r="BH25" s="322">
        <f t="shared" si="9"/>
        <v>0</v>
      </c>
      <c r="BI25" s="322">
        <f t="shared" si="105"/>
        <v>0</v>
      </c>
      <c r="BJ25" s="322">
        <f t="shared" si="106"/>
        <v>0</v>
      </c>
      <c r="BK25" s="322">
        <f t="shared" si="107"/>
        <v>0</v>
      </c>
      <c r="BL25" s="322">
        <f t="shared" si="108"/>
        <v>0</v>
      </c>
      <c r="BM25" s="322">
        <f t="shared" si="10"/>
        <v>0</v>
      </c>
      <c r="BN25" s="322">
        <f t="shared" si="109"/>
        <v>0</v>
      </c>
      <c r="BO25" s="322">
        <f t="shared" si="110"/>
        <v>0</v>
      </c>
      <c r="BP25" s="322">
        <f t="shared" si="111"/>
        <v>7538.2</v>
      </c>
      <c r="BQ25" s="322">
        <f t="shared" si="112"/>
        <v>7107.2</v>
      </c>
      <c r="BR25" s="322">
        <f t="shared" si="11"/>
        <v>4519.8999999999996</v>
      </c>
      <c r="BS25" s="322">
        <f t="shared" si="113"/>
        <v>2587.3000000000002</v>
      </c>
      <c r="BT25" s="322">
        <f t="shared" si="12"/>
        <v>431</v>
      </c>
      <c r="BU25" s="322"/>
      <c r="BV25" s="322">
        <f t="shared" si="82"/>
        <v>0</v>
      </c>
      <c r="BW25" s="322">
        <f t="shared" si="83"/>
        <v>0</v>
      </c>
      <c r="BX25" s="322">
        <f t="shared" si="84"/>
        <v>0</v>
      </c>
      <c r="BY25" s="322">
        <f t="shared" si="85"/>
        <v>0</v>
      </c>
      <c r="BZ25" s="322">
        <f t="shared" si="86"/>
        <v>0</v>
      </c>
      <c r="CA25" s="322">
        <f t="shared" si="87"/>
        <v>0</v>
      </c>
      <c r="CB25" s="322">
        <f t="shared" si="88"/>
        <v>0</v>
      </c>
      <c r="CC25" s="322">
        <f t="shared" si="89"/>
        <v>0</v>
      </c>
      <c r="CD25" s="322">
        <f t="shared" si="90"/>
        <v>0</v>
      </c>
      <c r="CE25" s="711">
        <f t="shared" si="13"/>
        <v>0</v>
      </c>
      <c r="CF25" s="322">
        <f t="shared" si="114"/>
        <v>0</v>
      </c>
      <c r="CG25" s="322">
        <f t="shared" si="115"/>
        <v>0</v>
      </c>
      <c r="CH25" s="322">
        <f t="shared" si="14"/>
        <v>0</v>
      </c>
      <c r="CI25" s="322">
        <f t="shared" si="116"/>
        <v>0</v>
      </c>
      <c r="CJ25" s="711">
        <f t="shared" si="15"/>
        <v>0</v>
      </c>
      <c r="CK25" s="322">
        <f t="shared" si="117"/>
        <v>0</v>
      </c>
      <c r="CL25" s="322">
        <f t="shared" si="118"/>
        <v>0</v>
      </c>
      <c r="CM25" s="322">
        <f t="shared" si="16"/>
        <v>0</v>
      </c>
      <c r="CN25" s="322">
        <f t="shared" si="119"/>
        <v>0</v>
      </c>
      <c r="CO25" s="711">
        <f t="shared" si="17"/>
        <v>0</v>
      </c>
      <c r="CP25" s="322">
        <f t="shared" si="120"/>
        <v>0</v>
      </c>
      <c r="CQ25" s="322">
        <f t="shared" si="121"/>
        <v>0</v>
      </c>
      <c r="CR25" s="322">
        <f t="shared" si="18"/>
        <v>0</v>
      </c>
      <c r="CS25" s="322">
        <f t="shared" si="122"/>
        <v>0</v>
      </c>
      <c r="CT25" s="711">
        <f t="shared" si="19"/>
        <v>0</v>
      </c>
      <c r="CU25" s="322">
        <f t="shared" si="123"/>
        <v>0</v>
      </c>
      <c r="CV25" s="322">
        <f t="shared" si="124"/>
        <v>0</v>
      </c>
      <c r="CW25" s="322">
        <f t="shared" si="20"/>
        <v>0</v>
      </c>
      <c r="CX25" s="322">
        <f t="shared" si="125"/>
        <v>0</v>
      </c>
      <c r="CY25" s="322">
        <f t="shared" si="21"/>
        <v>0</v>
      </c>
      <c r="CZ25" s="322">
        <f t="shared" si="126"/>
        <v>0</v>
      </c>
      <c r="DA25" s="322">
        <f t="shared" si="127"/>
        <v>0</v>
      </c>
      <c r="DB25" s="322">
        <f t="shared" si="22"/>
        <v>0</v>
      </c>
      <c r="DC25" s="322">
        <f t="shared" si="128"/>
        <v>0</v>
      </c>
      <c r="DD25" s="322">
        <f t="shared" si="23"/>
        <v>0</v>
      </c>
      <c r="DE25" s="322">
        <f t="shared" si="24"/>
        <v>0</v>
      </c>
      <c r="DF25" s="322">
        <f t="shared" si="25"/>
        <v>0</v>
      </c>
      <c r="DG25" s="322">
        <f t="shared" si="26"/>
        <v>0</v>
      </c>
      <c r="DH25" s="322">
        <f t="shared" si="129"/>
        <v>0</v>
      </c>
      <c r="DI25" s="322">
        <f t="shared" si="27"/>
        <v>0</v>
      </c>
      <c r="DJ25" s="322">
        <f t="shared" si="28"/>
        <v>0</v>
      </c>
      <c r="DK25" s="322">
        <f t="shared" si="29"/>
        <v>0</v>
      </c>
      <c r="DL25" s="322">
        <f t="shared" si="30"/>
        <v>0</v>
      </c>
      <c r="DM25" s="322">
        <f t="shared" si="130"/>
        <v>0</v>
      </c>
      <c r="DN25" s="322">
        <f t="shared" si="31"/>
        <v>0</v>
      </c>
      <c r="DO25" s="322">
        <f t="shared" si="131"/>
        <v>0</v>
      </c>
      <c r="DP25" s="322">
        <f t="shared" si="132"/>
        <v>0</v>
      </c>
      <c r="DQ25" s="322">
        <f t="shared" si="133"/>
        <v>0</v>
      </c>
      <c r="DR25" s="322">
        <f t="shared" si="134"/>
        <v>0</v>
      </c>
      <c r="DS25" s="322">
        <f t="shared" si="32"/>
        <v>0</v>
      </c>
      <c r="DT25" s="323">
        <f t="shared" si="135"/>
        <v>0</v>
      </c>
      <c r="DU25" s="324">
        <f t="shared" si="136"/>
        <v>0</v>
      </c>
      <c r="DV25" s="322">
        <f t="shared" si="33"/>
        <v>0</v>
      </c>
      <c r="DW25" s="322">
        <f t="shared" si="137"/>
        <v>0</v>
      </c>
      <c r="DX25" s="324">
        <f t="shared" si="138"/>
        <v>0</v>
      </c>
      <c r="DY25" s="324">
        <f t="shared" si="139"/>
        <v>0</v>
      </c>
      <c r="DZ25" s="324">
        <f t="shared" si="140"/>
        <v>0</v>
      </c>
      <c r="EA25" s="322">
        <f t="shared" si="34"/>
        <v>0</v>
      </c>
      <c r="EB25" s="322">
        <f t="shared" si="141"/>
        <v>0</v>
      </c>
      <c r="EC25" s="324">
        <f t="shared" si="142"/>
        <v>0</v>
      </c>
      <c r="ED25" s="324">
        <f t="shared" si="143"/>
        <v>0</v>
      </c>
      <c r="EE25" s="324">
        <f t="shared" si="144"/>
        <v>0</v>
      </c>
      <c r="EF25" s="322">
        <f t="shared" si="35"/>
        <v>0</v>
      </c>
      <c r="EG25" s="322">
        <f t="shared" si="145"/>
        <v>0</v>
      </c>
      <c r="EH25" s="324">
        <f t="shared" si="146"/>
        <v>0</v>
      </c>
      <c r="EI25" s="324">
        <f t="shared" si="147"/>
        <v>0</v>
      </c>
      <c r="EJ25" s="324">
        <f t="shared" si="148"/>
        <v>0</v>
      </c>
      <c r="EK25" s="322">
        <f t="shared" si="36"/>
        <v>0</v>
      </c>
      <c r="EL25" s="322">
        <f t="shared" si="149"/>
        <v>0</v>
      </c>
      <c r="EM25" s="324">
        <f t="shared" si="150"/>
        <v>0</v>
      </c>
      <c r="EN25" s="324">
        <f t="shared" si="151"/>
        <v>0</v>
      </c>
      <c r="EO25" s="324">
        <f t="shared" si="152"/>
        <v>0</v>
      </c>
      <c r="EP25" s="322">
        <f t="shared" si="37"/>
        <v>0</v>
      </c>
      <c r="EQ25" s="322">
        <f t="shared" si="153"/>
        <v>0</v>
      </c>
      <c r="ER25" s="324">
        <f t="shared" si="154"/>
        <v>0</v>
      </c>
      <c r="ES25" s="324">
        <f t="shared" si="155"/>
        <v>0</v>
      </c>
      <c r="ET25" s="324">
        <f t="shared" si="156"/>
        <v>0</v>
      </c>
      <c r="EU25" s="322">
        <f t="shared" si="38"/>
        <v>0</v>
      </c>
      <c r="EV25" s="322">
        <f t="shared" si="157"/>
        <v>0</v>
      </c>
      <c r="EW25" s="324">
        <f t="shared" si="158"/>
        <v>0</v>
      </c>
      <c r="EX25" s="324">
        <f t="shared" si="159"/>
        <v>0</v>
      </c>
      <c r="EY25" s="324">
        <f t="shared" si="160"/>
        <v>0</v>
      </c>
      <c r="EZ25" s="322">
        <f t="shared" si="39"/>
        <v>0</v>
      </c>
      <c r="FA25" s="322">
        <f t="shared" si="161"/>
        <v>0</v>
      </c>
      <c r="FB25" s="324">
        <f t="shared" si="162"/>
        <v>0</v>
      </c>
      <c r="FC25" s="324">
        <f t="shared" si="163"/>
        <v>0</v>
      </c>
      <c r="FD25" s="324">
        <f t="shared" si="164"/>
        <v>0</v>
      </c>
      <c r="FE25" s="322">
        <f t="shared" si="40"/>
        <v>0</v>
      </c>
      <c r="FF25" s="322">
        <f t="shared" si="165"/>
        <v>0</v>
      </c>
      <c r="FG25" s="325">
        <f t="shared" si="166"/>
        <v>0</v>
      </c>
      <c r="FH25" s="712">
        <f t="shared" si="41"/>
        <v>0</v>
      </c>
      <c r="FI25" s="322">
        <f t="shared" si="42"/>
        <v>0</v>
      </c>
      <c r="FJ25" s="322">
        <f t="shared" si="43"/>
        <v>0</v>
      </c>
      <c r="FK25" s="322">
        <f t="shared" si="167"/>
        <v>0</v>
      </c>
      <c r="FL25" s="322">
        <f t="shared" si="44"/>
        <v>0</v>
      </c>
      <c r="FM25" s="322">
        <f t="shared" si="45"/>
        <v>0</v>
      </c>
      <c r="FN25" s="322">
        <f t="shared" si="46"/>
        <v>0</v>
      </c>
      <c r="FO25" s="322">
        <f t="shared" si="47"/>
        <v>0</v>
      </c>
      <c r="FP25" s="322">
        <f t="shared" si="168"/>
        <v>0</v>
      </c>
      <c r="FQ25" s="322">
        <f t="shared" si="48"/>
        <v>0</v>
      </c>
      <c r="FR25" s="322">
        <f t="shared" si="49"/>
        <v>0</v>
      </c>
      <c r="FS25" s="322">
        <f t="shared" si="50"/>
        <v>0</v>
      </c>
      <c r="FT25" s="322">
        <f t="shared" si="51"/>
        <v>0</v>
      </c>
      <c r="FU25" s="322">
        <f t="shared" si="169"/>
        <v>0</v>
      </c>
      <c r="FV25" s="322">
        <f t="shared" si="52"/>
        <v>0</v>
      </c>
      <c r="FW25" s="322">
        <f t="shared" si="53"/>
        <v>0</v>
      </c>
      <c r="FX25" s="322">
        <f t="shared" si="54"/>
        <v>0</v>
      </c>
      <c r="FY25" s="322">
        <f t="shared" si="55"/>
        <v>0</v>
      </c>
      <c r="FZ25" s="322">
        <f t="shared" si="170"/>
        <v>0</v>
      </c>
      <c r="GA25" s="322">
        <f t="shared" si="56"/>
        <v>0</v>
      </c>
      <c r="GB25" s="322">
        <f t="shared" si="57"/>
        <v>0</v>
      </c>
      <c r="GC25" s="322">
        <f t="shared" si="58"/>
        <v>0</v>
      </c>
      <c r="GD25" s="322">
        <f t="shared" si="59"/>
        <v>0</v>
      </c>
      <c r="GE25" s="322">
        <f t="shared" si="171"/>
        <v>0</v>
      </c>
      <c r="GF25" s="322">
        <f t="shared" si="60"/>
        <v>0</v>
      </c>
      <c r="GG25" s="322">
        <f t="shared" si="61"/>
        <v>0</v>
      </c>
      <c r="GH25" s="322">
        <f t="shared" si="62"/>
        <v>0</v>
      </c>
      <c r="GI25" s="322">
        <f t="shared" si="63"/>
        <v>0</v>
      </c>
      <c r="GJ25" s="322">
        <f t="shared" si="172"/>
        <v>0</v>
      </c>
      <c r="GK25" s="322">
        <f t="shared" si="64"/>
        <v>0</v>
      </c>
      <c r="GL25" s="322">
        <f t="shared" si="65"/>
        <v>0</v>
      </c>
      <c r="GM25" s="322">
        <f t="shared" si="66"/>
        <v>0</v>
      </c>
      <c r="GN25" s="322">
        <f t="shared" si="67"/>
        <v>0</v>
      </c>
      <c r="GO25" s="322">
        <f t="shared" si="173"/>
        <v>0</v>
      </c>
      <c r="GP25" s="322">
        <f t="shared" si="68"/>
        <v>0</v>
      </c>
      <c r="GQ25" s="322">
        <f t="shared" si="69"/>
        <v>0</v>
      </c>
      <c r="GR25" s="322">
        <f t="shared" si="70"/>
        <v>0</v>
      </c>
      <c r="GS25" s="322">
        <f t="shared" si="71"/>
        <v>0</v>
      </c>
      <c r="GT25" s="322">
        <f t="shared" si="174"/>
        <v>0</v>
      </c>
      <c r="GU25" s="322">
        <f t="shared" si="72"/>
        <v>0</v>
      </c>
      <c r="GV25" s="326">
        <f t="shared" si="91"/>
        <v>7538.2</v>
      </c>
      <c r="GW25" s="322">
        <f t="shared" si="81"/>
        <v>7107.2</v>
      </c>
      <c r="GX25" s="322">
        <f t="shared" si="81"/>
        <v>4519.8999999999996</v>
      </c>
      <c r="GY25" s="322">
        <f t="shared" si="81"/>
        <v>2587.3000000000002</v>
      </c>
      <c r="GZ25" s="322">
        <f t="shared" si="81"/>
        <v>431</v>
      </c>
      <c r="HA25" s="328">
        <f t="shared" si="175"/>
        <v>153</v>
      </c>
      <c r="HB25" s="328">
        <v>153</v>
      </c>
      <c r="HC25" s="322">
        <f t="shared" si="75"/>
        <v>7390</v>
      </c>
      <c r="HD25" s="322">
        <f t="shared" si="75"/>
        <v>6967.5</v>
      </c>
      <c r="HE25" s="322">
        <f t="shared" si="75"/>
        <v>4431</v>
      </c>
      <c r="HF25" s="322">
        <f t="shared" si="75"/>
        <v>2536.4</v>
      </c>
      <c r="HG25" s="322">
        <f t="shared" si="75"/>
        <v>422.5</v>
      </c>
      <c r="HH25" s="329">
        <v>15.25</v>
      </c>
      <c r="HI25" s="327">
        <f t="shared" si="76"/>
        <v>174.1</v>
      </c>
      <c r="HJ25" s="327">
        <f t="shared" si="77"/>
        <v>7564.1</v>
      </c>
      <c r="HK25" s="330">
        <f t="shared" si="78"/>
        <v>4605.1000000000004</v>
      </c>
      <c r="HL25" s="319">
        <v>7210600</v>
      </c>
      <c r="HM25" s="319"/>
      <c r="HN25" s="327">
        <v>7994.7</v>
      </c>
      <c r="HO25" s="327">
        <v>8515.2999999999993</v>
      </c>
      <c r="HP25" s="275"/>
      <c r="HQ25" s="275"/>
      <c r="HR25" s="275"/>
      <c r="HS25" s="275"/>
      <c r="HT25" s="275"/>
      <c r="HU25" s="275"/>
      <c r="HV25" s="275"/>
      <c r="HW25" s="275"/>
      <c r="HX25" s="275"/>
      <c r="HY25" s="275"/>
      <c r="HZ25" s="275"/>
      <c r="IA25" s="275"/>
      <c r="IB25" s="275"/>
      <c r="IC25" s="275"/>
      <c r="ID25" s="275"/>
      <c r="IE25" s="275"/>
      <c r="IF25" s="275"/>
      <c r="IG25" s="275"/>
      <c r="IH25" s="275"/>
      <c r="II25" s="275"/>
      <c r="IJ25" s="275"/>
      <c r="IK25" s="275"/>
      <c r="IL25" s="275"/>
      <c r="IM25" s="275"/>
      <c r="IN25" s="275"/>
      <c r="IO25" s="275"/>
      <c r="IP25" s="275"/>
      <c r="IQ25" s="275"/>
      <c r="IR25" s="275"/>
      <c r="IS25" s="275"/>
      <c r="IT25" s="275"/>
      <c r="IU25" s="275"/>
      <c r="IV25" s="275"/>
      <c r="IW25" s="275"/>
      <c r="IX25" s="275"/>
      <c r="IY25" s="275"/>
      <c r="IZ25" s="275"/>
      <c r="JA25" s="275"/>
      <c r="JB25" s="275"/>
      <c r="JC25" s="275"/>
      <c r="JD25" s="275"/>
      <c r="JE25" s="275"/>
      <c r="JF25" s="275"/>
      <c r="JG25" s="275"/>
      <c r="JH25" s="275"/>
      <c r="JI25" s="275"/>
      <c r="JJ25" s="275"/>
      <c r="JK25" s="275"/>
      <c r="JL25" s="275"/>
      <c r="JM25" s="275"/>
      <c r="JN25" s="275"/>
      <c r="JO25" s="275"/>
      <c r="JP25" s="275"/>
      <c r="JQ25" s="275"/>
      <c r="JR25" s="275"/>
      <c r="JS25" s="275"/>
      <c r="JT25" s="275"/>
      <c r="JU25" s="275"/>
      <c r="JV25" s="275"/>
      <c r="JW25" s="275"/>
      <c r="JX25" s="275"/>
      <c r="JY25" s="275"/>
      <c r="JZ25" s="275"/>
      <c r="KA25" s="275"/>
      <c r="KB25" s="275"/>
      <c r="KC25" s="275"/>
      <c r="KD25" s="275"/>
      <c r="KE25" s="275"/>
      <c r="KF25" s="275"/>
      <c r="KG25" s="275"/>
      <c r="KH25" s="275"/>
      <c r="KI25" s="275"/>
      <c r="KJ25" s="275"/>
      <c r="KK25" s="275"/>
      <c r="KL25" s="275"/>
      <c r="KM25" s="275"/>
      <c r="KN25" s="275"/>
      <c r="KO25" s="275"/>
      <c r="KP25" s="275"/>
      <c r="KQ25" s="275"/>
      <c r="KR25" s="275"/>
      <c r="KS25" s="275"/>
      <c r="KT25" s="275"/>
      <c r="KU25" s="275"/>
      <c r="KV25" s="275"/>
      <c r="KW25" s="275"/>
      <c r="KX25" s="275"/>
    </row>
    <row r="26" spans="1:310">
      <c r="A26" s="315" t="s">
        <v>712</v>
      </c>
      <c r="B26" s="316">
        <v>0</v>
      </c>
      <c r="C26" s="316">
        <v>0</v>
      </c>
      <c r="D26" s="317"/>
      <c r="E26" s="318">
        <v>0</v>
      </c>
      <c r="F26" s="317"/>
      <c r="G26" s="316">
        <v>0</v>
      </c>
      <c r="H26" s="317"/>
      <c r="I26" s="318">
        <v>0</v>
      </c>
      <c r="J26" s="317"/>
      <c r="K26" s="317"/>
      <c r="L26" s="317"/>
      <c r="M26" s="316">
        <v>0</v>
      </c>
      <c r="N26" s="318">
        <v>0</v>
      </c>
      <c r="O26" s="317"/>
      <c r="P26" s="318">
        <v>0</v>
      </c>
      <c r="Q26" s="317">
        <v>95</v>
      </c>
      <c r="R26" s="317"/>
      <c r="S26" s="317"/>
      <c r="T26" s="319">
        <v>0</v>
      </c>
      <c r="U26" s="319">
        <v>0</v>
      </c>
      <c r="V26" s="319">
        <v>0</v>
      </c>
      <c r="W26" s="318">
        <v>0</v>
      </c>
      <c r="X26" s="318">
        <v>0</v>
      </c>
      <c r="Y26" s="318">
        <v>0</v>
      </c>
      <c r="Z26" s="318">
        <v>0</v>
      </c>
      <c r="AA26" s="318">
        <v>0</v>
      </c>
      <c r="AB26" s="318">
        <v>0</v>
      </c>
      <c r="AC26" s="318">
        <v>0</v>
      </c>
      <c r="AD26" s="320">
        <v>0</v>
      </c>
      <c r="AE26" s="320">
        <v>0</v>
      </c>
      <c r="AF26" s="320">
        <v>0</v>
      </c>
      <c r="AG26" s="320">
        <v>0</v>
      </c>
      <c r="AH26" s="317"/>
      <c r="AI26" s="320">
        <v>0</v>
      </c>
      <c r="AJ26" s="710">
        <f t="shared" si="79"/>
        <v>0</v>
      </c>
      <c r="AK26" s="710">
        <f t="shared" si="80"/>
        <v>95</v>
      </c>
      <c r="AL26" s="321">
        <f t="shared" si="0"/>
        <v>0</v>
      </c>
      <c r="AM26" s="322">
        <f t="shared" si="92"/>
        <v>0</v>
      </c>
      <c r="AN26" s="322">
        <f t="shared" si="1"/>
        <v>0</v>
      </c>
      <c r="AO26" s="322">
        <f t="shared" si="93"/>
        <v>0</v>
      </c>
      <c r="AP26" s="322">
        <f t="shared" si="94"/>
        <v>0</v>
      </c>
      <c r="AQ26" s="322">
        <f t="shared" si="2"/>
        <v>0</v>
      </c>
      <c r="AR26" s="322">
        <f t="shared" si="3"/>
        <v>0</v>
      </c>
      <c r="AS26" s="322">
        <f t="shared" si="4"/>
        <v>0</v>
      </c>
      <c r="AT26" s="322">
        <f t="shared" si="95"/>
        <v>0</v>
      </c>
      <c r="AU26" s="322">
        <f t="shared" si="96"/>
        <v>0</v>
      </c>
      <c r="AV26" s="322">
        <f t="shared" si="97"/>
        <v>0</v>
      </c>
      <c r="AW26" s="322">
        <f t="shared" si="98"/>
        <v>0</v>
      </c>
      <c r="AX26" s="322">
        <f t="shared" si="5"/>
        <v>0</v>
      </c>
      <c r="AY26" s="322">
        <f t="shared" si="99"/>
        <v>0</v>
      </c>
      <c r="AZ26" s="322">
        <f t="shared" si="6"/>
        <v>0</v>
      </c>
      <c r="BA26" s="322">
        <f t="shared" si="100"/>
        <v>0</v>
      </c>
      <c r="BB26" s="322">
        <f t="shared" si="101"/>
        <v>0</v>
      </c>
      <c r="BC26" s="322">
        <f t="shared" si="7"/>
        <v>0</v>
      </c>
      <c r="BD26" s="322">
        <f t="shared" si="102"/>
        <v>0</v>
      </c>
      <c r="BE26" s="322">
        <f t="shared" si="8"/>
        <v>0</v>
      </c>
      <c r="BF26" s="322">
        <f t="shared" si="103"/>
        <v>0</v>
      </c>
      <c r="BG26" s="322">
        <f t="shared" si="104"/>
        <v>0</v>
      </c>
      <c r="BH26" s="322">
        <f t="shared" si="9"/>
        <v>0</v>
      </c>
      <c r="BI26" s="322">
        <f t="shared" si="105"/>
        <v>0</v>
      </c>
      <c r="BJ26" s="322">
        <f t="shared" si="106"/>
        <v>0</v>
      </c>
      <c r="BK26" s="322">
        <f t="shared" si="107"/>
        <v>0</v>
      </c>
      <c r="BL26" s="322">
        <f t="shared" si="108"/>
        <v>0</v>
      </c>
      <c r="BM26" s="322">
        <f t="shared" si="10"/>
        <v>0</v>
      </c>
      <c r="BN26" s="322">
        <f t="shared" si="109"/>
        <v>0</v>
      </c>
      <c r="BO26" s="322">
        <f t="shared" si="110"/>
        <v>0</v>
      </c>
      <c r="BP26" s="322">
        <f t="shared" si="111"/>
        <v>0</v>
      </c>
      <c r="BQ26" s="322">
        <f t="shared" si="112"/>
        <v>0</v>
      </c>
      <c r="BR26" s="322">
        <f t="shared" si="11"/>
        <v>0</v>
      </c>
      <c r="BS26" s="322">
        <f t="shared" si="113"/>
        <v>0</v>
      </c>
      <c r="BT26" s="322">
        <f t="shared" si="12"/>
        <v>0</v>
      </c>
      <c r="BU26" s="322"/>
      <c r="BV26" s="322">
        <f t="shared" si="82"/>
        <v>0</v>
      </c>
      <c r="BW26" s="322">
        <f t="shared" si="83"/>
        <v>0</v>
      </c>
      <c r="BX26" s="322">
        <f t="shared" si="84"/>
        <v>0</v>
      </c>
      <c r="BY26" s="322">
        <f t="shared" si="85"/>
        <v>0</v>
      </c>
      <c r="BZ26" s="322">
        <f t="shared" si="86"/>
        <v>0</v>
      </c>
      <c r="CA26" s="322">
        <f t="shared" si="87"/>
        <v>0</v>
      </c>
      <c r="CB26" s="322">
        <f t="shared" si="88"/>
        <v>0</v>
      </c>
      <c r="CC26" s="322">
        <f t="shared" si="89"/>
        <v>0</v>
      </c>
      <c r="CD26" s="322">
        <f t="shared" si="90"/>
        <v>0</v>
      </c>
      <c r="CE26" s="711">
        <f t="shared" si="13"/>
        <v>0</v>
      </c>
      <c r="CF26" s="322">
        <f t="shared" si="114"/>
        <v>0</v>
      </c>
      <c r="CG26" s="322">
        <f t="shared" si="115"/>
        <v>0</v>
      </c>
      <c r="CH26" s="322">
        <f t="shared" si="14"/>
        <v>0</v>
      </c>
      <c r="CI26" s="322">
        <f t="shared" si="116"/>
        <v>0</v>
      </c>
      <c r="CJ26" s="711">
        <f t="shared" si="15"/>
        <v>0</v>
      </c>
      <c r="CK26" s="322">
        <f t="shared" si="117"/>
        <v>0</v>
      </c>
      <c r="CL26" s="322">
        <f t="shared" si="118"/>
        <v>0</v>
      </c>
      <c r="CM26" s="322">
        <f t="shared" si="16"/>
        <v>0</v>
      </c>
      <c r="CN26" s="322">
        <f t="shared" si="119"/>
        <v>0</v>
      </c>
      <c r="CO26" s="711">
        <f t="shared" si="17"/>
        <v>0</v>
      </c>
      <c r="CP26" s="322">
        <f t="shared" si="120"/>
        <v>0</v>
      </c>
      <c r="CQ26" s="322">
        <f t="shared" si="121"/>
        <v>0</v>
      </c>
      <c r="CR26" s="322">
        <f t="shared" si="18"/>
        <v>0</v>
      </c>
      <c r="CS26" s="322">
        <f t="shared" si="122"/>
        <v>0</v>
      </c>
      <c r="CT26" s="711">
        <f t="shared" si="19"/>
        <v>0</v>
      </c>
      <c r="CU26" s="322">
        <f t="shared" si="123"/>
        <v>0</v>
      </c>
      <c r="CV26" s="322">
        <f t="shared" si="124"/>
        <v>0</v>
      </c>
      <c r="CW26" s="322">
        <f t="shared" si="20"/>
        <v>0</v>
      </c>
      <c r="CX26" s="322">
        <f t="shared" si="125"/>
        <v>0</v>
      </c>
      <c r="CY26" s="322">
        <f t="shared" si="21"/>
        <v>0</v>
      </c>
      <c r="CZ26" s="322">
        <f t="shared" si="126"/>
        <v>0</v>
      </c>
      <c r="DA26" s="322">
        <f t="shared" si="127"/>
        <v>0</v>
      </c>
      <c r="DB26" s="322">
        <f t="shared" si="22"/>
        <v>0</v>
      </c>
      <c r="DC26" s="322">
        <f t="shared" si="128"/>
        <v>0</v>
      </c>
      <c r="DD26" s="322">
        <f t="shared" si="23"/>
        <v>0</v>
      </c>
      <c r="DE26" s="322">
        <f t="shared" si="24"/>
        <v>11821.5</v>
      </c>
      <c r="DF26" s="322">
        <f t="shared" si="25"/>
        <v>11473.6</v>
      </c>
      <c r="DG26" s="322">
        <f t="shared" si="26"/>
        <v>7297</v>
      </c>
      <c r="DH26" s="322">
        <f t="shared" si="129"/>
        <v>4176.6000000000004</v>
      </c>
      <c r="DI26" s="322">
        <f t="shared" si="27"/>
        <v>347.9</v>
      </c>
      <c r="DJ26" s="322">
        <f t="shared" si="28"/>
        <v>0</v>
      </c>
      <c r="DK26" s="322">
        <f t="shared" si="29"/>
        <v>0</v>
      </c>
      <c r="DL26" s="322">
        <f t="shared" si="30"/>
        <v>0</v>
      </c>
      <c r="DM26" s="322">
        <f t="shared" si="130"/>
        <v>0</v>
      </c>
      <c r="DN26" s="322">
        <f t="shared" si="31"/>
        <v>0</v>
      </c>
      <c r="DO26" s="322">
        <f t="shared" si="131"/>
        <v>0</v>
      </c>
      <c r="DP26" s="322">
        <f t="shared" si="132"/>
        <v>0</v>
      </c>
      <c r="DQ26" s="322">
        <f t="shared" si="133"/>
        <v>0</v>
      </c>
      <c r="DR26" s="322">
        <f t="shared" si="134"/>
        <v>0</v>
      </c>
      <c r="DS26" s="322">
        <f t="shared" si="32"/>
        <v>0</v>
      </c>
      <c r="DT26" s="323">
        <f t="shared" si="135"/>
        <v>0</v>
      </c>
      <c r="DU26" s="324">
        <f t="shared" si="136"/>
        <v>0</v>
      </c>
      <c r="DV26" s="322">
        <f t="shared" si="33"/>
        <v>0</v>
      </c>
      <c r="DW26" s="322">
        <f t="shared" si="137"/>
        <v>0</v>
      </c>
      <c r="DX26" s="324">
        <f t="shared" si="138"/>
        <v>0</v>
      </c>
      <c r="DY26" s="324">
        <f t="shared" si="139"/>
        <v>0</v>
      </c>
      <c r="DZ26" s="324">
        <f t="shared" si="140"/>
        <v>0</v>
      </c>
      <c r="EA26" s="322">
        <f t="shared" si="34"/>
        <v>0</v>
      </c>
      <c r="EB26" s="322">
        <f t="shared" si="141"/>
        <v>0</v>
      </c>
      <c r="EC26" s="324">
        <f t="shared" si="142"/>
        <v>0</v>
      </c>
      <c r="ED26" s="324">
        <f t="shared" si="143"/>
        <v>0</v>
      </c>
      <c r="EE26" s="324">
        <f t="shared" si="144"/>
        <v>0</v>
      </c>
      <c r="EF26" s="322">
        <f t="shared" si="35"/>
        <v>0</v>
      </c>
      <c r="EG26" s="322">
        <f t="shared" si="145"/>
        <v>0</v>
      </c>
      <c r="EH26" s="324">
        <f t="shared" si="146"/>
        <v>0</v>
      </c>
      <c r="EI26" s="324">
        <f t="shared" si="147"/>
        <v>0</v>
      </c>
      <c r="EJ26" s="324">
        <f t="shared" si="148"/>
        <v>0</v>
      </c>
      <c r="EK26" s="322">
        <f t="shared" si="36"/>
        <v>0</v>
      </c>
      <c r="EL26" s="322">
        <f t="shared" si="149"/>
        <v>0</v>
      </c>
      <c r="EM26" s="324">
        <f t="shared" si="150"/>
        <v>0</v>
      </c>
      <c r="EN26" s="324">
        <f t="shared" si="151"/>
        <v>0</v>
      </c>
      <c r="EO26" s="324">
        <f t="shared" si="152"/>
        <v>0</v>
      </c>
      <c r="EP26" s="322">
        <f t="shared" si="37"/>
        <v>0</v>
      </c>
      <c r="EQ26" s="322">
        <f t="shared" si="153"/>
        <v>0</v>
      </c>
      <c r="ER26" s="324">
        <f t="shared" si="154"/>
        <v>0</v>
      </c>
      <c r="ES26" s="324">
        <f t="shared" si="155"/>
        <v>0</v>
      </c>
      <c r="ET26" s="324">
        <f t="shared" si="156"/>
        <v>0</v>
      </c>
      <c r="EU26" s="322">
        <f t="shared" si="38"/>
        <v>0</v>
      </c>
      <c r="EV26" s="322">
        <f t="shared" si="157"/>
        <v>0</v>
      </c>
      <c r="EW26" s="324">
        <f t="shared" si="158"/>
        <v>0</v>
      </c>
      <c r="EX26" s="324">
        <f t="shared" si="159"/>
        <v>0</v>
      </c>
      <c r="EY26" s="324">
        <f t="shared" si="160"/>
        <v>0</v>
      </c>
      <c r="EZ26" s="322">
        <f t="shared" si="39"/>
        <v>0</v>
      </c>
      <c r="FA26" s="322">
        <f t="shared" si="161"/>
        <v>0</v>
      </c>
      <c r="FB26" s="324">
        <f t="shared" si="162"/>
        <v>0</v>
      </c>
      <c r="FC26" s="324">
        <f t="shared" si="163"/>
        <v>0</v>
      </c>
      <c r="FD26" s="324">
        <f t="shared" si="164"/>
        <v>0</v>
      </c>
      <c r="FE26" s="322">
        <f t="shared" si="40"/>
        <v>0</v>
      </c>
      <c r="FF26" s="322">
        <f t="shared" si="165"/>
        <v>0</v>
      </c>
      <c r="FG26" s="325">
        <f t="shared" si="166"/>
        <v>0</v>
      </c>
      <c r="FH26" s="712">
        <f t="shared" si="41"/>
        <v>0</v>
      </c>
      <c r="FI26" s="322">
        <f t="shared" si="42"/>
        <v>0</v>
      </c>
      <c r="FJ26" s="322">
        <f t="shared" si="43"/>
        <v>0</v>
      </c>
      <c r="FK26" s="322">
        <f t="shared" si="167"/>
        <v>0</v>
      </c>
      <c r="FL26" s="322">
        <f t="shared" si="44"/>
        <v>0</v>
      </c>
      <c r="FM26" s="322">
        <f t="shared" si="45"/>
        <v>0</v>
      </c>
      <c r="FN26" s="322">
        <f t="shared" si="46"/>
        <v>0</v>
      </c>
      <c r="FO26" s="322">
        <f t="shared" si="47"/>
        <v>0</v>
      </c>
      <c r="FP26" s="322">
        <f t="shared" si="168"/>
        <v>0</v>
      </c>
      <c r="FQ26" s="322">
        <f t="shared" si="48"/>
        <v>0</v>
      </c>
      <c r="FR26" s="322">
        <f t="shared" si="49"/>
        <v>0</v>
      </c>
      <c r="FS26" s="322">
        <f t="shared" si="50"/>
        <v>0</v>
      </c>
      <c r="FT26" s="322">
        <f t="shared" si="51"/>
        <v>0</v>
      </c>
      <c r="FU26" s="322">
        <f t="shared" si="169"/>
        <v>0</v>
      </c>
      <c r="FV26" s="322">
        <f t="shared" si="52"/>
        <v>0</v>
      </c>
      <c r="FW26" s="322">
        <f t="shared" si="53"/>
        <v>0</v>
      </c>
      <c r="FX26" s="322">
        <f t="shared" si="54"/>
        <v>0</v>
      </c>
      <c r="FY26" s="322">
        <f t="shared" si="55"/>
        <v>0</v>
      </c>
      <c r="FZ26" s="322">
        <f t="shared" si="170"/>
        <v>0</v>
      </c>
      <c r="GA26" s="322">
        <f t="shared" si="56"/>
        <v>0</v>
      </c>
      <c r="GB26" s="322">
        <f t="shared" si="57"/>
        <v>0</v>
      </c>
      <c r="GC26" s="322">
        <f t="shared" si="58"/>
        <v>0</v>
      </c>
      <c r="GD26" s="322">
        <f t="shared" si="59"/>
        <v>0</v>
      </c>
      <c r="GE26" s="322">
        <f t="shared" si="171"/>
        <v>0</v>
      </c>
      <c r="GF26" s="322">
        <f t="shared" si="60"/>
        <v>0</v>
      </c>
      <c r="GG26" s="322">
        <f t="shared" si="61"/>
        <v>0</v>
      </c>
      <c r="GH26" s="322">
        <f t="shared" si="62"/>
        <v>0</v>
      </c>
      <c r="GI26" s="322">
        <f t="shared" si="63"/>
        <v>0</v>
      </c>
      <c r="GJ26" s="322">
        <f t="shared" si="172"/>
        <v>0</v>
      </c>
      <c r="GK26" s="322">
        <f t="shared" si="64"/>
        <v>0</v>
      </c>
      <c r="GL26" s="322">
        <f t="shared" si="65"/>
        <v>0</v>
      </c>
      <c r="GM26" s="322">
        <f t="shared" si="66"/>
        <v>0</v>
      </c>
      <c r="GN26" s="322">
        <f t="shared" si="67"/>
        <v>0</v>
      </c>
      <c r="GO26" s="322">
        <f t="shared" si="173"/>
        <v>0</v>
      </c>
      <c r="GP26" s="322">
        <f t="shared" si="68"/>
        <v>0</v>
      </c>
      <c r="GQ26" s="322">
        <f t="shared" si="69"/>
        <v>0</v>
      </c>
      <c r="GR26" s="322">
        <f t="shared" si="70"/>
        <v>0</v>
      </c>
      <c r="GS26" s="322">
        <f t="shared" si="71"/>
        <v>0</v>
      </c>
      <c r="GT26" s="322">
        <f t="shared" si="174"/>
        <v>0</v>
      </c>
      <c r="GU26" s="322">
        <f t="shared" si="72"/>
        <v>0</v>
      </c>
      <c r="GV26" s="326">
        <f t="shared" si="91"/>
        <v>11821.5</v>
      </c>
      <c r="GW26" s="322">
        <f t="shared" si="81"/>
        <v>11473.6</v>
      </c>
      <c r="GX26" s="322">
        <f t="shared" si="81"/>
        <v>7297</v>
      </c>
      <c r="GY26" s="322">
        <f t="shared" si="81"/>
        <v>4176.6000000000004</v>
      </c>
      <c r="GZ26" s="322">
        <f t="shared" si="81"/>
        <v>347.9</v>
      </c>
      <c r="HA26" s="328">
        <f t="shared" si="175"/>
        <v>95</v>
      </c>
      <c r="HB26" s="328">
        <v>95</v>
      </c>
      <c r="HC26" s="322">
        <f t="shared" si="75"/>
        <v>11589.1</v>
      </c>
      <c r="HD26" s="322">
        <f t="shared" si="75"/>
        <v>11248</v>
      </c>
      <c r="HE26" s="322">
        <f t="shared" si="75"/>
        <v>7153.5</v>
      </c>
      <c r="HF26" s="322">
        <f t="shared" si="75"/>
        <v>4094.5</v>
      </c>
      <c r="HG26" s="322">
        <f t="shared" si="75"/>
        <v>341.1</v>
      </c>
      <c r="HH26" s="329">
        <v>21.75</v>
      </c>
      <c r="HI26" s="327">
        <f t="shared" si="76"/>
        <v>248.3</v>
      </c>
      <c r="HJ26" s="327">
        <f t="shared" si="77"/>
        <v>11837.4</v>
      </c>
      <c r="HK26" s="330">
        <f t="shared" si="78"/>
        <v>7401.8</v>
      </c>
      <c r="HL26" s="319">
        <v>10773900</v>
      </c>
      <c r="HM26" s="319"/>
      <c r="HN26" s="327">
        <v>12464.6</v>
      </c>
      <c r="HO26" s="327">
        <v>13227.3</v>
      </c>
    </row>
    <row r="27" spans="1:310">
      <c r="A27" s="315" t="s">
        <v>792</v>
      </c>
      <c r="B27" s="316">
        <v>0</v>
      </c>
      <c r="C27" s="316">
        <v>0</v>
      </c>
      <c r="D27" s="317">
        <v>56</v>
      </c>
      <c r="E27" s="318">
        <v>0</v>
      </c>
      <c r="F27" s="317"/>
      <c r="G27" s="316">
        <v>0</v>
      </c>
      <c r="H27" s="317">
        <v>152</v>
      </c>
      <c r="I27" s="318">
        <v>0</v>
      </c>
      <c r="J27" s="317"/>
      <c r="K27" s="317"/>
      <c r="L27" s="317"/>
      <c r="M27" s="316">
        <v>0</v>
      </c>
      <c r="N27" s="318">
        <v>0</v>
      </c>
      <c r="O27" s="317"/>
      <c r="P27" s="318">
        <v>0</v>
      </c>
      <c r="Q27" s="317"/>
      <c r="R27" s="317"/>
      <c r="S27" s="317"/>
      <c r="T27" s="319">
        <v>0</v>
      </c>
      <c r="U27" s="319">
        <v>0</v>
      </c>
      <c r="V27" s="316">
        <v>0</v>
      </c>
      <c r="W27" s="318">
        <v>0</v>
      </c>
      <c r="X27" s="318">
        <v>0</v>
      </c>
      <c r="Y27" s="318">
        <v>0</v>
      </c>
      <c r="Z27" s="316">
        <v>0</v>
      </c>
      <c r="AA27" s="318">
        <v>0</v>
      </c>
      <c r="AB27" s="318">
        <v>0</v>
      </c>
      <c r="AC27" s="318">
        <v>0</v>
      </c>
      <c r="AD27" s="320">
        <v>0</v>
      </c>
      <c r="AE27" s="320">
        <v>0</v>
      </c>
      <c r="AF27" s="320">
        <v>0</v>
      </c>
      <c r="AG27" s="320">
        <v>0</v>
      </c>
      <c r="AH27" s="317"/>
      <c r="AI27" s="320">
        <v>0</v>
      </c>
      <c r="AJ27" s="710">
        <f t="shared" si="79"/>
        <v>56</v>
      </c>
      <c r="AK27" s="710">
        <f t="shared" si="80"/>
        <v>152</v>
      </c>
      <c r="AL27" s="321">
        <f t="shared" si="0"/>
        <v>0</v>
      </c>
      <c r="AM27" s="322">
        <f t="shared" si="92"/>
        <v>0</v>
      </c>
      <c r="AN27" s="322">
        <f t="shared" si="1"/>
        <v>0</v>
      </c>
      <c r="AO27" s="322">
        <f t="shared" si="93"/>
        <v>0</v>
      </c>
      <c r="AP27" s="322">
        <f t="shared" si="94"/>
        <v>0</v>
      </c>
      <c r="AQ27" s="322">
        <f t="shared" si="2"/>
        <v>0</v>
      </c>
      <c r="AR27" s="322">
        <f t="shared" si="3"/>
        <v>0</v>
      </c>
      <c r="AS27" s="322">
        <f t="shared" si="4"/>
        <v>0</v>
      </c>
      <c r="AT27" s="322">
        <f t="shared" si="95"/>
        <v>0</v>
      </c>
      <c r="AU27" s="322">
        <f t="shared" si="96"/>
        <v>0</v>
      </c>
      <c r="AV27" s="322">
        <f t="shared" si="97"/>
        <v>3136.7</v>
      </c>
      <c r="AW27" s="322">
        <f t="shared" si="98"/>
        <v>2991.5</v>
      </c>
      <c r="AX27" s="322">
        <f t="shared" si="5"/>
        <v>1902.5</v>
      </c>
      <c r="AY27" s="322">
        <f t="shared" si="99"/>
        <v>1089</v>
      </c>
      <c r="AZ27" s="322">
        <f t="shared" si="6"/>
        <v>145.19999999999999</v>
      </c>
      <c r="BA27" s="322">
        <f t="shared" si="100"/>
        <v>0</v>
      </c>
      <c r="BB27" s="322">
        <f t="shared" si="101"/>
        <v>0</v>
      </c>
      <c r="BC27" s="322">
        <f t="shared" si="7"/>
        <v>0</v>
      </c>
      <c r="BD27" s="322">
        <f t="shared" si="102"/>
        <v>0</v>
      </c>
      <c r="BE27" s="322">
        <f t="shared" si="8"/>
        <v>0</v>
      </c>
      <c r="BF27" s="322">
        <f t="shared" si="103"/>
        <v>0</v>
      </c>
      <c r="BG27" s="322">
        <f t="shared" si="104"/>
        <v>0</v>
      </c>
      <c r="BH27" s="322">
        <f t="shared" si="9"/>
        <v>0</v>
      </c>
      <c r="BI27" s="322">
        <f t="shared" si="105"/>
        <v>0</v>
      </c>
      <c r="BJ27" s="322">
        <f t="shared" si="106"/>
        <v>0</v>
      </c>
      <c r="BK27" s="322">
        <f t="shared" si="107"/>
        <v>0</v>
      </c>
      <c r="BL27" s="322">
        <f t="shared" si="108"/>
        <v>0</v>
      </c>
      <c r="BM27" s="322">
        <f t="shared" si="10"/>
        <v>0</v>
      </c>
      <c r="BN27" s="322">
        <f t="shared" si="109"/>
        <v>0</v>
      </c>
      <c r="BO27" s="322">
        <f t="shared" si="110"/>
        <v>0</v>
      </c>
      <c r="BP27" s="322">
        <f t="shared" si="111"/>
        <v>7488.9</v>
      </c>
      <c r="BQ27" s="322">
        <f t="shared" si="112"/>
        <v>7060.7</v>
      </c>
      <c r="BR27" s="322">
        <f t="shared" si="11"/>
        <v>4490.3999999999996</v>
      </c>
      <c r="BS27" s="322">
        <f t="shared" si="113"/>
        <v>2570.3000000000002</v>
      </c>
      <c r="BT27" s="322">
        <f t="shared" si="12"/>
        <v>428.2</v>
      </c>
      <c r="BU27" s="322"/>
      <c r="BV27" s="322">
        <f t="shared" si="82"/>
        <v>0</v>
      </c>
      <c r="BW27" s="322">
        <f t="shared" si="83"/>
        <v>0</v>
      </c>
      <c r="BX27" s="322">
        <f t="shared" si="84"/>
        <v>0</v>
      </c>
      <c r="BY27" s="322">
        <f t="shared" si="85"/>
        <v>0</v>
      </c>
      <c r="BZ27" s="322">
        <f t="shared" si="86"/>
        <v>0</v>
      </c>
      <c r="CA27" s="322">
        <f t="shared" si="87"/>
        <v>0</v>
      </c>
      <c r="CB27" s="322">
        <f t="shared" si="88"/>
        <v>0</v>
      </c>
      <c r="CC27" s="322">
        <f t="shared" si="89"/>
        <v>0</v>
      </c>
      <c r="CD27" s="322">
        <f t="shared" si="90"/>
        <v>0</v>
      </c>
      <c r="CE27" s="711">
        <f t="shared" si="13"/>
        <v>0</v>
      </c>
      <c r="CF27" s="322">
        <f t="shared" si="114"/>
        <v>0</v>
      </c>
      <c r="CG27" s="322">
        <f t="shared" si="115"/>
        <v>0</v>
      </c>
      <c r="CH27" s="322">
        <f t="shared" si="14"/>
        <v>0</v>
      </c>
      <c r="CI27" s="322">
        <f t="shared" si="116"/>
        <v>0</v>
      </c>
      <c r="CJ27" s="711">
        <f t="shared" si="15"/>
        <v>0</v>
      </c>
      <c r="CK27" s="322">
        <f t="shared" si="117"/>
        <v>0</v>
      </c>
      <c r="CL27" s="322">
        <f t="shared" si="118"/>
        <v>0</v>
      </c>
      <c r="CM27" s="322">
        <f t="shared" si="16"/>
        <v>0</v>
      </c>
      <c r="CN27" s="322">
        <f t="shared" si="119"/>
        <v>0</v>
      </c>
      <c r="CO27" s="711">
        <f t="shared" si="17"/>
        <v>0</v>
      </c>
      <c r="CP27" s="322">
        <f t="shared" si="120"/>
        <v>0</v>
      </c>
      <c r="CQ27" s="322">
        <f t="shared" si="121"/>
        <v>0</v>
      </c>
      <c r="CR27" s="322">
        <f t="shared" si="18"/>
        <v>0</v>
      </c>
      <c r="CS27" s="322">
        <f t="shared" si="122"/>
        <v>0</v>
      </c>
      <c r="CT27" s="711">
        <f t="shared" si="19"/>
        <v>0</v>
      </c>
      <c r="CU27" s="322">
        <f t="shared" si="123"/>
        <v>0</v>
      </c>
      <c r="CV27" s="322">
        <f t="shared" si="124"/>
        <v>0</v>
      </c>
      <c r="CW27" s="322">
        <f t="shared" si="20"/>
        <v>0</v>
      </c>
      <c r="CX27" s="322">
        <f t="shared" si="125"/>
        <v>0</v>
      </c>
      <c r="CY27" s="322">
        <f t="shared" si="21"/>
        <v>0</v>
      </c>
      <c r="CZ27" s="322">
        <f t="shared" si="126"/>
        <v>0</v>
      </c>
      <c r="DA27" s="322">
        <f t="shared" si="127"/>
        <v>0</v>
      </c>
      <c r="DB27" s="322">
        <f t="shared" si="22"/>
        <v>0</v>
      </c>
      <c r="DC27" s="322">
        <f t="shared" si="128"/>
        <v>0</v>
      </c>
      <c r="DD27" s="322">
        <f t="shared" si="23"/>
        <v>0</v>
      </c>
      <c r="DE27" s="322">
        <f t="shared" si="24"/>
        <v>0</v>
      </c>
      <c r="DF27" s="322">
        <f t="shared" si="25"/>
        <v>0</v>
      </c>
      <c r="DG27" s="322">
        <f t="shared" si="26"/>
        <v>0</v>
      </c>
      <c r="DH27" s="322">
        <f t="shared" si="129"/>
        <v>0</v>
      </c>
      <c r="DI27" s="322">
        <f t="shared" si="27"/>
        <v>0</v>
      </c>
      <c r="DJ27" s="322">
        <f t="shared" si="28"/>
        <v>0</v>
      </c>
      <c r="DK27" s="322">
        <f t="shared" si="29"/>
        <v>0</v>
      </c>
      <c r="DL27" s="322">
        <f t="shared" si="30"/>
        <v>0</v>
      </c>
      <c r="DM27" s="322">
        <f t="shared" si="130"/>
        <v>0</v>
      </c>
      <c r="DN27" s="322">
        <f t="shared" si="31"/>
        <v>0</v>
      </c>
      <c r="DO27" s="322">
        <f t="shared" si="131"/>
        <v>0</v>
      </c>
      <c r="DP27" s="322">
        <f t="shared" si="132"/>
        <v>0</v>
      </c>
      <c r="DQ27" s="322">
        <f t="shared" si="133"/>
        <v>0</v>
      </c>
      <c r="DR27" s="322">
        <f t="shared" si="134"/>
        <v>0</v>
      </c>
      <c r="DS27" s="322">
        <f t="shared" si="32"/>
        <v>0</v>
      </c>
      <c r="DT27" s="323">
        <f t="shared" si="135"/>
        <v>0</v>
      </c>
      <c r="DU27" s="324">
        <f t="shared" si="136"/>
        <v>0</v>
      </c>
      <c r="DV27" s="322">
        <f t="shared" si="33"/>
        <v>0</v>
      </c>
      <c r="DW27" s="322">
        <f t="shared" si="137"/>
        <v>0</v>
      </c>
      <c r="DX27" s="324">
        <f t="shared" si="138"/>
        <v>0</v>
      </c>
      <c r="DY27" s="324">
        <f t="shared" si="139"/>
        <v>0</v>
      </c>
      <c r="DZ27" s="324">
        <f t="shared" si="140"/>
        <v>0</v>
      </c>
      <c r="EA27" s="322">
        <f t="shared" si="34"/>
        <v>0</v>
      </c>
      <c r="EB27" s="322">
        <f t="shared" si="141"/>
        <v>0</v>
      </c>
      <c r="EC27" s="324">
        <f t="shared" si="142"/>
        <v>0</v>
      </c>
      <c r="ED27" s="324">
        <f>ROUND(V27*$ED$8/1000,1)</f>
        <v>0</v>
      </c>
      <c r="EE27" s="324">
        <f t="shared" si="144"/>
        <v>0</v>
      </c>
      <c r="EF27" s="322">
        <f t="shared" si="35"/>
        <v>0</v>
      </c>
      <c r="EG27" s="322">
        <f t="shared" si="145"/>
        <v>0</v>
      </c>
      <c r="EH27" s="324">
        <f t="shared" si="146"/>
        <v>0</v>
      </c>
      <c r="EI27" s="324">
        <f t="shared" si="147"/>
        <v>0</v>
      </c>
      <c r="EJ27" s="324">
        <f t="shared" si="148"/>
        <v>0</v>
      </c>
      <c r="EK27" s="322">
        <f t="shared" si="36"/>
        <v>0</v>
      </c>
      <c r="EL27" s="322">
        <f t="shared" si="149"/>
        <v>0</v>
      </c>
      <c r="EM27" s="324">
        <f t="shared" si="150"/>
        <v>0</v>
      </c>
      <c r="EN27" s="324">
        <f t="shared" si="151"/>
        <v>0</v>
      </c>
      <c r="EO27" s="324">
        <f t="shared" si="152"/>
        <v>0</v>
      </c>
      <c r="EP27" s="322">
        <f t="shared" si="37"/>
        <v>0</v>
      </c>
      <c r="EQ27" s="322">
        <f t="shared" si="153"/>
        <v>0</v>
      </c>
      <c r="ER27" s="324">
        <f t="shared" si="154"/>
        <v>0</v>
      </c>
      <c r="ES27" s="324">
        <f t="shared" si="155"/>
        <v>0</v>
      </c>
      <c r="ET27" s="324">
        <f t="shared" si="156"/>
        <v>0</v>
      </c>
      <c r="EU27" s="322">
        <f t="shared" si="38"/>
        <v>0</v>
      </c>
      <c r="EV27" s="322">
        <f t="shared" si="157"/>
        <v>0</v>
      </c>
      <c r="EW27" s="324">
        <f t="shared" si="158"/>
        <v>0</v>
      </c>
      <c r="EX27" s="324">
        <f t="shared" si="159"/>
        <v>0</v>
      </c>
      <c r="EY27" s="324">
        <f t="shared" si="160"/>
        <v>0</v>
      </c>
      <c r="EZ27" s="322">
        <f t="shared" si="39"/>
        <v>0</v>
      </c>
      <c r="FA27" s="322">
        <f t="shared" si="161"/>
        <v>0</v>
      </c>
      <c r="FB27" s="324">
        <f t="shared" si="162"/>
        <v>0</v>
      </c>
      <c r="FC27" s="324">
        <f t="shared" si="163"/>
        <v>0</v>
      </c>
      <c r="FD27" s="324">
        <f t="shared" si="164"/>
        <v>0</v>
      </c>
      <c r="FE27" s="322">
        <f t="shared" si="40"/>
        <v>0</v>
      </c>
      <c r="FF27" s="322">
        <f t="shared" si="165"/>
        <v>0</v>
      </c>
      <c r="FG27" s="325">
        <f t="shared" si="166"/>
        <v>0</v>
      </c>
      <c r="FH27" s="712">
        <f t="shared" si="41"/>
        <v>0</v>
      </c>
      <c r="FI27" s="322">
        <f t="shared" si="42"/>
        <v>0</v>
      </c>
      <c r="FJ27" s="322">
        <f t="shared" si="43"/>
        <v>0</v>
      </c>
      <c r="FK27" s="322">
        <f t="shared" si="167"/>
        <v>0</v>
      </c>
      <c r="FL27" s="322">
        <f t="shared" si="44"/>
        <v>0</v>
      </c>
      <c r="FM27" s="322">
        <f t="shared" si="45"/>
        <v>0</v>
      </c>
      <c r="FN27" s="322">
        <f t="shared" si="46"/>
        <v>0</v>
      </c>
      <c r="FO27" s="322">
        <f t="shared" si="47"/>
        <v>0</v>
      </c>
      <c r="FP27" s="322">
        <f t="shared" si="168"/>
        <v>0</v>
      </c>
      <c r="FQ27" s="322">
        <f t="shared" si="48"/>
        <v>0</v>
      </c>
      <c r="FR27" s="322">
        <f t="shared" si="49"/>
        <v>0</v>
      </c>
      <c r="FS27" s="322">
        <f t="shared" si="50"/>
        <v>0</v>
      </c>
      <c r="FT27" s="322">
        <f t="shared" si="51"/>
        <v>0</v>
      </c>
      <c r="FU27" s="322">
        <f t="shared" si="169"/>
        <v>0</v>
      </c>
      <c r="FV27" s="322">
        <f t="shared" si="52"/>
        <v>0</v>
      </c>
      <c r="FW27" s="322">
        <f t="shared" si="53"/>
        <v>0</v>
      </c>
      <c r="FX27" s="322">
        <f t="shared" si="54"/>
        <v>0</v>
      </c>
      <c r="FY27" s="322">
        <f t="shared" si="55"/>
        <v>0</v>
      </c>
      <c r="FZ27" s="322">
        <f t="shared" si="170"/>
        <v>0</v>
      </c>
      <c r="GA27" s="322">
        <f t="shared" si="56"/>
        <v>0</v>
      </c>
      <c r="GB27" s="322">
        <f t="shared" si="57"/>
        <v>0</v>
      </c>
      <c r="GC27" s="322">
        <f t="shared" si="58"/>
        <v>0</v>
      </c>
      <c r="GD27" s="322">
        <f t="shared" si="59"/>
        <v>0</v>
      </c>
      <c r="GE27" s="322">
        <f t="shared" si="171"/>
        <v>0</v>
      </c>
      <c r="GF27" s="322">
        <f t="shared" si="60"/>
        <v>0</v>
      </c>
      <c r="GG27" s="322">
        <f t="shared" si="61"/>
        <v>0</v>
      </c>
      <c r="GH27" s="322">
        <f t="shared" si="62"/>
        <v>0</v>
      </c>
      <c r="GI27" s="322">
        <f t="shared" si="63"/>
        <v>0</v>
      </c>
      <c r="GJ27" s="322">
        <f t="shared" si="172"/>
        <v>0</v>
      </c>
      <c r="GK27" s="322">
        <f t="shared" si="64"/>
        <v>0</v>
      </c>
      <c r="GL27" s="322">
        <f t="shared" si="65"/>
        <v>0</v>
      </c>
      <c r="GM27" s="322">
        <f t="shared" si="66"/>
        <v>0</v>
      </c>
      <c r="GN27" s="322">
        <f t="shared" si="67"/>
        <v>0</v>
      </c>
      <c r="GO27" s="322">
        <f t="shared" si="173"/>
        <v>0</v>
      </c>
      <c r="GP27" s="322">
        <f t="shared" si="68"/>
        <v>0</v>
      </c>
      <c r="GQ27" s="322">
        <f t="shared" si="69"/>
        <v>0</v>
      </c>
      <c r="GR27" s="322">
        <f t="shared" si="70"/>
        <v>0</v>
      </c>
      <c r="GS27" s="322">
        <f t="shared" si="71"/>
        <v>0</v>
      </c>
      <c r="GT27" s="322">
        <f t="shared" si="174"/>
        <v>0</v>
      </c>
      <c r="GU27" s="322">
        <f t="shared" si="72"/>
        <v>0</v>
      </c>
      <c r="GV27" s="326">
        <f t="shared" si="91"/>
        <v>10625.6</v>
      </c>
      <c r="GW27" s="322">
        <f t="shared" si="81"/>
        <v>10052.200000000001</v>
      </c>
      <c r="GX27" s="322">
        <f t="shared" si="81"/>
        <v>6392.9</v>
      </c>
      <c r="GY27" s="322">
        <f t="shared" si="81"/>
        <v>3659.3</v>
      </c>
      <c r="GZ27" s="322">
        <f t="shared" si="81"/>
        <v>573.4</v>
      </c>
      <c r="HA27" s="328">
        <f t="shared" si="175"/>
        <v>208</v>
      </c>
      <c r="HB27" s="328">
        <v>208</v>
      </c>
      <c r="HC27" s="322">
        <f t="shared" si="75"/>
        <v>10416.700000000001</v>
      </c>
      <c r="HD27" s="322">
        <f t="shared" si="75"/>
        <v>9854.6</v>
      </c>
      <c r="HE27" s="322">
        <f t="shared" si="75"/>
        <v>6267.2</v>
      </c>
      <c r="HF27" s="322">
        <f t="shared" si="75"/>
        <v>3587.4</v>
      </c>
      <c r="HG27" s="322">
        <f t="shared" si="75"/>
        <v>562.1</v>
      </c>
      <c r="HH27" s="329">
        <v>21.75</v>
      </c>
      <c r="HI27" s="327">
        <f t="shared" si="76"/>
        <v>248.3</v>
      </c>
      <c r="HJ27" s="327">
        <f t="shared" si="77"/>
        <v>10665</v>
      </c>
      <c r="HK27" s="330">
        <f t="shared" si="78"/>
        <v>6515.5</v>
      </c>
      <c r="HL27" s="319">
        <v>9577400</v>
      </c>
      <c r="HM27" s="319"/>
      <c r="HN27" s="327">
        <v>11278.4</v>
      </c>
      <c r="HO27" s="327">
        <v>12019.6</v>
      </c>
    </row>
    <row r="28" spans="1:310">
      <c r="A28" s="315" t="s">
        <v>793</v>
      </c>
      <c r="B28" s="316">
        <v>0</v>
      </c>
      <c r="C28" s="316">
        <v>0</v>
      </c>
      <c r="D28" s="317">
        <v>25</v>
      </c>
      <c r="E28" s="318">
        <v>0</v>
      </c>
      <c r="F28" s="317"/>
      <c r="G28" s="316">
        <v>0</v>
      </c>
      <c r="H28" s="317">
        <v>252</v>
      </c>
      <c r="I28" s="318">
        <v>0</v>
      </c>
      <c r="J28" s="317"/>
      <c r="K28" s="317"/>
      <c r="L28" s="317"/>
      <c r="M28" s="316">
        <v>0</v>
      </c>
      <c r="N28" s="318">
        <v>0</v>
      </c>
      <c r="O28" s="317"/>
      <c r="P28" s="318">
        <v>0</v>
      </c>
      <c r="Q28" s="317"/>
      <c r="R28" s="317"/>
      <c r="S28" s="317"/>
      <c r="T28" s="319">
        <v>0</v>
      </c>
      <c r="U28" s="319">
        <v>0</v>
      </c>
      <c r="V28" s="319">
        <v>0</v>
      </c>
      <c r="W28" s="318">
        <v>0</v>
      </c>
      <c r="X28" s="318">
        <v>0</v>
      </c>
      <c r="Y28" s="318">
        <v>0</v>
      </c>
      <c r="Z28" s="318">
        <v>0</v>
      </c>
      <c r="AA28" s="318">
        <v>0</v>
      </c>
      <c r="AB28" s="318">
        <v>0</v>
      </c>
      <c r="AC28" s="318">
        <v>0</v>
      </c>
      <c r="AD28" s="320">
        <v>0</v>
      </c>
      <c r="AE28" s="320">
        <v>0</v>
      </c>
      <c r="AF28" s="320">
        <v>0</v>
      </c>
      <c r="AG28" s="320">
        <v>0</v>
      </c>
      <c r="AH28" s="317"/>
      <c r="AI28" s="320">
        <v>0</v>
      </c>
      <c r="AJ28" s="710">
        <f t="shared" si="79"/>
        <v>25</v>
      </c>
      <c r="AK28" s="710">
        <f t="shared" si="80"/>
        <v>252</v>
      </c>
      <c r="AL28" s="321">
        <f t="shared" si="0"/>
        <v>0</v>
      </c>
      <c r="AM28" s="322">
        <f t="shared" si="92"/>
        <v>0</v>
      </c>
      <c r="AN28" s="322">
        <f t="shared" si="1"/>
        <v>0</v>
      </c>
      <c r="AO28" s="322">
        <f t="shared" si="93"/>
        <v>0</v>
      </c>
      <c r="AP28" s="322">
        <f t="shared" si="94"/>
        <v>0</v>
      </c>
      <c r="AQ28" s="322">
        <f t="shared" si="2"/>
        <v>0</v>
      </c>
      <c r="AR28" s="322">
        <f t="shared" si="3"/>
        <v>0</v>
      </c>
      <c r="AS28" s="322">
        <f t="shared" si="4"/>
        <v>0</v>
      </c>
      <c r="AT28" s="322">
        <f t="shared" si="95"/>
        <v>0</v>
      </c>
      <c r="AU28" s="322">
        <f t="shared" si="96"/>
        <v>0</v>
      </c>
      <c r="AV28" s="322">
        <f t="shared" si="97"/>
        <v>1400.3</v>
      </c>
      <c r="AW28" s="322">
        <f t="shared" si="98"/>
        <v>1335.5</v>
      </c>
      <c r="AX28" s="322">
        <f t="shared" si="5"/>
        <v>849.4</v>
      </c>
      <c r="AY28" s="322">
        <f t="shared" si="99"/>
        <v>486.1</v>
      </c>
      <c r="AZ28" s="322">
        <f t="shared" si="6"/>
        <v>64.8</v>
      </c>
      <c r="BA28" s="322">
        <f t="shared" si="100"/>
        <v>0</v>
      </c>
      <c r="BB28" s="322">
        <f t="shared" si="101"/>
        <v>0</v>
      </c>
      <c r="BC28" s="322">
        <f t="shared" si="7"/>
        <v>0</v>
      </c>
      <c r="BD28" s="322">
        <f t="shared" si="102"/>
        <v>0</v>
      </c>
      <c r="BE28" s="322">
        <f t="shared" si="8"/>
        <v>0</v>
      </c>
      <c r="BF28" s="322">
        <f t="shared" si="103"/>
        <v>0</v>
      </c>
      <c r="BG28" s="322">
        <f t="shared" si="104"/>
        <v>0</v>
      </c>
      <c r="BH28" s="322">
        <f t="shared" si="9"/>
        <v>0</v>
      </c>
      <c r="BI28" s="322">
        <f t="shared" si="105"/>
        <v>0</v>
      </c>
      <c r="BJ28" s="322">
        <f t="shared" si="106"/>
        <v>0</v>
      </c>
      <c r="BK28" s="322">
        <f t="shared" si="107"/>
        <v>0</v>
      </c>
      <c r="BL28" s="322">
        <f t="shared" si="108"/>
        <v>0</v>
      </c>
      <c r="BM28" s="322">
        <f t="shared" si="10"/>
        <v>0</v>
      </c>
      <c r="BN28" s="322">
        <f t="shared" si="109"/>
        <v>0</v>
      </c>
      <c r="BO28" s="322">
        <f t="shared" si="110"/>
        <v>0</v>
      </c>
      <c r="BP28" s="322">
        <f t="shared" si="111"/>
        <v>12415.8</v>
      </c>
      <c r="BQ28" s="322">
        <f t="shared" si="112"/>
        <v>11705.9</v>
      </c>
      <c r="BR28" s="322">
        <f t="shared" si="11"/>
        <v>7444.6</v>
      </c>
      <c r="BS28" s="322">
        <f t="shared" si="113"/>
        <v>4261.3</v>
      </c>
      <c r="BT28" s="322">
        <f t="shared" si="12"/>
        <v>709.9</v>
      </c>
      <c r="BU28" s="322"/>
      <c r="BV28" s="322">
        <f t="shared" si="82"/>
        <v>0</v>
      </c>
      <c r="BW28" s="322">
        <f t="shared" si="83"/>
        <v>0</v>
      </c>
      <c r="BX28" s="322">
        <f t="shared" si="84"/>
        <v>0</v>
      </c>
      <c r="BY28" s="322">
        <f t="shared" si="85"/>
        <v>0</v>
      </c>
      <c r="BZ28" s="322">
        <f t="shared" si="86"/>
        <v>0</v>
      </c>
      <c r="CA28" s="322">
        <f t="shared" si="87"/>
        <v>0</v>
      </c>
      <c r="CB28" s="322">
        <f t="shared" si="88"/>
        <v>0</v>
      </c>
      <c r="CC28" s="322">
        <f t="shared" si="89"/>
        <v>0</v>
      </c>
      <c r="CD28" s="322">
        <f t="shared" si="90"/>
        <v>0</v>
      </c>
      <c r="CE28" s="711">
        <f t="shared" si="13"/>
        <v>0</v>
      </c>
      <c r="CF28" s="322">
        <f t="shared" si="114"/>
        <v>0</v>
      </c>
      <c r="CG28" s="322">
        <f t="shared" si="115"/>
        <v>0</v>
      </c>
      <c r="CH28" s="322">
        <f t="shared" si="14"/>
        <v>0</v>
      </c>
      <c r="CI28" s="322">
        <f t="shared" si="116"/>
        <v>0</v>
      </c>
      <c r="CJ28" s="711">
        <f t="shared" si="15"/>
        <v>0</v>
      </c>
      <c r="CK28" s="322">
        <f t="shared" si="117"/>
        <v>0</v>
      </c>
      <c r="CL28" s="322">
        <f t="shared" si="118"/>
        <v>0</v>
      </c>
      <c r="CM28" s="322">
        <f t="shared" si="16"/>
        <v>0</v>
      </c>
      <c r="CN28" s="322">
        <f t="shared" si="119"/>
        <v>0</v>
      </c>
      <c r="CO28" s="711">
        <f t="shared" si="17"/>
        <v>0</v>
      </c>
      <c r="CP28" s="322">
        <f t="shared" si="120"/>
        <v>0</v>
      </c>
      <c r="CQ28" s="322">
        <f t="shared" si="121"/>
        <v>0</v>
      </c>
      <c r="CR28" s="322">
        <f t="shared" si="18"/>
        <v>0</v>
      </c>
      <c r="CS28" s="322">
        <f t="shared" si="122"/>
        <v>0</v>
      </c>
      <c r="CT28" s="711">
        <f t="shared" si="19"/>
        <v>0</v>
      </c>
      <c r="CU28" s="322">
        <f t="shared" si="123"/>
        <v>0</v>
      </c>
      <c r="CV28" s="322">
        <f t="shared" si="124"/>
        <v>0</v>
      </c>
      <c r="CW28" s="322">
        <f t="shared" si="20"/>
        <v>0</v>
      </c>
      <c r="CX28" s="322">
        <f t="shared" si="125"/>
        <v>0</v>
      </c>
      <c r="CY28" s="322">
        <f t="shared" si="21"/>
        <v>0</v>
      </c>
      <c r="CZ28" s="322">
        <f t="shared" si="126"/>
        <v>0</v>
      </c>
      <c r="DA28" s="322">
        <f t="shared" si="127"/>
        <v>0</v>
      </c>
      <c r="DB28" s="322">
        <f t="shared" si="22"/>
        <v>0</v>
      </c>
      <c r="DC28" s="322">
        <f t="shared" si="128"/>
        <v>0</v>
      </c>
      <c r="DD28" s="322">
        <f t="shared" si="23"/>
        <v>0</v>
      </c>
      <c r="DE28" s="322">
        <f t="shared" si="24"/>
        <v>0</v>
      </c>
      <c r="DF28" s="322">
        <f t="shared" si="25"/>
        <v>0</v>
      </c>
      <c r="DG28" s="322">
        <f t="shared" si="26"/>
        <v>0</v>
      </c>
      <c r="DH28" s="322">
        <f t="shared" si="129"/>
        <v>0</v>
      </c>
      <c r="DI28" s="322">
        <f t="shared" si="27"/>
        <v>0</v>
      </c>
      <c r="DJ28" s="322">
        <f t="shared" si="28"/>
        <v>0</v>
      </c>
      <c r="DK28" s="322">
        <f t="shared" si="29"/>
        <v>0</v>
      </c>
      <c r="DL28" s="322">
        <f t="shared" si="30"/>
        <v>0</v>
      </c>
      <c r="DM28" s="322">
        <f t="shared" si="130"/>
        <v>0</v>
      </c>
      <c r="DN28" s="322">
        <f t="shared" si="31"/>
        <v>0</v>
      </c>
      <c r="DO28" s="322">
        <f t="shared" si="131"/>
        <v>0</v>
      </c>
      <c r="DP28" s="322">
        <f t="shared" si="132"/>
        <v>0</v>
      </c>
      <c r="DQ28" s="322">
        <f t="shared" si="133"/>
        <v>0</v>
      </c>
      <c r="DR28" s="322">
        <f t="shared" si="134"/>
        <v>0</v>
      </c>
      <c r="DS28" s="322">
        <f t="shared" si="32"/>
        <v>0</v>
      </c>
      <c r="DT28" s="323">
        <f t="shared" si="135"/>
        <v>0</v>
      </c>
      <c r="DU28" s="324">
        <f t="shared" si="136"/>
        <v>0</v>
      </c>
      <c r="DV28" s="322">
        <f t="shared" si="33"/>
        <v>0</v>
      </c>
      <c r="DW28" s="322">
        <f t="shared" si="137"/>
        <v>0</v>
      </c>
      <c r="DX28" s="324">
        <f t="shared" si="138"/>
        <v>0</v>
      </c>
      <c r="DY28" s="324">
        <f t="shared" si="139"/>
        <v>0</v>
      </c>
      <c r="DZ28" s="324">
        <f t="shared" si="140"/>
        <v>0</v>
      </c>
      <c r="EA28" s="322">
        <f t="shared" si="34"/>
        <v>0</v>
      </c>
      <c r="EB28" s="322">
        <f t="shared" si="141"/>
        <v>0</v>
      </c>
      <c r="EC28" s="324">
        <f t="shared" si="142"/>
        <v>0</v>
      </c>
      <c r="ED28" s="324">
        <f t="shared" si="143"/>
        <v>0</v>
      </c>
      <c r="EE28" s="324">
        <f t="shared" si="144"/>
        <v>0</v>
      </c>
      <c r="EF28" s="322">
        <f t="shared" si="35"/>
        <v>0</v>
      </c>
      <c r="EG28" s="322">
        <f t="shared" si="145"/>
        <v>0</v>
      </c>
      <c r="EH28" s="324">
        <f t="shared" si="146"/>
        <v>0</v>
      </c>
      <c r="EI28" s="324">
        <f t="shared" si="147"/>
        <v>0</v>
      </c>
      <c r="EJ28" s="324">
        <f t="shared" si="148"/>
        <v>0</v>
      </c>
      <c r="EK28" s="322">
        <f t="shared" si="36"/>
        <v>0</v>
      </c>
      <c r="EL28" s="322">
        <f t="shared" si="149"/>
        <v>0</v>
      </c>
      <c r="EM28" s="324">
        <f t="shared" si="150"/>
        <v>0</v>
      </c>
      <c r="EN28" s="324">
        <f t="shared" si="151"/>
        <v>0</v>
      </c>
      <c r="EO28" s="324">
        <f t="shared" si="152"/>
        <v>0</v>
      </c>
      <c r="EP28" s="322">
        <f t="shared" si="37"/>
        <v>0</v>
      </c>
      <c r="EQ28" s="322">
        <f t="shared" si="153"/>
        <v>0</v>
      </c>
      <c r="ER28" s="324">
        <f t="shared" si="154"/>
        <v>0</v>
      </c>
      <c r="ES28" s="324">
        <f t="shared" si="155"/>
        <v>0</v>
      </c>
      <c r="ET28" s="324">
        <f t="shared" si="156"/>
        <v>0</v>
      </c>
      <c r="EU28" s="322">
        <f t="shared" si="38"/>
        <v>0</v>
      </c>
      <c r="EV28" s="322">
        <f t="shared" si="157"/>
        <v>0</v>
      </c>
      <c r="EW28" s="324">
        <f t="shared" si="158"/>
        <v>0</v>
      </c>
      <c r="EX28" s="324">
        <f t="shared" si="159"/>
        <v>0</v>
      </c>
      <c r="EY28" s="324">
        <f t="shared" si="160"/>
        <v>0</v>
      </c>
      <c r="EZ28" s="322">
        <f t="shared" si="39"/>
        <v>0</v>
      </c>
      <c r="FA28" s="322">
        <f t="shared" si="161"/>
        <v>0</v>
      </c>
      <c r="FB28" s="324">
        <f t="shared" si="162"/>
        <v>0</v>
      </c>
      <c r="FC28" s="324">
        <f t="shared" si="163"/>
        <v>0</v>
      </c>
      <c r="FD28" s="324">
        <f t="shared" si="164"/>
        <v>0</v>
      </c>
      <c r="FE28" s="322">
        <f t="shared" si="40"/>
        <v>0</v>
      </c>
      <c r="FF28" s="322">
        <f t="shared" si="165"/>
        <v>0</v>
      </c>
      <c r="FG28" s="325">
        <f t="shared" si="166"/>
        <v>0</v>
      </c>
      <c r="FH28" s="712">
        <f t="shared" si="41"/>
        <v>0</v>
      </c>
      <c r="FI28" s="322">
        <f t="shared" si="42"/>
        <v>0</v>
      </c>
      <c r="FJ28" s="322">
        <f t="shared" si="43"/>
        <v>0</v>
      </c>
      <c r="FK28" s="322">
        <f t="shared" si="167"/>
        <v>0</v>
      </c>
      <c r="FL28" s="322">
        <f t="shared" si="44"/>
        <v>0</v>
      </c>
      <c r="FM28" s="322">
        <f t="shared" si="45"/>
        <v>0</v>
      </c>
      <c r="FN28" s="322">
        <f t="shared" si="46"/>
        <v>0</v>
      </c>
      <c r="FO28" s="322">
        <f t="shared" si="47"/>
        <v>0</v>
      </c>
      <c r="FP28" s="322">
        <f t="shared" si="168"/>
        <v>0</v>
      </c>
      <c r="FQ28" s="322">
        <f t="shared" si="48"/>
        <v>0</v>
      </c>
      <c r="FR28" s="322">
        <f t="shared" si="49"/>
        <v>0</v>
      </c>
      <c r="FS28" s="322">
        <f t="shared" si="50"/>
        <v>0</v>
      </c>
      <c r="FT28" s="322">
        <f t="shared" si="51"/>
        <v>0</v>
      </c>
      <c r="FU28" s="322">
        <f t="shared" si="169"/>
        <v>0</v>
      </c>
      <c r="FV28" s="322">
        <f t="shared" si="52"/>
        <v>0</v>
      </c>
      <c r="FW28" s="322">
        <f t="shared" si="53"/>
        <v>0</v>
      </c>
      <c r="FX28" s="322">
        <f t="shared" si="54"/>
        <v>0</v>
      </c>
      <c r="FY28" s="322">
        <f t="shared" si="55"/>
        <v>0</v>
      </c>
      <c r="FZ28" s="322">
        <f t="shared" si="170"/>
        <v>0</v>
      </c>
      <c r="GA28" s="322">
        <f t="shared" si="56"/>
        <v>0</v>
      </c>
      <c r="GB28" s="322">
        <f t="shared" si="57"/>
        <v>0</v>
      </c>
      <c r="GC28" s="322">
        <f t="shared" si="58"/>
        <v>0</v>
      </c>
      <c r="GD28" s="322">
        <f t="shared" si="59"/>
        <v>0</v>
      </c>
      <c r="GE28" s="322">
        <f t="shared" si="171"/>
        <v>0</v>
      </c>
      <c r="GF28" s="322">
        <f t="shared" si="60"/>
        <v>0</v>
      </c>
      <c r="GG28" s="322">
        <f t="shared" si="61"/>
        <v>0</v>
      </c>
      <c r="GH28" s="322">
        <f t="shared" si="62"/>
        <v>0</v>
      </c>
      <c r="GI28" s="322">
        <f t="shared" si="63"/>
        <v>0</v>
      </c>
      <c r="GJ28" s="322">
        <f t="shared" si="172"/>
        <v>0</v>
      </c>
      <c r="GK28" s="322">
        <f t="shared" si="64"/>
        <v>0</v>
      </c>
      <c r="GL28" s="322">
        <f t="shared" si="65"/>
        <v>0</v>
      </c>
      <c r="GM28" s="322">
        <f t="shared" si="66"/>
        <v>0</v>
      </c>
      <c r="GN28" s="322">
        <f t="shared" si="67"/>
        <v>0</v>
      </c>
      <c r="GO28" s="322">
        <f t="shared" si="173"/>
        <v>0</v>
      </c>
      <c r="GP28" s="322">
        <f t="shared" si="68"/>
        <v>0</v>
      </c>
      <c r="GQ28" s="322">
        <f t="shared" si="69"/>
        <v>0</v>
      </c>
      <c r="GR28" s="322">
        <f t="shared" si="70"/>
        <v>0</v>
      </c>
      <c r="GS28" s="322">
        <f t="shared" si="71"/>
        <v>0</v>
      </c>
      <c r="GT28" s="322">
        <f t="shared" si="174"/>
        <v>0</v>
      </c>
      <c r="GU28" s="322">
        <f t="shared" si="72"/>
        <v>0</v>
      </c>
      <c r="GV28" s="326">
        <f t="shared" si="91"/>
        <v>13816.1</v>
      </c>
      <c r="GW28" s="322">
        <f t="shared" si="81"/>
        <v>13041.4</v>
      </c>
      <c r="GX28" s="322">
        <f t="shared" si="81"/>
        <v>8294</v>
      </c>
      <c r="GY28" s="322">
        <f t="shared" si="81"/>
        <v>4747.3999999999996</v>
      </c>
      <c r="GZ28" s="322">
        <f t="shared" si="81"/>
        <v>774.7</v>
      </c>
      <c r="HA28" s="328">
        <f t="shared" si="175"/>
        <v>277</v>
      </c>
      <c r="HB28" s="328">
        <v>277</v>
      </c>
      <c r="HC28" s="322">
        <f t="shared" si="75"/>
        <v>13544.5</v>
      </c>
      <c r="HD28" s="322">
        <f t="shared" si="75"/>
        <v>12785</v>
      </c>
      <c r="HE28" s="322">
        <f t="shared" si="75"/>
        <v>8130.9</v>
      </c>
      <c r="HF28" s="322">
        <f t="shared" si="75"/>
        <v>4654.1000000000004</v>
      </c>
      <c r="HG28" s="322">
        <f t="shared" si="75"/>
        <v>759.5</v>
      </c>
      <c r="HH28" s="329">
        <v>24.5</v>
      </c>
      <c r="HI28" s="327">
        <f t="shared" si="76"/>
        <v>279.7</v>
      </c>
      <c r="HJ28" s="327">
        <f t="shared" si="77"/>
        <v>13824.2</v>
      </c>
      <c r="HK28" s="330">
        <f t="shared" si="78"/>
        <v>8410.6</v>
      </c>
      <c r="HL28" s="319">
        <v>13239200</v>
      </c>
      <c r="HM28" s="319"/>
      <c r="HN28" s="327">
        <v>14531.9</v>
      </c>
      <c r="HO28" s="327">
        <v>15392.6</v>
      </c>
    </row>
    <row r="29" spans="1:310">
      <c r="A29" s="315" t="s">
        <v>715</v>
      </c>
      <c r="B29" s="316">
        <v>0</v>
      </c>
      <c r="C29" s="316">
        <v>0</v>
      </c>
      <c r="D29" s="317">
        <v>57</v>
      </c>
      <c r="E29" s="318">
        <v>0</v>
      </c>
      <c r="F29" s="317"/>
      <c r="G29" s="316">
        <v>0</v>
      </c>
      <c r="H29" s="317">
        <v>344</v>
      </c>
      <c r="I29" s="318">
        <v>0</v>
      </c>
      <c r="J29" s="317"/>
      <c r="K29" s="317"/>
      <c r="L29" s="317">
        <v>28</v>
      </c>
      <c r="M29" s="316">
        <v>0</v>
      </c>
      <c r="N29" s="318">
        <v>0</v>
      </c>
      <c r="O29" s="317"/>
      <c r="P29" s="318">
        <v>0</v>
      </c>
      <c r="Q29" s="317"/>
      <c r="R29" s="317"/>
      <c r="S29" s="317"/>
      <c r="T29" s="319">
        <v>0</v>
      </c>
      <c r="U29" s="319">
        <v>0</v>
      </c>
      <c r="V29" s="319">
        <v>0</v>
      </c>
      <c r="W29" s="318">
        <v>0</v>
      </c>
      <c r="X29" s="318">
        <v>0</v>
      </c>
      <c r="Y29" s="318">
        <v>0</v>
      </c>
      <c r="Z29" s="318">
        <v>0</v>
      </c>
      <c r="AA29" s="318">
        <v>0</v>
      </c>
      <c r="AB29" s="318">
        <v>0</v>
      </c>
      <c r="AC29" s="318">
        <v>0</v>
      </c>
      <c r="AD29" s="320">
        <v>0</v>
      </c>
      <c r="AE29" s="320">
        <v>0</v>
      </c>
      <c r="AF29" s="320">
        <v>0</v>
      </c>
      <c r="AG29" s="320">
        <v>0</v>
      </c>
      <c r="AH29" s="317"/>
      <c r="AI29" s="320">
        <v>0</v>
      </c>
      <c r="AJ29" s="710">
        <f t="shared" si="79"/>
        <v>57</v>
      </c>
      <c r="AK29" s="710">
        <f t="shared" si="80"/>
        <v>372</v>
      </c>
      <c r="AL29" s="321">
        <f t="shared" si="0"/>
        <v>0</v>
      </c>
      <c r="AM29" s="322">
        <f t="shared" si="92"/>
        <v>0</v>
      </c>
      <c r="AN29" s="322">
        <f t="shared" si="1"/>
        <v>0</v>
      </c>
      <c r="AO29" s="322">
        <f t="shared" si="93"/>
        <v>0</v>
      </c>
      <c r="AP29" s="322">
        <f t="shared" si="94"/>
        <v>0</v>
      </c>
      <c r="AQ29" s="322">
        <f t="shared" si="2"/>
        <v>0</v>
      </c>
      <c r="AR29" s="322">
        <f t="shared" si="3"/>
        <v>0</v>
      </c>
      <c r="AS29" s="322">
        <f t="shared" si="4"/>
        <v>0</v>
      </c>
      <c r="AT29" s="322">
        <f t="shared" si="95"/>
        <v>0</v>
      </c>
      <c r="AU29" s="322">
        <f t="shared" si="96"/>
        <v>0</v>
      </c>
      <c r="AV29" s="322">
        <f t="shared" si="97"/>
        <v>3192.7</v>
      </c>
      <c r="AW29" s="322">
        <f t="shared" si="98"/>
        <v>3044.9</v>
      </c>
      <c r="AX29" s="322">
        <f t="shared" si="5"/>
        <v>1936.5</v>
      </c>
      <c r="AY29" s="322">
        <f t="shared" si="99"/>
        <v>1108.4000000000001</v>
      </c>
      <c r="AZ29" s="322">
        <f t="shared" si="6"/>
        <v>147.80000000000001</v>
      </c>
      <c r="BA29" s="322">
        <f t="shared" si="100"/>
        <v>0</v>
      </c>
      <c r="BB29" s="322">
        <f t="shared" si="101"/>
        <v>0</v>
      </c>
      <c r="BC29" s="322">
        <f t="shared" si="7"/>
        <v>0</v>
      </c>
      <c r="BD29" s="322">
        <f t="shared" si="102"/>
        <v>0</v>
      </c>
      <c r="BE29" s="322">
        <f t="shared" si="8"/>
        <v>0</v>
      </c>
      <c r="BF29" s="322">
        <f t="shared" si="103"/>
        <v>0</v>
      </c>
      <c r="BG29" s="322">
        <f t="shared" si="104"/>
        <v>0</v>
      </c>
      <c r="BH29" s="322">
        <f t="shared" si="9"/>
        <v>0</v>
      </c>
      <c r="BI29" s="322">
        <f t="shared" si="105"/>
        <v>0</v>
      </c>
      <c r="BJ29" s="322">
        <f t="shared" si="106"/>
        <v>0</v>
      </c>
      <c r="BK29" s="322">
        <f t="shared" si="107"/>
        <v>0</v>
      </c>
      <c r="BL29" s="322">
        <f t="shared" si="108"/>
        <v>0</v>
      </c>
      <c r="BM29" s="322">
        <f t="shared" si="10"/>
        <v>0</v>
      </c>
      <c r="BN29" s="322">
        <f t="shared" si="109"/>
        <v>0</v>
      </c>
      <c r="BO29" s="322">
        <f t="shared" si="110"/>
        <v>0</v>
      </c>
      <c r="BP29" s="322">
        <f t="shared" si="111"/>
        <v>16948.5</v>
      </c>
      <c r="BQ29" s="322">
        <f t="shared" si="112"/>
        <v>15979.5</v>
      </c>
      <c r="BR29" s="322">
        <f t="shared" si="11"/>
        <v>10162.4</v>
      </c>
      <c r="BS29" s="322">
        <f t="shared" si="113"/>
        <v>5817.1</v>
      </c>
      <c r="BT29" s="322">
        <f t="shared" si="12"/>
        <v>969</v>
      </c>
      <c r="BU29" s="322"/>
      <c r="BV29" s="322">
        <f t="shared" si="82"/>
        <v>0</v>
      </c>
      <c r="BW29" s="322">
        <f t="shared" si="83"/>
        <v>0</v>
      </c>
      <c r="BX29" s="322">
        <f t="shared" si="84"/>
        <v>0</v>
      </c>
      <c r="BY29" s="322">
        <f t="shared" si="85"/>
        <v>0</v>
      </c>
      <c r="BZ29" s="322">
        <f t="shared" si="86"/>
        <v>0</v>
      </c>
      <c r="CA29" s="322">
        <f t="shared" si="87"/>
        <v>0</v>
      </c>
      <c r="CB29" s="322">
        <f t="shared" si="88"/>
        <v>0</v>
      </c>
      <c r="CC29" s="322">
        <f t="shared" si="89"/>
        <v>0</v>
      </c>
      <c r="CD29" s="322">
        <f t="shared" si="90"/>
        <v>0</v>
      </c>
      <c r="CE29" s="711">
        <f t="shared" si="13"/>
        <v>0</v>
      </c>
      <c r="CF29" s="322">
        <f t="shared" si="114"/>
        <v>1379.5</v>
      </c>
      <c r="CG29" s="322">
        <f t="shared" si="115"/>
        <v>1300.7</v>
      </c>
      <c r="CH29" s="322">
        <f t="shared" si="14"/>
        <v>827.2</v>
      </c>
      <c r="CI29" s="322">
        <f t="shared" si="116"/>
        <v>473.5</v>
      </c>
      <c r="CJ29" s="711">
        <f t="shared" si="15"/>
        <v>78.8</v>
      </c>
      <c r="CK29" s="322">
        <f t="shared" si="117"/>
        <v>0</v>
      </c>
      <c r="CL29" s="322">
        <f t="shared" si="118"/>
        <v>0</v>
      </c>
      <c r="CM29" s="322">
        <f t="shared" si="16"/>
        <v>0</v>
      </c>
      <c r="CN29" s="322">
        <f t="shared" si="119"/>
        <v>0</v>
      </c>
      <c r="CO29" s="711">
        <f t="shared" si="17"/>
        <v>0</v>
      </c>
      <c r="CP29" s="322">
        <f t="shared" si="120"/>
        <v>0</v>
      </c>
      <c r="CQ29" s="322">
        <f t="shared" si="121"/>
        <v>0</v>
      </c>
      <c r="CR29" s="322">
        <f t="shared" si="18"/>
        <v>0</v>
      </c>
      <c r="CS29" s="322">
        <f t="shared" si="122"/>
        <v>0</v>
      </c>
      <c r="CT29" s="711">
        <f t="shared" si="19"/>
        <v>0</v>
      </c>
      <c r="CU29" s="322">
        <f t="shared" si="123"/>
        <v>0</v>
      </c>
      <c r="CV29" s="322">
        <f t="shared" si="124"/>
        <v>0</v>
      </c>
      <c r="CW29" s="322">
        <f t="shared" si="20"/>
        <v>0</v>
      </c>
      <c r="CX29" s="322">
        <f t="shared" si="125"/>
        <v>0</v>
      </c>
      <c r="CY29" s="322">
        <f t="shared" si="21"/>
        <v>0</v>
      </c>
      <c r="CZ29" s="322">
        <f t="shared" si="126"/>
        <v>0</v>
      </c>
      <c r="DA29" s="322">
        <f t="shared" si="127"/>
        <v>0</v>
      </c>
      <c r="DB29" s="322">
        <f t="shared" si="22"/>
        <v>0</v>
      </c>
      <c r="DC29" s="322">
        <f t="shared" si="128"/>
        <v>0</v>
      </c>
      <c r="DD29" s="322">
        <f t="shared" si="23"/>
        <v>0</v>
      </c>
      <c r="DE29" s="322">
        <f t="shared" si="24"/>
        <v>0</v>
      </c>
      <c r="DF29" s="322">
        <f t="shared" si="25"/>
        <v>0</v>
      </c>
      <c r="DG29" s="322">
        <f t="shared" si="26"/>
        <v>0</v>
      </c>
      <c r="DH29" s="322">
        <f t="shared" si="129"/>
        <v>0</v>
      </c>
      <c r="DI29" s="322">
        <f t="shared" si="27"/>
        <v>0</v>
      </c>
      <c r="DJ29" s="322">
        <f t="shared" si="28"/>
        <v>0</v>
      </c>
      <c r="DK29" s="322">
        <f t="shared" si="29"/>
        <v>0</v>
      </c>
      <c r="DL29" s="322">
        <f t="shared" si="30"/>
        <v>0</v>
      </c>
      <c r="DM29" s="322">
        <f t="shared" si="130"/>
        <v>0</v>
      </c>
      <c r="DN29" s="322">
        <f t="shared" si="31"/>
        <v>0</v>
      </c>
      <c r="DO29" s="322">
        <f t="shared" si="131"/>
        <v>0</v>
      </c>
      <c r="DP29" s="322">
        <f t="shared" si="132"/>
        <v>0</v>
      </c>
      <c r="DQ29" s="322">
        <f t="shared" si="133"/>
        <v>0</v>
      </c>
      <c r="DR29" s="322">
        <f t="shared" si="134"/>
        <v>0</v>
      </c>
      <c r="DS29" s="322">
        <f t="shared" si="32"/>
        <v>0</v>
      </c>
      <c r="DT29" s="323">
        <f>ROUND(T29*$DT$8/1000,1)</f>
        <v>0</v>
      </c>
      <c r="DU29" s="324">
        <f t="shared" si="136"/>
        <v>0</v>
      </c>
      <c r="DV29" s="322">
        <f t="shared" si="33"/>
        <v>0</v>
      </c>
      <c r="DW29" s="322">
        <f t="shared" si="137"/>
        <v>0</v>
      </c>
      <c r="DX29" s="324">
        <f t="shared" si="138"/>
        <v>0</v>
      </c>
      <c r="DY29" s="324">
        <f t="shared" si="139"/>
        <v>0</v>
      </c>
      <c r="DZ29" s="324">
        <f t="shared" si="140"/>
        <v>0</v>
      </c>
      <c r="EA29" s="322">
        <f t="shared" si="34"/>
        <v>0</v>
      </c>
      <c r="EB29" s="322">
        <f t="shared" si="141"/>
        <v>0</v>
      </c>
      <c r="EC29" s="324">
        <f t="shared" si="142"/>
        <v>0</v>
      </c>
      <c r="ED29" s="324">
        <f t="shared" si="143"/>
        <v>0</v>
      </c>
      <c r="EE29" s="324">
        <f t="shared" si="144"/>
        <v>0</v>
      </c>
      <c r="EF29" s="322">
        <f t="shared" si="35"/>
        <v>0</v>
      </c>
      <c r="EG29" s="322">
        <f t="shared" si="145"/>
        <v>0</v>
      </c>
      <c r="EH29" s="324">
        <f t="shared" si="146"/>
        <v>0</v>
      </c>
      <c r="EI29" s="324">
        <f t="shared" si="147"/>
        <v>0</v>
      </c>
      <c r="EJ29" s="324">
        <f t="shared" si="148"/>
        <v>0</v>
      </c>
      <c r="EK29" s="322">
        <f t="shared" si="36"/>
        <v>0</v>
      </c>
      <c r="EL29" s="322">
        <f t="shared" si="149"/>
        <v>0</v>
      </c>
      <c r="EM29" s="324">
        <f t="shared" si="150"/>
        <v>0</v>
      </c>
      <c r="EN29" s="324">
        <f t="shared" si="151"/>
        <v>0</v>
      </c>
      <c r="EO29" s="324">
        <f t="shared" si="152"/>
        <v>0</v>
      </c>
      <c r="EP29" s="322">
        <f t="shared" si="37"/>
        <v>0</v>
      </c>
      <c r="EQ29" s="322">
        <f t="shared" si="153"/>
        <v>0</v>
      </c>
      <c r="ER29" s="324">
        <f t="shared" si="154"/>
        <v>0</v>
      </c>
      <c r="ES29" s="324">
        <f t="shared" si="155"/>
        <v>0</v>
      </c>
      <c r="ET29" s="324">
        <f t="shared" si="156"/>
        <v>0</v>
      </c>
      <c r="EU29" s="322">
        <f t="shared" si="38"/>
        <v>0</v>
      </c>
      <c r="EV29" s="322">
        <f t="shared" si="157"/>
        <v>0</v>
      </c>
      <c r="EW29" s="324">
        <f t="shared" si="158"/>
        <v>0</v>
      </c>
      <c r="EX29" s="324">
        <f t="shared" si="159"/>
        <v>0</v>
      </c>
      <c r="EY29" s="324">
        <f t="shared" si="160"/>
        <v>0</v>
      </c>
      <c r="EZ29" s="322">
        <f t="shared" si="39"/>
        <v>0</v>
      </c>
      <c r="FA29" s="322">
        <f t="shared" si="161"/>
        <v>0</v>
      </c>
      <c r="FB29" s="324">
        <f t="shared" si="162"/>
        <v>0</v>
      </c>
      <c r="FC29" s="324">
        <f t="shared" si="163"/>
        <v>0</v>
      </c>
      <c r="FD29" s="324">
        <f t="shared" si="164"/>
        <v>0</v>
      </c>
      <c r="FE29" s="322">
        <f t="shared" si="40"/>
        <v>0</v>
      </c>
      <c r="FF29" s="322">
        <f t="shared" si="165"/>
        <v>0</v>
      </c>
      <c r="FG29" s="325">
        <f t="shared" si="166"/>
        <v>0</v>
      </c>
      <c r="FH29" s="712">
        <f t="shared" si="41"/>
        <v>0</v>
      </c>
      <c r="FI29" s="322">
        <f t="shared" si="42"/>
        <v>0</v>
      </c>
      <c r="FJ29" s="322">
        <f t="shared" si="43"/>
        <v>0</v>
      </c>
      <c r="FK29" s="322">
        <f t="shared" si="167"/>
        <v>0</v>
      </c>
      <c r="FL29" s="322">
        <f t="shared" si="44"/>
        <v>0</v>
      </c>
      <c r="FM29" s="322">
        <f t="shared" si="45"/>
        <v>0</v>
      </c>
      <c r="FN29" s="322">
        <f t="shared" si="46"/>
        <v>0</v>
      </c>
      <c r="FO29" s="322">
        <f t="shared" si="47"/>
        <v>0</v>
      </c>
      <c r="FP29" s="322">
        <f t="shared" si="168"/>
        <v>0</v>
      </c>
      <c r="FQ29" s="322">
        <f t="shared" si="48"/>
        <v>0</v>
      </c>
      <c r="FR29" s="322">
        <f t="shared" si="49"/>
        <v>0</v>
      </c>
      <c r="FS29" s="322">
        <f t="shared" si="50"/>
        <v>0</v>
      </c>
      <c r="FT29" s="322">
        <f t="shared" si="51"/>
        <v>0</v>
      </c>
      <c r="FU29" s="322">
        <f t="shared" si="169"/>
        <v>0</v>
      </c>
      <c r="FV29" s="322">
        <f t="shared" si="52"/>
        <v>0</v>
      </c>
      <c r="FW29" s="322">
        <f t="shared" si="53"/>
        <v>0</v>
      </c>
      <c r="FX29" s="322">
        <f t="shared" si="54"/>
        <v>0</v>
      </c>
      <c r="FY29" s="322">
        <f t="shared" si="55"/>
        <v>0</v>
      </c>
      <c r="FZ29" s="322">
        <f t="shared" si="170"/>
        <v>0</v>
      </c>
      <c r="GA29" s="322">
        <f t="shared" si="56"/>
        <v>0</v>
      </c>
      <c r="GB29" s="322">
        <f t="shared" si="57"/>
        <v>0</v>
      </c>
      <c r="GC29" s="322">
        <f t="shared" si="58"/>
        <v>0</v>
      </c>
      <c r="GD29" s="322">
        <f t="shared" si="59"/>
        <v>0</v>
      </c>
      <c r="GE29" s="322">
        <f t="shared" si="171"/>
        <v>0</v>
      </c>
      <c r="GF29" s="322">
        <f t="shared" si="60"/>
        <v>0</v>
      </c>
      <c r="GG29" s="322">
        <f t="shared" si="61"/>
        <v>0</v>
      </c>
      <c r="GH29" s="322">
        <f t="shared" si="62"/>
        <v>0</v>
      </c>
      <c r="GI29" s="322">
        <f t="shared" si="63"/>
        <v>0</v>
      </c>
      <c r="GJ29" s="322">
        <f t="shared" si="172"/>
        <v>0</v>
      </c>
      <c r="GK29" s="322">
        <f t="shared" si="64"/>
        <v>0</v>
      </c>
      <c r="GL29" s="322">
        <f t="shared" si="65"/>
        <v>0</v>
      </c>
      <c r="GM29" s="322">
        <f t="shared" si="66"/>
        <v>0</v>
      </c>
      <c r="GN29" s="322">
        <f t="shared" si="67"/>
        <v>0</v>
      </c>
      <c r="GO29" s="322">
        <f t="shared" si="173"/>
        <v>0</v>
      </c>
      <c r="GP29" s="322">
        <f t="shared" si="68"/>
        <v>0</v>
      </c>
      <c r="GQ29" s="322">
        <f t="shared" si="69"/>
        <v>0</v>
      </c>
      <c r="GR29" s="322">
        <f t="shared" si="70"/>
        <v>0</v>
      </c>
      <c r="GS29" s="322">
        <f t="shared" si="71"/>
        <v>0</v>
      </c>
      <c r="GT29" s="322">
        <f t="shared" si="174"/>
        <v>0</v>
      </c>
      <c r="GU29" s="322">
        <f t="shared" si="72"/>
        <v>0</v>
      </c>
      <c r="GV29" s="326">
        <f t="shared" si="91"/>
        <v>21520.7</v>
      </c>
      <c r="GW29" s="322">
        <f t="shared" si="81"/>
        <v>20325.099999999999</v>
      </c>
      <c r="GX29" s="322">
        <f t="shared" si="81"/>
        <v>12926.1</v>
      </c>
      <c r="GY29" s="322">
        <f t="shared" si="81"/>
        <v>7399</v>
      </c>
      <c r="GZ29" s="322">
        <f t="shared" si="81"/>
        <v>1195.5999999999999</v>
      </c>
      <c r="HA29" s="328">
        <f t="shared" si="175"/>
        <v>429</v>
      </c>
      <c r="HB29" s="328">
        <v>429</v>
      </c>
      <c r="HC29" s="322">
        <f t="shared" si="75"/>
        <v>21097.599999999999</v>
      </c>
      <c r="HD29" s="322">
        <f t="shared" si="75"/>
        <v>19925.5</v>
      </c>
      <c r="HE29" s="322">
        <f t="shared" si="75"/>
        <v>12672</v>
      </c>
      <c r="HF29" s="322">
        <f t="shared" si="75"/>
        <v>7253.5</v>
      </c>
      <c r="HG29" s="322">
        <f t="shared" si="75"/>
        <v>1172.0999999999999</v>
      </c>
      <c r="HH29" s="329">
        <v>40.9</v>
      </c>
      <c r="HI29" s="327">
        <f t="shared" si="76"/>
        <v>467</v>
      </c>
      <c r="HJ29" s="327">
        <f t="shared" si="77"/>
        <v>21564.6</v>
      </c>
      <c r="HK29" s="330">
        <f t="shared" si="78"/>
        <v>13139</v>
      </c>
      <c r="HL29" s="319">
        <v>20452400</v>
      </c>
      <c r="HM29" s="319"/>
      <c r="HN29" s="327">
        <v>22731.9</v>
      </c>
      <c r="HO29" s="327">
        <v>24147</v>
      </c>
    </row>
    <row r="30" spans="1:310">
      <c r="A30" s="315" t="s">
        <v>716</v>
      </c>
      <c r="B30" s="316">
        <v>0</v>
      </c>
      <c r="C30" s="316">
        <v>0</v>
      </c>
      <c r="D30" s="317">
        <v>23</v>
      </c>
      <c r="E30" s="318">
        <v>0</v>
      </c>
      <c r="F30" s="317"/>
      <c r="G30" s="316">
        <v>0</v>
      </c>
      <c r="H30" s="317">
        <v>98</v>
      </c>
      <c r="I30" s="318">
        <v>0</v>
      </c>
      <c r="J30" s="317"/>
      <c r="K30" s="317"/>
      <c r="L30" s="317"/>
      <c r="M30" s="316">
        <v>0</v>
      </c>
      <c r="N30" s="318">
        <v>0</v>
      </c>
      <c r="O30" s="317"/>
      <c r="P30" s="318">
        <v>0</v>
      </c>
      <c r="Q30" s="317">
        <v>14</v>
      </c>
      <c r="R30" s="317"/>
      <c r="S30" s="317">
        <v>41</v>
      </c>
      <c r="T30" s="319">
        <v>0</v>
      </c>
      <c r="U30" s="319">
        <v>0</v>
      </c>
      <c r="V30" s="319">
        <v>0</v>
      </c>
      <c r="W30" s="318">
        <v>0</v>
      </c>
      <c r="X30" s="318">
        <v>0</v>
      </c>
      <c r="Y30" s="318">
        <v>0</v>
      </c>
      <c r="Z30" s="318">
        <v>0</v>
      </c>
      <c r="AA30" s="318">
        <v>0</v>
      </c>
      <c r="AB30" s="318">
        <v>0</v>
      </c>
      <c r="AC30" s="318">
        <v>0</v>
      </c>
      <c r="AD30" s="320">
        <v>0</v>
      </c>
      <c r="AE30" s="320">
        <v>0</v>
      </c>
      <c r="AF30" s="320">
        <v>0</v>
      </c>
      <c r="AG30" s="320">
        <v>0</v>
      </c>
      <c r="AH30" s="317"/>
      <c r="AI30" s="320">
        <v>0</v>
      </c>
      <c r="AJ30" s="710">
        <f t="shared" si="79"/>
        <v>23</v>
      </c>
      <c r="AK30" s="710">
        <f t="shared" si="80"/>
        <v>153</v>
      </c>
      <c r="AL30" s="321">
        <f t="shared" si="0"/>
        <v>0</v>
      </c>
      <c r="AM30" s="322">
        <f t="shared" si="92"/>
        <v>0</v>
      </c>
      <c r="AN30" s="322">
        <f t="shared" si="1"/>
        <v>0</v>
      </c>
      <c r="AO30" s="322">
        <f t="shared" si="93"/>
        <v>0</v>
      </c>
      <c r="AP30" s="322">
        <f t="shared" si="94"/>
        <v>0</v>
      </c>
      <c r="AQ30" s="322">
        <f t="shared" si="2"/>
        <v>0</v>
      </c>
      <c r="AR30" s="322">
        <f t="shared" si="3"/>
        <v>0</v>
      </c>
      <c r="AS30" s="322">
        <f t="shared" si="4"/>
        <v>0</v>
      </c>
      <c r="AT30" s="322">
        <f t="shared" si="95"/>
        <v>0</v>
      </c>
      <c r="AU30" s="322">
        <f t="shared" si="96"/>
        <v>0</v>
      </c>
      <c r="AV30" s="322">
        <f t="shared" si="97"/>
        <v>1288.3</v>
      </c>
      <c r="AW30" s="322">
        <f t="shared" si="98"/>
        <v>1228.7</v>
      </c>
      <c r="AX30" s="322">
        <f t="shared" si="5"/>
        <v>781.4</v>
      </c>
      <c r="AY30" s="322">
        <f t="shared" si="99"/>
        <v>447.3</v>
      </c>
      <c r="AZ30" s="322">
        <f t="shared" si="6"/>
        <v>59.6</v>
      </c>
      <c r="BA30" s="322">
        <f t="shared" si="100"/>
        <v>0</v>
      </c>
      <c r="BB30" s="322">
        <f t="shared" si="101"/>
        <v>0</v>
      </c>
      <c r="BC30" s="322">
        <f t="shared" si="7"/>
        <v>0</v>
      </c>
      <c r="BD30" s="322">
        <f t="shared" si="102"/>
        <v>0</v>
      </c>
      <c r="BE30" s="322">
        <f t="shared" si="8"/>
        <v>0</v>
      </c>
      <c r="BF30" s="322">
        <f t="shared" si="103"/>
        <v>0</v>
      </c>
      <c r="BG30" s="322">
        <f t="shared" si="104"/>
        <v>0</v>
      </c>
      <c r="BH30" s="322">
        <f t="shared" si="9"/>
        <v>0</v>
      </c>
      <c r="BI30" s="322">
        <f t="shared" si="105"/>
        <v>0</v>
      </c>
      <c r="BJ30" s="322">
        <f t="shared" si="106"/>
        <v>0</v>
      </c>
      <c r="BK30" s="322">
        <f t="shared" si="107"/>
        <v>0</v>
      </c>
      <c r="BL30" s="322">
        <f t="shared" si="108"/>
        <v>0</v>
      </c>
      <c r="BM30" s="322">
        <f t="shared" si="10"/>
        <v>0</v>
      </c>
      <c r="BN30" s="322">
        <f t="shared" si="109"/>
        <v>0</v>
      </c>
      <c r="BO30" s="322">
        <f t="shared" si="110"/>
        <v>0</v>
      </c>
      <c r="BP30" s="322">
        <f t="shared" si="111"/>
        <v>4828.3999999999996</v>
      </c>
      <c r="BQ30" s="322">
        <f t="shared" si="112"/>
        <v>4552.3</v>
      </c>
      <c r="BR30" s="322">
        <f t="shared" si="11"/>
        <v>2895.1</v>
      </c>
      <c r="BS30" s="322">
        <f t="shared" si="113"/>
        <v>1657.2</v>
      </c>
      <c r="BT30" s="322">
        <f t="shared" si="12"/>
        <v>276.10000000000002</v>
      </c>
      <c r="BU30" s="322"/>
      <c r="BV30" s="322">
        <f t="shared" si="82"/>
        <v>0</v>
      </c>
      <c r="BW30" s="322">
        <f t="shared" si="83"/>
        <v>0</v>
      </c>
      <c r="BX30" s="322">
        <f t="shared" si="84"/>
        <v>0</v>
      </c>
      <c r="BY30" s="322">
        <f t="shared" si="85"/>
        <v>0</v>
      </c>
      <c r="BZ30" s="322">
        <f t="shared" si="86"/>
        <v>0</v>
      </c>
      <c r="CA30" s="322">
        <f t="shared" si="87"/>
        <v>0</v>
      </c>
      <c r="CB30" s="322">
        <f t="shared" si="88"/>
        <v>0</v>
      </c>
      <c r="CC30" s="322">
        <f t="shared" si="89"/>
        <v>0</v>
      </c>
      <c r="CD30" s="322">
        <f t="shared" si="90"/>
        <v>0</v>
      </c>
      <c r="CE30" s="711">
        <f t="shared" si="13"/>
        <v>0</v>
      </c>
      <c r="CF30" s="322">
        <f t="shared" si="114"/>
        <v>0</v>
      </c>
      <c r="CG30" s="322">
        <f t="shared" si="115"/>
        <v>0</v>
      </c>
      <c r="CH30" s="322">
        <f t="shared" si="14"/>
        <v>0</v>
      </c>
      <c r="CI30" s="322">
        <f t="shared" si="116"/>
        <v>0</v>
      </c>
      <c r="CJ30" s="711">
        <f t="shared" si="15"/>
        <v>0</v>
      </c>
      <c r="CK30" s="322">
        <f t="shared" si="117"/>
        <v>0</v>
      </c>
      <c r="CL30" s="322">
        <f t="shared" si="118"/>
        <v>0</v>
      </c>
      <c r="CM30" s="322">
        <f t="shared" si="16"/>
        <v>0</v>
      </c>
      <c r="CN30" s="322">
        <f t="shared" si="119"/>
        <v>0</v>
      </c>
      <c r="CO30" s="711">
        <f t="shared" si="17"/>
        <v>0</v>
      </c>
      <c r="CP30" s="322">
        <f t="shared" si="120"/>
        <v>0</v>
      </c>
      <c r="CQ30" s="322">
        <f t="shared" si="121"/>
        <v>0</v>
      </c>
      <c r="CR30" s="322">
        <f t="shared" si="18"/>
        <v>0</v>
      </c>
      <c r="CS30" s="322">
        <f t="shared" si="122"/>
        <v>0</v>
      </c>
      <c r="CT30" s="711">
        <f t="shared" si="19"/>
        <v>0</v>
      </c>
      <c r="CU30" s="322">
        <f t="shared" si="123"/>
        <v>0</v>
      </c>
      <c r="CV30" s="322">
        <f t="shared" si="124"/>
        <v>0</v>
      </c>
      <c r="CW30" s="322">
        <f t="shared" si="20"/>
        <v>0</v>
      </c>
      <c r="CX30" s="322">
        <f t="shared" si="125"/>
        <v>0</v>
      </c>
      <c r="CY30" s="322">
        <f t="shared" si="21"/>
        <v>0</v>
      </c>
      <c r="CZ30" s="322">
        <f t="shared" si="126"/>
        <v>0</v>
      </c>
      <c r="DA30" s="322">
        <f t="shared" si="127"/>
        <v>0</v>
      </c>
      <c r="DB30" s="322">
        <f t="shared" si="22"/>
        <v>0</v>
      </c>
      <c r="DC30" s="322">
        <f t="shared" si="128"/>
        <v>0</v>
      </c>
      <c r="DD30" s="322">
        <f t="shared" si="23"/>
        <v>0</v>
      </c>
      <c r="DE30" s="322">
        <f t="shared" si="24"/>
        <v>1742.1</v>
      </c>
      <c r="DF30" s="322">
        <f t="shared" si="25"/>
        <v>1690.9</v>
      </c>
      <c r="DG30" s="322">
        <f t="shared" si="26"/>
        <v>1075.3</v>
      </c>
      <c r="DH30" s="322">
        <f t="shared" si="129"/>
        <v>615.6</v>
      </c>
      <c r="DI30" s="322">
        <f t="shared" si="27"/>
        <v>51.2</v>
      </c>
      <c r="DJ30" s="322">
        <f t="shared" si="28"/>
        <v>0</v>
      </c>
      <c r="DK30" s="322">
        <f t="shared" si="29"/>
        <v>0</v>
      </c>
      <c r="DL30" s="322">
        <f t="shared" si="30"/>
        <v>0</v>
      </c>
      <c r="DM30" s="322">
        <f t="shared" si="130"/>
        <v>0</v>
      </c>
      <c r="DN30" s="322">
        <f t="shared" si="31"/>
        <v>0</v>
      </c>
      <c r="DO30" s="322">
        <f t="shared" si="131"/>
        <v>9753.7000000000007</v>
      </c>
      <c r="DP30" s="322">
        <f t="shared" si="132"/>
        <v>9522.7000000000007</v>
      </c>
      <c r="DQ30" s="322">
        <f t="shared" si="133"/>
        <v>6056.2</v>
      </c>
      <c r="DR30" s="322">
        <f t="shared" si="134"/>
        <v>3466.5</v>
      </c>
      <c r="DS30" s="322">
        <f t="shared" si="32"/>
        <v>231</v>
      </c>
      <c r="DT30" s="323">
        <f t="shared" si="135"/>
        <v>0</v>
      </c>
      <c r="DU30" s="324">
        <f>ROUND(T30*$DU$8/1000,1)</f>
        <v>0</v>
      </c>
      <c r="DV30" s="322">
        <f t="shared" si="33"/>
        <v>0</v>
      </c>
      <c r="DW30" s="322">
        <f t="shared" si="137"/>
        <v>0</v>
      </c>
      <c r="DX30" s="324">
        <f t="shared" si="138"/>
        <v>0</v>
      </c>
      <c r="DY30" s="324">
        <f t="shared" si="139"/>
        <v>0</v>
      </c>
      <c r="DZ30" s="324">
        <f t="shared" si="140"/>
        <v>0</v>
      </c>
      <c r="EA30" s="322">
        <f t="shared" si="34"/>
        <v>0</v>
      </c>
      <c r="EB30" s="322">
        <f t="shared" si="141"/>
        <v>0</v>
      </c>
      <c r="EC30" s="324">
        <f t="shared" si="142"/>
        <v>0</v>
      </c>
      <c r="ED30" s="324">
        <f t="shared" si="143"/>
        <v>0</v>
      </c>
      <c r="EE30" s="324">
        <f t="shared" si="144"/>
        <v>0</v>
      </c>
      <c r="EF30" s="322">
        <f t="shared" si="35"/>
        <v>0</v>
      </c>
      <c r="EG30" s="322">
        <f t="shared" si="145"/>
        <v>0</v>
      </c>
      <c r="EH30" s="324">
        <f t="shared" si="146"/>
        <v>0</v>
      </c>
      <c r="EI30" s="324">
        <f t="shared" si="147"/>
        <v>0</v>
      </c>
      <c r="EJ30" s="324">
        <f t="shared" si="148"/>
        <v>0</v>
      </c>
      <c r="EK30" s="322">
        <f t="shared" si="36"/>
        <v>0</v>
      </c>
      <c r="EL30" s="322">
        <f t="shared" si="149"/>
        <v>0</v>
      </c>
      <c r="EM30" s="324">
        <f t="shared" si="150"/>
        <v>0</v>
      </c>
      <c r="EN30" s="324">
        <f t="shared" si="151"/>
        <v>0</v>
      </c>
      <c r="EO30" s="324">
        <f t="shared" si="152"/>
        <v>0</v>
      </c>
      <c r="EP30" s="322">
        <f t="shared" si="37"/>
        <v>0</v>
      </c>
      <c r="EQ30" s="322">
        <f t="shared" si="153"/>
        <v>0</v>
      </c>
      <c r="ER30" s="324">
        <f t="shared" si="154"/>
        <v>0</v>
      </c>
      <c r="ES30" s="324">
        <f t="shared" si="155"/>
        <v>0</v>
      </c>
      <c r="ET30" s="324">
        <f t="shared" si="156"/>
        <v>0</v>
      </c>
      <c r="EU30" s="322">
        <f t="shared" si="38"/>
        <v>0</v>
      </c>
      <c r="EV30" s="322">
        <f t="shared" si="157"/>
        <v>0</v>
      </c>
      <c r="EW30" s="324">
        <f t="shared" si="158"/>
        <v>0</v>
      </c>
      <c r="EX30" s="324">
        <f t="shared" si="159"/>
        <v>0</v>
      </c>
      <c r="EY30" s="324">
        <f t="shared" si="160"/>
        <v>0</v>
      </c>
      <c r="EZ30" s="322">
        <f t="shared" si="39"/>
        <v>0</v>
      </c>
      <c r="FA30" s="322">
        <f t="shared" si="161"/>
        <v>0</v>
      </c>
      <c r="FB30" s="324">
        <f t="shared" si="162"/>
        <v>0</v>
      </c>
      <c r="FC30" s="324">
        <f t="shared" si="163"/>
        <v>0</v>
      </c>
      <c r="FD30" s="324">
        <f t="shared" si="164"/>
        <v>0</v>
      </c>
      <c r="FE30" s="322">
        <f t="shared" si="40"/>
        <v>0</v>
      </c>
      <c r="FF30" s="322">
        <f t="shared" si="165"/>
        <v>0</v>
      </c>
      <c r="FG30" s="325">
        <f t="shared" si="166"/>
        <v>0</v>
      </c>
      <c r="FH30" s="712">
        <f t="shared" si="41"/>
        <v>0</v>
      </c>
      <c r="FI30" s="322">
        <f t="shared" si="42"/>
        <v>0</v>
      </c>
      <c r="FJ30" s="322">
        <f t="shared" si="43"/>
        <v>0</v>
      </c>
      <c r="FK30" s="322">
        <f t="shared" si="167"/>
        <v>0</v>
      </c>
      <c r="FL30" s="322">
        <f t="shared" si="44"/>
        <v>0</v>
      </c>
      <c r="FM30" s="322">
        <f t="shared" si="45"/>
        <v>0</v>
      </c>
      <c r="FN30" s="322">
        <f t="shared" si="46"/>
        <v>0</v>
      </c>
      <c r="FO30" s="322">
        <f t="shared" si="47"/>
        <v>0</v>
      </c>
      <c r="FP30" s="322">
        <f t="shared" si="168"/>
        <v>0</v>
      </c>
      <c r="FQ30" s="322">
        <f t="shared" si="48"/>
        <v>0</v>
      </c>
      <c r="FR30" s="322">
        <f t="shared" si="49"/>
        <v>0</v>
      </c>
      <c r="FS30" s="322">
        <f t="shared" si="50"/>
        <v>0</v>
      </c>
      <c r="FT30" s="322">
        <f t="shared" si="51"/>
        <v>0</v>
      </c>
      <c r="FU30" s="322">
        <f t="shared" si="169"/>
        <v>0</v>
      </c>
      <c r="FV30" s="322">
        <f t="shared" si="52"/>
        <v>0</v>
      </c>
      <c r="FW30" s="322">
        <f t="shared" si="53"/>
        <v>0</v>
      </c>
      <c r="FX30" s="322">
        <f t="shared" si="54"/>
        <v>0</v>
      </c>
      <c r="FY30" s="322">
        <f t="shared" si="55"/>
        <v>0</v>
      </c>
      <c r="FZ30" s="322">
        <f t="shared" si="170"/>
        <v>0</v>
      </c>
      <c r="GA30" s="322">
        <f t="shared" si="56"/>
        <v>0</v>
      </c>
      <c r="GB30" s="322">
        <f t="shared" si="57"/>
        <v>0</v>
      </c>
      <c r="GC30" s="322">
        <f t="shared" si="58"/>
        <v>0</v>
      </c>
      <c r="GD30" s="322">
        <f t="shared" si="59"/>
        <v>0</v>
      </c>
      <c r="GE30" s="322">
        <f t="shared" si="171"/>
        <v>0</v>
      </c>
      <c r="GF30" s="322">
        <f t="shared" si="60"/>
        <v>0</v>
      </c>
      <c r="GG30" s="322">
        <f t="shared" si="61"/>
        <v>0</v>
      </c>
      <c r="GH30" s="322">
        <f t="shared" si="62"/>
        <v>0</v>
      </c>
      <c r="GI30" s="322">
        <f t="shared" si="63"/>
        <v>0</v>
      </c>
      <c r="GJ30" s="322">
        <f t="shared" si="172"/>
        <v>0</v>
      </c>
      <c r="GK30" s="322">
        <f t="shared" si="64"/>
        <v>0</v>
      </c>
      <c r="GL30" s="322">
        <f t="shared" si="65"/>
        <v>0</v>
      </c>
      <c r="GM30" s="322">
        <f t="shared" si="66"/>
        <v>0</v>
      </c>
      <c r="GN30" s="322">
        <f t="shared" si="67"/>
        <v>0</v>
      </c>
      <c r="GO30" s="322">
        <f t="shared" si="173"/>
        <v>0</v>
      </c>
      <c r="GP30" s="322">
        <f t="shared" si="68"/>
        <v>0</v>
      </c>
      <c r="GQ30" s="322">
        <f t="shared" si="69"/>
        <v>0</v>
      </c>
      <c r="GR30" s="322">
        <f t="shared" si="70"/>
        <v>0</v>
      </c>
      <c r="GS30" s="322">
        <f t="shared" si="71"/>
        <v>0</v>
      </c>
      <c r="GT30" s="322">
        <f t="shared" si="174"/>
        <v>0</v>
      </c>
      <c r="GU30" s="322">
        <f t="shared" si="72"/>
        <v>0</v>
      </c>
      <c r="GV30" s="326">
        <f t="shared" si="91"/>
        <v>17612.5</v>
      </c>
      <c r="GW30" s="322">
        <f t="shared" si="81"/>
        <v>16994.599999999999</v>
      </c>
      <c r="GX30" s="322">
        <f t="shared" si="81"/>
        <v>10808</v>
      </c>
      <c r="GY30" s="322">
        <f t="shared" si="81"/>
        <v>6186.6</v>
      </c>
      <c r="GZ30" s="322">
        <f t="shared" si="81"/>
        <v>617.9</v>
      </c>
      <c r="HA30" s="328">
        <f t="shared" si="175"/>
        <v>176</v>
      </c>
      <c r="HB30" s="328">
        <v>176</v>
      </c>
      <c r="HC30" s="322">
        <f t="shared" si="75"/>
        <v>17266.2</v>
      </c>
      <c r="HD30" s="322">
        <f t="shared" si="75"/>
        <v>16660.5</v>
      </c>
      <c r="HE30" s="322">
        <f t="shared" si="75"/>
        <v>10595.5</v>
      </c>
      <c r="HF30" s="322">
        <f t="shared" si="75"/>
        <v>6065</v>
      </c>
      <c r="HG30" s="322">
        <f t="shared" si="75"/>
        <v>605.79999999999995</v>
      </c>
      <c r="HH30" s="329">
        <v>25.5</v>
      </c>
      <c r="HI30" s="327">
        <f t="shared" si="76"/>
        <v>291.10000000000002</v>
      </c>
      <c r="HJ30" s="327">
        <f t="shared" si="77"/>
        <v>17557.3</v>
      </c>
      <c r="HK30" s="330">
        <f t="shared" si="78"/>
        <v>10886.6</v>
      </c>
      <c r="HL30" s="319">
        <v>15966100</v>
      </c>
      <c r="HM30" s="319"/>
      <c r="HN30" s="327">
        <v>18327.3</v>
      </c>
      <c r="HO30" s="327">
        <v>19274.400000000001</v>
      </c>
    </row>
    <row r="31" spans="1:310" ht="18" customHeight="1">
      <c r="A31" s="315" t="s">
        <v>794</v>
      </c>
      <c r="B31" s="316">
        <v>0</v>
      </c>
      <c r="C31" s="316">
        <v>0</v>
      </c>
      <c r="D31" s="317">
        <v>27</v>
      </c>
      <c r="E31" s="318">
        <v>0</v>
      </c>
      <c r="F31" s="317"/>
      <c r="G31" s="316">
        <v>0</v>
      </c>
      <c r="H31" s="317">
        <v>91</v>
      </c>
      <c r="I31" s="318">
        <v>0</v>
      </c>
      <c r="J31" s="317"/>
      <c r="K31" s="317"/>
      <c r="L31" s="317"/>
      <c r="M31" s="316">
        <v>0</v>
      </c>
      <c r="N31" s="318">
        <v>0</v>
      </c>
      <c r="O31" s="317"/>
      <c r="P31" s="318">
        <v>0</v>
      </c>
      <c r="Q31" s="317"/>
      <c r="R31" s="317"/>
      <c r="S31" s="317"/>
      <c r="T31" s="319">
        <v>0</v>
      </c>
      <c r="U31" s="319">
        <v>0</v>
      </c>
      <c r="V31" s="319">
        <v>0</v>
      </c>
      <c r="W31" s="318">
        <v>0</v>
      </c>
      <c r="X31" s="318">
        <v>0</v>
      </c>
      <c r="Y31" s="318">
        <v>0</v>
      </c>
      <c r="Z31" s="318">
        <v>0</v>
      </c>
      <c r="AA31" s="318">
        <v>0</v>
      </c>
      <c r="AB31" s="318">
        <v>0</v>
      </c>
      <c r="AC31" s="318">
        <v>0</v>
      </c>
      <c r="AD31" s="320">
        <v>0</v>
      </c>
      <c r="AE31" s="320">
        <v>0</v>
      </c>
      <c r="AF31" s="320">
        <v>0</v>
      </c>
      <c r="AG31" s="320">
        <v>0</v>
      </c>
      <c r="AH31" s="317"/>
      <c r="AI31" s="320">
        <v>0</v>
      </c>
      <c r="AJ31" s="710">
        <f t="shared" si="79"/>
        <v>27</v>
      </c>
      <c r="AK31" s="710">
        <f t="shared" si="80"/>
        <v>91</v>
      </c>
      <c r="AL31" s="321">
        <f t="shared" si="0"/>
        <v>0</v>
      </c>
      <c r="AM31" s="322">
        <f t="shared" si="92"/>
        <v>0</v>
      </c>
      <c r="AN31" s="322">
        <f t="shared" si="1"/>
        <v>0</v>
      </c>
      <c r="AO31" s="322">
        <f t="shared" si="93"/>
        <v>0</v>
      </c>
      <c r="AP31" s="322">
        <f t="shared" si="94"/>
        <v>0</v>
      </c>
      <c r="AQ31" s="322">
        <f t="shared" si="2"/>
        <v>0</v>
      </c>
      <c r="AR31" s="322">
        <f t="shared" si="3"/>
        <v>0</v>
      </c>
      <c r="AS31" s="322">
        <f t="shared" si="4"/>
        <v>0</v>
      </c>
      <c r="AT31" s="322">
        <f t="shared" si="95"/>
        <v>0</v>
      </c>
      <c r="AU31" s="322">
        <f t="shared" si="96"/>
        <v>0</v>
      </c>
      <c r="AV31" s="322">
        <f t="shared" si="97"/>
        <v>1512.3</v>
      </c>
      <c r="AW31" s="322">
        <f t="shared" si="98"/>
        <v>1442.3</v>
      </c>
      <c r="AX31" s="322">
        <f t="shared" si="5"/>
        <v>917.3</v>
      </c>
      <c r="AY31" s="322">
        <f t="shared" si="99"/>
        <v>525</v>
      </c>
      <c r="AZ31" s="322">
        <f t="shared" si="6"/>
        <v>70</v>
      </c>
      <c r="BA31" s="322">
        <f t="shared" si="100"/>
        <v>0</v>
      </c>
      <c r="BB31" s="322">
        <f t="shared" si="101"/>
        <v>0</v>
      </c>
      <c r="BC31" s="322">
        <f t="shared" si="7"/>
        <v>0</v>
      </c>
      <c r="BD31" s="322">
        <f t="shared" si="102"/>
        <v>0</v>
      </c>
      <c r="BE31" s="322">
        <f t="shared" si="8"/>
        <v>0</v>
      </c>
      <c r="BF31" s="322">
        <f t="shared" si="103"/>
        <v>0</v>
      </c>
      <c r="BG31" s="322">
        <f t="shared" si="104"/>
        <v>0</v>
      </c>
      <c r="BH31" s="322">
        <f t="shared" si="9"/>
        <v>0</v>
      </c>
      <c r="BI31" s="322">
        <f t="shared" si="105"/>
        <v>0</v>
      </c>
      <c r="BJ31" s="322">
        <f t="shared" si="106"/>
        <v>0</v>
      </c>
      <c r="BK31" s="322">
        <f t="shared" si="107"/>
        <v>0</v>
      </c>
      <c r="BL31" s="322">
        <f t="shared" si="108"/>
        <v>0</v>
      </c>
      <c r="BM31" s="322">
        <f t="shared" si="10"/>
        <v>0</v>
      </c>
      <c r="BN31" s="322">
        <f t="shared" si="109"/>
        <v>0</v>
      </c>
      <c r="BO31" s="322">
        <f t="shared" si="110"/>
        <v>0</v>
      </c>
      <c r="BP31" s="322">
        <f t="shared" si="111"/>
        <v>4483.5</v>
      </c>
      <c r="BQ31" s="322">
        <f t="shared" si="112"/>
        <v>4227.1000000000004</v>
      </c>
      <c r="BR31" s="322">
        <f t="shared" si="11"/>
        <v>2688.3</v>
      </c>
      <c r="BS31" s="322">
        <f t="shared" si="113"/>
        <v>1538.8</v>
      </c>
      <c r="BT31" s="322">
        <f t="shared" si="12"/>
        <v>256.39999999999998</v>
      </c>
      <c r="BU31" s="322"/>
      <c r="BV31" s="322">
        <f t="shared" si="82"/>
        <v>0</v>
      </c>
      <c r="BW31" s="322">
        <f t="shared" si="83"/>
        <v>0</v>
      </c>
      <c r="BX31" s="322">
        <f t="shared" si="84"/>
        <v>0</v>
      </c>
      <c r="BY31" s="322">
        <f t="shared" si="85"/>
        <v>0</v>
      </c>
      <c r="BZ31" s="322">
        <f t="shared" si="86"/>
        <v>0</v>
      </c>
      <c r="CA31" s="322">
        <f t="shared" si="87"/>
        <v>0</v>
      </c>
      <c r="CB31" s="322">
        <f t="shared" si="88"/>
        <v>0</v>
      </c>
      <c r="CC31" s="322">
        <f t="shared" si="89"/>
        <v>0</v>
      </c>
      <c r="CD31" s="322">
        <f t="shared" si="90"/>
        <v>0</v>
      </c>
      <c r="CE31" s="711">
        <f t="shared" si="13"/>
        <v>0</v>
      </c>
      <c r="CF31" s="322">
        <f t="shared" si="114"/>
        <v>0</v>
      </c>
      <c r="CG31" s="322">
        <f t="shared" si="115"/>
        <v>0</v>
      </c>
      <c r="CH31" s="322">
        <f t="shared" si="14"/>
        <v>0</v>
      </c>
      <c r="CI31" s="322">
        <f t="shared" si="116"/>
        <v>0</v>
      </c>
      <c r="CJ31" s="711">
        <f t="shared" si="15"/>
        <v>0</v>
      </c>
      <c r="CK31" s="322">
        <f t="shared" si="117"/>
        <v>0</v>
      </c>
      <c r="CL31" s="322">
        <f t="shared" si="118"/>
        <v>0</v>
      </c>
      <c r="CM31" s="322">
        <f t="shared" si="16"/>
        <v>0</v>
      </c>
      <c r="CN31" s="322">
        <f t="shared" si="119"/>
        <v>0</v>
      </c>
      <c r="CO31" s="711">
        <f t="shared" si="17"/>
        <v>0</v>
      </c>
      <c r="CP31" s="322">
        <f t="shared" si="120"/>
        <v>0</v>
      </c>
      <c r="CQ31" s="322">
        <f t="shared" si="121"/>
        <v>0</v>
      </c>
      <c r="CR31" s="322">
        <f t="shared" si="18"/>
        <v>0</v>
      </c>
      <c r="CS31" s="322">
        <f t="shared" si="122"/>
        <v>0</v>
      </c>
      <c r="CT31" s="711">
        <f t="shared" si="19"/>
        <v>0</v>
      </c>
      <c r="CU31" s="322">
        <f t="shared" si="123"/>
        <v>0</v>
      </c>
      <c r="CV31" s="322">
        <f t="shared" si="124"/>
        <v>0</v>
      </c>
      <c r="CW31" s="322">
        <f t="shared" si="20"/>
        <v>0</v>
      </c>
      <c r="CX31" s="322">
        <f t="shared" si="125"/>
        <v>0</v>
      </c>
      <c r="CY31" s="322">
        <f t="shared" si="21"/>
        <v>0</v>
      </c>
      <c r="CZ31" s="322">
        <f t="shared" si="126"/>
        <v>0</v>
      </c>
      <c r="DA31" s="322">
        <f t="shared" si="127"/>
        <v>0</v>
      </c>
      <c r="DB31" s="322">
        <f t="shared" si="22"/>
        <v>0</v>
      </c>
      <c r="DC31" s="322">
        <f t="shared" si="128"/>
        <v>0</v>
      </c>
      <c r="DD31" s="322">
        <f t="shared" si="23"/>
        <v>0</v>
      </c>
      <c r="DE31" s="322">
        <f t="shared" si="24"/>
        <v>0</v>
      </c>
      <c r="DF31" s="322">
        <f t="shared" si="25"/>
        <v>0</v>
      </c>
      <c r="DG31" s="322">
        <f t="shared" si="26"/>
        <v>0</v>
      </c>
      <c r="DH31" s="322">
        <f t="shared" si="129"/>
        <v>0</v>
      </c>
      <c r="DI31" s="322">
        <f t="shared" si="27"/>
        <v>0</v>
      </c>
      <c r="DJ31" s="322">
        <f t="shared" si="28"/>
        <v>0</v>
      </c>
      <c r="DK31" s="322">
        <f t="shared" si="29"/>
        <v>0</v>
      </c>
      <c r="DL31" s="322">
        <f t="shared" si="30"/>
        <v>0</v>
      </c>
      <c r="DM31" s="322">
        <f t="shared" si="130"/>
        <v>0</v>
      </c>
      <c r="DN31" s="322">
        <f t="shared" si="31"/>
        <v>0</v>
      </c>
      <c r="DO31" s="322">
        <f t="shared" si="131"/>
        <v>0</v>
      </c>
      <c r="DP31" s="322">
        <f t="shared" si="132"/>
        <v>0</v>
      </c>
      <c r="DQ31" s="322">
        <f t="shared" si="133"/>
        <v>0</v>
      </c>
      <c r="DR31" s="322">
        <f t="shared" si="134"/>
        <v>0</v>
      </c>
      <c r="DS31" s="322">
        <f t="shared" si="32"/>
        <v>0</v>
      </c>
      <c r="DT31" s="323">
        <f t="shared" si="135"/>
        <v>0</v>
      </c>
      <c r="DU31" s="324">
        <f t="shared" si="136"/>
        <v>0</v>
      </c>
      <c r="DV31" s="322">
        <f t="shared" si="33"/>
        <v>0</v>
      </c>
      <c r="DW31" s="322">
        <f t="shared" si="137"/>
        <v>0</v>
      </c>
      <c r="DX31" s="324">
        <f t="shared" si="138"/>
        <v>0</v>
      </c>
      <c r="DY31" s="324">
        <f t="shared" si="139"/>
        <v>0</v>
      </c>
      <c r="DZ31" s="324">
        <f t="shared" si="140"/>
        <v>0</v>
      </c>
      <c r="EA31" s="322">
        <f t="shared" si="34"/>
        <v>0</v>
      </c>
      <c r="EB31" s="322">
        <f t="shared" si="141"/>
        <v>0</v>
      </c>
      <c r="EC31" s="324">
        <f t="shared" si="142"/>
        <v>0</v>
      </c>
      <c r="ED31" s="324">
        <f t="shared" si="143"/>
        <v>0</v>
      </c>
      <c r="EE31" s="324">
        <f t="shared" si="144"/>
        <v>0</v>
      </c>
      <c r="EF31" s="322">
        <f t="shared" si="35"/>
        <v>0</v>
      </c>
      <c r="EG31" s="322">
        <f t="shared" si="145"/>
        <v>0</v>
      </c>
      <c r="EH31" s="324">
        <f t="shared" si="146"/>
        <v>0</v>
      </c>
      <c r="EI31" s="324">
        <f t="shared" si="147"/>
        <v>0</v>
      </c>
      <c r="EJ31" s="324">
        <f t="shared" si="148"/>
        <v>0</v>
      </c>
      <c r="EK31" s="322">
        <f t="shared" si="36"/>
        <v>0</v>
      </c>
      <c r="EL31" s="322">
        <f t="shared" si="149"/>
        <v>0</v>
      </c>
      <c r="EM31" s="324">
        <f t="shared" si="150"/>
        <v>0</v>
      </c>
      <c r="EN31" s="324">
        <f t="shared" si="151"/>
        <v>0</v>
      </c>
      <c r="EO31" s="324">
        <f t="shared" si="152"/>
        <v>0</v>
      </c>
      <c r="EP31" s="322">
        <f t="shared" si="37"/>
        <v>0</v>
      </c>
      <c r="EQ31" s="322">
        <f t="shared" si="153"/>
        <v>0</v>
      </c>
      <c r="ER31" s="324">
        <f t="shared" si="154"/>
        <v>0</v>
      </c>
      <c r="ES31" s="324">
        <f t="shared" si="155"/>
        <v>0</v>
      </c>
      <c r="ET31" s="324">
        <f t="shared" si="156"/>
        <v>0</v>
      </c>
      <c r="EU31" s="322">
        <f t="shared" si="38"/>
        <v>0</v>
      </c>
      <c r="EV31" s="322">
        <f t="shared" si="157"/>
        <v>0</v>
      </c>
      <c r="EW31" s="324">
        <f t="shared" si="158"/>
        <v>0</v>
      </c>
      <c r="EX31" s="324">
        <f t="shared" si="159"/>
        <v>0</v>
      </c>
      <c r="EY31" s="324">
        <f t="shared" si="160"/>
        <v>0</v>
      </c>
      <c r="EZ31" s="322">
        <f t="shared" si="39"/>
        <v>0</v>
      </c>
      <c r="FA31" s="322">
        <f t="shared" si="161"/>
        <v>0</v>
      </c>
      <c r="FB31" s="324">
        <f t="shared" si="162"/>
        <v>0</v>
      </c>
      <c r="FC31" s="324">
        <f t="shared" si="163"/>
        <v>0</v>
      </c>
      <c r="FD31" s="324">
        <f t="shared" si="164"/>
        <v>0</v>
      </c>
      <c r="FE31" s="322">
        <f t="shared" si="40"/>
        <v>0</v>
      </c>
      <c r="FF31" s="322">
        <f t="shared" si="165"/>
        <v>0</v>
      </c>
      <c r="FG31" s="325">
        <f t="shared" si="166"/>
        <v>0</v>
      </c>
      <c r="FH31" s="712">
        <f t="shared" si="41"/>
        <v>0</v>
      </c>
      <c r="FI31" s="322">
        <f t="shared" si="42"/>
        <v>0</v>
      </c>
      <c r="FJ31" s="322">
        <f t="shared" si="43"/>
        <v>0</v>
      </c>
      <c r="FK31" s="322">
        <f t="shared" si="167"/>
        <v>0</v>
      </c>
      <c r="FL31" s="322">
        <f t="shared" si="44"/>
        <v>0</v>
      </c>
      <c r="FM31" s="322">
        <f t="shared" si="45"/>
        <v>0</v>
      </c>
      <c r="FN31" s="322">
        <f t="shared" si="46"/>
        <v>0</v>
      </c>
      <c r="FO31" s="322">
        <f t="shared" si="47"/>
        <v>0</v>
      </c>
      <c r="FP31" s="322">
        <f t="shared" si="168"/>
        <v>0</v>
      </c>
      <c r="FQ31" s="322">
        <f t="shared" si="48"/>
        <v>0</v>
      </c>
      <c r="FR31" s="322">
        <f t="shared" si="49"/>
        <v>0</v>
      </c>
      <c r="FS31" s="322">
        <f t="shared" si="50"/>
        <v>0</v>
      </c>
      <c r="FT31" s="322">
        <f t="shared" si="51"/>
        <v>0</v>
      </c>
      <c r="FU31" s="322">
        <f t="shared" si="169"/>
        <v>0</v>
      </c>
      <c r="FV31" s="322">
        <f t="shared" si="52"/>
        <v>0</v>
      </c>
      <c r="FW31" s="322">
        <f t="shared" si="53"/>
        <v>0</v>
      </c>
      <c r="FX31" s="322">
        <f t="shared" si="54"/>
        <v>0</v>
      </c>
      <c r="FY31" s="322">
        <f t="shared" si="55"/>
        <v>0</v>
      </c>
      <c r="FZ31" s="322">
        <f t="shared" si="170"/>
        <v>0</v>
      </c>
      <c r="GA31" s="322">
        <f t="shared" si="56"/>
        <v>0</v>
      </c>
      <c r="GB31" s="322">
        <f t="shared" si="57"/>
        <v>0</v>
      </c>
      <c r="GC31" s="322">
        <f t="shared" si="58"/>
        <v>0</v>
      </c>
      <c r="GD31" s="322">
        <f t="shared" si="59"/>
        <v>0</v>
      </c>
      <c r="GE31" s="322">
        <f t="shared" si="171"/>
        <v>0</v>
      </c>
      <c r="GF31" s="322">
        <f t="shared" si="60"/>
        <v>0</v>
      </c>
      <c r="GG31" s="322">
        <f t="shared" si="61"/>
        <v>0</v>
      </c>
      <c r="GH31" s="322">
        <f t="shared" si="62"/>
        <v>0</v>
      </c>
      <c r="GI31" s="322">
        <f t="shared" si="63"/>
        <v>0</v>
      </c>
      <c r="GJ31" s="322">
        <f t="shared" si="172"/>
        <v>0</v>
      </c>
      <c r="GK31" s="322">
        <f t="shared" si="64"/>
        <v>0</v>
      </c>
      <c r="GL31" s="322">
        <f t="shared" si="65"/>
        <v>0</v>
      </c>
      <c r="GM31" s="322">
        <f t="shared" si="66"/>
        <v>0</v>
      </c>
      <c r="GN31" s="322">
        <f t="shared" si="67"/>
        <v>0</v>
      </c>
      <c r="GO31" s="322">
        <f t="shared" si="173"/>
        <v>0</v>
      </c>
      <c r="GP31" s="322">
        <f t="shared" si="68"/>
        <v>0</v>
      </c>
      <c r="GQ31" s="322">
        <f t="shared" si="69"/>
        <v>0</v>
      </c>
      <c r="GR31" s="322">
        <f t="shared" si="70"/>
        <v>0</v>
      </c>
      <c r="GS31" s="322">
        <f t="shared" si="71"/>
        <v>0</v>
      </c>
      <c r="GT31" s="322">
        <f t="shared" si="174"/>
        <v>0</v>
      </c>
      <c r="GU31" s="322">
        <f t="shared" si="72"/>
        <v>0</v>
      </c>
      <c r="GV31" s="326">
        <f t="shared" si="91"/>
        <v>5995.8</v>
      </c>
      <c r="GW31" s="322">
        <f t="shared" si="81"/>
        <v>5669.4</v>
      </c>
      <c r="GX31" s="322">
        <f t="shared" si="81"/>
        <v>3605.6</v>
      </c>
      <c r="GY31" s="322">
        <f t="shared" si="81"/>
        <v>2063.8000000000002</v>
      </c>
      <c r="GZ31" s="322">
        <f t="shared" si="81"/>
        <v>326.39999999999998</v>
      </c>
      <c r="HA31" s="328">
        <f t="shared" si="175"/>
        <v>118</v>
      </c>
      <c r="HB31" s="328">
        <v>118</v>
      </c>
      <c r="HC31" s="322">
        <f t="shared" si="75"/>
        <v>5877.9</v>
      </c>
      <c r="HD31" s="322">
        <f t="shared" si="75"/>
        <v>5557.9</v>
      </c>
      <c r="HE31" s="322">
        <f t="shared" si="75"/>
        <v>3534.7</v>
      </c>
      <c r="HF31" s="322">
        <f t="shared" si="75"/>
        <v>2023.2</v>
      </c>
      <c r="HG31" s="322">
        <f t="shared" si="75"/>
        <v>320</v>
      </c>
      <c r="HH31" s="329">
        <v>12.25</v>
      </c>
      <c r="HI31" s="327">
        <f t="shared" si="76"/>
        <v>139.9</v>
      </c>
      <c r="HJ31" s="327">
        <f t="shared" si="77"/>
        <v>6017.8</v>
      </c>
      <c r="HK31" s="330">
        <f t="shared" si="78"/>
        <v>3674.6</v>
      </c>
      <c r="HL31" s="319">
        <v>5820000</v>
      </c>
      <c r="HM31" s="319"/>
      <c r="HN31" s="327">
        <v>6363.3</v>
      </c>
      <c r="HO31" s="327">
        <v>6780.9</v>
      </c>
    </row>
    <row r="32" spans="1:310">
      <c r="A32" s="315" t="s">
        <v>795</v>
      </c>
      <c r="B32" s="316">
        <v>0</v>
      </c>
      <c r="C32" s="316">
        <v>0</v>
      </c>
      <c r="D32" s="317">
        <v>51</v>
      </c>
      <c r="E32" s="318">
        <v>0</v>
      </c>
      <c r="F32" s="317"/>
      <c r="G32" s="316">
        <v>0</v>
      </c>
      <c r="H32" s="317">
        <v>265</v>
      </c>
      <c r="I32" s="318">
        <v>0</v>
      </c>
      <c r="J32" s="317"/>
      <c r="K32" s="317"/>
      <c r="L32" s="317"/>
      <c r="M32" s="316">
        <v>0</v>
      </c>
      <c r="N32" s="318">
        <v>0</v>
      </c>
      <c r="O32" s="317"/>
      <c r="P32" s="318">
        <v>0</v>
      </c>
      <c r="Q32" s="317"/>
      <c r="R32" s="317"/>
      <c r="S32" s="317"/>
      <c r="T32" s="319">
        <v>0</v>
      </c>
      <c r="U32" s="319">
        <v>0</v>
      </c>
      <c r="V32" s="319">
        <v>0</v>
      </c>
      <c r="W32" s="318">
        <v>0</v>
      </c>
      <c r="X32" s="318">
        <v>0</v>
      </c>
      <c r="Y32" s="318">
        <v>0</v>
      </c>
      <c r="Z32" s="318">
        <v>0</v>
      </c>
      <c r="AA32" s="318">
        <v>0</v>
      </c>
      <c r="AB32" s="318">
        <v>0</v>
      </c>
      <c r="AC32" s="318">
        <v>0</v>
      </c>
      <c r="AD32" s="320">
        <v>0</v>
      </c>
      <c r="AE32" s="320">
        <v>0</v>
      </c>
      <c r="AF32" s="320">
        <v>0</v>
      </c>
      <c r="AG32" s="320">
        <v>0</v>
      </c>
      <c r="AH32" s="317"/>
      <c r="AI32" s="320">
        <v>0</v>
      </c>
      <c r="AJ32" s="710">
        <f t="shared" si="79"/>
        <v>51</v>
      </c>
      <c r="AK32" s="710">
        <f t="shared" si="80"/>
        <v>265</v>
      </c>
      <c r="AL32" s="321">
        <f t="shared" si="0"/>
        <v>0</v>
      </c>
      <c r="AM32" s="322">
        <f t="shared" si="92"/>
        <v>0</v>
      </c>
      <c r="AN32" s="322">
        <f t="shared" si="1"/>
        <v>0</v>
      </c>
      <c r="AO32" s="322">
        <f t="shared" si="93"/>
        <v>0</v>
      </c>
      <c r="AP32" s="322">
        <f t="shared" si="94"/>
        <v>0</v>
      </c>
      <c r="AQ32" s="322">
        <f t="shared" si="2"/>
        <v>0</v>
      </c>
      <c r="AR32" s="322">
        <f t="shared" si="3"/>
        <v>0</v>
      </c>
      <c r="AS32" s="322">
        <f t="shared" si="4"/>
        <v>0</v>
      </c>
      <c r="AT32" s="322">
        <f t="shared" si="95"/>
        <v>0</v>
      </c>
      <c r="AU32" s="322">
        <f t="shared" si="96"/>
        <v>0</v>
      </c>
      <c r="AV32" s="322">
        <f t="shared" si="97"/>
        <v>2856.6</v>
      </c>
      <c r="AW32" s="322">
        <f t="shared" si="98"/>
        <v>2724.4</v>
      </c>
      <c r="AX32" s="322">
        <f t="shared" si="5"/>
        <v>1732.7</v>
      </c>
      <c r="AY32" s="322">
        <f t="shared" si="99"/>
        <v>991.7</v>
      </c>
      <c r="AZ32" s="322">
        <f t="shared" si="6"/>
        <v>132.19999999999999</v>
      </c>
      <c r="BA32" s="322">
        <f t="shared" si="100"/>
        <v>0</v>
      </c>
      <c r="BB32" s="322">
        <f t="shared" si="101"/>
        <v>0</v>
      </c>
      <c r="BC32" s="322">
        <f t="shared" si="7"/>
        <v>0</v>
      </c>
      <c r="BD32" s="322">
        <f t="shared" si="102"/>
        <v>0</v>
      </c>
      <c r="BE32" s="322">
        <f t="shared" si="8"/>
        <v>0</v>
      </c>
      <c r="BF32" s="322">
        <f t="shared" si="103"/>
        <v>0</v>
      </c>
      <c r="BG32" s="322">
        <f t="shared" si="104"/>
        <v>0</v>
      </c>
      <c r="BH32" s="322">
        <f t="shared" si="9"/>
        <v>0</v>
      </c>
      <c r="BI32" s="322">
        <f t="shared" si="105"/>
        <v>0</v>
      </c>
      <c r="BJ32" s="322">
        <f t="shared" si="106"/>
        <v>0</v>
      </c>
      <c r="BK32" s="322">
        <f t="shared" si="107"/>
        <v>0</v>
      </c>
      <c r="BL32" s="322">
        <f t="shared" si="108"/>
        <v>0</v>
      </c>
      <c r="BM32" s="322">
        <f t="shared" si="10"/>
        <v>0</v>
      </c>
      <c r="BN32" s="322">
        <f t="shared" si="109"/>
        <v>0</v>
      </c>
      <c r="BO32" s="322">
        <f t="shared" si="110"/>
        <v>0</v>
      </c>
      <c r="BP32" s="322">
        <f t="shared" si="111"/>
        <v>13056.3</v>
      </c>
      <c r="BQ32" s="322">
        <f t="shared" si="112"/>
        <v>12309.8</v>
      </c>
      <c r="BR32" s="322">
        <f t="shared" si="11"/>
        <v>7828.6</v>
      </c>
      <c r="BS32" s="322">
        <f t="shared" si="113"/>
        <v>4481.2</v>
      </c>
      <c r="BT32" s="322">
        <f t="shared" si="12"/>
        <v>746.5</v>
      </c>
      <c r="BU32" s="322"/>
      <c r="BV32" s="322">
        <f t="shared" si="82"/>
        <v>0</v>
      </c>
      <c r="BW32" s="322">
        <f t="shared" si="83"/>
        <v>0</v>
      </c>
      <c r="BX32" s="322">
        <f t="shared" si="84"/>
        <v>0</v>
      </c>
      <c r="BY32" s="322">
        <f t="shared" si="85"/>
        <v>0</v>
      </c>
      <c r="BZ32" s="322">
        <f t="shared" si="86"/>
        <v>0</v>
      </c>
      <c r="CA32" s="322">
        <f t="shared" si="87"/>
        <v>0</v>
      </c>
      <c r="CB32" s="322">
        <f t="shared" si="88"/>
        <v>0</v>
      </c>
      <c r="CC32" s="322">
        <f t="shared" si="89"/>
        <v>0</v>
      </c>
      <c r="CD32" s="322">
        <f t="shared" si="90"/>
        <v>0</v>
      </c>
      <c r="CE32" s="711">
        <f t="shared" si="13"/>
        <v>0</v>
      </c>
      <c r="CF32" s="322">
        <f t="shared" si="114"/>
        <v>0</v>
      </c>
      <c r="CG32" s="322">
        <f t="shared" si="115"/>
        <v>0</v>
      </c>
      <c r="CH32" s="322">
        <f t="shared" si="14"/>
        <v>0</v>
      </c>
      <c r="CI32" s="322">
        <f t="shared" si="116"/>
        <v>0</v>
      </c>
      <c r="CJ32" s="711">
        <f t="shared" si="15"/>
        <v>0</v>
      </c>
      <c r="CK32" s="322">
        <f t="shared" si="117"/>
        <v>0</v>
      </c>
      <c r="CL32" s="322">
        <f t="shared" si="118"/>
        <v>0</v>
      </c>
      <c r="CM32" s="322">
        <f t="shared" si="16"/>
        <v>0</v>
      </c>
      <c r="CN32" s="322">
        <f t="shared" si="119"/>
        <v>0</v>
      </c>
      <c r="CO32" s="711">
        <f t="shared" si="17"/>
        <v>0</v>
      </c>
      <c r="CP32" s="322">
        <f t="shared" si="120"/>
        <v>0</v>
      </c>
      <c r="CQ32" s="322">
        <f t="shared" si="121"/>
        <v>0</v>
      </c>
      <c r="CR32" s="322">
        <f t="shared" si="18"/>
        <v>0</v>
      </c>
      <c r="CS32" s="322">
        <f t="shared" si="122"/>
        <v>0</v>
      </c>
      <c r="CT32" s="711">
        <f t="shared" si="19"/>
        <v>0</v>
      </c>
      <c r="CU32" s="322">
        <f t="shared" si="123"/>
        <v>0</v>
      </c>
      <c r="CV32" s="322">
        <f t="shared" si="124"/>
        <v>0</v>
      </c>
      <c r="CW32" s="322">
        <f t="shared" si="20"/>
        <v>0</v>
      </c>
      <c r="CX32" s="322">
        <f t="shared" si="125"/>
        <v>0</v>
      </c>
      <c r="CY32" s="322">
        <f t="shared" si="21"/>
        <v>0</v>
      </c>
      <c r="CZ32" s="322">
        <f t="shared" si="126"/>
        <v>0</v>
      </c>
      <c r="DA32" s="322">
        <f t="shared" si="127"/>
        <v>0</v>
      </c>
      <c r="DB32" s="322">
        <f t="shared" si="22"/>
        <v>0</v>
      </c>
      <c r="DC32" s="322">
        <f t="shared" si="128"/>
        <v>0</v>
      </c>
      <c r="DD32" s="322">
        <f t="shared" si="23"/>
        <v>0</v>
      </c>
      <c r="DE32" s="322">
        <f t="shared" si="24"/>
        <v>0</v>
      </c>
      <c r="DF32" s="322">
        <f t="shared" si="25"/>
        <v>0</v>
      </c>
      <c r="DG32" s="322">
        <f t="shared" si="26"/>
        <v>0</v>
      </c>
      <c r="DH32" s="322">
        <f t="shared" si="129"/>
        <v>0</v>
      </c>
      <c r="DI32" s="322">
        <f t="shared" si="27"/>
        <v>0</v>
      </c>
      <c r="DJ32" s="322">
        <f t="shared" si="28"/>
        <v>0</v>
      </c>
      <c r="DK32" s="322">
        <f t="shared" si="29"/>
        <v>0</v>
      </c>
      <c r="DL32" s="322">
        <f t="shared" si="30"/>
        <v>0</v>
      </c>
      <c r="DM32" s="322">
        <f t="shared" si="130"/>
        <v>0</v>
      </c>
      <c r="DN32" s="322">
        <f t="shared" si="31"/>
        <v>0</v>
      </c>
      <c r="DO32" s="322">
        <f t="shared" si="131"/>
        <v>0</v>
      </c>
      <c r="DP32" s="322">
        <f t="shared" si="132"/>
        <v>0</v>
      </c>
      <c r="DQ32" s="322">
        <f t="shared" si="133"/>
        <v>0</v>
      </c>
      <c r="DR32" s="322">
        <f t="shared" si="134"/>
        <v>0</v>
      </c>
      <c r="DS32" s="322">
        <f t="shared" si="32"/>
        <v>0</v>
      </c>
      <c r="DT32" s="323">
        <f t="shared" si="135"/>
        <v>0</v>
      </c>
      <c r="DU32" s="324">
        <f t="shared" si="136"/>
        <v>0</v>
      </c>
      <c r="DV32" s="322">
        <f t="shared" si="33"/>
        <v>0</v>
      </c>
      <c r="DW32" s="322">
        <f t="shared" si="137"/>
        <v>0</v>
      </c>
      <c r="DX32" s="324">
        <f t="shared" si="138"/>
        <v>0</v>
      </c>
      <c r="DY32" s="324">
        <f t="shared" si="139"/>
        <v>0</v>
      </c>
      <c r="DZ32" s="324">
        <f t="shared" si="140"/>
        <v>0</v>
      </c>
      <c r="EA32" s="322">
        <f t="shared" si="34"/>
        <v>0</v>
      </c>
      <c r="EB32" s="322">
        <f t="shared" si="141"/>
        <v>0</v>
      </c>
      <c r="EC32" s="324">
        <f t="shared" si="142"/>
        <v>0</v>
      </c>
      <c r="ED32" s="324">
        <f t="shared" si="143"/>
        <v>0</v>
      </c>
      <c r="EE32" s="324">
        <f t="shared" si="144"/>
        <v>0</v>
      </c>
      <c r="EF32" s="322">
        <f t="shared" si="35"/>
        <v>0</v>
      </c>
      <c r="EG32" s="322">
        <f t="shared" si="145"/>
        <v>0</v>
      </c>
      <c r="EH32" s="324">
        <f t="shared" si="146"/>
        <v>0</v>
      </c>
      <c r="EI32" s="324">
        <f t="shared" si="147"/>
        <v>0</v>
      </c>
      <c r="EJ32" s="324">
        <f t="shared" si="148"/>
        <v>0</v>
      </c>
      <c r="EK32" s="322">
        <f t="shared" si="36"/>
        <v>0</v>
      </c>
      <c r="EL32" s="322">
        <f t="shared" si="149"/>
        <v>0</v>
      </c>
      <c r="EM32" s="324">
        <f t="shared" si="150"/>
        <v>0</v>
      </c>
      <c r="EN32" s="324">
        <f t="shared" si="151"/>
        <v>0</v>
      </c>
      <c r="EO32" s="324">
        <f t="shared" si="152"/>
        <v>0</v>
      </c>
      <c r="EP32" s="322">
        <f t="shared" si="37"/>
        <v>0</v>
      </c>
      <c r="EQ32" s="322">
        <f t="shared" si="153"/>
        <v>0</v>
      </c>
      <c r="ER32" s="324">
        <f t="shared" si="154"/>
        <v>0</v>
      </c>
      <c r="ES32" s="324">
        <f t="shared" si="155"/>
        <v>0</v>
      </c>
      <c r="ET32" s="324">
        <f t="shared" si="156"/>
        <v>0</v>
      </c>
      <c r="EU32" s="322">
        <f t="shared" si="38"/>
        <v>0</v>
      </c>
      <c r="EV32" s="322">
        <f t="shared" si="157"/>
        <v>0</v>
      </c>
      <c r="EW32" s="324">
        <f t="shared" si="158"/>
        <v>0</v>
      </c>
      <c r="EX32" s="324">
        <f t="shared" si="159"/>
        <v>0</v>
      </c>
      <c r="EY32" s="324">
        <f t="shared" si="160"/>
        <v>0</v>
      </c>
      <c r="EZ32" s="322">
        <f t="shared" si="39"/>
        <v>0</v>
      </c>
      <c r="FA32" s="322">
        <f t="shared" si="161"/>
        <v>0</v>
      </c>
      <c r="FB32" s="324">
        <f t="shared" si="162"/>
        <v>0</v>
      </c>
      <c r="FC32" s="324">
        <f t="shared" si="163"/>
        <v>0</v>
      </c>
      <c r="FD32" s="324">
        <f t="shared" si="164"/>
        <v>0</v>
      </c>
      <c r="FE32" s="322">
        <f t="shared" si="40"/>
        <v>0</v>
      </c>
      <c r="FF32" s="322">
        <f t="shared" si="165"/>
        <v>0</v>
      </c>
      <c r="FG32" s="325">
        <f t="shared" si="166"/>
        <v>0</v>
      </c>
      <c r="FH32" s="712">
        <f t="shared" si="41"/>
        <v>0</v>
      </c>
      <c r="FI32" s="322">
        <f t="shared" si="42"/>
        <v>0</v>
      </c>
      <c r="FJ32" s="322">
        <f t="shared" si="43"/>
        <v>0</v>
      </c>
      <c r="FK32" s="322">
        <f t="shared" si="167"/>
        <v>0</v>
      </c>
      <c r="FL32" s="322">
        <f t="shared" si="44"/>
        <v>0</v>
      </c>
      <c r="FM32" s="322">
        <f t="shared" si="45"/>
        <v>0</v>
      </c>
      <c r="FN32" s="322">
        <f t="shared" si="46"/>
        <v>0</v>
      </c>
      <c r="FO32" s="322">
        <f t="shared" si="47"/>
        <v>0</v>
      </c>
      <c r="FP32" s="322">
        <f t="shared" si="168"/>
        <v>0</v>
      </c>
      <c r="FQ32" s="322">
        <f t="shared" si="48"/>
        <v>0</v>
      </c>
      <c r="FR32" s="322">
        <f t="shared" si="49"/>
        <v>0</v>
      </c>
      <c r="FS32" s="322">
        <f t="shared" si="50"/>
        <v>0</v>
      </c>
      <c r="FT32" s="322">
        <f t="shared" si="51"/>
        <v>0</v>
      </c>
      <c r="FU32" s="322">
        <f t="shared" si="169"/>
        <v>0</v>
      </c>
      <c r="FV32" s="322">
        <f t="shared" si="52"/>
        <v>0</v>
      </c>
      <c r="FW32" s="322">
        <f t="shared" si="53"/>
        <v>0</v>
      </c>
      <c r="FX32" s="322">
        <f t="shared" si="54"/>
        <v>0</v>
      </c>
      <c r="FY32" s="322">
        <f t="shared" si="55"/>
        <v>0</v>
      </c>
      <c r="FZ32" s="322">
        <f t="shared" si="170"/>
        <v>0</v>
      </c>
      <c r="GA32" s="322">
        <f t="shared" si="56"/>
        <v>0</v>
      </c>
      <c r="GB32" s="322">
        <f t="shared" si="57"/>
        <v>0</v>
      </c>
      <c r="GC32" s="322">
        <f t="shared" si="58"/>
        <v>0</v>
      </c>
      <c r="GD32" s="322">
        <f t="shared" si="59"/>
        <v>0</v>
      </c>
      <c r="GE32" s="322">
        <f t="shared" si="171"/>
        <v>0</v>
      </c>
      <c r="GF32" s="322">
        <f t="shared" si="60"/>
        <v>0</v>
      </c>
      <c r="GG32" s="322">
        <f t="shared" si="61"/>
        <v>0</v>
      </c>
      <c r="GH32" s="322">
        <f t="shared" si="62"/>
        <v>0</v>
      </c>
      <c r="GI32" s="322">
        <f t="shared" si="63"/>
        <v>0</v>
      </c>
      <c r="GJ32" s="322">
        <f t="shared" si="172"/>
        <v>0</v>
      </c>
      <c r="GK32" s="322">
        <f t="shared" si="64"/>
        <v>0</v>
      </c>
      <c r="GL32" s="322">
        <f t="shared" si="65"/>
        <v>0</v>
      </c>
      <c r="GM32" s="322">
        <f t="shared" si="66"/>
        <v>0</v>
      </c>
      <c r="GN32" s="322">
        <f t="shared" si="67"/>
        <v>0</v>
      </c>
      <c r="GO32" s="322">
        <f t="shared" si="173"/>
        <v>0</v>
      </c>
      <c r="GP32" s="322">
        <f t="shared" si="68"/>
        <v>0</v>
      </c>
      <c r="GQ32" s="322">
        <f t="shared" si="69"/>
        <v>0</v>
      </c>
      <c r="GR32" s="322">
        <f t="shared" si="70"/>
        <v>0</v>
      </c>
      <c r="GS32" s="322">
        <f t="shared" si="71"/>
        <v>0</v>
      </c>
      <c r="GT32" s="322">
        <f t="shared" si="174"/>
        <v>0</v>
      </c>
      <c r="GU32" s="322">
        <f t="shared" si="72"/>
        <v>0</v>
      </c>
      <c r="GV32" s="326">
        <f t="shared" si="91"/>
        <v>15912.9</v>
      </c>
      <c r="GW32" s="322">
        <f t="shared" si="81"/>
        <v>15034.2</v>
      </c>
      <c r="GX32" s="322">
        <f t="shared" si="81"/>
        <v>9561.2999999999993</v>
      </c>
      <c r="GY32" s="322">
        <f t="shared" si="81"/>
        <v>5472.9</v>
      </c>
      <c r="GZ32" s="322">
        <f t="shared" si="81"/>
        <v>878.7</v>
      </c>
      <c r="HA32" s="328">
        <f t="shared" si="175"/>
        <v>316</v>
      </c>
      <c r="HB32" s="328">
        <v>316</v>
      </c>
      <c r="HC32" s="322">
        <f t="shared" si="75"/>
        <v>15600</v>
      </c>
      <c r="HD32" s="322">
        <f t="shared" si="75"/>
        <v>14738.6</v>
      </c>
      <c r="HE32" s="322">
        <f t="shared" si="75"/>
        <v>9373.2999999999993</v>
      </c>
      <c r="HF32" s="322">
        <f t="shared" si="75"/>
        <v>5365.3</v>
      </c>
      <c r="HG32" s="322">
        <f t="shared" si="75"/>
        <v>861.4</v>
      </c>
      <c r="HH32" s="329">
        <v>30.25</v>
      </c>
      <c r="HI32" s="327">
        <f t="shared" si="76"/>
        <v>345.4</v>
      </c>
      <c r="HJ32" s="327">
        <f t="shared" si="77"/>
        <v>15945.4</v>
      </c>
      <c r="HK32" s="330">
        <f t="shared" si="78"/>
        <v>9718.7000000000007</v>
      </c>
      <c r="HL32" s="319">
        <v>15383100</v>
      </c>
      <c r="HM32" s="319"/>
      <c r="HN32" s="327">
        <v>16808.7</v>
      </c>
      <c r="HO32" s="327">
        <v>17855.5</v>
      </c>
    </row>
    <row r="33" spans="1:310">
      <c r="A33" s="315" t="s">
        <v>718</v>
      </c>
      <c r="B33" s="316">
        <v>0</v>
      </c>
      <c r="C33" s="316">
        <v>0</v>
      </c>
      <c r="D33" s="317">
        <v>95</v>
      </c>
      <c r="E33" s="318">
        <v>0</v>
      </c>
      <c r="F33" s="317"/>
      <c r="G33" s="316">
        <v>0</v>
      </c>
      <c r="H33" s="317">
        <v>174</v>
      </c>
      <c r="I33" s="318">
        <v>0</v>
      </c>
      <c r="J33" s="317"/>
      <c r="K33" s="317"/>
      <c r="L33" s="317"/>
      <c r="M33" s="316">
        <v>0</v>
      </c>
      <c r="N33" s="318">
        <v>0</v>
      </c>
      <c r="O33" s="317"/>
      <c r="P33" s="318">
        <v>0</v>
      </c>
      <c r="Q33" s="317">
        <v>26</v>
      </c>
      <c r="R33" s="317"/>
      <c r="S33" s="317"/>
      <c r="T33" s="319">
        <v>0</v>
      </c>
      <c r="U33" s="319">
        <v>0</v>
      </c>
      <c r="V33" s="316">
        <v>0</v>
      </c>
      <c r="W33" s="318">
        <v>0</v>
      </c>
      <c r="X33" s="318">
        <v>0</v>
      </c>
      <c r="Y33" s="318">
        <v>0</v>
      </c>
      <c r="Z33" s="316">
        <v>26</v>
      </c>
      <c r="AA33" s="318">
        <v>0</v>
      </c>
      <c r="AB33" s="318">
        <v>0</v>
      </c>
      <c r="AC33" s="318">
        <v>0</v>
      </c>
      <c r="AD33" s="320">
        <v>0</v>
      </c>
      <c r="AE33" s="320">
        <v>0</v>
      </c>
      <c r="AF33" s="320">
        <v>0</v>
      </c>
      <c r="AG33" s="320">
        <v>0</v>
      </c>
      <c r="AH33" s="317"/>
      <c r="AI33" s="320">
        <v>0</v>
      </c>
      <c r="AJ33" s="710">
        <f t="shared" si="79"/>
        <v>95</v>
      </c>
      <c r="AK33" s="710">
        <f t="shared" si="80"/>
        <v>226</v>
      </c>
      <c r="AL33" s="321">
        <f t="shared" si="0"/>
        <v>0</v>
      </c>
      <c r="AM33" s="322">
        <f t="shared" si="92"/>
        <v>0</v>
      </c>
      <c r="AN33" s="322">
        <f t="shared" si="1"/>
        <v>0</v>
      </c>
      <c r="AO33" s="322">
        <f t="shared" si="93"/>
        <v>0</v>
      </c>
      <c r="AP33" s="322">
        <f t="shared" si="94"/>
        <v>0</v>
      </c>
      <c r="AQ33" s="322">
        <f t="shared" si="2"/>
        <v>0</v>
      </c>
      <c r="AR33" s="322">
        <f t="shared" si="3"/>
        <v>0</v>
      </c>
      <c r="AS33" s="322">
        <f t="shared" si="4"/>
        <v>0</v>
      </c>
      <c r="AT33" s="322">
        <f t="shared" si="95"/>
        <v>0</v>
      </c>
      <c r="AU33" s="322">
        <f t="shared" si="96"/>
        <v>0</v>
      </c>
      <c r="AV33" s="322">
        <f t="shared" si="97"/>
        <v>5321.1</v>
      </c>
      <c r="AW33" s="322">
        <f t="shared" si="98"/>
        <v>5074.8999999999996</v>
      </c>
      <c r="AX33" s="322">
        <f t="shared" si="5"/>
        <v>3227.5</v>
      </c>
      <c r="AY33" s="322">
        <f t="shared" si="99"/>
        <v>1847.4</v>
      </c>
      <c r="AZ33" s="322">
        <f t="shared" si="6"/>
        <v>246.2</v>
      </c>
      <c r="BA33" s="322">
        <f t="shared" si="100"/>
        <v>0</v>
      </c>
      <c r="BB33" s="322">
        <f t="shared" si="101"/>
        <v>0</v>
      </c>
      <c r="BC33" s="322">
        <f t="shared" si="7"/>
        <v>0</v>
      </c>
      <c r="BD33" s="322">
        <f t="shared" si="102"/>
        <v>0</v>
      </c>
      <c r="BE33" s="322">
        <f t="shared" si="8"/>
        <v>0</v>
      </c>
      <c r="BF33" s="322">
        <f t="shared" si="103"/>
        <v>0</v>
      </c>
      <c r="BG33" s="322">
        <f t="shared" si="104"/>
        <v>0</v>
      </c>
      <c r="BH33" s="322">
        <f t="shared" si="9"/>
        <v>0</v>
      </c>
      <c r="BI33" s="322">
        <f t="shared" si="105"/>
        <v>0</v>
      </c>
      <c r="BJ33" s="322">
        <f t="shared" si="106"/>
        <v>0</v>
      </c>
      <c r="BK33" s="322">
        <f t="shared" si="107"/>
        <v>0</v>
      </c>
      <c r="BL33" s="322">
        <f t="shared" si="108"/>
        <v>0</v>
      </c>
      <c r="BM33" s="322">
        <f t="shared" si="10"/>
        <v>0</v>
      </c>
      <c r="BN33" s="322">
        <f t="shared" si="109"/>
        <v>0</v>
      </c>
      <c r="BO33" s="322">
        <f t="shared" si="110"/>
        <v>0</v>
      </c>
      <c r="BP33" s="322">
        <f t="shared" si="111"/>
        <v>8572.7999999999993</v>
      </c>
      <c r="BQ33" s="322">
        <f t="shared" si="112"/>
        <v>8082.6</v>
      </c>
      <c r="BR33" s="322">
        <f t="shared" si="11"/>
        <v>5140.3</v>
      </c>
      <c r="BS33" s="322">
        <f t="shared" si="113"/>
        <v>2942.3</v>
      </c>
      <c r="BT33" s="322">
        <f t="shared" si="12"/>
        <v>490.2</v>
      </c>
      <c r="BU33" s="322"/>
      <c r="BV33" s="322">
        <f t="shared" si="82"/>
        <v>0</v>
      </c>
      <c r="BW33" s="322">
        <f t="shared" si="83"/>
        <v>0</v>
      </c>
      <c r="BX33" s="322">
        <f t="shared" si="84"/>
        <v>0</v>
      </c>
      <c r="BY33" s="322">
        <f t="shared" si="85"/>
        <v>0</v>
      </c>
      <c r="BZ33" s="322">
        <f t="shared" si="86"/>
        <v>0</v>
      </c>
      <c r="CA33" s="322">
        <f t="shared" si="87"/>
        <v>0</v>
      </c>
      <c r="CB33" s="322">
        <f t="shared" si="88"/>
        <v>0</v>
      </c>
      <c r="CC33" s="322">
        <f t="shared" si="89"/>
        <v>0</v>
      </c>
      <c r="CD33" s="322">
        <f t="shared" si="90"/>
        <v>0</v>
      </c>
      <c r="CE33" s="711">
        <f t="shared" si="13"/>
        <v>0</v>
      </c>
      <c r="CF33" s="322">
        <f t="shared" si="114"/>
        <v>0</v>
      </c>
      <c r="CG33" s="322">
        <f t="shared" si="115"/>
        <v>0</v>
      </c>
      <c r="CH33" s="322">
        <f t="shared" si="14"/>
        <v>0</v>
      </c>
      <c r="CI33" s="322">
        <f t="shared" si="116"/>
        <v>0</v>
      </c>
      <c r="CJ33" s="711">
        <f t="shared" si="15"/>
        <v>0</v>
      </c>
      <c r="CK33" s="322">
        <f t="shared" si="117"/>
        <v>0</v>
      </c>
      <c r="CL33" s="322">
        <f t="shared" si="118"/>
        <v>0</v>
      </c>
      <c r="CM33" s="322">
        <f t="shared" si="16"/>
        <v>0</v>
      </c>
      <c r="CN33" s="322">
        <f t="shared" si="119"/>
        <v>0</v>
      </c>
      <c r="CO33" s="711">
        <f t="shared" si="17"/>
        <v>0</v>
      </c>
      <c r="CP33" s="322">
        <f t="shared" si="120"/>
        <v>0</v>
      </c>
      <c r="CQ33" s="322">
        <f t="shared" si="121"/>
        <v>0</v>
      </c>
      <c r="CR33" s="322">
        <f t="shared" si="18"/>
        <v>0</v>
      </c>
      <c r="CS33" s="322">
        <f t="shared" si="122"/>
        <v>0</v>
      </c>
      <c r="CT33" s="711">
        <f t="shared" si="19"/>
        <v>0</v>
      </c>
      <c r="CU33" s="322">
        <f t="shared" si="123"/>
        <v>0</v>
      </c>
      <c r="CV33" s="322">
        <f t="shared" si="124"/>
        <v>0</v>
      </c>
      <c r="CW33" s="322">
        <f t="shared" si="20"/>
        <v>0</v>
      </c>
      <c r="CX33" s="322">
        <f t="shared" si="125"/>
        <v>0</v>
      </c>
      <c r="CY33" s="322">
        <f t="shared" si="21"/>
        <v>0</v>
      </c>
      <c r="CZ33" s="322">
        <f t="shared" si="126"/>
        <v>0</v>
      </c>
      <c r="DA33" s="322">
        <f t="shared" si="127"/>
        <v>0</v>
      </c>
      <c r="DB33" s="322">
        <f t="shared" si="22"/>
        <v>0</v>
      </c>
      <c r="DC33" s="322">
        <f t="shared" si="128"/>
        <v>0</v>
      </c>
      <c r="DD33" s="322">
        <f t="shared" si="23"/>
        <v>0</v>
      </c>
      <c r="DE33" s="322">
        <f t="shared" si="24"/>
        <v>3235.4</v>
      </c>
      <c r="DF33" s="322">
        <f t="shared" si="25"/>
        <v>3140.2</v>
      </c>
      <c r="DG33" s="322">
        <f t="shared" si="26"/>
        <v>1997.1</v>
      </c>
      <c r="DH33" s="322">
        <f t="shared" si="129"/>
        <v>1143.0999999999999</v>
      </c>
      <c r="DI33" s="322">
        <f t="shared" si="27"/>
        <v>95.2</v>
      </c>
      <c r="DJ33" s="322">
        <f t="shared" si="28"/>
        <v>0</v>
      </c>
      <c r="DK33" s="322">
        <f t="shared" si="29"/>
        <v>0</v>
      </c>
      <c r="DL33" s="322">
        <f t="shared" si="30"/>
        <v>0</v>
      </c>
      <c r="DM33" s="322">
        <f t="shared" si="130"/>
        <v>0</v>
      </c>
      <c r="DN33" s="322">
        <f t="shared" si="31"/>
        <v>0</v>
      </c>
      <c r="DO33" s="322">
        <f t="shared" si="131"/>
        <v>0</v>
      </c>
      <c r="DP33" s="322">
        <f t="shared" si="132"/>
        <v>0</v>
      </c>
      <c r="DQ33" s="322">
        <f t="shared" si="133"/>
        <v>0</v>
      </c>
      <c r="DR33" s="322">
        <f t="shared" si="134"/>
        <v>0</v>
      </c>
      <c r="DS33" s="322">
        <f t="shared" si="32"/>
        <v>0</v>
      </c>
      <c r="DT33" s="323">
        <f t="shared" si="135"/>
        <v>0</v>
      </c>
      <c r="DU33" s="324">
        <f t="shared" si="136"/>
        <v>0</v>
      </c>
      <c r="DV33" s="322">
        <f t="shared" si="33"/>
        <v>0</v>
      </c>
      <c r="DW33" s="322">
        <f t="shared" si="137"/>
        <v>0</v>
      </c>
      <c r="DX33" s="324">
        <f t="shared" si="138"/>
        <v>0</v>
      </c>
      <c r="DY33" s="324">
        <f t="shared" si="139"/>
        <v>0</v>
      </c>
      <c r="DZ33" s="324">
        <f t="shared" si="140"/>
        <v>0</v>
      </c>
      <c r="EA33" s="322">
        <f t="shared" si="34"/>
        <v>0</v>
      </c>
      <c r="EB33" s="322">
        <f t="shared" si="141"/>
        <v>0</v>
      </c>
      <c r="EC33" s="324">
        <f t="shared" si="142"/>
        <v>0</v>
      </c>
      <c r="ED33" s="324">
        <f>ROUND(V33*$ED$8/1000,1)</f>
        <v>0</v>
      </c>
      <c r="EE33" s="324">
        <f t="shared" si="144"/>
        <v>0</v>
      </c>
      <c r="EF33" s="322">
        <f t="shared" si="35"/>
        <v>0</v>
      </c>
      <c r="EG33" s="322">
        <f t="shared" si="145"/>
        <v>0</v>
      </c>
      <c r="EH33" s="324">
        <f t="shared" si="146"/>
        <v>0</v>
      </c>
      <c r="EI33" s="324">
        <f t="shared" si="147"/>
        <v>0</v>
      </c>
      <c r="EJ33" s="324">
        <f t="shared" si="148"/>
        <v>0</v>
      </c>
      <c r="EK33" s="322">
        <f t="shared" si="36"/>
        <v>0</v>
      </c>
      <c r="EL33" s="322">
        <f t="shared" si="149"/>
        <v>0</v>
      </c>
      <c r="EM33" s="324">
        <f t="shared" si="150"/>
        <v>0</v>
      </c>
      <c r="EN33" s="324">
        <f t="shared" si="151"/>
        <v>0</v>
      </c>
      <c r="EO33" s="324">
        <f t="shared" si="152"/>
        <v>0</v>
      </c>
      <c r="EP33" s="322">
        <f t="shared" si="37"/>
        <v>0</v>
      </c>
      <c r="EQ33" s="322">
        <f t="shared" si="153"/>
        <v>0</v>
      </c>
      <c r="ER33" s="324">
        <f t="shared" si="154"/>
        <v>0</v>
      </c>
      <c r="ES33" s="324">
        <f t="shared" si="155"/>
        <v>0</v>
      </c>
      <c r="ET33" s="324">
        <f t="shared" si="156"/>
        <v>0</v>
      </c>
      <c r="EU33" s="322">
        <f t="shared" si="38"/>
        <v>0</v>
      </c>
      <c r="EV33" s="322">
        <f t="shared" si="157"/>
        <v>0</v>
      </c>
      <c r="EW33" s="324">
        <f t="shared" si="158"/>
        <v>0</v>
      </c>
      <c r="EX33" s="324">
        <f t="shared" si="159"/>
        <v>1709.6</v>
      </c>
      <c r="EY33" s="324">
        <f t="shared" si="160"/>
        <v>1630.5</v>
      </c>
      <c r="EZ33" s="322">
        <f t="shared" si="39"/>
        <v>1036.9000000000001</v>
      </c>
      <c r="FA33" s="322">
        <f t="shared" si="161"/>
        <v>593.6</v>
      </c>
      <c r="FB33" s="324">
        <f t="shared" si="162"/>
        <v>79.099999999999994</v>
      </c>
      <c r="FC33" s="324">
        <f>ROUND(AA33*$FC$8/1000,1)</f>
        <v>0</v>
      </c>
      <c r="FD33" s="324">
        <f t="shared" si="164"/>
        <v>0</v>
      </c>
      <c r="FE33" s="322">
        <f t="shared" si="40"/>
        <v>0</v>
      </c>
      <c r="FF33" s="322">
        <f t="shared" si="165"/>
        <v>0</v>
      </c>
      <c r="FG33" s="325">
        <f t="shared" si="166"/>
        <v>0</v>
      </c>
      <c r="FH33" s="712">
        <f t="shared" si="41"/>
        <v>0</v>
      </c>
      <c r="FI33" s="322">
        <f t="shared" si="42"/>
        <v>0</v>
      </c>
      <c r="FJ33" s="322">
        <f t="shared" si="43"/>
        <v>0</v>
      </c>
      <c r="FK33" s="322">
        <f t="shared" si="167"/>
        <v>0</v>
      </c>
      <c r="FL33" s="322">
        <f t="shared" si="44"/>
        <v>0</v>
      </c>
      <c r="FM33" s="322">
        <f t="shared" si="45"/>
        <v>0</v>
      </c>
      <c r="FN33" s="322">
        <f t="shared" si="46"/>
        <v>0</v>
      </c>
      <c r="FO33" s="322">
        <f t="shared" si="47"/>
        <v>0</v>
      </c>
      <c r="FP33" s="322">
        <f t="shared" si="168"/>
        <v>0</v>
      </c>
      <c r="FQ33" s="322">
        <f t="shared" si="48"/>
        <v>0</v>
      </c>
      <c r="FR33" s="322">
        <f t="shared" si="49"/>
        <v>0</v>
      </c>
      <c r="FS33" s="322">
        <f t="shared" si="50"/>
        <v>0</v>
      </c>
      <c r="FT33" s="322">
        <f t="shared" si="51"/>
        <v>0</v>
      </c>
      <c r="FU33" s="322">
        <f t="shared" si="169"/>
        <v>0</v>
      </c>
      <c r="FV33" s="322">
        <f t="shared" si="52"/>
        <v>0</v>
      </c>
      <c r="FW33" s="322">
        <f t="shared" si="53"/>
        <v>0</v>
      </c>
      <c r="FX33" s="322">
        <f t="shared" si="54"/>
        <v>0</v>
      </c>
      <c r="FY33" s="322">
        <f t="shared" si="55"/>
        <v>0</v>
      </c>
      <c r="FZ33" s="322">
        <f t="shared" si="170"/>
        <v>0</v>
      </c>
      <c r="GA33" s="322">
        <f t="shared" si="56"/>
        <v>0</v>
      </c>
      <c r="GB33" s="322">
        <f t="shared" si="57"/>
        <v>0</v>
      </c>
      <c r="GC33" s="322">
        <f t="shared" si="58"/>
        <v>0</v>
      </c>
      <c r="GD33" s="322">
        <f t="shared" si="59"/>
        <v>0</v>
      </c>
      <c r="GE33" s="322">
        <f t="shared" si="171"/>
        <v>0</v>
      </c>
      <c r="GF33" s="322">
        <f t="shared" si="60"/>
        <v>0</v>
      </c>
      <c r="GG33" s="322">
        <f t="shared" si="61"/>
        <v>0</v>
      </c>
      <c r="GH33" s="322">
        <f t="shared" si="62"/>
        <v>0</v>
      </c>
      <c r="GI33" s="322">
        <f t="shared" si="63"/>
        <v>0</v>
      </c>
      <c r="GJ33" s="322">
        <f t="shared" si="172"/>
        <v>0</v>
      </c>
      <c r="GK33" s="322">
        <f t="shared" si="64"/>
        <v>0</v>
      </c>
      <c r="GL33" s="322">
        <f t="shared" si="65"/>
        <v>0</v>
      </c>
      <c r="GM33" s="322">
        <f t="shared" si="66"/>
        <v>0</v>
      </c>
      <c r="GN33" s="322">
        <f t="shared" si="67"/>
        <v>0</v>
      </c>
      <c r="GO33" s="322">
        <f t="shared" si="173"/>
        <v>0</v>
      </c>
      <c r="GP33" s="322">
        <f t="shared" si="68"/>
        <v>0</v>
      </c>
      <c r="GQ33" s="322">
        <f t="shared" si="69"/>
        <v>0</v>
      </c>
      <c r="GR33" s="322">
        <f t="shared" si="70"/>
        <v>0</v>
      </c>
      <c r="GS33" s="322">
        <f t="shared" si="71"/>
        <v>0</v>
      </c>
      <c r="GT33" s="322">
        <f t="shared" si="174"/>
        <v>0</v>
      </c>
      <c r="GU33" s="322">
        <f t="shared" si="72"/>
        <v>0</v>
      </c>
      <c r="GV33" s="326">
        <f t="shared" si="91"/>
        <v>18838.900000000001</v>
      </c>
      <c r="GW33" s="322">
        <f t="shared" si="81"/>
        <v>17928.2</v>
      </c>
      <c r="GX33" s="322">
        <f t="shared" si="81"/>
        <v>11401.8</v>
      </c>
      <c r="GY33" s="322">
        <f t="shared" si="81"/>
        <v>6526.4</v>
      </c>
      <c r="GZ33" s="322">
        <f t="shared" si="81"/>
        <v>910.7</v>
      </c>
      <c r="HA33" s="328">
        <f t="shared" si="175"/>
        <v>321</v>
      </c>
      <c r="HB33" s="328">
        <v>321</v>
      </c>
      <c r="HC33" s="322">
        <f t="shared" si="75"/>
        <v>18468.5</v>
      </c>
      <c r="HD33" s="322">
        <f t="shared" si="75"/>
        <v>17575.7</v>
      </c>
      <c r="HE33" s="322">
        <f t="shared" si="75"/>
        <v>11177.6</v>
      </c>
      <c r="HF33" s="322">
        <f t="shared" si="75"/>
        <v>6398.1</v>
      </c>
      <c r="HG33" s="322">
        <f t="shared" si="75"/>
        <v>892.8</v>
      </c>
      <c r="HH33" s="329">
        <v>37.93</v>
      </c>
      <c r="HI33" s="327">
        <f t="shared" si="76"/>
        <v>433.1</v>
      </c>
      <c r="HJ33" s="327">
        <f t="shared" si="77"/>
        <v>18901.599999999999</v>
      </c>
      <c r="HK33" s="330">
        <f t="shared" si="78"/>
        <v>11610.7</v>
      </c>
      <c r="HL33" s="319">
        <v>18772300</v>
      </c>
      <c r="HM33" s="319"/>
      <c r="HN33" s="327">
        <v>19975</v>
      </c>
      <c r="HO33" s="327">
        <v>21273.8</v>
      </c>
    </row>
    <row r="34" spans="1:310">
      <c r="A34" s="315" t="s">
        <v>720</v>
      </c>
      <c r="B34" s="316">
        <v>0</v>
      </c>
      <c r="C34" s="316">
        <v>0</v>
      </c>
      <c r="D34" s="317">
        <v>34</v>
      </c>
      <c r="E34" s="318">
        <v>0</v>
      </c>
      <c r="F34" s="317"/>
      <c r="G34" s="316">
        <v>0</v>
      </c>
      <c r="H34" s="317">
        <v>142</v>
      </c>
      <c r="I34" s="318">
        <v>0</v>
      </c>
      <c r="J34" s="317"/>
      <c r="K34" s="317"/>
      <c r="L34" s="317"/>
      <c r="M34" s="316">
        <v>0</v>
      </c>
      <c r="N34" s="318">
        <v>0</v>
      </c>
      <c r="O34" s="317"/>
      <c r="P34" s="318">
        <v>0</v>
      </c>
      <c r="Q34" s="317"/>
      <c r="R34" s="317"/>
      <c r="S34" s="317"/>
      <c r="T34" s="319">
        <v>0</v>
      </c>
      <c r="U34" s="335">
        <v>0</v>
      </c>
      <c r="V34" s="335">
        <v>0</v>
      </c>
      <c r="W34" s="318">
        <v>0</v>
      </c>
      <c r="X34" s="318">
        <v>0</v>
      </c>
      <c r="Y34" s="318">
        <v>0</v>
      </c>
      <c r="Z34" s="318">
        <v>0</v>
      </c>
      <c r="AA34" s="318">
        <v>0</v>
      </c>
      <c r="AB34" s="318">
        <v>0</v>
      </c>
      <c r="AC34" s="318">
        <v>0</v>
      </c>
      <c r="AD34" s="320">
        <v>0</v>
      </c>
      <c r="AE34" s="320">
        <v>0</v>
      </c>
      <c r="AF34" s="320">
        <v>0</v>
      </c>
      <c r="AG34" s="320">
        <v>0</v>
      </c>
      <c r="AH34" s="317"/>
      <c r="AI34" s="320">
        <v>0</v>
      </c>
      <c r="AJ34" s="710">
        <f t="shared" si="79"/>
        <v>34</v>
      </c>
      <c r="AK34" s="710">
        <f t="shared" si="80"/>
        <v>142</v>
      </c>
      <c r="AL34" s="321">
        <f t="shared" si="0"/>
        <v>0</v>
      </c>
      <c r="AM34" s="322">
        <f t="shared" si="92"/>
        <v>0</v>
      </c>
      <c r="AN34" s="322">
        <f t="shared" si="1"/>
        <v>0</v>
      </c>
      <c r="AO34" s="322">
        <f t="shared" si="93"/>
        <v>0</v>
      </c>
      <c r="AP34" s="322">
        <f t="shared" si="94"/>
        <v>0</v>
      </c>
      <c r="AQ34" s="322">
        <f t="shared" si="2"/>
        <v>0</v>
      </c>
      <c r="AR34" s="322">
        <f t="shared" si="3"/>
        <v>0</v>
      </c>
      <c r="AS34" s="322">
        <f t="shared" si="4"/>
        <v>0</v>
      </c>
      <c r="AT34" s="322">
        <f t="shared" si="95"/>
        <v>0</v>
      </c>
      <c r="AU34" s="322">
        <f t="shared" si="96"/>
        <v>0</v>
      </c>
      <c r="AV34" s="322">
        <f t="shared" si="97"/>
        <v>1904.4</v>
      </c>
      <c r="AW34" s="322">
        <f t="shared" si="98"/>
        <v>1816.3</v>
      </c>
      <c r="AX34" s="322">
        <f t="shared" si="5"/>
        <v>1155.0999999999999</v>
      </c>
      <c r="AY34" s="322">
        <f t="shared" si="99"/>
        <v>661.2</v>
      </c>
      <c r="AZ34" s="322">
        <f t="shared" si="6"/>
        <v>88.1</v>
      </c>
      <c r="BA34" s="322">
        <f t="shared" si="100"/>
        <v>0</v>
      </c>
      <c r="BB34" s="322">
        <f t="shared" si="101"/>
        <v>0</v>
      </c>
      <c r="BC34" s="322">
        <f t="shared" si="7"/>
        <v>0</v>
      </c>
      <c r="BD34" s="322">
        <f t="shared" si="102"/>
        <v>0</v>
      </c>
      <c r="BE34" s="322">
        <f t="shared" si="8"/>
        <v>0</v>
      </c>
      <c r="BF34" s="322">
        <f t="shared" si="103"/>
        <v>0</v>
      </c>
      <c r="BG34" s="322">
        <f t="shared" si="104"/>
        <v>0</v>
      </c>
      <c r="BH34" s="322">
        <f t="shared" si="9"/>
        <v>0</v>
      </c>
      <c r="BI34" s="322">
        <f t="shared" si="105"/>
        <v>0</v>
      </c>
      <c r="BJ34" s="322">
        <f t="shared" si="106"/>
        <v>0</v>
      </c>
      <c r="BK34" s="322">
        <f t="shared" si="107"/>
        <v>0</v>
      </c>
      <c r="BL34" s="322">
        <f t="shared" si="108"/>
        <v>0</v>
      </c>
      <c r="BM34" s="322">
        <f t="shared" si="10"/>
        <v>0</v>
      </c>
      <c r="BN34" s="322">
        <f t="shared" si="109"/>
        <v>0</v>
      </c>
      <c r="BO34" s="322">
        <f t="shared" si="110"/>
        <v>0</v>
      </c>
      <c r="BP34" s="322">
        <f t="shared" si="111"/>
        <v>6996.2</v>
      </c>
      <c r="BQ34" s="322">
        <f t="shared" si="112"/>
        <v>6596.2</v>
      </c>
      <c r="BR34" s="322">
        <f t="shared" si="11"/>
        <v>4195</v>
      </c>
      <c r="BS34" s="322">
        <f t="shared" si="113"/>
        <v>2401.1999999999998</v>
      </c>
      <c r="BT34" s="322">
        <f t="shared" si="12"/>
        <v>400</v>
      </c>
      <c r="BU34" s="322"/>
      <c r="BV34" s="322">
        <f t="shared" si="82"/>
        <v>0</v>
      </c>
      <c r="BW34" s="322">
        <f t="shared" si="83"/>
        <v>0</v>
      </c>
      <c r="BX34" s="322">
        <f t="shared" si="84"/>
        <v>0</v>
      </c>
      <c r="BY34" s="322">
        <f t="shared" si="85"/>
        <v>0</v>
      </c>
      <c r="BZ34" s="322">
        <f t="shared" si="86"/>
        <v>0</v>
      </c>
      <c r="CA34" s="322">
        <f t="shared" si="87"/>
        <v>0</v>
      </c>
      <c r="CB34" s="322">
        <f t="shared" si="88"/>
        <v>0</v>
      </c>
      <c r="CC34" s="322">
        <f t="shared" si="89"/>
        <v>0</v>
      </c>
      <c r="CD34" s="322">
        <f t="shared" si="90"/>
        <v>0</v>
      </c>
      <c r="CE34" s="711">
        <f t="shared" si="13"/>
        <v>0</v>
      </c>
      <c r="CF34" s="322">
        <f t="shared" si="114"/>
        <v>0</v>
      </c>
      <c r="CG34" s="322">
        <f t="shared" si="115"/>
        <v>0</v>
      </c>
      <c r="CH34" s="322">
        <f t="shared" si="14"/>
        <v>0</v>
      </c>
      <c r="CI34" s="322">
        <f t="shared" si="116"/>
        <v>0</v>
      </c>
      <c r="CJ34" s="711">
        <f t="shared" si="15"/>
        <v>0</v>
      </c>
      <c r="CK34" s="322">
        <f t="shared" si="117"/>
        <v>0</v>
      </c>
      <c r="CL34" s="322">
        <f t="shared" si="118"/>
        <v>0</v>
      </c>
      <c r="CM34" s="322">
        <f t="shared" si="16"/>
        <v>0</v>
      </c>
      <c r="CN34" s="322">
        <f t="shared" si="119"/>
        <v>0</v>
      </c>
      <c r="CO34" s="711">
        <f t="shared" si="17"/>
        <v>0</v>
      </c>
      <c r="CP34" s="322">
        <f t="shared" si="120"/>
        <v>0</v>
      </c>
      <c r="CQ34" s="322">
        <f t="shared" si="121"/>
        <v>0</v>
      </c>
      <c r="CR34" s="322">
        <f t="shared" si="18"/>
        <v>0</v>
      </c>
      <c r="CS34" s="322">
        <f t="shared" si="122"/>
        <v>0</v>
      </c>
      <c r="CT34" s="711">
        <f t="shared" si="19"/>
        <v>0</v>
      </c>
      <c r="CU34" s="322">
        <f t="shared" si="123"/>
        <v>0</v>
      </c>
      <c r="CV34" s="322">
        <f t="shared" si="124"/>
        <v>0</v>
      </c>
      <c r="CW34" s="322">
        <f t="shared" si="20"/>
        <v>0</v>
      </c>
      <c r="CX34" s="322">
        <f t="shared" si="125"/>
        <v>0</v>
      </c>
      <c r="CY34" s="322">
        <f t="shared" si="21"/>
        <v>0</v>
      </c>
      <c r="CZ34" s="322">
        <f t="shared" si="126"/>
        <v>0</v>
      </c>
      <c r="DA34" s="322">
        <f t="shared" si="127"/>
        <v>0</v>
      </c>
      <c r="DB34" s="322">
        <f t="shared" si="22"/>
        <v>0</v>
      </c>
      <c r="DC34" s="322">
        <f t="shared" si="128"/>
        <v>0</v>
      </c>
      <c r="DD34" s="322">
        <f t="shared" si="23"/>
        <v>0</v>
      </c>
      <c r="DE34" s="322">
        <f t="shared" si="24"/>
        <v>0</v>
      </c>
      <c r="DF34" s="322">
        <f t="shared" si="25"/>
        <v>0</v>
      </c>
      <c r="DG34" s="322">
        <f t="shared" si="26"/>
        <v>0</v>
      </c>
      <c r="DH34" s="322">
        <f t="shared" si="129"/>
        <v>0</v>
      </c>
      <c r="DI34" s="322">
        <f t="shared" si="27"/>
        <v>0</v>
      </c>
      <c r="DJ34" s="322">
        <f t="shared" si="28"/>
        <v>0</v>
      </c>
      <c r="DK34" s="322">
        <f t="shared" si="29"/>
        <v>0</v>
      </c>
      <c r="DL34" s="322">
        <f t="shared" si="30"/>
        <v>0</v>
      </c>
      <c r="DM34" s="322">
        <f t="shared" si="130"/>
        <v>0</v>
      </c>
      <c r="DN34" s="322">
        <f t="shared" si="31"/>
        <v>0</v>
      </c>
      <c r="DO34" s="322">
        <f t="shared" si="131"/>
        <v>0</v>
      </c>
      <c r="DP34" s="322">
        <f t="shared" si="132"/>
        <v>0</v>
      </c>
      <c r="DQ34" s="322">
        <f t="shared" si="133"/>
        <v>0</v>
      </c>
      <c r="DR34" s="322">
        <f t="shared" si="134"/>
        <v>0</v>
      </c>
      <c r="DS34" s="322">
        <f t="shared" si="32"/>
        <v>0</v>
      </c>
      <c r="DT34" s="323">
        <f t="shared" si="135"/>
        <v>0</v>
      </c>
      <c r="DU34" s="324">
        <f t="shared" si="136"/>
        <v>0</v>
      </c>
      <c r="DV34" s="322">
        <f t="shared" si="33"/>
        <v>0</v>
      </c>
      <c r="DW34" s="322">
        <f t="shared" si="137"/>
        <v>0</v>
      </c>
      <c r="DX34" s="324">
        <f t="shared" si="138"/>
        <v>0</v>
      </c>
      <c r="DY34" s="324">
        <f t="shared" si="139"/>
        <v>0</v>
      </c>
      <c r="DZ34" s="324">
        <f t="shared" si="140"/>
        <v>0</v>
      </c>
      <c r="EA34" s="322">
        <f t="shared" si="34"/>
        <v>0</v>
      </c>
      <c r="EB34" s="322">
        <f t="shared" si="141"/>
        <v>0</v>
      </c>
      <c r="EC34" s="324">
        <f t="shared" si="142"/>
        <v>0</v>
      </c>
      <c r="ED34" s="324">
        <f t="shared" si="143"/>
        <v>0</v>
      </c>
      <c r="EE34" s="324">
        <f t="shared" si="144"/>
        <v>0</v>
      </c>
      <c r="EF34" s="322">
        <f t="shared" si="35"/>
        <v>0</v>
      </c>
      <c r="EG34" s="322">
        <f t="shared" si="145"/>
        <v>0</v>
      </c>
      <c r="EH34" s="324">
        <f t="shared" si="146"/>
        <v>0</v>
      </c>
      <c r="EI34" s="324">
        <f t="shared" si="147"/>
        <v>0</v>
      </c>
      <c r="EJ34" s="324">
        <f t="shared" si="148"/>
        <v>0</v>
      </c>
      <c r="EK34" s="322">
        <f t="shared" si="36"/>
        <v>0</v>
      </c>
      <c r="EL34" s="322">
        <f t="shared" si="149"/>
        <v>0</v>
      </c>
      <c r="EM34" s="324">
        <f t="shared" si="150"/>
        <v>0</v>
      </c>
      <c r="EN34" s="324">
        <f t="shared" si="151"/>
        <v>0</v>
      </c>
      <c r="EO34" s="324">
        <f t="shared" si="152"/>
        <v>0</v>
      </c>
      <c r="EP34" s="322">
        <f t="shared" si="37"/>
        <v>0</v>
      </c>
      <c r="EQ34" s="322">
        <f t="shared" si="153"/>
        <v>0</v>
      </c>
      <c r="ER34" s="324">
        <f t="shared" si="154"/>
        <v>0</v>
      </c>
      <c r="ES34" s="324">
        <f t="shared" si="155"/>
        <v>0</v>
      </c>
      <c r="ET34" s="324">
        <f t="shared" si="156"/>
        <v>0</v>
      </c>
      <c r="EU34" s="322">
        <f t="shared" si="38"/>
        <v>0</v>
      </c>
      <c r="EV34" s="322">
        <f t="shared" si="157"/>
        <v>0</v>
      </c>
      <c r="EW34" s="324">
        <f t="shared" si="158"/>
        <v>0</v>
      </c>
      <c r="EX34" s="324">
        <f t="shared" si="159"/>
        <v>0</v>
      </c>
      <c r="EY34" s="324">
        <f t="shared" si="160"/>
        <v>0</v>
      </c>
      <c r="EZ34" s="322">
        <f t="shared" si="39"/>
        <v>0</v>
      </c>
      <c r="FA34" s="322">
        <f t="shared" si="161"/>
        <v>0</v>
      </c>
      <c r="FB34" s="324">
        <f t="shared" si="162"/>
        <v>0</v>
      </c>
      <c r="FC34" s="324">
        <f t="shared" si="163"/>
        <v>0</v>
      </c>
      <c r="FD34" s="324">
        <f t="shared" si="164"/>
        <v>0</v>
      </c>
      <c r="FE34" s="322">
        <f t="shared" si="40"/>
        <v>0</v>
      </c>
      <c r="FF34" s="322">
        <f t="shared" si="165"/>
        <v>0</v>
      </c>
      <c r="FG34" s="325">
        <f t="shared" si="166"/>
        <v>0</v>
      </c>
      <c r="FH34" s="712">
        <f t="shared" si="41"/>
        <v>0</v>
      </c>
      <c r="FI34" s="322">
        <f t="shared" si="42"/>
        <v>0</v>
      </c>
      <c r="FJ34" s="322">
        <f t="shared" si="43"/>
        <v>0</v>
      </c>
      <c r="FK34" s="322">
        <f t="shared" si="167"/>
        <v>0</v>
      </c>
      <c r="FL34" s="322">
        <f t="shared" si="44"/>
        <v>0</v>
      </c>
      <c r="FM34" s="322">
        <f t="shared" si="45"/>
        <v>0</v>
      </c>
      <c r="FN34" s="322">
        <f t="shared" si="46"/>
        <v>0</v>
      </c>
      <c r="FO34" s="322">
        <f t="shared" si="47"/>
        <v>0</v>
      </c>
      <c r="FP34" s="322">
        <f t="shared" si="168"/>
        <v>0</v>
      </c>
      <c r="FQ34" s="322">
        <f t="shared" si="48"/>
        <v>0</v>
      </c>
      <c r="FR34" s="322">
        <f t="shared" si="49"/>
        <v>0</v>
      </c>
      <c r="FS34" s="322">
        <f t="shared" si="50"/>
        <v>0</v>
      </c>
      <c r="FT34" s="322">
        <f t="shared" si="51"/>
        <v>0</v>
      </c>
      <c r="FU34" s="322">
        <f t="shared" si="169"/>
        <v>0</v>
      </c>
      <c r="FV34" s="322">
        <f t="shared" si="52"/>
        <v>0</v>
      </c>
      <c r="FW34" s="322">
        <f t="shared" si="53"/>
        <v>0</v>
      </c>
      <c r="FX34" s="322">
        <f t="shared" si="54"/>
        <v>0</v>
      </c>
      <c r="FY34" s="322">
        <f t="shared" si="55"/>
        <v>0</v>
      </c>
      <c r="FZ34" s="322">
        <f t="shared" si="170"/>
        <v>0</v>
      </c>
      <c r="GA34" s="322">
        <f t="shared" si="56"/>
        <v>0</v>
      </c>
      <c r="GB34" s="322">
        <f t="shared" si="57"/>
        <v>0</v>
      </c>
      <c r="GC34" s="322">
        <f t="shared" si="58"/>
        <v>0</v>
      </c>
      <c r="GD34" s="322">
        <f t="shared" si="59"/>
        <v>0</v>
      </c>
      <c r="GE34" s="322">
        <f t="shared" si="171"/>
        <v>0</v>
      </c>
      <c r="GF34" s="322">
        <f t="shared" si="60"/>
        <v>0</v>
      </c>
      <c r="GG34" s="322">
        <f t="shared" si="61"/>
        <v>0</v>
      </c>
      <c r="GH34" s="322">
        <f t="shared" si="62"/>
        <v>0</v>
      </c>
      <c r="GI34" s="322">
        <f t="shared" si="63"/>
        <v>0</v>
      </c>
      <c r="GJ34" s="322">
        <f t="shared" si="172"/>
        <v>0</v>
      </c>
      <c r="GK34" s="322">
        <f t="shared" si="64"/>
        <v>0</v>
      </c>
      <c r="GL34" s="322">
        <f t="shared" si="65"/>
        <v>0</v>
      </c>
      <c r="GM34" s="322">
        <f t="shared" si="66"/>
        <v>0</v>
      </c>
      <c r="GN34" s="322">
        <f t="shared" si="67"/>
        <v>0</v>
      </c>
      <c r="GO34" s="322">
        <f t="shared" si="173"/>
        <v>0</v>
      </c>
      <c r="GP34" s="322">
        <f t="shared" si="68"/>
        <v>0</v>
      </c>
      <c r="GQ34" s="322">
        <f t="shared" si="69"/>
        <v>0</v>
      </c>
      <c r="GR34" s="322">
        <f t="shared" si="70"/>
        <v>0</v>
      </c>
      <c r="GS34" s="322">
        <f t="shared" si="71"/>
        <v>0</v>
      </c>
      <c r="GT34" s="322">
        <f t="shared" si="174"/>
        <v>0</v>
      </c>
      <c r="GU34" s="322">
        <f t="shared" si="72"/>
        <v>0</v>
      </c>
      <c r="GV34" s="326">
        <f t="shared" si="91"/>
        <v>8900.6</v>
      </c>
      <c r="GW34" s="322">
        <f t="shared" si="81"/>
        <v>8412.5</v>
      </c>
      <c r="GX34" s="322">
        <f t="shared" si="81"/>
        <v>5350.1</v>
      </c>
      <c r="GY34" s="322">
        <f t="shared" si="81"/>
        <v>3062.4</v>
      </c>
      <c r="GZ34" s="322">
        <f t="shared" si="81"/>
        <v>488.1</v>
      </c>
      <c r="HA34" s="328">
        <f t="shared" si="175"/>
        <v>176</v>
      </c>
      <c r="HB34" s="328">
        <v>176</v>
      </c>
      <c r="HC34" s="322">
        <f t="shared" si="75"/>
        <v>8725.6</v>
      </c>
      <c r="HD34" s="322">
        <f t="shared" si="75"/>
        <v>8247.1</v>
      </c>
      <c r="HE34" s="322">
        <f t="shared" si="75"/>
        <v>5244.9</v>
      </c>
      <c r="HF34" s="322">
        <f t="shared" si="75"/>
        <v>3002.2</v>
      </c>
      <c r="HG34" s="322">
        <f t="shared" si="75"/>
        <v>478.5</v>
      </c>
      <c r="HH34" s="329">
        <v>15.4</v>
      </c>
      <c r="HI34" s="327">
        <f t="shared" si="76"/>
        <v>175.8</v>
      </c>
      <c r="HJ34" s="327">
        <f t="shared" si="77"/>
        <v>8901.4</v>
      </c>
      <c r="HK34" s="330">
        <f t="shared" si="78"/>
        <v>5420.7</v>
      </c>
      <c r="HL34" s="319">
        <v>9012800</v>
      </c>
      <c r="HM34" s="319"/>
      <c r="HN34" s="327">
        <v>9348.4</v>
      </c>
      <c r="HO34" s="327">
        <v>9892.6</v>
      </c>
    </row>
    <row r="35" spans="1:310">
      <c r="A35" s="315" t="s">
        <v>721</v>
      </c>
      <c r="B35" s="316">
        <v>0</v>
      </c>
      <c r="C35" s="316">
        <v>0</v>
      </c>
      <c r="D35" s="317">
        <v>54</v>
      </c>
      <c r="E35" s="318">
        <v>0</v>
      </c>
      <c r="F35" s="317"/>
      <c r="G35" s="316">
        <v>0</v>
      </c>
      <c r="H35" s="317">
        <v>282</v>
      </c>
      <c r="I35" s="318">
        <v>0</v>
      </c>
      <c r="J35" s="317"/>
      <c r="K35" s="317"/>
      <c r="L35" s="317"/>
      <c r="M35" s="316">
        <v>0</v>
      </c>
      <c r="N35" s="318">
        <v>0</v>
      </c>
      <c r="O35" s="317"/>
      <c r="P35" s="316"/>
      <c r="Q35" s="317">
        <v>27</v>
      </c>
      <c r="R35" s="317"/>
      <c r="S35" s="317"/>
      <c r="T35" s="319">
        <v>0</v>
      </c>
      <c r="U35" s="335">
        <v>0</v>
      </c>
      <c r="V35" s="335">
        <v>0</v>
      </c>
      <c r="W35" s="318">
        <v>0</v>
      </c>
      <c r="X35" s="318">
        <v>0</v>
      </c>
      <c r="Y35" s="318">
        <v>0</v>
      </c>
      <c r="Z35" s="318">
        <v>0</v>
      </c>
      <c r="AA35" s="318">
        <v>0</v>
      </c>
      <c r="AB35" s="318">
        <v>0</v>
      </c>
      <c r="AC35" s="318">
        <v>0</v>
      </c>
      <c r="AD35" s="320">
        <v>0</v>
      </c>
      <c r="AE35" s="320">
        <v>0</v>
      </c>
      <c r="AF35" s="320">
        <v>0</v>
      </c>
      <c r="AG35" s="320">
        <v>0</v>
      </c>
      <c r="AH35" s="317"/>
      <c r="AI35" s="320">
        <v>0</v>
      </c>
      <c r="AJ35" s="710">
        <f t="shared" si="79"/>
        <v>54</v>
      </c>
      <c r="AK35" s="710">
        <f t="shared" si="80"/>
        <v>309</v>
      </c>
      <c r="AL35" s="321">
        <f t="shared" si="0"/>
        <v>0</v>
      </c>
      <c r="AM35" s="322">
        <f t="shared" si="92"/>
        <v>0</v>
      </c>
      <c r="AN35" s="322">
        <f t="shared" si="1"/>
        <v>0</v>
      </c>
      <c r="AO35" s="322">
        <f t="shared" si="93"/>
        <v>0</v>
      </c>
      <c r="AP35" s="322">
        <f t="shared" si="94"/>
        <v>0</v>
      </c>
      <c r="AQ35" s="322">
        <f t="shared" si="2"/>
        <v>0</v>
      </c>
      <c r="AR35" s="322">
        <f t="shared" si="3"/>
        <v>0</v>
      </c>
      <c r="AS35" s="322">
        <f t="shared" si="4"/>
        <v>0</v>
      </c>
      <c r="AT35" s="322">
        <f t="shared" si="95"/>
        <v>0</v>
      </c>
      <c r="AU35" s="322">
        <f t="shared" si="96"/>
        <v>0</v>
      </c>
      <c r="AV35" s="322">
        <f t="shared" si="97"/>
        <v>3024.6</v>
      </c>
      <c r="AW35" s="322">
        <f t="shared" si="98"/>
        <v>2884.7</v>
      </c>
      <c r="AX35" s="322">
        <f t="shared" si="5"/>
        <v>1834.6</v>
      </c>
      <c r="AY35" s="322">
        <f t="shared" si="99"/>
        <v>1050.0999999999999</v>
      </c>
      <c r="AZ35" s="322">
        <f t="shared" si="6"/>
        <v>139.9</v>
      </c>
      <c r="BA35" s="322">
        <f t="shared" si="100"/>
        <v>0</v>
      </c>
      <c r="BB35" s="322">
        <f t="shared" si="101"/>
        <v>0</v>
      </c>
      <c r="BC35" s="322">
        <f t="shared" si="7"/>
        <v>0</v>
      </c>
      <c r="BD35" s="322">
        <f t="shared" si="102"/>
        <v>0</v>
      </c>
      <c r="BE35" s="322">
        <f t="shared" si="8"/>
        <v>0</v>
      </c>
      <c r="BF35" s="322">
        <f t="shared" si="103"/>
        <v>0</v>
      </c>
      <c r="BG35" s="322">
        <f t="shared" si="104"/>
        <v>0</v>
      </c>
      <c r="BH35" s="322">
        <f t="shared" si="9"/>
        <v>0</v>
      </c>
      <c r="BI35" s="322">
        <f t="shared" si="105"/>
        <v>0</v>
      </c>
      <c r="BJ35" s="322">
        <f t="shared" si="106"/>
        <v>0</v>
      </c>
      <c r="BK35" s="322">
        <f t="shared" si="107"/>
        <v>0</v>
      </c>
      <c r="BL35" s="322">
        <f t="shared" si="108"/>
        <v>0</v>
      </c>
      <c r="BM35" s="322">
        <f t="shared" si="10"/>
        <v>0</v>
      </c>
      <c r="BN35" s="322">
        <f t="shared" si="109"/>
        <v>0</v>
      </c>
      <c r="BO35" s="322">
        <f t="shared" si="110"/>
        <v>0</v>
      </c>
      <c r="BP35" s="322">
        <f t="shared" si="111"/>
        <v>13893.9</v>
      </c>
      <c r="BQ35" s="322">
        <f t="shared" si="112"/>
        <v>13099.5</v>
      </c>
      <c r="BR35" s="322">
        <f t="shared" si="11"/>
        <v>8330.7999999999993</v>
      </c>
      <c r="BS35" s="322">
        <f t="shared" si="113"/>
        <v>4768.7</v>
      </c>
      <c r="BT35" s="322">
        <f t="shared" si="12"/>
        <v>794.4</v>
      </c>
      <c r="BU35" s="322"/>
      <c r="BV35" s="322">
        <f t="shared" si="82"/>
        <v>0</v>
      </c>
      <c r="BW35" s="322">
        <f t="shared" si="83"/>
        <v>0</v>
      </c>
      <c r="BX35" s="322">
        <f t="shared" si="84"/>
        <v>0</v>
      </c>
      <c r="BY35" s="322">
        <f t="shared" si="85"/>
        <v>0</v>
      </c>
      <c r="BZ35" s="322">
        <f t="shared" si="86"/>
        <v>0</v>
      </c>
      <c r="CA35" s="322">
        <f t="shared" si="87"/>
        <v>0</v>
      </c>
      <c r="CB35" s="322">
        <f t="shared" si="88"/>
        <v>0</v>
      </c>
      <c r="CC35" s="322">
        <f t="shared" si="89"/>
        <v>0</v>
      </c>
      <c r="CD35" s="322">
        <f t="shared" si="90"/>
        <v>0</v>
      </c>
      <c r="CE35" s="711">
        <f t="shared" si="13"/>
        <v>0</v>
      </c>
      <c r="CF35" s="322">
        <f t="shared" si="114"/>
        <v>0</v>
      </c>
      <c r="CG35" s="322">
        <f t="shared" si="115"/>
        <v>0</v>
      </c>
      <c r="CH35" s="322">
        <f t="shared" si="14"/>
        <v>0</v>
      </c>
      <c r="CI35" s="322">
        <f t="shared" si="116"/>
        <v>0</v>
      </c>
      <c r="CJ35" s="711">
        <f t="shared" si="15"/>
        <v>0</v>
      </c>
      <c r="CK35" s="322">
        <f t="shared" si="117"/>
        <v>0</v>
      </c>
      <c r="CL35" s="322">
        <f t="shared" si="118"/>
        <v>0</v>
      </c>
      <c r="CM35" s="322">
        <f t="shared" si="16"/>
        <v>0</v>
      </c>
      <c r="CN35" s="322">
        <f t="shared" si="119"/>
        <v>0</v>
      </c>
      <c r="CO35" s="711">
        <f t="shared" si="17"/>
        <v>0</v>
      </c>
      <c r="CP35" s="322">
        <f t="shared" si="120"/>
        <v>0</v>
      </c>
      <c r="CQ35" s="322">
        <f t="shared" si="121"/>
        <v>0</v>
      </c>
      <c r="CR35" s="322">
        <f t="shared" si="18"/>
        <v>0</v>
      </c>
      <c r="CS35" s="322">
        <f t="shared" si="122"/>
        <v>0</v>
      </c>
      <c r="CT35" s="711">
        <f t="shared" si="19"/>
        <v>0</v>
      </c>
      <c r="CU35" s="322">
        <f t="shared" si="123"/>
        <v>0</v>
      </c>
      <c r="CV35" s="322">
        <f t="shared" si="124"/>
        <v>0</v>
      </c>
      <c r="CW35" s="322">
        <f t="shared" si="20"/>
        <v>0</v>
      </c>
      <c r="CX35" s="322">
        <f t="shared" si="125"/>
        <v>0</v>
      </c>
      <c r="CY35" s="322">
        <f t="shared" si="21"/>
        <v>0</v>
      </c>
      <c r="CZ35" s="322">
        <f t="shared" si="126"/>
        <v>0</v>
      </c>
      <c r="DA35" s="322">
        <f t="shared" si="127"/>
        <v>0</v>
      </c>
      <c r="DB35" s="322">
        <f t="shared" si="22"/>
        <v>0</v>
      </c>
      <c r="DC35" s="322">
        <f t="shared" si="128"/>
        <v>0</v>
      </c>
      <c r="DD35" s="322">
        <f t="shared" si="23"/>
        <v>0</v>
      </c>
      <c r="DE35" s="322">
        <f t="shared" si="24"/>
        <v>3359.8</v>
      </c>
      <c r="DF35" s="322">
        <f t="shared" si="25"/>
        <v>3260.9</v>
      </c>
      <c r="DG35" s="322">
        <f t="shared" si="26"/>
        <v>2073.9</v>
      </c>
      <c r="DH35" s="322">
        <f t="shared" si="129"/>
        <v>1187</v>
      </c>
      <c r="DI35" s="322">
        <f t="shared" si="27"/>
        <v>98.9</v>
      </c>
      <c r="DJ35" s="322">
        <f t="shared" si="28"/>
        <v>0</v>
      </c>
      <c r="DK35" s="322">
        <f t="shared" si="29"/>
        <v>0</v>
      </c>
      <c r="DL35" s="322">
        <f t="shared" si="30"/>
        <v>0</v>
      </c>
      <c r="DM35" s="322">
        <f t="shared" si="130"/>
        <v>0</v>
      </c>
      <c r="DN35" s="322">
        <f t="shared" si="31"/>
        <v>0</v>
      </c>
      <c r="DO35" s="322">
        <f t="shared" si="131"/>
        <v>0</v>
      </c>
      <c r="DP35" s="322">
        <f t="shared" si="132"/>
        <v>0</v>
      </c>
      <c r="DQ35" s="322">
        <f t="shared" si="133"/>
        <v>0</v>
      </c>
      <c r="DR35" s="322">
        <f t="shared" si="134"/>
        <v>0</v>
      </c>
      <c r="DS35" s="322">
        <f t="shared" si="32"/>
        <v>0</v>
      </c>
      <c r="DT35" s="323">
        <f t="shared" si="135"/>
        <v>0</v>
      </c>
      <c r="DU35" s="324">
        <f t="shared" si="136"/>
        <v>0</v>
      </c>
      <c r="DV35" s="322">
        <f t="shared" si="33"/>
        <v>0</v>
      </c>
      <c r="DW35" s="322">
        <f t="shared" si="137"/>
        <v>0</v>
      </c>
      <c r="DX35" s="324">
        <f t="shared" si="138"/>
        <v>0</v>
      </c>
      <c r="DY35" s="324">
        <f t="shared" si="139"/>
        <v>0</v>
      </c>
      <c r="DZ35" s="324">
        <f t="shared" si="140"/>
        <v>0</v>
      </c>
      <c r="EA35" s="322">
        <f t="shared" si="34"/>
        <v>0</v>
      </c>
      <c r="EB35" s="322">
        <f t="shared" si="141"/>
        <v>0</v>
      </c>
      <c r="EC35" s="324">
        <f t="shared" si="142"/>
        <v>0</v>
      </c>
      <c r="ED35" s="324">
        <f t="shared" si="143"/>
        <v>0</v>
      </c>
      <c r="EE35" s="324">
        <f t="shared" si="144"/>
        <v>0</v>
      </c>
      <c r="EF35" s="322">
        <f t="shared" si="35"/>
        <v>0</v>
      </c>
      <c r="EG35" s="322">
        <f t="shared" si="145"/>
        <v>0</v>
      </c>
      <c r="EH35" s="324">
        <f t="shared" si="146"/>
        <v>0</v>
      </c>
      <c r="EI35" s="324">
        <f t="shared" si="147"/>
        <v>0</v>
      </c>
      <c r="EJ35" s="324">
        <f t="shared" si="148"/>
        <v>0</v>
      </c>
      <c r="EK35" s="322">
        <f t="shared" si="36"/>
        <v>0</v>
      </c>
      <c r="EL35" s="322">
        <f t="shared" si="149"/>
        <v>0</v>
      </c>
      <c r="EM35" s="324">
        <f t="shared" si="150"/>
        <v>0</v>
      </c>
      <c r="EN35" s="324">
        <f t="shared" si="151"/>
        <v>0</v>
      </c>
      <c r="EO35" s="324">
        <f t="shared" si="152"/>
        <v>0</v>
      </c>
      <c r="EP35" s="322">
        <f t="shared" si="37"/>
        <v>0</v>
      </c>
      <c r="EQ35" s="322">
        <f t="shared" si="153"/>
        <v>0</v>
      </c>
      <c r="ER35" s="324">
        <f t="shared" si="154"/>
        <v>0</v>
      </c>
      <c r="ES35" s="324">
        <f t="shared" si="155"/>
        <v>0</v>
      </c>
      <c r="ET35" s="324">
        <f t="shared" si="156"/>
        <v>0</v>
      </c>
      <c r="EU35" s="322">
        <f t="shared" si="38"/>
        <v>0</v>
      </c>
      <c r="EV35" s="322">
        <f t="shared" si="157"/>
        <v>0</v>
      </c>
      <c r="EW35" s="324">
        <f t="shared" si="158"/>
        <v>0</v>
      </c>
      <c r="EX35" s="324">
        <f t="shared" si="159"/>
        <v>0</v>
      </c>
      <c r="EY35" s="324">
        <f t="shared" si="160"/>
        <v>0</v>
      </c>
      <c r="EZ35" s="322">
        <f t="shared" si="39"/>
        <v>0</v>
      </c>
      <c r="FA35" s="322">
        <f t="shared" si="161"/>
        <v>0</v>
      </c>
      <c r="FB35" s="324">
        <f t="shared" si="162"/>
        <v>0</v>
      </c>
      <c r="FC35" s="324">
        <f t="shared" si="163"/>
        <v>0</v>
      </c>
      <c r="FD35" s="324">
        <f t="shared" si="164"/>
        <v>0</v>
      </c>
      <c r="FE35" s="322">
        <f t="shared" si="40"/>
        <v>0</v>
      </c>
      <c r="FF35" s="322">
        <f t="shared" si="165"/>
        <v>0</v>
      </c>
      <c r="FG35" s="325">
        <f t="shared" si="166"/>
        <v>0</v>
      </c>
      <c r="FH35" s="712">
        <f t="shared" si="41"/>
        <v>0</v>
      </c>
      <c r="FI35" s="322">
        <f t="shared" si="42"/>
        <v>0</v>
      </c>
      <c r="FJ35" s="322">
        <f t="shared" si="43"/>
        <v>0</v>
      </c>
      <c r="FK35" s="322">
        <f t="shared" si="167"/>
        <v>0</v>
      </c>
      <c r="FL35" s="322">
        <f t="shared" si="44"/>
        <v>0</v>
      </c>
      <c r="FM35" s="322">
        <f t="shared" si="45"/>
        <v>0</v>
      </c>
      <c r="FN35" s="322">
        <f t="shared" si="46"/>
        <v>0</v>
      </c>
      <c r="FO35" s="322">
        <f t="shared" si="47"/>
        <v>0</v>
      </c>
      <c r="FP35" s="322">
        <f t="shared" si="168"/>
        <v>0</v>
      </c>
      <c r="FQ35" s="322">
        <f t="shared" si="48"/>
        <v>0</v>
      </c>
      <c r="FR35" s="322">
        <f t="shared" si="49"/>
        <v>0</v>
      </c>
      <c r="FS35" s="322">
        <f t="shared" si="50"/>
        <v>0</v>
      </c>
      <c r="FT35" s="322">
        <f t="shared" si="51"/>
        <v>0</v>
      </c>
      <c r="FU35" s="322">
        <f t="shared" si="169"/>
        <v>0</v>
      </c>
      <c r="FV35" s="322">
        <f t="shared" si="52"/>
        <v>0</v>
      </c>
      <c r="FW35" s="322">
        <f t="shared" si="53"/>
        <v>0</v>
      </c>
      <c r="FX35" s="322">
        <f t="shared" si="54"/>
        <v>0</v>
      </c>
      <c r="FY35" s="322">
        <f t="shared" si="55"/>
        <v>0</v>
      </c>
      <c r="FZ35" s="322">
        <f t="shared" si="170"/>
        <v>0</v>
      </c>
      <c r="GA35" s="322">
        <f t="shared" si="56"/>
        <v>0</v>
      </c>
      <c r="GB35" s="322">
        <f t="shared" si="57"/>
        <v>0</v>
      </c>
      <c r="GC35" s="322">
        <f t="shared" si="58"/>
        <v>0</v>
      </c>
      <c r="GD35" s="322">
        <f t="shared" si="59"/>
        <v>0</v>
      </c>
      <c r="GE35" s="322">
        <f t="shared" si="171"/>
        <v>0</v>
      </c>
      <c r="GF35" s="322">
        <f t="shared" si="60"/>
        <v>0</v>
      </c>
      <c r="GG35" s="322">
        <f t="shared" si="61"/>
        <v>0</v>
      </c>
      <c r="GH35" s="322">
        <f t="shared" si="62"/>
        <v>0</v>
      </c>
      <c r="GI35" s="322">
        <f t="shared" si="63"/>
        <v>0</v>
      </c>
      <c r="GJ35" s="322">
        <f t="shared" si="172"/>
        <v>0</v>
      </c>
      <c r="GK35" s="322">
        <f t="shared" si="64"/>
        <v>0</v>
      </c>
      <c r="GL35" s="322">
        <f t="shared" si="65"/>
        <v>0</v>
      </c>
      <c r="GM35" s="322">
        <f t="shared" si="66"/>
        <v>0</v>
      </c>
      <c r="GN35" s="322">
        <f t="shared" si="67"/>
        <v>0</v>
      </c>
      <c r="GO35" s="322">
        <f t="shared" si="173"/>
        <v>0</v>
      </c>
      <c r="GP35" s="322">
        <f t="shared" si="68"/>
        <v>0</v>
      </c>
      <c r="GQ35" s="322">
        <f t="shared" si="69"/>
        <v>0</v>
      </c>
      <c r="GR35" s="322">
        <f t="shared" si="70"/>
        <v>0</v>
      </c>
      <c r="GS35" s="322">
        <f t="shared" si="71"/>
        <v>0</v>
      </c>
      <c r="GT35" s="322">
        <f t="shared" si="174"/>
        <v>0</v>
      </c>
      <c r="GU35" s="322">
        <f t="shared" si="72"/>
        <v>0</v>
      </c>
      <c r="GV35" s="326">
        <f t="shared" si="91"/>
        <v>20278.3</v>
      </c>
      <c r="GW35" s="322">
        <f t="shared" si="81"/>
        <v>19245.099999999999</v>
      </c>
      <c r="GX35" s="322">
        <f t="shared" si="81"/>
        <v>12239.3</v>
      </c>
      <c r="GY35" s="322">
        <f t="shared" si="81"/>
        <v>7005.8</v>
      </c>
      <c r="GZ35" s="322">
        <f t="shared" si="81"/>
        <v>1033.2</v>
      </c>
      <c r="HA35" s="328">
        <f t="shared" si="175"/>
        <v>363</v>
      </c>
      <c r="HB35" s="328">
        <v>363</v>
      </c>
      <c r="HC35" s="322">
        <f t="shared" si="75"/>
        <v>19879.599999999999</v>
      </c>
      <c r="HD35" s="322">
        <f t="shared" si="75"/>
        <v>18866.7</v>
      </c>
      <c r="HE35" s="322">
        <f t="shared" si="75"/>
        <v>11998.7</v>
      </c>
      <c r="HF35" s="322">
        <f t="shared" si="75"/>
        <v>6868.1</v>
      </c>
      <c r="HG35" s="322">
        <f t="shared" si="75"/>
        <v>1012.9</v>
      </c>
      <c r="HH35" s="329">
        <v>35.75</v>
      </c>
      <c r="HI35" s="327">
        <f t="shared" si="76"/>
        <v>408.2</v>
      </c>
      <c r="HJ35" s="327">
        <f t="shared" si="77"/>
        <v>20287.8</v>
      </c>
      <c r="HK35" s="330">
        <f t="shared" si="78"/>
        <v>12406.9</v>
      </c>
      <c r="HL35" s="319">
        <v>19101700</v>
      </c>
      <c r="HM35" s="319"/>
      <c r="HN35" s="327">
        <v>21322.6</v>
      </c>
      <c r="HO35" s="327">
        <v>22581.7</v>
      </c>
    </row>
    <row r="36" spans="1:310">
      <c r="A36" s="315" t="s">
        <v>796</v>
      </c>
      <c r="B36" s="316">
        <v>0</v>
      </c>
      <c r="C36" s="316">
        <v>0</v>
      </c>
      <c r="D36" s="317">
        <v>88</v>
      </c>
      <c r="E36" s="318">
        <v>0</v>
      </c>
      <c r="F36" s="317"/>
      <c r="G36" s="316">
        <v>0</v>
      </c>
      <c r="H36" s="317">
        <v>207</v>
      </c>
      <c r="I36" s="318">
        <v>0</v>
      </c>
      <c r="J36" s="317"/>
      <c r="K36" s="317"/>
      <c r="L36" s="317"/>
      <c r="M36" s="316">
        <v>0</v>
      </c>
      <c r="N36" s="318">
        <v>0</v>
      </c>
      <c r="O36" s="317"/>
      <c r="P36" s="316">
        <v>0</v>
      </c>
      <c r="Q36" s="317">
        <v>15</v>
      </c>
      <c r="R36" s="317"/>
      <c r="S36" s="317"/>
      <c r="T36" s="319">
        <v>0</v>
      </c>
      <c r="U36" s="335">
        <v>0</v>
      </c>
      <c r="V36" s="335">
        <v>0</v>
      </c>
      <c r="W36" s="318">
        <v>0</v>
      </c>
      <c r="X36" s="318">
        <v>0</v>
      </c>
      <c r="Y36" s="318">
        <v>0</v>
      </c>
      <c r="Z36" s="318">
        <v>0</v>
      </c>
      <c r="AA36" s="318">
        <v>0</v>
      </c>
      <c r="AB36" s="318">
        <v>0</v>
      </c>
      <c r="AC36" s="318">
        <v>0</v>
      </c>
      <c r="AD36" s="320">
        <v>0</v>
      </c>
      <c r="AE36" s="320">
        <v>0</v>
      </c>
      <c r="AF36" s="320">
        <v>0</v>
      </c>
      <c r="AG36" s="320">
        <v>0</v>
      </c>
      <c r="AH36" s="317"/>
      <c r="AI36" s="320">
        <v>0</v>
      </c>
      <c r="AJ36" s="710">
        <f t="shared" si="79"/>
        <v>88</v>
      </c>
      <c r="AK36" s="710">
        <f t="shared" si="80"/>
        <v>222</v>
      </c>
      <c r="AL36" s="321">
        <f t="shared" si="0"/>
        <v>0</v>
      </c>
      <c r="AM36" s="322">
        <f t="shared" si="92"/>
        <v>0</v>
      </c>
      <c r="AN36" s="322">
        <f t="shared" si="1"/>
        <v>0</v>
      </c>
      <c r="AO36" s="322">
        <f t="shared" si="93"/>
        <v>0</v>
      </c>
      <c r="AP36" s="322">
        <f t="shared" si="94"/>
        <v>0</v>
      </c>
      <c r="AQ36" s="322">
        <f t="shared" si="2"/>
        <v>0</v>
      </c>
      <c r="AR36" s="322">
        <f t="shared" si="3"/>
        <v>0</v>
      </c>
      <c r="AS36" s="322">
        <f t="shared" si="4"/>
        <v>0</v>
      </c>
      <c r="AT36" s="322">
        <f t="shared" si="95"/>
        <v>0</v>
      </c>
      <c r="AU36" s="322">
        <f t="shared" si="96"/>
        <v>0</v>
      </c>
      <c r="AV36" s="322">
        <f t="shared" si="97"/>
        <v>4929.1000000000004</v>
      </c>
      <c r="AW36" s="322">
        <f t="shared" si="98"/>
        <v>4701</v>
      </c>
      <c r="AX36" s="322">
        <f t="shared" si="5"/>
        <v>2989.7</v>
      </c>
      <c r="AY36" s="322">
        <f t="shared" si="99"/>
        <v>1711.3</v>
      </c>
      <c r="AZ36" s="322">
        <f t="shared" si="6"/>
        <v>228.1</v>
      </c>
      <c r="BA36" s="322">
        <f t="shared" si="100"/>
        <v>0</v>
      </c>
      <c r="BB36" s="322">
        <f t="shared" si="101"/>
        <v>0</v>
      </c>
      <c r="BC36" s="322">
        <f t="shared" si="7"/>
        <v>0</v>
      </c>
      <c r="BD36" s="322">
        <f t="shared" si="102"/>
        <v>0</v>
      </c>
      <c r="BE36" s="322">
        <f t="shared" si="8"/>
        <v>0</v>
      </c>
      <c r="BF36" s="322">
        <f t="shared" si="103"/>
        <v>0</v>
      </c>
      <c r="BG36" s="322">
        <f t="shared" si="104"/>
        <v>0</v>
      </c>
      <c r="BH36" s="322">
        <f t="shared" si="9"/>
        <v>0</v>
      </c>
      <c r="BI36" s="322">
        <f t="shared" si="105"/>
        <v>0</v>
      </c>
      <c r="BJ36" s="322">
        <f t="shared" si="106"/>
        <v>0</v>
      </c>
      <c r="BK36" s="322">
        <f t="shared" si="107"/>
        <v>0</v>
      </c>
      <c r="BL36" s="322">
        <f t="shared" si="108"/>
        <v>0</v>
      </c>
      <c r="BM36" s="322">
        <f t="shared" si="10"/>
        <v>0</v>
      </c>
      <c r="BN36" s="322">
        <f t="shared" si="109"/>
        <v>0</v>
      </c>
      <c r="BO36" s="322">
        <f t="shared" si="110"/>
        <v>0</v>
      </c>
      <c r="BP36" s="322">
        <f t="shared" si="111"/>
        <v>10198.700000000001</v>
      </c>
      <c r="BQ36" s="322">
        <f t="shared" si="112"/>
        <v>9615.6</v>
      </c>
      <c r="BR36" s="322">
        <f t="shared" si="11"/>
        <v>6115.2</v>
      </c>
      <c r="BS36" s="322">
        <f t="shared" si="113"/>
        <v>3500.4</v>
      </c>
      <c r="BT36" s="322">
        <f t="shared" si="12"/>
        <v>583.1</v>
      </c>
      <c r="BU36" s="322"/>
      <c r="BV36" s="322">
        <f t="shared" si="82"/>
        <v>0</v>
      </c>
      <c r="BW36" s="322">
        <f t="shared" si="83"/>
        <v>0</v>
      </c>
      <c r="BX36" s="322">
        <f t="shared" si="84"/>
        <v>0</v>
      </c>
      <c r="BY36" s="322">
        <f t="shared" si="85"/>
        <v>0</v>
      </c>
      <c r="BZ36" s="322">
        <f t="shared" si="86"/>
        <v>0</v>
      </c>
      <c r="CA36" s="322">
        <f t="shared" si="87"/>
        <v>0</v>
      </c>
      <c r="CB36" s="322">
        <f t="shared" si="88"/>
        <v>0</v>
      </c>
      <c r="CC36" s="322">
        <f t="shared" si="89"/>
        <v>0</v>
      </c>
      <c r="CD36" s="322">
        <f t="shared" si="90"/>
        <v>0</v>
      </c>
      <c r="CE36" s="711">
        <f t="shared" si="13"/>
        <v>0</v>
      </c>
      <c r="CF36" s="322">
        <f t="shared" si="114"/>
        <v>0</v>
      </c>
      <c r="CG36" s="322">
        <f t="shared" si="115"/>
        <v>0</v>
      </c>
      <c r="CH36" s="322">
        <f t="shared" si="14"/>
        <v>0</v>
      </c>
      <c r="CI36" s="322">
        <f t="shared" si="116"/>
        <v>0</v>
      </c>
      <c r="CJ36" s="711">
        <f t="shared" si="15"/>
        <v>0</v>
      </c>
      <c r="CK36" s="322">
        <f t="shared" si="117"/>
        <v>0</v>
      </c>
      <c r="CL36" s="322">
        <f t="shared" si="118"/>
        <v>0</v>
      </c>
      <c r="CM36" s="322">
        <f t="shared" si="16"/>
        <v>0</v>
      </c>
      <c r="CN36" s="322">
        <f t="shared" si="119"/>
        <v>0</v>
      </c>
      <c r="CO36" s="711">
        <f t="shared" si="17"/>
        <v>0</v>
      </c>
      <c r="CP36" s="322">
        <f t="shared" si="120"/>
        <v>0</v>
      </c>
      <c r="CQ36" s="322">
        <f t="shared" si="121"/>
        <v>0</v>
      </c>
      <c r="CR36" s="322">
        <f t="shared" si="18"/>
        <v>0</v>
      </c>
      <c r="CS36" s="322">
        <f t="shared" si="122"/>
        <v>0</v>
      </c>
      <c r="CT36" s="711">
        <f t="shared" si="19"/>
        <v>0</v>
      </c>
      <c r="CU36" s="322">
        <f t="shared" si="123"/>
        <v>0</v>
      </c>
      <c r="CV36" s="322">
        <f t="shared" si="124"/>
        <v>0</v>
      </c>
      <c r="CW36" s="322">
        <f t="shared" si="20"/>
        <v>0</v>
      </c>
      <c r="CX36" s="322">
        <f t="shared" si="125"/>
        <v>0</v>
      </c>
      <c r="CY36" s="322">
        <f t="shared" si="21"/>
        <v>0</v>
      </c>
      <c r="CZ36" s="322">
        <f t="shared" si="126"/>
        <v>0</v>
      </c>
      <c r="DA36" s="322">
        <f t="shared" si="127"/>
        <v>0</v>
      </c>
      <c r="DB36" s="322">
        <f t="shared" si="22"/>
        <v>0</v>
      </c>
      <c r="DC36" s="322">
        <f t="shared" si="128"/>
        <v>0</v>
      </c>
      <c r="DD36" s="322">
        <f t="shared" si="23"/>
        <v>0</v>
      </c>
      <c r="DE36" s="322">
        <f t="shared" si="24"/>
        <v>1866.6</v>
      </c>
      <c r="DF36" s="322">
        <f t="shared" si="25"/>
        <v>1811.6</v>
      </c>
      <c r="DG36" s="322">
        <f t="shared" si="26"/>
        <v>1152.2</v>
      </c>
      <c r="DH36" s="322">
        <f t="shared" si="129"/>
        <v>659.4</v>
      </c>
      <c r="DI36" s="322">
        <f t="shared" si="27"/>
        <v>55</v>
      </c>
      <c r="DJ36" s="322">
        <f t="shared" si="28"/>
        <v>0</v>
      </c>
      <c r="DK36" s="322">
        <f t="shared" si="29"/>
        <v>0</v>
      </c>
      <c r="DL36" s="322">
        <f t="shared" si="30"/>
        <v>0</v>
      </c>
      <c r="DM36" s="322">
        <f t="shared" si="130"/>
        <v>0</v>
      </c>
      <c r="DN36" s="322">
        <f t="shared" si="31"/>
        <v>0</v>
      </c>
      <c r="DO36" s="322">
        <f t="shared" si="131"/>
        <v>0</v>
      </c>
      <c r="DP36" s="322">
        <f t="shared" si="132"/>
        <v>0</v>
      </c>
      <c r="DQ36" s="322">
        <f t="shared" si="133"/>
        <v>0</v>
      </c>
      <c r="DR36" s="322">
        <f t="shared" si="134"/>
        <v>0</v>
      </c>
      <c r="DS36" s="322">
        <f t="shared" si="32"/>
        <v>0</v>
      </c>
      <c r="DT36" s="323">
        <f t="shared" si="135"/>
        <v>0</v>
      </c>
      <c r="DU36" s="324">
        <f t="shared" si="136"/>
        <v>0</v>
      </c>
      <c r="DV36" s="322">
        <f t="shared" si="33"/>
        <v>0</v>
      </c>
      <c r="DW36" s="322">
        <f t="shared" si="137"/>
        <v>0</v>
      </c>
      <c r="DX36" s="324">
        <f t="shared" si="138"/>
        <v>0</v>
      </c>
      <c r="DY36" s="324">
        <f t="shared" si="139"/>
        <v>0</v>
      </c>
      <c r="DZ36" s="324">
        <f t="shared" si="140"/>
        <v>0</v>
      </c>
      <c r="EA36" s="322">
        <f t="shared" si="34"/>
        <v>0</v>
      </c>
      <c r="EB36" s="322">
        <f t="shared" si="141"/>
        <v>0</v>
      </c>
      <c r="EC36" s="324">
        <f t="shared" si="142"/>
        <v>0</v>
      </c>
      <c r="ED36" s="324">
        <f t="shared" si="143"/>
        <v>0</v>
      </c>
      <c r="EE36" s="324">
        <f t="shared" si="144"/>
        <v>0</v>
      </c>
      <c r="EF36" s="322">
        <f t="shared" si="35"/>
        <v>0</v>
      </c>
      <c r="EG36" s="322">
        <f t="shared" si="145"/>
        <v>0</v>
      </c>
      <c r="EH36" s="324">
        <f t="shared" si="146"/>
        <v>0</v>
      </c>
      <c r="EI36" s="324">
        <f t="shared" si="147"/>
        <v>0</v>
      </c>
      <c r="EJ36" s="324">
        <f t="shared" si="148"/>
        <v>0</v>
      </c>
      <c r="EK36" s="322">
        <f t="shared" si="36"/>
        <v>0</v>
      </c>
      <c r="EL36" s="322">
        <f t="shared" si="149"/>
        <v>0</v>
      </c>
      <c r="EM36" s="324">
        <f t="shared" si="150"/>
        <v>0</v>
      </c>
      <c r="EN36" s="324">
        <f t="shared" si="151"/>
        <v>0</v>
      </c>
      <c r="EO36" s="324">
        <f t="shared" si="152"/>
        <v>0</v>
      </c>
      <c r="EP36" s="322">
        <f t="shared" si="37"/>
        <v>0</v>
      </c>
      <c r="EQ36" s="322">
        <f t="shared" si="153"/>
        <v>0</v>
      </c>
      <c r="ER36" s="324">
        <f t="shared" si="154"/>
        <v>0</v>
      </c>
      <c r="ES36" s="324">
        <f t="shared" si="155"/>
        <v>0</v>
      </c>
      <c r="ET36" s="324">
        <f t="shared" si="156"/>
        <v>0</v>
      </c>
      <c r="EU36" s="322">
        <f t="shared" si="38"/>
        <v>0</v>
      </c>
      <c r="EV36" s="322">
        <f t="shared" si="157"/>
        <v>0</v>
      </c>
      <c r="EW36" s="324">
        <f t="shared" si="158"/>
        <v>0</v>
      </c>
      <c r="EX36" s="324">
        <f t="shared" si="159"/>
        <v>0</v>
      </c>
      <c r="EY36" s="324">
        <f t="shared" si="160"/>
        <v>0</v>
      </c>
      <c r="EZ36" s="322">
        <f t="shared" si="39"/>
        <v>0</v>
      </c>
      <c r="FA36" s="322">
        <f t="shared" si="161"/>
        <v>0</v>
      </c>
      <c r="FB36" s="324">
        <f t="shared" si="162"/>
        <v>0</v>
      </c>
      <c r="FC36" s="324">
        <f t="shared" si="163"/>
        <v>0</v>
      </c>
      <c r="FD36" s="324">
        <f t="shared" si="164"/>
        <v>0</v>
      </c>
      <c r="FE36" s="322">
        <f t="shared" si="40"/>
        <v>0</v>
      </c>
      <c r="FF36" s="322">
        <f t="shared" si="165"/>
        <v>0</v>
      </c>
      <c r="FG36" s="325">
        <f t="shared" si="166"/>
        <v>0</v>
      </c>
      <c r="FH36" s="712">
        <f t="shared" si="41"/>
        <v>0</v>
      </c>
      <c r="FI36" s="322">
        <f t="shared" si="42"/>
        <v>0</v>
      </c>
      <c r="FJ36" s="322">
        <f t="shared" si="43"/>
        <v>0</v>
      </c>
      <c r="FK36" s="322">
        <f t="shared" si="167"/>
        <v>0</v>
      </c>
      <c r="FL36" s="322">
        <f t="shared" si="44"/>
        <v>0</v>
      </c>
      <c r="FM36" s="322">
        <f t="shared" si="45"/>
        <v>0</v>
      </c>
      <c r="FN36" s="322">
        <f t="shared" si="46"/>
        <v>0</v>
      </c>
      <c r="FO36" s="322">
        <f t="shared" si="47"/>
        <v>0</v>
      </c>
      <c r="FP36" s="322">
        <f t="shared" si="168"/>
        <v>0</v>
      </c>
      <c r="FQ36" s="322">
        <f t="shared" si="48"/>
        <v>0</v>
      </c>
      <c r="FR36" s="322">
        <f t="shared" si="49"/>
        <v>0</v>
      </c>
      <c r="FS36" s="322">
        <f t="shared" si="50"/>
        <v>0</v>
      </c>
      <c r="FT36" s="322">
        <f t="shared" si="51"/>
        <v>0</v>
      </c>
      <c r="FU36" s="322">
        <f t="shared" si="169"/>
        <v>0</v>
      </c>
      <c r="FV36" s="322">
        <f t="shared" si="52"/>
        <v>0</v>
      </c>
      <c r="FW36" s="322">
        <f t="shared" si="53"/>
        <v>0</v>
      </c>
      <c r="FX36" s="322">
        <f t="shared" si="54"/>
        <v>0</v>
      </c>
      <c r="FY36" s="322">
        <f t="shared" si="55"/>
        <v>0</v>
      </c>
      <c r="FZ36" s="322">
        <f t="shared" si="170"/>
        <v>0</v>
      </c>
      <c r="GA36" s="322">
        <f t="shared" si="56"/>
        <v>0</v>
      </c>
      <c r="GB36" s="322">
        <f t="shared" si="57"/>
        <v>0</v>
      </c>
      <c r="GC36" s="322">
        <f t="shared" si="58"/>
        <v>0</v>
      </c>
      <c r="GD36" s="322">
        <f t="shared" si="59"/>
        <v>0</v>
      </c>
      <c r="GE36" s="322">
        <f t="shared" si="171"/>
        <v>0</v>
      </c>
      <c r="GF36" s="322">
        <f t="shared" si="60"/>
        <v>0</v>
      </c>
      <c r="GG36" s="322">
        <f t="shared" si="61"/>
        <v>0</v>
      </c>
      <c r="GH36" s="322">
        <f t="shared" si="62"/>
        <v>0</v>
      </c>
      <c r="GI36" s="322">
        <f t="shared" si="63"/>
        <v>0</v>
      </c>
      <c r="GJ36" s="322">
        <f t="shared" si="172"/>
        <v>0</v>
      </c>
      <c r="GK36" s="322">
        <f t="shared" si="64"/>
        <v>0</v>
      </c>
      <c r="GL36" s="322">
        <f t="shared" si="65"/>
        <v>0</v>
      </c>
      <c r="GM36" s="322">
        <f t="shared" si="66"/>
        <v>0</v>
      </c>
      <c r="GN36" s="322">
        <f t="shared" si="67"/>
        <v>0</v>
      </c>
      <c r="GO36" s="322">
        <f t="shared" si="173"/>
        <v>0</v>
      </c>
      <c r="GP36" s="322">
        <f t="shared" si="68"/>
        <v>0</v>
      </c>
      <c r="GQ36" s="322">
        <f t="shared" si="69"/>
        <v>0</v>
      </c>
      <c r="GR36" s="322">
        <f t="shared" si="70"/>
        <v>0</v>
      </c>
      <c r="GS36" s="322">
        <f t="shared" si="71"/>
        <v>0</v>
      </c>
      <c r="GT36" s="322">
        <f t="shared" si="174"/>
        <v>0</v>
      </c>
      <c r="GU36" s="322">
        <f t="shared" si="72"/>
        <v>0</v>
      </c>
      <c r="GV36" s="326">
        <f t="shared" si="91"/>
        <v>16994.400000000001</v>
      </c>
      <c r="GW36" s="322">
        <f t="shared" si="81"/>
        <v>16128.2</v>
      </c>
      <c r="GX36" s="322">
        <f t="shared" si="81"/>
        <v>10257.1</v>
      </c>
      <c r="GY36" s="322">
        <f t="shared" si="81"/>
        <v>5871.1</v>
      </c>
      <c r="GZ36" s="322">
        <f t="shared" si="81"/>
        <v>866.2</v>
      </c>
      <c r="HA36" s="328">
        <f t="shared" si="175"/>
        <v>310</v>
      </c>
      <c r="HB36" s="328">
        <v>310</v>
      </c>
      <c r="HC36" s="322">
        <f t="shared" si="75"/>
        <v>16660.3</v>
      </c>
      <c r="HD36" s="322">
        <f t="shared" si="75"/>
        <v>15811.1</v>
      </c>
      <c r="HE36" s="322">
        <f t="shared" si="75"/>
        <v>10055.4</v>
      </c>
      <c r="HF36" s="322">
        <f t="shared" si="75"/>
        <v>5755.7</v>
      </c>
      <c r="HG36" s="322">
        <f t="shared" si="75"/>
        <v>849.2</v>
      </c>
      <c r="HH36" s="329">
        <v>27.75</v>
      </c>
      <c r="HI36" s="327">
        <f t="shared" si="76"/>
        <v>316.8</v>
      </c>
      <c r="HJ36" s="327">
        <f t="shared" si="77"/>
        <v>16977.099999999999</v>
      </c>
      <c r="HK36" s="330">
        <f t="shared" si="78"/>
        <v>10372.200000000001</v>
      </c>
      <c r="HL36" s="319">
        <v>15773000</v>
      </c>
      <c r="HM36" s="319"/>
      <c r="HN36" s="327">
        <v>17791.8</v>
      </c>
      <c r="HO36" s="327">
        <v>18787.2</v>
      </c>
    </row>
    <row r="37" spans="1:310">
      <c r="A37" s="315" t="s">
        <v>797</v>
      </c>
      <c r="B37" s="316">
        <v>0</v>
      </c>
      <c r="C37" s="316">
        <v>0</v>
      </c>
      <c r="D37" s="317">
        <v>27</v>
      </c>
      <c r="E37" s="318">
        <v>0</v>
      </c>
      <c r="F37" s="317"/>
      <c r="G37" s="316">
        <v>0</v>
      </c>
      <c r="H37" s="317">
        <v>211</v>
      </c>
      <c r="I37" s="318">
        <v>0</v>
      </c>
      <c r="J37" s="317"/>
      <c r="K37" s="317"/>
      <c r="L37" s="317"/>
      <c r="M37" s="316">
        <v>0</v>
      </c>
      <c r="N37" s="318">
        <v>0</v>
      </c>
      <c r="O37" s="317"/>
      <c r="P37" s="318">
        <v>0</v>
      </c>
      <c r="Q37" s="317"/>
      <c r="R37" s="317"/>
      <c r="S37" s="317"/>
      <c r="T37" s="319">
        <v>0</v>
      </c>
      <c r="U37" s="335">
        <v>0</v>
      </c>
      <c r="V37" s="335">
        <v>0</v>
      </c>
      <c r="W37" s="318">
        <v>0</v>
      </c>
      <c r="X37" s="318">
        <v>0</v>
      </c>
      <c r="Y37" s="318">
        <v>0</v>
      </c>
      <c r="Z37" s="318">
        <v>0</v>
      </c>
      <c r="AA37" s="318">
        <v>0</v>
      </c>
      <c r="AB37" s="318">
        <v>0</v>
      </c>
      <c r="AC37" s="318">
        <v>0</v>
      </c>
      <c r="AD37" s="320">
        <v>0</v>
      </c>
      <c r="AE37" s="320">
        <v>0</v>
      </c>
      <c r="AF37" s="320">
        <v>0</v>
      </c>
      <c r="AG37" s="320">
        <v>0</v>
      </c>
      <c r="AH37" s="317"/>
      <c r="AI37" s="320">
        <v>0</v>
      </c>
      <c r="AJ37" s="710">
        <f t="shared" si="79"/>
        <v>27</v>
      </c>
      <c r="AK37" s="710">
        <f t="shared" si="80"/>
        <v>211</v>
      </c>
      <c r="AL37" s="321">
        <f t="shared" si="0"/>
        <v>0</v>
      </c>
      <c r="AM37" s="322">
        <f t="shared" si="92"/>
        <v>0</v>
      </c>
      <c r="AN37" s="322">
        <f t="shared" si="1"/>
        <v>0</v>
      </c>
      <c r="AO37" s="322">
        <f t="shared" si="93"/>
        <v>0</v>
      </c>
      <c r="AP37" s="322">
        <f t="shared" si="94"/>
        <v>0</v>
      </c>
      <c r="AQ37" s="322">
        <f t="shared" si="2"/>
        <v>0</v>
      </c>
      <c r="AR37" s="322">
        <f t="shared" si="3"/>
        <v>0</v>
      </c>
      <c r="AS37" s="322">
        <f t="shared" si="4"/>
        <v>0</v>
      </c>
      <c r="AT37" s="322">
        <f t="shared" si="95"/>
        <v>0</v>
      </c>
      <c r="AU37" s="322">
        <f t="shared" si="96"/>
        <v>0</v>
      </c>
      <c r="AV37" s="322">
        <f t="shared" si="97"/>
        <v>1512.3</v>
      </c>
      <c r="AW37" s="322">
        <f t="shared" si="98"/>
        <v>1442.3</v>
      </c>
      <c r="AX37" s="322">
        <f t="shared" si="5"/>
        <v>917.3</v>
      </c>
      <c r="AY37" s="322">
        <f t="shared" si="99"/>
        <v>525</v>
      </c>
      <c r="AZ37" s="322">
        <f t="shared" si="6"/>
        <v>70</v>
      </c>
      <c r="BA37" s="322">
        <f t="shared" si="100"/>
        <v>0</v>
      </c>
      <c r="BB37" s="322">
        <f t="shared" si="101"/>
        <v>0</v>
      </c>
      <c r="BC37" s="322">
        <f t="shared" si="7"/>
        <v>0</v>
      </c>
      <c r="BD37" s="322">
        <f t="shared" si="102"/>
        <v>0</v>
      </c>
      <c r="BE37" s="322">
        <f t="shared" si="8"/>
        <v>0</v>
      </c>
      <c r="BF37" s="322">
        <f t="shared" si="103"/>
        <v>0</v>
      </c>
      <c r="BG37" s="322">
        <f t="shared" si="104"/>
        <v>0</v>
      </c>
      <c r="BH37" s="322">
        <f t="shared" si="9"/>
        <v>0</v>
      </c>
      <c r="BI37" s="322">
        <f t="shared" si="105"/>
        <v>0</v>
      </c>
      <c r="BJ37" s="322">
        <f t="shared" si="106"/>
        <v>0</v>
      </c>
      <c r="BK37" s="322">
        <f t="shared" si="107"/>
        <v>0</v>
      </c>
      <c r="BL37" s="322">
        <f t="shared" si="108"/>
        <v>0</v>
      </c>
      <c r="BM37" s="322">
        <f t="shared" si="10"/>
        <v>0</v>
      </c>
      <c r="BN37" s="322">
        <f t="shared" si="109"/>
        <v>0</v>
      </c>
      <c r="BO37" s="322">
        <f t="shared" si="110"/>
        <v>0</v>
      </c>
      <c r="BP37" s="322">
        <f t="shared" si="111"/>
        <v>10395.799999999999</v>
      </c>
      <c r="BQ37" s="322">
        <f t="shared" si="112"/>
        <v>9801.4</v>
      </c>
      <c r="BR37" s="322">
        <f t="shared" si="11"/>
        <v>6233.4</v>
      </c>
      <c r="BS37" s="322">
        <f t="shared" si="113"/>
        <v>3568</v>
      </c>
      <c r="BT37" s="322">
        <f t="shared" si="12"/>
        <v>594.4</v>
      </c>
      <c r="BU37" s="322"/>
      <c r="BV37" s="322">
        <f t="shared" si="82"/>
        <v>0</v>
      </c>
      <c r="BW37" s="322">
        <f t="shared" si="83"/>
        <v>0</v>
      </c>
      <c r="BX37" s="322">
        <f t="shared" si="84"/>
        <v>0</v>
      </c>
      <c r="BY37" s="322">
        <f t="shared" si="85"/>
        <v>0</v>
      </c>
      <c r="BZ37" s="322">
        <f t="shared" si="86"/>
        <v>0</v>
      </c>
      <c r="CA37" s="322">
        <f t="shared" si="87"/>
        <v>0</v>
      </c>
      <c r="CB37" s="322">
        <f t="shared" si="88"/>
        <v>0</v>
      </c>
      <c r="CC37" s="322">
        <f t="shared" si="89"/>
        <v>0</v>
      </c>
      <c r="CD37" s="322">
        <f t="shared" si="90"/>
        <v>0</v>
      </c>
      <c r="CE37" s="711">
        <f t="shared" si="13"/>
        <v>0</v>
      </c>
      <c r="CF37" s="322">
        <f t="shared" si="114"/>
        <v>0</v>
      </c>
      <c r="CG37" s="322">
        <f t="shared" si="115"/>
        <v>0</v>
      </c>
      <c r="CH37" s="322">
        <f t="shared" si="14"/>
        <v>0</v>
      </c>
      <c r="CI37" s="322">
        <f t="shared" si="116"/>
        <v>0</v>
      </c>
      <c r="CJ37" s="711">
        <f t="shared" si="15"/>
        <v>0</v>
      </c>
      <c r="CK37" s="322">
        <f t="shared" si="117"/>
        <v>0</v>
      </c>
      <c r="CL37" s="322">
        <f t="shared" si="118"/>
        <v>0</v>
      </c>
      <c r="CM37" s="322">
        <f t="shared" si="16"/>
        <v>0</v>
      </c>
      <c r="CN37" s="322">
        <f t="shared" si="119"/>
        <v>0</v>
      </c>
      <c r="CO37" s="711">
        <f t="shared" si="17"/>
        <v>0</v>
      </c>
      <c r="CP37" s="322">
        <f t="shared" si="120"/>
        <v>0</v>
      </c>
      <c r="CQ37" s="322">
        <f t="shared" si="121"/>
        <v>0</v>
      </c>
      <c r="CR37" s="322">
        <f t="shared" si="18"/>
        <v>0</v>
      </c>
      <c r="CS37" s="322">
        <f t="shared" si="122"/>
        <v>0</v>
      </c>
      <c r="CT37" s="711">
        <f t="shared" si="19"/>
        <v>0</v>
      </c>
      <c r="CU37" s="322">
        <f t="shared" si="123"/>
        <v>0</v>
      </c>
      <c r="CV37" s="322">
        <f t="shared" si="124"/>
        <v>0</v>
      </c>
      <c r="CW37" s="322">
        <f t="shared" si="20"/>
        <v>0</v>
      </c>
      <c r="CX37" s="322">
        <f t="shared" si="125"/>
        <v>0</v>
      </c>
      <c r="CY37" s="322">
        <f t="shared" si="21"/>
        <v>0</v>
      </c>
      <c r="CZ37" s="322">
        <f t="shared" si="126"/>
        <v>0</v>
      </c>
      <c r="DA37" s="322">
        <f t="shared" si="127"/>
        <v>0</v>
      </c>
      <c r="DB37" s="322">
        <f t="shared" si="22"/>
        <v>0</v>
      </c>
      <c r="DC37" s="322">
        <f t="shared" si="128"/>
        <v>0</v>
      </c>
      <c r="DD37" s="322">
        <f t="shared" si="23"/>
        <v>0</v>
      </c>
      <c r="DE37" s="322">
        <f t="shared" si="24"/>
        <v>0</v>
      </c>
      <c r="DF37" s="322">
        <f t="shared" si="25"/>
        <v>0</v>
      </c>
      <c r="DG37" s="322">
        <f t="shared" si="26"/>
        <v>0</v>
      </c>
      <c r="DH37" s="322">
        <f t="shared" si="129"/>
        <v>0</v>
      </c>
      <c r="DI37" s="322">
        <f t="shared" si="27"/>
        <v>0</v>
      </c>
      <c r="DJ37" s="322">
        <f t="shared" si="28"/>
        <v>0</v>
      </c>
      <c r="DK37" s="322">
        <f t="shared" si="29"/>
        <v>0</v>
      </c>
      <c r="DL37" s="322">
        <f t="shared" si="30"/>
        <v>0</v>
      </c>
      <c r="DM37" s="322">
        <f t="shared" si="130"/>
        <v>0</v>
      </c>
      <c r="DN37" s="322">
        <f t="shared" si="31"/>
        <v>0</v>
      </c>
      <c r="DO37" s="322">
        <f t="shared" si="131"/>
        <v>0</v>
      </c>
      <c r="DP37" s="322">
        <f t="shared" si="132"/>
        <v>0</v>
      </c>
      <c r="DQ37" s="322">
        <f t="shared" si="133"/>
        <v>0</v>
      </c>
      <c r="DR37" s="322">
        <f t="shared" si="134"/>
        <v>0</v>
      </c>
      <c r="DS37" s="322">
        <f t="shared" si="32"/>
        <v>0</v>
      </c>
      <c r="DT37" s="323">
        <f t="shared" si="135"/>
        <v>0</v>
      </c>
      <c r="DU37" s="324">
        <f t="shared" si="136"/>
        <v>0</v>
      </c>
      <c r="DV37" s="322">
        <f t="shared" si="33"/>
        <v>0</v>
      </c>
      <c r="DW37" s="322">
        <f t="shared" si="137"/>
        <v>0</v>
      </c>
      <c r="DX37" s="324">
        <f t="shared" si="138"/>
        <v>0</v>
      </c>
      <c r="DY37" s="324">
        <f t="shared" si="139"/>
        <v>0</v>
      </c>
      <c r="DZ37" s="324">
        <f t="shared" si="140"/>
        <v>0</v>
      </c>
      <c r="EA37" s="322">
        <f t="shared" si="34"/>
        <v>0</v>
      </c>
      <c r="EB37" s="322">
        <f t="shared" si="141"/>
        <v>0</v>
      </c>
      <c r="EC37" s="324">
        <f t="shared" si="142"/>
        <v>0</v>
      </c>
      <c r="ED37" s="324">
        <f t="shared" si="143"/>
        <v>0</v>
      </c>
      <c r="EE37" s="324">
        <f t="shared" si="144"/>
        <v>0</v>
      </c>
      <c r="EF37" s="322">
        <f t="shared" si="35"/>
        <v>0</v>
      </c>
      <c r="EG37" s="322">
        <f t="shared" si="145"/>
        <v>0</v>
      </c>
      <c r="EH37" s="324">
        <f t="shared" si="146"/>
        <v>0</v>
      </c>
      <c r="EI37" s="324">
        <f t="shared" si="147"/>
        <v>0</v>
      </c>
      <c r="EJ37" s="324">
        <f t="shared" si="148"/>
        <v>0</v>
      </c>
      <c r="EK37" s="322">
        <f t="shared" si="36"/>
        <v>0</v>
      </c>
      <c r="EL37" s="322">
        <f t="shared" si="149"/>
        <v>0</v>
      </c>
      <c r="EM37" s="324">
        <f t="shared" si="150"/>
        <v>0</v>
      </c>
      <c r="EN37" s="324">
        <f t="shared" si="151"/>
        <v>0</v>
      </c>
      <c r="EO37" s="324">
        <f t="shared" si="152"/>
        <v>0</v>
      </c>
      <c r="EP37" s="322">
        <f t="shared" si="37"/>
        <v>0</v>
      </c>
      <c r="EQ37" s="322">
        <f t="shared" si="153"/>
        <v>0</v>
      </c>
      <c r="ER37" s="324">
        <f t="shared" si="154"/>
        <v>0</v>
      </c>
      <c r="ES37" s="324">
        <f t="shared" si="155"/>
        <v>0</v>
      </c>
      <c r="ET37" s="324">
        <f t="shared" si="156"/>
        <v>0</v>
      </c>
      <c r="EU37" s="322">
        <f t="shared" si="38"/>
        <v>0</v>
      </c>
      <c r="EV37" s="322">
        <f t="shared" si="157"/>
        <v>0</v>
      </c>
      <c r="EW37" s="324">
        <f t="shared" si="158"/>
        <v>0</v>
      </c>
      <c r="EX37" s="324">
        <f t="shared" si="159"/>
        <v>0</v>
      </c>
      <c r="EY37" s="324">
        <f t="shared" si="160"/>
        <v>0</v>
      </c>
      <c r="EZ37" s="322">
        <f t="shared" si="39"/>
        <v>0</v>
      </c>
      <c r="FA37" s="322">
        <f t="shared" si="161"/>
        <v>0</v>
      </c>
      <c r="FB37" s="324">
        <f t="shared" si="162"/>
        <v>0</v>
      </c>
      <c r="FC37" s="324">
        <f t="shared" si="163"/>
        <v>0</v>
      </c>
      <c r="FD37" s="324">
        <f t="shared" si="164"/>
        <v>0</v>
      </c>
      <c r="FE37" s="322">
        <f t="shared" si="40"/>
        <v>0</v>
      </c>
      <c r="FF37" s="322">
        <f t="shared" si="165"/>
        <v>0</v>
      </c>
      <c r="FG37" s="325">
        <f t="shared" si="166"/>
        <v>0</v>
      </c>
      <c r="FH37" s="712">
        <f t="shared" si="41"/>
        <v>0</v>
      </c>
      <c r="FI37" s="322">
        <f t="shared" si="42"/>
        <v>0</v>
      </c>
      <c r="FJ37" s="322">
        <f t="shared" si="43"/>
        <v>0</v>
      </c>
      <c r="FK37" s="322">
        <f t="shared" si="167"/>
        <v>0</v>
      </c>
      <c r="FL37" s="322">
        <f t="shared" si="44"/>
        <v>0</v>
      </c>
      <c r="FM37" s="322">
        <f t="shared" si="45"/>
        <v>0</v>
      </c>
      <c r="FN37" s="322">
        <f t="shared" si="46"/>
        <v>0</v>
      </c>
      <c r="FO37" s="322">
        <f t="shared" si="47"/>
        <v>0</v>
      </c>
      <c r="FP37" s="322">
        <f t="shared" si="168"/>
        <v>0</v>
      </c>
      <c r="FQ37" s="322">
        <f t="shared" si="48"/>
        <v>0</v>
      </c>
      <c r="FR37" s="322">
        <f t="shared" si="49"/>
        <v>0</v>
      </c>
      <c r="FS37" s="322">
        <f t="shared" si="50"/>
        <v>0</v>
      </c>
      <c r="FT37" s="322">
        <f t="shared" si="51"/>
        <v>0</v>
      </c>
      <c r="FU37" s="322">
        <f t="shared" si="169"/>
        <v>0</v>
      </c>
      <c r="FV37" s="322">
        <f t="shared" si="52"/>
        <v>0</v>
      </c>
      <c r="FW37" s="322">
        <f t="shared" si="53"/>
        <v>0</v>
      </c>
      <c r="FX37" s="322">
        <f t="shared" si="54"/>
        <v>0</v>
      </c>
      <c r="FY37" s="322">
        <f t="shared" si="55"/>
        <v>0</v>
      </c>
      <c r="FZ37" s="322">
        <f t="shared" si="170"/>
        <v>0</v>
      </c>
      <c r="GA37" s="322">
        <f t="shared" si="56"/>
        <v>0</v>
      </c>
      <c r="GB37" s="322">
        <f t="shared" si="57"/>
        <v>0</v>
      </c>
      <c r="GC37" s="322">
        <f t="shared" si="58"/>
        <v>0</v>
      </c>
      <c r="GD37" s="322">
        <f t="shared" si="59"/>
        <v>0</v>
      </c>
      <c r="GE37" s="322">
        <f t="shared" si="171"/>
        <v>0</v>
      </c>
      <c r="GF37" s="322">
        <f t="shared" si="60"/>
        <v>0</v>
      </c>
      <c r="GG37" s="322">
        <f t="shared" si="61"/>
        <v>0</v>
      </c>
      <c r="GH37" s="322">
        <f t="shared" si="62"/>
        <v>0</v>
      </c>
      <c r="GI37" s="322">
        <f t="shared" si="63"/>
        <v>0</v>
      </c>
      <c r="GJ37" s="322">
        <f t="shared" si="172"/>
        <v>0</v>
      </c>
      <c r="GK37" s="322">
        <f t="shared" si="64"/>
        <v>0</v>
      </c>
      <c r="GL37" s="322">
        <f t="shared" si="65"/>
        <v>0</v>
      </c>
      <c r="GM37" s="322">
        <f t="shared" si="66"/>
        <v>0</v>
      </c>
      <c r="GN37" s="322">
        <f t="shared" si="67"/>
        <v>0</v>
      </c>
      <c r="GO37" s="322">
        <f t="shared" si="173"/>
        <v>0</v>
      </c>
      <c r="GP37" s="322">
        <f t="shared" si="68"/>
        <v>0</v>
      </c>
      <c r="GQ37" s="322">
        <f t="shared" si="69"/>
        <v>0</v>
      </c>
      <c r="GR37" s="322">
        <f t="shared" si="70"/>
        <v>0</v>
      </c>
      <c r="GS37" s="322">
        <f t="shared" si="71"/>
        <v>0</v>
      </c>
      <c r="GT37" s="322">
        <f t="shared" si="174"/>
        <v>0</v>
      </c>
      <c r="GU37" s="322">
        <f t="shared" si="72"/>
        <v>0</v>
      </c>
      <c r="GV37" s="326">
        <f t="shared" si="91"/>
        <v>11908.1</v>
      </c>
      <c r="GW37" s="322">
        <f t="shared" si="81"/>
        <v>11243.7</v>
      </c>
      <c r="GX37" s="322">
        <f t="shared" si="81"/>
        <v>7150.7</v>
      </c>
      <c r="GY37" s="322">
        <f t="shared" si="81"/>
        <v>4093</v>
      </c>
      <c r="GZ37" s="322">
        <f t="shared" si="81"/>
        <v>664.4</v>
      </c>
      <c r="HA37" s="328">
        <f t="shared" si="175"/>
        <v>238</v>
      </c>
      <c r="HB37" s="328">
        <v>238</v>
      </c>
      <c r="HC37" s="322">
        <f t="shared" si="75"/>
        <v>11674</v>
      </c>
      <c r="HD37" s="322">
        <f t="shared" si="75"/>
        <v>11022.6</v>
      </c>
      <c r="HE37" s="322">
        <f t="shared" si="75"/>
        <v>7010.1</v>
      </c>
      <c r="HF37" s="322">
        <f t="shared" si="75"/>
        <v>4012.5</v>
      </c>
      <c r="HG37" s="322">
        <f t="shared" si="75"/>
        <v>651.29999999999995</v>
      </c>
      <c r="HH37" s="329">
        <v>18.5</v>
      </c>
      <c r="HI37" s="327">
        <f t="shared" si="76"/>
        <v>211.2</v>
      </c>
      <c r="HJ37" s="327">
        <f t="shared" si="77"/>
        <v>11885.2</v>
      </c>
      <c r="HK37" s="330">
        <f t="shared" si="78"/>
        <v>7221.3</v>
      </c>
      <c r="HL37" s="319">
        <v>11075600</v>
      </c>
      <c r="HM37" s="319"/>
      <c r="HN37" s="327">
        <v>12433.3</v>
      </c>
      <c r="HO37" s="327">
        <v>13104.1</v>
      </c>
    </row>
    <row r="38" spans="1:310">
      <c r="A38" s="315" t="s">
        <v>798</v>
      </c>
      <c r="B38" s="316">
        <v>0</v>
      </c>
      <c r="C38" s="316">
        <v>0</v>
      </c>
      <c r="D38" s="317">
        <v>43</v>
      </c>
      <c r="E38" s="318">
        <v>0</v>
      </c>
      <c r="F38" s="317"/>
      <c r="G38" s="316">
        <v>0</v>
      </c>
      <c r="H38" s="317">
        <v>155</v>
      </c>
      <c r="I38" s="318">
        <v>0</v>
      </c>
      <c r="J38" s="317"/>
      <c r="K38" s="317"/>
      <c r="L38" s="317"/>
      <c r="M38" s="316">
        <v>0</v>
      </c>
      <c r="N38" s="318">
        <v>0</v>
      </c>
      <c r="O38" s="317"/>
      <c r="P38" s="318">
        <v>0</v>
      </c>
      <c r="Q38" s="317"/>
      <c r="R38" s="317"/>
      <c r="S38" s="317"/>
      <c r="T38" s="319">
        <v>0</v>
      </c>
      <c r="U38" s="335">
        <v>0</v>
      </c>
      <c r="V38" s="335">
        <v>0</v>
      </c>
      <c r="W38" s="318">
        <v>0</v>
      </c>
      <c r="X38" s="318">
        <v>0</v>
      </c>
      <c r="Y38" s="318">
        <v>0</v>
      </c>
      <c r="Z38" s="318">
        <v>0</v>
      </c>
      <c r="AA38" s="318">
        <v>0</v>
      </c>
      <c r="AB38" s="318">
        <v>0</v>
      </c>
      <c r="AC38" s="318">
        <v>0</v>
      </c>
      <c r="AD38" s="320">
        <v>0</v>
      </c>
      <c r="AE38" s="320">
        <v>0</v>
      </c>
      <c r="AF38" s="320">
        <v>0</v>
      </c>
      <c r="AG38" s="320">
        <v>0</v>
      </c>
      <c r="AH38" s="317"/>
      <c r="AI38" s="320">
        <v>0</v>
      </c>
      <c r="AJ38" s="710">
        <f t="shared" si="79"/>
        <v>43</v>
      </c>
      <c r="AK38" s="710">
        <f t="shared" si="80"/>
        <v>155</v>
      </c>
      <c r="AL38" s="321">
        <f t="shared" si="0"/>
        <v>0</v>
      </c>
      <c r="AM38" s="322">
        <f t="shared" si="92"/>
        <v>0</v>
      </c>
      <c r="AN38" s="322">
        <f t="shared" si="1"/>
        <v>0</v>
      </c>
      <c r="AO38" s="322">
        <f t="shared" si="93"/>
        <v>0</v>
      </c>
      <c r="AP38" s="322">
        <f t="shared" si="94"/>
        <v>0</v>
      </c>
      <c r="AQ38" s="322">
        <f t="shared" si="2"/>
        <v>0</v>
      </c>
      <c r="AR38" s="322">
        <f t="shared" si="3"/>
        <v>0</v>
      </c>
      <c r="AS38" s="322">
        <f t="shared" si="4"/>
        <v>0</v>
      </c>
      <c r="AT38" s="322">
        <f t="shared" si="95"/>
        <v>0</v>
      </c>
      <c r="AU38" s="322">
        <f t="shared" si="96"/>
        <v>0</v>
      </c>
      <c r="AV38" s="322">
        <f t="shared" si="97"/>
        <v>2408.5</v>
      </c>
      <c r="AW38" s="322">
        <f t="shared" si="98"/>
        <v>2297.1</v>
      </c>
      <c r="AX38" s="322">
        <f t="shared" si="5"/>
        <v>1460.9</v>
      </c>
      <c r="AY38" s="322">
        <f t="shared" si="99"/>
        <v>836.2</v>
      </c>
      <c r="AZ38" s="322">
        <f t="shared" si="6"/>
        <v>111.4</v>
      </c>
      <c r="BA38" s="322">
        <f t="shared" si="100"/>
        <v>0</v>
      </c>
      <c r="BB38" s="322">
        <f t="shared" si="101"/>
        <v>0</v>
      </c>
      <c r="BC38" s="322">
        <f t="shared" si="7"/>
        <v>0</v>
      </c>
      <c r="BD38" s="322">
        <f t="shared" si="102"/>
        <v>0</v>
      </c>
      <c r="BE38" s="322">
        <f t="shared" si="8"/>
        <v>0</v>
      </c>
      <c r="BF38" s="322">
        <f t="shared" si="103"/>
        <v>0</v>
      </c>
      <c r="BG38" s="322">
        <f t="shared" si="104"/>
        <v>0</v>
      </c>
      <c r="BH38" s="322">
        <f t="shared" si="9"/>
        <v>0</v>
      </c>
      <c r="BI38" s="322">
        <f t="shared" si="105"/>
        <v>0</v>
      </c>
      <c r="BJ38" s="322">
        <f t="shared" si="106"/>
        <v>0</v>
      </c>
      <c r="BK38" s="322">
        <f t="shared" si="107"/>
        <v>0</v>
      </c>
      <c r="BL38" s="322">
        <f t="shared" si="108"/>
        <v>0</v>
      </c>
      <c r="BM38" s="322">
        <f t="shared" si="10"/>
        <v>0</v>
      </c>
      <c r="BN38" s="322">
        <f t="shared" si="109"/>
        <v>0</v>
      </c>
      <c r="BO38" s="322">
        <f t="shared" si="110"/>
        <v>0</v>
      </c>
      <c r="BP38" s="322">
        <f t="shared" si="111"/>
        <v>7636.7</v>
      </c>
      <c r="BQ38" s="322">
        <f t="shared" si="112"/>
        <v>7200.1</v>
      </c>
      <c r="BR38" s="322">
        <f t="shared" si="11"/>
        <v>4579</v>
      </c>
      <c r="BS38" s="322">
        <f t="shared" si="113"/>
        <v>2621.1</v>
      </c>
      <c r="BT38" s="322">
        <f t="shared" si="12"/>
        <v>436.6</v>
      </c>
      <c r="BU38" s="322"/>
      <c r="BV38" s="322">
        <f t="shared" si="82"/>
        <v>0</v>
      </c>
      <c r="BW38" s="322">
        <f t="shared" si="83"/>
        <v>0</v>
      </c>
      <c r="BX38" s="322">
        <f t="shared" si="84"/>
        <v>0</v>
      </c>
      <c r="BY38" s="322">
        <f t="shared" si="85"/>
        <v>0</v>
      </c>
      <c r="BZ38" s="322">
        <f t="shared" si="86"/>
        <v>0</v>
      </c>
      <c r="CA38" s="322">
        <f t="shared" si="87"/>
        <v>0</v>
      </c>
      <c r="CB38" s="322">
        <f t="shared" si="88"/>
        <v>0</v>
      </c>
      <c r="CC38" s="322">
        <f t="shared" si="89"/>
        <v>0</v>
      </c>
      <c r="CD38" s="322">
        <f t="shared" si="90"/>
        <v>0</v>
      </c>
      <c r="CE38" s="711">
        <f t="shared" si="13"/>
        <v>0</v>
      </c>
      <c r="CF38" s="322">
        <f t="shared" si="114"/>
        <v>0</v>
      </c>
      <c r="CG38" s="322">
        <f t="shared" si="115"/>
        <v>0</v>
      </c>
      <c r="CH38" s="322">
        <f t="shared" si="14"/>
        <v>0</v>
      </c>
      <c r="CI38" s="322">
        <f t="shared" si="116"/>
        <v>0</v>
      </c>
      <c r="CJ38" s="711">
        <f t="shared" si="15"/>
        <v>0</v>
      </c>
      <c r="CK38" s="322">
        <f t="shared" si="117"/>
        <v>0</v>
      </c>
      <c r="CL38" s="322">
        <f t="shared" si="118"/>
        <v>0</v>
      </c>
      <c r="CM38" s="322">
        <f t="shared" si="16"/>
        <v>0</v>
      </c>
      <c r="CN38" s="322">
        <f t="shared" si="119"/>
        <v>0</v>
      </c>
      <c r="CO38" s="711">
        <f t="shared" si="17"/>
        <v>0</v>
      </c>
      <c r="CP38" s="322">
        <f t="shared" si="120"/>
        <v>0</v>
      </c>
      <c r="CQ38" s="322">
        <f t="shared" si="121"/>
        <v>0</v>
      </c>
      <c r="CR38" s="322">
        <f t="shared" si="18"/>
        <v>0</v>
      </c>
      <c r="CS38" s="322">
        <f t="shared" si="122"/>
        <v>0</v>
      </c>
      <c r="CT38" s="711">
        <f t="shared" si="19"/>
        <v>0</v>
      </c>
      <c r="CU38" s="322">
        <f t="shared" si="123"/>
        <v>0</v>
      </c>
      <c r="CV38" s="322">
        <f t="shared" si="124"/>
        <v>0</v>
      </c>
      <c r="CW38" s="322">
        <f t="shared" si="20"/>
        <v>0</v>
      </c>
      <c r="CX38" s="322">
        <f t="shared" si="125"/>
        <v>0</v>
      </c>
      <c r="CY38" s="322">
        <f t="shared" si="21"/>
        <v>0</v>
      </c>
      <c r="CZ38" s="322">
        <f t="shared" si="126"/>
        <v>0</v>
      </c>
      <c r="DA38" s="322">
        <f t="shared" si="127"/>
        <v>0</v>
      </c>
      <c r="DB38" s="322">
        <f t="shared" si="22"/>
        <v>0</v>
      </c>
      <c r="DC38" s="322">
        <f t="shared" si="128"/>
        <v>0</v>
      </c>
      <c r="DD38" s="322">
        <f t="shared" si="23"/>
        <v>0</v>
      </c>
      <c r="DE38" s="322">
        <f t="shared" si="24"/>
        <v>0</v>
      </c>
      <c r="DF38" s="322">
        <f t="shared" si="25"/>
        <v>0</v>
      </c>
      <c r="DG38" s="322">
        <f t="shared" si="26"/>
        <v>0</v>
      </c>
      <c r="DH38" s="322">
        <f t="shared" si="129"/>
        <v>0</v>
      </c>
      <c r="DI38" s="322">
        <f t="shared" si="27"/>
        <v>0</v>
      </c>
      <c r="DJ38" s="322">
        <f t="shared" si="28"/>
        <v>0</v>
      </c>
      <c r="DK38" s="322">
        <f t="shared" si="29"/>
        <v>0</v>
      </c>
      <c r="DL38" s="322">
        <f t="shared" si="30"/>
        <v>0</v>
      </c>
      <c r="DM38" s="322">
        <f t="shared" si="130"/>
        <v>0</v>
      </c>
      <c r="DN38" s="322">
        <f t="shared" si="31"/>
        <v>0</v>
      </c>
      <c r="DO38" s="322">
        <f t="shared" si="131"/>
        <v>0</v>
      </c>
      <c r="DP38" s="322">
        <f t="shared" si="132"/>
        <v>0</v>
      </c>
      <c r="DQ38" s="322">
        <f t="shared" si="133"/>
        <v>0</v>
      </c>
      <c r="DR38" s="322">
        <f t="shared" si="134"/>
        <v>0</v>
      </c>
      <c r="DS38" s="322">
        <f t="shared" si="32"/>
        <v>0</v>
      </c>
      <c r="DT38" s="323">
        <f t="shared" si="135"/>
        <v>0</v>
      </c>
      <c r="DU38" s="324">
        <f t="shared" si="136"/>
        <v>0</v>
      </c>
      <c r="DV38" s="322">
        <f t="shared" si="33"/>
        <v>0</v>
      </c>
      <c r="DW38" s="322">
        <f t="shared" si="137"/>
        <v>0</v>
      </c>
      <c r="DX38" s="324">
        <f t="shared" si="138"/>
        <v>0</v>
      </c>
      <c r="DY38" s="324">
        <f t="shared" si="139"/>
        <v>0</v>
      </c>
      <c r="DZ38" s="324">
        <f t="shared" si="140"/>
        <v>0</v>
      </c>
      <c r="EA38" s="322">
        <f t="shared" si="34"/>
        <v>0</v>
      </c>
      <c r="EB38" s="322">
        <f t="shared" si="141"/>
        <v>0</v>
      </c>
      <c r="EC38" s="324">
        <f t="shared" si="142"/>
        <v>0</v>
      </c>
      <c r="ED38" s="324">
        <f t="shared" si="143"/>
        <v>0</v>
      </c>
      <c r="EE38" s="324">
        <f t="shared" si="144"/>
        <v>0</v>
      </c>
      <c r="EF38" s="322">
        <f t="shared" si="35"/>
        <v>0</v>
      </c>
      <c r="EG38" s="322">
        <f t="shared" si="145"/>
        <v>0</v>
      </c>
      <c r="EH38" s="324">
        <f t="shared" si="146"/>
        <v>0</v>
      </c>
      <c r="EI38" s="324">
        <f t="shared" si="147"/>
        <v>0</v>
      </c>
      <c r="EJ38" s="324">
        <f t="shared" si="148"/>
        <v>0</v>
      </c>
      <c r="EK38" s="322">
        <f t="shared" si="36"/>
        <v>0</v>
      </c>
      <c r="EL38" s="322">
        <f t="shared" si="149"/>
        <v>0</v>
      </c>
      <c r="EM38" s="324">
        <f t="shared" si="150"/>
        <v>0</v>
      </c>
      <c r="EN38" s="324">
        <f t="shared" si="151"/>
        <v>0</v>
      </c>
      <c r="EO38" s="324">
        <f t="shared" si="152"/>
        <v>0</v>
      </c>
      <c r="EP38" s="322">
        <f t="shared" si="37"/>
        <v>0</v>
      </c>
      <c r="EQ38" s="322">
        <f t="shared" si="153"/>
        <v>0</v>
      </c>
      <c r="ER38" s="324">
        <f t="shared" si="154"/>
        <v>0</v>
      </c>
      <c r="ES38" s="324">
        <f t="shared" si="155"/>
        <v>0</v>
      </c>
      <c r="ET38" s="324">
        <f t="shared" si="156"/>
        <v>0</v>
      </c>
      <c r="EU38" s="322">
        <f t="shared" si="38"/>
        <v>0</v>
      </c>
      <c r="EV38" s="322">
        <f t="shared" si="157"/>
        <v>0</v>
      </c>
      <c r="EW38" s="324">
        <f t="shared" si="158"/>
        <v>0</v>
      </c>
      <c r="EX38" s="324">
        <f t="shared" si="159"/>
        <v>0</v>
      </c>
      <c r="EY38" s="324">
        <f t="shared" si="160"/>
        <v>0</v>
      </c>
      <c r="EZ38" s="322">
        <f t="shared" si="39"/>
        <v>0</v>
      </c>
      <c r="FA38" s="322">
        <f t="shared" si="161"/>
        <v>0</v>
      </c>
      <c r="FB38" s="324">
        <f t="shared" si="162"/>
        <v>0</v>
      </c>
      <c r="FC38" s="324">
        <f t="shared" si="163"/>
        <v>0</v>
      </c>
      <c r="FD38" s="324">
        <f t="shared" si="164"/>
        <v>0</v>
      </c>
      <c r="FE38" s="322">
        <f t="shared" si="40"/>
        <v>0</v>
      </c>
      <c r="FF38" s="322">
        <f t="shared" si="165"/>
        <v>0</v>
      </c>
      <c r="FG38" s="325">
        <f t="shared" si="166"/>
        <v>0</v>
      </c>
      <c r="FH38" s="712">
        <f t="shared" si="41"/>
        <v>0</v>
      </c>
      <c r="FI38" s="322">
        <f t="shared" si="42"/>
        <v>0</v>
      </c>
      <c r="FJ38" s="322">
        <f t="shared" si="43"/>
        <v>0</v>
      </c>
      <c r="FK38" s="322">
        <f t="shared" si="167"/>
        <v>0</v>
      </c>
      <c r="FL38" s="322">
        <f t="shared" si="44"/>
        <v>0</v>
      </c>
      <c r="FM38" s="322">
        <f t="shared" si="45"/>
        <v>0</v>
      </c>
      <c r="FN38" s="322">
        <f t="shared" si="46"/>
        <v>0</v>
      </c>
      <c r="FO38" s="322">
        <f t="shared" si="47"/>
        <v>0</v>
      </c>
      <c r="FP38" s="322">
        <f t="shared" si="168"/>
        <v>0</v>
      </c>
      <c r="FQ38" s="322">
        <f t="shared" si="48"/>
        <v>0</v>
      </c>
      <c r="FR38" s="322">
        <f t="shared" si="49"/>
        <v>0</v>
      </c>
      <c r="FS38" s="322">
        <f t="shared" si="50"/>
        <v>0</v>
      </c>
      <c r="FT38" s="322">
        <f t="shared" si="51"/>
        <v>0</v>
      </c>
      <c r="FU38" s="322">
        <f t="shared" si="169"/>
        <v>0</v>
      </c>
      <c r="FV38" s="322">
        <f t="shared" si="52"/>
        <v>0</v>
      </c>
      <c r="FW38" s="322">
        <f t="shared" si="53"/>
        <v>0</v>
      </c>
      <c r="FX38" s="322">
        <f t="shared" si="54"/>
        <v>0</v>
      </c>
      <c r="FY38" s="322">
        <f t="shared" si="55"/>
        <v>0</v>
      </c>
      <c r="FZ38" s="322">
        <f t="shared" si="170"/>
        <v>0</v>
      </c>
      <c r="GA38" s="322">
        <f t="shared" si="56"/>
        <v>0</v>
      </c>
      <c r="GB38" s="322">
        <f t="shared" si="57"/>
        <v>0</v>
      </c>
      <c r="GC38" s="322">
        <f t="shared" si="58"/>
        <v>0</v>
      </c>
      <c r="GD38" s="322">
        <f t="shared" si="59"/>
        <v>0</v>
      </c>
      <c r="GE38" s="322">
        <f t="shared" si="171"/>
        <v>0</v>
      </c>
      <c r="GF38" s="322">
        <f t="shared" si="60"/>
        <v>0</v>
      </c>
      <c r="GG38" s="322">
        <f t="shared" si="61"/>
        <v>0</v>
      </c>
      <c r="GH38" s="322">
        <f t="shared" si="62"/>
        <v>0</v>
      </c>
      <c r="GI38" s="322">
        <f t="shared" si="63"/>
        <v>0</v>
      </c>
      <c r="GJ38" s="322">
        <f t="shared" si="172"/>
        <v>0</v>
      </c>
      <c r="GK38" s="322">
        <f t="shared" si="64"/>
        <v>0</v>
      </c>
      <c r="GL38" s="322">
        <f t="shared" si="65"/>
        <v>0</v>
      </c>
      <c r="GM38" s="322">
        <f t="shared" si="66"/>
        <v>0</v>
      </c>
      <c r="GN38" s="322">
        <f t="shared" si="67"/>
        <v>0</v>
      </c>
      <c r="GO38" s="322">
        <f t="shared" si="173"/>
        <v>0</v>
      </c>
      <c r="GP38" s="322">
        <f t="shared" si="68"/>
        <v>0</v>
      </c>
      <c r="GQ38" s="322">
        <f t="shared" si="69"/>
        <v>0</v>
      </c>
      <c r="GR38" s="322">
        <f t="shared" si="70"/>
        <v>0</v>
      </c>
      <c r="GS38" s="322">
        <f t="shared" si="71"/>
        <v>0</v>
      </c>
      <c r="GT38" s="322">
        <f t="shared" si="174"/>
        <v>0</v>
      </c>
      <c r="GU38" s="322">
        <f t="shared" si="72"/>
        <v>0</v>
      </c>
      <c r="GV38" s="326">
        <f t="shared" si="91"/>
        <v>10045.200000000001</v>
      </c>
      <c r="GW38" s="322">
        <f t="shared" si="81"/>
        <v>9497.2000000000007</v>
      </c>
      <c r="GX38" s="322">
        <f t="shared" si="81"/>
        <v>6039.9</v>
      </c>
      <c r="GY38" s="322">
        <f t="shared" si="81"/>
        <v>3457.3</v>
      </c>
      <c r="GZ38" s="322">
        <f t="shared" si="81"/>
        <v>548</v>
      </c>
      <c r="HA38" s="328">
        <f t="shared" si="175"/>
        <v>198</v>
      </c>
      <c r="HB38" s="328">
        <v>198</v>
      </c>
      <c r="HC38" s="322">
        <f t="shared" si="75"/>
        <v>9847.7000000000007</v>
      </c>
      <c r="HD38" s="322">
        <f t="shared" si="75"/>
        <v>9310.5</v>
      </c>
      <c r="HE38" s="322">
        <f t="shared" si="75"/>
        <v>5921.2</v>
      </c>
      <c r="HF38" s="322">
        <f t="shared" si="75"/>
        <v>3389.3</v>
      </c>
      <c r="HG38" s="322">
        <f t="shared" si="75"/>
        <v>537.20000000000005</v>
      </c>
      <c r="HH38" s="329">
        <v>15</v>
      </c>
      <c r="HI38" s="327">
        <f t="shared" si="76"/>
        <v>171.3</v>
      </c>
      <c r="HJ38" s="327">
        <f t="shared" si="77"/>
        <v>10019</v>
      </c>
      <c r="HK38" s="330">
        <f t="shared" si="78"/>
        <v>6092.5</v>
      </c>
      <c r="HL38" s="319">
        <v>7392800</v>
      </c>
      <c r="HM38" s="319"/>
      <c r="HN38" s="327">
        <v>10467.1</v>
      </c>
      <c r="HO38" s="327">
        <v>11016.7</v>
      </c>
    </row>
    <row r="39" spans="1:310" ht="31.5">
      <c r="A39" s="315" t="s">
        <v>799</v>
      </c>
      <c r="B39" s="316">
        <v>0</v>
      </c>
      <c r="C39" s="316">
        <v>0</v>
      </c>
      <c r="D39" s="317">
        <v>21</v>
      </c>
      <c r="E39" s="318">
        <v>0</v>
      </c>
      <c r="F39" s="317"/>
      <c r="G39" s="316">
        <v>0</v>
      </c>
      <c r="H39" s="317">
        <v>122</v>
      </c>
      <c r="I39" s="318">
        <v>0</v>
      </c>
      <c r="J39" s="317"/>
      <c r="K39" s="317"/>
      <c r="L39" s="317"/>
      <c r="M39" s="316">
        <v>0</v>
      </c>
      <c r="N39" s="318">
        <v>0</v>
      </c>
      <c r="O39" s="317"/>
      <c r="P39" s="318">
        <v>0</v>
      </c>
      <c r="Q39" s="317"/>
      <c r="R39" s="317"/>
      <c r="S39" s="317"/>
      <c r="T39" s="319">
        <v>0</v>
      </c>
      <c r="U39" s="335">
        <v>0</v>
      </c>
      <c r="V39" s="335">
        <v>0</v>
      </c>
      <c r="W39" s="318">
        <v>0</v>
      </c>
      <c r="X39" s="318">
        <v>0</v>
      </c>
      <c r="Y39" s="318">
        <v>0</v>
      </c>
      <c r="Z39" s="318">
        <v>0</v>
      </c>
      <c r="AA39" s="318">
        <v>0</v>
      </c>
      <c r="AB39" s="318">
        <v>0</v>
      </c>
      <c r="AC39" s="318">
        <v>0</v>
      </c>
      <c r="AD39" s="320">
        <v>0</v>
      </c>
      <c r="AE39" s="320">
        <v>0</v>
      </c>
      <c r="AF39" s="320">
        <v>0</v>
      </c>
      <c r="AG39" s="320">
        <v>0</v>
      </c>
      <c r="AH39" s="317"/>
      <c r="AI39" s="320">
        <v>0</v>
      </c>
      <c r="AJ39" s="710">
        <f t="shared" si="79"/>
        <v>21</v>
      </c>
      <c r="AK39" s="710">
        <f t="shared" si="80"/>
        <v>122</v>
      </c>
      <c r="AL39" s="321">
        <f t="shared" si="0"/>
        <v>0</v>
      </c>
      <c r="AM39" s="322">
        <f t="shared" si="92"/>
        <v>0</v>
      </c>
      <c r="AN39" s="322">
        <f t="shared" si="1"/>
        <v>0</v>
      </c>
      <c r="AO39" s="322">
        <f t="shared" si="93"/>
        <v>0</v>
      </c>
      <c r="AP39" s="322">
        <f t="shared" si="94"/>
        <v>0</v>
      </c>
      <c r="AQ39" s="322">
        <f t="shared" si="2"/>
        <v>0</v>
      </c>
      <c r="AR39" s="322">
        <f t="shared" si="3"/>
        <v>0</v>
      </c>
      <c r="AS39" s="322">
        <f t="shared" si="4"/>
        <v>0</v>
      </c>
      <c r="AT39" s="322">
        <f t="shared" si="95"/>
        <v>0</v>
      </c>
      <c r="AU39" s="322">
        <f t="shared" si="96"/>
        <v>0</v>
      </c>
      <c r="AV39" s="322">
        <f t="shared" si="97"/>
        <v>1176.3</v>
      </c>
      <c r="AW39" s="322">
        <f t="shared" si="98"/>
        <v>1121.8</v>
      </c>
      <c r="AX39" s="322">
        <f t="shared" si="5"/>
        <v>713.5</v>
      </c>
      <c r="AY39" s="322">
        <f t="shared" si="99"/>
        <v>408.3</v>
      </c>
      <c r="AZ39" s="322">
        <f t="shared" si="6"/>
        <v>54.5</v>
      </c>
      <c r="BA39" s="322">
        <f t="shared" si="100"/>
        <v>0</v>
      </c>
      <c r="BB39" s="322">
        <f t="shared" si="101"/>
        <v>0</v>
      </c>
      <c r="BC39" s="322">
        <f t="shared" si="7"/>
        <v>0</v>
      </c>
      <c r="BD39" s="322">
        <f t="shared" si="102"/>
        <v>0</v>
      </c>
      <c r="BE39" s="322">
        <f t="shared" si="8"/>
        <v>0</v>
      </c>
      <c r="BF39" s="322">
        <f t="shared" si="103"/>
        <v>0</v>
      </c>
      <c r="BG39" s="322">
        <f t="shared" si="104"/>
        <v>0</v>
      </c>
      <c r="BH39" s="322">
        <f t="shared" si="9"/>
        <v>0</v>
      </c>
      <c r="BI39" s="322">
        <f t="shared" si="105"/>
        <v>0</v>
      </c>
      <c r="BJ39" s="322">
        <f t="shared" si="106"/>
        <v>0</v>
      </c>
      <c r="BK39" s="322">
        <f t="shared" si="107"/>
        <v>0</v>
      </c>
      <c r="BL39" s="322">
        <f t="shared" si="108"/>
        <v>0</v>
      </c>
      <c r="BM39" s="322">
        <f t="shared" si="10"/>
        <v>0</v>
      </c>
      <c r="BN39" s="322">
        <f t="shared" si="109"/>
        <v>0</v>
      </c>
      <c r="BO39" s="322">
        <f t="shared" si="110"/>
        <v>0</v>
      </c>
      <c r="BP39" s="322">
        <f t="shared" si="111"/>
        <v>6010.8</v>
      </c>
      <c r="BQ39" s="322">
        <f t="shared" si="112"/>
        <v>5667.1</v>
      </c>
      <c r="BR39" s="322">
        <f t="shared" si="11"/>
        <v>3604.1</v>
      </c>
      <c r="BS39" s="322">
        <f t="shared" si="113"/>
        <v>2063</v>
      </c>
      <c r="BT39" s="322">
        <f t="shared" si="12"/>
        <v>343.7</v>
      </c>
      <c r="BU39" s="322"/>
      <c r="BV39" s="322">
        <f t="shared" si="82"/>
        <v>0</v>
      </c>
      <c r="BW39" s="322">
        <f t="shared" si="83"/>
        <v>0</v>
      </c>
      <c r="BX39" s="322">
        <f t="shared" si="84"/>
        <v>0</v>
      </c>
      <c r="BY39" s="322">
        <f t="shared" si="85"/>
        <v>0</v>
      </c>
      <c r="BZ39" s="322">
        <f t="shared" si="86"/>
        <v>0</v>
      </c>
      <c r="CA39" s="322">
        <f t="shared" si="87"/>
        <v>0</v>
      </c>
      <c r="CB39" s="322">
        <f t="shared" si="88"/>
        <v>0</v>
      </c>
      <c r="CC39" s="322">
        <f t="shared" si="89"/>
        <v>0</v>
      </c>
      <c r="CD39" s="322">
        <f t="shared" si="90"/>
        <v>0</v>
      </c>
      <c r="CE39" s="711">
        <f t="shared" si="13"/>
        <v>0</v>
      </c>
      <c r="CF39" s="322">
        <f t="shared" si="114"/>
        <v>0</v>
      </c>
      <c r="CG39" s="322">
        <f t="shared" si="115"/>
        <v>0</v>
      </c>
      <c r="CH39" s="322">
        <f t="shared" si="14"/>
        <v>0</v>
      </c>
      <c r="CI39" s="322">
        <f t="shared" si="116"/>
        <v>0</v>
      </c>
      <c r="CJ39" s="711">
        <f t="shared" si="15"/>
        <v>0</v>
      </c>
      <c r="CK39" s="322">
        <f t="shared" si="117"/>
        <v>0</v>
      </c>
      <c r="CL39" s="322">
        <f t="shared" si="118"/>
        <v>0</v>
      </c>
      <c r="CM39" s="322">
        <f t="shared" si="16"/>
        <v>0</v>
      </c>
      <c r="CN39" s="322">
        <f t="shared" si="119"/>
        <v>0</v>
      </c>
      <c r="CO39" s="711">
        <f t="shared" si="17"/>
        <v>0</v>
      </c>
      <c r="CP39" s="322">
        <f t="shared" si="120"/>
        <v>0</v>
      </c>
      <c r="CQ39" s="322">
        <f t="shared" si="121"/>
        <v>0</v>
      </c>
      <c r="CR39" s="322">
        <f t="shared" si="18"/>
        <v>0</v>
      </c>
      <c r="CS39" s="322">
        <f t="shared" si="122"/>
        <v>0</v>
      </c>
      <c r="CT39" s="711">
        <f t="shared" si="19"/>
        <v>0</v>
      </c>
      <c r="CU39" s="322">
        <f t="shared" si="123"/>
        <v>0</v>
      </c>
      <c r="CV39" s="322">
        <f t="shared" si="124"/>
        <v>0</v>
      </c>
      <c r="CW39" s="322">
        <f t="shared" si="20"/>
        <v>0</v>
      </c>
      <c r="CX39" s="322">
        <f t="shared" si="125"/>
        <v>0</v>
      </c>
      <c r="CY39" s="322">
        <f t="shared" si="21"/>
        <v>0</v>
      </c>
      <c r="CZ39" s="322">
        <f t="shared" si="126"/>
        <v>0</v>
      </c>
      <c r="DA39" s="322">
        <f t="shared" si="127"/>
        <v>0</v>
      </c>
      <c r="DB39" s="322">
        <f t="shared" si="22"/>
        <v>0</v>
      </c>
      <c r="DC39" s="322">
        <f t="shared" si="128"/>
        <v>0</v>
      </c>
      <c r="DD39" s="322">
        <f t="shared" si="23"/>
        <v>0</v>
      </c>
      <c r="DE39" s="322">
        <f t="shared" si="24"/>
        <v>0</v>
      </c>
      <c r="DF39" s="322">
        <f t="shared" si="25"/>
        <v>0</v>
      </c>
      <c r="DG39" s="322">
        <f t="shared" si="26"/>
        <v>0</v>
      </c>
      <c r="DH39" s="322">
        <f t="shared" si="129"/>
        <v>0</v>
      </c>
      <c r="DI39" s="322">
        <f t="shared" si="27"/>
        <v>0</v>
      </c>
      <c r="DJ39" s="322">
        <f t="shared" si="28"/>
        <v>0</v>
      </c>
      <c r="DK39" s="322">
        <f t="shared" si="29"/>
        <v>0</v>
      </c>
      <c r="DL39" s="322">
        <f t="shared" si="30"/>
        <v>0</v>
      </c>
      <c r="DM39" s="322">
        <f t="shared" si="130"/>
        <v>0</v>
      </c>
      <c r="DN39" s="322">
        <f t="shared" si="31"/>
        <v>0</v>
      </c>
      <c r="DO39" s="322">
        <f t="shared" si="131"/>
        <v>0</v>
      </c>
      <c r="DP39" s="322">
        <f t="shared" si="132"/>
        <v>0</v>
      </c>
      <c r="DQ39" s="322">
        <f t="shared" si="133"/>
        <v>0</v>
      </c>
      <c r="DR39" s="322">
        <f t="shared" si="134"/>
        <v>0</v>
      </c>
      <c r="DS39" s="322">
        <f t="shared" si="32"/>
        <v>0</v>
      </c>
      <c r="DT39" s="323">
        <f t="shared" si="135"/>
        <v>0</v>
      </c>
      <c r="DU39" s="324">
        <f t="shared" si="136"/>
        <v>0</v>
      </c>
      <c r="DV39" s="322">
        <f t="shared" si="33"/>
        <v>0</v>
      </c>
      <c r="DW39" s="322">
        <f t="shared" si="137"/>
        <v>0</v>
      </c>
      <c r="DX39" s="324">
        <f t="shared" si="138"/>
        <v>0</v>
      </c>
      <c r="DY39" s="324">
        <f t="shared" si="139"/>
        <v>0</v>
      </c>
      <c r="DZ39" s="324">
        <f t="shared" si="140"/>
        <v>0</v>
      </c>
      <c r="EA39" s="322">
        <f t="shared" si="34"/>
        <v>0</v>
      </c>
      <c r="EB39" s="322">
        <f t="shared" si="141"/>
        <v>0</v>
      </c>
      <c r="EC39" s="324">
        <f t="shared" si="142"/>
        <v>0</v>
      </c>
      <c r="ED39" s="324">
        <f t="shared" si="143"/>
        <v>0</v>
      </c>
      <c r="EE39" s="324">
        <f t="shared" si="144"/>
        <v>0</v>
      </c>
      <c r="EF39" s="322">
        <f t="shared" si="35"/>
        <v>0</v>
      </c>
      <c r="EG39" s="322">
        <f t="shared" si="145"/>
        <v>0</v>
      </c>
      <c r="EH39" s="324">
        <f t="shared" si="146"/>
        <v>0</v>
      </c>
      <c r="EI39" s="324">
        <f t="shared" si="147"/>
        <v>0</v>
      </c>
      <c r="EJ39" s="324">
        <f t="shared" si="148"/>
        <v>0</v>
      </c>
      <c r="EK39" s="322">
        <f t="shared" si="36"/>
        <v>0</v>
      </c>
      <c r="EL39" s="322">
        <f t="shared" si="149"/>
        <v>0</v>
      </c>
      <c r="EM39" s="324">
        <f t="shared" si="150"/>
        <v>0</v>
      </c>
      <c r="EN39" s="324">
        <f t="shared" si="151"/>
        <v>0</v>
      </c>
      <c r="EO39" s="324">
        <f t="shared" si="152"/>
        <v>0</v>
      </c>
      <c r="EP39" s="322">
        <f t="shared" si="37"/>
        <v>0</v>
      </c>
      <c r="EQ39" s="322">
        <f t="shared" si="153"/>
        <v>0</v>
      </c>
      <c r="ER39" s="324">
        <f t="shared" si="154"/>
        <v>0</v>
      </c>
      <c r="ES39" s="324">
        <f t="shared" si="155"/>
        <v>0</v>
      </c>
      <c r="ET39" s="324">
        <f t="shared" si="156"/>
        <v>0</v>
      </c>
      <c r="EU39" s="322">
        <f t="shared" si="38"/>
        <v>0</v>
      </c>
      <c r="EV39" s="322">
        <f t="shared" si="157"/>
        <v>0</v>
      </c>
      <c r="EW39" s="324">
        <f t="shared" si="158"/>
        <v>0</v>
      </c>
      <c r="EX39" s="324">
        <f t="shared" si="159"/>
        <v>0</v>
      </c>
      <c r="EY39" s="324">
        <f t="shared" si="160"/>
        <v>0</v>
      </c>
      <c r="EZ39" s="322">
        <f t="shared" si="39"/>
        <v>0</v>
      </c>
      <c r="FA39" s="322">
        <f t="shared" si="161"/>
        <v>0</v>
      </c>
      <c r="FB39" s="324">
        <f t="shared" si="162"/>
        <v>0</v>
      </c>
      <c r="FC39" s="324">
        <f t="shared" si="163"/>
        <v>0</v>
      </c>
      <c r="FD39" s="324">
        <f t="shared" si="164"/>
        <v>0</v>
      </c>
      <c r="FE39" s="322">
        <f t="shared" si="40"/>
        <v>0</v>
      </c>
      <c r="FF39" s="322">
        <f t="shared" si="165"/>
        <v>0</v>
      </c>
      <c r="FG39" s="325">
        <f t="shared" si="166"/>
        <v>0</v>
      </c>
      <c r="FH39" s="712">
        <f t="shared" si="41"/>
        <v>0</v>
      </c>
      <c r="FI39" s="322">
        <f t="shared" si="42"/>
        <v>0</v>
      </c>
      <c r="FJ39" s="322">
        <f t="shared" si="43"/>
        <v>0</v>
      </c>
      <c r="FK39" s="322">
        <f t="shared" si="167"/>
        <v>0</v>
      </c>
      <c r="FL39" s="322">
        <f t="shared" si="44"/>
        <v>0</v>
      </c>
      <c r="FM39" s="322">
        <f t="shared" si="45"/>
        <v>0</v>
      </c>
      <c r="FN39" s="322">
        <f t="shared" si="46"/>
        <v>0</v>
      </c>
      <c r="FO39" s="322">
        <f t="shared" si="47"/>
        <v>0</v>
      </c>
      <c r="FP39" s="322">
        <f t="shared" si="168"/>
        <v>0</v>
      </c>
      <c r="FQ39" s="322">
        <f t="shared" si="48"/>
        <v>0</v>
      </c>
      <c r="FR39" s="322">
        <f t="shared" si="49"/>
        <v>0</v>
      </c>
      <c r="FS39" s="322">
        <f t="shared" si="50"/>
        <v>0</v>
      </c>
      <c r="FT39" s="322">
        <f t="shared" si="51"/>
        <v>0</v>
      </c>
      <c r="FU39" s="322">
        <f t="shared" si="169"/>
        <v>0</v>
      </c>
      <c r="FV39" s="322">
        <f t="shared" si="52"/>
        <v>0</v>
      </c>
      <c r="FW39" s="322">
        <f t="shared" si="53"/>
        <v>0</v>
      </c>
      <c r="FX39" s="322">
        <f t="shared" si="54"/>
        <v>0</v>
      </c>
      <c r="FY39" s="322">
        <f t="shared" si="55"/>
        <v>0</v>
      </c>
      <c r="FZ39" s="322">
        <f t="shared" si="170"/>
        <v>0</v>
      </c>
      <c r="GA39" s="322">
        <f t="shared" si="56"/>
        <v>0</v>
      </c>
      <c r="GB39" s="322">
        <f t="shared" si="57"/>
        <v>0</v>
      </c>
      <c r="GC39" s="322">
        <f t="shared" si="58"/>
        <v>0</v>
      </c>
      <c r="GD39" s="322">
        <f t="shared" si="59"/>
        <v>0</v>
      </c>
      <c r="GE39" s="322">
        <f t="shared" si="171"/>
        <v>0</v>
      </c>
      <c r="GF39" s="322">
        <f t="shared" si="60"/>
        <v>0</v>
      </c>
      <c r="GG39" s="322">
        <f t="shared" si="61"/>
        <v>0</v>
      </c>
      <c r="GH39" s="322">
        <f t="shared" si="62"/>
        <v>0</v>
      </c>
      <c r="GI39" s="322">
        <f t="shared" si="63"/>
        <v>0</v>
      </c>
      <c r="GJ39" s="322">
        <f t="shared" si="172"/>
        <v>0</v>
      </c>
      <c r="GK39" s="322">
        <f t="shared" si="64"/>
        <v>0</v>
      </c>
      <c r="GL39" s="322">
        <f t="shared" si="65"/>
        <v>0</v>
      </c>
      <c r="GM39" s="322">
        <f t="shared" si="66"/>
        <v>0</v>
      </c>
      <c r="GN39" s="322">
        <f t="shared" si="67"/>
        <v>0</v>
      </c>
      <c r="GO39" s="322">
        <f t="shared" si="173"/>
        <v>0</v>
      </c>
      <c r="GP39" s="322">
        <f t="shared" si="68"/>
        <v>0</v>
      </c>
      <c r="GQ39" s="322">
        <f t="shared" si="69"/>
        <v>0</v>
      </c>
      <c r="GR39" s="322">
        <f t="shared" si="70"/>
        <v>0</v>
      </c>
      <c r="GS39" s="322">
        <f t="shared" si="71"/>
        <v>0</v>
      </c>
      <c r="GT39" s="322">
        <f t="shared" si="174"/>
        <v>0</v>
      </c>
      <c r="GU39" s="322">
        <f t="shared" si="72"/>
        <v>0</v>
      </c>
      <c r="GV39" s="326">
        <f t="shared" si="91"/>
        <v>7187.1</v>
      </c>
      <c r="GW39" s="322">
        <f t="shared" si="81"/>
        <v>6788.9</v>
      </c>
      <c r="GX39" s="322">
        <f t="shared" si="81"/>
        <v>4317.6000000000004</v>
      </c>
      <c r="GY39" s="322">
        <f t="shared" si="81"/>
        <v>2471.3000000000002</v>
      </c>
      <c r="GZ39" s="322">
        <f t="shared" si="81"/>
        <v>398.2</v>
      </c>
      <c r="HA39" s="328">
        <f t="shared" si="175"/>
        <v>143</v>
      </c>
      <c r="HB39" s="328">
        <v>143</v>
      </c>
      <c r="HC39" s="322">
        <f t="shared" si="75"/>
        <v>7045.8</v>
      </c>
      <c r="HD39" s="322">
        <f t="shared" si="75"/>
        <v>6655.4</v>
      </c>
      <c r="HE39" s="322">
        <f t="shared" si="75"/>
        <v>4232.7</v>
      </c>
      <c r="HF39" s="322">
        <f t="shared" si="75"/>
        <v>2422.6999999999998</v>
      </c>
      <c r="HG39" s="322">
        <f t="shared" si="75"/>
        <v>390.4</v>
      </c>
      <c r="HH39" s="329">
        <v>14.5</v>
      </c>
      <c r="HI39" s="327">
        <f t="shared" si="76"/>
        <v>165.6</v>
      </c>
      <c r="HJ39" s="327">
        <f t="shared" si="77"/>
        <v>7211.4</v>
      </c>
      <c r="HK39" s="330">
        <f t="shared" si="78"/>
        <v>4398.3</v>
      </c>
      <c r="HL39" s="319">
        <v>7215700</v>
      </c>
      <c r="HM39" s="319"/>
      <c r="HN39" s="327">
        <v>7621.1</v>
      </c>
      <c r="HO39" s="327">
        <v>8116.5</v>
      </c>
    </row>
    <row r="40" spans="1:310" s="334" customFormat="1">
      <c r="A40" s="315" t="s">
        <v>726</v>
      </c>
      <c r="B40" s="316">
        <v>0</v>
      </c>
      <c r="C40" s="316">
        <v>0</v>
      </c>
      <c r="D40" s="317">
        <v>26</v>
      </c>
      <c r="E40" s="318">
        <v>0</v>
      </c>
      <c r="F40" s="317"/>
      <c r="G40" s="316">
        <v>0</v>
      </c>
      <c r="H40" s="317">
        <v>148</v>
      </c>
      <c r="I40" s="318">
        <v>0</v>
      </c>
      <c r="J40" s="317"/>
      <c r="K40" s="317"/>
      <c r="L40" s="317"/>
      <c r="M40" s="316">
        <v>0</v>
      </c>
      <c r="N40" s="318">
        <v>0</v>
      </c>
      <c r="O40" s="317"/>
      <c r="P40" s="318">
        <v>0</v>
      </c>
      <c r="Q40" s="317">
        <v>73</v>
      </c>
      <c r="R40" s="317"/>
      <c r="S40" s="317"/>
      <c r="T40" s="319">
        <v>0</v>
      </c>
      <c r="U40" s="335">
        <v>0</v>
      </c>
      <c r="V40" s="335">
        <v>0</v>
      </c>
      <c r="W40" s="318">
        <v>0</v>
      </c>
      <c r="X40" s="318">
        <v>0</v>
      </c>
      <c r="Y40" s="318">
        <v>0</v>
      </c>
      <c r="Z40" s="318">
        <v>0</v>
      </c>
      <c r="AA40" s="318">
        <v>0</v>
      </c>
      <c r="AB40" s="318">
        <v>0</v>
      </c>
      <c r="AC40" s="318">
        <v>0</v>
      </c>
      <c r="AD40" s="320">
        <v>0</v>
      </c>
      <c r="AE40" s="320">
        <v>0</v>
      </c>
      <c r="AF40" s="320">
        <v>0</v>
      </c>
      <c r="AG40" s="320">
        <v>0</v>
      </c>
      <c r="AH40" s="317">
        <v>66</v>
      </c>
      <c r="AI40" s="320">
        <v>0</v>
      </c>
      <c r="AJ40" s="710">
        <f t="shared" si="79"/>
        <v>26</v>
      </c>
      <c r="AK40" s="710">
        <f t="shared" si="80"/>
        <v>287</v>
      </c>
      <c r="AL40" s="321">
        <f t="shared" si="0"/>
        <v>0</v>
      </c>
      <c r="AM40" s="322">
        <f t="shared" si="92"/>
        <v>0</v>
      </c>
      <c r="AN40" s="322">
        <f t="shared" si="1"/>
        <v>0</v>
      </c>
      <c r="AO40" s="322">
        <f t="shared" si="93"/>
        <v>0</v>
      </c>
      <c r="AP40" s="322">
        <f t="shared" si="94"/>
        <v>0</v>
      </c>
      <c r="AQ40" s="322">
        <f t="shared" si="2"/>
        <v>0</v>
      </c>
      <c r="AR40" s="322">
        <f t="shared" si="3"/>
        <v>0</v>
      </c>
      <c r="AS40" s="322">
        <f t="shared" si="4"/>
        <v>0</v>
      </c>
      <c r="AT40" s="322">
        <f t="shared" si="95"/>
        <v>0</v>
      </c>
      <c r="AU40" s="322">
        <f t="shared" si="96"/>
        <v>0</v>
      </c>
      <c r="AV40" s="322">
        <f t="shared" si="97"/>
        <v>1456.3</v>
      </c>
      <c r="AW40" s="322">
        <f t="shared" si="98"/>
        <v>1388.9</v>
      </c>
      <c r="AX40" s="322">
        <f t="shared" si="5"/>
        <v>883.3</v>
      </c>
      <c r="AY40" s="322">
        <f t="shared" si="99"/>
        <v>505.6</v>
      </c>
      <c r="AZ40" s="322">
        <f t="shared" si="6"/>
        <v>67.400000000000006</v>
      </c>
      <c r="BA40" s="322">
        <f t="shared" si="100"/>
        <v>0</v>
      </c>
      <c r="BB40" s="322">
        <f t="shared" si="101"/>
        <v>0</v>
      </c>
      <c r="BC40" s="322">
        <f t="shared" si="7"/>
        <v>0</v>
      </c>
      <c r="BD40" s="322">
        <f t="shared" si="102"/>
        <v>0</v>
      </c>
      <c r="BE40" s="322">
        <f t="shared" si="8"/>
        <v>0</v>
      </c>
      <c r="BF40" s="322">
        <f t="shared" si="103"/>
        <v>0</v>
      </c>
      <c r="BG40" s="322">
        <f t="shared" si="104"/>
        <v>0</v>
      </c>
      <c r="BH40" s="322">
        <f t="shared" si="9"/>
        <v>0</v>
      </c>
      <c r="BI40" s="322">
        <f t="shared" si="105"/>
        <v>0</v>
      </c>
      <c r="BJ40" s="322">
        <f t="shared" si="106"/>
        <v>0</v>
      </c>
      <c r="BK40" s="322">
        <f t="shared" si="107"/>
        <v>0</v>
      </c>
      <c r="BL40" s="322">
        <f t="shared" si="108"/>
        <v>0</v>
      </c>
      <c r="BM40" s="322">
        <f t="shared" si="10"/>
        <v>0</v>
      </c>
      <c r="BN40" s="322">
        <f t="shared" si="109"/>
        <v>0</v>
      </c>
      <c r="BO40" s="322">
        <f t="shared" si="110"/>
        <v>0</v>
      </c>
      <c r="BP40" s="322">
        <f t="shared" si="111"/>
        <v>7291.8</v>
      </c>
      <c r="BQ40" s="322">
        <f t="shared" si="112"/>
        <v>6874.9</v>
      </c>
      <c r="BR40" s="322">
        <f t="shared" si="11"/>
        <v>4372.2</v>
      </c>
      <c r="BS40" s="322">
        <f t="shared" si="113"/>
        <v>2502.6999999999998</v>
      </c>
      <c r="BT40" s="322">
        <f t="shared" si="12"/>
        <v>416.9</v>
      </c>
      <c r="BU40" s="322"/>
      <c r="BV40" s="322">
        <f t="shared" si="82"/>
        <v>0</v>
      </c>
      <c r="BW40" s="322">
        <f t="shared" si="83"/>
        <v>0</v>
      </c>
      <c r="BX40" s="322">
        <f t="shared" si="84"/>
        <v>0</v>
      </c>
      <c r="BY40" s="322">
        <f t="shared" si="85"/>
        <v>0</v>
      </c>
      <c r="BZ40" s="322">
        <f t="shared" si="86"/>
        <v>0</v>
      </c>
      <c r="CA40" s="322">
        <f t="shared" si="87"/>
        <v>0</v>
      </c>
      <c r="CB40" s="322">
        <f t="shared" si="88"/>
        <v>0</v>
      </c>
      <c r="CC40" s="322">
        <f t="shared" si="89"/>
        <v>0</v>
      </c>
      <c r="CD40" s="322">
        <f t="shared" si="90"/>
        <v>0</v>
      </c>
      <c r="CE40" s="711">
        <f t="shared" si="13"/>
        <v>0</v>
      </c>
      <c r="CF40" s="322">
        <f t="shared" si="114"/>
        <v>0</v>
      </c>
      <c r="CG40" s="322">
        <f t="shared" si="115"/>
        <v>0</v>
      </c>
      <c r="CH40" s="322">
        <f t="shared" si="14"/>
        <v>0</v>
      </c>
      <c r="CI40" s="322">
        <f t="shared" si="116"/>
        <v>0</v>
      </c>
      <c r="CJ40" s="711">
        <f t="shared" si="15"/>
        <v>0</v>
      </c>
      <c r="CK40" s="322">
        <f t="shared" si="117"/>
        <v>0</v>
      </c>
      <c r="CL40" s="322">
        <f t="shared" si="118"/>
        <v>0</v>
      </c>
      <c r="CM40" s="322">
        <f t="shared" si="16"/>
        <v>0</v>
      </c>
      <c r="CN40" s="322">
        <f t="shared" si="119"/>
        <v>0</v>
      </c>
      <c r="CO40" s="711">
        <f t="shared" si="17"/>
        <v>0</v>
      </c>
      <c r="CP40" s="322">
        <f t="shared" si="120"/>
        <v>0</v>
      </c>
      <c r="CQ40" s="322">
        <f t="shared" si="121"/>
        <v>0</v>
      </c>
      <c r="CR40" s="322">
        <f t="shared" si="18"/>
        <v>0</v>
      </c>
      <c r="CS40" s="322">
        <f t="shared" si="122"/>
        <v>0</v>
      </c>
      <c r="CT40" s="711">
        <f t="shared" si="19"/>
        <v>0</v>
      </c>
      <c r="CU40" s="322">
        <f t="shared" si="123"/>
        <v>0</v>
      </c>
      <c r="CV40" s="322">
        <f t="shared" si="124"/>
        <v>0</v>
      </c>
      <c r="CW40" s="322">
        <f t="shared" si="20"/>
        <v>0</v>
      </c>
      <c r="CX40" s="322">
        <f t="shared" si="125"/>
        <v>0</v>
      </c>
      <c r="CY40" s="322">
        <f t="shared" si="21"/>
        <v>0</v>
      </c>
      <c r="CZ40" s="322">
        <f t="shared" si="126"/>
        <v>0</v>
      </c>
      <c r="DA40" s="322">
        <f t="shared" si="127"/>
        <v>0</v>
      </c>
      <c r="DB40" s="322">
        <f t="shared" si="22"/>
        <v>0</v>
      </c>
      <c r="DC40" s="322">
        <f t="shared" si="128"/>
        <v>0</v>
      </c>
      <c r="DD40" s="322">
        <f t="shared" si="23"/>
        <v>0</v>
      </c>
      <c r="DE40" s="322">
        <f t="shared" si="24"/>
        <v>9083.9</v>
      </c>
      <c r="DF40" s="322">
        <f t="shared" si="25"/>
        <v>8816.6</v>
      </c>
      <c r="DG40" s="322">
        <f t="shared" si="26"/>
        <v>5607.1</v>
      </c>
      <c r="DH40" s="322">
        <f t="shared" si="129"/>
        <v>3209.5</v>
      </c>
      <c r="DI40" s="322">
        <f t="shared" si="27"/>
        <v>267.3</v>
      </c>
      <c r="DJ40" s="322">
        <f t="shared" si="28"/>
        <v>0</v>
      </c>
      <c r="DK40" s="322">
        <f t="shared" si="29"/>
        <v>0</v>
      </c>
      <c r="DL40" s="322">
        <f t="shared" si="30"/>
        <v>0</v>
      </c>
      <c r="DM40" s="322">
        <f t="shared" si="130"/>
        <v>0</v>
      </c>
      <c r="DN40" s="322">
        <f t="shared" si="31"/>
        <v>0</v>
      </c>
      <c r="DO40" s="322">
        <f t="shared" si="131"/>
        <v>0</v>
      </c>
      <c r="DP40" s="322">
        <f t="shared" si="132"/>
        <v>0</v>
      </c>
      <c r="DQ40" s="322">
        <f t="shared" si="133"/>
        <v>0</v>
      </c>
      <c r="DR40" s="322">
        <f t="shared" si="134"/>
        <v>0</v>
      </c>
      <c r="DS40" s="322">
        <f t="shared" si="32"/>
        <v>0</v>
      </c>
      <c r="DT40" s="323">
        <f t="shared" si="135"/>
        <v>0</v>
      </c>
      <c r="DU40" s="324">
        <f t="shared" si="136"/>
        <v>0</v>
      </c>
      <c r="DV40" s="322">
        <f t="shared" si="33"/>
        <v>0</v>
      </c>
      <c r="DW40" s="322">
        <f t="shared" si="137"/>
        <v>0</v>
      </c>
      <c r="DX40" s="324">
        <f t="shared" si="138"/>
        <v>0</v>
      </c>
      <c r="DY40" s="324">
        <f t="shared" si="139"/>
        <v>0</v>
      </c>
      <c r="DZ40" s="324">
        <f t="shared" si="140"/>
        <v>0</v>
      </c>
      <c r="EA40" s="322">
        <f t="shared" si="34"/>
        <v>0</v>
      </c>
      <c r="EB40" s="322">
        <f t="shared" si="141"/>
        <v>0</v>
      </c>
      <c r="EC40" s="324">
        <f t="shared" si="142"/>
        <v>0</v>
      </c>
      <c r="ED40" s="324">
        <f t="shared" si="143"/>
        <v>0</v>
      </c>
      <c r="EE40" s="324">
        <f t="shared" si="144"/>
        <v>0</v>
      </c>
      <c r="EF40" s="322">
        <f t="shared" si="35"/>
        <v>0</v>
      </c>
      <c r="EG40" s="322">
        <f t="shared" si="145"/>
        <v>0</v>
      </c>
      <c r="EH40" s="324">
        <f t="shared" si="146"/>
        <v>0</v>
      </c>
      <c r="EI40" s="324">
        <f t="shared" si="147"/>
        <v>0</v>
      </c>
      <c r="EJ40" s="324">
        <f t="shared" si="148"/>
        <v>0</v>
      </c>
      <c r="EK40" s="322">
        <f t="shared" si="36"/>
        <v>0</v>
      </c>
      <c r="EL40" s="322">
        <f t="shared" si="149"/>
        <v>0</v>
      </c>
      <c r="EM40" s="324">
        <f t="shared" si="150"/>
        <v>0</v>
      </c>
      <c r="EN40" s="324">
        <f t="shared" si="151"/>
        <v>0</v>
      </c>
      <c r="EO40" s="324">
        <f t="shared" si="152"/>
        <v>0</v>
      </c>
      <c r="EP40" s="322">
        <f t="shared" si="37"/>
        <v>0</v>
      </c>
      <c r="EQ40" s="322">
        <f t="shared" si="153"/>
        <v>0</v>
      </c>
      <c r="ER40" s="324">
        <f t="shared" si="154"/>
        <v>0</v>
      </c>
      <c r="ES40" s="324">
        <f t="shared" si="155"/>
        <v>0</v>
      </c>
      <c r="ET40" s="324">
        <f t="shared" si="156"/>
        <v>0</v>
      </c>
      <c r="EU40" s="322">
        <f t="shared" si="38"/>
        <v>0</v>
      </c>
      <c r="EV40" s="322">
        <f t="shared" si="157"/>
        <v>0</v>
      </c>
      <c r="EW40" s="324">
        <f t="shared" si="158"/>
        <v>0</v>
      </c>
      <c r="EX40" s="324">
        <f t="shared" si="159"/>
        <v>0</v>
      </c>
      <c r="EY40" s="324">
        <f t="shared" si="160"/>
        <v>0</v>
      </c>
      <c r="EZ40" s="322">
        <f t="shared" si="39"/>
        <v>0</v>
      </c>
      <c r="FA40" s="322">
        <f t="shared" si="161"/>
        <v>0</v>
      </c>
      <c r="FB40" s="324">
        <f t="shared" si="162"/>
        <v>0</v>
      </c>
      <c r="FC40" s="324">
        <f t="shared" si="163"/>
        <v>0</v>
      </c>
      <c r="FD40" s="324">
        <f t="shared" si="164"/>
        <v>0</v>
      </c>
      <c r="FE40" s="322">
        <f t="shared" si="40"/>
        <v>0</v>
      </c>
      <c r="FF40" s="322">
        <f t="shared" si="165"/>
        <v>0</v>
      </c>
      <c r="FG40" s="325">
        <f t="shared" si="166"/>
        <v>0</v>
      </c>
      <c r="FH40" s="712">
        <f t="shared" si="41"/>
        <v>0</v>
      </c>
      <c r="FI40" s="322">
        <f t="shared" si="42"/>
        <v>0</v>
      </c>
      <c r="FJ40" s="322">
        <f t="shared" si="43"/>
        <v>0</v>
      </c>
      <c r="FK40" s="322">
        <f t="shared" si="167"/>
        <v>0</v>
      </c>
      <c r="FL40" s="322">
        <f t="shared" si="44"/>
        <v>0</v>
      </c>
      <c r="FM40" s="322">
        <f t="shared" si="45"/>
        <v>0</v>
      </c>
      <c r="FN40" s="322">
        <f t="shared" si="46"/>
        <v>0</v>
      </c>
      <c r="FO40" s="322">
        <f t="shared" si="47"/>
        <v>0</v>
      </c>
      <c r="FP40" s="322">
        <f t="shared" si="168"/>
        <v>0</v>
      </c>
      <c r="FQ40" s="322">
        <f t="shared" si="48"/>
        <v>0</v>
      </c>
      <c r="FR40" s="322">
        <f t="shared" si="49"/>
        <v>0</v>
      </c>
      <c r="FS40" s="322">
        <f t="shared" si="50"/>
        <v>0</v>
      </c>
      <c r="FT40" s="322">
        <f t="shared" si="51"/>
        <v>0</v>
      </c>
      <c r="FU40" s="322">
        <f t="shared" si="169"/>
        <v>0</v>
      </c>
      <c r="FV40" s="322">
        <f t="shared" si="52"/>
        <v>0</v>
      </c>
      <c r="FW40" s="322">
        <f t="shared" si="53"/>
        <v>0</v>
      </c>
      <c r="FX40" s="322">
        <f t="shared" si="54"/>
        <v>0</v>
      </c>
      <c r="FY40" s="322">
        <f t="shared" si="55"/>
        <v>0</v>
      </c>
      <c r="FZ40" s="322">
        <f t="shared" si="170"/>
        <v>0</v>
      </c>
      <c r="GA40" s="322">
        <f t="shared" si="56"/>
        <v>0</v>
      </c>
      <c r="GB40" s="322">
        <f t="shared" si="57"/>
        <v>0</v>
      </c>
      <c r="GC40" s="322">
        <f t="shared" si="58"/>
        <v>0</v>
      </c>
      <c r="GD40" s="322">
        <f t="shared" si="59"/>
        <v>0</v>
      </c>
      <c r="GE40" s="322">
        <f t="shared" si="171"/>
        <v>0</v>
      </c>
      <c r="GF40" s="322">
        <f t="shared" si="60"/>
        <v>0</v>
      </c>
      <c r="GG40" s="322">
        <f t="shared" si="61"/>
        <v>0</v>
      </c>
      <c r="GH40" s="322">
        <f t="shared" si="62"/>
        <v>0</v>
      </c>
      <c r="GI40" s="322">
        <f t="shared" si="63"/>
        <v>0</v>
      </c>
      <c r="GJ40" s="322">
        <f t="shared" si="172"/>
        <v>0</v>
      </c>
      <c r="GK40" s="322">
        <f t="shared" si="64"/>
        <v>0</v>
      </c>
      <c r="GL40" s="322">
        <f t="shared" si="65"/>
        <v>3739.5</v>
      </c>
      <c r="GM40" s="322">
        <f t="shared" si="66"/>
        <v>3525.7</v>
      </c>
      <c r="GN40" s="322">
        <f t="shared" si="67"/>
        <v>2242.3000000000002</v>
      </c>
      <c r="GO40" s="322">
        <f t="shared" si="173"/>
        <v>1283.4000000000001</v>
      </c>
      <c r="GP40" s="322">
        <f t="shared" si="68"/>
        <v>213.8</v>
      </c>
      <c r="GQ40" s="322">
        <f t="shared" si="69"/>
        <v>0</v>
      </c>
      <c r="GR40" s="322">
        <f t="shared" si="70"/>
        <v>0</v>
      </c>
      <c r="GS40" s="322">
        <f t="shared" si="71"/>
        <v>0</v>
      </c>
      <c r="GT40" s="322">
        <f t="shared" si="174"/>
        <v>0</v>
      </c>
      <c r="GU40" s="322">
        <f t="shared" si="72"/>
        <v>0</v>
      </c>
      <c r="GV40" s="326">
        <f t="shared" si="91"/>
        <v>21571.5</v>
      </c>
      <c r="GW40" s="322">
        <f t="shared" si="81"/>
        <v>20606.099999999999</v>
      </c>
      <c r="GX40" s="322">
        <f t="shared" si="81"/>
        <v>13104.9</v>
      </c>
      <c r="GY40" s="322">
        <f t="shared" si="81"/>
        <v>7501.2</v>
      </c>
      <c r="GZ40" s="322">
        <f t="shared" si="81"/>
        <v>965.4</v>
      </c>
      <c r="HA40" s="328">
        <f t="shared" si="175"/>
        <v>313</v>
      </c>
      <c r="HB40" s="328">
        <v>313</v>
      </c>
      <c r="HC40" s="322">
        <f t="shared" si="75"/>
        <v>21147.4</v>
      </c>
      <c r="HD40" s="322">
        <f t="shared" si="75"/>
        <v>20201</v>
      </c>
      <c r="HE40" s="322">
        <f t="shared" si="75"/>
        <v>12847.3</v>
      </c>
      <c r="HF40" s="322">
        <f t="shared" si="75"/>
        <v>7353.7</v>
      </c>
      <c r="HG40" s="322">
        <f t="shared" si="75"/>
        <v>946.4</v>
      </c>
      <c r="HH40" s="329">
        <v>36.25</v>
      </c>
      <c r="HI40" s="327">
        <f t="shared" si="76"/>
        <v>413.9</v>
      </c>
      <c r="HJ40" s="327">
        <f t="shared" si="77"/>
        <v>21561.3</v>
      </c>
      <c r="HK40" s="330">
        <f t="shared" si="78"/>
        <v>13261.2</v>
      </c>
      <c r="HL40" s="319">
        <v>20437000</v>
      </c>
      <c r="HM40" s="319"/>
      <c r="HN40" s="327">
        <v>22621</v>
      </c>
      <c r="HO40" s="327">
        <v>23914.400000000001</v>
      </c>
      <c r="HP40" s="275"/>
      <c r="HQ40" s="275"/>
      <c r="HR40" s="275"/>
      <c r="HS40" s="275"/>
      <c r="HT40" s="275"/>
      <c r="HU40" s="275"/>
      <c r="HV40" s="275"/>
      <c r="HW40" s="275"/>
      <c r="HX40" s="275"/>
      <c r="HY40" s="275"/>
      <c r="HZ40" s="275"/>
      <c r="IA40" s="275"/>
      <c r="IB40" s="275"/>
      <c r="IC40" s="275"/>
      <c r="ID40" s="275"/>
      <c r="IE40" s="275"/>
      <c r="IF40" s="275"/>
      <c r="IG40" s="275"/>
      <c r="IH40" s="275"/>
      <c r="II40" s="275"/>
      <c r="IJ40" s="275"/>
      <c r="IK40" s="275"/>
      <c r="IL40" s="275"/>
      <c r="IM40" s="275"/>
      <c r="IN40" s="275"/>
      <c r="IO40" s="275"/>
      <c r="IP40" s="275"/>
      <c r="IQ40" s="275"/>
      <c r="IR40" s="275"/>
      <c r="IS40" s="275"/>
      <c r="IT40" s="275"/>
      <c r="IU40" s="275"/>
      <c r="IV40" s="275"/>
      <c r="IW40" s="275"/>
      <c r="IX40" s="275"/>
      <c r="IY40" s="275"/>
      <c r="IZ40" s="275"/>
      <c r="JA40" s="275"/>
      <c r="JB40" s="275"/>
      <c r="JC40" s="275"/>
      <c r="JD40" s="275"/>
      <c r="JE40" s="275"/>
      <c r="JF40" s="275"/>
      <c r="JG40" s="275"/>
      <c r="JH40" s="275"/>
      <c r="JI40" s="275"/>
      <c r="JJ40" s="275"/>
      <c r="JK40" s="275"/>
      <c r="JL40" s="275"/>
      <c r="JM40" s="275"/>
      <c r="JN40" s="275"/>
      <c r="JO40" s="275"/>
      <c r="JP40" s="275"/>
      <c r="JQ40" s="275"/>
      <c r="JR40" s="275"/>
      <c r="JS40" s="275"/>
      <c r="JT40" s="275"/>
      <c r="JU40" s="275"/>
      <c r="JV40" s="275"/>
      <c r="JW40" s="275"/>
      <c r="JX40" s="275"/>
      <c r="JY40" s="275"/>
      <c r="JZ40" s="275"/>
      <c r="KA40" s="275"/>
      <c r="KB40" s="275"/>
      <c r="KC40" s="275"/>
      <c r="KD40" s="275"/>
      <c r="KE40" s="275"/>
      <c r="KF40" s="275"/>
      <c r="KG40" s="275"/>
      <c r="KH40" s="275"/>
      <c r="KI40" s="275"/>
      <c r="KJ40" s="275"/>
      <c r="KK40" s="275"/>
      <c r="KL40" s="275"/>
      <c r="KM40" s="275"/>
      <c r="KN40" s="275"/>
      <c r="KO40" s="275"/>
      <c r="KP40" s="275"/>
      <c r="KQ40" s="275"/>
      <c r="KR40" s="275"/>
      <c r="KS40" s="275"/>
      <c r="KT40" s="275"/>
      <c r="KU40" s="275"/>
      <c r="KV40" s="275"/>
      <c r="KW40" s="275"/>
      <c r="KX40" s="275"/>
    </row>
    <row r="41" spans="1:310">
      <c r="A41" s="315" t="s">
        <v>727</v>
      </c>
      <c r="B41" s="316">
        <v>0</v>
      </c>
      <c r="C41" s="316">
        <v>0</v>
      </c>
      <c r="D41" s="317"/>
      <c r="E41" s="318">
        <v>0</v>
      </c>
      <c r="F41" s="317"/>
      <c r="G41" s="316">
        <v>0</v>
      </c>
      <c r="H41" s="317">
        <v>34</v>
      </c>
      <c r="I41" s="318">
        <v>0</v>
      </c>
      <c r="J41" s="317"/>
      <c r="K41" s="317"/>
      <c r="L41" s="317"/>
      <c r="M41" s="316">
        <v>0</v>
      </c>
      <c r="N41" s="318">
        <v>0</v>
      </c>
      <c r="O41" s="317"/>
      <c r="P41" s="318">
        <v>0</v>
      </c>
      <c r="Q41" s="317">
        <v>18</v>
      </c>
      <c r="R41" s="317">
        <v>15</v>
      </c>
      <c r="S41" s="317">
        <v>35</v>
      </c>
      <c r="T41" s="319">
        <v>0</v>
      </c>
      <c r="U41" s="335">
        <v>0</v>
      </c>
      <c r="V41" s="335">
        <v>0</v>
      </c>
      <c r="W41" s="318">
        <v>0</v>
      </c>
      <c r="X41" s="318">
        <v>0</v>
      </c>
      <c r="Y41" s="318">
        <v>0</v>
      </c>
      <c r="Z41" s="318">
        <v>0</v>
      </c>
      <c r="AA41" s="318">
        <v>0</v>
      </c>
      <c r="AB41" s="318">
        <v>0</v>
      </c>
      <c r="AC41" s="318">
        <v>0</v>
      </c>
      <c r="AD41" s="320">
        <v>0</v>
      </c>
      <c r="AE41" s="320">
        <v>0</v>
      </c>
      <c r="AF41" s="320">
        <v>0</v>
      </c>
      <c r="AG41" s="320">
        <v>0</v>
      </c>
      <c r="AH41" s="317"/>
      <c r="AI41" s="320">
        <v>0</v>
      </c>
      <c r="AJ41" s="710">
        <f t="shared" si="79"/>
        <v>15</v>
      </c>
      <c r="AK41" s="710">
        <f t="shared" si="80"/>
        <v>87</v>
      </c>
      <c r="AL41" s="321">
        <f t="shared" si="0"/>
        <v>0</v>
      </c>
      <c r="AM41" s="322">
        <f t="shared" si="92"/>
        <v>0</v>
      </c>
      <c r="AN41" s="322">
        <f t="shared" si="1"/>
        <v>0</v>
      </c>
      <c r="AO41" s="322">
        <f t="shared" si="93"/>
        <v>0</v>
      </c>
      <c r="AP41" s="322">
        <f t="shared" si="94"/>
        <v>0</v>
      </c>
      <c r="AQ41" s="322">
        <f t="shared" si="2"/>
        <v>0</v>
      </c>
      <c r="AR41" s="322">
        <f t="shared" si="3"/>
        <v>0</v>
      </c>
      <c r="AS41" s="322">
        <f t="shared" si="4"/>
        <v>0</v>
      </c>
      <c r="AT41" s="322">
        <f t="shared" si="95"/>
        <v>0</v>
      </c>
      <c r="AU41" s="322">
        <f t="shared" si="96"/>
        <v>0</v>
      </c>
      <c r="AV41" s="322">
        <f t="shared" si="97"/>
        <v>0</v>
      </c>
      <c r="AW41" s="322">
        <f t="shared" si="98"/>
        <v>0</v>
      </c>
      <c r="AX41" s="322">
        <f t="shared" si="5"/>
        <v>0</v>
      </c>
      <c r="AY41" s="322">
        <f t="shared" si="99"/>
        <v>0</v>
      </c>
      <c r="AZ41" s="322">
        <f t="shared" si="6"/>
        <v>0</v>
      </c>
      <c r="BA41" s="322">
        <f t="shared" si="100"/>
        <v>0</v>
      </c>
      <c r="BB41" s="322">
        <f t="shared" si="101"/>
        <v>0</v>
      </c>
      <c r="BC41" s="322">
        <f t="shared" si="7"/>
        <v>0</v>
      </c>
      <c r="BD41" s="322">
        <f t="shared" si="102"/>
        <v>0</v>
      </c>
      <c r="BE41" s="322">
        <f t="shared" si="8"/>
        <v>0</v>
      </c>
      <c r="BF41" s="322">
        <f t="shared" si="103"/>
        <v>0</v>
      </c>
      <c r="BG41" s="322">
        <f t="shared" si="104"/>
        <v>0</v>
      </c>
      <c r="BH41" s="322">
        <f t="shared" si="9"/>
        <v>0</v>
      </c>
      <c r="BI41" s="322">
        <f t="shared" si="105"/>
        <v>0</v>
      </c>
      <c r="BJ41" s="322">
        <f t="shared" si="106"/>
        <v>0</v>
      </c>
      <c r="BK41" s="322">
        <f t="shared" si="107"/>
        <v>0</v>
      </c>
      <c r="BL41" s="322">
        <f t="shared" si="108"/>
        <v>0</v>
      </c>
      <c r="BM41" s="322">
        <f t="shared" si="10"/>
        <v>0</v>
      </c>
      <c r="BN41" s="322">
        <f t="shared" si="109"/>
        <v>0</v>
      </c>
      <c r="BO41" s="322">
        <f t="shared" si="110"/>
        <v>0</v>
      </c>
      <c r="BP41" s="322">
        <f t="shared" si="111"/>
        <v>1675.1</v>
      </c>
      <c r="BQ41" s="322">
        <f t="shared" si="112"/>
        <v>1579.4</v>
      </c>
      <c r="BR41" s="322">
        <f t="shared" si="11"/>
        <v>1004.4</v>
      </c>
      <c r="BS41" s="322">
        <f t="shared" si="113"/>
        <v>575</v>
      </c>
      <c r="BT41" s="322">
        <f t="shared" si="12"/>
        <v>95.7</v>
      </c>
      <c r="BU41" s="322"/>
      <c r="BV41" s="322">
        <f t="shared" si="82"/>
        <v>0</v>
      </c>
      <c r="BW41" s="322">
        <f t="shared" si="83"/>
        <v>0</v>
      </c>
      <c r="BX41" s="322">
        <f t="shared" si="84"/>
        <v>0</v>
      </c>
      <c r="BY41" s="322">
        <f t="shared" si="85"/>
        <v>0</v>
      </c>
      <c r="BZ41" s="322">
        <f t="shared" si="86"/>
        <v>0</v>
      </c>
      <c r="CA41" s="322">
        <f t="shared" si="87"/>
        <v>0</v>
      </c>
      <c r="CB41" s="322">
        <f t="shared" si="88"/>
        <v>0</v>
      </c>
      <c r="CC41" s="322">
        <f t="shared" si="89"/>
        <v>0</v>
      </c>
      <c r="CD41" s="322">
        <f t="shared" si="90"/>
        <v>0</v>
      </c>
      <c r="CE41" s="711">
        <f t="shared" si="13"/>
        <v>0</v>
      </c>
      <c r="CF41" s="322">
        <f t="shared" si="114"/>
        <v>0</v>
      </c>
      <c r="CG41" s="322">
        <f t="shared" si="115"/>
        <v>0</v>
      </c>
      <c r="CH41" s="322">
        <f t="shared" si="14"/>
        <v>0</v>
      </c>
      <c r="CI41" s="322">
        <f t="shared" si="116"/>
        <v>0</v>
      </c>
      <c r="CJ41" s="711">
        <f t="shared" si="15"/>
        <v>0</v>
      </c>
      <c r="CK41" s="322">
        <f t="shared" si="117"/>
        <v>0</v>
      </c>
      <c r="CL41" s="322">
        <f t="shared" si="118"/>
        <v>0</v>
      </c>
      <c r="CM41" s="322">
        <f t="shared" si="16"/>
        <v>0</v>
      </c>
      <c r="CN41" s="322">
        <f t="shared" si="119"/>
        <v>0</v>
      </c>
      <c r="CO41" s="711">
        <f t="shared" si="17"/>
        <v>0</v>
      </c>
      <c r="CP41" s="322">
        <f t="shared" si="120"/>
        <v>0</v>
      </c>
      <c r="CQ41" s="322">
        <f t="shared" si="121"/>
        <v>0</v>
      </c>
      <c r="CR41" s="322">
        <f t="shared" si="18"/>
        <v>0</v>
      </c>
      <c r="CS41" s="322">
        <f t="shared" si="122"/>
        <v>0</v>
      </c>
      <c r="CT41" s="711">
        <f t="shared" si="19"/>
        <v>0</v>
      </c>
      <c r="CU41" s="322">
        <f t="shared" si="123"/>
        <v>0</v>
      </c>
      <c r="CV41" s="322">
        <f t="shared" si="124"/>
        <v>0</v>
      </c>
      <c r="CW41" s="322">
        <f t="shared" si="20"/>
        <v>0</v>
      </c>
      <c r="CX41" s="322">
        <f t="shared" si="125"/>
        <v>0</v>
      </c>
      <c r="CY41" s="322">
        <f t="shared" si="21"/>
        <v>0</v>
      </c>
      <c r="CZ41" s="322">
        <f t="shared" si="126"/>
        <v>0</v>
      </c>
      <c r="DA41" s="322">
        <f t="shared" si="127"/>
        <v>0</v>
      </c>
      <c r="DB41" s="322">
        <f t="shared" si="22"/>
        <v>0</v>
      </c>
      <c r="DC41" s="322">
        <f t="shared" si="128"/>
        <v>0</v>
      </c>
      <c r="DD41" s="322">
        <f t="shared" si="23"/>
        <v>0</v>
      </c>
      <c r="DE41" s="322">
        <f t="shared" si="24"/>
        <v>2239.9</v>
      </c>
      <c r="DF41" s="322">
        <f t="shared" si="25"/>
        <v>2174</v>
      </c>
      <c r="DG41" s="322">
        <f t="shared" si="26"/>
        <v>1382.6</v>
      </c>
      <c r="DH41" s="322">
        <f t="shared" si="129"/>
        <v>791.4</v>
      </c>
      <c r="DI41" s="322">
        <f t="shared" si="27"/>
        <v>65.900000000000006</v>
      </c>
      <c r="DJ41" s="322">
        <f t="shared" si="28"/>
        <v>4083.4</v>
      </c>
      <c r="DK41" s="322">
        <f t="shared" si="29"/>
        <v>4006.5</v>
      </c>
      <c r="DL41" s="322">
        <f t="shared" si="30"/>
        <v>2548</v>
      </c>
      <c r="DM41" s="322">
        <f t="shared" si="130"/>
        <v>1458.5</v>
      </c>
      <c r="DN41" s="322">
        <f t="shared" si="31"/>
        <v>76.900000000000006</v>
      </c>
      <c r="DO41" s="322">
        <f t="shared" si="131"/>
        <v>8326.2999999999993</v>
      </c>
      <c r="DP41" s="322">
        <f t="shared" si="132"/>
        <v>8129.1</v>
      </c>
      <c r="DQ41" s="322">
        <f t="shared" si="133"/>
        <v>5169.8999999999996</v>
      </c>
      <c r="DR41" s="322">
        <f t="shared" si="134"/>
        <v>2959.2</v>
      </c>
      <c r="DS41" s="322">
        <f t="shared" si="32"/>
        <v>197.2</v>
      </c>
      <c r="DT41" s="323">
        <f t="shared" si="135"/>
        <v>0</v>
      </c>
      <c r="DU41" s="324">
        <f t="shared" si="136"/>
        <v>0</v>
      </c>
      <c r="DV41" s="322">
        <f t="shared" si="33"/>
        <v>0</v>
      </c>
      <c r="DW41" s="322">
        <f t="shared" si="137"/>
        <v>0</v>
      </c>
      <c r="DX41" s="324">
        <f t="shared" si="138"/>
        <v>0</v>
      </c>
      <c r="DY41" s="324">
        <f t="shared" si="139"/>
        <v>0</v>
      </c>
      <c r="DZ41" s="324">
        <f t="shared" si="140"/>
        <v>0</v>
      </c>
      <c r="EA41" s="322">
        <f t="shared" si="34"/>
        <v>0</v>
      </c>
      <c r="EB41" s="322">
        <f t="shared" si="141"/>
        <v>0</v>
      </c>
      <c r="EC41" s="324">
        <f t="shared" si="142"/>
        <v>0</v>
      </c>
      <c r="ED41" s="324">
        <f t="shared" si="143"/>
        <v>0</v>
      </c>
      <c r="EE41" s="324">
        <f t="shared" si="144"/>
        <v>0</v>
      </c>
      <c r="EF41" s="322">
        <f t="shared" si="35"/>
        <v>0</v>
      </c>
      <c r="EG41" s="322">
        <f t="shared" si="145"/>
        <v>0</v>
      </c>
      <c r="EH41" s="324">
        <f t="shared" si="146"/>
        <v>0</v>
      </c>
      <c r="EI41" s="324">
        <f t="shared" si="147"/>
        <v>0</v>
      </c>
      <c r="EJ41" s="324">
        <f t="shared" si="148"/>
        <v>0</v>
      </c>
      <c r="EK41" s="322">
        <f t="shared" si="36"/>
        <v>0</v>
      </c>
      <c r="EL41" s="322">
        <f t="shared" si="149"/>
        <v>0</v>
      </c>
      <c r="EM41" s="324">
        <f t="shared" si="150"/>
        <v>0</v>
      </c>
      <c r="EN41" s="324">
        <f t="shared" si="151"/>
        <v>0</v>
      </c>
      <c r="EO41" s="324">
        <f t="shared" si="152"/>
        <v>0</v>
      </c>
      <c r="EP41" s="322">
        <f t="shared" si="37"/>
        <v>0</v>
      </c>
      <c r="EQ41" s="322">
        <f t="shared" si="153"/>
        <v>0</v>
      </c>
      <c r="ER41" s="324">
        <f t="shared" si="154"/>
        <v>0</v>
      </c>
      <c r="ES41" s="324">
        <f t="shared" si="155"/>
        <v>0</v>
      </c>
      <c r="ET41" s="324">
        <f t="shared" si="156"/>
        <v>0</v>
      </c>
      <c r="EU41" s="322">
        <f t="shared" si="38"/>
        <v>0</v>
      </c>
      <c r="EV41" s="322">
        <f t="shared" si="157"/>
        <v>0</v>
      </c>
      <c r="EW41" s="324">
        <f t="shared" si="158"/>
        <v>0</v>
      </c>
      <c r="EX41" s="324">
        <f t="shared" si="159"/>
        <v>0</v>
      </c>
      <c r="EY41" s="324">
        <f t="shared" si="160"/>
        <v>0</v>
      </c>
      <c r="EZ41" s="322">
        <f t="shared" si="39"/>
        <v>0</v>
      </c>
      <c r="FA41" s="322">
        <f t="shared" si="161"/>
        <v>0</v>
      </c>
      <c r="FB41" s="324">
        <f t="shared" si="162"/>
        <v>0</v>
      </c>
      <c r="FC41" s="324">
        <f t="shared" si="163"/>
        <v>0</v>
      </c>
      <c r="FD41" s="324">
        <f t="shared" si="164"/>
        <v>0</v>
      </c>
      <c r="FE41" s="322">
        <f t="shared" si="40"/>
        <v>0</v>
      </c>
      <c r="FF41" s="322">
        <f t="shared" si="165"/>
        <v>0</v>
      </c>
      <c r="FG41" s="325">
        <f t="shared" si="166"/>
        <v>0</v>
      </c>
      <c r="FH41" s="712">
        <f t="shared" si="41"/>
        <v>0</v>
      </c>
      <c r="FI41" s="322">
        <f t="shared" si="42"/>
        <v>0</v>
      </c>
      <c r="FJ41" s="322">
        <f t="shared" si="43"/>
        <v>0</v>
      </c>
      <c r="FK41" s="322">
        <f t="shared" si="167"/>
        <v>0</v>
      </c>
      <c r="FL41" s="322">
        <f t="shared" si="44"/>
        <v>0</v>
      </c>
      <c r="FM41" s="322">
        <f t="shared" si="45"/>
        <v>0</v>
      </c>
      <c r="FN41" s="322">
        <f t="shared" si="46"/>
        <v>0</v>
      </c>
      <c r="FO41" s="322">
        <f t="shared" si="47"/>
        <v>0</v>
      </c>
      <c r="FP41" s="322">
        <f t="shared" si="168"/>
        <v>0</v>
      </c>
      <c r="FQ41" s="322">
        <f t="shared" si="48"/>
        <v>0</v>
      </c>
      <c r="FR41" s="322">
        <f t="shared" si="49"/>
        <v>0</v>
      </c>
      <c r="FS41" s="322">
        <f t="shared" si="50"/>
        <v>0</v>
      </c>
      <c r="FT41" s="322">
        <f t="shared" si="51"/>
        <v>0</v>
      </c>
      <c r="FU41" s="322">
        <f t="shared" si="169"/>
        <v>0</v>
      </c>
      <c r="FV41" s="322">
        <f t="shared" si="52"/>
        <v>0</v>
      </c>
      <c r="FW41" s="322">
        <f t="shared" si="53"/>
        <v>0</v>
      </c>
      <c r="FX41" s="322">
        <f t="shared" si="54"/>
        <v>0</v>
      </c>
      <c r="FY41" s="322">
        <f t="shared" si="55"/>
        <v>0</v>
      </c>
      <c r="FZ41" s="322">
        <f t="shared" si="170"/>
        <v>0</v>
      </c>
      <c r="GA41" s="322">
        <f t="shared" si="56"/>
        <v>0</v>
      </c>
      <c r="GB41" s="322">
        <f t="shared" si="57"/>
        <v>0</v>
      </c>
      <c r="GC41" s="322">
        <f t="shared" si="58"/>
        <v>0</v>
      </c>
      <c r="GD41" s="322">
        <f t="shared" si="59"/>
        <v>0</v>
      </c>
      <c r="GE41" s="322">
        <f t="shared" si="171"/>
        <v>0</v>
      </c>
      <c r="GF41" s="322">
        <f t="shared" si="60"/>
        <v>0</v>
      </c>
      <c r="GG41" s="322">
        <f t="shared" si="61"/>
        <v>0</v>
      </c>
      <c r="GH41" s="322">
        <f t="shared" si="62"/>
        <v>0</v>
      </c>
      <c r="GI41" s="322">
        <f t="shared" si="63"/>
        <v>0</v>
      </c>
      <c r="GJ41" s="322">
        <f t="shared" si="172"/>
        <v>0</v>
      </c>
      <c r="GK41" s="322">
        <f t="shared" si="64"/>
        <v>0</v>
      </c>
      <c r="GL41" s="322">
        <f t="shared" si="65"/>
        <v>0</v>
      </c>
      <c r="GM41" s="322">
        <f t="shared" si="66"/>
        <v>0</v>
      </c>
      <c r="GN41" s="322">
        <f t="shared" si="67"/>
        <v>0</v>
      </c>
      <c r="GO41" s="322">
        <f t="shared" si="173"/>
        <v>0</v>
      </c>
      <c r="GP41" s="322">
        <f t="shared" si="68"/>
        <v>0</v>
      </c>
      <c r="GQ41" s="322">
        <f t="shared" si="69"/>
        <v>0</v>
      </c>
      <c r="GR41" s="322">
        <f t="shared" si="70"/>
        <v>0</v>
      </c>
      <c r="GS41" s="322">
        <f t="shared" si="71"/>
        <v>0</v>
      </c>
      <c r="GT41" s="322">
        <f t="shared" si="174"/>
        <v>0</v>
      </c>
      <c r="GU41" s="322">
        <f t="shared" si="72"/>
        <v>0</v>
      </c>
      <c r="GV41" s="326">
        <f t="shared" si="91"/>
        <v>16324.7</v>
      </c>
      <c r="GW41" s="322">
        <f t="shared" si="81"/>
        <v>15889</v>
      </c>
      <c r="GX41" s="322">
        <f t="shared" si="81"/>
        <v>10104.9</v>
      </c>
      <c r="GY41" s="322">
        <f t="shared" si="81"/>
        <v>5784.1</v>
      </c>
      <c r="GZ41" s="322">
        <f t="shared" si="81"/>
        <v>435.7</v>
      </c>
      <c r="HA41" s="328">
        <f t="shared" si="175"/>
        <v>102</v>
      </c>
      <c r="HB41" s="328">
        <v>102</v>
      </c>
      <c r="HC41" s="322">
        <f t="shared" si="75"/>
        <v>16003.7</v>
      </c>
      <c r="HD41" s="322">
        <f t="shared" si="75"/>
        <v>15576.6</v>
      </c>
      <c r="HE41" s="322">
        <f t="shared" si="75"/>
        <v>9906.2000000000007</v>
      </c>
      <c r="HF41" s="322">
        <f t="shared" si="75"/>
        <v>5670.4</v>
      </c>
      <c r="HG41" s="322">
        <f t="shared" si="75"/>
        <v>427.1</v>
      </c>
      <c r="HH41" s="329">
        <v>20.5</v>
      </c>
      <c r="HI41" s="327">
        <f t="shared" si="76"/>
        <v>234.1</v>
      </c>
      <c r="HJ41" s="327">
        <f t="shared" si="77"/>
        <v>16237.8</v>
      </c>
      <c r="HK41" s="330">
        <f t="shared" si="78"/>
        <v>10140.299999999999</v>
      </c>
      <c r="HL41" s="319">
        <v>18798600</v>
      </c>
      <c r="HM41" s="330"/>
      <c r="HN41" s="327">
        <v>16878.599999999999</v>
      </c>
      <c r="HO41" s="327">
        <v>17673.5</v>
      </c>
    </row>
    <row r="42" spans="1:310" s="334" customFormat="1" ht="31.5">
      <c r="A42" s="315" t="s">
        <v>800</v>
      </c>
      <c r="B42" s="316">
        <v>0</v>
      </c>
      <c r="C42" s="316">
        <v>0</v>
      </c>
      <c r="D42" s="317">
        <v>30</v>
      </c>
      <c r="E42" s="318">
        <v>0</v>
      </c>
      <c r="F42" s="317"/>
      <c r="G42" s="316">
        <v>0</v>
      </c>
      <c r="H42" s="317">
        <v>125</v>
      </c>
      <c r="I42" s="318">
        <v>0</v>
      </c>
      <c r="J42" s="317"/>
      <c r="K42" s="317"/>
      <c r="L42" s="317"/>
      <c r="M42" s="316">
        <v>0</v>
      </c>
      <c r="N42" s="318">
        <v>0</v>
      </c>
      <c r="O42" s="317"/>
      <c r="P42" s="318">
        <v>0</v>
      </c>
      <c r="Q42" s="317">
        <v>16</v>
      </c>
      <c r="R42" s="317"/>
      <c r="S42" s="317"/>
      <c r="T42" s="319">
        <v>0</v>
      </c>
      <c r="U42" s="335">
        <v>0</v>
      </c>
      <c r="V42" s="335">
        <v>0</v>
      </c>
      <c r="W42" s="318">
        <v>0</v>
      </c>
      <c r="X42" s="318">
        <v>0</v>
      </c>
      <c r="Y42" s="318">
        <v>0</v>
      </c>
      <c r="Z42" s="318">
        <v>0</v>
      </c>
      <c r="AA42" s="318">
        <v>0</v>
      </c>
      <c r="AB42" s="318">
        <v>0</v>
      </c>
      <c r="AC42" s="318">
        <v>0</v>
      </c>
      <c r="AD42" s="320">
        <v>0</v>
      </c>
      <c r="AE42" s="320">
        <v>0</v>
      </c>
      <c r="AF42" s="320">
        <v>0</v>
      </c>
      <c r="AG42" s="320">
        <v>0</v>
      </c>
      <c r="AH42" s="317"/>
      <c r="AI42" s="320">
        <v>0</v>
      </c>
      <c r="AJ42" s="710">
        <f t="shared" si="79"/>
        <v>30</v>
      </c>
      <c r="AK42" s="710">
        <f t="shared" si="80"/>
        <v>141</v>
      </c>
      <c r="AL42" s="321">
        <f t="shared" si="0"/>
        <v>0</v>
      </c>
      <c r="AM42" s="322">
        <f t="shared" si="92"/>
        <v>0</v>
      </c>
      <c r="AN42" s="322">
        <f t="shared" si="1"/>
        <v>0</v>
      </c>
      <c r="AO42" s="322">
        <f t="shared" si="93"/>
        <v>0</v>
      </c>
      <c r="AP42" s="322">
        <f t="shared" si="94"/>
        <v>0</v>
      </c>
      <c r="AQ42" s="322">
        <f t="shared" si="2"/>
        <v>0</v>
      </c>
      <c r="AR42" s="322">
        <f t="shared" si="3"/>
        <v>0</v>
      </c>
      <c r="AS42" s="322">
        <f t="shared" si="4"/>
        <v>0</v>
      </c>
      <c r="AT42" s="322">
        <f t="shared" si="95"/>
        <v>0</v>
      </c>
      <c r="AU42" s="322">
        <f t="shared" si="96"/>
        <v>0</v>
      </c>
      <c r="AV42" s="322">
        <f t="shared" si="97"/>
        <v>1680.4</v>
      </c>
      <c r="AW42" s="322">
        <f t="shared" si="98"/>
        <v>1602.6</v>
      </c>
      <c r="AX42" s="322">
        <f t="shared" si="5"/>
        <v>1019.2</v>
      </c>
      <c r="AY42" s="322">
        <f t="shared" si="99"/>
        <v>583.4</v>
      </c>
      <c r="AZ42" s="322">
        <f t="shared" si="6"/>
        <v>77.8</v>
      </c>
      <c r="BA42" s="322">
        <f t="shared" si="100"/>
        <v>0</v>
      </c>
      <c r="BB42" s="322">
        <f t="shared" si="101"/>
        <v>0</v>
      </c>
      <c r="BC42" s="322">
        <f t="shared" si="7"/>
        <v>0</v>
      </c>
      <c r="BD42" s="322">
        <f t="shared" si="102"/>
        <v>0</v>
      </c>
      <c r="BE42" s="322">
        <f t="shared" si="8"/>
        <v>0</v>
      </c>
      <c r="BF42" s="322">
        <f t="shared" si="103"/>
        <v>0</v>
      </c>
      <c r="BG42" s="322">
        <f t="shared" si="104"/>
        <v>0</v>
      </c>
      <c r="BH42" s="322">
        <f t="shared" si="9"/>
        <v>0</v>
      </c>
      <c r="BI42" s="322">
        <f t="shared" si="105"/>
        <v>0</v>
      </c>
      <c r="BJ42" s="322">
        <f t="shared" si="106"/>
        <v>0</v>
      </c>
      <c r="BK42" s="322">
        <f t="shared" si="107"/>
        <v>0</v>
      </c>
      <c r="BL42" s="322">
        <f t="shared" si="108"/>
        <v>0</v>
      </c>
      <c r="BM42" s="322">
        <f t="shared" si="10"/>
        <v>0</v>
      </c>
      <c r="BN42" s="322">
        <f t="shared" si="109"/>
        <v>0</v>
      </c>
      <c r="BO42" s="322">
        <f t="shared" si="110"/>
        <v>0</v>
      </c>
      <c r="BP42" s="322">
        <f t="shared" si="111"/>
        <v>6158.6</v>
      </c>
      <c r="BQ42" s="322">
        <f t="shared" si="112"/>
        <v>5806.5</v>
      </c>
      <c r="BR42" s="322">
        <f t="shared" si="11"/>
        <v>3692.8</v>
      </c>
      <c r="BS42" s="322">
        <f t="shared" si="113"/>
        <v>2113.6999999999998</v>
      </c>
      <c r="BT42" s="322">
        <f t="shared" si="12"/>
        <v>352.1</v>
      </c>
      <c r="BU42" s="322"/>
      <c r="BV42" s="322">
        <f t="shared" si="82"/>
        <v>0</v>
      </c>
      <c r="BW42" s="322">
        <f t="shared" si="83"/>
        <v>0</v>
      </c>
      <c r="BX42" s="322">
        <f t="shared" si="84"/>
        <v>0</v>
      </c>
      <c r="BY42" s="322">
        <f t="shared" si="85"/>
        <v>0</v>
      </c>
      <c r="BZ42" s="322">
        <f t="shared" si="86"/>
        <v>0</v>
      </c>
      <c r="CA42" s="322">
        <f t="shared" si="87"/>
        <v>0</v>
      </c>
      <c r="CB42" s="322">
        <f t="shared" si="88"/>
        <v>0</v>
      </c>
      <c r="CC42" s="322">
        <f t="shared" si="89"/>
        <v>0</v>
      </c>
      <c r="CD42" s="322">
        <f t="shared" si="90"/>
        <v>0</v>
      </c>
      <c r="CE42" s="711">
        <f t="shared" si="13"/>
        <v>0</v>
      </c>
      <c r="CF42" s="322">
        <f t="shared" si="114"/>
        <v>0</v>
      </c>
      <c r="CG42" s="322">
        <f t="shared" si="115"/>
        <v>0</v>
      </c>
      <c r="CH42" s="322">
        <f t="shared" si="14"/>
        <v>0</v>
      </c>
      <c r="CI42" s="322">
        <f t="shared" si="116"/>
        <v>0</v>
      </c>
      <c r="CJ42" s="711">
        <f t="shared" si="15"/>
        <v>0</v>
      </c>
      <c r="CK42" s="322">
        <f t="shared" si="117"/>
        <v>0</v>
      </c>
      <c r="CL42" s="322">
        <f t="shared" si="118"/>
        <v>0</v>
      </c>
      <c r="CM42" s="322">
        <f t="shared" si="16"/>
        <v>0</v>
      </c>
      <c r="CN42" s="322">
        <f t="shared" si="119"/>
        <v>0</v>
      </c>
      <c r="CO42" s="711">
        <f t="shared" si="17"/>
        <v>0</v>
      </c>
      <c r="CP42" s="322">
        <f t="shared" si="120"/>
        <v>0</v>
      </c>
      <c r="CQ42" s="322">
        <f t="shared" si="121"/>
        <v>0</v>
      </c>
      <c r="CR42" s="322">
        <f t="shared" si="18"/>
        <v>0</v>
      </c>
      <c r="CS42" s="322">
        <f t="shared" si="122"/>
        <v>0</v>
      </c>
      <c r="CT42" s="711">
        <f t="shared" si="19"/>
        <v>0</v>
      </c>
      <c r="CU42" s="322">
        <f t="shared" si="123"/>
        <v>0</v>
      </c>
      <c r="CV42" s="322">
        <f t="shared" si="124"/>
        <v>0</v>
      </c>
      <c r="CW42" s="322">
        <f t="shared" si="20"/>
        <v>0</v>
      </c>
      <c r="CX42" s="322">
        <f t="shared" si="125"/>
        <v>0</v>
      </c>
      <c r="CY42" s="322">
        <f t="shared" si="21"/>
        <v>0</v>
      </c>
      <c r="CZ42" s="322">
        <f t="shared" si="126"/>
        <v>0</v>
      </c>
      <c r="DA42" s="322">
        <f t="shared" si="127"/>
        <v>0</v>
      </c>
      <c r="DB42" s="322">
        <f t="shared" si="22"/>
        <v>0</v>
      </c>
      <c r="DC42" s="322">
        <f t="shared" si="128"/>
        <v>0</v>
      </c>
      <c r="DD42" s="322">
        <f t="shared" si="23"/>
        <v>0</v>
      </c>
      <c r="DE42" s="322">
        <f t="shared" si="24"/>
        <v>1991</v>
      </c>
      <c r="DF42" s="322">
        <f t="shared" si="25"/>
        <v>1932.4</v>
      </c>
      <c r="DG42" s="322">
        <f t="shared" si="26"/>
        <v>1229</v>
      </c>
      <c r="DH42" s="322">
        <f t="shared" si="129"/>
        <v>703.4</v>
      </c>
      <c r="DI42" s="322">
        <f t="shared" si="27"/>
        <v>58.6</v>
      </c>
      <c r="DJ42" s="322">
        <f t="shared" si="28"/>
        <v>0</v>
      </c>
      <c r="DK42" s="322">
        <f t="shared" si="29"/>
        <v>0</v>
      </c>
      <c r="DL42" s="322">
        <f t="shared" si="30"/>
        <v>0</v>
      </c>
      <c r="DM42" s="322">
        <f t="shared" si="130"/>
        <v>0</v>
      </c>
      <c r="DN42" s="322">
        <f t="shared" si="31"/>
        <v>0</v>
      </c>
      <c r="DO42" s="322">
        <f t="shared" si="131"/>
        <v>0</v>
      </c>
      <c r="DP42" s="322">
        <f t="shared" si="132"/>
        <v>0</v>
      </c>
      <c r="DQ42" s="322">
        <f t="shared" si="133"/>
        <v>0</v>
      </c>
      <c r="DR42" s="322">
        <f t="shared" si="134"/>
        <v>0</v>
      </c>
      <c r="DS42" s="322">
        <f t="shared" si="32"/>
        <v>0</v>
      </c>
      <c r="DT42" s="323">
        <f t="shared" si="135"/>
        <v>0</v>
      </c>
      <c r="DU42" s="324">
        <f t="shared" si="136"/>
        <v>0</v>
      </c>
      <c r="DV42" s="322">
        <f t="shared" si="33"/>
        <v>0</v>
      </c>
      <c r="DW42" s="322">
        <f t="shared" si="137"/>
        <v>0</v>
      </c>
      <c r="DX42" s="324">
        <f t="shared" si="138"/>
        <v>0</v>
      </c>
      <c r="DY42" s="324">
        <f t="shared" si="139"/>
        <v>0</v>
      </c>
      <c r="DZ42" s="324">
        <f t="shared" si="140"/>
        <v>0</v>
      </c>
      <c r="EA42" s="322">
        <f t="shared" si="34"/>
        <v>0</v>
      </c>
      <c r="EB42" s="322">
        <f t="shared" si="141"/>
        <v>0</v>
      </c>
      <c r="EC42" s="324">
        <f t="shared" si="142"/>
        <v>0</v>
      </c>
      <c r="ED42" s="324">
        <f t="shared" si="143"/>
        <v>0</v>
      </c>
      <c r="EE42" s="324">
        <f t="shared" si="144"/>
        <v>0</v>
      </c>
      <c r="EF42" s="322">
        <f t="shared" si="35"/>
        <v>0</v>
      </c>
      <c r="EG42" s="322">
        <f t="shared" si="145"/>
        <v>0</v>
      </c>
      <c r="EH42" s="324">
        <f t="shared" si="146"/>
        <v>0</v>
      </c>
      <c r="EI42" s="324">
        <f t="shared" si="147"/>
        <v>0</v>
      </c>
      <c r="EJ42" s="324">
        <f t="shared" si="148"/>
        <v>0</v>
      </c>
      <c r="EK42" s="322">
        <f t="shared" si="36"/>
        <v>0</v>
      </c>
      <c r="EL42" s="322">
        <f t="shared" si="149"/>
        <v>0</v>
      </c>
      <c r="EM42" s="324">
        <f t="shared" si="150"/>
        <v>0</v>
      </c>
      <c r="EN42" s="324">
        <f t="shared" si="151"/>
        <v>0</v>
      </c>
      <c r="EO42" s="324">
        <f t="shared" si="152"/>
        <v>0</v>
      </c>
      <c r="EP42" s="322">
        <f t="shared" si="37"/>
        <v>0</v>
      </c>
      <c r="EQ42" s="322">
        <f t="shared" si="153"/>
        <v>0</v>
      </c>
      <c r="ER42" s="324">
        <f t="shared" si="154"/>
        <v>0</v>
      </c>
      <c r="ES42" s="324">
        <f t="shared" si="155"/>
        <v>0</v>
      </c>
      <c r="ET42" s="324">
        <f t="shared" si="156"/>
        <v>0</v>
      </c>
      <c r="EU42" s="322">
        <f t="shared" si="38"/>
        <v>0</v>
      </c>
      <c r="EV42" s="322">
        <f t="shared" si="157"/>
        <v>0</v>
      </c>
      <c r="EW42" s="324">
        <f t="shared" si="158"/>
        <v>0</v>
      </c>
      <c r="EX42" s="324">
        <f t="shared" si="159"/>
        <v>0</v>
      </c>
      <c r="EY42" s="324">
        <f t="shared" si="160"/>
        <v>0</v>
      </c>
      <c r="EZ42" s="322">
        <f t="shared" si="39"/>
        <v>0</v>
      </c>
      <c r="FA42" s="322">
        <f t="shared" si="161"/>
        <v>0</v>
      </c>
      <c r="FB42" s="324">
        <f t="shared" si="162"/>
        <v>0</v>
      </c>
      <c r="FC42" s="324">
        <f t="shared" si="163"/>
        <v>0</v>
      </c>
      <c r="FD42" s="324">
        <f t="shared" si="164"/>
        <v>0</v>
      </c>
      <c r="FE42" s="322">
        <f t="shared" si="40"/>
        <v>0</v>
      </c>
      <c r="FF42" s="322">
        <f t="shared" si="165"/>
        <v>0</v>
      </c>
      <c r="FG42" s="325">
        <f t="shared" si="166"/>
        <v>0</v>
      </c>
      <c r="FH42" s="712">
        <f t="shared" si="41"/>
        <v>0</v>
      </c>
      <c r="FI42" s="322">
        <f t="shared" si="42"/>
        <v>0</v>
      </c>
      <c r="FJ42" s="322">
        <f t="shared" si="43"/>
        <v>0</v>
      </c>
      <c r="FK42" s="322">
        <f t="shared" si="167"/>
        <v>0</v>
      </c>
      <c r="FL42" s="322">
        <f t="shared" si="44"/>
        <v>0</v>
      </c>
      <c r="FM42" s="322">
        <f t="shared" si="45"/>
        <v>0</v>
      </c>
      <c r="FN42" s="322">
        <f t="shared" si="46"/>
        <v>0</v>
      </c>
      <c r="FO42" s="322">
        <f t="shared" si="47"/>
        <v>0</v>
      </c>
      <c r="FP42" s="322">
        <f t="shared" si="168"/>
        <v>0</v>
      </c>
      <c r="FQ42" s="322">
        <f t="shared" si="48"/>
        <v>0</v>
      </c>
      <c r="FR42" s="322">
        <f t="shared" si="49"/>
        <v>0</v>
      </c>
      <c r="FS42" s="322">
        <f t="shared" si="50"/>
        <v>0</v>
      </c>
      <c r="FT42" s="322">
        <f t="shared" si="51"/>
        <v>0</v>
      </c>
      <c r="FU42" s="322">
        <f t="shared" si="169"/>
        <v>0</v>
      </c>
      <c r="FV42" s="322">
        <f t="shared" si="52"/>
        <v>0</v>
      </c>
      <c r="FW42" s="322">
        <f t="shared" si="53"/>
        <v>0</v>
      </c>
      <c r="FX42" s="322">
        <f t="shared" si="54"/>
        <v>0</v>
      </c>
      <c r="FY42" s="322">
        <f t="shared" si="55"/>
        <v>0</v>
      </c>
      <c r="FZ42" s="322">
        <f t="shared" si="170"/>
        <v>0</v>
      </c>
      <c r="GA42" s="322">
        <f t="shared" si="56"/>
        <v>0</v>
      </c>
      <c r="GB42" s="322">
        <f t="shared" si="57"/>
        <v>0</v>
      </c>
      <c r="GC42" s="322">
        <f t="shared" si="58"/>
        <v>0</v>
      </c>
      <c r="GD42" s="322">
        <f t="shared" si="59"/>
        <v>0</v>
      </c>
      <c r="GE42" s="322">
        <f t="shared" si="171"/>
        <v>0</v>
      </c>
      <c r="GF42" s="322">
        <f t="shared" si="60"/>
        <v>0</v>
      </c>
      <c r="GG42" s="322">
        <f t="shared" si="61"/>
        <v>0</v>
      </c>
      <c r="GH42" s="322">
        <f t="shared" si="62"/>
        <v>0</v>
      </c>
      <c r="GI42" s="322">
        <f t="shared" si="63"/>
        <v>0</v>
      </c>
      <c r="GJ42" s="322">
        <f t="shared" si="172"/>
        <v>0</v>
      </c>
      <c r="GK42" s="322">
        <f t="shared" si="64"/>
        <v>0</v>
      </c>
      <c r="GL42" s="322">
        <f t="shared" si="65"/>
        <v>0</v>
      </c>
      <c r="GM42" s="322">
        <f t="shared" si="66"/>
        <v>0</v>
      </c>
      <c r="GN42" s="322">
        <f t="shared" si="67"/>
        <v>0</v>
      </c>
      <c r="GO42" s="322">
        <f t="shared" si="173"/>
        <v>0</v>
      </c>
      <c r="GP42" s="322">
        <f t="shared" si="68"/>
        <v>0</v>
      </c>
      <c r="GQ42" s="322">
        <f t="shared" si="69"/>
        <v>0</v>
      </c>
      <c r="GR42" s="322">
        <f t="shared" si="70"/>
        <v>0</v>
      </c>
      <c r="GS42" s="322">
        <f t="shared" si="71"/>
        <v>0</v>
      </c>
      <c r="GT42" s="322">
        <f t="shared" si="174"/>
        <v>0</v>
      </c>
      <c r="GU42" s="322">
        <f t="shared" si="72"/>
        <v>0</v>
      </c>
      <c r="GV42" s="326">
        <f t="shared" si="91"/>
        <v>9830</v>
      </c>
      <c r="GW42" s="322">
        <f t="shared" si="81"/>
        <v>9341.5</v>
      </c>
      <c r="GX42" s="322">
        <f t="shared" si="81"/>
        <v>5941</v>
      </c>
      <c r="GY42" s="322">
        <f t="shared" si="81"/>
        <v>3400.5</v>
      </c>
      <c r="GZ42" s="322">
        <f t="shared" si="81"/>
        <v>488.5</v>
      </c>
      <c r="HA42" s="328">
        <f t="shared" si="175"/>
        <v>171</v>
      </c>
      <c r="HB42" s="328">
        <v>171</v>
      </c>
      <c r="HC42" s="322">
        <f t="shared" si="75"/>
        <v>9636.7000000000007</v>
      </c>
      <c r="HD42" s="322">
        <f t="shared" si="75"/>
        <v>9157.7999999999993</v>
      </c>
      <c r="HE42" s="322">
        <f t="shared" si="75"/>
        <v>5824.2</v>
      </c>
      <c r="HF42" s="322">
        <f t="shared" si="75"/>
        <v>3333.6</v>
      </c>
      <c r="HG42" s="322">
        <f t="shared" si="75"/>
        <v>478.9</v>
      </c>
      <c r="HH42" s="329">
        <v>15.75</v>
      </c>
      <c r="HI42" s="327">
        <f t="shared" si="76"/>
        <v>179.8</v>
      </c>
      <c r="HJ42" s="327">
        <f t="shared" si="77"/>
        <v>9816.5</v>
      </c>
      <c r="HK42" s="330">
        <f t="shared" si="78"/>
        <v>6004</v>
      </c>
      <c r="HL42" s="319">
        <v>7632800</v>
      </c>
      <c r="HM42" s="319"/>
      <c r="HN42" s="327">
        <v>10280.799999999999</v>
      </c>
      <c r="HO42" s="327">
        <v>10848.6</v>
      </c>
      <c r="HP42" s="275"/>
      <c r="HQ42" s="275"/>
      <c r="HR42" s="275"/>
      <c r="HS42" s="275"/>
      <c r="HT42" s="275"/>
      <c r="HU42" s="275"/>
      <c r="HV42" s="275"/>
      <c r="HW42" s="275"/>
      <c r="HX42" s="275"/>
      <c r="HY42" s="275"/>
      <c r="HZ42" s="275"/>
      <c r="IA42" s="275"/>
      <c r="IB42" s="275"/>
      <c r="IC42" s="275"/>
      <c r="ID42" s="275"/>
      <c r="IE42" s="275"/>
      <c r="IF42" s="275"/>
      <c r="IG42" s="275"/>
      <c r="IH42" s="275"/>
      <c r="II42" s="275"/>
      <c r="IJ42" s="275"/>
      <c r="IK42" s="275"/>
      <c r="IL42" s="275"/>
      <c r="IM42" s="275"/>
      <c r="IN42" s="275"/>
      <c r="IO42" s="275"/>
      <c r="IP42" s="275"/>
      <c r="IQ42" s="275"/>
      <c r="IR42" s="275"/>
      <c r="IS42" s="275"/>
      <c r="IT42" s="275"/>
      <c r="IU42" s="275"/>
      <c r="IV42" s="275"/>
      <c r="IW42" s="275"/>
      <c r="IX42" s="275"/>
      <c r="IY42" s="275"/>
      <c r="IZ42" s="275"/>
      <c r="JA42" s="275"/>
      <c r="JB42" s="275"/>
      <c r="JC42" s="275"/>
      <c r="JD42" s="275"/>
      <c r="JE42" s="275"/>
      <c r="JF42" s="275"/>
      <c r="JG42" s="275"/>
      <c r="JH42" s="275"/>
      <c r="JI42" s="275"/>
      <c r="JJ42" s="275"/>
      <c r="JK42" s="275"/>
      <c r="JL42" s="275"/>
      <c r="JM42" s="275"/>
      <c r="JN42" s="275"/>
      <c r="JO42" s="275"/>
      <c r="JP42" s="275"/>
      <c r="JQ42" s="275"/>
      <c r="JR42" s="275"/>
      <c r="JS42" s="275"/>
      <c r="JT42" s="275"/>
      <c r="JU42" s="275"/>
      <c r="JV42" s="275"/>
      <c r="JW42" s="275"/>
      <c r="JX42" s="275"/>
      <c r="JY42" s="275"/>
      <c r="JZ42" s="275"/>
      <c r="KA42" s="275"/>
      <c r="KB42" s="275"/>
      <c r="KC42" s="275"/>
      <c r="KD42" s="275"/>
      <c r="KE42" s="275"/>
      <c r="KF42" s="275"/>
      <c r="KG42" s="275"/>
      <c r="KH42" s="275"/>
      <c r="KI42" s="275"/>
      <c r="KJ42" s="275"/>
      <c r="KK42" s="275"/>
      <c r="KL42" s="275"/>
      <c r="KM42" s="275"/>
      <c r="KN42" s="275"/>
      <c r="KO42" s="275"/>
      <c r="KP42" s="275"/>
      <c r="KQ42" s="275"/>
      <c r="KR42" s="275"/>
      <c r="KS42" s="275"/>
      <c r="KT42" s="275"/>
      <c r="KU42" s="275"/>
      <c r="KV42" s="275"/>
      <c r="KW42" s="275"/>
      <c r="KX42" s="275"/>
    </row>
    <row r="43" spans="1:310" s="334" customFormat="1">
      <c r="A43" s="315" t="s">
        <v>801</v>
      </c>
      <c r="B43" s="316">
        <v>0</v>
      </c>
      <c r="C43" s="316">
        <v>0</v>
      </c>
      <c r="D43" s="317">
        <v>82</v>
      </c>
      <c r="E43" s="318">
        <v>0</v>
      </c>
      <c r="F43" s="317"/>
      <c r="G43" s="316">
        <v>0</v>
      </c>
      <c r="H43" s="317">
        <v>373</v>
      </c>
      <c r="I43" s="318">
        <v>0</v>
      </c>
      <c r="J43" s="317"/>
      <c r="K43" s="317"/>
      <c r="L43" s="317"/>
      <c r="M43" s="316">
        <v>0</v>
      </c>
      <c r="N43" s="318">
        <v>0</v>
      </c>
      <c r="O43" s="317"/>
      <c r="P43" s="318">
        <v>0</v>
      </c>
      <c r="Q43" s="317">
        <v>25</v>
      </c>
      <c r="R43" s="317"/>
      <c r="S43" s="317"/>
      <c r="T43" s="319">
        <v>0</v>
      </c>
      <c r="U43" s="335">
        <v>0</v>
      </c>
      <c r="V43" s="335">
        <v>0</v>
      </c>
      <c r="W43" s="318">
        <v>0</v>
      </c>
      <c r="X43" s="318">
        <v>0</v>
      </c>
      <c r="Y43" s="318">
        <v>0</v>
      </c>
      <c r="Z43" s="318">
        <v>0</v>
      </c>
      <c r="AA43" s="318">
        <v>0</v>
      </c>
      <c r="AB43" s="318">
        <v>0</v>
      </c>
      <c r="AC43" s="318">
        <v>0</v>
      </c>
      <c r="AD43" s="320">
        <v>0</v>
      </c>
      <c r="AE43" s="320">
        <v>0</v>
      </c>
      <c r="AF43" s="320">
        <v>0</v>
      </c>
      <c r="AG43" s="320">
        <v>0</v>
      </c>
      <c r="AH43" s="317"/>
      <c r="AI43" s="320">
        <v>0</v>
      </c>
      <c r="AJ43" s="710">
        <f t="shared" si="79"/>
        <v>82</v>
      </c>
      <c r="AK43" s="710">
        <f t="shared" si="80"/>
        <v>398</v>
      </c>
      <c r="AL43" s="321">
        <f t="shared" si="0"/>
        <v>0</v>
      </c>
      <c r="AM43" s="322">
        <f t="shared" si="92"/>
        <v>0</v>
      </c>
      <c r="AN43" s="322">
        <f t="shared" si="1"/>
        <v>0</v>
      </c>
      <c r="AO43" s="322">
        <f t="shared" si="93"/>
        <v>0</v>
      </c>
      <c r="AP43" s="322">
        <f t="shared" si="94"/>
        <v>0</v>
      </c>
      <c r="AQ43" s="322">
        <f t="shared" si="2"/>
        <v>0</v>
      </c>
      <c r="AR43" s="322">
        <f t="shared" si="3"/>
        <v>0</v>
      </c>
      <c r="AS43" s="322">
        <f t="shared" si="4"/>
        <v>0</v>
      </c>
      <c r="AT43" s="322">
        <f t="shared" si="95"/>
        <v>0</v>
      </c>
      <c r="AU43" s="322">
        <f t="shared" si="96"/>
        <v>0</v>
      </c>
      <c r="AV43" s="322">
        <f t="shared" si="97"/>
        <v>4593</v>
      </c>
      <c r="AW43" s="322">
        <f t="shared" si="98"/>
        <v>4380.3999999999996</v>
      </c>
      <c r="AX43" s="322">
        <f t="shared" si="5"/>
        <v>2785.9</v>
      </c>
      <c r="AY43" s="322">
        <f t="shared" si="99"/>
        <v>1594.5</v>
      </c>
      <c r="AZ43" s="322">
        <f t="shared" si="6"/>
        <v>212.6</v>
      </c>
      <c r="BA43" s="322">
        <f t="shared" si="100"/>
        <v>0</v>
      </c>
      <c r="BB43" s="322">
        <f t="shared" si="101"/>
        <v>0</v>
      </c>
      <c r="BC43" s="322">
        <f t="shared" si="7"/>
        <v>0</v>
      </c>
      <c r="BD43" s="322">
        <f t="shared" si="102"/>
        <v>0</v>
      </c>
      <c r="BE43" s="322">
        <f t="shared" si="8"/>
        <v>0</v>
      </c>
      <c r="BF43" s="322">
        <f t="shared" si="103"/>
        <v>0</v>
      </c>
      <c r="BG43" s="322">
        <f t="shared" si="104"/>
        <v>0</v>
      </c>
      <c r="BH43" s="322">
        <f t="shared" si="9"/>
        <v>0</v>
      </c>
      <c r="BI43" s="322">
        <f t="shared" si="105"/>
        <v>0</v>
      </c>
      <c r="BJ43" s="322">
        <f t="shared" si="106"/>
        <v>0</v>
      </c>
      <c r="BK43" s="322">
        <f t="shared" si="107"/>
        <v>0</v>
      </c>
      <c r="BL43" s="322">
        <f t="shared" si="108"/>
        <v>0</v>
      </c>
      <c r="BM43" s="322">
        <f t="shared" si="10"/>
        <v>0</v>
      </c>
      <c r="BN43" s="322">
        <f t="shared" si="109"/>
        <v>0</v>
      </c>
      <c r="BO43" s="322">
        <f t="shared" si="110"/>
        <v>0</v>
      </c>
      <c r="BP43" s="322">
        <f t="shared" si="111"/>
        <v>18377.3</v>
      </c>
      <c r="BQ43" s="322">
        <f t="shared" si="112"/>
        <v>17326.599999999999</v>
      </c>
      <c r="BR43" s="322">
        <f t="shared" si="11"/>
        <v>11019.2</v>
      </c>
      <c r="BS43" s="322">
        <f t="shared" si="113"/>
        <v>6307.4</v>
      </c>
      <c r="BT43" s="322">
        <f t="shared" si="12"/>
        <v>1050.7</v>
      </c>
      <c r="BU43" s="322"/>
      <c r="BV43" s="322">
        <f t="shared" si="82"/>
        <v>0</v>
      </c>
      <c r="BW43" s="322">
        <f t="shared" si="83"/>
        <v>0</v>
      </c>
      <c r="BX43" s="322">
        <f t="shared" si="84"/>
        <v>0</v>
      </c>
      <c r="BY43" s="322">
        <f t="shared" si="85"/>
        <v>0</v>
      </c>
      <c r="BZ43" s="322">
        <f t="shared" si="86"/>
        <v>0</v>
      </c>
      <c r="CA43" s="322">
        <f t="shared" si="87"/>
        <v>0</v>
      </c>
      <c r="CB43" s="322">
        <f t="shared" si="88"/>
        <v>0</v>
      </c>
      <c r="CC43" s="322">
        <f t="shared" si="89"/>
        <v>0</v>
      </c>
      <c r="CD43" s="322">
        <f t="shared" si="90"/>
        <v>0</v>
      </c>
      <c r="CE43" s="711">
        <f t="shared" si="13"/>
        <v>0</v>
      </c>
      <c r="CF43" s="322">
        <f t="shared" si="114"/>
        <v>0</v>
      </c>
      <c r="CG43" s="322">
        <f t="shared" si="115"/>
        <v>0</v>
      </c>
      <c r="CH43" s="322">
        <f t="shared" si="14"/>
        <v>0</v>
      </c>
      <c r="CI43" s="322">
        <f t="shared" si="116"/>
        <v>0</v>
      </c>
      <c r="CJ43" s="711">
        <f t="shared" si="15"/>
        <v>0</v>
      </c>
      <c r="CK43" s="322">
        <f t="shared" si="117"/>
        <v>0</v>
      </c>
      <c r="CL43" s="322">
        <f t="shared" si="118"/>
        <v>0</v>
      </c>
      <c r="CM43" s="322">
        <f t="shared" si="16"/>
        <v>0</v>
      </c>
      <c r="CN43" s="322">
        <f t="shared" si="119"/>
        <v>0</v>
      </c>
      <c r="CO43" s="711">
        <f t="shared" si="17"/>
        <v>0</v>
      </c>
      <c r="CP43" s="322">
        <f t="shared" si="120"/>
        <v>0</v>
      </c>
      <c r="CQ43" s="322">
        <f t="shared" si="121"/>
        <v>0</v>
      </c>
      <c r="CR43" s="322">
        <f t="shared" si="18"/>
        <v>0</v>
      </c>
      <c r="CS43" s="322">
        <f t="shared" si="122"/>
        <v>0</v>
      </c>
      <c r="CT43" s="711">
        <f t="shared" si="19"/>
        <v>0</v>
      </c>
      <c r="CU43" s="322">
        <f t="shared" si="123"/>
        <v>0</v>
      </c>
      <c r="CV43" s="322">
        <f t="shared" si="124"/>
        <v>0</v>
      </c>
      <c r="CW43" s="322">
        <f t="shared" si="20"/>
        <v>0</v>
      </c>
      <c r="CX43" s="322">
        <f t="shared" si="125"/>
        <v>0</v>
      </c>
      <c r="CY43" s="322">
        <f t="shared" si="21"/>
        <v>0</v>
      </c>
      <c r="CZ43" s="322">
        <f t="shared" si="126"/>
        <v>0</v>
      </c>
      <c r="DA43" s="322">
        <f t="shared" si="127"/>
        <v>0</v>
      </c>
      <c r="DB43" s="322">
        <f t="shared" si="22"/>
        <v>0</v>
      </c>
      <c r="DC43" s="322">
        <f t="shared" si="128"/>
        <v>0</v>
      </c>
      <c r="DD43" s="322">
        <f t="shared" si="23"/>
        <v>0</v>
      </c>
      <c r="DE43" s="322">
        <f t="shared" si="24"/>
        <v>3110.9</v>
      </c>
      <c r="DF43" s="322">
        <f t="shared" si="25"/>
        <v>3019.4</v>
      </c>
      <c r="DG43" s="322">
        <f t="shared" si="26"/>
        <v>1920.3</v>
      </c>
      <c r="DH43" s="322">
        <f t="shared" si="129"/>
        <v>1099.0999999999999</v>
      </c>
      <c r="DI43" s="322">
        <f t="shared" si="27"/>
        <v>91.5</v>
      </c>
      <c r="DJ43" s="322">
        <f t="shared" si="28"/>
        <v>0</v>
      </c>
      <c r="DK43" s="322">
        <f t="shared" si="29"/>
        <v>0</v>
      </c>
      <c r="DL43" s="322">
        <f t="shared" si="30"/>
        <v>0</v>
      </c>
      <c r="DM43" s="322">
        <f t="shared" si="130"/>
        <v>0</v>
      </c>
      <c r="DN43" s="322">
        <f t="shared" si="31"/>
        <v>0</v>
      </c>
      <c r="DO43" s="322">
        <f t="shared" si="131"/>
        <v>0</v>
      </c>
      <c r="DP43" s="322">
        <f t="shared" si="132"/>
        <v>0</v>
      </c>
      <c r="DQ43" s="322">
        <f t="shared" si="133"/>
        <v>0</v>
      </c>
      <c r="DR43" s="322">
        <f t="shared" si="134"/>
        <v>0</v>
      </c>
      <c r="DS43" s="322">
        <f t="shared" si="32"/>
        <v>0</v>
      </c>
      <c r="DT43" s="323">
        <f t="shared" si="135"/>
        <v>0</v>
      </c>
      <c r="DU43" s="324">
        <f t="shared" si="136"/>
        <v>0</v>
      </c>
      <c r="DV43" s="322">
        <f t="shared" si="33"/>
        <v>0</v>
      </c>
      <c r="DW43" s="322">
        <f t="shared" si="137"/>
        <v>0</v>
      </c>
      <c r="DX43" s="324">
        <f t="shared" si="138"/>
        <v>0</v>
      </c>
      <c r="DY43" s="324">
        <f t="shared" si="139"/>
        <v>0</v>
      </c>
      <c r="DZ43" s="324">
        <f t="shared" si="140"/>
        <v>0</v>
      </c>
      <c r="EA43" s="322">
        <f t="shared" si="34"/>
        <v>0</v>
      </c>
      <c r="EB43" s="322">
        <f t="shared" si="141"/>
        <v>0</v>
      </c>
      <c r="EC43" s="324">
        <f t="shared" si="142"/>
        <v>0</v>
      </c>
      <c r="ED43" s="324">
        <f t="shared" si="143"/>
        <v>0</v>
      </c>
      <c r="EE43" s="324">
        <f t="shared" si="144"/>
        <v>0</v>
      </c>
      <c r="EF43" s="322">
        <f t="shared" si="35"/>
        <v>0</v>
      </c>
      <c r="EG43" s="322">
        <f t="shared" si="145"/>
        <v>0</v>
      </c>
      <c r="EH43" s="324">
        <f t="shared" si="146"/>
        <v>0</v>
      </c>
      <c r="EI43" s="324">
        <f t="shared" si="147"/>
        <v>0</v>
      </c>
      <c r="EJ43" s="324">
        <f t="shared" si="148"/>
        <v>0</v>
      </c>
      <c r="EK43" s="322">
        <f t="shared" si="36"/>
        <v>0</v>
      </c>
      <c r="EL43" s="322">
        <f t="shared" si="149"/>
        <v>0</v>
      </c>
      <c r="EM43" s="324">
        <f t="shared" si="150"/>
        <v>0</v>
      </c>
      <c r="EN43" s="324">
        <f t="shared" si="151"/>
        <v>0</v>
      </c>
      <c r="EO43" s="324">
        <f t="shared" si="152"/>
        <v>0</v>
      </c>
      <c r="EP43" s="322">
        <f t="shared" si="37"/>
        <v>0</v>
      </c>
      <c r="EQ43" s="322">
        <f t="shared" si="153"/>
        <v>0</v>
      </c>
      <c r="ER43" s="324">
        <f t="shared" si="154"/>
        <v>0</v>
      </c>
      <c r="ES43" s="324">
        <f t="shared" si="155"/>
        <v>0</v>
      </c>
      <c r="ET43" s="324">
        <f t="shared" si="156"/>
        <v>0</v>
      </c>
      <c r="EU43" s="322">
        <f t="shared" si="38"/>
        <v>0</v>
      </c>
      <c r="EV43" s="322">
        <f t="shared" si="157"/>
        <v>0</v>
      </c>
      <c r="EW43" s="324">
        <f t="shared" si="158"/>
        <v>0</v>
      </c>
      <c r="EX43" s="324">
        <f t="shared" si="159"/>
        <v>0</v>
      </c>
      <c r="EY43" s="324">
        <f t="shared" si="160"/>
        <v>0</v>
      </c>
      <c r="EZ43" s="322">
        <f t="shared" si="39"/>
        <v>0</v>
      </c>
      <c r="FA43" s="322">
        <f t="shared" si="161"/>
        <v>0</v>
      </c>
      <c r="FB43" s="324">
        <f t="shared" si="162"/>
        <v>0</v>
      </c>
      <c r="FC43" s="324">
        <f t="shared" si="163"/>
        <v>0</v>
      </c>
      <c r="FD43" s="324">
        <f t="shared" si="164"/>
        <v>0</v>
      </c>
      <c r="FE43" s="322">
        <f t="shared" si="40"/>
        <v>0</v>
      </c>
      <c r="FF43" s="322">
        <f t="shared" si="165"/>
        <v>0</v>
      </c>
      <c r="FG43" s="325">
        <f t="shared" si="166"/>
        <v>0</v>
      </c>
      <c r="FH43" s="712">
        <f t="shared" si="41"/>
        <v>0</v>
      </c>
      <c r="FI43" s="322">
        <f t="shared" si="42"/>
        <v>0</v>
      </c>
      <c r="FJ43" s="322">
        <f t="shared" si="43"/>
        <v>0</v>
      </c>
      <c r="FK43" s="322">
        <f t="shared" si="167"/>
        <v>0</v>
      </c>
      <c r="FL43" s="322">
        <f t="shared" si="44"/>
        <v>0</v>
      </c>
      <c r="FM43" s="322">
        <f t="shared" si="45"/>
        <v>0</v>
      </c>
      <c r="FN43" s="322">
        <f t="shared" si="46"/>
        <v>0</v>
      </c>
      <c r="FO43" s="322">
        <f t="shared" si="47"/>
        <v>0</v>
      </c>
      <c r="FP43" s="322">
        <f t="shared" si="168"/>
        <v>0</v>
      </c>
      <c r="FQ43" s="322">
        <f t="shared" si="48"/>
        <v>0</v>
      </c>
      <c r="FR43" s="322">
        <f t="shared" si="49"/>
        <v>0</v>
      </c>
      <c r="FS43" s="322">
        <f t="shared" si="50"/>
        <v>0</v>
      </c>
      <c r="FT43" s="322">
        <f t="shared" si="51"/>
        <v>0</v>
      </c>
      <c r="FU43" s="322">
        <f t="shared" si="169"/>
        <v>0</v>
      </c>
      <c r="FV43" s="322">
        <f t="shared" si="52"/>
        <v>0</v>
      </c>
      <c r="FW43" s="322">
        <f t="shared" si="53"/>
        <v>0</v>
      </c>
      <c r="FX43" s="322">
        <f t="shared" si="54"/>
        <v>0</v>
      </c>
      <c r="FY43" s="322">
        <f t="shared" si="55"/>
        <v>0</v>
      </c>
      <c r="FZ43" s="322">
        <f t="shared" si="170"/>
        <v>0</v>
      </c>
      <c r="GA43" s="322">
        <f t="shared" si="56"/>
        <v>0</v>
      </c>
      <c r="GB43" s="322">
        <f t="shared" si="57"/>
        <v>0</v>
      </c>
      <c r="GC43" s="322">
        <f t="shared" si="58"/>
        <v>0</v>
      </c>
      <c r="GD43" s="322">
        <f t="shared" si="59"/>
        <v>0</v>
      </c>
      <c r="GE43" s="322">
        <f t="shared" si="171"/>
        <v>0</v>
      </c>
      <c r="GF43" s="322">
        <f t="shared" si="60"/>
        <v>0</v>
      </c>
      <c r="GG43" s="322">
        <f t="shared" si="61"/>
        <v>0</v>
      </c>
      <c r="GH43" s="322">
        <f t="shared" si="62"/>
        <v>0</v>
      </c>
      <c r="GI43" s="322">
        <f t="shared" si="63"/>
        <v>0</v>
      </c>
      <c r="GJ43" s="322">
        <f t="shared" si="172"/>
        <v>0</v>
      </c>
      <c r="GK43" s="322">
        <f t="shared" si="64"/>
        <v>0</v>
      </c>
      <c r="GL43" s="322">
        <f t="shared" si="65"/>
        <v>0</v>
      </c>
      <c r="GM43" s="322">
        <f t="shared" si="66"/>
        <v>0</v>
      </c>
      <c r="GN43" s="322">
        <f t="shared" si="67"/>
        <v>0</v>
      </c>
      <c r="GO43" s="322">
        <f t="shared" si="173"/>
        <v>0</v>
      </c>
      <c r="GP43" s="322">
        <f t="shared" si="68"/>
        <v>0</v>
      </c>
      <c r="GQ43" s="322">
        <f t="shared" si="69"/>
        <v>0</v>
      </c>
      <c r="GR43" s="322">
        <f t="shared" si="70"/>
        <v>0</v>
      </c>
      <c r="GS43" s="322">
        <f t="shared" si="71"/>
        <v>0</v>
      </c>
      <c r="GT43" s="322">
        <f t="shared" si="174"/>
        <v>0</v>
      </c>
      <c r="GU43" s="322">
        <f t="shared" si="72"/>
        <v>0</v>
      </c>
      <c r="GV43" s="326">
        <f t="shared" si="91"/>
        <v>26081.200000000001</v>
      </c>
      <c r="GW43" s="322">
        <f t="shared" si="81"/>
        <v>24726.400000000001</v>
      </c>
      <c r="GX43" s="322">
        <f t="shared" si="81"/>
        <v>15725.4</v>
      </c>
      <c r="GY43" s="322">
        <f t="shared" si="81"/>
        <v>9001</v>
      </c>
      <c r="GZ43" s="322">
        <f t="shared" si="81"/>
        <v>1354.8</v>
      </c>
      <c r="HA43" s="328">
        <f t="shared" si="175"/>
        <v>480</v>
      </c>
      <c r="HB43" s="328">
        <v>480</v>
      </c>
      <c r="HC43" s="322">
        <f t="shared" si="75"/>
        <v>25568.400000000001</v>
      </c>
      <c r="HD43" s="322">
        <f t="shared" si="75"/>
        <v>24240.3</v>
      </c>
      <c r="HE43" s="322">
        <f t="shared" si="75"/>
        <v>15416.2</v>
      </c>
      <c r="HF43" s="322">
        <f t="shared" si="75"/>
        <v>8824</v>
      </c>
      <c r="HG43" s="322">
        <f t="shared" si="75"/>
        <v>1328.2</v>
      </c>
      <c r="HH43" s="329">
        <v>45.5</v>
      </c>
      <c r="HI43" s="327">
        <f t="shared" si="76"/>
        <v>519.5</v>
      </c>
      <c r="HJ43" s="327">
        <f t="shared" si="77"/>
        <v>26087.9</v>
      </c>
      <c r="HK43" s="330">
        <f t="shared" si="78"/>
        <v>15935.7</v>
      </c>
      <c r="HL43" s="319">
        <v>23959800</v>
      </c>
      <c r="HM43" s="319"/>
      <c r="HN43" s="327">
        <v>27407.1</v>
      </c>
      <c r="HO43" s="327">
        <v>29013.4</v>
      </c>
      <c r="HP43" s="275"/>
      <c r="HQ43" s="275"/>
      <c r="HR43" s="275"/>
      <c r="HS43" s="275"/>
      <c r="HT43" s="275"/>
      <c r="HU43" s="275"/>
      <c r="HV43" s="275"/>
      <c r="HW43" s="275"/>
      <c r="HX43" s="275"/>
      <c r="HY43" s="275"/>
      <c r="HZ43" s="275"/>
      <c r="IA43" s="275"/>
      <c r="IB43" s="275"/>
      <c r="IC43" s="275"/>
      <c r="ID43" s="275"/>
      <c r="IE43" s="275"/>
      <c r="IF43" s="275"/>
      <c r="IG43" s="275"/>
      <c r="IH43" s="275"/>
      <c r="II43" s="275"/>
      <c r="IJ43" s="275"/>
      <c r="IK43" s="275"/>
      <c r="IL43" s="275"/>
      <c r="IM43" s="275"/>
      <c r="IN43" s="275"/>
      <c r="IO43" s="275"/>
      <c r="IP43" s="275"/>
      <c r="IQ43" s="275"/>
      <c r="IR43" s="275"/>
      <c r="IS43" s="275"/>
      <c r="IT43" s="275"/>
      <c r="IU43" s="275"/>
      <c r="IV43" s="275"/>
      <c r="IW43" s="275"/>
      <c r="IX43" s="275"/>
      <c r="IY43" s="275"/>
      <c r="IZ43" s="275"/>
      <c r="JA43" s="275"/>
      <c r="JB43" s="275"/>
      <c r="JC43" s="275"/>
      <c r="JD43" s="275"/>
      <c r="JE43" s="275"/>
      <c r="JF43" s="275"/>
      <c r="JG43" s="275"/>
      <c r="JH43" s="275"/>
      <c r="JI43" s="275"/>
      <c r="JJ43" s="275"/>
      <c r="JK43" s="275"/>
      <c r="JL43" s="275"/>
      <c r="JM43" s="275"/>
      <c r="JN43" s="275"/>
      <c r="JO43" s="275"/>
      <c r="JP43" s="275"/>
      <c r="JQ43" s="275"/>
      <c r="JR43" s="275"/>
      <c r="JS43" s="275"/>
      <c r="JT43" s="275"/>
      <c r="JU43" s="275"/>
      <c r="JV43" s="275"/>
      <c r="JW43" s="275"/>
      <c r="JX43" s="275"/>
      <c r="JY43" s="275"/>
      <c r="JZ43" s="275"/>
      <c r="KA43" s="275"/>
      <c r="KB43" s="275"/>
      <c r="KC43" s="275"/>
      <c r="KD43" s="275"/>
      <c r="KE43" s="275"/>
      <c r="KF43" s="275"/>
      <c r="KG43" s="275"/>
      <c r="KH43" s="275"/>
      <c r="KI43" s="275"/>
      <c r="KJ43" s="275"/>
      <c r="KK43" s="275"/>
      <c r="KL43" s="275"/>
      <c r="KM43" s="275"/>
      <c r="KN43" s="275"/>
      <c r="KO43" s="275"/>
      <c r="KP43" s="275"/>
      <c r="KQ43" s="275"/>
      <c r="KR43" s="275"/>
      <c r="KS43" s="275"/>
      <c r="KT43" s="275"/>
      <c r="KU43" s="275"/>
      <c r="KV43" s="275"/>
      <c r="KW43" s="275"/>
      <c r="KX43" s="275"/>
    </row>
    <row r="44" spans="1:310">
      <c r="A44" s="315" t="s">
        <v>730</v>
      </c>
      <c r="B44" s="316">
        <v>0</v>
      </c>
      <c r="C44" s="316">
        <v>0</v>
      </c>
      <c r="D44" s="317"/>
      <c r="E44" s="318">
        <v>0</v>
      </c>
      <c r="F44" s="317"/>
      <c r="G44" s="316">
        <v>0</v>
      </c>
      <c r="H44" s="317">
        <v>63</v>
      </c>
      <c r="I44" s="318">
        <v>0</v>
      </c>
      <c r="J44" s="317">
        <v>28</v>
      </c>
      <c r="K44" s="317">
        <v>30</v>
      </c>
      <c r="L44" s="317"/>
      <c r="M44" s="316">
        <v>0</v>
      </c>
      <c r="N44" s="318">
        <v>0</v>
      </c>
      <c r="O44" s="317"/>
      <c r="P44" s="318">
        <v>0</v>
      </c>
      <c r="Q44" s="317"/>
      <c r="R44" s="317"/>
      <c r="S44" s="317">
        <v>29</v>
      </c>
      <c r="T44" s="319">
        <v>0</v>
      </c>
      <c r="U44" s="335">
        <v>0</v>
      </c>
      <c r="V44" s="335">
        <v>0</v>
      </c>
      <c r="W44" s="318">
        <v>0</v>
      </c>
      <c r="X44" s="318">
        <v>0</v>
      </c>
      <c r="Y44" s="318">
        <v>0</v>
      </c>
      <c r="Z44" s="318">
        <v>0</v>
      </c>
      <c r="AA44" s="318">
        <v>0</v>
      </c>
      <c r="AB44" s="318">
        <v>0</v>
      </c>
      <c r="AC44" s="318">
        <v>0</v>
      </c>
      <c r="AD44" s="320">
        <v>0</v>
      </c>
      <c r="AE44" s="320">
        <v>0</v>
      </c>
      <c r="AF44" s="320">
        <v>0</v>
      </c>
      <c r="AG44" s="320">
        <v>0</v>
      </c>
      <c r="AH44" s="317"/>
      <c r="AI44" s="320">
        <v>0</v>
      </c>
      <c r="AJ44" s="710">
        <f t="shared" si="79"/>
        <v>28</v>
      </c>
      <c r="AK44" s="710">
        <f t="shared" si="80"/>
        <v>122</v>
      </c>
      <c r="AL44" s="321">
        <f t="shared" si="0"/>
        <v>0</v>
      </c>
      <c r="AM44" s="322">
        <f t="shared" si="92"/>
        <v>0</v>
      </c>
      <c r="AN44" s="322">
        <f t="shared" si="1"/>
        <v>0</v>
      </c>
      <c r="AO44" s="322">
        <f t="shared" si="93"/>
        <v>0</v>
      </c>
      <c r="AP44" s="322">
        <f t="shared" si="94"/>
        <v>0</v>
      </c>
      <c r="AQ44" s="322">
        <f t="shared" si="2"/>
        <v>0</v>
      </c>
      <c r="AR44" s="322">
        <f t="shared" si="3"/>
        <v>0</v>
      </c>
      <c r="AS44" s="322">
        <f t="shared" si="4"/>
        <v>0</v>
      </c>
      <c r="AT44" s="322">
        <f t="shared" si="95"/>
        <v>0</v>
      </c>
      <c r="AU44" s="322">
        <f t="shared" si="96"/>
        <v>0</v>
      </c>
      <c r="AV44" s="322">
        <f t="shared" si="97"/>
        <v>0</v>
      </c>
      <c r="AW44" s="322">
        <f t="shared" si="98"/>
        <v>0</v>
      </c>
      <c r="AX44" s="322">
        <f t="shared" si="5"/>
        <v>0</v>
      </c>
      <c r="AY44" s="322">
        <f t="shared" si="99"/>
        <v>0</v>
      </c>
      <c r="AZ44" s="322">
        <f t="shared" si="6"/>
        <v>0</v>
      </c>
      <c r="BA44" s="322">
        <f t="shared" si="100"/>
        <v>0</v>
      </c>
      <c r="BB44" s="322">
        <f t="shared" si="101"/>
        <v>0</v>
      </c>
      <c r="BC44" s="322">
        <f t="shared" si="7"/>
        <v>0</v>
      </c>
      <c r="BD44" s="322">
        <f t="shared" si="102"/>
        <v>0</v>
      </c>
      <c r="BE44" s="322">
        <f t="shared" si="8"/>
        <v>0</v>
      </c>
      <c r="BF44" s="322">
        <f t="shared" si="103"/>
        <v>0</v>
      </c>
      <c r="BG44" s="322">
        <f t="shared" si="104"/>
        <v>0</v>
      </c>
      <c r="BH44" s="322">
        <f t="shared" si="9"/>
        <v>0</v>
      </c>
      <c r="BI44" s="322">
        <f t="shared" si="105"/>
        <v>0</v>
      </c>
      <c r="BJ44" s="322">
        <f t="shared" si="106"/>
        <v>0</v>
      </c>
      <c r="BK44" s="322">
        <f t="shared" si="107"/>
        <v>0</v>
      </c>
      <c r="BL44" s="322">
        <f t="shared" si="108"/>
        <v>0</v>
      </c>
      <c r="BM44" s="322">
        <f t="shared" si="10"/>
        <v>0</v>
      </c>
      <c r="BN44" s="322">
        <f t="shared" si="109"/>
        <v>0</v>
      </c>
      <c r="BO44" s="322">
        <f t="shared" si="110"/>
        <v>0</v>
      </c>
      <c r="BP44" s="322">
        <f t="shared" si="111"/>
        <v>3103.9</v>
      </c>
      <c r="BQ44" s="322">
        <f t="shared" si="112"/>
        <v>2926.5</v>
      </c>
      <c r="BR44" s="322">
        <f t="shared" si="11"/>
        <v>1861.1</v>
      </c>
      <c r="BS44" s="322">
        <f t="shared" si="113"/>
        <v>1065.4000000000001</v>
      </c>
      <c r="BT44" s="322">
        <f t="shared" si="12"/>
        <v>177.4</v>
      </c>
      <c r="BU44" s="322"/>
      <c r="BV44" s="322">
        <f t="shared" si="82"/>
        <v>1931.4</v>
      </c>
      <c r="BW44" s="322">
        <f>ROUND(J44*$BW$8/1000,1)</f>
        <v>1820.9</v>
      </c>
      <c r="BX44" s="322">
        <f t="shared" si="84"/>
        <v>1158.0999999999999</v>
      </c>
      <c r="BY44" s="322">
        <f t="shared" si="85"/>
        <v>662.9</v>
      </c>
      <c r="BZ44" s="322">
        <f t="shared" si="86"/>
        <v>110.4</v>
      </c>
      <c r="CA44" s="322">
        <f t="shared" si="87"/>
        <v>1478.1</v>
      </c>
      <c r="CB44" s="322">
        <f t="shared" si="88"/>
        <v>1393.6</v>
      </c>
      <c r="CC44" s="322">
        <f t="shared" si="89"/>
        <v>886.3</v>
      </c>
      <c r="CD44" s="322">
        <f t="shared" si="90"/>
        <v>507.3</v>
      </c>
      <c r="CE44" s="711">
        <f t="shared" si="13"/>
        <v>84.5</v>
      </c>
      <c r="CF44" s="322">
        <f t="shared" si="114"/>
        <v>0</v>
      </c>
      <c r="CG44" s="322">
        <f t="shared" si="115"/>
        <v>0</v>
      </c>
      <c r="CH44" s="322">
        <f t="shared" si="14"/>
        <v>0</v>
      </c>
      <c r="CI44" s="322">
        <f t="shared" si="116"/>
        <v>0</v>
      </c>
      <c r="CJ44" s="711">
        <f t="shared" si="15"/>
        <v>0</v>
      </c>
      <c r="CK44" s="322">
        <f t="shared" si="117"/>
        <v>0</v>
      </c>
      <c r="CL44" s="322">
        <f t="shared" si="118"/>
        <v>0</v>
      </c>
      <c r="CM44" s="322">
        <f t="shared" si="16"/>
        <v>0</v>
      </c>
      <c r="CN44" s="322">
        <f t="shared" si="119"/>
        <v>0</v>
      </c>
      <c r="CO44" s="711">
        <f t="shared" si="17"/>
        <v>0</v>
      </c>
      <c r="CP44" s="322">
        <f t="shared" si="120"/>
        <v>0</v>
      </c>
      <c r="CQ44" s="322">
        <f t="shared" si="121"/>
        <v>0</v>
      </c>
      <c r="CR44" s="322">
        <f t="shared" si="18"/>
        <v>0</v>
      </c>
      <c r="CS44" s="322">
        <f t="shared" si="122"/>
        <v>0</v>
      </c>
      <c r="CT44" s="711">
        <f t="shared" si="19"/>
        <v>0</v>
      </c>
      <c r="CU44" s="322">
        <f t="shared" si="123"/>
        <v>0</v>
      </c>
      <c r="CV44" s="322">
        <f t="shared" si="124"/>
        <v>0</v>
      </c>
      <c r="CW44" s="322">
        <f t="shared" si="20"/>
        <v>0</v>
      </c>
      <c r="CX44" s="322">
        <f t="shared" si="125"/>
        <v>0</v>
      </c>
      <c r="CY44" s="322">
        <f t="shared" si="21"/>
        <v>0</v>
      </c>
      <c r="CZ44" s="322">
        <f t="shared" si="126"/>
        <v>0</v>
      </c>
      <c r="DA44" s="322">
        <f t="shared" si="127"/>
        <v>0</v>
      </c>
      <c r="DB44" s="322">
        <f t="shared" si="22"/>
        <v>0</v>
      </c>
      <c r="DC44" s="322">
        <f t="shared" si="128"/>
        <v>0</v>
      </c>
      <c r="DD44" s="322">
        <f t="shared" si="23"/>
        <v>0</v>
      </c>
      <c r="DE44" s="322">
        <f t="shared" si="24"/>
        <v>0</v>
      </c>
      <c r="DF44" s="322">
        <f t="shared" si="25"/>
        <v>0</v>
      </c>
      <c r="DG44" s="322">
        <f t="shared" si="26"/>
        <v>0</v>
      </c>
      <c r="DH44" s="322">
        <f t="shared" si="129"/>
        <v>0</v>
      </c>
      <c r="DI44" s="322">
        <f t="shared" si="27"/>
        <v>0</v>
      </c>
      <c r="DJ44" s="322">
        <f t="shared" si="28"/>
        <v>0</v>
      </c>
      <c r="DK44" s="322">
        <f t="shared" si="29"/>
        <v>0</v>
      </c>
      <c r="DL44" s="322">
        <f t="shared" si="30"/>
        <v>0</v>
      </c>
      <c r="DM44" s="322">
        <f t="shared" si="130"/>
        <v>0</v>
      </c>
      <c r="DN44" s="322">
        <f t="shared" si="31"/>
        <v>0</v>
      </c>
      <c r="DO44" s="322">
        <f t="shared" si="131"/>
        <v>6898.9</v>
      </c>
      <c r="DP44" s="322">
        <f t="shared" si="132"/>
        <v>6735.5</v>
      </c>
      <c r="DQ44" s="322">
        <f t="shared" si="133"/>
        <v>4283.6000000000004</v>
      </c>
      <c r="DR44" s="322">
        <f t="shared" si="134"/>
        <v>2451.9</v>
      </c>
      <c r="DS44" s="322">
        <f t="shared" si="32"/>
        <v>163.4</v>
      </c>
      <c r="DT44" s="323">
        <f t="shared" si="135"/>
        <v>0</v>
      </c>
      <c r="DU44" s="324">
        <f t="shared" si="136"/>
        <v>0</v>
      </c>
      <c r="DV44" s="322">
        <f t="shared" si="33"/>
        <v>0</v>
      </c>
      <c r="DW44" s="322">
        <f t="shared" si="137"/>
        <v>0</v>
      </c>
      <c r="DX44" s="324">
        <f t="shared" si="138"/>
        <v>0</v>
      </c>
      <c r="DY44" s="324">
        <f t="shared" si="139"/>
        <v>0</v>
      </c>
      <c r="DZ44" s="324">
        <f t="shared" si="140"/>
        <v>0</v>
      </c>
      <c r="EA44" s="322">
        <f t="shared" si="34"/>
        <v>0</v>
      </c>
      <c r="EB44" s="322">
        <f t="shared" si="141"/>
        <v>0</v>
      </c>
      <c r="EC44" s="324">
        <f t="shared" si="142"/>
        <v>0</v>
      </c>
      <c r="ED44" s="324">
        <f t="shared" si="143"/>
        <v>0</v>
      </c>
      <c r="EE44" s="324">
        <f t="shared" si="144"/>
        <v>0</v>
      </c>
      <c r="EF44" s="322">
        <f t="shared" si="35"/>
        <v>0</v>
      </c>
      <c r="EG44" s="322">
        <f t="shared" si="145"/>
        <v>0</v>
      </c>
      <c r="EH44" s="324">
        <f t="shared" si="146"/>
        <v>0</v>
      </c>
      <c r="EI44" s="324">
        <f t="shared" si="147"/>
        <v>0</v>
      </c>
      <c r="EJ44" s="324">
        <f t="shared" si="148"/>
        <v>0</v>
      </c>
      <c r="EK44" s="322">
        <f t="shared" si="36"/>
        <v>0</v>
      </c>
      <c r="EL44" s="322">
        <f t="shared" si="149"/>
        <v>0</v>
      </c>
      <c r="EM44" s="324">
        <f t="shared" si="150"/>
        <v>0</v>
      </c>
      <c r="EN44" s="324">
        <f t="shared" si="151"/>
        <v>0</v>
      </c>
      <c r="EO44" s="324">
        <f t="shared" si="152"/>
        <v>0</v>
      </c>
      <c r="EP44" s="322">
        <f t="shared" si="37"/>
        <v>0</v>
      </c>
      <c r="EQ44" s="322">
        <f t="shared" si="153"/>
        <v>0</v>
      </c>
      <c r="ER44" s="324">
        <f t="shared" si="154"/>
        <v>0</v>
      </c>
      <c r="ES44" s="324">
        <f t="shared" si="155"/>
        <v>0</v>
      </c>
      <c r="ET44" s="324">
        <f t="shared" si="156"/>
        <v>0</v>
      </c>
      <c r="EU44" s="322">
        <f t="shared" si="38"/>
        <v>0</v>
      </c>
      <c r="EV44" s="322">
        <f t="shared" si="157"/>
        <v>0</v>
      </c>
      <c r="EW44" s="324">
        <f t="shared" si="158"/>
        <v>0</v>
      </c>
      <c r="EX44" s="324">
        <f t="shared" si="159"/>
        <v>0</v>
      </c>
      <c r="EY44" s="324">
        <f t="shared" si="160"/>
        <v>0</v>
      </c>
      <c r="EZ44" s="322">
        <f t="shared" si="39"/>
        <v>0</v>
      </c>
      <c r="FA44" s="322">
        <f t="shared" si="161"/>
        <v>0</v>
      </c>
      <c r="FB44" s="324">
        <f t="shared" si="162"/>
        <v>0</v>
      </c>
      <c r="FC44" s="324">
        <f t="shared" si="163"/>
        <v>0</v>
      </c>
      <c r="FD44" s="324">
        <f t="shared" si="164"/>
        <v>0</v>
      </c>
      <c r="FE44" s="322">
        <f t="shared" si="40"/>
        <v>0</v>
      </c>
      <c r="FF44" s="322">
        <f t="shared" si="165"/>
        <v>0</v>
      </c>
      <c r="FG44" s="325">
        <f t="shared" si="166"/>
        <v>0</v>
      </c>
      <c r="FH44" s="712">
        <f t="shared" si="41"/>
        <v>0</v>
      </c>
      <c r="FI44" s="322">
        <f t="shared" si="42"/>
        <v>0</v>
      </c>
      <c r="FJ44" s="322">
        <f t="shared" si="43"/>
        <v>0</v>
      </c>
      <c r="FK44" s="322">
        <f t="shared" si="167"/>
        <v>0</v>
      </c>
      <c r="FL44" s="322">
        <f t="shared" si="44"/>
        <v>0</v>
      </c>
      <c r="FM44" s="322">
        <f t="shared" si="45"/>
        <v>0</v>
      </c>
      <c r="FN44" s="322">
        <f t="shared" si="46"/>
        <v>0</v>
      </c>
      <c r="FO44" s="322">
        <f t="shared" si="47"/>
        <v>0</v>
      </c>
      <c r="FP44" s="322">
        <f t="shared" si="168"/>
        <v>0</v>
      </c>
      <c r="FQ44" s="322">
        <f t="shared" si="48"/>
        <v>0</v>
      </c>
      <c r="FR44" s="322">
        <f t="shared" si="49"/>
        <v>0</v>
      </c>
      <c r="FS44" s="322">
        <f t="shared" si="50"/>
        <v>0</v>
      </c>
      <c r="FT44" s="322">
        <f t="shared" si="51"/>
        <v>0</v>
      </c>
      <c r="FU44" s="322">
        <f t="shared" si="169"/>
        <v>0</v>
      </c>
      <c r="FV44" s="322">
        <f t="shared" si="52"/>
        <v>0</v>
      </c>
      <c r="FW44" s="322">
        <f t="shared" si="53"/>
        <v>0</v>
      </c>
      <c r="FX44" s="322">
        <f t="shared" si="54"/>
        <v>0</v>
      </c>
      <c r="FY44" s="322">
        <f t="shared" si="55"/>
        <v>0</v>
      </c>
      <c r="FZ44" s="322">
        <f t="shared" si="170"/>
        <v>0</v>
      </c>
      <c r="GA44" s="322">
        <f t="shared" si="56"/>
        <v>0</v>
      </c>
      <c r="GB44" s="322">
        <f t="shared" si="57"/>
        <v>0</v>
      </c>
      <c r="GC44" s="322">
        <f t="shared" si="58"/>
        <v>0</v>
      </c>
      <c r="GD44" s="322">
        <f t="shared" si="59"/>
        <v>0</v>
      </c>
      <c r="GE44" s="322">
        <f t="shared" si="171"/>
        <v>0</v>
      </c>
      <c r="GF44" s="322">
        <f t="shared" si="60"/>
        <v>0</v>
      </c>
      <c r="GG44" s="322">
        <f t="shared" si="61"/>
        <v>0</v>
      </c>
      <c r="GH44" s="322">
        <f t="shared" si="62"/>
        <v>0</v>
      </c>
      <c r="GI44" s="322">
        <f t="shared" si="63"/>
        <v>0</v>
      </c>
      <c r="GJ44" s="322">
        <f t="shared" si="172"/>
        <v>0</v>
      </c>
      <c r="GK44" s="322">
        <f t="shared" si="64"/>
        <v>0</v>
      </c>
      <c r="GL44" s="322">
        <f t="shared" si="65"/>
        <v>0</v>
      </c>
      <c r="GM44" s="322">
        <f t="shared" si="66"/>
        <v>0</v>
      </c>
      <c r="GN44" s="322">
        <f t="shared" si="67"/>
        <v>0</v>
      </c>
      <c r="GO44" s="322">
        <f t="shared" si="173"/>
        <v>0</v>
      </c>
      <c r="GP44" s="322">
        <f t="shared" si="68"/>
        <v>0</v>
      </c>
      <c r="GQ44" s="322">
        <f t="shared" si="69"/>
        <v>0</v>
      </c>
      <c r="GR44" s="322">
        <f t="shared" si="70"/>
        <v>0</v>
      </c>
      <c r="GS44" s="322">
        <f t="shared" si="71"/>
        <v>0</v>
      </c>
      <c r="GT44" s="322">
        <f t="shared" si="174"/>
        <v>0</v>
      </c>
      <c r="GU44" s="322">
        <f t="shared" si="72"/>
        <v>0</v>
      </c>
      <c r="GV44" s="326">
        <f t="shared" si="91"/>
        <v>13412.3</v>
      </c>
      <c r="GW44" s="322">
        <f t="shared" si="81"/>
        <v>12876.5</v>
      </c>
      <c r="GX44" s="322">
        <f t="shared" si="81"/>
        <v>8189.1</v>
      </c>
      <c r="GY44" s="322">
        <f t="shared" si="81"/>
        <v>4687.5</v>
      </c>
      <c r="GZ44" s="322">
        <f t="shared" si="81"/>
        <v>535.70000000000005</v>
      </c>
      <c r="HA44" s="328">
        <f t="shared" si="175"/>
        <v>150</v>
      </c>
      <c r="HB44" s="328">
        <v>150</v>
      </c>
      <c r="HC44" s="322">
        <f t="shared" si="75"/>
        <v>13148.6</v>
      </c>
      <c r="HD44" s="322">
        <f t="shared" si="75"/>
        <v>12623.3</v>
      </c>
      <c r="HE44" s="322">
        <f t="shared" si="75"/>
        <v>8028.1</v>
      </c>
      <c r="HF44" s="322">
        <f t="shared" si="75"/>
        <v>4595.3</v>
      </c>
      <c r="HG44" s="322">
        <f t="shared" si="75"/>
        <v>525.20000000000005</v>
      </c>
      <c r="HH44" s="329">
        <v>21.5</v>
      </c>
      <c r="HI44" s="327">
        <f t="shared" si="76"/>
        <v>245.5</v>
      </c>
      <c r="HJ44" s="327">
        <f t="shared" si="77"/>
        <v>13394.1</v>
      </c>
      <c r="HK44" s="330">
        <f t="shared" si="78"/>
        <v>8273.6</v>
      </c>
      <c r="HL44" s="319">
        <v>12971200</v>
      </c>
      <c r="HM44" s="319"/>
      <c r="HN44" s="327">
        <v>14029.2</v>
      </c>
      <c r="HO44" s="327">
        <v>14805.9</v>
      </c>
    </row>
    <row r="45" spans="1:310" ht="31.5">
      <c r="A45" s="315" t="s">
        <v>802</v>
      </c>
      <c r="B45" s="316">
        <v>0</v>
      </c>
      <c r="C45" s="316">
        <v>0</v>
      </c>
      <c r="D45" s="317"/>
      <c r="E45" s="318">
        <v>0</v>
      </c>
      <c r="F45" s="317"/>
      <c r="G45" s="316">
        <v>0</v>
      </c>
      <c r="H45" s="317">
        <v>128</v>
      </c>
      <c r="I45" s="318">
        <v>0</v>
      </c>
      <c r="J45" s="317"/>
      <c r="K45" s="317"/>
      <c r="L45" s="317">
        <v>13</v>
      </c>
      <c r="M45" s="316">
        <v>0</v>
      </c>
      <c r="N45" s="318">
        <v>0</v>
      </c>
      <c r="O45" s="317"/>
      <c r="P45" s="318">
        <v>0</v>
      </c>
      <c r="Q45" s="317"/>
      <c r="R45" s="317"/>
      <c r="S45" s="317"/>
      <c r="T45" s="319">
        <v>0</v>
      </c>
      <c r="U45" s="335">
        <v>0</v>
      </c>
      <c r="V45" s="335">
        <v>0</v>
      </c>
      <c r="W45" s="318">
        <v>0</v>
      </c>
      <c r="X45" s="318">
        <v>0</v>
      </c>
      <c r="Y45" s="318">
        <v>0</v>
      </c>
      <c r="Z45" s="318">
        <v>0</v>
      </c>
      <c r="AA45" s="318">
        <v>0</v>
      </c>
      <c r="AB45" s="318">
        <v>0</v>
      </c>
      <c r="AC45" s="318">
        <v>0</v>
      </c>
      <c r="AD45" s="320">
        <v>0</v>
      </c>
      <c r="AE45" s="320">
        <v>0</v>
      </c>
      <c r="AF45" s="320">
        <v>0</v>
      </c>
      <c r="AG45" s="320">
        <v>0</v>
      </c>
      <c r="AH45" s="317"/>
      <c r="AI45" s="320">
        <v>0</v>
      </c>
      <c r="AJ45" s="710">
        <f t="shared" si="79"/>
        <v>0</v>
      </c>
      <c r="AK45" s="710">
        <f t="shared" si="80"/>
        <v>141</v>
      </c>
      <c r="AL45" s="321">
        <f t="shared" si="0"/>
        <v>0</v>
      </c>
      <c r="AM45" s="322">
        <f t="shared" si="92"/>
        <v>0</v>
      </c>
      <c r="AN45" s="322">
        <f t="shared" si="1"/>
        <v>0</v>
      </c>
      <c r="AO45" s="322">
        <f t="shared" si="93"/>
        <v>0</v>
      </c>
      <c r="AP45" s="322">
        <f t="shared" si="94"/>
        <v>0</v>
      </c>
      <c r="AQ45" s="322">
        <f t="shared" si="2"/>
        <v>0</v>
      </c>
      <c r="AR45" s="322">
        <f t="shared" si="3"/>
        <v>0</v>
      </c>
      <c r="AS45" s="322">
        <f t="shared" si="4"/>
        <v>0</v>
      </c>
      <c r="AT45" s="322">
        <f t="shared" si="95"/>
        <v>0</v>
      </c>
      <c r="AU45" s="322">
        <f t="shared" si="96"/>
        <v>0</v>
      </c>
      <c r="AV45" s="322">
        <f t="shared" si="97"/>
        <v>0</v>
      </c>
      <c r="AW45" s="322">
        <f t="shared" si="98"/>
        <v>0</v>
      </c>
      <c r="AX45" s="322">
        <f t="shared" si="5"/>
        <v>0</v>
      </c>
      <c r="AY45" s="322">
        <f t="shared" si="99"/>
        <v>0</v>
      </c>
      <c r="AZ45" s="322">
        <f t="shared" si="6"/>
        <v>0</v>
      </c>
      <c r="BA45" s="322">
        <f t="shared" si="100"/>
        <v>0</v>
      </c>
      <c r="BB45" s="322">
        <f t="shared" si="101"/>
        <v>0</v>
      </c>
      <c r="BC45" s="322">
        <f t="shared" si="7"/>
        <v>0</v>
      </c>
      <c r="BD45" s="322">
        <f t="shared" si="102"/>
        <v>0</v>
      </c>
      <c r="BE45" s="322">
        <f t="shared" si="8"/>
        <v>0</v>
      </c>
      <c r="BF45" s="322">
        <f t="shared" si="103"/>
        <v>0</v>
      </c>
      <c r="BG45" s="322">
        <f t="shared" si="104"/>
        <v>0</v>
      </c>
      <c r="BH45" s="322">
        <f t="shared" si="9"/>
        <v>0</v>
      </c>
      <c r="BI45" s="322">
        <f t="shared" si="105"/>
        <v>0</v>
      </c>
      <c r="BJ45" s="322">
        <f t="shared" si="106"/>
        <v>0</v>
      </c>
      <c r="BK45" s="322">
        <f t="shared" si="107"/>
        <v>0</v>
      </c>
      <c r="BL45" s="322">
        <f t="shared" si="108"/>
        <v>0</v>
      </c>
      <c r="BM45" s="322">
        <f t="shared" si="10"/>
        <v>0</v>
      </c>
      <c r="BN45" s="322">
        <f t="shared" si="109"/>
        <v>0</v>
      </c>
      <c r="BO45" s="322">
        <f t="shared" si="110"/>
        <v>0</v>
      </c>
      <c r="BP45" s="322">
        <f t="shared" si="111"/>
        <v>6306.4</v>
      </c>
      <c r="BQ45" s="322">
        <f t="shared" si="112"/>
        <v>5945.9</v>
      </c>
      <c r="BR45" s="322">
        <f t="shared" si="11"/>
        <v>3781.4</v>
      </c>
      <c r="BS45" s="322">
        <f t="shared" si="113"/>
        <v>2164.5</v>
      </c>
      <c r="BT45" s="322">
        <f t="shared" si="12"/>
        <v>360.5</v>
      </c>
      <c r="BU45" s="322"/>
      <c r="BV45" s="322">
        <f t="shared" si="82"/>
        <v>0</v>
      </c>
      <c r="BW45" s="322">
        <f t="shared" si="83"/>
        <v>0</v>
      </c>
      <c r="BX45" s="322">
        <f t="shared" si="84"/>
        <v>0</v>
      </c>
      <c r="BY45" s="322">
        <f t="shared" si="85"/>
        <v>0</v>
      </c>
      <c r="BZ45" s="322">
        <f t="shared" si="86"/>
        <v>0</v>
      </c>
      <c r="CA45" s="322">
        <f t="shared" si="87"/>
        <v>0</v>
      </c>
      <c r="CB45" s="322">
        <f t="shared" si="88"/>
        <v>0</v>
      </c>
      <c r="CC45" s="322">
        <f t="shared" si="89"/>
        <v>0</v>
      </c>
      <c r="CD45" s="322">
        <f t="shared" si="90"/>
        <v>0</v>
      </c>
      <c r="CE45" s="711">
        <f t="shared" si="13"/>
        <v>0</v>
      </c>
      <c r="CF45" s="322">
        <f t="shared" si="114"/>
        <v>640.5</v>
      </c>
      <c r="CG45" s="322">
        <f t="shared" si="115"/>
        <v>603.9</v>
      </c>
      <c r="CH45" s="322">
        <f t="shared" si="14"/>
        <v>384</v>
      </c>
      <c r="CI45" s="322">
        <f t="shared" si="116"/>
        <v>219.9</v>
      </c>
      <c r="CJ45" s="711">
        <f t="shared" si="15"/>
        <v>36.6</v>
      </c>
      <c r="CK45" s="322">
        <f t="shared" si="117"/>
        <v>0</v>
      </c>
      <c r="CL45" s="322">
        <f t="shared" si="118"/>
        <v>0</v>
      </c>
      <c r="CM45" s="322">
        <f t="shared" si="16"/>
        <v>0</v>
      </c>
      <c r="CN45" s="322">
        <f t="shared" si="119"/>
        <v>0</v>
      </c>
      <c r="CO45" s="711">
        <f t="shared" si="17"/>
        <v>0</v>
      </c>
      <c r="CP45" s="322">
        <f t="shared" si="120"/>
        <v>0</v>
      </c>
      <c r="CQ45" s="322">
        <f t="shared" si="121"/>
        <v>0</v>
      </c>
      <c r="CR45" s="322">
        <f t="shared" si="18"/>
        <v>0</v>
      </c>
      <c r="CS45" s="322">
        <f t="shared" si="122"/>
        <v>0</v>
      </c>
      <c r="CT45" s="711">
        <f t="shared" si="19"/>
        <v>0</v>
      </c>
      <c r="CU45" s="322">
        <f t="shared" si="123"/>
        <v>0</v>
      </c>
      <c r="CV45" s="322">
        <f t="shared" si="124"/>
        <v>0</v>
      </c>
      <c r="CW45" s="322">
        <f t="shared" si="20"/>
        <v>0</v>
      </c>
      <c r="CX45" s="322">
        <f t="shared" si="125"/>
        <v>0</v>
      </c>
      <c r="CY45" s="322">
        <f t="shared" si="21"/>
        <v>0</v>
      </c>
      <c r="CZ45" s="322">
        <f t="shared" si="126"/>
        <v>0</v>
      </c>
      <c r="DA45" s="322">
        <f t="shared" si="127"/>
        <v>0</v>
      </c>
      <c r="DB45" s="322">
        <f t="shared" si="22"/>
        <v>0</v>
      </c>
      <c r="DC45" s="322">
        <f t="shared" si="128"/>
        <v>0</v>
      </c>
      <c r="DD45" s="322">
        <f t="shared" si="23"/>
        <v>0</v>
      </c>
      <c r="DE45" s="322">
        <f t="shared" si="24"/>
        <v>0</v>
      </c>
      <c r="DF45" s="322">
        <f t="shared" si="25"/>
        <v>0</v>
      </c>
      <c r="DG45" s="322">
        <f t="shared" si="26"/>
        <v>0</v>
      </c>
      <c r="DH45" s="322">
        <f t="shared" si="129"/>
        <v>0</v>
      </c>
      <c r="DI45" s="322">
        <f t="shared" si="27"/>
        <v>0</v>
      </c>
      <c r="DJ45" s="322">
        <f t="shared" si="28"/>
        <v>0</v>
      </c>
      <c r="DK45" s="322">
        <f t="shared" si="29"/>
        <v>0</v>
      </c>
      <c r="DL45" s="322">
        <f t="shared" si="30"/>
        <v>0</v>
      </c>
      <c r="DM45" s="322">
        <f t="shared" si="130"/>
        <v>0</v>
      </c>
      <c r="DN45" s="322">
        <f t="shared" si="31"/>
        <v>0</v>
      </c>
      <c r="DO45" s="322">
        <f t="shared" si="131"/>
        <v>0</v>
      </c>
      <c r="DP45" s="322">
        <f t="shared" si="132"/>
        <v>0</v>
      </c>
      <c r="DQ45" s="322">
        <f t="shared" si="133"/>
        <v>0</v>
      </c>
      <c r="DR45" s="322">
        <f t="shared" si="134"/>
        <v>0</v>
      </c>
      <c r="DS45" s="322">
        <f t="shared" si="32"/>
        <v>0</v>
      </c>
      <c r="DT45" s="323">
        <f t="shared" si="135"/>
        <v>0</v>
      </c>
      <c r="DU45" s="324">
        <f t="shared" si="136"/>
        <v>0</v>
      </c>
      <c r="DV45" s="322">
        <f t="shared" si="33"/>
        <v>0</v>
      </c>
      <c r="DW45" s="322">
        <f t="shared" si="137"/>
        <v>0</v>
      </c>
      <c r="DX45" s="324">
        <f t="shared" si="138"/>
        <v>0</v>
      </c>
      <c r="DY45" s="324">
        <f t="shared" si="139"/>
        <v>0</v>
      </c>
      <c r="DZ45" s="324">
        <f t="shared" si="140"/>
        <v>0</v>
      </c>
      <c r="EA45" s="322">
        <f t="shared" si="34"/>
        <v>0</v>
      </c>
      <c r="EB45" s="322">
        <f t="shared" si="141"/>
        <v>0</v>
      </c>
      <c r="EC45" s="324">
        <f t="shared" si="142"/>
        <v>0</v>
      </c>
      <c r="ED45" s="324">
        <f t="shared" si="143"/>
        <v>0</v>
      </c>
      <c r="EE45" s="324">
        <f t="shared" si="144"/>
        <v>0</v>
      </c>
      <c r="EF45" s="322">
        <f t="shared" si="35"/>
        <v>0</v>
      </c>
      <c r="EG45" s="322">
        <f t="shared" si="145"/>
        <v>0</v>
      </c>
      <c r="EH45" s="324">
        <f t="shared" si="146"/>
        <v>0</v>
      </c>
      <c r="EI45" s="324">
        <f t="shared" si="147"/>
        <v>0</v>
      </c>
      <c r="EJ45" s="324">
        <f t="shared" si="148"/>
        <v>0</v>
      </c>
      <c r="EK45" s="322">
        <f t="shared" si="36"/>
        <v>0</v>
      </c>
      <c r="EL45" s="322">
        <f t="shared" si="149"/>
        <v>0</v>
      </c>
      <c r="EM45" s="324">
        <f t="shared" si="150"/>
        <v>0</v>
      </c>
      <c r="EN45" s="324">
        <f t="shared" si="151"/>
        <v>0</v>
      </c>
      <c r="EO45" s="324">
        <f t="shared" si="152"/>
        <v>0</v>
      </c>
      <c r="EP45" s="322">
        <f t="shared" si="37"/>
        <v>0</v>
      </c>
      <c r="EQ45" s="322">
        <f t="shared" si="153"/>
        <v>0</v>
      </c>
      <c r="ER45" s="324">
        <f t="shared" si="154"/>
        <v>0</v>
      </c>
      <c r="ES45" s="324">
        <f t="shared" si="155"/>
        <v>0</v>
      </c>
      <c r="ET45" s="324">
        <f t="shared" si="156"/>
        <v>0</v>
      </c>
      <c r="EU45" s="322">
        <f t="shared" si="38"/>
        <v>0</v>
      </c>
      <c r="EV45" s="322">
        <f t="shared" si="157"/>
        <v>0</v>
      </c>
      <c r="EW45" s="324">
        <f t="shared" si="158"/>
        <v>0</v>
      </c>
      <c r="EX45" s="324">
        <f t="shared" si="159"/>
        <v>0</v>
      </c>
      <c r="EY45" s="324">
        <f t="shared" si="160"/>
        <v>0</v>
      </c>
      <c r="EZ45" s="322">
        <f t="shared" si="39"/>
        <v>0</v>
      </c>
      <c r="FA45" s="322">
        <f t="shared" si="161"/>
        <v>0</v>
      </c>
      <c r="FB45" s="324">
        <f t="shared" si="162"/>
        <v>0</v>
      </c>
      <c r="FC45" s="324">
        <f t="shared" si="163"/>
        <v>0</v>
      </c>
      <c r="FD45" s="324">
        <f t="shared" si="164"/>
        <v>0</v>
      </c>
      <c r="FE45" s="322">
        <f t="shared" si="40"/>
        <v>0</v>
      </c>
      <c r="FF45" s="322">
        <f t="shared" si="165"/>
        <v>0</v>
      </c>
      <c r="FG45" s="325">
        <f t="shared" si="166"/>
        <v>0</v>
      </c>
      <c r="FH45" s="712">
        <f t="shared" si="41"/>
        <v>0</v>
      </c>
      <c r="FI45" s="322">
        <f t="shared" si="42"/>
        <v>0</v>
      </c>
      <c r="FJ45" s="322">
        <f t="shared" si="43"/>
        <v>0</v>
      </c>
      <c r="FK45" s="322">
        <f t="shared" si="167"/>
        <v>0</v>
      </c>
      <c r="FL45" s="322">
        <f t="shared" si="44"/>
        <v>0</v>
      </c>
      <c r="FM45" s="322">
        <f t="shared" si="45"/>
        <v>0</v>
      </c>
      <c r="FN45" s="322">
        <f t="shared" si="46"/>
        <v>0</v>
      </c>
      <c r="FO45" s="322">
        <f t="shared" si="47"/>
        <v>0</v>
      </c>
      <c r="FP45" s="322">
        <f t="shared" si="168"/>
        <v>0</v>
      </c>
      <c r="FQ45" s="322">
        <f t="shared" si="48"/>
        <v>0</v>
      </c>
      <c r="FR45" s="322">
        <f t="shared" si="49"/>
        <v>0</v>
      </c>
      <c r="FS45" s="322">
        <f t="shared" si="50"/>
        <v>0</v>
      </c>
      <c r="FT45" s="322">
        <f t="shared" si="51"/>
        <v>0</v>
      </c>
      <c r="FU45" s="322">
        <f t="shared" si="169"/>
        <v>0</v>
      </c>
      <c r="FV45" s="322">
        <f t="shared" si="52"/>
        <v>0</v>
      </c>
      <c r="FW45" s="322">
        <f t="shared" si="53"/>
        <v>0</v>
      </c>
      <c r="FX45" s="322">
        <f t="shared" si="54"/>
        <v>0</v>
      </c>
      <c r="FY45" s="322">
        <f t="shared" si="55"/>
        <v>0</v>
      </c>
      <c r="FZ45" s="322">
        <f t="shared" si="170"/>
        <v>0</v>
      </c>
      <c r="GA45" s="322">
        <f t="shared" si="56"/>
        <v>0</v>
      </c>
      <c r="GB45" s="322">
        <f t="shared" si="57"/>
        <v>0</v>
      </c>
      <c r="GC45" s="322">
        <f t="shared" si="58"/>
        <v>0</v>
      </c>
      <c r="GD45" s="322">
        <f t="shared" si="59"/>
        <v>0</v>
      </c>
      <c r="GE45" s="322">
        <f t="shared" si="171"/>
        <v>0</v>
      </c>
      <c r="GF45" s="322">
        <f t="shared" si="60"/>
        <v>0</v>
      </c>
      <c r="GG45" s="322">
        <f t="shared" si="61"/>
        <v>0</v>
      </c>
      <c r="GH45" s="322">
        <f t="shared" si="62"/>
        <v>0</v>
      </c>
      <c r="GI45" s="322">
        <f t="shared" si="63"/>
        <v>0</v>
      </c>
      <c r="GJ45" s="322">
        <f t="shared" si="172"/>
        <v>0</v>
      </c>
      <c r="GK45" s="322">
        <f t="shared" si="64"/>
        <v>0</v>
      </c>
      <c r="GL45" s="322">
        <f t="shared" si="65"/>
        <v>0</v>
      </c>
      <c r="GM45" s="322">
        <f t="shared" si="66"/>
        <v>0</v>
      </c>
      <c r="GN45" s="322">
        <f t="shared" si="67"/>
        <v>0</v>
      </c>
      <c r="GO45" s="322">
        <f t="shared" si="173"/>
        <v>0</v>
      </c>
      <c r="GP45" s="322">
        <f t="shared" si="68"/>
        <v>0</v>
      </c>
      <c r="GQ45" s="322">
        <f t="shared" si="69"/>
        <v>0</v>
      </c>
      <c r="GR45" s="322">
        <f t="shared" si="70"/>
        <v>0</v>
      </c>
      <c r="GS45" s="322">
        <f t="shared" si="71"/>
        <v>0</v>
      </c>
      <c r="GT45" s="322">
        <f t="shared" si="174"/>
        <v>0</v>
      </c>
      <c r="GU45" s="322">
        <f t="shared" si="72"/>
        <v>0</v>
      </c>
      <c r="GV45" s="326">
        <f t="shared" si="91"/>
        <v>6946.9</v>
      </c>
      <c r="GW45" s="322">
        <f t="shared" si="81"/>
        <v>6549.8</v>
      </c>
      <c r="GX45" s="322">
        <f t="shared" si="81"/>
        <v>4165.3999999999996</v>
      </c>
      <c r="GY45" s="322">
        <f t="shared" si="81"/>
        <v>2384.4</v>
      </c>
      <c r="GZ45" s="322">
        <f t="shared" si="81"/>
        <v>397.1</v>
      </c>
      <c r="HA45" s="328">
        <f t="shared" si="175"/>
        <v>141</v>
      </c>
      <c r="HB45" s="328">
        <v>141</v>
      </c>
      <c r="HC45" s="322">
        <f t="shared" si="75"/>
        <v>6810.3</v>
      </c>
      <c r="HD45" s="322">
        <f t="shared" si="75"/>
        <v>6421</v>
      </c>
      <c r="HE45" s="322">
        <f t="shared" si="75"/>
        <v>4083.5</v>
      </c>
      <c r="HF45" s="322">
        <f t="shared" si="75"/>
        <v>2337.5</v>
      </c>
      <c r="HG45" s="322">
        <f t="shared" si="75"/>
        <v>389.3</v>
      </c>
      <c r="HH45" s="329">
        <v>13.25</v>
      </c>
      <c r="HI45" s="327">
        <f t="shared" si="76"/>
        <v>151.30000000000001</v>
      </c>
      <c r="HJ45" s="327">
        <f t="shared" si="77"/>
        <v>6961.6</v>
      </c>
      <c r="HK45" s="330">
        <f t="shared" si="78"/>
        <v>4234.8</v>
      </c>
      <c r="HL45" s="319">
        <v>6686900</v>
      </c>
      <c r="HM45" s="319"/>
      <c r="HN45" s="327">
        <v>7339.4</v>
      </c>
      <c r="HO45" s="327">
        <v>7797.4</v>
      </c>
    </row>
    <row r="46" spans="1:310">
      <c r="A46" s="315" t="s">
        <v>731</v>
      </c>
      <c r="B46" s="316">
        <v>0</v>
      </c>
      <c r="C46" s="316">
        <v>0</v>
      </c>
      <c r="D46" s="317">
        <v>20</v>
      </c>
      <c r="E46" s="318">
        <v>0</v>
      </c>
      <c r="F46" s="317"/>
      <c r="G46" s="316">
        <v>0</v>
      </c>
      <c r="H46" s="317">
        <v>209</v>
      </c>
      <c r="I46" s="318">
        <v>0</v>
      </c>
      <c r="J46" s="317"/>
      <c r="K46" s="317"/>
      <c r="L46" s="317"/>
      <c r="M46" s="316">
        <v>0</v>
      </c>
      <c r="N46" s="318">
        <v>0</v>
      </c>
      <c r="O46" s="317"/>
      <c r="P46" s="318">
        <v>0</v>
      </c>
      <c r="Q46" s="317"/>
      <c r="R46" s="317"/>
      <c r="S46" s="317"/>
      <c r="T46" s="319">
        <v>0</v>
      </c>
      <c r="U46" s="335">
        <v>0</v>
      </c>
      <c r="V46" s="335">
        <v>0</v>
      </c>
      <c r="W46" s="318">
        <v>0</v>
      </c>
      <c r="X46" s="318">
        <v>0</v>
      </c>
      <c r="Y46" s="318">
        <v>0</v>
      </c>
      <c r="Z46" s="318">
        <v>0</v>
      </c>
      <c r="AA46" s="318">
        <v>0</v>
      </c>
      <c r="AB46" s="318">
        <v>0</v>
      </c>
      <c r="AC46" s="318">
        <v>0</v>
      </c>
      <c r="AD46" s="320">
        <v>0</v>
      </c>
      <c r="AE46" s="320">
        <v>0</v>
      </c>
      <c r="AF46" s="320">
        <v>0</v>
      </c>
      <c r="AG46" s="320">
        <v>0</v>
      </c>
      <c r="AH46" s="317"/>
      <c r="AI46" s="320">
        <v>0</v>
      </c>
      <c r="AJ46" s="710">
        <f t="shared" si="79"/>
        <v>20</v>
      </c>
      <c r="AK46" s="710">
        <f t="shared" si="80"/>
        <v>209</v>
      </c>
      <c r="AL46" s="321">
        <f t="shared" si="0"/>
        <v>0</v>
      </c>
      <c r="AM46" s="322">
        <f t="shared" si="92"/>
        <v>0</v>
      </c>
      <c r="AN46" s="322">
        <f t="shared" si="1"/>
        <v>0</v>
      </c>
      <c r="AO46" s="322">
        <f t="shared" si="93"/>
        <v>0</v>
      </c>
      <c r="AP46" s="322">
        <f t="shared" si="94"/>
        <v>0</v>
      </c>
      <c r="AQ46" s="322">
        <f t="shared" si="2"/>
        <v>0</v>
      </c>
      <c r="AR46" s="322">
        <f t="shared" si="3"/>
        <v>0</v>
      </c>
      <c r="AS46" s="322">
        <f t="shared" si="4"/>
        <v>0</v>
      </c>
      <c r="AT46" s="322">
        <f t="shared" si="95"/>
        <v>0</v>
      </c>
      <c r="AU46" s="322">
        <f t="shared" si="96"/>
        <v>0</v>
      </c>
      <c r="AV46" s="322">
        <f t="shared" si="97"/>
        <v>1120.2</v>
      </c>
      <c r="AW46" s="322">
        <f t="shared" si="98"/>
        <v>1068.4000000000001</v>
      </c>
      <c r="AX46" s="322">
        <f t="shared" si="5"/>
        <v>679.5</v>
      </c>
      <c r="AY46" s="322">
        <f t="shared" si="99"/>
        <v>388.9</v>
      </c>
      <c r="AZ46" s="322">
        <f t="shared" si="6"/>
        <v>51.8</v>
      </c>
      <c r="BA46" s="322">
        <f t="shared" si="100"/>
        <v>0</v>
      </c>
      <c r="BB46" s="322">
        <f t="shared" si="101"/>
        <v>0</v>
      </c>
      <c r="BC46" s="322">
        <f t="shared" si="7"/>
        <v>0</v>
      </c>
      <c r="BD46" s="322">
        <f t="shared" si="102"/>
        <v>0</v>
      </c>
      <c r="BE46" s="322">
        <f t="shared" si="8"/>
        <v>0</v>
      </c>
      <c r="BF46" s="322">
        <f t="shared" si="103"/>
        <v>0</v>
      </c>
      <c r="BG46" s="322">
        <f t="shared" si="104"/>
        <v>0</v>
      </c>
      <c r="BH46" s="322">
        <f t="shared" si="9"/>
        <v>0</v>
      </c>
      <c r="BI46" s="322">
        <f t="shared" si="105"/>
        <v>0</v>
      </c>
      <c r="BJ46" s="322">
        <f t="shared" si="106"/>
        <v>0</v>
      </c>
      <c r="BK46" s="322">
        <f t="shared" si="107"/>
        <v>0</v>
      </c>
      <c r="BL46" s="322">
        <f t="shared" si="108"/>
        <v>0</v>
      </c>
      <c r="BM46" s="322">
        <f t="shared" si="10"/>
        <v>0</v>
      </c>
      <c r="BN46" s="322">
        <f t="shared" si="109"/>
        <v>0</v>
      </c>
      <c r="BO46" s="322">
        <f t="shared" si="110"/>
        <v>0</v>
      </c>
      <c r="BP46" s="322">
        <f t="shared" si="111"/>
        <v>10297.200000000001</v>
      </c>
      <c r="BQ46" s="322">
        <f t="shared" si="112"/>
        <v>9708.5</v>
      </c>
      <c r="BR46" s="322">
        <f t="shared" si="11"/>
        <v>6174.3</v>
      </c>
      <c r="BS46" s="322">
        <f t="shared" si="113"/>
        <v>3534.2</v>
      </c>
      <c r="BT46" s="322">
        <f t="shared" si="12"/>
        <v>588.70000000000005</v>
      </c>
      <c r="BU46" s="322"/>
      <c r="BV46" s="322">
        <f t="shared" si="82"/>
        <v>0</v>
      </c>
      <c r="BW46" s="322">
        <f t="shared" si="83"/>
        <v>0</v>
      </c>
      <c r="BX46" s="322">
        <f t="shared" si="84"/>
        <v>0</v>
      </c>
      <c r="BY46" s="322">
        <f t="shared" si="85"/>
        <v>0</v>
      </c>
      <c r="BZ46" s="322">
        <f t="shared" si="86"/>
        <v>0</v>
      </c>
      <c r="CA46" s="322">
        <f t="shared" si="87"/>
        <v>0</v>
      </c>
      <c r="CB46" s="322">
        <f t="shared" si="88"/>
        <v>0</v>
      </c>
      <c r="CC46" s="322">
        <f t="shared" si="89"/>
        <v>0</v>
      </c>
      <c r="CD46" s="322">
        <f t="shared" si="90"/>
        <v>0</v>
      </c>
      <c r="CE46" s="711">
        <f t="shared" si="13"/>
        <v>0</v>
      </c>
      <c r="CF46" s="322">
        <f t="shared" si="114"/>
        <v>0</v>
      </c>
      <c r="CG46" s="322">
        <f t="shared" si="115"/>
        <v>0</v>
      </c>
      <c r="CH46" s="322">
        <f t="shared" si="14"/>
        <v>0</v>
      </c>
      <c r="CI46" s="322">
        <f t="shared" si="116"/>
        <v>0</v>
      </c>
      <c r="CJ46" s="711">
        <f t="shared" si="15"/>
        <v>0</v>
      </c>
      <c r="CK46" s="322">
        <f t="shared" si="117"/>
        <v>0</v>
      </c>
      <c r="CL46" s="322">
        <f t="shared" si="118"/>
        <v>0</v>
      </c>
      <c r="CM46" s="322">
        <f t="shared" si="16"/>
        <v>0</v>
      </c>
      <c r="CN46" s="322">
        <f t="shared" si="119"/>
        <v>0</v>
      </c>
      <c r="CO46" s="711">
        <f t="shared" si="17"/>
        <v>0</v>
      </c>
      <c r="CP46" s="322">
        <f t="shared" si="120"/>
        <v>0</v>
      </c>
      <c r="CQ46" s="322">
        <f t="shared" si="121"/>
        <v>0</v>
      </c>
      <c r="CR46" s="322">
        <f t="shared" si="18"/>
        <v>0</v>
      </c>
      <c r="CS46" s="322">
        <f t="shared" si="122"/>
        <v>0</v>
      </c>
      <c r="CT46" s="711">
        <f t="shared" si="19"/>
        <v>0</v>
      </c>
      <c r="CU46" s="322">
        <f t="shared" si="123"/>
        <v>0</v>
      </c>
      <c r="CV46" s="322">
        <f t="shared" si="124"/>
        <v>0</v>
      </c>
      <c r="CW46" s="322">
        <f t="shared" si="20"/>
        <v>0</v>
      </c>
      <c r="CX46" s="322">
        <f t="shared" si="125"/>
        <v>0</v>
      </c>
      <c r="CY46" s="322">
        <f t="shared" si="21"/>
        <v>0</v>
      </c>
      <c r="CZ46" s="322">
        <f t="shared" si="126"/>
        <v>0</v>
      </c>
      <c r="DA46" s="322">
        <f t="shared" si="127"/>
        <v>0</v>
      </c>
      <c r="DB46" s="322">
        <f t="shared" si="22"/>
        <v>0</v>
      </c>
      <c r="DC46" s="322">
        <f t="shared" si="128"/>
        <v>0</v>
      </c>
      <c r="DD46" s="322">
        <f t="shared" si="23"/>
        <v>0</v>
      </c>
      <c r="DE46" s="322">
        <f t="shared" si="24"/>
        <v>0</v>
      </c>
      <c r="DF46" s="322">
        <f t="shared" si="25"/>
        <v>0</v>
      </c>
      <c r="DG46" s="322">
        <f t="shared" si="26"/>
        <v>0</v>
      </c>
      <c r="DH46" s="322">
        <f t="shared" si="129"/>
        <v>0</v>
      </c>
      <c r="DI46" s="322">
        <f t="shared" si="27"/>
        <v>0</v>
      </c>
      <c r="DJ46" s="322">
        <f t="shared" si="28"/>
        <v>0</v>
      </c>
      <c r="DK46" s="322">
        <f t="shared" si="29"/>
        <v>0</v>
      </c>
      <c r="DL46" s="322">
        <f t="shared" si="30"/>
        <v>0</v>
      </c>
      <c r="DM46" s="322">
        <f t="shared" si="130"/>
        <v>0</v>
      </c>
      <c r="DN46" s="322">
        <f t="shared" si="31"/>
        <v>0</v>
      </c>
      <c r="DO46" s="322">
        <f t="shared" si="131"/>
        <v>0</v>
      </c>
      <c r="DP46" s="322">
        <f t="shared" si="132"/>
        <v>0</v>
      </c>
      <c r="DQ46" s="322">
        <f t="shared" si="133"/>
        <v>0</v>
      </c>
      <c r="DR46" s="322">
        <f t="shared" si="134"/>
        <v>0</v>
      </c>
      <c r="DS46" s="322">
        <f t="shared" si="32"/>
        <v>0</v>
      </c>
      <c r="DT46" s="323">
        <f t="shared" si="135"/>
        <v>0</v>
      </c>
      <c r="DU46" s="324">
        <f t="shared" si="136"/>
        <v>0</v>
      </c>
      <c r="DV46" s="322">
        <f t="shared" si="33"/>
        <v>0</v>
      </c>
      <c r="DW46" s="322">
        <f t="shared" si="137"/>
        <v>0</v>
      </c>
      <c r="DX46" s="324">
        <f t="shared" si="138"/>
        <v>0</v>
      </c>
      <c r="DY46" s="324">
        <f t="shared" si="139"/>
        <v>0</v>
      </c>
      <c r="DZ46" s="324">
        <f t="shared" si="140"/>
        <v>0</v>
      </c>
      <c r="EA46" s="322">
        <f t="shared" si="34"/>
        <v>0</v>
      </c>
      <c r="EB46" s="322">
        <f t="shared" si="141"/>
        <v>0</v>
      </c>
      <c r="EC46" s="324">
        <f t="shared" si="142"/>
        <v>0</v>
      </c>
      <c r="ED46" s="324">
        <f t="shared" si="143"/>
        <v>0</v>
      </c>
      <c r="EE46" s="324">
        <f t="shared" si="144"/>
        <v>0</v>
      </c>
      <c r="EF46" s="322">
        <f t="shared" si="35"/>
        <v>0</v>
      </c>
      <c r="EG46" s="322">
        <f t="shared" si="145"/>
        <v>0</v>
      </c>
      <c r="EH46" s="324">
        <f t="shared" si="146"/>
        <v>0</v>
      </c>
      <c r="EI46" s="324">
        <f t="shared" si="147"/>
        <v>0</v>
      </c>
      <c r="EJ46" s="324">
        <f t="shared" si="148"/>
        <v>0</v>
      </c>
      <c r="EK46" s="322">
        <f t="shared" si="36"/>
        <v>0</v>
      </c>
      <c r="EL46" s="322">
        <f t="shared" si="149"/>
        <v>0</v>
      </c>
      <c r="EM46" s="324">
        <f t="shared" si="150"/>
        <v>0</v>
      </c>
      <c r="EN46" s="324">
        <f t="shared" si="151"/>
        <v>0</v>
      </c>
      <c r="EO46" s="324">
        <f t="shared" si="152"/>
        <v>0</v>
      </c>
      <c r="EP46" s="322">
        <f t="shared" si="37"/>
        <v>0</v>
      </c>
      <c r="EQ46" s="322">
        <f t="shared" si="153"/>
        <v>0</v>
      </c>
      <c r="ER46" s="324">
        <f t="shared" si="154"/>
        <v>0</v>
      </c>
      <c r="ES46" s="324">
        <f t="shared" si="155"/>
        <v>0</v>
      </c>
      <c r="ET46" s="324">
        <f t="shared" si="156"/>
        <v>0</v>
      </c>
      <c r="EU46" s="322">
        <f t="shared" si="38"/>
        <v>0</v>
      </c>
      <c r="EV46" s="322">
        <f t="shared" si="157"/>
        <v>0</v>
      </c>
      <c r="EW46" s="324">
        <f t="shared" si="158"/>
        <v>0</v>
      </c>
      <c r="EX46" s="324">
        <f t="shared" si="159"/>
        <v>0</v>
      </c>
      <c r="EY46" s="324">
        <f t="shared" si="160"/>
        <v>0</v>
      </c>
      <c r="EZ46" s="322">
        <f t="shared" si="39"/>
        <v>0</v>
      </c>
      <c r="FA46" s="322">
        <f t="shared" si="161"/>
        <v>0</v>
      </c>
      <c r="FB46" s="324">
        <f t="shared" si="162"/>
        <v>0</v>
      </c>
      <c r="FC46" s="324">
        <f t="shared" si="163"/>
        <v>0</v>
      </c>
      <c r="FD46" s="324">
        <f t="shared" si="164"/>
        <v>0</v>
      </c>
      <c r="FE46" s="322">
        <f t="shared" si="40"/>
        <v>0</v>
      </c>
      <c r="FF46" s="322">
        <f t="shared" si="165"/>
        <v>0</v>
      </c>
      <c r="FG46" s="325">
        <f t="shared" si="166"/>
        <v>0</v>
      </c>
      <c r="FH46" s="712">
        <f t="shared" si="41"/>
        <v>0</v>
      </c>
      <c r="FI46" s="322">
        <f t="shared" si="42"/>
        <v>0</v>
      </c>
      <c r="FJ46" s="322">
        <f t="shared" si="43"/>
        <v>0</v>
      </c>
      <c r="FK46" s="322">
        <f t="shared" si="167"/>
        <v>0</v>
      </c>
      <c r="FL46" s="322">
        <f t="shared" si="44"/>
        <v>0</v>
      </c>
      <c r="FM46" s="322">
        <f t="shared" si="45"/>
        <v>0</v>
      </c>
      <c r="FN46" s="322">
        <f t="shared" si="46"/>
        <v>0</v>
      </c>
      <c r="FO46" s="322">
        <f t="shared" si="47"/>
        <v>0</v>
      </c>
      <c r="FP46" s="322">
        <f t="shared" si="168"/>
        <v>0</v>
      </c>
      <c r="FQ46" s="322">
        <f t="shared" si="48"/>
        <v>0</v>
      </c>
      <c r="FR46" s="322">
        <f t="shared" si="49"/>
        <v>0</v>
      </c>
      <c r="FS46" s="322">
        <f t="shared" si="50"/>
        <v>0</v>
      </c>
      <c r="FT46" s="322">
        <f t="shared" si="51"/>
        <v>0</v>
      </c>
      <c r="FU46" s="322">
        <f t="shared" si="169"/>
        <v>0</v>
      </c>
      <c r="FV46" s="322">
        <f t="shared" si="52"/>
        <v>0</v>
      </c>
      <c r="FW46" s="322">
        <f t="shared" si="53"/>
        <v>0</v>
      </c>
      <c r="FX46" s="322">
        <f t="shared" si="54"/>
        <v>0</v>
      </c>
      <c r="FY46" s="322">
        <f t="shared" si="55"/>
        <v>0</v>
      </c>
      <c r="FZ46" s="322">
        <f t="shared" si="170"/>
        <v>0</v>
      </c>
      <c r="GA46" s="322">
        <f t="shared" si="56"/>
        <v>0</v>
      </c>
      <c r="GB46" s="322">
        <f t="shared" si="57"/>
        <v>0</v>
      </c>
      <c r="GC46" s="322">
        <f t="shared" si="58"/>
        <v>0</v>
      </c>
      <c r="GD46" s="322">
        <f t="shared" si="59"/>
        <v>0</v>
      </c>
      <c r="GE46" s="322">
        <f t="shared" si="171"/>
        <v>0</v>
      </c>
      <c r="GF46" s="322">
        <f t="shared" si="60"/>
        <v>0</v>
      </c>
      <c r="GG46" s="322">
        <f t="shared" si="61"/>
        <v>0</v>
      </c>
      <c r="GH46" s="322">
        <f t="shared" si="62"/>
        <v>0</v>
      </c>
      <c r="GI46" s="322">
        <f t="shared" si="63"/>
        <v>0</v>
      </c>
      <c r="GJ46" s="322">
        <f t="shared" si="172"/>
        <v>0</v>
      </c>
      <c r="GK46" s="322">
        <f t="shared" si="64"/>
        <v>0</v>
      </c>
      <c r="GL46" s="322">
        <f t="shared" si="65"/>
        <v>0</v>
      </c>
      <c r="GM46" s="322">
        <f t="shared" si="66"/>
        <v>0</v>
      </c>
      <c r="GN46" s="322">
        <f t="shared" si="67"/>
        <v>0</v>
      </c>
      <c r="GO46" s="322">
        <f t="shared" si="173"/>
        <v>0</v>
      </c>
      <c r="GP46" s="322">
        <f t="shared" si="68"/>
        <v>0</v>
      </c>
      <c r="GQ46" s="322">
        <f t="shared" si="69"/>
        <v>0</v>
      </c>
      <c r="GR46" s="322">
        <f t="shared" si="70"/>
        <v>0</v>
      </c>
      <c r="GS46" s="322">
        <f t="shared" si="71"/>
        <v>0</v>
      </c>
      <c r="GT46" s="322">
        <f t="shared" si="174"/>
        <v>0</v>
      </c>
      <c r="GU46" s="322">
        <f t="shared" si="72"/>
        <v>0</v>
      </c>
      <c r="GV46" s="326">
        <f t="shared" si="91"/>
        <v>11417.4</v>
      </c>
      <c r="GW46" s="322">
        <f t="shared" si="81"/>
        <v>10776.9</v>
      </c>
      <c r="GX46" s="322">
        <f t="shared" si="81"/>
        <v>6853.8</v>
      </c>
      <c r="GY46" s="322">
        <f t="shared" si="81"/>
        <v>3923.1</v>
      </c>
      <c r="GZ46" s="322">
        <f t="shared" si="81"/>
        <v>640.5</v>
      </c>
      <c r="HA46" s="328">
        <f t="shared" si="175"/>
        <v>229</v>
      </c>
      <c r="HB46" s="328">
        <v>229</v>
      </c>
      <c r="HC46" s="322">
        <f t="shared" si="75"/>
        <v>11192.9</v>
      </c>
      <c r="HD46" s="322">
        <f t="shared" si="75"/>
        <v>10565</v>
      </c>
      <c r="HE46" s="322">
        <f t="shared" si="75"/>
        <v>6719.1</v>
      </c>
      <c r="HF46" s="322">
        <f t="shared" si="75"/>
        <v>3846</v>
      </c>
      <c r="HG46" s="322">
        <f t="shared" si="75"/>
        <v>627.9</v>
      </c>
      <c r="HH46" s="329">
        <v>17.75</v>
      </c>
      <c r="HI46" s="327">
        <f t="shared" si="76"/>
        <v>202.7</v>
      </c>
      <c r="HJ46" s="327">
        <f t="shared" si="77"/>
        <v>11395.6</v>
      </c>
      <c r="HK46" s="330">
        <f t="shared" si="78"/>
        <v>6921.8</v>
      </c>
      <c r="HL46" s="319">
        <v>11147100</v>
      </c>
      <c r="HM46" s="319"/>
      <c r="HN46" s="327">
        <v>11921.4</v>
      </c>
      <c r="HO46" s="327">
        <v>12564.8</v>
      </c>
    </row>
    <row r="47" spans="1:310">
      <c r="A47" s="315" t="s">
        <v>732</v>
      </c>
      <c r="B47" s="316">
        <v>0</v>
      </c>
      <c r="C47" s="316">
        <v>0</v>
      </c>
      <c r="D47" s="317"/>
      <c r="E47" s="318">
        <v>0</v>
      </c>
      <c r="F47" s="317"/>
      <c r="G47" s="316">
        <v>0</v>
      </c>
      <c r="H47" s="317"/>
      <c r="I47" s="318">
        <v>0</v>
      </c>
      <c r="J47" s="317"/>
      <c r="K47" s="317">
        <v>36</v>
      </c>
      <c r="L47" s="317">
        <v>36</v>
      </c>
      <c r="M47" s="316">
        <v>0</v>
      </c>
      <c r="N47" s="318">
        <v>0</v>
      </c>
      <c r="O47" s="317"/>
      <c r="P47" s="318">
        <v>0</v>
      </c>
      <c r="Q47" s="317"/>
      <c r="R47" s="317"/>
      <c r="S47" s="317"/>
      <c r="T47" s="319">
        <v>0</v>
      </c>
      <c r="U47" s="335">
        <v>0</v>
      </c>
      <c r="V47" s="335">
        <v>0</v>
      </c>
      <c r="W47" s="318">
        <v>0</v>
      </c>
      <c r="X47" s="318">
        <v>0</v>
      </c>
      <c r="Y47" s="318">
        <v>0</v>
      </c>
      <c r="Z47" s="318">
        <v>0</v>
      </c>
      <c r="AA47" s="318">
        <v>0</v>
      </c>
      <c r="AB47" s="318">
        <v>0</v>
      </c>
      <c r="AC47" s="318">
        <v>0</v>
      </c>
      <c r="AD47" s="320">
        <v>0</v>
      </c>
      <c r="AE47" s="320">
        <v>0</v>
      </c>
      <c r="AF47" s="320">
        <v>0</v>
      </c>
      <c r="AG47" s="320">
        <v>0</v>
      </c>
      <c r="AH47" s="317"/>
      <c r="AI47" s="320">
        <v>0</v>
      </c>
      <c r="AJ47" s="710">
        <f t="shared" si="79"/>
        <v>0</v>
      </c>
      <c r="AK47" s="710">
        <f t="shared" si="80"/>
        <v>72</v>
      </c>
      <c r="AL47" s="321">
        <f t="shared" si="0"/>
        <v>0</v>
      </c>
      <c r="AM47" s="322">
        <f t="shared" si="92"/>
        <v>0</v>
      </c>
      <c r="AN47" s="322">
        <f t="shared" si="1"/>
        <v>0</v>
      </c>
      <c r="AO47" s="322">
        <f t="shared" si="93"/>
        <v>0</v>
      </c>
      <c r="AP47" s="322">
        <f t="shared" si="94"/>
        <v>0</v>
      </c>
      <c r="AQ47" s="322">
        <f t="shared" si="2"/>
        <v>0</v>
      </c>
      <c r="AR47" s="322">
        <f t="shared" si="3"/>
        <v>0</v>
      </c>
      <c r="AS47" s="322">
        <f t="shared" si="4"/>
        <v>0</v>
      </c>
      <c r="AT47" s="322">
        <f t="shared" si="95"/>
        <v>0</v>
      </c>
      <c r="AU47" s="322">
        <f t="shared" si="96"/>
        <v>0</v>
      </c>
      <c r="AV47" s="322">
        <f t="shared" si="97"/>
        <v>0</v>
      </c>
      <c r="AW47" s="322">
        <f t="shared" si="98"/>
        <v>0</v>
      </c>
      <c r="AX47" s="322">
        <f t="shared" si="5"/>
        <v>0</v>
      </c>
      <c r="AY47" s="322">
        <f t="shared" si="99"/>
        <v>0</v>
      </c>
      <c r="AZ47" s="322">
        <f t="shared" si="6"/>
        <v>0</v>
      </c>
      <c r="BA47" s="322">
        <f t="shared" si="100"/>
        <v>0</v>
      </c>
      <c r="BB47" s="322">
        <f t="shared" si="101"/>
        <v>0</v>
      </c>
      <c r="BC47" s="322">
        <f t="shared" si="7"/>
        <v>0</v>
      </c>
      <c r="BD47" s="322">
        <f t="shared" si="102"/>
        <v>0</v>
      </c>
      <c r="BE47" s="322">
        <f t="shared" si="8"/>
        <v>0</v>
      </c>
      <c r="BF47" s="322">
        <f t="shared" si="103"/>
        <v>0</v>
      </c>
      <c r="BG47" s="322">
        <f t="shared" si="104"/>
        <v>0</v>
      </c>
      <c r="BH47" s="322">
        <f t="shared" si="9"/>
        <v>0</v>
      </c>
      <c r="BI47" s="322">
        <f t="shared" si="105"/>
        <v>0</v>
      </c>
      <c r="BJ47" s="322">
        <f t="shared" si="106"/>
        <v>0</v>
      </c>
      <c r="BK47" s="322">
        <f t="shared" si="107"/>
        <v>0</v>
      </c>
      <c r="BL47" s="322">
        <f t="shared" si="108"/>
        <v>0</v>
      </c>
      <c r="BM47" s="322">
        <f t="shared" si="10"/>
        <v>0</v>
      </c>
      <c r="BN47" s="322">
        <f t="shared" si="109"/>
        <v>0</v>
      </c>
      <c r="BO47" s="322">
        <f t="shared" si="110"/>
        <v>0</v>
      </c>
      <c r="BP47" s="322">
        <f t="shared" si="111"/>
        <v>0</v>
      </c>
      <c r="BQ47" s="322">
        <f t="shared" si="112"/>
        <v>0</v>
      </c>
      <c r="BR47" s="322">
        <f t="shared" si="11"/>
        <v>0</v>
      </c>
      <c r="BS47" s="322">
        <f t="shared" si="113"/>
        <v>0</v>
      </c>
      <c r="BT47" s="322">
        <f t="shared" si="12"/>
        <v>0</v>
      </c>
      <c r="BU47" s="322"/>
      <c r="BV47" s="322">
        <f t="shared" si="82"/>
        <v>0</v>
      </c>
      <c r="BW47" s="322">
        <f t="shared" si="83"/>
        <v>0</v>
      </c>
      <c r="BX47" s="322">
        <f t="shared" si="84"/>
        <v>0</v>
      </c>
      <c r="BY47" s="322">
        <f t="shared" si="85"/>
        <v>0</v>
      </c>
      <c r="BZ47" s="322">
        <f t="shared" si="86"/>
        <v>0</v>
      </c>
      <c r="CA47" s="322">
        <f t="shared" si="87"/>
        <v>1773.7</v>
      </c>
      <c r="CB47" s="322">
        <f t="shared" si="88"/>
        <v>1672.3</v>
      </c>
      <c r="CC47" s="322">
        <f t="shared" si="89"/>
        <v>1063.5</v>
      </c>
      <c r="CD47" s="322">
        <f t="shared" si="90"/>
        <v>608.79999999999995</v>
      </c>
      <c r="CE47" s="711">
        <f t="shared" si="13"/>
        <v>101.4</v>
      </c>
      <c r="CF47" s="322">
        <f t="shared" si="114"/>
        <v>1773.7</v>
      </c>
      <c r="CG47" s="322">
        <f t="shared" si="115"/>
        <v>1672.3</v>
      </c>
      <c r="CH47" s="322">
        <f t="shared" si="14"/>
        <v>1063.5</v>
      </c>
      <c r="CI47" s="322">
        <f t="shared" si="116"/>
        <v>608.79999999999995</v>
      </c>
      <c r="CJ47" s="711">
        <f t="shared" si="15"/>
        <v>101.4</v>
      </c>
      <c r="CK47" s="322">
        <f t="shared" si="117"/>
        <v>0</v>
      </c>
      <c r="CL47" s="322">
        <f t="shared" si="118"/>
        <v>0</v>
      </c>
      <c r="CM47" s="322">
        <f t="shared" si="16"/>
        <v>0</v>
      </c>
      <c r="CN47" s="322">
        <f t="shared" si="119"/>
        <v>0</v>
      </c>
      <c r="CO47" s="711">
        <f t="shared" si="17"/>
        <v>0</v>
      </c>
      <c r="CP47" s="322">
        <f t="shared" si="120"/>
        <v>0</v>
      </c>
      <c r="CQ47" s="322">
        <f t="shared" si="121"/>
        <v>0</v>
      </c>
      <c r="CR47" s="322">
        <f t="shared" si="18"/>
        <v>0</v>
      </c>
      <c r="CS47" s="322">
        <f t="shared" si="122"/>
        <v>0</v>
      </c>
      <c r="CT47" s="711">
        <f t="shared" si="19"/>
        <v>0</v>
      </c>
      <c r="CU47" s="322">
        <f t="shared" si="123"/>
        <v>0</v>
      </c>
      <c r="CV47" s="322">
        <f t="shared" si="124"/>
        <v>0</v>
      </c>
      <c r="CW47" s="322">
        <f t="shared" si="20"/>
        <v>0</v>
      </c>
      <c r="CX47" s="322">
        <f t="shared" si="125"/>
        <v>0</v>
      </c>
      <c r="CY47" s="322">
        <f t="shared" si="21"/>
        <v>0</v>
      </c>
      <c r="CZ47" s="322">
        <f t="shared" si="126"/>
        <v>0</v>
      </c>
      <c r="DA47" s="322">
        <f t="shared" si="127"/>
        <v>0</v>
      </c>
      <c r="DB47" s="322">
        <f t="shared" si="22"/>
        <v>0</v>
      </c>
      <c r="DC47" s="322">
        <f t="shared" si="128"/>
        <v>0</v>
      </c>
      <c r="DD47" s="322">
        <f t="shared" si="23"/>
        <v>0</v>
      </c>
      <c r="DE47" s="322">
        <f t="shared" si="24"/>
        <v>0</v>
      </c>
      <c r="DF47" s="322">
        <f t="shared" si="25"/>
        <v>0</v>
      </c>
      <c r="DG47" s="322">
        <f t="shared" si="26"/>
        <v>0</v>
      </c>
      <c r="DH47" s="322">
        <f t="shared" si="129"/>
        <v>0</v>
      </c>
      <c r="DI47" s="322">
        <f t="shared" si="27"/>
        <v>0</v>
      </c>
      <c r="DJ47" s="322">
        <f t="shared" si="28"/>
        <v>0</v>
      </c>
      <c r="DK47" s="322">
        <f t="shared" si="29"/>
        <v>0</v>
      </c>
      <c r="DL47" s="322">
        <f t="shared" si="30"/>
        <v>0</v>
      </c>
      <c r="DM47" s="322">
        <f t="shared" si="130"/>
        <v>0</v>
      </c>
      <c r="DN47" s="322">
        <f t="shared" si="31"/>
        <v>0</v>
      </c>
      <c r="DO47" s="322">
        <f t="shared" si="131"/>
        <v>0</v>
      </c>
      <c r="DP47" s="322">
        <f t="shared" si="132"/>
        <v>0</v>
      </c>
      <c r="DQ47" s="322">
        <f t="shared" si="133"/>
        <v>0</v>
      </c>
      <c r="DR47" s="322">
        <f t="shared" si="134"/>
        <v>0</v>
      </c>
      <c r="DS47" s="322">
        <f t="shared" si="32"/>
        <v>0</v>
      </c>
      <c r="DT47" s="323">
        <f t="shared" si="135"/>
        <v>0</v>
      </c>
      <c r="DU47" s="324">
        <f t="shared" si="136"/>
        <v>0</v>
      </c>
      <c r="DV47" s="322">
        <f t="shared" si="33"/>
        <v>0</v>
      </c>
      <c r="DW47" s="322">
        <f t="shared" si="137"/>
        <v>0</v>
      </c>
      <c r="DX47" s="324">
        <f t="shared" si="138"/>
        <v>0</v>
      </c>
      <c r="DY47" s="324">
        <f t="shared" si="139"/>
        <v>0</v>
      </c>
      <c r="DZ47" s="324">
        <f t="shared" si="140"/>
        <v>0</v>
      </c>
      <c r="EA47" s="322">
        <f t="shared" si="34"/>
        <v>0</v>
      </c>
      <c r="EB47" s="322">
        <f t="shared" si="141"/>
        <v>0</v>
      </c>
      <c r="EC47" s="324">
        <f t="shared" si="142"/>
        <v>0</v>
      </c>
      <c r="ED47" s="324">
        <f t="shared" si="143"/>
        <v>0</v>
      </c>
      <c r="EE47" s="324">
        <f t="shared" si="144"/>
        <v>0</v>
      </c>
      <c r="EF47" s="322">
        <f t="shared" si="35"/>
        <v>0</v>
      </c>
      <c r="EG47" s="322">
        <f t="shared" si="145"/>
        <v>0</v>
      </c>
      <c r="EH47" s="324">
        <f t="shared" si="146"/>
        <v>0</v>
      </c>
      <c r="EI47" s="324">
        <f t="shared" si="147"/>
        <v>0</v>
      </c>
      <c r="EJ47" s="324">
        <f t="shared" si="148"/>
        <v>0</v>
      </c>
      <c r="EK47" s="322">
        <f t="shared" si="36"/>
        <v>0</v>
      </c>
      <c r="EL47" s="322">
        <f t="shared" si="149"/>
        <v>0</v>
      </c>
      <c r="EM47" s="324">
        <f t="shared" si="150"/>
        <v>0</v>
      </c>
      <c r="EN47" s="324">
        <f t="shared" si="151"/>
        <v>0</v>
      </c>
      <c r="EO47" s="324">
        <f t="shared" si="152"/>
        <v>0</v>
      </c>
      <c r="EP47" s="322">
        <f t="shared" si="37"/>
        <v>0</v>
      </c>
      <c r="EQ47" s="322">
        <f t="shared" si="153"/>
        <v>0</v>
      </c>
      <c r="ER47" s="324">
        <f t="shared" si="154"/>
        <v>0</v>
      </c>
      <c r="ES47" s="324">
        <f t="shared" si="155"/>
        <v>0</v>
      </c>
      <c r="ET47" s="324">
        <f t="shared" si="156"/>
        <v>0</v>
      </c>
      <c r="EU47" s="322">
        <f t="shared" si="38"/>
        <v>0</v>
      </c>
      <c r="EV47" s="322">
        <f t="shared" si="157"/>
        <v>0</v>
      </c>
      <c r="EW47" s="324">
        <f t="shared" si="158"/>
        <v>0</v>
      </c>
      <c r="EX47" s="324">
        <f t="shared" si="159"/>
        <v>0</v>
      </c>
      <c r="EY47" s="324">
        <f t="shared" si="160"/>
        <v>0</v>
      </c>
      <c r="EZ47" s="322">
        <f t="shared" si="39"/>
        <v>0</v>
      </c>
      <c r="FA47" s="322">
        <f t="shared" si="161"/>
        <v>0</v>
      </c>
      <c r="FB47" s="324">
        <f t="shared" si="162"/>
        <v>0</v>
      </c>
      <c r="FC47" s="324">
        <f t="shared" si="163"/>
        <v>0</v>
      </c>
      <c r="FD47" s="324">
        <f t="shared" si="164"/>
        <v>0</v>
      </c>
      <c r="FE47" s="322">
        <f t="shared" si="40"/>
        <v>0</v>
      </c>
      <c r="FF47" s="322">
        <f t="shared" si="165"/>
        <v>0</v>
      </c>
      <c r="FG47" s="325">
        <f t="shared" si="166"/>
        <v>0</v>
      </c>
      <c r="FH47" s="712">
        <f t="shared" si="41"/>
        <v>0</v>
      </c>
      <c r="FI47" s="322">
        <f t="shared" si="42"/>
        <v>0</v>
      </c>
      <c r="FJ47" s="322">
        <f t="shared" si="43"/>
        <v>0</v>
      </c>
      <c r="FK47" s="322">
        <f t="shared" si="167"/>
        <v>0</v>
      </c>
      <c r="FL47" s="322">
        <f t="shared" si="44"/>
        <v>0</v>
      </c>
      <c r="FM47" s="322">
        <f t="shared" si="45"/>
        <v>0</v>
      </c>
      <c r="FN47" s="322">
        <f t="shared" si="46"/>
        <v>0</v>
      </c>
      <c r="FO47" s="322">
        <f t="shared" si="47"/>
        <v>0</v>
      </c>
      <c r="FP47" s="322">
        <f t="shared" si="168"/>
        <v>0</v>
      </c>
      <c r="FQ47" s="322">
        <f t="shared" si="48"/>
        <v>0</v>
      </c>
      <c r="FR47" s="322">
        <f t="shared" si="49"/>
        <v>0</v>
      </c>
      <c r="FS47" s="322">
        <f t="shared" si="50"/>
        <v>0</v>
      </c>
      <c r="FT47" s="322">
        <f t="shared" si="51"/>
        <v>0</v>
      </c>
      <c r="FU47" s="322">
        <f t="shared" si="169"/>
        <v>0</v>
      </c>
      <c r="FV47" s="322">
        <f t="shared" si="52"/>
        <v>0</v>
      </c>
      <c r="FW47" s="322">
        <f t="shared" si="53"/>
        <v>0</v>
      </c>
      <c r="FX47" s="322">
        <f t="shared" si="54"/>
        <v>0</v>
      </c>
      <c r="FY47" s="322">
        <f t="shared" si="55"/>
        <v>0</v>
      </c>
      <c r="FZ47" s="322">
        <f t="shared" si="170"/>
        <v>0</v>
      </c>
      <c r="GA47" s="322">
        <f t="shared" si="56"/>
        <v>0</v>
      </c>
      <c r="GB47" s="322">
        <f t="shared" si="57"/>
        <v>0</v>
      </c>
      <c r="GC47" s="322">
        <f t="shared" si="58"/>
        <v>0</v>
      </c>
      <c r="GD47" s="322">
        <f t="shared" si="59"/>
        <v>0</v>
      </c>
      <c r="GE47" s="322">
        <f t="shared" si="171"/>
        <v>0</v>
      </c>
      <c r="GF47" s="322">
        <f t="shared" si="60"/>
        <v>0</v>
      </c>
      <c r="GG47" s="322">
        <f t="shared" si="61"/>
        <v>0</v>
      </c>
      <c r="GH47" s="322">
        <f t="shared" si="62"/>
        <v>0</v>
      </c>
      <c r="GI47" s="322">
        <f t="shared" si="63"/>
        <v>0</v>
      </c>
      <c r="GJ47" s="322">
        <f t="shared" si="172"/>
        <v>0</v>
      </c>
      <c r="GK47" s="322">
        <f t="shared" si="64"/>
        <v>0</v>
      </c>
      <c r="GL47" s="322">
        <f t="shared" si="65"/>
        <v>0</v>
      </c>
      <c r="GM47" s="322">
        <f t="shared" si="66"/>
        <v>0</v>
      </c>
      <c r="GN47" s="322">
        <f t="shared" si="67"/>
        <v>0</v>
      </c>
      <c r="GO47" s="322">
        <f t="shared" si="173"/>
        <v>0</v>
      </c>
      <c r="GP47" s="322">
        <f t="shared" si="68"/>
        <v>0</v>
      </c>
      <c r="GQ47" s="322">
        <f t="shared" si="69"/>
        <v>0</v>
      </c>
      <c r="GR47" s="322">
        <f t="shared" si="70"/>
        <v>0</v>
      </c>
      <c r="GS47" s="322">
        <f t="shared" si="71"/>
        <v>0</v>
      </c>
      <c r="GT47" s="322">
        <f t="shared" si="174"/>
        <v>0</v>
      </c>
      <c r="GU47" s="322">
        <f t="shared" si="72"/>
        <v>0</v>
      </c>
      <c r="GV47" s="326">
        <f t="shared" si="91"/>
        <v>3547.4</v>
      </c>
      <c r="GW47" s="322">
        <f t="shared" si="81"/>
        <v>3344.6</v>
      </c>
      <c r="GX47" s="322">
        <f t="shared" si="81"/>
        <v>2127</v>
      </c>
      <c r="GY47" s="322">
        <f t="shared" si="81"/>
        <v>1217.5999999999999</v>
      </c>
      <c r="GZ47" s="322">
        <f t="shared" si="81"/>
        <v>202.8</v>
      </c>
      <c r="HA47" s="328">
        <f t="shared" si="175"/>
        <v>72</v>
      </c>
      <c r="HB47" s="328">
        <v>72</v>
      </c>
      <c r="HC47" s="322">
        <f t="shared" si="75"/>
        <v>3477.7</v>
      </c>
      <c r="HD47" s="322">
        <f t="shared" si="75"/>
        <v>3278.8</v>
      </c>
      <c r="HE47" s="322">
        <f t="shared" si="75"/>
        <v>2085.1999999999998</v>
      </c>
      <c r="HF47" s="322">
        <f t="shared" si="75"/>
        <v>1193.7</v>
      </c>
      <c r="HG47" s="322">
        <f t="shared" si="75"/>
        <v>198.8</v>
      </c>
      <c r="HH47" s="329">
        <v>5.75</v>
      </c>
      <c r="HI47" s="327">
        <f t="shared" si="76"/>
        <v>65.7</v>
      </c>
      <c r="HJ47" s="327">
        <f t="shared" si="77"/>
        <v>3543.4</v>
      </c>
      <c r="HK47" s="330">
        <f t="shared" si="78"/>
        <v>2150.9</v>
      </c>
      <c r="HL47" s="319">
        <v>2987500</v>
      </c>
      <c r="HM47" s="319"/>
      <c r="HN47" s="327">
        <v>3712.2</v>
      </c>
      <c r="HO47" s="327">
        <v>3918.4</v>
      </c>
    </row>
    <row r="48" spans="1:310">
      <c r="A48" s="315" t="s">
        <v>733</v>
      </c>
      <c r="B48" s="316">
        <v>0</v>
      </c>
      <c r="C48" s="316">
        <v>0</v>
      </c>
      <c r="D48" s="317">
        <v>26</v>
      </c>
      <c r="E48" s="318">
        <v>0</v>
      </c>
      <c r="F48" s="317"/>
      <c r="G48" s="316">
        <v>0</v>
      </c>
      <c r="H48" s="317">
        <v>139</v>
      </c>
      <c r="I48" s="318">
        <v>0</v>
      </c>
      <c r="J48" s="317"/>
      <c r="K48" s="317"/>
      <c r="L48" s="317"/>
      <c r="M48" s="316">
        <v>0</v>
      </c>
      <c r="N48" s="318">
        <v>0</v>
      </c>
      <c r="O48" s="317"/>
      <c r="P48" s="318">
        <v>0</v>
      </c>
      <c r="Q48" s="317"/>
      <c r="R48" s="317"/>
      <c r="S48" s="317"/>
      <c r="T48" s="319">
        <v>0</v>
      </c>
      <c r="U48" s="335">
        <v>0</v>
      </c>
      <c r="V48" s="335">
        <v>0</v>
      </c>
      <c r="W48" s="318">
        <v>0</v>
      </c>
      <c r="X48" s="318">
        <v>0</v>
      </c>
      <c r="Y48" s="318">
        <v>0</v>
      </c>
      <c r="Z48" s="318">
        <v>0</v>
      </c>
      <c r="AA48" s="318">
        <v>0</v>
      </c>
      <c r="AB48" s="318">
        <v>0</v>
      </c>
      <c r="AC48" s="318">
        <v>0</v>
      </c>
      <c r="AD48" s="320">
        <v>0</v>
      </c>
      <c r="AE48" s="320">
        <v>0</v>
      </c>
      <c r="AF48" s="320">
        <v>0</v>
      </c>
      <c r="AG48" s="320">
        <v>0</v>
      </c>
      <c r="AH48" s="317"/>
      <c r="AI48" s="320">
        <v>0</v>
      </c>
      <c r="AJ48" s="710">
        <f t="shared" si="79"/>
        <v>26</v>
      </c>
      <c r="AK48" s="710">
        <f t="shared" si="80"/>
        <v>139</v>
      </c>
      <c r="AL48" s="321">
        <f t="shared" si="0"/>
        <v>0</v>
      </c>
      <c r="AM48" s="322">
        <f t="shared" si="92"/>
        <v>0</v>
      </c>
      <c r="AN48" s="322">
        <f t="shared" si="1"/>
        <v>0</v>
      </c>
      <c r="AO48" s="322">
        <f t="shared" si="93"/>
        <v>0</v>
      </c>
      <c r="AP48" s="322">
        <f t="shared" si="94"/>
        <v>0</v>
      </c>
      <c r="AQ48" s="322">
        <f t="shared" si="2"/>
        <v>0</v>
      </c>
      <c r="AR48" s="322">
        <f t="shared" si="3"/>
        <v>0</v>
      </c>
      <c r="AS48" s="322">
        <f t="shared" si="4"/>
        <v>0</v>
      </c>
      <c r="AT48" s="322">
        <f t="shared" si="95"/>
        <v>0</v>
      </c>
      <c r="AU48" s="322">
        <f t="shared" si="96"/>
        <v>0</v>
      </c>
      <c r="AV48" s="322">
        <f t="shared" si="97"/>
        <v>1456.3</v>
      </c>
      <c r="AW48" s="322">
        <f t="shared" si="98"/>
        <v>1388.9</v>
      </c>
      <c r="AX48" s="322">
        <f t="shared" si="5"/>
        <v>883.3</v>
      </c>
      <c r="AY48" s="322">
        <f t="shared" si="99"/>
        <v>505.6</v>
      </c>
      <c r="AZ48" s="322">
        <f t="shared" si="6"/>
        <v>67.400000000000006</v>
      </c>
      <c r="BA48" s="322">
        <f t="shared" si="100"/>
        <v>0</v>
      </c>
      <c r="BB48" s="322">
        <f t="shared" si="101"/>
        <v>0</v>
      </c>
      <c r="BC48" s="322">
        <f t="shared" si="7"/>
        <v>0</v>
      </c>
      <c r="BD48" s="322">
        <f t="shared" si="102"/>
        <v>0</v>
      </c>
      <c r="BE48" s="322">
        <f t="shared" si="8"/>
        <v>0</v>
      </c>
      <c r="BF48" s="322">
        <f t="shared" si="103"/>
        <v>0</v>
      </c>
      <c r="BG48" s="322">
        <f t="shared" si="104"/>
        <v>0</v>
      </c>
      <c r="BH48" s="322">
        <f t="shared" si="9"/>
        <v>0</v>
      </c>
      <c r="BI48" s="322">
        <f t="shared" si="105"/>
        <v>0</v>
      </c>
      <c r="BJ48" s="322">
        <f t="shared" si="106"/>
        <v>0</v>
      </c>
      <c r="BK48" s="322">
        <f t="shared" si="107"/>
        <v>0</v>
      </c>
      <c r="BL48" s="322">
        <f t="shared" si="108"/>
        <v>0</v>
      </c>
      <c r="BM48" s="322">
        <f t="shared" si="10"/>
        <v>0</v>
      </c>
      <c r="BN48" s="322">
        <f t="shared" si="109"/>
        <v>0</v>
      </c>
      <c r="BO48" s="322">
        <f t="shared" si="110"/>
        <v>0</v>
      </c>
      <c r="BP48" s="322">
        <f t="shared" si="111"/>
        <v>6848.4</v>
      </c>
      <c r="BQ48" s="322">
        <f t="shared" si="112"/>
        <v>6456.8</v>
      </c>
      <c r="BR48" s="322">
        <f t="shared" si="11"/>
        <v>4106.3</v>
      </c>
      <c r="BS48" s="322">
        <f t="shared" si="113"/>
        <v>2350.5</v>
      </c>
      <c r="BT48" s="322">
        <f t="shared" si="12"/>
        <v>391.6</v>
      </c>
      <c r="BU48" s="322"/>
      <c r="BV48" s="322">
        <f t="shared" si="82"/>
        <v>0</v>
      </c>
      <c r="BW48" s="322">
        <f t="shared" si="83"/>
        <v>0</v>
      </c>
      <c r="BX48" s="322">
        <f t="shared" si="84"/>
        <v>0</v>
      </c>
      <c r="BY48" s="322">
        <f t="shared" si="85"/>
        <v>0</v>
      </c>
      <c r="BZ48" s="322">
        <f t="shared" si="86"/>
        <v>0</v>
      </c>
      <c r="CA48" s="322">
        <f t="shared" si="87"/>
        <v>0</v>
      </c>
      <c r="CB48" s="322">
        <f t="shared" si="88"/>
        <v>0</v>
      </c>
      <c r="CC48" s="322">
        <f t="shared" si="89"/>
        <v>0</v>
      </c>
      <c r="CD48" s="322">
        <f t="shared" si="90"/>
        <v>0</v>
      </c>
      <c r="CE48" s="711">
        <f t="shared" si="13"/>
        <v>0</v>
      </c>
      <c r="CF48" s="322">
        <f t="shared" si="114"/>
        <v>0</v>
      </c>
      <c r="CG48" s="322">
        <f t="shared" si="115"/>
        <v>0</v>
      </c>
      <c r="CH48" s="322">
        <f t="shared" si="14"/>
        <v>0</v>
      </c>
      <c r="CI48" s="322">
        <f t="shared" si="116"/>
        <v>0</v>
      </c>
      <c r="CJ48" s="711">
        <f t="shared" si="15"/>
        <v>0</v>
      </c>
      <c r="CK48" s="322">
        <f t="shared" si="117"/>
        <v>0</v>
      </c>
      <c r="CL48" s="322">
        <f t="shared" si="118"/>
        <v>0</v>
      </c>
      <c r="CM48" s="322">
        <f t="shared" si="16"/>
        <v>0</v>
      </c>
      <c r="CN48" s="322">
        <f t="shared" si="119"/>
        <v>0</v>
      </c>
      <c r="CO48" s="711">
        <f t="shared" si="17"/>
        <v>0</v>
      </c>
      <c r="CP48" s="322">
        <f t="shared" si="120"/>
        <v>0</v>
      </c>
      <c r="CQ48" s="322">
        <f t="shared" si="121"/>
        <v>0</v>
      </c>
      <c r="CR48" s="322">
        <f t="shared" si="18"/>
        <v>0</v>
      </c>
      <c r="CS48" s="322">
        <f t="shared" si="122"/>
        <v>0</v>
      </c>
      <c r="CT48" s="711">
        <f t="shared" si="19"/>
        <v>0</v>
      </c>
      <c r="CU48" s="322">
        <f t="shared" si="123"/>
        <v>0</v>
      </c>
      <c r="CV48" s="322">
        <f t="shared" si="124"/>
        <v>0</v>
      </c>
      <c r="CW48" s="322">
        <f t="shared" si="20"/>
        <v>0</v>
      </c>
      <c r="CX48" s="322">
        <f t="shared" si="125"/>
        <v>0</v>
      </c>
      <c r="CY48" s="322">
        <f t="shared" si="21"/>
        <v>0</v>
      </c>
      <c r="CZ48" s="322">
        <f t="shared" si="126"/>
        <v>0</v>
      </c>
      <c r="DA48" s="322">
        <f t="shared" si="127"/>
        <v>0</v>
      </c>
      <c r="DB48" s="322">
        <f t="shared" si="22"/>
        <v>0</v>
      </c>
      <c r="DC48" s="322">
        <f t="shared" si="128"/>
        <v>0</v>
      </c>
      <c r="DD48" s="322">
        <f t="shared" si="23"/>
        <v>0</v>
      </c>
      <c r="DE48" s="322">
        <f t="shared" si="24"/>
        <v>0</v>
      </c>
      <c r="DF48" s="322">
        <f t="shared" si="25"/>
        <v>0</v>
      </c>
      <c r="DG48" s="322">
        <f t="shared" si="26"/>
        <v>0</v>
      </c>
      <c r="DH48" s="322">
        <f t="shared" si="129"/>
        <v>0</v>
      </c>
      <c r="DI48" s="322">
        <f t="shared" si="27"/>
        <v>0</v>
      </c>
      <c r="DJ48" s="322">
        <f t="shared" si="28"/>
        <v>0</v>
      </c>
      <c r="DK48" s="322">
        <f t="shared" si="29"/>
        <v>0</v>
      </c>
      <c r="DL48" s="322">
        <f t="shared" si="30"/>
        <v>0</v>
      </c>
      <c r="DM48" s="322">
        <f t="shared" si="130"/>
        <v>0</v>
      </c>
      <c r="DN48" s="322">
        <f t="shared" si="31"/>
        <v>0</v>
      </c>
      <c r="DO48" s="322">
        <f t="shared" si="131"/>
        <v>0</v>
      </c>
      <c r="DP48" s="322">
        <f t="shared" si="132"/>
        <v>0</v>
      </c>
      <c r="DQ48" s="322">
        <f t="shared" si="133"/>
        <v>0</v>
      </c>
      <c r="DR48" s="322">
        <f t="shared" si="134"/>
        <v>0</v>
      </c>
      <c r="DS48" s="322">
        <f t="shared" si="32"/>
        <v>0</v>
      </c>
      <c r="DT48" s="323">
        <f t="shared" si="135"/>
        <v>0</v>
      </c>
      <c r="DU48" s="324">
        <f t="shared" si="136"/>
        <v>0</v>
      </c>
      <c r="DV48" s="322">
        <f t="shared" si="33"/>
        <v>0</v>
      </c>
      <c r="DW48" s="322">
        <f t="shared" si="137"/>
        <v>0</v>
      </c>
      <c r="DX48" s="324">
        <f t="shared" si="138"/>
        <v>0</v>
      </c>
      <c r="DY48" s="324">
        <f t="shared" si="139"/>
        <v>0</v>
      </c>
      <c r="DZ48" s="324">
        <f t="shared" si="140"/>
        <v>0</v>
      </c>
      <c r="EA48" s="322">
        <f t="shared" si="34"/>
        <v>0</v>
      </c>
      <c r="EB48" s="322">
        <f t="shared" si="141"/>
        <v>0</v>
      </c>
      <c r="EC48" s="324">
        <f t="shared" si="142"/>
        <v>0</v>
      </c>
      <c r="ED48" s="324">
        <f t="shared" si="143"/>
        <v>0</v>
      </c>
      <c r="EE48" s="324">
        <f t="shared" si="144"/>
        <v>0</v>
      </c>
      <c r="EF48" s="322">
        <f t="shared" si="35"/>
        <v>0</v>
      </c>
      <c r="EG48" s="322">
        <f t="shared" si="145"/>
        <v>0</v>
      </c>
      <c r="EH48" s="324">
        <f t="shared" si="146"/>
        <v>0</v>
      </c>
      <c r="EI48" s="324">
        <f t="shared" si="147"/>
        <v>0</v>
      </c>
      <c r="EJ48" s="324">
        <f t="shared" si="148"/>
        <v>0</v>
      </c>
      <c r="EK48" s="322">
        <f t="shared" si="36"/>
        <v>0</v>
      </c>
      <c r="EL48" s="322">
        <f t="shared" si="149"/>
        <v>0</v>
      </c>
      <c r="EM48" s="324">
        <f t="shared" si="150"/>
        <v>0</v>
      </c>
      <c r="EN48" s="324">
        <f t="shared" si="151"/>
        <v>0</v>
      </c>
      <c r="EO48" s="324">
        <f t="shared" si="152"/>
        <v>0</v>
      </c>
      <c r="EP48" s="322">
        <f t="shared" si="37"/>
        <v>0</v>
      </c>
      <c r="EQ48" s="322">
        <f t="shared" si="153"/>
        <v>0</v>
      </c>
      <c r="ER48" s="324">
        <f t="shared" si="154"/>
        <v>0</v>
      </c>
      <c r="ES48" s="324">
        <f t="shared" si="155"/>
        <v>0</v>
      </c>
      <c r="ET48" s="324">
        <f t="shared" si="156"/>
        <v>0</v>
      </c>
      <c r="EU48" s="322">
        <f t="shared" si="38"/>
        <v>0</v>
      </c>
      <c r="EV48" s="322">
        <f t="shared" si="157"/>
        <v>0</v>
      </c>
      <c r="EW48" s="324">
        <f t="shared" si="158"/>
        <v>0</v>
      </c>
      <c r="EX48" s="324">
        <f t="shared" si="159"/>
        <v>0</v>
      </c>
      <c r="EY48" s="324">
        <f t="shared" si="160"/>
        <v>0</v>
      </c>
      <c r="EZ48" s="322">
        <f t="shared" si="39"/>
        <v>0</v>
      </c>
      <c r="FA48" s="322">
        <f t="shared" si="161"/>
        <v>0</v>
      </c>
      <c r="FB48" s="324">
        <f t="shared" si="162"/>
        <v>0</v>
      </c>
      <c r="FC48" s="324">
        <f t="shared" si="163"/>
        <v>0</v>
      </c>
      <c r="FD48" s="324">
        <f t="shared" si="164"/>
        <v>0</v>
      </c>
      <c r="FE48" s="322">
        <f t="shared" si="40"/>
        <v>0</v>
      </c>
      <c r="FF48" s="322">
        <f t="shared" si="165"/>
        <v>0</v>
      </c>
      <c r="FG48" s="325">
        <f t="shared" si="166"/>
        <v>0</v>
      </c>
      <c r="FH48" s="712">
        <f t="shared" si="41"/>
        <v>0</v>
      </c>
      <c r="FI48" s="322">
        <f t="shared" si="42"/>
        <v>0</v>
      </c>
      <c r="FJ48" s="322">
        <f t="shared" si="43"/>
        <v>0</v>
      </c>
      <c r="FK48" s="322">
        <f t="shared" si="167"/>
        <v>0</v>
      </c>
      <c r="FL48" s="322">
        <f t="shared" si="44"/>
        <v>0</v>
      </c>
      <c r="FM48" s="322">
        <f t="shared" si="45"/>
        <v>0</v>
      </c>
      <c r="FN48" s="322">
        <f t="shared" si="46"/>
        <v>0</v>
      </c>
      <c r="FO48" s="322">
        <f t="shared" si="47"/>
        <v>0</v>
      </c>
      <c r="FP48" s="322">
        <f t="shared" si="168"/>
        <v>0</v>
      </c>
      <c r="FQ48" s="322">
        <f t="shared" si="48"/>
        <v>0</v>
      </c>
      <c r="FR48" s="322">
        <f t="shared" si="49"/>
        <v>0</v>
      </c>
      <c r="FS48" s="322">
        <f t="shared" si="50"/>
        <v>0</v>
      </c>
      <c r="FT48" s="322">
        <f t="shared" si="51"/>
        <v>0</v>
      </c>
      <c r="FU48" s="322">
        <f t="shared" si="169"/>
        <v>0</v>
      </c>
      <c r="FV48" s="322">
        <f t="shared" si="52"/>
        <v>0</v>
      </c>
      <c r="FW48" s="322">
        <f t="shared" si="53"/>
        <v>0</v>
      </c>
      <c r="FX48" s="322">
        <f t="shared" si="54"/>
        <v>0</v>
      </c>
      <c r="FY48" s="322">
        <f t="shared" si="55"/>
        <v>0</v>
      </c>
      <c r="FZ48" s="322">
        <f t="shared" si="170"/>
        <v>0</v>
      </c>
      <c r="GA48" s="322">
        <f t="shared" si="56"/>
        <v>0</v>
      </c>
      <c r="GB48" s="322">
        <f t="shared" si="57"/>
        <v>0</v>
      </c>
      <c r="GC48" s="322">
        <f t="shared" si="58"/>
        <v>0</v>
      </c>
      <c r="GD48" s="322">
        <f t="shared" si="59"/>
        <v>0</v>
      </c>
      <c r="GE48" s="322">
        <f t="shared" si="171"/>
        <v>0</v>
      </c>
      <c r="GF48" s="322">
        <f t="shared" si="60"/>
        <v>0</v>
      </c>
      <c r="GG48" s="322">
        <f t="shared" si="61"/>
        <v>0</v>
      </c>
      <c r="GH48" s="322">
        <f t="shared" si="62"/>
        <v>0</v>
      </c>
      <c r="GI48" s="322">
        <f t="shared" si="63"/>
        <v>0</v>
      </c>
      <c r="GJ48" s="322">
        <f t="shared" si="172"/>
        <v>0</v>
      </c>
      <c r="GK48" s="322">
        <f t="shared" si="64"/>
        <v>0</v>
      </c>
      <c r="GL48" s="322">
        <f t="shared" si="65"/>
        <v>0</v>
      </c>
      <c r="GM48" s="322">
        <f t="shared" si="66"/>
        <v>0</v>
      </c>
      <c r="GN48" s="322">
        <f t="shared" si="67"/>
        <v>0</v>
      </c>
      <c r="GO48" s="322">
        <f t="shared" si="173"/>
        <v>0</v>
      </c>
      <c r="GP48" s="322">
        <f t="shared" si="68"/>
        <v>0</v>
      </c>
      <c r="GQ48" s="322">
        <f t="shared" si="69"/>
        <v>0</v>
      </c>
      <c r="GR48" s="322">
        <f t="shared" si="70"/>
        <v>0</v>
      </c>
      <c r="GS48" s="322">
        <f t="shared" si="71"/>
        <v>0</v>
      </c>
      <c r="GT48" s="322">
        <f t="shared" si="174"/>
        <v>0</v>
      </c>
      <c r="GU48" s="322">
        <f t="shared" si="72"/>
        <v>0</v>
      </c>
      <c r="GV48" s="326">
        <f t="shared" si="91"/>
        <v>8304.7000000000007</v>
      </c>
      <c r="GW48" s="322">
        <f t="shared" si="81"/>
        <v>7845.7</v>
      </c>
      <c r="GX48" s="322">
        <f t="shared" si="81"/>
        <v>4989.6000000000004</v>
      </c>
      <c r="GY48" s="322">
        <f t="shared" si="81"/>
        <v>2856.1</v>
      </c>
      <c r="GZ48" s="322">
        <f t="shared" si="81"/>
        <v>459</v>
      </c>
      <c r="HA48" s="328">
        <f t="shared" si="175"/>
        <v>165</v>
      </c>
      <c r="HB48" s="328">
        <v>165</v>
      </c>
      <c r="HC48" s="322">
        <f t="shared" si="75"/>
        <v>8141.4</v>
      </c>
      <c r="HD48" s="322">
        <f t="shared" si="75"/>
        <v>7691.4</v>
      </c>
      <c r="HE48" s="322">
        <f t="shared" si="75"/>
        <v>4891.5</v>
      </c>
      <c r="HF48" s="322">
        <f t="shared" si="75"/>
        <v>2799.9</v>
      </c>
      <c r="HG48" s="322">
        <f t="shared" si="75"/>
        <v>450</v>
      </c>
      <c r="HH48" s="329">
        <v>15.5</v>
      </c>
      <c r="HI48" s="327">
        <f t="shared" si="76"/>
        <v>177</v>
      </c>
      <c r="HJ48" s="327">
        <f t="shared" si="77"/>
        <v>8318.4</v>
      </c>
      <c r="HK48" s="330">
        <f t="shared" si="78"/>
        <v>5068.5</v>
      </c>
      <c r="HL48" s="319">
        <v>8059600</v>
      </c>
      <c r="HM48" s="319"/>
      <c r="HN48" s="327">
        <v>8762.1</v>
      </c>
      <c r="HO48" s="327">
        <v>9300.6</v>
      </c>
    </row>
    <row r="49" spans="1:223">
      <c r="A49" s="315" t="s">
        <v>803</v>
      </c>
      <c r="B49" s="316">
        <v>0</v>
      </c>
      <c r="C49" s="316">
        <v>0</v>
      </c>
      <c r="D49" s="317">
        <v>35</v>
      </c>
      <c r="E49" s="318">
        <v>0</v>
      </c>
      <c r="F49" s="317"/>
      <c r="G49" s="316">
        <v>0</v>
      </c>
      <c r="H49" s="317">
        <v>195</v>
      </c>
      <c r="I49" s="318">
        <v>0</v>
      </c>
      <c r="J49" s="317"/>
      <c r="K49" s="317"/>
      <c r="L49" s="317"/>
      <c r="M49" s="316">
        <v>0</v>
      </c>
      <c r="N49" s="318">
        <v>0</v>
      </c>
      <c r="O49" s="317"/>
      <c r="P49" s="318">
        <v>0</v>
      </c>
      <c r="Q49" s="317"/>
      <c r="R49" s="317"/>
      <c r="S49" s="317"/>
      <c r="T49" s="319">
        <v>0</v>
      </c>
      <c r="U49" s="335">
        <v>0</v>
      </c>
      <c r="V49" s="335">
        <v>0</v>
      </c>
      <c r="W49" s="318">
        <v>0</v>
      </c>
      <c r="X49" s="318">
        <v>0</v>
      </c>
      <c r="Y49" s="318">
        <v>0</v>
      </c>
      <c r="Z49" s="318">
        <v>0</v>
      </c>
      <c r="AA49" s="318">
        <v>0</v>
      </c>
      <c r="AB49" s="318">
        <v>0</v>
      </c>
      <c r="AC49" s="318">
        <v>0</v>
      </c>
      <c r="AD49" s="320">
        <v>0</v>
      </c>
      <c r="AE49" s="320">
        <v>0</v>
      </c>
      <c r="AF49" s="320">
        <v>0</v>
      </c>
      <c r="AG49" s="320">
        <v>0</v>
      </c>
      <c r="AH49" s="317"/>
      <c r="AI49" s="320">
        <v>0</v>
      </c>
      <c r="AJ49" s="710">
        <f t="shared" si="79"/>
        <v>35</v>
      </c>
      <c r="AK49" s="710">
        <f t="shared" si="80"/>
        <v>195</v>
      </c>
      <c r="AL49" s="321">
        <f t="shared" si="0"/>
        <v>0</v>
      </c>
      <c r="AM49" s="322">
        <f t="shared" si="92"/>
        <v>0</v>
      </c>
      <c r="AN49" s="322">
        <f t="shared" si="1"/>
        <v>0</v>
      </c>
      <c r="AO49" s="322">
        <f t="shared" si="93"/>
        <v>0</v>
      </c>
      <c r="AP49" s="322">
        <f t="shared" si="94"/>
        <v>0</v>
      </c>
      <c r="AQ49" s="322">
        <f t="shared" si="2"/>
        <v>0</v>
      </c>
      <c r="AR49" s="322">
        <f t="shared" si="3"/>
        <v>0</v>
      </c>
      <c r="AS49" s="322">
        <f t="shared" si="4"/>
        <v>0</v>
      </c>
      <c r="AT49" s="322">
        <f t="shared" si="95"/>
        <v>0</v>
      </c>
      <c r="AU49" s="322">
        <f t="shared" si="96"/>
        <v>0</v>
      </c>
      <c r="AV49" s="322">
        <f t="shared" si="97"/>
        <v>1960.4</v>
      </c>
      <c r="AW49" s="322">
        <f t="shared" si="98"/>
        <v>1869.7</v>
      </c>
      <c r="AX49" s="322">
        <f t="shared" si="5"/>
        <v>1189.0999999999999</v>
      </c>
      <c r="AY49" s="322">
        <f t="shared" si="99"/>
        <v>680.6</v>
      </c>
      <c r="AZ49" s="322">
        <f t="shared" si="6"/>
        <v>90.7</v>
      </c>
      <c r="BA49" s="322">
        <f t="shared" si="100"/>
        <v>0</v>
      </c>
      <c r="BB49" s="322">
        <f t="shared" si="101"/>
        <v>0</v>
      </c>
      <c r="BC49" s="322">
        <f t="shared" si="7"/>
        <v>0</v>
      </c>
      <c r="BD49" s="322">
        <f t="shared" si="102"/>
        <v>0</v>
      </c>
      <c r="BE49" s="322">
        <f t="shared" si="8"/>
        <v>0</v>
      </c>
      <c r="BF49" s="322">
        <f t="shared" si="103"/>
        <v>0</v>
      </c>
      <c r="BG49" s="322">
        <f t="shared" si="104"/>
        <v>0</v>
      </c>
      <c r="BH49" s="322">
        <f t="shared" si="9"/>
        <v>0</v>
      </c>
      <c r="BI49" s="322">
        <f t="shared" si="105"/>
        <v>0</v>
      </c>
      <c r="BJ49" s="322">
        <f t="shared" si="106"/>
        <v>0</v>
      </c>
      <c r="BK49" s="322">
        <f t="shared" si="107"/>
        <v>0</v>
      </c>
      <c r="BL49" s="322">
        <f t="shared" si="108"/>
        <v>0</v>
      </c>
      <c r="BM49" s="322">
        <f t="shared" si="10"/>
        <v>0</v>
      </c>
      <c r="BN49" s="322">
        <f t="shared" si="109"/>
        <v>0</v>
      </c>
      <c r="BO49" s="322">
        <f t="shared" si="110"/>
        <v>0</v>
      </c>
      <c r="BP49" s="322">
        <f t="shared" si="111"/>
        <v>9607.5</v>
      </c>
      <c r="BQ49" s="322">
        <f t="shared" si="112"/>
        <v>9058.1</v>
      </c>
      <c r="BR49" s="322">
        <f t="shared" si="11"/>
        <v>5760.7</v>
      </c>
      <c r="BS49" s="322">
        <f t="shared" si="113"/>
        <v>3297.4</v>
      </c>
      <c r="BT49" s="322">
        <f t="shared" si="12"/>
        <v>549.4</v>
      </c>
      <c r="BU49" s="322"/>
      <c r="BV49" s="322">
        <f t="shared" si="82"/>
        <v>0</v>
      </c>
      <c r="BW49" s="322">
        <f t="shared" si="83"/>
        <v>0</v>
      </c>
      <c r="BX49" s="322">
        <f t="shared" si="84"/>
        <v>0</v>
      </c>
      <c r="BY49" s="322">
        <f t="shared" si="85"/>
        <v>0</v>
      </c>
      <c r="BZ49" s="322">
        <f t="shared" si="86"/>
        <v>0</v>
      </c>
      <c r="CA49" s="322">
        <f t="shared" si="87"/>
        <v>0</v>
      </c>
      <c r="CB49" s="322">
        <f t="shared" si="88"/>
        <v>0</v>
      </c>
      <c r="CC49" s="322">
        <f t="shared" si="89"/>
        <v>0</v>
      </c>
      <c r="CD49" s="322">
        <f t="shared" si="90"/>
        <v>0</v>
      </c>
      <c r="CE49" s="711">
        <f t="shared" si="13"/>
        <v>0</v>
      </c>
      <c r="CF49" s="322">
        <f t="shared" si="114"/>
        <v>0</v>
      </c>
      <c r="CG49" s="322">
        <f t="shared" si="115"/>
        <v>0</v>
      </c>
      <c r="CH49" s="322">
        <f t="shared" si="14"/>
        <v>0</v>
      </c>
      <c r="CI49" s="322">
        <f t="shared" si="116"/>
        <v>0</v>
      </c>
      <c r="CJ49" s="711">
        <f t="shared" si="15"/>
        <v>0</v>
      </c>
      <c r="CK49" s="322">
        <f t="shared" si="117"/>
        <v>0</v>
      </c>
      <c r="CL49" s="322">
        <f t="shared" si="118"/>
        <v>0</v>
      </c>
      <c r="CM49" s="322">
        <f t="shared" si="16"/>
        <v>0</v>
      </c>
      <c r="CN49" s="322">
        <f t="shared" si="119"/>
        <v>0</v>
      </c>
      <c r="CO49" s="711">
        <f t="shared" si="17"/>
        <v>0</v>
      </c>
      <c r="CP49" s="322">
        <f t="shared" si="120"/>
        <v>0</v>
      </c>
      <c r="CQ49" s="322">
        <f t="shared" si="121"/>
        <v>0</v>
      </c>
      <c r="CR49" s="322">
        <f t="shared" si="18"/>
        <v>0</v>
      </c>
      <c r="CS49" s="322">
        <f t="shared" si="122"/>
        <v>0</v>
      </c>
      <c r="CT49" s="711">
        <f t="shared" si="19"/>
        <v>0</v>
      </c>
      <c r="CU49" s="322">
        <f t="shared" si="123"/>
        <v>0</v>
      </c>
      <c r="CV49" s="322">
        <f t="shared" si="124"/>
        <v>0</v>
      </c>
      <c r="CW49" s="322">
        <f t="shared" si="20"/>
        <v>0</v>
      </c>
      <c r="CX49" s="322">
        <f t="shared" si="125"/>
        <v>0</v>
      </c>
      <c r="CY49" s="322">
        <f t="shared" si="21"/>
        <v>0</v>
      </c>
      <c r="CZ49" s="322">
        <f t="shared" si="126"/>
        <v>0</v>
      </c>
      <c r="DA49" s="322">
        <f t="shared" si="127"/>
        <v>0</v>
      </c>
      <c r="DB49" s="322">
        <f t="shared" si="22"/>
        <v>0</v>
      </c>
      <c r="DC49" s="322">
        <f t="shared" si="128"/>
        <v>0</v>
      </c>
      <c r="DD49" s="322">
        <f t="shared" si="23"/>
        <v>0</v>
      </c>
      <c r="DE49" s="322">
        <f t="shared" si="24"/>
        <v>0</v>
      </c>
      <c r="DF49" s="322">
        <f t="shared" si="25"/>
        <v>0</v>
      </c>
      <c r="DG49" s="322">
        <f t="shared" si="26"/>
        <v>0</v>
      </c>
      <c r="DH49" s="322">
        <f t="shared" si="129"/>
        <v>0</v>
      </c>
      <c r="DI49" s="322">
        <f t="shared" si="27"/>
        <v>0</v>
      </c>
      <c r="DJ49" s="322">
        <f t="shared" si="28"/>
        <v>0</v>
      </c>
      <c r="DK49" s="322">
        <f t="shared" si="29"/>
        <v>0</v>
      </c>
      <c r="DL49" s="322">
        <f t="shared" si="30"/>
        <v>0</v>
      </c>
      <c r="DM49" s="322">
        <f t="shared" si="130"/>
        <v>0</v>
      </c>
      <c r="DN49" s="322">
        <f t="shared" si="31"/>
        <v>0</v>
      </c>
      <c r="DO49" s="322">
        <f t="shared" si="131"/>
        <v>0</v>
      </c>
      <c r="DP49" s="322">
        <f t="shared" si="132"/>
        <v>0</v>
      </c>
      <c r="DQ49" s="322">
        <f t="shared" si="133"/>
        <v>0</v>
      </c>
      <c r="DR49" s="322">
        <f t="shared" si="134"/>
        <v>0</v>
      </c>
      <c r="DS49" s="322">
        <f t="shared" si="32"/>
        <v>0</v>
      </c>
      <c r="DT49" s="323">
        <f t="shared" si="135"/>
        <v>0</v>
      </c>
      <c r="DU49" s="324">
        <f t="shared" si="136"/>
        <v>0</v>
      </c>
      <c r="DV49" s="322">
        <f t="shared" si="33"/>
        <v>0</v>
      </c>
      <c r="DW49" s="322">
        <f t="shared" si="137"/>
        <v>0</v>
      </c>
      <c r="DX49" s="324">
        <f t="shared" si="138"/>
        <v>0</v>
      </c>
      <c r="DY49" s="324">
        <f t="shared" si="139"/>
        <v>0</v>
      </c>
      <c r="DZ49" s="324">
        <f t="shared" si="140"/>
        <v>0</v>
      </c>
      <c r="EA49" s="322">
        <f t="shared" si="34"/>
        <v>0</v>
      </c>
      <c r="EB49" s="322">
        <f t="shared" si="141"/>
        <v>0</v>
      </c>
      <c r="EC49" s="324">
        <f t="shared" si="142"/>
        <v>0</v>
      </c>
      <c r="ED49" s="324">
        <f t="shared" si="143"/>
        <v>0</v>
      </c>
      <c r="EE49" s="324">
        <f t="shared" si="144"/>
        <v>0</v>
      </c>
      <c r="EF49" s="322">
        <f t="shared" si="35"/>
        <v>0</v>
      </c>
      <c r="EG49" s="322">
        <f t="shared" si="145"/>
        <v>0</v>
      </c>
      <c r="EH49" s="324">
        <f t="shared" si="146"/>
        <v>0</v>
      </c>
      <c r="EI49" s="324">
        <f t="shared" si="147"/>
        <v>0</v>
      </c>
      <c r="EJ49" s="324">
        <f t="shared" si="148"/>
        <v>0</v>
      </c>
      <c r="EK49" s="322">
        <f t="shared" si="36"/>
        <v>0</v>
      </c>
      <c r="EL49" s="322">
        <f t="shared" si="149"/>
        <v>0</v>
      </c>
      <c r="EM49" s="324">
        <f t="shared" si="150"/>
        <v>0</v>
      </c>
      <c r="EN49" s="324">
        <f t="shared" si="151"/>
        <v>0</v>
      </c>
      <c r="EO49" s="324">
        <f t="shared" si="152"/>
        <v>0</v>
      </c>
      <c r="EP49" s="322">
        <f t="shared" si="37"/>
        <v>0</v>
      </c>
      <c r="EQ49" s="322">
        <f t="shared" si="153"/>
        <v>0</v>
      </c>
      <c r="ER49" s="324">
        <f t="shared" si="154"/>
        <v>0</v>
      </c>
      <c r="ES49" s="324">
        <f t="shared" si="155"/>
        <v>0</v>
      </c>
      <c r="ET49" s="324">
        <f t="shared" si="156"/>
        <v>0</v>
      </c>
      <c r="EU49" s="322">
        <f t="shared" si="38"/>
        <v>0</v>
      </c>
      <c r="EV49" s="322">
        <f t="shared" si="157"/>
        <v>0</v>
      </c>
      <c r="EW49" s="324">
        <f t="shared" si="158"/>
        <v>0</v>
      </c>
      <c r="EX49" s="324">
        <f t="shared" si="159"/>
        <v>0</v>
      </c>
      <c r="EY49" s="324">
        <f t="shared" si="160"/>
        <v>0</v>
      </c>
      <c r="EZ49" s="322">
        <f t="shared" si="39"/>
        <v>0</v>
      </c>
      <c r="FA49" s="322">
        <f t="shared" si="161"/>
        <v>0</v>
      </c>
      <c r="FB49" s="324">
        <f t="shared" si="162"/>
        <v>0</v>
      </c>
      <c r="FC49" s="324">
        <f t="shared" si="163"/>
        <v>0</v>
      </c>
      <c r="FD49" s="324">
        <f t="shared" si="164"/>
        <v>0</v>
      </c>
      <c r="FE49" s="322">
        <f t="shared" si="40"/>
        <v>0</v>
      </c>
      <c r="FF49" s="322">
        <f t="shared" si="165"/>
        <v>0</v>
      </c>
      <c r="FG49" s="325">
        <f t="shared" si="166"/>
        <v>0</v>
      </c>
      <c r="FH49" s="712">
        <f t="shared" si="41"/>
        <v>0</v>
      </c>
      <c r="FI49" s="322">
        <f t="shared" si="42"/>
        <v>0</v>
      </c>
      <c r="FJ49" s="322">
        <f t="shared" si="43"/>
        <v>0</v>
      </c>
      <c r="FK49" s="322">
        <f t="shared" si="167"/>
        <v>0</v>
      </c>
      <c r="FL49" s="322">
        <f t="shared" si="44"/>
        <v>0</v>
      </c>
      <c r="FM49" s="322">
        <f t="shared" si="45"/>
        <v>0</v>
      </c>
      <c r="FN49" s="322">
        <f t="shared" si="46"/>
        <v>0</v>
      </c>
      <c r="FO49" s="322">
        <f t="shared" si="47"/>
        <v>0</v>
      </c>
      <c r="FP49" s="322">
        <f t="shared" si="168"/>
        <v>0</v>
      </c>
      <c r="FQ49" s="322">
        <f t="shared" si="48"/>
        <v>0</v>
      </c>
      <c r="FR49" s="322">
        <f t="shared" si="49"/>
        <v>0</v>
      </c>
      <c r="FS49" s="322">
        <f t="shared" si="50"/>
        <v>0</v>
      </c>
      <c r="FT49" s="322">
        <f t="shared" si="51"/>
        <v>0</v>
      </c>
      <c r="FU49" s="322">
        <f t="shared" si="169"/>
        <v>0</v>
      </c>
      <c r="FV49" s="322">
        <f t="shared" si="52"/>
        <v>0</v>
      </c>
      <c r="FW49" s="322">
        <f t="shared" si="53"/>
        <v>0</v>
      </c>
      <c r="FX49" s="322">
        <f t="shared" si="54"/>
        <v>0</v>
      </c>
      <c r="FY49" s="322">
        <f t="shared" si="55"/>
        <v>0</v>
      </c>
      <c r="FZ49" s="322">
        <f t="shared" si="170"/>
        <v>0</v>
      </c>
      <c r="GA49" s="322">
        <f t="shared" si="56"/>
        <v>0</v>
      </c>
      <c r="GB49" s="322">
        <f t="shared" si="57"/>
        <v>0</v>
      </c>
      <c r="GC49" s="322">
        <f t="shared" si="58"/>
        <v>0</v>
      </c>
      <c r="GD49" s="322">
        <f t="shared" si="59"/>
        <v>0</v>
      </c>
      <c r="GE49" s="322">
        <f t="shared" si="171"/>
        <v>0</v>
      </c>
      <c r="GF49" s="322">
        <f t="shared" si="60"/>
        <v>0</v>
      </c>
      <c r="GG49" s="322">
        <f t="shared" si="61"/>
        <v>0</v>
      </c>
      <c r="GH49" s="322">
        <f t="shared" si="62"/>
        <v>0</v>
      </c>
      <c r="GI49" s="322">
        <f t="shared" si="63"/>
        <v>0</v>
      </c>
      <c r="GJ49" s="322">
        <f t="shared" si="172"/>
        <v>0</v>
      </c>
      <c r="GK49" s="322">
        <f t="shared" si="64"/>
        <v>0</v>
      </c>
      <c r="GL49" s="322">
        <f t="shared" si="65"/>
        <v>0</v>
      </c>
      <c r="GM49" s="322">
        <f t="shared" si="66"/>
        <v>0</v>
      </c>
      <c r="GN49" s="322">
        <f t="shared" si="67"/>
        <v>0</v>
      </c>
      <c r="GO49" s="322">
        <f t="shared" si="173"/>
        <v>0</v>
      </c>
      <c r="GP49" s="322">
        <f t="shared" si="68"/>
        <v>0</v>
      </c>
      <c r="GQ49" s="322">
        <f t="shared" si="69"/>
        <v>0</v>
      </c>
      <c r="GR49" s="322">
        <f t="shared" si="70"/>
        <v>0</v>
      </c>
      <c r="GS49" s="322">
        <f t="shared" si="71"/>
        <v>0</v>
      </c>
      <c r="GT49" s="322">
        <f t="shared" si="174"/>
        <v>0</v>
      </c>
      <c r="GU49" s="322">
        <f t="shared" si="72"/>
        <v>0</v>
      </c>
      <c r="GV49" s="326">
        <f t="shared" si="91"/>
        <v>11567.9</v>
      </c>
      <c r="GW49" s="322">
        <f t="shared" si="81"/>
        <v>10927.8</v>
      </c>
      <c r="GX49" s="322">
        <f t="shared" si="81"/>
        <v>6949.8</v>
      </c>
      <c r="GY49" s="322">
        <f t="shared" si="81"/>
        <v>3978</v>
      </c>
      <c r="GZ49" s="322">
        <f t="shared" si="81"/>
        <v>640.1</v>
      </c>
      <c r="HA49" s="328">
        <f t="shared" si="175"/>
        <v>230</v>
      </c>
      <c r="HB49" s="328">
        <v>230</v>
      </c>
      <c r="HC49" s="322">
        <f t="shared" si="75"/>
        <v>11340.5</v>
      </c>
      <c r="HD49" s="322">
        <f t="shared" si="75"/>
        <v>10713</v>
      </c>
      <c r="HE49" s="322">
        <f t="shared" si="75"/>
        <v>6813.2</v>
      </c>
      <c r="HF49" s="322">
        <f t="shared" si="75"/>
        <v>3899.8</v>
      </c>
      <c r="HG49" s="322">
        <f t="shared" si="75"/>
        <v>627.5</v>
      </c>
      <c r="HH49" s="329">
        <v>18.5</v>
      </c>
      <c r="HI49" s="327">
        <f t="shared" si="76"/>
        <v>211.2</v>
      </c>
      <c r="HJ49" s="327">
        <f t="shared" si="77"/>
        <v>11551.7</v>
      </c>
      <c r="HK49" s="330">
        <f t="shared" si="78"/>
        <v>7024.4</v>
      </c>
      <c r="HL49" s="319">
        <v>10923300</v>
      </c>
      <c r="HM49" s="319"/>
      <c r="HN49" s="327">
        <v>12096.5</v>
      </c>
      <c r="HO49" s="327">
        <v>12762.8</v>
      </c>
    </row>
    <row r="50" spans="1:223">
      <c r="A50" s="315" t="s">
        <v>736</v>
      </c>
      <c r="B50" s="316">
        <v>0</v>
      </c>
      <c r="C50" s="316">
        <v>0</v>
      </c>
      <c r="D50" s="317">
        <v>25</v>
      </c>
      <c r="E50" s="318">
        <v>0</v>
      </c>
      <c r="F50" s="317"/>
      <c r="G50" s="316">
        <v>0</v>
      </c>
      <c r="H50" s="317">
        <v>140</v>
      </c>
      <c r="I50" s="318">
        <v>0</v>
      </c>
      <c r="J50" s="317"/>
      <c r="K50" s="317"/>
      <c r="L50" s="317"/>
      <c r="M50" s="316">
        <v>0</v>
      </c>
      <c r="N50" s="318">
        <v>0</v>
      </c>
      <c r="O50" s="317"/>
      <c r="P50" s="318">
        <v>0</v>
      </c>
      <c r="Q50" s="317"/>
      <c r="R50" s="317"/>
      <c r="S50" s="317"/>
      <c r="T50" s="319">
        <v>0</v>
      </c>
      <c r="U50" s="335">
        <v>0</v>
      </c>
      <c r="V50" s="335">
        <v>0</v>
      </c>
      <c r="W50" s="318">
        <v>0</v>
      </c>
      <c r="X50" s="318">
        <v>0</v>
      </c>
      <c r="Y50" s="318">
        <v>0</v>
      </c>
      <c r="Z50" s="318">
        <v>0</v>
      </c>
      <c r="AA50" s="318">
        <v>0</v>
      </c>
      <c r="AB50" s="318">
        <v>0</v>
      </c>
      <c r="AC50" s="318">
        <v>0</v>
      </c>
      <c r="AD50" s="320">
        <v>0</v>
      </c>
      <c r="AE50" s="320">
        <v>0</v>
      </c>
      <c r="AF50" s="320">
        <v>0</v>
      </c>
      <c r="AG50" s="320">
        <v>0</v>
      </c>
      <c r="AH50" s="317"/>
      <c r="AI50" s="320">
        <v>0</v>
      </c>
      <c r="AJ50" s="710">
        <f t="shared" si="79"/>
        <v>25</v>
      </c>
      <c r="AK50" s="710">
        <f t="shared" si="80"/>
        <v>140</v>
      </c>
      <c r="AL50" s="321">
        <f t="shared" si="0"/>
        <v>0</v>
      </c>
      <c r="AM50" s="322">
        <f t="shared" si="92"/>
        <v>0</v>
      </c>
      <c r="AN50" s="322">
        <f t="shared" si="1"/>
        <v>0</v>
      </c>
      <c r="AO50" s="322">
        <f t="shared" si="93"/>
        <v>0</v>
      </c>
      <c r="AP50" s="322">
        <f t="shared" si="94"/>
        <v>0</v>
      </c>
      <c r="AQ50" s="322">
        <f t="shared" si="2"/>
        <v>0</v>
      </c>
      <c r="AR50" s="322">
        <f t="shared" si="3"/>
        <v>0</v>
      </c>
      <c r="AS50" s="322">
        <f t="shared" si="4"/>
        <v>0</v>
      </c>
      <c r="AT50" s="322">
        <f t="shared" si="95"/>
        <v>0</v>
      </c>
      <c r="AU50" s="322">
        <f t="shared" si="96"/>
        <v>0</v>
      </c>
      <c r="AV50" s="322">
        <f t="shared" si="97"/>
        <v>1400.3</v>
      </c>
      <c r="AW50" s="322">
        <f t="shared" si="98"/>
        <v>1335.5</v>
      </c>
      <c r="AX50" s="322">
        <f t="shared" si="5"/>
        <v>849.4</v>
      </c>
      <c r="AY50" s="322">
        <f t="shared" si="99"/>
        <v>486.1</v>
      </c>
      <c r="AZ50" s="322">
        <f t="shared" si="6"/>
        <v>64.8</v>
      </c>
      <c r="BA50" s="322">
        <f t="shared" si="100"/>
        <v>0</v>
      </c>
      <c r="BB50" s="322">
        <f t="shared" si="101"/>
        <v>0</v>
      </c>
      <c r="BC50" s="322">
        <f t="shared" si="7"/>
        <v>0</v>
      </c>
      <c r="BD50" s="322">
        <f t="shared" si="102"/>
        <v>0</v>
      </c>
      <c r="BE50" s="322">
        <f t="shared" si="8"/>
        <v>0</v>
      </c>
      <c r="BF50" s="322">
        <f t="shared" si="103"/>
        <v>0</v>
      </c>
      <c r="BG50" s="322">
        <f t="shared" si="104"/>
        <v>0</v>
      </c>
      <c r="BH50" s="322">
        <f t="shared" si="9"/>
        <v>0</v>
      </c>
      <c r="BI50" s="322">
        <f t="shared" si="105"/>
        <v>0</v>
      </c>
      <c r="BJ50" s="322">
        <f t="shared" si="106"/>
        <v>0</v>
      </c>
      <c r="BK50" s="322">
        <f t="shared" si="107"/>
        <v>0</v>
      </c>
      <c r="BL50" s="322">
        <f t="shared" si="108"/>
        <v>0</v>
      </c>
      <c r="BM50" s="322">
        <f t="shared" si="10"/>
        <v>0</v>
      </c>
      <c r="BN50" s="322">
        <f t="shared" si="109"/>
        <v>0</v>
      </c>
      <c r="BO50" s="322">
        <f t="shared" si="110"/>
        <v>0</v>
      </c>
      <c r="BP50" s="322">
        <f t="shared" si="111"/>
        <v>6897.7</v>
      </c>
      <c r="BQ50" s="322">
        <f t="shared" si="112"/>
        <v>6503.3</v>
      </c>
      <c r="BR50" s="322">
        <f t="shared" si="11"/>
        <v>4135.8999999999996</v>
      </c>
      <c r="BS50" s="322">
        <f t="shared" si="113"/>
        <v>2367.4</v>
      </c>
      <c r="BT50" s="322">
        <f t="shared" si="12"/>
        <v>394.4</v>
      </c>
      <c r="BU50" s="322"/>
      <c r="BV50" s="322">
        <f t="shared" si="82"/>
        <v>0</v>
      </c>
      <c r="BW50" s="322">
        <f t="shared" si="83"/>
        <v>0</v>
      </c>
      <c r="BX50" s="322">
        <f t="shared" si="84"/>
        <v>0</v>
      </c>
      <c r="BY50" s="322">
        <f t="shared" si="85"/>
        <v>0</v>
      </c>
      <c r="BZ50" s="322">
        <f t="shared" si="86"/>
        <v>0</v>
      </c>
      <c r="CA50" s="322">
        <f t="shared" si="87"/>
        <v>0</v>
      </c>
      <c r="CB50" s="322">
        <f t="shared" si="88"/>
        <v>0</v>
      </c>
      <c r="CC50" s="322">
        <f t="shared" si="89"/>
        <v>0</v>
      </c>
      <c r="CD50" s="322">
        <f t="shared" si="90"/>
        <v>0</v>
      </c>
      <c r="CE50" s="711">
        <f t="shared" si="13"/>
        <v>0</v>
      </c>
      <c r="CF50" s="322">
        <f t="shared" si="114"/>
        <v>0</v>
      </c>
      <c r="CG50" s="322">
        <f t="shared" si="115"/>
        <v>0</v>
      </c>
      <c r="CH50" s="322">
        <f t="shared" si="14"/>
        <v>0</v>
      </c>
      <c r="CI50" s="322">
        <f t="shared" si="116"/>
        <v>0</v>
      </c>
      <c r="CJ50" s="711">
        <f t="shared" si="15"/>
        <v>0</v>
      </c>
      <c r="CK50" s="322">
        <f t="shared" si="117"/>
        <v>0</v>
      </c>
      <c r="CL50" s="322">
        <f t="shared" si="118"/>
        <v>0</v>
      </c>
      <c r="CM50" s="322">
        <f t="shared" si="16"/>
        <v>0</v>
      </c>
      <c r="CN50" s="322">
        <f>CL50-CM50</f>
        <v>0</v>
      </c>
      <c r="CO50" s="711">
        <f t="shared" si="17"/>
        <v>0</v>
      </c>
      <c r="CP50" s="322">
        <f t="shared" si="120"/>
        <v>0</v>
      </c>
      <c r="CQ50" s="322">
        <f t="shared" si="121"/>
        <v>0</v>
      </c>
      <c r="CR50" s="322">
        <f t="shared" si="18"/>
        <v>0</v>
      </c>
      <c r="CS50" s="322">
        <f t="shared" si="122"/>
        <v>0</v>
      </c>
      <c r="CT50" s="711">
        <f t="shared" si="19"/>
        <v>0</v>
      </c>
      <c r="CU50" s="322">
        <f t="shared" si="123"/>
        <v>0</v>
      </c>
      <c r="CV50" s="322">
        <f t="shared" si="124"/>
        <v>0</v>
      </c>
      <c r="CW50" s="322">
        <f t="shared" si="20"/>
        <v>0</v>
      </c>
      <c r="CX50" s="322">
        <f t="shared" si="125"/>
        <v>0</v>
      </c>
      <c r="CY50" s="322">
        <f t="shared" si="21"/>
        <v>0</v>
      </c>
      <c r="CZ50" s="322">
        <f t="shared" si="126"/>
        <v>0</v>
      </c>
      <c r="DA50" s="322">
        <f t="shared" si="127"/>
        <v>0</v>
      </c>
      <c r="DB50" s="322">
        <f t="shared" si="22"/>
        <v>0</v>
      </c>
      <c r="DC50" s="322">
        <f t="shared" si="128"/>
        <v>0</v>
      </c>
      <c r="DD50" s="322">
        <f t="shared" si="23"/>
        <v>0</v>
      </c>
      <c r="DE50" s="322">
        <f t="shared" si="24"/>
        <v>0</v>
      </c>
      <c r="DF50" s="322">
        <f t="shared" si="25"/>
        <v>0</v>
      </c>
      <c r="DG50" s="322">
        <f t="shared" si="26"/>
        <v>0</v>
      </c>
      <c r="DH50" s="322">
        <f t="shared" si="129"/>
        <v>0</v>
      </c>
      <c r="DI50" s="322">
        <f t="shared" si="27"/>
        <v>0</v>
      </c>
      <c r="DJ50" s="322">
        <f t="shared" si="28"/>
        <v>0</v>
      </c>
      <c r="DK50" s="322">
        <f t="shared" si="29"/>
        <v>0</v>
      </c>
      <c r="DL50" s="322">
        <f t="shared" si="30"/>
        <v>0</v>
      </c>
      <c r="DM50" s="322">
        <f t="shared" si="130"/>
        <v>0</v>
      </c>
      <c r="DN50" s="322">
        <f t="shared" si="31"/>
        <v>0</v>
      </c>
      <c r="DO50" s="322">
        <f t="shared" si="131"/>
        <v>0</v>
      </c>
      <c r="DP50" s="322">
        <f t="shared" si="132"/>
        <v>0</v>
      </c>
      <c r="DQ50" s="322">
        <f t="shared" si="133"/>
        <v>0</v>
      </c>
      <c r="DR50" s="322">
        <f t="shared" si="134"/>
        <v>0</v>
      </c>
      <c r="DS50" s="322">
        <f t="shared" si="32"/>
        <v>0</v>
      </c>
      <c r="DT50" s="323">
        <f t="shared" si="135"/>
        <v>0</v>
      </c>
      <c r="DU50" s="324">
        <f t="shared" si="136"/>
        <v>0</v>
      </c>
      <c r="DV50" s="322">
        <f t="shared" si="33"/>
        <v>0</v>
      </c>
      <c r="DW50" s="322">
        <f t="shared" si="137"/>
        <v>0</v>
      </c>
      <c r="DX50" s="324">
        <f t="shared" si="138"/>
        <v>0</v>
      </c>
      <c r="DY50" s="324">
        <f t="shared" si="139"/>
        <v>0</v>
      </c>
      <c r="DZ50" s="324">
        <f t="shared" si="140"/>
        <v>0</v>
      </c>
      <c r="EA50" s="322">
        <f t="shared" si="34"/>
        <v>0</v>
      </c>
      <c r="EB50" s="322">
        <f t="shared" si="141"/>
        <v>0</v>
      </c>
      <c r="EC50" s="324">
        <f t="shared" si="142"/>
        <v>0</v>
      </c>
      <c r="ED50" s="324">
        <f t="shared" si="143"/>
        <v>0</v>
      </c>
      <c r="EE50" s="324">
        <f t="shared" si="144"/>
        <v>0</v>
      </c>
      <c r="EF50" s="322">
        <f t="shared" si="35"/>
        <v>0</v>
      </c>
      <c r="EG50" s="322">
        <f t="shared" si="145"/>
        <v>0</v>
      </c>
      <c r="EH50" s="324">
        <f t="shared" si="146"/>
        <v>0</v>
      </c>
      <c r="EI50" s="324">
        <f t="shared" si="147"/>
        <v>0</v>
      </c>
      <c r="EJ50" s="324">
        <f t="shared" si="148"/>
        <v>0</v>
      </c>
      <c r="EK50" s="322">
        <f t="shared" si="36"/>
        <v>0</v>
      </c>
      <c r="EL50" s="322">
        <f t="shared" si="149"/>
        <v>0</v>
      </c>
      <c r="EM50" s="324">
        <f t="shared" si="150"/>
        <v>0</v>
      </c>
      <c r="EN50" s="324">
        <f t="shared" si="151"/>
        <v>0</v>
      </c>
      <c r="EO50" s="324">
        <f t="shared" si="152"/>
        <v>0</v>
      </c>
      <c r="EP50" s="322">
        <f t="shared" si="37"/>
        <v>0</v>
      </c>
      <c r="EQ50" s="322">
        <f t="shared" si="153"/>
        <v>0</v>
      </c>
      <c r="ER50" s="324">
        <f t="shared" si="154"/>
        <v>0</v>
      </c>
      <c r="ES50" s="324">
        <f t="shared" si="155"/>
        <v>0</v>
      </c>
      <c r="ET50" s="324">
        <f t="shared" si="156"/>
        <v>0</v>
      </c>
      <c r="EU50" s="322">
        <f t="shared" si="38"/>
        <v>0</v>
      </c>
      <c r="EV50" s="322">
        <f t="shared" si="157"/>
        <v>0</v>
      </c>
      <c r="EW50" s="324">
        <f t="shared" si="158"/>
        <v>0</v>
      </c>
      <c r="EX50" s="324">
        <f t="shared" si="159"/>
        <v>0</v>
      </c>
      <c r="EY50" s="324">
        <f t="shared" si="160"/>
        <v>0</v>
      </c>
      <c r="EZ50" s="322">
        <f t="shared" si="39"/>
        <v>0</v>
      </c>
      <c r="FA50" s="322">
        <f t="shared" si="161"/>
        <v>0</v>
      </c>
      <c r="FB50" s="324">
        <f t="shared" si="162"/>
        <v>0</v>
      </c>
      <c r="FC50" s="324">
        <f t="shared" si="163"/>
        <v>0</v>
      </c>
      <c r="FD50" s="324">
        <f t="shared" si="164"/>
        <v>0</v>
      </c>
      <c r="FE50" s="322">
        <f t="shared" si="40"/>
        <v>0</v>
      </c>
      <c r="FF50" s="322">
        <f t="shared" si="165"/>
        <v>0</v>
      </c>
      <c r="FG50" s="325">
        <f t="shared" si="166"/>
        <v>0</v>
      </c>
      <c r="FH50" s="712">
        <f t="shared" si="41"/>
        <v>0</v>
      </c>
      <c r="FI50" s="322">
        <f t="shared" si="42"/>
        <v>0</v>
      </c>
      <c r="FJ50" s="322">
        <f t="shared" si="43"/>
        <v>0</v>
      </c>
      <c r="FK50" s="322">
        <f t="shared" si="167"/>
        <v>0</v>
      </c>
      <c r="FL50" s="322">
        <f t="shared" si="44"/>
        <v>0</v>
      </c>
      <c r="FM50" s="322">
        <f t="shared" si="45"/>
        <v>0</v>
      </c>
      <c r="FN50" s="322">
        <f t="shared" si="46"/>
        <v>0</v>
      </c>
      <c r="FO50" s="322">
        <f t="shared" si="47"/>
        <v>0</v>
      </c>
      <c r="FP50" s="322">
        <f t="shared" si="168"/>
        <v>0</v>
      </c>
      <c r="FQ50" s="322">
        <f t="shared" si="48"/>
        <v>0</v>
      </c>
      <c r="FR50" s="322">
        <f t="shared" si="49"/>
        <v>0</v>
      </c>
      <c r="FS50" s="322">
        <f t="shared" si="50"/>
        <v>0</v>
      </c>
      <c r="FT50" s="322">
        <f t="shared" si="51"/>
        <v>0</v>
      </c>
      <c r="FU50" s="322">
        <f t="shared" si="169"/>
        <v>0</v>
      </c>
      <c r="FV50" s="322">
        <f t="shared" si="52"/>
        <v>0</v>
      </c>
      <c r="FW50" s="322">
        <f t="shared" si="53"/>
        <v>0</v>
      </c>
      <c r="FX50" s="322">
        <f t="shared" si="54"/>
        <v>0</v>
      </c>
      <c r="FY50" s="322">
        <f t="shared" si="55"/>
        <v>0</v>
      </c>
      <c r="FZ50" s="322">
        <f t="shared" si="170"/>
        <v>0</v>
      </c>
      <c r="GA50" s="322">
        <f t="shared" si="56"/>
        <v>0</v>
      </c>
      <c r="GB50" s="322">
        <f t="shared" si="57"/>
        <v>0</v>
      </c>
      <c r="GC50" s="322">
        <f t="shared" si="58"/>
        <v>0</v>
      </c>
      <c r="GD50" s="322">
        <f t="shared" si="59"/>
        <v>0</v>
      </c>
      <c r="GE50" s="322">
        <f t="shared" si="171"/>
        <v>0</v>
      </c>
      <c r="GF50" s="322">
        <f t="shared" si="60"/>
        <v>0</v>
      </c>
      <c r="GG50" s="322">
        <f t="shared" si="61"/>
        <v>0</v>
      </c>
      <c r="GH50" s="322">
        <f t="shared" si="62"/>
        <v>0</v>
      </c>
      <c r="GI50" s="322">
        <f t="shared" si="63"/>
        <v>0</v>
      </c>
      <c r="GJ50" s="322">
        <f t="shared" si="172"/>
        <v>0</v>
      </c>
      <c r="GK50" s="322">
        <f t="shared" si="64"/>
        <v>0</v>
      </c>
      <c r="GL50" s="322">
        <f t="shared" si="65"/>
        <v>0</v>
      </c>
      <c r="GM50" s="322">
        <f t="shared" si="66"/>
        <v>0</v>
      </c>
      <c r="GN50" s="322">
        <f t="shared" si="67"/>
        <v>0</v>
      </c>
      <c r="GO50" s="322">
        <f t="shared" si="173"/>
        <v>0</v>
      </c>
      <c r="GP50" s="322">
        <f t="shared" si="68"/>
        <v>0</v>
      </c>
      <c r="GQ50" s="322">
        <f t="shared" si="69"/>
        <v>0</v>
      </c>
      <c r="GR50" s="322">
        <f t="shared" si="70"/>
        <v>0</v>
      </c>
      <c r="GS50" s="322">
        <f t="shared" si="71"/>
        <v>0</v>
      </c>
      <c r="GT50" s="322">
        <f t="shared" si="174"/>
        <v>0</v>
      </c>
      <c r="GU50" s="322">
        <f t="shared" si="72"/>
        <v>0</v>
      </c>
      <c r="GV50" s="326">
        <f t="shared" si="91"/>
        <v>8298</v>
      </c>
      <c r="GW50" s="322">
        <f t="shared" si="81"/>
        <v>7838.8</v>
      </c>
      <c r="GX50" s="322">
        <f t="shared" si="81"/>
        <v>4985.3</v>
      </c>
      <c r="GY50" s="322">
        <f t="shared" si="81"/>
        <v>2853.5</v>
      </c>
      <c r="GZ50" s="322">
        <f t="shared" si="81"/>
        <v>459.2</v>
      </c>
      <c r="HA50" s="328">
        <f t="shared" si="175"/>
        <v>165</v>
      </c>
      <c r="HB50" s="328">
        <v>165</v>
      </c>
      <c r="HC50" s="322">
        <f t="shared" si="75"/>
        <v>8134.9</v>
      </c>
      <c r="HD50" s="322">
        <f t="shared" si="75"/>
        <v>7684.7</v>
      </c>
      <c r="HE50" s="322">
        <f t="shared" si="75"/>
        <v>4887.3</v>
      </c>
      <c r="HF50" s="322">
        <f t="shared" si="75"/>
        <v>2797.4</v>
      </c>
      <c r="HG50" s="322">
        <f t="shared" si="75"/>
        <v>450.2</v>
      </c>
      <c r="HH50" s="329">
        <v>14.75</v>
      </c>
      <c r="HI50" s="327">
        <f t="shared" si="76"/>
        <v>168.4</v>
      </c>
      <c r="HJ50" s="327">
        <f t="shared" si="77"/>
        <v>8303.2999999999993</v>
      </c>
      <c r="HK50" s="330">
        <f t="shared" si="78"/>
        <v>5055.7</v>
      </c>
      <c r="HL50" s="319">
        <v>7984900</v>
      </c>
      <c r="HM50" s="319"/>
      <c r="HN50" s="327">
        <v>8729.2000000000007</v>
      </c>
      <c r="HO50" s="327">
        <v>9247.2999999999993</v>
      </c>
    </row>
    <row r="51" spans="1:223">
      <c r="A51" s="315" t="s">
        <v>804</v>
      </c>
      <c r="B51" s="316">
        <v>0</v>
      </c>
      <c r="C51" s="316">
        <v>0</v>
      </c>
      <c r="D51" s="317">
        <v>23</v>
      </c>
      <c r="E51" s="318">
        <v>0</v>
      </c>
      <c r="F51" s="317"/>
      <c r="G51" s="316">
        <v>0</v>
      </c>
      <c r="H51" s="317">
        <v>123</v>
      </c>
      <c r="I51" s="318">
        <v>0</v>
      </c>
      <c r="J51" s="317"/>
      <c r="K51" s="317"/>
      <c r="L51" s="317">
        <v>27</v>
      </c>
      <c r="M51" s="316">
        <v>0</v>
      </c>
      <c r="N51" s="318">
        <v>0</v>
      </c>
      <c r="O51" s="317"/>
      <c r="P51" s="318">
        <v>0</v>
      </c>
      <c r="Q51" s="317"/>
      <c r="R51" s="317"/>
      <c r="S51" s="317"/>
      <c r="T51" s="319">
        <v>0</v>
      </c>
      <c r="U51" s="335">
        <v>0</v>
      </c>
      <c r="V51" s="335">
        <v>0</v>
      </c>
      <c r="W51" s="318">
        <v>0</v>
      </c>
      <c r="X51" s="318">
        <v>0</v>
      </c>
      <c r="Y51" s="318">
        <v>0</v>
      </c>
      <c r="Z51" s="318">
        <v>0</v>
      </c>
      <c r="AA51" s="318">
        <v>0</v>
      </c>
      <c r="AB51" s="318">
        <v>0</v>
      </c>
      <c r="AC51" s="318">
        <v>0</v>
      </c>
      <c r="AD51" s="320">
        <v>0</v>
      </c>
      <c r="AE51" s="320">
        <v>0</v>
      </c>
      <c r="AF51" s="320">
        <v>0</v>
      </c>
      <c r="AG51" s="320">
        <v>0</v>
      </c>
      <c r="AH51" s="317"/>
      <c r="AI51" s="320">
        <v>0</v>
      </c>
      <c r="AJ51" s="710">
        <f t="shared" si="79"/>
        <v>23</v>
      </c>
      <c r="AK51" s="710">
        <f t="shared" si="80"/>
        <v>150</v>
      </c>
      <c r="AL51" s="321">
        <f t="shared" si="0"/>
        <v>0</v>
      </c>
      <c r="AM51" s="322">
        <f t="shared" si="92"/>
        <v>0</v>
      </c>
      <c r="AN51" s="322">
        <f t="shared" si="1"/>
        <v>0</v>
      </c>
      <c r="AO51" s="322">
        <f t="shared" si="93"/>
        <v>0</v>
      </c>
      <c r="AP51" s="322">
        <f t="shared" si="94"/>
        <v>0</v>
      </c>
      <c r="AQ51" s="322">
        <f t="shared" si="2"/>
        <v>0</v>
      </c>
      <c r="AR51" s="322">
        <f t="shared" si="3"/>
        <v>0</v>
      </c>
      <c r="AS51" s="322">
        <f t="shared" si="4"/>
        <v>0</v>
      </c>
      <c r="AT51" s="322">
        <f t="shared" si="95"/>
        <v>0</v>
      </c>
      <c r="AU51" s="322">
        <f t="shared" si="96"/>
        <v>0</v>
      </c>
      <c r="AV51" s="322">
        <f t="shared" si="97"/>
        <v>1288.3</v>
      </c>
      <c r="AW51" s="322">
        <f t="shared" si="98"/>
        <v>1228.7</v>
      </c>
      <c r="AX51" s="322">
        <f t="shared" si="5"/>
        <v>781.4</v>
      </c>
      <c r="AY51" s="322">
        <f t="shared" si="99"/>
        <v>447.3</v>
      </c>
      <c r="AZ51" s="322">
        <f t="shared" si="6"/>
        <v>59.6</v>
      </c>
      <c r="BA51" s="322">
        <f t="shared" si="100"/>
        <v>0</v>
      </c>
      <c r="BB51" s="322">
        <f t="shared" si="101"/>
        <v>0</v>
      </c>
      <c r="BC51" s="322">
        <f t="shared" si="7"/>
        <v>0</v>
      </c>
      <c r="BD51" s="322">
        <f t="shared" si="102"/>
        <v>0</v>
      </c>
      <c r="BE51" s="322">
        <f t="shared" si="8"/>
        <v>0</v>
      </c>
      <c r="BF51" s="322">
        <f t="shared" si="103"/>
        <v>0</v>
      </c>
      <c r="BG51" s="322">
        <f t="shared" si="104"/>
        <v>0</v>
      </c>
      <c r="BH51" s="322">
        <f t="shared" si="9"/>
        <v>0</v>
      </c>
      <c r="BI51" s="322">
        <f t="shared" si="105"/>
        <v>0</v>
      </c>
      <c r="BJ51" s="322">
        <f t="shared" si="106"/>
        <v>0</v>
      </c>
      <c r="BK51" s="322">
        <f t="shared" si="107"/>
        <v>0</v>
      </c>
      <c r="BL51" s="322">
        <f t="shared" si="108"/>
        <v>0</v>
      </c>
      <c r="BM51" s="322">
        <f t="shared" si="10"/>
        <v>0</v>
      </c>
      <c r="BN51" s="322">
        <f t="shared" si="109"/>
        <v>0</v>
      </c>
      <c r="BO51" s="322">
        <f t="shared" si="110"/>
        <v>0</v>
      </c>
      <c r="BP51" s="322">
        <f t="shared" si="111"/>
        <v>6060.1</v>
      </c>
      <c r="BQ51" s="322">
        <f t="shared" si="112"/>
        <v>5713.6</v>
      </c>
      <c r="BR51" s="322">
        <f t="shared" si="11"/>
        <v>3633.7</v>
      </c>
      <c r="BS51" s="322">
        <f t="shared" si="113"/>
        <v>2079.9</v>
      </c>
      <c r="BT51" s="322">
        <f t="shared" si="12"/>
        <v>346.5</v>
      </c>
      <c r="BU51" s="322"/>
      <c r="BV51" s="322">
        <f t="shared" si="82"/>
        <v>0</v>
      </c>
      <c r="BW51" s="322">
        <f t="shared" si="83"/>
        <v>0</v>
      </c>
      <c r="BX51" s="322">
        <f t="shared" si="84"/>
        <v>0</v>
      </c>
      <c r="BY51" s="322">
        <f t="shared" si="85"/>
        <v>0</v>
      </c>
      <c r="BZ51" s="322">
        <f t="shared" si="86"/>
        <v>0</v>
      </c>
      <c r="CA51" s="322">
        <f t="shared" si="87"/>
        <v>0</v>
      </c>
      <c r="CB51" s="322">
        <f t="shared" si="88"/>
        <v>0</v>
      </c>
      <c r="CC51" s="322">
        <f t="shared" si="89"/>
        <v>0</v>
      </c>
      <c r="CD51" s="322">
        <f t="shared" si="90"/>
        <v>0</v>
      </c>
      <c r="CE51" s="711">
        <f t="shared" si="13"/>
        <v>0</v>
      </c>
      <c r="CF51" s="322">
        <f t="shared" si="114"/>
        <v>1330.3</v>
      </c>
      <c r="CG51" s="322">
        <f t="shared" si="115"/>
        <v>1254.2</v>
      </c>
      <c r="CH51" s="322">
        <f t="shared" si="14"/>
        <v>797.6</v>
      </c>
      <c r="CI51" s="322">
        <f t="shared" si="116"/>
        <v>456.6</v>
      </c>
      <c r="CJ51" s="711">
        <f t="shared" si="15"/>
        <v>76.099999999999994</v>
      </c>
      <c r="CK51" s="322">
        <f t="shared" si="117"/>
        <v>0</v>
      </c>
      <c r="CL51" s="322">
        <f t="shared" si="118"/>
        <v>0</v>
      </c>
      <c r="CM51" s="322">
        <f t="shared" si="16"/>
        <v>0</v>
      </c>
      <c r="CN51" s="322">
        <f t="shared" si="119"/>
        <v>0</v>
      </c>
      <c r="CO51" s="711">
        <f t="shared" si="17"/>
        <v>0</v>
      </c>
      <c r="CP51" s="322">
        <f t="shared" si="120"/>
        <v>0</v>
      </c>
      <c r="CQ51" s="322">
        <f t="shared" si="121"/>
        <v>0</v>
      </c>
      <c r="CR51" s="322">
        <f t="shared" si="18"/>
        <v>0</v>
      </c>
      <c r="CS51" s="322">
        <f t="shared" si="122"/>
        <v>0</v>
      </c>
      <c r="CT51" s="711">
        <f t="shared" si="19"/>
        <v>0</v>
      </c>
      <c r="CU51" s="322">
        <f t="shared" si="123"/>
        <v>0</v>
      </c>
      <c r="CV51" s="322">
        <f t="shared" si="124"/>
        <v>0</v>
      </c>
      <c r="CW51" s="322">
        <f t="shared" si="20"/>
        <v>0</v>
      </c>
      <c r="CX51" s="322">
        <f t="shared" si="125"/>
        <v>0</v>
      </c>
      <c r="CY51" s="322">
        <f t="shared" si="21"/>
        <v>0</v>
      </c>
      <c r="CZ51" s="322">
        <f t="shared" si="126"/>
        <v>0</v>
      </c>
      <c r="DA51" s="322">
        <f t="shared" si="127"/>
        <v>0</v>
      </c>
      <c r="DB51" s="322">
        <f t="shared" si="22"/>
        <v>0</v>
      </c>
      <c r="DC51" s="322">
        <f t="shared" si="128"/>
        <v>0</v>
      </c>
      <c r="DD51" s="322">
        <f t="shared" si="23"/>
        <v>0</v>
      </c>
      <c r="DE51" s="322">
        <f t="shared" si="24"/>
        <v>0</v>
      </c>
      <c r="DF51" s="322">
        <f t="shared" si="25"/>
        <v>0</v>
      </c>
      <c r="DG51" s="322">
        <f t="shared" si="26"/>
        <v>0</v>
      </c>
      <c r="DH51" s="322">
        <f t="shared" si="129"/>
        <v>0</v>
      </c>
      <c r="DI51" s="322">
        <f t="shared" si="27"/>
        <v>0</v>
      </c>
      <c r="DJ51" s="322">
        <f t="shared" si="28"/>
        <v>0</v>
      </c>
      <c r="DK51" s="322">
        <f t="shared" si="29"/>
        <v>0</v>
      </c>
      <c r="DL51" s="322">
        <f t="shared" si="30"/>
        <v>0</v>
      </c>
      <c r="DM51" s="322">
        <f t="shared" si="130"/>
        <v>0</v>
      </c>
      <c r="DN51" s="322">
        <f t="shared" si="31"/>
        <v>0</v>
      </c>
      <c r="DO51" s="322">
        <f t="shared" si="131"/>
        <v>0</v>
      </c>
      <c r="DP51" s="322">
        <f t="shared" si="132"/>
        <v>0</v>
      </c>
      <c r="DQ51" s="322">
        <f t="shared" si="133"/>
        <v>0</v>
      </c>
      <c r="DR51" s="322">
        <f t="shared" si="134"/>
        <v>0</v>
      </c>
      <c r="DS51" s="322">
        <f t="shared" si="32"/>
        <v>0</v>
      </c>
      <c r="DT51" s="323">
        <f t="shared" si="135"/>
        <v>0</v>
      </c>
      <c r="DU51" s="324">
        <f t="shared" si="136"/>
        <v>0</v>
      </c>
      <c r="DV51" s="322">
        <f t="shared" si="33"/>
        <v>0</v>
      </c>
      <c r="DW51" s="322">
        <f t="shared" si="137"/>
        <v>0</v>
      </c>
      <c r="DX51" s="324">
        <f t="shared" si="138"/>
        <v>0</v>
      </c>
      <c r="DY51" s="324">
        <f t="shared" si="139"/>
        <v>0</v>
      </c>
      <c r="DZ51" s="324">
        <f t="shared" si="140"/>
        <v>0</v>
      </c>
      <c r="EA51" s="322">
        <f t="shared" si="34"/>
        <v>0</v>
      </c>
      <c r="EB51" s="322">
        <f t="shared" si="141"/>
        <v>0</v>
      </c>
      <c r="EC51" s="324">
        <f t="shared" si="142"/>
        <v>0</v>
      </c>
      <c r="ED51" s="324">
        <f t="shared" si="143"/>
        <v>0</v>
      </c>
      <c r="EE51" s="324">
        <f t="shared" si="144"/>
        <v>0</v>
      </c>
      <c r="EF51" s="322">
        <f t="shared" si="35"/>
        <v>0</v>
      </c>
      <c r="EG51" s="322">
        <f t="shared" si="145"/>
        <v>0</v>
      </c>
      <c r="EH51" s="324">
        <f t="shared" si="146"/>
        <v>0</v>
      </c>
      <c r="EI51" s="324">
        <f t="shared" si="147"/>
        <v>0</v>
      </c>
      <c r="EJ51" s="324">
        <f t="shared" si="148"/>
        <v>0</v>
      </c>
      <c r="EK51" s="322">
        <f t="shared" si="36"/>
        <v>0</v>
      </c>
      <c r="EL51" s="322">
        <f t="shared" si="149"/>
        <v>0</v>
      </c>
      <c r="EM51" s="324">
        <f t="shared" si="150"/>
        <v>0</v>
      </c>
      <c r="EN51" s="324">
        <f t="shared" si="151"/>
        <v>0</v>
      </c>
      <c r="EO51" s="324">
        <f t="shared" si="152"/>
        <v>0</v>
      </c>
      <c r="EP51" s="322">
        <f t="shared" si="37"/>
        <v>0</v>
      </c>
      <c r="EQ51" s="322">
        <f t="shared" si="153"/>
        <v>0</v>
      </c>
      <c r="ER51" s="324">
        <f t="shared" si="154"/>
        <v>0</v>
      </c>
      <c r="ES51" s="324">
        <f t="shared" si="155"/>
        <v>0</v>
      </c>
      <c r="ET51" s="324">
        <f t="shared" si="156"/>
        <v>0</v>
      </c>
      <c r="EU51" s="322">
        <f t="shared" si="38"/>
        <v>0</v>
      </c>
      <c r="EV51" s="322">
        <f t="shared" si="157"/>
        <v>0</v>
      </c>
      <c r="EW51" s="324">
        <f t="shared" si="158"/>
        <v>0</v>
      </c>
      <c r="EX51" s="324">
        <f t="shared" si="159"/>
        <v>0</v>
      </c>
      <c r="EY51" s="324">
        <f t="shared" si="160"/>
        <v>0</v>
      </c>
      <c r="EZ51" s="322">
        <f t="shared" si="39"/>
        <v>0</v>
      </c>
      <c r="FA51" s="322">
        <f t="shared" si="161"/>
        <v>0</v>
      </c>
      <c r="FB51" s="324">
        <f t="shared" si="162"/>
        <v>0</v>
      </c>
      <c r="FC51" s="324">
        <f t="shared" si="163"/>
        <v>0</v>
      </c>
      <c r="FD51" s="324">
        <f t="shared" si="164"/>
        <v>0</v>
      </c>
      <c r="FE51" s="322">
        <f t="shared" si="40"/>
        <v>0</v>
      </c>
      <c r="FF51" s="322">
        <f t="shared" si="165"/>
        <v>0</v>
      </c>
      <c r="FG51" s="325">
        <f t="shared" si="166"/>
        <v>0</v>
      </c>
      <c r="FH51" s="712">
        <f t="shared" si="41"/>
        <v>0</v>
      </c>
      <c r="FI51" s="322">
        <f t="shared" si="42"/>
        <v>0</v>
      </c>
      <c r="FJ51" s="322">
        <f t="shared" si="43"/>
        <v>0</v>
      </c>
      <c r="FK51" s="322">
        <f t="shared" si="167"/>
        <v>0</v>
      </c>
      <c r="FL51" s="322">
        <f t="shared" si="44"/>
        <v>0</v>
      </c>
      <c r="FM51" s="322">
        <f t="shared" si="45"/>
        <v>0</v>
      </c>
      <c r="FN51" s="322">
        <f t="shared" si="46"/>
        <v>0</v>
      </c>
      <c r="FO51" s="322">
        <f t="shared" si="47"/>
        <v>0</v>
      </c>
      <c r="FP51" s="322">
        <f t="shared" si="168"/>
        <v>0</v>
      </c>
      <c r="FQ51" s="322">
        <f t="shared" si="48"/>
        <v>0</v>
      </c>
      <c r="FR51" s="322">
        <f t="shared" si="49"/>
        <v>0</v>
      </c>
      <c r="FS51" s="322">
        <f t="shared" si="50"/>
        <v>0</v>
      </c>
      <c r="FT51" s="322">
        <f t="shared" si="51"/>
        <v>0</v>
      </c>
      <c r="FU51" s="322">
        <f t="shared" si="169"/>
        <v>0</v>
      </c>
      <c r="FV51" s="322">
        <f t="shared" si="52"/>
        <v>0</v>
      </c>
      <c r="FW51" s="322">
        <f t="shared" si="53"/>
        <v>0</v>
      </c>
      <c r="FX51" s="322">
        <f t="shared" si="54"/>
        <v>0</v>
      </c>
      <c r="FY51" s="322">
        <f t="shared" si="55"/>
        <v>0</v>
      </c>
      <c r="FZ51" s="322">
        <f t="shared" si="170"/>
        <v>0</v>
      </c>
      <c r="GA51" s="322">
        <f t="shared" si="56"/>
        <v>0</v>
      </c>
      <c r="GB51" s="322">
        <f t="shared" si="57"/>
        <v>0</v>
      </c>
      <c r="GC51" s="322">
        <f t="shared" si="58"/>
        <v>0</v>
      </c>
      <c r="GD51" s="322">
        <f t="shared" si="59"/>
        <v>0</v>
      </c>
      <c r="GE51" s="322">
        <f t="shared" si="171"/>
        <v>0</v>
      </c>
      <c r="GF51" s="322">
        <f t="shared" si="60"/>
        <v>0</v>
      </c>
      <c r="GG51" s="322">
        <f t="shared" si="61"/>
        <v>0</v>
      </c>
      <c r="GH51" s="322">
        <f t="shared" si="62"/>
        <v>0</v>
      </c>
      <c r="GI51" s="322">
        <f t="shared" si="63"/>
        <v>0</v>
      </c>
      <c r="GJ51" s="322">
        <f t="shared" si="172"/>
        <v>0</v>
      </c>
      <c r="GK51" s="322">
        <f t="shared" si="64"/>
        <v>0</v>
      </c>
      <c r="GL51" s="322">
        <f t="shared" si="65"/>
        <v>0</v>
      </c>
      <c r="GM51" s="322">
        <f t="shared" si="66"/>
        <v>0</v>
      </c>
      <c r="GN51" s="322">
        <f t="shared" si="67"/>
        <v>0</v>
      </c>
      <c r="GO51" s="322">
        <f t="shared" si="173"/>
        <v>0</v>
      </c>
      <c r="GP51" s="322">
        <f t="shared" si="68"/>
        <v>0</v>
      </c>
      <c r="GQ51" s="322">
        <f t="shared" si="69"/>
        <v>0</v>
      </c>
      <c r="GR51" s="322">
        <f t="shared" si="70"/>
        <v>0</v>
      </c>
      <c r="GS51" s="322">
        <f t="shared" si="71"/>
        <v>0</v>
      </c>
      <c r="GT51" s="322">
        <f t="shared" si="174"/>
        <v>0</v>
      </c>
      <c r="GU51" s="322">
        <f t="shared" si="72"/>
        <v>0</v>
      </c>
      <c r="GV51" s="326">
        <f t="shared" si="91"/>
        <v>8678.7000000000007</v>
      </c>
      <c r="GW51" s="322">
        <f t="shared" si="81"/>
        <v>8196.5</v>
      </c>
      <c r="GX51" s="322">
        <f t="shared" si="81"/>
        <v>5212.7</v>
      </c>
      <c r="GY51" s="322">
        <f t="shared" si="81"/>
        <v>2983.8</v>
      </c>
      <c r="GZ51" s="322">
        <f t="shared" si="81"/>
        <v>482.2</v>
      </c>
      <c r="HA51" s="328">
        <f t="shared" si="175"/>
        <v>173</v>
      </c>
      <c r="HB51" s="328">
        <v>173</v>
      </c>
      <c r="HC51" s="322">
        <f t="shared" si="75"/>
        <v>8508.1</v>
      </c>
      <c r="HD51" s="322">
        <f t="shared" si="75"/>
        <v>8035.4</v>
      </c>
      <c r="HE51" s="322">
        <f t="shared" si="75"/>
        <v>5110.2</v>
      </c>
      <c r="HF51" s="322">
        <f t="shared" si="75"/>
        <v>2925.1</v>
      </c>
      <c r="HG51" s="322">
        <f t="shared" si="75"/>
        <v>472.7</v>
      </c>
      <c r="HH51" s="329">
        <v>14.4</v>
      </c>
      <c r="HI51" s="327">
        <f t="shared" si="76"/>
        <v>164.4</v>
      </c>
      <c r="HJ51" s="327">
        <f t="shared" si="77"/>
        <v>8672.5</v>
      </c>
      <c r="HK51" s="330">
        <f t="shared" si="78"/>
        <v>5274.6</v>
      </c>
      <c r="HL51" s="319">
        <v>8286900</v>
      </c>
      <c r="HM51" s="319"/>
      <c r="HN51" s="327">
        <v>9093.6</v>
      </c>
      <c r="HO51" s="327">
        <v>9607.4</v>
      </c>
    </row>
    <row r="52" spans="1:223">
      <c r="A52" s="315" t="s">
        <v>738</v>
      </c>
      <c r="B52" s="316">
        <v>0</v>
      </c>
      <c r="C52" s="316">
        <v>0</v>
      </c>
      <c r="D52" s="317">
        <v>18</v>
      </c>
      <c r="E52" s="318">
        <v>0</v>
      </c>
      <c r="F52" s="317"/>
      <c r="G52" s="316">
        <v>0</v>
      </c>
      <c r="H52" s="317">
        <v>134</v>
      </c>
      <c r="I52" s="318">
        <v>0</v>
      </c>
      <c r="J52" s="317"/>
      <c r="K52" s="317"/>
      <c r="L52" s="317"/>
      <c r="M52" s="316">
        <v>0</v>
      </c>
      <c r="N52" s="318">
        <v>0</v>
      </c>
      <c r="O52" s="317"/>
      <c r="P52" s="318">
        <v>0</v>
      </c>
      <c r="Q52" s="317"/>
      <c r="R52" s="317"/>
      <c r="S52" s="317"/>
      <c r="T52" s="319">
        <v>0</v>
      </c>
      <c r="U52" s="335">
        <v>0</v>
      </c>
      <c r="V52" s="335">
        <v>0</v>
      </c>
      <c r="W52" s="318">
        <v>0</v>
      </c>
      <c r="X52" s="318">
        <v>0</v>
      </c>
      <c r="Y52" s="318">
        <v>0</v>
      </c>
      <c r="Z52" s="318">
        <v>0</v>
      </c>
      <c r="AA52" s="318">
        <v>0</v>
      </c>
      <c r="AB52" s="318">
        <v>0</v>
      </c>
      <c r="AC52" s="318">
        <v>0</v>
      </c>
      <c r="AD52" s="320">
        <v>0</v>
      </c>
      <c r="AE52" s="320">
        <v>0</v>
      </c>
      <c r="AF52" s="320">
        <v>0</v>
      </c>
      <c r="AG52" s="320">
        <v>0</v>
      </c>
      <c r="AH52" s="317"/>
      <c r="AI52" s="320">
        <v>0</v>
      </c>
      <c r="AJ52" s="710">
        <f t="shared" si="79"/>
        <v>18</v>
      </c>
      <c r="AK52" s="710">
        <f t="shared" si="80"/>
        <v>134</v>
      </c>
      <c r="AL52" s="321">
        <f t="shared" si="0"/>
        <v>0</v>
      </c>
      <c r="AM52" s="322">
        <f t="shared" si="92"/>
        <v>0</v>
      </c>
      <c r="AN52" s="322">
        <f t="shared" si="1"/>
        <v>0</v>
      </c>
      <c r="AO52" s="322">
        <f t="shared" si="93"/>
        <v>0</v>
      </c>
      <c r="AP52" s="322">
        <f t="shared" si="94"/>
        <v>0</v>
      </c>
      <c r="AQ52" s="322">
        <f t="shared" si="2"/>
        <v>0</v>
      </c>
      <c r="AR52" s="322">
        <f t="shared" si="3"/>
        <v>0</v>
      </c>
      <c r="AS52" s="322">
        <f t="shared" si="4"/>
        <v>0</v>
      </c>
      <c r="AT52" s="322">
        <f t="shared" si="95"/>
        <v>0</v>
      </c>
      <c r="AU52" s="322">
        <f t="shared" si="96"/>
        <v>0</v>
      </c>
      <c r="AV52" s="322">
        <f t="shared" si="97"/>
        <v>1008.2</v>
      </c>
      <c r="AW52" s="322">
        <f t="shared" si="98"/>
        <v>961.6</v>
      </c>
      <c r="AX52" s="322">
        <f t="shared" si="5"/>
        <v>611.5</v>
      </c>
      <c r="AY52" s="322">
        <f t="shared" si="99"/>
        <v>350.1</v>
      </c>
      <c r="AZ52" s="322">
        <f t="shared" si="6"/>
        <v>46.6</v>
      </c>
      <c r="BA52" s="322">
        <f t="shared" si="100"/>
        <v>0</v>
      </c>
      <c r="BB52" s="322">
        <f t="shared" si="101"/>
        <v>0</v>
      </c>
      <c r="BC52" s="322">
        <f t="shared" si="7"/>
        <v>0</v>
      </c>
      <c r="BD52" s="322">
        <f t="shared" si="102"/>
        <v>0</v>
      </c>
      <c r="BE52" s="322">
        <f t="shared" si="8"/>
        <v>0</v>
      </c>
      <c r="BF52" s="322">
        <f t="shared" si="103"/>
        <v>0</v>
      </c>
      <c r="BG52" s="322">
        <f t="shared" si="104"/>
        <v>0</v>
      </c>
      <c r="BH52" s="322">
        <f t="shared" si="9"/>
        <v>0</v>
      </c>
      <c r="BI52" s="322">
        <f t="shared" si="105"/>
        <v>0</v>
      </c>
      <c r="BJ52" s="322">
        <f t="shared" si="106"/>
        <v>0</v>
      </c>
      <c r="BK52" s="322">
        <f t="shared" si="107"/>
        <v>0</v>
      </c>
      <c r="BL52" s="322">
        <f t="shared" si="108"/>
        <v>0</v>
      </c>
      <c r="BM52" s="322">
        <f t="shared" si="10"/>
        <v>0</v>
      </c>
      <c r="BN52" s="322">
        <f t="shared" si="109"/>
        <v>0</v>
      </c>
      <c r="BO52" s="322">
        <f t="shared" si="110"/>
        <v>0</v>
      </c>
      <c r="BP52" s="322">
        <f t="shared" si="111"/>
        <v>6602</v>
      </c>
      <c r="BQ52" s="322">
        <f t="shared" si="112"/>
        <v>6224.6</v>
      </c>
      <c r="BR52" s="322">
        <f t="shared" si="11"/>
        <v>3958.6</v>
      </c>
      <c r="BS52" s="322">
        <f t="shared" si="113"/>
        <v>2266</v>
      </c>
      <c r="BT52" s="322">
        <f t="shared" si="12"/>
        <v>377.4</v>
      </c>
      <c r="BU52" s="322"/>
      <c r="BV52" s="322">
        <f t="shared" si="82"/>
        <v>0</v>
      </c>
      <c r="BW52" s="322">
        <f t="shared" si="83"/>
        <v>0</v>
      </c>
      <c r="BX52" s="322">
        <f t="shared" si="84"/>
        <v>0</v>
      </c>
      <c r="BY52" s="322">
        <f t="shared" si="85"/>
        <v>0</v>
      </c>
      <c r="BZ52" s="322">
        <f t="shared" si="86"/>
        <v>0</v>
      </c>
      <c r="CA52" s="322">
        <f t="shared" si="87"/>
        <v>0</v>
      </c>
      <c r="CB52" s="322">
        <f t="shared" si="88"/>
        <v>0</v>
      </c>
      <c r="CC52" s="322">
        <f t="shared" si="89"/>
        <v>0</v>
      </c>
      <c r="CD52" s="322">
        <f t="shared" si="90"/>
        <v>0</v>
      </c>
      <c r="CE52" s="711">
        <f t="shared" si="13"/>
        <v>0</v>
      </c>
      <c r="CF52" s="322">
        <f t="shared" si="114"/>
        <v>0</v>
      </c>
      <c r="CG52" s="322">
        <f t="shared" si="115"/>
        <v>0</v>
      </c>
      <c r="CH52" s="322">
        <f t="shared" si="14"/>
        <v>0</v>
      </c>
      <c r="CI52" s="322">
        <f t="shared" si="116"/>
        <v>0</v>
      </c>
      <c r="CJ52" s="711">
        <f t="shared" si="15"/>
        <v>0</v>
      </c>
      <c r="CK52" s="322">
        <f t="shared" si="117"/>
        <v>0</v>
      </c>
      <c r="CL52" s="322">
        <f t="shared" si="118"/>
        <v>0</v>
      </c>
      <c r="CM52" s="322">
        <f t="shared" si="16"/>
        <v>0</v>
      </c>
      <c r="CN52" s="322">
        <f t="shared" si="119"/>
        <v>0</v>
      </c>
      <c r="CO52" s="711">
        <f t="shared" si="17"/>
        <v>0</v>
      </c>
      <c r="CP52" s="322">
        <f t="shared" si="120"/>
        <v>0</v>
      </c>
      <c r="CQ52" s="322">
        <f t="shared" si="121"/>
        <v>0</v>
      </c>
      <c r="CR52" s="322">
        <f t="shared" si="18"/>
        <v>0</v>
      </c>
      <c r="CS52" s="322">
        <f t="shared" si="122"/>
        <v>0</v>
      </c>
      <c r="CT52" s="711">
        <f t="shared" si="19"/>
        <v>0</v>
      </c>
      <c r="CU52" s="322">
        <f t="shared" si="123"/>
        <v>0</v>
      </c>
      <c r="CV52" s="322">
        <f t="shared" si="124"/>
        <v>0</v>
      </c>
      <c r="CW52" s="322">
        <f t="shared" si="20"/>
        <v>0</v>
      </c>
      <c r="CX52" s="322">
        <f t="shared" si="125"/>
        <v>0</v>
      </c>
      <c r="CY52" s="322">
        <f t="shared" si="21"/>
        <v>0</v>
      </c>
      <c r="CZ52" s="322">
        <f t="shared" si="126"/>
        <v>0</v>
      </c>
      <c r="DA52" s="322">
        <f t="shared" si="127"/>
        <v>0</v>
      </c>
      <c r="DB52" s="322">
        <f t="shared" si="22"/>
        <v>0</v>
      </c>
      <c r="DC52" s="322">
        <f t="shared" si="128"/>
        <v>0</v>
      </c>
      <c r="DD52" s="322">
        <f t="shared" si="23"/>
        <v>0</v>
      </c>
      <c r="DE52" s="322">
        <f t="shared" si="24"/>
        <v>0</v>
      </c>
      <c r="DF52" s="322">
        <f t="shared" si="25"/>
        <v>0</v>
      </c>
      <c r="DG52" s="322">
        <f t="shared" si="26"/>
        <v>0</v>
      </c>
      <c r="DH52" s="322">
        <f t="shared" si="129"/>
        <v>0</v>
      </c>
      <c r="DI52" s="322">
        <f t="shared" si="27"/>
        <v>0</v>
      </c>
      <c r="DJ52" s="322">
        <f t="shared" si="28"/>
        <v>0</v>
      </c>
      <c r="DK52" s="322">
        <f t="shared" si="29"/>
        <v>0</v>
      </c>
      <c r="DL52" s="322">
        <f t="shared" si="30"/>
        <v>0</v>
      </c>
      <c r="DM52" s="322">
        <f t="shared" si="130"/>
        <v>0</v>
      </c>
      <c r="DN52" s="322">
        <f t="shared" si="31"/>
        <v>0</v>
      </c>
      <c r="DO52" s="322">
        <f t="shared" si="131"/>
        <v>0</v>
      </c>
      <c r="DP52" s="322">
        <f t="shared" si="132"/>
        <v>0</v>
      </c>
      <c r="DQ52" s="322">
        <f t="shared" si="133"/>
        <v>0</v>
      </c>
      <c r="DR52" s="322">
        <f t="shared" si="134"/>
        <v>0</v>
      </c>
      <c r="DS52" s="322">
        <f t="shared" si="32"/>
        <v>0</v>
      </c>
      <c r="DT52" s="323">
        <f t="shared" si="135"/>
        <v>0</v>
      </c>
      <c r="DU52" s="324">
        <f t="shared" si="136"/>
        <v>0</v>
      </c>
      <c r="DV52" s="322">
        <f t="shared" si="33"/>
        <v>0</v>
      </c>
      <c r="DW52" s="322">
        <f t="shared" si="137"/>
        <v>0</v>
      </c>
      <c r="DX52" s="324">
        <f t="shared" si="138"/>
        <v>0</v>
      </c>
      <c r="DY52" s="324">
        <f t="shared" si="139"/>
        <v>0</v>
      </c>
      <c r="DZ52" s="324">
        <f t="shared" si="140"/>
        <v>0</v>
      </c>
      <c r="EA52" s="322">
        <f t="shared" si="34"/>
        <v>0</v>
      </c>
      <c r="EB52" s="322">
        <f t="shared" si="141"/>
        <v>0</v>
      </c>
      <c r="EC52" s="324">
        <f t="shared" si="142"/>
        <v>0</v>
      </c>
      <c r="ED52" s="324">
        <f t="shared" si="143"/>
        <v>0</v>
      </c>
      <c r="EE52" s="324">
        <f t="shared" si="144"/>
        <v>0</v>
      </c>
      <c r="EF52" s="322">
        <f t="shared" si="35"/>
        <v>0</v>
      </c>
      <c r="EG52" s="322">
        <f t="shared" si="145"/>
        <v>0</v>
      </c>
      <c r="EH52" s="324">
        <f t="shared" si="146"/>
        <v>0</v>
      </c>
      <c r="EI52" s="324">
        <f t="shared" si="147"/>
        <v>0</v>
      </c>
      <c r="EJ52" s="324">
        <f t="shared" si="148"/>
        <v>0</v>
      </c>
      <c r="EK52" s="322">
        <f t="shared" si="36"/>
        <v>0</v>
      </c>
      <c r="EL52" s="322">
        <f t="shared" si="149"/>
        <v>0</v>
      </c>
      <c r="EM52" s="324">
        <f t="shared" si="150"/>
        <v>0</v>
      </c>
      <c r="EN52" s="324">
        <f t="shared" si="151"/>
        <v>0</v>
      </c>
      <c r="EO52" s="324">
        <f t="shared" si="152"/>
        <v>0</v>
      </c>
      <c r="EP52" s="322">
        <f t="shared" si="37"/>
        <v>0</v>
      </c>
      <c r="EQ52" s="322">
        <f t="shared" si="153"/>
        <v>0</v>
      </c>
      <c r="ER52" s="324">
        <f t="shared" si="154"/>
        <v>0</v>
      </c>
      <c r="ES52" s="324">
        <f t="shared" si="155"/>
        <v>0</v>
      </c>
      <c r="ET52" s="324">
        <f t="shared" si="156"/>
        <v>0</v>
      </c>
      <c r="EU52" s="322">
        <f t="shared" si="38"/>
        <v>0</v>
      </c>
      <c r="EV52" s="322">
        <f t="shared" si="157"/>
        <v>0</v>
      </c>
      <c r="EW52" s="324">
        <f t="shared" si="158"/>
        <v>0</v>
      </c>
      <c r="EX52" s="324">
        <f t="shared" si="159"/>
        <v>0</v>
      </c>
      <c r="EY52" s="324">
        <f t="shared" si="160"/>
        <v>0</v>
      </c>
      <c r="EZ52" s="322">
        <f t="shared" si="39"/>
        <v>0</v>
      </c>
      <c r="FA52" s="322">
        <f t="shared" si="161"/>
        <v>0</v>
      </c>
      <c r="FB52" s="324">
        <f t="shared" si="162"/>
        <v>0</v>
      </c>
      <c r="FC52" s="324">
        <f t="shared" si="163"/>
        <v>0</v>
      </c>
      <c r="FD52" s="324">
        <f t="shared" si="164"/>
        <v>0</v>
      </c>
      <c r="FE52" s="322">
        <f t="shared" si="40"/>
        <v>0</v>
      </c>
      <c r="FF52" s="322">
        <f t="shared" si="165"/>
        <v>0</v>
      </c>
      <c r="FG52" s="325">
        <f t="shared" si="166"/>
        <v>0</v>
      </c>
      <c r="FH52" s="712">
        <f t="shared" si="41"/>
        <v>0</v>
      </c>
      <c r="FI52" s="322">
        <f t="shared" si="42"/>
        <v>0</v>
      </c>
      <c r="FJ52" s="322">
        <f t="shared" si="43"/>
        <v>0</v>
      </c>
      <c r="FK52" s="322">
        <f t="shared" si="167"/>
        <v>0</v>
      </c>
      <c r="FL52" s="322">
        <f t="shared" si="44"/>
        <v>0</v>
      </c>
      <c r="FM52" s="322">
        <f t="shared" si="45"/>
        <v>0</v>
      </c>
      <c r="FN52" s="322">
        <f t="shared" si="46"/>
        <v>0</v>
      </c>
      <c r="FO52" s="322">
        <f t="shared" si="47"/>
        <v>0</v>
      </c>
      <c r="FP52" s="322">
        <f t="shared" si="168"/>
        <v>0</v>
      </c>
      <c r="FQ52" s="322">
        <f t="shared" si="48"/>
        <v>0</v>
      </c>
      <c r="FR52" s="322">
        <f t="shared" si="49"/>
        <v>0</v>
      </c>
      <c r="FS52" s="322">
        <f t="shared" si="50"/>
        <v>0</v>
      </c>
      <c r="FT52" s="322">
        <f t="shared" si="51"/>
        <v>0</v>
      </c>
      <c r="FU52" s="322">
        <f t="shared" si="169"/>
        <v>0</v>
      </c>
      <c r="FV52" s="322">
        <f t="shared" si="52"/>
        <v>0</v>
      </c>
      <c r="FW52" s="322">
        <f t="shared" si="53"/>
        <v>0</v>
      </c>
      <c r="FX52" s="322">
        <f t="shared" si="54"/>
        <v>0</v>
      </c>
      <c r="FY52" s="322">
        <f t="shared" si="55"/>
        <v>0</v>
      </c>
      <c r="FZ52" s="322">
        <f t="shared" si="170"/>
        <v>0</v>
      </c>
      <c r="GA52" s="322">
        <f t="shared" si="56"/>
        <v>0</v>
      </c>
      <c r="GB52" s="322">
        <f t="shared" si="57"/>
        <v>0</v>
      </c>
      <c r="GC52" s="322">
        <f t="shared" si="58"/>
        <v>0</v>
      </c>
      <c r="GD52" s="322">
        <f t="shared" si="59"/>
        <v>0</v>
      </c>
      <c r="GE52" s="322">
        <f t="shared" si="171"/>
        <v>0</v>
      </c>
      <c r="GF52" s="322">
        <f t="shared" si="60"/>
        <v>0</v>
      </c>
      <c r="GG52" s="322">
        <f t="shared" si="61"/>
        <v>0</v>
      </c>
      <c r="GH52" s="322">
        <f t="shared" si="62"/>
        <v>0</v>
      </c>
      <c r="GI52" s="322">
        <f t="shared" si="63"/>
        <v>0</v>
      </c>
      <c r="GJ52" s="322">
        <f t="shared" si="172"/>
        <v>0</v>
      </c>
      <c r="GK52" s="322">
        <f t="shared" si="64"/>
        <v>0</v>
      </c>
      <c r="GL52" s="322">
        <f t="shared" si="65"/>
        <v>0</v>
      </c>
      <c r="GM52" s="322">
        <f t="shared" si="66"/>
        <v>0</v>
      </c>
      <c r="GN52" s="322">
        <f t="shared" si="67"/>
        <v>0</v>
      </c>
      <c r="GO52" s="322">
        <f t="shared" si="173"/>
        <v>0</v>
      </c>
      <c r="GP52" s="322">
        <f t="shared" si="68"/>
        <v>0</v>
      </c>
      <c r="GQ52" s="322">
        <f t="shared" si="69"/>
        <v>0</v>
      </c>
      <c r="GR52" s="322">
        <f t="shared" si="70"/>
        <v>0</v>
      </c>
      <c r="GS52" s="322">
        <f t="shared" si="71"/>
        <v>0</v>
      </c>
      <c r="GT52" s="322">
        <f t="shared" si="174"/>
        <v>0</v>
      </c>
      <c r="GU52" s="322">
        <f t="shared" si="72"/>
        <v>0</v>
      </c>
      <c r="GV52" s="326">
        <f t="shared" si="91"/>
        <v>7610.2</v>
      </c>
      <c r="GW52" s="322">
        <f t="shared" si="81"/>
        <v>7186.2</v>
      </c>
      <c r="GX52" s="322">
        <f t="shared" si="81"/>
        <v>4570.1000000000004</v>
      </c>
      <c r="GY52" s="322">
        <f t="shared" si="81"/>
        <v>2616.1</v>
      </c>
      <c r="GZ52" s="322">
        <f t="shared" si="81"/>
        <v>424</v>
      </c>
      <c r="HA52" s="328">
        <f t="shared" si="175"/>
        <v>152</v>
      </c>
      <c r="HB52" s="328">
        <v>152</v>
      </c>
      <c r="HC52" s="322">
        <f t="shared" si="75"/>
        <v>7460.6</v>
      </c>
      <c r="HD52" s="322">
        <f t="shared" si="75"/>
        <v>7044.9</v>
      </c>
      <c r="HE52" s="322">
        <f t="shared" si="75"/>
        <v>4480.2</v>
      </c>
      <c r="HF52" s="322">
        <f t="shared" si="75"/>
        <v>2564.6999999999998</v>
      </c>
      <c r="HG52" s="322">
        <f t="shared" si="75"/>
        <v>415.7</v>
      </c>
      <c r="HH52" s="329">
        <v>15</v>
      </c>
      <c r="HI52" s="327">
        <f t="shared" si="76"/>
        <v>171.3</v>
      </c>
      <c r="HJ52" s="327">
        <f t="shared" si="77"/>
        <v>7631.9</v>
      </c>
      <c r="HK52" s="330">
        <f t="shared" si="78"/>
        <v>4651.5</v>
      </c>
      <c r="HL52" s="319">
        <v>7289700</v>
      </c>
      <c r="HM52" s="319"/>
      <c r="HN52" s="327">
        <v>8057.4</v>
      </c>
      <c r="HO52" s="327">
        <v>8572.2999999999993</v>
      </c>
    </row>
    <row r="53" spans="1:223" ht="31.5">
      <c r="A53" s="315" t="s">
        <v>805</v>
      </c>
      <c r="B53" s="316">
        <v>0</v>
      </c>
      <c r="C53" s="316">
        <v>0</v>
      </c>
      <c r="D53" s="317">
        <v>28</v>
      </c>
      <c r="E53" s="318">
        <v>0</v>
      </c>
      <c r="F53" s="317"/>
      <c r="G53" s="316">
        <v>0</v>
      </c>
      <c r="H53" s="317">
        <v>268</v>
      </c>
      <c r="I53" s="318">
        <v>0</v>
      </c>
      <c r="J53" s="317"/>
      <c r="K53" s="317"/>
      <c r="L53" s="317"/>
      <c r="M53" s="316">
        <v>0</v>
      </c>
      <c r="N53" s="318">
        <v>0</v>
      </c>
      <c r="O53" s="317"/>
      <c r="P53" s="316">
        <v>0</v>
      </c>
      <c r="Q53" s="317">
        <v>43</v>
      </c>
      <c r="R53" s="317"/>
      <c r="S53" s="317"/>
      <c r="T53" s="319">
        <v>0</v>
      </c>
      <c r="U53" s="335">
        <v>0</v>
      </c>
      <c r="V53" s="335">
        <v>0</v>
      </c>
      <c r="W53" s="318">
        <v>0</v>
      </c>
      <c r="X53" s="318">
        <v>0</v>
      </c>
      <c r="Y53" s="318">
        <v>0</v>
      </c>
      <c r="Z53" s="316"/>
      <c r="AA53" s="318">
        <v>0</v>
      </c>
      <c r="AB53" s="318">
        <v>0</v>
      </c>
      <c r="AC53" s="318">
        <v>0</v>
      </c>
      <c r="AD53" s="320">
        <v>0</v>
      </c>
      <c r="AE53" s="320">
        <v>0</v>
      </c>
      <c r="AF53" s="320">
        <v>0</v>
      </c>
      <c r="AG53" s="320">
        <v>0</v>
      </c>
      <c r="AH53" s="317"/>
      <c r="AI53" s="320">
        <v>0</v>
      </c>
      <c r="AJ53" s="710">
        <f t="shared" si="79"/>
        <v>28</v>
      </c>
      <c r="AK53" s="710">
        <f t="shared" si="80"/>
        <v>311</v>
      </c>
      <c r="AL53" s="321">
        <f t="shared" si="0"/>
        <v>0</v>
      </c>
      <c r="AM53" s="322">
        <f t="shared" si="92"/>
        <v>0</v>
      </c>
      <c r="AN53" s="322">
        <f t="shared" si="1"/>
        <v>0</v>
      </c>
      <c r="AO53" s="322">
        <f t="shared" si="93"/>
        <v>0</v>
      </c>
      <c r="AP53" s="322">
        <f t="shared" si="94"/>
        <v>0</v>
      </c>
      <c r="AQ53" s="322">
        <f t="shared" si="2"/>
        <v>0</v>
      </c>
      <c r="AR53" s="322">
        <f t="shared" si="3"/>
        <v>0</v>
      </c>
      <c r="AS53" s="322">
        <f t="shared" si="4"/>
        <v>0</v>
      </c>
      <c r="AT53" s="322">
        <f t="shared" si="95"/>
        <v>0</v>
      </c>
      <c r="AU53" s="322">
        <f t="shared" si="96"/>
        <v>0</v>
      </c>
      <c r="AV53" s="322">
        <f t="shared" si="97"/>
        <v>1568.3</v>
      </c>
      <c r="AW53" s="322">
        <f t="shared" si="98"/>
        <v>1495.8</v>
      </c>
      <c r="AX53" s="322">
        <f t="shared" si="5"/>
        <v>951.3</v>
      </c>
      <c r="AY53" s="322">
        <f t="shared" si="99"/>
        <v>544.5</v>
      </c>
      <c r="AZ53" s="322">
        <f t="shared" si="6"/>
        <v>72.5</v>
      </c>
      <c r="BA53" s="322">
        <f t="shared" si="100"/>
        <v>0</v>
      </c>
      <c r="BB53" s="322">
        <f t="shared" si="101"/>
        <v>0</v>
      </c>
      <c r="BC53" s="322">
        <f t="shared" si="7"/>
        <v>0</v>
      </c>
      <c r="BD53" s="322">
        <f t="shared" si="102"/>
        <v>0</v>
      </c>
      <c r="BE53" s="322">
        <f t="shared" si="8"/>
        <v>0</v>
      </c>
      <c r="BF53" s="322">
        <f t="shared" si="103"/>
        <v>0</v>
      </c>
      <c r="BG53" s="322">
        <f t="shared" si="104"/>
        <v>0</v>
      </c>
      <c r="BH53" s="322">
        <f t="shared" si="9"/>
        <v>0</v>
      </c>
      <c r="BI53" s="322">
        <f t="shared" si="105"/>
        <v>0</v>
      </c>
      <c r="BJ53" s="322">
        <f t="shared" si="106"/>
        <v>0</v>
      </c>
      <c r="BK53" s="322">
        <f t="shared" si="107"/>
        <v>0</v>
      </c>
      <c r="BL53" s="322">
        <f t="shared" si="108"/>
        <v>0</v>
      </c>
      <c r="BM53" s="322">
        <f t="shared" si="10"/>
        <v>0</v>
      </c>
      <c r="BN53" s="322">
        <f t="shared" si="109"/>
        <v>0</v>
      </c>
      <c r="BO53" s="322">
        <f t="shared" si="110"/>
        <v>0</v>
      </c>
      <c r="BP53" s="322">
        <f t="shared" si="111"/>
        <v>13204.1</v>
      </c>
      <c r="BQ53" s="322">
        <f t="shared" si="112"/>
        <v>12449.1</v>
      </c>
      <c r="BR53" s="322">
        <f t="shared" si="11"/>
        <v>7917.3</v>
      </c>
      <c r="BS53" s="322">
        <f t="shared" si="113"/>
        <v>4531.8</v>
      </c>
      <c r="BT53" s="322">
        <f t="shared" si="12"/>
        <v>755</v>
      </c>
      <c r="BU53" s="322"/>
      <c r="BV53" s="322">
        <f t="shared" si="82"/>
        <v>0</v>
      </c>
      <c r="BW53" s="322">
        <f t="shared" si="83"/>
        <v>0</v>
      </c>
      <c r="BX53" s="322">
        <f t="shared" si="84"/>
        <v>0</v>
      </c>
      <c r="BY53" s="322">
        <f t="shared" si="85"/>
        <v>0</v>
      </c>
      <c r="BZ53" s="322">
        <f t="shared" si="86"/>
        <v>0</v>
      </c>
      <c r="CA53" s="322">
        <f t="shared" si="87"/>
        <v>0</v>
      </c>
      <c r="CB53" s="322">
        <f t="shared" si="88"/>
        <v>0</v>
      </c>
      <c r="CC53" s="322">
        <f t="shared" si="89"/>
        <v>0</v>
      </c>
      <c r="CD53" s="322">
        <f t="shared" si="90"/>
        <v>0</v>
      </c>
      <c r="CE53" s="711">
        <f t="shared" si="13"/>
        <v>0</v>
      </c>
      <c r="CF53" s="322">
        <f t="shared" si="114"/>
        <v>0</v>
      </c>
      <c r="CG53" s="322">
        <f t="shared" si="115"/>
        <v>0</v>
      </c>
      <c r="CH53" s="322">
        <f t="shared" si="14"/>
        <v>0</v>
      </c>
      <c r="CI53" s="322">
        <f t="shared" si="116"/>
        <v>0</v>
      </c>
      <c r="CJ53" s="711">
        <f t="shared" si="15"/>
        <v>0</v>
      </c>
      <c r="CK53" s="322">
        <f t="shared" si="117"/>
        <v>0</v>
      </c>
      <c r="CL53" s="322">
        <f t="shared" si="118"/>
        <v>0</v>
      </c>
      <c r="CM53" s="322">
        <f t="shared" si="16"/>
        <v>0</v>
      </c>
      <c r="CN53" s="322">
        <f t="shared" si="119"/>
        <v>0</v>
      </c>
      <c r="CO53" s="711">
        <f t="shared" si="17"/>
        <v>0</v>
      </c>
      <c r="CP53" s="322">
        <f t="shared" si="120"/>
        <v>0</v>
      </c>
      <c r="CQ53" s="322">
        <f t="shared" si="121"/>
        <v>0</v>
      </c>
      <c r="CR53" s="322">
        <f t="shared" si="18"/>
        <v>0</v>
      </c>
      <c r="CS53" s="322">
        <f t="shared" si="122"/>
        <v>0</v>
      </c>
      <c r="CT53" s="711">
        <f t="shared" si="19"/>
        <v>0</v>
      </c>
      <c r="CU53" s="322">
        <f t="shared" si="123"/>
        <v>0</v>
      </c>
      <c r="CV53" s="322">
        <f t="shared" si="124"/>
        <v>0</v>
      </c>
      <c r="CW53" s="322">
        <f t="shared" si="20"/>
        <v>0</v>
      </c>
      <c r="CX53" s="322">
        <f t="shared" si="125"/>
        <v>0</v>
      </c>
      <c r="CY53" s="322">
        <f t="shared" si="21"/>
        <v>0</v>
      </c>
      <c r="CZ53" s="322">
        <f t="shared" si="126"/>
        <v>0</v>
      </c>
      <c r="DA53" s="322">
        <f t="shared" si="127"/>
        <v>0</v>
      </c>
      <c r="DB53" s="322">
        <f t="shared" si="22"/>
        <v>0</v>
      </c>
      <c r="DC53" s="322">
        <f t="shared" si="128"/>
        <v>0</v>
      </c>
      <c r="DD53" s="322">
        <f t="shared" si="23"/>
        <v>0</v>
      </c>
      <c r="DE53" s="322">
        <f t="shared" si="24"/>
        <v>5350.8</v>
      </c>
      <c r="DF53" s="322">
        <f t="shared" si="25"/>
        <v>5193.3</v>
      </c>
      <c r="DG53" s="322">
        <f t="shared" si="26"/>
        <v>3302.8</v>
      </c>
      <c r="DH53" s="322">
        <f t="shared" si="129"/>
        <v>1890.5</v>
      </c>
      <c r="DI53" s="322">
        <f t="shared" si="27"/>
        <v>157.5</v>
      </c>
      <c r="DJ53" s="322">
        <f t="shared" si="28"/>
        <v>0</v>
      </c>
      <c r="DK53" s="322">
        <f t="shared" si="29"/>
        <v>0</v>
      </c>
      <c r="DL53" s="322">
        <f t="shared" si="30"/>
        <v>0</v>
      </c>
      <c r="DM53" s="322">
        <f t="shared" si="130"/>
        <v>0</v>
      </c>
      <c r="DN53" s="322">
        <f t="shared" si="31"/>
        <v>0</v>
      </c>
      <c r="DO53" s="322">
        <f t="shared" si="131"/>
        <v>0</v>
      </c>
      <c r="DP53" s="322">
        <f t="shared" si="132"/>
        <v>0</v>
      </c>
      <c r="DQ53" s="322">
        <f t="shared" si="133"/>
        <v>0</v>
      </c>
      <c r="DR53" s="322">
        <f t="shared" si="134"/>
        <v>0</v>
      </c>
      <c r="DS53" s="322">
        <f t="shared" si="32"/>
        <v>0</v>
      </c>
      <c r="DT53" s="323">
        <f t="shared" si="135"/>
        <v>0</v>
      </c>
      <c r="DU53" s="324">
        <f t="shared" si="136"/>
        <v>0</v>
      </c>
      <c r="DV53" s="322">
        <f t="shared" si="33"/>
        <v>0</v>
      </c>
      <c r="DW53" s="322">
        <f t="shared" si="137"/>
        <v>0</v>
      </c>
      <c r="DX53" s="324">
        <f t="shared" si="138"/>
        <v>0</v>
      </c>
      <c r="DY53" s="324">
        <f t="shared" si="139"/>
        <v>0</v>
      </c>
      <c r="DZ53" s="324">
        <f t="shared" si="140"/>
        <v>0</v>
      </c>
      <c r="EA53" s="322">
        <f t="shared" si="34"/>
        <v>0</v>
      </c>
      <c r="EB53" s="322">
        <f t="shared" si="141"/>
        <v>0</v>
      </c>
      <c r="EC53" s="324">
        <f t="shared" si="142"/>
        <v>0</v>
      </c>
      <c r="ED53" s="324">
        <f t="shared" si="143"/>
        <v>0</v>
      </c>
      <c r="EE53" s="324">
        <f t="shared" si="144"/>
        <v>0</v>
      </c>
      <c r="EF53" s="322">
        <f t="shared" si="35"/>
        <v>0</v>
      </c>
      <c r="EG53" s="322">
        <f t="shared" si="145"/>
        <v>0</v>
      </c>
      <c r="EH53" s="324">
        <f t="shared" si="146"/>
        <v>0</v>
      </c>
      <c r="EI53" s="324">
        <f t="shared" si="147"/>
        <v>0</v>
      </c>
      <c r="EJ53" s="324">
        <f t="shared" si="148"/>
        <v>0</v>
      </c>
      <c r="EK53" s="322">
        <f t="shared" si="36"/>
        <v>0</v>
      </c>
      <c r="EL53" s="322">
        <f t="shared" si="149"/>
        <v>0</v>
      </c>
      <c r="EM53" s="324">
        <f t="shared" si="150"/>
        <v>0</v>
      </c>
      <c r="EN53" s="324">
        <f t="shared" si="151"/>
        <v>0</v>
      </c>
      <c r="EO53" s="324">
        <f t="shared" si="152"/>
        <v>0</v>
      </c>
      <c r="EP53" s="322">
        <f t="shared" si="37"/>
        <v>0</v>
      </c>
      <c r="EQ53" s="322">
        <f t="shared" si="153"/>
        <v>0</v>
      </c>
      <c r="ER53" s="324">
        <f t="shared" si="154"/>
        <v>0</v>
      </c>
      <c r="ES53" s="324">
        <f t="shared" si="155"/>
        <v>0</v>
      </c>
      <c r="ET53" s="324">
        <f t="shared" si="156"/>
        <v>0</v>
      </c>
      <c r="EU53" s="322">
        <f t="shared" si="38"/>
        <v>0</v>
      </c>
      <c r="EV53" s="322">
        <f t="shared" si="157"/>
        <v>0</v>
      </c>
      <c r="EW53" s="324">
        <f t="shared" si="158"/>
        <v>0</v>
      </c>
      <c r="EX53" s="324">
        <f t="shared" si="159"/>
        <v>0</v>
      </c>
      <c r="EY53" s="324">
        <f t="shared" si="160"/>
        <v>0</v>
      </c>
      <c r="EZ53" s="322">
        <f t="shared" si="39"/>
        <v>0</v>
      </c>
      <c r="FA53" s="322">
        <f t="shared" si="161"/>
        <v>0</v>
      </c>
      <c r="FB53" s="324">
        <f t="shared" si="162"/>
        <v>0</v>
      </c>
      <c r="FC53" s="324">
        <f t="shared" si="163"/>
        <v>0</v>
      </c>
      <c r="FD53" s="324">
        <f t="shared" si="164"/>
        <v>0</v>
      </c>
      <c r="FE53" s="322">
        <f t="shared" si="40"/>
        <v>0</v>
      </c>
      <c r="FF53" s="322">
        <f t="shared" si="165"/>
        <v>0</v>
      </c>
      <c r="FG53" s="325">
        <f t="shared" si="166"/>
        <v>0</v>
      </c>
      <c r="FH53" s="712">
        <f t="shared" si="41"/>
        <v>0</v>
      </c>
      <c r="FI53" s="322">
        <f t="shared" si="42"/>
        <v>0</v>
      </c>
      <c r="FJ53" s="322">
        <f t="shared" si="43"/>
        <v>0</v>
      </c>
      <c r="FK53" s="322">
        <f t="shared" si="167"/>
        <v>0</v>
      </c>
      <c r="FL53" s="322">
        <f t="shared" si="44"/>
        <v>0</v>
      </c>
      <c r="FM53" s="322">
        <f t="shared" si="45"/>
        <v>0</v>
      </c>
      <c r="FN53" s="322">
        <f t="shared" si="46"/>
        <v>0</v>
      </c>
      <c r="FO53" s="322">
        <f t="shared" si="47"/>
        <v>0</v>
      </c>
      <c r="FP53" s="322">
        <f t="shared" si="168"/>
        <v>0</v>
      </c>
      <c r="FQ53" s="322">
        <f t="shared" si="48"/>
        <v>0</v>
      </c>
      <c r="FR53" s="322">
        <f t="shared" si="49"/>
        <v>0</v>
      </c>
      <c r="FS53" s="322">
        <f t="shared" si="50"/>
        <v>0</v>
      </c>
      <c r="FT53" s="322">
        <f t="shared" si="51"/>
        <v>0</v>
      </c>
      <c r="FU53" s="322">
        <f t="shared" si="169"/>
        <v>0</v>
      </c>
      <c r="FV53" s="322">
        <f t="shared" si="52"/>
        <v>0</v>
      </c>
      <c r="FW53" s="322">
        <f t="shared" si="53"/>
        <v>0</v>
      </c>
      <c r="FX53" s="322">
        <f t="shared" si="54"/>
        <v>0</v>
      </c>
      <c r="FY53" s="322">
        <f t="shared" si="55"/>
        <v>0</v>
      </c>
      <c r="FZ53" s="322">
        <f t="shared" si="170"/>
        <v>0</v>
      </c>
      <c r="GA53" s="322">
        <f t="shared" si="56"/>
        <v>0</v>
      </c>
      <c r="GB53" s="322">
        <f t="shared" si="57"/>
        <v>0</v>
      </c>
      <c r="GC53" s="322">
        <f t="shared" si="58"/>
        <v>0</v>
      </c>
      <c r="GD53" s="322">
        <f t="shared" si="59"/>
        <v>0</v>
      </c>
      <c r="GE53" s="322">
        <f t="shared" si="171"/>
        <v>0</v>
      </c>
      <c r="GF53" s="322">
        <f t="shared" si="60"/>
        <v>0</v>
      </c>
      <c r="GG53" s="322">
        <f t="shared" si="61"/>
        <v>0</v>
      </c>
      <c r="GH53" s="322">
        <f t="shared" si="62"/>
        <v>0</v>
      </c>
      <c r="GI53" s="322">
        <f t="shared" si="63"/>
        <v>0</v>
      </c>
      <c r="GJ53" s="322">
        <f t="shared" si="172"/>
        <v>0</v>
      </c>
      <c r="GK53" s="322">
        <f t="shared" si="64"/>
        <v>0</v>
      </c>
      <c r="GL53" s="322">
        <f t="shared" si="65"/>
        <v>0</v>
      </c>
      <c r="GM53" s="322">
        <f t="shared" si="66"/>
        <v>0</v>
      </c>
      <c r="GN53" s="322">
        <f t="shared" si="67"/>
        <v>0</v>
      </c>
      <c r="GO53" s="322">
        <f t="shared" si="173"/>
        <v>0</v>
      </c>
      <c r="GP53" s="322">
        <f t="shared" si="68"/>
        <v>0</v>
      </c>
      <c r="GQ53" s="322">
        <f t="shared" si="69"/>
        <v>0</v>
      </c>
      <c r="GR53" s="322">
        <f t="shared" si="70"/>
        <v>0</v>
      </c>
      <c r="GS53" s="322">
        <f t="shared" si="71"/>
        <v>0</v>
      </c>
      <c r="GT53" s="322">
        <f t="shared" si="174"/>
        <v>0</v>
      </c>
      <c r="GU53" s="322">
        <f t="shared" si="72"/>
        <v>0</v>
      </c>
      <c r="GV53" s="326">
        <f t="shared" si="91"/>
        <v>20123.2</v>
      </c>
      <c r="GW53" s="322">
        <f t="shared" si="81"/>
        <v>19138.2</v>
      </c>
      <c r="GX53" s="322">
        <f t="shared" si="81"/>
        <v>12171.4</v>
      </c>
      <c r="GY53" s="322">
        <f t="shared" si="81"/>
        <v>6966.8</v>
      </c>
      <c r="GZ53" s="322">
        <f t="shared" si="81"/>
        <v>985</v>
      </c>
      <c r="HA53" s="328">
        <f t="shared" si="175"/>
        <v>339</v>
      </c>
      <c r="HB53" s="328">
        <v>339</v>
      </c>
      <c r="HC53" s="322">
        <f t="shared" si="75"/>
        <v>19727.599999999999</v>
      </c>
      <c r="HD53" s="322">
        <f t="shared" si="75"/>
        <v>18761.900000000001</v>
      </c>
      <c r="HE53" s="322">
        <f t="shared" si="75"/>
        <v>11932.1</v>
      </c>
      <c r="HF53" s="322">
        <f t="shared" si="75"/>
        <v>6829.8</v>
      </c>
      <c r="HG53" s="322">
        <f t="shared" si="75"/>
        <v>965.6</v>
      </c>
      <c r="HH53" s="329">
        <v>38.5</v>
      </c>
      <c r="HI53" s="327">
        <f t="shared" si="76"/>
        <v>439.6</v>
      </c>
      <c r="HJ53" s="327">
        <f t="shared" si="77"/>
        <v>20167.2</v>
      </c>
      <c r="HK53" s="330">
        <f t="shared" si="78"/>
        <v>12371.7</v>
      </c>
      <c r="HL53" s="319">
        <v>19452700</v>
      </c>
      <c r="HM53" s="319"/>
      <c r="HN53" s="327">
        <v>21265.9</v>
      </c>
      <c r="HO53" s="327">
        <v>22598.3</v>
      </c>
    </row>
    <row r="54" spans="1:223">
      <c r="A54" s="315" t="s">
        <v>749</v>
      </c>
      <c r="B54" s="316">
        <v>0</v>
      </c>
      <c r="C54" s="316">
        <v>0</v>
      </c>
      <c r="D54" s="317">
        <v>11</v>
      </c>
      <c r="E54" s="318">
        <v>0</v>
      </c>
      <c r="F54" s="317"/>
      <c r="G54" s="316">
        <v>0</v>
      </c>
      <c r="H54" s="317"/>
      <c r="I54" s="318">
        <v>0</v>
      </c>
      <c r="J54" s="317"/>
      <c r="K54" s="317">
        <v>39</v>
      </c>
      <c r="L54" s="317"/>
      <c r="M54" s="316">
        <v>0</v>
      </c>
      <c r="N54" s="318">
        <v>0</v>
      </c>
      <c r="O54" s="317"/>
      <c r="P54" s="318">
        <v>0</v>
      </c>
      <c r="Q54" s="317"/>
      <c r="R54" s="317"/>
      <c r="S54" s="317"/>
      <c r="T54" s="319">
        <v>0</v>
      </c>
      <c r="U54" s="335">
        <v>0</v>
      </c>
      <c r="V54" s="335">
        <v>0</v>
      </c>
      <c r="W54" s="318">
        <v>0</v>
      </c>
      <c r="X54" s="318">
        <v>0</v>
      </c>
      <c r="Y54" s="318">
        <v>0</v>
      </c>
      <c r="Z54" s="318">
        <v>0</v>
      </c>
      <c r="AA54" s="318">
        <v>0</v>
      </c>
      <c r="AB54" s="318">
        <v>0</v>
      </c>
      <c r="AC54" s="318">
        <v>0</v>
      </c>
      <c r="AD54" s="320">
        <v>0</v>
      </c>
      <c r="AE54" s="320">
        <v>0</v>
      </c>
      <c r="AF54" s="320">
        <v>0</v>
      </c>
      <c r="AG54" s="320">
        <v>0</v>
      </c>
      <c r="AH54" s="317"/>
      <c r="AI54" s="320">
        <v>0</v>
      </c>
      <c r="AJ54" s="710">
        <f t="shared" si="79"/>
        <v>11</v>
      </c>
      <c r="AK54" s="710">
        <f t="shared" si="80"/>
        <v>39</v>
      </c>
      <c r="AL54" s="321">
        <f t="shared" si="0"/>
        <v>0</v>
      </c>
      <c r="AM54" s="322">
        <f t="shared" si="92"/>
        <v>0</v>
      </c>
      <c r="AN54" s="322">
        <f t="shared" si="1"/>
        <v>0</v>
      </c>
      <c r="AO54" s="322">
        <f t="shared" si="93"/>
        <v>0</v>
      </c>
      <c r="AP54" s="322">
        <f>AL54-AM54</f>
        <v>0</v>
      </c>
      <c r="AQ54" s="322">
        <f t="shared" si="2"/>
        <v>0</v>
      </c>
      <c r="AR54" s="322">
        <f t="shared" si="3"/>
        <v>0</v>
      </c>
      <c r="AS54" s="322">
        <f t="shared" si="4"/>
        <v>0</v>
      </c>
      <c r="AT54" s="322">
        <f t="shared" si="95"/>
        <v>0</v>
      </c>
      <c r="AU54" s="322">
        <f>AQ54-AR54</f>
        <v>0</v>
      </c>
      <c r="AV54" s="322">
        <f>ROUND(D54*$AV$8/1000,1)</f>
        <v>616.1</v>
      </c>
      <c r="AW54" s="322">
        <f>ROUND(D54*$AW$8/1000,1)</f>
        <v>587.6</v>
      </c>
      <c r="AX54" s="322">
        <f t="shared" si="5"/>
        <v>373.7</v>
      </c>
      <c r="AY54" s="322">
        <f t="shared" si="99"/>
        <v>213.9</v>
      </c>
      <c r="AZ54" s="322">
        <f t="shared" si="6"/>
        <v>28.5</v>
      </c>
      <c r="BA54" s="322">
        <f>ROUND(E54*$BA$8/1000,1)</f>
        <v>0</v>
      </c>
      <c r="BB54" s="322">
        <f>ROUND(E54*$BB$8/1000,1)</f>
        <v>0</v>
      </c>
      <c r="BC54" s="322">
        <f t="shared" si="7"/>
        <v>0</v>
      </c>
      <c r="BD54" s="322">
        <f t="shared" si="102"/>
        <v>0</v>
      </c>
      <c r="BE54" s="322">
        <f t="shared" si="8"/>
        <v>0</v>
      </c>
      <c r="BF54" s="322">
        <f>ROUND(F54*$BF$8/1000,1)</f>
        <v>0</v>
      </c>
      <c r="BG54" s="322">
        <f>ROUND(F54*$BG$8/1000,1)</f>
        <v>0</v>
      </c>
      <c r="BH54" s="322">
        <f t="shared" si="9"/>
        <v>0</v>
      </c>
      <c r="BI54" s="322">
        <f t="shared" si="105"/>
        <v>0</v>
      </c>
      <c r="BJ54" s="322">
        <f>BF54-BG54</f>
        <v>0</v>
      </c>
      <c r="BK54" s="322">
        <f>ROUND(G54*$BK$8/1000,1)</f>
        <v>0</v>
      </c>
      <c r="BL54" s="322">
        <f>ROUND(G54*$BL$8/1000,1)</f>
        <v>0</v>
      </c>
      <c r="BM54" s="322">
        <f t="shared" si="10"/>
        <v>0</v>
      </c>
      <c r="BN54" s="322">
        <f t="shared" si="109"/>
        <v>0</v>
      </c>
      <c r="BO54" s="322">
        <f>BK54-BL54</f>
        <v>0</v>
      </c>
      <c r="BP54" s="322">
        <f>ROUND(H54*$BP$8/1000,1)</f>
        <v>0</v>
      </c>
      <c r="BQ54" s="322">
        <f>ROUND(H54*$BQ$8/1000,1)</f>
        <v>0</v>
      </c>
      <c r="BR54" s="322">
        <f t="shared" si="11"/>
        <v>0</v>
      </c>
      <c r="BS54" s="322">
        <f t="shared" si="113"/>
        <v>0</v>
      </c>
      <c r="BT54" s="322">
        <f t="shared" si="12"/>
        <v>0</v>
      </c>
      <c r="BU54" s="322"/>
      <c r="BV54" s="322">
        <f t="shared" si="82"/>
        <v>0</v>
      </c>
      <c r="BW54" s="322">
        <f t="shared" si="83"/>
        <v>0</v>
      </c>
      <c r="BX54" s="322">
        <f t="shared" si="84"/>
        <v>0</v>
      </c>
      <c r="BY54" s="322">
        <f t="shared" si="85"/>
        <v>0</v>
      </c>
      <c r="BZ54" s="322">
        <f t="shared" si="86"/>
        <v>0</v>
      </c>
      <c r="CA54" s="322">
        <f t="shared" si="87"/>
        <v>1921.5</v>
      </c>
      <c r="CB54" s="322">
        <f t="shared" si="88"/>
        <v>1811.6</v>
      </c>
      <c r="CC54" s="322">
        <f t="shared" si="89"/>
        <v>1152.0999999999999</v>
      </c>
      <c r="CD54" s="322">
        <f t="shared" si="90"/>
        <v>659.5</v>
      </c>
      <c r="CE54" s="711">
        <f t="shared" si="13"/>
        <v>109.9</v>
      </c>
      <c r="CF54" s="322">
        <f t="shared" si="114"/>
        <v>0</v>
      </c>
      <c r="CG54" s="322">
        <f t="shared" si="115"/>
        <v>0</v>
      </c>
      <c r="CH54" s="322">
        <f t="shared" si="14"/>
        <v>0</v>
      </c>
      <c r="CI54" s="322">
        <f t="shared" si="116"/>
        <v>0</v>
      </c>
      <c r="CJ54" s="711">
        <f t="shared" si="15"/>
        <v>0</v>
      </c>
      <c r="CK54" s="322">
        <f t="shared" si="117"/>
        <v>0</v>
      </c>
      <c r="CL54" s="322">
        <f t="shared" si="118"/>
        <v>0</v>
      </c>
      <c r="CM54" s="322">
        <f t="shared" si="16"/>
        <v>0</v>
      </c>
      <c r="CN54" s="322">
        <f t="shared" si="119"/>
        <v>0</v>
      </c>
      <c r="CO54" s="711">
        <f t="shared" si="17"/>
        <v>0</v>
      </c>
      <c r="CP54" s="322">
        <f t="shared" si="120"/>
        <v>0</v>
      </c>
      <c r="CQ54" s="322">
        <f t="shared" si="121"/>
        <v>0</v>
      </c>
      <c r="CR54" s="322">
        <f t="shared" si="18"/>
        <v>0</v>
      </c>
      <c r="CS54" s="322">
        <f t="shared" si="122"/>
        <v>0</v>
      </c>
      <c r="CT54" s="711">
        <f t="shared" si="19"/>
        <v>0</v>
      </c>
      <c r="CU54" s="322">
        <f t="shared" si="123"/>
        <v>0</v>
      </c>
      <c r="CV54" s="322">
        <f t="shared" si="124"/>
        <v>0</v>
      </c>
      <c r="CW54" s="322">
        <f t="shared" si="20"/>
        <v>0</v>
      </c>
      <c r="CX54" s="322">
        <f t="shared" si="125"/>
        <v>0</v>
      </c>
      <c r="CY54" s="322">
        <f t="shared" si="21"/>
        <v>0</v>
      </c>
      <c r="CZ54" s="322">
        <f t="shared" si="126"/>
        <v>0</v>
      </c>
      <c r="DA54" s="322">
        <f t="shared" si="127"/>
        <v>0</v>
      </c>
      <c r="DB54" s="322">
        <f t="shared" si="22"/>
        <v>0</v>
      </c>
      <c r="DC54" s="322">
        <f t="shared" si="128"/>
        <v>0</v>
      </c>
      <c r="DD54" s="322">
        <f t="shared" si="23"/>
        <v>0</v>
      </c>
      <c r="DE54" s="322">
        <f t="shared" si="24"/>
        <v>0</v>
      </c>
      <c r="DF54" s="322">
        <f t="shared" si="25"/>
        <v>0</v>
      </c>
      <c r="DG54" s="322">
        <f t="shared" si="26"/>
        <v>0</v>
      </c>
      <c r="DH54" s="322">
        <f t="shared" si="129"/>
        <v>0</v>
      </c>
      <c r="DI54" s="322">
        <f t="shared" si="27"/>
        <v>0</v>
      </c>
      <c r="DJ54" s="322">
        <f t="shared" si="28"/>
        <v>0</v>
      </c>
      <c r="DK54" s="322">
        <f t="shared" si="29"/>
        <v>0</v>
      </c>
      <c r="DL54" s="322">
        <f t="shared" si="30"/>
        <v>0</v>
      </c>
      <c r="DM54" s="322">
        <f t="shared" si="130"/>
        <v>0</v>
      </c>
      <c r="DN54" s="322">
        <f t="shared" si="31"/>
        <v>0</v>
      </c>
      <c r="DO54" s="322">
        <f t="shared" si="131"/>
        <v>0</v>
      </c>
      <c r="DP54" s="322">
        <f t="shared" si="132"/>
        <v>0</v>
      </c>
      <c r="DQ54" s="322">
        <f t="shared" si="133"/>
        <v>0</v>
      </c>
      <c r="DR54" s="322">
        <f t="shared" si="134"/>
        <v>0</v>
      </c>
      <c r="DS54" s="322">
        <f t="shared" si="32"/>
        <v>0</v>
      </c>
      <c r="DT54" s="323">
        <f t="shared" si="135"/>
        <v>0</v>
      </c>
      <c r="DU54" s="324">
        <f t="shared" si="136"/>
        <v>0</v>
      </c>
      <c r="DV54" s="322">
        <f t="shared" si="33"/>
        <v>0</v>
      </c>
      <c r="DW54" s="322">
        <f t="shared" si="137"/>
        <v>0</v>
      </c>
      <c r="DX54" s="324">
        <f t="shared" si="138"/>
        <v>0</v>
      </c>
      <c r="DY54" s="324">
        <f t="shared" si="139"/>
        <v>0</v>
      </c>
      <c r="DZ54" s="324">
        <f t="shared" si="140"/>
        <v>0</v>
      </c>
      <c r="EA54" s="322">
        <f t="shared" si="34"/>
        <v>0</v>
      </c>
      <c r="EB54" s="322">
        <f t="shared" si="141"/>
        <v>0</v>
      </c>
      <c r="EC54" s="324">
        <f t="shared" si="142"/>
        <v>0</v>
      </c>
      <c r="ED54" s="324">
        <f t="shared" si="143"/>
        <v>0</v>
      </c>
      <c r="EE54" s="324">
        <f t="shared" si="144"/>
        <v>0</v>
      </c>
      <c r="EF54" s="322">
        <f t="shared" si="35"/>
        <v>0</v>
      </c>
      <c r="EG54" s="322">
        <f t="shared" si="145"/>
        <v>0</v>
      </c>
      <c r="EH54" s="324">
        <f t="shared" si="146"/>
        <v>0</v>
      </c>
      <c r="EI54" s="324">
        <f t="shared" si="147"/>
        <v>0</v>
      </c>
      <c r="EJ54" s="324">
        <f t="shared" si="148"/>
        <v>0</v>
      </c>
      <c r="EK54" s="322">
        <f t="shared" si="36"/>
        <v>0</v>
      </c>
      <c r="EL54" s="322">
        <f t="shared" si="149"/>
        <v>0</v>
      </c>
      <c r="EM54" s="324">
        <f t="shared" si="150"/>
        <v>0</v>
      </c>
      <c r="EN54" s="324">
        <f t="shared" si="151"/>
        <v>0</v>
      </c>
      <c r="EO54" s="324">
        <f t="shared" si="152"/>
        <v>0</v>
      </c>
      <c r="EP54" s="322">
        <f t="shared" si="37"/>
        <v>0</v>
      </c>
      <c r="EQ54" s="322">
        <f t="shared" si="153"/>
        <v>0</v>
      </c>
      <c r="ER54" s="324">
        <f t="shared" si="154"/>
        <v>0</v>
      </c>
      <c r="ES54" s="324">
        <f t="shared" si="155"/>
        <v>0</v>
      </c>
      <c r="ET54" s="324">
        <f t="shared" si="156"/>
        <v>0</v>
      </c>
      <c r="EU54" s="322">
        <f t="shared" si="38"/>
        <v>0</v>
      </c>
      <c r="EV54" s="322">
        <f t="shared" si="157"/>
        <v>0</v>
      </c>
      <c r="EW54" s="324">
        <f t="shared" si="158"/>
        <v>0</v>
      </c>
      <c r="EX54" s="324">
        <f t="shared" si="159"/>
        <v>0</v>
      </c>
      <c r="EY54" s="324">
        <f t="shared" si="160"/>
        <v>0</v>
      </c>
      <c r="EZ54" s="322">
        <f t="shared" si="39"/>
        <v>0</v>
      </c>
      <c r="FA54" s="322">
        <f t="shared" si="161"/>
        <v>0</v>
      </c>
      <c r="FB54" s="324">
        <f t="shared" si="162"/>
        <v>0</v>
      </c>
      <c r="FC54" s="324">
        <f t="shared" si="163"/>
        <v>0</v>
      </c>
      <c r="FD54" s="324">
        <f t="shared" si="164"/>
        <v>0</v>
      </c>
      <c r="FE54" s="322">
        <f t="shared" si="40"/>
        <v>0</v>
      </c>
      <c r="FF54" s="322">
        <f t="shared" si="165"/>
        <v>0</v>
      </c>
      <c r="FG54" s="325">
        <f t="shared" si="166"/>
        <v>0</v>
      </c>
      <c r="FH54" s="712">
        <f t="shared" si="41"/>
        <v>0</v>
      </c>
      <c r="FI54" s="322">
        <f t="shared" si="42"/>
        <v>0</v>
      </c>
      <c r="FJ54" s="322">
        <f t="shared" si="43"/>
        <v>0</v>
      </c>
      <c r="FK54" s="322">
        <f t="shared" si="167"/>
        <v>0</v>
      </c>
      <c r="FL54" s="322">
        <f t="shared" si="44"/>
        <v>0</v>
      </c>
      <c r="FM54" s="322">
        <f t="shared" si="45"/>
        <v>0</v>
      </c>
      <c r="FN54" s="322">
        <f t="shared" si="46"/>
        <v>0</v>
      </c>
      <c r="FO54" s="322">
        <f t="shared" si="47"/>
        <v>0</v>
      </c>
      <c r="FP54" s="322">
        <f t="shared" si="168"/>
        <v>0</v>
      </c>
      <c r="FQ54" s="322">
        <f t="shared" si="48"/>
        <v>0</v>
      </c>
      <c r="FR54" s="322">
        <f t="shared" si="49"/>
        <v>0</v>
      </c>
      <c r="FS54" s="322">
        <f t="shared" si="50"/>
        <v>0</v>
      </c>
      <c r="FT54" s="322">
        <f t="shared" si="51"/>
        <v>0</v>
      </c>
      <c r="FU54" s="322">
        <f t="shared" si="169"/>
        <v>0</v>
      </c>
      <c r="FV54" s="322">
        <f t="shared" si="52"/>
        <v>0</v>
      </c>
      <c r="FW54" s="322">
        <f t="shared" si="53"/>
        <v>0</v>
      </c>
      <c r="FX54" s="322">
        <f t="shared" si="54"/>
        <v>0</v>
      </c>
      <c r="FY54" s="322">
        <f t="shared" si="55"/>
        <v>0</v>
      </c>
      <c r="FZ54" s="322">
        <f t="shared" si="170"/>
        <v>0</v>
      </c>
      <c r="GA54" s="322">
        <f t="shared" si="56"/>
        <v>0</v>
      </c>
      <c r="GB54" s="322">
        <f t="shared" si="57"/>
        <v>0</v>
      </c>
      <c r="GC54" s="322">
        <f t="shared" si="58"/>
        <v>0</v>
      </c>
      <c r="GD54" s="322">
        <f t="shared" si="59"/>
        <v>0</v>
      </c>
      <c r="GE54" s="322">
        <f t="shared" si="171"/>
        <v>0</v>
      </c>
      <c r="GF54" s="322">
        <f t="shared" si="60"/>
        <v>0</v>
      </c>
      <c r="GG54" s="322">
        <f t="shared" si="61"/>
        <v>0</v>
      </c>
      <c r="GH54" s="322">
        <f t="shared" si="62"/>
        <v>0</v>
      </c>
      <c r="GI54" s="322">
        <f t="shared" si="63"/>
        <v>0</v>
      </c>
      <c r="GJ54" s="322">
        <f t="shared" si="172"/>
        <v>0</v>
      </c>
      <c r="GK54" s="322">
        <f t="shared" si="64"/>
        <v>0</v>
      </c>
      <c r="GL54" s="322">
        <f t="shared" si="65"/>
        <v>0</v>
      </c>
      <c r="GM54" s="322">
        <f t="shared" si="66"/>
        <v>0</v>
      </c>
      <c r="GN54" s="322">
        <f t="shared" si="67"/>
        <v>0</v>
      </c>
      <c r="GO54" s="322">
        <f t="shared" si="173"/>
        <v>0</v>
      </c>
      <c r="GP54" s="322">
        <f t="shared" si="68"/>
        <v>0</v>
      </c>
      <c r="GQ54" s="322">
        <f t="shared" si="69"/>
        <v>0</v>
      </c>
      <c r="GR54" s="322">
        <f t="shared" si="70"/>
        <v>0</v>
      </c>
      <c r="GS54" s="322">
        <f t="shared" si="71"/>
        <v>0</v>
      </c>
      <c r="GT54" s="322">
        <f t="shared" si="174"/>
        <v>0</v>
      </c>
      <c r="GU54" s="322">
        <f t="shared" si="72"/>
        <v>0</v>
      </c>
      <c r="GV54" s="326">
        <f t="shared" si="91"/>
        <v>2537.6</v>
      </c>
      <c r="GW54" s="322">
        <f t="shared" si="81"/>
        <v>2399.1999999999998</v>
      </c>
      <c r="GX54" s="322">
        <f t="shared" si="81"/>
        <v>1525.8</v>
      </c>
      <c r="GY54" s="322">
        <f t="shared" si="81"/>
        <v>873.4</v>
      </c>
      <c r="GZ54" s="322">
        <f t="shared" si="81"/>
        <v>138.4</v>
      </c>
      <c r="HA54" s="328">
        <f t="shared" ref="HA54" si="176">SUM(B54:AI54)</f>
        <v>50</v>
      </c>
      <c r="HB54" s="713"/>
      <c r="HC54" s="322">
        <f t="shared" si="75"/>
        <v>2487.6999999999998</v>
      </c>
      <c r="HD54" s="322">
        <f t="shared" si="75"/>
        <v>2352</v>
      </c>
      <c r="HE54" s="322">
        <f t="shared" si="75"/>
        <v>1495.8</v>
      </c>
      <c r="HF54" s="322">
        <f t="shared" si="75"/>
        <v>856.2</v>
      </c>
      <c r="HG54" s="322">
        <f t="shared" si="75"/>
        <v>135.69999999999999</v>
      </c>
      <c r="HH54" s="329">
        <v>7.25</v>
      </c>
      <c r="HI54" s="327">
        <f t="shared" si="76"/>
        <v>82.8</v>
      </c>
      <c r="HJ54" s="327">
        <f t="shared" si="77"/>
        <v>2570.5</v>
      </c>
      <c r="HK54" s="330">
        <f t="shared" si="78"/>
        <v>1578.6</v>
      </c>
      <c r="HL54" s="319">
        <v>2447400</v>
      </c>
      <c r="HM54" s="319"/>
      <c r="HN54" s="327">
        <v>2765.6</v>
      </c>
      <c r="HO54" s="327">
        <v>2998.4</v>
      </c>
    </row>
    <row r="55" spans="1:223">
      <c r="A55" s="315" t="s">
        <v>740</v>
      </c>
      <c r="B55" s="316">
        <v>0</v>
      </c>
      <c r="C55" s="316">
        <v>0</v>
      </c>
      <c r="D55" s="317">
        <v>24</v>
      </c>
      <c r="E55" s="318">
        <v>0</v>
      </c>
      <c r="F55" s="317"/>
      <c r="G55" s="316">
        <v>0</v>
      </c>
      <c r="H55" s="317">
        <v>240</v>
      </c>
      <c r="I55" s="318">
        <v>0</v>
      </c>
      <c r="J55" s="317"/>
      <c r="K55" s="317"/>
      <c r="L55" s="317"/>
      <c r="M55" s="316">
        <v>0</v>
      </c>
      <c r="N55" s="318">
        <v>0</v>
      </c>
      <c r="O55" s="317"/>
      <c r="P55" s="318">
        <v>0</v>
      </c>
      <c r="Q55" s="317">
        <v>31</v>
      </c>
      <c r="R55" s="317"/>
      <c r="S55" s="317"/>
      <c r="T55" s="319">
        <v>0</v>
      </c>
      <c r="U55" s="335">
        <v>0</v>
      </c>
      <c r="V55" s="335">
        <v>0</v>
      </c>
      <c r="W55" s="318">
        <v>0</v>
      </c>
      <c r="X55" s="318">
        <v>0</v>
      </c>
      <c r="Y55" s="318">
        <v>0</v>
      </c>
      <c r="Z55" s="318">
        <v>0</v>
      </c>
      <c r="AA55" s="318">
        <v>0</v>
      </c>
      <c r="AB55" s="318">
        <v>0</v>
      </c>
      <c r="AC55" s="318">
        <v>0</v>
      </c>
      <c r="AD55" s="320">
        <v>0</v>
      </c>
      <c r="AE55" s="320">
        <v>0</v>
      </c>
      <c r="AF55" s="320">
        <v>0</v>
      </c>
      <c r="AG55" s="320">
        <v>0</v>
      </c>
      <c r="AH55" s="317"/>
      <c r="AI55" s="320">
        <v>0</v>
      </c>
      <c r="AJ55" s="710">
        <f t="shared" si="79"/>
        <v>24</v>
      </c>
      <c r="AK55" s="710">
        <f t="shared" si="80"/>
        <v>271</v>
      </c>
      <c r="AL55" s="321">
        <f t="shared" si="0"/>
        <v>0</v>
      </c>
      <c r="AM55" s="322">
        <f t="shared" si="92"/>
        <v>0</v>
      </c>
      <c r="AN55" s="322">
        <f t="shared" si="1"/>
        <v>0</v>
      </c>
      <c r="AO55" s="322">
        <f t="shared" si="93"/>
        <v>0</v>
      </c>
      <c r="AP55" s="322">
        <f>AL55-AM55</f>
        <v>0</v>
      </c>
      <c r="AQ55" s="322">
        <f t="shared" si="2"/>
        <v>0</v>
      </c>
      <c r="AR55" s="322">
        <f t="shared" si="3"/>
        <v>0</v>
      </c>
      <c r="AS55" s="322">
        <f t="shared" si="4"/>
        <v>0</v>
      </c>
      <c r="AT55" s="322">
        <f t="shared" si="95"/>
        <v>0</v>
      </c>
      <c r="AU55" s="322">
        <f>AQ55-AR55</f>
        <v>0</v>
      </c>
      <c r="AV55" s="322">
        <f>ROUND(D55*$AV$8/1000,1)</f>
        <v>1344.3</v>
      </c>
      <c r="AW55" s="322">
        <f>ROUND(D55*$AW$8/1000,1)</f>
        <v>1282.0999999999999</v>
      </c>
      <c r="AX55" s="322">
        <f t="shared" si="5"/>
        <v>815.4</v>
      </c>
      <c r="AY55" s="322">
        <f t="shared" si="99"/>
        <v>466.7</v>
      </c>
      <c r="AZ55" s="322">
        <f t="shared" si="6"/>
        <v>62.2</v>
      </c>
      <c r="BA55" s="322">
        <f>ROUND(E55*$BA$8/1000,1)</f>
        <v>0</v>
      </c>
      <c r="BB55" s="322">
        <f>ROUND(E55*$BB$8/1000,1)</f>
        <v>0</v>
      </c>
      <c r="BC55" s="322">
        <f t="shared" si="7"/>
        <v>0</v>
      </c>
      <c r="BD55" s="322">
        <f t="shared" si="102"/>
        <v>0</v>
      </c>
      <c r="BE55" s="322">
        <f t="shared" si="8"/>
        <v>0</v>
      </c>
      <c r="BF55" s="322">
        <f>ROUND(F55*$BF$8/1000,1)</f>
        <v>0</v>
      </c>
      <c r="BG55" s="322">
        <f>ROUND(F55*$BG$8/1000,1)</f>
        <v>0</v>
      </c>
      <c r="BH55" s="322">
        <f t="shared" si="9"/>
        <v>0</v>
      </c>
      <c r="BI55" s="322">
        <f t="shared" si="105"/>
        <v>0</v>
      </c>
      <c r="BJ55" s="322">
        <f>BF55-BG55</f>
        <v>0</v>
      </c>
      <c r="BK55" s="322">
        <f>ROUND(G55*$BK$8/1000,1)</f>
        <v>0</v>
      </c>
      <c r="BL55" s="322">
        <f>ROUND(G55*$BL$8/1000,1)</f>
        <v>0</v>
      </c>
      <c r="BM55" s="322">
        <f t="shared" si="10"/>
        <v>0</v>
      </c>
      <c r="BN55" s="322">
        <f t="shared" si="109"/>
        <v>0</v>
      </c>
      <c r="BO55" s="322">
        <f>BK55-BL55</f>
        <v>0</v>
      </c>
      <c r="BP55" s="322">
        <f>ROUND(H55*$BP$8/1000,1)</f>
        <v>11824.6</v>
      </c>
      <c r="BQ55" s="322">
        <f>ROUND(H55*$BQ$8/1000,1)</f>
        <v>11148.5</v>
      </c>
      <c r="BR55" s="322">
        <f t="shared" si="11"/>
        <v>7090.1</v>
      </c>
      <c r="BS55" s="322">
        <f t="shared" si="113"/>
        <v>4058.4</v>
      </c>
      <c r="BT55" s="322">
        <f t="shared" si="12"/>
        <v>676.1</v>
      </c>
      <c r="BU55" s="322"/>
      <c r="BV55" s="322">
        <f t="shared" si="82"/>
        <v>0</v>
      </c>
      <c r="BW55" s="322">
        <f t="shared" si="83"/>
        <v>0</v>
      </c>
      <c r="BX55" s="322">
        <f t="shared" si="84"/>
        <v>0</v>
      </c>
      <c r="BY55" s="322">
        <f t="shared" si="85"/>
        <v>0</v>
      </c>
      <c r="BZ55" s="322">
        <f t="shared" si="86"/>
        <v>0</v>
      </c>
      <c r="CA55" s="322">
        <f t="shared" si="87"/>
        <v>0</v>
      </c>
      <c r="CB55" s="322">
        <f t="shared" si="88"/>
        <v>0</v>
      </c>
      <c r="CC55" s="322">
        <f t="shared" si="89"/>
        <v>0</v>
      </c>
      <c r="CD55" s="322">
        <f t="shared" si="90"/>
        <v>0</v>
      </c>
      <c r="CE55" s="711">
        <f t="shared" si="13"/>
        <v>0</v>
      </c>
      <c r="CF55" s="322">
        <f t="shared" si="114"/>
        <v>0</v>
      </c>
      <c r="CG55" s="322">
        <f t="shared" si="115"/>
        <v>0</v>
      </c>
      <c r="CH55" s="322">
        <f t="shared" si="14"/>
        <v>0</v>
      </c>
      <c r="CI55" s="322">
        <f t="shared" si="116"/>
        <v>0</v>
      </c>
      <c r="CJ55" s="711">
        <f t="shared" si="15"/>
        <v>0</v>
      </c>
      <c r="CK55" s="322">
        <f t="shared" si="117"/>
        <v>0</v>
      </c>
      <c r="CL55" s="322">
        <f t="shared" si="118"/>
        <v>0</v>
      </c>
      <c r="CM55" s="322">
        <f t="shared" si="16"/>
        <v>0</v>
      </c>
      <c r="CN55" s="322">
        <f t="shared" si="119"/>
        <v>0</v>
      </c>
      <c r="CO55" s="711">
        <f t="shared" si="17"/>
        <v>0</v>
      </c>
      <c r="CP55" s="322">
        <f t="shared" si="120"/>
        <v>0</v>
      </c>
      <c r="CQ55" s="322">
        <f t="shared" si="121"/>
        <v>0</v>
      </c>
      <c r="CR55" s="322">
        <f t="shared" si="18"/>
        <v>0</v>
      </c>
      <c r="CS55" s="322">
        <f t="shared" si="122"/>
        <v>0</v>
      </c>
      <c r="CT55" s="711">
        <f t="shared" si="19"/>
        <v>0</v>
      </c>
      <c r="CU55" s="322">
        <f t="shared" si="123"/>
        <v>0</v>
      </c>
      <c r="CV55" s="322">
        <f t="shared" si="124"/>
        <v>0</v>
      </c>
      <c r="CW55" s="322">
        <f t="shared" si="20"/>
        <v>0</v>
      </c>
      <c r="CX55" s="322">
        <f t="shared" si="125"/>
        <v>0</v>
      </c>
      <c r="CY55" s="322">
        <f t="shared" si="21"/>
        <v>0</v>
      </c>
      <c r="CZ55" s="322">
        <f t="shared" si="126"/>
        <v>0</v>
      </c>
      <c r="DA55" s="322">
        <f t="shared" si="127"/>
        <v>0</v>
      </c>
      <c r="DB55" s="322">
        <f t="shared" si="22"/>
        <v>0</v>
      </c>
      <c r="DC55" s="322">
        <f t="shared" si="128"/>
        <v>0</v>
      </c>
      <c r="DD55" s="322">
        <f t="shared" si="23"/>
        <v>0</v>
      </c>
      <c r="DE55" s="322">
        <f t="shared" si="24"/>
        <v>3857.5</v>
      </c>
      <c r="DF55" s="322">
        <f t="shared" si="25"/>
        <v>3744</v>
      </c>
      <c r="DG55" s="322">
        <f t="shared" si="26"/>
        <v>2381.1</v>
      </c>
      <c r="DH55" s="322">
        <f t="shared" si="129"/>
        <v>1362.9</v>
      </c>
      <c r="DI55" s="322">
        <f t="shared" si="27"/>
        <v>113.5</v>
      </c>
      <c r="DJ55" s="322">
        <f t="shared" si="28"/>
        <v>0</v>
      </c>
      <c r="DK55" s="322">
        <f t="shared" si="29"/>
        <v>0</v>
      </c>
      <c r="DL55" s="322">
        <f t="shared" si="30"/>
        <v>0</v>
      </c>
      <c r="DM55" s="322">
        <f t="shared" si="130"/>
        <v>0</v>
      </c>
      <c r="DN55" s="322">
        <f t="shared" si="31"/>
        <v>0</v>
      </c>
      <c r="DO55" s="322">
        <f t="shared" si="131"/>
        <v>0</v>
      </c>
      <c r="DP55" s="322">
        <f t="shared" si="132"/>
        <v>0</v>
      </c>
      <c r="DQ55" s="322">
        <f t="shared" si="133"/>
        <v>0</v>
      </c>
      <c r="DR55" s="322">
        <f t="shared" si="134"/>
        <v>0</v>
      </c>
      <c r="DS55" s="322">
        <f t="shared" si="32"/>
        <v>0</v>
      </c>
      <c r="DT55" s="323">
        <f t="shared" si="135"/>
        <v>0</v>
      </c>
      <c r="DU55" s="324">
        <f t="shared" si="136"/>
        <v>0</v>
      </c>
      <c r="DV55" s="322">
        <f t="shared" si="33"/>
        <v>0</v>
      </c>
      <c r="DW55" s="322">
        <f t="shared" si="137"/>
        <v>0</v>
      </c>
      <c r="DX55" s="324">
        <f t="shared" si="138"/>
        <v>0</v>
      </c>
      <c r="DY55" s="324">
        <f t="shared" si="139"/>
        <v>0</v>
      </c>
      <c r="DZ55" s="324">
        <f t="shared" si="140"/>
        <v>0</v>
      </c>
      <c r="EA55" s="322">
        <f t="shared" si="34"/>
        <v>0</v>
      </c>
      <c r="EB55" s="322">
        <f t="shared" si="141"/>
        <v>0</v>
      </c>
      <c r="EC55" s="324">
        <f t="shared" si="142"/>
        <v>0</v>
      </c>
      <c r="ED55" s="324">
        <f t="shared" si="143"/>
        <v>0</v>
      </c>
      <c r="EE55" s="324">
        <f t="shared" si="144"/>
        <v>0</v>
      </c>
      <c r="EF55" s="322">
        <f t="shared" si="35"/>
        <v>0</v>
      </c>
      <c r="EG55" s="322">
        <f t="shared" si="145"/>
        <v>0</v>
      </c>
      <c r="EH55" s="324">
        <f t="shared" si="146"/>
        <v>0</v>
      </c>
      <c r="EI55" s="324">
        <f t="shared" si="147"/>
        <v>0</v>
      </c>
      <c r="EJ55" s="324">
        <f t="shared" si="148"/>
        <v>0</v>
      </c>
      <c r="EK55" s="322">
        <f t="shared" si="36"/>
        <v>0</v>
      </c>
      <c r="EL55" s="322">
        <f t="shared" si="149"/>
        <v>0</v>
      </c>
      <c r="EM55" s="324">
        <f t="shared" si="150"/>
        <v>0</v>
      </c>
      <c r="EN55" s="324">
        <f t="shared" si="151"/>
        <v>0</v>
      </c>
      <c r="EO55" s="324">
        <f t="shared" si="152"/>
        <v>0</v>
      </c>
      <c r="EP55" s="322">
        <f t="shared" si="37"/>
        <v>0</v>
      </c>
      <c r="EQ55" s="322">
        <f t="shared" si="153"/>
        <v>0</v>
      </c>
      <c r="ER55" s="324">
        <f t="shared" si="154"/>
        <v>0</v>
      </c>
      <c r="ES55" s="324">
        <f t="shared" si="155"/>
        <v>0</v>
      </c>
      <c r="ET55" s="324">
        <f t="shared" si="156"/>
        <v>0</v>
      </c>
      <c r="EU55" s="322">
        <f t="shared" si="38"/>
        <v>0</v>
      </c>
      <c r="EV55" s="322">
        <f t="shared" si="157"/>
        <v>0</v>
      </c>
      <c r="EW55" s="324">
        <f t="shared" si="158"/>
        <v>0</v>
      </c>
      <c r="EX55" s="324">
        <f t="shared" si="159"/>
        <v>0</v>
      </c>
      <c r="EY55" s="324">
        <f t="shared" si="160"/>
        <v>0</v>
      </c>
      <c r="EZ55" s="322">
        <f t="shared" si="39"/>
        <v>0</v>
      </c>
      <c r="FA55" s="322">
        <f t="shared" si="161"/>
        <v>0</v>
      </c>
      <c r="FB55" s="324">
        <f t="shared" si="162"/>
        <v>0</v>
      </c>
      <c r="FC55" s="324">
        <f t="shared" si="163"/>
        <v>0</v>
      </c>
      <c r="FD55" s="324">
        <f t="shared" si="164"/>
        <v>0</v>
      </c>
      <c r="FE55" s="322">
        <f t="shared" si="40"/>
        <v>0</v>
      </c>
      <c r="FF55" s="322">
        <f t="shared" si="165"/>
        <v>0</v>
      </c>
      <c r="FG55" s="325">
        <f t="shared" si="166"/>
        <v>0</v>
      </c>
      <c r="FH55" s="712">
        <f t="shared" si="41"/>
        <v>0</v>
      </c>
      <c r="FI55" s="322">
        <f t="shared" si="42"/>
        <v>0</v>
      </c>
      <c r="FJ55" s="322">
        <f t="shared" si="43"/>
        <v>0</v>
      </c>
      <c r="FK55" s="322">
        <f t="shared" si="167"/>
        <v>0</v>
      </c>
      <c r="FL55" s="322">
        <f t="shared" si="44"/>
        <v>0</v>
      </c>
      <c r="FM55" s="322">
        <f t="shared" si="45"/>
        <v>0</v>
      </c>
      <c r="FN55" s="322">
        <f t="shared" si="46"/>
        <v>0</v>
      </c>
      <c r="FO55" s="322">
        <f t="shared" si="47"/>
        <v>0</v>
      </c>
      <c r="FP55" s="322">
        <f t="shared" si="168"/>
        <v>0</v>
      </c>
      <c r="FQ55" s="322">
        <f t="shared" si="48"/>
        <v>0</v>
      </c>
      <c r="FR55" s="322">
        <f t="shared" si="49"/>
        <v>0</v>
      </c>
      <c r="FS55" s="322">
        <f t="shared" si="50"/>
        <v>0</v>
      </c>
      <c r="FT55" s="322">
        <f t="shared" si="51"/>
        <v>0</v>
      </c>
      <c r="FU55" s="322">
        <f t="shared" si="169"/>
        <v>0</v>
      </c>
      <c r="FV55" s="322">
        <f t="shared" si="52"/>
        <v>0</v>
      </c>
      <c r="FW55" s="322">
        <f t="shared" si="53"/>
        <v>0</v>
      </c>
      <c r="FX55" s="322">
        <f t="shared" si="54"/>
        <v>0</v>
      </c>
      <c r="FY55" s="322">
        <f t="shared" si="55"/>
        <v>0</v>
      </c>
      <c r="FZ55" s="322">
        <f t="shared" si="170"/>
        <v>0</v>
      </c>
      <c r="GA55" s="322">
        <f t="shared" si="56"/>
        <v>0</v>
      </c>
      <c r="GB55" s="322">
        <f t="shared" si="57"/>
        <v>0</v>
      </c>
      <c r="GC55" s="322">
        <f t="shared" si="58"/>
        <v>0</v>
      </c>
      <c r="GD55" s="322">
        <f t="shared" si="59"/>
        <v>0</v>
      </c>
      <c r="GE55" s="322">
        <f t="shared" si="171"/>
        <v>0</v>
      </c>
      <c r="GF55" s="322">
        <f t="shared" si="60"/>
        <v>0</v>
      </c>
      <c r="GG55" s="322">
        <f t="shared" si="61"/>
        <v>0</v>
      </c>
      <c r="GH55" s="322">
        <f t="shared" si="62"/>
        <v>0</v>
      </c>
      <c r="GI55" s="322">
        <f t="shared" si="63"/>
        <v>0</v>
      </c>
      <c r="GJ55" s="322">
        <f t="shared" si="172"/>
        <v>0</v>
      </c>
      <c r="GK55" s="322">
        <f t="shared" si="64"/>
        <v>0</v>
      </c>
      <c r="GL55" s="322">
        <f t="shared" si="65"/>
        <v>0</v>
      </c>
      <c r="GM55" s="322">
        <f t="shared" si="66"/>
        <v>0</v>
      </c>
      <c r="GN55" s="322">
        <f t="shared" si="67"/>
        <v>0</v>
      </c>
      <c r="GO55" s="322">
        <f t="shared" si="173"/>
        <v>0</v>
      </c>
      <c r="GP55" s="322">
        <f t="shared" si="68"/>
        <v>0</v>
      </c>
      <c r="GQ55" s="322">
        <f t="shared" si="69"/>
        <v>0</v>
      </c>
      <c r="GR55" s="322">
        <f t="shared" si="70"/>
        <v>0</v>
      </c>
      <c r="GS55" s="322">
        <f t="shared" si="71"/>
        <v>0</v>
      </c>
      <c r="GT55" s="322">
        <f t="shared" si="174"/>
        <v>0</v>
      </c>
      <c r="GU55" s="322">
        <f t="shared" si="72"/>
        <v>0</v>
      </c>
      <c r="GV55" s="326">
        <f t="shared" si="91"/>
        <v>17026.400000000001</v>
      </c>
      <c r="GW55" s="322">
        <f t="shared" si="81"/>
        <v>16174.6</v>
      </c>
      <c r="GX55" s="322">
        <f t="shared" si="81"/>
        <v>10286.6</v>
      </c>
      <c r="GY55" s="322">
        <f t="shared" si="81"/>
        <v>5888</v>
      </c>
      <c r="GZ55" s="322">
        <f t="shared" si="81"/>
        <v>851.8</v>
      </c>
      <c r="HA55" s="328">
        <f t="shared" si="175"/>
        <v>295</v>
      </c>
      <c r="HB55" s="328">
        <v>295</v>
      </c>
      <c r="HC55" s="322">
        <f t="shared" si="75"/>
        <v>16691.7</v>
      </c>
      <c r="HD55" s="322">
        <f t="shared" si="75"/>
        <v>15856.6</v>
      </c>
      <c r="HE55" s="322">
        <f t="shared" si="75"/>
        <v>10084.4</v>
      </c>
      <c r="HF55" s="322">
        <f t="shared" si="75"/>
        <v>5772.2</v>
      </c>
      <c r="HG55" s="322">
        <f t="shared" si="75"/>
        <v>835.1</v>
      </c>
      <c r="HH55" s="329">
        <v>36.24</v>
      </c>
      <c r="HI55" s="327">
        <f t="shared" si="76"/>
        <v>413.8</v>
      </c>
      <c r="HJ55" s="327">
        <f t="shared" si="77"/>
        <v>17105.5</v>
      </c>
      <c r="HK55" s="330">
        <f t="shared" si="78"/>
        <v>10498.2</v>
      </c>
      <c r="HL55" s="319">
        <v>16783100</v>
      </c>
      <c r="HM55" s="319"/>
      <c r="HN55" s="327">
        <v>18121.8</v>
      </c>
      <c r="HO55" s="327">
        <v>19348.2</v>
      </c>
    </row>
    <row r="56" spans="1:223">
      <c r="A56" s="315" t="s">
        <v>741</v>
      </c>
      <c r="B56" s="316">
        <v>0</v>
      </c>
      <c r="C56" s="316">
        <v>0</v>
      </c>
      <c r="D56" s="317">
        <v>50</v>
      </c>
      <c r="E56" s="318">
        <v>0</v>
      </c>
      <c r="F56" s="317"/>
      <c r="G56" s="316">
        <v>0</v>
      </c>
      <c r="H56" s="317">
        <v>250</v>
      </c>
      <c r="I56" s="318">
        <v>0</v>
      </c>
      <c r="J56" s="317"/>
      <c r="K56" s="317"/>
      <c r="L56" s="317"/>
      <c r="M56" s="316">
        <v>0</v>
      </c>
      <c r="N56" s="318">
        <v>0</v>
      </c>
      <c r="O56" s="317"/>
      <c r="P56" s="318">
        <v>0</v>
      </c>
      <c r="Q56" s="317"/>
      <c r="R56" s="317"/>
      <c r="S56" s="317"/>
      <c r="T56" s="319">
        <v>0</v>
      </c>
      <c r="U56" s="335">
        <v>0</v>
      </c>
      <c r="V56" s="335">
        <v>0</v>
      </c>
      <c r="W56" s="318">
        <v>0</v>
      </c>
      <c r="X56" s="318">
        <v>0</v>
      </c>
      <c r="Y56" s="318">
        <v>0</v>
      </c>
      <c r="Z56" s="318">
        <v>0</v>
      </c>
      <c r="AA56" s="318">
        <v>0</v>
      </c>
      <c r="AB56" s="318">
        <v>0</v>
      </c>
      <c r="AC56" s="318">
        <v>0</v>
      </c>
      <c r="AD56" s="320">
        <v>0</v>
      </c>
      <c r="AE56" s="320">
        <v>0</v>
      </c>
      <c r="AF56" s="320">
        <v>0</v>
      </c>
      <c r="AG56" s="320">
        <v>0</v>
      </c>
      <c r="AH56" s="317">
        <v>19</v>
      </c>
      <c r="AI56" s="320">
        <v>0</v>
      </c>
      <c r="AJ56" s="710">
        <f t="shared" si="79"/>
        <v>50</v>
      </c>
      <c r="AK56" s="710">
        <f t="shared" si="80"/>
        <v>269</v>
      </c>
      <c r="AL56" s="321">
        <f t="shared" si="0"/>
        <v>0</v>
      </c>
      <c r="AM56" s="322">
        <f t="shared" si="92"/>
        <v>0</v>
      </c>
      <c r="AN56" s="322">
        <f t="shared" si="1"/>
        <v>0</v>
      </c>
      <c r="AO56" s="322">
        <f t="shared" si="93"/>
        <v>0</v>
      </c>
      <c r="AP56" s="322">
        <f t="shared" ref="AP56:AP63" si="177">AL56-AM56</f>
        <v>0</v>
      </c>
      <c r="AQ56" s="322">
        <f t="shared" si="2"/>
        <v>0</v>
      </c>
      <c r="AR56" s="322">
        <f t="shared" si="3"/>
        <v>0</v>
      </c>
      <c r="AS56" s="322">
        <f t="shared" si="4"/>
        <v>0</v>
      </c>
      <c r="AT56" s="322">
        <f t="shared" si="95"/>
        <v>0</v>
      </c>
      <c r="AU56" s="322">
        <f t="shared" ref="AU56:AU63" si="178">AQ56-AR56</f>
        <v>0</v>
      </c>
      <c r="AV56" s="322">
        <f t="shared" ref="AV56:AV63" si="179">ROUND(D56*$AV$8/1000,1)</f>
        <v>2800.6</v>
      </c>
      <c r="AW56" s="322">
        <f t="shared" ref="AW56:AW63" si="180">ROUND(D56*$AW$8/1000,1)</f>
        <v>2671</v>
      </c>
      <c r="AX56" s="322">
        <f t="shared" si="5"/>
        <v>1698.7</v>
      </c>
      <c r="AY56" s="322">
        <f t="shared" si="99"/>
        <v>972.3</v>
      </c>
      <c r="AZ56" s="322">
        <f t="shared" si="6"/>
        <v>129.6</v>
      </c>
      <c r="BA56" s="322">
        <f t="shared" ref="BA56:BA63" si="181">ROUND(E56*$BA$8/1000,1)</f>
        <v>0</v>
      </c>
      <c r="BB56" s="322">
        <f t="shared" ref="BB56:BB63" si="182">ROUND(E56*$BB$8/1000,1)</f>
        <v>0</v>
      </c>
      <c r="BC56" s="322">
        <f t="shared" si="7"/>
        <v>0</v>
      </c>
      <c r="BD56" s="322">
        <f t="shared" si="102"/>
        <v>0</v>
      </c>
      <c r="BE56" s="322">
        <f t="shared" si="8"/>
        <v>0</v>
      </c>
      <c r="BF56" s="322">
        <f t="shared" ref="BF56:BF63" si="183">ROUND(F56*$BF$8/1000,1)</f>
        <v>0</v>
      </c>
      <c r="BG56" s="322">
        <f t="shared" ref="BG56:BG63" si="184">ROUND(F56*$BG$8/1000,1)</f>
        <v>0</v>
      </c>
      <c r="BH56" s="322">
        <f t="shared" si="9"/>
        <v>0</v>
      </c>
      <c r="BI56" s="322">
        <f t="shared" si="105"/>
        <v>0</v>
      </c>
      <c r="BJ56" s="322">
        <f t="shared" ref="BJ56:BJ63" si="185">BF56-BG56</f>
        <v>0</v>
      </c>
      <c r="BK56" s="322">
        <f t="shared" ref="BK56:BK63" si="186">ROUND(G56*$BK$8/1000,1)</f>
        <v>0</v>
      </c>
      <c r="BL56" s="322">
        <f t="shared" ref="BL56:BL63" si="187">ROUND(G56*$BL$8/1000,1)</f>
        <v>0</v>
      </c>
      <c r="BM56" s="322">
        <f t="shared" si="10"/>
        <v>0</v>
      </c>
      <c r="BN56" s="322">
        <f t="shared" si="109"/>
        <v>0</v>
      </c>
      <c r="BO56" s="322">
        <f t="shared" ref="BO56:BO63" si="188">BK56-BL56</f>
        <v>0</v>
      </c>
      <c r="BP56" s="322">
        <f t="shared" ref="BP56:BP63" si="189">ROUND(H56*$BP$8/1000,1)</f>
        <v>12317.3</v>
      </c>
      <c r="BQ56" s="322">
        <f t="shared" ref="BQ56:BQ63" si="190">ROUND(H56*$BQ$8/1000,1)</f>
        <v>11613</v>
      </c>
      <c r="BR56" s="322">
        <f t="shared" si="11"/>
        <v>7385.5</v>
      </c>
      <c r="BS56" s="322">
        <f t="shared" si="113"/>
        <v>4227.5</v>
      </c>
      <c r="BT56" s="322">
        <f t="shared" si="12"/>
        <v>704.3</v>
      </c>
      <c r="BU56" s="322"/>
      <c r="BV56" s="322">
        <f t="shared" si="82"/>
        <v>0</v>
      </c>
      <c r="BW56" s="322">
        <f t="shared" si="83"/>
        <v>0</v>
      </c>
      <c r="BX56" s="322">
        <f t="shared" si="84"/>
        <v>0</v>
      </c>
      <c r="BY56" s="322">
        <f t="shared" si="85"/>
        <v>0</v>
      </c>
      <c r="BZ56" s="322">
        <f t="shared" si="86"/>
        <v>0</v>
      </c>
      <c r="CA56" s="322">
        <f t="shared" si="87"/>
        <v>0</v>
      </c>
      <c r="CB56" s="322">
        <f t="shared" si="88"/>
        <v>0</v>
      </c>
      <c r="CC56" s="322">
        <f t="shared" si="89"/>
        <v>0</v>
      </c>
      <c r="CD56" s="322">
        <f t="shared" si="90"/>
        <v>0</v>
      </c>
      <c r="CE56" s="711">
        <f t="shared" si="13"/>
        <v>0</v>
      </c>
      <c r="CF56" s="322">
        <f t="shared" si="114"/>
        <v>0</v>
      </c>
      <c r="CG56" s="322">
        <f t="shared" si="115"/>
        <v>0</v>
      </c>
      <c r="CH56" s="322">
        <f t="shared" si="14"/>
        <v>0</v>
      </c>
      <c r="CI56" s="322">
        <f t="shared" si="116"/>
        <v>0</v>
      </c>
      <c r="CJ56" s="711">
        <f t="shared" si="15"/>
        <v>0</v>
      </c>
      <c r="CK56" s="322">
        <f t="shared" si="117"/>
        <v>0</v>
      </c>
      <c r="CL56" s="322">
        <f t="shared" si="118"/>
        <v>0</v>
      </c>
      <c r="CM56" s="322">
        <f t="shared" si="16"/>
        <v>0</v>
      </c>
      <c r="CN56" s="322">
        <f t="shared" si="119"/>
        <v>0</v>
      </c>
      <c r="CO56" s="711">
        <f t="shared" si="17"/>
        <v>0</v>
      </c>
      <c r="CP56" s="322">
        <f t="shared" si="120"/>
        <v>0</v>
      </c>
      <c r="CQ56" s="322">
        <f t="shared" si="121"/>
        <v>0</v>
      </c>
      <c r="CR56" s="322">
        <f t="shared" si="18"/>
        <v>0</v>
      </c>
      <c r="CS56" s="322">
        <f t="shared" si="122"/>
        <v>0</v>
      </c>
      <c r="CT56" s="711">
        <f t="shared" si="19"/>
        <v>0</v>
      </c>
      <c r="CU56" s="322">
        <f t="shared" si="123"/>
        <v>0</v>
      </c>
      <c r="CV56" s="322">
        <f t="shared" si="124"/>
        <v>0</v>
      </c>
      <c r="CW56" s="322">
        <f t="shared" si="20"/>
        <v>0</v>
      </c>
      <c r="CX56" s="322">
        <f t="shared" si="125"/>
        <v>0</v>
      </c>
      <c r="CY56" s="322">
        <f t="shared" si="21"/>
        <v>0</v>
      </c>
      <c r="CZ56" s="322">
        <f t="shared" si="126"/>
        <v>0</v>
      </c>
      <c r="DA56" s="322">
        <f t="shared" si="127"/>
        <v>0</v>
      </c>
      <c r="DB56" s="322">
        <f t="shared" si="22"/>
        <v>0</v>
      </c>
      <c r="DC56" s="322">
        <f t="shared" si="128"/>
        <v>0</v>
      </c>
      <c r="DD56" s="322">
        <f t="shared" si="23"/>
        <v>0</v>
      </c>
      <c r="DE56" s="322">
        <f t="shared" si="24"/>
        <v>0</v>
      </c>
      <c r="DF56" s="322">
        <f t="shared" si="25"/>
        <v>0</v>
      </c>
      <c r="DG56" s="322">
        <f t="shared" si="26"/>
        <v>0</v>
      </c>
      <c r="DH56" s="322">
        <f t="shared" si="129"/>
        <v>0</v>
      </c>
      <c r="DI56" s="322">
        <f t="shared" si="27"/>
        <v>0</v>
      </c>
      <c r="DJ56" s="322">
        <f t="shared" si="28"/>
        <v>0</v>
      </c>
      <c r="DK56" s="322">
        <f t="shared" si="29"/>
        <v>0</v>
      </c>
      <c r="DL56" s="322">
        <f t="shared" si="30"/>
        <v>0</v>
      </c>
      <c r="DM56" s="322">
        <f t="shared" si="130"/>
        <v>0</v>
      </c>
      <c r="DN56" s="322">
        <f t="shared" si="31"/>
        <v>0</v>
      </c>
      <c r="DO56" s="322">
        <f t="shared" si="131"/>
        <v>0</v>
      </c>
      <c r="DP56" s="322">
        <f t="shared" si="132"/>
        <v>0</v>
      </c>
      <c r="DQ56" s="322">
        <f t="shared" si="133"/>
        <v>0</v>
      </c>
      <c r="DR56" s="322">
        <f t="shared" si="134"/>
        <v>0</v>
      </c>
      <c r="DS56" s="322">
        <f t="shared" si="32"/>
        <v>0</v>
      </c>
      <c r="DT56" s="323">
        <f t="shared" si="135"/>
        <v>0</v>
      </c>
      <c r="DU56" s="324">
        <f t="shared" si="136"/>
        <v>0</v>
      </c>
      <c r="DV56" s="322">
        <f t="shared" si="33"/>
        <v>0</v>
      </c>
      <c r="DW56" s="322">
        <f t="shared" si="137"/>
        <v>0</v>
      </c>
      <c r="DX56" s="324">
        <f t="shared" si="138"/>
        <v>0</v>
      </c>
      <c r="DY56" s="324">
        <f t="shared" si="139"/>
        <v>0</v>
      </c>
      <c r="DZ56" s="324">
        <f t="shared" si="140"/>
        <v>0</v>
      </c>
      <c r="EA56" s="322">
        <f t="shared" si="34"/>
        <v>0</v>
      </c>
      <c r="EB56" s="322">
        <f t="shared" si="141"/>
        <v>0</v>
      </c>
      <c r="EC56" s="324">
        <f t="shared" si="142"/>
        <v>0</v>
      </c>
      <c r="ED56" s="324">
        <f t="shared" si="143"/>
        <v>0</v>
      </c>
      <c r="EE56" s="324">
        <f t="shared" si="144"/>
        <v>0</v>
      </c>
      <c r="EF56" s="322">
        <f t="shared" si="35"/>
        <v>0</v>
      </c>
      <c r="EG56" s="322">
        <f t="shared" si="145"/>
        <v>0</v>
      </c>
      <c r="EH56" s="324">
        <f t="shared" si="146"/>
        <v>0</v>
      </c>
      <c r="EI56" s="324">
        <f t="shared" si="147"/>
        <v>0</v>
      </c>
      <c r="EJ56" s="324">
        <f t="shared" si="148"/>
        <v>0</v>
      </c>
      <c r="EK56" s="322">
        <f t="shared" si="36"/>
        <v>0</v>
      </c>
      <c r="EL56" s="322">
        <f t="shared" si="149"/>
        <v>0</v>
      </c>
      <c r="EM56" s="324">
        <f t="shared" si="150"/>
        <v>0</v>
      </c>
      <c r="EN56" s="324">
        <f t="shared" si="151"/>
        <v>0</v>
      </c>
      <c r="EO56" s="324">
        <f t="shared" si="152"/>
        <v>0</v>
      </c>
      <c r="EP56" s="322">
        <f t="shared" si="37"/>
        <v>0</v>
      </c>
      <c r="EQ56" s="322">
        <f t="shared" si="153"/>
        <v>0</v>
      </c>
      <c r="ER56" s="324">
        <f t="shared" si="154"/>
        <v>0</v>
      </c>
      <c r="ES56" s="324">
        <f t="shared" si="155"/>
        <v>0</v>
      </c>
      <c r="ET56" s="324">
        <f t="shared" si="156"/>
        <v>0</v>
      </c>
      <c r="EU56" s="322">
        <f t="shared" si="38"/>
        <v>0</v>
      </c>
      <c r="EV56" s="322">
        <f t="shared" si="157"/>
        <v>0</v>
      </c>
      <c r="EW56" s="324">
        <f t="shared" si="158"/>
        <v>0</v>
      </c>
      <c r="EX56" s="324">
        <f t="shared" si="159"/>
        <v>0</v>
      </c>
      <c r="EY56" s="324">
        <f t="shared" si="160"/>
        <v>0</v>
      </c>
      <c r="EZ56" s="322">
        <f t="shared" si="39"/>
        <v>0</v>
      </c>
      <c r="FA56" s="322">
        <f t="shared" si="161"/>
        <v>0</v>
      </c>
      <c r="FB56" s="324">
        <f t="shared" si="162"/>
        <v>0</v>
      </c>
      <c r="FC56" s="324">
        <f t="shared" si="163"/>
        <v>0</v>
      </c>
      <c r="FD56" s="324">
        <f t="shared" si="164"/>
        <v>0</v>
      </c>
      <c r="FE56" s="322">
        <f t="shared" si="40"/>
        <v>0</v>
      </c>
      <c r="FF56" s="322">
        <f t="shared" si="165"/>
        <v>0</v>
      </c>
      <c r="FG56" s="325">
        <f t="shared" si="166"/>
        <v>0</v>
      </c>
      <c r="FH56" s="712">
        <f t="shared" si="41"/>
        <v>0</v>
      </c>
      <c r="FI56" s="322">
        <f t="shared" si="42"/>
        <v>0</v>
      </c>
      <c r="FJ56" s="322">
        <f t="shared" si="43"/>
        <v>0</v>
      </c>
      <c r="FK56" s="322">
        <f t="shared" si="167"/>
        <v>0</v>
      </c>
      <c r="FL56" s="322">
        <f t="shared" si="44"/>
        <v>0</v>
      </c>
      <c r="FM56" s="322">
        <f t="shared" si="45"/>
        <v>0</v>
      </c>
      <c r="FN56" s="322">
        <f t="shared" si="46"/>
        <v>0</v>
      </c>
      <c r="FO56" s="322">
        <f t="shared" si="47"/>
        <v>0</v>
      </c>
      <c r="FP56" s="322">
        <f t="shared" si="168"/>
        <v>0</v>
      </c>
      <c r="FQ56" s="322">
        <f t="shared" si="48"/>
        <v>0</v>
      </c>
      <c r="FR56" s="322">
        <f t="shared" si="49"/>
        <v>0</v>
      </c>
      <c r="FS56" s="322">
        <f t="shared" si="50"/>
        <v>0</v>
      </c>
      <c r="FT56" s="322">
        <f t="shared" si="51"/>
        <v>0</v>
      </c>
      <c r="FU56" s="322">
        <f t="shared" si="169"/>
        <v>0</v>
      </c>
      <c r="FV56" s="322">
        <f t="shared" si="52"/>
        <v>0</v>
      </c>
      <c r="FW56" s="322">
        <f t="shared" si="53"/>
        <v>0</v>
      </c>
      <c r="FX56" s="322">
        <f t="shared" si="54"/>
        <v>0</v>
      </c>
      <c r="FY56" s="322">
        <f t="shared" si="55"/>
        <v>0</v>
      </c>
      <c r="FZ56" s="322">
        <f t="shared" si="170"/>
        <v>0</v>
      </c>
      <c r="GA56" s="322">
        <f t="shared" si="56"/>
        <v>0</v>
      </c>
      <c r="GB56" s="322">
        <f t="shared" si="57"/>
        <v>0</v>
      </c>
      <c r="GC56" s="322">
        <f t="shared" si="58"/>
        <v>0</v>
      </c>
      <c r="GD56" s="322">
        <f t="shared" si="59"/>
        <v>0</v>
      </c>
      <c r="GE56" s="322">
        <f t="shared" si="171"/>
        <v>0</v>
      </c>
      <c r="GF56" s="322">
        <f t="shared" si="60"/>
        <v>0</v>
      </c>
      <c r="GG56" s="322">
        <f t="shared" si="61"/>
        <v>0</v>
      </c>
      <c r="GH56" s="322">
        <f t="shared" si="62"/>
        <v>0</v>
      </c>
      <c r="GI56" s="322">
        <f t="shared" si="63"/>
        <v>0</v>
      </c>
      <c r="GJ56" s="322">
        <f t="shared" si="172"/>
        <v>0</v>
      </c>
      <c r="GK56" s="322">
        <f t="shared" si="64"/>
        <v>0</v>
      </c>
      <c r="GL56" s="322">
        <f t="shared" si="65"/>
        <v>1076.5</v>
      </c>
      <c r="GM56" s="322">
        <f t="shared" si="66"/>
        <v>1015</v>
      </c>
      <c r="GN56" s="322">
        <f t="shared" si="67"/>
        <v>645.5</v>
      </c>
      <c r="GO56" s="322">
        <f t="shared" si="173"/>
        <v>369.5</v>
      </c>
      <c r="GP56" s="322">
        <f t="shared" si="68"/>
        <v>61.5</v>
      </c>
      <c r="GQ56" s="322">
        <f t="shared" si="69"/>
        <v>0</v>
      </c>
      <c r="GR56" s="322">
        <f t="shared" si="70"/>
        <v>0</v>
      </c>
      <c r="GS56" s="322">
        <f t="shared" si="71"/>
        <v>0</v>
      </c>
      <c r="GT56" s="322">
        <f t="shared" si="174"/>
        <v>0</v>
      </c>
      <c r="GU56" s="322">
        <f t="shared" si="72"/>
        <v>0</v>
      </c>
      <c r="GV56" s="326">
        <f t="shared" si="91"/>
        <v>16194.4</v>
      </c>
      <c r="GW56" s="322">
        <f t="shared" si="81"/>
        <v>15299</v>
      </c>
      <c r="GX56" s="322">
        <f t="shared" si="81"/>
        <v>9729.7000000000007</v>
      </c>
      <c r="GY56" s="322">
        <f t="shared" si="81"/>
        <v>5569.3</v>
      </c>
      <c r="GZ56" s="322">
        <f t="shared" si="81"/>
        <v>895.4</v>
      </c>
      <c r="HA56" s="328">
        <f t="shared" si="175"/>
        <v>319</v>
      </c>
      <c r="HB56" s="328">
        <v>319</v>
      </c>
      <c r="HC56" s="322">
        <f t="shared" si="75"/>
        <v>15876</v>
      </c>
      <c r="HD56" s="322">
        <f t="shared" si="75"/>
        <v>14998.2</v>
      </c>
      <c r="HE56" s="322">
        <f t="shared" si="75"/>
        <v>9538.4</v>
      </c>
      <c r="HF56" s="322">
        <f t="shared" si="75"/>
        <v>5459.8</v>
      </c>
      <c r="HG56" s="322">
        <f t="shared" si="75"/>
        <v>877.8</v>
      </c>
      <c r="HH56" s="329">
        <v>30.18</v>
      </c>
      <c r="HI56" s="327">
        <f t="shared" si="76"/>
        <v>344.6</v>
      </c>
      <c r="HJ56" s="327">
        <f t="shared" si="77"/>
        <v>16220.6</v>
      </c>
      <c r="HK56" s="330">
        <f t="shared" si="78"/>
        <v>9883</v>
      </c>
      <c r="HL56" s="319">
        <v>15176600</v>
      </c>
      <c r="HM56" s="319"/>
      <c r="HN56" s="327">
        <v>17084.8</v>
      </c>
      <c r="HO56" s="327">
        <v>18133.7</v>
      </c>
    </row>
    <row r="57" spans="1:223">
      <c r="A57" s="315" t="s">
        <v>742</v>
      </c>
      <c r="B57" s="316">
        <v>0</v>
      </c>
      <c r="C57" s="316">
        <v>0</v>
      </c>
      <c r="D57" s="317">
        <v>27</v>
      </c>
      <c r="E57" s="318">
        <v>0</v>
      </c>
      <c r="F57" s="317"/>
      <c r="G57" s="316">
        <v>0</v>
      </c>
      <c r="H57" s="317">
        <v>148</v>
      </c>
      <c r="I57" s="318">
        <v>0</v>
      </c>
      <c r="J57" s="317"/>
      <c r="K57" s="317"/>
      <c r="L57" s="317"/>
      <c r="M57" s="316">
        <v>0</v>
      </c>
      <c r="N57" s="318">
        <v>0</v>
      </c>
      <c r="O57" s="317"/>
      <c r="P57" s="318">
        <v>0</v>
      </c>
      <c r="Q57" s="317"/>
      <c r="R57" s="317"/>
      <c r="S57" s="317"/>
      <c r="T57" s="319">
        <v>0</v>
      </c>
      <c r="U57" s="335">
        <v>0</v>
      </c>
      <c r="V57" s="335">
        <v>0</v>
      </c>
      <c r="W57" s="318">
        <v>0</v>
      </c>
      <c r="X57" s="318">
        <v>0</v>
      </c>
      <c r="Y57" s="318">
        <v>0</v>
      </c>
      <c r="Z57" s="318">
        <v>0</v>
      </c>
      <c r="AA57" s="318">
        <v>0</v>
      </c>
      <c r="AB57" s="318">
        <v>0</v>
      </c>
      <c r="AC57" s="318">
        <v>0</v>
      </c>
      <c r="AD57" s="320">
        <v>0</v>
      </c>
      <c r="AE57" s="320">
        <v>0</v>
      </c>
      <c r="AF57" s="320">
        <v>0</v>
      </c>
      <c r="AG57" s="320">
        <v>0</v>
      </c>
      <c r="AH57" s="317"/>
      <c r="AI57" s="320">
        <v>0</v>
      </c>
      <c r="AJ57" s="710">
        <f t="shared" si="79"/>
        <v>27</v>
      </c>
      <c r="AK57" s="710">
        <f t="shared" si="80"/>
        <v>148</v>
      </c>
      <c r="AL57" s="321">
        <f t="shared" si="0"/>
        <v>0</v>
      </c>
      <c r="AM57" s="322">
        <f t="shared" si="92"/>
        <v>0</v>
      </c>
      <c r="AN57" s="322">
        <f t="shared" si="1"/>
        <v>0</v>
      </c>
      <c r="AO57" s="322">
        <f t="shared" si="93"/>
        <v>0</v>
      </c>
      <c r="AP57" s="322">
        <f t="shared" si="177"/>
        <v>0</v>
      </c>
      <c r="AQ57" s="322">
        <f t="shared" si="2"/>
        <v>0</v>
      </c>
      <c r="AR57" s="322">
        <f t="shared" si="3"/>
        <v>0</v>
      </c>
      <c r="AS57" s="322">
        <f t="shared" si="4"/>
        <v>0</v>
      </c>
      <c r="AT57" s="322">
        <f t="shared" si="95"/>
        <v>0</v>
      </c>
      <c r="AU57" s="322">
        <f t="shared" si="178"/>
        <v>0</v>
      </c>
      <c r="AV57" s="322">
        <f t="shared" si="179"/>
        <v>1512.3</v>
      </c>
      <c r="AW57" s="322">
        <f t="shared" si="180"/>
        <v>1442.3</v>
      </c>
      <c r="AX57" s="322">
        <f t="shared" si="5"/>
        <v>917.3</v>
      </c>
      <c r="AY57" s="322">
        <f t="shared" si="99"/>
        <v>525</v>
      </c>
      <c r="AZ57" s="322">
        <f t="shared" si="6"/>
        <v>70</v>
      </c>
      <c r="BA57" s="322">
        <f t="shared" si="181"/>
        <v>0</v>
      </c>
      <c r="BB57" s="322">
        <f t="shared" si="182"/>
        <v>0</v>
      </c>
      <c r="BC57" s="322">
        <f t="shared" si="7"/>
        <v>0</v>
      </c>
      <c r="BD57" s="322">
        <f t="shared" si="102"/>
        <v>0</v>
      </c>
      <c r="BE57" s="322">
        <f t="shared" si="8"/>
        <v>0</v>
      </c>
      <c r="BF57" s="322">
        <f t="shared" si="183"/>
        <v>0</v>
      </c>
      <c r="BG57" s="322">
        <f t="shared" si="184"/>
        <v>0</v>
      </c>
      <c r="BH57" s="322">
        <f t="shared" si="9"/>
        <v>0</v>
      </c>
      <c r="BI57" s="322">
        <f t="shared" si="105"/>
        <v>0</v>
      </c>
      <c r="BJ57" s="322">
        <f t="shared" si="185"/>
        <v>0</v>
      </c>
      <c r="BK57" s="322">
        <f t="shared" si="186"/>
        <v>0</v>
      </c>
      <c r="BL57" s="322">
        <f t="shared" si="187"/>
        <v>0</v>
      </c>
      <c r="BM57" s="322">
        <f t="shared" si="10"/>
        <v>0</v>
      </c>
      <c r="BN57" s="322">
        <f t="shared" si="109"/>
        <v>0</v>
      </c>
      <c r="BO57" s="322">
        <f t="shared" si="188"/>
        <v>0</v>
      </c>
      <c r="BP57" s="322">
        <f t="shared" si="189"/>
        <v>7291.8</v>
      </c>
      <c r="BQ57" s="322">
        <f t="shared" si="190"/>
        <v>6874.9</v>
      </c>
      <c r="BR57" s="322">
        <f t="shared" si="11"/>
        <v>4372.2</v>
      </c>
      <c r="BS57" s="322">
        <f t="shared" si="113"/>
        <v>2502.6999999999998</v>
      </c>
      <c r="BT57" s="322">
        <f t="shared" si="12"/>
        <v>416.9</v>
      </c>
      <c r="BU57" s="322"/>
      <c r="BV57" s="322">
        <f t="shared" si="82"/>
        <v>0</v>
      </c>
      <c r="BW57" s="322">
        <f t="shared" si="83"/>
        <v>0</v>
      </c>
      <c r="BX57" s="322">
        <f t="shared" si="84"/>
        <v>0</v>
      </c>
      <c r="BY57" s="322">
        <f t="shared" si="85"/>
        <v>0</v>
      </c>
      <c r="BZ57" s="322">
        <f t="shared" si="86"/>
        <v>0</v>
      </c>
      <c r="CA57" s="322">
        <f t="shared" si="87"/>
        <v>0</v>
      </c>
      <c r="CB57" s="322">
        <f t="shared" si="88"/>
        <v>0</v>
      </c>
      <c r="CC57" s="322">
        <f t="shared" si="89"/>
        <v>0</v>
      </c>
      <c r="CD57" s="322">
        <f t="shared" si="90"/>
        <v>0</v>
      </c>
      <c r="CE57" s="711">
        <f t="shared" si="13"/>
        <v>0</v>
      </c>
      <c r="CF57" s="322">
        <f t="shared" si="114"/>
        <v>0</v>
      </c>
      <c r="CG57" s="322">
        <f t="shared" si="115"/>
        <v>0</v>
      </c>
      <c r="CH57" s="322">
        <f t="shared" si="14"/>
        <v>0</v>
      </c>
      <c r="CI57" s="322">
        <f t="shared" si="116"/>
        <v>0</v>
      </c>
      <c r="CJ57" s="711">
        <f t="shared" si="15"/>
        <v>0</v>
      </c>
      <c r="CK57" s="322">
        <f t="shared" si="117"/>
        <v>0</v>
      </c>
      <c r="CL57" s="322">
        <f t="shared" si="118"/>
        <v>0</v>
      </c>
      <c r="CM57" s="322">
        <f t="shared" si="16"/>
        <v>0</v>
      </c>
      <c r="CN57" s="322">
        <f t="shared" si="119"/>
        <v>0</v>
      </c>
      <c r="CO57" s="711">
        <f t="shared" si="17"/>
        <v>0</v>
      </c>
      <c r="CP57" s="322">
        <f t="shared" si="120"/>
        <v>0</v>
      </c>
      <c r="CQ57" s="322">
        <f t="shared" si="121"/>
        <v>0</v>
      </c>
      <c r="CR57" s="322">
        <f t="shared" si="18"/>
        <v>0</v>
      </c>
      <c r="CS57" s="322">
        <f t="shared" si="122"/>
        <v>0</v>
      </c>
      <c r="CT57" s="711">
        <f t="shared" si="19"/>
        <v>0</v>
      </c>
      <c r="CU57" s="322">
        <f t="shared" si="123"/>
        <v>0</v>
      </c>
      <c r="CV57" s="322">
        <f t="shared" si="124"/>
        <v>0</v>
      </c>
      <c r="CW57" s="322">
        <f t="shared" si="20"/>
        <v>0</v>
      </c>
      <c r="CX57" s="322">
        <f t="shared" si="125"/>
        <v>0</v>
      </c>
      <c r="CY57" s="322">
        <f t="shared" si="21"/>
        <v>0</v>
      </c>
      <c r="CZ57" s="322">
        <f t="shared" si="126"/>
        <v>0</v>
      </c>
      <c r="DA57" s="322">
        <f t="shared" si="127"/>
        <v>0</v>
      </c>
      <c r="DB57" s="322">
        <f t="shared" si="22"/>
        <v>0</v>
      </c>
      <c r="DC57" s="322">
        <f t="shared" si="128"/>
        <v>0</v>
      </c>
      <c r="DD57" s="322">
        <f t="shared" si="23"/>
        <v>0</v>
      </c>
      <c r="DE57" s="322">
        <f t="shared" si="24"/>
        <v>0</v>
      </c>
      <c r="DF57" s="322">
        <f t="shared" si="25"/>
        <v>0</v>
      </c>
      <c r="DG57" s="322">
        <f t="shared" si="26"/>
        <v>0</v>
      </c>
      <c r="DH57" s="322">
        <f t="shared" si="129"/>
        <v>0</v>
      </c>
      <c r="DI57" s="322">
        <f t="shared" si="27"/>
        <v>0</v>
      </c>
      <c r="DJ57" s="322">
        <f t="shared" si="28"/>
        <v>0</v>
      </c>
      <c r="DK57" s="322">
        <f t="shared" si="29"/>
        <v>0</v>
      </c>
      <c r="DL57" s="322">
        <f t="shared" si="30"/>
        <v>0</v>
      </c>
      <c r="DM57" s="322">
        <f t="shared" si="130"/>
        <v>0</v>
      </c>
      <c r="DN57" s="322">
        <f t="shared" si="31"/>
        <v>0</v>
      </c>
      <c r="DO57" s="322">
        <f t="shared" si="131"/>
        <v>0</v>
      </c>
      <c r="DP57" s="322">
        <f t="shared" si="132"/>
        <v>0</v>
      </c>
      <c r="DQ57" s="322">
        <f t="shared" si="133"/>
        <v>0</v>
      </c>
      <c r="DR57" s="322">
        <f t="shared" si="134"/>
        <v>0</v>
      </c>
      <c r="DS57" s="322">
        <f t="shared" si="32"/>
        <v>0</v>
      </c>
      <c r="DT57" s="323">
        <f t="shared" si="135"/>
        <v>0</v>
      </c>
      <c r="DU57" s="324">
        <f t="shared" si="136"/>
        <v>0</v>
      </c>
      <c r="DV57" s="322">
        <f t="shared" si="33"/>
        <v>0</v>
      </c>
      <c r="DW57" s="322">
        <f t="shared" si="137"/>
        <v>0</v>
      </c>
      <c r="DX57" s="324">
        <f t="shared" si="138"/>
        <v>0</v>
      </c>
      <c r="DY57" s="324">
        <f t="shared" si="139"/>
        <v>0</v>
      </c>
      <c r="DZ57" s="324">
        <f t="shared" si="140"/>
        <v>0</v>
      </c>
      <c r="EA57" s="322">
        <f t="shared" si="34"/>
        <v>0</v>
      </c>
      <c r="EB57" s="322">
        <f t="shared" si="141"/>
        <v>0</v>
      </c>
      <c r="EC57" s="324">
        <f t="shared" si="142"/>
        <v>0</v>
      </c>
      <c r="ED57" s="324">
        <f t="shared" si="143"/>
        <v>0</v>
      </c>
      <c r="EE57" s="324">
        <f t="shared" si="144"/>
        <v>0</v>
      </c>
      <c r="EF57" s="322">
        <f t="shared" si="35"/>
        <v>0</v>
      </c>
      <c r="EG57" s="322">
        <f t="shared" si="145"/>
        <v>0</v>
      </c>
      <c r="EH57" s="324">
        <f t="shared" si="146"/>
        <v>0</v>
      </c>
      <c r="EI57" s="324">
        <f t="shared" si="147"/>
        <v>0</v>
      </c>
      <c r="EJ57" s="324">
        <f t="shared" si="148"/>
        <v>0</v>
      </c>
      <c r="EK57" s="322">
        <f t="shared" si="36"/>
        <v>0</v>
      </c>
      <c r="EL57" s="322">
        <f t="shared" si="149"/>
        <v>0</v>
      </c>
      <c r="EM57" s="324">
        <f t="shared" si="150"/>
        <v>0</v>
      </c>
      <c r="EN57" s="324">
        <f t="shared" si="151"/>
        <v>0</v>
      </c>
      <c r="EO57" s="324">
        <f t="shared" si="152"/>
        <v>0</v>
      </c>
      <c r="EP57" s="322">
        <f t="shared" si="37"/>
        <v>0</v>
      </c>
      <c r="EQ57" s="322">
        <f t="shared" si="153"/>
        <v>0</v>
      </c>
      <c r="ER57" s="324">
        <f t="shared" si="154"/>
        <v>0</v>
      </c>
      <c r="ES57" s="324">
        <f t="shared" si="155"/>
        <v>0</v>
      </c>
      <c r="ET57" s="324">
        <f t="shared" si="156"/>
        <v>0</v>
      </c>
      <c r="EU57" s="322">
        <f t="shared" si="38"/>
        <v>0</v>
      </c>
      <c r="EV57" s="322">
        <f t="shared" si="157"/>
        <v>0</v>
      </c>
      <c r="EW57" s="324">
        <f t="shared" si="158"/>
        <v>0</v>
      </c>
      <c r="EX57" s="324">
        <f t="shared" si="159"/>
        <v>0</v>
      </c>
      <c r="EY57" s="324">
        <f t="shared" si="160"/>
        <v>0</v>
      </c>
      <c r="EZ57" s="322">
        <f t="shared" si="39"/>
        <v>0</v>
      </c>
      <c r="FA57" s="322">
        <f t="shared" si="161"/>
        <v>0</v>
      </c>
      <c r="FB57" s="324">
        <f t="shared" si="162"/>
        <v>0</v>
      </c>
      <c r="FC57" s="324">
        <f t="shared" si="163"/>
        <v>0</v>
      </c>
      <c r="FD57" s="324">
        <f t="shared" si="164"/>
        <v>0</v>
      </c>
      <c r="FE57" s="322">
        <f t="shared" si="40"/>
        <v>0</v>
      </c>
      <c r="FF57" s="322">
        <f t="shared" si="165"/>
        <v>0</v>
      </c>
      <c r="FG57" s="325">
        <f t="shared" si="166"/>
        <v>0</v>
      </c>
      <c r="FH57" s="712">
        <f t="shared" si="41"/>
        <v>0</v>
      </c>
      <c r="FI57" s="322">
        <f t="shared" si="42"/>
        <v>0</v>
      </c>
      <c r="FJ57" s="322">
        <f t="shared" si="43"/>
        <v>0</v>
      </c>
      <c r="FK57" s="322">
        <f t="shared" si="167"/>
        <v>0</v>
      </c>
      <c r="FL57" s="322">
        <f t="shared" si="44"/>
        <v>0</v>
      </c>
      <c r="FM57" s="322">
        <f t="shared" si="45"/>
        <v>0</v>
      </c>
      <c r="FN57" s="322">
        <f t="shared" si="46"/>
        <v>0</v>
      </c>
      <c r="FO57" s="322">
        <f t="shared" si="47"/>
        <v>0</v>
      </c>
      <c r="FP57" s="322">
        <f t="shared" si="168"/>
        <v>0</v>
      </c>
      <c r="FQ57" s="322">
        <f t="shared" si="48"/>
        <v>0</v>
      </c>
      <c r="FR57" s="322">
        <f t="shared" si="49"/>
        <v>0</v>
      </c>
      <c r="FS57" s="322">
        <f t="shared" si="50"/>
        <v>0</v>
      </c>
      <c r="FT57" s="322">
        <f t="shared" si="51"/>
        <v>0</v>
      </c>
      <c r="FU57" s="322">
        <f t="shared" si="169"/>
        <v>0</v>
      </c>
      <c r="FV57" s="322">
        <f t="shared" si="52"/>
        <v>0</v>
      </c>
      <c r="FW57" s="322">
        <f t="shared" si="53"/>
        <v>0</v>
      </c>
      <c r="FX57" s="322">
        <f t="shared" si="54"/>
        <v>0</v>
      </c>
      <c r="FY57" s="322">
        <f t="shared" si="55"/>
        <v>0</v>
      </c>
      <c r="FZ57" s="322">
        <f t="shared" si="170"/>
        <v>0</v>
      </c>
      <c r="GA57" s="322">
        <f t="shared" si="56"/>
        <v>0</v>
      </c>
      <c r="GB57" s="322">
        <f t="shared" si="57"/>
        <v>0</v>
      </c>
      <c r="GC57" s="322">
        <f t="shared" si="58"/>
        <v>0</v>
      </c>
      <c r="GD57" s="322">
        <f t="shared" si="59"/>
        <v>0</v>
      </c>
      <c r="GE57" s="322">
        <f t="shared" si="171"/>
        <v>0</v>
      </c>
      <c r="GF57" s="322">
        <f t="shared" si="60"/>
        <v>0</v>
      </c>
      <c r="GG57" s="322">
        <f t="shared" si="61"/>
        <v>0</v>
      </c>
      <c r="GH57" s="322">
        <f t="shared" si="62"/>
        <v>0</v>
      </c>
      <c r="GI57" s="322">
        <f t="shared" si="63"/>
        <v>0</v>
      </c>
      <c r="GJ57" s="322">
        <f t="shared" si="172"/>
        <v>0</v>
      </c>
      <c r="GK57" s="322">
        <f t="shared" si="64"/>
        <v>0</v>
      </c>
      <c r="GL57" s="322">
        <f t="shared" si="65"/>
        <v>0</v>
      </c>
      <c r="GM57" s="322">
        <f t="shared" si="66"/>
        <v>0</v>
      </c>
      <c r="GN57" s="322">
        <f t="shared" si="67"/>
        <v>0</v>
      </c>
      <c r="GO57" s="322">
        <f t="shared" si="173"/>
        <v>0</v>
      </c>
      <c r="GP57" s="322">
        <f t="shared" si="68"/>
        <v>0</v>
      </c>
      <c r="GQ57" s="322">
        <f t="shared" si="69"/>
        <v>0</v>
      </c>
      <c r="GR57" s="322">
        <f t="shared" si="70"/>
        <v>0</v>
      </c>
      <c r="GS57" s="322">
        <f t="shared" si="71"/>
        <v>0</v>
      </c>
      <c r="GT57" s="322">
        <f t="shared" si="174"/>
        <v>0</v>
      </c>
      <c r="GU57" s="322">
        <f t="shared" si="72"/>
        <v>0</v>
      </c>
      <c r="GV57" s="326">
        <f t="shared" si="91"/>
        <v>8804.1</v>
      </c>
      <c r="GW57" s="322">
        <f t="shared" si="81"/>
        <v>8317.2000000000007</v>
      </c>
      <c r="GX57" s="322">
        <f t="shared" si="81"/>
        <v>5289.5</v>
      </c>
      <c r="GY57" s="322">
        <f t="shared" si="81"/>
        <v>3027.7</v>
      </c>
      <c r="GZ57" s="322">
        <f t="shared" si="81"/>
        <v>486.9</v>
      </c>
      <c r="HA57" s="328">
        <f t="shared" si="175"/>
        <v>175</v>
      </c>
      <c r="HB57" s="328">
        <v>175</v>
      </c>
      <c r="HC57" s="322">
        <f t="shared" si="75"/>
        <v>8631</v>
      </c>
      <c r="HD57" s="322">
        <f t="shared" si="75"/>
        <v>8153.7</v>
      </c>
      <c r="HE57" s="322">
        <f t="shared" si="75"/>
        <v>5185.5</v>
      </c>
      <c r="HF57" s="322">
        <f t="shared" si="75"/>
        <v>2968.2</v>
      </c>
      <c r="HG57" s="322">
        <f t="shared" si="75"/>
        <v>477.3</v>
      </c>
      <c r="HH57" s="329">
        <v>14.5</v>
      </c>
      <c r="HI57" s="327">
        <f t="shared" si="76"/>
        <v>165.6</v>
      </c>
      <c r="HJ57" s="327">
        <f t="shared" si="77"/>
        <v>8796.6</v>
      </c>
      <c r="HK57" s="330">
        <f t="shared" si="78"/>
        <v>5351.1</v>
      </c>
      <c r="HL57" s="319">
        <v>8418000</v>
      </c>
      <c r="HM57" s="319"/>
      <c r="HN57" s="327">
        <v>9221.2999999999993</v>
      </c>
      <c r="HO57" s="327">
        <v>9739.7000000000007</v>
      </c>
    </row>
    <row r="58" spans="1:223">
      <c r="A58" s="315" t="s">
        <v>806</v>
      </c>
      <c r="B58" s="316">
        <v>0</v>
      </c>
      <c r="C58" s="316">
        <v>0</v>
      </c>
      <c r="D58" s="317">
        <v>27</v>
      </c>
      <c r="E58" s="318">
        <v>0</v>
      </c>
      <c r="F58" s="317"/>
      <c r="G58" s="316">
        <v>0</v>
      </c>
      <c r="H58" s="317">
        <v>198</v>
      </c>
      <c r="I58" s="318">
        <v>0</v>
      </c>
      <c r="J58" s="317"/>
      <c r="K58" s="317"/>
      <c r="L58" s="317"/>
      <c r="M58" s="316">
        <v>0</v>
      </c>
      <c r="N58" s="318">
        <v>0</v>
      </c>
      <c r="O58" s="317"/>
      <c r="P58" s="318">
        <v>0</v>
      </c>
      <c r="Q58" s="317">
        <v>49</v>
      </c>
      <c r="R58" s="317"/>
      <c r="S58" s="317"/>
      <c r="T58" s="319">
        <v>0</v>
      </c>
      <c r="U58" s="335">
        <v>0</v>
      </c>
      <c r="V58" s="335">
        <v>0</v>
      </c>
      <c r="W58" s="318">
        <v>0</v>
      </c>
      <c r="X58" s="318">
        <v>0</v>
      </c>
      <c r="Y58" s="318">
        <v>0</v>
      </c>
      <c r="Z58" s="318">
        <v>0</v>
      </c>
      <c r="AA58" s="318">
        <v>0</v>
      </c>
      <c r="AB58" s="318">
        <v>0</v>
      </c>
      <c r="AC58" s="318">
        <v>0</v>
      </c>
      <c r="AD58" s="320">
        <v>0</v>
      </c>
      <c r="AE58" s="320">
        <v>0</v>
      </c>
      <c r="AF58" s="320">
        <v>0</v>
      </c>
      <c r="AG58" s="320">
        <v>0</v>
      </c>
      <c r="AH58" s="317"/>
      <c r="AI58" s="320">
        <v>0</v>
      </c>
      <c r="AJ58" s="710">
        <f t="shared" si="79"/>
        <v>27</v>
      </c>
      <c r="AK58" s="710">
        <f t="shared" si="80"/>
        <v>247</v>
      </c>
      <c r="AL58" s="321">
        <f t="shared" si="0"/>
        <v>0</v>
      </c>
      <c r="AM58" s="322">
        <f t="shared" si="92"/>
        <v>0</v>
      </c>
      <c r="AN58" s="322">
        <f t="shared" si="1"/>
        <v>0</v>
      </c>
      <c r="AO58" s="322">
        <f t="shared" si="93"/>
        <v>0</v>
      </c>
      <c r="AP58" s="322">
        <f t="shared" si="177"/>
        <v>0</v>
      </c>
      <c r="AQ58" s="322">
        <f t="shared" si="2"/>
        <v>0</v>
      </c>
      <c r="AR58" s="322">
        <f t="shared" si="3"/>
        <v>0</v>
      </c>
      <c r="AS58" s="322">
        <f t="shared" si="4"/>
        <v>0</v>
      </c>
      <c r="AT58" s="322">
        <f t="shared" si="95"/>
        <v>0</v>
      </c>
      <c r="AU58" s="322">
        <f t="shared" si="178"/>
        <v>0</v>
      </c>
      <c r="AV58" s="322">
        <f t="shared" si="179"/>
        <v>1512.3</v>
      </c>
      <c r="AW58" s="322">
        <f t="shared" si="180"/>
        <v>1442.3</v>
      </c>
      <c r="AX58" s="322">
        <f t="shared" si="5"/>
        <v>917.3</v>
      </c>
      <c r="AY58" s="322">
        <f t="shared" si="99"/>
        <v>525</v>
      </c>
      <c r="AZ58" s="322">
        <f t="shared" si="6"/>
        <v>70</v>
      </c>
      <c r="BA58" s="322">
        <f t="shared" si="181"/>
        <v>0</v>
      </c>
      <c r="BB58" s="322">
        <f t="shared" si="182"/>
        <v>0</v>
      </c>
      <c r="BC58" s="322">
        <f t="shared" si="7"/>
        <v>0</v>
      </c>
      <c r="BD58" s="322">
        <f t="shared" si="102"/>
        <v>0</v>
      </c>
      <c r="BE58" s="322">
        <f t="shared" si="8"/>
        <v>0</v>
      </c>
      <c r="BF58" s="322">
        <f t="shared" si="183"/>
        <v>0</v>
      </c>
      <c r="BG58" s="322">
        <f t="shared" si="184"/>
        <v>0</v>
      </c>
      <c r="BH58" s="322">
        <f t="shared" si="9"/>
        <v>0</v>
      </c>
      <c r="BI58" s="322">
        <f t="shared" si="105"/>
        <v>0</v>
      </c>
      <c r="BJ58" s="322">
        <f t="shared" si="185"/>
        <v>0</v>
      </c>
      <c r="BK58" s="322">
        <f t="shared" si="186"/>
        <v>0</v>
      </c>
      <c r="BL58" s="322">
        <f t="shared" si="187"/>
        <v>0</v>
      </c>
      <c r="BM58" s="322">
        <f t="shared" si="10"/>
        <v>0</v>
      </c>
      <c r="BN58" s="322">
        <f t="shared" si="109"/>
        <v>0</v>
      </c>
      <c r="BO58" s="322">
        <f t="shared" si="188"/>
        <v>0</v>
      </c>
      <c r="BP58" s="322">
        <f t="shared" si="189"/>
        <v>9755.2999999999993</v>
      </c>
      <c r="BQ58" s="322">
        <f t="shared" si="190"/>
        <v>9197.5</v>
      </c>
      <c r="BR58" s="322">
        <f t="shared" si="11"/>
        <v>5849.3</v>
      </c>
      <c r="BS58" s="322">
        <f t="shared" si="113"/>
        <v>3348.2</v>
      </c>
      <c r="BT58" s="322">
        <f t="shared" si="12"/>
        <v>557.79999999999995</v>
      </c>
      <c r="BU58" s="322"/>
      <c r="BV58" s="322">
        <f t="shared" si="82"/>
        <v>0</v>
      </c>
      <c r="BW58" s="322">
        <f t="shared" si="83"/>
        <v>0</v>
      </c>
      <c r="BX58" s="322">
        <f t="shared" si="84"/>
        <v>0</v>
      </c>
      <c r="BY58" s="322">
        <f t="shared" si="85"/>
        <v>0</v>
      </c>
      <c r="BZ58" s="322">
        <f t="shared" si="86"/>
        <v>0</v>
      </c>
      <c r="CA58" s="322">
        <f t="shared" si="87"/>
        <v>0</v>
      </c>
      <c r="CB58" s="322">
        <f t="shared" si="88"/>
        <v>0</v>
      </c>
      <c r="CC58" s="322">
        <f t="shared" si="89"/>
        <v>0</v>
      </c>
      <c r="CD58" s="322">
        <f t="shared" si="90"/>
        <v>0</v>
      </c>
      <c r="CE58" s="711">
        <f t="shared" si="13"/>
        <v>0</v>
      </c>
      <c r="CF58" s="322">
        <f t="shared" si="114"/>
        <v>0</v>
      </c>
      <c r="CG58" s="322">
        <f t="shared" si="115"/>
        <v>0</v>
      </c>
      <c r="CH58" s="322">
        <f t="shared" si="14"/>
        <v>0</v>
      </c>
      <c r="CI58" s="322">
        <f t="shared" si="116"/>
        <v>0</v>
      </c>
      <c r="CJ58" s="711">
        <f t="shared" si="15"/>
        <v>0</v>
      </c>
      <c r="CK58" s="322">
        <f t="shared" si="117"/>
        <v>0</v>
      </c>
      <c r="CL58" s="322">
        <f t="shared" si="118"/>
        <v>0</v>
      </c>
      <c r="CM58" s="322">
        <f t="shared" si="16"/>
        <v>0</v>
      </c>
      <c r="CN58" s="322">
        <f t="shared" si="119"/>
        <v>0</v>
      </c>
      <c r="CO58" s="711">
        <f t="shared" si="17"/>
        <v>0</v>
      </c>
      <c r="CP58" s="322">
        <f t="shared" si="120"/>
        <v>0</v>
      </c>
      <c r="CQ58" s="322">
        <f t="shared" si="121"/>
        <v>0</v>
      </c>
      <c r="CR58" s="322">
        <f t="shared" si="18"/>
        <v>0</v>
      </c>
      <c r="CS58" s="322">
        <f t="shared" si="122"/>
        <v>0</v>
      </c>
      <c r="CT58" s="711">
        <f t="shared" si="19"/>
        <v>0</v>
      </c>
      <c r="CU58" s="322">
        <f t="shared" si="123"/>
        <v>0</v>
      </c>
      <c r="CV58" s="322">
        <f t="shared" si="124"/>
        <v>0</v>
      </c>
      <c r="CW58" s="322">
        <f t="shared" si="20"/>
        <v>0</v>
      </c>
      <c r="CX58" s="322">
        <f t="shared" si="125"/>
        <v>0</v>
      </c>
      <c r="CY58" s="322">
        <f t="shared" si="21"/>
        <v>0</v>
      </c>
      <c r="CZ58" s="322">
        <f t="shared" si="126"/>
        <v>0</v>
      </c>
      <c r="DA58" s="322">
        <f t="shared" si="127"/>
        <v>0</v>
      </c>
      <c r="DB58" s="322">
        <f t="shared" si="22"/>
        <v>0</v>
      </c>
      <c r="DC58" s="322">
        <f t="shared" si="128"/>
        <v>0</v>
      </c>
      <c r="DD58" s="322">
        <f t="shared" si="23"/>
        <v>0</v>
      </c>
      <c r="DE58" s="322">
        <f t="shared" si="24"/>
        <v>6097.4</v>
      </c>
      <c r="DF58" s="322">
        <f t="shared" si="25"/>
        <v>5918</v>
      </c>
      <c r="DG58" s="322">
        <f t="shared" si="26"/>
        <v>3763.7</v>
      </c>
      <c r="DH58" s="322">
        <f t="shared" si="129"/>
        <v>2154.3000000000002</v>
      </c>
      <c r="DI58" s="322">
        <f t="shared" si="27"/>
        <v>179.4</v>
      </c>
      <c r="DJ58" s="322">
        <f t="shared" si="28"/>
        <v>0</v>
      </c>
      <c r="DK58" s="322">
        <f t="shared" si="29"/>
        <v>0</v>
      </c>
      <c r="DL58" s="322">
        <f t="shared" si="30"/>
        <v>0</v>
      </c>
      <c r="DM58" s="322">
        <f t="shared" si="130"/>
        <v>0</v>
      </c>
      <c r="DN58" s="322">
        <f t="shared" si="31"/>
        <v>0</v>
      </c>
      <c r="DO58" s="322">
        <f t="shared" si="131"/>
        <v>0</v>
      </c>
      <c r="DP58" s="322">
        <f t="shared" si="132"/>
        <v>0</v>
      </c>
      <c r="DQ58" s="322">
        <f t="shared" si="133"/>
        <v>0</v>
      </c>
      <c r="DR58" s="322">
        <f t="shared" si="134"/>
        <v>0</v>
      </c>
      <c r="DS58" s="322">
        <f t="shared" si="32"/>
        <v>0</v>
      </c>
      <c r="DT58" s="323">
        <f t="shared" si="135"/>
        <v>0</v>
      </c>
      <c r="DU58" s="324">
        <f t="shared" si="136"/>
        <v>0</v>
      </c>
      <c r="DV58" s="322">
        <f t="shared" si="33"/>
        <v>0</v>
      </c>
      <c r="DW58" s="322">
        <f t="shared" si="137"/>
        <v>0</v>
      </c>
      <c r="DX58" s="324">
        <f t="shared" si="138"/>
        <v>0</v>
      </c>
      <c r="DY58" s="324">
        <f t="shared" si="139"/>
        <v>0</v>
      </c>
      <c r="DZ58" s="324">
        <f t="shared" si="140"/>
        <v>0</v>
      </c>
      <c r="EA58" s="322">
        <f t="shared" si="34"/>
        <v>0</v>
      </c>
      <c r="EB58" s="322">
        <f t="shared" si="141"/>
        <v>0</v>
      </c>
      <c r="EC58" s="324">
        <f t="shared" si="142"/>
        <v>0</v>
      </c>
      <c r="ED58" s="324">
        <f t="shared" si="143"/>
        <v>0</v>
      </c>
      <c r="EE58" s="324">
        <f t="shared" si="144"/>
        <v>0</v>
      </c>
      <c r="EF58" s="322">
        <f t="shared" si="35"/>
        <v>0</v>
      </c>
      <c r="EG58" s="322">
        <f t="shared" si="145"/>
        <v>0</v>
      </c>
      <c r="EH58" s="324">
        <f t="shared" si="146"/>
        <v>0</v>
      </c>
      <c r="EI58" s="324">
        <f t="shared" si="147"/>
        <v>0</v>
      </c>
      <c r="EJ58" s="324">
        <f t="shared" si="148"/>
        <v>0</v>
      </c>
      <c r="EK58" s="322">
        <f t="shared" si="36"/>
        <v>0</v>
      </c>
      <c r="EL58" s="322">
        <f t="shared" si="149"/>
        <v>0</v>
      </c>
      <c r="EM58" s="324">
        <f t="shared" si="150"/>
        <v>0</v>
      </c>
      <c r="EN58" s="324">
        <f t="shared" si="151"/>
        <v>0</v>
      </c>
      <c r="EO58" s="324">
        <f t="shared" si="152"/>
        <v>0</v>
      </c>
      <c r="EP58" s="322">
        <f t="shared" si="37"/>
        <v>0</v>
      </c>
      <c r="EQ58" s="322">
        <f t="shared" si="153"/>
        <v>0</v>
      </c>
      <c r="ER58" s="324">
        <f t="shared" si="154"/>
        <v>0</v>
      </c>
      <c r="ES58" s="324">
        <f t="shared" si="155"/>
        <v>0</v>
      </c>
      <c r="ET58" s="324">
        <f t="shared" si="156"/>
        <v>0</v>
      </c>
      <c r="EU58" s="322">
        <f t="shared" si="38"/>
        <v>0</v>
      </c>
      <c r="EV58" s="322">
        <f t="shared" si="157"/>
        <v>0</v>
      </c>
      <c r="EW58" s="324">
        <f t="shared" si="158"/>
        <v>0</v>
      </c>
      <c r="EX58" s="324">
        <f t="shared" si="159"/>
        <v>0</v>
      </c>
      <c r="EY58" s="324">
        <f t="shared" si="160"/>
        <v>0</v>
      </c>
      <c r="EZ58" s="322">
        <f t="shared" si="39"/>
        <v>0</v>
      </c>
      <c r="FA58" s="322">
        <f t="shared" si="161"/>
        <v>0</v>
      </c>
      <c r="FB58" s="324">
        <f t="shared" si="162"/>
        <v>0</v>
      </c>
      <c r="FC58" s="324">
        <f t="shared" si="163"/>
        <v>0</v>
      </c>
      <c r="FD58" s="324">
        <f t="shared" si="164"/>
        <v>0</v>
      </c>
      <c r="FE58" s="322">
        <f t="shared" si="40"/>
        <v>0</v>
      </c>
      <c r="FF58" s="322">
        <f t="shared" si="165"/>
        <v>0</v>
      </c>
      <c r="FG58" s="325">
        <f t="shared" si="166"/>
        <v>0</v>
      </c>
      <c r="FH58" s="712">
        <f t="shared" si="41"/>
        <v>0</v>
      </c>
      <c r="FI58" s="322">
        <f t="shared" si="42"/>
        <v>0</v>
      </c>
      <c r="FJ58" s="322">
        <f t="shared" si="43"/>
        <v>0</v>
      </c>
      <c r="FK58" s="322">
        <f t="shared" si="167"/>
        <v>0</v>
      </c>
      <c r="FL58" s="322">
        <f t="shared" si="44"/>
        <v>0</v>
      </c>
      <c r="FM58" s="322">
        <f t="shared" si="45"/>
        <v>0</v>
      </c>
      <c r="FN58" s="322">
        <f t="shared" si="46"/>
        <v>0</v>
      </c>
      <c r="FO58" s="322">
        <f t="shared" si="47"/>
        <v>0</v>
      </c>
      <c r="FP58" s="322">
        <f t="shared" si="168"/>
        <v>0</v>
      </c>
      <c r="FQ58" s="322">
        <f t="shared" si="48"/>
        <v>0</v>
      </c>
      <c r="FR58" s="322">
        <f t="shared" si="49"/>
        <v>0</v>
      </c>
      <c r="FS58" s="322">
        <f t="shared" si="50"/>
        <v>0</v>
      </c>
      <c r="FT58" s="322">
        <f t="shared" si="51"/>
        <v>0</v>
      </c>
      <c r="FU58" s="322">
        <f t="shared" si="169"/>
        <v>0</v>
      </c>
      <c r="FV58" s="322">
        <f t="shared" si="52"/>
        <v>0</v>
      </c>
      <c r="FW58" s="322">
        <f t="shared" si="53"/>
        <v>0</v>
      </c>
      <c r="FX58" s="322">
        <f t="shared" si="54"/>
        <v>0</v>
      </c>
      <c r="FY58" s="322">
        <f t="shared" si="55"/>
        <v>0</v>
      </c>
      <c r="FZ58" s="322">
        <f t="shared" si="170"/>
        <v>0</v>
      </c>
      <c r="GA58" s="322">
        <f t="shared" si="56"/>
        <v>0</v>
      </c>
      <c r="GB58" s="322">
        <f t="shared" si="57"/>
        <v>0</v>
      </c>
      <c r="GC58" s="322">
        <f t="shared" si="58"/>
        <v>0</v>
      </c>
      <c r="GD58" s="322">
        <f t="shared" si="59"/>
        <v>0</v>
      </c>
      <c r="GE58" s="322">
        <f t="shared" si="171"/>
        <v>0</v>
      </c>
      <c r="GF58" s="322">
        <f t="shared" si="60"/>
        <v>0</v>
      </c>
      <c r="GG58" s="322">
        <f t="shared" si="61"/>
        <v>0</v>
      </c>
      <c r="GH58" s="322">
        <f t="shared" si="62"/>
        <v>0</v>
      </c>
      <c r="GI58" s="322">
        <f t="shared" si="63"/>
        <v>0</v>
      </c>
      <c r="GJ58" s="322">
        <f t="shared" si="172"/>
        <v>0</v>
      </c>
      <c r="GK58" s="322">
        <f t="shared" si="64"/>
        <v>0</v>
      </c>
      <c r="GL58" s="322">
        <f t="shared" si="65"/>
        <v>0</v>
      </c>
      <c r="GM58" s="322">
        <f t="shared" si="66"/>
        <v>0</v>
      </c>
      <c r="GN58" s="322">
        <f t="shared" si="67"/>
        <v>0</v>
      </c>
      <c r="GO58" s="322">
        <f t="shared" si="173"/>
        <v>0</v>
      </c>
      <c r="GP58" s="322">
        <f t="shared" si="68"/>
        <v>0</v>
      </c>
      <c r="GQ58" s="322">
        <f t="shared" si="69"/>
        <v>0</v>
      </c>
      <c r="GR58" s="322">
        <f t="shared" si="70"/>
        <v>0</v>
      </c>
      <c r="GS58" s="322">
        <f t="shared" si="71"/>
        <v>0</v>
      </c>
      <c r="GT58" s="322">
        <f t="shared" si="174"/>
        <v>0</v>
      </c>
      <c r="GU58" s="322">
        <f t="shared" si="72"/>
        <v>0</v>
      </c>
      <c r="GV58" s="326">
        <f t="shared" si="91"/>
        <v>17365</v>
      </c>
      <c r="GW58" s="322">
        <f t="shared" si="81"/>
        <v>16557.8</v>
      </c>
      <c r="GX58" s="322">
        <f t="shared" si="81"/>
        <v>10530.3</v>
      </c>
      <c r="GY58" s="322">
        <f t="shared" si="81"/>
        <v>6027.5</v>
      </c>
      <c r="GZ58" s="322">
        <f t="shared" si="81"/>
        <v>807.2</v>
      </c>
      <c r="HA58" s="328">
        <f t="shared" si="175"/>
        <v>274</v>
      </c>
      <c r="HB58" s="328">
        <v>274</v>
      </c>
      <c r="HC58" s="322">
        <f t="shared" si="75"/>
        <v>17023.599999999999</v>
      </c>
      <c r="HD58" s="322">
        <f t="shared" si="75"/>
        <v>16232.3</v>
      </c>
      <c r="HE58" s="322">
        <f t="shared" si="75"/>
        <v>10323.299999999999</v>
      </c>
      <c r="HF58" s="322">
        <f t="shared" si="75"/>
        <v>5909</v>
      </c>
      <c r="HG58" s="322">
        <f t="shared" si="75"/>
        <v>791.3</v>
      </c>
      <c r="HH58" s="329">
        <v>35.75</v>
      </c>
      <c r="HI58" s="327">
        <f t="shared" si="76"/>
        <v>408.2</v>
      </c>
      <c r="HJ58" s="327">
        <f t="shared" si="77"/>
        <v>17431.8</v>
      </c>
      <c r="HK58" s="330">
        <f t="shared" si="78"/>
        <v>10731.5</v>
      </c>
      <c r="HL58" s="319">
        <v>17211100</v>
      </c>
      <c r="HM58" s="319"/>
      <c r="HN58" s="327">
        <v>18440.3</v>
      </c>
      <c r="HO58" s="327">
        <v>19659.2</v>
      </c>
    </row>
    <row r="59" spans="1:223">
      <c r="A59" s="315" t="s">
        <v>744</v>
      </c>
      <c r="B59" s="316">
        <v>0</v>
      </c>
      <c r="C59" s="316">
        <v>0</v>
      </c>
      <c r="D59" s="317">
        <v>22</v>
      </c>
      <c r="E59" s="318">
        <v>0</v>
      </c>
      <c r="F59" s="317"/>
      <c r="G59" s="316">
        <v>0</v>
      </c>
      <c r="H59" s="317">
        <v>166</v>
      </c>
      <c r="I59" s="318">
        <v>0</v>
      </c>
      <c r="J59" s="317"/>
      <c r="K59" s="317"/>
      <c r="L59" s="317"/>
      <c r="M59" s="316">
        <v>0</v>
      </c>
      <c r="N59" s="318">
        <v>0</v>
      </c>
      <c r="O59" s="317"/>
      <c r="P59" s="318">
        <v>0</v>
      </c>
      <c r="Q59" s="317"/>
      <c r="R59" s="317"/>
      <c r="S59" s="317"/>
      <c r="T59" s="319">
        <v>0</v>
      </c>
      <c r="U59" s="335">
        <v>0</v>
      </c>
      <c r="V59" s="335">
        <v>0</v>
      </c>
      <c r="W59" s="318">
        <v>0</v>
      </c>
      <c r="X59" s="318">
        <v>0</v>
      </c>
      <c r="Y59" s="318">
        <v>0</v>
      </c>
      <c r="Z59" s="318">
        <v>0</v>
      </c>
      <c r="AA59" s="318">
        <v>0</v>
      </c>
      <c r="AB59" s="318">
        <v>0</v>
      </c>
      <c r="AC59" s="318">
        <v>0</v>
      </c>
      <c r="AD59" s="320">
        <v>0</v>
      </c>
      <c r="AE59" s="320">
        <v>0</v>
      </c>
      <c r="AF59" s="320">
        <v>0</v>
      </c>
      <c r="AG59" s="320">
        <v>0</v>
      </c>
      <c r="AH59" s="317"/>
      <c r="AI59" s="320">
        <v>0</v>
      </c>
      <c r="AJ59" s="710">
        <f t="shared" si="79"/>
        <v>22</v>
      </c>
      <c r="AK59" s="710">
        <f t="shared" si="80"/>
        <v>166</v>
      </c>
      <c r="AL59" s="321">
        <f t="shared" si="0"/>
        <v>0</v>
      </c>
      <c r="AM59" s="322">
        <f t="shared" si="92"/>
        <v>0</v>
      </c>
      <c r="AN59" s="322">
        <f t="shared" si="1"/>
        <v>0</v>
      </c>
      <c r="AO59" s="322">
        <f t="shared" si="93"/>
        <v>0</v>
      </c>
      <c r="AP59" s="322">
        <f t="shared" si="177"/>
        <v>0</v>
      </c>
      <c r="AQ59" s="322">
        <f t="shared" si="2"/>
        <v>0</v>
      </c>
      <c r="AR59" s="322">
        <f t="shared" si="3"/>
        <v>0</v>
      </c>
      <c r="AS59" s="322">
        <f t="shared" si="4"/>
        <v>0</v>
      </c>
      <c r="AT59" s="322">
        <f t="shared" si="95"/>
        <v>0</v>
      </c>
      <c r="AU59" s="322">
        <f t="shared" si="178"/>
        <v>0</v>
      </c>
      <c r="AV59" s="322">
        <f t="shared" si="179"/>
        <v>1232.3</v>
      </c>
      <c r="AW59" s="322">
        <f t="shared" si="180"/>
        <v>1175.2</v>
      </c>
      <c r="AX59" s="322">
        <f t="shared" si="5"/>
        <v>747.4</v>
      </c>
      <c r="AY59" s="322">
        <f t="shared" si="99"/>
        <v>427.8</v>
      </c>
      <c r="AZ59" s="322">
        <f t="shared" si="6"/>
        <v>57.1</v>
      </c>
      <c r="BA59" s="322">
        <f t="shared" si="181"/>
        <v>0</v>
      </c>
      <c r="BB59" s="322">
        <f t="shared" si="182"/>
        <v>0</v>
      </c>
      <c r="BC59" s="322">
        <f t="shared" si="7"/>
        <v>0</v>
      </c>
      <c r="BD59" s="322">
        <f t="shared" si="102"/>
        <v>0</v>
      </c>
      <c r="BE59" s="322">
        <f t="shared" si="8"/>
        <v>0</v>
      </c>
      <c r="BF59" s="322">
        <f t="shared" si="183"/>
        <v>0</v>
      </c>
      <c r="BG59" s="322">
        <f t="shared" si="184"/>
        <v>0</v>
      </c>
      <c r="BH59" s="322">
        <f t="shared" si="9"/>
        <v>0</v>
      </c>
      <c r="BI59" s="322">
        <f t="shared" si="105"/>
        <v>0</v>
      </c>
      <c r="BJ59" s="322">
        <f t="shared" si="185"/>
        <v>0</v>
      </c>
      <c r="BK59" s="322">
        <f t="shared" si="186"/>
        <v>0</v>
      </c>
      <c r="BL59" s="322">
        <f t="shared" si="187"/>
        <v>0</v>
      </c>
      <c r="BM59" s="322">
        <f t="shared" si="10"/>
        <v>0</v>
      </c>
      <c r="BN59" s="322">
        <f t="shared" si="109"/>
        <v>0</v>
      </c>
      <c r="BO59" s="322">
        <f t="shared" si="188"/>
        <v>0</v>
      </c>
      <c r="BP59" s="322">
        <f t="shared" si="189"/>
        <v>8178.7</v>
      </c>
      <c r="BQ59" s="322">
        <f t="shared" si="190"/>
        <v>7711</v>
      </c>
      <c r="BR59" s="322">
        <f t="shared" si="11"/>
        <v>4904</v>
      </c>
      <c r="BS59" s="322">
        <f t="shared" si="113"/>
        <v>2807</v>
      </c>
      <c r="BT59" s="322">
        <f t="shared" si="12"/>
        <v>467.7</v>
      </c>
      <c r="BU59" s="322"/>
      <c r="BV59" s="322">
        <f t="shared" si="82"/>
        <v>0</v>
      </c>
      <c r="BW59" s="322">
        <f t="shared" si="83"/>
        <v>0</v>
      </c>
      <c r="BX59" s="322">
        <f t="shared" si="84"/>
        <v>0</v>
      </c>
      <c r="BY59" s="322">
        <f t="shared" si="85"/>
        <v>0</v>
      </c>
      <c r="BZ59" s="322">
        <f t="shared" si="86"/>
        <v>0</v>
      </c>
      <c r="CA59" s="322">
        <f t="shared" si="87"/>
        <v>0</v>
      </c>
      <c r="CB59" s="322">
        <f t="shared" si="88"/>
        <v>0</v>
      </c>
      <c r="CC59" s="322">
        <f t="shared" si="89"/>
        <v>0</v>
      </c>
      <c r="CD59" s="322">
        <f t="shared" si="90"/>
        <v>0</v>
      </c>
      <c r="CE59" s="711">
        <f t="shared" si="13"/>
        <v>0</v>
      </c>
      <c r="CF59" s="322">
        <f t="shared" si="114"/>
        <v>0</v>
      </c>
      <c r="CG59" s="322">
        <f t="shared" si="115"/>
        <v>0</v>
      </c>
      <c r="CH59" s="322">
        <f t="shared" si="14"/>
        <v>0</v>
      </c>
      <c r="CI59" s="322">
        <f t="shared" si="116"/>
        <v>0</v>
      </c>
      <c r="CJ59" s="711">
        <f t="shared" si="15"/>
        <v>0</v>
      </c>
      <c r="CK59" s="322">
        <f t="shared" si="117"/>
        <v>0</v>
      </c>
      <c r="CL59" s="322">
        <f t="shared" si="118"/>
        <v>0</v>
      </c>
      <c r="CM59" s="322">
        <f t="shared" si="16"/>
        <v>0</v>
      </c>
      <c r="CN59" s="322">
        <f t="shared" si="119"/>
        <v>0</v>
      </c>
      <c r="CO59" s="711">
        <f t="shared" si="17"/>
        <v>0</v>
      </c>
      <c r="CP59" s="322">
        <f t="shared" si="120"/>
        <v>0</v>
      </c>
      <c r="CQ59" s="322">
        <f t="shared" si="121"/>
        <v>0</v>
      </c>
      <c r="CR59" s="322">
        <f t="shared" si="18"/>
        <v>0</v>
      </c>
      <c r="CS59" s="322">
        <f t="shared" si="122"/>
        <v>0</v>
      </c>
      <c r="CT59" s="711">
        <f t="shared" si="19"/>
        <v>0</v>
      </c>
      <c r="CU59" s="322">
        <f t="shared" si="123"/>
        <v>0</v>
      </c>
      <c r="CV59" s="322">
        <f t="shared" si="124"/>
        <v>0</v>
      </c>
      <c r="CW59" s="322">
        <f t="shared" si="20"/>
        <v>0</v>
      </c>
      <c r="CX59" s="322">
        <f t="shared" si="125"/>
        <v>0</v>
      </c>
      <c r="CY59" s="322">
        <f t="shared" si="21"/>
        <v>0</v>
      </c>
      <c r="CZ59" s="322">
        <f t="shared" si="126"/>
        <v>0</v>
      </c>
      <c r="DA59" s="322">
        <f t="shared" si="127"/>
        <v>0</v>
      </c>
      <c r="DB59" s="322">
        <f t="shared" si="22"/>
        <v>0</v>
      </c>
      <c r="DC59" s="322">
        <f t="shared" si="128"/>
        <v>0</v>
      </c>
      <c r="DD59" s="322">
        <f t="shared" si="23"/>
        <v>0</v>
      </c>
      <c r="DE59" s="322">
        <f t="shared" si="24"/>
        <v>0</v>
      </c>
      <c r="DF59" s="322">
        <f t="shared" si="25"/>
        <v>0</v>
      </c>
      <c r="DG59" s="322">
        <f t="shared" si="26"/>
        <v>0</v>
      </c>
      <c r="DH59" s="322">
        <f t="shared" si="129"/>
        <v>0</v>
      </c>
      <c r="DI59" s="322">
        <f t="shared" si="27"/>
        <v>0</v>
      </c>
      <c r="DJ59" s="322">
        <f t="shared" si="28"/>
        <v>0</v>
      </c>
      <c r="DK59" s="322">
        <f t="shared" si="29"/>
        <v>0</v>
      </c>
      <c r="DL59" s="322">
        <f t="shared" si="30"/>
        <v>0</v>
      </c>
      <c r="DM59" s="322">
        <f t="shared" si="130"/>
        <v>0</v>
      </c>
      <c r="DN59" s="322">
        <f t="shared" si="31"/>
        <v>0</v>
      </c>
      <c r="DO59" s="322">
        <f t="shared" si="131"/>
        <v>0</v>
      </c>
      <c r="DP59" s="322">
        <f t="shared" si="132"/>
        <v>0</v>
      </c>
      <c r="DQ59" s="322">
        <f t="shared" si="133"/>
        <v>0</v>
      </c>
      <c r="DR59" s="322">
        <f t="shared" si="134"/>
        <v>0</v>
      </c>
      <c r="DS59" s="322">
        <f t="shared" si="32"/>
        <v>0</v>
      </c>
      <c r="DT59" s="323">
        <f t="shared" si="135"/>
        <v>0</v>
      </c>
      <c r="DU59" s="324">
        <f t="shared" si="136"/>
        <v>0</v>
      </c>
      <c r="DV59" s="322">
        <f t="shared" si="33"/>
        <v>0</v>
      </c>
      <c r="DW59" s="322">
        <f t="shared" si="137"/>
        <v>0</v>
      </c>
      <c r="DX59" s="324">
        <f t="shared" si="138"/>
        <v>0</v>
      </c>
      <c r="DY59" s="324">
        <f t="shared" si="139"/>
        <v>0</v>
      </c>
      <c r="DZ59" s="324">
        <f t="shared" si="140"/>
        <v>0</v>
      </c>
      <c r="EA59" s="322">
        <f t="shared" si="34"/>
        <v>0</v>
      </c>
      <c r="EB59" s="322">
        <f t="shared" si="141"/>
        <v>0</v>
      </c>
      <c r="EC59" s="324">
        <f t="shared" si="142"/>
        <v>0</v>
      </c>
      <c r="ED59" s="324">
        <f t="shared" si="143"/>
        <v>0</v>
      </c>
      <c r="EE59" s="324">
        <f t="shared" si="144"/>
        <v>0</v>
      </c>
      <c r="EF59" s="322">
        <f t="shared" si="35"/>
        <v>0</v>
      </c>
      <c r="EG59" s="322">
        <f t="shared" si="145"/>
        <v>0</v>
      </c>
      <c r="EH59" s="324">
        <f t="shared" si="146"/>
        <v>0</v>
      </c>
      <c r="EI59" s="324">
        <f t="shared" si="147"/>
        <v>0</v>
      </c>
      <c r="EJ59" s="324">
        <f t="shared" si="148"/>
        <v>0</v>
      </c>
      <c r="EK59" s="322">
        <f t="shared" si="36"/>
        <v>0</v>
      </c>
      <c r="EL59" s="322">
        <f t="shared" si="149"/>
        <v>0</v>
      </c>
      <c r="EM59" s="324">
        <f t="shared" si="150"/>
        <v>0</v>
      </c>
      <c r="EN59" s="324">
        <f t="shared" si="151"/>
        <v>0</v>
      </c>
      <c r="EO59" s="324">
        <f t="shared" si="152"/>
        <v>0</v>
      </c>
      <c r="EP59" s="322">
        <f t="shared" si="37"/>
        <v>0</v>
      </c>
      <c r="EQ59" s="322">
        <f t="shared" si="153"/>
        <v>0</v>
      </c>
      <c r="ER59" s="324">
        <f t="shared" si="154"/>
        <v>0</v>
      </c>
      <c r="ES59" s="324">
        <f t="shared" si="155"/>
        <v>0</v>
      </c>
      <c r="ET59" s="324">
        <f t="shared" si="156"/>
        <v>0</v>
      </c>
      <c r="EU59" s="322">
        <f t="shared" si="38"/>
        <v>0</v>
      </c>
      <c r="EV59" s="322">
        <f t="shared" si="157"/>
        <v>0</v>
      </c>
      <c r="EW59" s="324">
        <f t="shared" si="158"/>
        <v>0</v>
      </c>
      <c r="EX59" s="324">
        <f t="shared" si="159"/>
        <v>0</v>
      </c>
      <c r="EY59" s="324">
        <f t="shared" si="160"/>
        <v>0</v>
      </c>
      <c r="EZ59" s="322">
        <f t="shared" si="39"/>
        <v>0</v>
      </c>
      <c r="FA59" s="322">
        <f t="shared" si="161"/>
        <v>0</v>
      </c>
      <c r="FB59" s="324">
        <f t="shared" si="162"/>
        <v>0</v>
      </c>
      <c r="FC59" s="324">
        <f t="shared" si="163"/>
        <v>0</v>
      </c>
      <c r="FD59" s="324">
        <f t="shared" si="164"/>
        <v>0</v>
      </c>
      <c r="FE59" s="322">
        <f t="shared" si="40"/>
        <v>0</v>
      </c>
      <c r="FF59" s="322">
        <f t="shared" si="165"/>
        <v>0</v>
      </c>
      <c r="FG59" s="325">
        <f t="shared" si="166"/>
        <v>0</v>
      </c>
      <c r="FH59" s="712">
        <f t="shared" si="41"/>
        <v>0</v>
      </c>
      <c r="FI59" s="322">
        <f t="shared" si="42"/>
        <v>0</v>
      </c>
      <c r="FJ59" s="322">
        <f t="shared" si="43"/>
        <v>0</v>
      </c>
      <c r="FK59" s="322">
        <f t="shared" si="167"/>
        <v>0</v>
      </c>
      <c r="FL59" s="322">
        <f t="shared" si="44"/>
        <v>0</v>
      </c>
      <c r="FM59" s="322">
        <f t="shared" si="45"/>
        <v>0</v>
      </c>
      <c r="FN59" s="322">
        <f t="shared" si="46"/>
        <v>0</v>
      </c>
      <c r="FO59" s="322">
        <f t="shared" si="47"/>
        <v>0</v>
      </c>
      <c r="FP59" s="322">
        <f t="shared" si="168"/>
        <v>0</v>
      </c>
      <c r="FQ59" s="322">
        <f t="shared" si="48"/>
        <v>0</v>
      </c>
      <c r="FR59" s="322">
        <f t="shared" si="49"/>
        <v>0</v>
      </c>
      <c r="FS59" s="322">
        <f t="shared" si="50"/>
        <v>0</v>
      </c>
      <c r="FT59" s="322">
        <f t="shared" si="51"/>
        <v>0</v>
      </c>
      <c r="FU59" s="322">
        <f t="shared" si="169"/>
        <v>0</v>
      </c>
      <c r="FV59" s="322">
        <f t="shared" si="52"/>
        <v>0</v>
      </c>
      <c r="FW59" s="322">
        <f t="shared" si="53"/>
        <v>0</v>
      </c>
      <c r="FX59" s="322">
        <f t="shared" si="54"/>
        <v>0</v>
      </c>
      <c r="FY59" s="322">
        <f t="shared" si="55"/>
        <v>0</v>
      </c>
      <c r="FZ59" s="322">
        <f t="shared" si="170"/>
        <v>0</v>
      </c>
      <c r="GA59" s="322">
        <f t="shared" si="56"/>
        <v>0</v>
      </c>
      <c r="GB59" s="322">
        <f t="shared" si="57"/>
        <v>0</v>
      </c>
      <c r="GC59" s="322">
        <f t="shared" si="58"/>
        <v>0</v>
      </c>
      <c r="GD59" s="322">
        <f t="shared" si="59"/>
        <v>0</v>
      </c>
      <c r="GE59" s="322">
        <f t="shared" si="171"/>
        <v>0</v>
      </c>
      <c r="GF59" s="322">
        <f t="shared" si="60"/>
        <v>0</v>
      </c>
      <c r="GG59" s="322">
        <f t="shared" si="61"/>
        <v>0</v>
      </c>
      <c r="GH59" s="322">
        <f t="shared" si="62"/>
        <v>0</v>
      </c>
      <c r="GI59" s="322">
        <f t="shared" si="63"/>
        <v>0</v>
      </c>
      <c r="GJ59" s="322">
        <f t="shared" si="172"/>
        <v>0</v>
      </c>
      <c r="GK59" s="322">
        <f t="shared" si="64"/>
        <v>0</v>
      </c>
      <c r="GL59" s="322">
        <f t="shared" si="65"/>
        <v>0</v>
      </c>
      <c r="GM59" s="322">
        <f t="shared" si="66"/>
        <v>0</v>
      </c>
      <c r="GN59" s="322">
        <f t="shared" si="67"/>
        <v>0</v>
      </c>
      <c r="GO59" s="322">
        <f t="shared" si="173"/>
        <v>0</v>
      </c>
      <c r="GP59" s="322">
        <f t="shared" si="68"/>
        <v>0</v>
      </c>
      <c r="GQ59" s="322">
        <f t="shared" si="69"/>
        <v>0</v>
      </c>
      <c r="GR59" s="322">
        <f t="shared" si="70"/>
        <v>0</v>
      </c>
      <c r="GS59" s="322">
        <f t="shared" si="71"/>
        <v>0</v>
      </c>
      <c r="GT59" s="322">
        <f t="shared" si="174"/>
        <v>0</v>
      </c>
      <c r="GU59" s="322">
        <f t="shared" si="72"/>
        <v>0</v>
      </c>
      <c r="GV59" s="326">
        <f t="shared" si="91"/>
        <v>9411</v>
      </c>
      <c r="GW59" s="322">
        <f t="shared" si="81"/>
        <v>8886.2000000000007</v>
      </c>
      <c r="GX59" s="322">
        <f t="shared" si="81"/>
        <v>5651.4</v>
      </c>
      <c r="GY59" s="322">
        <f t="shared" si="81"/>
        <v>3234.8</v>
      </c>
      <c r="GZ59" s="322">
        <f t="shared" si="81"/>
        <v>524.79999999999995</v>
      </c>
      <c r="HA59" s="328">
        <f t="shared" si="175"/>
        <v>188</v>
      </c>
      <c r="HB59" s="328">
        <v>188</v>
      </c>
      <c r="HC59" s="322">
        <f t="shared" si="75"/>
        <v>9226</v>
      </c>
      <c r="HD59" s="322">
        <f t="shared" si="75"/>
        <v>8711.5</v>
      </c>
      <c r="HE59" s="322">
        <f t="shared" si="75"/>
        <v>5540.3</v>
      </c>
      <c r="HF59" s="322">
        <f t="shared" si="75"/>
        <v>3171.2</v>
      </c>
      <c r="HG59" s="322">
        <f t="shared" si="75"/>
        <v>514.5</v>
      </c>
      <c r="HH59" s="329">
        <v>14.5</v>
      </c>
      <c r="HI59" s="327">
        <f t="shared" si="76"/>
        <v>165.6</v>
      </c>
      <c r="HJ59" s="327">
        <f t="shared" si="77"/>
        <v>9391.6</v>
      </c>
      <c r="HK59" s="330">
        <f t="shared" si="78"/>
        <v>5705.9</v>
      </c>
      <c r="HL59" s="319">
        <v>8941900</v>
      </c>
      <c r="HM59" s="319"/>
      <c r="HN59" s="327">
        <v>9821.7000000000007</v>
      </c>
      <c r="HO59" s="327">
        <v>10348.700000000001</v>
      </c>
    </row>
    <row r="60" spans="1:223">
      <c r="A60" s="315" t="s">
        <v>807</v>
      </c>
      <c r="B60" s="316">
        <v>0</v>
      </c>
      <c r="C60" s="316">
        <v>0</v>
      </c>
      <c r="D60" s="317">
        <v>56</v>
      </c>
      <c r="E60" s="318">
        <v>0</v>
      </c>
      <c r="F60" s="317"/>
      <c r="G60" s="316">
        <v>0</v>
      </c>
      <c r="H60" s="317">
        <v>293</v>
      </c>
      <c r="I60" s="318">
        <v>0</v>
      </c>
      <c r="J60" s="317"/>
      <c r="K60" s="317"/>
      <c r="L60" s="317"/>
      <c r="M60" s="316">
        <v>0</v>
      </c>
      <c r="N60" s="318">
        <v>0</v>
      </c>
      <c r="O60" s="317"/>
      <c r="P60" s="318">
        <v>0</v>
      </c>
      <c r="Q60" s="317"/>
      <c r="R60" s="317"/>
      <c r="S60" s="317"/>
      <c r="T60" s="319">
        <v>0</v>
      </c>
      <c r="U60" s="335">
        <v>0</v>
      </c>
      <c r="V60" s="335">
        <v>0</v>
      </c>
      <c r="W60" s="318">
        <v>0</v>
      </c>
      <c r="X60" s="318">
        <v>0</v>
      </c>
      <c r="Y60" s="318">
        <v>0</v>
      </c>
      <c r="Z60" s="318">
        <v>0</v>
      </c>
      <c r="AA60" s="318">
        <v>0</v>
      </c>
      <c r="AB60" s="318">
        <v>0</v>
      </c>
      <c r="AC60" s="318">
        <v>0</v>
      </c>
      <c r="AD60" s="320">
        <v>0</v>
      </c>
      <c r="AE60" s="320">
        <v>0</v>
      </c>
      <c r="AF60" s="320">
        <v>0</v>
      </c>
      <c r="AG60" s="320">
        <v>0</v>
      </c>
      <c r="AH60" s="317"/>
      <c r="AI60" s="320">
        <v>0</v>
      </c>
      <c r="AJ60" s="710">
        <f t="shared" si="79"/>
        <v>56</v>
      </c>
      <c r="AK60" s="710">
        <f t="shared" si="80"/>
        <v>293</v>
      </c>
      <c r="AL60" s="321">
        <f t="shared" si="0"/>
        <v>0</v>
      </c>
      <c r="AM60" s="322">
        <f t="shared" si="92"/>
        <v>0</v>
      </c>
      <c r="AN60" s="322">
        <f t="shared" si="1"/>
        <v>0</v>
      </c>
      <c r="AO60" s="322">
        <f t="shared" si="93"/>
        <v>0</v>
      </c>
      <c r="AP60" s="322">
        <f t="shared" si="177"/>
        <v>0</v>
      </c>
      <c r="AQ60" s="322">
        <f t="shared" si="2"/>
        <v>0</v>
      </c>
      <c r="AR60" s="322">
        <f t="shared" si="3"/>
        <v>0</v>
      </c>
      <c r="AS60" s="322">
        <f t="shared" si="4"/>
        <v>0</v>
      </c>
      <c r="AT60" s="322">
        <f t="shared" si="95"/>
        <v>0</v>
      </c>
      <c r="AU60" s="322">
        <f t="shared" si="178"/>
        <v>0</v>
      </c>
      <c r="AV60" s="322">
        <f t="shared" si="179"/>
        <v>3136.7</v>
      </c>
      <c r="AW60" s="322">
        <f t="shared" si="180"/>
        <v>2991.5</v>
      </c>
      <c r="AX60" s="322">
        <f t="shared" si="5"/>
        <v>1902.5</v>
      </c>
      <c r="AY60" s="322">
        <f t="shared" si="99"/>
        <v>1089</v>
      </c>
      <c r="AZ60" s="322">
        <f t="shared" si="6"/>
        <v>145.19999999999999</v>
      </c>
      <c r="BA60" s="322">
        <f t="shared" si="181"/>
        <v>0</v>
      </c>
      <c r="BB60" s="322">
        <f t="shared" si="182"/>
        <v>0</v>
      </c>
      <c r="BC60" s="322">
        <f t="shared" si="7"/>
        <v>0</v>
      </c>
      <c r="BD60" s="322">
        <f t="shared" si="102"/>
        <v>0</v>
      </c>
      <c r="BE60" s="322">
        <f t="shared" si="8"/>
        <v>0</v>
      </c>
      <c r="BF60" s="322">
        <f t="shared" si="183"/>
        <v>0</v>
      </c>
      <c r="BG60" s="322">
        <f t="shared" si="184"/>
        <v>0</v>
      </c>
      <c r="BH60" s="322">
        <f t="shared" si="9"/>
        <v>0</v>
      </c>
      <c r="BI60" s="322">
        <f t="shared" si="105"/>
        <v>0</v>
      </c>
      <c r="BJ60" s="322">
        <f t="shared" si="185"/>
        <v>0</v>
      </c>
      <c r="BK60" s="322">
        <f t="shared" si="186"/>
        <v>0</v>
      </c>
      <c r="BL60" s="322">
        <f t="shared" si="187"/>
        <v>0</v>
      </c>
      <c r="BM60" s="322">
        <f t="shared" si="10"/>
        <v>0</v>
      </c>
      <c r="BN60" s="322">
        <f t="shared" si="109"/>
        <v>0</v>
      </c>
      <c r="BO60" s="322">
        <f t="shared" si="188"/>
        <v>0</v>
      </c>
      <c r="BP60" s="322">
        <f t="shared" si="189"/>
        <v>14435.8</v>
      </c>
      <c r="BQ60" s="322">
        <f t="shared" si="190"/>
        <v>13610.4</v>
      </c>
      <c r="BR60" s="322">
        <f t="shared" si="11"/>
        <v>8655.7999999999993</v>
      </c>
      <c r="BS60" s="322">
        <f t="shared" si="113"/>
        <v>4954.6000000000004</v>
      </c>
      <c r="BT60" s="322">
        <f t="shared" si="12"/>
        <v>825.4</v>
      </c>
      <c r="BU60" s="322"/>
      <c r="BV60" s="322">
        <f t="shared" si="82"/>
        <v>0</v>
      </c>
      <c r="BW60" s="322">
        <f t="shared" si="83"/>
        <v>0</v>
      </c>
      <c r="BX60" s="322">
        <f t="shared" si="84"/>
        <v>0</v>
      </c>
      <c r="BY60" s="322">
        <f t="shared" si="85"/>
        <v>0</v>
      </c>
      <c r="BZ60" s="322">
        <f t="shared" si="86"/>
        <v>0</v>
      </c>
      <c r="CA60" s="322">
        <f t="shared" si="87"/>
        <v>0</v>
      </c>
      <c r="CB60" s="322">
        <f t="shared" si="88"/>
        <v>0</v>
      </c>
      <c r="CC60" s="322">
        <f t="shared" si="89"/>
        <v>0</v>
      </c>
      <c r="CD60" s="322">
        <f t="shared" si="90"/>
        <v>0</v>
      </c>
      <c r="CE60" s="711">
        <f t="shared" si="13"/>
        <v>0</v>
      </c>
      <c r="CF60" s="322">
        <f t="shared" si="114"/>
        <v>0</v>
      </c>
      <c r="CG60" s="322">
        <f t="shared" si="115"/>
        <v>0</v>
      </c>
      <c r="CH60" s="322">
        <f t="shared" si="14"/>
        <v>0</v>
      </c>
      <c r="CI60" s="322">
        <f t="shared" si="116"/>
        <v>0</v>
      </c>
      <c r="CJ60" s="711">
        <f t="shared" si="15"/>
        <v>0</v>
      </c>
      <c r="CK60" s="322">
        <f t="shared" si="117"/>
        <v>0</v>
      </c>
      <c r="CL60" s="322">
        <f t="shared" si="118"/>
        <v>0</v>
      </c>
      <c r="CM60" s="322">
        <f t="shared" si="16"/>
        <v>0</v>
      </c>
      <c r="CN60" s="322">
        <f t="shared" si="119"/>
        <v>0</v>
      </c>
      <c r="CO60" s="711">
        <f t="shared" si="17"/>
        <v>0</v>
      </c>
      <c r="CP60" s="322">
        <f t="shared" si="120"/>
        <v>0</v>
      </c>
      <c r="CQ60" s="322">
        <f t="shared" si="121"/>
        <v>0</v>
      </c>
      <c r="CR60" s="322">
        <f t="shared" si="18"/>
        <v>0</v>
      </c>
      <c r="CS60" s="322">
        <f t="shared" si="122"/>
        <v>0</v>
      </c>
      <c r="CT60" s="711">
        <f t="shared" si="19"/>
        <v>0</v>
      </c>
      <c r="CU60" s="322">
        <f t="shared" si="123"/>
        <v>0</v>
      </c>
      <c r="CV60" s="322">
        <f t="shared" si="124"/>
        <v>0</v>
      </c>
      <c r="CW60" s="322">
        <f t="shared" si="20"/>
        <v>0</v>
      </c>
      <c r="CX60" s="322">
        <f t="shared" si="125"/>
        <v>0</v>
      </c>
      <c r="CY60" s="322">
        <f t="shared" si="21"/>
        <v>0</v>
      </c>
      <c r="CZ60" s="322">
        <f t="shared" si="126"/>
        <v>0</v>
      </c>
      <c r="DA60" s="322">
        <f t="shared" si="127"/>
        <v>0</v>
      </c>
      <c r="DB60" s="322">
        <f t="shared" si="22"/>
        <v>0</v>
      </c>
      <c r="DC60" s="322">
        <f t="shared" si="128"/>
        <v>0</v>
      </c>
      <c r="DD60" s="322">
        <f t="shared" si="23"/>
        <v>0</v>
      </c>
      <c r="DE60" s="322">
        <f t="shared" si="24"/>
        <v>0</v>
      </c>
      <c r="DF60" s="322">
        <f t="shared" si="25"/>
        <v>0</v>
      </c>
      <c r="DG60" s="322">
        <f t="shared" si="26"/>
        <v>0</v>
      </c>
      <c r="DH60" s="322">
        <f t="shared" si="129"/>
        <v>0</v>
      </c>
      <c r="DI60" s="322">
        <f t="shared" si="27"/>
        <v>0</v>
      </c>
      <c r="DJ60" s="322">
        <f t="shared" si="28"/>
        <v>0</v>
      </c>
      <c r="DK60" s="322">
        <f t="shared" si="29"/>
        <v>0</v>
      </c>
      <c r="DL60" s="322">
        <f t="shared" si="30"/>
        <v>0</v>
      </c>
      <c r="DM60" s="322">
        <f t="shared" si="130"/>
        <v>0</v>
      </c>
      <c r="DN60" s="322">
        <f t="shared" si="31"/>
        <v>0</v>
      </c>
      <c r="DO60" s="322">
        <f t="shared" si="131"/>
        <v>0</v>
      </c>
      <c r="DP60" s="322">
        <f t="shared" si="132"/>
        <v>0</v>
      </c>
      <c r="DQ60" s="322">
        <f t="shared" si="133"/>
        <v>0</v>
      </c>
      <c r="DR60" s="322">
        <f t="shared" si="134"/>
        <v>0</v>
      </c>
      <c r="DS60" s="322">
        <f t="shared" si="32"/>
        <v>0</v>
      </c>
      <c r="DT60" s="323">
        <f t="shared" si="135"/>
        <v>0</v>
      </c>
      <c r="DU60" s="324">
        <f t="shared" si="136"/>
        <v>0</v>
      </c>
      <c r="DV60" s="322">
        <f t="shared" si="33"/>
        <v>0</v>
      </c>
      <c r="DW60" s="322">
        <f t="shared" si="137"/>
        <v>0</v>
      </c>
      <c r="DX60" s="324">
        <f t="shared" si="138"/>
        <v>0</v>
      </c>
      <c r="DY60" s="324">
        <f t="shared" si="139"/>
        <v>0</v>
      </c>
      <c r="DZ60" s="324">
        <f t="shared" si="140"/>
        <v>0</v>
      </c>
      <c r="EA60" s="322">
        <f t="shared" si="34"/>
        <v>0</v>
      </c>
      <c r="EB60" s="322">
        <f t="shared" si="141"/>
        <v>0</v>
      </c>
      <c r="EC60" s="324">
        <f t="shared" si="142"/>
        <v>0</v>
      </c>
      <c r="ED60" s="324">
        <f t="shared" si="143"/>
        <v>0</v>
      </c>
      <c r="EE60" s="324">
        <f t="shared" si="144"/>
        <v>0</v>
      </c>
      <c r="EF60" s="322">
        <f t="shared" si="35"/>
        <v>0</v>
      </c>
      <c r="EG60" s="322">
        <f t="shared" si="145"/>
        <v>0</v>
      </c>
      <c r="EH60" s="324">
        <f t="shared" si="146"/>
        <v>0</v>
      </c>
      <c r="EI60" s="324">
        <f t="shared" si="147"/>
        <v>0</v>
      </c>
      <c r="EJ60" s="324">
        <f t="shared" si="148"/>
        <v>0</v>
      </c>
      <c r="EK60" s="322">
        <f t="shared" si="36"/>
        <v>0</v>
      </c>
      <c r="EL60" s="322">
        <f t="shared" si="149"/>
        <v>0</v>
      </c>
      <c r="EM60" s="324">
        <f t="shared" si="150"/>
        <v>0</v>
      </c>
      <c r="EN60" s="324">
        <f t="shared" si="151"/>
        <v>0</v>
      </c>
      <c r="EO60" s="324">
        <f t="shared" si="152"/>
        <v>0</v>
      </c>
      <c r="EP60" s="322">
        <f t="shared" si="37"/>
        <v>0</v>
      </c>
      <c r="EQ60" s="322">
        <f t="shared" si="153"/>
        <v>0</v>
      </c>
      <c r="ER60" s="324">
        <f t="shared" si="154"/>
        <v>0</v>
      </c>
      <c r="ES60" s="324">
        <f t="shared" si="155"/>
        <v>0</v>
      </c>
      <c r="ET60" s="324">
        <f t="shared" si="156"/>
        <v>0</v>
      </c>
      <c r="EU60" s="322">
        <f t="shared" si="38"/>
        <v>0</v>
      </c>
      <c r="EV60" s="322">
        <f t="shared" si="157"/>
        <v>0</v>
      </c>
      <c r="EW60" s="324">
        <f t="shared" si="158"/>
        <v>0</v>
      </c>
      <c r="EX60" s="324">
        <f t="shared" si="159"/>
        <v>0</v>
      </c>
      <c r="EY60" s="324">
        <f t="shared" si="160"/>
        <v>0</v>
      </c>
      <c r="EZ60" s="322">
        <f t="shared" si="39"/>
        <v>0</v>
      </c>
      <c r="FA60" s="322">
        <f t="shared" si="161"/>
        <v>0</v>
      </c>
      <c r="FB60" s="324">
        <f t="shared" si="162"/>
        <v>0</v>
      </c>
      <c r="FC60" s="324">
        <f t="shared" si="163"/>
        <v>0</v>
      </c>
      <c r="FD60" s="324">
        <f t="shared" si="164"/>
        <v>0</v>
      </c>
      <c r="FE60" s="322">
        <f t="shared" si="40"/>
        <v>0</v>
      </c>
      <c r="FF60" s="322">
        <f t="shared" si="165"/>
        <v>0</v>
      </c>
      <c r="FG60" s="325">
        <f t="shared" si="166"/>
        <v>0</v>
      </c>
      <c r="FH60" s="712">
        <f t="shared" si="41"/>
        <v>0</v>
      </c>
      <c r="FI60" s="322">
        <f t="shared" si="42"/>
        <v>0</v>
      </c>
      <c r="FJ60" s="322">
        <f t="shared" si="43"/>
        <v>0</v>
      </c>
      <c r="FK60" s="322">
        <f t="shared" si="167"/>
        <v>0</v>
      </c>
      <c r="FL60" s="322">
        <f t="shared" si="44"/>
        <v>0</v>
      </c>
      <c r="FM60" s="322">
        <f t="shared" si="45"/>
        <v>0</v>
      </c>
      <c r="FN60" s="322">
        <f t="shared" si="46"/>
        <v>0</v>
      </c>
      <c r="FO60" s="322">
        <f t="shared" si="47"/>
        <v>0</v>
      </c>
      <c r="FP60" s="322">
        <f t="shared" si="168"/>
        <v>0</v>
      </c>
      <c r="FQ60" s="322">
        <f t="shared" si="48"/>
        <v>0</v>
      </c>
      <c r="FR60" s="322">
        <f t="shared" si="49"/>
        <v>0</v>
      </c>
      <c r="FS60" s="322">
        <f t="shared" si="50"/>
        <v>0</v>
      </c>
      <c r="FT60" s="322">
        <f t="shared" si="51"/>
        <v>0</v>
      </c>
      <c r="FU60" s="322">
        <f t="shared" si="169"/>
        <v>0</v>
      </c>
      <c r="FV60" s="322">
        <f t="shared" si="52"/>
        <v>0</v>
      </c>
      <c r="FW60" s="322">
        <f t="shared" si="53"/>
        <v>0</v>
      </c>
      <c r="FX60" s="322">
        <f t="shared" si="54"/>
        <v>0</v>
      </c>
      <c r="FY60" s="322">
        <f t="shared" si="55"/>
        <v>0</v>
      </c>
      <c r="FZ60" s="322">
        <f t="shared" si="170"/>
        <v>0</v>
      </c>
      <c r="GA60" s="322">
        <f t="shared" si="56"/>
        <v>0</v>
      </c>
      <c r="GB60" s="322">
        <f t="shared" si="57"/>
        <v>0</v>
      </c>
      <c r="GC60" s="322">
        <f t="shared" si="58"/>
        <v>0</v>
      </c>
      <c r="GD60" s="322">
        <f t="shared" si="59"/>
        <v>0</v>
      </c>
      <c r="GE60" s="322">
        <f t="shared" si="171"/>
        <v>0</v>
      </c>
      <c r="GF60" s="322">
        <f t="shared" si="60"/>
        <v>0</v>
      </c>
      <c r="GG60" s="322">
        <f t="shared" si="61"/>
        <v>0</v>
      </c>
      <c r="GH60" s="322">
        <f t="shared" si="62"/>
        <v>0</v>
      </c>
      <c r="GI60" s="322">
        <f t="shared" si="63"/>
        <v>0</v>
      </c>
      <c r="GJ60" s="322">
        <f t="shared" si="172"/>
        <v>0</v>
      </c>
      <c r="GK60" s="322">
        <f t="shared" si="64"/>
        <v>0</v>
      </c>
      <c r="GL60" s="322">
        <f t="shared" si="65"/>
        <v>0</v>
      </c>
      <c r="GM60" s="322">
        <f t="shared" si="66"/>
        <v>0</v>
      </c>
      <c r="GN60" s="322">
        <f t="shared" si="67"/>
        <v>0</v>
      </c>
      <c r="GO60" s="322">
        <f t="shared" si="173"/>
        <v>0</v>
      </c>
      <c r="GP60" s="322">
        <f t="shared" si="68"/>
        <v>0</v>
      </c>
      <c r="GQ60" s="322">
        <f t="shared" si="69"/>
        <v>0</v>
      </c>
      <c r="GR60" s="322">
        <f t="shared" si="70"/>
        <v>0</v>
      </c>
      <c r="GS60" s="322">
        <f t="shared" si="71"/>
        <v>0</v>
      </c>
      <c r="GT60" s="322">
        <f t="shared" si="174"/>
        <v>0</v>
      </c>
      <c r="GU60" s="322">
        <f t="shared" si="72"/>
        <v>0</v>
      </c>
      <c r="GV60" s="326">
        <f t="shared" si="91"/>
        <v>17572.5</v>
      </c>
      <c r="GW60" s="322">
        <f t="shared" si="81"/>
        <v>16601.900000000001</v>
      </c>
      <c r="GX60" s="322">
        <f t="shared" si="81"/>
        <v>10558.3</v>
      </c>
      <c r="GY60" s="322">
        <f t="shared" si="81"/>
        <v>6043.6</v>
      </c>
      <c r="GZ60" s="322">
        <f t="shared" si="81"/>
        <v>970.6</v>
      </c>
      <c r="HA60" s="328">
        <f t="shared" si="175"/>
        <v>349</v>
      </c>
      <c r="HB60" s="328">
        <v>349</v>
      </c>
      <c r="HC60" s="322">
        <f t="shared" si="75"/>
        <v>17227</v>
      </c>
      <c r="HD60" s="322">
        <f t="shared" si="75"/>
        <v>16275.5</v>
      </c>
      <c r="HE60" s="322">
        <f t="shared" si="75"/>
        <v>10350.700000000001</v>
      </c>
      <c r="HF60" s="322">
        <f t="shared" si="75"/>
        <v>5924.8</v>
      </c>
      <c r="HG60" s="322">
        <f t="shared" si="75"/>
        <v>951.5</v>
      </c>
      <c r="HH60" s="329">
        <v>29.25</v>
      </c>
      <c r="HI60" s="327">
        <f t="shared" si="76"/>
        <v>334</v>
      </c>
      <c r="HJ60" s="327">
        <f t="shared" si="77"/>
        <v>17561</v>
      </c>
      <c r="HK60" s="330">
        <f t="shared" si="78"/>
        <v>10684.7</v>
      </c>
      <c r="HL60" s="319">
        <v>16460700</v>
      </c>
      <c r="HM60" s="319"/>
      <c r="HN60" s="327">
        <v>18416</v>
      </c>
      <c r="HO60" s="327">
        <v>19459.099999999999</v>
      </c>
    </row>
    <row r="61" spans="1:223">
      <c r="A61" s="315" t="s">
        <v>746</v>
      </c>
      <c r="B61" s="316">
        <v>0</v>
      </c>
      <c r="C61" s="316">
        <v>0</v>
      </c>
      <c r="D61" s="317">
        <v>56</v>
      </c>
      <c r="E61" s="318">
        <v>0</v>
      </c>
      <c r="F61" s="317"/>
      <c r="G61" s="316">
        <v>0</v>
      </c>
      <c r="H61" s="317">
        <v>238</v>
      </c>
      <c r="I61" s="318">
        <v>0</v>
      </c>
      <c r="J61" s="317"/>
      <c r="K61" s="317"/>
      <c r="L61" s="317"/>
      <c r="M61" s="316">
        <v>0</v>
      </c>
      <c r="N61" s="318">
        <v>0</v>
      </c>
      <c r="O61" s="317"/>
      <c r="P61" s="318">
        <v>0</v>
      </c>
      <c r="Q61" s="317">
        <v>28</v>
      </c>
      <c r="R61" s="317"/>
      <c r="S61" s="317"/>
      <c r="T61" s="319">
        <v>0</v>
      </c>
      <c r="U61" s="335">
        <v>0</v>
      </c>
      <c r="V61" s="335">
        <v>0</v>
      </c>
      <c r="W61" s="318">
        <v>0</v>
      </c>
      <c r="X61" s="318">
        <v>0</v>
      </c>
      <c r="Y61" s="318">
        <v>0</v>
      </c>
      <c r="Z61" s="318">
        <v>0</v>
      </c>
      <c r="AA61" s="318">
        <v>0</v>
      </c>
      <c r="AB61" s="318">
        <v>0</v>
      </c>
      <c r="AC61" s="318">
        <v>0</v>
      </c>
      <c r="AD61" s="320">
        <v>0</v>
      </c>
      <c r="AE61" s="320">
        <v>0</v>
      </c>
      <c r="AF61" s="320">
        <v>0</v>
      </c>
      <c r="AG61" s="320">
        <v>0</v>
      </c>
      <c r="AH61" s="317"/>
      <c r="AI61" s="320">
        <v>0</v>
      </c>
      <c r="AJ61" s="710">
        <f t="shared" si="79"/>
        <v>56</v>
      </c>
      <c r="AK61" s="710">
        <f t="shared" si="80"/>
        <v>266</v>
      </c>
      <c r="AL61" s="321">
        <f t="shared" si="0"/>
        <v>0</v>
      </c>
      <c r="AM61" s="322">
        <f t="shared" si="92"/>
        <v>0</v>
      </c>
      <c r="AN61" s="322">
        <f t="shared" si="1"/>
        <v>0</v>
      </c>
      <c r="AO61" s="322">
        <f t="shared" si="93"/>
        <v>0</v>
      </c>
      <c r="AP61" s="322">
        <f t="shared" si="177"/>
        <v>0</v>
      </c>
      <c r="AQ61" s="322">
        <f t="shared" si="2"/>
        <v>0</v>
      </c>
      <c r="AR61" s="322">
        <f t="shared" si="3"/>
        <v>0</v>
      </c>
      <c r="AS61" s="322">
        <f t="shared" si="4"/>
        <v>0</v>
      </c>
      <c r="AT61" s="322">
        <f t="shared" si="95"/>
        <v>0</v>
      </c>
      <c r="AU61" s="322">
        <f t="shared" si="178"/>
        <v>0</v>
      </c>
      <c r="AV61" s="322">
        <f t="shared" si="179"/>
        <v>3136.7</v>
      </c>
      <c r="AW61" s="322">
        <f t="shared" si="180"/>
        <v>2991.5</v>
      </c>
      <c r="AX61" s="322">
        <f t="shared" si="5"/>
        <v>1902.5</v>
      </c>
      <c r="AY61" s="322">
        <f t="shared" si="99"/>
        <v>1089</v>
      </c>
      <c r="AZ61" s="322">
        <f t="shared" si="6"/>
        <v>145.19999999999999</v>
      </c>
      <c r="BA61" s="322">
        <f t="shared" si="181"/>
        <v>0</v>
      </c>
      <c r="BB61" s="322">
        <f t="shared" si="182"/>
        <v>0</v>
      </c>
      <c r="BC61" s="322">
        <f t="shared" si="7"/>
        <v>0</v>
      </c>
      <c r="BD61" s="322">
        <f t="shared" si="102"/>
        <v>0</v>
      </c>
      <c r="BE61" s="322">
        <f t="shared" si="8"/>
        <v>0</v>
      </c>
      <c r="BF61" s="322">
        <f t="shared" si="183"/>
        <v>0</v>
      </c>
      <c r="BG61" s="322">
        <f t="shared" si="184"/>
        <v>0</v>
      </c>
      <c r="BH61" s="322">
        <f t="shared" si="9"/>
        <v>0</v>
      </c>
      <c r="BI61" s="322">
        <f t="shared" si="105"/>
        <v>0</v>
      </c>
      <c r="BJ61" s="322">
        <f t="shared" si="185"/>
        <v>0</v>
      </c>
      <c r="BK61" s="322">
        <f t="shared" si="186"/>
        <v>0</v>
      </c>
      <c r="BL61" s="322">
        <f t="shared" si="187"/>
        <v>0</v>
      </c>
      <c r="BM61" s="322">
        <f t="shared" si="10"/>
        <v>0</v>
      </c>
      <c r="BN61" s="322">
        <f t="shared" si="109"/>
        <v>0</v>
      </c>
      <c r="BO61" s="322">
        <f t="shared" si="188"/>
        <v>0</v>
      </c>
      <c r="BP61" s="322">
        <f t="shared" si="189"/>
        <v>11726</v>
      </c>
      <c r="BQ61" s="322">
        <f t="shared" si="190"/>
        <v>11055.6</v>
      </c>
      <c r="BR61" s="322">
        <f t="shared" si="11"/>
        <v>7031</v>
      </c>
      <c r="BS61" s="322">
        <f t="shared" si="113"/>
        <v>4024.6</v>
      </c>
      <c r="BT61" s="322">
        <f t="shared" si="12"/>
        <v>670.4</v>
      </c>
      <c r="BU61" s="322"/>
      <c r="BV61" s="322">
        <f t="shared" si="82"/>
        <v>0</v>
      </c>
      <c r="BW61" s="322">
        <f t="shared" si="83"/>
        <v>0</v>
      </c>
      <c r="BX61" s="322">
        <f t="shared" si="84"/>
        <v>0</v>
      </c>
      <c r="BY61" s="322">
        <f t="shared" si="85"/>
        <v>0</v>
      </c>
      <c r="BZ61" s="322">
        <f t="shared" si="86"/>
        <v>0</v>
      </c>
      <c r="CA61" s="322">
        <f t="shared" si="87"/>
        <v>0</v>
      </c>
      <c r="CB61" s="322">
        <f t="shared" si="88"/>
        <v>0</v>
      </c>
      <c r="CC61" s="322">
        <f t="shared" si="89"/>
        <v>0</v>
      </c>
      <c r="CD61" s="322">
        <f t="shared" si="90"/>
        <v>0</v>
      </c>
      <c r="CE61" s="711">
        <f t="shared" si="13"/>
        <v>0</v>
      </c>
      <c r="CF61" s="322">
        <f t="shared" si="114"/>
        <v>0</v>
      </c>
      <c r="CG61" s="322">
        <f t="shared" si="115"/>
        <v>0</v>
      </c>
      <c r="CH61" s="322">
        <f t="shared" si="14"/>
        <v>0</v>
      </c>
      <c r="CI61" s="322">
        <f t="shared" si="116"/>
        <v>0</v>
      </c>
      <c r="CJ61" s="711">
        <f t="shared" si="15"/>
        <v>0</v>
      </c>
      <c r="CK61" s="322">
        <f t="shared" si="117"/>
        <v>0</v>
      </c>
      <c r="CL61" s="322">
        <f t="shared" si="118"/>
        <v>0</v>
      </c>
      <c r="CM61" s="322">
        <f t="shared" si="16"/>
        <v>0</v>
      </c>
      <c r="CN61" s="322">
        <f t="shared" si="119"/>
        <v>0</v>
      </c>
      <c r="CO61" s="711">
        <f t="shared" si="17"/>
        <v>0</v>
      </c>
      <c r="CP61" s="322">
        <f t="shared" si="120"/>
        <v>0</v>
      </c>
      <c r="CQ61" s="322">
        <f t="shared" si="121"/>
        <v>0</v>
      </c>
      <c r="CR61" s="322">
        <f t="shared" si="18"/>
        <v>0</v>
      </c>
      <c r="CS61" s="322">
        <f t="shared" si="122"/>
        <v>0</v>
      </c>
      <c r="CT61" s="711">
        <f t="shared" si="19"/>
        <v>0</v>
      </c>
      <c r="CU61" s="322">
        <f t="shared" si="123"/>
        <v>0</v>
      </c>
      <c r="CV61" s="322">
        <f t="shared" si="124"/>
        <v>0</v>
      </c>
      <c r="CW61" s="322">
        <f t="shared" si="20"/>
        <v>0</v>
      </c>
      <c r="CX61" s="322">
        <f t="shared" si="125"/>
        <v>0</v>
      </c>
      <c r="CY61" s="322">
        <f t="shared" si="21"/>
        <v>0</v>
      </c>
      <c r="CZ61" s="322">
        <f t="shared" si="126"/>
        <v>0</v>
      </c>
      <c r="DA61" s="322">
        <f t="shared" si="127"/>
        <v>0</v>
      </c>
      <c r="DB61" s="322">
        <f t="shared" si="22"/>
        <v>0</v>
      </c>
      <c r="DC61" s="322">
        <f t="shared" si="128"/>
        <v>0</v>
      </c>
      <c r="DD61" s="322">
        <f t="shared" si="23"/>
        <v>0</v>
      </c>
      <c r="DE61" s="322">
        <f t="shared" si="24"/>
        <v>3484.2</v>
      </c>
      <c r="DF61" s="322">
        <f t="shared" si="25"/>
        <v>3381.7</v>
      </c>
      <c r="DG61" s="322">
        <f t="shared" si="26"/>
        <v>2150.6999999999998</v>
      </c>
      <c r="DH61" s="322">
        <f t="shared" si="129"/>
        <v>1231</v>
      </c>
      <c r="DI61" s="322">
        <f t="shared" si="27"/>
        <v>102.5</v>
      </c>
      <c r="DJ61" s="322">
        <f t="shared" si="28"/>
        <v>0</v>
      </c>
      <c r="DK61" s="322">
        <f t="shared" si="29"/>
        <v>0</v>
      </c>
      <c r="DL61" s="322">
        <f t="shared" si="30"/>
        <v>0</v>
      </c>
      <c r="DM61" s="322">
        <f t="shared" si="130"/>
        <v>0</v>
      </c>
      <c r="DN61" s="322">
        <f t="shared" si="31"/>
        <v>0</v>
      </c>
      <c r="DO61" s="322">
        <f t="shared" si="131"/>
        <v>0</v>
      </c>
      <c r="DP61" s="322">
        <f t="shared" si="132"/>
        <v>0</v>
      </c>
      <c r="DQ61" s="322">
        <f t="shared" si="133"/>
        <v>0</v>
      </c>
      <c r="DR61" s="322">
        <f t="shared" si="134"/>
        <v>0</v>
      </c>
      <c r="DS61" s="322">
        <f t="shared" si="32"/>
        <v>0</v>
      </c>
      <c r="DT61" s="323">
        <f t="shared" si="135"/>
        <v>0</v>
      </c>
      <c r="DU61" s="324">
        <f t="shared" si="136"/>
        <v>0</v>
      </c>
      <c r="DV61" s="322">
        <f t="shared" si="33"/>
        <v>0</v>
      </c>
      <c r="DW61" s="322">
        <f t="shared" si="137"/>
        <v>0</v>
      </c>
      <c r="DX61" s="324">
        <f t="shared" si="138"/>
        <v>0</v>
      </c>
      <c r="DY61" s="324">
        <f t="shared" si="139"/>
        <v>0</v>
      </c>
      <c r="DZ61" s="324">
        <f t="shared" si="140"/>
        <v>0</v>
      </c>
      <c r="EA61" s="322">
        <f t="shared" si="34"/>
        <v>0</v>
      </c>
      <c r="EB61" s="322">
        <f t="shared" si="141"/>
        <v>0</v>
      </c>
      <c r="EC61" s="324">
        <f t="shared" si="142"/>
        <v>0</v>
      </c>
      <c r="ED61" s="324">
        <f t="shared" si="143"/>
        <v>0</v>
      </c>
      <c r="EE61" s="324">
        <f t="shared" si="144"/>
        <v>0</v>
      </c>
      <c r="EF61" s="322">
        <f t="shared" si="35"/>
        <v>0</v>
      </c>
      <c r="EG61" s="322">
        <f t="shared" si="145"/>
        <v>0</v>
      </c>
      <c r="EH61" s="324">
        <f t="shared" si="146"/>
        <v>0</v>
      </c>
      <c r="EI61" s="324">
        <f t="shared" si="147"/>
        <v>0</v>
      </c>
      <c r="EJ61" s="324">
        <f t="shared" si="148"/>
        <v>0</v>
      </c>
      <c r="EK61" s="322">
        <f t="shared" si="36"/>
        <v>0</v>
      </c>
      <c r="EL61" s="322">
        <f t="shared" si="149"/>
        <v>0</v>
      </c>
      <c r="EM61" s="324">
        <f t="shared" si="150"/>
        <v>0</v>
      </c>
      <c r="EN61" s="324">
        <f t="shared" si="151"/>
        <v>0</v>
      </c>
      <c r="EO61" s="324">
        <f t="shared" si="152"/>
        <v>0</v>
      </c>
      <c r="EP61" s="322">
        <f t="shared" si="37"/>
        <v>0</v>
      </c>
      <c r="EQ61" s="322">
        <f t="shared" si="153"/>
        <v>0</v>
      </c>
      <c r="ER61" s="324">
        <f t="shared" si="154"/>
        <v>0</v>
      </c>
      <c r="ES61" s="324">
        <f t="shared" si="155"/>
        <v>0</v>
      </c>
      <c r="ET61" s="324">
        <f t="shared" si="156"/>
        <v>0</v>
      </c>
      <c r="EU61" s="322">
        <f t="shared" si="38"/>
        <v>0</v>
      </c>
      <c r="EV61" s="322">
        <f t="shared" si="157"/>
        <v>0</v>
      </c>
      <c r="EW61" s="324">
        <f t="shared" si="158"/>
        <v>0</v>
      </c>
      <c r="EX61" s="324">
        <f t="shared" si="159"/>
        <v>0</v>
      </c>
      <c r="EY61" s="324">
        <f t="shared" si="160"/>
        <v>0</v>
      </c>
      <c r="EZ61" s="322">
        <f t="shared" si="39"/>
        <v>0</v>
      </c>
      <c r="FA61" s="322">
        <f t="shared" si="161"/>
        <v>0</v>
      </c>
      <c r="FB61" s="324">
        <f t="shared" si="162"/>
        <v>0</v>
      </c>
      <c r="FC61" s="324">
        <f t="shared" si="163"/>
        <v>0</v>
      </c>
      <c r="FD61" s="324">
        <f t="shared" si="164"/>
        <v>0</v>
      </c>
      <c r="FE61" s="322">
        <f t="shared" si="40"/>
        <v>0</v>
      </c>
      <c r="FF61" s="322">
        <f t="shared" si="165"/>
        <v>0</v>
      </c>
      <c r="FG61" s="325">
        <f t="shared" si="166"/>
        <v>0</v>
      </c>
      <c r="FH61" s="712">
        <f t="shared" si="41"/>
        <v>0</v>
      </c>
      <c r="FI61" s="322">
        <f t="shared" si="42"/>
        <v>0</v>
      </c>
      <c r="FJ61" s="322">
        <f t="shared" si="43"/>
        <v>0</v>
      </c>
      <c r="FK61" s="322">
        <f t="shared" si="167"/>
        <v>0</v>
      </c>
      <c r="FL61" s="322">
        <f t="shared" si="44"/>
        <v>0</v>
      </c>
      <c r="FM61" s="322">
        <f t="shared" si="45"/>
        <v>0</v>
      </c>
      <c r="FN61" s="322">
        <f t="shared" si="46"/>
        <v>0</v>
      </c>
      <c r="FO61" s="322">
        <f t="shared" si="47"/>
        <v>0</v>
      </c>
      <c r="FP61" s="322">
        <f t="shared" si="168"/>
        <v>0</v>
      </c>
      <c r="FQ61" s="322">
        <f t="shared" si="48"/>
        <v>0</v>
      </c>
      <c r="FR61" s="322">
        <f t="shared" si="49"/>
        <v>0</v>
      </c>
      <c r="FS61" s="322">
        <f t="shared" si="50"/>
        <v>0</v>
      </c>
      <c r="FT61" s="322">
        <f t="shared" si="51"/>
        <v>0</v>
      </c>
      <c r="FU61" s="322">
        <f t="shared" si="169"/>
        <v>0</v>
      </c>
      <c r="FV61" s="322">
        <f t="shared" si="52"/>
        <v>0</v>
      </c>
      <c r="FW61" s="322">
        <f t="shared" si="53"/>
        <v>0</v>
      </c>
      <c r="FX61" s="322">
        <f t="shared" si="54"/>
        <v>0</v>
      </c>
      <c r="FY61" s="322">
        <f t="shared" si="55"/>
        <v>0</v>
      </c>
      <c r="FZ61" s="322">
        <f t="shared" si="170"/>
        <v>0</v>
      </c>
      <c r="GA61" s="322">
        <f t="shared" si="56"/>
        <v>0</v>
      </c>
      <c r="GB61" s="322">
        <f t="shared" si="57"/>
        <v>0</v>
      </c>
      <c r="GC61" s="322">
        <f t="shared" si="58"/>
        <v>0</v>
      </c>
      <c r="GD61" s="322">
        <f t="shared" si="59"/>
        <v>0</v>
      </c>
      <c r="GE61" s="322">
        <f t="shared" si="171"/>
        <v>0</v>
      </c>
      <c r="GF61" s="322">
        <f t="shared" si="60"/>
        <v>0</v>
      </c>
      <c r="GG61" s="322">
        <f t="shared" si="61"/>
        <v>0</v>
      </c>
      <c r="GH61" s="322">
        <f t="shared" si="62"/>
        <v>0</v>
      </c>
      <c r="GI61" s="322">
        <f t="shared" si="63"/>
        <v>0</v>
      </c>
      <c r="GJ61" s="322">
        <f t="shared" si="172"/>
        <v>0</v>
      </c>
      <c r="GK61" s="322">
        <f t="shared" si="64"/>
        <v>0</v>
      </c>
      <c r="GL61" s="322">
        <f t="shared" si="65"/>
        <v>0</v>
      </c>
      <c r="GM61" s="322">
        <f t="shared" si="66"/>
        <v>0</v>
      </c>
      <c r="GN61" s="322">
        <f t="shared" si="67"/>
        <v>0</v>
      </c>
      <c r="GO61" s="322">
        <f t="shared" si="173"/>
        <v>0</v>
      </c>
      <c r="GP61" s="322">
        <f t="shared" si="68"/>
        <v>0</v>
      </c>
      <c r="GQ61" s="322">
        <f t="shared" si="69"/>
        <v>0</v>
      </c>
      <c r="GR61" s="322">
        <f t="shared" si="70"/>
        <v>0</v>
      </c>
      <c r="GS61" s="322">
        <f t="shared" si="71"/>
        <v>0</v>
      </c>
      <c r="GT61" s="322">
        <f t="shared" si="174"/>
        <v>0</v>
      </c>
      <c r="GU61" s="322">
        <f t="shared" si="72"/>
        <v>0</v>
      </c>
      <c r="GV61" s="326">
        <f t="shared" si="91"/>
        <v>18346.900000000001</v>
      </c>
      <c r="GW61" s="322">
        <f t="shared" si="81"/>
        <v>17428.8</v>
      </c>
      <c r="GX61" s="322">
        <f t="shared" si="81"/>
        <v>11084.2</v>
      </c>
      <c r="GY61" s="322">
        <f t="shared" si="81"/>
        <v>6344.6</v>
      </c>
      <c r="GZ61" s="322">
        <f t="shared" si="81"/>
        <v>918.1</v>
      </c>
      <c r="HA61" s="328">
        <f t="shared" si="175"/>
        <v>322</v>
      </c>
      <c r="HB61" s="328">
        <v>322</v>
      </c>
      <c r="HC61" s="322">
        <f t="shared" si="75"/>
        <v>17986.2</v>
      </c>
      <c r="HD61" s="322">
        <f t="shared" si="75"/>
        <v>17086.099999999999</v>
      </c>
      <c r="HE61" s="322">
        <f t="shared" si="75"/>
        <v>10866.3</v>
      </c>
      <c r="HF61" s="322">
        <f t="shared" si="75"/>
        <v>6219.9</v>
      </c>
      <c r="HG61" s="322">
        <f t="shared" si="75"/>
        <v>900</v>
      </c>
      <c r="HH61" s="329">
        <v>32.25</v>
      </c>
      <c r="HI61" s="327">
        <f t="shared" si="76"/>
        <v>368.2</v>
      </c>
      <c r="HJ61" s="327">
        <f t="shared" si="77"/>
        <v>18354.400000000001</v>
      </c>
      <c r="HK61" s="330">
        <f t="shared" si="78"/>
        <v>11234.5</v>
      </c>
      <c r="HL61" s="319">
        <v>17258600</v>
      </c>
      <c r="HM61" s="319"/>
      <c r="HN61" s="327">
        <v>19288.5</v>
      </c>
      <c r="HO61" s="327">
        <v>20425.599999999999</v>
      </c>
    </row>
    <row r="62" spans="1:223">
      <c r="A62" s="315" t="s">
        <v>747</v>
      </c>
      <c r="B62" s="316">
        <v>0</v>
      </c>
      <c r="C62" s="316">
        <v>0</v>
      </c>
      <c r="D62" s="317">
        <v>27</v>
      </c>
      <c r="E62" s="318">
        <v>0</v>
      </c>
      <c r="F62" s="317"/>
      <c r="G62" s="316">
        <v>0</v>
      </c>
      <c r="H62" s="317">
        <v>514</v>
      </c>
      <c r="I62" s="318">
        <v>0</v>
      </c>
      <c r="J62" s="317"/>
      <c r="K62" s="317"/>
      <c r="L62" s="317"/>
      <c r="M62" s="316">
        <v>0</v>
      </c>
      <c r="N62" s="318">
        <v>0</v>
      </c>
      <c r="O62" s="317"/>
      <c r="P62" s="316">
        <v>0</v>
      </c>
      <c r="Q62" s="317">
        <v>25</v>
      </c>
      <c r="R62" s="317"/>
      <c r="S62" s="317"/>
      <c r="T62" s="319">
        <v>0</v>
      </c>
      <c r="U62" s="335">
        <v>0</v>
      </c>
      <c r="V62" s="335">
        <v>0</v>
      </c>
      <c r="W62" s="318">
        <v>0</v>
      </c>
      <c r="X62" s="318">
        <v>0</v>
      </c>
      <c r="Y62" s="318">
        <v>0</v>
      </c>
      <c r="Z62" s="318">
        <v>0</v>
      </c>
      <c r="AA62" s="318">
        <v>0</v>
      </c>
      <c r="AB62" s="318">
        <v>0</v>
      </c>
      <c r="AC62" s="318">
        <v>0</v>
      </c>
      <c r="AD62" s="320">
        <v>0</v>
      </c>
      <c r="AE62" s="320">
        <v>0</v>
      </c>
      <c r="AF62" s="320">
        <v>0</v>
      </c>
      <c r="AG62" s="320">
        <v>0</v>
      </c>
      <c r="AH62" s="317"/>
      <c r="AI62" s="320">
        <v>0</v>
      </c>
      <c r="AJ62" s="710">
        <f t="shared" si="79"/>
        <v>27</v>
      </c>
      <c r="AK62" s="710">
        <f t="shared" si="80"/>
        <v>539</v>
      </c>
      <c r="AL62" s="321">
        <f t="shared" si="0"/>
        <v>0</v>
      </c>
      <c r="AM62" s="322">
        <f t="shared" si="92"/>
        <v>0</v>
      </c>
      <c r="AN62" s="322">
        <f t="shared" si="1"/>
        <v>0</v>
      </c>
      <c r="AO62" s="322">
        <f t="shared" si="93"/>
        <v>0</v>
      </c>
      <c r="AP62" s="322">
        <f t="shared" si="177"/>
        <v>0</v>
      </c>
      <c r="AQ62" s="322">
        <f t="shared" si="2"/>
        <v>0</v>
      </c>
      <c r="AR62" s="322">
        <f t="shared" si="3"/>
        <v>0</v>
      </c>
      <c r="AS62" s="322">
        <f t="shared" si="4"/>
        <v>0</v>
      </c>
      <c r="AT62" s="322">
        <f t="shared" si="95"/>
        <v>0</v>
      </c>
      <c r="AU62" s="322">
        <f t="shared" si="178"/>
        <v>0</v>
      </c>
      <c r="AV62" s="322">
        <f t="shared" si="179"/>
        <v>1512.3</v>
      </c>
      <c r="AW62" s="322">
        <f t="shared" si="180"/>
        <v>1442.3</v>
      </c>
      <c r="AX62" s="322">
        <f t="shared" si="5"/>
        <v>917.3</v>
      </c>
      <c r="AY62" s="322">
        <f t="shared" si="99"/>
        <v>525</v>
      </c>
      <c r="AZ62" s="322">
        <f t="shared" si="6"/>
        <v>70</v>
      </c>
      <c r="BA62" s="322">
        <f t="shared" si="181"/>
        <v>0</v>
      </c>
      <c r="BB62" s="322">
        <f t="shared" si="182"/>
        <v>0</v>
      </c>
      <c r="BC62" s="322">
        <f t="shared" si="7"/>
        <v>0</v>
      </c>
      <c r="BD62" s="322">
        <f t="shared" si="102"/>
        <v>0</v>
      </c>
      <c r="BE62" s="322">
        <f t="shared" si="8"/>
        <v>0</v>
      </c>
      <c r="BF62" s="322">
        <f t="shared" si="183"/>
        <v>0</v>
      </c>
      <c r="BG62" s="322">
        <f t="shared" si="184"/>
        <v>0</v>
      </c>
      <c r="BH62" s="322">
        <f t="shared" si="9"/>
        <v>0</v>
      </c>
      <c r="BI62" s="322">
        <f t="shared" si="105"/>
        <v>0</v>
      </c>
      <c r="BJ62" s="322">
        <f t="shared" si="185"/>
        <v>0</v>
      </c>
      <c r="BK62" s="322">
        <f t="shared" si="186"/>
        <v>0</v>
      </c>
      <c r="BL62" s="322">
        <f t="shared" si="187"/>
        <v>0</v>
      </c>
      <c r="BM62" s="322">
        <f t="shared" si="10"/>
        <v>0</v>
      </c>
      <c r="BN62" s="322">
        <f t="shared" si="109"/>
        <v>0</v>
      </c>
      <c r="BO62" s="322">
        <f t="shared" si="188"/>
        <v>0</v>
      </c>
      <c r="BP62" s="322">
        <f t="shared" si="189"/>
        <v>25324.3</v>
      </c>
      <c r="BQ62" s="322">
        <f t="shared" si="190"/>
        <v>23876.3</v>
      </c>
      <c r="BR62" s="322">
        <f t="shared" si="11"/>
        <v>15184.6</v>
      </c>
      <c r="BS62" s="322">
        <f t="shared" si="113"/>
        <v>8691.7000000000007</v>
      </c>
      <c r="BT62" s="322">
        <f t="shared" si="12"/>
        <v>1448</v>
      </c>
      <c r="BU62" s="322"/>
      <c r="BV62" s="322">
        <f t="shared" si="82"/>
        <v>0</v>
      </c>
      <c r="BW62" s="322">
        <f t="shared" si="83"/>
        <v>0</v>
      </c>
      <c r="BX62" s="322">
        <f t="shared" si="84"/>
        <v>0</v>
      </c>
      <c r="BY62" s="322">
        <f t="shared" si="85"/>
        <v>0</v>
      </c>
      <c r="BZ62" s="322">
        <f t="shared" si="86"/>
        <v>0</v>
      </c>
      <c r="CA62" s="322">
        <f t="shared" si="87"/>
        <v>0</v>
      </c>
      <c r="CB62" s="322">
        <f t="shared" si="88"/>
        <v>0</v>
      </c>
      <c r="CC62" s="322">
        <f t="shared" si="89"/>
        <v>0</v>
      </c>
      <c r="CD62" s="322">
        <f t="shared" si="90"/>
        <v>0</v>
      </c>
      <c r="CE62" s="711">
        <f t="shared" si="13"/>
        <v>0</v>
      </c>
      <c r="CF62" s="322">
        <f t="shared" si="114"/>
        <v>0</v>
      </c>
      <c r="CG62" s="322">
        <f t="shared" si="115"/>
        <v>0</v>
      </c>
      <c r="CH62" s="322">
        <f t="shared" si="14"/>
        <v>0</v>
      </c>
      <c r="CI62" s="322">
        <f t="shared" si="116"/>
        <v>0</v>
      </c>
      <c r="CJ62" s="711">
        <f t="shared" si="15"/>
        <v>0</v>
      </c>
      <c r="CK62" s="322">
        <f t="shared" si="117"/>
        <v>0</v>
      </c>
      <c r="CL62" s="322">
        <f t="shared" si="118"/>
        <v>0</v>
      </c>
      <c r="CM62" s="322">
        <f t="shared" si="16"/>
        <v>0</v>
      </c>
      <c r="CN62" s="322">
        <f t="shared" si="119"/>
        <v>0</v>
      </c>
      <c r="CO62" s="711">
        <f t="shared" si="17"/>
        <v>0</v>
      </c>
      <c r="CP62" s="322">
        <f t="shared" si="120"/>
        <v>0</v>
      </c>
      <c r="CQ62" s="322">
        <f t="shared" si="121"/>
        <v>0</v>
      </c>
      <c r="CR62" s="322">
        <f t="shared" si="18"/>
        <v>0</v>
      </c>
      <c r="CS62" s="322">
        <f t="shared" si="122"/>
        <v>0</v>
      </c>
      <c r="CT62" s="711">
        <f t="shared" si="19"/>
        <v>0</v>
      </c>
      <c r="CU62" s="322">
        <f t="shared" si="123"/>
        <v>0</v>
      </c>
      <c r="CV62" s="322">
        <f t="shared" si="124"/>
        <v>0</v>
      </c>
      <c r="CW62" s="322">
        <f t="shared" si="20"/>
        <v>0</v>
      </c>
      <c r="CX62" s="322">
        <f t="shared" si="125"/>
        <v>0</v>
      </c>
      <c r="CY62" s="322">
        <f t="shared" si="21"/>
        <v>0</v>
      </c>
      <c r="CZ62" s="322">
        <f t="shared" si="126"/>
        <v>0</v>
      </c>
      <c r="DA62" s="322">
        <f t="shared" si="127"/>
        <v>0</v>
      </c>
      <c r="DB62" s="322">
        <f t="shared" si="22"/>
        <v>0</v>
      </c>
      <c r="DC62" s="322">
        <f t="shared" si="128"/>
        <v>0</v>
      </c>
      <c r="DD62" s="322">
        <f t="shared" si="23"/>
        <v>0</v>
      </c>
      <c r="DE62" s="322">
        <f t="shared" si="24"/>
        <v>3110.9</v>
      </c>
      <c r="DF62" s="322">
        <f t="shared" si="25"/>
        <v>3019.4</v>
      </c>
      <c r="DG62" s="322">
        <f t="shared" si="26"/>
        <v>1920.3</v>
      </c>
      <c r="DH62" s="322">
        <f t="shared" si="129"/>
        <v>1099.0999999999999</v>
      </c>
      <c r="DI62" s="322">
        <f t="shared" si="27"/>
        <v>91.5</v>
      </c>
      <c r="DJ62" s="322">
        <f t="shared" si="28"/>
        <v>0</v>
      </c>
      <c r="DK62" s="322">
        <f t="shared" si="29"/>
        <v>0</v>
      </c>
      <c r="DL62" s="322">
        <f t="shared" si="30"/>
        <v>0</v>
      </c>
      <c r="DM62" s="322">
        <f t="shared" si="130"/>
        <v>0</v>
      </c>
      <c r="DN62" s="322">
        <f t="shared" si="31"/>
        <v>0</v>
      </c>
      <c r="DO62" s="322">
        <f t="shared" si="131"/>
        <v>0</v>
      </c>
      <c r="DP62" s="322">
        <f t="shared" si="132"/>
        <v>0</v>
      </c>
      <c r="DQ62" s="322">
        <f t="shared" si="133"/>
        <v>0</v>
      </c>
      <c r="DR62" s="322">
        <f t="shared" si="134"/>
        <v>0</v>
      </c>
      <c r="DS62" s="322">
        <f t="shared" si="32"/>
        <v>0</v>
      </c>
      <c r="DT62" s="323">
        <f t="shared" si="135"/>
        <v>0</v>
      </c>
      <c r="DU62" s="324">
        <f t="shared" si="136"/>
        <v>0</v>
      </c>
      <c r="DV62" s="322">
        <f t="shared" si="33"/>
        <v>0</v>
      </c>
      <c r="DW62" s="322">
        <f t="shared" si="137"/>
        <v>0</v>
      </c>
      <c r="DX62" s="324">
        <f t="shared" si="138"/>
        <v>0</v>
      </c>
      <c r="DY62" s="324">
        <f t="shared" si="139"/>
        <v>0</v>
      </c>
      <c r="DZ62" s="324">
        <f t="shared" si="140"/>
        <v>0</v>
      </c>
      <c r="EA62" s="322">
        <f t="shared" si="34"/>
        <v>0</v>
      </c>
      <c r="EB62" s="322">
        <f t="shared" si="141"/>
        <v>0</v>
      </c>
      <c r="EC62" s="324">
        <f t="shared" si="142"/>
        <v>0</v>
      </c>
      <c r="ED62" s="324">
        <f t="shared" si="143"/>
        <v>0</v>
      </c>
      <c r="EE62" s="324">
        <f t="shared" si="144"/>
        <v>0</v>
      </c>
      <c r="EF62" s="322">
        <f t="shared" si="35"/>
        <v>0</v>
      </c>
      <c r="EG62" s="322">
        <f t="shared" si="145"/>
        <v>0</v>
      </c>
      <c r="EH62" s="324">
        <f t="shared" si="146"/>
        <v>0</v>
      </c>
      <c r="EI62" s="324">
        <f t="shared" si="147"/>
        <v>0</v>
      </c>
      <c r="EJ62" s="324">
        <f t="shared" si="148"/>
        <v>0</v>
      </c>
      <c r="EK62" s="322">
        <f t="shared" si="36"/>
        <v>0</v>
      </c>
      <c r="EL62" s="322">
        <f t="shared" si="149"/>
        <v>0</v>
      </c>
      <c r="EM62" s="324">
        <f t="shared" si="150"/>
        <v>0</v>
      </c>
      <c r="EN62" s="324">
        <f t="shared" si="151"/>
        <v>0</v>
      </c>
      <c r="EO62" s="324">
        <f t="shared" si="152"/>
        <v>0</v>
      </c>
      <c r="EP62" s="322">
        <f t="shared" si="37"/>
        <v>0</v>
      </c>
      <c r="EQ62" s="322">
        <f t="shared" si="153"/>
        <v>0</v>
      </c>
      <c r="ER62" s="324">
        <f t="shared" si="154"/>
        <v>0</v>
      </c>
      <c r="ES62" s="324">
        <f t="shared" si="155"/>
        <v>0</v>
      </c>
      <c r="ET62" s="324">
        <f t="shared" si="156"/>
        <v>0</v>
      </c>
      <c r="EU62" s="322">
        <f t="shared" si="38"/>
        <v>0</v>
      </c>
      <c r="EV62" s="322">
        <f t="shared" si="157"/>
        <v>0</v>
      </c>
      <c r="EW62" s="324">
        <f t="shared" si="158"/>
        <v>0</v>
      </c>
      <c r="EX62" s="324">
        <f t="shared" si="159"/>
        <v>0</v>
      </c>
      <c r="EY62" s="324">
        <f t="shared" si="160"/>
        <v>0</v>
      </c>
      <c r="EZ62" s="322">
        <f t="shared" si="39"/>
        <v>0</v>
      </c>
      <c r="FA62" s="322">
        <f t="shared" si="161"/>
        <v>0</v>
      </c>
      <c r="FB62" s="324">
        <f t="shared" si="162"/>
        <v>0</v>
      </c>
      <c r="FC62" s="324">
        <f t="shared" si="163"/>
        <v>0</v>
      </c>
      <c r="FD62" s="324">
        <f t="shared" si="164"/>
        <v>0</v>
      </c>
      <c r="FE62" s="322">
        <f t="shared" si="40"/>
        <v>0</v>
      </c>
      <c r="FF62" s="322">
        <f t="shared" si="165"/>
        <v>0</v>
      </c>
      <c r="FG62" s="325">
        <f t="shared" si="166"/>
        <v>0</v>
      </c>
      <c r="FH62" s="712">
        <f t="shared" si="41"/>
        <v>0</v>
      </c>
      <c r="FI62" s="322">
        <f t="shared" si="42"/>
        <v>0</v>
      </c>
      <c r="FJ62" s="322">
        <f t="shared" si="43"/>
        <v>0</v>
      </c>
      <c r="FK62" s="322">
        <f t="shared" si="167"/>
        <v>0</v>
      </c>
      <c r="FL62" s="322">
        <f t="shared" si="44"/>
        <v>0</v>
      </c>
      <c r="FM62" s="322">
        <f t="shared" si="45"/>
        <v>0</v>
      </c>
      <c r="FN62" s="322">
        <f t="shared" si="46"/>
        <v>0</v>
      </c>
      <c r="FO62" s="322">
        <f t="shared" si="47"/>
        <v>0</v>
      </c>
      <c r="FP62" s="322">
        <f t="shared" si="168"/>
        <v>0</v>
      </c>
      <c r="FQ62" s="322">
        <f t="shared" si="48"/>
        <v>0</v>
      </c>
      <c r="FR62" s="322">
        <f t="shared" si="49"/>
        <v>0</v>
      </c>
      <c r="FS62" s="322">
        <f t="shared" si="50"/>
        <v>0</v>
      </c>
      <c r="FT62" s="322">
        <f t="shared" si="51"/>
        <v>0</v>
      </c>
      <c r="FU62" s="322">
        <f t="shared" si="169"/>
        <v>0</v>
      </c>
      <c r="FV62" s="322">
        <f t="shared" si="52"/>
        <v>0</v>
      </c>
      <c r="FW62" s="322">
        <f t="shared" si="53"/>
        <v>0</v>
      </c>
      <c r="FX62" s="322">
        <f t="shared" si="54"/>
        <v>0</v>
      </c>
      <c r="FY62" s="322">
        <f t="shared" si="55"/>
        <v>0</v>
      </c>
      <c r="FZ62" s="322">
        <f t="shared" si="170"/>
        <v>0</v>
      </c>
      <c r="GA62" s="322">
        <f t="shared" si="56"/>
        <v>0</v>
      </c>
      <c r="GB62" s="322">
        <f t="shared" si="57"/>
        <v>0</v>
      </c>
      <c r="GC62" s="322">
        <f t="shared" si="58"/>
        <v>0</v>
      </c>
      <c r="GD62" s="322">
        <f t="shared" si="59"/>
        <v>0</v>
      </c>
      <c r="GE62" s="322">
        <f t="shared" si="171"/>
        <v>0</v>
      </c>
      <c r="GF62" s="322">
        <f t="shared" si="60"/>
        <v>0</v>
      </c>
      <c r="GG62" s="322">
        <f t="shared" si="61"/>
        <v>0</v>
      </c>
      <c r="GH62" s="322">
        <f t="shared" si="62"/>
        <v>0</v>
      </c>
      <c r="GI62" s="322">
        <f t="shared" si="63"/>
        <v>0</v>
      </c>
      <c r="GJ62" s="322">
        <f t="shared" si="172"/>
        <v>0</v>
      </c>
      <c r="GK62" s="322">
        <f t="shared" si="64"/>
        <v>0</v>
      </c>
      <c r="GL62" s="322">
        <f t="shared" si="65"/>
        <v>0</v>
      </c>
      <c r="GM62" s="322">
        <f t="shared" si="66"/>
        <v>0</v>
      </c>
      <c r="GN62" s="322">
        <f t="shared" si="67"/>
        <v>0</v>
      </c>
      <c r="GO62" s="322">
        <f t="shared" si="173"/>
        <v>0</v>
      </c>
      <c r="GP62" s="322">
        <f t="shared" si="68"/>
        <v>0</v>
      </c>
      <c r="GQ62" s="322">
        <f t="shared" si="69"/>
        <v>0</v>
      </c>
      <c r="GR62" s="322">
        <f t="shared" si="70"/>
        <v>0</v>
      </c>
      <c r="GS62" s="322">
        <f t="shared" si="71"/>
        <v>0</v>
      </c>
      <c r="GT62" s="322">
        <f t="shared" si="174"/>
        <v>0</v>
      </c>
      <c r="GU62" s="322">
        <f t="shared" si="72"/>
        <v>0</v>
      </c>
      <c r="GV62" s="326">
        <f t="shared" si="91"/>
        <v>29947.5</v>
      </c>
      <c r="GW62" s="322">
        <f t="shared" si="81"/>
        <v>28338</v>
      </c>
      <c r="GX62" s="322">
        <f t="shared" si="81"/>
        <v>18022.2</v>
      </c>
      <c r="GY62" s="322">
        <f t="shared" si="81"/>
        <v>10315.799999999999</v>
      </c>
      <c r="GZ62" s="322">
        <f t="shared" si="81"/>
        <v>1609.5</v>
      </c>
      <c r="HA62" s="328">
        <f t="shared" si="175"/>
        <v>566</v>
      </c>
      <c r="HB62" s="328">
        <v>566</v>
      </c>
      <c r="HC62" s="322">
        <f t="shared" si="75"/>
        <v>29358.7</v>
      </c>
      <c r="HD62" s="322">
        <f t="shared" si="75"/>
        <v>27780.9</v>
      </c>
      <c r="HE62" s="322">
        <f t="shared" si="75"/>
        <v>17667.900000000001</v>
      </c>
      <c r="HF62" s="322">
        <f t="shared" si="75"/>
        <v>10113</v>
      </c>
      <c r="HG62" s="322">
        <f t="shared" si="75"/>
        <v>1577.9</v>
      </c>
      <c r="HH62" s="329">
        <v>51.75</v>
      </c>
      <c r="HI62" s="327">
        <f t="shared" si="76"/>
        <v>590.9</v>
      </c>
      <c r="HJ62" s="327">
        <f t="shared" si="77"/>
        <v>29949.599999999999</v>
      </c>
      <c r="HK62" s="330">
        <f t="shared" si="78"/>
        <v>18258.8</v>
      </c>
      <c r="HL62" s="319">
        <v>29004600</v>
      </c>
      <c r="HM62" s="330"/>
      <c r="HN62" s="327">
        <v>31452.1</v>
      </c>
      <c r="HO62" s="327">
        <v>33282.1</v>
      </c>
    </row>
    <row r="63" spans="1:223">
      <c r="A63" s="315" t="s">
        <v>748</v>
      </c>
      <c r="B63" s="316">
        <v>0</v>
      </c>
      <c r="C63" s="316">
        <v>0</v>
      </c>
      <c r="D63" s="317">
        <v>53</v>
      </c>
      <c r="E63" s="318">
        <v>0</v>
      </c>
      <c r="F63" s="317"/>
      <c r="G63" s="316">
        <v>0</v>
      </c>
      <c r="H63" s="317">
        <v>272</v>
      </c>
      <c r="I63" s="318">
        <v>0</v>
      </c>
      <c r="J63" s="317"/>
      <c r="K63" s="317"/>
      <c r="L63" s="317"/>
      <c r="M63" s="316">
        <v>0</v>
      </c>
      <c r="N63" s="318">
        <v>0</v>
      </c>
      <c r="O63" s="317"/>
      <c r="P63" s="318">
        <v>0</v>
      </c>
      <c r="Q63" s="317">
        <v>32</v>
      </c>
      <c r="R63" s="317"/>
      <c r="S63" s="317"/>
      <c r="T63" s="319">
        <v>0</v>
      </c>
      <c r="U63" s="335">
        <v>0</v>
      </c>
      <c r="V63" s="335">
        <v>0</v>
      </c>
      <c r="W63" s="318">
        <v>0</v>
      </c>
      <c r="X63" s="318">
        <v>0</v>
      </c>
      <c r="Y63" s="318">
        <v>0</v>
      </c>
      <c r="Z63" s="318">
        <v>0</v>
      </c>
      <c r="AA63" s="318">
        <v>0</v>
      </c>
      <c r="AB63" s="318">
        <v>0</v>
      </c>
      <c r="AC63" s="318">
        <v>0</v>
      </c>
      <c r="AD63" s="320">
        <v>0</v>
      </c>
      <c r="AE63" s="320">
        <v>0</v>
      </c>
      <c r="AF63" s="320">
        <v>0</v>
      </c>
      <c r="AG63" s="320">
        <v>0</v>
      </c>
      <c r="AH63" s="317"/>
      <c r="AI63" s="320">
        <v>0</v>
      </c>
      <c r="AJ63" s="710">
        <f t="shared" si="79"/>
        <v>53</v>
      </c>
      <c r="AK63" s="710">
        <f t="shared" si="80"/>
        <v>304</v>
      </c>
      <c r="AL63" s="321">
        <f t="shared" si="0"/>
        <v>0</v>
      </c>
      <c r="AM63" s="322">
        <f t="shared" si="92"/>
        <v>0</v>
      </c>
      <c r="AN63" s="322">
        <f t="shared" si="1"/>
        <v>0</v>
      </c>
      <c r="AO63" s="322">
        <f t="shared" si="93"/>
        <v>0</v>
      </c>
      <c r="AP63" s="322">
        <f t="shared" si="177"/>
        <v>0</v>
      </c>
      <c r="AQ63" s="322">
        <f t="shared" si="2"/>
        <v>0</v>
      </c>
      <c r="AR63" s="322">
        <f t="shared" si="3"/>
        <v>0</v>
      </c>
      <c r="AS63" s="322">
        <f t="shared" si="4"/>
        <v>0</v>
      </c>
      <c r="AT63" s="322">
        <f t="shared" si="95"/>
        <v>0</v>
      </c>
      <c r="AU63" s="322">
        <f t="shared" si="178"/>
        <v>0</v>
      </c>
      <c r="AV63" s="322">
        <f t="shared" si="179"/>
        <v>2968.6</v>
      </c>
      <c r="AW63" s="322">
        <f t="shared" si="180"/>
        <v>2831.3</v>
      </c>
      <c r="AX63" s="322">
        <f t="shared" si="5"/>
        <v>1800.6</v>
      </c>
      <c r="AY63" s="322">
        <f t="shared" si="99"/>
        <v>1030.7</v>
      </c>
      <c r="AZ63" s="322">
        <f t="shared" si="6"/>
        <v>137.30000000000001</v>
      </c>
      <c r="BA63" s="322">
        <f t="shared" si="181"/>
        <v>0</v>
      </c>
      <c r="BB63" s="322">
        <f t="shared" si="182"/>
        <v>0</v>
      </c>
      <c r="BC63" s="322">
        <f t="shared" si="7"/>
        <v>0</v>
      </c>
      <c r="BD63" s="322">
        <f t="shared" si="102"/>
        <v>0</v>
      </c>
      <c r="BE63" s="322">
        <f t="shared" si="8"/>
        <v>0</v>
      </c>
      <c r="BF63" s="322">
        <f t="shared" si="183"/>
        <v>0</v>
      </c>
      <c r="BG63" s="322">
        <f t="shared" si="184"/>
        <v>0</v>
      </c>
      <c r="BH63" s="322">
        <f t="shared" si="9"/>
        <v>0</v>
      </c>
      <c r="BI63" s="322">
        <f t="shared" si="105"/>
        <v>0</v>
      </c>
      <c r="BJ63" s="322">
        <f t="shared" si="185"/>
        <v>0</v>
      </c>
      <c r="BK63" s="322">
        <f t="shared" si="186"/>
        <v>0</v>
      </c>
      <c r="BL63" s="322">
        <f t="shared" si="187"/>
        <v>0</v>
      </c>
      <c r="BM63" s="322">
        <f t="shared" si="10"/>
        <v>0</v>
      </c>
      <c r="BN63" s="322">
        <f t="shared" si="109"/>
        <v>0</v>
      </c>
      <c r="BO63" s="322">
        <f t="shared" si="188"/>
        <v>0</v>
      </c>
      <c r="BP63" s="322">
        <f t="shared" si="189"/>
        <v>13401.2</v>
      </c>
      <c r="BQ63" s="322">
        <f t="shared" si="190"/>
        <v>12634.9</v>
      </c>
      <c r="BR63" s="322">
        <f t="shared" si="11"/>
        <v>8035.4</v>
      </c>
      <c r="BS63" s="322">
        <f t="shared" si="113"/>
        <v>4599.5</v>
      </c>
      <c r="BT63" s="322">
        <f t="shared" si="12"/>
        <v>766.3</v>
      </c>
      <c r="BU63" s="322"/>
      <c r="BV63" s="322">
        <f t="shared" si="82"/>
        <v>0</v>
      </c>
      <c r="BW63" s="322">
        <f t="shared" si="83"/>
        <v>0</v>
      </c>
      <c r="BX63" s="322">
        <f t="shared" si="84"/>
        <v>0</v>
      </c>
      <c r="BY63" s="322">
        <f t="shared" si="85"/>
        <v>0</v>
      </c>
      <c r="BZ63" s="322">
        <f t="shared" si="86"/>
        <v>0</v>
      </c>
      <c r="CA63" s="322">
        <f t="shared" si="87"/>
        <v>0</v>
      </c>
      <c r="CB63" s="322">
        <f t="shared" si="88"/>
        <v>0</v>
      </c>
      <c r="CC63" s="322">
        <f t="shared" si="89"/>
        <v>0</v>
      </c>
      <c r="CD63" s="322">
        <f t="shared" si="90"/>
        <v>0</v>
      </c>
      <c r="CE63" s="711">
        <f t="shared" si="13"/>
        <v>0</v>
      </c>
      <c r="CF63" s="322">
        <f t="shared" si="114"/>
        <v>0</v>
      </c>
      <c r="CG63" s="322">
        <f t="shared" si="115"/>
        <v>0</v>
      </c>
      <c r="CH63" s="322">
        <f t="shared" si="14"/>
        <v>0</v>
      </c>
      <c r="CI63" s="322">
        <f t="shared" si="116"/>
        <v>0</v>
      </c>
      <c r="CJ63" s="711">
        <f t="shared" si="15"/>
        <v>0</v>
      </c>
      <c r="CK63" s="322">
        <f t="shared" si="117"/>
        <v>0</v>
      </c>
      <c r="CL63" s="322">
        <f t="shared" si="118"/>
        <v>0</v>
      </c>
      <c r="CM63" s="322">
        <f t="shared" si="16"/>
        <v>0</v>
      </c>
      <c r="CN63" s="322">
        <f t="shared" si="119"/>
        <v>0</v>
      </c>
      <c r="CO63" s="711">
        <f t="shared" si="17"/>
        <v>0</v>
      </c>
      <c r="CP63" s="322">
        <f t="shared" si="120"/>
        <v>0</v>
      </c>
      <c r="CQ63" s="322">
        <f t="shared" si="121"/>
        <v>0</v>
      </c>
      <c r="CR63" s="322">
        <f t="shared" si="18"/>
        <v>0</v>
      </c>
      <c r="CS63" s="322">
        <f t="shared" si="122"/>
        <v>0</v>
      </c>
      <c r="CT63" s="711">
        <f t="shared" si="19"/>
        <v>0</v>
      </c>
      <c r="CU63" s="322">
        <f t="shared" si="123"/>
        <v>0</v>
      </c>
      <c r="CV63" s="322">
        <f t="shared" si="124"/>
        <v>0</v>
      </c>
      <c r="CW63" s="322">
        <f t="shared" si="20"/>
        <v>0</v>
      </c>
      <c r="CX63" s="322">
        <f t="shared" si="125"/>
        <v>0</v>
      </c>
      <c r="CY63" s="322">
        <f t="shared" si="21"/>
        <v>0</v>
      </c>
      <c r="CZ63" s="322">
        <f t="shared" si="126"/>
        <v>0</v>
      </c>
      <c r="DA63" s="322">
        <f t="shared" si="127"/>
        <v>0</v>
      </c>
      <c r="DB63" s="322">
        <f t="shared" si="22"/>
        <v>0</v>
      </c>
      <c r="DC63" s="322">
        <f t="shared" si="128"/>
        <v>0</v>
      </c>
      <c r="DD63" s="322">
        <f t="shared" si="23"/>
        <v>0</v>
      </c>
      <c r="DE63" s="322">
        <f t="shared" si="24"/>
        <v>3982</v>
      </c>
      <c r="DF63" s="322">
        <f t="shared" si="25"/>
        <v>3864.8</v>
      </c>
      <c r="DG63" s="322">
        <f t="shared" si="26"/>
        <v>2457.9</v>
      </c>
      <c r="DH63" s="322">
        <f t="shared" si="129"/>
        <v>1406.9</v>
      </c>
      <c r="DI63" s="322">
        <f t="shared" si="27"/>
        <v>117.2</v>
      </c>
      <c r="DJ63" s="322">
        <f t="shared" si="28"/>
        <v>0</v>
      </c>
      <c r="DK63" s="322">
        <f t="shared" si="29"/>
        <v>0</v>
      </c>
      <c r="DL63" s="322">
        <f t="shared" si="30"/>
        <v>0</v>
      </c>
      <c r="DM63" s="322">
        <f t="shared" si="130"/>
        <v>0</v>
      </c>
      <c r="DN63" s="322">
        <f t="shared" si="31"/>
        <v>0</v>
      </c>
      <c r="DO63" s="322">
        <f t="shared" si="131"/>
        <v>0</v>
      </c>
      <c r="DP63" s="322">
        <f t="shared" si="132"/>
        <v>0</v>
      </c>
      <c r="DQ63" s="322">
        <f t="shared" si="133"/>
        <v>0</v>
      </c>
      <c r="DR63" s="322">
        <f t="shared" si="134"/>
        <v>0</v>
      </c>
      <c r="DS63" s="322">
        <f t="shared" si="32"/>
        <v>0</v>
      </c>
      <c r="DT63" s="323">
        <f t="shared" si="135"/>
        <v>0</v>
      </c>
      <c r="DU63" s="324">
        <f t="shared" si="136"/>
        <v>0</v>
      </c>
      <c r="DV63" s="322">
        <f t="shared" si="33"/>
        <v>0</v>
      </c>
      <c r="DW63" s="322">
        <f t="shared" si="137"/>
        <v>0</v>
      </c>
      <c r="DX63" s="324">
        <f t="shared" si="138"/>
        <v>0</v>
      </c>
      <c r="DY63" s="324">
        <f t="shared" si="139"/>
        <v>0</v>
      </c>
      <c r="DZ63" s="324">
        <f t="shared" si="140"/>
        <v>0</v>
      </c>
      <c r="EA63" s="322">
        <f t="shared" si="34"/>
        <v>0</v>
      </c>
      <c r="EB63" s="322">
        <f t="shared" si="141"/>
        <v>0</v>
      </c>
      <c r="EC63" s="324">
        <f t="shared" si="142"/>
        <v>0</v>
      </c>
      <c r="ED63" s="324">
        <f t="shared" si="143"/>
        <v>0</v>
      </c>
      <c r="EE63" s="324">
        <f t="shared" si="144"/>
        <v>0</v>
      </c>
      <c r="EF63" s="322">
        <f t="shared" si="35"/>
        <v>0</v>
      </c>
      <c r="EG63" s="322">
        <f t="shared" si="145"/>
        <v>0</v>
      </c>
      <c r="EH63" s="324">
        <f t="shared" si="146"/>
        <v>0</v>
      </c>
      <c r="EI63" s="324">
        <f t="shared" si="147"/>
        <v>0</v>
      </c>
      <c r="EJ63" s="324">
        <f t="shared" si="148"/>
        <v>0</v>
      </c>
      <c r="EK63" s="322">
        <f t="shared" si="36"/>
        <v>0</v>
      </c>
      <c r="EL63" s="322">
        <f t="shared" si="149"/>
        <v>0</v>
      </c>
      <c r="EM63" s="324">
        <f t="shared" si="150"/>
        <v>0</v>
      </c>
      <c r="EN63" s="324">
        <f t="shared" si="151"/>
        <v>0</v>
      </c>
      <c r="EO63" s="324">
        <f t="shared" si="152"/>
        <v>0</v>
      </c>
      <c r="EP63" s="322">
        <f t="shared" si="37"/>
        <v>0</v>
      </c>
      <c r="EQ63" s="322">
        <f t="shared" si="153"/>
        <v>0</v>
      </c>
      <c r="ER63" s="324">
        <f t="shared" si="154"/>
        <v>0</v>
      </c>
      <c r="ES63" s="324">
        <f t="shared" si="155"/>
        <v>0</v>
      </c>
      <c r="ET63" s="324">
        <f t="shared" si="156"/>
        <v>0</v>
      </c>
      <c r="EU63" s="322">
        <f t="shared" si="38"/>
        <v>0</v>
      </c>
      <c r="EV63" s="322">
        <f t="shared" si="157"/>
        <v>0</v>
      </c>
      <c r="EW63" s="324">
        <f t="shared" si="158"/>
        <v>0</v>
      </c>
      <c r="EX63" s="324">
        <f t="shared" si="159"/>
        <v>0</v>
      </c>
      <c r="EY63" s="324">
        <f t="shared" si="160"/>
        <v>0</v>
      </c>
      <c r="EZ63" s="322">
        <f t="shared" si="39"/>
        <v>0</v>
      </c>
      <c r="FA63" s="322">
        <f t="shared" si="161"/>
        <v>0</v>
      </c>
      <c r="FB63" s="324">
        <f t="shared" si="162"/>
        <v>0</v>
      </c>
      <c r="FC63" s="324">
        <f t="shared" si="163"/>
        <v>0</v>
      </c>
      <c r="FD63" s="324">
        <f t="shared" si="164"/>
        <v>0</v>
      </c>
      <c r="FE63" s="322">
        <f t="shared" si="40"/>
        <v>0</v>
      </c>
      <c r="FF63" s="322">
        <f t="shared" si="165"/>
        <v>0</v>
      </c>
      <c r="FG63" s="325">
        <f t="shared" si="166"/>
        <v>0</v>
      </c>
      <c r="FH63" s="712">
        <f t="shared" si="41"/>
        <v>0</v>
      </c>
      <c r="FI63" s="322">
        <f t="shared" si="42"/>
        <v>0</v>
      </c>
      <c r="FJ63" s="322">
        <f t="shared" si="43"/>
        <v>0</v>
      </c>
      <c r="FK63" s="322">
        <f t="shared" si="167"/>
        <v>0</v>
      </c>
      <c r="FL63" s="322">
        <f t="shared" si="44"/>
        <v>0</v>
      </c>
      <c r="FM63" s="322">
        <f t="shared" si="45"/>
        <v>0</v>
      </c>
      <c r="FN63" s="322">
        <f t="shared" si="46"/>
        <v>0</v>
      </c>
      <c r="FO63" s="322">
        <f t="shared" si="47"/>
        <v>0</v>
      </c>
      <c r="FP63" s="322">
        <f t="shared" si="168"/>
        <v>0</v>
      </c>
      <c r="FQ63" s="322">
        <f t="shared" si="48"/>
        <v>0</v>
      </c>
      <c r="FR63" s="322">
        <f t="shared" si="49"/>
        <v>0</v>
      </c>
      <c r="FS63" s="322">
        <f t="shared" si="50"/>
        <v>0</v>
      </c>
      <c r="FT63" s="322">
        <f t="shared" si="51"/>
        <v>0</v>
      </c>
      <c r="FU63" s="322">
        <f t="shared" si="169"/>
        <v>0</v>
      </c>
      <c r="FV63" s="322">
        <f t="shared" si="52"/>
        <v>0</v>
      </c>
      <c r="FW63" s="322">
        <f t="shared" si="53"/>
        <v>0</v>
      </c>
      <c r="FX63" s="322">
        <f t="shared" si="54"/>
        <v>0</v>
      </c>
      <c r="FY63" s="322">
        <f t="shared" si="55"/>
        <v>0</v>
      </c>
      <c r="FZ63" s="322">
        <f t="shared" si="170"/>
        <v>0</v>
      </c>
      <c r="GA63" s="322">
        <f t="shared" si="56"/>
        <v>0</v>
      </c>
      <c r="GB63" s="322">
        <f t="shared" si="57"/>
        <v>0</v>
      </c>
      <c r="GC63" s="322">
        <f t="shared" si="58"/>
        <v>0</v>
      </c>
      <c r="GD63" s="322">
        <f t="shared" si="59"/>
        <v>0</v>
      </c>
      <c r="GE63" s="322">
        <f t="shared" si="171"/>
        <v>0</v>
      </c>
      <c r="GF63" s="322">
        <f t="shared" si="60"/>
        <v>0</v>
      </c>
      <c r="GG63" s="322">
        <f t="shared" si="61"/>
        <v>0</v>
      </c>
      <c r="GH63" s="322">
        <f t="shared" si="62"/>
        <v>0</v>
      </c>
      <c r="GI63" s="322">
        <f t="shared" si="63"/>
        <v>0</v>
      </c>
      <c r="GJ63" s="322">
        <f t="shared" si="172"/>
        <v>0</v>
      </c>
      <c r="GK63" s="322">
        <f t="shared" si="64"/>
        <v>0</v>
      </c>
      <c r="GL63" s="322">
        <f t="shared" si="65"/>
        <v>0</v>
      </c>
      <c r="GM63" s="322">
        <f t="shared" si="66"/>
        <v>0</v>
      </c>
      <c r="GN63" s="322">
        <f t="shared" si="67"/>
        <v>0</v>
      </c>
      <c r="GO63" s="322">
        <f t="shared" si="173"/>
        <v>0</v>
      </c>
      <c r="GP63" s="322">
        <f t="shared" si="68"/>
        <v>0</v>
      </c>
      <c r="GQ63" s="322">
        <f t="shared" si="69"/>
        <v>0</v>
      </c>
      <c r="GR63" s="322">
        <f t="shared" si="70"/>
        <v>0</v>
      </c>
      <c r="GS63" s="322">
        <f t="shared" si="71"/>
        <v>0</v>
      </c>
      <c r="GT63" s="322">
        <f t="shared" si="174"/>
        <v>0</v>
      </c>
      <c r="GU63" s="322">
        <f t="shared" si="72"/>
        <v>0</v>
      </c>
      <c r="GV63" s="326">
        <f>AL63+AQ63+AV63+BA63+BF63+BK63+BP63+BV63+CA63+CU63+DT63+DY63+ED63+EI63+EN63+ES63+EX63+FC63+FH63+FM63+FR63+FW63+GB63+GG63+GL63+GQ63+CF63+CK63+CP63+CZ63+DE63+DJ63+DO63</f>
        <v>20351.8</v>
      </c>
      <c r="GW63" s="716">
        <f>AM63+AR63+AW63+BB63+BG63+BL63+BQ63+BW63+CB63+CV63+DU63+DZ63+EE63+EJ63+EO63+ET63+EY63+FD63+FI63+FN63+FS63+FX63+GC63+GH63+GM63+GR63+CG63+CL63+CQ63+DA63+DF63+DK63+DP63-0.4</f>
        <v>19330.599999999999</v>
      </c>
      <c r="GX63" s="716">
        <f>AN63+AS63+AX63+BC63+BH63+BM63+BR63+BX63+CC63+CW63+DV63+EA63+EF63+EK63+EP63+EU63+EZ63+FE63+FJ63+FO63+FT63+FY63+GD63+GI63+GN63+GS63+CH63+CM63+CR63+DB63+DG63+DL63+DQ63</f>
        <v>12293.9</v>
      </c>
      <c r="GY63" s="716">
        <f>AO63+AT63+AY63+BD63+BI63+BN63+BS63+BY63+CD63+CX63+DW63+EB63+EG63+EL63+EQ63+EV63+FA63+FF63+FK63+FP63+FU63+FZ63+GE63+GJ63+GO63+GT63+CI63+CN63+CS63+DC63+DH63+DM63+DR63</f>
        <v>7037.1</v>
      </c>
      <c r="GZ63" s="716">
        <f>AP63+AU63+AZ63+BE63+BJ63+BO63+BT63+BZ63+CE63+CY63+DX63+EC63+EH63+EM63+ER63+EW63+FB63+FG63+FL63+FQ63+FV63+GA63+GF63+GK63+GP63+GU63+CJ63+CO63+CT63+DD63+DI63+DN63+DS63</f>
        <v>1020.8</v>
      </c>
      <c r="HA63" s="328">
        <f t="shared" si="175"/>
        <v>357</v>
      </c>
      <c r="HB63" s="328">
        <v>357</v>
      </c>
      <c r="HC63" s="322">
        <f t="shared" si="75"/>
        <v>19951.7</v>
      </c>
      <c r="HD63" s="322">
        <f t="shared" si="75"/>
        <v>18950.599999999999</v>
      </c>
      <c r="HE63" s="322">
        <f t="shared" si="75"/>
        <v>12052.2</v>
      </c>
      <c r="HF63" s="322">
        <f>GY63*$HC$69-1.1</f>
        <v>6897.6</v>
      </c>
      <c r="HG63" s="322">
        <f>GZ63*$HC$69+0.2</f>
        <v>1000.9</v>
      </c>
      <c r="HH63" s="329">
        <v>34.75</v>
      </c>
      <c r="HI63" s="327">
        <f>HH63*$HI$70-0.7</f>
        <v>396.1</v>
      </c>
      <c r="HJ63" s="327">
        <f>HC63+HI63</f>
        <v>20347.8</v>
      </c>
      <c r="HK63" s="330">
        <f t="shared" si="78"/>
        <v>12448.3</v>
      </c>
      <c r="HL63" s="319">
        <v>19354000</v>
      </c>
      <c r="HM63" s="319"/>
      <c r="HN63" s="327">
        <v>21360.400000000001</v>
      </c>
      <c r="HO63" s="327">
        <v>22594.1</v>
      </c>
    </row>
    <row r="64" spans="1:223">
      <c r="A64" s="717" t="s">
        <v>808</v>
      </c>
      <c r="B64" s="718">
        <f t="shared" ref="B64:C64" si="191">SUM(B10:B63)</f>
        <v>0</v>
      </c>
      <c r="C64" s="718">
        <f t="shared" si="191"/>
        <v>0</v>
      </c>
      <c r="D64" s="718">
        <f>SUM(D9:D63)</f>
        <v>1626</v>
      </c>
      <c r="E64" s="718">
        <f t="shared" ref="E64:BP64" si="192">SUM(E9:E63)</f>
        <v>0</v>
      </c>
      <c r="F64" s="718">
        <f t="shared" si="192"/>
        <v>0</v>
      </c>
      <c r="G64" s="718">
        <f t="shared" si="192"/>
        <v>0</v>
      </c>
      <c r="H64" s="718">
        <f t="shared" si="192"/>
        <v>9626</v>
      </c>
      <c r="I64" s="718">
        <f t="shared" si="192"/>
        <v>0</v>
      </c>
      <c r="J64" s="718">
        <f t="shared" si="192"/>
        <v>28</v>
      </c>
      <c r="K64" s="718">
        <f t="shared" si="192"/>
        <v>145</v>
      </c>
      <c r="L64" s="718">
        <f t="shared" si="192"/>
        <v>222</v>
      </c>
      <c r="M64" s="718">
        <f t="shared" si="192"/>
        <v>0</v>
      </c>
      <c r="N64" s="718">
        <f t="shared" si="192"/>
        <v>0</v>
      </c>
      <c r="O64" s="718">
        <f t="shared" si="192"/>
        <v>0</v>
      </c>
      <c r="P64" s="718">
        <f t="shared" si="192"/>
        <v>0</v>
      </c>
      <c r="Q64" s="718">
        <f t="shared" si="192"/>
        <v>687</v>
      </c>
      <c r="R64" s="718">
        <f t="shared" si="192"/>
        <v>15</v>
      </c>
      <c r="S64" s="718">
        <f t="shared" si="192"/>
        <v>105</v>
      </c>
      <c r="T64" s="718">
        <f t="shared" si="192"/>
        <v>0</v>
      </c>
      <c r="U64" s="718">
        <f t="shared" si="192"/>
        <v>0</v>
      </c>
      <c r="V64" s="718">
        <f t="shared" si="192"/>
        <v>0</v>
      </c>
      <c r="W64" s="718">
        <f t="shared" si="192"/>
        <v>0</v>
      </c>
      <c r="X64" s="718">
        <f t="shared" si="192"/>
        <v>0</v>
      </c>
      <c r="Y64" s="718">
        <f t="shared" si="192"/>
        <v>0</v>
      </c>
      <c r="Z64" s="718">
        <f t="shared" si="192"/>
        <v>26</v>
      </c>
      <c r="AA64" s="718">
        <f t="shared" si="192"/>
        <v>0</v>
      </c>
      <c r="AB64" s="718">
        <f t="shared" si="192"/>
        <v>0</v>
      </c>
      <c r="AC64" s="718">
        <f t="shared" si="192"/>
        <v>0</v>
      </c>
      <c r="AD64" s="718">
        <f t="shared" si="192"/>
        <v>0</v>
      </c>
      <c r="AE64" s="718">
        <f t="shared" si="192"/>
        <v>0</v>
      </c>
      <c r="AF64" s="718">
        <f t="shared" si="192"/>
        <v>0</v>
      </c>
      <c r="AG64" s="718">
        <f t="shared" si="192"/>
        <v>0</v>
      </c>
      <c r="AH64" s="718">
        <f t="shared" si="192"/>
        <v>85</v>
      </c>
      <c r="AI64" s="718">
        <f t="shared" si="192"/>
        <v>0</v>
      </c>
      <c r="AJ64" s="718">
        <f t="shared" si="192"/>
        <v>1669</v>
      </c>
      <c r="AK64" s="718">
        <f t="shared" si="192"/>
        <v>10896</v>
      </c>
      <c r="AL64" s="718">
        <f t="shared" si="192"/>
        <v>0</v>
      </c>
      <c r="AM64" s="718">
        <f t="shared" si="192"/>
        <v>0</v>
      </c>
      <c r="AN64" s="718">
        <f t="shared" si="192"/>
        <v>0</v>
      </c>
      <c r="AO64" s="718">
        <f t="shared" si="192"/>
        <v>0</v>
      </c>
      <c r="AP64" s="718">
        <f t="shared" si="192"/>
        <v>0</v>
      </c>
      <c r="AQ64" s="718">
        <f t="shared" si="192"/>
        <v>0</v>
      </c>
      <c r="AR64" s="718">
        <f t="shared" si="192"/>
        <v>0</v>
      </c>
      <c r="AS64" s="718">
        <f t="shared" si="192"/>
        <v>0</v>
      </c>
      <c r="AT64" s="718">
        <f t="shared" si="192"/>
        <v>0</v>
      </c>
      <c r="AU64" s="718">
        <f t="shared" si="192"/>
        <v>0</v>
      </c>
      <c r="AV64" s="718">
        <f t="shared" si="192"/>
        <v>91075</v>
      </c>
      <c r="AW64" s="718">
        <f t="shared" si="192"/>
        <v>86861</v>
      </c>
      <c r="AX64" s="718">
        <f t="shared" si="192"/>
        <v>55242</v>
      </c>
      <c r="AY64" s="718">
        <f t="shared" si="192"/>
        <v>31619</v>
      </c>
      <c r="AZ64" s="718">
        <f t="shared" si="192"/>
        <v>4215</v>
      </c>
      <c r="BA64" s="718">
        <f t="shared" si="192"/>
        <v>0</v>
      </c>
      <c r="BB64" s="718">
        <f t="shared" si="192"/>
        <v>0</v>
      </c>
      <c r="BC64" s="718">
        <f t="shared" si="192"/>
        <v>0</v>
      </c>
      <c r="BD64" s="718">
        <f t="shared" si="192"/>
        <v>0</v>
      </c>
      <c r="BE64" s="718">
        <f t="shared" si="192"/>
        <v>0</v>
      </c>
      <c r="BF64" s="718">
        <f t="shared" si="192"/>
        <v>0</v>
      </c>
      <c r="BG64" s="718">
        <f t="shared" si="192"/>
        <v>0</v>
      </c>
      <c r="BH64" s="718">
        <f t="shared" si="192"/>
        <v>0</v>
      </c>
      <c r="BI64" s="718">
        <f t="shared" si="192"/>
        <v>0</v>
      </c>
      <c r="BJ64" s="718">
        <f t="shared" si="192"/>
        <v>0</v>
      </c>
      <c r="BK64" s="718">
        <f t="shared" si="192"/>
        <v>0</v>
      </c>
      <c r="BL64" s="718">
        <f t="shared" si="192"/>
        <v>0</v>
      </c>
      <c r="BM64" s="718">
        <f t="shared" si="192"/>
        <v>0</v>
      </c>
      <c r="BN64" s="718">
        <f t="shared" si="192"/>
        <v>0</v>
      </c>
      <c r="BO64" s="718">
        <f t="shared" si="192"/>
        <v>0</v>
      </c>
      <c r="BP64" s="718">
        <f t="shared" si="192"/>
        <v>474264</v>
      </c>
      <c r="BQ64" s="718">
        <f t="shared" ref="BQ64:EB64" si="193">SUM(BQ9:BQ63)</f>
        <v>447147</v>
      </c>
      <c r="BR64" s="718">
        <f t="shared" si="193"/>
        <v>284371</v>
      </c>
      <c r="BS64" s="718">
        <f t="shared" si="193"/>
        <v>162776</v>
      </c>
      <c r="BT64" s="718">
        <f t="shared" si="193"/>
        <v>27116</v>
      </c>
      <c r="BU64" s="718">
        <f t="shared" si="193"/>
        <v>0</v>
      </c>
      <c r="BV64" s="718">
        <f t="shared" si="193"/>
        <v>1931</v>
      </c>
      <c r="BW64" s="718">
        <f t="shared" si="193"/>
        <v>1821</v>
      </c>
      <c r="BX64" s="718">
        <f t="shared" si="193"/>
        <v>1158</v>
      </c>
      <c r="BY64" s="718">
        <f t="shared" si="193"/>
        <v>663</v>
      </c>
      <c r="BZ64" s="718">
        <f t="shared" si="193"/>
        <v>110</v>
      </c>
      <c r="CA64" s="718">
        <f t="shared" si="193"/>
        <v>7144</v>
      </c>
      <c r="CB64" s="718">
        <f t="shared" si="193"/>
        <v>6736</v>
      </c>
      <c r="CC64" s="718">
        <f t="shared" si="193"/>
        <v>4284</v>
      </c>
      <c r="CD64" s="718">
        <f t="shared" si="193"/>
        <v>2452</v>
      </c>
      <c r="CE64" s="718">
        <f t="shared" si="193"/>
        <v>408</v>
      </c>
      <c r="CF64" s="718">
        <f t="shared" si="193"/>
        <v>10938</v>
      </c>
      <c r="CG64" s="718">
        <f t="shared" si="193"/>
        <v>10312</v>
      </c>
      <c r="CH64" s="718">
        <f t="shared" si="193"/>
        <v>6558</v>
      </c>
      <c r="CI64" s="718">
        <f t="shared" si="193"/>
        <v>3754</v>
      </c>
      <c r="CJ64" s="718">
        <f t="shared" si="193"/>
        <v>625</v>
      </c>
      <c r="CK64" s="718">
        <f t="shared" si="193"/>
        <v>0</v>
      </c>
      <c r="CL64" s="718">
        <f t="shared" si="193"/>
        <v>0</v>
      </c>
      <c r="CM64" s="718">
        <f t="shared" si="193"/>
        <v>0</v>
      </c>
      <c r="CN64" s="718">
        <f t="shared" si="193"/>
        <v>0</v>
      </c>
      <c r="CO64" s="718">
        <f t="shared" si="193"/>
        <v>0</v>
      </c>
      <c r="CP64" s="718">
        <f t="shared" si="193"/>
        <v>0</v>
      </c>
      <c r="CQ64" s="718">
        <f t="shared" si="193"/>
        <v>0</v>
      </c>
      <c r="CR64" s="718">
        <f t="shared" si="193"/>
        <v>0</v>
      </c>
      <c r="CS64" s="718">
        <f t="shared" si="193"/>
        <v>0</v>
      </c>
      <c r="CT64" s="718">
        <f t="shared" si="193"/>
        <v>0</v>
      </c>
      <c r="CU64" s="718">
        <f t="shared" si="193"/>
        <v>0</v>
      </c>
      <c r="CV64" s="718">
        <f t="shared" si="193"/>
        <v>0</v>
      </c>
      <c r="CW64" s="718">
        <f t="shared" si="193"/>
        <v>0</v>
      </c>
      <c r="CX64" s="718">
        <f t="shared" si="193"/>
        <v>0</v>
      </c>
      <c r="CY64" s="718">
        <f t="shared" si="193"/>
        <v>0</v>
      </c>
      <c r="CZ64" s="718">
        <f t="shared" si="193"/>
        <v>0</v>
      </c>
      <c r="DA64" s="718">
        <f t="shared" si="193"/>
        <v>0</v>
      </c>
      <c r="DB64" s="718">
        <f t="shared" si="193"/>
        <v>0</v>
      </c>
      <c r="DC64" s="718">
        <f t="shared" si="193"/>
        <v>0</v>
      </c>
      <c r="DD64" s="718">
        <f t="shared" si="193"/>
        <v>0</v>
      </c>
      <c r="DE64" s="718">
        <f t="shared" si="193"/>
        <v>85488</v>
      </c>
      <c r="DF64" s="718">
        <f t="shared" si="193"/>
        <v>82973</v>
      </c>
      <c r="DG64" s="718">
        <f t="shared" si="193"/>
        <v>52769</v>
      </c>
      <c r="DH64" s="718">
        <f t="shared" si="193"/>
        <v>30204</v>
      </c>
      <c r="DI64" s="718">
        <f t="shared" si="193"/>
        <v>2516</v>
      </c>
      <c r="DJ64" s="718">
        <f t="shared" si="193"/>
        <v>4083</v>
      </c>
      <c r="DK64" s="718">
        <f t="shared" si="193"/>
        <v>4007</v>
      </c>
      <c r="DL64" s="718">
        <f t="shared" si="193"/>
        <v>2548</v>
      </c>
      <c r="DM64" s="718">
        <f t="shared" si="193"/>
        <v>1459</v>
      </c>
      <c r="DN64" s="718">
        <f t="shared" si="193"/>
        <v>77</v>
      </c>
      <c r="DO64" s="718">
        <f t="shared" si="193"/>
        <v>24979</v>
      </c>
      <c r="DP64" s="718">
        <f t="shared" si="193"/>
        <v>24387</v>
      </c>
      <c r="DQ64" s="718">
        <f t="shared" si="193"/>
        <v>15510</v>
      </c>
      <c r="DR64" s="718">
        <f t="shared" si="193"/>
        <v>8878</v>
      </c>
      <c r="DS64" s="718">
        <f t="shared" si="193"/>
        <v>592</v>
      </c>
      <c r="DT64" s="718">
        <f t="shared" si="193"/>
        <v>0</v>
      </c>
      <c r="DU64" s="718">
        <f t="shared" si="193"/>
        <v>0</v>
      </c>
      <c r="DV64" s="718">
        <f t="shared" si="193"/>
        <v>0</v>
      </c>
      <c r="DW64" s="718">
        <f t="shared" si="193"/>
        <v>0</v>
      </c>
      <c r="DX64" s="718">
        <f t="shared" si="193"/>
        <v>0</v>
      </c>
      <c r="DY64" s="718">
        <f t="shared" si="193"/>
        <v>0</v>
      </c>
      <c r="DZ64" s="718">
        <f t="shared" si="193"/>
        <v>0</v>
      </c>
      <c r="EA64" s="718">
        <f t="shared" si="193"/>
        <v>0</v>
      </c>
      <c r="EB64" s="718">
        <f t="shared" si="193"/>
        <v>0</v>
      </c>
      <c r="EC64" s="718">
        <f t="shared" ref="EC64:GN64" si="194">SUM(EC9:EC63)</f>
        <v>0</v>
      </c>
      <c r="ED64" s="718">
        <f t="shared" si="194"/>
        <v>0</v>
      </c>
      <c r="EE64" s="718">
        <f t="shared" si="194"/>
        <v>0</v>
      </c>
      <c r="EF64" s="718">
        <f t="shared" si="194"/>
        <v>0</v>
      </c>
      <c r="EG64" s="718">
        <f t="shared" si="194"/>
        <v>0</v>
      </c>
      <c r="EH64" s="718">
        <f t="shared" si="194"/>
        <v>0</v>
      </c>
      <c r="EI64" s="718">
        <f t="shared" si="194"/>
        <v>0</v>
      </c>
      <c r="EJ64" s="718">
        <f t="shared" si="194"/>
        <v>0</v>
      </c>
      <c r="EK64" s="718">
        <f t="shared" si="194"/>
        <v>0</v>
      </c>
      <c r="EL64" s="718">
        <f t="shared" si="194"/>
        <v>0</v>
      </c>
      <c r="EM64" s="718">
        <f t="shared" si="194"/>
        <v>0</v>
      </c>
      <c r="EN64" s="718">
        <f t="shared" si="194"/>
        <v>0</v>
      </c>
      <c r="EO64" s="718">
        <f t="shared" si="194"/>
        <v>0</v>
      </c>
      <c r="EP64" s="718">
        <f t="shared" si="194"/>
        <v>0</v>
      </c>
      <c r="EQ64" s="718">
        <f t="shared" si="194"/>
        <v>0</v>
      </c>
      <c r="ER64" s="718">
        <f t="shared" si="194"/>
        <v>0</v>
      </c>
      <c r="ES64" s="718">
        <f t="shared" si="194"/>
        <v>0</v>
      </c>
      <c r="ET64" s="718">
        <f t="shared" si="194"/>
        <v>0</v>
      </c>
      <c r="EU64" s="718">
        <f t="shared" si="194"/>
        <v>0</v>
      </c>
      <c r="EV64" s="718">
        <f t="shared" si="194"/>
        <v>0</v>
      </c>
      <c r="EW64" s="718">
        <f t="shared" si="194"/>
        <v>0</v>
      </c>
      <c r="EX64" s="718">
        <f t="shared" si="194"/>
        <v>1710</v>
      </c>
      <c r="EY64" s="718">
        <f t="shared" si="194"/>
        <v>1631</v>
      </c>
      <c r="EZ64" s="718">
        <f t="shared" si="194"/>
        <v>1037</v>
      </c>
      <c r="FA64" s="718">
        <f t="shared" si="194"/>
        <v>594</v>
      </c>
      <c r="FB64" s="718">
        <f t="shared" si="194"/>
        <v>79</v>
      </c>
      <c r="FC64" s="718">
        <f t="shared" si="194"/>
        <v>0</v>
      </c>
      <c r="FD64" s="718">
        <f t="shared" si="194"/>
        <v>0</v>
      </c>
      <c r="FE64" s="718">
        <f t="shared" si="194"/>
        <v>0</v>
      </c>
      <c r="FF64" s="718">
        <f t="shared" si="194"/>
        <v>0</v>
      </c>
      <c r="FG64" s="718">
        <f t="shared" si="194"/>
        <v>0</v>
      </c>
      <c r="FH64" s="718">
        <f t="shared" si="194"/>
        <v>0</v>
      </c>
      <c r="FI64" s="718">
        <f t="shared" si="194"/>
        <v>0</v>
      </c>
      <c r="FJ64" s="718">
        <f t="shared" si="194"/>
        <v>0</v>
      </c>
      <c r="FK64" s="718">
        <f t="shared" si="194"/>
        <v>0</v>
      </c>
      <c r="FL64" s="718">
        <f t="shared" si="194"/>
        <v>0</v>
      </c>
      <c r="FM64" s="718">
        <f t="shared" si="194"/>
        <v>0</v>
      </c>
      <c r="FN64" s="718">
        <f t="shared" si="194"/>
        <v>0</v>
      </c>
      <c r="FO64" s="718">
        <f t="shared" si="194"/>
        <v>0</v>
      </c>
      <c r="FP64" s="718">
        <f t="shared" si="194"/>
        <v>0</v>
      </c>
      <c r="FQ64" s="718">
        <f t="shared" si="194"/>
        <v>0</v>
      </c>
      <c r="FR64" s="718">
        <f t="shared" si="194"/>
        <v>0</v>
      </c>
      <c r="FS64" s="718">
        <f t="shared" si="194"/>
        <v>0</v>
      </c>
      <c r="FT64" s="718">
        <f t="shared" si="194"/>
        <v>0</v>
      </c>
      <c r="FU64" s="718">
        <f t="shared" si="194"/>
        <v>0</v>
      </c>
      <c r="FV64" s="718">
        <f t="shared" si="194"/>
        <v>0</v>
      </c>
      <c r="FW64" s="718">
        <f t="shared" si="194"/>
        <v>0</v>
      </c>
      <c r="FX64" s="718">
        <f t="shared" si="194"/>
        <v>0</v>
      </c>
      <c r="FY64" s="718">
        <f t="shared" si="194"/>
        <v>0</v>
      </c>
      <c r="FZ64" s="718">
        <f t="shared" si="194"/>
        <v>0</v>
      </c>
      <c r="GA64" s="718">
        <f t="shared" si="194"/>
        <v>0</v>
      </c>
      <c r="GB64" s="718">
        <f t="shared" si="194"/>
        <v>0</v>
      </c>
      <c r="GC64" s="718">
        <f t="shared" si="194"/>
        <v>0</v>
      </c>
      <c r="GD64" s="718">
        <f t="shared" si="194"/>
        <v>0</v>
      </c>
      <c r="GE64" s="718">
        <f t="shared" si="194"/>
        <v>0</v>
      </c>
      <c r="GF64" s="718">
        <f t="shared" si="194"/>
        <v>0</v>
      </c>
      <c r="GG64" s="718">
        <f t="shared" si="194"/>
        <v>0</v>
      </c>
      <c r="GH64" s="718">
        <f t="shared" si="194"/>
        <v>0</v>
      </c>
      <c r="GI64" s="718">
        <f t="shared" si="194"/>
        <v>0</v>
      </c>
      <c r="GJ64" s="718">
        <f t="shared" si="194"/>
        <v>0</v>
      </c>
      <c r="GK64" s="718">
        <f t="shared" si="194"/>
        <v>0</v>
      </c>
      <c r="GL64" s="718">
        <f t="shared" si="194"/>
        <v>4816</v>
      </c>
      <c r="GM64" s="718">
        <f t="shared" si="194"/>
        <v>4541</v>
      </c>
      <c r="GN64" s="718">
        <f t="shared" si="194"/>
        <v>2888</v>
      </c>
      <c r="GO64" s="718">
        <f t="shared" ref="GO64:HK64" si="195">SUM(GO9:GO63)</f>
        <v>1653</v>
      </c>
      <c r="GP64" s="718">
        <f t="shared" si="195"/>
        <v>275</v>
      </c>
      <c r="GQ64" s="718">
        <f t="shared" si="195"/>
        <v>0</v>
      </c>
      <c r="GR64" s="718">
        <f t="shared" si="195"/>
        <v>0</v>
      </c>
      <c r="GS64" s="718">
        <f t="shared" si="195"/>
        <v>0</v>
      </c>
      <c r="GT64" s="718">
        <f t="shared" si="195"/>
        <v>0</v>
      </c>
      <c r="GU64" s="718">
        <f t="shared" si="195"/>
        <v>0</v>
      </c>
      <c r="GV64" s="718">
        <f t="shared" si="195"/>
        <v>706428</v>
      </c>
      <c r="GW64" s="718">
        <f t="shared" si="195"/>
        <v>670414</v>
      </c>
      <c r="GX64" s="718">
        <f t="shared" si="195"/>
        <v>426364</v>
      </c>
      <c r="GY64" s="718">
        <f t="shared" si="195"/>
        <v>244050</v>
      </c>
      <c r="GZ64" s="718">
        <f t="shared" si="195"/>
        <v>36014</v>
      </c>
      <c r="HA64" s="718">
        <f t="shared" si="195"/>
        <v>12565</v>
      </c>
      <c r="HB64" s="718">
        <f t="shared" si="195"/>
        <v>12292</v>
      </c>
      <c r="HC64" s="719">
        <f t="shared" si="195"/>
        <v>692539.3</v>
      </c>
      <c r="HD64" s="719">
        <f t="shared" si="195"/>
        <v>657233.19999999995</v>
      </c>
      <c r="HE64" s="719">
        <f t="shared" si="195"/>
        <v>417981.7</v>
      </c>
      <c r="HF64" s="719">
        <f t="shared" si="195"/>
        <v>239251</v>
      </c>
      <c r="HG64" s="719">
        <f t="shared" si="195"/>
        <v>35305.800000000003</v>
      </c>
      <c r="HH64" s="720">
        <f t="shared" si="195"/>
        <v>1278.55</v>
      </c>
      <c r="HI64" s="721">
        <f t="shared" si="195"/>
        <v>14597.8</v>
      </c>
      <c r="HJ64" s="722">
        <f t="shared" si="195"/>
        <v>707137.1</v>
      </c>
      <c r="HK64" s="722">
        <f t="shared" si="195"/>
        <v>432579.5</v>
      </c>
      <c r="HL64" s="722">
        <f>SUM(HL9:HL63)</f>
        <v>670877100</v>
      </c>
      <c r="HM64" s="319"/>
      <c r="HN64" s="723">
        <v>743968.9</v>
      </c>
      <c r="HO64" s="723">
        <v>788736.1</v>
      </c>
    </row>
    <row r="65" spans="1:310">
      <c r="A65" s="336" t="s">
        <v>809</v>
      </c>
      <c r="B65" s="337">
        <f t="shared" ref="B65:BQ65" si="196">B64-B66</f>
        <v>0</v>
      </c>
      <c r="C65" s="337">
        <f t="shared" si="196"/>
        <v>0</v>
      </c>
      <c r="D65" s="337">
        <f t="shared" si="196"/>
        <v>1490</v>
      </c>
      <c r="E65" s="337">
        <f t="shared" si="196"/>
        <v>0</v>
      </c>
      <c r="F65" s="337">
        <f t="shared" si="196"/>
        <v>0</v>
      </c>
      <c r="G65" s="337">
        <f t="shared" si="196"/>
        <v>0</v>
      </c>
      <c r="H65" s="337">
        <f t="shared" si="196"/>
        <v>8856</v>
      </c>
      <c r="I65" s="337">
        <f t="shared" si="196"/>
        <v>0</v>
      </c>
      <c r="J65" s="337">
        <f t="shared" si="196"/>
        <v>28</v>
      </c>
      <c r="K65" s="337">
        <f t="shared" si="196"/>
        <v>117</v>
      </c>
      <c r="L65" s="337">
        <f t="shared" si="196"/>
        <v>186</v>
      </c>
      <c r="M65" s="337">
        <f t="shared" si="196"/>
        <v>0</v>
      </c>
      <c r="N65" s="337">
        <f t="shared" si="196"/>
        <v>0</v>
      </c>
      <c r="O65" s="337">
        <f t="shared" si="196"/>
        <v>0</v>
      </c>
      <c r="P65" s="337">
        <f t="shared" si="196"/>
        <v>0</v>
      </c>
      <c r="Q65" s="337">
        <f t="shared" si="196"/>
        <v>662</v>
      </c>
      <c r="R65" s="337">
        <f t="shared" si="196"/>
        <v>15</v>
      </c>
      <c r="S65" s="337">
        <f t="shared" si="196"/>
        <v>105</v>
      </c>
      <c r="T65" s="337">
        <f t="shared" si="196"/>
        <v>0</v>
      </c>
      <c r="U65" s="337">
        <f t="shared" si="196"/>
        <v>0</v>
      </c>
      <c r="V65" s="337">
        <f t="shared" si="196"/>
        <v>0</v>
      </c>
      <c r="W65" s="337">
        <f t="shared" si="196"/>
        <v>0</v>
      </c>
      <c r="X65" s="337">
        <f t="shared" si="196"/>
        <v>0</v>
      </c>
      <c r="Y65" s="337">
        <f t="shared" si="196"/>
        <v>0</v>
      </c>
      <c r="Z65" s="337">
        <f t="shared" si="196"/>
        <v>26</v>
      </c>
      <c r="AA65" s="337">
        <f t="shared" si="196"/>
        <v>0</v>
      </c>
      <c r="AB65" s="337">
        <f t="shared" si="196"/>
        <v>0</v>
      </c>
      <c r="AC65" s="337">
        <f t="shared" si="196"/>
        <v>0</v>
      </c>
      <c r="AD65" s="337">
        <f t="shared" si="196"/>
        <v>0</v>
      </c>
      <c r="AE65" s="337">
        <f t="shared" si="196"/>
        <v>0</v>
      </c>
      <c r="AF65" s="337">
        <f t="shared" si="196"/>
        <v>0</v>
      </c>
      <c r="AG65" s="337">
        <f t="shared" si="196"/>
        <v>0</v>
      </c>
      <c r="AH65" s="337">
        <f t="shared" si="196"/>
        <v>85</v>
      </c>
      <c r="AI65" s="337">
        <f t="shared" si="196"/>
        <v>0</v>
      </c>
      <c r="AJ65" s="337">
        <f t="shared" si="196"/>
        <v>1533</v>
      </c>
      <c r="AK65" s="337">
        <f t="shared" si="196"/>
        <v>10037</v>
      </c>
      <c r="AL65" s="338">
        <f t="shared" si="196"/>
        <v>0</v>
      </c>
      <c r="AM65" s="338">
        <f t="shared" si="196"/>
        <v>0</v>
      </c>
      <c r="AN65" s="338">
        <f t="shared" si="196"/>
        <v>0</v>
      </c>
      <c r="AO65" s="338">
        <f t="shared" si="196"/>
        <v>0</v>
      </c>
      <c r="AP65" s="338">
        <f t="shared" si="196"/>
        <v>0</v>
      </c>
      <c r="AQ65" s="338">
        <f t="shared" si="196"/>
        <v>0</v>
      </c>
      <c r="AR65" s="338">
        <f t="shared" si="196"/>
        <v>0</v>
      </c>
      <c r="AS65" s="338">
        <f t="shared" si="196"/>
        <v>0</v>
      </c>
      <c r="AT65" s="338">
        <f t="shared" si="196"/>
        <v>0</v>
      </c>
      <c r="AU65" s="338">
        <f t="shared" si="196"/>
        <v>0</v>
      </c>
      <c r="AV65" s="338">
        <f t="shared" si="196"/>
        <v>83457</v>
      </c>
      <c r="AW65" s="338">
        <f t="shared" si="196"/>
        <v>79596</v>
      </c>
      <c r="AX65" s="338">
        <f t="shared" si="196"/>
        <v>50621</v>
      </c>
      <c r="AY65" s="338">
        <f t="shared" si="196"/>
        <v>28974</v>
      </c>
      <c r="AZ65" s="338">
        <f t="shared" si="196"/>
        <v>3862</v>
      </c>
      <c r="BA65" s="338">
        <f t="shared" si="196"/>
        <v>0</v>
      </c>
      <c r="BB65" s="338">
        <f t="shared" si="196"/>
        <v>0</v>
      </c>
      <c r="BC65" s="338">
        <f t="shared" si="196"/>
        <v>0</v>
      </c>
      <c r="BD65" s="338">
        <f t="shared" si="196"/>
        <v>0</v>
      </c>
      <c r="BE65" s="338">
        <f t="shared" si="196"/>
        <v>0</v>
      </c>
      <c r="BF65" s="338">
        <f t="shared" si="196"/>
        <v>0</v>
      </c>
      <c r="BG65" s="338">
        <f t="shared" si="196"/>
        <v>0</v>
      </c>
      <c r="BH65" s="338">
        <f t="shared" si="196"/>
        <v>0</v>
      </c>
      <c r="BI65" s="338">
        <f t="shared" si="196"/>
        <v>0</v>
      </c>
      <c r="BJ65" s="338">
        <f t="shared" si="196"/>
        <v>0</v>
      </c>
      <c r="BK65" s="338">
        <f t="shared" si="196"/>
        <v>0</v>
      </c>
      <c r="BL65" s="338">
        <f t="shared" si="196"/>
        <v>0</v>
      </c>
      <c r="BM65" s="338">
        <f t="shared" si="196"/>
        <v>0</v>
      </c>
      <c r="BN65" s="338">
        <f t="shared" si="196"/>
        <v>0</v>
      </c>
      <c r="BO65" s="338">
        <f t="shared" si="196"/>
        <v>0</v>
      </c>
      <c r="BP65" s="338">
        <f t="shared" si="196"/>
        <v>436327</v>
      </c>
      <c r="BQ65" s="338">
        <f t="shared" si="196"/>
        <v>411379</v>
      </c>
      <c r="BR65" s="338">
        <f t="shared" ref="BR65:EI65" si="197">BR64-BR66</f>
        <v>261624</v>
      </c>
      <c r="BS65" s="338">
        <f t="shared" si="197"/>
        <v>149755</v>
      </c>
      <c r="BT65" s="338">
        <f t="shared" si="197"/>
        <v>24947</v>
      </c>
      <c r="BU65" s="338">
        <f t="shared" si="197"/>
        <v>0</v>
      </c>
      <c r="BV65" s="338">
        <f t="shared" si="197"/>
        <v>1931</v>
      </c>
      <c r="BW65" s="338">
        <f t="shared" si="197"/>
        <v>1821</v>
      </c>
      <c r="BX65" s="338">
        <f t="shared" si="197"/>
        <v>1158</v>
      </c>
      <c r="BY65" s="338">
        <f t="shared" si="197"/>
        <v>663</v>
      </c>
      <c r="BZ65" s="338">
        <f t="shared" si="197"/>
        <v>110</v>
      </c>
      <c r="CA65" s="338">
        <f t="shared" si="197"/>
        <v>5764</v>
      </c>
      <c r="CB65" s="338">
        <f t="shared" si="197"/>
        <v>5435</v>
      </c>
      <c r="CC65" s="338">
        <f t="shared" si="197"/>
        <v>3457</v>
      </c>
      <c r="CD65" s="338">
        <f t="shared" si="197"/>
        <v>1978</v>
      </c>
      <c r="CE65" s="338">
        <f t="shared" si="197"/>
        <v>329</v>
      </c>
      <c r="CF65" s="338">
        <f t="shared" si="197"/>
        <v>9164</v>
      </c>
      <c r="CG65" s="338">
        <f t="shared" si="197"/>
        <v>8640</v>
      </c>
      <c r="CH65" s="338">
        <f t="shared" si="197"/>
        <v>5494</v>
      </c>
      <c r="CI65" s="338">
        <f t="shared" si="197"/>
        <v>3145</v>
      </c>
      <c r="CJ65" s="338">
        <f t="shared" si="197"/>
        <v>524</v>
      </c>
      <c r="CK65" s="338">
        <f t="shared" si="197"/>
        <v>0</v>
      </c>
      <c r="CL65" s="338">
        <f t="shared" si="197"/>
        <v>0</v>
      </c>
      <c r="CM65" s="338">
        <f t="shared" si="197"/>
        <v>0</v>
      </c>
      <c r="CN65" s="338">
        <f t="shared" si="197"/>
        <v>0</v>
      </c>
      <c r="CO65" s="338">
        <f t="shared" si="197"/>
        <v>0</v>
      </c>
      <c r="CP65" s="338">
        <f t="shared" si="197"/>
        <v>0</v>
      </c>
      <c r="CQ65" s="338">
        <f t="shared" si="197"/>
        <v>0</v>
      </c>
      <c r="CR65" s="338">
        <f t="shared" si="197"/>
        <v>0</v>
      </c>
      <c r="CS65" s="338">
        <f t="shared" si="197"/>
        <v>0</v>
      </c>
      <c r="CT65" s="338">
        <f t="shared" si="197"/>
        <v>0</v>
      </c>
      <c r="CU65" s="338">
        <f t="shared" si="197"/>
        <v>0</v>
      </c>
      <c r="CV65" s="338">
        <f t="shared" si="197"/>
        <v>0</v>
      </c>
      <c r="CW65" s="338">
        <f t="shared" si="197"/>
        <v>0</v>
      </c>
      <c r="CX65" s="338">
        <f t="shared" si="197"/>
        <v>0</v>
      </c>
      <c r="CY65" s="338">
        <f t="shared" si="197"/>
        <v>0</v>
      </c>
      <c r="CZ65" s="338">
        <f t="shared" si="197"/>
        <v>0</v>
      </c>
      <c r="DA65" s="338">
        <f t="shared" si="197"/>
        <v>0</v>
      </c>
      <c r="DB65" s="338">
        <f t="shared" si="197"/>
        <v>0</v>
      </c>
      <c r="DC65" s="338">
        <f t="shared" si="197"/>
        <v>0</v>
      </c>
      <c r="DD65" s="338">
        <f t="shared" si="197"/>
        <v>0</v>
      </c>
      <c r="DE65" s="338">
        <f t="shared" si="197"/>
        <v>82377</v>
      </c>
      <c r="DF65" s="338">
        <f t="shared" si="197"/>
        <v>79954</v>
      </c>
      <c r="DG65" s="338">
        <f t="shared" si="197"/>
        <v>50849</v>
      </c>
      <c r="DH65" s="338">
        <f t="shared" si="197"/>
        <v>29105</v>
      </c>
      <c r="DI65" s="338">
        <f t="shared" si="197"/>
        <v>2424</v>
      </c>
      <c r="DJ65" s="338">
        <f t="shared" si="197"/>
        <v>4083</v>
      </c>
      <c r="DK65" s="338">
        <f t="shared" si="197"/>
        <v>4007</v>
      </c>
      <c r="DL65" s="338">
        <f t="shared" si="197"/>
        <v>2548</v>
      </c>
      <c r="DM65" s="338">
        <f t="shared" si="197"/>
        <v>1459</v>
      </c>
      <c r="DN65" s="338">
        <f t="shared" si="197"/>
        <v>77</v>
      </c>
      <c r="DO65" s="338">
        <f t="shared" si="197"/>
        <v>24979</v>
      </c>
      <c r="DP65" s="338">
        <f t="shared" si="197"/>
        <v>24387</v>
      </c>
      <c r="DQ65" s="338">
        <f t="shared" si="197"/>
        <v>15510</v>
      </c>
      <c r="DR65" s="338">
        <f t="shared" si="197"/>
        <v>8878</v>
      </c>
      <c r="DS65" s="338">
        <f t="shared" si="197"/>
        <v>592</v>
      </c>
      <c r="DT65" s="338">
        <f t="shared" si="197"/>
        <v>0</v>
      </c>
      <c r="DU65" s="338">
        <f t="shared" si="197"/>
        <v>0</v>
      </c>
      <c r="DV65" s="338">
        <f t="shared" si="197"/>
        <v>0</v>
      </c>
      <c r="DW65" s="338">
        <f t="shared" si="197"/>
        <v>0</v>
      </c>
      <c r="DX65" s="338">
        <f t="shared" si="197"/>
        <v>0</v>
      </c>
      <c r="DY65" s="338">
        <f t="shared" si="197"/>
        <v>0</v>
      </c>
      <c r="DZ65" s="338">
        <f t="shared" si="197"/>
        <v>0</v>
      </c>
      <c r="EA65" s="338">
        <f t="shared" si="197"/>
        <v>0</v>
      </c>
      <c r="EB65" s="338">
        <f t="shared" si="197"/>
        <v>0</v>
      </c>
      <c r="EC65" s="338">
        <f t="shared" si="197"/>
        <v>0</v>
      </c>
      <c r="ED65" s="338">
        <f t="shared" si="197"/>
        <v>0</v>
      </c>
      <c r="EE65" s="338">
        <f t="shared" si="197"/>
        <v>0</v>
      </c>
      <c r="EF65" s="338">
        <f t="shared" si="197"/>
        <v>0</v>
      </c>
      <c r="EG65" s="338">
        <f t="shared" si="197"/>
        <v>0</v>
      </c>
      <c r="EH65" s="338">
        <f t="shared" si="197"/>
        <v>0</v>
      </c>
      <c r="EI65" s="338">
        <f t="shared" si="197"/>
        <v>0</v>
      </c>
      <c r="EJ65" s="338">
        <f t="shared" ref="EJ65:GU65" si="198">EJ64-EJ66</f>
        <v>0</v>
      </c>
      <c r="EK65" s="338">
        <f t="shared" si="198"/>
        <v>0</v>
      </c>
      <c r="EL65" s="338">
        <f t="shared" si="198"/>
        <v>0</v>
      </c>
      <c r="EM65" s="338">
        <f t="shared" si="198"/>
        <v>0</v>
      </c>
      <c r="EN65" s="338">
        <f t="shared" si="198"/>
        <v>0</v>
      </c>
      <c r="EO65" s="338">
        <f t="shared" si="198"/>
        <v>0</v>
      </c>
      <c r="EP65" s="338">
        <f t="shared" si="198"/>
        <v>0</v>
      </c>
      <c r="EQ65" s="338">
        <f t="shared" si="198"/>
        <v>0</v>
      </c>
      <c r="ER65" s="338">
        <f t="shared" si="198"/>
        <v>0</v>
      </c>
      <c r="ES65" s="338">
        <f t="shared" si="198"/>
        <v>0</v>
      </c>
      <c r="ET65" s="338">
        <f t="shared" si="198"/>
        <v>0</v>
      </c>
      <c r="EU65" s="338">
        <f t="shared" si="198"/>
        <v>0</v>
      </c>
      <c r="EV65" s="338">
        <f t="shared" si="198"/>
        <v>0</v>
      </c>
      <c r="EW65" s="338">
        <f t="shared" si="198"/>
        <v>0</v>
      </c>
      <c r="EX65" s="338">
        <f t="shared" si="198"/>
        <v>1710</v>
      </c>
      <c r="EY65" s="338">
        <f t="shared" si="198"/>
        <v>1631</v>
      </c>
      <c r="EZ65" s="338">
        <f t="shared" si="198"/>
        <v>1037</v>
      </c>
      <c r="FA65" s="338">
        <f t="shared" si="198"/>
        <v>594</v>
      </c>
      <c r="FB65" s="338">
        <f t="shared" si="198"/>
        <v>79</v>
      </c>
      <c r="FC65" s="338">
        <f t="shared" si="198"/>
        <v>0</v>
      </c>
      <c r="FD65" s="338">
        <f t="shared" si="198"/>
        <v>0</v>
      </c>
      <c r="FE65" s="338">
        <f t="shared" si="198"/>
        <v>0</v>
      </c>
      <c r="FF65" s="338">
        <f t="shared" si="198"/>
        <v>0</v>
      </c>
      <c r="FG65" s="338">
        <f t="shared" si="198"/>
        <v>0</v>
      </c>
      <c r="FH65" s="338">
        <f t="shared" si="198"/>
        <v>0</v>
      </c>
      <c r="FI65" s="338">
        <f t="shared" si="198"/>
        <v>0</v>
      </c>
      <c r="FJ65" s="338">
        <f t="shared" si="198"/>
        <v>0</v>
      </c>
      <c r="FK65" s="338">
        <f t="shared" si="198"/>
        <v>0</v>
      </c>
      <c r="FL65" s="338">
        <f t="shared" si="198"/>
        <v>0</v>
      </c>
      <c r="FM65" s="338">
        <f t="shared" si="198"/>
        <v>0</v>
      </c>
      <c r="FN65" s="338">
        <f t="shared" si="198"/>
        <v>0</v>
      </c>
      <c r="FO65" s="338">
        <f t="shared" si="198"/>
        <v>0</v>
      </c>
      <c r="FP65" s="338">
        <f t="shared" si="198"/>
        <v>0</v>
      </c>
      <c r="FQ65" s="338">
        <f t="shared" si="198"/>
        <v>0</v>
      </c>
      <c r="FR65" s="338">
        <f t="shared" si="198"/>
        <v>0</v>
      </c>
      <c r="FS65" s="338">
        <f t="shared" si="198"/>
        <v>0</v>
      </c>
      <c r="FT65" s="338">
        <f t="shared" si="198"/>
        <v>0</v>
      </c>
      <c r="FU65" s="338">
        <f t="shared" si="198"/>
        <v>0</v>
      </c>
      <c r="FV65" s="338">
        <f t="shared" si="198"/>
        <v>0</v>
      </c>
      <c r="FW65" s="338">
        <f t="shared" si="198"/>
        <v>0</v>
      </c>
      <c r="FX65" s="338">
        <f t="shared" si="198"/>
        <v>0</v>
      </c>
      <c r="FY65" s="338">
        <f t="shared" si="198"/>
        <v>0</v>
      </c>
      <c r="FZ65" s="338">
        <f t="shared" si="198"/>
        <v>0</v>
      </c>
      <c r="GA65" s="338">
        <f t="shared" si="198"/>
        <v>0</v>
      </c>
      <c r="GB65" s="338">
        <f t="shared" si="198"/>
        <v>0</v>
      </c>
      <c r="GC65" s="338">
        <f t="shared" si="198"/>
        <v>0</v>
      </c>
      <c r="GD65" s="338">
        <f t="shared" si="198"/>
        <v>0</v>
      </c>
      <c r="GE65" s="338">
        <f t="shared" si="198"/>
        <v>0</v>
      </c>
      <c r="GF65" s="338">
        <f t="shared" si="198"/>
        <v>0</v>
      </c>
      <c r="GG65" s="338">
        <f t="shared" si="198"/>
        <v>0</v>
      </c>
      <c r="GH65" s="338">
        <f t="shared" si="198"/>
        <v>0</v>
      </c>
      <c r="GI65" s="338">
        <f t="shared" si="198"/>
        <v>0</v>
      </c>
      <c r="GJ65" s="338">
        <f t="shared" si="198"/>
        <v>0</v>
      </c>
      <c r="GK65" s="338">
        <f t="shared" si="198"/>
        <v>0</v>
      </c>
      <c r="GL65" s="338">
        <f t="shared" si="198"/>
        <v>4816</v>
      </c>
      <c r="GM65" s="338">
        <f t="shared" si="198"/>
        <v>4541</v>
      </c>
      <c r="GN65" s="338">
        <f t="shared" si="198"/>
        <v>2888</v>
      </c>
      <c r="GO65" s="338">
        <f t="shared" si="198"/>
        <v>1653</v>
      </c>
      <c r="GP65" s="338">
        <f t="shared" si="198"/>
        <v>275</v>
      </c>
      <c r="GQ65" s="338">
        <f t="shared" si="198"/>
        <v>0</v>
      </c>
      <c r="GR65" s="338">
        <f t="shared" si="198"/>
        <v>0</v>
      </c>
      <c r="GS65" s="338">
        <f t="shared" si="198"/>
        <v>0</v>
      </c>
      <c r="GT65" s="338">
        <f t="shared" si="198"/>
        <v>0</v>
      </c>
      <c r="GU65" s="338">
        <f t="shared" si="198"/>
        <v>0</v>
      </c>
      <c r="GV65" s="338">
        <f t="shared" ref="GV65:HK65" si="199">GV64-GV66</f>
        <v>654609</v>
      </c>
      <c r="GW65" s="338">
        <f t="shared" si="199"/>
        <v>621388</v>
      </c>
      <c r="GX65" s="338">
        <f t="shared" si="199"/>
        <v>395185</v>
      </c>
      <c r="GY65" s="338">
        <f t="shared" si="199"/>
        <v>226203</v>
      </c>
      <c r="GZ65" s="338">
        <f t="shared" si="199"/>
        <v>33221</v>
      </c>
      <c r="HA65" s="339">
        <f t="shared" si="199"/>
        <v>11570</v>
      </c>
      <c r="HB65" s="339">
        <f t="shared" si="199"/>
        <v>11520</v>
      </c>
      <c r="HC65" s="338">
        <f t="shared" si="199"/>
        <v>641739.4</v>
      </c>
      <c r="HD65" s="338">
        <f t="shared" si="199"/>
        <v>609171.5</v>
      </c>
      <c r="HE65" s="338">
        <f t="shared" si="199"/>
        <v>387415.8</v>
      </c>
      <c r="HF65" s="338">
        <f t="shared" si="199"/>
        <v>221755.2</v>
      </c>
      <c r="HG65" s="338">
        <f t="shared" si="199"/>
        <v>32567.5</v>
      </c>
      <c r="HH65" s="724">
        <f t="shared" si="199"/>
        <v>1179.8</v>
      </c>
      <c r="HI65" s="725">
        <f t="shared" si="199"/>
        <v>13470.3</v>
      </c>
      <c r="HJ65" s="340">
        <f t="shared" si="199"/>
        <v>655209.69999999995</v>
      </c>
      <c r="HK65" s="340">
        <f t="shared" si="199"/>
        <v>400886.1</v>
      </c>
      <c r="HL65" s="319"/>
      <c r="HM65" s="319"/>
      <c r="HN65" s="723">
        <v>689223.6</v>
      </c>
      <c r="HO65" s="723">
        <v>730574.3</v>
      </c>
    </row>
    <row r="66" spans="1:310">
      <c r="A66" s="336" t="s">
        <v>810</v>
      </c>
      <c r="B66" s="337">
        <f>B13+B43+B45+B9</f>
        <v>0</v>
      </c>
      <c r="C66" s="337">
        <f>C13+C43+C45+C9</f>
        <v>0</v>
      </c>
      <c r="D66" s="337">
        <f>D9+D13+D43+D45</f>
        <v>136</v>
      </c>
      <c r="E66" s="337">
        <f t="shared" ref="E66:BP66" si="200">E9+E13+E43+E45</f>
        <v>0</v>
      </c>
      <c r="F66" s="337">
        <f t="shared" si="200"/>
        <v>0</v>
      </c>
      <c r="G66" s="337">
        <f t="shared" si="200"/>
        <v>0</v>
      </c>
      <c r="H66" s="337">
        <f t="shared" si="200"/>
        <v>770</v>
      </c>
      <c r="I66" s="337">
        <f t="shared" si="200"/>
        <v>0</v>
      </c>
      <c r="J66" s="337">
        <f t="shared" si="200"/>
        <v>0</v>
      </c>
      <c r="K66" s="337">
        <f t="shared" si="200"/>
        <v>28</v>
      </c>
      <c r="L66" s="337">
        <f t="shared" si="200"/>
        <v>36</v>
      </c>
      <c r="M66" s="337">
        <f t="shared" si="200"/>
        <v>0</v>
      </c>
      <c r="N66" s="337">
        <f t="shared" si="200"/>
        <v>0</v>
      </c>
      <c r="O66" s="337">
        <f t="shared" si="200"/>
        <v>0</v>
      </c>
      <c r="P66" s="337">
        <f t="shared" si="200"/>
        <v>0</v>
      </c>
      <c r="Q66" s="337">
        <f t="shared" si="200"/>
        <v>25</v>
      </c>
      <c r="R66" s="337">
        <f t="shared" si="200"/>
        <v>0</v>
      </c>
      <c r="S66" s="337">
        <f t="shared" si="200"/>
        <v>0</v>
      </c>
      <c r="T66" s="337">
        <f t="shared" si="200"/>
        <v>0</v>
      </c>
      <c r="U66" s="337">
        <f t="shared" si="200"/>
        <v>0</v>
      </c>
      <c r="V66" s="337">
        <f t="shared" si="200"/>
        <v>0</v>
      </c>
      <c r="W66" s="337">
        <f t="shared" si="200"/>
        <v>0</v>
      </c>
      <c r="X66" s="337">
        <f t="shared" si="200"/>
        <v>0</v>
      </c>
      <c r="Y66" s="337">
        <f t="shared" si="200"/>
        <v>0</v>
      </c>
      <c r="Z66" s="337">
        <f t="shared" si="200"/>
        <v>0</v>
      </c>
      <c r="AA66" s="337">
        <f t="shared" si="200"/>
        <v>0</v>
      </c>
      <c r="AB66" s="337">
        <f t="shared" si="200"/>
        <v>0</v>
      </c>
      <c r="AC66" s="337">
        <f t="shared" si="200"/>
        <v>0</v>
      </c>
      <c r="AD66" s="337">
        <f t="shared" si="200"/>
        <v>0</v>
      </c>
      <c r="AE66" s="337">
        <f t="shared" si="200"/>
        <v>0</v>
      </c>
      <c r="AF66" s="337">
        <f t="shared" si="200"/>
        <v>0</v>
      </c>
      <c r="AG66" s="337">
        <f t="shared" si="200"/>
        <v>0</v>
      </c>
      <c r="AH66" s="337">
        <f t="shared" si="200"/>
        <v>0</v>
      </c>
      <c r="AI66" s="337">
        <f t="shared" si="200"/>
        <v>0</v>
      </c>
      <c r="AJ66" s="337">
        <f t="shared" si="200"/>
        <v>136</v>
      </c>
      <c r="AK66" s="337">
        <f t="shared" si="200"/>
        <v>859</v>
      </c>
      <c r="AL66" s="337">
        <f t="shared" si="200"/>
        <v>0</v>
      </c>
      <c r="AM66" s="337">
        <f t="shared" si="200"/>
        <v>0</v>
      </c>
      <c r="AN66" s="337">
        <f t="shared" si="200"/>
        <v>0</v>
      </c>
      <c r="AO66" s="337">
        <f t="shared" si="200"/>
        <v>0</v>
      </c>
      <c r="AP66" s="337">
        <f t="shared" si="200"/>
        <v>0</v>
      </c>
      <c r="AQ66" s="337">
        <f t="shared" si="200"/>
        <v>0</v>
      </c>
      <c r="AR66" s="337">
        <f t="shared" si="200"/>
        <v>0</v>
      </c>
      <c r="AS66" s="337">
        <f t="shared" si="200"/>
        <v>0</v>
      </c>
      <c r="AT66" s="337">
        <f t="shared" si="200"/>
        <v>0</v>
      </c>
      <c r="AU66" s="337">
        <f t="shared" si="200"/>
        <v>0</v>
      </c>
      <c r="AV66" s="337">
        <f t="shared" si="200"/>
        <v>7618</v>
      </c>
      <c r="AW66" s="337">
        <f t="shared" si="200"/>
        <v>7265</v>
      </c>
      <c r="AX66" s="337">
        <f t="shared" si="200"/>
        <v>4621</v>
      </c>
      <c r="AY66" s="337">
        <f t="shared" si="200"/>
        <v>2645</v>
      </c>
      <c r="AZ66" s="337">
        <f t="shared" si="200"/>
        <v>353</v>
      </c>
      <c r="BA66" s="337">
        <f t="shared" si="200"/>
        <v>0</v>
      </c>
      <c r="BB66" s="337">
        <f t="shared" si="200"/>
        <v>0</v>
      </c>
      <c r="BC66" s="337">
        <f t="shared" si="200"/>
        <v>0</v>
      </c>
      <c r="BD66" s="337">
        <f t="shared" si="200"/>
        <v>0</v>
      </c>
      <c r="BE66" s="337">
        <f t="shared" si="200"/>
        <v>0</v>
      </c>
      <c r="BF66" s="337">
        <f t="shared" si="200"/>
        <v>0</v>
      </c>
      <c r="BG66" s="337">
        <f t="shared" si="200"/>
        <v>0</v>
      </c>
      <c r="BH66" s="337">
        <f t="shared" si="200"/>
        <v>0</v>
      </c>
      <c r="BI66" s="337">
        <f t="shared" si="200"/>
        <v>0</v>
      </c>
      <c r="BJ66" s="337">
        <f t="shared" si="200"/>
        <v>0</v>
      </c>
      <c r="BK66" s="337">
        <f t="shared" si="200"/>
        <v>0</v>
      </c>
      <c r="BL66" s="337">
        <f t="shared" si="200"/>
        <v>0</v>
      </c>
      <c r="BM66" s="337">
        <f t="shared" si="200"/>
        <v>0</v>
      </c>
      <c r="BN66" s="337">
        <f t="shared" si="200"/>
        <v>0</v>
      </c>
      <c r="BO66" s="337">
        <f t="shared" si="200"/>
        <v>0</v>
      </c>
      <c r="BP66" s="337">
        <f t="shared" si="200"/>
        <v>37937</v>
      </c>
      <c r="BQ66" s="337">
        <f t="shared" ref="BQ66:EB66" si="201">BQ9+BQ13+BQ43+BQ45</f>
        <v>35768</v>
      </c>
      <c r="BR66" s="337">
        <f t="shared" si="201"/>
        <v>22747</v>
      </c>
      <c r="BS66" s="337">
        <f t="shared" si="201"/>
        <v>13021</v>
      </c>
      <c r="BT66" s="337">
        <f t="shared" si="201"/>
        <v>2169</v>
      </c>
      <c r="BU66" s="337">
        <f t="shared" si="201"/>
        <v>0</v>
      </c>
      <c r="BV66" s="337">
        <f t="shared" si="201"/>
        <v>0</v>
      </c>
      <c r="BW66" s="337">
        <f t="shared" si="201"/>
        <v>0</v>
      </c>
      <c r="BX66" s="337">
        <f t="shared" si="201"/>
        <v>0</v>
      </c>
      <c r="BY66" s="337">
        <f t="shared" si="201"/>
        <v>0</v>
      </c>
      <c r="BZ66" s="337">
        <f t="shared" si="201"/>
        <v>0</v>
      </c>
      <c r="CA66" s="337">
        <f t="shared" si="201"/>
        <v>1380</v>
      </c>
      <c r="CB66" s="337">
        <f t="shared" si="201"/>
        <v>1301</v>
      </c>
      <c r="CC66" s="337">
        <f t="shared" si="201"/>
        <v>827</v>
      </c>
      <c r="CD66" s="337">
        <f t="shared" si="201"/>
        <v>474</v>
      </c>
      <c r="CE66" s="337">
        <f t="shared" si="201"/>
        <v>79</v>
      </c>
      <c r="CF66" s="337">
        <f t="shared" si="201"/>
        <v>1774</v>
      </c>
      <c r="CG66" s="337">
        <f t="shared" si="201"/>
        <v>1672</v>
      </c>
      <c r="CH66" s="337">
        <f t="shared" si="201"/>
        <v>1064</v>
      </c>
      <c r="CI66" s="337">
        <f t="shared" si="201"/>
        <v>609</v>
      </c>
      <c r="CJ66" s="337">
        <f t="shared" si="201"/>
        <v>101</v>
      </c>
      <c r="CK66" s="337">
        <f t="shared" si="201"/>
        <v>0</v>
      </c>
      <c r="CL66" s="337">
        <f t="shared" si="201"/>
        <v>0</v>
      </c>
      <c r="CM66" s="337">
        <f t="shared" si="201"/>
        <v>0</v>
      </c>
      <c r="CN66" s="337">
        <f t="shared" si="201"/>
        <v>0</v>
      </c>
      <c r="CO66" s="337">
        <f t="shared" si="201"/>
        <v>0</v>
      </c>
      <c r="CP66" s="337">
        <f t="shared" si="201"/>
        <v>0</v>
      </c>
      <c r="CQ66" s="337">
        <f t="shared" si="201"/>
        <v>0</v>
      </c>
      <c r="CR66" s="337">
        <f t="shared" si="201"/>
        <v>0</v>
      </c>
      <c r="CS66" s="337">
        <f t="shared" si="201"/>
        <v>0</v>
      </c>
      <c r="CT66" s="337">
        <f t="shared" si="201"/>
        <v>0</v>
      </c>
      <c r="CU66" s="337">
        <f t="shared" si="201"/>
        <v>0</v>
      </c>
      <c r="CV66" s="337">
        <f t="shared" si="201"/>
        <v>0</v>
      </c>
      <c r="CW66" s="337">
        <f t="shared" si="201"/>
        <v>0</v>
      </c>
      <c r="CX66" s="337">
        <f t="shared" si="201"/>
        <v>0</v>
      </c>
      <c r="CY66" s="337">
        <f t="shared" si="201"/>
        <v>0</v>
      </c>
      <c r="CZ66" s="337">
        <f t="shared" si="201"/>
        <v>0</v>
      </c>
      <c r="DA66" s="337">
        <f t="shared" si="201"/>
        <v>0</v>
      </c>
      <c r="DB66" s="337">
        <f t="shared" si="201"/>
        <v>0</v>
      </c>
      <c r="DC66" s="337">
        <f t="shared" si="201"/>
        <v>0</v>
      </c>
      <c r="DD66" s="337">
        <f t="shared" si="201"/>
        <v>0</v>
      </c>
      <c r="DE66" s="337">
        <f t="shared" si="201"/>
        <v>3111</v>
      </c>
      <c r="DF66" s="337">
        <f t="shared" si="201"/>
        <v>3019</v>
      </c>
      <c r="DG66" s="337">
        <f t="shared" si="201"/>
        <v>1920</v>
      </c>
      <c r="DH66" s="337">
        <f t="shared" si="201"/>
        <v>1099</v>
      </c>
      <c r="DI66" s="337">
        <f t="shared" si="201"/>
        <v>92</v>
      </c>
      <c r="DJ66" s="337">
        <f t="shared" si="201"/>
        <v>0</v>
      </c>
      <c r="DK66" s="337">
        <f t="shared" si="201"/>
        <v>0</v>
      </c>
      <c r="DL66" s="337">
        <f t="shared" si="201"/>
        <v>0</v>
      </c>
      <c r="DM66" s="337">
        <f t="shared" si="201"/>
        <v>0</v>
      </c>
      <c r="DN66" s="337">
        <f t="shared" si="201"/>
        <v>0</v>
      </c>
      <c r="DO66" s="337">
        <f t="shared" si="201"/>
        <v>0</v>
      </c>
      <c r="DP66" s="337">
        <f t="shared" si="201"/>
        <v>0</v>
      </c>
      <c r="DQ66" s="337">
        <f t="shared" si="201"/>
        <v>0</v>
      </c>
      <c r="DR66" s="337">
        <f t="shared" si="201"/>
        <v>0</v>
      </c>
      <c r="DS66" s="337">
        <f t="shared" si="201"/>
        <v>0</v>
      </c>
      <c r="DT66" s="337">
        <f t="shared" si="201"/>
        <v>0</v>
      </c>
      <c r="DU66" s="337">
        <f t="shared" si="201"/>
        <v>0</v>
      </c>
      <c r="DV66" s="337">
        <f t="shared" si="201"/>
        <v>0</v>
      </c>
      <c r="DW66" s="337">
        <f t="shared" si="201"/>
        <v>0</v>
      </c>
      <c r="DX66" s="337">
        <f t="shared" si="201"/>
        <v>0</v>
      </c>
      <c r="DY66" s="337">
        <f t="shared" si="201"/>
        <v>0</v>
      </c>
      <c r="DZ66" s="337">
        <f t="shared" si="201"/>
        <v>0</v>
      </c>
      <c r="EA66" s="337">
        <f t="shared" si="201"/>
        <v>0</v>
      </c>
      <c r="EB66" s="337">
        <f t="shared" si="201"/>
        <v>0</v>
      </c>
      <c r="EC66" s="337">
        <f t="shared" ref="EC66:GN66" si="202">EC9+EC13+EC43+EC45</f>
        <v>0</v>
      </c>
      <c r="ED66" s="337">
        <f t="shared" si="202"/>
        <v>0</v>
      </c>
      <c r="EE66" s="337">
        <f t="shared" si="202"/>
        <v>0</v>
      </c>
      <c r="EF66" s="337">
        <f t="shared" si="202"/>
        <v>0</v>
      </c>
      <c r="EG66" s="337">
        <f t="shared" si="202"/>
        <v>0</v>
      </c>
      <c r="EH66" s="337">
        <f t="shared" si="202"/>
        <v>0</v>
      </c>
      <c r="EI66" s="337">
        <f t="shared" si="202"/>
        <v>0</v>
      </c>
      <c r="EJ66" s="337">
        <f t="shared" si="202"/>
        <v>0</v>
      </c>
      <c r="EK66" s="337">
        <f t="shared" si="202"/>
        <v>0</v>
      </c>
      <c r="EL66" s="337">
        <f t="shared" si="202"/>
        <v>0</v>
      </c>
      <c r="EM66" s="337">
        <f t="shared" si="202"/>
        <v>0</v>
      </c>
      <c r="EN66" s="337">
        <f t="shared" si="202"/>
        <v>0</v>
      </c>
      <c r="EO66" s="337">
        <f t="shared" si="202"/>
        <v>0</v>
      </c>
      <c r="EP66" s="337">
        <f t="shared" si="202"/>
        <v>0</v>
      </c>
      <c r="EQ66" s="337">
        <f t="shared" si="202"/>
        <v>0</v>
      </c>
      <c r="ER66" s="337">
        <f t="shared" si="202"/>
        <v>0</v>
      </c>
      <c r="ES66" s="337">
        <f t="shared" si="202"/>
        <v>0</v>
      </c>
      <c r="ET66" s="337">
        <f t="shared" si="202"/>
        <v>0</v>
      </c>
      <c r="EU66" s="337">
        <f t="shared" si="202"/>
        <v>0</v>
      </c>
      <c r="EV66" s="337">
        <f t="shared" si="202"/>
        <v>0</v>
      </c>
      <c r="EW66" s="337">
        <f t="shared" si="202"/>
        <v>0</v>
      </c>
      <c r="EX66" s="337">
        <f t="shared" si="202"/>
        <v>0</v>
      </c>
      <c r="EY66" s="337">
        <f t="shared" si="202"/>
        <v>0</v>
      </c>
      <c r="EZ66" s="337">
        <f t="shared" si="202"/>
        <v>0</v>
      </c>
      <c r="FA66" s="337">
        <f t="shared" si="202"/>
        <v>0</v>
      </c>
      <c r="FB66" s="337">
        <f t="shared" si="202"/>
        <v>0</v>
      </c>
      <c r="FC66" s="337">
        <f t="shared" si="202"/>
        <v>0</v>
      </c>
      <c r="FD66" s="337">
        <f t="shared" si="202"/>
        <v>0</v>
      </c>
      <c r="FE66" s="337">
        <f t="shared" si="202"/>
        <v>0</v>
      </c>
      <c r="FF66" s="337">
        <f t="shared" si="202"/>
        <v>0</v>
      </c>
      <c r="FG66" s="337">
        <f t="shared" si="202"/>
        <v>0</v>
      </c>
      <c r="FH66" s="337">
        <f t="shared" si="202"/>
        <v>0</v>
      </c>
      <c r="FI66" s="337">
        <f t="shared" si="202"/>
        <v>0</v>
      </c>
      <c r="FJ66" s="337">
        <f t="shared" si="202"/>
        <v>0</v>
      </c>
      <c r="FK66" s="337">
        <f t="shared" si="202"/>
        <v>0</v>
      </c>
      <c r="FL66" s="337">
        <f t="shared" si="202"/>
        <v>0</v>
      </c>
      <c r="FM66" s="337">
        <f t="shared" si="202"/>
        <v>0</v>
      </c>
      <c r="FN66" s="337">
        <f t="shared" si="202"/>
        <v>0</v>
      </c>
      <c r="FO66" s="337">
        <f t="shared" si="202"/>
        <v>0</v>
      </c>
      <c r="FP66" s="337">
        <f t="shared" si="202"/>
        <v>0</v>
      </c>
      <c r="FQ66" s="337">
        <f t="shared" si="202"/>
        <v>0</v>
      </c>
      <c r="FR66" s="337">
        <f t="shared" si="202"/>
        <v>0</v>
      </c>
      <c r="FS66" s="337">
        <f t="shared" si="202"/>
        <v>0</v>
      </c>
      <c r="FT66" s="337">
        <f t="shared" si="202"/>
        <v>0</v>
      </c>
      <c r="FU66" s="337">
        <f t="shared" si="202"/>
        <v>0</v>
      </c>
      <c r="FV66" s="337">
        <f t="shared" si="202"/>
        <v>0</v>
      </c>
      <c r="FW66" s="337">
        <f t="shared" si="202"/>
        <v>0</v>
      </c>
      <c r="FX66" s="337">
        <f t="shared" si="202"/>
        <v>0</v>
      </c>
      <c r="FY66" s="337">
        <f t="shared" si="202"/>
        <v>0</v>
      </c>
      <c r="FZ66" s="337">
        <f t="shared" si="202"/>
        <v>0</v>
      </c>
      <c r="GA66" s="337">
        <f t="shared" si="202"/>
        <v>0</v>
      </c>
      <c r="GB66" s="337">
        <f t="shared" si="202"/>
        <v>0</v>
      </c>
      <c r="GC66" s="337">
        <f t="shared" si="202"/>
        <v>0</v>
      </c>
      <c r="GD66" s="337">
        <f t="shared" si="202"/>
        <v>0</v>
      </c>
      <c r="GE66" s="337">
        <f t="shared" si="202"/>
        <v>0</v>
      </c>
      <c r="GF66" s="337">
        <f t="shared" si="202"/>
        <v>0</v>
      </c>
      <c r="GG66" s="337">
        <f t="shared" si="202"/>
        <v>0</v>
      </c>
      <c r="GH66" s="337">
        <f t="shared" si="202"/>
        <v>0</v>
      </c>
      <c r="GI66" s="337">
        <f t="shared" si="202"/>
        <v>0</v>
      </c>
      <c r="GJ66" s="337">
        <f t="shared" si="202"/>
        <v>0</v>
      </c>
      <c r="GK66" s="337">
        <f t="shared" si="202"/>
        <v>0</v>
      </c>
      <c r="GL66" s="337">
        <f t="shared" si="202"/>
        <v>0</v>
      </c>
      <c r="GM66" s="337">
        <f t="shared" si="202"/>
        <v>0</v>
      </c>
      <c r="GN66" s="337">
        <f t="shared" si="202"/>
        <v>0</v>
      </c>
      <c r="GO66" s="337">
        <f t="shared" ref="GO66:HK66" si="203">GO9+GO13+GO43+GO45</f>
        <v>0</v>
      </c>
      <c r="GP66" s="337">
        <f t="shared" si="203"/>
        <v>0</v>
      </c>
      <c r="GQ66" s="337">
        <f t="shared" si="203"/>
        <v>0</v>
      </c>
      <c r="GR66" s="337">
        <f t="shared" si="203"/>
        <v>0</v>
      </c>
      <c r="GS66" s="337">
        <f t="shared" si="203"/>
        <v>0</v>
      </c>
      <c r="GT66" s="337">
        <f t="shared" si="203"/>
        <v>0</v>
      </c>
      <c r="GU66" s="337">
        <f t="shared" si="203"/>
        <v>0</v>
      </c>
      <c r="GV66" s="337">
        <f t="shared" si="203"/>
        <v>51819</v>
      </c>
      <c r="GW66" s="337">
        <f t="shared" si="203"/>
        <v>49026</v>
      </c>
      <c r="GX66" s="337">
        <f t="shared" si="203"/>
        <v>31179</v>
      </c>
      <c r="GY66" s="337">
        <f t="shared" si="203"/>
        <v>17847</v>
      </c>
      <c r="GZ66" s="337">
        <f t="shared" si="203"/>
        <v>2793</v>
      </c>
      <c r="HA66" s="337">
        <f t="shared" si="203"/>
        <v>995</v>
      </c>
      <c r="HB66" s="337">
        <f t="shared" si="203"/>
        <v>772</v>
      </c>
      <c r="HC66" s="726">
        <f t="shared" si="203"/>
        <v>50799.9</v>
      </c>
      <c r="HD66" s="726">
        <f t="shared" si="203"/>
        <v>48061.7</v>
      </c>
      <c r="HE66" s="726">
        <f t="shared" si="203"/>
        <v>30565.9</v>
      </c>
      <c r="HF66" s="726">
        <f t="shared" si="203"/>
        <v>17495.8</v>
      </c>
      <c r="HG66" s="726">
        <f t="shared" si="203"/>
        <v>2738.3</v>
      </c>
      <c r="HH66" s="727">
        <f t="shared" si="203"/>
        <v>98.75</v>
      </c>
      <c r="HI66" s="728">
        <f t="shared" si="203"/>
        <v>1127.5</v>
      </c>
      <c r="HJ66" s="726">
        <f t="shared" si="203"/>
        <v>51927.4</v>
      </c>
      <c r="HK66" s="726">
        <f t="shared" si="203"/>
        <v>31693.4</v>
      </c>
      <c r="HL66" s="319"/>
      <c r="HM66" s="319"/>
      <c r="HN66" s="723">
        <v>54745.3</v>
      </c>
      <c r="HO66" s="723">
        <v>58161.8</v>
      </c>
    </row>
    <row r="67" spans="1:310" hidden="1">
      <c r="HA67" s="341">
        <v>12539</v>
      </c>
      <c r="HB67" s="341">
        <v>12207</v>
      </c>
    </row>
    <row r="68" spans="1:310" hidden="1">
      <c r="HA68" s="729">
        <f>HA67-HA64</f>
        <v>-26</v>
      </c>
      <c r="HB68" s="729">
        <f>HB67-HB64</f>
        <v>-85</v>
      </c>
    </row>
    <row r="69" spans="1:310" hidden="1">
      <c r="HA69" s="341" t="s">
        <v>1226</v>
      </c>
      <c r="HC69" s="275">
        <f>692539.3/706428</f>
        <v>0.98033953920286299</v>
      </c>
      <c r="HH69" s="275" t="s">
        <v>1227</v>
      </c>
      <c r="HI69" s="275">
        <v>14597.8</v>
      </c>
    </row>
    <row r="70" spans="1:310" hidden="1">
      <c r="HI70" s="275">
        <f>14597.8/1278.55</f>
        <v>11.417465097180401</v>
      </c>
    </row>
    <row r="80" spans="1:310" s="342" customFormat="1">
      <c r="A80" s="1"/>
      <c r="B80" s="272"/>
      <c r="C80" s="272"/>
      <c r="D80" s="275"/>
      <c r="E80" s="272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/>
      <c r="Q80" s="272"/>
      <c r="R80" s="272"/>
      <c r="S80" s="272"/>
      <c r="T80" s="272"/>
      <c r="U80" s="272"/>
      <c r="V80" s="272"/>
      <c r="W80" s="272"/>
      <c r="X80" s="272"/>
      <c r="Y80" s="272"/>
      <c r="Z80" s="272"/>
      <c r="AA80" s="272"/>
      <c r="AB80" s="272"/>
      <c r="AC80" s="272"/>
      <c r="AD80" s="272"/>
      <c r="AE80" s="272"/>
      <c r="AF80" s="272"/>
      <c r="AG80" s="272"/>
      <c r="AH80" s="272"/>
      <c r="AI80" s="272"/>
      <c r="AJ80" s="272"/>
      <c r="AK80" s="272"/>
      <c r="AL80" s="275"/>
      <c r="AM80" s="275"/>
      <c r="AN80" s="275"/>
      <c r="AO80" s="275"/>
      <c r="AP80" s="272"/>
      <c r="AQ80" s="275"/>
      <c r="AR80" s="272"/>
      <c r="AS80" s="272"/>
      <c r="AT80" s="272"/>
      <c r="AU80" s="272"/>
      <c r="AV80" s="275"/>
      <c r="AW80" s="272"/>
      <c r="AX80" s="272"/>
      <c r="AY80" s="272"/>
      <c r="AZ80" s="272"/>
      <c r="BA80" s="275"/>
      <c r="BB80" s="272"/>
      <c r="BC80" s="272"/>
      <c r="BD80" s="272"/>
      <c r="BE80" s="272"/>
      <c r="BF80" s="275"/>
      <c r="BG80" s="272"/>
      <c r="BH80" s="272"/>
      <c r="BI80" s="272"/>
      <c r="BJ80" s="272"/>
      <c r="BK80" s="275"/>
      <c r="BL80" s="272"/>
      <c r="BM80" s="272"/>
      <c r="BN80" s="272"/>
      <c r="BO80" s="272"/>
      <c r="BP80" s="275"/>
      <c r="BQ80" s="275"/>
      <c r="BR80" s="275"/>
      <c r="BS80" s="275"/>
      <c r="BT80" s="272"/>
      <c r="BU80" s="272"/>
      <c r="BV80" s="272"/>
      <c r="BW80" s="272"/>
      <c r="BX80" s="272"/>
      <c r="BY80" s="272"/>
      <c r="BZ80" s="272"/>
      <c r="CA80" s="275"/>
      <c r="CB80" s="275"/>
      <c r="CC80" s="275"/>
      <c r="CD80" s="275"/>
      <c r="CE80" s="272"/>
      <c r="CF80" s="272"/>
      <c r="CG80" s="272"/>
      <c r="CH80" s="272"/>
      <c r="CI80" s="272"/>
      <c r="CJ80" s="272"/>
      <c r="CK80" s="272"/>
      <c r="CL80" s="272"/>
      <c r="CM80" s="272"/>
      <c r="CN80" s="272"/>
      <c r="CO80" s="272"/>
      <c r="CP80" s="272"/>
      <c r="CQ80" s="272"/>
      <c r="CR80" s="272"/>
      <c r="CS80" s="272"/>
      <c r="CT80" s="272"/>
      <c r="CU80" s="272"/>
      <c r="CV80" s="272"/>
      <c r="CW80" s="272"/>
      <c r="CX80" s="272"/>
      <c r="CY80" s="272"/>
      <c r="CZ80" s="272"/>
      <c r="DA80" s="272"/>
      <c r="DB80" s="272"/>
      <c r="DC80" s="272"/>
      <c r="DD80" s="272"/>
      <c r="DE80" s="272"/>
      <c r="DF80" s="272"/>
      <c r="DG80" s="272"/>
      <c r="DH80" s="272"/>
      <c r="DI80" s="272"/>
      <c r="DJ80" s="272"/>
      <c r="DK80" s="272"/>
      <c r="DL80" s="272"/>
      <c r="DM80" s="272"/>
      <c r="DN80" s="272"/>
      <c r="DO80" s="272"/>
      <c r="DP80" s="272"/>
      <c r="DQ80" s="272"/>
      <c r="DR80" s="272"/>
      <c r="DS80" s="272"/>
      <c r="DT80" s="275"/>
      <c r="DU80" s="275"/>
      <c r="DV80" s="275"/>
      <c r="DW80" s="275"/>
      <c r="DX80" s="272"/>
      <c r="DY80" s="275"/>
      <c r="DZ80" s="275"/>
      <c r="EA80" s="275"/>
      <c r="EB80" s="275"/>
      <c r="EC80" s="272"/>
      <c r="ED80" s="275"/>
      <c r="EE80" s="272"/>
      <c r="EF80" s="272"/>
      <c r="EG80" s="272"/>
      <c r="EH80" s="272"/>
      <c r="EI80" s="275"/>
      <c r="EJ80" s="272"/>
      <c r="EK80" s="272"/>
      <c r="EL80" s="272"/>
      <c r="EM80" s="272"/>
      <c r="EN80" s="275"/>
      <c r="EO80" s="272"/>
      <c r="EP80" s="272"/>
      <c r="EQ80" s="272"/>
      <c r="ER80" s="272"/>
      <c r="ES80" s="275"/>
      <c r="ET80" s="272"/>
      <c r="EU80" s="272"/>
      <c r="EV80" s="272"/>
      <c r="EW80" s="272"/>
      <c r="EX80" s="275"/>
      <c r="EY80" s="272"/>
      <c r="EZ80" s="272"/>
      <c r="FA80" s="272"/>
      <c r="FB80" s="272"/>
      <c r="FC80" s="275"/>
      <c r="FD80" s="272"/>
      <c r="FE80" s="272"/>
      <c r="FF80" s="272"/>
      <c r="FG80" s="272"/>
      <c r="FH80" s="275"/>
      <c r="FI80" s="272"/>
      <c r="FJ80" s="272"/>
      <c r="FK80" s="272"/>
      <c r="FL80" s="272"/>
      <c r="FM80" s="275"/>
      <c r="FN80" s="272"/>
      <c r="FO80" s="272"/>
      <c r="FP80" s="272"/>
      <c r="FQ80" s="272"/>
      <c r="FR80" s="275"/>
      <c r="FS80" s="272"/>
      <c r="FT80" s="272"/>
      <c r="FU80" s="272"/>
      <c r="FV80" s="272"/>
      <c r="FW80" s="275"/>
      <c r="FX80" s="272"/>
      <c r="FY80" s="272"/>
      <c r="FZ80" s="272"/>
      <c r="GA80" s="272"/>
      <c r="GB80" s="275"/>
      <c r="GC80" s="272"/>
      <c r="GD80" s="272"/>
      <c r="GE80" s="272"/>
      <c r="GF80" s="272"/>
      <c r="GG80" s="275"/>
      <c r="GH80" s="272"/>
      <c r="GI80" s="272"/>
      <c r="GJ80" s="272"/>
      <c r="GK80" s="272"/>
      <c r="GL80" s="275"/>
      <c r="GM80" s="272"/>
      <c r="GN80" s="272"/>
      <c r="GO80" s="272"/>
      <c r="GP80" s="272"/>
      <c r="GQ80" s="272"/>
      <c r="GR80" s="272"/>
      <c r="GS80" s="272"/>
      <c r="GT80" s="272"/>
      <c r="GU80" s="272"/>
      <c r="GV80" s="272"/>
      <c r="GW80" s="272"/>
      <c r="GX80" s="272"/>
      <c r="GY80" s="272"/>
      <c r="GZ80" s="272"/>
      <c r="HA80" s="341"/>
      <c r="HB80" s="341"/>
      <c r="HC80" s="341"/>
      <c r="HD80" s="341"/>
      <c r="HE80" s="341"/>
      <c r="HF80" s="341"/>
      <c r="HG80" s="341"/>
      <c r="HH80" s="275"/>
      <c r="HI80" s="275"/>
      <c r="HJ80" s="275"/>
      <c r="HK80" s="275"/>
      <c r="HL80" s="275"/>
      <c r="HM80" s="275"/>
      <c r="HN80" s="275"/>
      <c r="HO80" s="275"/>
      <c r="HP80" s="275"/>
      <c r="HQ80" s="275"/>
      <c r="HR80" s="275"/>
      <c r="HS80" s="275"/>
      <c r="HT80" s="275"/>
      <c r="HU80" s="275"/>
      <c r="HV80" s="275"/>
      <c r="HW80" s="275"/>
      <c r="HX80" s="275"/>
      <c r="HY80" s="275"/>
      <c r="HZ80" s="275"/>
      <c r="IA80" s="275"/>
      <c r="IB80" s="275"/>
      <c r="IC80" s="275"/>
      <c r="ID80" s="275"/>
      <c r="IE80" s="275"/>
      <c r="IF80" s="275"/>
      <c r="IG80" s="275"/>
      <c r="IH80" s="275"/>
      <c r="II80" s="275"/>
      <c r="IJ80" s="275"/>
      <c r="IK80" s="275"/>
      <c r="IL80" s="275"/>
      <c r="IM80" s="275"/>
      <c r="IN80" s="275"/>
      <c r="IO80" s="275"/>
      <c r="IP80" s="275"/>
      <c r="IQ80" s="275"/>
      <c r="IR80" s="275"/>
      <c r="IS80" s="275"/>
      <c r="IT80" s="275"/>
      <c r="IU80" s="275"/>
      <c r="IV80" s="275"/>
      <c r="IW80" s="275"/>
      <c r="IX80" s="275"/>
      <c r="IY80" s="275"/>
      <c r="IZ80" s="275"/>
      <c r="JA80" s="275"/>
      <c r="JB80" s="275"/>
      <c r="JC80" s="275"/>
      <c r="JD80" s="275"/>
      <c r="JE80" s="275"/>
      <c r="JF80" s="275"/>
      <c r="JG80" s="275"/>
      <c r="JH80" s="275"/>
      <c r="JI80" s="275"/>
      <c r="JJ80" s="275"/>
      <c r="JK80" s="275"/>
      <c r="JL80" s="275"/>
      <c r="JM80" s="275"/>
      <c r="JN80" s="275"/>
      <c r="JO80" s="275"/>
      <c r="JP80" s="275"/>
      <c r="JQ80" s="275"/>
      <c r="JR80" s="275"/>
      <c r="JS80" s="275"/>
      <c r="JT80" s="275"/>
      <c r="JU80" s="275"/>
      <c r="JV80" s="275"/>
      <c r="JW80" s="275"/>
      <c r="JX80" s="275"/>
      <c r="JY80" s="275"/>
      <c r="JZ80" s="275"/>
      <c r="KA80" s="275"/>
      <c r="KB80" s="275"/>
      <c r="KC80" s="275"/>
      <c r="KD80" s="275"/>
      <c r="KE80" s="275"/>
      <c r="KF80" s="275"/>
      <c r="KG80" s="275"/>
      <c r="KH80" s="275"/>
      <c r="KI80" s="275"/>
      <c r="KJ80" s="275"/>
      <c r="KK80" s="275"/>
      <c r="KL80" s="275"/>
      <c r="KM80" s="275"/>
      <c r="KN80" s="275"/>
      <c r="KO80" s="275"/>
      <c r="KP80" s="275"/>
      <c r="KQ80" s="275"/>
      <c r="KR80" s="275"/>
      <c r="KS80" s="275"/>
      <c r="KT80" s="275"/>
      <c r="KU80" s="275"/>
      <c r="KV80" s="275"/>
      <c r="KW80" s="275"/>
      <c r="KX80" s="275"/>
    </row>
    <row r="81" spans="1:310" s="342" customFormat="1">
      <c r="A81" s="1"/>
      <c r="B81" s="272"/>
      <c r="C81" s="272"/>
      <c r="D81" s="275"/>
      <c r="E81" s="272"/>
      <c r="F81" s="272"/>
      <c r="G81" s="272"/>
      <c r="H81" s="272"/>
      <c r="I81" s="272"/>
      <c r="J81" s="272"/>
      <c r="K81" s="272"/>
      <c r="L81" s="272"/>
      <c r="M81" s="272"/>
      <c r="N81" s="272"/>
      <c r="O81" s="272"/>
      <c r="P81" s="272"/>
      <c r="Q81" s="272"/>
      <c r="R81" s="272"/>
      <c r="S81" s="272"/>
      <c r="T81" s="272"/>
      <c r="U81" s="272"/>
      <c r="V81" s="272"/>
      <c r="W81" s="272"/>
      <c r="X81" s="272"/>
      <c r="Y81" s="272"/>
      <c r="Z81" s="272"/>
      <c r="AA81" s="272"/>
      <c r="AB81" s="272"/>
      <c r="AC81" s="272"/>
      <c r="AD81" s="272"/>
      <c r="AE81" s="272"/>
      <c r="AF81" s="272"/>
      <c r="AG81" s="272"/>
      <c r="AH81" s="272"/>
      <c r="AI81" s="272"/>
      <c r="AJ81" s="272"/>
      <c r="AK81" s="272"/>
      <c r="AL81" s="275"/>
      <c r="AM81" s="275"/>
      <c r="AN81" s="275"/>
      <c r="AO81" s="275"/>
      <c r="AP81" s="272"/>
      <c r="AQ81" s="275"/>
      <c r="AR81" s="272"/>
      <c r="AS81" s="272"/>
      <c r="AT81" s="272"/>
      <c r="AU81" s="272"/>
      <c r="AV81" s="275"/>
      <c r="AW81" s="272"/>
      <c r="AX81" s="272"/>
      <c r="AY81" s="272"/>
      <c r="AZ81" s="272"/>
      <c r="BA81" s="275"/>
      <c r="BB81" s="272"/>
      <c r="BC81" s="272"/>
      <c r="BD81" s="272"/>
      <c r="BE81" s="272"/>
      <c r="BF81" s="275"/>
      <c r="BG81" s="272"/>
      <c r="BH81" s="272"/>
      <c r="BI81" s="272"/>
      <c r="BJ81" s="272"/>
      <c r="BK81" s="275"/>
      <c r="BL81" s="272"/>
      <c r="BM81" s="272"/>
      <c r="BN81" s="272"/>
      <c r="BO81" s="272"/>
      <c r="BP81" s="275"/>
      <c r="BQ81" s="275"/>
      <c r="BR81" s="275"/>
      <c r="BS81" s="275"/>
      <c r="BT81" s="272"/>
      <c r="BU81" s="272"/>
      <c r="BV81" s="272"/>
      <c r="BW81" s="272"/>
      <c r="BX81" s="272"/>
      <c r="BY81" s="272"/>
      <c r="BZ81" s="272"/>
      <c r="CA81" s="275"/>
      <c r="CB81" s="275"/>
      <c r="CC81" s="275"/>
      <c r="CD81" s="275"/>
      <c r="CE81" s="272"/>
      <c r="CF81" s="272"/>
      <c r="CG81" s="272"/>
      <c r="CH81" s="272"/>
      <c r="CI81" s="272"/>
      <c r="CJ81" s="272"/>
      <c r="CK81" s="272"/>
      <c r="CL81" s="272"/>
      <c r="CM81" s="272"/>
      <c r="CN81" s="272"/>
      <c r="CO81" s="272"/>
      <c r="CP81" s="272"/>
      <c r="CQ81" s="272"/>
      <c r="CR81" s="272"/>
      <c r="CS81" s="272"/>
      <c r="CT81" s="272"/>
      <c r="CU81" s="272"/>
      <c r="CV81" s="272"/>
      <c r="CW81" s="272"/>
      <c r="CX81" s="272"/>
      <c r="CY81" s="272"/>
      <c r="CZ81" s="272"/>
      <c r="DA81" s="272"/>
      <c r="DB81" s="272"/>
      <c r="DC81" s="272"/>
      <c r="DD81" s="272"/>
      <c r="DE81" s="272"/>
      <c r="DF81" s="272"/>
      <c r="DG81" s="272"/>
      <c r="DH81" s="272"/>
      <c r="DI81" s="272"/>
      <c r="DJ81" s="272"/>
      <c r="DK81" s="272"/>
      <c r="DL81" s="272"/>
      <c r="DM81" s="272"/>
      <c r="DN81" s="272"/>
      <c r="DO81" s="272"/>
      <c r="DP81" s="272"/>
      <c r="DQ81" s="272"/>
      <c r="DR81" s="272"/>
      <c r="DS81" s="272"/>
      <c r="DT81" s="275"/>
      <c r="DU81" s="275"/>
      <c r="DV81" s="275"/>
      <c r="DW81" s="275"/>
      <c r="DX81" s="272"/>
      <c r="DY81" s="275"/>
      <c r="DZ81" s="275"/>
      <c r="EA81" s="275"/>
      <c r="EB81" s="275"/>
      <c r="EC81" s="272"/>
      <c r="ED81" s="275"/>
      <c r="EE81" s="272"/>
      <c r="EF81" s="272"/>
      <c r="EG81" s="272"/>
      <c r="EH81" s="272"/>
      <c r="EI81" s="275"/>
      <c r="EJ81" s="272"/>
      <c r="EK81" s="272"/>
      <c r="EL81" s="272"/>
      <c r="EM81" s="272"/>
      <c r="EN81" s="275"/>
      <c r="EO81" s="272"/>
      <c r="EP81" s="272"/>
      <c r="EQ81" s="272"/>
      <c r="ER81" s="272"/>
      <c r="ES81" s="275"/>
      <c r="ET81" s="272"/>
      <c r="EU81" s="272"/>
      <c r="EV81" s="272"/>
      <c r="EW81" s="272"/>
      <c r="EX81" s="275"/>
      <c r="EY81" s="272"/>
      <c r="EZ81" s="272"/>
      <c r="FA81" s="272"/>
      <c r="FB81" s="272"/>
      <c r="FC81" s="275"/>
      <c r="FD81" s="272"/>
      <c r="FE81" s="272"/>
      <c r="FF81" s="272"/>
      <c r="FG81" s="272"/>
      <c r="FH81" s="275"/>
      <c r="FI81" s="272"/>
      <c r="FJ81" s="272"/>
      <c r="FK81" s="272"/>
      <c r="FL81" s="272"/>
      <c r="FM81" s="275"/>
      <c r="FN81" s="272"/>
      <c r="FO81" s="272"/>
      <c r="FP81" s="272"/>
      <c r="FQ81" s="272"/>
      <c r="FR81" s="275"/>
      <c r="FS81" s="272"/>
      <c r="FT81" s="272"/>
      <c r="FU81" s="272"/>
      <c r="FV81" s="272"/>
      <c r="FW81" s="275"/>
      <c r="FX81" s="272"/>
      <c r="FY81" s="272"/>
      <c r="FZ81" s="272"/>
      <c r="GA81" s="272"/>
      <c r="GB81" s="275"/>
      <c r="GC81" s="272"/>
      <c r="GD81" s="272"/>
      <c r="GE81" s="272"/>
      <c r="GF81" s="272"/>
      <c r="GG81" s="275"/>
      <c r="GH81" s="272"/>
      <c r="GI81" s="272"/>
      <c r="GJ81" s="272"/>
      <c r="GK81" s="272"/>
      <c r="GL81" s="275"/>
      <c r="GM81" s="272"/>
      <c r="GN81" s="272"/>
      <c r="GO81" s="272"/>
      <c r="GP81" s="272"/>
      <c r="GQ81" s="272"/>
      <c r="GR81" s="272"/>
      <c r="GS81" s="272"/>
      <c r="GT81" s="272"/>
      <c r="GU81" s="272"/>
      <c r="GV81" s="272"/>
      <c r="GW81" s="272"/>
      <c r="GX81" s="272"/>
      <c r="GY81" s="272"/>
      <c r="GZ81" s="272"/>
      <c r="HA81" s="341"/>
      <c r="HB81" s="341"/>
      <c r="HC81" s="341"/>
      <c r="HD81" s="341"/>
      <c r="HE81" s="341"/>
      <c r="HF81" s="341"/>
      <c r="HG81" s="341"/>
      <c r="HH81" s="275"/>
      <c r="HI81" s="275"/>
      <c r="HJ81" s="275"/>
      <c r="HK81" s="275"/>
      <c r="HL81" s="275"/>
      <c r="HM81" s="275"/>
      <c r="HN81" s="275"/>
      <c r="HO81" s="275"/>
      <c r="HP81" s="275"/>
      <c r="HQ81" s="275"/>
      <c r="HR81" s="275"/>
      <c r="HS81" s="275"/>
      <c r="HT81" s="275"/>
      <c r="HU81" s="275"/>
      <c r="HV81" s="275"/>
      <c r="HW81" s="275"/>
      <c r="HX81" s="275"/>
      <c r="HY81" s="275"/>
      <c r="HZ81" s="275"/>
      <c r="IA81" s="275"/>
      <c r="IB81" s="275"/>
      <c r="IC81" s="275"/>
      <c r="ID81" s="275"/>
      <c r="IE81" s="275"/>
      <c r="IF81" s="275"/>
      <c r="IG81" s="275"/>
      <c r="IH81" s="275"/>
      <c r="II81" s="275"/>
      <c r="IJ81" s="275"/>
      <c r="IK81" s="275"/>
      <c r="IL81" s="275"/>
      <c r="IM81" s="275"/>
      <c r="IN81" s="275"/>
      <c r="IO81" s="275"/>
      <c r="IP81" s="275"/>
      <c r="IQ81" s="275"/>
      <c r="IR81" s="275"/>
      <c r="IS81" s="275"/>
      <c r="IT81" s="275"/>
      <c r="IU81" s="275"/>
      <c r="IV81" s="275"/>
      <c r="IW81" s="275"/>
      <c r="IX81" s="275"/>
      <c r="IY81" s="275"/>
      <c r="IZ81" s="275"/>
      <c r="JA81" s="275"/>
      <c r="JB81" s="275"/>
      <c r="JC81" s="275"/>
      <c r="JD81" s="275"/>
      <c r="JE81" s="275"/>
      <c r="JF81" s="275"/>
      <c r="JG81" s="275"/>
      <c r="JH81" s="275"/>
      <c r="JI81" s="275"/>
      <c r="JJ81" s="275"/>
      <c r="JK81" s="275"/>
      <c r="JL81" s="275"/>
      <c r="JM81" s="275"/>
      <c r="JN81" s="275"/>
      <c r="JO81" s="275"/>
      <c r="JP81" s="275"/>
      <c r="JQ81" s="275"/>
      <c r="JR81" s="275"/>
      <c r="JS81" s="275"/>
      <c r="JT81" s="275"/>
      <c r="JU81" s="275"/>
      <c r="JV81" s="275"/>
      <c r="JW81" s="275"/>
      <c r="JX81" s="275"/>
      <c r="JY81" s="275"/>
      <c r="JZ81" s="275"/>
      <c r="KA81" s="275"/>
      <c r="KB81" s="275"/>
      <c r="KC81" s="275"/>
      <c r="KD81" s="275"/>
      <c r="KE81" s="275"/>
      <c r="KF81" s="275"/>
      <c r="KG81" s="275"/>
      <c r="KH81" s="275"/>
      <c r="KI81" s="275"/>
      <c r="KJ81" s="275"/>
      <c r="KK81" s="275"/>
      <c r="KL81" s="275"/>
      <c r="KM81" s="275"/>
      <c r="KN81" s="275"/>
      <c r="KO81" s="275"/>
      <c r="KP81" s="275"/>
      <c r="KQ81" s="275"/>
      <c r="KR81" s="275"/>
      <c r="KS81" s="275"/>
      <c r="KT81" s="275"/>
      <c r="KU81" s="275"/>
      <c r="KV81" s="275"/>
      <c r="KW81" s="275"/>
      <c r="KX81" s="275"/>
    </row>
    <row r="82" spans="1:310" s="342" customFormat="1">
      <c r="A82" s="1"/>
      <c r="B82" s="272"/>
      <c r="C82" s="272"/>
      <c r="D82" s="275"/>
      <c r="E82" s="272"/>
      <c r="F82" s="272"/>
      <c r="G82" s="272"/>
      <c r="H82" s="272"/>
      <c r="I82" s="272"/>
      <c r="J82" s="272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  <c r="Y82" s="272"/>
      <c r="Z82" s="272"/>
      <c r="AA82" s="272"/>
      <c r="AB82" s="272"/>
      <c r="AC82" s="272"/>
      <c r="AD82" s="272"/>
      <c r="AE82" s="272"/>
      <c r="AF82" s="272"/>
      <c r="AG82" s="272"/>
      <c r="AH82" s="272"/>
      <c r="AI82" s="272"/>
      <c r="AJ82" s="272"/>
      <c r="AK82" s="272"/>
      <c r="AL82" s="275"/>
      <c r="AM82" s="275"/>
      <c r="AN82" s="275"/>
      <c r="AO82" s="275"/>
      <c r="AP82" s="272"/>
      <c r="AQ82" s="275"/>
      <c r="AR82" s="272"/>
      <c r="AS82" s="272"/>
      <c r="AT82" s="272"/>
      <c r="AU82" s="272"/>
      <c r="AV82" s="275"/>
      <c r="AW82" s="272"/>
      <c r="AX82" s="272"/>
      <c r="AY82" s="272"/>
      <c r="AZ82" s="272"/>
      <c r="BA82" s="275"/>
      <c r="BB82" s="272"/>
      <c r="BC82" s="272"/>
      <c r="BD82" s="272"/>
      <c r="BE82" s="272"/>
      <c r="BF82" s="275"/>
      <c r="BG82" s="272"/>
      <c r="BH82" s="272"/>
      <c r="BI82" s="272"/>
      <c r="BJ82" s="272"/>
      <c r="BK82" s="275"/>
      <c r="BL82" s="272"/>
      <c r="BM82" s="272"/>
      <c r="BN82" s="272"/>
      <c r="BO82" s="272"/>
      <c r="BP82" s="275"/>
      <c r="BQ82" s="275"/>
      <c r="BR82" s="275"/>
      <c r="BS82" s="275"/>
      <c r="BT82" s="272"/>
      <c r="BU82" s="272"/>
      <c r="BV82" s="272"/>
      <c r="BW82" s="272"/>
      <c r="BX82" s="272"/>
      <c r="BY82" s="272"/>
      <c r="BZ82" s="272"/>
      <c r="CA82" s="275"/>
      <c r="CB82" s="275"/>
      <c r="CC82" s="275"/>
      <c r="CD82" s="275"/>
      <c r="CE82" s="272"/>
      <c r="CF82" s="272"/>
      <c r="CG82" s="272"/>
      <c r="CH82" s="272"/>
      <c r="CI82" s="272"/>
      <c r="CJ82" s="272"/>
      <c r="CK82" s="272"/>
      <c r="CL82" s="272"/>
      <c r="CM82" s="272"/>
      <c r="CN82" s="272"/>
      <c r="CO82" s="272"/>
      <c r="CP82" s="272"/>
      <c r="CQ82" s="272"/>
      <c r="CR82" s="272"/>
      <c r="CS82" s="272"/>
      <c r="CT82" s="272"/>
      <c r="CU82" s="272"/>
      <c r="CV82" s="272"/>
      <c r="CW82" s="272"/>
      <c r="CX82" s="272"/>
      <c r="CY82" s="272"/>
      <c r="CZ82" s="272"/>
      <c r="DA82" s="272"/>
      <c r="DB82" s="272"/>
      <c r="DC82" s="272"/>
      <c r="DD82" s="272"/>
      <c r="DE82" s="272"/>
      <c r="DF82" s="272"/>
      <c r="DG82" s="272"/>
      <c r="DH82" s="272"/>
      <c r="DI82" s="272"/>
      <c r="DJ82" s="272"/>
      <c r="DK82" s="272"/>
      <c r="DL82" s="272"/>
      <c r="DM82" s="272"/>
      <c r="DN82" s="272"/>
      <c r="DO82" s="272"/>
      <c r="DP82" s="272"/>
      <c r="DQ82" s="272"/>
      <c r="DR82" s="272"/>
      <c r="DS82" s="272"/>
      <c r="DT82" s="275"/>
      <c r="DU82" s="275"/>
      <c r="DV82" s="275"/>
      <c r="DW82" s="275"/>
      <c r="DX82" s="272"/>
      <c r="DY82" s="275"/>
      <c r="DZ82" s="275"/>
      <c r="EA82" s="275"/>
      <c r="EB82" s="275"/>
      <c r="EC82" s="272"/>
      <c r="ED82" s="275"/>
      <c r="EE82" s="272"/>
      <c r="EF82" s="272"/>
      <c r="EG82" s="272"/>
      <c r="EH82" s="272"/>
      <c r="EI82" s="275"/>
      <c r="EJ82" s="272"/>
      <c r="EK82" s="272"/>
      <c r="EL82" s="272"/>
      <c r="EM82" s="272"/>
      <c r="EN82" s="275"/>
      <c r="EO82" s="272"/>
      <c r="EP82" s="272"/>
      <c r="EQ82" s="272"/>
      <c r="ER82" s="272"/>
      <c r="ES82" s="275"/>
      <c r="ET82" s="272"/>
      <c r="EU82" s="272"/>
      <c r="EV82" s="272"/>
      <c r="EW82" s="272"/>
      <c r="EX82" s="275"/>
      <c r="EY82" s="272"/>
      <c r="EZ82" s="272"/>
      <c r="FA82" s="272"/>
      <c r="FB82" s="272"/>
      <c r="FC82" s="275"/>
      <c r="FD82" s="272"/>
      <c r="FE82" s="272"/>
      <c r="FF82" s="272"/>
      <c r="FG82" s="272"/>
      <c r="FH82" s="275"/>
      <c r="FI82" s="272"/>
      <c r="FJ82" s="272"/>
      <c r="FK82" s="272"/>
      <c r="FL82" s="272"/>
      <c r="FM82" s="275"/>
      <c r="FN82" s="272"/>
      <c r="FO82" s="272"/>
      <c r="FP82" s="272"/>
      <c r="FQ82" s="272"/>
      <c r="FR82" s="275"/>
      <c r="FS82" s="272"/>
      <c r="FT82" s="272"/>
      <c r="FU82" s="272"/>
      <c r="FV82" s="272"/>
      <c r="FW82" s="275"/>
      <c r="FX82" s="272"/>
      <c r="FY82" s="272"/>
      <c r="FZ82" s="272"/>
      <c r="GA82" s="272"/>
      <c r="GB82" s="275"/>
      <c r="GC82" s="272"/>
      <c r="GD82" s="272"/>
      <c r="GE82" s="272"/>
      <c r="GF82" s="272"/>
      <c r="GG82" s="275"/>
      <c r="GH82" s="272"/>
      <c r="GI82" s="272"/>
      <c r="GJ82" s="272"/>
      <c r="GK82" s="272"/>
      <c r="GL82" s="275"/>
      <c r="GM82" s="272"/>
      <c r="GN82" s="272"/>
      <c r="GO82" s="272"/>
      <c r="GP82" s="272"/>
      <c r="GQ82" s="272"/>
      <c r="GR82" s="272"/>
      <c r="GS82" s="272"/>
      <c r="GT82" s="272"/>
      <c r="GU82" s="272"/>
      <c r="GV82" s="272"/>
      <c r="GW82" s="272"/>
      <c r="GX82" s="272"/>
      <c r="GY82" s="272"/>
      <c r="GZ82" s="272"/>
      <c r="HA82" s="341"/>
      <c r="HB82" s="341"/>
      <c r="HC82" s="341"/>
      <c r="HD82" s="341"/>
      <c r="HE82" s="341"/>
      <c r="HF82" s="341"/>
      <c r="HG82" s="341"/>
      <c r="HH82" s="275"/>
      <c r="HI82" s="275"/>
      <c r="HJ82" s="275"/>
      <c r="HK82" s="275"/>
      <c r="HL82" s="275"/>
      <c r="HM82" s="275"/>
      <c r="HN82" s="275"/>
      <c r="HO82" s="275"/>
      <c r="HP82" s="275"/>
      <c r="HQ82" s="275"/>
      <c r="HR82" s="275"/>
      <c r="HS82" s="275"/>
      <c r="HT82" s="275"/>
      <c r="HU82" s="275"/>
      <c r="HV82" s="275"/>
      <c r="HW82" s="275"/>
      <c r="HX82" s="275"/>
      <c r="HY82" s="275"/>
      <c r="HZ82" s="275"/>
      <c r="IA82" s="275"/>
      <c r="IB82" s="275"/>
      <c r="IC82" s="275"/>
      <c r="ID82" s="275"/>
      <c r="IE82" s="275"/>
      <c r="IF82" s="275"/>
      <c r="IG82" s="275"/>
      <c r="IH82" s="275"/>
      <c r="II82" s="275"/>
      <c r="IJ82" s="275"/>
      <c r="IK82" s="275"/>
      <c r="IL82" s="275"/>
      <c r="IM82" s="275"/>
      <c r="IN82" s="275"/>
      <c r="IO82" s="275"/>
      <c r="IP82" s="275"/>
      <c r="IQ82" s="275"/>
      <c r="IR82" s="275"/>
      <c r="IS82" s="275"/>
      <c r="IT82" s="275"/>
      <c r="IU82" s="275"/>
      <c r="IV82" s="275"/>
      <c r="IW82" s="275"/>
      <c r="IX82" s="275"/>
      <c r="IY82" s="275"/>
      <c r="IZ82" s="275"/>
      <c r="JA82" s="275"/>
      <c r="JB82" s="275"/>
      <c r="JC82" s="275"/>
      <c r="JD82" s="275"/>
      <c r="JE82" s="275"/>
      <c r="JF82" s="275"/>
      <c r="JG82" s="275"/>
      <c r="JH82" s="275"/>
      <c r="JI82" s="275"/>
      <c r="JJ82" s="275"/>
      <c r="JK82" s="275"/>
      <c r="JL82" s="275"/>
      <c r="JM82" s="275"/>
      <c r="JN82" s="275"/>
      <c r="JO82" s="275"/>
      <c r="JP82" s="275"/>
      <c r="JQ82" s="275"/>
      <c r="JR82" s="275"/>
      <c r="JS82" s="275"/>
      <c r="JT82" s="275"/>
      <c r="JU82" s="275"/>
      <c r="JV82" s="275"/>
      <c r="JW82" s="275"/>
      <c r="JX82" s="275"/>
      <c r="JY82" s="275"/>
      <c r="JZ82" s="275"/>
      <c r="KA82" s="275"/>
      <c r="KB82" s="275"/>
      <c r="KC82" s="275"/>
      <c r="KD82" s="275"/>
      <c r="KE82" s="275"/>
      <c r="KF82" s="275"/>
      <c r="KG82" s="275"/>
      <c r="KH82" s="275"/>
      <c r="KI82" s="275"/>
      <c r="KJ82" s="275"/>
      <c r="KK82" s="275"/>
      <c r="KL82" s="275"/>
      <c r="KM82" s="275"/>
      <c r="KN82" s="275"/>
      <c r="KO82" s="275"/>
      <c r="KP82" s="275"/>
      <c r="KQ82" s="275"/>
      <c r="KR82" s="275"/>
      <c r="KS82" s="275"/>
      <c r="KT82" s="275"/>
      <c r="KU82" s="275"/>
      <c r="KV82" s="275"/>
      <c r="KW82" s="275"/>
      <c r="KX82" s="275"/>
    </row>
    <row r="83" spans="1:310" s="342" customFormat="1">
      <c r="A83" s="1"/>
      <c r="B83" s="272"/>
      <c r="C83" s="272"/>
      <c r="D83" s="275"/>
      <c r="E83" s="272"/>
      <c r="F83" s="272"/>
      <c r="G83" s="272"/>
      <c r="H83" s="272"/>
      <c r="I83" s="272"/>
      <c r="J83" s="272"/>
      <c r="K83" s="272"/>
      <c r="L83" s="272"/>
      <c r="M83" s="272"/>
      <c r="N83" s="272"/>
      <c r="O83" s="272"/>
      <c r="P83" s="272"/>
      <c r="Q83" s="272"/>
      <c r="R83" s="272"/>
      <c r="S83" s="272"/>
      <c r="T83" s="272"/>
      <c r="U83" s="272"/>
      <c r="V83" s="272"/>
      <c r="W83" s="272"/>
      <c r="X83" s="272"/>
      <c r="Y83" s="272"/>
      <c r="Z83" s="272"/>
      <c r="AA83" s="272"/>
      <c r="AB83" s="272"/>
      <c r="AC83" s="272"/>
      <c r="AD83" s="272"/>
      <c r="AE83" s="272"/>
      <c r="AF83" s="272"/>
      <c r="AG83" s="272"/>
      <c r="AH83" s="272"/>
      <c r="AI83" s="272"/>
      <c r="AJ83" s="272"/>
      <c r="AK83" s="272"/>
      <c r="AL83" s="275"/>
      <c r="AM83" s="275"/>
      <c r="AN83" s="275"/>
      <c r="AO83" s="275"/>
      <c r="AP83" s="272"/>
      <c r="AQ83" s="275"/>
      <c r="AR83" s="272"/>
      <c r="AS83" s="272"/>
      <c r="AT83" s="272"/>
      <c r="AU83" s="272"/>
      <c r="AV83" s="275"/>
      <c r="AW83" s="272"/>
      <c r="AX83" s="272"/>
      <c r="AY83" s="272"/>
      <c r="AZ83" s="272"/>
      <c r="BA83" s="275"/>
      <c r="BB83" s="272"/>
      <c r="BC83" s="272"/>
      <c r="BD83" s="272"/>
      <c r="BE83" s="272"/>
      <c r="BF83" s="275"/>
      <c r="BG83" s="272"/>
      <c r="BH83" s="272"/>
      <c r="BI83" s="272"/>
      <c r="BJ83" s="272"/>
      <c r="BK83" s="275"/>
      <c r="BL83" s="272"/>
      <c r="BM83" s="272"/>
      <c r="BN83" s="272"/>
      <c r="BO83" s="272"/>
      <c r="BP83" s="275"/>
      <c r="BQ83" s="275"/>
      <c r="BR83" s="275"/>
      <c r="BS83" s="275"/>
      <c r="BT83" s="272"/>
      <c r="BU83" s="272"/>
      <c r="BV83" s="272"/>
      <c r="BW83" s="272"/>
      <c r="BX83" s="272"/>
      <c r="BY83" s="272"/>
      <c r="BZ83" s="272"/>
      <c r="CA83" s="275"/>
      <c r="CB83" s="275"/>
      <c r="CC83" s="275"/>
      <c r="CD83" s="275"/>
      <c r="CE83" s="272"/>
      <c r="CF83" s="272"/>
      <c r="CG83" s="272"/>
      <c r="CH83" s="272"/>
      <c r="CI83" s="272"/>
      <c r="CJ83" s="272"/>
      <c r="CK83" s="272"/>
      <c r="CL83" s="272"/>
      <c r="CM83" s="272"/>
      <c r="CN83" s="272"/>
      <c r="CO83" s="272"/>
      <c r="CP83" s="272"/>
      <c r="CQ83" s="272"/>
      <c r="CR83" s="272"/>
      <c r="CS83" s="272"/>
      <c r="CT83" s="272"/>
      <c r="CU83" s="272"/>
      <c r="CV83" s="272"/>
      <c r="CW83" s="272"/>
      <c r="CX83" s="272"/>
      <c r="CY83" s="272"/>
      <c r="CZ83" s="272"/>
      <c r="DA83" s="272"/>
      <c r="DB83" s="272"/>
      <c r="DC83" s="272"/>
      <c r="DD83" s="272"/>
      <c r="DE83" s="272"/>
      <c r="DF83" s="272"/>
      <c r="DG83" s="272"/>
      <c r="DH83" s="272"/>
      <c r="DI83" s="272"/>
      <c r="DJ83" s="272"/>
      <c r="DK83" s="272"/>
      <c r="DL83" s="272"/>
      <c r="DM83" s="272"/>
      <c r="DN83" s="272"/>
      <c r="DO83" s="272"/>
      <c r="DP83" s="272"/>
      <c r="DQ83" s="272"/>
      <c r="DR83" s="272"/>
      <c r="DS83" s="272"/>
      <c r="DT83" s="275"/>
      <c r="DU83" s="275"/>
      <c r="DV83" s="275"/>
      <c r="DW83" s="275"/>
      <c r="DX83" s="272"/>
      <c r="DY83" s="275"/>
      <c r="DZ83" s="275"/>
      <c r="EA83" s="275"/>
      <c r="EB83" s="275"/>
      <c r="EC83" s="272"/>
      <c r="ED83" s="275"/>
      <c r="EE83" s="272"/>
      <c r="EF83" s="272"/>
      <c r="EG83" s="272"/>
      <c r="EH83" s="272"/>
      <c r="EI83" s="275"/>
      <c r="EJ83" s="272"/>
      <c r="EK83" s="272"/>
      <c r="EL83" s="272"/>
      <c r="EM83" s="272"/>
      <c r="EN83" s="275"/>
      <c r="EO83" s="272"/>
      <c r="EP83" s="272"/>
      <c r="EQ83" s="272"/>
      <c r="ER83" s="272"/>
      <c r="ES83" s="275"/>
      <c r="ET83" s="272"/>
      <c r="EU83" s="272"/>
      <c r="EV83" s="272"/>
      <c r="EW83" s="272"/>
      <c r="EX83" s="275"/>
      <c r="EY83" s="272"/>
      <c r="EZ83" s="272"/>
      <c r="FA83" s="272"/>
      <c r="FB83" s="272"/>
      <c r="FC83" s="275"/>
      <c r="FD83" s="272"/>
      <c r="FE83" s="272"/>
      <c r="FF83" s="272"/>
      <c r="FG83" s="272"/>
      <c r="FH83" s="275"/>
      <c r="FI83" s="272"/>
      <c r="FJ83" s="272"/>
      <c r="FK83" s="272"/>
      <c r="FL83" s="272"/>
      <c r="FM83" s="275"/>
      <c r="FN83" s="272"/>
      <c r="FO83" s="272"/>
      <c r="FP83" s="272"/>
      <c r="FQ83" s="272"/>
      <c r="FR83" s="275"/>
      <c r="FS83" s="272"/>
      <c r="FT83" s="272"/>
      <c r="FU83" s="272"/>
      <c r="FV83" s="272"/>
      <c r="FW83" s="275"/>
      <c r="FX83" s="272"/>
      <c r="FY83" s="272"/>
      <c r="FZ83" s="272"/>
      <c r="GA83" s="272"/>
      <c r="GB83" s="275"/>
      <c r="GC83" s="272"/>
      <c r="GD83" s="272"/>
      <c r="GE83" s="272"/>
      <c r="GF83" s="272"/>
      <c r="GG83" s="275"/>
      <c r="GH83" s="272"/>
      <c r="GI83" s="272"/>
      <c r="GJ83" s="272"/>
      <c r="GK83" s="272"/>
      <c r="GL83" s="275"/>
      <c r="GM83" s="272"/>
      <c r="GN83" s="272"/>
      <c r="GO83" s="272"/>
      <c r="GP83" s="272"/>
      <c r="GQ83" s="272"/>
      <c r="GR83" s="272"/>
      <c r="GS83" s="272"/>
      <c r="GT83" s="272"/>
      <c r="GU83" s="272"/>
      <c r="GV83" s="272"/>
      <c r="GW83" s="272"/>
      <c r="GX83" s="272"/>
      <c r="GY83" s="272"/>
      <c r="GZ83" s="272"/>
      <c r="HA83" s="341"/>
      <c r="HB83" s="341"/>
      <c r="HC83" s="341"/>
      <c r="HD83" s="341"/>
      <c r="HE83" s="341"/>
      <c r="HF83" s="341"/>
      <c r="HG83" s="341"/>
      <c r="HH83" s="275"/>
      <c r="HI83" s="275"/>
      <c r="HJ83" s="275"/>
      <c r="HK83" s="275"/>
      <c r="HL83" s="275"/>
      <c r="HM83" s="275"/>
      <c r="HN83" s="275"/>
      <c r="HO83" s="275"/>
      <c r="HP83" s="275"/>
      <c r="HQ83" s="275"/>
      <c r="HR83" s="275"/>
      <c r="HS83" s="275"/>
      <c r="HT83" s="275"/>
      <c r="HU83" s="275"/>
      <c r="HV83" s="275"/>
      <c r="HW83" s="275"/>
      <c r="HX83" s="275"/>
      <c r="HY83" s="275"/>
      <c r="HZ83" s="275"/>
      <c r="IA83" s="275"/>
      <c r="IB83" s="275"/>
      <c r="IC83" s="275"/>
      <c r="ID83" s="275"/>
      <c r="IE83" s="275"/>
      <c r="IF83" s="275"/>
      <c r="IG83" s="275"/>
      <c r="IH83" s="275"/>
      <c r="II83" s="275"/>
      <c r="IJ83" s="275"/>
      <c r="IK83" s="275"/>
      <c r="IL83" s="275"/>
      <c r="IM83" s="275"/>
      <c r="IN83" s="275"/>
      <c r="IO83" s="275"/>
      <c r="IP83" s="275"/>
      <c r="IQ83" s="275"/>
      <c r="IR83" s="275"/>
      <c r="IS83" s="275"/>
      <c r="IT83" s="275"/>
      <c r="IU83" s="275"/>
      <c r="IV83" s="275"/>
      <c r="IW83" s="275"/>
      <c r="IX83" s="275"/>
      <c r="IY83" s="275"/>
      <c r="IZ83" s="275"/>
      <c r="JA83" s="275"/>
      <c r="JB83" s="275"/>
      <c r="JC83" s="275"/>
      <c r="JD83" s="275"/>
      <c r="JE83" s="275"/>
      <c r="JF83" s="275"/>
      <c r="JG83" s="275"/>
      <c r="JH83" s="275"/>
      <c r="JI83" s="275"/>
      <c r="JJ83" s="275"/>
      <c r="JK83" s="275"/>
      <c r="JL83" s="275"/>
      <c r="JM83" s="275"/>
      <c r="JN83" s="275"/>
      <c r="JO83" s="275"/>
      <c r="JP83" s="275"/>
      <c r="JQ83" s="275"/>
      <c r="JR83" s="275"/>
      <c r="JS83" s="275"/>
      <c r="JT83" s="275"/>
      <c r="JU83" s="275"/>
      <c r="JV83" s="275"/>
      <c r="JW83" s="275"/>
      <c r="JX83" s="275"/>
      <c r="JY83" s="275"/>
      <c r="JZ83" s="275"/>
      <c r="KA83" s="275"/>
      <c r="KB83" s="275"/>
      <c r="KC83" s="275"/>
      <c r="KD83" s="275"/>
      <c r="KE83" s="275"/>
      <c r="KF83" s="275"/>
      <c r="KG83" s="275"/>
      <c r="KH83" s="275"/>
      <c r="KI83" s="275"/>
      <c r="KJ83" s="275"/>
      <c r="KK83" s="275"/>
      <c r="KL83" s="275"/>
      <c r="KM83" s="275"/>
      <c r="KN83" s="275"/>
      <c r="KO83" s="275"/>
      <c r="KP83" s="275"/>
      <c r="KQ83" s="275"/>
      <c r="KR83" s="275"/>
      <c r="KS83" s="275"/>
      <c r="KT83" s="275"/>
      <c r="KU83" s="275"/>
      <c r="KV83" s="275"/>
      <c r="KW83" s="275"/>
      <c r="KX83" s="275"/>
    </row>
    <row r="84" spans="1:310" s="342" customFormat="1">
      <c r="A84" s="1"/>
      <c r="B84" s="272"/>
      <c r="C84" s="272"/>
      <c r="D84" s="275"/>
      <c r="E84" s="272"/>
      <c r="F84" s="272"/>
      <c r="G84" s="272"/>
      <c r="H84" s="272"/>
      <c r="I84" s="272"/>
      <c r="J84" s="272"/>
      <c r="K84" s="272"/>
      <c r="L84" s="272"/>
      <c r="M84" s="272"/>
      <c r="N84" s="272"/>
      <c r="O84" s="272"/>
      <c r="P84" s="272"/>
      <c r="Q84" s="272"/>
      <c r="R84" s="272"/>
      <c r="S84" s="272"/>
      <c r="T84" s="272"/>
      <c r="U84" s="272"/>
      <c r="V84" s="272"/>
      <c r="W84" s="272"/>
      <c r="X84" s="272"/>
      <c r="Y84" s="272"/>
      <c r="Z84" s="272"/>
      <c r="AA84" s="272"/>
      <c r="AB84" s="272"/>
      <c r="AC84" s="272"/>
      <c r="AD84" s="272"/>
      <c r="AE84" s="272"/>
      <c r="AF84" s="272"/>
      <c r="AG84" s="272"/>
      <c r="AH84" s="272"/>
      <c r="AI84" s="272"/>
      <c r="AJ84" s="272"/>
      <c r="AK84" s="272"/>
      <c r="AL84" s="275"/>
      <c r="AM84" s="275"/>
      <c r="AN84" s="275"/>
      <c r="AO84" s="275"/>
      <c r="AP84" s="272"/>
      <c r="AQ84" s="275"/>
      <c r="AR84" s="272"/>
      <c r="AS84" s="272"/>
      <c r="AT84" s="272"/>
      <c r="AU84" s="272"/>
      <c r="AV84" s="275"/>
      <c r="AW84" s="272"/>
      <c r="AX84" s="272"/>
      <c r="AY84" s="272"/>
      <c r="AZ84" s="272"/>
      <c r="BA84" s="275"/>
      <c r="BB84" s="272"/>
      <c r="BC84" s="272"/>
      <c r="BD84" s="272"/>
      <c r="BE84" s="272"/>
      <c r="BF84" s="275"/>
      <c r="BG84" s="272"/>
      <c r="BH84" s="272"/>
      <c r="BI84" s="272"/>
      <c r="BJ84" s="272"/>
      <c r="BK84" s="275"/>
      <c r="BL84" s="272"/>
      <c r="BM84" s="272"/>
      <c r="BN84" s="272"/>
      <c r="BO84" s="272"/>
      <c r="BP84" s="275"/>
      <c r="BQ84" s="275"/>
      <c r="BR84" s="275"/>
      <c r="BS84" s="275"/>
      <c r="BT84" s="272"/>
      <c r="BU84" s="272"/>
      <c r="BV84" s="272"/>
      <c r="BW84" s="272"/>
      <c r="BX84" s="272"/>
      <c r="BY84" s="272"/>
      <c r="BZ84" s="272"/>
      <c r="CA84" s="275"/>
      <c r="CB84" s="275"/>
      <c r="CC84" s="275"/>
      <c r="CD84" s="275"/>
      <c r="CE84" s="272"/>
      <c r="CF84" s="272"/>
      <c r="CG84" s="272"/>
      <c r="CH84" s="272"/>
      <c r="CI84" s="272"/>
      <c r="CJ84" s="272"/>
      <c r="CK84" s="272"/>
      <c r="CL84" s="272"/>
      <c r="CM84" s="272"/>
      <c r="CN84" s="272"/>
      <c r="CO84" s="272"/>
      <c r="CP84" s="272"/>
      <c r="CQ84" s="272"/>
      <c r="CR84" s="272"/>
      <c r="CS84" s="272"/>
      <c r="CT84" s="272"/>
      <c r="CU84" s="272"/>
      <c r="CV84" s="272"/>
      <c r="CW84" s="272"/>
      <c r="CX84" s="272"/>
      <c r="CY84" s="272"/>
      <c r="CZ84" s="272"/>
      <c r="DA84" s="272"/>
      <c r="DB84" s="272"/>
      <c r="DC84" s="272"/>
      <c r="DD84" s="272"/>
      <c r="DE84" s="272"/>
      <c r="DF84" s="272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5"/>
      <c r="DU84" s="275"/>
      <c r="DV84" s="275"/>
      <c r="DW84" s="275"/>
      <c r="DX84" s="272"/>
      <c r="DY84" s="275"/>
      <c r="DZ84" s="275"/>
      <c r="EA84" s="275"/>
      <c r="EB84" s="275"/>
      <c r="EC84" s="272"/>
      <c r="ED84" s="275"/>
      <c r="EE84" s="272"/>
      <c r="EF84" s="272"/>
      <c r="EG84" s="272"/>
      <c r="EH84" s="272"/>
      <c r="EI84" s="275"/>
      <c r="EJ84" s="272"/>
      <c r="EK84" s="272"/>
      <c r="EL84" s="272"/>
      <c r="EM84" s="272"/>
      <c r="EN84" s="275"/>
      <c r="EO84" s="272"/>
      <c r="EP84" s="272"/>
      <c r="EQ84" s="272"/>
      <c r="ER84" s="272"/>
      <c r="ES84" s="275"/>
      <c r="ET84" s="272"/>
      <c r="EU84" s="272"/>
      <c r="EV84" s="272"/>
      <c r="EW84" s="272"/>
      <c r="EX84" s="275"/>
      <c r="EY84" s="272"/>
      <c r="EZ84" s="272"/>
      <c r="FA84" s="272"/>
      <c r="FB84" s="272"/>
      <c r="FC84" s="275"/>
      <c r="FD84" s="272"/>
      <c r="FE84" s="272"/>
      <c r="FF84" s="272"/>
      <c r="FG84" s="272"/>
      <c r="FH84" s="275"/>
      <c r="FI84" s="272"/>
      <c r="FJ84" s="272"/>
      <c r="FK84" s="272"/>
      <c r="FL84" s="272"/>
      <c r="FM84" s="275"/>
      <c r="FN84" s="272"/>
      <c r="FO84" s="272"/>
      <c r="FP84" s="272"/>
      <c r="FQ84" s="272"/>
      <c r="FR84" s="275"/>
      <c r="FS84" s="272"/>
      <c r="FT84" s="272"/>
      <c r="FU84" s="272"/>
      <c r="FV84" s="272"/>
      <c r="FW84" s="275"/>
      <c r="FX84" s="272"/>
      <c r="FY84" s="272"/>
      <c r="FZ84" s="272"/>
      <c r="GA84" s="272"/>
      <c r="GB84" s="275"/>
      <c r="GC84" s="272"/>
      <c r="GD84" s="272"/>
      <c r="GE84" s="272"/>
      <c r="GF84" s="272"/>
      <c r="GG84" s="275"/>
      <c r="GH84" s="272"/>
      <c r="GI84" s="272"/>
      <c r="GJ84" s="272"/>
      <c r="GK84" s="272"/>
      <c r="GL84" s="275"/>
      <c r="GM84" s="272"/>
      <c r="GN84" s="272"/>
      <c r="GO84" s="272"/>
      <c r="GP84" s="272"/>
      <c r="GQ84" s="272"/>
      <c r="GR84" s="272"/>
      <c r="GS84" s="272"/>
      <c r="GT84" s="272"/>
      <c r="GU84" s="272"/>
      <c r="GV84" s="272"/>
      <c r="GW84" s="272"/>
      <c r="GX84" s="272"/>
      <c r="GY84" s="272"/>
      <c r="GZ84" s="272"/>
      <c r="HA84" s="341"/>
      <c r="HB84" s="341"/>
      <c r="HC84" s="341"/>
      <c r="HD84" s="341"/>
      <c r="HE84" s="341"/>
      <c r="HF84" s="341"/>
      <c r="HG84" s="341"/>
      <c r="HH84" s="275"/>
      <c r="HI84" s="275"/>
      <c r="HJ84" s="275"/>
      <c r="HK84" s="275"/>
      <c r="HL84" s="275"/>
      <c r="HM84" s="275"/>
      <c r="HN84" s="275"/>
      <c r="HO84" s="275"/>
      <c r="HP84" s="275"/>
      <c r="HQ84" s="275"/>
      <c r="HR84" s="275"/>
      <c r="HS84" s="275"/>
      <c r="HT84" s="275"/>
      <c r="HU84" s="275"/>
      <c r="HV84" s="275"/>
      <c r="HW84" s="275"/>
      <c r="HX84" s="275"/>
      <c r="HY84" s="275"/>
      <c r="HZ84" s="275"/>
      <c r="IA84" s="275"/>
      <c r="IB84" s="275"/>
      <c r="IC84" s="275"/>
      <c r="ID84" s="275"/>
      <c r="IE84" s="275"/>
      <c r="IF84" s="275"/>
      <c r="IG84" s="275"/>
      <c r="IH84" s="275"/>
      <c r="II84" s="275"/>
      <c r="IJ84" s="275"/>
      <c r="IK84" s="275"/>
      <c r="IL84" s="275"/>
      <c r="IM84" s="275"/>
      <c r="IN84" s="275"/>
      <c r="IO84" s="275"/>
      <c r="IP84" s="275"/>
      <c r="IQ84" s="275"/>
      <c r="IR84" s="275"/>
      <c r="IS84" s="275"/>
      <c r="IT84" s="275"/>
      <c r="IU84" s="275"/>
      <c r="IV84" s="275"/>
      <c r="IW84" s="275"/>
      <c r="IX84" s="275"/>
      <c r="IY84" s="275"/>
      <c r="IZ84" s="275"/>
      <c r="JA84" s="275"/>
      <c r="JB84" s="275"/>
      <c r="JC84" s="275"/>
      <c r="JD84" s="275"/>
      <c r="JE84" s="275"/>
      <c r="JF84" s="275"/>
      <c r="JG84" s="275"/>
      <c r="JH84" s="275"/>
      <c r="JI84" s="275"/>
      <c r="JJ84" s="275"/>
      <c r="JK84" s="275"/>
      <c r="JL84" s="275"/>
      <c r="JM84" s="275"/>
      <c r="JN84" s="275"/>
      <c r="JO84" s="275"/>
      <c r="JP84" s="275"/>
      <c r="JQ84" s="275"/>
      <c r="JR84" s="275"/>
      <c r="JS84" s="275"/>
      <c r="JT84" s="275"/>
      <c r="JU84" s="275"/>
      <c r="JV84" s="275"/>
      <c r="JW84" s="275"/>
      <c r="JX84" s="275"/>
      <c r="JY84" s="275"/>
      <c r="JZ84" s="275"/>
      <c r="KA84" s="275"/>
      <c r="KB84" s="275"/>
      <c r="KC84" s="275"/>
      <c r="KD84" s="275"/>
      <c r="KE84" s="275"/>
      <c r="KF84" s="275"/>
      <c r="KG84" s="275"/>
      <c r="KH84" s="275"/>
      <c r="KI84" s="275"/>
      <c r="KJ84" s="275"/>
      <c r="KK84" s="275"/>
      <c r="KL84" s="275"/>
      <c r="KM84" s="275"/>
      <c r="KN84" s="275"/>
      <c r="KO84" s="275"/>
      <c r="KP84" s="275"/>
      <c r="KQ84" s="275"/>
      <c r="KR84" s="275"/>
      <c r="KS84" s="275"/>
      <c r="KT84" s="275"/>
      <c r="KU84" s="275"/>
      <c r="KV84" s="275"/>
      <c r="KW84" s="275"/>
      <c r="KX84" s="275"/>
    </row>
    <row r="85" spans="1:310" s="342" customFormat="1">
      <c r="A85" s="1"/>
      <c r="B85" s="272"/>
      <c r="C85" s="272"/>
      <c r="D85" s="275"/>
      <c r="E85" s="272"/>
      <c r="F85" s="272"/>
      <c r="G85" s="272"/>
      <c r="H85" s="272"/>
      <c r="I85" s="272"/>
      <c r="J85" s="272"/>
      <c r="K85" s="272"/>
      <c r="L85" s="272"/>
      <c r="M85" s="272"/>
      <c r="N85" s="272"/>
      <c r="O85" s="272"/>
      <c r="P85" s="272"/>
      <c r="Q85" s="272"/>
      <c r="R85" s="272"/>
      <c r="S85" s="272"/>
      <c r="T85" s="272"/>
      <c r="U85" s="272"/>
      <c r="V85" s="272"/>
      <c r="W85" s="272"/>
      <c r="X85" s="272"/>
      <c r="Y85" s="272"/>
      <c r="Z85" s="272"/>
      <c r="AA85" s="272"/>
      <c r="AB85" s="272"/>
      <c r="AC85" s="272"/>
      <c r="AD85" s="272"/>
      <c r="AE85" s="272"/>
      <c r="AF85" s="272"/>
      <c r="AG85" s="272"/>
      <c r="AH85" s="272"/>
      <c r="AI85" s="272"/>
      <c r="AJ85" s="272"/>
      <c r="AK85" s="272"/>
      <c r="AL85" s="275"/>
      <c r="AM85" s="275"/>
      <c r="AN85" s="275"/>
      <c r="AO85" s="275"/>
      <c r="AP85" s="272"/>
      <c r="AQ85" s="275"/>
      <c r="AR85" s="272"/>
      <c r="AS85" s="272"/>
      <c r="AT85" s="272"/>
      <c r="AU85" s="272"/>
      <c r="AV85" s="275"/>
      <c r="AW85" s="272"/>
      <c r="AX85" s="272"/>
      <c r="AY85" s="272"/>
      <c r="AZ85" s="272"/>
      <c r="BA85" s="275"/>
      <c r="BB85" s="272"/>
      <c r="BC85" s="272"/>
      <c r="BD85" s="272"/>
      <c r="BE85" s="272"/>
      <c r="BF85" s="275"/>
      <c r="BG85" s="272"/>
      <c r="BH85" s="272"/>
      <c r="BI85" s="272"/>
      <c r="BJ85" s="272"/>
      <c r="BK85" s="275"/>
      <c r="BL85" s="272"/>
      <c r="BM85" s="272"/>
      <c r="BN85" s="272"/>
      <c r="BO85" s="272"/>
      <c r="BP85" s="275"/>
      <c r="BQ85" s="275"/>
      <c r="BR85" s="275"/>
      <c r="BS85" s="275"/>
      <c r="BT85" s="272"/>
      <c r="BU85" s="272"/>
      <c r="BV85" s="272"/>
      <c r="BW85" s="272"/>
      <c r="BX85" s="272"/>
      <c r="BY85" s="272"/>
      <c r="BZ85" s="272"/>
      <c r="CA85" s="275"/>
      <c r="CB85" s="275"/>
      <c r="CC85" s="275"/>
      <c r="CD85" s="275"/>
      <c r="CE85" s="272"/>
      <c r="CF85" s="272"/>
      <c r="CG85" s="272"/>
      <c r="CH85" s="272"/>
      <c r="CI85" s="272"/>
      <c r="CJ85" s="272"/>
      <c r="CK85" s="272"/>
      <c r="CL85" s="272"/>
      <c r="CM85" s="272"/>
      <c r="CN85" s="272"/>
      <c r="CO85" s="272"/>
      <c r="CP85" s="272"/>
      <c r="CQ85" s="272"/>
      <c r="CR85" s="272"/>
      <c r="CS85" s="272"/>
      <c r="CT85" s="272"/>
      <c r="CU85" s="272"/>
      <c r="CV85" s="272"/>
      <c r="CW85" s="272"/>
      <c r="CX85" s="272"/>
      <c r="CY85" s="272"/>
      <c r="CZ85" s="272"/>
      <c r="DA85" s="272"/>
      <c r="DB85" s="272"/>
      <c r="DC85" s="272"/>
      <c r="DD85" s="272"/>
      <c r="DE85" s="272"/>
      <c r="DF85" s="272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5"/>
      <c r="DU85" s="275"/>
      <c r="DV85" s="275"/>
      <c r="DW85" s="275"/>
      <c r="DX85" s="272"/>
      <c r="DY85" s="275"/>
      <c r="DZ85" s="275"/>
      <c r="EA85" s="275"/>
      <c r="EB85" s="275"/>
      <c r="EC85" s="272"/>
      <c r="ED85" s="275"/>
      <c r="EE85" s="272"/>
      <c r="EF85" s="272"/>
      <c r="EG85" s="272"/>
      <c r="EH85" s="272"/>
      <c r="EI85" s="275"/>
      <c r="EJ85" s="272"/>
      <c r="EK85" s="272"/>
      <c r="EL85" s="272"/>
      <c r="EM85" s="272"/>
      <c r="EN85" s="275"/>
      <c r="EO85" s="272"/>
      <c r="EP85" s="272"/>
      <c r="EQ85" s="272"/>
      <c r="ER85" s="272"/>
      <c r="ES85" s="275"/>
      <c r="ET85" s="272"/>
      <c r="EU85" s="272"/>
      <c r="EV85" s="272"/>
      <c r="EW85" s="272"/>
      <c r="EX85" s="275"/>
      <c r="EY85" s="272"/>
      <c r="EZ85" s="272"/>
      <c r="FA85" s="272"/>
      <c r="FB85" s="272"/>
      <c r="FC85" s="275"/>
      <c r="FD85" s="272"/>
      <c r="FE85" s="272"/>
      <c r="FF85" s="272"/>
      <c r="FG85" s="272"/>
      <c r="FH85" s="275"/>
      <c r="FI85" s="272"/>
      <c r="FJ85" s="272"/>
      <c r="FK85" s="272"/>
      <c r="FL85" s="272"/>
      <c r="FM85" s="275"/>
      <c r="FN85" s="272"/>
      <c r="FO85" s="272"/>
      <c r="FP85" s="272"/>
      <c r="FQ85" s="272"/>
      <c r="FR85" s="275"/>
      <c r="FS85" s="272"/>
      <c r="FT85" s="272"/>
      <c r="FU85" s="272"/>
      <c r="FV85" s="272"/>
      <c r="FW85" s="275"/>
      <c r="FX85" s="272"/>
      <c r="FY85" s="272"/>
      <c r="FZ85" s="272"/>
      <c r="GA85" s="272"/>
      <c r="GB85" s="275"/>
      <c r="GC85" s="272"/>
      <c r="GD85" s="272"/>
      <c r="GE85" s="272"/>
      <c r="GF85" s="272"/>
      <c r="GG85" s="275"/>
      <c r="GH85" s="272"/>
      <c r="GI85" s="272"/>
      <c r="GJ85" s="272"/>
      <c r="GK85" s="272"/>
      <c r="GL85" s="275"/>
      <c r="GM85" s="272"/>
      <c r="GN85" s="272"/>
      <c r="GO85" s="272"/>
      <c r="GP85" s="272"/>
      <c r="GQ85" s="272"/>
      <c r="GR85" s="272"/>
      <c r="GS85" s="272"/>
      <c r="GT85" s="272"/>
      <c r="GU85" s="272"/>
      <c r="GV85" s="272"/>
      <c r="GW85" s="272"/>
      <c r="GX85" s="272"/>
      <c r="GY85" s="272"/>
      <c r="GZ85" s="272"/>
      <c r="HA85" s="341"/>
      <c r="HB85" s="341"/>
      <c r="HC85" s="341"/>
      <c r="HD85" s="341"/>
      <c r="HE85" s="341"/>
      <c r="HF85" s="341"/>
      <c r="HG85" s="341"/>
      <c r="HH85" s="275"/>
      <c r="HI85" s="275"/>
      <c r="HJ85" s="275"/>
      <c r="HK85" s="275"/>
      <c r="HL85" s="275"/>
      <c r="HM85" s="275"/>
      <c r="HN85" s="275"/>
      <c r="HO85" s="275"/>
      <c r="HP85" s="275"/>
      <c r="HQ85" s="275"/>
      <c r="HR85" s="275"/>
      <c r="HS85" s="275"/>
      <c r="HT85" s="275"/>
      <c r="HU85" s="275"/>
      <c r="HV85" s="275"/>
      <c r="HW85" s="275"/>
      <c r="HX85" s="275"/>
      <c r="HY85" s="275"/>
      <c r="HZ85" s="275"/>
      <c r="IA85" s="275"/>
      <c r="IB85" s="275"/>
      <c r="IC85" s="275"/>
      <c r="ID85" s="275"/>
      <c r="IE85" s="275"/>
      <c r="IF85" s="275"/>
      <c r="IG85" s="275"/>
      <c r="IH85" s="275"/>
      <c r="II85" s="275"/>
      <c r="IJ85" s="275"/>
      <c r="IK85" s="275"/>
      <c r="IL85" s="275"/>
      <c r="IM85" s="275"/>
      <c r="IN85" s="275"/>
      <c r="IO85" s="275"/>
      <c r="IP85" s="275"/>
      <c r="IQ85" s="275"/>
      <c r="IR85" s="275"/>
      <c r="IS85" s="275"/>
      <c r="IT85" s="275"/>
      <c r="IU85" s="275"/>
      <c r="IV85" s="275"/>
      <c r="IW85" s="275"/>
      <c r="IX85" s="275"/>
      <c r="IY85" s="275"/>
      <c r="IZ85" s="275"/>
      <c r="JA85" s="275"/>
      <c r="JB85" s="275"/>
      <c r="JC85" s="275"/>
      <c r="JD85" s="275"/>
      <c r="JE85" s="275"/>
      <c r="JF85" s="275"/>
      <c r="JG85" s="275"/>
      <c r="JH85" s="275"/>
      <c r="JI85" s="275"/>
      <c r="JJ85" s="275"/>
      <c r="JK85" s="275"/>
      <c r="JL85" s="275"/>
      <c r="JM85" s="275"/>
      <c r="JN85" s="275"/>
      <c r="JO85" s="275"/>
      <c r="JP85" s="275"/>
      <c r="JQ85" s="275"/>
      <c r="JR85" s="275"/>
      <c r="JS85" s="275"/>
      <c r="JT85" s="275"/>
      <c r="JU85" s="275"/>
      <c r="JV85" s="275"/>
      <c r="JW85" s="275"/>
      <c r="JX85" s="275"/>
      <c r="JY85" s="275"/>
      <c r="JZ85" s="275"/>
      <c r="KA85" s="275"/>
      <c r="KB85" s="275"/>
      <c r="KC85" s="275"/>
      <c r="KD85" s="275"/>
      <c r="KE85" s="275"/>
      <c r="KF85" s="275"/>
      <c r="KG85" s="275"/>
      <c r="KH85" s="275"/>
      <c r="KI85" s="275"/>
      <c r="KJ85" s="275"/>
      <c r="KK85" s="275"/>
      <c r="KL85" s="275"/>
      <c r="KM85" s="275"/>
      <c r="KN85" s="275"/>
      <c r="KO85" s="275"/>
      <c r="KP85" s="275"/>
      <c r="KQ85" s="275"/>
      <c r="KR85" s="275"/>
      <c r="KS85" s="275"/>
      <c r="KT85" s="275"/>
      <c r="KU85" s="275"/>
      <c r="KV85" s="275"/>
      <c r="KW85" s="275"/>
      <c r="KX85" s="275"/>
    </row>
    <row r="86" spans="1:310" s="342" customFormat="1">
      <c r="A86" s="1"/>
      <c r="B86" s="272"/>
      <c r="C86" s="272"/>
      <c r="D86" s="275"/>
      <c r="E86" s="272"/>
      <c r="F86" s="272"/>
      <c r="G86" s="272"/>
      <c r="H86" s="272"/>
      <c r="I86" s="272"/>
      <c r="J86" s="272"/>
      <c r="K86" s="272"/>
      <c r="L86" s="272"/>
      <c r="M86" s="272"/>
      <c r="N86" s="272"/>
      <c r="O86" s="272"/>
      <c r="P86" s="272"/>
      <c r="Q86" s="272"/>
      <c r="R86" s="272"/>
      <c r="S86" s="272"/>
      <c r="T86" s="272"/>
      <c r="U86" s="272"/>
      <c r="V86" s="272"/>
      <c r="W86" s="272"/>
      <c r="X86" s="272"/>
      <c r="Y86" s="272"/>
      <c r="Z86" s="272"/>
      <c r="AA86" s="272"/>
      <c r="AB86" s="272"/>
      <c r="AC86" s="272"/>
      <c r="AD86" s="272"/>
      <c r="AE86" s="272"/>
      <c r="AF86" s="272"/>
      <c r="AG86" s="272"/>
      <c r="AH86" s="272"/>
      <c r="AI86" s="272"/>
      <c r="AJ86" s="272"/>
      <c r="AK86" s="272"/>
      <c r="AL86" s="275"/>
      <c r="AM86" s="275"/>
      <c r="AN86" s="275"/>
      <c r="AO86" s="275"/>
      <c r="AP86" s="272"/>
      <c r="AQ86" s="275"/>
      <c r="AR86" s="272"/>
      <c r="AS86" s="272"/>
      <c r="AT86" s="272"/>
      <c r="AU86" s="272"/>
      <c r="AV86" s="275"/>
      <c r="AW86" s="272"/>
      <c r="AX86" s="272"/>
      <c r="AY86" s="272"/>
      <c r="AZ86" s="272"/>
      <c r="BA86" s="275"/>
      <c r="BB86" s="272"/>
      <c r="BC86" s="272"/>
      <c r="BD86" s="272"/>
      <c r="BE86" s="272"/>
      <c r="BF86" s="275"/>
      <c r="BG86" s="272"/>
      <c r="BH86" s="272"/>
      <c r="BI86" s="272"/>
      <c r="BJ86" s="272"/>
      <c r="BK86" s="275"/>
      <c r="BL86" s="272"/>
      <c r="BM86" s="272"/>
      <c r="BN86" s="272"/>
      <c r="BO86" s="272"/>
      <c r="BP86" s="275"/>
      <c r="BQ86" s="275"/>
      <c r="BR86" s="275"/>
      <c r="BS86" s="275"/>
      <c r="BT86" s="272"/>
      <c r="BU86" s="272"/>
      <c r="BV86" s="272"/>
      <c r="BW86" s="272"/>
      <c r="BX86" s="272"/>
      <c r="BY86" s="272"/>
      <c r="BZ86" s="272"/>
      <c r="CA86" s="275"/>
      <c r="CB86" s="275"/>
      <c r="CC86" s="275"/>
      <c r="CD86" s="275"/>
      <c r="CE86" s="272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272"/>
      <c r="CQ86" s="272"/>
      <c r="CR86" s="272"/>
      <c r="CS86" s="272"/>
      <c r="CT86" s="272"/>
      <c r="CU86" s="272"/>
      <c r="CV86" s="272"/>
      <c r="CW86" s="272"/>
      <c r="CX86" s="272"/>
      <c r="CY86" s="272"/>
      <c r="CZ86" s="272"/>
      <c r="DA86" s="272"/>
      <c r="DB86" s="272"/>
      <c r="DC86" s="272"/>
      <c r="DD86" s="272"/>
      <c r="DE86" s="272"/>
      <c r="DF86" s="272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5"/>
      <c r="DU86" s="275"/>
      <c r="DV86" s="275"/>
      <c r="DW86" s="275"/>
      <c r="DX86" s="272"/>
      <c r="DY86" s="275"/>
      <c r="DZ86" s="275"/>
      <c r="EA86" s="275"/>
      <c r="EB86" s="275"/>
      <c r="EC86" s="272"/>
      <c r="ED86" s="275"/>
      <c r="EE86" s="272"/>
      <c r="EF86" s="272"/>
      <c r="EG86" s="272"/>
      <c r="EH86" s="272"/>
      <c r="EI86" s="275"/>
      <c r="EJ86" s="272"/>
      <c r="EK86" s="272"/>
      <c r="EL86" s="272"/>
      <c r="EM86" s="272"/>
      <c r="EN86" s="275"/>
      <c r="EO86" s="272"/>
      <c r="EP86" s="272"/>
      <c r="EQ86" s="272"/>
      <c r="ER86" s="272"/>
      <c r="ES86" s="275"/>
      <c r="ET86" s="272"/>
      <c r="EU86" s="272"/>
      <c r="EV86" s="272"/>
      <c r="EW86" s="272"/>
      <c r="EX86" s="275"/>
      <c r="EY86" s="272"/>
      <c r="EZ86" s="272"/>
      <c r="FA86" s="272"/>
      <c r="FB86" s="272"/>
      <c r="FC86" s="275"/>
      <c r="FD86" s="272"/>
      <c r="FE86" s="272"/>
      <c r="FF86" s="272"/>
      <c r="FG86" s="272"/>
      <c r="FH86" s="275"/>
      <c r="FI86" s="272"/>
      <c r="FJ86" s="272"/>
      <c r="FK86" s="272"/>
      <c r="FL86" s="272"/>
      <c r="FM86" s="275"/>
      <c r="FN86" s="272"/>
      <c r="FO86" s="272"/>
      <c r="FP86" s="272"/>
      <c r="FQ86" s="272"/>
      <c r="FR86" s="275"/>
      <c r="FS86" s="272"/>
      <c r="FT86" s="272"/>
      <c r="FU86" s="272"/>
      <c r="FV86" s="272"/>
      <c r="FW86" s="275"/>
      <c r="FX86" s="272"/>
      <c r="FY86" s="272"/>
      <c r="FZ86" s="272"/>
      <c r="GA86" s="272"/>
      <c r="GB86" s="275"/>
      <c r="GC86" s="272"/>
      <c r="GD86" s="272"/>
      <c r="GE86" s="272"/>
      <c r="GF86" s="272"/>
      <c r="GG86" s="275"/>
      <c r="GH86" s="272"/>
      <c r="GI86" s="272"/>
      <c r="GJ86" s="272"/>
      <c r="GK86" s="272"/>
      <c r="GL86" s="275"/>
      <c r="GM86" s="272"/>
      <c r="GN86" s="272"/>
      <c r="GO86" s="272"/>
      <c r="GP86" s="272"/>
      <c r="GQ86" s="272"/>
      <c r="GR86" s="272"/>
      <c r="GS86" s="272"/>
      <c r="GT86" s="272"/>
      <c r="GU86" s="272"/>
      <c r="GV86" s="272"/>
      <c r="GW86" s="272"/>
      <c r="GX86" s="272"/>
      <c r="GY86" s="272"/>
      <c r="GZ86" s="272"/>
      <c r="HA86" s="341"/>
      <c r="HB86" s="341"/>
      <c r="HC86" s="341"/>
      <c r="HD86" s="341"/>
      <c r="HE86" s="341"/>
      <c r="HF86" s="341"/>
      <c r="HG86" s="341"/>
      <c r="HH86" s="275"/>
      <c r="HI86" s="275"/>
      <c r="HJ86" s="275"/>
      <c r="HK86" s="275"/>
      <c r="HL86" s="275"/>
      <c r="HM86" s="275"/>
      <c r="HN86" s="275"/>
      <c r="HO86" s="275"/>
      <c r="HP86" s="275"/>
      <c r="HQ86" s="275"/>
      <c r="HR86" s="275"/>
      <c r="HS86" s="275"/>
      <c r="HT86" s="275"/>
      <c r="HU86" s="275"/>
      <c r="HV86" s="275"/>
      <c r="HW86" s="275"/>
      <c r="HX86" s="275"/>
      <c r="HY86" s="275"/>
      <c r="HZ86" s="275"/>
      <c r="IA86" s="275"/>
      <c r="IB86" s="275"/>
      <c r="IC86" s="275"/>
      <c r="ID86" s="275"/>
      <c r="IE86" s="275"/>
      <c r="IF86" s="275"/>
      <c r="IG86" s="275"/>
      <c r="IH86" s="275"/>
      <c r="II86" s="275"/>
      <c r="IJ86" s="275"/>
      <c r="IK86" s="275"/>
      <c r="IL86" s="275"/>
      <c r="IM86" s="275"/>
      <c r="IN86" s="275"/>
      <c r="IO86" s="275"/>
      <c r="IP86" s="275"/>
      <c r="IQ86" s="275"/>
      <c r="IR86" s="275"/>
      <c r="IS86" s="275"/>
      <c r="IT86" s="275"/>
      <c r="IU86" s="275"/>
      <c r="IV86" s="275"/>
      <c r="IW86" s="275"/>
      <c r="IX86" s="275"/>
      <c r="IY86" s="275"/>
      <c r="IZ86" s="275"/>
      <c r="JA86" s="275"/>
      <c r="JB86" s="275"/>
      <c r="JC86" s="275"/>
      <c r="JD86" s="275"/>
      <c r="JE86" s="275"/>
      <c r="JF86" s="275"/>
      <c r="JG86" s="275"/>
      <c r="JH86" s="275"/>
      <c r="JI86" s="275"/>
      <c r="JJ86" s="275"/>
      <c r="JK86" s="275"/>
      <c r="JL86" s="275"/>
      <c r="JM86" s="275"/>
      <c r="JN86" s="275"/>
      <c r="JO86" s="275"/>
      <c r="JP86" s="275"/>
      <c r="JQ86" s="275"/>
      <c r="JR86" s="275"/>
      <c r="JS86" s="275"/>
      <c r="JT86" s="275"/>
      <c r="JU86" s="275"/>
      <c r="JV86" s="275"/>
      <c r="JW86" s="275"/>
      <c r="JX86" s="275"/>
      <c r="JY86" s="275"/>
      <c r="JZ86" s="275"/>
      <c r="KA86" s="275"/>
      <c r="KB86" s="275"/>
      <c r="KC86" s="275"/>
      <c r="KD86" s="275"/>
      <c r="KE86" s="275"/>
      <c r="KF86" s="275"/>
      <c r="KG86" s="275"/>
      <c r="KH86" s="275"/>
      <c r="KI86" s="275"/>
      <c r="KJ86" s="275"/>
      <c r="KK86" s="275"/>
      <c r="KL86" s="275"/>
      <c r="KM86" s="275"/>
      <c r="KN86" s="275"/>
      <c r="KO86" s="275"/>
      <c r="KP86" s="275"/>
      <c r="KQ86" s="275"/>
      <c r="KR86" s="275"/>
      <c r="KS86" s="275"/>
      <c r="KT86" s="275"/>
      <c r="KU86" s="275"/>
      <c r="KV86" s="275"/>
      <c r="KW86" s="275"/>
      <c r="KX86" s="275"/>
    </row>
    <row r="87" spans="1:310" s="342" customFormat="1">
      <c r="A87" s="1"/>
      <c r="B87" s="272"/>
      <c r="C87" s="272"/>
      <c r="D87" s="275"/>
      <c r="E87" s="272"/>
      <c r="F87" s="272"/>
      <c r="G87" s="272"/>
      <c r="H87" s="272"/>
      <c r="I87" s="272"/>
      <c r="J87" s="272"/>
      <c r="K87" s="272"/>
      <c r="L87" s="272"/>
      <c r="M87" s="272"/>
      <c r="N87" s="272"/>
      <c r="O87" s="272"/>
      <c r="P87" s="272"/>
      <c r="Q87" s="272"/>
      <c r="R87" s="272"/>
      <c r="S87" s="272"/>
      <c r="T87" s="272"/>
      <c r="U87" s="272"/>
      <c r="V87" s="272"/>
      <c r="W87" s="272"/>
      <c r="X87" s="272"/>
      <c r="Y87" s="272"/>
      <c r="Z87" s="272"/>
      <c r="AA87" s="272"/>
      <c r="AB87" s="272"/>
      <c r="AC87" s="272"/>
      <c r="AD87" s="272"/>
      <c r="AE87" s="272"/>
      <c r="AF87" s="272"/>
      <c r="AG87" s="272"/>
      <c r="AH87" s="272"/>
      <c r="AI87" s="272"/>
      <c r="AJ87" s="272"/>
      <c r="AK87" s="272"/>
      <c r="AL87" s="275"/>
      <c r="AM87" s="275"/>
      <c r="AN87" s="275"/>
      <c r="AO87" s="275"/>
      <c r="AP87" s="272"/>
      <c r="AQ87" s="275"/>
      <c r="AR87" s="272"/>
      <c r="AS87" s="272"/>
      <c r="AT87" s="272"/>
      <c r="AU87" s="272"/>
      <c r="AV87" s="275"/>
      <c r="AW87" s="272"/>
      <c r="AX87" s="272"/>
      <c r="AY87" s="272"/>
      <c r="AZ87" s="272"/>
      <c r="BA87" s="275"/>
      <c r="BB87" s="272"/>
      <c r="BC87" s="272"/>
      <c r="BD87" s="272"/>
      <c r="BE87" s="272"/>
      <c r="BF87" s="275"/>
      <c r="BG87" s="272"/>
      <c r="BH87" s="272"/>
      <c r="BI87" s="272"/>
      <c r="BJ87" s="272"/>
      <c r="BK87" s="275"/>
      <c r="BL87" s="272"/>
      <c r="BM87" s="272"/>
      <c r="BN87" s="272"/>
      <c r="BO87" s="272"/>
      <c r="BP87" s="275"/>
      <c r="BQ87" s="275"/>
      <c r="BR87" s="275"/>
      <c r="BS87" s="275"/>
      <c r="BT87" s="272"/>
      <c r="BU87" s="272"/>
      <c r="BV87" s="272"/>
      <c r="BW87" s="272"/>
      <c r="BX87" s="272"/>
      <c r="BY87" s="272"/>
      <c r="BZ87" s="272"/>
      <c r="CA87" s="275"/>
      <c r="CB87" s="275"/>
      <c r="CC87" s="275"/>
      <c r="CD87" s="275"/>
      <c r="CE87" s="272"/>
      <c r="CF87" s="272"/>
      <c r="CG87" s="272"/>
      <c r="CH87" s="272"/>
      <c r="CI87" s="272"/>
      <c r="CJ87" s="272"/>
      <c r="CK87" s="272"/>
      <c r="CL87" s="272"/>
      <c r="CM87" s="272"/>
      <c r="CN87" s="272"/>
      <c r="CO87" s="272"/>
      <c r="CP87" s="272"/>
      <c r="CQ87" s="272"/>
      <c r="CR87" s="272"/>
      <c r="CS87" s="272"/>
      <c r="CT87" s="272"/>
      <c r="CU87" s="272"/>
      <c r="CV87" s="272"/>
      <c r="CW87" s="272"/>
      <c r="CX87" s="272"/>
      <c r="CY87" s="272"/>
      <c r="CZ87" s="272"/>
      <c r="DA87" s="272"/>
      <c r="DB87" s="272"/>
      <c r="DC87" s="272"/>
      <c r="DD87" s="272"/>
      <c r="DE87" s="272"/>
      <c r="DF87" s="272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5"/>
      <c r="DU87" s="275"/>
      <c r="DV87" s="275"/>
      <c r="DW87" s="275"/>
      <c r="DX87" s="272"/>
      <c r="DY87" s="275"/>
      <c r="DZ87" s="275"/>
      <c r="EA87" s="275"/>
      <c r="EB87" s="275"/>
      <c r="EC87" s="272"/>
      <c r="ED87" s="275"/>
      <c r="EE87" s="272"/>
      <c r="EF87" s="272"/>
      <c r="EG87" s="272"/>
      <c r="EH87" s="272"/>
      <c r="EI87" s="275"/>
      <c r="EJ87" s="272"/>
      <c r="EK87" s="272"/>
      <c r="EL87" s="272"/>
      <c r="EM87" s="272"/>
      <c r="EN87" s="275"/>
      <c r="EO87" s="272"/>
      <c r="EP87" s="272"/>
      <c r="EQ87" s="272"/>
      <c r="ER87" s="272"/>
      <c r="ES87" s="275"/>
      <c r="ET87" s="272"/>
      <c r="EU87" s="272"/>
      <c r="EV87" s="272"/>
      <c r="EW87" s="272"/>
      <c r="EX87" s="275"/>
      <c r="EY87" s="272"/>
      <c r="EZ87" s="272"/>
      <c r="FA87" s="272"/>
      <c r="FB87" s="272"/>
      <c r="FC87" s="275"/>
      <c r="FD87" s="272"/>
      <c r="FE87" s="272"/>
      <c r="FF87" s="272"/>
      <c r="FG87" s="272"/>
      <c r="FH87" s="275"/>
      <c r="FI87" s="272"/>
      <c r="FJ87" s="272"/>
      <c r="FK87" s="272"/>
      <c r="FL87" s="272"/>
      <c r="FM87" s="275"/>
      <c r="FN87" s="272"/>
      <c r="FO87" s="272"/>
      <c r="FP87" s="272"/>
      <c r="FQ87" s="272"/>
      <c r="FR87" s="275"/>
      <c r="FS87" s="272"/>
      <c r="FT87" s="272"/>
      <c r="FU87" s="272"/>
      <c r="FV87" s="272"/>
      <c r="FW87" s="275"/>
      <c r="FX87" s="272"/>
      <c r="FY87" s="272"/>
      <c r="FZ87" s="272"/>
      <c r="GA87" s="272"/>
      <c r="GB87" s="275"/>
      <c r="GC87" s="272"/>
      <c r="GD87" s="272"/>
      <c r="GE87" s="272"/>
      <c r="GF87" s="272"/>
      <c r="GG87" s="275"/>
      <c r="GH87" s="272"/>
      <c r="GI87" s="272"/>
      <c r="GJ87" s="272"/>
      <c r="GK87" s="272"/>
      <c r="GL87" s="275"/>
      <c r="GM87" s="272"/>
      <c r="GN87" s="272"/>
      <c r="GO87" s="272"/>
      <c r="GP87" s="272"/>
      <c r="GQ87" s="272"/>
      <c r="GR87" s="272"/>
      <c r="GS87" s="272"/>
      <c r="GT87" s="272"/>
      <c r="GU87" s="272"/>
      <c r="GV87" s="272"/>
      <c r="GW87" s="272"/>
      <c r="GX87" s="272"/>
      <c r="GY87" s="272"/>
      <c r="GZ87" s="272"/>
      <c r="HA87" s="341"/>
      <c r="HB87" s="341"/>
      <c r="HC87" s="341"/>
      <c r="HD87" s="341"/>
      <c r="HE87" s="341"/>
      <c r="HF87" s="341"/>
      <c r="HG87" s="341"/>
      <c r="HH87" s="275"/>
      <c r="HI87" s="275"/>
      <c r="HJ87" s="275"/>
      <c r="HK87" s="275"/>
      <c r="HL87" s="275"/>
      <c r="HM87" s="275"/>
      <c r="HN87" s="275"/>
      <c r="HO87" s="275"/>
      <c r="HP87" s="275"/>
      <c r="HQ87" s="275"/>
      <c r="HR87" s="275"/>
      <c r="HS87" s="275"/>
      <c r="HT87" s="275"/>
      <c r="HU87" s="275"/>
      <c r="HV87" s="275"/>
      <c r="HW87" s="275"/>
      <c r="HX87" s="275"/>
      <c r="HY87" s="275"/>
      <c r="HZ87" s="275"/>
      <c r="IA87" s="275"/>
      <c r="IB87" s="275"/>
      <c r="IC87" s="275"/>
      <c r="ID87" s="275"/>
      <c r="IE87" s="275"/>
      <c r="IF87" s="275"/>
      <c r="IG87" s="275"/>
      <c r="IH87" s="275"/>
      <c r="II87" s="275"/>
      <c r="IJ87" s="275"/>
      <c r="IK87" s="275"/>
      <c r="IL87" s="275"/>
      <c r="IM87" s="275"/>
      <c r="IN87" s="275"/>
      <c r="IO87" s="275"/>
      <c r="IP87" s="275"/>
      <c r="IQ87" s="275"/>
      <c r="IR87" s="275"/>
      <c r="IS87" s="275"/>
      <c r="IT87" s="275"/>
      <c r="IU87" s="275"/>
      <c r="IV87" s="275"/>
      <c r="IW87" s="275"/>
      <c r="IX87" s="275"/>
      <c r="IY87" s="275"/>
      <c r="IZ87" s="275"/>
      <c r="JA87" s="275"/>
      <c r="JB87" s="275"/>
      <c r="JC87" s="275"/>
      <c r="JD87" s="275"/>
      <c r="JE87" s="275"/>
      <c r="JF87" s="275"/>
      <c r="JG87" s="275"/>
      <c r="JH87" s="275"/>
      <c r="JI87" s="275"/>
      <c r="JJ87" s="275"/>
      <c r="JK87" s="275"/>
      <c r="JL87" s="275"/>
      <c r="JM87" s="275"/>
      <c r="JN87" s="275"/>
      <c r="JO87" s="275"/>
      <c r="JP87" s="275"/>
      <c r="JQ87" s="275"/>
      <c r="JR87" s="275"/>
      <c r="JS87" s="275"/>
      <c r="JT87" s="275"/>
      <c r="JU87" s="275"/>
      <c r="JV87" s="275"/>
      <c r="JW87" s="275"/>
      <c r="JX87" s="275"/>
      <c r="JY87" s="275"/>
      <c r="JZ87" s="275"/>
      <c r="KA87" s="275"/>
      <c r="KB87" s="275"/>
      <c r="KC87" s="275"/>
      <c r="KD87" s="275"/>
      <c r="KE87" s="275"/>
      <c r="KF87" s="275"/>
      <c r="KG87" s="275"/>
      <c r="KH87" s="275"/>
      <c r="KI87" s="275"/>
      <c r="KJ87" s="275"/>
      <c r="KK87" s="275"/>
      <c r="KL87" s="275"/>
      <c r="KM87" s="275"/>
      <c r="KN87" s="275"/>
      <c r="KO87" s="275"/>
      <c r="KP87" s="275"/>
      <c r="KQ87" s="275"/>
      <c r="KR87" s="275"/>
      <c r="KS87" s="275"/>
      <c r="KT87" s="275"/>
      <c r="KU87" s="275"/>
      <c r="KV87" s="275"/>
      <c r="KW87" s="275"/>
      <c r="KX87" s="275"/>
    </row>
    <row r="88" spans="1:310" s="342" customFormat="1">
      <c r="A88" s="1"/>
      <c r="B88" s="272"/>
      <c r="C88" s="272"/>
      <c r="D88" s="275"/>
      <c r="E88" s="272"/>
      <c r="F88" s="272"/>
      <c r="G88" s="272"/>
      <c r="H88" s="272"/>
      <c r="I88" s="272"/>
      <c r="J88" s="272"/>
      <c r="K88" s="272"/>
      <c r="L88" s="272"/>
      <c r="M88" s="272"/>
      <c r="N88" s="272"/>
      <c r="O88" s="272"/>
      <c r="P88" s="272"/>
      <c r="Q88" s="272"/>
      <c r="R88" s="272"/>
      <c r="S88" s="272"/>
      <c r="T88" s="272"/>
      <c r="U88" s="272"/>
      <c r="V88" s="272"/>
      <c r="W88" s="272"/>
      <c r="X88" s="272"/>
      <c r="Y88" s="272"/>
      <c r="Z88" s="272"/>
      <c r="AA88" s="272"/>
      <c r="AB88" s="272"/>
      <c r="AC88" s="272"/>
      <c r="AD88" s="272"/>
      <c r="AE88" s="272"/>
      <c r="AF88" s="272"/>
      <c r="AG88" s="272"/>
      <c r="AH88" s="272"/>
      <c r="AI88" s="272"/>
      <c r="AJ88" s="272"/>
      <c r="AK88" s="272"/>
      <c r="AL88" s="275"/>
      <c r="AM88" s="275"/>
      <c r="AN88" s="275"/>
      <c r="AO88" s="275"/>
      <c r="AP88" s="272"/>
      <c r="AQ88" s="275"/>
      <c r="AR88" s="272"/>
      <c r="AS88" s="272"/>
      <c r="AT88" s="272"/>
      <c r="AU88" s="272"/>
      <c r="AV88" s="275"/>
      <c r="AW88" s="272"/>
      <c r="AX88" s="272"/>
      <c r="AY88" s="272"/>
      <c r="AZ88" s="272"/>
      <c r="BA88" s="275"/>
      <c r="BB88" s="272"/>
      <c r="BC88" s="272"/>
      <c r="BD88" s="272"/>
      <c r="BE88" s="272"/>
      <c r="BF88" s="275"/>
      <c r="BG88" s="272"/>
      <c r="BH88" s="272"/>
      <c r="BI88" s="272"/>
      <c r="BJ88" s="272"/>
      <c r="BK88" s="275"/>
      <c r="BL88" s="272"/>
      <c r="BM88" s="272"/>
      <c r="BN88" s="272"/>
      <c r="BO88" s="272"/>
      <c r="BP88" s="275"/>
      <c r="BQ88" s="275"/>
      <c r="BR88" s="275"/>
      <c r="BS88" s="275"/>
      <c r="BT88" s="272"/>
      <c r="BU88" s="272"/>
      <c r="BV88" s="272"/>
      <c r="BW88" s="272"/>
      <c r="BX88" s="272"/>
      <c r="BY88" s="272"/>
      <c r="BZ88" s="272"/>
      <c r="CA88" s="275"/>
      <c r="CB88" s="275"/>
      <c r="CC88" s="275"/>
      <c r="CD88" s="275"/>
      <c r="CE88" s="272"/>
      <c r="CF88" s="272"/>
      <c r="CG88" s="272"/>
      <c r="CH88" s="272"/>
      <c r="CI88" s="272"/>
      <c r="CJ88" s="272"/>
      <c r="CK88" s="272"/>
      <c r="CL88" s="272"/>
      <c r="CM88" s="272"/>
      <c r="CN88" s="272"/>
      <c r="CO88" s="272"/>
      <c r="CP88" s="272"/>
      <c r="CQ88" s="272"/>
      <c r="CR88" s="272"/>
      <c r="CS88" s="272"/>
      <c r="CT88" s="272"/>
      <c r="CU88" s="272"/>
      <c r="CV88" s="272"/>
      <c r="CW88" s="272"/>
      <c r="CX88" s="272"/>
      <c r="CY88" s="272"/>
      <c r="CZ88" s="272"/>
      <c r="DA88" s="272"/>
      <c r="DB88" s="272"/>
      <c r="DC88" s="272"/>
      <c r="DD88" s="272"/>
      <c r="DE88" s="272"/>
      <c r="DF88" s="272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5"/>
      <c r="DU88" s="275"/>
      <c r="DV88" s="275"/>
      <c r="DW88" s="275"/>
      <c r="DX88" s="272"/>
      <c r="DY88" s="275"/>
      <c r="DZ88" s="275"/>
      <c r="EA88" s="275"/>
      <c r="EB88" s="275"/>
      <c r="EC88" s="272"/>
      <c r="ED88" s="275"/>
      <c r="EE88" s="272"/>
      <c r="EF88" s="272"/>
      <c r="EG88" s="272"/>
      <c r="EH88" s="272"/>
      <c r="EI88" s="275"/>
      <c r="EJ88" s="272"/>
      <c r="EK88" s="272"/>
      <c r="EL88" s="272"/>
      <c r="EM88" s="272"/>
      <c r="EN88" s="275"/>
      <c r="EO88" s="272"/>
      <c r="EP88" s="272"/>
      <c r="EQ88" s="272"/>
      <c r="ER88" s="272"/>
      <c r="ES88" s="275"/>
      <c r="ET88" s="272"/>
      <c r="EU88" s="272"/>
      <c r="EV88" s="272"/>
      <c r="EW88" s="272"/>
      <c r="EX88" s="275"/>
      <c r="EY88" s="272"/>
      <c r="EZ88" s="272"/>
      <c r="FA88" s="272"/>
      <c r="FB88" s="272"/>
      <c r="FC88" s="275"/>
      <c r="FD88" s="272"/>
      <c r="FE88" s="272"/>
      <c r="FF88" s="272"/>
      <c r="FG88" s="272"/>
      <c r="FH88" s="275"/>
      <c r="FI88" s="272"/>
      <c r="FJ88" s="272"/>
      <c r="FK88" s="272"/>
      <c r="FL88" s="272"/>
      <c r="FM88" s="275"/>
      <c r="FN88" s="272"/>
      <c r="FO88" s="272"/>
      <c r="FP88" s="272"/>
      <c r="FQ88" s="272"/>
      <c r="FR88" s="275"/>
      <c r="FS88" s="272"/>
      <c r="FT88" s="272"/>
      <c r="FU88" s="272"/>
      <c r="FV88" s="272"/>
      <c r="FW88" s="275"/>
      <c r="FX88" s="272"/>
      <c r="FY88" s="272"/>
      <c r="FZ88" s="272"/>
      <c r="GA88" s="272"/>
      <c r="GB88" s="275"/>
      <c r="GC88" s="272"/>
      <c r="GD88" s="272"/>
      <c r="GE88" s="272"/>
      <c r="GF88" s="272"/>
      <c r="GG88" s="275"/>
      <c r="GH88" s="272"/>
      <c r="GI88" s="272"/>
      <c r="GJ88" s="272"/>
      <c r="GK88" s="272"/>
      <c r="GL88" s="275"/>
      <c r="GM88" s="272"/>
      <c r="GN88" s="272"/>
      <c r="GO88" s="272"/>
      <c r="GP88" s="272"/>
      <c r="GQ88" s="272"/>
      <c r="GR88" s="272"/>
      <c r="GS88" s="272"/>
      <c r="GT88" s="272"/>
      <c r="GU88" s="272"/>
      <c r="GV88" s="272"/>
      <c r="GW88" s="272"/>
      <c r="GX88" s="272"/>
      <c r="GY88" s="272"/>
      <c r="GZ88" s="272"/>
      <c r="HA88" s="341"/>
      <c r="HB88" s="341"/>
      <c r="HC88" s="341"/>
      <c r="HD88" s="341"/>
      <c r="HE88" s="341"/>
      <c r="HF88" s="341"/>
      <c r="HG88" s="341"/>
      <c r="HH88" s="275"/>
      <c r="HI88" s="275"/>
      <c r="HJ88" s="275"/>
      <c r="HK88" s="275"/>
      <c r="HL88" s="275"/>
      <c r="HM88" s="275"/>
      <c r="HN88" s="275"/>
      <c r="HO88" s="275"/>
      <c r="HP88" s="275"/>
      <c r="HQ88" s="275"/>
      <c r="HR88" s="275"/>
      <c r="HS88" s="275"/>
      <c r="HT88" s="275"/>
      <c r="HU88" s="275"/>
      <c r="HV88" s="275"/>
      <c r="HW88" s="275"/>
      <c r="HX88" s="275"/>
      <c r="HY88" s="275"/>
      <c r="HZ88" s="275"/>
      <c r="IA88" s="275"/>
      <c r="IB88" s="275"/>
      <c r="IC88" s="275"/>
      <c r="ID88" s="275"/>
      <c r="IE88" s="275"/>
      <c r="IF88" s="275"/>
      <c r="IG88" s="275"/>
      <c r="IH88" s="275"/>
      <c r="II88" s="275"/>
      <c r="IJ88" s="275"/>
      <c r="IK88" s="275"/>
      <c r="IL88" s="275"/>
      <c r="IM88" s="275"/>
      <c r="IN88" s="275"/>
      <c r="IO88" s="275"/>
      <c r="IP88" s="275"/>
      <c r="IQ88" s="275"/>
      <c r="IR88" s="275"/>
      <c r="IS88" s="275"/>
      <c r="IT88" s="275"/>
      <c r="IU88" s="275"/>
      <c r="IV88" s="275"/>
      <c r="IW88" s="275"/>
      <c r="IX88" s="275"/>
      <c r="IY88" s="275"/>
      <c r="IZ88" s="275"/>
      <c r="JA88" s="275"/>
      <c r="JB88" s="275"/>
      <c r="JC88" s="275"/>
      <c r="JD88" s="275"/>
      <c r="JE88" s="275"/>
      <c r="JF88" s="275"/>
      <c r="JG88" s="275"/>
      <c r="JH88" s="275"/>
      <c r="JI88" s="275"/>
      <c r="JJ88" s="275"/>
      <c r="JK88" s="275"/>
      <c r="JL88" s="275"/>
      <c r="JM88" s="275"/>
      <c r="JN88" s="275"/>
      <c r="JO88" s="275"/>
      <c r="JP88" s="275"/>
      <c r="JQ88" s="275"/>
      <c r="JR88" s="275"/>
      <c r="JS88" s="275"/>
      <c r="JT88" s="275"/>
      <c r="JU88" s="275"/>
      <c r="JV88" s="275"/>
      <c r="JW88" s="275"/>
      <c r="JX88" s="275"/>
      <c r="JY88" s="275"/>
      <c r="JZ88" s="275"/>
      <c r="KA88" s="275"/>
      <c r="KB88" s="275"/>
      <c r="KC88" s="275"/>
      <c r="KD88" s="275"/>
      <c r="KE88" s="275"/>
      <c r="KF88" s="275"/>
      <c r="KG88" s="275"/>
      <c r="KH88" s="275"/>
      <c r="KI88" s="275"/>
      <c r="KJ88" s="275"/>
      <c r="KK88" s="275"/>
      <c r="KL88" s="275"/>
      <c r="KM88" s="275"/>
      <c r="KN88" s="275"/>
      <c r="KO88" s="275"/>
      <c r="KP88" s="275"/>
      <c r="KQ88" s="275"/>
      <c r="KR88" s="275"/>
      <c r="KS88" s="275"/>
      <c r="KT88" s="275"/>
      <c r="KU88" s="275"/>
      <c r="KV88" s="275"/>
      <c r="KW88" s="275"/>
      <c r="KX88" s="275"/>
    </row>
    <row r="89" spans="1:310" s="342" customFormat="1">
      <c r="A89" s="1"/>
      <c r="B89" s="272"/>
      <c r="C89" s="272"/>
      <c r="D89" s="275"/>
      <c r="E89" s="272"/>
      <c r="F89" s="272"/>
      <c r="G89" s="272"/>
      <c r="H89" s="272"/>
      <c r="I89" s="272"/>
      <c r="J89" s="272"/>
      <c r="K89" s="272"/>
      <c r="L89" s="272"/>
      <c r="M89" s="272"/>
      <c r="N89" s="272"/>
      <c r="O89" s="272"/>
      <c r="P89" s="272"/>
      <c r="Q89" s="272"/>
      <c r="R89" s="272"/>
      <c r="S89" s="272"/>
      <c r="T89" s="272"/>
      <c r="U89" s="272"/>
      <c r="V89" s="272"/>
      <c r="W89" s="272"/>
      <c r="X89" s="272"/>
      <c r="Y89" s="272"/>
      <c r="Z89" s="272"/>
      <c r="AA89" s="272"/>
      <c r="AB89" s="272"/>
      <c r="AC89" s="272"/>
      <c r="AD89" s="272"/>
      <c r="AE89" s="272"/>
      <c r="AF89" s="272"/>
      <c r="AG89" s="272"/>
      <c r="AH89" s="272"/>
      <c r="AI89" s="272"/>
      <c r="AJ89" s="272"/>
      <c r="AK89" s="272"/>
      <c r="AL89" s="275"/>
      <c r="AM89" s="275"/>
      <c r="AN89" s="275"/>
      <c r="AO89" s="275"/>
      <c r="AP89" s="272"/>
      <c r="AQ89" s="275"/>
      <c r="AR89" s="272"/>
      <c r="AS89" s="272"/>
      <c r="AT89" s="272"/>
      <c r="AU89" s="272"/>
      <c r="AV89" s="275"/>
      <c r="AW89" s="272"/>
      <c r="AX89" s="272"/>
      <c r="AY89" s="272"/>
      <c r="AZ89" s="272"/>
      <c r="BA89" s="275"/>
      <c r="BB89" s="272"/>
      <c r="BC89" s="272"/>
      <c r="BD89" s="272"/>
      <c r="BE89" s="272"/>
      <c r="BF89" s="275"/>
      <c r="BG89" s="272"/>
      <c r="BH89" s="272"/>
      <c r="BI89" s="272"/>
      <c r="BJ89" s="272"/>
      <c r="BK89" s="275"/>
      <c r="BL89" s="272"/>
      <c r="BM89" s="272"/>
      <c r="BN89" s="272"/>
      <c r="BO89" s="272"/>
      <c r="BP89" s="275"/>
      <c r="BQ89" s="275"/>
      <c r="BR89" s="275"/>
      <c r="BS89" s="275"/>
      <c r="BT89" s="272"/>
      <c r="BU89" s="272"/>
      <c r="BV89" s="272"/>
      <c r="BW89" s="272"/>
      <c r="BX89" s="272"/>
      <c r="BY89" s="272"/>
      <c r="BZ89" s="272"/>
      <c r="CA89" s="275"/>
      <c r="CB89" s="275"/>
      <c r="CC89" s="275"/>
      <c r="CD89" s="275"/>
      <c r="CE89" s="272"/>
      <c r="CF89" s="272"/>
      <c r="CG89" s="272"/>
      <c r="CH89" s="272"/>
      <c r="CI89" s="272"/>
      <c r="CJ89" s="272"/>
      <c r="CK89" s="272"/>
      <c r="CL89" s="272"/>
      <c r="CM89" s="272"/>
      <c r="CN89" s="272"/>
      <c r="CO89" s="272"/>
      <c r="CP89" s="272"/>
      <c r="CQ89" s="272"/>
      <c r="CR89" s="272"/>
      <c r="CS89" s="272"/>
      <c r="CT89" s="272"/>
      <c r="CU89" s="272"/>
      <c r="CV89" s="272"/>
      <c r="CW89" s="272"/>
      <c r="CX89" s="272"/>
      <c r="CY89" s="272"/>
      <c r="CZ89" s="272"/>
      <c r="DA89" s="272"/>
      <c r="DB89" s="272"/>
      <c r="DC89" s="272"/>
      <c r="DD89" s="272"/>
      <c r="DE89" s="272"/>
      <c r="DF89" s="272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5"/>
      <c r="DU89" s="275"/>
      <c r="DV89" s="275"/>
      <c r="DW89" s="275"/>
      <c r="DX89" s="272"/>
      <c r="DY89" s="275"/>
      <c r="DZ89" s="275"/>
      <c r="EA89" s="275"/>
      <c r="EB89" s="275"/>
      <c r="EC89" s="272"/>
      <c r="ED89" s="275"/>
      <c r="EE89" s="272"/>
      <c r="EF89" s="272"/>
      <c r="EG89" s="272"/>
      <c r="EH89" s="272"/>
      <c r="EI89" s="275"/>
      <c r="EJ89" s="272"/>
      <c r="EK89" s="272"/>
      <c r="EL89" s="272"/>
      <c r="EM89" s="272"/>
      <c r="EN89" s="275"/>
      <c r="EO89" s="272"/>
      <c r="EP89" s="272"/>
      <c r="EQ89" s="272"/>
      <c r="ER89" s="272"/>
      <c r="ES89" s="275"/>
      <c r="ET89" s="272"/>
      <c r="EU89" s="272"/>
      <c r="EV89" s="272"/>
      <c r="EW89" s="272"/>
      <c r="EX89" s="275"/>
      <c r="EY89" s="272"/>
      <c r="EZ89" s="272"/>
      <c r="FA89" s="272"/>
      <c r="FB89" s="272"/>
      <c r="FC89" s="275"/>
      <c r="FD89" s="272"/>
      <c r="FE89" s="272"/>
      <c r="FF89" s="272"/>
      <c r="FG89" s="272"/>
      <c r="FH89" s="275"/>
      <c r="FI89" s="272"/>
      <c r="FJ89" s="272"/>
      <c r="FK89" s="272"/>
      <c r="FL89" s="272"/>
      <c r="FM89" s="275"/>
      <c r="FN89" s="272"/>
      <c r="FO89" s="272"/>
      <c r="FP89" s="272"/>
      <c r="FQ89" s="272"/>
      <c r="FR89" s="275"/>
      <c r="FS89" s="272"/>
      <c r="FT89" s="272"/>
      <c r="FU89" s="272"/>
      <c r="FV89" s="272"/>
      <c r="FW89" s="275"/>
      <c r="FX89" s="272"/>
      <c r="FY89" s="272"/>
      <c r="FZ89" s="272"/>
      <c r="GA89" s="272"/>
      <c r="GB89" s="275"/>
      <c r="GC89" s="272"/>
      <c r="GD89" s="272"/>
      <c r="GE89" s="272"/>
      <c r="GF89" s="272"/>
      <c r="GG89" s="275"/>
      <c r="GH89" s="272"/>
      <c r="GI89" s="272"/>
      <c r="GJ89" s="272"/>
      <c r="GK89" s="272"/>
      <c r="GL89" s="275"/>
      <c r="GM89" s="272"/>
      <c r="GN89" s="272"/>
      <c r="GO89" s="272"/>
      <c r="GP89" s="272"/>
      <c r="GQ89" s="272"/>
      <c r="GR89" s="272"/>
      <c r="GS89" s="272"/>
      <c r="GT89" s="272"/>
      <c r="GU89" s="272"/>
      <c r="GV89" s="272"/>
      <c r="GW89" s="272"/>
      <c r="GX89" s="272"/>
      <c r="GY89" s="272"/>
      <c r="GZ89" s="272"/>
      <c r="HA89" s="341"/>
      <c r="HB89" s="341"/>
      <c r="HC89" s="341"/>
      <c r="HD89" s="341"/>
      <c r="HE89" s="341"/>
      <c r="HF89" s="341"/>
      <c r="HG89" s="341"/>
      <c r="HH89" s="275"/>
      <c r="HI89" s="275"/>
      <c r="HJ89" s="275"/>
      <c r="HK89" s="275"/>
      <c r="HL89" s="275"/>
      <c r="HM89" s="275"/>
      <c r="HN89" s="275"/>
      <c r="HO89" s="275"/>
      <c r="HP89" s="275"/>
      <c r="HQ89" s="275"/>
      <c r="HR89" s="275"/>
      <c r="HS89" s="275"/>
      <c r="HT89" s="275"/>
      <c r="HU89" s="275"/>
      <c r="HV89" s="275"/>
      <c r="HW89" s="275"/>
      <c r="HX89" s="275"/>
      <c r="HY89" s="275"/>
      <c r="HZ89" s="275"/>
      <c r="IA89" s="275"/>
      <c r="IB89" s="275"/>
      <c r="IC89" s="275"/>
      <c r="ID89" s="275"/>
      <c r="IE89" s="275"/>
      <c r="IF89" s="275"/>
      <c r="IG89" s="275"/>
      <c r="IH89" s="275"/>
      <c r="II89" s="275"/>
      <c r="IJ89" s="275"/>
      <c r="IK89" s="275"/>
      <c r="IL89" s="275"/>
      <c r="IM89" s="275"/>
      <c r="IN89" s="275"/>
      <c r="IO89" s="275"/>
      <c r="IP89" s="275"/>
      <c r="IQ89" s="275"/>
      <c r="IR89" s="275"/>
      <c r="IS89" s="275"/>
      <c r="IT89" s="275"/>
      <c r="IU89" s="275"/>
      <c r="IV89" s="275"/>
      <c r="IW89" s="275"/>
      <c r="IX89" s="275"/>
      <c r="IY89" s="275"/>
      <c r="IZ89" s="275"/>
      <c r="JA89" s="275"/>
      <c r="JB89" s="275"/>
      <c r="JC89" s="275"/>
      <c r="JD89" s="275"/>
      <c r="JE89" s="275"/>
      <c r="JF89" s="275"/>
      <c r="JG89" s="275"/>
      <c r="JH89" s="275"/>
      <c r="JI89" s="275"/>
      <c r="JJ89" s="275"/>
      <c r="JK89" s="275"/>
      <c r="JL89" s="275"/>
      <c r="JM89" s="275"/>
      <c r="JN89" s="275"/>
      <c r="JO89" s="275"/>
      <c r="JP89" s="275"/>
      <c r="JQ89" s="275"/>
      <c r="JR89" s="275"/>
      <c r="JS89" s="275"/>
      <c r="JT89" s="275"/>
      <c r="JU89" s="275"/>
      <c r="JV89" s="275"/>
      <c r="JW89" s="275"/>
      <c r="JX89" s="275"/>
      <c r="JY89" s="275"/>
      <c r="JZ89" s="275"/>
      <c r="KA89" s="275"/>
      <c r="KB89" s="275"/>
      <c r="KC89" s="275"/>
      <c r="KD89" s="275"/>
      <c r="KE89" s="275"/>
      <c r="KF89" s="275"/>
      <c r="KG89" s="275"/>
      <c r="KH89" s="275"/>
      <c r="KI89" s="275"/>
      <c r="KJ89" s="275"/>
      <c r="KK89" s="275"/>
      <c r="KL89" s="275"/>
      <c r="KM89" s="275"/>
      <c r="KN89" s="275"/>
      <c r="KO89" s="275"/>
      <c r="KP89" s="275"/>
      <c r="KQ89" s="275"/>
      <c r="KR89" s="275"/>
      <c r="KS89" s="275"/>
      <c r="KT89" s="275"/>
      <c r="KU89" s="275"/>
      <c r="KV89" s="275"/>
      <c r="KW89" s="275"/>
      <c r="KX89" s="275"/>
    </row>
    <row r="90" spans="1:310" s="342" customFormat="1">
      <c r="A90" s="1"/>
      <c r="B90" s="272"/>
      <c r="C90" s="272"/>
      <c r="D90" s="275"/>
      <c r="E90" s="272"/>
      <c r="F90" s="272"/>
      <c r="G90" s="272"/>
      <c r="H90" s="272"/>
      <c r="I90" s="272"/>
      <c r="J90" s="272"/>
      <c r="K90" s="272"/>
      <c r="L90" s="272"/>
      <c r="M90" s="272"/>
      <c r="N90" s="272"/>
      <c r="O90" s="272"/>
      <c r="P90" s="272"/>
      <c r="Q90" s="272"/>
      <c r="R90" s="272"/>
      <c r="S90" s="272"/>
      <c r="T90" s="272"/>
      <c r="U90" s="272"/>
      <c r="V90" s="272"/>
      <c r="W90" s="272"/>
      <c r="X90" s="272"/>
      <c r="Y90" s="272"/>
      <c r="Z90" s="272"/>
      <c r="AA90" s="272"/>
      <c r="AB90" s="272"/>
      <c r="AC90" s="272"/>
      <c r="AD90" s="272"/>
      <c r="AE90" s="272"/>
      <c r="AF90" s="272"/>
      <c r="AG90" s="272"/>
      <c r="AH90" s="272"/>
      <c r="AI90" s="272"/>
      <c r="AJ90" s="272"/>
      <c r="AK90" s="272"/>
      <c r="AL90" s="275"/>
      <c r="AM90" s="275"/>
      <c r="AN90" s="275"/>
      <c r="AO90" s="275"/>
      <c r="AP90" s="272"/>
      <c r="AQ90" s="275"/>
      <c r="AR90" s="272"/>
      <c r="AS90" s="272"/>
      <c r="AT90" s="272"/>
      <c r="AU90" s="272"/>
      <c r="AV90" s="275"/>
      <c r="AW90" s="272"/>
      <c r="AX90" s="272"/>
      <c r="AY90" s="272"/>
      <c r="AZ90" s="272"/>
      <c r="BA90" s="275"/>
      <c r="BB90" s="272"/>
      <c r="BC90" s="272"/>
      <c r="BD90" s="272"/>
      <c r="BE90" s="272"/>
      <c r="BF90" s="275"/>
      <c r="BG90" s="272"/>
      <c r="BH90" s="272"/>
      <c r="BI90" s="272"/>
      <c r="BJ90" s="272"/>
      <c r="BK90" s="275"/>
      <c r="BL90" s="272"/>
      <c r="BM90" s="272"/>
      <c r="BN90" s="272"/>
      <c r="BO90" s="272"/>
      <c r="BP90" s="275"/>
      <c r="BQ90" s="275"/>
      <c r="BR90" s="275"/>
      <c r="BS90" s="275"/>
      <c r="BT90" s="272"/>
      <c r="BU90" s="272"/>
      <c r="BV90" s="272"/>
      <c r="BW90" s="272"/>
      <c r="BX90" s="272"/>
      <c r="BY90" s="272"/>
      <c r="BZ90" s="272"/>
      <c r="CA90" s="275"/>
      <c r="CB90" s="275"/>
      <c r="CC90" s="275"/>
      <c r="CD90" s="275"/>
      <c r="CE90" s="272"/>
      <c r="CF90" s="272"/>
      <c r="CG90" s="272"/>
      <c r="CH90" s="272"/>
      <c r="CI90" s="272"/>
      <c r="CJ90" s="272"/>
      <c r="CK90" s="272"/>
      <c r="CL90" s="272"/>
      <c r="CM90" s="272"/>
      <c r="CN90" s="272"/>
      <c r="CO90" s="272"/>
      <c r="CP90" s="272"/>
      <c r="CQ90" s="272"/>
      <c r="CR90" s="272"/>
      <c r="CS90" s="272"/>
      <c r="CT90" s="272"/>
      <c r="CU90" s="272"/>
      <c r="CV90" s="272"/>
      <c r="CW90" s="272"/>
      <c r="CX90" s="272"/>
      <c r="CY90" s="272"/>
      <c r="CZ90" s="272"/>
      <c r="DA90" s="272"/>
      <c r="DB90" s="272"/>
      <c r="DC90" s="272"/>
      <c r="DD90" s="272"/>
      <c r="DE90" s="272"/>
      <c r="DF90" s="272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5"/>
      <c r="DU90" s="275"/>
      <c r="DV90" s="275"/>
      <c r="DW90" s="275"/>
      <c r="DX90" s="272"/>
      <c r="DY90" s="275"/>
      <c r="DZ90" s="275"/>
      <c r="EA90" s="275"/>
      <c r="EB90" s="275"/>
      <c r="EC90" s="272"/>
      <c r="ED90" s="275"/>
      <c r="EE90" s="272"/>
      <c r="EF90" s="272"/>
      <c r="EG90" s="272"/>
      <c r="EH90" s="272"/>
      <c r="EI90" s="275"/>
      <c r="EJ90" s="272"/>
      <c r="EK90" s="272"/>
      <c r="EL90" s="272"/>
      <c r="EM90" s="272"/>
      <c r="EN90" s="275"/>
      <c r="EO90" s="272"/>
      <c r="EP90" s="272"/>
      <c r="EQ90" s="272"/>
      <c r="ER90" s="272"/>
      <c r="ES90" s="275"/>
      <c r="ET90" s="272"/>
      <c r="EU90" s="272"/>
      <c r="EV90" s="272"/>
      <c r="EW90" s="272"/>
      <c r="EX90" s="275"/>
      <c r="EY90" s="272"/>
      <c r="EZ90" s="272"/>
      <c r="FA90" s="272"/>
      <c r="FB90" s="272"/>
      <c r="FC90" s="275"/>
      <c r="FD90" s="272"/>
      <c r="FE90" s="272"/>
      <c r="FF90" s="272"/>
      <c r="FG90" s="272"/>
      <c r="FH90" s="275"/>
      <c r="FI90" s="272"/>
      <c r="FJ90" s="272"/>
      <c r="FK90" s="272"/>
      <c r="FL90" s="272"/>
      <c r="FM90" s="275"/>
      <c r="FN90" s="272"/>
      <c r="FO90" s="272"/>
      <c r="FP90" s="272"/>
      <c r="FQ90" s="272"/>
      <c r="FR90" s="275"/>
      <c r="FS90" s="272"/>
      <c r="FT90" s="272"/>
      <c r="FU90" s="272"/>
      <c r="FV90" s="272"/>
      <c r="FW90" s="275"/>
      <c r="FX90" s="272"/>
      <c r="FY90" s="272"/>
      <c r="FZ90" s="272"/>
      <c r="GA90" s="272"/>
      <c r="GB90" s="275"/>
      <c r="GC90" s="272"/>
      <c r="GD90" s="272"/>
      <c r="GE90" s="272"/>
      <c r="GF90" s="272"/>
      <c r="GG90" s="275"/>
      <c r="GH90" s="272"/>
      <c r="GI90" s="272"/>
      <c r="GJ90" s="272"/>
      <c r="GK90" s="272"/>
      <c r="GL90" s="275"/>
      <c r="GM90" s="272"/>
      <c r="GN90" s="272"/>
      <c r="GO90" s="272"/>
      <c r="GP90" s="272"/>
      <c r="GQ90" s="272"/>
      <c r="GR90" s="272"/>
      <c r="GS90" s="272"/>
      <c r="GT90" s="272"/>
      <c r="GU90" s="272"/>
      <c r="GV90" s="272"/>
      <c r="GW90" s="272"/>
      <c r="GX90" s="272"/>
      <c r="GY90" s="272"/>
      <c r="GZ90" s="272"/>
      <c r="HA90" s="341"/>
      <c r="HB90" s="341"/>
      <c r="HC90" s="341"/>
      <c r="HD90" s="341"/>
      <c r="HE90" s="341"/>
      <c r="HF90" s="341"/>
      <c r="HG90" s="341"/>
      <c r="HH90" s="275"/>
      <c r="HI90" s="275"/>
      <c r="HJ90" s="275"/>
      <c r="HK90" s="275"/>
      <c r="HL90" s="275"/>
      <c r="HM90" s="275"/>
      <c r="HN90" s="275"/>
      <c r="HO90" s="275"/>
      <c r="HP90" s="275"/>
      <c r="HQ90" s="275"/>
      <c r="HR90" s="275"/>
      <c r="HS90" s="275"/>
      <c r="HT90" s="275"/>
      <c r="HU90" s="275"/>
      <c r="HV90" s="275"/>
      <c r="HW90" s="275"/>
      <c r="HX90" s="275"/>
      <c r="HY90" s="275"/>
      <c r="HZ90" s="275"/>
      <c r="IA90" s="275"/>
      <c r="IB90" s="275"/>
      <c r="IC90" s="275"/>
      <c r="ID90" s="275"/>
      <c r="IE90" s="275"/>
      <c r="IF90" s="275"/>
      <c r="IG90" s="275"/>
      <c r="IH90" s="275"/>
      <c r="II90" s="275"/>
      <c r="IJ90" s="275"/>
      <c r="IK90" s="275"/>
      <c r="IL90" s="275"/>
      <c r="IM90" s="275"/>
      <c r="IN90" s="275"/>
      <c r="IO90" s="275"/>
      <c r="IP90" s="275"/>
      <c r="IQ90" s="275"/>
      <c r="IR90" s="275"/>
      <c r="IS90" s="275"/>
      <c r="IT90" s="275"/>
      <c r="IU90" s="275"/>
      <c r="IV90" s="275"/>
      <c r="IW90" s="275"/>
      <c r="IX90" s="275"/>
      <c r="IY90" s="275"/>
      <c r="IZ90" s="275"/>
      <c r="JA90" s="275"/>
      <c r="JB90" s="275"/>
      <c r="JC90" s="275"/>
      <c r="JD90" s="275"/>
      <c r="JE90" s="275"/>
      <c r="JF90" s="275"/>
      <c r="JG90" s="275"/>
      <c r="JH90" s="275"/>
      <c r="JI90" s="275"/>
      <c r="JJ90" s="275"/>
      <c r="JK90" s="275"/>
      <c r="JL90" s="275"/>
      <c r="JM90" s="275"/>
      <c r="JN90" s="275"/>
      <c r="JO90" s="275"/>
      <c r="JP90" s="275"/>
      <c r="JQ90" s="275"/>
      <c r="JR90" s="275"/>
      <c r="JS90" s="275"/>
      <c r="JT90" s="275"/>
      <c r="JU90" s="275"/>
      <c r="JV90" s="275"/>
      <c r="JW90" s="275"/>
      <c r="JX90" s="275"/>
      <c r="JY90" s="275"/>
      <c r="JZ90" s="275"/>
      <c r="KA90" s="275"/>
      <c r="KB90" s="275"/>
      <c r="KC90" s="275"/>
      <c r="KD90" s="275"/>
      <c r="KE90" s="275"/>
      <c r="KF90" s="275"/>
      <c r="KG90" s="275"/>
      <c r="KH90" s="275"/>
      <c r="KI90" s="275"/>
      <c r="KJ90" s="275"/>
      <c r="KK90" s="275"/>
      <c r="KL90" s="275"/>
      <c r="KM90" s="275"/>
      <c r="KN90" s="275"/>
      <c r="KO90" s="275"/>
      <c r="KP90" s="275"/>
      <c r="KQ90" s="275"/>
      <c r="KR90" s="275"/>
      <c r="KS90" s="275"/>
      <c r="KT90" s="275"/>
      <c r="KU90" s="275"/>
      <c r="KV90" s="275"/>
      <c r="KW90" s="275"/>
      <c r="KX90" s="275"/>
    </row>
    <row r="91" spans="1:310" s="342" customFormat="1">
      <c r="A91" s="1"/>
      <c r="B91" s="272"/>
      <c r="C91" s="272"/>
      <c r="D91" s="275"/>
      <c r="E91" s="272"/>
      <c r="F91" s="272"/>
      <c r="G91" s="272"/>
      <c r="H91" s="272"/>
      <c r="I91" s="272"/>
      <c r="J91" s="272"/>
      <c r="K91" s="272"/>
      <c r="L91" s="272"/>
      <c r="M91" s="272"/>
      <c r="N91" s="272"/>
      <c r="O91" s="272"/>
      <c r="P91" s="272"/>
      <c r="Q91" s="272"/>
      <c r="R91" s="272"/>
      <c r="S91" s="272"/>
      <c r="T91" s="272"/>
      <c r="U91" s="272"/>
      <c r="V91" s="272"/>
      <c r="W91" s="272"/>
      <c r="X91" s="272"/>
      <c r="Y91" s="272"/>
      <c r="Z91" s="272"/>
      <c r="AA91" s="272"/>
      <c r="AB91" s="272"/>
      <c r="AC91" s="272"/>
      <c r="AD91" s="272"/>
      <c r="AE91" s="272"/>
      <c r="AF91" s="272"/>
      <c r="AG91" s="272"/>
      <c r="AH91" s="272"/>
      <c r="AI91" s="272"/>
      <c r="AJ91" s="272"/>
      <c r="AK91" s="272"/>
      <c r="AL91" s="275"/>
      <c r="AM91" s="275"/>
      <c r="AN91" s="275"/>
      <c r="AO91" s="275"/>
      <c r="AP91" s="272"/>
      <c r="AQ91" s="275"/>
      <c r="AR91" s="272"/>
      <c r="AS91" s="272"/>
      <c r="AT91" s="272"/>
      <c r="AU91" s="272"/>
      <c r="AV91" s="275"/>
      <c r="AW91" s="272"/>
      <c r="AX91" s="272"/>
      <c r="AY91" s="272"/>
      <c r="AZ91" s="272"/>
      <c r="BA91" s="275"/>
      <c r="BB91" s="272"/>
      <c r="BC91" s="272"/>
      <c r="BD91" s="272"/>
      <c r="BE91" s="272"/>
      <c r="BF91" s="275"/>
      <c r="BG91" s="272"/>
      <c r="BH91" s="272"/>
      <c r="BI91" s="272"/>
      <c r="BJ91" s="272"/>
      <c r="BK91" s="275"/>
      <c r="BL91" s="272"/>
      <c r="BM91" s="272"/>
      <c r="BN91" s="272"/>
      <c r="BO91" s="272"/>
      <c r="BP91" s="275"/>
      <c r="BQ91" s="275"/>
      <c r="BR91" s="275"/>
      <c r="BS91" s="275"/>
      <c r="BT91" s="272"/>
      <c r="BU91" s="272"/>
      <c r="BV91" s="272"/>
      <c r="BW91" s="272"/>
      <c r="BX91" s="272"/>
      <c r="BY91" s="272"/>
      <c r="BZ91" s="272"/>
      <c r="CA91" s="275"/>
      <c r="CB91" s="275"/>
      <c r="CC91" s="275"/>
      <c r="CD91" s="275"/>
      <c r="CE91" s="272"/>
      <c r="CF91" s="272"/>
      <c r="CG91" s="272"/>
      <c r="CH91" s="272"/>
      <c r="CI91" s="272"/>
      <c r="CJ91" s="272"/>
      <c r="CK91" s="272"/>
      <c r="CL91" s="272"/>
      <c r="CM91" s="272"/>
      <c r="CN91" s="272"/>
      <c r="CO91" s="272"/>
      <c r="CP91" s="272"/>
      <c r="CQ91" s="272"/>
      <c r="CR91" s="272"/>
      <c r="CS91" s="272"/>
      <c r="CT91" s="272"/>
      <c r="CU91" s="272"/>
      <c r="CV91" s="272"/>
      <c r="CW91" s="272"/>
      <c r="CX91" s="272"/>
      <c r="CY91" s="272"/>
      <c r="CZ91" s="272"/>
      <c r="DA91" s="272"/>
      <c r="DB91" s="272"/>
      <c r="DC91" s="272"/>
      <c r="DD91" s="272"/>
      <c r="DE91" s="272"/>
      <c r="DF91" s="272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5"/>
      <c r="DU91" s="275"/>
      <c r="DV91" s="275"/>
      <c r="DW91" s="275"/>
      <c r="DX91" s="272"/>
      <c r="DY91" s="275"/>
      <c r="DZ91" s="275"/>
      <c r="EA91" s="275"/>
      <c r="EB91" s="275"/>
      <c r="EC91" s="272"/>
      <c r="ED91" s="275"/>
      <c r="EE91" s="272"/>
      <c r="EF91" s="272"/>
      <c r="EG91" s="272"/>
      <c r="EH91" s="272"/>
      <c r="EI91" s="275"/>
      <c r="EJ91" s="272"/>
      <c r="EK91" s="272"/>
      <c r="EL91" s="272"/>
      <c r="EM91" s="272"/>
      <c r="EN91" s="275"/>
      <c r="EO91" s="272"/>
      <c r="EP91" s="272"/>
      <c r="EQ91" s="272"/>
      <c r="ER91" s="272"/>
      <c r="ES91" s="275"/>
      <c r="ET91" s="272"/>
      <c r="EU91" s="272"/>
      <c r="EV91" s="272"/>
      <c r="EW91" s="272"/>
      <c r="EX91" s="275"/>
      <c r="EY91" s="272"/>
      <c r="EZ91" s="272"/>
      <c r="FA91" s="272"/>
      <c r="FB91" s="272"/>
      <c r="FC91" s="275"/>
      <c r="FD91" s="272"/>
      <c r="FE91" s="272"/>
      <c r="FF91" s="272"/>
      <c r="FG91" s="272"/>
      <c r="FH91" s="275"/>
      <c r="FI91" s="272"/>
      <c r="FJ91" s="272"/>
      <c r="FK91" s="272"/>
      <c r="FL91" s="272"/>
      <c r="FM91" s="275"/>
      <c r="FN91" s="272"/>
      <c r="FO91" s="272"/>
      <c r="FP91" s="272"/>
      <c r="FQ91" s="272"/>
      <c r="FR91" s="275"/>
      <c r="FS91" s="272"/>
      <c r="FT91" s="272"/>
      <c r="FU91" s="272"/>
      <c r="FV91" s="272"/>
      <c r="FW91" s="275"/>
      <c r="FX91" s="272"/>
      <c r="FY91" s="272"/>
      <c r="FZ91" s="272"/>
      <c r="GA91" s="272"/>
      <c r="GB91" s="275"/>
      <c r="GC91" s="272"/>
      <c r="GD91" s="272"/>
      <c r="GE91" s="272"/>
      <c r="GF91" s="272"/>
      <c r="GG91" s="275"/>
      <c r="GH91" s="272"/>
      <c r="GI91" s="272"/>
      <c r="GJ91" s="272"/>
      <c r="GK91" s="272"/>
      <c r="GL91" s="275"/>
      <c r="GM91" s="272"/>
      <c r="GN91" s="272"/>
      <c r="GO91" s="272"/>
      <c r="GP91" s="272"/>
      <c r="GQ91" s="272"/>
      <c r="GR91" s="272"/>
      <c r="GS91" s="272"/>
      <c r="GT91" s="272"/>
      <c r="GU91" s="272"/>
      <c r="GV91" s="272"/>
      <c r="GW91" s="272"/>
      <c r="GX91" s="272"/>
      <c r="GY91" s="272"/>
      <c r="GZ91" s="272"/>
      <c r="HA91" s="341"/>
      <c r="HB91" s="341"/>
      <c r="HC91" s="341"/>
      <c r="HD91" s="341"/>
      <c r="HE91" s="341"/>
      <c r="HF91" s="341"/>
      <c r="HG91" s="341"/>
      <c r="HH91" s="275"/>
      <c r="HI91" s="275"/>
      <c r="HJ91" s="275"/>
      <c r="HK91" s="275"/>
      <c r="HL91" s="275"/>
      <c r="HM91" s="275"/>
      <c r="HN91" s="275"/>
      <c r="HO91" s="275"/>
      <c r="HP91" s="275"/>
      <c r="HQ91" s="275"/>
      <c r="HR91" s="275"/>
      <c r="HS91" s="275"/>
      <c r="HT91" s="275"/>
      <c r="HU91" s="275"/>
      <c r="HV91" s="275"/>
      <c r="HW91" s="275"/>
      <c r="HX91" s="275"/>
      <c r="HY91" s="275"/>
      <c r="HZ91" s="275"/>
      <c r="IA91" s="275"/>
      <c r="IB91" s="275"/>
      <c r="IC91" s="275"/>
      <c r="ID91" s="275"/>
      <c r="IE91" s="275"/>
      <c r="IF91" s="275"/>
      <c r="IG91" s="275"/>
      <c r="IH91" s="275"/>
      <c r="II91" s="275"/>
      <c r="IJ91" s="275"/>
      <c r="IK91" s="275"/>
      <c r="IL91" s="275"/>
      <c r="IM91" s="275"/>
      <c r="IN91" s="275"/>
      <c r="IO91" s="275"/>
      <c r="IP91" s="275"/>
      <c r="IQ91" s="275"/>
      <c r="IR91" s="275"/>
      <c r="IS91" s="275"/>
      <c r="IT91" s="275"/>
      <c r="IU91" s="275"/>
      <c r="IV91" s="275"/>
      <c r="IW91" s="275"/>
      <c r="IX91" s="275"/>
      <c r="IY91" s="275"/>
      <c r="IZ91" s="275"/>
      <c r="JA91" s="275"/>
      <c r="JB91" s="275"/>
      <c r="JC91" s="275"/>
      <c r="JD91" s="275"/>
      <c r="JE91" s="275"/>
      <c r="JF91" s="275"/>
      <c r="JG91" s="275"/>
      <c r="JH91" s="275"/>
      <c r="JI91" s="275"/>
      <c r="JJ91" s="275"/>
      <c r="JK91" s="275"/>
      <c r="JL91" s="275"/>
      <c r="JM91" s="275"/>
      <c r="JN91" s="275"/>
      <c r="JO91" s="275"/>
      <c r="JP91" s="275"/>
      <c r="JQ91" s="275"/>
      <c r="JR91" s="275"/>
      <c r="JS91" s="275"/>
      <c r="JT91" s="275"/>
      <c r="JU91" s="275"/>
      <c r="JV91" s="275"/>
      <c r="JW91" s="275"/>
      <c r="JX91" s="275"/>
      <c r="JY91" s="275"/>
      <c r="JZ91" s="275"/>
      <c r="KA91" s="275"/>
      <c r="KB91" s="275"/>
      <c r="KC91" s="275"/>
      <c r="KD91" s="275"/>
      <c r="KE91" s="275"/>
      <c r="KF91" s="275"/>
      <c r="KG91" s="275"/>
      <c r="KH91" s="275"/>
      <c r="KI91" s="275"/>
      <c r="KJ91" s="275"/>
      <c r="KK91" s="275"/>
      <c r="KL91" s="275"/>
      <c r="KM91" s="275"/>
      <c r="KN91" s="275"/>
      <c r="KO91" s="275"/>
      <c r="KP91" s="275"/>
      <c r="KQ91" s="275"/>
      <c r="KR91" s="275"/>
      <c r="KS91" s="275"/>
      <c r="KT91" s="275"/>
      <c r="KU91" s="275"/>
      <c r="KV91" s="275"/>
      <c r="KW91" s="275"/>
      <c r="KX91" s="275"/>
    </row>
    <row r="92" spans="1:310" s="342" customFormat="1">
      <c r="A92" s="1"/>
      <c r="B92" s="272"/>
      <c r="C92" s="272"/>
      <c r="D92" s="275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272"/>
      <c r="P92" s="272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2"/>
      <c r="AD92" s="272"/>
      <c r="AE92" s="272"/>
      <c r="AF92" s="272"/>
      <c r="AG92" s="272"/>
      <c r="AH92" s="272"/>
      <c r="AI92" s="272"/>
      <c r="AJ92" s="272"/>
      <c r="AK92" s="272"/>
      <c r="AL92" s="275"/>
      <c r="AM92" s="275"/>
      <c r="AN92" s="275"/>
      <c r="AO92" s="275"/>
      <c r="AP92" s="272"/>
      <c r="AQ92" s="275"/>
      <c r="AR92" s="272"/>
      <c r="AS92" s="272"/>
      <c r="AT92" s="272"/>
      <c r="AU92" s="272"/>
      <c r="AV92" s="275"/>
      <c r="AW92" s="272"/>
      <c r="AX92" s="272"/>
      <c r="AY92" s="272"/>
      <c r="AZ92" s="272"/>
      <c r="BA92" s="275"/>
      <c r="BB92" s="272"/>
      <c r="BC92" s="272"/>
      <c r="BD92" s="272"/>
      <c r="BE92" s="272"/>
      <c r="BF92" s="275"/>
      <c r="BG92" s="272"/>
      <c r="BH92" s="272"/>
      <c r="BI92" s="272"/>
      <c r="BJ92" s="272"/>
      <c r="BK92" s="275"/>
      <c r="BL92" s="272"/>
      <c r="BM92" s="272"/>
      <c r="BN92" s="272"/>
      <c r="BO92" s="272"/>
      <c r="BP92" s="275"/>
      <c r="BQ92" s="275"/>
      <c r="BR92" s="275"/>
      <c r="BS92" s="275"/>
      <c r="BT92" s="272"/>
      <c r="BU92" s="272"/>
      <c r="BV92" s="272"/>
      <c r="BW92" s="272"/>
      <c r="BX92" s="272"/>
      <c r="BY92" s="272"/>
      <c r="BZ92" s="272"/>
      <c r="CA92" s="275"/>
      <c r="CB92" s="275"/>
      <c r="CC92" s="275"/>
      <c r="CD92" s="275"/>
      <c r="CE92" s="272"/>
      <c r="CF92" s="272"/>
      <c r="CG92" s="272"/>
      <c r="CH92" s="272"/>
      <c r="CI92" s="272"/>
      <c r="CJ92" s="272"/>
      <c r="CK92" s="272"/>
      <c r="CL92" s="272"/>
      <c r="CM92" s="272"/>
      <c r="CN92" s="272"/>
      <c r="CO92" s="272"/>
      <c r="CP92" s="272"/>
      <c r="CQ92" s="272"/>
      <c r="CR92" s="272"/>
      <c r="CS92" s="272"/>
      <c r="CT92" s="272"/>
      <c r="CU92" s="272"/>
      <c r="CV92" s="272"/>
      <c r="CW92" s="272"/>
      <c r="CX92" s="272"/>
      <c r="CY92" s="272"/>
      <c r="CZ92" s="272"/>
      <c r="DA92" s="272"/>
      <c r="DB92" s="272"/>
      <c r="DC92" s="272"/>
      <c r="DD92" s="272"/>
      <c r="DE92" s="272"/>
      <c r="DF92" s="272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5"/>
      <c r="DU92" s="275"/>
      <c r="DV92" s="275"/>
      <c r="DW92" s="275"/>
      <c r="DX92" s="272"/>
      <c r="DY92" s="275"/>
      <c r="DZ92" s="275"/>
      <c r="EA92" s="275"/>
      <c r="EB92" s="275"/>
      <c r="EC92" s="272"/>
      <c r="ED92" s="275"/>
      <c r="EE92" s="272"/>
      <c r="EF92" s="272"/>
      <c r="EG92" s="272"/>
      <c r="EH92" s="272"/>
      <c r="EI92" s="275"/>
      <c r="EJ92" s="272"/>
      <c r="EK92" s="272"/>
      <c r="EL92" s="272"/>
      <c r="EM92" s="272"/>
      <c r="EN92" s="275"/>
      <c r="EO92" s="272"/>
      <c r="EP92" s="272"/>
      <c r="EQ92" s="272"/>
      <c r="ER92" s="272"/>
      <c r="ES92" s="275"/>
      <c r="ET92" s="272"/>
      <c r="EU92" s="272"/>
      <c r="EV92" s="272"/>
      <c r="EW92" s="272"/>
      <c r="EX92" s="275"/>
      <c r="EY92" s="272"/>
      <c r="EZ92" s="272"/>
      <c r="FA92" s="272"/>
      <c r="FB92" s="272"/>
      <c r="FC92" s="275"/>
      <c r="FD92" s="272"/>
      <c r="FE92" s="272"/>
      <c r="FF92" s="272"/>
      <c r="FG92" s="272"/>
      <c r="FH92" s="275"/>
      <c r="FI92" s="272"/>
      <c r="FJ92" s="272"/>
      <c r="FK92" s="272"/>
      <c r="FL92" s="272"/>
      <c r="FM92" s="275"/>
      <c r="FN92" s="272"/>
      <c r="FO92" s="272"/>
      <c r="FP92" s="272"/>
      <c r="FQ92" s="272"/>
      <c r="FR92" s="275"/>
      <c r="FS92" s="272"/>
      <c r="FT92" s="272"/>
      <c r="FU92" s="272"/>
      <c r="FV92" s="272"/>
      <c r="FW92" s="275"/>
      <c r="FX92" s="272"/>
      <c r="FY92" s="272"/>
      <c r="FZ92" s="272"/>
      <c r="GA92" s="272"/>
      <c r="GB92" s="275"/>
      <c r="GC92" s="272"/>
      <c r="GD92" s="272"/>
      <c r="GE92" s="272"/>
      <c r="GF92" s="272"/>
      <c r="GG92" s="275"/>
      <c r="GH92" s="272"/>
      <c r="GI92" s="272"/>
      <c r="GJ92" s="272"/>
      <c r="GK92" s="272"/>
      <c r="GL92" s="275"/>
      <c r="GM92" s="272"/>
      <c r="GN92" s="272"/>
      <c r="GO92" s="272"/>
      <c r="GP92" s="272"/>
      <c r="GQ92" s="272"/>
      <c r="GR92" s="272"/>
      <c r="GS92" s="272"/>
      <c r="GT92" s="272"/>
      <c r="GU92" s="272"/>
      <c r="GV92" s="272"/>
      <c r="GW92" s="272"/>
      <c r="GX92" s="272"/>
      <c r="GY92" s="272"/>
      <c r="GZ92" s="272"/>
      <c r="HA92" s="341"/>
      <c r="HB92" s="341"/>
      <c r="HC92" s="341"/>
      <c r="HD92" s="341"/>
      <c r="HE92" s="341"/>
      <c r="HF92" s="341"/>
      <c r="HG92" s="341"/>
      <c r="HH92" s="275"/>
      <c r="HI92" s="275"/>
      <c r="HJ92" s="275"/>
      <c r="HK92" s="275"/>
      <c r="HL92" s="275"/>
      <c r="HM92" s="275"/>
      <c r="HN92" s="275"/>
      <c r="HO92" s="275"/>
      <c r="HP92" s="275"/>
      <c r="HQ92" s="275"/>
      <c r="HR92" s="275"/>
      <c r="HS92" s="275"/>
      <c r="HT92" s="275"/>
      <c r="HU92" s="275"/>
      <c r="HV92" s="275"/>
      <c r="HW92" s="275"/>
      <c r="HX92" s="275"/>
      <c r="HY92" s="275"/>
      <c r="HZ92" s="275"/>
      <c r="IA92" s="275"/>
      <c r="IB92" s="275"/>
      <c r="IC92" s="275"/>
      <c r="ID92" s="275"/>
      <c r="IE92" s="275"/>
      <c r="IF92" s="275"/>
      <c r="IG92" s="275"/>
      <c r="IH92" s="275"/>
      <c r="II92" s="275"/>
      <c r="IJ92" s="275"/>
      <c r="IK92" s="275"/>
      <c r="IL92" s="275"/>
      <c r="IM92" s="275"/>
      <c r="IN92" s="275"/>
      <c r="IO92" s="275"/>
      <c r="IP92" s="275"/>
      <c r="IQ92" s="275"/>
      <c r="IR92" s="275"/>
      <c r="IS92" s="275"/>
      <c r="IT92" s="275"/>
      <c r="IU92" s="275"/>
      <c r="IV92" s="275"/>
      <c r="IW92" s="275"/>
      <c r="IX92" s="275"/>
      <c r="IY92" s="275"/>
      <c r="IZ92" s="275"/>
      <c r="JA92" s="275"/>
      <c r="JB92" s="275"/>
      <c r="JC92" s="275"/>
      <c r="JD92" s="275"/>
      <c r="JE92" s="275"/>
      <c r="JF92" s="275"/>
      <c r="JG92" s="275"/>
      <c r="JH92" s="275"/>
      <c r="JI92" s="275"/>
      <c r="JJ92" s="275"/>
      <c r="JK92" s="275"/>
      <c r="JL92" s="275"/>
      <c r="JM92" s="275"/>
      <c r="JN92" s="275"/>
      <c r="JO92" s="275"/>
      <c r="JP92" s="275"/>
      <c r="JQ92" s="275"/>
      <c r="JR92" s="275"/>
      <c r="JS92" s="275"/>
      <c r="JT92" s="275"/>
      <c r="JU92" s="275"/>
      <c r="JV92" s="275"/>
      <c r="JW92" s="275"/>
      <c r="JX92" s="275"/>
      <c r="JY92" s="275"/>
      <c r="JZ92" s="275"/>
      <c r="KA92" s="275"/>
      <c r="KB92" s="275"/>
      <c r="KC92" s="275"/>
      <c r="KD92" s="275"/>
      <c r="KE92" s="275"/>
      <c r="KF92" s="275"/>
      <c r="KG92" s="275"/>
      <c r="KH92" s="275"/>
      <c r="KI92" s="275"/>
      <c r="KJ92" s="275"/>
      <c r="KK92" s="275"/>
      <c r="KL92" s="275"/>
      <c r="KM92" s="275"/>
      <c r="KN92" s="275"/>
      <c r="KO92" s="275"/>
      <c r="KP92" s="275"/>
      <c r="KQ92" s="275"/>
      <c r="KR92" s="275"/>
      <c r="KS92" s="275"/>
      <c r="KT92" s="275"/>
      <c r="KU92" s="275"/>
      <c r="KV92" s="275"/>
      <c r="KW92" s="275"/>
      <c r="KX92" s="275"/>
    </row>
    <row r="93" spans="1:310" s="342" customFormat="1">
      <c r="A93" s="1"/>
      <c r="B93" s="272"/>
      <c r="C93" s="272"/>
      <c r="D93" s="275"/>
      <c r="E93" s="272"/>
      <c r="F93" s="272"/>
      <c r="G93" s="272"/>
      <c r="H93" s="272"/>
      <c r="I93" s="272"/>
      <c r="J93" s="272"/>
      <c r="K93" s="272"/>
      <c r="L93" s="272"/>
      <c r="M93" s="272"/>
      <c r="N93" s="272"/>
      <c r="O93" s="272"/>
      <c r="P93" s="272"/>
      <c r="Q93" s="272"/>
      <c r="R93" s="272"/>
      <c r="S93" s="272"/>
      <c r="T93" s="272"/>
      <c r="U93" s="272"/>
      <c r="V93" s="272"/>
      <c r="W93" s="272"/>
      <c r="X93" s="272"/>
      <c r="Y93" s="272"/>
      <c r="Z93" s="272"/>
      <c r="AA93" s="272"/>
      <c r="AB93" s="272"/>
      <c r="AC93" s="272"/>
      <c r="AD93" s="272"/>
      <c r="AE93" s="272"/>
      <c r="AF93" s="272"/>
      <c r="AG93" s="272"/>
      <c r="AH93" s="272"/>
      <c r="AI93" s="272"/>
      <c r="AJ93" s="272"/>
      <c r="AK93" s="272"/>
      <c r="AL93" s="275"/>
      <c r="AM93" s="275"/>
      <c r="AN93" s="275"/>
      <c r="AO93" s="275"/>
      <c r="AP93" s="272"/>
      <c r="AQ93" s="275"/>
      <c r="AR93" s="272"/>
      <c r="AS93" s="272"/>
      <c r="AT93" s="272"/>
      <c r="AU93" s="272"/>
      <c r="AV93" s="275"/>
      <c r="AW93" s="272"/>
      <c r="AX93" s="272"/>
      <c r="AY93" s="272"/>
      <c r="AZ93" s="272"/>
      <c r="BA93" s="275"/>
      <c r="BB93" s="272"/>
      <c r="BC93" s="272"/>
      <c r="BD93" s="272"/>
      <c r="BE93" s="272"/>
      <c r="BF93" s="275"/>
      <c r="BG93" s="272"/>
      <c r="BH93" s="272"/>
      <c r="BI93" s="272"/>
      <c r="BJ93" s="272"/>
      <c r="BK93" s="275"/>
      <c r="BL93" s="272"/>
      <c r="BM93" s="272"/>
      <c r="BN93" s="272"/>
      <c r="BO93" s="272"/>
      <c r="BP93" s="275"/>
      <c r="BQ93" s="275"/>
      <c r="BR93" s="275"/>
      <c r="BS93" s="275"/>
      <c r="BT93" s="272"/>
      <c r="BU93" s="272"/>
      <c r="BV93" s="272"/>
      <c r="BW93" s="272"/>
      <c r="BX93" s="272"/>
      <c r="BY93" s="272"/>
      <c r="BZ93" s="272"/>
      <c r="CA93" s="275"/>
      <c r="CB93" s="275"/>
      <c r="CC93" s="275"/>
      <c r="CD93" s="275"/>
      <c r="CE93" s="272"/>
      <c r="CF93" s="272"/>
      <c r="CG93" s="272"/>
      <c r="CH93" s="272"/>
      <c r="CI93" s="272"/>
      <c r="CJ93" s="272"/>
      <c r="CK93" s="272"/>
      <c r="CL93" s="272"/>
      <c r="CM93" s="272"/>
      <c r="CN93" s="272"/>
      <c r="CO93" s="272"/>
      <c r="CP93" s="272"/>
      <c r="CQ93" s="272"/>
      <c r="CR93" s="272"/>
      <c r="CS93" s="272"/>
      <c r="CT93" s="272"/>
      <c r="CU93" s="272"/>
      <c r="CV93" s="272"/>
      <c r="CW93" s="272"/>
      <c r="CX93" s="272"/>
      <c r="CY93" s="272"/>
      <c r="CZ93" s="272"/>
      <c r="DA93" s="272"/>
      <c r="DB93" s="272"/>
      <c r="DC93" s="272"/>
      <c r="DD93" s="272"/>
      <c r="DE93" s="272"/>
      <c r="DF93" s="272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5"/>
      <c r="DU93" s="275"/>
      <c r="DV93" s="275"/>
      <c r="DW93" s="275"/>
      <c r="DX93" s="272"/>
      <c r="DY93" s="275"/>
      <c r="DZ93" s="275"/>
      <c r="EA93" s="275"/>
      <c r="EB93" s="275"/>
      <c r="EC93" s="272"/>
      <c r="ED93" s="275"/>
      <c r="EE93" s="272"/>
      <c r="EF93" s="272"/>
      <c r="EG93" s="272"/>
      <c r="EH93" s="272"/>
      <c r="EI93" s="275"/>
      <c r="EJ93" s="272"/>
      <c r="EK93" s="272"/>
      <c r="EL93" s="272"/>
      <c r="EM93" s="272"/>
      <c r="EN93" s="275"/>
      <c r="EO93" s="272"/>
      <c r="EP93" s="272"/>
      <c r="EQ93" s="272"/>
      <c r="ER93" s="272"/>
      <c r="ES93" s="275"/>
      <c r="ET93" s="272"/>
      <c r="EU93" s="272"/>
      <c r="EV93" s="272"/>
      <c r="EW93" s="272"/>
      <c r="EX93" s="275"/>
      <c r="EY93" s="272"/>
      <c r="EZ93" s="272"/>
      <c r="FA93" s="272"/>
      <c r="FB93" s="272"/>
      <c r="FC93" s="275"/>
      <c r="FD93" s="272"/>
      <c r="FE93" s="272"/>
      <c r="FF93" s="272"/>
      <c r="FG93" s="272"/>
      <c r="FH93" s="275"/>
      <c r="FI93" s="272"/>
      <c r="FJ93" s="272"/>
      <c r="FK93" s="272"/>
      <c r="FL93" s="272"/>
      <c r="FM93" s="275"/>
      <c r="FN93" s="272"/>
      <c r="FO93" s="272"/>
      <c r="FP93" s="272"/>
      <c r="FQ93" s="272"/>
      <c r="FR93" s="275"/>
      <c r="FS93" s="272"/>
      <c r="FT93" s="272"/>
      <c r="FU93" s="272"/>
      <c r="FV93" s="272"/>
      <c r="FW93" s="275"/>
      <c r="FX93" s="272"/>
      <c r="FY93" s="272"/>
      <c r="FZ93" s="272"/>
      <c r="GA93" s="272"/>
      <c r="GB93" s="275"/>
      <c r="GC93" s="272"/>
      <c r="GD93" s="272"/>
      <c r="GE93" s="272"/>
      <c r="GF93" s="272"/>
      <c r="GG93" s="275"/>
      <c r="GH93" s="272"/>
      <c r="GI93" s="272"/>
      <c r="GJ93" s="272"/>
      <c r="GK93" s="272"/>
      <c r="GL93" s="275"/>
      <c r="GM93" s="272"/>
      <c r="GN93" s="272"/>
      <c r="GO93" s="272"/>
      <c r="GP93" s="272"/>
      <c r="GQ93" s="272"/>
      <c r="GR93" s="272"/>
      <c r="GS93" s="272"/>
      <c r="GT93" s="272"/>
      <c r="GU93" s="272"/>
      <c r="GV93" s="272"/>
      <c r="GW93" s="272"/>
      <c r="GX93" s="272"/>
      <c r="GY93" s="272"/>
      <c r="GZ93" s="272"/>
      <c r="HA93" s="341"/>
      <c r="HB93" s="341"/>
      <c r="HC93" s="341"/>
      <c r="HD93" s="341"/>
      <c r="HE93" s="341"/>
      <c r="HF93" s="341"/>
      <c r="HG93" s="341"/>
      <c r="HH93" s="275"/>
      <c r="HI93" s="275"/>
      <c r="HJ93" s="275"/>
      <c r="HK93" s="275"/>
      <c r="HL93" s="275"/>
      <c r="HM93" s="275"/>
      <c r="HN93" s="275"/>
      <c r="HO93" s="275"/>
      <c r="HP93" s="275"/>
      <c r="HQ93" s="275"/>
      <c r="HR93" s="275"/>
      <c r="HS93" s="275"/>
      <c r="HT93" s="275"/>
      <c r="HU93" s="275"/>
      <c r="HV93" s="275"/>
      <c r="HW93" s="275"/>
      <c r="HX93" s="275"/>
      <c r="HY93" s="275"/>
      <c r="HZ93" s="275"/>
      <c r="IA93" s="275"/>
      <c r="IB93" s="275"/>
      <c r="IC93" s="275"/>
      <c r="ID93" s="275"/>
      <c r="IE93" s="275"/>
      <c r="IF93" s="275"/>
      <c r="IG93" s="275"/>
      <c r="IH93" s="275"/>
      <c r="II93" s="275"/>
      <c r="IJ93" s="275"/>
      <c r="IK93" s="275"/>
      <c r="IL93" s="275"/>
      <c r="IM93" s="275"/>
      <c r="IN93" s="275"/>
      <c r="IO93" s="275"/>
      <c r="IP93" s="275"/>
      <c r="IQ93" s="275"/>
      <c r="IR93" s="275"/>
      <c r="IS93" s="275"/>
      <c r="IT93" s="275"/>
      <c r="IU93" s="275"/>
      <c r="IV93" s="275"/>
      <c r="IW93" s="275"/>
      <c r="IX93" s="275"/>
      <c r="IY93" s="275"/>
      <c r="IZ93" s="275"/>
      <c r="JA93" s="275"/>
      <c r="JB93" s="275"/>
      <c r="JC93" s="275"/>
      <c r="JD93" s="275"/>
      <c r="JE93" s="275"/>
      <c r="JF93" s="275"/>
      <c r="JG93" s="275"/>
      <c r="JH93" s="275"/>
      <c r="JI93" s="275"/>
      <c r="JJ93" s="275"/>
      <c r="JK93" s="275"/>
      <c r="JL93" s="275"/>
      <c r="JM93" s="275"/>
      <c r="JN93" s="275"/>
      <c r="JO93" s="275"/>
      <c r="JP93" s="275"/>
      <c r="JQ93" s="275"/>
      <c r="JR93" s="275"/>
      <c r="JS93" s="275"/>
      <c r="JT93" s="275"/>
      <c r="JU93" s="275"/>
      <c r="JV93" s="275"/>
      <c r="JW93" s="275"/>
      <c r="JX93" s="275"/>
      <c r="JY93" s="275"/>
      <c r="JZ93" s="275"/>
      <c r="KA93" s="275"/>
      <c r="KB93" s="275"/>
      <c r="KC93" s="275"/>
      <c r="KD93" s="275"/>
      <c r="KE93" s="275"/>
      <c r="KF93" s="275"/>
      <c r="KG93" s="275"/>
      <c r="KH93" s="275"/>
      <c r="KI93" s="275"/>
      <c r="KJ93" s="275"/>
      <c r="KK93" s="275"/>
      <c r="KL93" s="275"/>
      <c r="KM93" s="275"/>
      <c r="KN93" s="275"/>
      <c r="KO93" s="275"/>
      <c r="KP93" s="275"/>
      <c r="KQ93" s="275"/>
      <c r="KR93" s="275"/>
      <c r="KS93" s="275"/>
      <c r="KT93" s="275"/>
      <c r="KU93" s="275"/>
      <c r="KV93" s="275"/>
      <c r="KW93" s="275"/>
      <c r="KX93" s="275"/>
    </row>
    <row r="94" spans="1:310" s="342" customFormat="1">
      <c r="A94" s="1"/>
      <c r="B94" s="272"/>
      <c r="C94" s="272"/>
      <c r="D94" s="275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272"/>
      <c r="Q94" s="272"/>
      <c r="R94" s="272"/>
      <c r="S94" s="272"/>
      <c r="T94" s="272"/>
      <c r="U94" s="272"/>
      <c r="V94" s="272"/>
      <c r="W94" s="272"/>
      <c r="X94" s="272"/>
      <c r="Y94" s="272"/>
      <c r="Z94" s="272"/>
      <c r="AA94" s="272"/>
      <c r="AB94" s="272"/>
      <c r="AC94" s="272"/>
      <c r="AD94" s="272"/>
      <c r="AE94" s="272"/>
      <c r="AF94" s="272"/>
      <c r="AG94" s="272"/>
      <c r="AH94" s="272"/>
      <c r="AI94" s="272"/>
      <c r="AJ94" s="272"/>
      <c r="AK94" s="272"/>
      <c r="AL94" s="275"/>
      <c r="AM94" s="275"/>
      <c r="AN94" s="275"/>
      <c r="AO94" s="275"/>
      <c r="AP94" s="272"/>
      <c r="AQ94" s="275"/>
      <c r="AR94" s="272"/>
      <c r="AS94" s="272"/>
      <c r="AT94" s="272"/>
      <c r="AU94" s="272"/>
      <c r="AV94" s="275"/>
      <c r="AW94" s="272"/>
      <c r="AX94" s="272"/>
      <c r="AY94" s="272"/>
      <c r="AZ94" s="272"/>
      <c r="BA94" s="275"/>
      <c r="BB94" s="272"/>
      <c r="BC94" s="272"/>
      <c r="BD94" s="272"/>
      <c r="BE94" s="272"/>
      <c r="BF94" s="275"/>
      <c r="BG94" s="272"/>
      <c r="BH94" s="272"/>
      <c r="BI94" s="272"/>
      <c r="BJ94" s="272"/>
      <c r="BK94" s="275"/>
      <c r="BL94" s="272"/>
      <c r="BM94" s="272"/>
      <c r="BN94" s="272"/>
      <c r="BO94" s="272"/>
      <c r="BP94" s="275"/>
      <c r="BQ94" s="275"/>
      <c r="BR94" s="275"/>
      <c r="BS94" s="275"/>
      <c r="BT94" s="272"/>
      <c r="BU94" s="272"/>
      <c r="BV94" s="272"/>
      <c r="BW94" s="272"/>
      <c r="BX94" s="272"/>
      <c r="BY94" s="272"/>
      <c r="BZ94" s="272"/>
      <c r="CA94" s="275"/>
      <c r="CB94" s="275"/>
      <c r="CC94" s="275"/>
      <c r="CD94" s="275"/>
      <c r="CE94" s="272"/>
      <c r="CF94" s="272"/>
      <c r="CG94" s="272"/>
      <c r="CH94" s="272"/>
      <c r="CI94" s="272"/>
      <c r="CJ94" s="272"/>
      <c r="CK94" s="272"/>
      <c r="CL94" s="272"/>
      <c r="CM94" s="272"/>
      <c r="CN94" s="272"/>
      <c r="CO94" s="272"/>
      <c r="CP94" s="272"/>
      <c r="CQ94" s="272"/>
      <c r="CR94" s="272"/>
      <c r="CS94" s="272"/>
      <c r="CT94" s="272"/>
      <c r="CU94" s="272"/>
      <c r="CV94" s="272"/>
      <c r="CW94" s="272"/>
      <c r="CX94" s="272"/>
      <c r="CY94" s="272"/>
      <c r="CZ94" s="272"/>
      <c r="DA94" s="272"/>
      <c r="DB94" s="272"/>
      <c r="DC94" s="272"/>
      <c r="DD94" s="272"/>
      <c r="DE94" s="272"/>
      <c r="DF94" s="272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5"/>
      <c r="DU94" s="275"/>
      <c r="DV94" s="275"/>
      <c r="DW94" s="275"/>
      <c r="DX94" s="272"/>
      <c r="DY94" s="275"/>
      <c r="DZ94" s="275"/>
      <c r="EA94" s="275"/>
      <c r="EB94" s="275"/>
      <c r="EC94" s="272"/>
      <c r="ED94" s="275"/>
      <c r="EE94" s="272"/>
      <c r="EF94" s="272"/>
      <c r="EG94" s="272"/>
      <c r="EH94" s="272"/>
      <c r="EI94" s="275"/>
      <c r="EJ94" s="272"/>
      <c r="EK94" s="272"/>
      <c r="EL94" s="272"/>
      <c r="EM94" s="272"/>
      <c r="EN94" s="275"/>
      <c r="EO94" s="272"/>
      <c r="EP94" s="272"/>
      <c r="EQ94" s="272"/>
      <c r="ER94" s="272"/>
      <c r="ES94" s="275"/>
      <c r="ET94" s="272"/>
      <c r="EU94" s="272"/>
      <c r="EV94" s="272"/>
      <c r="EW94" s="272"/>
      <c r="EX94" s="275"/>
      <c r="EY94" s="272"/>
      <c r="EZ94" s="272"/>
      <c r="FA94" s="272"/>
      <c r="FB94" s="272"/>
      <c r="FC94" s="275"/>
      <c r="FD94" s="272"/>
      <c r="FE94" s="272"/>
      <c r="FF94" s="272"/>
      <c r="FG94" s="272"/>
      <c r="FH94" s="275"/>
      <c r="FI94" s="272"/>
      <c r="FJ94" s="272"/>
      <c r="FK94" s="272"/>
      <c r="FL94" s="272"/>
      <c r="FM94" s="275"/>
      <c r="FN94" s="272"/>
      <c r="FO94" s="272"/>
      <c r="FP94" s="272"/>
      <c r="FQ94" s="272"/>
      <c r="FR94" s="275"/>
      <c r="FS94" s="272"/>
      <c r="FT94" s="272"/>
      <c r="FU94" s="272"/>
      <c r="FV94" s="272"/>
      <c r="FW94" s="275"/>
      <c r="FX94" s="272"/>
      <c r="FY94" s="272"/>
      <c r="FZ94" s="272"/>
      <c r="GA94" s="272"/>
      <c r="GB94" s="275"/>
      <c r="GC94" s="272"/>
      <c r="GD94" s="272"/>
      <c r="GE94" s="272"/>
      <c r="GF94" s="272"/>
      <c r="GG94" s="275"/>
      <c r="GH94" s="272"/>
      <c r="GI94" s="272"/>
      <c r="GJ94" s="272"/>
      <c r="GK94" s="272"/>
      <c r="GL94" s="275"/>
      <c r="GM94" s="272"/>
      <c r="GN94" s="272"/>
      <c r="GO94" s="272"/>
      <c r="GP94" s="272"/>
      <c r="GQ94" s="272"/>
      <c r="GR94" s="272"/>
      <c r="GS94" s="272"/>
      <c r="GT94" s="272"/>
      <c r="GU94" s="272"/>
      <c r="GV94" s="272"/>
      <c r="GW94" s="272"/>
      <c r="GX94" s="272"/>
      <c r="GY94" s="272"/>
      <c r="GZ94" s="272"/>
      <c r="HA94" s="341"/>
      <c r="HB94" s="341"/>
      <c r="HC94" s="341"/>
      <c r="HD94" s="341"/>
      <c r="HE94" s="341"/>
      <c r="HF94" s="341"/>
      <c r="HG94" s="341"/>
      <c r="HH94" s="275"/>
      <c r="HI94" s="275"/>
      <c r="HJ94" s="275"/>
      <c r="HK94" s="275"/>
      <c r="HL94" s="275"/>
      <c r="HM94" s="275"/>
      <c r="HN94" s="275"/>
      <c r="HO94" s="275"/>
      <c r="HP94" s="275"/>
      <c r="HQ94" s="275"/>
      <c r="HR94" s="275"/>
      <c r="HS94" s="275"/>
      <c r="HT94" s="275"/>
      <c r="HU94" s="275"/>
      <c r="HV94" s="275"/>
      <c r="HW94" s="275"/>
      <c r="HX94" s="275"/>
      <c r="HY94" s="275"/>
      <c r="HZ94" s="275"/>
      <c r="IA94" s="275"/>
      <c r="IB94" s="275"/>
      <c r="IC94" s="275"/>
      <c r="ID94" s="275"/>
      <c r="IE94" s="275"/>
      <c r="IF94" s="275"/>
      <c r="IG94" s="275"/>
      <c r="IH94" s="275"/>
      <c r="II94" s="275"/>
      <c r="IJ94" s="275"/>
      <c r="IK94" s="275"/>
      <c r="IL94" s="275"/>
      <c r="IM94" s="275"/>
      <c r="IN94" s="275"/>
      <c r="IO94" s="275"/>
      <c r="IP94" s="275"/>
      <c r="IQ94" s="275"/>
      <c r="IR94" s="275"/>
      <c r="IS94" s="275"/>
      <c r="IT94" s="275"/>
      <c r="IU94" s="275"/>
      <c r="IV94" s="275"/>
      <c r="IW94" s="275"/>
      <c r="IX94" s="275"/>
      <c r="IY94" s="275"/>
      <c r="IZ94" s="275"/>
      <c r="JA94" s="275"/>
      <c r="JB94" s="275"/>
      <c r="JC94" s="275"/>
      <c r="JD94" s="275"/>
      <c r="JE94" s="275"/>
      <c r="JF94" s="275"/>
      <c r="JG94" s="275"/>
      <c r="JH94" s="275"/>
      <c r="JI94" s="275"/>
      <c r="JJ94" s="275"/>
      <c r="JK94" s="275"/>
      <c r="JL94" s="275"/>
      <c r="JM94" s="275"/>
      <c r="JN94" s="275"/>
      <c r="JO94" s="275"/>
      <c r="JP94" s="275"/>
      <c r="JQ94" s="275"/>
      <c r="JR94" s="275"/>
      <c r="JS94" s="275"/>
      <c r="JT94" s="275"/>
      <c r="JU94" s="275"/>
      <c r="JV94" s="275"/>
      <c r="JW94" s="275"/>
      <c r="JX94" s="275"/>
      <c r="JY94" s="275"/>
      <c r="JZ94" s="275"/>
      <c r="KA94" s="275"/>
      <c r="KB94" s="275"/>
      <c r="KC94" s="275"/>
      <c r="KD94" s="275"/>
      <c r="KE94" s="275"/>
      <c r="KF94" s="275"/>
      <c r="KG94" s="275"/>
      <c r="KH94" s="275"/>
      <c r="KI94" s="275"/>
      <c r="KJ94" s="275"/>
      <c r="KK94" s="275"/>
      <c r="KL94" s="275"/>
      <c r="KM94" s="275"/>
      <c r="KN94" s="275"/>
      <c r="KO94" s="275"/>
      <c r="KP94" s="275"/>
      <c r="KQ94" s="275"/>
      <c r="KR94" s="275"/>
      <c r="KS94" s="275"/>
      <c r="KT94" s="275"/>
      <c r="KU94" s="275"/>
      <c r="KV94" s="275"/>
      <c r="KW94" s="275"/>
      <c r="KX94" s="275"/>
    </row>
    <row r="95" spans="1:310" s="342" customFormat="1">
      <c r="A95" s="1"/>
      <c r="B95" s="272"/>
      <c r="C95" s="272"/>
      <c r="D95" s="275"/>
      <c r="E95" s="272"/>
      <c r="F95" s="272"/>
      <c r="G95" s="272"/>
      <c r="H95" s="272"/>
      <c r="I95" s="272"/>
      <c r="J95" s="272"/>
      <c r="K95" s="272"/>
      <c r="L95" s="272"/>
      <c r="M95" s="272"/>
      <c r="N95" s="272"/>
      <c r="O95" s="272"/>
      <c r="P95" s="272"/>
      <c r="Q95" s="272"/>
      <c r="R95" s="272"/>
      <c r="S95" s="272"/>
      <c r="T95" s="272"/>
      <c r="U95" s="272"/>
      <c r="V95" s="272"/>
      <c r="W95" s="272"/>
      <c r="X95" s="272"/>
      <c r="Y95" s="272"/>
      <c r="Z95" s="272"/>
      <c r="AA95" s="272"/>
      <c r="AB95" s="272"/>
      <c r="AC95" s="272"/>
      <c r="AD95" s="272"/>
      <c r="AE95" s="272"/>
      <c r="AF95" s="272"/>
      <c r="AG95" s="272"/>
      <c r="AH95" s="272"/>
      <c r="AI95" s="272"/>
      <c r="AJ95" s="272"/>
      <c r="AK95" s="272"/>
      <c r="AL95" s="275"/>
      <c r="AM95" s="275"/>
      <c r="AN95" s="275"/>
      <c r="AO95" s="275"/>
      <c r="AP95" s="272"/>
      <c r="AQ95" s="275"/>
      <c r="AR95" s="272"/>
      <c r="AS95" s="272"/>
      <c r="AT95" s="272"/>
      <c r="AU95" s="272"/>
      <c r="AV95" s="275"/>
      <c r="AW95" s="272"/>
      <c r="AX95" s="272"/>
      <c r="AY95" s="272"/>
      <c r="AZ95" s="272"/>
      <c r="BA95" s="275"/>
      <c r="BB95" s="272"/>
      <c r="BC95" s="272"/>
      <c r="BD95" s="272"/>
      <c r="BE95" s="272"/>
      <c r="BF95" s="275"/>
      <c r="BG95" s="272"/>
      <c r="BH95" s="272"/>
      <c r="BI95" s="272"/>
      <c r="BJ95" s="272"/>
      <c r="BK95" s="275"/>
      <c r="BL95" s="272"/>
      <c r="BM95" s="272"/>
      <c r="BN95" s="272"/>
      <c r="BO95" s="272"/>
      <c r="BP95" s="275"/>
      <c r="BQ95" s="275"/>
      <c r="BR95" s="275"/>
      <c r="BS95" s="275"/>
      <c r="BT95" s="272"/>
      <c r="BU95" s="272"/>
      <c r="BV95" s="272"/>
      <c r="BW95" s="272"/>
      <c r="BX95" s="272"/>
      <c r="BY95" s="272"/>
      <c r="BZ95" s="272"/>
      <c r="CA95" s="275"/>
      <c r="CB95" s="275"/>
      <c r="CC95" s="275"/>
      <c r="CD95" s="275"/>
      <c r="CE95" s="272"/>
      <c r="CF95" s="272"/>
      <c r="CG95" s="272"/>
      <c r="CH95" s="272"/>
      <c r="CI95" s="272"/>
      <c r="CJ95" s="272"/>
      <c r="CK95" s="272"/>
      <c r="CL95" s="272"/>
      <c r="CM95" s="272"/>
      <c r="CN95" s="272"/>
      <c r="CO95" s="272"/>
      <c r="CP95" s="272"/>
      <c r="CQ95" s="272"/>
      <c r="CR95" s="272"/>
      <c r="CS95" s="272"/>
      <c r="CT95" s="272"/>
      <c r="CU95" s="272"/>
      <c r="CV95" s="272"/>
      <c r="CW95" s="272"/>
      <c r="CX95" s="272"/>
      <c r="CY95" s="272"/>
      <c r="CZ95" s="272"/>
      <c r="DA95" s="272"/>
      <c r="DB95" s="272"/>
      <c r="DC95" s="272"/>
      <c r="DD95" s="272"/>
      <c r="DE95" s="272"/>
      <c r="DF95" s="272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5"/>
      <c r="DU95" s="275"/>
      <c r="DV95" s="275"/>
      <c r="DW95" s="275"/>
      <c r="DX95" s="272"/>
      <c r="DY95" s="275"/>
      <c r="DZ95" s="275"/>
      <c r="EA95" s="275"/>
      <c r="EB95" s="275"/>
      <c r="EC95" s="272"/>
      <c r="ED95" s="275"/>
      <c r="EE95" s="272"/>
      <c r="EF95" s="272"/>
      <c r="EG95" s="272"/>
      <c r="EH95" s="272"/>
      <c r="EI95" s="275"/>
      <c r="EJ95" s="272"/>
      <c r="EK95" s="272"/>
      <c r="EL95" s="272"/>
      <c r="EM95" s="272"/>
      <c r="EN95" s="275"/>
      <c r="EO95" s="272"/>
      <c r="EP95" s="272"/>
      <c r="EQ95" s="272"/>
      <c r="ER95" s="272"/>
      <c r="ES95" s="275"/>
      <c r="ET95" s="272"/>
      <c r="EU95" s="272"/>
      <c r="EV95" s="272"/>
      <c r="EW95" s="272"/>
      <c r="EX95" s="275"/>
      <c r="EY95" s="272"/>
      <c r="EZ95" s="272"/>
      <c r="FA95" s="272"/>
      <c r="FB95" s="272"/>
      <c r="FC95" s="275"/>
      <c r="FD95" s="272"/>
      <c r="FE95" s="272"/>
      <c r="FF95" s="272"/>
      <c r="FG95" s="272"/>
      <c r="FH95" s="275"/>
      <c r="FI95" s="272"/>
      <c r="FJ95" s="272"/>
      <c r="FK95" s="272"/>
      <c r="FL95" s="272"/>
      <c r="FM95" s="275"/>
      <c r="FN95" s="272"/>
      <c r="FO95" s="272"/>
      <c r="FP95" s="272"/>
      <c r="FQ95" s="272"/>
      <c r="FR95" s="275"/>
      <c r="FS95" s="272"/>
      <c r="FT95" s="272"/>
      <c r="FU95" s="272"/>
      <c r="FV95" s="272"/>
      <c r="FW95" s="275"/>
      <c r="FX95" s="272"/>
      <c r="FY95" s="272"/>
      <c r="FZ95" s="272"/>
      <c r="GA95" s="272"/>
      <c r="GB95" s="275"/>
      <c r="GC95" s="272"/>
      <c r="GD95" s="272"/>
      <c r="GE95" s="272"/>
      <c r="GF95" s="272"/>
      <c r="GG95" s="275"/>
      <c r="GH95" s="272"/>
      <c r="GI95" s="272"/>
      <c r="GJ95" s="272"/>
      <c r="GK95" s="272"/>
      <c r="GL95" s="275"/>
      <c r="GM95" s="272"/>
      <c r="GN95" s="272"/>
      <c r="GO95" s="272"/>
      <c r="GP95" s="272"/>
      <c r="GQ95" s="272"/>
      <c r="GR95" s="272"/>
      <c r="GS95" s="272"/>
      <c r="GT95" s="272"/>
      <c r="GU95" s="272"/>
      <c r="GV95" s="272"/>
      <c r="GW95" s="272"/>
      <c r="GX95" s="272"/>
      <c r="GY95" s="272"/>
      <c r="GZ95" s="272"/>
      <c r="HA95" s="341"/>
      <c r="HB95" s="341"/>
      <c r="HC95" s="341"/>
      <c r="HD95" s="341"/>
      <c r="HE95" s="341"/>
      <c r="HF95" s="341"/>
      <c r="HG95" s="341"/>
      <c r="HH95" s="275"/>
      <c r="HI95" s="275"/>
      <c r="HJ95" s="275"/>
      <c r="HK95" s="275"/>
      <c r="HL95" s="275"/>
      <c r="HM95" s="275"/>
      <c r="HN95" s="275"/>
      <c r="HO95" s="275"/>
      <c r="HP95" s="275"/>
      <c r="HQ95" s="275"/>
      <c r="HR95" s="275"/>
      <c r="HS95" s="275"/>
      <c r="HT95" s="275"/>
      <c r="HU95" s="275"/>
      <c r="HV95" s="275"/>
      <c r="HW95" s="275"/>
      <c r="HX95" s="275"/>
      <c r="HY95" s="275"/>
      <c r="HZ95" s="275"/>
      <c r="IA95" s="275"/>
      <c r="IB95" s="275"/>
      <c r="IC95" s="275"/>
      <c r="ID95" s="275"/>
      <c r="IE95" s="275"/>
      <c r="IF95" s="275"/>
      <c r="IG95" s="275"/>
      <c r="IH95" s="275"/>
      <c r="II95" s="275"/>
      <c r="IJ95" s="275"/>
      <c r="IK95" s="275"/>
      <c r="IL95" s="275"/>
      <c r="IM95" s="275"/>
      <c r="IN95" s="275"/>
      <c r="IO95" s="275"/>
      <c r="IP95" s="275"/>
      <c r="IQ95" s="275"/>
      <c r="IR95" s="275"/>
      <c r="IS95" s="275"/>
      <c r="IT95" s="275"/>
      <c r="IU95" s="275"/>
      <c r="IV95" s="275"/>
      <c r="IW95" s="275"/>
      <c r="IX95" s="275"/>
      <c r="IY95" s="275"/>
      <c r="IZ95" s="275"/>
      <c r="JA95" s="275"/>
      <c r="JB95" s="275"/>
      <c r="JC95" s="275"/>
      <c r="JD95" s="275"/>
      <c r="JE95" s="275"/>
      <c r="JF95" s="275"/>
      <c r="JG95" s="275"/>
      <c r="JH95" s="275"/>
      <c r="JI95" s="275"/>
      <c r="JJ95" s="275"/>
      <c r="JK95" s="275"/>
      <c r="JL95" s="275"/>
      <c r="JM95" s="275"/>
      <c r="JN95" s="275"/>
      <c r="JO95" s="275"/>
      <c r="JP95" s="275"/>
      <c r="JQ95" s="275"/>
      <c r="JR95" s="275"/>
      <c r="JS95" s="275"/>
      <c r="JT95" s="275"/>
      <c r="JU95" s="275"/>
      <c r="JV95" s="275"/>
      <c r="JW95" s="275"/>
      <c r="JX95" s="275"/>
      <c r="JY95" s="275"/>
      <c r="JZ95" s="275"/>
      <c r="KA95" s="275"/>
      <c r="KB95" s="275"/>
      <c r="KC95" s="275"/>
      <c r="KD95" s="275"/>
      <c r="KE95" s="275"/>
      <c r="KF95" s="275"/>
      <c r="KG95" s="275"/>
      <c r="KH95" s="275"/>
      <c r="KI95" s="275"/>
      <c r="KJ95" s="275"/>
      <c r="KK95" s="275"/>
      <c r="KL95" s="275"/>
      <c r="KM95" s="275"/>
      <c r="KN95" s="275"/>
      <c r="KO95" s="275"/>
      <c r="KP95" s="275"/>
      <c r="KQ95" s="275"/>
      <c r="KR95" s="275"/>
      <c r="KS95" s="275"/>
      <c r="KT95" s="275"/>
      <c r="KU95" s="275"/>
      <c r="KV95" s="275"/>
      <c r="KW95" s="275"/>
      <c r="KX95" s="275"/>
    </row>
  </sheetData>
  <sheetProtection selectLockedCells="1" selectUnlockedCells="1"/>
  <mergeCells count="155">
    <mergeCell ref="CZ2:DS2"/>
    <mergeCell ref="CA3:CE3"/>
    <mergeCell ref="CF3:CJ3"/>
    <mergeCell ref="CK3:CY3"/>
    <mergeCell ref="CZ3:DD3"/>
    <mergeCell ref="B3:I3"/>
    <mergeCell ref="M3:O3"/>
    <mergeCell ref="R3:S3"/>
    <mergeCell ref="AL3:BT3"/>
    <mergeCell ref="BV3:BZ3"/>
    <mergeCell ref="DJ3:DS3"/>
    <mergeCell ref="BF4:BT4"/>
    <mergeCell ref="BV4:BZ4"/>
    <mergeCell ref="B2:O2"/>
    <mergeCell ref="P2:S2"/>
    <mergeCell ref="T2:AA3"/>
    <mergeCell ref="AB2:AI3"/>
    <mergeCell ref="AL2:CY2"/>
    <mergeCell ref="HN3:HN8"/>
    <mergeCell ref="HO3:HO8"/>
    <mergeCell ref="B4:E4"/>
    <mergeCell ref="F4:I4"/>
    <mergeCell ref="N4:O4"/>
    <mergeCell ref="T4:W4"/>
    <mergeCell ref="X4:AA4"/>
    <mergeCell ref="AB4:AE4"/>
    <mergeCell ref="AF4:AI4"/>
    <mergeCell ref="AL4:AZ4"/>
    <mergeCell ref="HB3:HB8"/>
    <mergeCell ref="HC3:HG5"/>
    <mergeCell ref="HH3:HH8"/>
    <mergeCell ref="HI3:HI8"/>
    <mergeCell ref="HJ3:HJ8"/>
    <mergeCell ref="HK3:HK8"/>
    <mergeCell ref="DE3:DI3"/>
    <mergeCell ref="DT3:FG3"/>
    <mergeCell ref="FH3:GU3"/>
    <mergeCell ref="GV3:GZ5"/>
    <mergeCell ref="HA3:HA8"/>
    <mergeCell ref="DJ4:DN4"/>
    <mergeCell ref="DO4:DS4"/>
    <mergeCell ref="FH4:GA4"/>
    <mergeCell ref="GB4:GU4"/>
    <mergeCell ref="AL5:AP5"/>
    <mergeCell ref="AQ5:AU5"/>
    <mergeCell ref="AV5:AZ5"/>
    <mergeCell ref="BA5:BE5"/>
    <mergeCell ref="BF5:BJ5"/>
    <mergeCell ref="BK5:BO5"/>
    <mergeCell ref="BP5:BT5"/>
    <mergeCell ref="BV5:BZ5"/>
    <mergeCell ref="CA4:CE4"/>
    <mergeCell ref="CF4:CJ4"/>
    <mergeCell ref="CK4:CO4"/>
    <mergeCell ref="CP4:CY4"/>
    <mergeCell ref="CZ4:DD4"/>
    <mergeCell ref="DE4:DI4"/>
    <mergeCell ref="DT4:EM4"/>
    <mergeCell ref="EN4:FG4"/>
    <mergeCell ref="DO5:DS5"/>
    <mergeCell ref="DT5:DX5"/>
    <mergeCell ref="DY5:EC5"/>
    <mergeCell ref="ED5:EH5"/>
    <mergeCell ref="CA5:CE5"/>
    <mergeCell ref="CF5:CJ5"/>
    <mergeCell ref="CK5:CO5"/>
    <mergeCell ref="CP5:CT5"/>
    <mergeCell ref="CU5:CY5"/>
    <mergeCell ref="CZ5:DD5"/>
    <mergeCell ref="GQ5:GU5"/>
    <mergeCell ref="AL6:AL7"/>
    <mergeCell ref="AM6:AP6"/>
    <mergeCell ref="AQ6:AQ7"/>
    <mergeCell ref="AR6:AU6"/>
    <mergeCell ref="AV6:AV7"/>
    <mergeCell ref="AW6:AZ6"/>
    <mergeCell ref="BA6:BA7"/>
    <mergeCell ref="BB6:BE6"/>
    <mergeCell ref="BF6:BF7"/>
    <mergeCell ref="FM5:FQ5"/>
    <mergeCell ref="FR5:FV5"/>
    <mergeCell ref="FW5:GA5"/>
    <mergeCell ref="GB5:GF5"/>
    <mergeCell ref="GG5:GK5"/>
    <mergeCell ref="GL5:GP5"/>
    <mergeCell ref="EI5:EM5"/>
    <mergeCell ref="EN5:ER5"/>
    <mergeCell ref="ES5:EW5"/>
    <mergeCell ref="EX5:FB5"/>
    <mergeCell ref="FC5:FG5"/>
    <mergeCell ref="FH5:FL5"/>
    <mergeCell ref="DE5:DI5"/>
    <mergeCell ref="DJ5:DN5"/>
    <mergeCell ref="BW6:BZ6"/>
    <mergeCell ref="CA6:CA7"/>
    <mergeCell ref="CB6:CE6"/>
    <mergeCell ref="CF6:CF7"/>
    <mergeCell ref="CG6:CJ6"/>
    <mergeCell ref="CK6:CK7"/>
    <mergeCell ref="BG6:BJ6"/>
    <mergeCell ref="BK6:BK7"/>
    <mergeCell ref="BL6:BO6"/>
    <mergeCell ref="BP6:BP7"/>
    <mergeCell ref="BQ6:BT6"/>
    <mergeCell ref="BV6:BV7"/>
    <mergeCell ref="DF6:DI6"/>
    <mergeCell ref="DJ6:DJ7"/>
    <mergeCell ref="DK6:DN6"/>
    <mergeCell ref="DO6:DO7"/>
    <mergeCell ref="DP6:DS6"/>
    <mergeCell ref="DT6:DT7"/>
    <mergeCell ref="CL6:CO6"/>
    <mergeCell ref="CP6:CP7"/>
    <mergeCell ref="CQ6:CT6"/>
    <mergeCell ref="CU6:CU7"/>
    <mergeCell ref="CV6:CY6"/>
    <mergeCell ref="DA6:DD6"/>
    <mergeCell ref="FI6:FL6"/>
    <mergeCell ref="FM6:FM7"/>
    <mergeCell ref="EJ6:EM6"/>
    <mergeCell ref="EN6:EN7"/>
    <mergeCell ref="EO6:ER6"/>
    <mergeCell ref="ES6:ES7"/>
    <mergeCell ref="ET6:EW6"/>
    <mergeCell ref="EX6:EX7"/>
    <mergeCell ref="DU6:DX6"/>
    <mergeCell ref="DY6:DY7"/>
    <mergeCell ref="DZ6:EC6"/>
    <mergeCell ref="ED6:ED7"/>
    <mergeCell ref="EE6:EH6"/>
    <mergeCell ref="EI6:EI7"/>
    <mergeCell ref="B1:AK1"/>
    <mergeCell ref="A2:A5"/>
    <mergeCell ref="GR6:GU6"/>
    <mergeCell ref="GV6:GV7"/>
    <mergeCell ref="GW6:GZ6"/>
    <mergeCell ref="HC6:HC7"/>
    <mergeCell ref="HD6:HG6"/>
    <mergeCell ref="AJ2:AK3"/>
    <mergeCell ref="GC6:GF6"/>
    <mergeCell ref="GG6:GG7"/>
    <mergeCell ref="GH6:GK6"/>
    <mergeCell ref="GL6:GL7"/>
    <mergeCell ref="GM6:GP6"/>
    <mergeCell ref="GQ6:GQ7"/>
    <mergeCell ref="FN6:FQ6"/>
    <mergeCell ref="FR6:FR7"/>
    <mergeCell ref="FS6:FV6"/>
    <mergeCell ref="FW6:FW7"/>
    <mergeCell ref="FX6:GA6"/>
    <mergeCell ref="GB6:GB7"/>
    <mergeCell ref="EY6:FB6"/>
    <mergeCell ref="FC6:FC7"/>
    <mergeCell ref="FD6:FG6"/>
    <mergeCell ref="FH6:FH7"/>
  </mergeCells>
  <pageMargins left="0.31496062992125984" right="0.11811023622047245" top="0.19685039370078741" bottom="0.19685039370078741" header="0.31496062992125984" footer="0.31496062992125984"/>
  <pageSetup paperSize="9" scale="50" orientation="portrait" r:id="rId1"/>
  <rowBreaks count="1" manualBreakCount="1">
    <brk id="66" max="220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2:E19"/>
  <sheetViews>
    <sheetView view="pageBreakPreview" zoomScale="75" zoomScaleNormal="75" zoomScaleSheetLayoutView="75" workbookViewId="0">
      <pane xSplit="1" ySplit="6" topLeftCell="B7" activePane="bottomRight" state="frozen"/>
      <selection pane="topRight" activeCell="C1" sqref="C1"/>
      <selection pane="bottomLeft" activeCell="A6" sqref="A6"/>
      <selection pane="bottomRight" activeCell="E25" sqref="E25"/>
    </sheetView>
  </sheetViews>
  <sheetFormatPr defaultColWidth="9.140625" defaultRowHeight="15.75"/>
  <cols>
    <col min="1" max="1" width="63.42578125" style="69" customWidth="1"/>
    <col min="2" max="2" width="14.5703125" style="69" customWidth="1"/>
    <col min="3" max="3" width="18.85546875" style="69" customWidth="1"/>
    <col min="4" max="4" width="10.85546875" style="69" customWidth="1"/>
    <col min="5" max="5" width="16" style="69" customWidth="1"/>
    <col min="6" max="16384" width="9.140625" style="69"/>
  </cols>
  <sheetData>
    <row r="2" spans="1:5" s="840" customFormat="1" ht="18.75" customHeight="1">
      <c r="D2" s="681" t="s">
        <v>1314</v>
      </c>
    </row>
    <row r="3" spans="1:5" s="840" customFormat="1" ht="67.5" customHeight="1">
      <c r="A3" s="1061" t="s">
        <v>1315</v>
      </c>
      <c r="B3" s="1061"/>
      <c r="C3" s="1061"/>
      <c r="D3" s="1061"/>
      <c r="E3" s="1061"/>
    </row>
    <row r="5" spans="1:5" ht="15.75" customHeight="1">
      <c r="A5" s="1064" t="s">
        <v>270</v>
      </c>
      <c r="B5" s="1065" t="s">
        <v>333</v>
      </c>
      <c r="C5" s="1063" t="s">
        <v>334</v>
      </c>
      <c r="D5" s="1063" t="s">
        <v>332</v>
      </c>
      <c r="E5" s="1062" t="s">
        <v>1002</v>
      </c>
    </row>
    <row r="6" spans="1:5" ht="72.75" customHeight="1">
      <c r="A6" s="1064"/>
      <c r="B6" s="1066"/>
      <c r="C6" s="1063"/>
      <c r="D6" s="1063"/>
      <c r="E6" s="1062"/>
    </row>
    <row r="7" spans="1:5" ht="24">
      <c r="A7" s="444" t="s">
        <v>414</v>
      </c>
      <c r="B7" s="11">
        <v>12</v>
      </c>
      <c r="C7" s="11">
        <f t="shared" ref="C7:C19" si="0">B7*5</f>
        <v>60</v>
      </c>
      <c r="D7" s="11">
        <v>15</v>
      </c>
      <c r="E7" s="462">
        <f t="shared" ref="E7:E19" si="1">C7/D7</f>
        <v>4</v>
      </c>
    </row>
    <row r="8" spans="1:5" ht="24">
      <c r="A8" s="444" t="s">
        <v>406</v>
      </c>
      <c r="B8" s="11">
        <v>12</v>
      </c>
      <c r="C8" s="11">
        <f t="shared" si="0"/>
        <v>60</v>
      </c>
      <c r="D8" s="11">
        <v>20</v>
      </c>
      <c r="E8" s="462">
        <f t="shared" si="1"/>
        <v>3</v>
      </c>
    </row>
    <row r="9" spans="1:5" ht="24">
      <c r="A9" s="444" t="s">
        <v>419</v>
      </c>
      <c r="B9" s="11">
        <v>12</v>
      </c>
      <c r="C9" s="11">
        <f t="shared" si="0"/>
        <v>60</v>
      </c>
      <c r="D9" s="11">
        <v>20</v>
      </c>
      <c r="E9" s="462">
        <f t="shared" si="1"/>
        <v>3</v>
      </c>
    </row>
    <row r="10" spans="1:5" ht="24">
      <c r="A10" s="444" t="s">
        <v>407</v>
      </c>
      <c r="B10" s="11">
        <v>12</v>
      </c>
      <c r="C10" s="11">
        <f t="shared" si="0"/>
        <v>60</v>
      </c>
      <c r="D10" s="11">
        <v>20</v>
      </c>
      <c r="E10" s="462">
        <f t="shared" si="1"/>
        <v>3</v>
      </c>
    </row>
    <row r="11" spans="1:5" ht="24">
      <c r="A11" s="444" t="s">
        <v>408</v>
      </c>
      <c r="B11" s="11">
        <v>12</v>
      </c>
      <c r="C11" s="11">
        <f t="shared" si="0"/>
        <v>60</v>
      </c>
      <c r="D11" s="11">
        <v>20</v>
      </c>
      <c r="E11" s="462">
        <f t="shared" si="1"/>
        <v>3</v>
      </c>
    </row>
    <row r="12" spans="1:5" ht="24">
      <c r="A12" s="85" t="s">
        <v>409</v>
      </c>
      <c r="B12" s="11">
        <v>12</v>
      </c>
      <c r="C12" s="11">
        <f t="shared" si="0"/>
        <v>60</v>
      </c>
      <c r="D12" s="11">
        <v>12</v>
      </c>
      <c r="E12" s="462">
        <f t="shared" si="1"/>
        <v>5</v>
      </c>
    </row>
    <row r="13" spans="1:5" ht="48">
      <c r="A13" s="94" t="s">
        <v>410</v>
      </c>
      <c r="B13" s="11">
        <v>12</v>
      </c>
      <c r="C13" s="11">
        <f t="shared" si="0"/>
        <v>60</v>
      </c>
      <c r="D13" s="11">
        <v>10</v>
      </c>
      <c r="E13" s="462">
        <f t="shared" si="1"/>
        <v>6</v>
      </c>
    </row>
    <row r="14" spans="1:5" ht="48">
      <c r="A14" s="94" t="s">
        <v>415</v>
      </c>
      <c r="B14" s="11">
        <v>12</v>
      </c>
      <c r="C14" s="11">
        <f t="shared" si="0"/>
        <v>60</v>
      </c>
      <c r="D14" s="11">
        <v>6</v>
      </c>
      <c r="E14" s="462">
        <f t="shared" si="1"/>
        <v>10</v>
      </c>
    </row>
    <row r="15" spans="1:5" ht="48">
      <c r="A15" s="94" t="s">
        <v>411</v>
      </c>
      <c r="B15" s="11">
        <v>12</v>
      </c>
      <c r="C15" s="11">
        <f t="shared" si="0"/>
        <v>60</v>
      </c>
      <c r="D15" s="11">
        <v>8</v>
      </c>
      <c r="E15" s="462">
        <f t="shared" si="1"/>
        <v>7.5</v>
      </c>
    </row>
    <row r="16" spans="1:5">
      <c r="A16" s="85" t="s">
        <v>416</v>
      </c>
      <c r="B16" s="11">
        <v>12</v>
      </c>
      <c r="C16" s="11">
        <f t="shared" si="0"/>
        <v>60</v>
      </c>
      <c r="D16" s="11">
        <v>15</v>
      </c>
      <c r="E16" s="462">
        <f t="shared" si="1"/>
        <v>4</v>
      </c>
    </row>
    <row r="17" spans="1:5" ht="24">
      <c r="A17" s="444" t="s">
        <v>412</v>
      </c>
      <c r="B17" s="11">
        <v>12</v>
      </c>
      <c r="C17" s="11">
        <f t="shared" si="0"/>
        <v>60</v>
      </c>
      <c r="D17" s="11">
        <v>20</v>
      </c>
      <c r="E17" s="462">
        <f t="shared" si="1"/>
        <v>3</v>
      </c>
    </row>
    <row r="18" spans="1:5">
      <c r="A18" s="85" t="s">
        <v>417</v>
      </c>
      <c r="B18" s="11">
        <v>12</v>
      </c>
      <c r="C18" s="11">
        <f t="shared" si="0"/>
        <v>60</v>
      </c>
      <c r="D18" s="11">
        <v>10</v>
      </c>
      <c r="E18" s="462">
        <f t="shared" si="1"/>
        <v>6</v>
      </c>
    </row>
    <row r="19" spans="1:5" ht="24">
      <c r="A19" s="444" t="s">
        <v>413</v>
      </c>
      <c r="B19" s="11">
        <v>12</v>
      </c>
      <c r="C19" s="11">
        <f t="shared" si="0"/>
        <v>60</v>
      </c>
      <c r="D19" s="11">
        <v>14</v>
      </c>
      <c r="E19" s="462">
        <f t="shared" si="1"/>
        <v>4.2857139999999996</v>
      </c>
    </row>
  </sheetData>
  <mergeCells count="6">
    <mergeCell ref="A3:E3"/>
    <mergeCell ref="E5:E6"/>
    <mergeCell ref="D5:D6"/>
    <mergeCell ref="A5:A6"/>
    <mergeCell ref="B5:B6"/>
    <mergeCell ref="C5:C6"/>
  </mergeCells>
  <pageMargins left="0" right="0" top="0" bottom="0" header="0.31496062992125984" footer="0.31496062992125984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L52"/>
  <sheetViews>
    <sheetView zoomScale="60" zoomScaleNormal="60" workbookViewId="0">
      <pane xSplit="2" ySplit="9" topLeftCell="AV19" activePane="bottomRight" state="frozen"/>
      <selection pane="topRight" activeCell="C1" sqref="C1"/>
      <selection pane="bottomLeft" activeCell="A8" sqref="A8"/>
      <selection pane="bottomRight" activeCell="CB29" sqref="CB29"/>
    </sheetView>
  </sheetViews>
  <sheetFormatPr defaultColWidth="9.140625" defaultRowHeight="18.75"/>
  <cols>
    <col min="1" max="1" width="17.140625" style="343" customWidth="1"/>
    <col min="2" max="2" width="36.28515625" style="343" customWidth="1"/>
    <col min="3" max="4" width="11.140625" style="343" hidden="1" customWidth="1"/>
    <col min="5" max="5" width="18.28515625" style="343" customWidth="1"/>
    <col min="6" max="9" width="11.140625" style="343" hidden="1" customWidth="1"/>
    <col min="10" max="10" width="18.28515625" style="343" customWidth="1"/>
    <col min="11" max="14" width="11.140625" style="343" hidden="1" customWidth="1"/>
    <col min="15" max="15" width="18.28515625" style="343" customWidth="1"/>
    <col min="16" max="17" width="11.140625" style="343" hidden="1" customWidth="1"/>
    <col min="18" max="18" width="0.5703125" style="343" customWidth="1"/>
    <col min="19" max="19" width="11.5703125" style="343" hidden="1" customWidth="1"/>
    <col min="20" max="20" width="18.28515625" style="343" customWidth="1"/>
    <col min="21" max="24" width="11.5703125" style="343" hidden="1" customWidth="1"/>
    <col min="25" max="25" width="18.28515625" style="343" customWidth="1"/>
    <col min="26" max="29" width="11.5703125" style="343" hidden="1" customWidth="1"/>
    <col min="30" max="30" width="18.28515625" style="343" customWidth="1"/>
    <col min="31" max="34" width="11.5703125" style="343" hidden="1" customWidth="1"/>
    <col min="35" max="35" width="18.28515625" style="343" customWidth="1"/>
    <col min="36" max="47" width="11.5703125" style="343" hidden="1" customWidth="1"/>
    <col min="48" max="48" width="0.7109375" style="343" customWidth="1"/>
    <col min="49" max="49" width="11.5703125" style="343" hidden="1" customWidth="1"/>
    <col min="50" max="50" width="18.28515625" style="343" customWidth="1"/>
    <col min="51" max="52" width="11.5703125" style="343" hidden="1" customWidth="1"/>
    <col min="53" max="53" width="0.28515625" style="343" customWidth="1"/>
    <col min="54" max="54" width="11.5703125" style="343" hidden="1" customWidth="1"/>
    <col min="55" max="55" width="18.28515625" style="343" customWidth="1"/>
    <col min="56" max="59" width="11.5703125" style="343" hidden="1" customWidth="1"/>
    <col min="60" max="60" width="18.28515625" style="343" customWidth="1"/>
    <col min="61" max="62" width="11.5703125" style="343" hidden="1" customWidth="1"/>
    <col min="63" max="63" width="0.28515625" style="343" customWidth="1"/>
    <col min="64" max="64" width="11.5703125" style="343" hidden="1" customWidth="1"/>
    <col min="65" max="65" width="18.28515625" style="343" customWidth="1"/>
    <col min="66" max="69" width="11.5703125" style="343" hidden="1" customWidth="1"/>
    <col min="70" max="70" width="18.28515625" style="343" customWidth="1"/>
    <col min="71" max="72" width="11.5703125" style="343" hidden="1" customWidth="1"/>
    <col min="73" max="73" width="0.28515625" style="343" customWidth="1"/>
    <col min="74" max="74" width="11.5703125" style="343" hidden="1" customWidth="1"/>
    <col min="75" max="75" width="18.28515625" style="343" customWidth="1"/>
    <col min="76" max="79" width="11.5703125" style="343" hidden="1" customWidth="1"/>
    <col min="80" max="80" width="18.28515625" style="343" customWidth="1"/>
    <col min="81" max="82" width="11.5703125" style="343" hidden="1" customWidth="1"/>
    <col min="83" max="83" width="0.5703125" style="343" customWidth="1"/>
    <col min="84" max="84" width="11.5703125" style="343" hidden="1" customWidth="1"/>
    <col min="85" max="85" width="18.28515625" style="343" customWidth="1"/>
    <col min="86" max="89" width="11.5703125" style="343" hidden="1" customWidth="1"/>
    <col min="90" max="90" width="18.28515625" style="343" customWidth="1"/>
    <col min="91" max="92" width="11.5703125" style="343" hidden="1" customWidth="1"/>
    <col min="93" max="93" width="0.7109375" style="343" customWidth="1"/>
    <col min="94" max="94" width="11.5703125" style="343" hidden="1" customWidth="1"/>
    <col min="95" max="95" width="18.28515625" style="343" customWidth="1"/>
    <col min="96" max="99" width="11.5703125" style="343" hidden="1" customWidth="1"/>
    <col min="100" max="100" width="18.28515625" style="343" customWidth="1"/>
    <col min="101" max="102" width="11.5703125" style="343" hidden="1" customWidth="1"/>
    <col min="103" max="16384" width="9.140625" style="343"/>
  </cols>
  <sheetData>
    <row r="1" spans="1:168" s="774" customFormat="1">
      <c r="CG1" s="936" t="s">
        <v>1325</v>
      </c>
      <c r="CH1" s="936"/>
      <c r="CI1" s="936"/>
      <c r="CJ1" s="936"/>
      <c r="CK1" s="936"/>
      <c r="CL1" s="936"/>
      <c r="CM1" s="936"/>
      <c r="CN1" s="936"/>
      <c r="CO1" s="936"/>
      <c r="CP1" s="936"/>
      <c r="CQ1" s="936"/>
      <c r="CR1" s="936"/>
      <c r="CS1" s="936"/>
      <c r="CT1" s="936"/>
      <c r="CU1" s="936"/>
      <c r="CV1" s="936"/>
    </row>
    <row r="2" spans="1:168" ht="51" customHeight="1">
      <c r="A2" s="1109" t="s">
        <v>1232</v>
      </c>
      <c r="B2" s="1109"/>
      <c r="C2" s="1109"/>
      <c r="D2" s="1109"/>
      <c r="E2" s="1109"/>
      <c r="F2" s="1109"/>
      <c r="G2" s="1109"/>
      <c r="H2" s="1109"/>
      <c r="I2" s="1109"/>
      <c r="J2" s="1109"/>
      <c r="K2" s="1109"/>
      <c r="L2" s="1109"/>
      <c r="M2" s="1109"/>
      <c r="N2" s="1109"/>
      <c r="O2" s="1109"/>
      <c r="P2" s="1109"/>
      <c r="Q2" s="1109"/>
      <c r="R2" s="1109"/>
      <c r="S2" s="1109"/>
      <c r="T2" s="1109"/>
      <c r="U2" s="1109"/>
      <c r="V2" s="1109"/>
      <c r="W2" s="1109"/>
      <c r="X2" s="1109"/>
      <c r="Y2" s="1109"/>
      <c r="Z2" s="1109"/>
      <c r="AA2" s="1109"/>
      <c r="AB2" s="1109"/>
      <c r="AC2" s="1109"/>
      <c r="AD2" s="1109"/>
      <c r="AE2" s="1109"/>
      <c r="AF2" s="1109"/>
      <c r="AG2" s="1109"/>
      <c r="AH2" s="1109"/>
      <c r="AI2" s="1109"/>
    </row>
    <row r="3" spans="1:168" ht="42.75" customHeight="1">
      <c r="A3" s="1109"/>
      <c r="B3" s="1109"/>
      <c r="C3" s="1109"/>
      <c r="D3" s="1109"/>
      <c r="E3" s="1109"/>
      <c r="F3" s="1109"/>
      <c r="G3" s="1109"/>
      <c r="H3" s="1109"/>
      <c r="I3" s="1109"/>
      <c r="J3" s="1109"/>
      <c r="K3" s="1109"/>
      <c r="L3" s="1109"/>
      <c r="M3" s="1109"/>
      <c r="N3" s="1109"/>
      <c r="O3" s="1109"/>
      <c r="P3" s="1109"/>
      <c r="Q3" s="1109"/>
      <c r="R3" s="1109"/>
      <c r="S3" s="1109"/>
      <c r="T3" s="1109"/>
      <c r="U3" s="1109"/>
      <c r="V3" s="1109"/>
      <c r="W3" s="1109"/>
      <c r="X3" s="1109"/>
      <c r="Y3" s="1109"/>
      <c r="Z3" s="1109"/>
      <c r="AA3" s="1109"/>
      <c r="AB3" s="1109"/>
      <c r="AC3" s="1109"/>
      <c r="AD3" s="1109"/>
      <c r="AE3" s="1109"/>
      <c r="AF3" s="1109"/>
      <c r="AG3" s="1109"/>
      <c r="AH3" s="1109"/>
      <c r="AI3" s="1109"/>
      <c r="AJ3" s="344"/>
      <c r="AK3" s="344"/>
      <c r="AL3" s="344"/>
      <c r="AM3" s="344"/>
      <c r="AN3" s="344"/>
      <c r="AO3" s="344"/>
      <c r="AP3" s="344"/>
      <c r="AQ3" s="344"/>
      <c r="AR3" s="344"/>
      <c r="AS3" s="344"/>
      <c r="AT3" s="344"/>
      <c r="AU3" s="344"/>
      <c r="AV3" s="344"/>
      <c r="AW3" s="344"/>
      <c r="AX3" s="344"/>
      <c r="AY3" s="344"/>
      <c r="AZ3" s="344"/>
      <c r="BA3" s="344"/>
      <c r="BK3" s="344"/>
      <c r="BU3" s="344"/>
    </row>
    <row r="4" spans="1:168" ht="23.25" thickBot="1">
      <c r="A4" s="345"/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4"/>
      <c r="S4" s="344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344"/>
      <c r="AK4" s="344"/>
      <c r="AL4" s="344"/>
      <c r="AM4" s="344"/>
      <c r="AN4" s="344"/>
      <c r="AO4" s="344"/>
      <c r="AP4" s="344"/>
      <c r="AQ4" s="344"/>
      <c r="AR4" s="344"/>
      <c r="AS4" s="344"/>
      <c r="AT4" s="344"/>
      <c r="AU4" s="344"/>
      <c r="AV4" s="344"/>
      <c r="AW4" s="344"/>
      <c r="AX4" s="344"/>
      <c r="AY4" s="344"/>
      <c r="AZ4" s="344"/>
      <c r="BA4" s="344"/>
      <c r="BK4" s="344"/>
      <c r="BU4" s="344"/>
    </row>
    <row r="5" spans="1:168" ht="21" thickBot="1">
      <c r="A5" s="1101" t="s">
        <v>811</v>
      </c>
      <c r="B5" s="1104" t="s">
        <v>1233</v>
      </c>
      <c r="C5" s="1087" t="s">
        <v>751</v>
      </c>
      <c r="D5" s="1087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/>
      <c r="W5" s="1087"/>
      <c r="X5" s="1087"/>
      <c r="Y5" s="1087"/>
      <c r="Z5" s="1087"/>
      <c r="AA5" s="1087"/>
      <c r="AB5" s="1087"/>
      <c r="AC5" s="1087"/>
      <c r="AD5" s="1087"/>
      <c r="AE5" s="1087"/>
      <c r="AF5" s="1087"/>
      <c r="AG5" s="1087"/>
      <c r="AH5" s="1087"/>
      <c r="AI5" s="1087"/>
      <c r="AJ5" s="1087"/>
      <c r="AK5" s="1087"/>
      <c r="AL5" s="1087"/>
      <c r="AM5" s="1087"/>
      <c r="AN5" s="1087"/>
      <c r="AO5" s="1087"/>
      <c r="AP5" s="1087"/>
      <c r="AQ5" s="1087"/>
      <c r="AR5" s="1087"/>
      <c r="AS5" s="1087"/>
      <c r="AT5" s="1087"/>
      <c r="AU5" s="1088"/>
      <c r="AV5" s="1083" t="s">
        <v>752</v>
      </c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5"/>
      <c r="CE5" s="1086" t="s">
        <v>753</v>
      </c>
      <c r="CF5" s="1087"/>
      <c r="CG5" s="1087"/>
      <c r="CH5" s="1087"/>
      <c r="CI5" s="1087"/>
      <c r="CJ5" s="1087"/>
      <c r="CK5" s="1087"/>
      <c r="CL5" s="1087"/>
      <c r="CM5" s="1087"/>
      <c r="CN5" s="1088"/>
      <c r="CO5" s="1086" t="s">
        <v>754</v>
      </c>
      <c r="CP5" s="1087"/>
      <c r="CQ5" s="1087"/>
      <c r="CR5" s="1087"/>
      <c r="CS5" s="1087"/>
      <c r="CT5" s="1087"/>
      <c r="CU5" s="1087"/>
      <c r="CV5" s="1087"/>
      <c r="CW5" s="1087"/>
      <c r="CX5" s="1088"/>
    </row>
    <row r="6" spans="1:168" s="346" customFormat="1" ht="33" customHeight="1">
      <c r="A6" s="1102"/>
      <c r="B6" s="1105"/>
      <c r="C6" s="1093"/>
      <c r="D6" s="1093"/>
      <c r="E6" s="1093"/>
      <c r="F6" s="1093"/>
      <c r="G6" s="1093"/>
      <c r="H6" s="1093"/>
      <c r="I6" s="1093"/>
      <c r="J6" s="1093"/>
      <c r="K6" s="1093"/>
      <c r="L6" s="1093"/>
      <c r="M6" s="1093"/>
      <c r="N6" s="1093"/>
      <c r="O6" s="1093"/>
      <c r="P6" s="1093"/>
      <c r="Q6" s="1093"/>
      <c r="R6" s="1093"/>
      <c r="S6" s="1093"/>
      <c r="T6" s="1093"/>
      <c r="U6" s="1093"/>
      <c r="V6" s="1093"/>
      <c r="W6" s="1093"/>
      <c r="X6" s="1093"/>
      <c r="Y6" s="1093"/>
      <c r="Z6" s="1093"/>
      <c r="AA6" s="1093"/>
      <c r="AB6" s="1093"/>
      <c r="AC6" s="1093"/>
      <c r="AD6" s="1093"/>
      <c r="AE6" s="1093"/>
      <c r="AF6" s="1093"/>
      <c r="AG6" s="1093"/>
      <c r="AH6" s="1093"/>
      <c r="AI6" s="1093"/>
      <c r="AJ6" s="1093"/>
      <c r="AK6" s="1093"/>
      <c r="AL6" s="1093"/>
      <c r="AM6" s="1093"/>
      <c r="AN6" s="1093"/>
      <c r="AO6" s="1093"/>
      <c r="AP6" s="1093"/>
      <c r="AQ6" s="1093"/>
      <c r="AR6" s="1093"/>
      <c r="AS6" s="1093"/>
      <c r="AT6" s="1093"/>
      <c r="AU6" s="1094"/>
      <c r="AV6" s="1077" t="s">
        <v>760</v>
      </c>
      <c r="AW6" s="1078"/>
      <c r="AX6" s="1078"/>
      <c r="AY6" s="1078"/>
      <c r="AZ6" s="1079"/>
      <c r="BA6" s="1077" t="s">
        <v>761</v>
      </c>
      <c r="BB6" s="1078"/>
      <c r="BC6" s="1078"/>
      <c r="BD6" s="1078"/>
      <c r="BE6" s="1078"/>
      <c r="BF6" s="1078"/>
      <c r="BG6" s="1078"/>
      <c r="BH6" s="1078"/>
      <c r="BI6" s="1078"/>
      <c r="BJ6" s="1079"/>
      <c r="BK6" s="1077" t="s">
        <v>812</v>
      </c>
      <c r="BL6" s="1078"/>
      <c r="BM6" s="1078"/>
      <c r="BN6" s="1078"/>
      <c r="BO6" s="1078"/>
      <c r="BP6" s="1078"/>
      <c r="BQ6" s="1078"/>
      <c r="BR6" s="1078"/>
      <c r="BS6" s="1078"/>
      <c r="BT6" s="1079"/>
      <c r="BU6" s="1077" t="s">
        <v>762</v>
      </c>
      <c r="BV6" s="1078"/>
      <c r="BW6" s="1078"/>
      <c r="BX6" s="1078"/>
      <c r="BY6" s="1078"/>
      <c r="BZ6" s="1078"/>
      <c r="CA6" s="1078"/>
      <c r="CB6" s="1078"/>
      <c r="CC6" s="1078"/>
      <c r="CD6" s="1079"/>
      <c r="CE6" s="1089"/>
      <c r="CF6" s="1090"/>
      <c r="CG6" s="1090"/>
      <c r="CH6" s="1090"/>
      <c r="CI6" s="1090"/>
      <c r="CJ6" s="1090"/>
      <c r="CK6" s="1090"/>
      <c r="CL6" s="1090"/>
      <c r="CM6" s="1090"/>
      <c r="CN6" s="1091"/>
      <c r="CO6" s="1089"/>
      <c r="CP6" s="1090"/>
      <c r="CQ6" s="1090"/>
      <c r="CR6" s="1090"/>
      <c r="CS6" s="1090"/>
      <c r="CT6" s="1090"/>
      <c r="CU6" s="1090"/>
      <c r="CV6" s="1090"/>
      <c r="CW6" s="1090"/>
      <c r="CX6" s="1091"/>
    </row>
    <row r="7" spans="1:168" s="346" customFormat="1" ht="84.75" customHeight="1">
      <c r="A7" s="1102"/>
      <c r="B7" s="1105"/>
      <c r="C7" s="1095" t="s">
        <v>763</v>
      </c>
      <c r="D7" s="1096"/>
      <c r="E7" s="1096"/>
      <c r="F7" s="1096"/>
      <c r="G7" s="1096"/>
      <c r="H7" s="1096"/>
      <c r="I7" s="1096"/>
      <c r="J7" s="1096"/>
      <c r="K7" s="1096"/>
      <c r="L7" s="1096"/>
      <c r="M7" s="1096"/>
      <c r="N7" s="1096"/>
      <c r="O7" s="1096"/>
      <c r="P7" s="1096"/>
      <c r="Q7" s="1097"/>
      <c r="R7" s="1098" t="s">
        <v>813</v>
      </c>
      <c r="S7" s="1099"/>
      <c r="T7" s="1099"/>
      <c r="U7" s="1099"/>
      <c r="V7" s="1099"/>
      <c r="W7" s="1099"/>
      <c r="X7" s="1099"/>
      <c r="Y7" s="1099"/>
      <c r="Z7" s="1099"/>
      <c r="AA7" s="1099"/>
      <c r="AB7" s="1099"/>
      <c r="AC7" s="1099"/>
      <c r="AD7" s="1099"/>
      <c r="AE7" s="1099"/>
      <c r="AF7" s="1099"/>
      <c r="AG7" s="1099"/>
      <c r="AH7" s="1099"/>
      <c r="AI7" s="1099"/>
      <c r="AJ7" s="1099"/>
      <c r="AK7" s="1099"/>
      <c r="AL7" s="1100" t="s">
        <v>759</v>
      </c>
      <c r="AM7" s="1096"/>
      <c r="AN7" s="1096"/>
      <c r="AO7" s="1096"/>
      <c r="AP7" s="1096"/>
      <c r="AQ7" s="1096"/>
      <c r="AR7" s="1096"/>
      <c r="AS7" s="1096"/>
      <c r="AT7" s="1096"/>
      <c r="AU7" s="1097"/>
      <c r="AV7" s="1080"/>
      <c r="AW7" s="1081"/>
      <c r="AX7" s="1081"/>
      <c r="AY7" s="1081"/>
      <c r="AZ7" s="1082"/>
      <c r="BA7" s="1080"/>
      <c r="BB7" s="1081"/>
      <c r="BC7" s="1081"/>
      <c r="BD7" s="1081"/>
      <c r="BE7" s="1081"/>
      <c r="BF7" s="1081"/>
      <c r="BG7" s="1081"/>
      <c r="BH7" s="1081"/>
      <c r="BI7" s="1081"/>
      <c r="BJ7" s="1082"/>
      <c r="BK7" s="1080"/>
      <c r="BL7" s="1081"/>
      <c r="BM7" s="1081"/>
      <c r="BN7" s="1081"/>
      <c r="BO7" s="1081"/>
      <c r="BP7" s="1081"/>
      <c r="BQ7" s="1081"/>
      <c r="BR7" s="1081"/>
      <c r="BS7" s="1081"/>
      <c r="BT7" s="1082"/>
      <c r="BU7" s="1080"/>
      <c r="BV7" s="1081"/>
      <c r="BW7" s="1081"/>
      <c r="BX7" s="1081"/>
      <c r="BY7" s="1081"/>
      <c r="BZ7" s="1081"/>
      <c r="CA7" s="1081"/>
      <c r="CB7" s="1081"/>
      <c r="CC7" s="1081"/>
      <c r="CD7" s="1082"/>
      <c r="CE7" s="1092"/>
      <c r="CF7" s="1093"/>
      <c r="CG7" s="1093"/>
      <c r="CH7" s="1093"/>
      <c r="CI7" s="1093"/>
      <c r="CJ7" s="1093"/>
      <c r="CK7" s="1093"/>
      <c r="CL7" s="1093"/>
      <c r="CM7" s="1093"/>
      <c r="CN7" s="1094"/>
      <c r="CO7" s="1092"/>
      <c r="CP7" s="1093"/>
      <c r="CQ7" s="1093"/>
      <c r="CR7" s="1093"/>
      <c r="CS7" s="1093"/>
      <c r="CT7" s="1093"/>
      <c r="CU7" s="1093"/>
      <c r="CV7" s="1093"/>
      <c r="CW7" s="1093"/>
      <c r="CX7" s="1094"/>
    </row>
    <row r="8" spans="1:168" s="740" customFormat="1" ht="36.75" customHeight="1">
      <c r="A8" s="1102"/>
      <c r="B8" s="1105"/>
      <c r="C8" s="1107" t="s">
        <v>814</v>
      </c>
      <c r="D8" s="1108"/>
      <c r="E8" s="1108"/>
      <c r="F8" s="1108"/>
      <c r="G8" s="1108"/>
      <c r="H8" s="1071" t="s">
        <v>815</v>
      </c>
      <c r="I8" s="1071"/>
      <c r="J8" s="1071"/>
      <c r="K8" s="1071"/>
      <c r="L8" s="1071"/>
      <c r="M8" s="1071" t="s">
        <v>772</v>
      </c>
      <c r="N8" s="1071"/>
      <c r="O8" s="1071"/>
      <c r="P8" s="1071"/>
      <c r="Q8" s="1072"/>
      <c r="R8" s="1071" t="s">
        <v>816</v>
      </c>
      <c r="S8" s="1071"/>
      <c r="T8" s="1071"/>
      <c r="U8" s="1071"/>
      <c r="V8" s="1071"/>
      <c r="W8" s="1071" t="s">
        <v>817</v>
      </c>
      <c r="X8" s="1071"/>
      <c r="Y8" s="1071"/>
      <c r="Z8" s="1071"/>
      <c r="AA8" s="1071"/>
      <c r="AB8" s="1071" t="s">
        <v>818</v>
      </c>
      <c r="AC8" s="1071"/>
      <c r="AD8" s="1071"/>
      <c r="AE8" s="1071"/>
      <c r="AF8" s="1071"/>
      <c r="AG8" s="1071" t="s">
        <v>819</v>
      </c>
      <c r="AH8" s="1071"/>
      <c r="AI8" s="1071"/>
      <c r="AJ8" s="1071"/>
      <c r="AK8" s="1076"/>
      <c r="AL8" s="1070" t="s">
        <v>771</v>
      </c>
      <c r="AM8" s="1071"/>
      <c r="AN8" s="1071"/>
      <c r="AO8" s="1071"/>
      <c r="AP8" s="1071"/>
      <c r="AQ8" s="1071" t="s">
        <v>772</v>
      </c>
      <c r="AR8" s="1071"/>
      <c r="AS8" s="1071"/>
      <c r="AT8" s="1071"/>
      <c r="AU8" s="1072"/>
      <c r="AV8" s="1070" t="s">
        <v>772</v>
      </c>
      <c r="AW8" s="1071"/>
      <c r="AX8" s="1071"/>
      <c r="AY8" s="1071"/>
      <c r="AZ8" s="1072"/>
      <c r="BA8" s="1070" t="s">
        <v>771</v>
      </c>
      <c r="BB8" s="1071"/>
      <c r="BC8" s="1071"/>
      <c r="BD8" s="1071"/>
      <c r="BE8" s="1071"/>
      <c r="BF8" s="1071" t="s">
        <v>772</v>
      </c>
      <c r="BG8" s="1071"/>
      <c r="BH8" s="1071"/>
      <c r="BI8" s="1071"/>
      <c r="BJ8" s="1072"/>
      <c r="BK8" s="1070" t="s">
        <v>771</v>
      </c>
      <c r="BL8" s="1071"/>
      <c r="BM8" s="1071"/>
      <c r="BN8" s="1071"/>
      <c r="BO8" s="1071"/>
      <c r="BP8" s="1071" t="s">
        <v>772</v>
      </c>
      <c r="BQ8" s="1071"/>
      <c r="BR8" s="1071"/>
      <c r="BS8" s="1071"/>
      <c r="BT8" s="1072"/>
      <c r="BU8" s="1070" t="s">
        <v>771</v>
      </c>
      <c r="BV8" s="1071"/>
      <c r="BW8" s="1071"/>
      <c r="BX8" s="1071"/>
      <c r="BY8" s="1071"/>
      <c r="BZ8" s="1071" t="s">
        <v>772</v>
      </c>
      <c r="CA8" s="1071"/>
      <c r="CB8" s="1071"/>
      <c r="CC8" s="1071"/>
      <c r="CD8" s="1072"/>
      <c r="CE8" s="1070" t="s">
        <v>771</v>
      </c>
      <c r="CF8" s="1071"/>
      <c r="CG8" s="1071"/>
      <c r="CH8" s="1071"/>
      <c r="CI8" s="1071"/>
      <c r="CJ8" s="1071" t="s">
        <v>772</v>
      </c>
      <c r="CK8" s="1071"/>
      <c r="CL8" s="1071"/>
      <c r="CM8" s="1071"/>
      <c r="CN8" s="1072"/>
      <c r="CO8" s="1070" t="s">
        <v>771</v>
      </c>
      <c r="CP8" s="1071"/>
      <c r="CQ8" s="1071"/>
      <c r="CR8" s="1071"/>
      <c r="CS8" s="1071"/>
      <c r="CT8" s="1071" t="s">
        <v>772</v>
      </c>
      <c r="CU8" s="1071"/>
      <c r="CV8" s="1071"/>
      <c r="CW8" s="1071"/>
      <c r="CX8" s="1072"/>
    </row>
    <row r="9" spans="1:168" s="784" customFormat="1" ht="30" customHeight="1">
      <c r="A9" s="1103"/>
      <c r="B9" s="1106"/>
      <c r="C9" s="779" t="s">
        <v>773</v>
      </c>
      <c r="D9" s="780" t="s">
        <v>820</v>
      </c>
      <c r="E9" s="780" t="s">
        <v>775</v>
      </c>
      <c r="F9" s="780" t="s">
        <v>821</v>
      </c>
      <c r="G9" s="780" t="s">
        <v>822</v>
      </c>
      <c r="H9" s="780" t="s">
        <v>773</v>
      </c>
      <c r="I9" s="780" t="s">
        <v>820</v>
      </c>
      <c r="J9" s="842" t="s">
        <v>775</v>
      </c>
      <c r="K9" s="780" t="s">
        <v>821</v>
      </c>
      <c r="L9" s="780" t="s">
        <v>822</v>
      </c>
      <c r="M9" s="780" t="s">
        <v>773</v>
      </c>
      <c r="N9" s="780" t="s">
        <v>820</v>
      </c>
      <c r="O9" s="842" t="s">
        <v>775</v>
      </c>
      <c r="P9" s="780" t="s">
        <v>821</v>
      </c>
      <c r="Q9" s="781" t="s">
        <v>822</v>
      </c>
      <c r="R9" s="779" t="s">
        <v>773</v>
      </c>
      <c r="S9" s="780" t="s">
        <v>820</v>
      </c>
      <c r="T9" s="780" t="s">
        <v>775</v>
      </c>
      <c r="U9" s="780" t="s">
        <v>821</v>
      </c>
      <c r="V9" s="780" t="s">
        <v>822</v>
      </c>
      <c r="W9" s="780" t="s">
        <v>773</v>
      </c>
      <c r="X9" s="780" t="s">
        <v>820</v>
      </c>
      <c r="Y9" s="842" t="s">
        <v>775</v>
      </c>
      <c r="Z9" s="780" t="s">
        <v>821</v>
      </c>
      <c r="AA9" s="780" t="s">
        <v>822</v>
      </c>
      <c r="AB9" s="780" t="s">
        <v>773</v>
      </c>
      <c r="AC9" s="780" t="s">
        <v>820</v>
      </c>
      <c r="AD9" s="842" t="s">
        <v>775</v>
      </c>
      <c r="AE9" s="780" t="s">
        <v>821</v>
      </c>
      <c r="AF9" s="780" t="s">
        <v>822</v>
      </c>
      <c r="AG9" s="780" t="s">
        <v>773</v>
      </c>
      <c r="AH9" s="780" t="s">
        <v>820</v>
      </c>
      <c r="AI9" s="842" t="s">
        <v>775</v>
      </c>
      <c r="AJ9" s="780" t="s">
        <v>821</v>
      </c>
      <c r="AK9" s="782" t="s">
        <v>822</v>
      </c>
      <c r="AL9" s="783" t="s">
        <v>773</v>
      </c>
      <c r="AM9" s="780" t="s">
        <v>820</v>
      </c>
      <c r="AN9" s="780" t="s">
        <v>775</v>
      </c>
      <c r="AO9" s="780" t="s">
        <v>821</v>
      </c>
      <c r="AP9" s="780" t="s">
        <v>822</v>
      </c>
      <c r="AQ9" s="780" t="s">
        <v>773</v>
      </c>
      <c r="AR9" s="780" t="s">
        <v>820</v>
      </c>
      <c r="AS9" s="780" t="s">
        <v>775</v>
      </c>
      <c r="AT9" s="780" t="s">
        <v>821</v>
      </c>
      <c r="AU9" s="781" t="s">
        <v>822</v>
      </c>
      <c r="AV9" s="783" t="s">
        <v>773</v>
      </c>
      <c r="AW9" s="780" t="s">
        <v>820</v>
      </c>
      <c r="AX9" s="842" t="s">
        <v>775</v>
      </c>
      <c r="AY9" s="780" t="s">
        <v>821</v>
      </c>
      <c r="AZ9" s="781" t="s">
        <v>822</v>
      </c>
      <c r="BA9" s="783" t="s">
        <v>773</v>
      </c>
      <c r="BB9" s="780" t="s">
        <v>820</v>
      </c>
      <c r="BC9" s="780" t="s">
        <v>775</v>
      </c>
      <c r="BD9" s="780" t="s">
        <v>821</v>
      </c>
      <c r="BE9" s="780" t="s">
        <v>822</v>
      </c>
      <c r="BF9" s="780" t="s">
        <v>773</v>
      </c>
      <c r="BG9" s="780" t="s">
        <v>820</v>
      </c>
      <c r="BH9" s="842" t="s">
        <v>775</v>
      </c>
      <c r="BI9" s="780" t="s">
        <v>821</v>
      </c>
      <c r="BJ9" s="781" t="s">
        <v>822</v>
      </c>
      <c r="BK9" s="783" t="s">
        <v>773</v>
      </c>
      <c r="BL9" s="780" t="s">
        <v>820</v>
      </c>
      <c r="BM9" s="842" t="s">
        <v>775</v>
      </c>
      <c r="BN9" s="780" t="s">
        <v>821</v>
      </c>
      <c r="BO9" s="780" t="s">
        <v>822</v>
      </c>
      <c r="BP9" s="780" t="s">
        <v>773</v>
      </c>
      <c r="BQ9" s="780" t="s">
        <v>820</v>
      </c>
      <c r="BR9" s="780" t="s">
        <v>775</v>
      </c>
      <c r="BS9" s="780" t="s">
        <v>821</v>
      </c>
      <c r="BT9" s="781" t="s">
        <v>822</v>
      </c>
      <c r="BU9" s="783" t="s">
        <v>773</v>
      </c>
      <c r="BV9" s="780" t="s">
        <v>820</v>
      </c>
      <c r="BW9" s="780" t="s">
        <v>775</v>
      </c>
      <c r="BX9" s="780" t="s">
        <v>821</v>
      </c>
      <c r="BY9" s="780" t="s">
        <v>822</v>
      </c>
      <c r="BZ9" s="780" t="s">
        <v>773</v>
      </c>
      <c r="CA9" s="780" t="s">
        <v>820</v>
      </c>
      <c r="CB9" s="842" t="s">
        <v>775</v>
      </c>
      <c r="CC9" s="780" t="s">
        <v>821</v>
      </c>
      <c r="CD9" s="781" t="s">
        <v>822</v>
      </c>
      <c r="CE9" s="783" t="s">
        <v>773</v>
      </c>
      <c r="CF9" s="780" t="s">
        <v>820</v>
      </c>
      <c r="CG9" s="842" t="s">
        <v>775</v>
      </c>
      <c r="CH9" s="780" t="s">
        <v>821</v>
      </c>
      <c r="CI9" s="780" t="s">
        <v>822</v>
      </c>
      <c r="CJ9" s="780" t="s">
        <v>773</v>
      </c>
      <c r="CK9" s="780" t="s">
        <v>820</v>
      </c>
      <c r="CL9" s="842" t="s">
        <v>775</v>
      </c>
      <c r="CM9" s="780" t="s">
        <v>821</v>
      </c>
      <c r="CN9" s="781" t="s">
        <v>822</v>
      </c>
      <c r="CO9" s="783" t="s">
        <v>773</v>
      </c>
      <c r="CP9" s="780" t="s">
        <v>820</v>
      </c>
      <c r="CQ9" s="842" t="s">
        <v>775</v>
      </c>
      <c r="CR9" s="780" t="s">
        <v>821</v>
      </c>
      <c r="CS9" s="780" t="s">
        <v>822</v>
      </c>
      <c r="CT9" s="780" t="s">
        <v>773</v>
      </c>
      <c r="CU9" s="780" t="s">
        <v>820</v>
      </c>
      <c r="CV9" s="842" t="s">
        <v>775</v>
      </c>
      <c r="CW9" s="780" t="s">
        <v>821</v>
      </c>
      <c r="CX9" s="781" t="s">
        <v>822</v>
      </c>
    </row>
    <row r="10" spans="1:168" s="351" customFormat="1">
      <c r="A10" s="1073" t="s">
        <v>823</v>
      </c>
      <c r="B10" s="347" t="s">
        <v>824</v>
      </c>
      <c r="C10" s="731">
        <f>ROUND(C11+C15,0)</f>
        <v>32426</v>
      </c>
      <c r="D10" s="348">
        <f t="shared" ref="D10:BO10" si="0">ROUND(D11+D15,0)</f>
        <v>46896</v>
      </c>
      <c r="E10" s="348">
        <f t="shared" si="0"/>
        <v>56544</v>
      </c>
      <c r="F10" s="348">
        <f t="shared" si="0"/>
        <v>61367</v>
      </c>
      <c r="G10" s="348">
        <f t="shared" si="0"/>
        <v>61367</v>
      </c>
      <c r="H10" s="348">
        <f t="shared" si="0"/>
        <v>32426</v>
      </c>
      <c r="I10" s="348">
        <f t="shared" si="0"/>
        <v>46896</v>
      </c>
      <c r="J10" s="348">
        <f t="shared" si="0"/>
        <v>56544</v>
      </c>
      <c r="K10" s="348">
        <f t="shared" si="0"/>
        <v>61367</v>
      </c>
      <c r="L10" s="348">
        <f t="shared" si="0"/>
        <v>61367</v>
      </c>
      <c r="M10" s="348">
        <f t="shared" si="0"/>
        <v>28477</v>
      </c>
      <c r="N10" s="348">
        <f t="shared" si="0"/>
        <v>41230</v>
      </c>
      <c r="O10" s="348">
        <f t="shared" si="0"/>
        <v>49732</v>
      </c>
      <c r="P10" s="348">
        <f t="shared" si="0"/>
        <v>53984</v>
      </c>
      <c r="Q10" s="347">
        <f t="shared" si="0"/>
        <v>53984</v>
      </c>
      <c r="R10" s="348">
        <f t="shared" si="0"/>
        <v>36656</v>
      </c>
      <c r="S10" s="348">
        <f t="shared" si="0"/>
        <v>53014</v>
      </c>
      <c r="T10" s="348">
        <f t="shared" si="0"/>
        <v>63920</v>
      </c>
      <c r="U10" s="348">
        <f t="shared" si="0"/>
        <v>69372</v>
      </c>
      <c r="V10" s="348">
        <f t="shared" si="0"/>
        <v>69372</v>
      </c>
      <c r="W10" s="731">
        <f t="shared" si="0"/>
        <v>39869</v>
      </c>
      <c r="X10" s="348">
        <f t="shared" si="0"/>
        <v>57722</v>
      </c>
      <c r="Y10" s="348">
        <f t="shared" si="0"/>
        <v>69625</v>
      </c>
      <c r="Z10" s="348">
        <f t="shared" si="0"/>
        <v>75575</v>
      </c>
      <c r="AA10" s="348">
        <f t="shared" si="0"/>
        <v>75575</v>
      </c>
      <c r="AB10" s="731">
        <f t="shared" si="0"/>
        <v>28477</v>
      </c>
      <c r="AC10" s="348">
        <f t="shared" si="0"/>
        <v>41230</v>
      </c>
      <c r="AD10" s="348">
        <f t="shared" si="0"/>
        <v>49732</v>
      </c>
      <c r="AE10" s="348">
        <f t="shared" si="0"/>
        <v>53984</v>
      </c>
      <c r="AF10" s="348">
        <f t="shared" si="0"/>
        <v>53984</v>
      </c>
      <c r="AG10" s="731">
        <f t="shared" si="0"/>
        <v>28477</v>
      </c>
      <c r="AH10" s="348">
        <f t="shared" si="0"/>
        <v>41230</v>
      </c>
      <c r="AI10" s="348">
        <f t="shared" si="0"/>
        <v>49732</v>
      </c>
      <c r="AJ10" s="348">
        <f t="shared" si="0"/>
        <v>53984</v>
      </c>
      <c r="AK10" s="732">
        <f t="shared" si="0"/>
        <v>53984</v>
      </c>
      <c r="AL10" s="349">
        <f t="shared" si="0"/>
        <v>32426</v>
      </c>
      <c r="AM10" s="348">
        <f t="shared" si="0"/>
        <v>46896</v>
      </c>
      <c r="AN10" s="348">
        <f t="shared" si="0"/>
        <v>56544</v>
      </c>
      <c r="AO10" s="348">
        <f t="shared" si="0"/>
        <v>61367</v>
      </c>
      <c r="AP10" s="348">
        <f t="shared" si="0"/>
        <v>61367</v>
      </c>
      <c r="AQ10" s="731">
        <f t="shared" si="0"/>
        <v>28477</v>
      </c>
      <c r="AR10" s="348">
        <f t="shared" si="0"/>
        <v>41230</v>
      </c>
      <c r="AS10" s="348">
        <f t="shared" si="0"/>
        <v>49732</v>
      </c>
      <c r="AT10" s="348">
        <f t="shared" si="0"/>
        <v>53984</v>
      </c>
      <c r="AU10" s="347">
        <f t="shared" si="0"/>
        <v>53984</v>
      </c>
      <c r="AV10" s="349">
        <f t="shared" si="0"/>
        <v>40407</v>
      </c>
      <c r="AW10" s="348">
        <f t="shared" si="0"/>
        <v>60318</v>
      </c>
      <c r="AX10" s="348">
        <f t="shared" si="0"/>
        <v>73591</v>
      </c>
      <c r="AY10" s="348">
        <f t="shared" si="0"/>
        <v>80228</v>
      </c>
      <c r="AZ10" s="350">
        <f t="shared" si="0"/>
        <v>80228</v>
      </c>
      <c r="BA10" s="349">
        <f t="shared" si="0"/>
        <v>82622</v>
      </c>
      <c r="BB10" s="348">
        <f t="shared" si="0"/>
        <v>119235</v>
      </c>
      <c r="BC10" s="348">
        <f t="shared" si="0"/>
        <v>143646</v>
      </c>
      <c r="BD10" s="348">
        <f t="shared" si="0"/>
        <v>155850</v>
      </c>
      <c r="BE10" s="731">
        <f t="shared" si="0"/>
        <v>155850</v>
      </c>
      <c r="BF10" s="348">
        <f t="shared" si="0"/>
        <v>72211</v>
      </c>
      <c r="BG10" s="348">
        <f t="shared" si="0"/>
        <v>104269</v>
      </c>
      <c r="BH10" s="348">
        <f t="shared" si="0"/>
        <v>125640</v>
      </c>
      <c r="BI10" s="348">
        <f t="shared" si="0"/>
        <v>136326</v>
      </c>
      <c r="BJ10" s="350">
        <f t="shared" si="0"/>
        <v>136326</v>
      </c>
      <c r="BK10" s="349">
        <f t="shared" si="0"/>
        <v>101472</v>
      </c>
      <c r="BL10" s="348">
        <f t="shared" si="0"/>
        <v>146407</v>
      </c>
      <c r="BM10" s="348">
        <f t="shared" si="0"/>
        <v>176361</v>
      </c>
      <c r="BN10" s="348">
        <f t="shared" si="0"/>
        <v>191339</v>
      </c>
      <c r="BO10" s="731">
        <f t="shared" si="0"/>
        <v>191339</v>
      </c>
      <c r="BP10" s="348">
        <f t="shared" ref="BP10:CX10" si="1">ROUND(BP11+BP15,0)</f>
        <v>88650</v>
      </c>
      <c r="BQ10" s="348">
        <f t="shared" si="1"/>
        <v>127970</v>
      </c>
      <c r="BR10" s="348">
        <f t="shared" si="1"/>
        <v>154184</v>
      </c>
      <c r="BS10" s="348">
        <f t="shared" si="1"/>
        <v>167291</v>
      </c>
      <c r="BT10" s="350">
        <f t="shared" si="1"/>
        <v>167291</v>
      </c>
      <c r="BU10" s="349">
        <f t="shared" si="1"/>
        <v>158213</v>
      </c>
      <c r="BV10" s="348">
        <f t="shared" si="1"/>
        <v>228219</v>
      </c>
      <c r="BW10" s="348">
        <f t="shared" si="1"/>
        <v>274890</v>
      </c>
      <c r="BX10" s="348">
        <f t="shared" si="1"/>
        <v>298225</v>
      </c>
      <c r="BY10" s="731">
        <f t="shared" si="1"/>
        <v>298225</v>
      </c>
      <c r="BZ10" s="348">
        <f t="shared" si="1"/>
        <v>138163</v>
      </c>
      <c r="CA10" s="348">
        <f t="shared" si="1"/>
        <v>199390</v>
      </c>
      <c r="CB10" s="348">
        <f t="shared" si="1"/>
        <v>240209</v>
      </c>
      <c r="CC10" s="348">
        <f t="shared" si="1"/>
        <v>260617</v>
      </c>
      <c r="CD10" s="350">
        <f t="shared" si="1"/>
        <v>260617</v>
      </c>
      <c r="CE10" s="349">
        <f t="shared" si="1"/>
        <v>43428</v>
      </c>
      <c r="CF10" s="348">
        <f t="shared" si="1"/>
        <v>62757</v>
      </c>
      <c r="CG10" s="348">
        <f t="shared" si="1"/>
        <v>75641</v>
      </c>
      <c r="CH10" s="348">
        <f t="shared" si="1"/>
        <v>82085</v>
      </c>
      <c r="CI10" s="731">
        <f t="shared" si="1"/>
        <v>82085</v>
      </c>
      <c r="CJ10" s="348">
        <f t="shared" si="1"/>
        <v>38065</v>
      </c>
      <c r="CK10" s="348">
        <f t="shared" si="1"/>
        <v>55053</v>
      </c>
      <c r="CL10" s="348">
        <f t="shared" si="1"/>
        <v>66377</v>
      </c>
      <c r="CM10" s="348">
        <f t="shared" si="1"/>
        <v>72039</v>
      </c>
      <c r="CN10" s="350">
        <f t="shared" si="1"/>
        <v>72039</v>
      </c>
      <c r="CO10" s="349">
        <f t="shared" si="1"/>
        <v>37289</v>
      </c>
      <c r="CP10" s="348">
        <f t="shared" si="1"/>
        <v>53931</v>
      </c>
      <c r="CQ10" s="348">
        <f t="shared" si="1"/>
        <v>65025</v>
      </c>
      <c r="CR10" s="348">
        <f t="shared" si="1"/>
        <v>70572</v>
      </c>
      <c r="CS10" s="731">
        <f t="shared" si="1"/>
        <v>70572</v>
      </c>
      <c r="CT10" s="348">
        <f t="shared" si="1"/>
        <v>32750</v>
      </c>
      <c r="CU10" s="348">
        <f t="shared" si="1"/>
        <v>47415</v>
      </c>
      <c r="CV10" s="348">
        <f t="shared" si="1"/>
        <v>57191</v>
      </c>
      <c r="CW10" s="348">
        <f t="shared" si="1"/>
        <v>62079</v>
      </c>
      <c r="CX10" s="350">
        <f t="shared" si="1"/>
        <v>62079</v>
      </c>
    </row>
    <row r="11" spans="1:168" s="358" customFormat="1">
      <c r="A11" s="1074"/>
      <c r="B11" s="352" t="s">
        <v>825</v>
      </c>
      <c r="C11" s="733">
        <f>ROUND(C12+C13+C14,0)</f>
        <v>31130</v>
      </c>
      <c r="D11" s="354">
        <f t="shared" ref="D11:BO11" si="2">ROUND(D12+D13+D14,0)</f>
        <v>44823</v>
      </c>
      <c r="E11" s="354">
        <f t="shared" si="2"/>
        <v>53952</v>
      </c>
      <c r="F11" s="354">
        <f t="shared" si="2"/>
        <v>58516</v>
      </c>
      <c r="G11" s="354">
        <f t="shared" si="2"/>
        <v>58516</v>
      </c>
      <c r="H11" s="354">
        <f t="shared" si="2"/>
        <v>31130</v>
      </c>
      <c r="I11" s="354">
        <f t="shared" si="2"/>
        <v>44823</v>
      </c>
      <c r="J11" s="354">
        <f t="shared" si="2"/>
        <v>53952</v>
      </c>
      <c r="K11" s="354">
        <f t="shared" si="2"/>
        <v>58516</v>
      </c>
      <c r="L11" s="354">
        <f t="shared" si="2"/>
        <v>58516</v>
      </c>
      <c r="M11" s="354">
        <f t="shared" si="2"/>
        <v>27069</v>
      </c>
      <c r="N11" s="354">
        <f t="shared" si="2"/>
        <v>38977</v>
      </c>
      <c r="O11" s="354">
        <f t="shared" si="2"/>
        <v>46915</v>
      </c>
      <c r="P11" s="354">
        <f t="shared" si="2"/>
        <v>50885</v>
      </c>
      <c r="Q11" s="352">
        <f t="shared" si="2"/>
        <v>50885</v>
      </c>
      <c r="R11" s="354">
        <f t="shared" si="2"/>
        <v>35191</v>
      </c>
      <c r="S11" s="354">
        <f t="shared" si="2"/>
        <v>50670</v>
      </c>
      <c r="T11" s="354">
        <f t="shared" si="2"/>
        <v>60990</v>
      </c>
      <c r="U11" s="354">
        <f t="shared" si="2"/>
        <v>66150</v>
      </c>
      <c r="V11" s="354">
        <f t="shared" si="2"/>
        <v>66150</v>
      </c>
      <c r="W11" s="733">
        <f t="shared" si="2"/>
        <v>37897</v>
      </c>
      <c r="X11" s="354">
        <f t="shared" si="2"/>
        <v>54567</v>
      </c>
      <c r="Y11" s="354">
        <f t="shared" si="2"/>
        <v>65681</v>
      </c>
      <c r="Z11" s="354">
        <f t="shared" si="2"/>
        <v>71237</v>
      </c>
      <c r="AA11" s="354">
        <f t="shared" si="2"/>
        <v>71237</v>
      </c>
      <c r="AB11" s="733">
        <f t="shared" si="2"/>
        <v>27069</v>
      </c>
      <c r="AC11" s="354">
        <f t="shared" si="2"/>
        <v>38977</v>
      </c>
      <c r="AD11" s="354">
        <f t="shared" si="2"/>
        <v>46915</v>
      </c>
      <c r="AE11" s="354">
        <f t="shared" si="2"/>
        <v>50885</v>
      </c>
      <c r="AF11" s="354">
        <f t="shared" si="2"/>
        <v>50885</v>
      </c>
      <c r="AG11" s="733">
        <f t="shared" si="2"/>
        <v>27069</v>
      </c>
      <c r="AH11" s="354">
        <f t="shared" si="2"/>
        <v>38977</v>
      </c>
      <c r="AI11" s="354">
        <f t="shared" si="2"/>
        <v>46915</v>
      </c>
      <c r="AJ11" s="354">
        <f t="shared" si="2"/>
        <v>50885</v>
      </c>
      <c r="AK11" s="734">
        <f t="shared" si="2"/>
        <v>50885</v>
      </c>
      <c r="AL11" s="356">
        <f t="shared" si="2"/>
        <v>31130</v>
      </c>
      <c r="AM11" s="354">
        <f t="shared" si="2"/>
        <v>44823</v>
      </c>
      <c r="AN11" s="354">
        <f t="shared" si="2"/>
        <v>53952</v>
      </c>
      <c r="AO11" s="354">
        <f t="shared" si="2"/>
        <v>58516</v>
      </c>
      <c r="AP11" s="354">
        <f t="shared" si="2"/>
        <v>58516</v>
      </c>
      <c r="AQ11" s="733">
        <f t="shared" si="2"/>
        <v>27069</v>
      </c>
      <c r="AR11" s="354">
        <f t="shared" si="2"/>
        <v>38977</v>
      </c>
      <c r="AS11" s="354">
        <f t="shared" si="2"/>
        <v>46915</v>
      </c>
      <c r="AT11" s="354">
        <f t="shared" si="2"/>
        <v>50885</v>
      </c>
      <c r="AU11" s="352">
        <f t="shared" si="2"/>
        <v>50885</v>
      </c>
      <c r="AV11" s="356">
        <f t="shared" si="2"/>
        <v>38886</v>
      </c>
      <c r="AW11" s="354">
        <f t="shared" si="2"/>
        <v>57884</v>
      </c>
      <c r="AX11" s="354">
        <f t="shared" si="2"/>
        <v>70549</v>
      </c>
      <c r="AY11" s="354">
        <f t="shared" si="2"/>
        <v>76882</v>
      </c>
      <c r="AZ11" s="357">
        <f t="shared" si="2"/>
        <v>76882</v>
      </c>
      <c r="BA11" s="356">
        <f t="shared" si="2"/>
        <v>80938</v>
      </c>
      <c r="BB11" s="354">
        <f t="shared" si="2"/>
        <v>116540</v>
      </c>
      <c r="BC11" s="354">
        <f t="shared" si="2"/>
        <v>140277</v>
      </c>
      <c r="BD11" s="354">
        <f t="shared" si="2"/>
        <v>152144</v>
      </c>
      <c r="BE11" s="733">
        <f t="shared" si="2"/>
        <v>152144</v>
      </c>
      <c r="BF11" s="354">
        <f t="shared" si="2"/>
        <v>70380</v>
      </c>
      <c r="BG11" s="354">
        <f t="shared" si="2"/>
        <v>101339</v>
      </c>
      <c r="BH11" s="354">
        <f t="shared" si="2"/>
        <v>121978</v>
      </c>
      <c r="BI11" s="354">
        <f t="shared" si="2"/>
        <v>132298</v>
      </c>
      <c r="BJ11" s="357">
        <f t="shared" si="2"/>
        <v>132298</v>
      </c>
      <c r="BK11" s="356">
        <f t="shared" si="2"/>
        <v>99615</v>
      </c>
      <c r="BL11" s="354">
        <f t="shared" si="2"/>
        <v>143435</v>
      </c>
      <c r="BM11" s="354">
        <f t="shared" si="2"/>
        <v>172647</v>
      </c>
      <c r="BN11" s="354">
        <f t="shared" si="2"/>
        <v>187253</v>
      </c>
      <c r="BO11" s="733">
        <f t="shared" si="2"/>
        <v>187253</v>
      </c>
      <c r="BP11" s="354">
        <f t="shared" ref="BP11:CX11" si="3">ROUND(BP12+BP13+BP14,0)</f>
        <v>86622</v>
      </c>
      <c r="BQ11" s="354">
        <f t="shared" si="3"/>
        <v>124725</v>
      </c>
      <c r="BR11" s="354">
        <f t="shared" si="3"/>
        <v>150128</v>
      </c>
      <c r="BS11" s="354">
        <f t="shared" si="3"/>
        <v>162829</v>
      </c>
      <c r="BT11" s="357">
        <f t="shared" si="3"/>
        <v>162829</v>
      </c>
      <c r="BU11" s="356">
        <f t="shared" si="3"/>
        <v>155648</v>
      </c>
      <c r="BV11" s="354">
        <f t="shared" si="3"/>
        <v>224116</v>
      </c>
      <c r="BW11" s="354">
        <f t="shared" si="3"/>
        <v>269761</v>
      </c>
      <c r="BX11" s="354">
        <f t="shared" si="3"/>
        <v>292583</v>
      </c>
      <c r="BY11" s="733">
        <f t="shared" si="3"/>
        <v>292583</v>
      </c>
      <c r="BZ11" s="354">
        <f t="shared" si="3"/>
        <v>135346</v>
      </c>
      <c r="CA11" s="354">
        <f t="shared" si="3"/>
        <v>194883</v>
      </c>
      <c r="CB11" s="354">
        <f t="shared" si="3"/>
        <v>234575</v>
      </c>
      <c r="CC11" s="354">
        <f t="shared" si="3"/>
        <v>254420</v>
      </c>
      <c r="CD11" s="357">
        <f t="shared" si="3"/>
        <v>254420</v>
      </c>
      <c r="CE11" s="356">
        <f t="shared" si="3"/>
        <v>42025</v>
      </c>
      <c r="CF11" s="354">
        <f t="shared" si="3"/>
        <v>60512</v>
      </c>
      <c r="CG11" s="354">
        <f t="shared" si="3"/>
        <v>72835</v>
      </c>
      <c r="CH11" s="354">
        <f t="shared" si="3"/>
        <v>78998</v>
      </c>
      <c r="CI11" s="733">
        <f t="shared" si="3"/>
        <v>78998</v>
      </c>
      <c r="CJ11" s="354">
        <f t="shared" si="3"/>
        <v>36544</v>
      </c>
      <c r="CK11" s="354">
        <f t="shared" si="3"/>
        <v>52619</v>
      </c>
      <c r="CL11" s="354">
        <f t="shared" si="3"/>
        <v>63335</v>
      </c>
      <c r="CM11" s="354">
        <f t="shared" si="3"/>
        <v>68693</v>
      </c>
      <c r="CN11" s="357">
        <f t="shared" si="3"/>
        <v>68693</v>
      </c>
      <c r="CO11" s="356">
        <f t="shared" si="3"/>
        <v>35799</v>
      </c>
      <c r="CP11" s="354">
        <f t="shared" si="3"/>
        <v>51547</v>
      </c>
      <c r="CQ11" s="354">
        <f t="shared" si="3"/>
        <v>62045</v>
      </c>
      <c r="CR11" s="354">
        <f t="shared" si="3"/>
        <v>67294</v>
      </c>
      <c r="CS11" s="733">
        <f t="shared" si="3"/>
        <v>67294</v>
      </c>
      <c r="CT11" s="354">
        <f t="shared" si="3"/>
        <v>31130</v>
      </c>
      <c r="CU11" s="354">
        <f t="shared" si="3"/>
        <v>44823</v>
      </c>
      <c r="CV11" s="354">
        <f t="shared" si="3"/>
        <v>53952</v>
      </c>
      <c r="CW11" s="354">
        <f t="shared" si="3"/>
        <v>58516</v>
      </c>
      <c r="CX11" s="357">
        <f t="shared" si="3"/>
        <v>58516</v>
      </c>
      <c r="CY11" s="351"/>
      <c r="CZ11" s="351"/>
      <c r="DA11" s="351"/>
      <c r="DB11" s="351"/>
      <c r="DC11" s="351"/>
      <c r="DD11" s="351"/>
      <c r="DE11" s="351"/>
      <c r="DF11" s="351"/>
      <c r="DG11" s="351"/>
      <c r="DH11" s="351"/>
      <c r="DI11" s="351"/>
      <c r="DJ11" s="351"/>
      <c r="DK11" s="351"/>
      <c r="DL11" s="351"/>
      <c r="DM11" s="351"/>
      <c r="DN11" s="351"/>
      <c r="DO11" s="351"/>
      <c r="DP11" s="351"/>
      <c r="DQ11" s="351"/>
      <c r="DR11" s="351"/>
      <c r="DS11" s="351"/>
      <c r="DT11" s="351"/>
      <c r="DU11" s="351"/>
      <c r="DV11" s="351"/>
      <c r="DW11" s="351"/>
      <c r="DX11" s="351"/>
      <c r="DY11" s="351"/>
      <c r="DZ11" s="351"/>
      <c r="EA11" s="351"/>
      <c r="EB11" s="351"/>
      <c r="EC11" s="351"/>
      <c r="ED11" s="351"/>
      <c r="EE11" s="351"/>
      <c r="EF11" s="351"/>
      <c r="EG11" s="351"/>
      <c r="EH11" s="351"/>
      <c r="EI11" s="351"/>
      <c r="EJ11" s="351"/>
      <c r="EK11" s="351"/>
      <c r="EL11" s="351"/>
      <c r="EM11" s="351"/>
      <c r="EN11" s="351"/>
      <c r="EO11" s="351"/>
      <c r="EP11" s="351"/>
      <c r="EQ11" s="351"/>
      <c r="ER11" s="351"/>
      <c r="ES11" s="351"/>
      <c r="ET11" s="351"/>
      <c r="EU11" s="351"/>
      <c r="EV11" s="351"/>
      <c r="EW11" s="351"/>
      <c r="EX11" s="351"/>
      <c r="EY11" s="351"/>
      <c r="EZ11" s="351"/>
      <c r="FA11" s="351"/>
      <c r="FB11" s="351"/>
      <c r="FC11" s="351"/>
      <c r="FD11" s="351"/>
      <c r="FE11" s="351"/>
      <c r="FF11" s="351"/>
      <c r="FG11" s="351"/>
      <c r="FH11" s="351"/>
      <c r="FI11" s="351"/>
      <c r="FJ11" s="351"/>
      <c r="FK11" s="351"/>
      <c r="FL11" s="351"/>
    </row>
    <row r="12" spans="1:168" s="351" customFormat="1">
      <c r="A12" s="1074"/>
      <c r="B12" s="359" t="s">
        <v>826</v>
      </c>
      <c r="C12" s="735">
        <v>16987</v>
      </c>
      <c r="D12" s="360">
        <v>27179</v>
      </c>
      <c r="E12" s="360">
        <v>33974</v>
      </c>
      <c r="F12" s="360">
        <v>37371</v>
      </c>
      <c r="G12" s="360">
        <v>37371</v>
      </c>
      <c r="H12" s="360">
        <v>16987</v>
      </c>
      <c r="I12" s="360">
        <v>27179</v>
      </c>
      <c r="J12" s="360">
        <v>33974</v>
      </c>
      <c r="K12" s="360">
        <v>37371</v>
      </c>
      <c r="L12" s="360">
        <v>37371</v>
      </c>
      <c r="M12" s="360">
        <v>14771</v>
      </c>
      <c r="N12" s="360">
        <v>23634</v>
      </c>
      <c r="O12" s="360">
        <v>29542</v>
      </c>
      <c r="P12" s="360">
        <v>32497</v>
      </c>
      <c r="Q12" s="361">
        <v>32497</v>
      </c>
      <c r="R12" s="360">
        <v>19203</v>
      </c>
      <c r="S12" s="360">
        <v>30724</v>
      </c>
      <c r="T12" s="360">
        <v>38405</v>
      </c>
      <c r="U12" s="360">
        <v>42246</v>
      </c>
      <c r="V12" s="360">
        <v>42246</v>
      </c>
      <c r="W12" s="735">
        <v>20680</v>
      </c>
      <c r="X12" s="360">
        <v>33087</v>
      </c>
      <c r="Y12" s="360">
        <v>41359</v>
      </c>
      <c r="Z12" s="360">
        <v>45495</v>
      </c>
      <c r="AA12" s="360">
        <v>45495</v>
      </c>
      <c r="AB12" s="735">
        <v>14771</v>
      </c>
      <c r="AC12" s="360">
        <v>23634</v>
      </c>
      <c r="AD12" s="360">
        <v>29542</v>
      </c>
      <c r="AE12" s="360">
        <v>32497</v>
      </c>
      <c r="AF12" s="360">
        <v>32497</v>
      </c>
      <c r="AG12" s="735">
        <v>14771</v>
      </c>
      <c r="AH12" s="360">
        <v>23634</v>
      </c>
      <c r="AI12" s="360">
        <v>29542</v>
      </c>
      <c r="AJ12" s="360">
        <v>32497</v>
      </c>
      <c r="AK12" s="736">
        <v>32497</v>
      </c>
      <c r="AL12" s="362">
        <v>16987</v>
      </c>
      <c r="AM12" s="360">
        <v>27179</v>
      </c>
      <c r="AN12" s="360">
        <v>33974</v>
      </c>
      <c r="AO12" s="360">
        <v>37371</v>
      </c>
      <c r="AP12" s="360">
        <v>37371</v>
      </c>
      <c r="AQ12" s="735">
        <v>14771</v>
      </c>
      <c r="AR12" s="360">
        <v>23634</v>
      </c>
      <c r="AS12" s="360">
        <v>29542</v>
      </c>
      <c r="AT12" s="360">
        <v>32497</v>
      </c>
      <c r="AU12" s="361">
        <v>32497</v>
      </c>
      <c r="AV12" s="362">
        <v>26588</v>
      </c>
      <c r="AW12" s="360">
        <v>42541</v>
      </c>
      <c r="AX12" s="360">
        <v>53176</v>
      </c>
      <c r="AY12" s="360">
        <v>58494</v>
      </c>
      <c r="AZ12" s="363">
        <v>58494</v>
      </c>
      <c r="BA12" s="362">
        <v>44166</v>
      </c>
      <c r="BB12" s="360">
        <v>70665</v>
      </c>
      <c r="BC12" s="360">
        <v>88332</v>
      </c>
      <c r="BD12" s="360">
        <v>97165</v>
      </c>
      <c r="BE12" s="735">
        <v>97165</v>
      </c>
      <c r="BF12" s="360">
        <v>38405</v>
      </c>
      <c r="BG12" s="360">
        <v>61448</v>
      </c>
      <c r="BH12" s="360">
        <v>76810</v>
      </c>
      <c r="BI12" s="360">
        <v>84491</v>
      </c>
      <c r="BJ12" s="363">
        <v>84491</v>
      </c>
      <c r="BK12" s="362">
        <v>54358</v>
      </c>
      <c r="BL12" s="360">
        <v>86973</v>
      </c>
      <c r="BM12" s="360">
        <v>108716</v>
      </c>
      <c r="BN12" s="360">
        <v>119587</v>
      </c>
      <c r="BO12" s="735">
        <v>119587</v>
      </c>
      <c r="BP12" s="360">
        <v>47268</v>
      </c>
      <c r="BQ12" s="360">
        <v>75628</v>
      </c>
      <c r="BR12" s="360">
        <v>94535</v>
      </c>
      <c r="BS12" s="360">
        <v>103989</v>
      </c>
      <c r="BT12" s="363">
        <v>103989</v>
      </c>
      <c r="BU12" s="362">
        <v>84934</v>
      </c>
      <c r="BV12" s="360">
        <v>135895</v>
      </c>
      <c r="BW12" s="360">
        <v>169868</v>
      </c>
      <c r="BX12" s="360">
        <v>186855</v>
      </c>
      <c r="BY12" s="735">
        <v>186855</v>
      </c>
      <c r="BZ12" s="360">
        <v>73856</v>
      </c>
      <c r="CA12" s="360">
        <v>118169</v>
      </c>
      <c r="CB12" s="360">
        <v>147712</v>
      </c>
      <c r="CC12" s="360">
        <v>162483</v>
      </c>
      <c r="CD12" s="363">
        <v>162483</v>
      </c>
      <c r="CE12" s="362">
        <v>22932</v>
      </c>
      <c r="CF12" s="360">
        <v>36692</v>
      </c>
      <c r="CG12" s="360">
        <v>45864</v>
      </c>
      <c r="CH12" s="360">
        <v>50451</v>
      </c>
      <c r="CI12" s="735">
        <v>50451</v>
      </c>
      <c r="CJ12" s="360">
        <v>19941</v>
      </c>
      <c r="CK12" s="360">
        <v>31906</v>
      </c>
      <c r="CL12" s="360">
        <v>39882</v>
      </c>
      <c r="CM12" s="360">
        <v>43870</v>
      </c>
      <c r="CN12" s="363">
        <v>43870</v>
      </c>
      <c r="CO12" s="362">
        <v>19535</v>
      </c>
      <c r="CP12" s="360">
        <v>31256</v>
      </c>
      <c r="CQ12" s="360">
        <v>39070</v>
      </c>
      <c r="CR12" s="360">
        <v>42977</v>
      </c>
      <c r="CS12" s="735">
        <v>42977</v>
      </c>
      <c r="CT12" s="360">
        <v>16987</v>
      </c>
      <c r="CU12" s="360">
        <v>27179</v>
      </c>
      <c r="CV12" s="360">
        <v>33974</v>
      </c>
      <c r="CW12" s="360">
        <v>37371</v>
      </c>
      <c r="CX12" s="363">
        <v>37371</v>
      </c>
    </row>
    <row r="13" spans="1:168" s="364" customFormat="1">
      <c r="A13" s="1074"/>
      <c r="B13" s="359" t="s">
        <v>827</v>
      </c>
      <c r="C13" s="735">
        <v>5836</v>
      </c>
      <c r="D13" s="360">
        <v>9337</v>
      </c>
      <c r="E13" s="360">
        <v>11671</v>
      </c>
      <c r="F13" s="360">
        <v>12838</v>
      </c>
      <c r="G13" s="360">
        <v>12838</v>
      </c>
      <c r="H13" s="360">
        <v>5836</v>
      </c>
      <c r="I13" s="360">
        <v>9337</v>
      </c>
      <c r="J13" s="360">
        <v>11671</v>
      </c>
      <c r="K13" s="360">
        <v>12838</v>
      </c>
      <c r="L13" s="360">
        <v>12838</v>
      </c>
      <c r="M13" s="360">
        <v>5074</v>
      </c>
      <c r="N13" s="360">
        <v>8119</v>
      </c>
      <c r="O13" s="360">
        <v>10149</v>
      </c>
      <c r="P13" s="360">
        <v>11164</v>
      </c>
      <c r="Q13" s="361">
        <v>11164</v>
      </c>
      <c r="R13" s="360">
        <v>6597</v>
      </c>
      <c r="S13" s="360">
        <v>10555</v>
      </c>
      <c r="T13" s="360">
        <v>13194</v>
      </c>
      <c r="U13" s="360">
        <v>14513</v>
      </c>
      <c r="V13" s="360">
        <v>14513</v>
      </c>
      <c r="W13" s="735">
        <v>7104</v>
      </c>
      <c r="X13" s="360">
        <v>11367</v>
      </c>
      <c r="Y13" s="360">
        <v>14209</v>
      </c>
      <c r="Z13" s="360">
        <v>15629</v>
      </c>
      <c r="AA13" s="360">
        <v>15629</v>
      </c>
      <c r="AB13" s="735">
        <v>5074</v>
      </c>
      <c r="AC13" s="360">
        <v>8119</v>
      </c>
      <c r="AD13" s="360">
        <v>10149</v>
      </c>
      <c r="AE13" s="360">
        <v>11164</v>
      </c>
      <c r="AF13" s="360">
        <v>11164</v>
      </c>
      <c r="AG13" s="735">
        <v>5074</v>
      </c>
      <c r="AH13" s="360">
        <v>8119</v>
      </c>
      <c r="AI13" s="360">
        <v>10149</v>
      </c>
      <c r="AJ13" s="360">
        <v>11164</v>
      </c>
      <c r="AK13" s="736">
        <v>11164</v>
      </c>
      <c r="AL13" s="362">
        <v>5836</v>
      </c>
      <c r="AM13" s="360">
        <v>9337</v>
      </c>
      <c r="AN13" s="360">
        <v>11671</v>
      </c>
      <c r="AO13" s="360">
        <v>12838</v>
      </c>
      <c r="AP13" s="360">
        <v>12838</v>
      </c>
      <c r="AQ13" s="735">
        <v>5074</v>
      </c>
      <c r="AR13" s="360">
        <v>8119</v>
      </c>
      <c r="AS13" s="360">
        <v>10149</v>
      </c>
      <c r="AT13" s="360">
        <v>11164</v>
      </c>
      <c r="AU13" s="361">
        <v>11164</v>
      </c>
      <c r="AV13" s="362">
        <v>5074</v>
      </c>
      <c r="AW13" s="360">
        <v>8119</v>
      </c>
      <c r="AX13" s="360">
        <v>10149</v>
      </c>
      <c r="AY13" s="360">
        <v>11164</v>
      </c>
      <c r="AZ13" s="363">
        <v>11164</v>
      </c>
      <c r="BA13" s="362">
        <v>15173</v>
      </c>
      <c r="BB13" s="360">
        <v>24276</v>
      </c>
      <c r="BC13" s="360">
        <v>30346</v>
      </c>
      <c r="BD13" s="360">
        <v>33380</v>
      </c>
      <c r="BE13" s="735">
        <v>33380</v>
      </c>
      <c r="BF13" s="360">
        <v>13194</v>
      </c>
      <c r="BG13" s="360">
        <v>21110</v>
      </c>
      <c r="BH13" s="360">
        <v>26387</v>
      </c>
      <c r="BI13" s="360">
        <v>29026</v>
      </c>
      <c r="BJ13" s="363">
        <v>29026</v>
      </c>
      <c r="BK13" s="362">
        <v>18674</v>
      </c>
      <c r="BL13" s="360">
        <v>29879</v>
      </c>
      <c r="BM13" s="360">
        <v>37348</v>
      </c>
      <c r="BN13" s="360">
        <v>41083</v>
      </c>
      <c r="BO13" s="735">
        <v>41083</v>
      </c>
      <c r="BP13" s="360">
        <v>16238</v>
      </c>
      <c r="BQ13" s="360">
        <v>25981</v>
      </c>
      <c r="BR13" s="360">
        <v>32477</v>
      </c>
      <c r="BS13" s="360">
        <v>35724</v>
      </c>
      <c r="BT13" s="363">
        <v>35724</v>
      </c>
      <c r="BU13" s="362">
        <v>29178</v>
      </c>
      <c r="BV13" s="360">
        <v>46685</v>
      </c>
      <c r="BW13" s="360">
        <v>58357</v>
      </c>
      <c r="BX13" s="360">
        <v>64192</v>
      </c>
      <c r="BY13" s="735">
        <v>64192</v>
      </c>
      <c r="BZ13" s="360">
        <v>25372</v>
      </c>
      <c r="CA13" s="360">
        <v>40596</v>
      </c>
      <c r="CB13" s="360">
        <v>50745</v>
      </c>
      <c r="CC13" s="360">
        <v>55819</v>
      </c>
      <c r="CD13" s="363">
        <v>55819</v>
      </c>
      <c r="CE13" s="362">
        <v>7878</v>
      </c>
      <c r="CF13" s="360">
        <v>12605</v>
      </c>
      <c r="CG13" s="360">
        <v>15756</v>
      </c>
      <c r="CH13" s="360">
        <v>17332</v>
      </c>
      <c r="CI13" s="735">
        <v>17332</v>
      </c>
      <c r="CJ13" s="360">
        <v>6851</v>
      </c>
      <c r="CK13" s="360">
        <v>10961</v>
      </c>
      <c r="CL13" s="360">
        <v>13701</v>
      </c>
      <c r="CM13" s="360">
        <v>15071</v>
      </c>
      <c r="CN13" s="363">
        <v>15071</v>
      </c>
      <c r="CO13" s="362">
        <v>6711</v>
      </c>
      <c r="CP13" s="360">
        <v>10738</v>
      </c>
      <c r="CQ13" s="360">
        <v>13422</v>
      </c>
      <c r="CR13" s="360">
        <v>14764</v>
      </c>
      <c r="CS13" s="735">
        <v>14764</v>
      </c>
      <c r="CT13" s="360">
        <v>5836</v>
      </c>
      <c r="CU13" s="360">
        <v>9337</v>
      </c>
      <c r="CV13" s="360">
        <v>11671</v>
      </c>
      <c r="CW13" s="360">
        <v>12838</v>
      </c>
      <c r="CX13" s="363">
        <v>12838</v>
      </c>
      <c r="CY13" s="351"/>
      <c r="CZ13" s="351"/>
      <c r="DA13" s="351"/>
      <c r="DB13" s="351"/>
      <c r="DC13" s="351"/>
      <c r="DD13" s="351"/>
      <c r="DE13" s="351"/>
      <c r="DF13" s="351"/>
      <c r="DG13" s="351"/>
      <c r="DH13" s="351"/>
      <c r="DI13" s="351"/>
      <c r="DJ13" s="351"/>
      <c r="DK13" s="351"/>
      <c r="DL13" s="351"/>
      <c r="DM13" s="351"/>
      <c r="DN13" s="351"/>
      <c r="DO13" s="351"/>
      <c r="DP13" s="351"/>
      <c r="DQ13" s="351"/>
      <c r="DR13" s="351"/>
      <c r="DS13" s="351"/>
      <c r="DT13" s="351"/>
      <c r="DU13" s="351"/>
      <c r="DV13" s="351"/>
      <c r="DW13" s="351"/>
      <c r="DX13" s="351"/>
      <c r="DY13" s="351"/>
      <c r="DZ13" s="351"/>
      <c r="EA13" s="351"/>
      <c r="EB13" s="351"/>
      <c r="EC13" s="351"/>
      <c r="ED13" s="351"/>
      <c r="EE13" s="351"/>
      <c r="EF13" s="351"/>
      <c r="EG13" s="351"/>
      <c r="EH13" s="351"/>
      <c r="EI13" s="351"/>
      <c r="EJ13" s="351"/>
      <c r="EK13" s="351"/>
      <c r="EL13" s="351"/>
      <c r="EM13" s="351"/>
      <c r="EN13" s="351"/>
      <c r="EO13" s="351"/>
      <c r="EP13" s="351"/>
      <c r="EQ13" s="351"/>
      <c r="ER13" s="351"/>
      <c r="ES13" s="351"/>
      <c r="ET13" s="351"/>
      <c r="EU13" s="351"/>
      <c r="EV13" s="351"/>
      <c r="EW13" s="351"/>
      <c r="EX13" s="351"/>
      <c r="EY13" s="351"/>
      <c r="EZ13" s="351"/>
      <c r="FA13" s="351"/>
      <c r="FB13" s="351"/>
      <c r="FC13" s="351"/>
      <c r="FD13" s="351"/>
      <c r="FE13" s="351"/>
      <c r="FF13" s="351"/>
      <c r="FG13" s="351"/>
      <c r="FH13" s="351"/>
      <c r="FI13" s="351"/>
      <c r="FJ13" s="351"/>
      <c r="FK13" s="351"/>
      <c r="FL13" s="351"/>
    </row>
    <row r="14" spans="1:168" s="364" customFormat="1">
      <c r="A14" s="1074"/>
      <c r="B14" s="359" t="s">
        <v>828</v>
      </c>
      <c r="C14" s="735">
        <v>8307</v>
      </c>
      <c r="D14" s="360">
        <v>8307</v>
      </c>
      <c r="E14" s="360">
        <v>8307</v>
      </c>
      <c r="F14" s="360">
        <v>8307</v>
      </c>
      <c r="G14" s="360">
        <v>8307</v>
      </c>
      <c r="H14" s="360">
        <v>8307</v>
      </c>
      <c r="I14" s="360">
        <v>8307</v>
      </c>
      <c r="J14" s="360">
        <v>8307</v>
      </c>
      <c r="K14" s="360">
        <v>8307</v>
      </c>
      <c r="L14" s="360">
        <v>8307</v>
      </c>
      <c r="M14" s="360">
        <v>7224</v>
      </c>
      <c r="N14" s="360">
        <v>7224</v>
      </c>
      <c r="O14" s="360">
        <v>7224</v>
      </c>
      <c r="P14" s="360">
        <v>7224</v>
      </c>
      <c r="Q14" s="361">
        <v>7224</v>
      </c>
      <c r="R14" s="360">
        <v>9391</v>
      </c>
      <c r="S14" s="360">
        <v>9391</v>
      </c>
      <c r="T14" s="360">
        <v>9391</v>
      </c>
      <c r="U14" s="360">
        <v>9391</v>
      </c>
      <c r="V14" s="360">
        <v>9391</v>
      </c>
      <c r="W14" s="735">
        <v>10113</v>
      </c>
      <c r="X14" s="360">
        <v>10113</v>
      </c>
      <c r="Y14" s="360">
        <v>10113</v>
      </c>
      <c r="Z14" s="360">
        <v>10113</v>
      </c>
      <c r="AA14" s="360">
        <v>10113</v>
      </c>
      <c r="AB14" s="735">
        <v>7224</v>
      </c>
      <c r="AC14" s="360">
        <v>7224</v>
      </c>
      <c r="AD14" s="360">
        <v>7224</v>
      </c>
      <c r="AE14" s="360">
        <v>7224</v>
      </c>
      <c r="AF14" s="360">
        <v>7224</v>
      </c>
      <c r="AG14" s="735">
        <v>7224</v>
      </c>
      <c r="AH14" s="360">
        <v>7224</v>
      </c>
      <c r="AI14" s="360">
        <v>7224</v>
      </c>
      <c r="AJ14" s="360">
        <v>7224</v>
      </c>
      <c r="AK14" s="736">
        <v>7224</v>
      </c>
      <c r="AL14" s="362">
        <v>8307</v>
      </c>
      <c r="AM14" s="360">
        <v>8307</v>
      </c>
      <c r="AN14" s="360">
        <v>8307</v>
      </c>
      <c r="AO14" s="360">
        <v>8307</v>
      </c>
      <c r="AP14" s="360">
        <v>8307</v>
      </c>
      <c r="AQ14" s="735">
        <v>7224</v>
      </c>
      <c r="AR14" s="360">
        <v>7224</v>
      </c>
      <c r="AS14" s="360">
        <v>7224</v>
      </c>
      <c r="AT14" s="360">
        <v>7224</v>
      </c>
      <c r="AU14" s="361">
        <v>7224</v>
      </c>
      <c r="AV14" s="362">
        <v>7224</v>
      </c>
      <c r="AW14" s="360">
        <v>7224</v>
      </c>
      <c r="AX14" s="360">
        <v>7224</v>
      </c>
      <c r="AY14" s="360">
        <v>7224</v>
      </c>
      <c r="AZ14" s="363">
        <v>7224</v>
      </c>
      <c r="BA14" s="362">
        <v>21599</v>
      </c>
      <c r="BB14" s="360">
        <v>21599</v>
      </c>
      <c r="BC14" s="360">
        <v>21599</v>
      </c>
      <c r="BD14" s="360">
        <v>21599</v>
      </c>
      <c r="BE14" s="735">
        <v>21599</v>
      </c>
      <c r="BF14" s="360">
        <v>18781</v>
      </c>
      <c r="BG14" s="360">
        <v>18781</v>
      </c>
      <c r="BH14" s="360">
        <v>18781</v>
      </c>
      <c r="BI14" s="360">
        <v>18781</v>
      </c>
      <c r="BJ14" s="363">
        <v>18781</v>
      </c>
      <c r="BK14" s="362">
        <v>26583</v>
      </c>
      <c r="BL14" s="360">
        <v>26583</v>
      </c>
      <c r="BM14" s="360">
        <v>26583</v>
      </c>
      <c r="BN14" s="360">
        <v>26583</v>
      </c>
      <c r="BO14" s="735">
        <v>26583</v>
      </c>
      <c r="BP14" s="360">
        <v>23116</v>
      </c>
      <c r="BQ14" s="360">
        <v>23116</v>
      </c>
      <c r="BR14" s="360">
        <v>23116</v>
      </c>
      <c r="BS14" s="360">
        <v>23116</v>
      </c>
      <c r="BT14" s="363">
        <v>23116</v>
      </c>
      <c r="BU14" s="362">
        <v>41536</v>
      </c>
      <c r="BV14" s="360">
        <v>41536</v>
      </c>
      <c r="BW14" s="360">
        <v>41536</v>
      </c>
      <c r="BX14" s="360">
        <v>41536</v>
      </c>
      <c r="BY14" s="735">
        <v>41536</v>
      </c>
      <c r="BZ14" s="360">
        <v>36118</v>
      </c>
      <c r="CA14" s="360">
        <v>36118</v>
      </c>
      <c r="CB14" s="360">
        <v>36118</v>
      </c>
      <c r="CC14" s="360">
        <v>36118</v>
      </c>
      <c r="CD14" s="363">
        <v>36118</v>
      </c>
      <c r="CE14" s="362">
        <v>11215</v>
      </c>
      <c r="CF14" s="360">
        <v>11215</v>
      </c>
      <c r="CG14" s="360">
        <v>11215</v>
      </c>
      <c r="CH14" s="360">
        <v>11215</v>
      </c>
      <c r="CI14" s="735">
        <v>11215</v>
      </c>
      <c r="CJ14" s="360">
        <v>9752</v>
      </c>
      <c r="CK14" s="360">
        <v>9752</v>
      </c>
      <c r="CL14" s="360">
        <v>9752</v>
      </c>
      <c r="CM14" s="360">
        <v>9752</v>
      </c>
      <c r="CN14" s="363">
        <v>9752</v>
      </c>
      <c r="CO14" s="362">
        <v>9553</v>
      </c>
      <c r="CP14" s="360">
        <v>9553</v>
      </c>
      <c r="CQ14" s="360">
        <v>9553</v>
      </c>
      <c r="CR14" s="360">
        <v>9553</v>
      </c>
      <c r="CS14" s="735">
        <v>9553</v>
      </c>
      <c r="CT14" s="360">
        <v>8307</v>
      </c>
      <c r="CU14" s="360">
        <v>8307</v>
      </c>
      <c r="CV14" s="360">
        <v>8307</v>
      </c>
      <c r="CW14" s="360">
        <v>8307</v>
      </c>
      <c r="CX14" s="363">
        <v>8307</v>
      </c>
      <c r="CY14" s="351"/>
      <c r="CZ14" s="351"/>
      <c r="DA14" s="351"/>
      <c r="DB14" s="351"/>
      <c r="DC14" s="351"/>
      <c r="DD14" s="351"/>
      <c r="DE14" s="351"/>
      <c r="DF14" s="351"/>
      <c r="DG14" s="351"/>
      <c r="DH14" s="351"/>
      <c r="DI14" s="351"/>
      <c r="DJ14" s="351"/>
      <c r="DK14" s="351"/>
      <c r="DL14" s="351"/>
      <c r="DM14" s="351"/>
      <c r="DN14" s="351"/>
      <c r="DO14" s="351"/>
      <c r="DP14" s="351"/>
      <c r="DQ14" s="351"/>
      <c r="DR14" s="351"/>
      <c r="DS14" s="351"/>
      <c r="DT14" s="351"/>
      <c r="DU14" s="351"/>
      <c r="DV14" s="351"/>
      <c r="DW14" s="351"/>
      <c r="DX14" s="351"/>
      <c r="DY14" s="351"/>
      <c r="DZ14" s="351"/>
      <c r="EA14" s="351"/>
      <c r="EB14" s="351"/>
      <c r="EC14" s="351"/>
      <c r="ED14" s="351"/>
      <c r="EE14" s="351"/>
      <c r="EF14" s="351"/>
      <c r="EG14" s="351"/>
      <c r="EH14" s="351"/>
      <c r="EI14" s="351"/>
      <c r="EJ14" s="351"/>
      <c r="EK14" s="351"/>
      <c r="EL14" s="351"/>
      <c r="EM14" s="351"/>
      <c r="EN14" s="351"/>
      <c r="EO14" s="351"/>
      <c r="EP14" s="351"/>
      <c r="EQ14" s="351"/>
      <c r="ER14" s="351"/>
      <c r="ES14" s="351"/>
      <c r="ET14" s="351"/>
      <c r="EU14" s="351"/>
      <c r="EV14" s="351"/>
      <c r="EW14" s="351"/>
      <c r="EX14" s="351"/>
      <c r="EY14" s="351"/>
      <c r="EZ14" s="351"/>
      <c r="FA14" s="351"/>
      <c r="FB14" s="351"/>
      <c r="FC14" s="351"/>
      <c r="FD14" s="351"/>
      <c r="FE14" s="351"/>
      <c r="FF14" s="351"/>
      <c r="FG14" s="351"/>
      <c r="FH14" s="351"/>
      <c r="FI14" s="351"/>
      <c r="FJ14" s="351"/>
      <c r="FK14" s="351"/>
      <c r="FL14" s="351"/>
    </row>
    <row r="15" spans="1:168" s="358" customFormat="1">
      <c r="A15" s="1075"/>
      <c r="B15" s="352" t="s">
        <v>829</v>
      </c>
      <c r="C15" s="733">
        <v>1296</v>
      </c>
      <c r="D15" s="354">
        <v>2073</v>
      </c>
      <c r="E15" s="354">
        <v>2592</v>
      </c>
      <c r="F15" s="354">
        <v>2851</v>
      </c>
      <c r="G15" s="354">
        <v>2851</v>
      </c>
      <c r="H15" s="354">
        <v>1296</v>
      </c>
      <c r="I15" s="354">
        <v>2073</v>
      </c>
      <c r="J15" s="354">
        <v>2592</v>
      </c>
      <c r="K15" s="354">
        <v>2851</v>
      </c>
      <c r="L15" s="354">
        <v>2851</v>
      </c>
      <c r="M15" s="354">
        <v>1408</v>
      </c>
      <c r="N15" s="354">
        <v>2253</v>
      </c>
      <c r="O15" s="354">
        <v>2817</v>
      </c>
      <c r="P15" s="354">
        <v>3099</v>
      </c>
      <c r="Q15" s="352">
        <v>3099</v>
      </c>
      <c r="R15" s="354">
        <v>1465</v>
      </c>
      <c r="S15" s="354">
        <v>2344</v>
      </c>
      <c r="T15" s="354">
        <v>2930</v>
      </c>
      <c r="U15" s="354">
        <v>3222</v>
      </c>
      <c r="V15" s="354">
        <v>3222</v>
      </c>
      <c r="W15" s="733">
        <v>1972</v>
      </c>
      <c r="X15" s="354">
        <v>3155</v>
      </c>
      <c r="Y15" s="354">
        <v>3944</v>
      </c>
      <c r="Z15" s="354">
        <v>4338</v>
      </c>
      <c r="AA15" s="354">
        <v>4338</v>
      </c>
      <c r="AB15" s="733">
        <v>1408</v>
      </c>
      <c r="AC15" s="354">
        <v>2253</v>
      </c>
      <c r="AD15" s="354">
        <v>2817</v>
      </c>
      <c r="AE15" s="354">
        <v>3099</v>
      </c>
      <c r="AF15" s="354">
        <v>3099</v>
      </c>
      <c r="AG15" s="733">
        <v>1408</v>
      </c>
      <c r="AH15" s="354">
        <v>2253</v>
      </c>
      <c r="AI15" s="354">
        <v>2817</v>
      </c>
      <c r="AJ15" s="354">
        <v>3099</v>
      </c>
      <c r="AK15" s="734">
        <v>3099</v>
      </c>
      <c r="AL15" s="356">
        <v>1296</v>
      </c>
      <c r="AM15" s="354">
        <v>2073</v>
      </c>
      <c r="AN15" s="354">
        <v>2592</v>
      </c>
      <c r="AO15" s="354">
        <v>2851</v>
      </c>
      <c r="AP15" s="354">
        <v>2851</v>
      </c>
      <c r="AQ15" s="733">
        <v>1408</v>
      </c>
      <c r="AR15" s="354">
        <v>2253</v>
      </c>
      <c r="AS15" s="354">
        <v>2817</v>
      </c>
      <c r="AT15" s="354">
        <v>3099</v>
      </c>
      <c r="AU15" s="352">
        <v>3099</v>
      </c>
      <c r="AV15" s="356">
        <v>1521</v>
      </c>
      <c r="AW15" s="354">
        <v>2434</v>
      </c>
      <c r="AX15" s="354">
        <v>3042</v>
      </c>
      <c r="AY15" s="354">
        <v>3346</v>
      </c>
      <c r="AZ15" s="357">
        <v>3346</v>
      </c>
      <c r="BA15" s="356">
        <v>1684</v>
      </c>
      <c r="BB15" s="354">
        <v>2695</v>
      </c>
      <c r="BC15" s="354">
        <v>3369</v>
      </c>
      <c r="BD15" s="354">
        <v>3706</v>
      </c>
      <c r="BE15" s="733">
        <v>3706</v>
      </c>
      <c r="BF15" s="354">
        <v>1831</v>
      </c>
      <c r="BG15" s="354">
        <v>2930</v>
      </c>
      <c r="BH15" s="354">
        <v>3662</v>
      </c>
      <c r="BI15" s="354">
        <v>4028</v>
      </c>
      <c r="BJ15" s="357">
        <v>4028</v>
      </c>
      <c r="BK15" s="356">
        <v>1857</v>
      </c>
      <c r="BL15" s="354">
        <v>2972</v>
      </c>
      <c r="BM15" s="354">
        <v>3714</v>
      </c>
      <c r="BN15" s="354">
        <v>4086</v>
      </c>
      <c r="BO15" s="733">
        <v>4086</v>
      </c>
      <c r="BP15" s="354">
        <v>2028</v>
      </c>
      <c r="BQ15" s="354">
        <v>3245</v>
      </c>
      <c r="BR15" s="354">
        <v>4056</v>
      </c>
      <c r="BS15" s="354">
        <v>4462</v>
      </c>
      <c r="BT15" s="357">
        <v>4462</v>
      </c>
      <c r="BU15" s="356">
        <v>2565</v>
      </c>
      <c r="BV15" s="354">
        <v>4103</v>
      </c>
      <c r="BW15" s="354">
        <v>5129</v>
      </c>
      <c r="BX15" s="354">
        <v>5642</v>
      </c>
      <c r="BY15" s="733">
        <v>5642</v>
      </c>
      <c r="BZ15" s="354">
        <v>2817</v>
      </c>
      <c r="CA15" s="354">
        <v>4507</v>
      </c>
      <c r="CB15" s="354">
        <v>5634</v>
      </c>
      <c r="CC15" s="354">
        <v>6197</v>
      </c>
      <c r="CD15" s="357">
        <v>6197</v>
      </c>
      <c r="CE15" s="356">
        <v>1403</v>
      </c>
      <c r="CF15" s="354">
        <v>2245</v>
      </c>
      <c r="CG15" s="354">
        <v>2806</v>
      </c>
      <c r="CH15" s="354">
        <v>3087</v>
      </c>
      <c r="CI15" s="733">
        <v>3087</v>
      </c>
      <c r="CJ15" s="354">
        <v>1521</v>
      </c>
      <c r="CK15" s="354">
        <v>2434</v>
      </c>
      <c r="CL15" s="354">
        <v>3042</v>
      </c>
      <c r="CM15" s="354">
        <v>3346</v>
      </c>
      <c r="CN15" s="357">
        <v>3346</v>
      </c>
      <c r="CO15" s="356">
        <v>1490</v>
      </c>
      <c r="CP15" s="354">
        <v>2384</v>
      </c>
      <c r="CQ15" s="354">
        <v>2980</v>
      </c>
      <c r="CR15" s="354">
        <v>3278</v>
      </c>
      <c r="CS15" s="733">
        <v>3278</v>
      </c>
      <c r="CT15" s="354">
        <v>1620</v>
      </c>
      <c r="CU15" s="354">
        <v>2592</v>
      </c>
      <c r="CV15" s="354">
        <v>3239</v>
      </c>
      <c r="CW15" s="354">
        <v>3563</v>
      </c>
      <c r="CX15" s="357">
        <v>3563</v>
      </c>
      <c r="CY15" s="351"/>
      <c r="CZ15" s="351"/>
      <c r="DA15" s="351"/>
      <c r="DB15" s="351"/>
      <c r="DC15" s="351"/>
      <c r="DD15" s="351"/>
      <c r="DE15" s="351"/>
      <c r="DF15" s="351"/>
      <c r="DG15" s="351"/>
      <c r="DH15" s="351"/>
      <c r="DI15" s="351"/>
      <c r="DJ15" s="351"/>
      <c r="DK15" s="351"/>
      <c r="DL15" s="351"/>
      <c r="DM15" s="351"/>
      <c r="DN15" s="351"/>
      <c r="DO15" s="351"/>
      <c r="DP15" s="351"/>
      <c r="DQ15" s="351"/>
      <c r="DR15" s="351"/>
      <c r="DS15" s="351"/>
      <c r="DT15" s="351"/>
      <c r="DU15" s="351"/>
      <c r="DV15" s="351"/>
      <c r="DW15" s="351"/>
      <c r="DX15" s="351"/>
      <c r="DY15" s="351"/>
      <c r="DZ15" s="351"/>
      <c r="EA15" s="351"/>
      <c r="EB15" s="351"/>
      <c r="EC15" s="351"/>
      <c r="ED15" s="351"/>
      <c r="EE15" s="351"/>
      <c r="EF15" s="351"/>
      <c r="EG15" s="351"/>
      <c r="EH15" s="351"/>
      <c r="EI15" s="351"/>
      <c r="EJ15" s="351"/>
      <c r="EK15" s="351"/>
      <c r="EL15" s="351"/>
      <c r="EM15" s="351"/>
      <c r="EN15" s="351"/>
      <c r="EO15" s="351"/>
      <c r="EP15" s="351"/>
      <c r="EQ15" s="351"/>
      <c r="ER15" s="351"/>
      <c r="ES15" s="351"/>
      <c r="ET15" s="351"/>
      <c r="EU15" s="351"/>
      <c r="EV15" s="351"/>
      <c r="EW15" s="351"/>
      <c r="EX15" s="351"/>
      <c r="EY15" s="351"/>
      <c r="EZ15" s="351"/>
      <c r="FA15" s="351"/>
      <c r="FB15" s="351"/>
      <c r="FC15" s="351"/>
      <c r="FD15" s="351"/>
      <c r="FE15" s="351"/>
      <c r="FF15" s="351"/>
      <c r="FG15" s="351"/>
      <c r="FH15" s="351"/>
      <c r="FI15" s="351"/>
      <c r="FJ15" s="351"/>
      <c r="FK15" s="351"/>
      <c r="FL15" s="351"/>
    </row>
    <row r="16" spans="1:168" s="358" customFormat="1" ht="37.5">
      <c r="A16" s="1067"/>
      <c r="B16" s="367" t="s">
        <v>1239</v>
      </c>
      <c r="C16" s="353"/>
      <c r="D16" s="354"/>
      <c r="E16" s="378">
        <f>E15/E20</f>
        <v>0.4636851521</v>
      </c>
      <c r="F16" s="354"/>
      <c r="G16" s="354"/>
      <c r="H16" s="354"/>
      <c r="I16" s="354"/>
      <c r="J16" s="378">
        <f>J15/J20</f>
        <v>0.4636851521</v>
      </c>
      <c r="K16" s="354"/>
      <c r="L16" s="354"/>
      <c r="M16" s="354"/>
      <c r="N16" s="354"/>
      <c r="O16" s="378">
        <f>O15/O20</f>
        <v>0.50393559929999998</v>
      </c>
      <c r="P16" s="354"/>
      <c r="Q16" s="352"/>
      <c r="R16" s="354"/>
      <c r="S16" s="354"/>
      <c r="T16" s="378">
        <f>T15/T20</f>
        <v>0.5241502683</v>
      </c>
      <c r="U16" s="354"/>
      <c r="V16" s="354"/>
      <c r="W16" s="353"/>
      <c r="X16" s="354"/>
      <c r="Y16" s="378">
        <f>Y15/Y20</f>
        <v>0.70554561719999997</v>
      </c>
      <c r="Z16" s="354"/>
      <c r="AA16" s="354"/>
      <c r="AB16" s="353"/>
      <c r="AC16" s="354"/>
      <c r="AD16" s="378">
        <f>AD15/AD20</f>
        <v>0.50393559929999998</v>
      </c>
      <c r="AE16" s="354"/>
      <c r="AF16" s="354"/>
      <c r="AG16" s="353"/>
      <c r="AH16" s="354"/>
      <c r="AI16" s="378">
        <f>AI15/AI20</f>
        <v>0.50393559929999998</v>
      </c>
      <c r="AJ16" s="354"/>
      <c r="AK16" s="355"/>
      <c r="AL16" s="356"/>
      <c r="AM16" s="354"/>
      <c r="AN16" s="378">
        <f>AN15/AN20</f>
        <v>0.44945378879999998</v>
      </c>
      <c r="AO16" s="354"/>
      <c r="AP16" s="354"/>
      <c r="AQ16" s="353"/>
      <c r="AR16" s="354"/>
      <c r="AS16" s="378">
        <f>AS15/AS20</f>
        <v>0.48846887459999999</v>
      </c>
      <c r="AT16" s="354"/>
      <c r="AU16" s="352"/>
      <c r="AV16" s="356"/>
      <c r="AW16" s="354"/>
      <c r="AX16" s="378">
        <f>AX15/AX20</f>
        <v>0.54418604650000002</v>
      </c>
      <c r="AY16" s="354"/>
      <c r="AZ16" s="357"/>
      <c r="BA16" s="356"/>
      <c r="BB16" s="354"/>
      <c r="BC16" s="378">
        <f>BC15/BC20</f>
        <v>0.60268336310000004</v>
      </c>
      <c r="BD16" s="354"/>
      <c r="BE16" s="353"/>
      <c r="BF16" s="354"/>
      <c r="BG16" s="354"/>
      <c r="BH16" s="378">
        <f>BH15/BH20</f>
        <v>0.65509839000000003</v>
      </c>
      <c r="BI16" s="354"/>
      <c r="BJ16" s="357"/>
      <c r="BK16" s="356"/>
      <c r="BL16" s="354"/>
      <c r="BM16" s="378">
        <f>BM15/BM20</f>
        <v>0.66440071560000002</v>
      </c>
      <c r="BN16" s="354"/>
      <c r="BO16" s="353"/>
      <c r="BP16" s="354"/>
      <c r="BQ16" s="354"/>
      <c r="BR16" s="378">
        <f>BR15/BR20</f>
        <v>0.72558139529999999</v>
      </c>
      <c r="BS16" s="354"/>
      <c r="BT16" s="357"/>
      <c r="BU16" s="356"/>
      <c r="BV16" s="354"/>
      <c r="BW16" s="378">
        <f>BW15/BW20</f>
        <v>0.91753130589999998</v>
      </c>
      <c r="BX16" s="354"/>
      <c r="BY16" s="353"/>
      <c r="BZ16" s="354"/>
      <c r="CA16" s="354"/>
      <c r="CB16" s="378">
        <f>CB15/CB20</f>
        <v>1.0078711986</v>
      </c>
      <c r="CC16" s="354"/>
      <c r="CD16" s="357"/>
      <c r="CE16" s="356"/>
      <c r="CF16" s="354"/>
      <c r="CG16" s="378">
        <f>CG15/CG20</f>
        <v>0.50196779960000004</v>
      </c>
      <c r="CH16" s="354"/>
      <c r="CI16" s="353"/>
      <c r="CJ16" s="354"/>
      <c r="CK16" s="354"/>
      <c r="CL16" s="378">
        <f>CL15/CL20</f>
        <v>0.54418604650000002</v>
      </c>
      <c r="CM16" s="354"/>
      <c r="CN16" s="357"/>
      <c r="CO16" s="356"/>
      <c r="CP16" s="354"/>
      <c r="CQ16" s="378">
        <f>CQ15/CQ20</f>
        <v>0.53309481219999999</v>
      </c>
      <c r="CR16" s="354"/>
      <c r="CS16" s="353"/>
      <c r="CT16" s="354"/>
      <c r="CU16" s="354"/>
      <c r="CV16" s="378">
        <f>CV15/CV20</f>
        <v>0.57942754919999995</v>
      </c>
      <c r="CW16" s="354"/>
      <c r="CX16" s="357"/>
      <c r="CY16" s="351"/>
      <c r="CZ16" s="351"/>
      <c r="DA16" s="351"/>
      <c r="DB16" s="351"/>
      <c r="DC16" s="351"/>
      <c r="DD16" s="351"/>
      <c r="DE16" s="351"/>
      <c r="DF16" s="351"/>
      <c r="DG16" s="351"/>
      <c r="DH16" s="351"/>
      <c r="DI16" s="351"/>
      <c r="DJ16" s="351"/>
      <c r="DK16" s="351"/>
      <c r="DL16" s="351"/>
      <c r="DM16" s="351"/>
      <c r="DN16" s="351"/>
      <c r="DO16" s="351"/>
      <c r="DP16" s="351"/>
      <c r="DQ16" s="351"/>
      <c r="DR16" s="351"/>
      <c r="DS16" s="351"/>
      <c r="DT16" s="351"/>
      <c r="DU16" s="351"/>
      <c r="DV16" s="351"/>
      <c r="DW16" s="351"/>
      <c r="DX16" s="351"/>
      <c r="DY16" s="351"/>
      <c r="DZ16" s="351"/>
      <c r="EA16" s="351"/>
      <c r="EB16" s="351"/>
      <c r="EC16" s="351"/>
      <c r="ED16" s="351"/>
      <c r="EE16" s="351"/>
      <c r="EF16" s="351"/>
      <c r="EG16" s="351"/>
      <c r="EH16" s="351"/>
      <c r="EI16" s="351"/>
      <c r="EJ16" s="351"/>
      <c r="EK16" s="351"/>
      <c r="EL16" s="351"/>
      <c r="EM16" s="351"/>
      <c r="EN16" s="351"/>
      <c r="EO16" s="351"/>
      <c r="EP16" s="351"/>
      <c r="EQ16" s="351"/>
      <c r="ER16" s="351"/>
      <c r="ES16" s="351"/>
      <c r="ET16" s="351"/>
      <c r="EU16" s="351"/>
      <c r="EV16" s="351"/>
      <c r="EW16" s="351"/>
      <c r="EX16" s="351"/>
      <c r="EY16" s="351"/>
      <c r="EZ16" s="351"/>
      <c r="FA16" s="351"/>
      <c r="FB16" s="351"/>
      <c r="FC16" s="351"/>
      <c r="FD16" s="351"/>
      <c r="FE16" s="351"/>
      <c r="FF16" s="351"/>
      <c r="FG16" s="351"/>
      <c r="FH16" s="351"/>
      <c r="FI16" s="351"/>
      <c r="FJ16" s="351"/>
      <c r="FK16" s="351"/>
      <c r="FL16" s="351"/>
    </row>
    <row r="17" spans="1:168" s="358" customFormat="1" ht="112.5">
      <c r="A17" s="1068"/>
      <c r="B17" s="367" t="s">
        <v>830</v>
      </c>
      <c r="C17" s="353"/>
      <c r="D17" s="354"/>
      <c r="E17" s="368">
        <f>E21*E16</f>
        <v>675</v>
      </c>
      <c r="F17" s="354"/>
      <c r="G17" s="354"/>
      <c r="H17" s="354"/>
      <c r="I17" s="354"/>
      <c r="J17" s="368">
        <f>J21*J16</f>
        <v>675</v>
      </c>
      <c r="K17" s="354"/>
      <c r="L17" s="354"/>
      <c r="M17" s="354"/>
      <c r="N17" s="354"/>
      <c r="O17" s="368">
        <f>O21*O16</f>
        <v>733</v>
      </c>
      <c r="P17" s="354"/>
      <c r="Q17" s="352"/>
      <c r="R17" s="354"/>
      <c r="S17" s="354"/>
      <c r="T17" s="368">
        <f>T21*T16</f>
        <v>763</v>
      </c>
      <c r="U17" s="354"/>
      <c r="V17" s="354"/>
      <c r="W17" s="353"/>
      <c r="X17" s="354"/>
      <c r="Y17" s="368">
        <f>Y21*Y16</f>
        <v>1027</v>
      </c>
      <c r="Z17" s="354"/>
      <c r="AA17" s="354"/>
      <c r="AB17" s="353"/>
      <c r="AC17" s="354"/>
      <c r="AD17" s="368">
        <f>AD21*AD16</f>
        <v>733</v>
      </c>
      <c r="AE17" s="354"/>
      <c r="AF17" s="354"/>
      <c r="AG17" s="353"/>
      <c r="AH17" s="354"/>
      <c r="AI17" s="368">
        <f>AI21*AI16</f>
        <v>733</v>
      </c>
      <c r="AJ17" s="354"/>
      <c r="AK17" s="355"/>
      <c r="AL17" s="356"/>
      <c r="AM17" s="354"/>
      <c r="AN17" s="368">
        <f>AN21*AN16</f>
        <v>654</v>
      </c>
      <c r="AO17" s="354"/>
      <c r="AP17" s="354"/>
      <c r="AQ17" s="353"/>
      <c r="AR17" s="354"/>
      <c r="AS17" s="368">
        <f>AS21*AS16</f>
        <v>711</v>
      </c>
      <c r="AT17" s="354"/>
      <c r="AU17" s="352"/>
      <c r="AV17" s="356"/>
      <c r="AW17" s="354"/>
      <c r="AX17" s="368">
        <f>AX21*AX16</f>
        <v>792</v>
      </c>
      <c r="AY17" s="354"/>
      <c r="AZ17" s="357"/>
      <c r="BA17" s="356"/>
      <c r="BB17" s="354"/>
      <c r="BC17" s="368">
        <f>BC21*BC16</f>
        <v>877</v>
      </c>
      <c r="BD17" s="354"/>
      <c r="BE17" s="353"/>
      <c r="BF17" s="354"/>
      <c r="BG17" s="354"/>
      <c r="BH17" s="368">
        <f>BH21*BH16</f>
        <v>953</v>
      </c>
      <c r="BI17" s="354"/>
      <c r="BJ17" s="357"/>
      <c r="BK17" s="356"/>
      <c r="BL17" s="354"/>
      <c r="BM17" s="368">
        <f>BM21*BM16</f>
        <v>967</v>
      </c>
      <c r="BN17" s="354"/>
      <c r="BO17" s="353"/>
      <c r="BP17" s="354"/>
      <c r="BQ17" s="354"/>
      <c r="BR17" s="368">
        <f>BR21*BR16</f>
        <v>1056</v>
      </c>
      <c r="BS17" s="354"/>
      <c r="BT17" s="357"/>
      <c r="BU17" s="356"/>
      <c r="BV17" s="354"/>
      <c r="BW17" s="368">
        <f>BW21*BW16</f>
        <v>1335</v>
      </c>
      <c r="BX17" s="354"/>
      <c r="BY17" s="353"/>
      <c r="BZ17" s="354"/>
      <c r="CA17" s="354"/>
      <c r="CB17" s="368">
        <f>CB21*CB16</f>
        <v>1466</v>
      </c>
      <c r="CC17" s="354"/>
      <c r="CD17" s="357"/>
      <c r="CE17" s="356"/>
      <c r="CF17" s="354"/>
      <c r="CG17" s="368">
        <f>CG21*CG16</f>
        <v>730</v>
      </c>
      <c r="CH17" s="354"/>
      <c r="CI17" s="353"/>
      <c r="CJ17" s="354"/>
      <c r="CK17" s="354"/>
      <c r="CL17" s="368">
        <f>CL21*CL16</f>
        <v>792</v>
      </c>
      <c r="CM17" s="354"/>
      <c r="CN17" s="357"/>
      <c r="CO17" s="356"/>
      <c r="CP17" s="354"/>
      <c r="CQ17" s="368">
        <f>CQ21*CQ16</f>
        <v>776</v>
      </c>
      <c r="CR17" s="354"/>
      <c r="CS17" s="353"/>
      <c r="CT17" s="354"/>
      <c r="CU17" s="354"/>
      <c r="CV17" s="368">
        <f>CV21*CV16</f>
        <v>843</v>
      </c>
      <c r="CW17" s="354"/>
      <c r="CX17" s="357"/>
      <c r="CY17" s="351"/>
      <c r="CZ17" s="351"/>
      <c r="DA17" s="351"/>
      <c r="DB17" s="351"/>
      <c r="DC17" s="351"/>
      <c r="DD17" s="351"/>
      <c r="DE17" s="351"/>
      <c r="DF17" s="351"/>
      <c r="DG17" s="351"/>
      <c r="DH17" s="351"/>
      <c r="DI17" s="351"/>
      <c r="DJ17" s="351"/>
      <c r="DK17" s="351"/>
      <c r="DL17" s="351"/>
      <c r="DM17" s="351"/>
      <c r="DN17" s="351"/>
      <c r="DO17" s="351"/>
      <c r="DP17" s="351"/>
      <c r="DQ17" s="351"/>
      <c r="DR17" s="351"/>
      <c r="DS17" s="351"/>
      <c r="DT17" s="351"/>
      <c r="DU17" s="351"/>
      <c r="DV17" s="351"/>
      <c r="DW17" s="351"/>
      <c r="DX17" s="351"/>
      <c r="DY17" s="351"/>
      <c r="DZ17" s="351"/>
      <c r="EA17" s="351"/>
      <c r="EB17" s="351"/>
      <c r="EC17" s="351"/>
      <c r="ED17" s="351"/>
      <c r="EE17" s="351"/>
      <c r="EF17" s="351"/>
      <c r="EG17" s="351"/>
      <c r="EH17" s="351"/>
      <c r="EI17" s="351"/>
      <c r="EJ17" s="351"/>
      <c r="EK17" s="351"/>
      <c r="EL17" s="351"/>
      <c r="EM17" s="351"/>
      <c r="EN17" s="351"/>
      <c r="EO17" s="351"/>
      <c r="EP17" s="351"/>
      <c r="EQ17" s="351"/>
      <c r="ER17" s="351"/>
      <c r="ES17" s="351"/>
      <c r="ET17" s="351"/>
      <c r="EU17" s="351"/>
      <c r="EV17" s="351"/>
      <c r="EW17" s="351"/>
      <c r="EX17" s="351"/>
      <c r="EY17" s="351"/>
      <c r="EZ17" s="351"/>
      <c r="FA17" s="351"/>
      <c r="FB17" s="351"/>
      <c r="FC17" s="351"/>
      <c r="FD17" s="351"/>
      <c r="FE17" s="351"/>
      <c r="FF17" s="351"/>
      <c r="FG17" s="351"/>
      <c r="FH17" s="351"/>
      <c r="FI17" s="351"/>
      <c r="FJ17" s="351"/>
      <c r="FK17" s="351"/>
      <c r="FL17" s="351"/>
    </row>
    <row r="18" spans="1:168" s="358" customFormat="1" ht="93.75">
      <c r="A18" s="1068"/>
      <c r="B18" s="367" t="s">
        <v>831</v>
      </c>
      <c r="C18" s="353"/>
      <c r="D18" s="354"/>
      <c r="E18" s="368">
        <f>E22*E16</f>
        <v>1917</v>
      </c>
      <c r="F18" s="354"/>
      <c r="G18" s="354"/>
      <c r="H18" s="354"/>
      <c r="I18" s="354"/>
      <c r="J18" s="368">
        <f>J22*J16</f>
        <v>1917</v>
      </c>
      <c r="K18" s="354"/>
      <c r="L18" s="354"/>
      <c r="M18" s="354"/>
      <c r="N18" s="354"/>
      <c r="O18" s="368">
        <f>O22*O16</f>
        <v>2084</v>
      </c>
      <c r="P18" s="354"/>
      <c r="Q18" s="352"/>
      <c r="R18" s="354"/>
      <c r="S18" s="354"/>
      <c r="T18" s="368">
        <f>T22*T16</f>
        <v>2167</v>
      </c>
      <c r="U18" s="354"/>
      <c r="V18" s="354"/>
      <c r="W18" s="353"/>
      <c r="X18" s="354"/>
      <c r="Y18" s="368">
        <f>Y22*Y16</f>
        <v>2917</v>
      </c>
      <c r="Z18" s="354"/>
      <c r="AA18" s="354"/>
      <c r="AB18" s="353"/>
      <c r="AC18" s="354"/>
      <c r="AD18" s="368">
        <f>AD22*AD16</f>
        <v>2084</v>
      </c>
      <c r="AE18" s="354"/>
      <c r="AF18" s="354"/>
      <c r="AG18" s="353"/>
      <c r="AH18" s="354"/>
      <c r="AI18" s="368">
        <f>AI22*AI16</f>
        <v>2084</v>
      </c>
      <c r="AJ18" s="354"/>
      <c r="AK18" s="355"/>
      <c r="AL18" s="356"/>
      <c r="AM18" s="354"/>
      <c r="AN18" s="368">
        <f>AN22*AN16</f>
        <v>1938</v>
      </c>
      <c r="AO18" s="354"/>
      <c r="AP18" s="354"/>
      <c r="AQ18" s="353"/>
      <c r="AR18" s="354"/>
      <c r="AS18" s="368">
        <f>AS22*AS16</f>
        <v>2106</v>
      </c>
      <c r="AT18" s="354"/>
      <c r="AU18" s="352"/>
      <c r="AV18" s="356"/>
      <c r="AW18" s="354"/>
      <c r="AX18" s="368">
        <f>AX22*AX16</f>
        <v>2250</v>
      </c>
      <c r="AY18" s="354"/>
      <c r="AZ18" s="357"/>
      <c r="BA18" s="356"/>
      <c r="BB18" s="354"/>
      <c r="BC18" s="368">
        <f>BC22*BC16</f>
        <v>2492</v>
      </c>
      <c r="BD18" s="354"/>
      <c r="BE18" s="353"/>
      <c r="BF18" s="354"/>
      <c r="BG18" s="354"/>
      <c r="BH18" s="368">
        <f>BH22*BH16</f>
        <v>2709</v>
      </c>
      <c r="BI18" s="354"/>
      <c r="BJ18" s="357"/>
      <c r="BK18" s="356"/>
      <c r="BL18" s="354"/>
      <c r="BM18" s="368">
        <f>BM22*BM16</f>
        <v>2747</v>
      </c>
      <c r="BN18" s="354"/>
      <c r="BO18" s="353"/>
      <c r="BP18" s="354"/>
      <c r="BQ18" s="354"/>
      <c r="BR18" s="368">
        <f>BR22*BR16</f>
        <v>3000</v>
      </c>
      <c r="BS18" s="354"/>
      <c r="BT18" s="357"/>
      <c r="BU18" s="356"/>
      <c r="BV18" s="354"/>
      <c r="BW18" s="368">
        <f>BW22*BW16</f>
        <v>3794</v>
      </c>
      <c r="BX18" s="354"/>
      <c r="BY18" s="353"/>
      <c r="BZ18" s="354"/>
      <c r="CA18" s="354"/>
      <c r="CB18" s="368">
        <f>CB22*CB16</f>
        <v>4168</v>
      </c>
      <c r="CC18" s="354"/>
      <c r="CD18" s="357"/>
      <c r="CE18" s="356"/>
      <c r="CF18" s="354"/>
      <c r="CG18" s="368">
        <f>CG22*CG16</f>
        <v>2076</v>
      </c>
      <c r="CH18" s="354"/>
      <c r="CI18" s="353"/>
      <c r="CJ18" s="354"/>
      <c r="CK18" s="354"/>
      <c r="CL18" s="368">
        <f>CL22*CL16</f>
        <v>2250</v>
      </c>
      <c r="CM18" s="354"/>
      <c r="CN18" s="357"/>
      <c r="CO18" s="356"/>
      <c r="CP18" s="354"/>
      <c r="CQ18" s="368">
        <f>CQ22*CQ16</f>
        <v>2204</v>
      </c>
      <c r="CR18" s="354"/>
      <c r="CS18" s="353"/>
      <c r="CT18" s="354"/>
      <c r="CU18" s="354"/>
      <c r="CV18" s="368">
        <f>CV22*CV16</f>
        <v>2396</v>
      </c>
      <c r="CW18" s="354"/>
      <c r="CX18" s="357"/>
      <c r="CY18" s="351"/>
      <c r="CZ18" s="351"/>
      <c r="DA18" s="351"/>
      <c r="DB18" s="351"/>
      <c r="DC18" s="351"/>
      <c r="DD18" s="351"/>
      <c r="DE18" s="351"/>
      <c r="DF18" s="351"/>
      <c r="DG18" s="351"/>
      <c r="DH18" s="351"/>
      <c r="DI18" s="351"/>
      <c r="DJ18" s="351"/>
      <c r="DK18" s="351"/>
      <c r="DL18" s="351"/>
      <c r="DM18" s="351"/>
      <c r="DN18" s="351"/>
      <c r="DO18" s="351"/>
      <c r="DP18" s="351"/>
      <c r="DQ18" s="351"/>
      <c r="DR18" s="351"/>
      <c r="DS18" s="351"/>
      <c r="DT18" s="351"/>
      <c r="DU18" s="351"/>
      <c r="DV18" s="351"/>
      <c r="DW18" s="351"/>
      <c r="DX18" s="351"/>
      <c r="DY18" s="351"/>
      <c r="DZ18" s="351"/>
      <c r="EA18" s="351"/>
      <c r="EB18" s="351"/>
      <c r="EC18" s="351"/>
      <c r="ED18" s="351"/>
      <c r="EE18" s="351"/>
      <c r="EF18" s="351"/>
      <c r="EG18" s="351"/>
      <c r="EH18" s="351"/>
      <c r="EI18" s="351"/>
      <c r="EJ18" s="351"/>
      <c r="EK18" s="351"/>
      <c r="EL18" s="351"/>
      <c r="EM18" s="351"/>
      <c r="EN18" s="351"/>
      <c r="EO18" s="351"/>
      <c r="EP18" s="351"/>
      <c r="EQ18" s="351"/>
      <c r="ER18" s="351"/>
      <c r="ES18" s="351"/>
      <c r="ET18" s="351"/>
      <c r="EU18" s="351"/>
      <c r="EV18" s="351"/>
      <c r="EW18" s="351"/>
      <c r="EX18" s="351"/>
      <c r="EY18" s="351"/>
      <c r="EZ18" s="351"/>
      <c r="FA18" s="351"/>
      <c r="FB18" s="351"/>
      <c r="FC18" s="351"/>
      <c r="FD18" s="351"/>
      <c r="FE18" s="351"/>
      <c r="FF18" s="351"/>
      <c r="FG18" s="351"/>
      <c r="FH18" s="351"/>
      <c r="FI18" s="351"/>
      <c r="FJ18" s="351"/>
      <c r="FK18" s="351"/>
      <c r="FL18" s="351"/>
    </row>
    <row r="19" spans="1:168" s="387" customFormat="1" ht="15.75">
      <c r="A19" s="1068"/>
      <c r="B19" s="379" t="s">
        <v>456</v>
      </c>
      <c r="C19" s="380"/>
      <c r="D19" s="381"/>
      <c r="E19" s="381">
        <f>E15-E17-E18</f>
        <v>0</v>
      </c>
      <c r="F19" s="381"/>
      <c r="G19" s="381"/>
      <c r="H19" s="381"/>
      <c r="I19" s="381"/>
      <c r="J19" s="381">
        <f>J15-J17-J18</f>
        <v>0</v>
      </c>
      <c r="K19" s="381"/>
      <c r="L19" s="381"/>
      <c r="M19" s="381"/>
      <c r="N19" s="381"/>
      <c r="O19" s="381">
        <f>O15-O17-O18</f>
        <v>0</v>
      </c>
      <c r="P19" s="381"/>
      <c r="Q19" s="382"/>
      <c r="R19" s="381"/>
      <c r="S19" s="381"/>
      <c r="T19" s="381">
        <f>T15-T17-T18</f>
        <v>0</v>
      </c>
      <c r="U19" s="381"/>
      <c r="V19" s="381"/>
      <c r="W19" s="380"/>
      <c r="X19" s="381"/>
      <c r="Y19" s="381">
        <f>Y15-Y17-Y18</f>
        <v>0</v>
      </c>
      <c r="Z19" s="381"/>
      <c r="AA19" s="381"/>
      <c r="AB19" s="380"/>
      <c r="AC19" s="381"/>
      <c r="AD19" s="381">
        <f>AD15-AD17-AD18</f>
        <v>0</v>
      </c>
      <c r="AE19" s="381"/>
      <c r="AF19" s="381"/>
      <c r="AG19" s="380"/>
      <c r="AH19" s="381"/>
      <c r="AI19" s="381">
        <f>AI15-AI17-AI18</f>
        <v>0</v>
      </c>
      <c r="AJ19" s="381"/>
      <c r="AK19" s="383"/>
      <c r="AL19" s="384"/>
      <c r="AM19" s="381"/>
      <c r="AN19" s="381">
        <f>AN15-AN17-AN18</f>
        <v>0</v>
      </c>
      <c r="AO19" s="381"/>
      <c r="AP19" s="381"/>
      <c r="AQ19" s="380"/>
      <c r="AR19" s="381"/>
      <c r="AS19" s="381">
        <f>AS15-AS17-AS18</f>
        <v>0</v>
      </c>
      <c r="AT19" s="381"/>
      <c r="AU19" s="382"/>
      <c r="AV19" s="384"/>
      <c r="AW19" s="381"/>
      <c r="AX19" s="381">
        <f>AX15-AX17-AX18</f>
        <v>0</v>
      </c>
      <c r="AY19" s="381"/>
      <c r="AZ19" s="385"/>
      <c r="BA19" s="384"/>
      <c r="BB19" s="381"/>
      <c r="BC19" s="381">
        <f>BC15-BC17-BC18</f>
        <v>0</v>
      </c>
      <c r="BD19" s="381"/>
      <c r="BE19" s="380"/>
      <c r="BF19" s="381"/>
      <c r="BG19" s="381"/>
      <c r="BH19" s="381">
        <f>BH15-BH17-BH18</f>
        <v>0</v>
      </c>
      <c r="BI19" s="381"/>
      <c r="BJ19" s="385"/>
      <c r="BK19" s="384"/>
      <c r="BL19" s="381"/>
      <c r="BM19" s="381">
        <f>BM15-BM17-BM18</f>
        <v>0</v>
      </c>
      <c r="BN19" s="381"/>
      <c r="BO19" s="380"/>
      <c r="BP19" s="381"/>
      <c r="BQ19" s="381"/>
      <c r="BR19" s="381">
        <f>BR15-BR17-BR18</f>
        <v>0</v>
      </c>
      <c r="BS19" s="381"/>
      <c r="BT19" s="385"/>
      <c r="BU19" s="384"/>
      <c r="BV19" s="381"/>
      <c r="BW19" s="381">
        <f>BW15-BW17-BW18</f>
        <v>0</v>
      </c>
      <c r="BX19" s="381"/>
      <c r="BY19" s="380"/>
      <c r="BZ19" s="381"/>
      <c r="CA19" s="381"/>
      <c r="CB19" s="381">
        <f>CB15-CB17-CB18</f>
        <v>0</v>
      </c>
      <c r="CC19" s="381"/>
      <c r="CD19" s="385"/>
      <c r="CE19" s="384"/>
      <c r="CF19" s="381"/>
      <c r="CG19" s="381">
        <f>CG15-CG17-CG18</f>
        <v>0</v>
      </c>
      <c r="CH19" s="381"/>
      <c r="CI19" s="380"/>
      <c r="CJ19" s="381"/>
      <c r="CK19" s="381"/>
      <c r="CL19" s="381">
        <f>CL15-CL17-CL18</f>
        <v>0</v>
      </c>
      <c r="CM19" s="381"/>
      <c r="CN19" s="385"/>
      <c r="CO19" s="384"/>
      <c r="CP19" s="381"/>
      <c r="CQ19" s="381">
        <f>CQ15-CQ17-CQ18</f>
        <v>0</v>
      </c>
      <c r="CR19" s="381"/>
      <c r="CS19" s="380"/>
      <c r="CT19" s="381"/>
      <c r="CU19" s="381"/>
      <c r="CV19" s="381">
        <f>CV15-CV17-CV18</f>
        <v>0</v>
      </c>
      <c r="CW19" s="381"/>
      <c r="CX19" s="385"/>
      <c r="CY19" s="386"/>
      <c r="CZ19" s="386"/>
      <c r="DA19" s="386"/>
      <c r="DB19" s="386"/>
      <c r="DC19" s="386"/>
      <c r="DD19" s="386"/>
      <c r="DE19" s="386"/>
      <c r="DF19" s="386"/>
      <c r="DG19" s="386"/>
      <c r="DH19" s="386"/>
      <c r="DI19" s="386"/>
      <c r="DJ19" s="386"/>
      <c r="DK19" s="386"/>
      <c r="DL19" s="386"/>
      <c r="DM19" s="386"/>
      <c r="DN19" s="386"/>
      <c r="DO19" s="386"/>
      <c r="DP19" s="386"/>
      <c r="DQ19" s="386"/>
      <c r="DR19" s="386"/>
      <c r="DS19" s="386"/>
      <c r="DT19" s="386"/>
      <c r="DU19" s="386"/>
      <c r="DV19" s="386"/>
      <c r="DW19" s="386"/>
      <c r="DX19" s="386"/>
      <c r="DY19" s="386"/>
      <c r="DZ19" s="386"/>
      <c r="EA19" s="386"/>
      <c r="EB19" s="386"/>
      <c r="EC19" s="386"/>
      <c r="ED19" s="386"/>
      <c r="EE19" s="386"/>
      <c r="EF19" s="386"/>
      <c r="EG19" s="386"/>
      <c r="EH19" s="386"/>
      <c r="EI19" s="386"/>
      <c r="EJ19" s="386"/>
      <c r="EK19" s="386"/>
      <c r="EL19" s="386"/>
      <c r="EM19" s="386"/>
      <c r="EN19" s="386"/>
      <c r="EO19" s="386"/>
      <c r="EP19" s="386"/>
      <c r="EQ19" s="386"/>
      <c r="ER19" s="386"/>
      <c r="ES19" s="386"/>
      <c r="ET19" s="386"/>
      <c r="EU19" s="386"/>
      <c r="EV19" s="386"/>
      <c r="EW19" s="386"/>
      <c r="EX19" s="386"/>
      <c r="EY19" s="386"/>
      <c r="EZ19" s="386"/>
      <c r="FA19" s="386"/>
      <c r="FB19" s="386"/>
      <c r="FC19" s="386"/>
      <c r="FD19" s="386"/>
      <c r="FE19" s="386"/>
      <c r="FF19" s="386"/>
      <c r="FG19" s="386"/>
      <c r="FH19" s="386"/>
      <c r="FI19" s="386"/>
      <c r="FJ19" s="386"/>
      <c r="FK19" s="386"/>
      <c r="FL19" s="386"/>
    </row>
    <row r="20" spans="1:168" s="377" customFormat="1" ht="37.5">
      <c r="A20" s="1068"/>
      <c r="B20" s="369" t="s">
        <v>832</v>
      </c>
      <c r="C20" s="370"/>
      <c r="D20" s="371"/>
      <c r="E20" s="372">
        <f>E21+E22</f>
        <v>5590</v>
      </c>
      <c r="F20" s="371"/>
      <c r="G20" s="371"/>
      <c r="H20" s="371"/>
      <c r="I20" s="371"/>
      <c r="J20" s="372">
        <f>J21+J22</f>
        <v>5590</v>
      </c>
      <c r="K20" s="371"/>
      <c r="L20" s="371"/>
      <c r="M20" s="371"/>
      <c r="N20" s="371"/>
      <c r="O20" s="372">
        <f>O21+O22</f>
        <v>5590</v>
      </c>
      <c r="P20" s="371"/>
      <c r="Q20" s="373"/>
      <c r="R20" s="371"/>
      <c r="S20" s="371"/>
      <c r="T20" s="372">
        <f>T21+T22</f>
        <v>5590</v>
      </c>
      <c r="U20" s="371"/>
      <c r="V20" s="371"/>
      <c r="W20" s="370"/>
      <c r="X20" s="371"/>
      <c r="Y20" s="372">
        <f>Y21+Y22</f>
        <v>5590</v>
      </c>
      <c r="Z20" s="371"/>
      <c r="AA20" s="371"/>
      <c r="AB20" s="370"/>
      <c r="AC20" s="371"/>
      <c r="AD20" s="372">
        <f>AD21+AD22</f>
        <v>5590</v>
      </c>
      <c r="AE20" s="371"/>
      <c r="AF20" s="371"/>
      <c r="AG20" s="370"/>
      <c r="AH20" s="371"/>
      <c r="AI20" s="372">
        <f>AI21+AI22</f>
        <v>5590</v>
      </c>
      <c r="AJ20" s="371"/>
      <c r="AK20" s="374"/>
      <c r="AL20" s="375"/>
      <c r="AM20" s="371"/>
      <c r="AN20" s="372">
        <f>AN21+AN22</f>
        <v>5767</v>
      </c>
      <c r="AO20" s="371"/>
      <c r="AP20" s="371"/>
      <c r="AQ20" s="370"/>
      <c r="AR20" s="371"/>
      <c r="AS20" s="372">
        <f>AS21+AS22</f>
        <v>5767</v>
      </c>
      <c r="AT20" s="371"/>
      <c r="AU20" s="373"/>
      <c r="AV20" s="375"/>
      <c r="AW20" s="371"/>
      <c r="AX20" s="372">
        <f>AX21+AX22</f>
        <v>5590</v>
      </c>
      <c r="AY20" s="371"/>
      <c r="AZ20" s="376"/>
      <c r="BA20" s="375"/>
      <c r="BB20" s="371"/>
      <c r="BC20" s="372">
        <f>BC21+BC22</f>
        <v>5590</v>
      </c>
      <c r="BD20" s="371"/>
      <c r="BE20" s="370"/>
      <c r="BF20" s="371"/>
      <c r="BG20" s="371"/>
      <c r="BH20" s="372">
        <f>BH21+BH22</f>
        <v>5590</v>
      </c>
      <c r="BI20" s="371"/>
      <c r="BJ20" s="376"/>
      <c r="BK20" s="375"/>
      <c r="BL20" s="371"/>
      <c r="BM20" s="372">
        <f>BM21+BM22</f>
        <v>5590</v>
      </c>
      <c r="BN20" s="371"/>
      <c r="BO20" s="370"/>
      <c r="BP20" s="371"/>
      <c r="BQ20" s="371"/>
      <c r="BR20" s="372">
        <f>BR21+BR22</f>
        <v>5590</v>
      </c>
      <c r="BS20" s="371"/>
      <c r="BT20" s="376"/>
      <c r="BU20" s="375"/>
      <c r="BV20" s="371"/>
      <c r="BW20" s="372">
        <f>BW21+BW22</f>
        <v>5590</v>
      </c>
      <c r="BX20" s="371"/>
      <c r="BY20" s="370"/>
      <c r="BZ20" s="371"/>
      <c r="CA20" s="371"/>
      <c r="CB20" s="372">
        <f>CB21+CB22</f>
        <v>5590</v>
      </c>
      <c r="CC20" s="371"/>
      <c r="CD20" s="376"/>
      <c r="CE20" s="375"/>
      <c r="CF20" s="371"/>
      <c r="CG20" s="372">
        <f>CG21+CG22</f>
        <v>5590</v>
      </c>
      <c r="CH20" s="371"/>
      <c r="CI20" s="370"/>
      <c r="CJ20" s="371"/>
      <c r="CK20" s="371"/>
      <c r="CL20" s="372">
        <f>CL21+CL22</f>
        <v>5590</v>
      </c>
      <c r="CM20" s="371"/>
      <c r="CN20" s="376"/>
      <c r="CO20" s="375"/>
      <c r="CP20" s="371"/>
      <c r="CQ20" s="372">
        <f>CQ21+CQ22</f>
        <v>5590</v>
      </c>
      <c r="CR20" s="371"/>
      <c r="CS20" s="370"/>
      <c r="CT20" s="371"/>
      <c r="CU20" s="371"/>
      <c r="CV20" s="372">
        <f>CV21+CV22</f>
        <v>5590</v>
      </c>
      <c r="CW20" s="371"/>
      <c r="CX20" s="376"/>
      <c r="CY20" s="365"/>
      <c r="CZ20" s="365"/>
      <c r="DA20" s="365"/>
      <c r="DB20" s="365"/>
      <c r="DC20" s="365"/>
      <c r="DD20" s="365"/>
      <c r="DE20" s="365"/>
      <c r="DF20" s="365"/>
      <c r="DG20" s="365"/>
      <c r="DH20" s="365"/>
      <c r="DI20" s="365"/>
      <c r="DJ20" s="365"/>
      <c r="DK20" s="365"/>
      <c r="DL20" s="365"/>
      <c r="DM20" s="365"/>
      <c r="DN20" s="365"/>
      <c r="DO20" s="365"/>
      <c r="DP20" s="365"/>
      <c r="DQ20" s="365"/>
      <c r="DR20" s="365"/>
      <c r="DS20" s="365"/>
      <c r="DT20" s="365"/>
      <c r="DU20" s="365"/>
      <c r="DV20" s="365"/>
      <c r="DW20" s="365"/>
      <c r="DX20" s="365"/>
      <c r="DY20" s="365"/>
      <c r="DZ20" s="365"/>
      <c r="EA20" s="365"/>
      <c r="EB20" s="365"/>
      <c r="EC20" s="365"/>
      <c r="ED20" s="365"/>
      <c r="EE20" s="365"/>
      <c r="EF20" s="365"/>
      <c r="EG20" s="365"/>
      <c r="EH20" s="365"/>
      <c r="EI20" s="365"/>
      <c r="EJ20" s="365"/>
      <c r="EK20" s="365"/>
      <c r="EL20" s="365"/>
      <c r="EM20" s="365"/>
      <c r="EN20" s="365"/>
      <c r="EO20" s="365"/>
      <c r="EP20" s="365"/>
      <c r="EQ20" s="365"/>
      <c r="ER20" s="365"/>
      <c r="ES20" s="365"/>
      <c r="ET20" s="365"/>
      <c r="EU20" s="365"/>
      <c r="EV20" s="365"/>
      <c r="EW20" s="365"/>
      <c r="EX20" s="365"/>
      <c r="EY20" s="365"/>
      <c r="EZ20" s="365"/>
      <c r="FA20" s="365"/>
      <c r="FB20" s="365"/>
      <c r="FC20" s="365"/>
      <c r="FD20" s="365"/>
      <c r="FE20" s="365"/>
      <c r="FF20" s="365"/>
      <c r="FG20" s="365"/>
      <c r="FH20" s="365"/>
      <c r="FI20" s="365"/>
      <c r="FJ20" s="365"/>
      <c r="FK20" s="365"/>
      <c r="FL20" s="365"/>
    </row>
    <row r="21" spans="1:168" s="358" customFormat="1" ht="112.5">
      <c r="A21" s="1068"/>
      <c r="B21" s="367" t="s">
        <v>830</v>
      </c>
      <c r="C21" s="353"/>
      <c r="D21" s="354"/>
      <c r="E21" s="354">
        <v>1455</v>
      </c>
      <c r="F21" s="354"/>
      <c r="G21" s="354"/>
      <c r="H21" s="354"/>
      <c r="I21" s="354"/>
      <c r="J21" s="354">
        <v>1455</v>
      </c>
      <c r="K21" s="354"/>
      <c r="L21" s="354"/>
      <c r="M21" s="354"/>
      <c r="N21" s="354"/>
      <c r="O21" s="354">
        <v>1455</v>
      </c>
      <c r="P21" s="354"/>
      <c r="Q21" s="352"/>
      <c r="R21" s="354"/>
      <c r="S21" s="354"/>
      <c r="T21" s="354">
        <v>1455</v>
      </c>
      <c r="U21" s="354"/>
      <c r="V21" s="354"/>
      <c r="W21" s="353"/>
      <c r="X21" s="354"/>
      <c r="Y21" s="354">
        <v>1455</v>
      </c>
      <c r="Z21" s="354"/>
      <c r="AA21" s="354"/>
      <c r="AB21" s="353"/>
      <c r="AC21" s="354"/>
      <c r="AD21" s="354">
        <v>1455</v>
      </c>
      <c r="AE21" s="354"/>
      <c r="AF21" s="354"/>
      <c r="AG21" s="353"/>
      <c r="AH21" s="354"/>
      <c r="AI21" s="354">
        <v>1455</v>
      </c>
      <c r="AJ21" s="354"/>
      <c r="AK21" s="355"/>
      <c r="AL21" s="356"/>
      <c r="AM21" s="354"/>
      <c r="AN21" s="354">
        <v>1455</v>
      </c>
      <c r="AO21" s="354"/>
      <c r="AP21" s="354"/>
      <c r="AQ21" s="353"/>
      <c r="AR21" s="354"/>
      <c r="AS21" s="354">
        <v>1455</v>
      </c>
      <c r="AT21" s="354"/>
      <c r="AU21" s="352"/>
      <c r="AV21" s="356"/>
      <c r="AW21" s="354"/>
      <c r="AX21" s="354">
        <v>1455</v>
      </c>
      <c r="AY21" s="354"/>
      <c r="AZ21" s="357"/>
      <c r="BA21" s="356"/>
      <c r="BB21" s="354"/>
      <c r="BC21" s="354">
        <v>1455</v>
      </c>
      <c r="BD21" s="354"/>
      <c r="BE21" s="353"/>
      <c r="BF21" s="354"/>
      <c r="BG21" s="354"/>
      <c r="BH21" s="354">
        <v>1455</v>
      </c>
      <c r="BI21" s="354"/>
      <c r="BJ21" s="357"/>
      <c r="BK21" s="356"/>
      <c r="BL21" s="354"/>
      <c r="BM21" s="354">
        <v>1455</v>
      </c>
      <c r="BN21" s="354"/>
      <c r="BO21" s="353"/>
      <c r="BP21" s="354"/>
      <c r="BQ21" s="354"/>
      <c r="BR21" s="354">
        <v>1455</v>
      </c>
      <c r="BS21" s="354"/>
      <c r="BT21" s="357"/>
      <c r="BU21" s="356"/>
      <c r="BV21" s="354"/>
      <c r="BW21" s="354">
        <v>1455</v>
      </c>
      <c r="BX21" s="354"/>
      <c r="BY21" s="353"/>
      <c r="BZ21" s="354"/>
      <c r="CA21" s="354"/>
      <c r="CB21" s="354">
        <v>1455</v>
      </c>
      <c r="CC21" s="354"/>
      <c r="CD21" s="357"/>
      <c r="CE21" s="356"/>
      <c r="CF21" s="354"/>
      <c r="CG21" s="354">
        <v>1455</v>
      </c>
      <c r="CH21" s="354"/>
      <c r="CI21" s="353"/>
      <c r="CJ21" s="354"/>
      <c r="CK21" s="354"/>
      <c r="CL21" s="354">
        <v>1455</v>
      </c>
      <c r="CM21" s="354"/>
      <c r="CN21" s="357"/>
      <c r="CO21" s="356"/>
      <c r="CP21" s="354"/>
      <c r="CQ21" s="354">
        <v>1455</v>
      </c>
      <c r="CR21" s="354"/>
      <c r="CS21" s="353"/>
      <c r="CT21" s="354"/>
      <c r="CU21" s="354"/>
      <c r="CV21" s="354">
        <v>1455</v>
      </c>
      <c r="CW21" s="354"/>
      <c r="CX21" s="357"/>
      <c r="CY21" s="351"/>
      <c r="CZ21" s="351"/>
      <c r="DA21" s="351"/>
      <c r="DB21" s="351"/>
      <c r="DC21" s="351"/>
      <c r="DD21" s="351"/>
      <c r="DE21" s="351"/>
      <c r="DF21" s="351"/>
      <c r="DG21" s="351"/>
      <c r="DH21" s="351"/>
      <c r="DI21" s="351"/>
      <c r="DJ21" s="351"/>
      <c r="DK21" s="351"/>
      <c r="DL21" s="351"/>
      <c r="DM21" s="351"/>
      <c r="DN21" s="351"/>
      <c r="DO21" s="351"/>
      <c r="DP21" s="351"/>
      <c r="DQ21" s="351"/>
      <c r="DR21" s="351"/>
      <c r="DS21" s="351"/>
      <c r="DT21" s="351"/>
      <c r="DU21" s="351"/>
      <c r="DV21" s="351"/>
      <c r="DW21" s="351"/>
      <c r="DX21" s="351"/>
      <c r="DY21" s="351"/>
      <c r="DZ21" s="351"/>
      <c r="EA21" s="351"/>
      <c r="EB21" s="351"/>
      <c r="EC21" s="351"/>
      <c r="ED21" s="351"/>
      <c r="EE21" s="351"/>
      <c r="EF21" s="351"/>
      <c r="EG21" s="351"/>
      <c r="EH21" s="351"/>
      <c r="EI21" s="351"/>
      <c r="EJ21" s="351"/>
      <c r="EK21" s="351"/>
      <c r="EL21" s="351"/>
      <c r="EM21" s="351"/>
      <c r="EN21" s="351"/>
      <c r="EO21" s="351"/>
      <c r="EP21" s="351"/>
      <c r="EQ21" s="351"/>
      <c r="ER21" s="351"/>
      <c r="ES21" s="351"/>
      <c r="ET21" s="351"/>
      <c r="EU21" s="351"/>
      <c r="EV21" s="351"/>
      <c r="EW21" s="351"/>
      <c r="EX21" s="351"/>
      <c r="EY21" s="351"/>
      <c r="EZ21" s="351"/>
      <c r="FA21" s="351"/>
      <c r="FB21" s="351"/>
      <c r="FC21" s="351"/>
      <c r="FD21" s="351"/>
      <c r="FE21" s="351"/>
      <c r="FF21" s="351"/>
      <c r="FG21" s="351"/>
      <c r="FH21" s="351"/>
      <c r="FI21" s="351"/>
      <c r="FJ21" s="351"/>
      <c r="FK21" s="351"/>
      <c r="FL21" s="351"/>
    </row>
    <row r="22" spans="1:168" s="358" customFormat="1" ht="93.75">
      <c r="A22" s="1069"/>
      <c r="B22" s="367" t="s">
        <v>831</v>
      </c>
      <c r="C22" s="353"/>
      <c r="D22" s="354"/>
      <c r="E22" s="354">
        <v>4135</v>
      </c>
      <c r="F22" s="354"/>
      <c r="G22" s="354"/>
      <c r="H22" s="354"/>
      <c r="I22" s="354"/>
      <c r="J22" s="354">
        <v>4135</v>
      </c>
      <c r="K22" s="354"/>
      <c r="L22" s="354"/>
      <c r="M22" s="354"/>
      <c r="N22" s="354"/>
      <c r="O22" s="354">
        <v>4135</v>
      </c>
      <c r="P22" s="354"/>
      <c r="Q22" s="352"/>
      <c r="R22" s="354"/>
      <c r="S22" s="354"/>
      <c r="T22" s="354">
        <v>4135</v>
      </c>
      <c r="U22" s="354"/>
      <c r="V22" s="354"/>
      <c r="W22" s="353"/>
      <c r="X22" s="354"/>
      <c r="Y22" s="354">
        <v>4135</v>
      </c>
      <c r="Z22" s="354"/>
      <c r="AA22" s="354"/>
      <c r="AB22" s="353"/>
      <c r="AC22" s="354"/>
      <c r="AD22" s="354">
        <v>4135</v>
      </c>
      <c r="AE22" s="354"/>
      <c r="AF22" s="354"/>
      <c r="AG22" s="353"/>
      <c r="AH22" s="354"/>
      <c r="AI22" s="354">
        <v>4135</v>
      </c>
      <c r="AJ22" s="354"/>
      <c r="AK22" s="355"/>
      <c r="AL22" s="356"/>
      <c r="AM22" s="354"/>
      <c r="AN22" s="354">
        <v>4312</v>
      </c>
      <c r="AO22" s="354"/>
      <c r="AP22" s="354"/>
      <c r="AQ22" s="353"/>
      <c r="AR22" s="354"/>
      <c r="AS22" s="354">
        <v>4312</v>
      </c>
      <c r="AT22" s="354"/>
      <c r="AU22" s="352"/>
      <c r="AV22" s="356"/>
      <c r="AW22" s="354"/>
      <c r="AX22" s="354">
        <v>4135</v>
      </c>
      <c r="AY22" s="354"/>
      <c r="AZ22" s="357"/>
      <c r="BA22" s="356"/>
      <c r="BB22" s="354"/>
      <c r="BC22" s="354">
        <v>4135</v>
      </c>
      <c r="BD22" s="354"/>
      <c r="BE22" s="353"/>
      <c r="BF22" s="354"/>
      <c r="BG22" s="354"/>
      <c r="BH22" s="354">
        <v>4135</v>
      </c>
      <c r="BI22" s="354"/>
      <c r="BJ22" s="357"/>
      <c r="BK22" s="356"/>
      <c r="BL22" s="354"/>
      <c r="BM22" s="354">
        <v>4135</v>
      </c>
      <c r="BN22" s="354"/>
      <c r="BO22" s="353"/>
      <c r="BP22" s="354"/>
      <c r="BQ22" s="354"/>
      <c r="BR22" s="354">
        <v>4135</v>
      </c>
      <c r="BS22" s="354"/>
      <c r="BT22" s="357"/>
      <c r="BU22" s="356"/>
      <c r="BV22" s="354"/>
      <c r="BW22" s="354">
        <v>4135</v>
      </c>
      <c r="BX22" s="354"/>
      <c r="BY22" s="353"/>
      <c r="BZ22" s="354"/>
      <c r="CA22" s="354"/>
      <c r="CB22" s="354">
        <v>4135</v>
      </c>
      <c r="CC22" s="354"/>
      <c r="CD22" s="357"/>
      <c r="CE22" s="356"/>
      <c r="CF22" s="354"/>
      <c r="CG22" s="354">
        <v>4135</v>
      </c>
      <c r="CH22" s="354"/>
      <c r="CI22" s="353"/>
      <c r="CJ22" s="354"/>
      <c r="CK22" s="354"/>
      <c r="CL22" s="354">
        <v>4135</v>
      </c>
      <c r="CM22" s="354"/>
      <c r="CN22" s="357"/>
      <c r="CO22" s="356"/>
      <c r="CP22" s="354"/>
      <c r="CQ22" s="354">
        <v>4135</v>
      </c>
      <c r="CR22" s="354"/>
      <c r="CS22" s="353"/>
      <c r="CT22" s="354"/>
      <c r="CU22" s="354"/>
      <c r="CV22" s="354">
        <v>4135</v>
      </c>
      <c r="CW22" s="354"/>
      <c r="CX22" s="357"/>
      <c r="CY22" s="351"/>
      <c r="CZ22" s="351"/>
      <c r="DA22" s="351"/>
      <c r="DB22" s="351"/>
      <c r="DC22" s="351"/>
      <c r="DD22" s="351"/>
      <c r="DE22" s="351"/>
      <c r="DF22" s="351"/>
      <c r="DG22" s="351"/>
      <c r="DH22" s="351"/>
      <c r="DI22" s="351"/>
      <c r="DJ22" s="351"/>
      <c r="DK22" s="351"/>
      <c r="DL22" s="351"/>
      <c r="DM22" s="351"/>
      <c r="DN22" s="351"/>
      <c r="DO22" s="351"/>
      <c r="DP22" s="351"/>
      <c r="DQ22" s="351"/>
      <c r="DR22" s="351"/>
      <c r="DS22" s="351"/>
      <c r="DT22" s="351"/>
      <c r="DU22" s="351"/>
      <c r="DV22" s="351"/>
      <c r="DW22" s="351"/>
      <c r="DX22" s="351"/>
      <c r="DY22" s="351"/>
      <c r="DZ22" s="351"/>
      <c r="EA22" s="351"/>
      <c r="EB22" s="351"/>
      <c r="EC22" s="351"/>
      <c r="ED22" s="351"/>
      <c r="EE22" s="351"/>
      <c r="EF22" s="351"/>
      <c r="EG22" s="351"/>
      <c r="EH22" s="351"/>
      <c r="EI22" s="351"/>
      <c r="EJ22" s="351"/>
      <c r="EK22" s="351"/>
      <c r="EL22" s="351"/>
      <c r="EM22" s="351"/>
      <c r="EN22" s="351"/>
      <c r="EO22" s="351"/>
      <c r="EP22" s="351"/>
      <c r="EQ22" s="351"/>
      <c r="ER22" s="351"/>
      <c r="ES22" s="351"/>
      <c r="ET22" s="351"/>
      <c r="EU22" s="351"/>
      <c r="EV22" s="351"/>
      <c r="EW22" s="351"/>
      <c r="EX22" s="351"/>
      <c r="EY22" s="351"/>
      <c r="EZ22" s="351"/>
      <c r="FA22" s="351"/>
      <c r="FB22" s="351"/>
      <c r="FC22" s="351"/>
      <c r="FD22" s="351"/>
      <c r="FE22" s="351"/>
      <c r="FF22" s="351"/>
      <c r="FG22" s="351"/>
      <c r="FH22" s="351"/>
      <c r="FI22" s="351"/>
      <c r="FJ22" s="351"/>
      <c r="FK22" s="351"/>
      <c r="FL22" s="351"/>
    </row>
    <row r="23" spans="1:168" s="774" customFormat="1">
      <c r="H23" s="831"/>
      <c r="I23" s="831"/>
      <c r="J23" s="831"/>
      <c r="K23" s="831"/>
      <c r="L23" s="831"/>
      <c r="M23" s="831"/>
      <c r="N23" s="831"/>
      <c r="O23" s="831"/>
      <c r="P23" s="831"/>
      <c r="Q23" s="831"/>
      <c r="R23" s="831"/>
      <c r="S23" s="831"/>
      <c r="T23" s="831"/>
      <c r="U23" s="831"/>
      <c r="V23" s="831"/>
      <c r="W23" s="831"/>
      <c r="X23" s="831"/>
      <c r="Y23" s="831"/>
      <c r="Z23" s="831"/>
      <c r="AA23" s="831"/>
      <c r="AB23" s="831"/>
      <c r="AC23" s="831"/>
      <c r="AD23" s="831"/>
      <c r="AE23" s="831"/>
      <c r="AF23" s="831"/>
      <c r="AG23" s="831"/>
      <c r="AH23" s="831"/>
      <c r="AI23" s="831"/>
      <c r="AJ23" s="831"/>
      <c r="AK23" s="831"/>
      <c r="AL23" s="831"/>
      <c r="AM23" s="831"/>
      <c r="AN23" s="831"/>
      <c r="AO23" s="831"/>
      <c r="AP23" s="831"/>
      <c r="AQ23" s="831"/>
      <c r="AR23" s="831"/>
      <c r="AS23" s="831"/>
      <c r="AT23" s="831"/>
      <c r="AU23" s="831"/>
      <c r="AV23" s="831"/>
      <c r="AW23" s="831"/>
      <c r="AX23" s="831"/>
      <c r="AY23" s="831"/>
      <c r="AZ23" s="831"/>
      <c r="BA23" s="831"/>
      <c r="BB23" s="831"/>
      <c r="BC23" s="831"/>
      <c r="BD23" s="831"/>
      <c r="BE23" s="831"/>
      <c r="BF23" s="831"/>
      <c r="BG23" s="831"/>
      <c r="BH23" s="831"/>
      <c r="BI23" s="831"/>
      <c r="BJ23" s="831"/>
      <c r="BK23" s="831"/>
      <c r="BL23" s="831"/>
      <c r="BM23" s="831"/>
      <c r="BN23" s="831"/>
      <c r="BO23" s="831"/>
      <c r="BP23" s="831"/>
      <c r="BQ23" s="831"/>
      <c r="BR23" s="831"/>
      <c r="BS23" s="831"/>
      <c r="BT23" s="831"/>
      <c r="BU23" s="831"/>
      <c r="BV23" s="831"/>
      <c r="BW23" s="831"/>
      <c r="BX23" s="831"/>
      <c r="BY23" s="831"/>
      <c r="BZ23" s="831"/>
      <c r="CA23" s="831"/>
      <c r="CB23" s="831"/>
      <c r="CC23" s="831"/>
      <c r="CD23" s="831"/>
      <c r="CE23" s="831"/>
      <c r="CF23" s="831"/>
      <c r="CG23" s="831"/>
      <c r="CH23" s="831"/>
      <c r="CI23" s="831"/>
      <c r="CJ23" s="831"/>
      <c r="CK23" s="831"/>
      <c r="CL23" s="831"/>
      <c r="CM23" s="831"/>
      <c r="CN23" s="831"/>
      <c r="CO23" s="831"/>
      <c r="CP23" s="831"/>
      <c r="CQ23" s="831"/>
      <c r="CR23" s="831"/>
      <c r="CS23" s="831"/>
      <c r="CT23" s="831"/>
      <c r="CU23" s="831"/>
      <c r="CV23" s="831"/>
      <c r="CW23" s="831"/>
      <c r="CX23" s="831"/>
      <c r="CY23" s="831"/>
      <c r="CZ23" s="831"/>
      <c r="DA23" s="831"/>
      <c r="DB23" s="831"/>
      <c r="DC23" s="831"/>
      <c r="DD23" s="831"/>
      <c r="DE23" s="831"/>
      <c r="DF23" s="831"/>
      <c r="DG23" s="831"/>
      <c r="DH23" s="831"/>
      <c r="DI23" s="831"/>
      <c r="DJ23" s="831"/>
      <c r="DK23" s="831"/>
    </row>
    <row r="24" spans="1:168" s="774" customFormat="1">
      <c r="E24" s="836" t="s">
        <v>1311</v>
      </c>
      <c r="F24" s="835"/>
      <c r="G24" s="835"/>
      <c r="H24" s="839"/>
      <c r="I24" s="839"/>
      <c r="J24" s="836" t="s">
        <v>1313</v>
      </c>
      <c r="K24" s="839"/>
      <c r="L24" s="839"/>
      <c r="M24" s="839"/>
      <c r="N24" s="839"/>
      <c r="O24" s="836" t="s">
        <v>1312</v>
      </c>
      <c r="P24" s="831"/>
      <c r="Q24" s="831"/>
      <c r="R24" s="831"/>
      <c r="S24" s="831"/>
      <c r="T24" s="831"/>
      <c r="U24" s="831"/>
      <c r="V24" s="831"/>
      <c r="W24" s="831"/>
      <c r="X24" s="831"/>
      <c r="Y24" s="831"/>
      <c r="Z24" s="831"/>
      <c r="AA24" s="831"/>
      <c r="AB24" s="831"/>
      <c r="AC24" s="831"/>
      <c r="AD24" s="831"/>
      <c r="AE24" s="831"/>
      <c r="AF24" s="831"/>
      <c r="AG24" s="831"/>
      <c r="AH24" s="831"/>
      <c r="AI24" s="831"/>
      <c r="AJ24" s="831"/>
      <c r="AK24" s="831"/>
      <c r="AL24" s="831"/>
      <c r="AM24" s="831"/>
      <c r="AN24" s="831"/>
      <c r="AO24" s="831"/>
      <c r="AP24" s="831"/>
      <c r="AQ24" s="831"/>
      <c r="AR24" s="831"/>
      <c r="AS24" s="831"/>
      <c r="AT24" s="831"/>
      <c r="AU24" s="831"/>
      <c r="AV24" s="831"/>
      <c r="AW24" s="831"/>
      <c r="AX24" s="831"/>
      <c r="AY24" s="831"/>
      <c r="AZ24" s="831"/>
      <c r="BA24" s="831"/>
      <c r="BB24" s="831"/>
      <c r="BC24" s="831"/>
      <c r="BD24" s="831"/>
      <c r="BE24" s="831"/>
      <c r="BF24" s="831"/>
      <c r="BG24" s="831"/>
      <c r="BH24" s="831"/>
      <c r="BI24" s="831"/>
      <c r="BJ24" s="831"/>
      <c r="BK24" s="831"/>
      <c r="BL24" s="831"/>
      <c r="BM24" s="831"/>
      <c r="BN24" s="831"/>
      <c r="BO24" s="831"/>
      <c r="BP24" s="831"/>
      <c r="BQ24" s="831"/>
      <c r="BR24" s="831"/>
      <c r="BS24" s="831"/>
      <c r="BT24" s="831"/>
      <c r="BU24" s="831"/>
      <c r="BV24" s="831"/>
      <c r="BW24" s="831"/>
      <c r="BX24" s="831"/>
      <c r="BY24" s="831"/>
      <c r="BZ24" s="831"/>
      <c r="CA24" s="831"/>
      <c r="CB24" s="831"/>
      <c r="CC24" s="831"/>
      <c r="CD24" s="831"/>
      <c r="CE24" s="831"/>
      <c r="CF24" s="831"/>
      <c r="CG24" s="831"/>
      <c r="CH24" s="831"/>
      <c r="CI24" s="831"/>
      <c r="CJ24" s="831"/>
      <c r="CK24" s="831"/>
      <c r="CL24" s="831"/>
      <c r="CM24" s="831"/>
      <c r="CN24" s="831"/>
      <c r="CO24" s="831"/>
      <c r="CP24" s="831"/>
      <c r="CQ24" s="831"/>
      <c r="CR24" s="831"/>
      <c r="CS24" s="831"/>
      <c r="CT24" s="831"/>
      <c r="CU24" s="831"/>
      <c r="CV24" s="831"/>
      <c r="CW24" s="831"/>
      <c r="CX24" s="831"/>
      <c r="CY24" s="831"/>
      <c r="CZ24" s="831"/>
      <c r="DA24" s="831"/>
      <c r="DB24" s="831"/>
      <c r="DC24" s="831"/>
      <c r="DD24" s="831"/>
      <c r="DE24" s="831"/>
      <c r="DF24" s="831"/>
      <c r="DG24" s="831"/>
      <c r="DH24" s="831"/>
      <c r="DI24" s="831"/>
      <c r="DJ24" s="831"/>
      <c r="DK24" s="831"/>
    </row>
    <row r="25" spans="1:168" s="774" customFormat="1" ht="60">
      <c r="B25" s="832" t="s">
        <v>414</v>
      </c>
      <c r="C25" s="831"/>
      <c r="D25" s="831"/>
      <c r="E25" s="837">
        <f>E11</f>
        <v>53952</v>
      </c>
      <c r="F25" s="838"/>
      <c r="G25" s="838"/>
      <c r="H25" s="838"/>
      <c r="I25" s="838"/>
      <c r="J25" s="837">
        <f>J17</f>
        <v>675</v>
      </c>
      <c r="K25" s="831"/>
      <c r="L25" s="831"/>
      <c r="M25" s="831"/>
      <c r="N25" s="831"/>
      <c r="O25" s="837">
        <f>J18</f>
        <v>1917</v>
      </c>
      <c r="P25" s="831"/>
      <c r="Q25" s="831"/>
      <c r="R25" s="831"/>
      <c r="S25" s="831"/>
      <c r="T25" s="831"/>
      <c r="U25" s="831"/>
      <c r="V25" s="831"/>
      <c r="W25" s="831"/>
      <c r="X25" s="831"/>
      <c r="Y25" s="831"/>
      <c r="Z25" s="831"/>
      <c r="AA25" s="831"/>
      <c r="AB25" s="831"/>
      <c r="AC25" s="831"/>
      <c r="AD25" s="831"/>
      <c r="AE25" s="831"/>
      <c r="AF25" s="831"/>
      <c r="AG25" s="831"/>
      <c r="AH25" s="831"/>
      <c r="AI25" s="831"/>
      <c r="AJ25" s="831"/>
      <c r="AK25" s="831"/>
      <c r="AL25" s="831"/>
      <c r="AM25" s="831"/>
      <c r="AN25" s="831"/>
      <c r="AO25" s="831"/>
      <c r="AP25" s="831"/>
      <c r="AQ25" s="831"/>
      <c r="AR25" s="831"/>
      <c r="AS25" s="831"/>
      <c r="AT25" s="831"/>
      <c r="AU25" s="831"/>
      <c r="AV25" s="831"/>
      <c r="AW25" s="831"/>
      <c r="AX25" s="831"/>
      <c r="AY25" s="831"/>
      <c r="AZ25" s="831"/>
      <c r="BA25" s="831"/>
      <c r="BB25" s="831"/>
      <c r="BC25" s="831"/>
      <c r="BD25" s="831"/>
      <c r="BE25" s="831"/>
      <c r="BF25" s="831"/>
      <c r="BG25" s="831"/>
      <c r="BH25" s="831"/>
      <c r="BI25" s="831"/>
      <c r="BJ25" s="831"/>
      <c r="BK25" s="831"/>
      <c r="BL25" s="831"/>
      <c r="BM25" s="831"/>
      <c r="BN25" s="831"/>
      <c r="BO25" s="831"/>
      <c r="BP25" s="831"/>
      <c r="BQ25" s="831"/>
      <c r="BR25" s="831"/>
      <c r="BS25" s="831"/>
      <c r="BT25" s="831"/>
      <c r="BU25" s="831"/>
      <c r="BV25" s="831"/>
      <c r="BW25" s="831"/>
      <c r="BX25" s="831"/>
      <c r="BY25" s="831"/>
      <c r="BZ25" s="831"/>
      <c r="CA25" s="831"/>
      <c r="CB25" s="831"/>
      <c r="CC25" s="831"/>
      <c r="CD25" s="831"/>
      <c r="CE25" s="831"/>
      <c r="CF25" s="831"/>
      <c r="CG25" s="831"/>
      <c r="CH25" s="831"/>
      <c r="CI25" s="831"/>
      <c r="CJ25" s="831"/>
      <c r="CK25" s="831"/>
      <c r="CL25" s="831"/>
      <c r="CM25" s="831"/>
      <c r="CN25" s="831"/>
      <c r="CO25" s="831"/>
      <c r="CP25" s="831"/>
      <c r="CQ25" s="831"/>
      <c r="CR25" s="831"/>
      <c r="CS25" s="831"/>
      <c r="CT25" s="831"/>
      <c r="CU25" s="831"/>
      <c r="CV25" s="831"/>
      <c r="CW25" s="831"/>
      <c r="CX25" s="831"/>
      <c r="CY25" s="831"/>
      <c r="CZ25" s="831"/>
      <c r="DA25" s="831"/>
      <c r="DB25" s="831"/>
      <c r="DC25" s="831"/>
      <c r="DD25" s="831"/>
      <c r="DE25" s="831"/>
      <c r="DF25" s="831"/>
      <c r="DG25" s="831"/>
      <c r="DH25" s="831"/>
      <c r="DI25" s="831"/>
      <c r="DJ25" s="831"/>
      <c r="DK25" s="831"/>
    </row>
    <row r="26" spans="1:168" s="774" customFormat="1" ht="42.75" customHeight="1">
      <c r="B26" s="832" t="s">
        <v>406</v>
      </c>
      <c r="C26" s="831"/>
      <c r="D26" s="831"/>
      <c r="E26" s="794">
        <f>O11</f>
        <v>46915</v>
      </c>
      <c r="F26" s="808"/>
      <c r="G26" s="808"/>
      <c r="H26" s="808"/>
      <c r="I26" s="808"/>
      <c r="J26" s="794">
        <f>O17</f>
        <v>733</v>
      </c>
      <c r="K26" s="831"/>
      <c r="L26" s="831"/>
      <c r="M26" s="831"/>
      <c r="N26" s="831"/>
      <c r="O26" s="794">
        <f>O18</f>
        <v>2084</v>
      </c>
      <c r="P26" s="831"/>
      <c r="Q26" s="831"/>
      <c r="R26" s="831"/>
      <c r="S26" s="831"/>
      <c r="T26" s="831"/>
      <c r="U26" s="831"/>
      <c r="V26" s="831"/>
      <c r="W26" s="831"/>
      <c r="X26" s="831"/>
      <c r="Y26" s="831"/>
      <c r="Z26" s="831"/>
      <c r="AA26" s="831"/>
      <c r="AB26" s="831"/>
      <c r="AC26" s="831"/>
      <c r="AD26" s="831"/>
      <c r="AE26" s="831"/>
      <c r="AF26" s="831"/>
      <c r="AG26" s="831"/>
      <c r="AH26" s="831"/>
      <c r="AI26" s="831"/>
      <c r="AJ26" s="831"/>
      <c r="AK26" s="831"/>
      <c r="AL26" s="831"/>
      <c r="AM26" s="831"/>
      <c r="AN26" s="831"/>
      <c r="AO26" s="831"/>
      <c r="AP26" s="831"/>
      <c r="AQ26" s="831"/>
      <c r="AR26" s="831"/>
      <c r="AS26" s="831"/>
      <c r="AT26" s="831"/>
      <c r="AU26" s="831"/>
      <c r="AV26" s="831"/>
      <c r="AW26" s="831"/>
      <c r="AX26" s="831"/>
      <c r="AY26" s="831"/>
      <c r="AZ26" s="831"/>
      <c r="BA26" s="831"/>
      <c r="BB26" s="831"/>
      <c r="BC26" s="831"/>
      <c r="BD26" s="831"/>
      <c r="BE26" s="831"/>
      <c r="BF26" s="831"/>
      <c r="BG26" s="831"/>
      <c r="BH26" s="831"/>
      <c r="BI26" s="831"/>
      <c r="BJ26" s="831"/>
      <c r="BK26" s="831"/>
      <c r="BL26" s="831"/>
      <c r="BM26" s="831"/>
      <c r="BN26" s="831"/>
      <c r="BO26" s="831"/>
      <c r="BP26" s="831"/>
      <c r="BQ26" s="831"/>
      <c r="BR26" s="831"/>
      <c r="BS26" s="831"/>
      <c r="BT26" s="831"/>
      <c r="BU26" s="831"/>
      <c r="BV26" s="831"/>
      <c r="BW26" s="831"/>
      <c r="BX26" s="831"/>
      <c r="BY26" s="831"/>
      <c r="BZ26" s="831"/>
      <c r="CA26" s="831"/>
      <c r="CB26" s="831"/>
      <c r="CC26" s="831"/>
      <c r="CD26" s="831"/>
      <c r="CE26" s="831"/>
      <c r="CF26" s="831"/>
      <c r="CG26" s="831"/>
      <c r="CH26" s="831"/>
      <c r="CI26" s="831"/>
      <c r="CJ26" s="831"/>
      <c r="CK26" s="831"/>
      <c r="CL26" s="831"/>
      <c r="CM26" s="831"/>
      <c r="CN26" s="831"/>
      <c r="CO26" s="831"/>
      <c r="CP26" s="831"/>
      <c r="CQ26" s="831"/>
      <c r="CR26" s="831"/>
      <c r="CS26" s="831"/>
      <c r="CT26" s="831"/>
      <c r="CU26" s="831"/>
      <c r="CV26" s="831"/>
      <c r="CW26" s="831"/>
      <c r="CX26" s="831"/>
      <c r="CY26" s="831"/>
      <c r="CZ26" s="831"/>
      <c r="DA26" s="831"/>
      <c r="DB26" s="831"/>
      <c r="DC26" s="831"/>
      <c r="DD26" s="831"/>
      <c r="DE26" s="831"/>
      <c r="DF26" s="831"/>
      <c r="DG26" s="831"/>
      <c r="DH26" s="831"/>
      <c r="DI26" s="831"/>
      <c r="DJ26" s="831"/>
      <c r="DK26" s="831"/>
    </row>
    <row r="27" spans="1:168" s="774" customFormat="1" ht="47.25" customHeight="1">
      <c r="B27" s="832" t="s">
        <v>419</v>
      </c>
      <c r="C27" s="831"/>
      <c r="D27" s="831"/>
      <c r="E27" s="794">
        <f>Y11</f>
        <v>65681</v>
      </c>
      <c r="F27" s="808"/>
      <c r="G27" s="808"/>
      <c r="H27" s="808"/>
      <c r="I27" s="808"/>
      <c r="J27" s="794">
        <f>Y17</f>
        <v>1027</v>
      </c>
      <c r="K27" s="831"/>
      <c r="L27" s="831"/>
      <c r="M27" s="831"/>
      <c r="N27" s="831"/>
      <c r="O27" s="794">
        <f>Y18</f>
        <v>2917</v>
      </c>
      <c r="P27" s="831"/>
      <c r="Q27" s="831"/>
      <c r="R27" s="831"/>
      <c r="S27" s="831"/>
      <c r="T27" s="831"/>
      <c r="U27" s="831"/>
      <c r="V27" s="831"/>
      <c r="W27" s="831"/>
      <c r="X27" s="831"/>
      <c r="Y27" s="831"/>
      <c r="Z27" s="831"/>
      <c r="AA27" s="831"/>
      <c r="AB27" s="831"/>
      <c r="AC27" s="831"/>
      <c r="AD27" s="831"/>
      <c r="AE27" s="831"/>
      <c r="AF27" s="831"/>
      <c r="AG27" s="831"/>
      <c r="AH27" s="831"/>
      <c r="AI27" s="831"/>
      <c r="AJ27" s="831"/>
      <c r="AK27" s="831"/>
      <c r="AL27" s="831"/>
      <c r="AM27" s="831"/>
      <c r="AN27" s="831"/>
      <c r="AO27" s="831"/>
      <c r="AP27" s="831"/>
      <c r="AQ27" s="831"/>
      <c r="AR27" s="831"/>
      <c r="AS27" s="831"/>
      <c r="AT27" s="831"/>
      <c r="AU27" s="831"/>
      <c r="AV27" s="831"/>
      <c r="AW27" s="831"/>
      <c r="AX27" s="831"/>
      <c r="AY27" s="831"/>
      <c r="AZ27" s="831"/>
      <c r="BA27" s="831"/>
      <c r="BB27" s="831"/>
      <c r="BC27" s="831"/>
      <c r="BD27" s="831"/>
      <c r="BE27" s="831"/>
      <c r="BF27" s="831"/>
      <c r="BG27" s="831"/>
      <c r="BH27" s="831"/>
      <c r="BI27" s="831"/>
      <c r="BJ27" s="831"/>
      <c r="BK27" s="831"/>
      <c r="BL27" s="831"/>
      <c r="BM27" s="831"/>
      <c r="BN27" s="831"/>
      <c r="BO27" s="831"/>
      <c r="BP27" s="831"/>
      <c r="BQ27" s="831"/>
      <c r="BR27" s="831"/>
      <c r="BS27" s="831"/>
      <c r="BT27" s="831"/>
      <c r="BU27" s="831"/>
      <c r="BV27" s="831"/>
      <c r="BW27" s="831"/>
      <c r="BX27" s="831"/>
      <c r="BY27" s="831"/>
      <c r="BZ27" s="831"/>
      <c r="CA27" s="831"/>
      <c r="CB27" s="831"/>
      <c r="CC27" s="831"/>
      <c r="CD27" s="831"/>
      <c r="CE27" s="831"/>
      <c r="CF27" s="831"/>
      <c r="CG27" s="831"/>
      <c r="CH27" s="831"/>
      <c r="CI27" s="831"/>
      <c r="CJ27" s="831"/>
      <c r="CK27" s="831"/>
      <c r="CL27" s="831"/>
      <c r="CM27" s="831"/>
      <c r="CN27" s="831"/>
      <c r="CO27" s="831"/>
      <c r="CP27" s="831"/>
      <c r="CQ27" s="831"/>
      <c r="CR27" s="831"/>
      <c r="CS27" s="831"/>
      <c r="CT27" s="831"/>
      <c r="CU27" s="831"/>
      <c r="CV27" s="831"/>
      <c r="CW27" s="831"/>
      <c r="CX27" s="831"/>
      <c r="CY27" s="831"/>
      <c r="CZ27" s="831"/>
      <c r="DA27" s="831"/>
      <c r="DB27" s="831"/>
      <c r="DC27" s="831"/>
      <c r="DD27" s="831"/>
      <c r="DE27" s="831"/>
      <c r="DF27" s="831"/>
      <c r="DG27" s="831"/>
      <c r="DH27" s="831"/>
      <c r="DI27" s="831"/>
      <c r="DJ27" s="831"/>
      <c r="DK27" s="831"/>
    </row>
    <row r="28" spans="1:168" s="774" customFormat="1" ht="60">
      <c r="B28" s="832" t="s">
        <v>407</v>
      </c>
      <c r="C28" s="831"/>
      <c r="D28" s="831"/>
      <c r="E28" s="794">
        <f>AD11</f>
        <v>46915</v>
      </c>
      <c r="F28" s="808"/>
      <c r="G28" s="808"/>
      <c r="H28" s="808"/>
      <c r="I28" s="808"/>
      <c r="J28" s="794">
        <f>AD17</f>
        <v>733</v>
      </c>
      <c r="K28" s="831"/>
      <c r="L28" s="831"/>
      <c r="M28" s="831"/>
      <c r="N28" s="831"/>
      <c r="O28" s="794">
        <f>AD18</f>
        <v>2084</v>
      </c>
      <c r="P28" s="831"/>
      <c r="Q28" s="831"/>
      <c r="R28" s="831"/>
      <c r="S28" s="831"/>
      <c r="T28" s="831"/>
      <c r="U28" s="831"/>
      <c r="V28" s="831"/>
      <c r="W28" s="831"/>
      <c r="X28" s="831"/>
      <c r="Y28" s="831"/>
      <c r="Z28" s="831"/>
      <c r="AA28" s="831"/>
      <c r="AB28" s="831"/>
      <c r="AC28" s="831"/>
      <c r="AD28" s="831"/>
      <c r="AE28" s="831"/>
      <c r="AF28" s="831"/>
      <c r="AG28" s="831"/>
      <c r="AH28" s="831"/>
      <c r="AI28" s="831"/>
      <c r="AJ28" s="831"/>
      <c r="AK28" s="831"/>
      <c r="AL28" s="831"/>
      <c r="AM28" s="831"/>
      <c r="AN28" s="831"/>
      <c r="AO28" s="831"/>
      <c r="AP28" s="831"/>
      <c r="AQ28" s="831"/>
      <c r="AR28" s="831"/>
      <c r="AS28" s="831"/>
      <c r="AT28" s="831"/>
      <c r="AU28" s="831"/>
      <c r="AV28" s="831"/>
      <c r="AW28" s="831"/>
      <c r="AX28" s="831"/>
      <c r="AY28" s="831"/>
      <c r="AZ28" s="831"/>
      <c r="BA28" s="831"/>
      <c r="BB28" s="831"/>
      <c r="BC28" s="831"/>
      <c r="BD28" s="831"/>
      <c r="BE28" s="831"/>
      <c r="BF28" s="831"/>
      <c r="BG28" s="831"/>
      <c r="BH28" s="831"/>
      <c r="BI28" s="831"/>
      <c r="BJ28" s="831"/>
      <c r="BK28" s="831"/>
      <c r="BL28" s="831"/>
      <c r="BM28" s="831"/>
      <c r="BN28" s="831"/>
      <c r="BO28" s="831"/>
      <c r="BP28" s="831"/>
      <c r="BQ28" s="831"/>
      <c r="BR28" s="831"/>
      <c r="BS28" s="831"/>
      <c r="BT28" s="831"/>
      <c r="BU28" s="831"/>
      <c r="BV28" s="831"/>
      <c r="BW28" s="831"/>
      <c r="BX28" s="831"/>
      <c r="BY28" s="831"/>
      <c r="BZ28" s="831"/>
      <c r="CA28" s="831"/>
      <c r="CB28" s="831"/>
      <c r="CC28" s="831"/>
      <c r="CD28" s="831"/>
      <c r="CE28" s="831"/>
      <c r="CF28" s="831"/>
      <c r="CG28" s="831"/>
      <c r="CH28" s="831"/>
      <c r="CI28" s="831"/>
      <c r="CJ28" s="831"/>
      <c r="CK28" s="831"/>
      <c r="CL28" s="831"/>
      <c r="CM28" s="831"/>
      <c r="CN28" s="831"/>
      <c r="CO28" s="831"/>
      <c r="CP28" s="831"/>
      <c r="CQ28" s="831"/>
      <c r="CR28" s="831"/>
      <c r="CS28" s="831"/>
      <c r="CT28" s="831"/>
      <c r="CU28" s="831"/>
      <c r="CV28" s="831"/>
      <c r="CW28" s="831"/>
      <c r="CX28" s="831"/>
      <c r="CY28" s="831"/>
      <c r="CZ28" s="831"/>
      <c r="DA28" s="831"/>
      <c r="DB28" s="831"/>
      <c r="DC28" s="831"/>
      <c r="DD28" s="831"/>
      <c r="DE28" s="831"/>
      <c r="DF28" s="831"/>
      <c r="DG28" s="831"/>
      <c r="DH28" s="831"/>
      <c r="DI28" s="831"/>
      <c r="DJ28" s="831"/>
      <c r="DK28" s="831"/>
    </row>
    <row r="29" spans="1:168" s="774" customFormat="1" ht="60">
      <c r="B29" s="832" t="s">
        <v>408</v>
      </c>
      <c r="C29" s="831"/>
      <c r="D29" s="831"/>
      <c r="E29" s="794">
        <f>AI11</f>
        <v>46915</v>
      </c>
      <c r="F29" s="808"/>
      <c r="G29" s="808"/>
      <c r="H29" s="808"/>
      <c r="I29" s="808"/>
      <c r="J29" s="794">
        <f>AI17</f>
        <v>733</v>
      </c>
      <c r="K29" s="831"/>
      <c r="L29" s="831"/>
      <c r="M29" s="831"/>
      <c r="N29" s="831"/>
      <c r="O29" s="794">
        <f>AI18</f>
        <v>2084</v>
      </c>
      <c r="P29" s="831"/>
      <c r="Q29" s="831"/>
      <c r="R29" s="831"/>
      <c r="S29" s="831"/>
      <c r="T29" s="831"/>
      <c r="U29" s="831"/>
      <c r="V29" s="831"/>
      <c r="W29" s="831"/>
      <c r="X29" s="831"/>
      <c r="Y29" s="831"/>
      <c r="Z29" s="831"/>
      <c r="AA29" s="831"/>
      <c r="AB29" s="831"/>
      <c r="AC29" s="831"/>
      <c r="AD29" s="831"/>
      <c r="AE29" s="831"/>
      <c r="AF29" s="831"/>
      <c r="AG29" s="831"/>
      <c r="AH29" s="831"/>
      <c r="AI29" s="831"/>
      <c r="AJ29" s="831"/>
      <c r="AK29" s="831"/>
      <c r="AL29" s="831"/>
      <c r="AM29" s="831"/>
      <c r="AN29" s="831"/>
      <c r="AO29" s="831"/>
      <c r="AP29" s="831"/>
      <c r="AQ29" s="831"/>
      <c r="AR29" s="831"/>
      <c r="AS29" s="831"/>
      <c r="AT29" s="831"/>
      <c r="AU29" s="831"/>
      <c r="AV29" s="831"/>
      <c r="AW29" s="831"/>
      <c r="AX29" s="831"/>
      <c r="AY29" s="831"/>
      <c r="AZ29" s="831"/>
      <c r="BA29" s="831"/>
      <c r="BB29" s="831"/>
      <c r="BC29" s="831"/>
      <c r="BD29" s="831"/>
      <c r="BE29" s="831"/>
      <c r="BF29" s="831"/>
      <c r="BG29" s="831"/>
      <c r="BH29" s="831"/>
      <c r="BI29" s="831"/>
      <c r="BJ29" s="831"/>
      <c r="BK29" s="831"/>
      <c r="BL29" s="831"/>
      <c r="BM29" s="831"/>
      <c r="BN29" s="831"/>
      <c r="BO29" s="831"/>
      <c r="BP29" s="831"/>
      <c r="BQ29" s="831"/>
      <c r="BR29" s="831"/>
      <c r="BS29" s="831"/>
      <c r="BT29" s="831"/>
      <c r="BU29" s="831"/>
      <c r="BV29" s="831"/>
      <c r="BW29" s="831"/>
      <c r="BX29" s="831"/>
      <c r="BY29" s="831"/>
      <c r="BZ29" s="831"/>
      <c r="CA29" s="831"/>
      <c r="CB29" s="831"/>
      <c r="CC29" s="831"/>
      <c r="CD29" s="831"/>
      <c r="CE29" s="831"/>
      <c r="CF29" s="831"/>
      <c r="CG29" s="831"/>
      <c r="CH29" s="831"/>
      <c r="CI29" s="831"/>
      <c r="CJ29" s="831"/>
      <c r="CK29" s="831"/>
      <c r="CL29" s="831"/>
      <c r="CM29" s="831"/>
      <c r="CN29" s="831"/>
      <c r="CO29" s="831"/>
      <c r="CP29" s="831"/>
      <c r="CQ29" s="831"/>
      <c r="CR29" s="831"/>
      <c r="CS29" s="831"/>
      <c r="CT29" s="831"/>
      <c r="CU29" s="831"/>
      <c r="CV29" s="831"/>
      <c r="CW29" s="831"/>
      <c r="CX29" s="831"/>
      <c r="CY29" s="831"/>
      <c r="CZ29" s="831"/>
      <c r="DA29" s="831"/>
      <c r="DB29" s="831"/>
      <c r="DC29" s="831"/>
      <c r="DD29" s="831"/>
      <c r="DE29" s="831"/>
      <c r="DF29" s="831"/>
      <c r="DG29" s="831"/>
      <c r="DH29" s="831"/>
      <c r="DI29" s="831"/>
      <c r="DJ29" s="831"/>
      <c r="DK29" s="831"/>
    </row>
    <row r="30" spans="1:168" s="774" customFormat="1" ht="75">
      <c r="B30" s="833" t="s">
        <v>409</v>
      </c>
      <c r="C30" s="831"/>
      <c r="D30" s="831"/>
      <c r="E30" s="794">
        <f>AX11</f>
        <v>70549</v>
      </c>
      <c r="F30" s="808"/>
      <c r="G30" s="808"/>
      <c r="H30" s="808"/>
      <c r="I30" s="808"/>
      <c r="J30" s="794">
        <f>AX17</f>
        <v>792</v>
      </c>
      <c r="K30" s="831"/>
      <c r="L30" s="831"/>
      <c r="M30" s="831"/>
      <c r="N30" s="831"/>
      <c r="O30" s="794">
        <f>AX18</f>
        <v>2250</v>
      </c>
      <c r="P30" s="831"/>
      <c r="Q30" s="831"/>
      <c r="R30" s="831"/>
      <c r="S30" s="831"/>
      <c r="T30" s="831"/>
      <c r="U30" s="831"/>
      <c r="V30" s="831"/>
      <c r="W30" s="831"/>
      <c r="X30" s="831"/>
      <c r="Y30" s="831"/>
      <c r="Z30" s="831"/>
      <c r="AA30" s="831"/>
      <c r="AB30" s="831"/>
      <c r="AC30" s="831"/>
      <c r="AD30" s="831"/>
      <c r="AE30" s="831"/>
      <c r="AF30" s="831"/>
      <c r="AG30" s="831"/>
      <c r="AH30" s="831"/>
      <c r="AI30" s="831"/>
      <c r="AJ30" s="831"/>
      <c r="AK30" s="831"/>
      <c r="AL30" s="831"/>
      <c r="AM30" s="831"/>
      <c r="AN30" s="831"/>
      <c r="AO30" s="831"/>
      <c r="AP30" s="831"/>
      <c r="AQ30" s="831"/>
      <c r="AR30" s="831"/>
      <c r="AS30" s="831"/>
      <c r="AT30" s="831"/>
      <c r="AU30" s="831"/>
      <c r="AV30" s="831"/>
      <c r="AW30" s="831"/>
      <c r="AX30" s="831"/>
      <c r="AY30" s="831"/>
      <c r="AZ30" s="831"/>
      <c r="BA30" s="831"/>
      <c r="BB30" s="831"/>
      <c r="BC30" s="831"/>
      <c r="BD30" s="831"/>
      <c r="BE30" s="831"/>
      <c r="BF30" s="831"/>
      <c r="BG30" s="831"/>
      <c r="BH30" s="831"/>
      <c r="BI30" s="831"/>
      <c r="BJ30" s="831"/>
      <c r="BK30" s="831"/>
      <c r="BL30" s="831"/>
      <c r="BM30" s="831"/>
      <c r="BN30" s="831"/>
      <c r="BO30" s="831"/>
      <c r="BP30" s="831"/>
      <c r="BQ30" s="831"/>
      <c r="BR30" s="831"/>
      <c r="BS30" s="831"/>
      <c r="BT30" s="831"/>
      <c r="BU30" s="831"/>
      <c r="BV30" s="831"/>
      <c r="BW30" s="831"/>
      <c r="BX30" s="831"/>
      <c r="BY30" s="831"/>
      <c r="BZ30" s="831"/>
      <c r="CA30" s="831"/>
      <c r="CB30" s="831"/>
      <c r="CC30" s="831"/>
      <c r="CD30" s="831"/>
      <c r="CE30" s="831"/>
      <c r="CF30" s="831"/>
      <c r="CG30" s="831"/>
      <c r="CH30" s="831"/>
      <c r="CI30" s="831"/>
      <c r="CJ30" s="831"/>
      <c r="CK30" s="831"/>
      <c r="CL30" s="831"/>
      <c r="CM30" s="831"/>
      <c r="CN30" s="831"/>
      <c r="CO30" s="831"/>
      <c r="CP30" s="831"/>
      <c r="CQ30" s="831"/>
      <c r="CR30" s="831"/>
      <c r="CS30" s="831"/>
      <c r="CT30" s="831"/>
      <c r="CU30" s="831"/>
      <c r="CV30" s="831"/>
      <c r="CW30" s="831"/>
      <c r="CX30" s="831"/>
      <c r="CY30" s="831"/>
      <c r="CZ30" s="831"/>
      <c r="DA30" s="831"/>
      <c r="DB30" s="831"/>
      <c r="DC30" s="831"/>
      <c r="DD30" s="831"/>
      <c r="DE30" s="831"/>
      <c r="DF30" s="831"/>
      <c r="DG30" s="831"/>
      <c r="DH30" s="831"/>
      <c r="DI30" s="831"/>
      <c r="DJ30" s="831"/>
      <c r="DK30" s="831"/>
    </row>
    <row r="31" spans="1:168" s="774" customFormat="1" ht="135">
      <c r="B31" s="834" t="s">
        <v>410</v>
      </c>
      <c r="C31" s="831"/>
      <c r="D31" s="831"/>
      <c r="E31" s="794">
        <f>BH11</f>
        <v>121978</v>
      </c>
      <c r="F31" s="808"/>
      <c r="G31" s="808"/>
      <c r="H31" s="808"/>
      <c r="I31" s="808"/>
      <c r="J31" s="794">
        <f>BH17</f>
        <v>953</v>
      </c>
      <c r="K31" s="831"/>
      <c r="L31" s="831"/>
      <c r="M31" s="831"/>
      <c r="N31" s="831"/>
      <c r="O31" s="794">
        <f>BH18</f>
        <v>2709</v>
      </c>
      <c r="P31" s="831"/>
      <c r="Q31" s="831"/>
      <c r="R31" s="831"/>
      <c r="S31" s="831"/>
      <c r="T31" s="831"/>
      <c r="U31" s="831"/>
      <c r="V31" s="831"/>
      <c r="W31" s="831"/>
      <c r="X31" s="831"/>
      <c r="Y31" s="831"/>
      <c r="Z31" s="831"/>
      <c r="AA31" s="831"/>
      <c r="AB31" s="831"/>
      <c r="AC31" s="831"/>
      <c r="AD31" s="831"/>
      <c r="AE31" s="831"/>
      <c r="AF31" s="831"/>
      <c r="AG31" s="831"/>
      <c r="AH31" s="831"/>
      <c r="AI31" s="831"/>
      <c r="AJ31" s="831"/>
      <c r="AK31" s="831"/>
      <c r="AL31" s="831"/>
      <c r="AM31" s="831"/>
      <c r="AN31" s="831"/>
      <c r="AO31" s="831"/>
      <c r="AP31" s="831"/>
      <c r="AQ31" s="831"/>
      <c r="AR31" s="831"/>
      <c r="AS31" s="831"/>
      <c r="AT31" s="831"/>
      <c r="AU31" s="831"/>
      <c r="AV31" s="831"/>
      <c r="AW31" s="831"/>
      <c r="AX31" s="831"/>
      <c r="AY31" s="831"/>
      <c r="AZ31" s="831"/>
      <c r="BA31" s="831"/>
      <c r="BB31" s="831"/>
      <c r="BC31" s="831"/>
      <c r="BD31" s="831"/>
      <c r="BE31" s="831"/>
      <c r="BF31" s="831"/>
      <c r="BG31" s="831"/>
      <c r="BH31" s="831"/>
      <c r="BI31" s="831"/>
      <c r="BJ31" s="831"/>
      <c r="BK31" s="831"/>
      <c r="BL31" s="831"/>
      <c r="BM31" s="831"/>
      <c r="BN31" s="831"/>
      <c r="BO31" s="831"/>
      <c r="BP31" s="831"/>
      <c r="BQ31" s="831"/>
      <c r="BR31" s="831"/>
      <c r="BS31" s="831"/>
      <c r="BT31" s="831"/>
      <c r="BU31" s="831"/>
      <c r="BV31" s="831"/>
      <c r="BW31" s="831"/>
      <c r="BX31" s="831"/>
      <c r="BY31" s="831"/>
      <c r="BZ31" s="831"/>
      <c r="CA31" s="831"/>
      <c r="CB31" s="831"/>
      <c r="CC31" s="831"/>
      <c r="CD31" s="831"/>
      <c r="CE31" s="831"/>
      <c r="CF31" s="831"/>
      <c r="CG31" s="831"/>
      <c r="CH31" s="831"/>
      <c r="CI31" s="831"/>
      <c r="CJ31" s="831"/>
      <c r="CK31" s="831"/>
      <c r="CL31" s="831"/>
      <c r="CM31" s="831"/>
      <c r="CN31" s="831"/>
      <c r="CO31" s="831"/>
      <c r="CP31" s="831"/>
      <c r="CQ31" s="831"/>
      <c r="CR31" s="831"/>
      <c r="CS31" s="831"/>
      <c r="CT31" s="831"/>
      <c r="CU31" s="831"/>
      <c r="CV31" s="831"/>
      <c r="CW31" s="831"/>
      <c r="CX31" s="831"/>
      <c r="CY31" s="831"/>
      <c r="CZ31" s="831"/>
      <c r="DA31" s="831"/>
      <c r="DB31" s="831"/>
      <c r="DC31" s="831"/>
      <c r="DD31" s="831"/>
      <c r="DE31" s="831"/>
      <c r="DF31" s="831"/>
      <c r="DG31" s="831"/>
      <c r="DH31" s="831"/>
      <c r="DI31" s="831"/>
      <c r="DJ31" s="831"/>
      <c r="DK31" s="831"/>
    </row>
    <row r="32" spans="1:168" s="774" customFormat="1" ht="135">
      <c r="B32" s="834" t="s">
        <v>415</v>
      </c>
      <c r="C32" s="831"/>
      <c r="D32" s="831"/>
      <c r="E32" s="794">
        <f>BW11</f>
        <v>269761</v>
      </c>
      <c r="F32" s="808"/>
      <c r="G32" s="808"/>
      <c r="H32" s="808"/>
      <c r="I32" s="808"/>
      <c r="J32" s="794">
        <f>BW17</f>
        <v>1335</v>
      </c>
      <c r="K32" s="831"/>
      <c r="L32" s="831"/>
      <c r="M32" s="831"/>
      <c r="N32" s="831"/>
      <c r="O32" s="794">
        <f>BW18</f>
        <v>3794</v>
      </c>
      <c r="P32" s="831"/>
      <c r="Q32" s="831"/>
      <c r="R32" s="831"/>
      <c r="S32" s="831"/>
      <c r="T32" s="831"/>
      <c r="U32" s="831"/>
      <c r="V32" s="831"/>
      <c r="W32" s="831"/>
      <c r="X32" s="831"/>
      <c r="Y32" s="831"/>
      <c r="Z32" s="831"/>
      <c r="AA32" s="831"/>
      <c r="AB32" s="831"/>
      <c r="AC32" s="831"/>
      <c r="AD32" s="831"/>
      <c r="AE32" s="831"/>
      <c r="AF32" s="831"/>
      <c r="AG32" s="831"/>
      <c r="AH32" s="831"/>
      <c r="AI32" s="831"/>
      <c r="AJ32" s="831"/>
      <c r="AK32" s="831"/>
      <c r="AL32" s="831"/>
      <c r="AM32" s="831"/>
      <c r="AN32" s="831"/>
      <c r="AO32" s="831"/>
      <c r="AP32" s="831"/>
      <c r="AQ32" s="831"/>
      <c r="AR32" s="831"/>
      <c r="AS32" s="831"/>
      <c r="AT32" s="831"/>
      <c r="AU32" s="831"/>
      <c r="AV32" s="831"/>
      <c r="AW32" s="831"/>
      <c r="AX32" s="831"/>
      <c r="AY32" s="831"/>
      <c r="AZ32" s="831"/>
      <c r="BA32" s="831"/>
      <c r="BB32" s="831"/>
      <c r="BC32" s="831"/>
      <c r="BD32" s="831"/>
      <c r="BE32" s="831"/>
      <c r="BF32" s="831"/>
      <c r="BG32" s="831"/>
      <c r="BH32" s="831"/>
      <c r="BI32" s="831"/>
      <c r="BJ32" s="831"/>
      <c r="BK32" s="831"/>
      <c r="BL32" s="831"/>
      <c r="BM32" s="831"/>
      <c r="BN32" s="831"/>
      <c r="BO32" s="831"/>
      <c r="BP32" s="831"/>
      <c r="BQ32" s="831"/>
      <c r="BR32" s="831"/>
      <c r="BS32" s="831"/>
      <c r="BT32" s="831"/>
      <c r="BU32" s="831"/>
      <c r="BV32" s="831"/>
      <c r="BW32" s="831"/>
      <c r="BX32" s="831"/>
      <c r="BY32" s="831"/>
      <c r="BZ32" s="831"/>
      <c r="CA32" s="831"/>
      <c r="CB32" s="831"/>
      <c r="CC32" s="831"/>
      <c r="CD32" s="831"/>
      <c r="CE32" s="831"/>
      <c r="CF32" s="831"/>
      <c r="CG32" s="831"/>
      <c r="CH32" s="831"/>
      <c r="CI32" s="831"/>
      <c r="CJ32" s="831"/>
      <c r="CK32" s="831"/>
      <c r="CL32" s="831"/>
      <c r="CM32" s="831"/>
      <c r="CN32" s="831"/>
      <c r="CO32" s="831"/>
      <c r="CP32" s="831"/>
      <c r="CQ32" s="831"/>
      <c r="CR32" s="831"/>
      <c r="CS32" s="831"/>
      <c r="CT32" s="831"/>
      <c r="CU32" s="831"/>
      <c r="CV32" s="831"/>
      <c r="CW32" s="831"/>
      <c r="CX32" s="831"/>
      <c r="CY32" s="831"/>
      <c r="CZ32" s="831"/>
      <c r="DA32" s="831"/>
      <c r="DB32" s="831"/>
      <c r="DC32" s="831"/>
      <c r="DD32" s="831"/>
      <c r="DE32" s="831"/>
      <c r="DF32" s="831"/>
      <c r="DG32" s="831"/>
      <c r="DH32" s="831"/>
      <c r="DI32" s="831"/>
      <c r="DJ32" s="831"/>
      <c r="DK32" s="831"/>
    </row>
    <row r="33" spans="2:116" s="774" customFormat="1" ht="135">
      <c r="B33" s="834" t="s">
        <v>411</v>
      </c>
      <c r="C33" s="831"/>
      <c r="D33" s="831"/>
      <c r="E33" s="794">
        <f>CB11</f>
        <v>234575</v>
      </c>
      <c r="F33" s="808"/>
      <c r="G33" s="808"/>
      <c r="H33" s="808"/>
      <c r="I33" s="808"/>
      <c r="J33" s="794">
        <f>CB17</f>
        <v>1466</v>
      </c>
      <c r="K33" s="831"/>
      <c r="L33" s="831"/>
      <c r="M33" s="831"/>
      <c r="N33" s="831"/>
      <c r="O33" s="794">
        <f>CB18</f>
        <v>4168</v>
      </c>
      <c r="P33" s="831"/>
      <c r="Q33" s="831"/>
      <c r="R33" s="831"/>
      <c r="S33" s="831"/>
      <c r="T33" s="831"/>
      <c r="U33" s="831"/>
      <c r="V33" s="831"/>
      <c r="W33" s="831"/>
      <c r="X33" s="831"/>
      <c r="Y33" s="831"/>
      <c r="Z33" s="831"/>
      <c r="AA33" s="831"/>
      <c r="AB33" s="831"/>
      <c r="AC33" s="831"/>
      <c r="AD33" s="831"/>
      <c r="AE33" s="831"/>
      <c r="AF33" s="831"/>
      <c r="AG33" s="831"/>
      <c r="AH33" s="831"/>
      <c r="AI33" s="831"/>
      <c r="AJ33" s="831"/>
      <c r="AK33" s="831"/>
      <c r="AL33" s="831"/>
      <c r="AM33" s="831"/>
      <c r="AN33" s="831"/>
      <c r="AO33" s="831"/>
      <c r="AP33" s="831"/>
      <c r="AQ33" s="831"/>
      <c r="AR33" s="831"/>
      <c r="AS33" s="831"/>
      <c r="AT33" s="831"/>
      <c r="AU33" s="831"/>
      <c r="AV33" s="831"/>
      <c r="AW33" s="831"/>
      <c r="AX33" s="831"/>
      <c r="AY33" s="831"/>
      <c r="AZ33" s="831"/>
      <c r="BA33" s="831"/>
      <c r="BB33" s="831"/>
      <c r="BC33" s="831"/>
      <c r="BD33" s="831"/>
      <c r="BE33" s="831"/>
      <c r="BF33" s="831"/>
      <c r="BG33" s="831"/>
      <c r="BH33" s="831"/>
      <c r="BI33" s="831"/>
      <c r="BJ33" s="831"/>
      <c r="BK33" s="831"/>
      <c r="BL33" s="831"/>
      <c r="BM33" s="831"/>
      <c r="BN33" s="831"/>
      <c r="BO33" s="831"/>
      <c r="BP33" s="831"/>
      <c r="BQ33" s="831"/>
      <c r="BR33" s="831"/>
      <c r="BS33" s="831"/>
      <c r="BT33" s="831"/>
      <c r="BU33" s="831"/>
      <c r="BV33" s="831"/>
      <c r="BW33" s="831"/>
      <c r="BX33" s="831"/>
      <c r="BY33" s="831"/>
      <c r="BZ33" s="831"/>
      <c r="CA33" s="831"/>
      <c r="CB33" s="831"/>
      <c r="CC33" s="831"/>
      <c r="CD33" s="831"/>
      <c r="CE33" s="831"/>
      <c r="CF33" s="831"/>
      <c r="CG33" s="831"/>
      <c r="CH33" s="831"/>
      <c r="CI33" s="831"/>
      <c r="CJ33" s="831"/>
      <c r="CK33" s="831"/>
      <c r="CL33" s="831"/>
      <c r="CM33" s="831"/>
      <c r="CN33" s="831"/>
      <c r="CO33" s="831"/>
      <c r="CP33" s="831"/>
      <c r="CQ33" s="831"/>
      <c r="CR33" s="831"/>
      <c r="CS33" s="831"/>
      <c r="CT33" s="831"/>
      <c r="CU33" s="831"/>
      <c r="CV33" s="831"/>
      <c r="CW33" s="831"/>
      <c r="CX33" s="831"/>
      <c r="CY33" s="831"/>
      <c r="CZ33" s="831"/>
      <c r="DA33" s="831"/>
      <c r="DB33" s="831"/>
      <c r="DC33" s="831"/>
      <c r="DD33" s="831"/>
      <c r="DE33" s="831"/>
      <c r="DF33" s="831"/>
      <c r="DG33" s="831"/>
      <c r="DH33" s="831"/>
      <c r="DI33" s="831"/>
      <c r="DJ33" s="831"/>
      <c r="DK33" s="831"/>
    </row>
    <row r="34" spans="2:116" s="774" customFormat="1" ht="45">
      <c r="B34" s="833" t="s">
        <v>416</v>
      </c>
      <c r="C34" s="831"/>
      <c r="D34" s="831"/>
      <c r="E34" s="794">
        <f>CG11</f>
        <v>72835</v>
      </c>
      <c r="F34" s="808"/>
      <c r="G34" s="808"/>
      <c r="H34" s="808"/>
      <c r="I34" s="808"/>
      <c r="J34" s="794">
        <f>CG17</f>
        <v>730</v>
      </c>
      <c r="K34" s="831"/>
      <c r="L34" s="831"/>
      <c r="M34" s="831"/>
      <c r="N34" s="831"/>
      <c r="O34" s="794">
        <f>CG18</f>
        <v>2076</v>
      </c>
      <c r="P34" s="831"/>
      <c r="Q34" s="831"/>
      <c r="R34" s="831"/>
      <c r="S34" s="831"/>
      <c r="T34" s="831"/>
      <c r="U34" s="831"/>
      <c r="V34" s="831"/>
      <c r="W34" s="831"/>
      <c r="X34" s="831"/>
      <c r="Y34" s="831"/>
      <c r="Z34" s="831"/>
      <c r="AA34" s="831"/>
      <c r="AB34" s="831"/>
      <c r="AC34" s="831"/>
      <c r="AD34" s="831"/>
      <c r="AE34" s="831"/>
      <c r="AF34" s="831"/>
      <c r="AG34" s="831"/>
      <c r="AH34" s="831"/>
      <c r="AI34" s="831"/>
      <c r="AJ34" s="831"/>
      <c r="AK34" s="831"/>
      <c r="AL34" s="831"/>
      <c r="AM34" s="831"/>
      <c r="AN34" s="831"/>
      <c r="AO34" s="831"/>
      <c r="AP34" s="831"/>
      <c r="AQ34" s="831"/>
      <c r="AR34" s="831"/>
      <c r="AS34" s="831"/>
      <c r="AT34" s="831"/>
      <c r="AU34" s="831"/>
      <c r="AV34" s="831"/>
      <c r="AW34" s="831"/>
      <c r="AX34" s="831"/>
      <c r="AY34" s="831"/>
      <c r="AZ34" s="831"/>
      <c r="BA34" s="831"/>
      <c r="BB34" s="831"/>
      <c r="BC34" s="831"/>
      <c r="BD34" s="831"/>
      <c r="BE34" s="831"/>
      <c r="BF34" s="831"/>
      <c r="BG34" s="831"/>
      <c r="BH34" s="831"/>
      <c r="BI34" s="831"/>
      <c r="BJ34" s="831"/>
      <c r="BK34" s="831"/>
      <c r="BL34" s="831"/>
      <c r="BM34" s="831"/>
      <c r="BN34" s="831"/>
      <c r="BO34" s="831"/>
      <c r="BP34" s="831"/>
      <c r="BQ34" s="831"/>
      <c r="BR34" s="831"/>
      <c r="BS34" s="831"/>
      <c r="BT34" s="831"/>
      <c r="BU34" s="831"/>
      <c r="BV34" s="831"/>
      <c r="BW34" s="831"/>
      <c r="BX34" s="831"/>
      <c r="BY34" s="831"/>
      <c r="BZ34" s="831"/>
      <c r="CA34" s="831"/>
      <c r="CB34" s="831"/>
      <c r="CC34" s="831"/>
      <c r="CD34" s="831"/>
      <c r="CE34" s="831"/>
      <c r="CF34" s="831"/>
      <c r="CG34" s="831"/>
      <c r="CH34" s="831"/>
      <c r="CI34" s="831"/>
      <c r="CJ34" s="831"/>
      <c r="CK34" s="831"/>
      <c r="CL34" s="831"/>
      <c r="CM34" s="831"/>
      <c r="CN34" s="831"/>
      <c r="CO34" s="831"/>
      <c r="CP34" s="831"/>
      <c r="CQ34" s="831"/>
      <c r="CR34" s="831"/>
      <c r="CS34" s="831"/>
      <c r="CT34" s="831"/>
      <c r="CU34" s="831"/>
      <c r="CV34" s="831"/>
      <c r="CW34" s="831"/>
      <c r="CX34" s="831"/>
      <c r="CY34" s="831"/>
      <c r="CZ34" s="831"/>
      <c r="DA34" s="831"/>
      <c r="DB34" s="831"/>
      <c r="DC34" s="831"/>
      <c r="DD34" s="831"/>
      <c r="DE34" s="831"/>
      <c r="DF34" s="831"/>
      <c r="DG34" s="831"/>
      <c r="DH34" s="831"/>
      <c r="DI34" s="831"/>
      <c r="DJ34" s="831"/>
      <c r="DK34" s="831"/>
    </row>
    <row r="35" spans="2:116" s="774" customFormat="1" ht="45">
      <c r="B35" s="832" t="s">
        <v>412</v>
      </c>
      <c r="E35" s="794">
        <f>CL11</f>
        <v>63335</v>
      </c>
      <c r="F35" s="808"/>
      <c r="G35" s="808"/>
      <c r="H35" s="808"/>
      <c r="I35" s="808"/>
      <c r="J35" s="794">
        <f>CL17</f>
        <v>792</v>
      </c>
      <c r="O35" s="794">
        <f>CL18</f>
        <v>2250</v>
      </c>
    </row>
    <row r="36" spans="2:116" s="774" customFormat="1" ht="45">
      <c r="B36" s="833" t="s">
        <v>417</v>
      </c>
      <c r="E36" s="794">
        <f>CQ11</f>
        <v>62045</v>
      </c>
      <c r="F36" s="808"/>
      <c r="G36" s="808"/>
      <c r="H36" s="808"/>
      <c r="I36" s="808"/>
      <c r="J36" s="794">
        <f>CQ17</f>
        <v>776</v>
      </c>
      <c r="O36" s="794">
        <f>CQ18</f>
        <v>2204</v>
      </c>
    </row>
    <row r="37" spans="2:116" s="774" customFormat="1" ht="45">
      <c r="B37" s="832" t="s">
        <v>413</v>
      </c>
      <c r="E37" s="794">
        <f>CV11</f>
        <v>53952</v>
      </c>
      <c r="F37" s="808"/>
      <c r="G37" s="808"/>
      <c r="H37" s="808"/>
      <c r="I37" s="808"/>
      <c r="J37" s="794">
        <f>CV17</f>
        <v>843</v>
      </c>
      <c r="O37" s="794">
        <f>CV18</f>
        <v>2396</v>
      </c>
    </row>
    <row r="38" spans="2:116" s="774" customFormat="1"/>
    <row r="39" spans="2:116">
      <c r="H39" s="366"/>
      <c r="I39" s="366"/>
      <c r="J39" s="366"/>
      <c r="K39" s="366"/>
      <c r="L39" s="366"/>
      <c r="M39" s="366"/>
      <c r="N39" s="366"/>
      <c r="O39" s="366"/>
      <c r="P39" s="366"/>
      <c r="Q39" s="366"/>
      <c r="R39" s="366"/>
      <c r="S39" s="366"/>
      <c r="T39" s="366"/>
      <c r="U39" s="366"/>
      <c r="V39" s="366"/>
      <c r="W39" s="366"/>
      <c r="X39" s="366"/>
      <c r="Y39" s="366"/>
      <c r="Z39" s="366"/>
      <c r="AA39" s="366"/>
      <c r="AB39" s="366"/>
      <c r="AC39" s="366"/>
      <c r="AD39" s="366"/>
      <c r="AE39" s="366"/>
      <c r="AF39" s="366"/>
      <c r="AG39" s="366"/>
      <c r="AH39" s="366"/>
      <c r="AI39" s="366"/>
      <c r="AJ39" s="366"/>
      <c r="AK39" s="366"/>
      <c r="AL39" s="366"/>
      <c r="AM39" s="366"/>
      <c r="AN39" s="366"/>
      <c r="AO39" s="366"/>
      <c r="AP39" s="366"/>
      <c r="AQ39" s="366"/>
      <c r="AR39" s="366"/>
      <c r="AS39" s="366"/>
      <c r="AT39" s="366"/>
      <c r="AU39" s="366"/>
      <c r="AV39" s="366"/>
      <c r="AW39" s="366"/>
      <c r="AX39" s="366"/>
      <c r="AY39" s="366"/>
      <c r="AZ39" s="366"/>
      <c r="BA39" s="366"/>
      <c r="BB39" s="366"/>
      <c r="BC39" s="366"/>
      <c r="BD39" s="366"/>
      <c r="BE39" s="366"/>
      <c r="BF39" s="366"/>
      <c r="BG39" s="366"/>
      <c r="BH39" s="366"/>
      <c r="BI39" s="366"/>
      <c r="BJ39" s="366"/>
      <c r="BK39" s="366"/>
      <c r="BL39" s="366"/>
      <c r="BM39" s="366"/>
      <c r="BN39" s="366"/>
      <c r="BO39" s="366"/>
      <c r="BP39" s="366"/>
      <c r="BQ39" s="366"/>
      <c r="BR39" s="366"/>
      <c r="BS39" s="366"/>
      <c r="BT39" s="366"/>
      <c r="BU39" s="366"/>
      <c r="BV39" s="366"/>
      <c r="BW39" s="366"/>
      <c r="BX39" s="366"/>
      <c r="BY39" s="366"/>
      <c r="BZ39" s="366"/>
      <c r="CA39" s="366"/>
      <c r="CB39" s="366"/>
      <c r="CC39" s="366"/>
      <c r="CD39" s="366"/>
      <c r="CE39" s="366"/>
      <c r="CF39" s="366"/>
      <c r="CG39" s="366"/>
      <c r="CH39" s="366"/>
      <c r="CI39" s="366"/>
      <c r="CJ39" s="366"/>
      <c r="CK39" s="366"/>
      <c r="CL39" s="366"/>
      <c r="CM39" s="366"/>
      <c r="CN39" s="366"/>
      <c r="CO39" s="366"/>
      <c r="CP39" s="366"/>
      <c r="CQ39" s="366"/>
      <c r="CR39" s="366"/>
      <c r="CS39" s="366"/>
      <c r="CT39" s="366"/>
      <c r="CU39" s="366"/>
      <c r="CV39" s="366"/>
      <c r="CW39" s="366"/>
      <c r="CX39" s="366"/>
      <c r="CY39" s="366"/>
      <c r="CZ39" s="366"/>
      <c r="DA39" s="366"/>
      <c r="DB39" s="366"/>
      <c r="DC39" s="366"/>
      <c r="DD39" s="366"/>
      <c r="DE39" s="366"/>
      <c r="DF39" s="366"/>
      <c r="DG39" s="366"/>
      <c r="DH39" s="366"/>
      <c r="DI39" s="366"/>
      <c r="DJ39" s="366"/>
      <c r="DK39" s="366"/>
      <c r="DL39" s="366"/>
    </row>
    <row r="40" spans="2:116">
      <c r="H40" s="366"/>
      <c r="I40" s="366"/>
      <c r="J40" s="366"/>
      <c r="K40" s="366"/>
      <c r="L40" s="366"/>
      <c r="M40" s="366"/>
      <c r="N40" s="366"/>
      <c r="O40" s="366"/>
      <c r="P40" s="366"/>
      <c r="Q40" s="366"/>
      <c r="R40" s="366"/>
      <c r="S40" s="366"/>
      <c r="T40" s="366"/>
      <c r="U40" s="366"/>
      <c r="V40" s="366"/>
      <c r="W40" s="366"/>
      <c r="X40" s="366"/>
      <c r="Y40" s="366"/>
      <c r="Z40" s="366"/>
      <c r="AA40" s="366"/>
      <c r="AB40" s="366"/>
      <c r="AC40" s="366"/>
      <c r="AD40" s="366"/>
      <c r="AE40" s="366"/>
      <c r="AF40" s="366"/>
      <c r="AG40" s="366"/>
      <c r="AH40" s="366"/>
      <c r="AI40" s="366"/>
      <c r="AJ40" s="366"/>
      <c r="AK40" s="366"/>
      <c r="AL40" s="366"/>
      <c r="AM40" s="366"/>
      <c r="AN40" s="366"/>
      <c r="AO40" s="366"/>
      <c r="AP40" s="366"/>
      <c r="AQ40" s="366"/>
      <c r="AR40" s="366"/>
      <c r="AS40" s="366"/>
      <c r="AT40" s="366"/>
      <c r="AU40" s="366"/>
      <c r="AV40" s="366"/>
      <c r="AW40" s="366"/>
      <c r="AX40" s="366"/>
      <c r="AY40" s="366"/>
      <c r="AZ40" s="366"/>
      <c r="BA40" s="366"/>
      <c r="BB40" s="366"/>
      <c r="BC40" s="366"/>
      <c r="BD40" s="366"/>
      <c r="BE40" s="366"/>
      <c r="BF40" s="366"/>
      <c r="BG40" s="366"/>
      <c r="BH40" s="366"/>
      <c r="BI40" s="366"/>
      <c r="BJ40" s="366"/>
      <c r="BK40" s="366"/>
      <c r="BL40" s="366"/>
      <c r="BM40" s="366"/>
      <c r="BN40" s="366"/>
      <c r="BO40" s="366"/>
      <c r="BP40" s="366"/>
      <c r="BQ40" s="366"/>
      <c r="BR40" s="366"/>
      <c r="BS40" s="366"/>
      <c r="BT40" s="366"/>
      <c r="BU40" s="366"/>
      <c r="BV40" s="366"/>
      <c r="BW40" s="366"/>
      <c r="BX40" s="366"/>
      <c r="BY40" s="366"/>
      <c r="BZ40" s="366"/>
      <c r="CA40" s="366"/>
      <c r="CB40" s="366"/>
      <c r="CC40" s="366"/>
      <c r="CD40" s="366"/>
      <c r="CE40" s="366"/>
      <c r="CF40" s="366"/>
      <c r="CG40" s="366"/>
      <c r="CH40" s="366"/>
      <c r="CI40" s="366"/>
      <c r="CJ40" s="366"/>
      <c r="CK40" s="366"/>
      <c r="CL40" s="366"/>
      <c r="CM40" s="366"/>
      <c r="CN40" s="366"/>
      <c r="CO40" s="366"/>
      <c r="CP40" s="366"/>
      <c r="CQ40" s="366"/>
      <c r="CR40" s="366"/>
      <c r="CS40" s="366"/>
      <c r="CT40" s="366"/>
      <c r="CU40" s="366"/>
      <c r="CV40" s="366"/>
      <c r="CW40" s="366"/>
      <c r="CX40" s="366"/>
      <c r="CY40" s="366"/>
      <c r="CZ40" s="366"/>
      <c r="DA40" s="366"/>
      <c r="DB40" s="366"/>
      <c r="DC40" s="366"/>
      <c r="DD40" s="366"/>
      <c r="DE40" s="366"/>
      <c r="DF40" s="366"/>
      <c r="DG40" s="366"/>
      <c r="DH40" s="366"/>
      <c r="DI40" s="366"/>
      <c r="DJ40" s="366"/>
      <c r="DK40" s="366"/>
      <c r="DL40" s="366"/>
    </row>
    <row r="41" spans="2:116">
      <c r="H41" s="366"/>
      <c r="I41" s="366"/>
      <c r="J41" s="366"/>
      <c r="K41" s="366"/>
      <c r="L41" s="366"/>
      <c r="M41" s="366"/>
      <c r="N41" s="366"/>
      <c r="O41" s="366"/>
      <c r="P41" s="366"/>
      <c r="Q41" s="366"/>
      <c r="R41" s="366"/>
      <c r="S41" s="366"/>
      <c r="T41" s="366"/>
      <c r="U41" s="366"/>
      <c r="V41" s="366"/>
      <c r="W41" s="366"/>
      <c r="X41" s="366"/>
      <c r="Y41" s="366"/>
      <c r="Z41" s="366"/>
      <c r="AA41" s="366"/>
      <c r="AB41" s="366"/>
      <c r="AC41" s="366"/>
      <c r="AD41" s="366"/>
      <c r="AE41" s="366"/>
      <c r="AF41" s="366"/>
      <c r="AG41" s="366"/>
      <c r="AH41" s="366"/>
      <c r="AI41" s="366"/>
      <c r="AJ41" s="366"/>
      <c r="AK41" s="366"/>
      <c r="AL41" s="366"/>
      <c r="AM41" s="366"/>
      <c r="AN41" s="366"/>
      <c r="AO41" s="366"/>
      <c r="AP41" s="366"/>
      <c r="AQ41" s="366"/>
      <c r="AR41" s="366"/>
      <c r="AS41" s="366"/>
      <c r="AT41" s="366"/>
      <c r="AU41" s="366"/>
      <c r="AV41" s="366"/>
      <c r="AW41" s="366"/>
      <c r="AX41" s="366"/>
      <c r="AY41" s="366"/>
      <c r="AZ41" s="366"/>
      <c r="BA41" s="366"/>
      <c r="BB41" s="366"/>
      <c r="BC41" s="366"/>
      <c r="BD41" s="366"/>
      <c r="BE41" s="366"/>
      <c r="BF41" s="366"/>
      <c r="BG41" s="366"/>
      <c r="BH41" s="366"/>
      <c r="BI41" s="366"/>
      <c r="BJ41" s="366"/>
      <c r="BK41" s="366"/>
      <c r="BL41" s="366"/>
      <c r="BM41" s="366"/>
      <c r="BN41" s="366"/>
      <c r="BO41" s="366"/>
      <c r="BP41" s="366"/>
      <c r="BQ41" s="366"/>
      <c r="BR41" s="366"/>
      <c r="BS41" s="366"/>
      <c r="BT41" s="366"/>
      <c r="BU41" s="366"/>
      <c r="BV41" s="366"/>
      <c r="BW41" s="366"/>
      <c r="BX41" s="366"/>
      <c r="BY41" s="366"/>
      <c r="BZ41" s="366"/>
      <c r="CA41" s="366"/>
      <c r="CB41" s="366"/>
      <c r="CC41" s="366"/>
      <c r="CD41" s="366"/>
      <c r="CE41" s="366"/>
      <c r="CF41" s="366"/>
      <c r="CG41" s="366"/>
      <c r="CH41" s="366"/>
      <c r="CI41" s="366"/>
      <c r="CJ41" s="366"/>
      <c r="CK41" s="366"/>
      <c r="CL41" s="366"/>
      <c r="CM41" s="366"/>
      <c r="CN41" s="366"/>
      <c r="CO41" s="366"/>
      <c r="CP41" s="366"/>
      <c r="CQ41" s="366"/>
      <c r="CR41" s="366"/>
      <c r="CS41" s="366"/>
      <c r="CT41" s="366"/>
      <c r="CU41" s="366"/>
      <c r="CV41" s="366"/>
      <c r="CW41" s="366"/>
      <c r="CX41" s="366"/>
      <c r="CY41" s="366"/>
      <c r="CZ41" s="366"/>
      <c r="DA41" s="366"/>
      <c r="DB41" s="366"/>
      <c r="DC41" s="366"/>
      <c r="DD41" s="366"/>
      <c r="DE41" s="366"/>
      <c r="DF41" s="366"/>
      <c r="DG41" s="366"/>
      <c r="DH41" s="366"/>
      <c r="DI41" s="366"/>
      <c r="DJ41" s="366"/>
      <c r="DK41" s="366"/>
      <c r="DL41" s="366"/>
    </row>
    <row r="42" spans="2:116">
      <c r="H42" s="366"/>
      <c r="I42" s="366"/>
      <c r="J42" s="366"/>
      <c r="K42" s="366"/>
      <c r="L42" s="366"/>
      <c r="M42" s="366"/>
      <c r="N42" s="366"/>
      <c r="O42" s="366"/>
      <c r="P42" s="366"/>
      <c r="Q42" s="366"/>
      <c r="R42" s="366"/>
      <c r="S42" s="366"/>
      <c r="T42" s="366"/>
      <c r="U42" s="366"/>
      <c r="V42" s="366"/>
      <c r="W42" s="366"/>
      <c r="X42" s="366"/>
      <c r="Y42" s="366"/>
      <c r="Z42" s="366"/>
      <c r="AA42" s="366"/>
      <c r="AB42" s="366"/>
      <c r="AC42" s="366"/>
      <c r="AD42" s="366"/>
      <c r="AE42" s="366"/>
      <c r="AF42" s="366"/>
      <c r="AG42" s="366"/>
      <c r="AH42" s="366"/>
      <c r="AI42" s="366"/>
      <c r="AJ42" s="366"/>
      <c r="AK42" s="366"/>
      <c r="AL42" s="366"/>
      <c r="AM42" s="366"/>
      <c r="AN42" s="366"/>
      <c r="AO42" s="366"/>
      <c r="AP42" s="366"/>
      <c r="AQ42" s="366"/>
      <c r="AR42" s="366"/>
      <c r="AS42" s="366"/>
      <c r="AT42" s="366"/>
      <c r="AU42" s="366"/>
      <c r="AV42" s="366"/>
      <c r="AW42" s="366"/>
      <c r="AX42" s="366"/>
      <c r="AY42" s="366"/>
      <c r="AZ42" s="366"/>
      <c r="BA42" s="366"/>
      <c r="BB42" s="366"/>
      <c r="BC42" s="366"/>
      <c r="BD42" s="366"/>
      <c r="BE42" s="366"/>
      <c r="BF42" s="366"/>
      <c r="BG42" s="366"/>
      <c r="BH42" s="366"/>
      <c r="BI42" s="366"/>
      <c r="BJ42" s="366"/>
      <c r="BK42" s="366"/>
      <c r="BL42" s="366"/>
      <c r="BM42" s="366"/>
      <c r="BN42" s="366"/>
      <c r="BO42" s="366"/>
      <c r="BP42" s="366"/>
      <c r="BQ42" s="366"/>
      <c r="BR42" s="366"/>
      <c r="BS42" s="366"/>
      <c r="BT42" s="366"/>
      <c r="BU42" s="366"/>
      <c r="BV42" s="366"/>
      <c r="BW42" s="366"/>
      <c r="BX42" s="366"/>
      <c r="BY42" s="366"/>
      <c r="BZ42" s="366"/>
      <c r="CA42" s="366"/>
      <c r="CB42" s="366"/>
      <c r="CC42" s="366"/>
      <c r="CD42" s="366"/>
      <c r="CE42" s="366"/>
      <c r="CF42" s="366"/>
      <c r="CG42" s="366"/>
      <c r="CH42" s="366"/>
      <c r="CI42" s="366"/>
      <c r="CJ42" s="366"/>
      <c r="CK42" s="366"/>
      <c r="CL42" s="366"/>
      <c r="CM42" s="366"/>
      <c r="CN42" s="366"/>
      <c r="CO42" s="366"/>
      <c r="CP42" s="366"/>
      <c r="CQ42" s="366"/>
      <c r="CR42" s="366"/>
      <c r="CS42" s="366"/>
      <c r="CT42" s="366"/>
      <c r="CU42" s="366"/>
      <c r="CV42" s="366"/>
      <c r="CW42" s="366"/>
      <c r="CX42" s="366"/>
      <c r="CY42" s="366"/>
      <c r="CZ42" s="366"/>
      <c r="DA42" s="366"/>
      <c r="DB42" s="366"/>
      <c r="DC42" s="366"/>
      <c r="DD42" s="366"/>
      <c r="DE42" s="366"/>
      <c r="DF42" s="366"/>
      <c r="DG42" s="366"/>
      <c r="DH42" s="366"/>
      <c r="DI42" s="366"/>
      <c r="DJ42" s="366"/>
      <c r="DK42" s="366"/>
      <c r="DL42" s="366"/>
    </row>
    <row r="43" spans="2:116">
      <c r="H43" s="366"/>
      <c r="I43" s="366"/>
      <c r="J43" s="366"/>
      <c r="K43" s="366"/>
      <c r="L43" s="366"/>
      <c r="M43" s="366"/>
      <c r="N43" s="366"/>
      <c r="O43" s="366"/>
      <c r="P43" s="366"/>
      <c r="Q43" s="366"/>
      <c r="R43" s="366"/>
      <c r="S43" s="366"/>
      <c r="T43" s="366"/>
      <c r="U43" s="366"/>
      <c r="V43" s="366"/>
      <c r="W43" s="366"/>
      <c r="X43" s="366"/>
      <c r="Y43" s="366"/>
      <c r="Z43" s="366"/>
      <c r="AA43" s="366"/>
      <c r="AB43" s="366"/>
      <c r="AC43" s="366"/>
      <c r="AD43" s="366"/>
      <c r="AE43" s="366"/>
      <c r="AF43" s="366"/>
      <c r="AG43" s="366"/>
      <c r="AH43" s="366"/>
      <c r="AI43" s="366"/>
      <c r="AJ43" s="366"/>
      <c r="AK43" s="366"/>
      <c r="AL43" s="366"/>
      <c r="AM43" s="366"/>
      <c r="AN43" s="366"/>
      <c r="AO43" s="366"/>
      <c r="AP43" s="366"/>
      <c r="AQ43" s="366"/>
      <c r="AR43" s="366"/>
      <c r="AS43" s="366"/>
      <c r="AT43" s="366"/>
      <c r="AU43" s="366"/>
      <c r="AV43" s="366"/>
      <c r="AW43" s="366"/>
      <c r="AX43" s="366"/>
      <c r="AY43" s="366"/>
      <c r="AZ43" s="366"/>
      <c r="BA43" s="366"/>
      <c r="BB43" s="366"/>
      <c r="BC43" s="366"/>
      <c r="BD43" s="366"/>
      <c r="BE43" s="366"/>
      <c r="BF43" s="366"/>
      <c r="BG43" s="366"/>
      <c r="BH43" s="366"/>
      <c r="BI43" s="366"/>
      <c r="BJ43" s="366"/>
      <c r="BK43" s="366"/>
      <c r="BL43" s="366"/>
      <c r="BM43" s="366"/>
      <c r="BN43" s="366"/>
      <c r="BO43" s="366"/>
      <c r="BP43" s="366"/>
      <c r="BQ43" s="366"/>
      <c r="BR43" s="366"/>
      <c r="BS43" s="366"/>
      <c r="BT43" s="366"/>
      <c r="BU43" s="366"/>
      <c r="BV43" s="366"/>
      <c r="BW43" s="366"/>
      <c r="BX43" s="366"/>
      <c r="BY43" s="366"/>
      <c r="BZ43" s="366"/>
      <c r="CA43" s="366"/>
      <c r="CB43" s="366"/>
      <c r="CC43" s="366"/>
      <c r="CD43" s="366"/>
      <c r="CE43" s="366"/>
      <c r="CF43" s="366"/>
      <c r="CG43" s="366"/>
      <c r="CH43" s="366"/>
      <c r="CI43" s="366"/>
      <c r="CJ43" s="366"/>
      <c r="CK43" s="366"/>
      <c r="CL43" s="366"/>
      <c r="CM43" s="366"/>
      <c r="CN43" s="366"/>
      <c r="CO43" s="366"/>
      <c r="CP43" s="366"/>
      <c r="CQ43" s="366"/>
      <c r="CR43" s="366"/>
      <c r="CS43" s="366"/>
      <c r="CT43" s="366"/>
      <c r="CU43" s="366"/>
      <c r="CV43" s="366"/>
      <c r="CW43" s="366"/>
      <c r="CX43" s="366"/>
      <c r="CY43" s="366"/>
      <c r="CZ43" s="366"/>
      <c r="DA43" s="366"/>
      <c r="DB43" s="366"/>
      <c r="DC43" s="366"/>
      <c r="DD43" s="366"/>
      <c r="DE43" s="366"/>
      <c r="DF43" s="366"/>
      <c r="DG43" s="366"/>
      <c r="DH43" s="366"/>
      <c r="DI43" s="366"/>
      <c r="DJ43" s="366"/>
      <c r="DK43" s="366"/>
      <c r="DL43" s="366"/>
    </row>
    <row r="44" spans="2:116">
      <c r="H44" s="366"/>
      <c r="I44" s="366"/>
      <c r="J44" s="366"/>
      <c r="K44" s="366"/>
      <c r="L44" s="366"/>
      <c r="M44" s="366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  <c r="Y44" s="366"/>
      <c r="Z44" s="366"/>
      <c r="AA44" s="366"/>
      <c r="AB44" s="366"/>
      <c r="AC44" s="366"/>
      <c r="AD44" s="366"/>
      <c r="AE44" s="366"/>
      <c r="AF44" s="366"/>
      <c r="AG44" s="366"/>
      <c r="AH44" s="366"/>
      <c r="AI44" s="366"/>
      <c r="AJ44" s="366"/>
      <c r="AK44" s="366"/>
      <c r="AL44" s="366"/>
      <c r="AM44" s="366"/>
      <c r="AN44" s="366"/>
      <c r="AO44" s="366"/>
      <c r="AP44" s="366"/>
      <c r="AQ44" s="366"/>
      <c r="AR44" s="366"/>
      <c r="AS44" s="366"/>
      <c r="AT44" s="366"/>
      <c r="AU44" s="366"/>
      <c r="AV44" s="366"/>
      <c r="AW44" s="366"/>
      <c r="AX44" s="366"/>
      <c r="AY44" s="366"/>
      <c r="AZ44" s="366"/>
      <c r="BA44" s="366"/>
      <c r="BB44" s="366"/>
      <c r="BC44" s="366"/>
      <c r="BD44" s="366"/>
      <c r="BE44" s="366"/>
      <c r="BF44" s="366"/>
      <c r="BG44" s="366"/>
      <c r="BH44" s="366"/>
      <c r="BI44" s="366"/>
      <c r="BJ44" s="366"/>
      <c r="BK44" s="366"/>
      <c r="BL44" s="366"/>
      <c r="BM44" s="366"/>
      <c r="BN44" s="366"/>
      <c r="BO44" s="366"/>
      <c r="BP44" s="366"/>
      <c r="BQ44" s="366"/>
      <c r="BR44" s="366"/>
      <c r="BS44" s="366"/>
      <c r="BT44" s="366"/>
      <c r="BU44" s="366"/>
      <c r="BV44" s="366"/>
      <c r="BW44" s="366"/>
      <c r="BX44" s="366"/>
      <c r="BY44" s="366"/>
      <c r="BZ44" s="366"/>
      <c r="CA44" s="366"/>
      <c r="CB44" s="366"/>
      <c r="CC44" s="366"/>
      <c r="CD44" s="366"/>
      <c r="CE44" s="366"/>
      <c r="CF44" s="366"/>
      <c r="CG44" s="366"/>
      <c r="CH44" s="366"/>
      <c r="CI44" s="366"/>
      <c r="CJ44" s="366"/>
      <c r="CK44" s="366"/>
      <c r="CL44" s="366"/>
      <c r="CM44" s="366"/>
      <c r="CN44" s="366"/>
      <c r="CO44" s="366"/>
      <c r="CP44" s="366"/>
      <c r="CQ44" s="366"/>
      <c r="CR44" s="366"/>
      <c r="CS44" s="366"/>
      <c r="CT44" s="366"/>
      <c r="CU44" s="366"/>
      <c r="CV44" s="366"/>
      <c r="CW44" s="366"/>
      <c r="CX44" s="366"/>
      <c r="CY44" s="366"/>
      <c r="CZ44" s="366"/>
      <c r="DA44" s="366"/>
      <c r="DB44" s="366"/>
      <c r="DC44" s="366"/>
      <c r="DD44" s="366"/>
      <c r="DE44" s="366"/>
      <c r="DF44" s="366"/>
      <c r="DG44" s="366"/>
      <c r="DH44" s="366"/>
      <c r="DI44" s="366"/>
      <c r="DJ44" s="366"/>
      <c r="DK44" s="366"/>
      <c r="DL44" s="366"/>
    </row>
    <row r="45" spans="2:116">
      <c r="H45" s="366"/>
      <c r="I45" s="366"/>
      <c r="J45" s="366"/>
      <c r="K45" s="366"/>
      <c r="L45" s="366"/>
      <c r="M45" s="366"/>
      <c r="N45" s="366"/>
      <c r="O45" s="366"/>
      <c r="P45" s="366"/>
      <c r="Q45" s="366"/>
      <c r="R45" s="366"/>
      <c r="S45" s="366"/>
      <c r="T45" s="366"/>
      <c r="U45" s="366"/>
      <c r="V45" s="366"/>
      <c r="W45" s="366"/>
      <c r="X45" s="366"/>
      <c r="Y45" s="366"/>
      <c r="Z45" s="366"/>
      <c r="AA45" s="366"/>
      <c r="AB45" s="366"/>
      <c r="AC45" s="366"/>
      <c r="AD45" s="366"/>
      <c r="AE45" s="366"/>
      <c r="AF45" s="366"/>
      <c r="AG45" s="366"/>
      <c r="AH45" s="366"/>
      <c r="AI45" s="366"/>
      <c r="AJ45" s="366"/>
      <c r="AK45" s="366"/>
      <c r="AL45" s="366"/>
      <c r="AM45" s="366"/>
      <c r="AN45" s="366"/>
      <c r="AO45" s="366"/>
      <c r="AP45" s="366"/>
      <c r="AQ45" s="366"/>
      <c r="AR45" s="366"/>
      <c r="AS45" s="366"/>
      <c r="AT45" s="366"/>
      <c r="AU45" s="366"/>
      <c r="AV45" s="366"/>
      <c r="AW45" s="366"/>
      <c r="AX45" s="366"/>
      <c r="AY45" s="366"/>
      <c r="AZ45" s="366"/>
      <c r="BA45" s="366"/>
      <c r="BB45" s="366"/>
      <c r="BC45" s="366"/>
      <c r="BD45" s="366"/>
      <c r="BE45" s="366"/>
      <c r="BF45" s="366"/>
      <c r="BG45" s="366"/>
      <c r="BH45" s="366"/>
      <c r="BI45" s="366"/>
      <c r="BJ45" s="366"/>
      <c r="BK45" s="366"/>
      <c r="BL45" s="366"/>
      <c r="BM45" s="366"/>
      <c r="BN45" s="366"/>
      <c r="BO45" s="366"/>
      <c r="BP45" s="366"/>
      <c r="BQ45" s="366"/>
      <c r="BR45" s="366"/>
      <c r="BS45" s="366"/>
      <c r="BT45" s="366"/>
      <c r="BU45" s="366"/>
      <c r="BV45" s="366"/>
      <c r="BW45" s="366"/>
      <c r="BX45" s="366"/>
      <c r="BY45" s="366"/>
      <c r="BZ45" s="366"/>
      <c r="CA45" s="366"/>
      <c r="CB45" s="366"/>
      <c r="CC45" s="366"/>
      <c r="CD45" s="366"/>
      <c r="CE45" s="366"/>
      <c r="CF45" s="366"/>
      <c r="CG45" s="366"/>
      <c r="CH45" s="366"/>
      <c r="CI45" s="366"/>
      <c r="CJ45" s="366"/>
      <c r="CK45" s="366"/>
      <c r="CL45" s="366"/>
      <c r="CM45" s="366"/>
      <c r="CN45" s="366"/>
      <c r="CO45" s="366"/>
      <c r="CP45" s="366"/>
      <c r="CQ45" s="366"/>
      <c r="CR45" s="366"/>
      <c r="CS45" s="366"/>
      <c r="CT45" s="366"/>
      <c r="CU45" s="366"/>
      <c r="CV45" s="366"/>
      <c r="CW45" s="366"/>
      <c r="CX45" s="366"/>
      <c r="CY45" s="366"/>
      <c r="CZ45" s="366"/>
      <c r="DA45" s="366"/>
      <c r="DB45" s="366"/>
      <c r="DC45" s="366"/>
      <c r="DD45" s="366"/>
      <c r="DE45" s="366"/>
      <c r="DF45" s="366"/>
      <c r="DG45" s="366"/>
      <c r="DH45" s="366"/>
      <c r="DI45" s="366"/>
      <c r="DJ45" s="366"/>
      <c r="DK45" s="366"/>
      <c r="DL45" s="366"/>
    </row>
    <row r="46" spans="2:116">
      <c r="H46" s="366"/>
      <c r="I46" s="366"/>
      <c r="J46" s="366"/>
      <c r="K46" s="366"/>
      <c r="L46" s="366"/>
      <c r="M46" s="366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  <c r="AA46" s="366"/>
      <c r="AB46" s="366"/>
      <c r="AC46" s="366"/>
      <c r="AD46" s="366"/>
      <c r="AE46" s="366"/>
      <c r="AF46" s="366"/>
      <c r="AG46" s="366"/>
      <c r="AH46" s="366"/>
      <c r="AI46" s="366"/>
      <c r="AJ46" s="366"/>
      <c r="AK46" s="366"/>
      <c r="AL46" s="366"/>
      <c r="AM46" s="366"/>
      <c r="AN46" s="366"/>
      <c r="AO46" s="366"/>
      <c r="AP46" s="366"/>
      <c r="AQ46" s="366"/>
      <c r="AR46" s="366"/>
      <c r="AS46" s="366"/>
      <c r="AT46" s="366"/>
      <c r="AU46" s="366"/>
      <c r="AV46" s="366"/>
      <c r="AW46" s="366"/>
      <c r="AX46" s="366"/>
      <c r="AY46" s="366"/>
      <c r="AZ46" s="366"/>
      <c r="BA46" s="366"/>
      <c r="BB46" s="366"/>
      <c r="BC46" s="366"/>
      <c r="BD46" s="366"/>
      <c r="BE46" s="366"/>
      <c r="BF46" s="366"/>
      <c r="BG46" s="366"/>
      <c r="BH46" s="366"/>
      <c r="BI46" s="366"/>
      <c r="BJ46" s="366"/>
      <c r="BK46" s="366"/>
      <c r="BL46" s="366"/>
      <c r="BM46" s="366"/>
      <c r="BN46" s="366"/>
      <c r="BO46" s="366"/>
      <c r="BP46" s="366"/>
      <c r="BQ46" s="366"/>
      <c r="BR46" s="366"/>
      <c r="BS46" s="366"/>
      <c r="BT46" s="366"/>
      <c r="BU46" s="366"/>
      <c r="BV46" s="366"/>
      <c r="BW46" s="366"/>
      <c r="BX46" s="366"/>
      <c r="BY46" s="366"/>
      <c r="BZ46" s="366"/>
      <c r="CA46" s="366"/>
      <c r="CB46" s="366"/>
      <c r="CC46" s="366"/>
      <c r="CD46" s="366"/>
      <c r="CE46" s="366"/>
      <c r="CF46" s="366"/>
      <c r="CG46" s="366"/>
      <c r="CH46" s="366"/>
      <c r="CI46" s="366"/>
      <c r="CJ46" s="366"/>
      <c r="CK46" s="366"/>
      <c r="CL46" s="366"/>
      <c r="CM46" s="366"/>
      <c r="CN46" s="366"/>
      <c r="CO46" s="366"/>
      <c r="CP46" s="366"/>
      <c r="CQ46" s="366"/>
      <c r="CR46" s="366"/>
      <c r="CS46" s="366"/>
      <c r="CT46" s="366"/>
      <c r="CU46" s="366"/>
      <c r="CV46" s="366"/>
      <c r="CW46" s="366"/>
      <c r="CX46" s="366"/>
      <c r="CY46" s="366"/>
      <c r="CZ46" s="366"/>
      <c r="DA46" s="366"/>
      <c r="DB46" s="366"/>
      <c r="DC46" s="366"/>
      <c r="DD46" s="366"/>
      <c r="DE46" s="366"/>
      <c r="DF46" s="366"/>
      <c r="DG46" s="366"/>
      <c r="DH46" s="366"/>
      <c r="DI46" s="366"/>
      <c r="DJ46" s="366"/>
      <c r="DK46" s="366"/>
      <c r="DL46" s="366"/>
    </row>
    <row r="47" spans="2:116">
      <c r="H47" s="366"/>
      <c r="I47" s="366"/>
      <c r="J47" s="366"/>
      <c r="K47" s="366"/>
      <c r="L47" s="366"/>
      <c r="M47" s="366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  <c r="Z47" s="366"/>
      <c r="AA47" s="366"/>
      <c r="AB47" s="366"/>
      <c r="AC47" s="366"/>
      <c r="AD47" s="366"/>
      <c r="AE47" s="366"/>
      <c r="AF47" s="366"/>
      <c r="AG47" s="366"/>
      <c r="AH47" s="366"/>
      <c r="AI47" s="366"/>
      <c r="AJ47" s="366"/>
      <c r="AK47" s="366"/>
      <c r="AL47" s="366"/>
      <c r="AM47" s="366"/>
      <c r="AN47" s="366"/>
      <c r="AO47" s="366"/>
      <c r="AP47" s="366"/>
      <c r="AQ47" s="366"/>
      <c r="AR47" s="366"/>
      <c r="AS47" s="366"/>
      <c r="AT47" s="366"/>
      <c r="AU47" s="366"/>
      <c r="AV47" s="366"/>
      <c r="AW47" s="366"/>
      <c r="AX47" s="366"/>
      <c r="AY47" s="366"/>
      <c r="AZ47" s="366"/>
      <c r="BA47" s="366"/>
      <c r="BB47" s="366"/>
      <c r="BC47" s="366"/>
      <c r="BD47" s="366"/>
      <c r="BE47" s="366"/>
      <c r="BF47" s="366"/>
      <c r="BG47" s="366"/>
      <c r="BH47" s="366"/>
      <c r="BI47" s="366"/>
      <c r="BJ47" s="366"/>
      <c r="BK47" s="366"/>
      <c r="BL47" s="366"/>
      <c r="BM47" s="366"/>
      <c r="BN47" s="366"/>
      <c r="BO47" s="366"/>
      <c r="BP47" s="366"/>
      <c r="BQ47" s="366"/>
      <c r="BR47" s="366"/>
      <c r="BS47" s="366"/>
      <c r="BT47" s="366"/>
      <c r="BU47" s="366"/>
      <c r="BV47" s="366"/>
      <c r="BW47" s="366"/>
      <c r="BX47" s="366"/>
      <c r="BY47" s="366"/>
      <c r="BZ47" s="366"/>
      <c r="CA47" s="366"/>
      <c r="CB47" s="366"/>
      <c r="CC47" s="366"/>
      <c r="CD47" s="366"/>
      <c r="CE47" s="366"/>
      <c r="CF47" s="366"/>
      <c r="CG47" s="366"/>
      <c r="CH47" s="366"/>
      <c r="CI47" s="366"/>
      <c r="CJ47" s="366"/>
      <c r="CK47" s="366"/>
      <c r="CL47" s="366"/>
      <c r="CM47" s="366"/>
      <c r="CN47" s="366"/>
      <c r="CO47" s="366"/>
      <c r="CP47" s="366"/>
      <c r="CQ47" s="366"/>
      <c r="CR47" s="366"/>
      <c r="CS47" s="366"/>
      <c r="CT47" s="366"/>
      <c r="CU47" s="366"/>
      <c r="CV47" s="366"/>
      <c r="CW47" s="366"/>
      <c r="CX47" s="366"/>
      <c r="CY47" s="366"/>
      <c r="CZ47" s="366"/>
      <c r="DA47" s="366"/>
      <c r="DB47" s="366"/>
      <c r="DC47" s="366"/>
      <c r="DD47" s="366"/>
      <c r="DE47" s="366"/>
      <c r="DF47" s="366"/>
      <c r="DG47" s="366"/>
      <c r="DH47" s="366"/>
      <c r="DI47" s="366"/>
      <c r="DJ47" s="366"/>
      <c r="DK47" s="366"/>
      <c r="DL47" s="366"/>
    </row>
    <row r="48" spans="2:116">
      <c r="H48" s="366"/>
      <c r="I48" s="366"/>
      <c r="J48" s="366"/>
      <c r="K48" s="366"/>
      <c r="L48" s="366"/>
      <c r="M48" s="366"/>
      <c r="N48" s="366"/>
      <c r="O48" s="366"/>
      <c r="P48" s="366"/>
      <c r="Q48" s="366"/>
      <c r="R48" s="366"/>
      <c r="S48" s="366"/>
      <c r="T48" s="366"/>
      <c r="U48" s="366"/>
      <c r="V48" s="366"/>
      <c r="W48" s="366"/>
      <c r="X48" s="366"/>
      <c r="Y48" s="366"/>
      <c r="Z48" s="366"/>
      <c r="AA48" s="366"/>
      <c r="AB48" s="366"/>
      <c r="AC48" s="366"/>
      <c r="AD48" s="366"/>
      <c r="AE48" s="366"/>
      <c r="AF48" s="366"/>
      <c r="AG48" s="366"/>
      <c r="AH48" s="366"/>
      <c r="AI48" s="366"/>
      <c r="AJ48" s="366"/>
      <c r="AK48" s="366"/>
      <c r="AL48" s="366"/>
      <c r="AM48" s="366"/>
      <c r="AN48" s="366"/>
      <c r="AO48" s="366"/>
      <c r="AP48" s="366"/>
      <c r="AQ48" s="366"/>
      <c r="AR48" s="366"/>
      <c r="AS48" s="366"/>
      <c r="AT48" s="366"/>
      <c r="AU48" s="366"/>
      <c r="AV48" s="366"/>
      <c r="AW48" s="366"/>
      <c r="AX48" s="366"/>
      <c r="AY48" s="366"/>
      <c r="AZ48" s="366"/>
      <c r="BA48" s="366"/>
      <c r="BB48" s="366"/>
      <c r="BC48" s="366"/>
      <c r="BD48" s="366"/>
      <c r="BE48" s="366"/>
      <c r="BF48" s="366"/>
      <c r="BG48" s="366"/>
      <c r="BH48" s="366"/>
      <c r="BI48" s="366"/>
      <c r="BJ48" s="366"/>
      <c r="BK48" s="366"/>
      <c r="BL48" s="366"/>
      <c r="BM48" s="366"/>
      <c r="BN48" s="366"/>
      <c r="BO48" s="366"/>
      <c r="BP48" s="366"/>
      <c r="BQ48" s="366"/>
      <c r="BR48" s="366"/>
      <c r="BS48" s="366"/>
      <c r="BT48" s="366"/>
      <c r="BU48" s="366"/>
      <c r="BV48" s="366"/>
      <c r="BW48" s="366"/>
      <c r="BX48" s="366"/>
      <c r="BY48" s="366"/>
      <c r="BZ48" s="366"/>
      <c r="CA48" s="366"/>
      <c r="CB48" s="366"/>
      <c r="CC48" s="366"/>
      <c r="CD48" s="366"/>
      <c r="CE48" s="366"/>
      <c r="CF48" s="366"/>
      <c r="CG48" s="366"/>
      <c r="CH48" s="366"/>
      <c r="CI48" s="366"/>
      <c r="CJ48" s="366"/>
      <c r="CK48" s="366"/>
      <c r="CL48" s="366"/>
      <c r="CM48" s="366"/>
      <c r="CN48" s="366"/>
      <c r="CO48" s="366"/>
      <c r="CP48" s="366"/>
      <c r="CQ48" s="366"/>
      <c r="CR48" s="366"/>
      <c r="CS48" s="366"/>
      <c r="CT48" s="366"/>
      <c r="CU48" s="366"/>
      <c r="CV48" s="366"/>
      <c r="CW48" s="366"/>
      <c r="CX48" s="366"/>
      <c r="CY48" s="366"/>
      <c r="CZ48" s="366"/>
      <c r="DA48" s="366"/>
      <c r="DB48" s="366"/>
      <c r="DC48" s="366"/>
      <c r="DD48" s="366"/>
      <c r="DE48" s="366"/>
      <c r="DF48" s="366"/>
      <c r="DG48" s="366"/>
      <c r="DH48" s="366"/>
      <c r="DI48" s="366"/>
      <c r="DJ48" s="366"/>
      <c r="DK48" s="366"/>
      <c r="DL48" s="366"/>
    </row>
    <row r="49" spans="8:116">
      <c r="H49" s="366"/>
      <c r="I49" s="366"/>
      <c r="J49" s="366"/>
      <c r="K49" s="366"/>
      <c r="L49" s="366"/>
      <c r="M49" s="366"/>
      <c r="N49" s="366"/>
      <c r="O49" s="366"/>
      <c r="P49" s="366"/>
      <c r="Q49" s="366"/>
      <c r="R49" s="366"/>
      <c r="S49" s="366"/>
      <c r="T49" s="366"/>
      <c r="U49" s="366"/>
      <c r="V49" s="366"/>
      <c r="W49" s="366"/>
      <c r="X49" s="366"/>
      <c r="Y49" s="366"/>
      <c r="Z49" s="366"/>
      <c r="AA49" s="366"/>
      <c r="AB49" s="366"/>
      <c r="AC49" s="366"/>
      <c r="AD49" s="366"/>
      <c r="AE49" s="366"/>
      <c r="AF49" s="366"/>
      <c r="AG49" s="366"/>
      <c r="AH49" s="366"/>
      <c r="AI49" s="366"/>
      <c r="AJ49" s="366"/>
      <c r="AK49" s="366"/>
      <c r="AL49" s="366"/>
      <c r="AM49" s="366"/>
      <c r="AN49" s="366"/>
      <c r="AO49" s="366"/>
      <c r="AP49" s="366"/>
      <c r="AQ49" s="366"/>
      <c r="AR49" s="366"/>
      <c r="AS49" s="366"/>
      <c r="AT49" s="366"/>
      <c r="AU49" s="366"/>
      <c r="AV49" s="366"/>
      <c r="AW49" s="366"/>
      <c r="AX49" s="366"/>
      <c r="AY49" s="366"/>
      <c r="AZ49" s="366"/>
      <c r="BA49" s="366"/>
      <c r="BB49" s="366"/>
      <c r="BC49" s="366"/>
      <c r="BD49" s="366"/>
      <c r="BE49" s="366"/>
      <c r="BF49" s="366"/>
      <c r="BG49" s="366"/>
      <c r="BH49" s="366"/>
      <c r="BI49" s="366"/>
      <c r="BJ49" s="366"/>
      <c r="BK49" s="366"/>
      <c r="BL49" s="366"/>
      <c r="BM49" s="366"/>
      <c r="BN49" s="366"/>
      <c r="BO49" s="366"/>
      <c r="BP49" s="366"/>
      <c r="BQ49" s="366"/>
      <c r="BR49" s="366"/>
      <c r="BS49" s="366"/>
      <c r="BT49" s="366"/>
      <c r="BU49" s="366"/>
      <c r="BV49" s="366"/>
      <c r="BW49" s="366"/>
      <c r="BX49" s="366"/>
      <c r="BY49" s="366"/>
      <c r="BZ49" s="366"/>
      <c r="CA49" s="366"/>
      <c r="CB49" s="366"/>
      <c r="CC49" s="366"/>
      <c r="CD49" s="366"/>
      <c r="CE49" s="366"/>
      <c r="CF49" s="366"/>
      <c r="CG49" s="366"/>
      <c r="CH49" s="366"/>
      <c r="CI49" s="366"/>
      <c r="CJ49" s="366"/>
      <c r="CK49" s="366"/>
      <c r="CL49" s="366"/>
      <c r="CM49" s="366"/>
      <c r="CN49" s="366"/>
      <c r="CO49" s="366"/>
      <c r="CP49" s="366"/>
      <c r="CQ49" s="366"/>
      <c r="CR49" s="366"/>
      <c r="CS49" s="366"/>
      <c r="CT49" s="366"/>
      <c r="CU49" s="366"/>
      <c r="CV49" s="366"/>
      <c r="CW49" s="366"/>
      <c r="CX49" s="366"/>
      <c r="CY49" s="366"/>
      <c r="CZ49" s="366"/>
      <c r="DA49" s="366"/>
      <c r="DB49" s="366"/>
      <c r="DC49" s="366"/>
      <c r="DD49" s="366"/>
      <c r="DE49" s="366"/>
      <c r="DF49" s="366"/>
      <c r="DG49" s="366"/>
      <c r="DH49" s="366"/>
      <c r="DI49" s="366"/>
      <c r="DJ49" s="366"/>
      <c r="DK49" s="366"/>
      <c r="DL49" s="366"/>
    </row>
    <row r="50" spans="8:116">
      <c r="H50" s="366"/>
      <c r="I50" s="366"/>
      <c r="J50" s="366"/>
      <c r="K50" s="366"/>
      <c r="L50" s="366"/>
      <c r="M50" s="366"/>
      <c r="N50" s="366"/>
      <c r="O50" s="366"/>
      <c r="P50" s="366"/>
      <c r="Q50" s="366"/>
      <c r="R50" s="366"/>
      <c r="S50" s="366"/>
      <c r="T50" s="366"/>
      <c r="U50" s="366"/>
      <c r="V50" s="366"/>
      <c r="W50" s="366"/>
      <c r="X50" s="366"/>
      <c r="Y50" s="366"/>
      <c r="Z50" s="366"/>
      <c r="AA50" s="366"/>
      <c r="AB50" s="366"/>
      <c r="AC50" s="366"/>
      <c r="AD50" s="366"/>
      <c r="AE50" s="366"/>
      <c r="AF50" s="366"/>
      <c r="AG50" s="366"/>
      <c r="AH50" s="366"/>
      <c r="AI50" s="366"/>
      <c r="AJ50" s="366"/>
      <c r="AK50" s="366"/>
      <c r="AL50" s="366"/>
      <c r="AM50" s="366"/>
      <c r="AN50" s="366"/>
      <c r="AO50" s="366"/>
      <c r="AP50" s="366"/>
      <c r="AQ50" s="366"/>
      <c r="AR50" s="366"/>
      <c r="AS50" s="366"/>
      <c r="AT50" s="366"/>
      <c r="AU50" s="366"/>
      <c r="AV50" s="366"/>
      <c r="AW50" s="366"/>
      <c r="AX50" s="366"/>
      <c r="AY50" s="366"/>
      <c r="AZ50" s="366"/>
      <c r="BA50" s="366"/>
      <c r="BB50" s="366"/>
      <c r="BC50" s="366"/>
      <c r="BD50" s="366"/>
      <c r="BE50" s="366"/>
      <c r="BF50" s="366"/>
      <c r="BG50" s="366"/>
      <c r="BH50" s="366"/>
      <c r="BI50" s="366"/>
      <c r="BJ50" s="366"/>
      <c r="BK50" s="366"/>
      <c r="BL50" s="366"/>
      <c r="BM50" s="366"/>
      <c r="BN50" s="366"/>
      <c r="BO50" s="366"/>
      <c r="BP50" s="366"/>
      <c r="BQ50" s="366"/>
      <c r="BR50" s="366"/>
      <c r="BS50" s="366"/>
      <c r="BT50" s="366"/>
      <c r="BU50" s="366"/>
      <c r="BV50" s="366"/>
      <c r="BW50" s="366"/>
      <c r="BX50" s="366"/>
      <c r="BY50" s="366"/>
      <c r="BZ50" s="366"/>
      <c r="CA50" s="366"/>
      <c r="CB50" s="366"/>
      <c r="CC50" s="366"/>
      <c r="CD50" s="366"/>
      <c r="CE50" s="366"/>
      <c r="CF50" s="366"/>
      <c r="CG50" s="366"/>
      <c r="CH50" s="366"/>
      <c r="CI50" s="366"/>
      <c r="CJ50" s="366"/>
      <c r="CK50" s="366"/>
      <c r="CL50" s="366"/>
      <c r="CM50" s="366"/>
      <c r="CN50" s="366"/>
      <c r="CO50" s="366"/>
      <c r="CP50" s="366"/>
      <c r="CQ50" s="366"/>
      <c r="CR50" s="366"/>
      <c r="CS50" s="366"/>
      <c r="CT50" s="366"/>
      <c r="CU50" s="366"/>
      <c r="CV50" s="366"/>
      <c r="CW50" s="366"/>
      <c r="CX50" s="366"/>
      <c r="CY50" s="366"/>
      <c r="CZ50" s="366"/>
      <c r="DA50" s="366"/>
      <c r="DB50" s="366"/>
      <c r="DC50" s="366"/>
      <c r="DD50" s="366"/>
      <c r="DE50" s="366"/>
      <c r="DF50" s="366"/>
      <c r="DG50" s="366"/>
      <c r="DH50" s="366"/>
      <c r="DI50" s="366"/>
      <c r="DJ50" s="366"/>
      <c r="DK50" s="366"/>
      <c r="DL50" s="366"/>
    </row>
    <row r="51" spans="8:116">
      <c r="H51" s="366"/>
      <c r="I51" s="366"/>
      <c r="J51" s="366"/>
      <c r="K51" s="366"/>
      <c r="L51" s="366"/>
      <c r="M51" s="366"/>
      <c r="N51" s="366"/>
      <c r="O51" s="366"/>
      <c r="P51" s="366"/>
      <c r="Q51" s="366"/>
      <c r="R51" s="366"/>
      <c r="S51" s="366"/>
      <c r="T51" s="366"/>
      <c r="U51" s="366"/>
      <c r="V51" s="366"/>
      <c r="W51" s="366"/>
      <c r="X51" s="366"/>
      <c r="Y51" s="366"/>
      <c r="Z51" s="366"/>
      <c r="AA51" s="366"/>
      <c r="AB51" s="366"/>
      <c r="AC51" s="366"/>
      <c r="AD51" s="366"/>
      <c r="AE51" s="366"/>
      <c r="AF51" s="366"/>
      <c r="AG51" s="366"/>
      <c r="AH51" s="366"/>
      <c r="AI51" s="366"/>
      <c r="AJ51" s="366"/>
      <c r="AK51" s="366"/>
      <c r="AL51" s="366"/>
      <c r="AM51" s="366"/>
      <c r="AN51" s="366"/>
      <c r="AO51" s="366"/>
      <c r="AP51" s="366"/>
      <c r="AQ51" s="366"/>
      <c r="AR51" s="366"/>
      <c r="AS51" s="366"/>
      <c r="AT51" s="366"/>
      <c r="AU51" s="366"/>
      <c r="AV51" s="366"/>
      <c r="AW51" s="366"/>
      <c r="AX51" s="366"/>
      <c r="AY51" s="366"/>
      <c r="AZ51" s="366"/>
      <c r="BA51" s="366"/>
      <c r="BB51" s="366"/>
      <c r="BC51" s="366"/>
      <c r="BD51" s="366"/>
      <c r="BE51" s="366"/>
      <c r="BF51" s="366"/>
      <c r="BG51" s="366"/>
      <c r="BH51" s="366"/>
      <c r="BI51" s="366"/>
      <c r="BJ51" s="366"/>
      <c r="BK51" s="366"/>
      <c r="BL51" s="366"/>
      <c r="BM51" s="366"/>
      <c r="BN51" s="366"/>
      <c r="BO51" s="366"/>
      <c r="BP51" s="366"/>
      <c r="BQ51" s="366"/>
      <c r="BR51" s="366"/>
      <c r="BS51" s="366"/>
      <c r="BT51" s="366"/>
      <c r="BU51" s="366"/>
      <c r="BV51" s="366"/>
      <c r="BW51" s="366"/>
      <c r="BX51" s="366"/>
      <c r="BY51" s="366"/>
      <c r="BZ51" s="366"/>
      <c r="CA51" s="366"/>
      <c r="CB51" s="366"/>
      <c r="CC51" s="366"/>
      <c r="CD51" s="366"/>
      <c r="CE51" s="366"/>
      <c r="CF51" s="366"/>
      <c r="CG51" s="366"/>
      <c r="CH51" s="366"/>
      <c r="CI51" s="366"/>
      <c r="CJ51" s="366"/>
      <c r="CK51" s="366"/>
      <c r="CL51" s="366"/>
      <c r="CM51" s="366"/>
      <c r="CN51" s="366"/>
      <c r="CO51" s="366"/>
      <c r="CP51" s="366"/>
      <c r="CQ51" s="366"/>
      <c r="CR51" s="366"/>
      <c r="CS51" s="366"/>
      <c r="CT51" s="366"/>
      <c r="CU51" s="366"/>
      <c r="CV51" s="366"/>
      <c r="CW51" s="366"/>
      <c r="CX51" s="366"/>
      <c r="CY51" s="366"/>
      <c r="CZ51" s="366"/>
      <c r="DA51" s="366"/>
      <c r="DB51" s="366"/>
      <c r="DC51" s="366"/>
      <c r="DD51" s="366"/>
      <c r="DE51" s="366"/>
      <c r="DF51" s="366"/>
      <c r="DG51" s="366"/>
      <c r="DH51" s="366"/>
      <c r="DI51" s="366"/>
      <c r="DJ51" s="366"/>
      <c r="DK51" s="366"/>
      <c r="DL51" s="366"/>
    </row>
    <row r="52" spans="8:116">
      <c r="L52" s="366"/>
    </row>
  </sheetData>
  <mergeCells count="37">
    <mergeCell ref="CG1:CV1"/>
    <mergeCell ref="C7:Q7"/>
    <mergeCell ref="R7:AK7"/>
    <mergeCell ref="AL7:AU7"/>
    <mergeCell ref="A5:A9"/>
    <mergeCell ref="B5:B9"/>
    <mergeCell ref="C5:AU6"/>
    <mergeCell ref="C8:G8"/>
    <mergeCell ref="H8:L8"/>
    <mergeCell ref="M8:Q8"/>
    <mergeCell ref="R8:V8"/>
    <mergeCell ref="AQ8:AU8"/>
    <mergeCell ref="A2:AI3"/>
    <mergeCell ref="AV8:AZ8"/>
    <mergeCell ref="CO5:CX7"/>
    <mergeCell ref="AV6:AZ7"/>
    <mergeCell ref="BA6:BJ7"/>
    <mergeCell ref="BK6:BT7"/>
    <mergeCell ref="BU6:CD7"/>
    <mergeCell ref="AV5:CD5"/>
    <mergeCell ref="CE5:CN7"/>
    <mergeCell ref="A16:A22"/>
    <mergeCell ref="CE8:CI8"/>
    <mergeCell ref="CJ8:CN8"/>
    <mergeCell ref="CO8:CS8"/>
    <mergeCell ref="CT8:CX8"/>
    <mergeCell ref="A10:A15"/>
    <mergeCell ref="BA8:BE8"/>
    <mergeCell ref="BF8:BJ8"/>
    <mergeCell ref="BK8:BO8"/>
    <mergeCell ref="BP8:BT8"/>
    <mergeCell ref="BU8:BY8"/>
    <mergeCell ref="BZ8:CD8"/>
    <mergeCell ref="W8:AA8"/>
    <mergeCell ref="AB8:AF8"/>
    <mergeCell ref="AG8:AK8"/>
    <mergeCell ref="AL8:AP8"/>
  </mergeCells>
  <pageMargins left="0" right="0" top="0" bottom="0" header="0" footer="0"/>
  <pageSetup paperSize="9" scale="45" fitToWidth="5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KW95"/>
  <sheetViews>
    <sheetView view="pageBreakPreview" zoomScale="90" zoomScaleSheetLayoutView="90" workbookViewId="0">
      <pane xSplit="1" ySplit="8" topLeftCell="HG60" activePane="bottomRight" state="frozen"/>
      <selection pane="topRight" activeCell="B1" sqref="B1"/>
      <selection pane="bottomLeft" activeCell="A9" sqref="A9"/>
      <selection pane="bottomRight" activeCell="HJ1" sqref="HJ1:HJ1048576"/>
    </sheetView>
  </sheetViews>
  <sheetFormatPr defaultRowHeight="18.75" outlineLevelCol="1"/>
  <cols>
    <col min="1" max="1" width="23.85546875" style="1" customWidth="1"/>
    <col min="2" max="3" width="7.7109375" style="272" hidden="1" customWidth="1"/>
    <col min="4" max="4" width="7.7109375" style="275" customWidth="1"/>
    <col min="5" max="7" width="7.7109375" style="272" hidden="1" customWidth="1"/>
    <col min="8" max="8" width="8.7109375" style="272" customWidth="1"/>
    <col min="9" max="9" width="7.7109375" style="272" hidden="1" customWidth="1"/>
    <col min="10" max="11" width="7.7109375" style="272" customWidth="1"/>
    <col min="12" max="13" width="8.5703125" style="272" customWidth="1"/>
    <col min="14" max="14" width="9.140625" style="272" hidden="1" customWidth="1"/>
    <col min="15" max="15" width="8.5703125" style="272" customWidth="1"/>
    <col min="16" max="16" width="9.28515625" style="272" customWidth="1"/>
    <col min="17" max="17" width="11.140625" style="272" customWidth="1"/>
    <col min="18" max="18" width="9" style="272" customWidth="1"/>
    <col min="19" max="19" width="9.140625" style="272" customWidth="1"/>
    <col min="20" max="21" width="7.7109375" style="272" hidden="1" customWidth="1"/>
    <col min="22" max="22" width="7.7109375" style="272" customWidth="1"/>
    <col min="23" max="25" width="7.7109375" style="272" hidden="1" customWidth="1"/>
    <col min="26" max="26" width="7.7109375" style="272" customWidth="1"/>
    <col min="27" max="29" width="7.7109375" style="272" hidden="1" customWidth="1"/>
    <col min="30" max="30" width="7.7109375" style="272" customWidth="1"/>
    <col min="31" max="33" width="7.7109375" style="272" hidden="1" customWidth="1"/>
    <col min="34" max="34" width="7.7109375" style="272" customWidth="1"/>
    <col min="35" max="35" width="9.85546875" style="272" hidden="1" customWidth="1"/>
    <col min="36" max="37" width="9.85546875" style="272" customWidth="1"/>
    <col min="38" max="41" width="9.85546875" style="275" hidden="1" customWidth="1"/>
    <col min="42" max="42" width="9.85546875" style="272" hidden="1" customWidth="1"/>
    <col min="43" max="43" width="9.85546875" style="275" hidden="1" customWidth="1"/>
    <col min="44" max="47" width="9.85546875" style="272" hidden="1" customWidth="1"/>
    <col min="48" max="48" width="11.42578125" style="275" customWidth="1"/>
    <col min="49" max="49" width="11" style="272" customWidth="1"/>
    <col min="50" max="50" width="12" style="272" customWidth="1"/>
    <col min="51" max="51" width="11.5703125" style="272" customWidth="1"/>
    <col min="52" max="52" width="9.85546875" style="272" customWidth="1"/>
    <col min="53" max="53" width="9.85546875" style="275" hidden="1" customWidth="1" outlineLevel="1"/>
    <col min="54" max="57" width="9.85546875" style="272" hidden="1" customWidth="1" outlineLevel="1"/>
    <col min="58" max="58" width="9.85546875" style="275" hidden="1" customWidth="1" collapsed="1"/>
    <col min="59" max="62" width="9.85546875" style="272" hidden="1" customWidth="1"/>
    <col min="63" max="63" width="9.85546875" style="275" hidden="1" customWidth="1"/>
    <col min="64" max="67" width="9.85546875" style="272" hidden="1" customWidth="1"/>
    <col min="68" max="68" width="12.42578125" style="275" customWidth="1"/>
    <col min="69" max="69" width="13.140625" style="275" customWidth="1"/>
    <col min="70" max="70" width="12.42578125" style="275" customWidth="1"/>
    <col min="71" max="71" width="13.42578125" style="275" customWidth="1"/>
    <col min="72" max="72" width="12" style="272" customWidth="1"/>
    <col min="73" max="73" width="9.85546875" style="272" hidden="1" customWidth="1"/>
    <col min="74" max="74" width="9.85546875" style="272" customWidth="1"/>
    <col min="75" max="75" width="12.42578125" style="272" customWidth="1"/>
    <col min="76" max="76" width="9.85546875" style="272" customWidth="1"/>
    <col min="77" max="77" width="11.7109375" style="272" customWidth="1"/>
    <col min="78" max="78" width="9.85546875" style="272" customWidth="1"/>
    <col min="79" max="82" width="9.85546875" style="275" customWidth="1"/>
    <col min="83" max="88" width="9.85546875" style="272" customWidth="1"/>
    <col min="89" max="98" width="9.85546875" style="272" hidden="1" customWidth="1"/>
    <col min="99" max="108" width="9.85546875" style="272" customWidth="1"/>
    <col min="109" max="112" width="11.28515625" style="272" customWidth="1"/>
    <col min="113" max="118" width="9.85546875" style="272" customWidth="1"/>
    <col min="119" max="119" width="11" style="272" customWidth="1"/>
    <col min="120" max="121" width="11.28515625" style="272" customWidth="1"/>
    <col min="122" max="123" width="9.85546875" style="272" customWidth="1"/>
    <col min="124" max="127" width="9.85546875" style="275" hidden="1" customWidth="1" outlineLevel="1"/>
    <col min="128" max="128" width="9.85546875" style="272" hidden="1" customWidth="1" outlineLevel="1"/>
    <col min="129" max="132" width="9.85546875" style="275" hidden="1" customWidth="1" outlineLevel="1"/>
    <col min="133" max="133" width="9.85546875" style="272" hidden="1" customWidth="1" outlineLevel="1"/>
    <col min="134" max="134" width="9.85546875" style="275" customWidth="1" collapsed="1"/>
    <col min="135" max="138" width="9.85546875" style="272" customWidth="1"/>
    <col min="139" max="139" width="9.85546875" style="275" hidden="1" customWidth="1" outlineLevel="1"/>
    <col min="140" max="143" width="9.85546875" style="272" hidden="1" customWidth="1" outlineLevel="1"/>
    <col min="144" max="144" width="9.85546875" style="275" hidden="1" customWidth="1" outlineLevel="1"/>
    <col min="145" max="148" width="9.85546875" style="272" hidden="1" customWidth="1" outlineLevel="1"/>
    <col min="149" max="149" width="9.85546875" style="275" hidden="1" customWidth="1" outlineLevel="1"/>
    <col min="150" max="153" width="9.85546875" style="272" hidden="1" customWidth="1" outlineLevel="1"/>
    <col min="154" max="154" width="9.85546875" style="275" customWidth="1" collapsed="1"/>
    <col min="155" max="158" width="9.85546875" style="272" customWidth="1"/>
    <col min="159" max="159" width="9.85546875" style="275" hidden="1" customWidth="1"/>
    <col min="160" max="163" width="9.85546875" style="272" hidden="1" customWidth="1"/>
    <col min="164" max="164" width="9.85546875" style="275" hidden="1" customWidth="1" outlineLevel="1"/>
    <col min="165" max="168" width="9.85546875" style="272" hidden="1" customWidth="1" outlineLevel="1"/>
    <col min="169" max="169" width="9.85546875" style="275" hidden="1" customWidth="1" outlineLevel="1"/>
    <col min="170" max="173" width="9.85546875" style="272" hidden="1" customWidth="1" outlineLevel="1"/>
    <col min="174" max="174" width="9.85546875" style="275" customWidth="1" outlineLevel="1"/>
    <col min="175" max="178" width="9.85546875" style="272" customWidth="1" outlineLevel="1"/>
    <col min="179" max="179" width="9.85546875" style="275" hidden="1" customWidth="1" outlineLevel="1"/>
    <col min="180" max="183" width="9.85546875" style="272" hidden="1" customWidth="1" outlineLevel="1"/>
    <col min="184" max="184" width="9.85546875" style="275" hidden="1" customWidth="1" outlineLevel="1"/>
    <col min="185" max="188" width="9.85546875" style="272" hidden="1" customWidth="1" outlineLevel="1"/>
    <col min="189" max="189" width="9.85546875" style="275" hidden="1" customWidth="1" outlineLevel="1"/>
    <col min="190" max="193" width="9.85546875" style="272" hidden="1" customWidth="1" outlineLevel="1"/>
    <col min="194" max="194" width="9.85546875" style="275" customWidth="1" collapsed="1"/>
    <col min="195" max="198" width="9.85546875" style="272" customWidth="1"/>
    <col min="199" max="203" width="9.85546875" style="272" hidden="1" customWidth="1" outlineLevel="1"/>
    <col min="204" max="204" width="15.5703125" style="272" customWidth="1" collapsed="1"/>
    <col min="205" max="207" width="12.85546875" style="272" customWidth="1"/>
    <col min="208" max="208" width="12.7109375" style="272" customWidth="1"/>
    <col min="209" max="209" width="11" style="341" customWidth="1"/>
    <col min="210" max="214" width="14" style="341" customWidth="1"/>
    <col min="215" max="215" width="14" style="275" customWidth="1"/>
    <col min="216" max="217" width="14.140625" style="275" customWidth="1"/>
    <col min="218" max="218" width="16" style="275" hidden="1" customWidth="1"/>
    <col min="219" max="219" width="19.140625" style="275" hidden="1" customWidth="1"/>
    <col min="220" max="220" width="11.28515625" style="275" bestFit="1" customWidth="1"/>
    <col min="221" max="16384" width="9.140625" style="275"/>
  </cols>
  <sheetData>
    <row r="1" spans="1:309" ht="19.5" thickBot="1">
      <c r="B1" s="951" t="s">
        <v>1228</v>
      </c>
      <c r="C1" s="951"/>
      <c r="D1" s="951"/>
      <c r="E1" s="951"/>
      <c r="F1" s="951"/>
      <c r="G1" s="951"/>
      <c r="H1" s="951"/>
      <c r="I1" s="951"/>
      <c r="J1" s="951"/>
      <c r="K1" s="951"/>
      <c r="L1" s="951"/>
      <c r="M1" s="951"/>
      <c r="N1" s="951"/>
      <c r="O1" s="951"/>
      <c r="P1" s="951"/>
      <c r="Q1" s="951"/>
      <c r="R1" s="951"/>
      <c r="S1" s="951"/>
      <c r="T1" s="951"/>
      <c r="U1" s="951"/>
      <c r="V1" s="951"/>
      <c r="W1" s="951"/>
      <c r="X1" s="951"/>
      <c r="Y1" s="951"/>
      <c r="Z1" s="951"/>
      <c r="AA1" s="951"/>
      <c r="AB1" s="951"/>
      <c r="AC1" s="951"/>
      <c r="AD1" s="951"/>
      <c r="AE1" s="951"/>
      <c r="AF1" s="951"/>
      <c r="AG1" s="951"/>
      <c r="AH1" s="951"/>
      <c r="AI1" s="951"/>
      <c r="AJ1" s="951"/>
      <c r="AK1" s="951"/>
      <c r="AL1" s="273"/>
      <c r="AM1" s="273"/>
      <c r="AN1" s="273"/>
      <c r="AO1" s="273"/>
      <c r="AP1" s="274"/>
      <c r="AQ1" s="273"/>
      <c r="AR1" s="274"/>
      <c r="AS1" s="274"/>
      <c r="AT1" s="274"/>
      <c r="AU1" s="274"/>
      <c r="AV1" s="273"/>
      <c r="AW1" s="274"/>
      <c r="AX1" s="274"/>
      <c r="AY1" s="274"/>
      <c r="AZ1" s="274"/>
      <c r="BA1" s="273"/>
      <c r="BB1" s="274"/>
      <c r="BC1" s="274"/>
      <c r="BD1" s="274"/>
      <c r="BE1" s="274"/>
      <c r="BF1" s="273"/>
      <c r="BG1" s="274"/>
      <c r="BH1" s="274"/>
      <c r="BI1" s="274"/>
      <c r="BJ1" s="274"/>
      <c r="BK1" s="273"/>
      <c r="BL1" s="274"/>
      <c r="BM1" s="274"/>
      <c r="BN1" s="274"/>
      <c r="BO1" s="274"/>
      <c r="BP1" s="273"/>
      <c r="BQ1" s="273"/>
      <c r="BR1" s="273"/>
      <c r="BS1" s="273"/>
      <c r="BT1" s="274"/>
      <c r="BU1" s="274"/>
      <c r="BV1" s="274"/>
      <c r="BW1" s="274"/>
      <c r="BX1" s="274"/>
      <c r="BY1" s="274"/>
      <c r="BZ1" s="274"/>
      <c r="CA1" s="273"/>
      <c r="CB1" s="273"/>
      <c r="CC1" s="273"/>
      <c r="CD1" s="273"/>
      <c r="CE1" s="274"/>
      <c r="CF1" s="274"/>
      <c r="CG1" s="274"/>
      <c r="CH1" s="274"/>
      <c r="CI1" s="274"/>
      <c r="CJ1" s="274"/>
      <c r="CK1" s="274"/>
      <c r="CL1" s="274"/>
      <c r="CM1" s="274"/>
      <c r="CN1" s="274"/>
      <c r="CO1" s="274"/>
      <c r="CP1" s="274"/>
      <c r="CQ1" s="274"/>
      <c r="CR1" s="274"/>
      <c r="CS1" s="274"/>
      <c r="CT1" s="274"/>
      <c r="CU1" s="274"/>
      <c r="CV1" s="274"/>
      <c r="CW1" s="274"/>
      <c r="CX1" s="274"/>
      <c r="CY1" s="274"/>
      <c r="CZ1" s="274"/>
      <c r="DA1" s="274"/>
      <c r="DB1" s="274"/>
      <c r="DC1" s="274"/>
      <c r="DD1" s="274"/>
      <c r="DE1" s="274"/>
      <c r="DF1" s="274"/>
      <c r="DG1" s="274"/>
      <c r="DH1" s="274"/>
      <c r="DI1" s="274"/>
      <c r="DJ1" s="274"/>
      <c r="DK1" s="274"/>
      <c r="DL1" s="274"/>
      <c r="DM1" s="274"/>
      <c r="DN1" s="274"/>
      <c r="DO1" s="274"/>
      <c r="DP1" s="274"/>
      <c r="DQ1" s="274"/>
      <c r="DR1" s="274"/>
      <c r="DS1" s="274"/>
      <c r="DU1" s="273"/>
      <c r="DV1" s="273"/>
      <c r="DW1" s="273"/>
      <c r="DX1" s="274"/>
      <c r="DZ1" s="273"/>
      <c r="EA1" s="273"/>
      <c r="EB1" s="273"/>
      <c r="EC1" s="274"/>
      <c r="EE1" s="274"/>
      <c r="EF1" s="274"/>
      <c r="EG1" s="274"/>
      <c r="EH1" s="274"/>
      <c r="EJ1" s="274"/>
      <c r="EK1" s="274"/>
      <c r="EL1" s="274"/>
      <c r="EM1" s="274"/>
      <c r="EO1" s="274"/>
      <c r="EP1" s="274"/>
      <c r="EQ1" s="274"/>
      <c r="ER1" s="274"/>
      <c r="ET1" s="274"/>
      <c r="EU1" s="274"/>
      <c r="EV1" s="274"/>
      <c r="EW1" s="274"/>
      <c r="EY1" s="274"/>
      <c r="EZ1" s="274"/>
      <c r="FA1" s="274"/>
      <c r="FB1" s="274"/>
      <c r="FD1" s="274"/>
      <c r="FE1" s="274"/>
      <c r="FF1" s="274"/>
      <c r="FG1" s="274"/>
      <c r="FI1" s="274"/>
      <c r="FJ1" s="274"/>
      <c r="FK1" s="274"/>
      <c r="FL1" s="274"/>
      <c r="FN1" s="274"/>
      <c r="FO1" s="274"/>
      <c r="FP1" s="274"/>
      <c r="FQ1" s="274"/>
      <c r="FS1" s="274"/>
      <c r="FT1" s="274"/>
      <c r="FU1" s="274"/>
      <c r="FV1" s="274"/>
      <c r="FX1" s="274"/>
      <c r="FY1" s="274"/>
      <c r="FZ1" s="274"/>
      <c r="GA1" s="274"/>
      <c r="GC1" s="274"/>
      <c r="GD1" s="274"/>
      <c r="GE1" s="274"/>
      <c r="GF1" s="274"/>
      <c r="GH1" s="274"/>
      <c r="GI1" s="274"/>
      <c r="GJ1" s="274"/>
      <c r="GK1" s="274"/>
      <c r="GM1" s="274"/>
      <c r="GN1" s="274"/>
      <c r="GO1" s="274"/>
      <c r="GP1" s="274"/>
      <c r="GR1" s="274"/>
      <c r="GS1" s="274"/>
      <c r="GT1" s="274"/>
      <c r="GU1" s="274"/>
      <c r="GW1" s="274"/>
      <c r="GX1" s="274"/>
      <c r="GY1" s="274"/>
      <c r="GZ1" s="274"/>
      <c r="HA1" s="276"/>
      <c r="HB1" s="276"/>
      <c r="HC1" s="276"/>
      <c r="HD1" s="276"/>
      <c r="HE1" s="276"/>
      <c r="HF1" s="276"/>
    </row>
    <row r="2" spans="1:309" ht="36" customHeight="1" thickBot="1">
      <c r="A2" s="952" t="s">
        <v>1173</v>
      </c>
      <c r="B2" s="1026" t="s">
        <v>751</v>
      </c>
      <c r="C2" s="1013"/>
      <c r="D2" s="1013"/>
      <c r="E2" s="1013"/>
      <c r="F2" s="1013"/>
      <c r="G2" s="1013"/>
      <c r="H2" s="1013"/>
      <c r="I2" s="1013"/>
      <c r="J2" s="1013"/>
      <c r="K2" s="1013"/>
      <c r="L2" s="1013"/>
      <c r="M2" s="1013"/>
      <c r="N2" s="1013"/>
      <c r="O2" s="1014"/>
      <c r="P2" s="1015" t="s">
        <v>752</v>
      </c>
      <c r="Q2" s="1016"/>
      <c r="R2" s="1016"/>
      <c r="S2" s="1017"/>
      <c r="T2" s="1018" t="s">
        <v>753</v>
      </c>
      <c r="U2" s="1018"/>
      <c r="V2" s="1018"/>
      <c r="W2" s="1018"/>
      <c r="X2" s="1018"/>
      <c r="Y2" s="1018"/>
      <c r="Z2" s="1018"/>
      <c r="AA2" s="1018"/>
      <c r="AB2" s="1020" t="s">
        <v>754</v>
      </c>
      <c r="AC2" s="1020"/>
      <c r="AD2" s="1020"/>
      <c r="AE2" s="1020"/>
      <c r="AF2" s="1020"/>
      <c r="AG2" s="1020"/>
      <c r="AH2" s="1020"/>
      <c r="AI2" s="1020"/>
      <c r="AJ2" s="960" t="s">
        <v>1236</v>
      </c>
      <c r="AK2" s="961"/>
      <c r="AL2" s="1022" t="s">
        <v>751</v>
      </c>
      <c r="AM2" s="1022"/>
      <c r="AN2" s="1022"/>
      <c r="AO2" s="1022"/>
      <c r="AP2" s="1022"/>
      <c r="AQ2" s="1022"/>
      <c r="AR2" s="1022"/>
      <c r="AS2" s="1022"/>
      <c r="AT2" s="1022"/>
      <c r="AU2" s="1022"/>
      <c r="AV2" s="1022"/>
      <c r="AW2" s="1022"/>
      <c r="AX2" s="1022"/>
      <c r="AY2" s="1022"/>
      <c r="AZ2" s="1022"/>
      <c r="BA2" s="1022"/>
      <c r="BB2" s="1022"/>
      <c r="BC2" s="1022"/>
      <c r="BD2" s="1022"/>
      <c r="BE2" s="1022"/>
      <c r="BF2" s="1022"/>
      <c r="BG2" s="1022"/>
      <c r="BH2" s="1022"/>
      <c r="BI2" s="1022"/>
      <c r="BJ2" s="1022"/>
      <c r="BK2" s="1022"/>
      <c r="BL2" s="1022"/>
      <c r="BM2" s="1022"/>
      <c r="BN2" s="1022"/>
      <c r="BO2" s="1022"/>
      <c r="BP2" s="1022"/>
      <c r="BQ2" s="1022"/>
      <c r="BR2" s="1022"/>
      <c r="BS2" s="1022"/>
      <c r="BT2" s="1022"/>
      <c r="BU2" s="1022"/>
      <c r="BV2" s="1023"/>
      <c r="BW2" s="1023"/>
      <c r="BX2" s="1023"/>
      <c r="BY2" s="1023"/>
      <c r="BZ2" s="1023"/>
      <c r="CA2" s="1022"/>
      <c r="CB2" s="1022"/>
      <c r="CC2" s="1022"/>
      <c r="CD2" s="1022"/>
      <c r="CE2" s="1022"/>
      <c r="CF2" s="1022"/>
      <c r="CG2" s="1022"/>
      <c r="CH2" s="1022"/>
      <c r="CI2" s="1022"/>
      <c r="CJ2" s="1022"/>
      <c r="CK2" s="1022"/>
      <c r="CL2" s="1022"/>
      <c r="CM2" s="1022"/>
      <c r="CN2" s="1022"/>
      <c r="CO2" s="1022"/>
      <c r="CP2" s="1022"/>
      <c r="CQ2" s="1022"/>
      <c r="CR2" s="1022"/>
      <c r="CS2" s="1022"/>
      <c r="CT2" s="1022"/>
      <c r="CU2" s="1022"/>
      <c r="CV2" s="1022"/>
      <c r="CW2" s="1022"/>
      <c r="CX2" s="1022"/>
      <c r="CY2" s="1024"/>
      <c r="CZ2" s="1042" t="s">
        <v>752</v>
      </c>
      <c r="DA2" s="1043"/>
      <c r="DB2" s="1043"/>
      <c r="DC2" s="1043"/>
      <c r="DD2" s="1043"/>
      <c r="DE2" s="1043"/>
      <c r="DF2" s="1043"/>
      <c r="DG2" s="1043"/>
      <c r="DH2" s="1043"/>
      <c r="DI2" s="1043"/>
      <c r="DJ2" s="1043"/>
      <c r="DK2" s="1043"/>
      <c r="DL2" s="1043"/>
      <c r="DM2" s="1043"/>
      <c r="DN2" s="1043"/>
      <c r="DO2" s="1043"/>
      <c r="DP2" s="1043"/>
      <c r="DQ2" s="1043"/>
      <c r="DR2" s="1043"/>
      <c r="DS2" s="1044"/>
      <c r="DU2" s="273"/>
      <c r="DV2" s="273"/>
      <c r="DW2" s="273"/>
      <c r="DX2" s="274"/>
      <c r="DZ2" s="273"/>
      <c r="EA2" s="273"/>
      <c r="EB2" s="273"/>
      <c r="EC2" s="274"/>
      <c r="EE2" s="274"/>
      <c r="EF2" s="274"/>
      <c r="EG2" s="274"/>
      <c r="EH2" s="274"/>
      <c r="EJ2" s="274"/>
      <c r="EK2" s="274"/>
      <c r="EL2" s="274"/>
      <c r="EM2" s="274"/>
      <c r="EO2" s="274"/>
      <c r="EP2" s="274"/>
      <c r="EQ2" s="274"/>
      <c r="ER2" s="274"/>
      <c r="ET2" s="274"/>
      <c r="EU2" s="274"/>
      <c r="EV2" s="274"/>
      <c r="EW2" s="274"/>
      <c r="EY2" s="274"/>
      <c r="EZ2" s="274"/>
      <c r="FA2" s="274"/>
      <c r="FB2" s="274"/>
      <c r="FD2" s="274"/>
      <c r="FE2" s="274"/>
      <c r="FF2" s="274"/>
      <c r="FG2" s="274"/>
      <c r="FI2" s="274"/>
      <c r="FJ2" s="274"/>
      <c r="FK2" s="274"/>
      <c r="FL2" s="274"/>
      <c r="FN2" s="274"/>
      <c r="FO2" s="274"/>
      <c r="FP2" s="274"/>
      <c r="FQ2" s="274"/>
      <c r="FS2" s="274"/>
      <c r="FT2" s="274"/>
      <c r="FU2" s="274"/>
      <c r="FV2" s="274"/>
      <c r="FX2" s="274"/>
      <c r="FY2" s="274"/>
      <c r="FZ2" s="274"/>
      <c r="GA2" s="274"/>
      <c r="GC2" s="274"/>
      <c r="GD2" s="274"/>
      <c r="GE2" s="274"/>
      <c r="GF2" s="274"/>
      <c r="GH2" s="274"/>
      <c r="GI2" s="274"/>
      <c r="GJ2" s="274"/>
      <c r="GK2" s="274"/>
      <c r="GM2" s="274"/>
      <c r="GN2" s="274"/>
      <c r="GO2" s="274"/>
      <c r="GP2" s="274"/>
      <c r="GR2" s="274"/>
      <c r="GS2" s="274"/>
      <c r="GT2" s="274"/>
      <c r="GU2" s="274"/>
      <c r="GW2" s="274"/>
      <c r="GX2" s="274"/>
      <c r="GY2" s="274"/>
      <c r="GZ2" s="274"/>
      <c r="HA2" s="276"/>
      <c r="HB2" s="276"/>
      <c r="HC2" s="276"/>
      <c r="HD2" s="276"/>
      <c r="HE2" s="276"/>
      <c r="HF2" s="276"/>
    </row>
    <row r="3" spans="1:309" s="282" customFormat="1" ht="75" customHeight="1" thickBot="1">
      <c r="A3" s="953"/>
      <c r="B3" s="1026" t="s">
        <v>755</v>
      </c>
      <c r="C3" s="1013"/>
      <c r="D3" s="1013"/>
      <c r="E3" s="1013"/>
      <c r="F3" s="1013"/>
      <c r="G3" s="1013"/>
      <c r="H3" s="1013"/>
      <c r="I3" s="1014"/>
      <c r="J3" s="277" t="s">
        <v>756</v>
      </c>
      <c r="K3" s="277" t="s">
        <v>757</v>
      </c>
      <c r="L3" s="278" t="s">
        <v>758</v>
      </c>
      <c r="M3" s="1051" t="s">
        <v>759</v>
      </c>
      <c r="N3" s="1052"/>
      <c r="O3" s="1053"/>
      <c r="P3" s="279" t="s">
        <v>760</v>
      </c>
      <c r="Q3" s="280" t="s">
        <v>761</v>
      </c>
      <c r="R3" s="1054" t="s">
        <v>762</v>
      </c>
      <c r="S3" s="1055"/>
      <c r="T3" s="1019"/>
      <c r="U3" s="1019"/>
      <c r="V3" s="1019"/>
      <c r="W3" s="1019"/>
      <c r="X3" s="1019"/>
      <c r="Y3" s="1019"/>
      <c r="Z3" s="1019"/>
      <c r="AA3" s="1019"/>
      <c r="AB3" s="1020"/>
      <c r="AC3" s="1020"/>
      <c r="AD3" s="1020"/>
      <c r="AE3" s="1020"/>
      <c r="AF3" s="1020"/>
      <c r="AG3" s="1020"/>
      <c r="AH3" s="1020"/>
      <c r="AI3" s="1020"/>
      <c r="AJ3" s="962"/>
      <c r="AK3" s="963"/>
      <c r="AL3" s="1056" t="s">
        <v>763</v>
      </c>
      <c r="AM3" s="1056"/>
      <c r="AN3" s="1056"/>
      <c r="AO3" s="1056"/>
      <c r="AP3" s="1056"/>
      <c r="AQ3" s="1056"/>
      <c r="AR3" s="1056"/>
      <c r="AS3" s="1056"/>
      <c r="AT3" s="1056"/>
      <c r="AU3" s="1056"/>
      <c r="AV3" s="1056"/>
      <c r="AW3" s="1056"/>
      <c r="AX3" s="1056"/>
      <c r="AY3" s="1056"/>
      <c r="AZ3" s="1056"/>
      <c r="BA3" s="1056"/>
      <c r="BB3" s="1056"/>
      <c r="BC3" s="1056"/>
      <c r="BD3" s="1056"/>
      <c r="BE3" s="1056"/>
      <c r="BF3" s="1056"/>
      <c r="BG3" s="1056"/>
      <c r="BH3" s="1056"/>
      <c r="BI3" s="1056"/>
      <c r="BJ3" s="1056"/>
      <c r="BK3" s="1056"/>
      <c r="BL3" s="1056"/>
      <c r="BM3" s="1056"/>
      <c r="BN3" s="1056"/>
      <c r="BO3" s="1056"/>
      <c r="BP3" s="1056"/>
      <c r="BQ3" s="1056"/>
      <c r="BR3" s="1056"/>
      <c r="BS3" s="1056"/>
      <c r="BT3" s="1057"/>
      <c r="BU3" s="553"/>
      <c r="BV3" s="1058" t="s">
        <v>764</v>
      </c>
      <c r="BW3" s="1059"/>
      <c r="BX3" s="1059"/>
      <c r="BY3" s="1059"/>
      <c r="BZ3" s="1060"/>
      <c r="CA3" s="1045" t="s">
        <v>765</v>
      </c>
      <c r="CB3" s="1045"/>
      <c r="CC3" s="1045"/>
      <c r="CD3" s="1045"/>
      <c r="CE3" s="1046"/>
      <c r="CF3" s="1047" t="s">
        <v>766</v>
      </c>
      <c r="CG3" s="1045"/>
      <c r="CH3" s="1045"/>
      <c r="CI3" s="1045"/>
      <c r="CJ3" s="1046"/>
      <c r="CK3" s="1048" t="s">
        <v>759</v>
      </c>
      <c r="CL3" s="1049"/>
      <c r="CM3" s="1049"/>
      <c r="CN3" s="1049"/>
      <c r="CO3" s="1049"/>
      <c r="CP3" s="1049"/>
      <c r="CQ3" s="1049"/>
      <c r="CR3" s="1049"/>
      <c r="CS3" s="1049"/>
      <c r="CT3" s="1049"/>
      <c r="CU3" s="1049"/>
      <c r="CV3" s="1049"/>
      <c r="CW3" s="1049"/>
      <c r="CX3" s="1049"/>
      <c r="CY3" s="1050"/>
      <c r="CZ3" s="1039" t="s">
        <v>760</v>
      </c>
      <c r="DA3" s="1040"/>
      <c r="DB3" s="1040"/>
      <c r="DC3" s="1040"/>
      <c r="DD3" s="1041"/>
      <c r="DE3" s="1039" t="s">
        <v>761</v>
      </c>
      <c r="DF3" s="1040"/>
      <c r="DG3" s="1040"/>
      <c r="DH3" s="1040"/>
      <c r="DI3" s="1041"/>
      <c r="DJ3" s="1039" t="s">
        <v>767</v>
      </c>
      <c r="DK3" s="1040"/>
      <c r="DL3" s="1040"/>
      <c r="DM3" s="1040"/>
      <c r="DN3" s="1040"/>
      <c r="DO3" s="1040"/>
      <c r="DP3" s="1040"/>
      <c r="DQ3" s="1040"/>
      <c r="DR3" s="1040"/>
      <c r="DS3" s="1041"/>
      <c r="DT3" s="983" t="s">
        <v>753</v>
      </c>
      <c r="DU3" s="984"/>
      <c r="DV3" s="984"/>
      <c r="DW3" s="984"/>
      <c r="DX3" s="984"/>
      <c r="DY3" s="984"/>
      <c r="DZ3" s="984"/>
      <c r="EA3" s="984"/>
      <c r="EB3" s="984"/>
      <c r="EC3" s="984"/>
      <c r="ED3" s="984"/>
      <c r="EE3" s="984"/>
      <c r="EF3" s="984"/>
      <c r="EG3" s="984"/>
      <c r="EH3" s="984"/>
      <c r="EI3" s="984"/>
      <c r="EJ3" s="984"/>
      <c r="EK3" s="984"/>
      <c r="EL3" s="984"/>
      <c r="EM3" s="984"/>
      <c r="EN3" s="984"/>
      <c r="EO3" s="984"/>
      <c r="EP3" s="984"/>
      <c r="EQ3" s="984"/>
      <c r="ER3" s="984"/>
      <c r="ES3" s="984"/>
      <c r="ET3" s="984"/>
      <c r="EU3" s="984"/>
      <c r="EV3" s="984"/>
      <c r="EW3" s="984"/>
      <c r="EX3" s="984"/>
      <c r="EY3" s="984"/>
      <c r="EZ3" s="984"/>
      <c r="FA3" s="984"/>
      <c r="FB3" s="984"/>
      <c r="FC3" s="984"/>
      <c r="FD3" s="984"/>
      <c r="FE3" s="984"/>
      <c r="FF3" s="984"/>
      <c r="FG3" s="985"/>
      <c r="FH3" s="986" t="s">
        <v>754</v>
      </c>
      <c r="FI3" s="987"/>
      <c r="FJ3" s="987"/>
      <c r="FK3" s="987"/>
      <c r="FL3" s="987"/>
      <c r="FM3" s="987"/>
      <c r="FN3" s="987"/>
      <c r="FO3" s="987"/>
      <c r="FP3" s="987"/>
      <c r="FQ3" s="987"/>
      <c r="FR3" s="987"/>
      <c r="FS3" s="987"/>
      <c r="FT3" s="987"/>
      <c r="FU3" s="987"/>
      <c r="FV3" s="987"/>
      <c r="FW3" s="987"/>
      <c r="FX3" s="987"/>
      <c r="FY3" s="987"/>
      <c r="FZ3" s="987"/>
      <c r="GA3" s="987"/>
      <c r="GB3" s="987"/>
      <c r="GC3" s="987"/>
      <c r="GD3" s="987"/>
      <c r="GE3" s="987"/>
      <c r="GF3" s="987"/>
      <c r="GG3" s="987"/>
      <c r="GH3" s="987"/>
      <c r="GI3" s="987"/>
      <c r="GJ3" s="987"/>
      <c r="GK3" s="987"/>
      <c r="GL3" s="987"/>
      <c r="GM3" s="987"/>
      <c r="GN3" s="987"/>
      <c r="GO3" s="987"/>
      <c r="GP3" s="987"/>
      <c r="GQ3" s="987"/>
      <c r="GR3" s="987"/>
      <c r="GS3" s="988"/>
      <c r="GT3" s="988"/>
      <c r="GU3" s="988"/>
      <c r="GV3" s="989" t="s">
        <v>768</v>
      </c>
      <c r="GW3" s="989"/>
      <c r="GX3" s="989"/>
      <c r="GY3" s="989"/>
      <c r="GZ3" s="989"/>
      <c r="HA3" s="990" t="s">
        <v>1220</v>
      </c>
      <c r="HB3" s="989" t="s">
        <v>1222</v>
      </c>
      <c r="HC3" s="989"/>
      <c r="HD3" s="989"/>
      <c r="HE3" s="989"/>
      <c r="HF3" s="989"/>
      <c r="HG3" s="1035" t="s">
        <v>1223</v>
      </c>
      <c r="HH3" s="1036" t="s">
        <v>769</v>
      </c>
      <c r="HI3" s="1110" t="s">
        <v>1224</v>
      </c>
      <c r="HJ3" s="1110" t="s">
        <v>770</v>
      </c>
      <c r="HK3" s="281"/>
      <c r="HL3" s="281"/>
      <c r="HM3" s="281"/>
      <c r="HN3" s="281"/>
      <c r="HO3" s="281"/>
      <c r="HP3" s="281"/>
      <c r="HQ3" s="281"/>
      <c r="HR3" s="281"/>
      <c r="HS3" s="281"/>
      <c r="HT3" s="281"/>
      <c r="HU3" s="281"/>
      <c r="HV3" s="281"/>
      <c r="HW3" s="281"/>
      <c r="HX3" s="281"/>
      <c r="HY3" s="281"/>
      <c r="HZ3" s="281"/>
      <c r="IA3" s="281"/>
      <c r="IB3" s="281"/>
      <c r="IC3" s="281"/>
      <c r="ID3" s="281"/>
      <c r="IE3" s="281"/>
      <c r="IF3" s="281"/>
      <c r="IG3" s="281"/>
      <c r="IH3" s="281"/>
      <c r="II3" s="281"/>
      <c r="IJ3" s="281"/>
      <c r="IK3" s="281"/>
      <c r="IL3" s="281"/>
      <c r="IM3" s="281"/>
      <c r="IN3" s="281"/>
      <c r="IO3" s="281"/>
      <c r="IP3" s="281"/>
      <c r="IQ3" s="281"/>
      <c r="IR3" s="281"/>
      <c r="IS3" s="281"/>
      <c r="IT3" s="281"/>
      <c r="IU3" s="281"/>
      <c r="IV3" s="281"/>
      <c r="IW3" s="281"/>
      <c r="IX3" s="281"/>
      <c r="IY3" s="281"/>
      <c r="IZ3" s="281"/>
      <c r="JA3" s="281"/>
      <c r="JB3" s="281"/>
      <c r="JC3" s="281"/>
      <c r="JD3" s="281"/>
      <c r="JE3" s="281"/>
      <c r="JF3" s="281"/>
      <c r="JG3" s="281"/>
      <c r="JH3" s="281"/>
      <c r="JI3" s="281"/>
      <c r="JJ3" s="281"/>
      <c r="JK3" s="281"/>
      <c r="JL3" s="281"/>
      <c r="JM3" s="281"/>
      <c r="JN3" s="281"/>
      <c r="JO3" s="281"/>
      <c r="JP3" s="281"/>
      <c r="JQ3" s="281"/>
      <c r="JR3" s="281"/>
      <c r="JS3" s="281"/>
      <c r="JT3" s="281"/>
      <c r="JU3" s="281"/>
      <c r="JV3" s="281"/>
      <c r="JW3" s="281"/>
      <c r="JX3" s="281"/>
      <c r="JY3" s="281"/>
      <c r="JZ3" s="281"/>
      <c r="KA3" s="281"/>
      <c r="KB3" s="281"/>
      <c r="KC3" s="281"/>
      <c r="KD3" s="281"/>
      <c r="KE3" s="281"/>
      <c r="KF3" s="281"/>
      <c r="KG3" s="281"/>
      <c r="KH3" s="281"/>
      <c r="KI3" s="281"/>
      <c r="KJ3" s="281"/>
      <c r="KK3" s="281"/>
      <c r="KL3" s="281"/>
      <c r="KM3" s="281"/>
      <c r="KN3" s="281"/>
      <c r="KO3" s="281"/>
      <c r="KP3" s="281"/>
      <c r="KQ3" s="281"/>
      <c r="KR3" s="281"/>
      <c r="KS3" s="281"/>
      <c r="KT3" s="281"/>
      <c r="KU3" s="281"/>
      <c r="KV3" s="281"/>
      <c r="KW3" s="281"/>
    </row>
    <row r="4" spans="1:309" s="282" customFormat="1" ht="42" customHeight="1" thickBot="1">
      <c r="A4" s="953"/>
      <c r="B4" s="1026" t="s">
        <v>771</v>
      </c>
      <c r="C4" s="1013"/>
      <c r="D4" s="1013"/>
      <c r="E4" s="1014"/>
      <c r="F4" s="1026" t="s">
        <v>772</v>
      </c>
      <c r="G4" s="1013"/>
      <c r="H4" s="1013"/>
      <c r="I4" s="1014"/>
      <c r="J4" s="551" t="s">
        <v>771</v>
      </c>
      <c r="K4" s="283" t="s">
        <v>772</v>
      </c>
      <c r="L4" s="684" t="s">
        <v>772</v>
      </c>
      <c r="M4" s="284" t="s">
        <v>771</v>
      </c>
      <c r="N4" s="1027" t="s">
        <v>772</v>
      </c>
      <c r="O4" s="1028"/>
      <c r="P4" s="685" t="s">
        <v>772</v>
      </c>
      <c r="Q4" s="685" t="s">
        <v>772</v>
      </c>
      <c r="R4" s="285" t="s">
        <v>771</v>
      </c>
      <c r="S4" s="685" t="s">
        <v>772</v>
      </c>
      <c r="T4" s="1113" t="s">
        <v>771</v>
      </c>
      <c r="U4" s="1114"/>
      <c r="V4" s="1114"/>
      <c r="W4" s="1115"/>
      <c r="X4" s="1116" t="s">
        <v>772</v>
      </c>
      <c r="Y4" s="1114"/>
      <c r="Z4" s="1114"/>
      <c r="AA4" s="1114"/>
      <c r="AB4" s="1020" t="s">
        <v>771</v>
      </c>
      <c r="AC4" s="1020"/>
      <c r="AD4" s="1020"/>
      <c r="AE4" s="1020"/>
      <c r="AF4" s="1020" t="s">
        <v>772</v>
      </c>
      <c r="AG4" s="1020"/>
      <c r="AH4" s="1020"/>
      <c r="AI4" s="1020"/>
      <c r="AJ4" s="552" t="s">
        <v>1237</v>
      </c>
      <c r="AK4" s="552" t="s">
        <v>1238</v>
      </c>
      <c r="AL4" s="1030" t="s">
        <v>771</v>
      </c>
      <c r="AM4" s="1030"/>
      <c r="AN4" s="1030"/>
      <c r="AO4" s="1030"/>
      <c r="AP4" s="1030"/>
      <c r="AQ4" s="1030"/>
      <c r="AR4" s="1030"/>
      <c r="AS4" s="1030"/>
      <c r="AT4" s="1030"/>
      <c r="AU4" s="1030"/>
      <c r="AV4" s="1030"/>
      <c r="AW4" s="1030"/>
      <c r="AX4" s="1030"/>
      <c r="AY4" s="1030"/>
      <c r="AZ4" s="1031"/>
      <c r="BA4" s="286"/>
      <c r="BB4" s="286"/>
      <c r="BC4" s="286"/>
      <c r="BD4" s="286"/>
      <c r="BE4" s="287"/>
      <c r="BF4" s="1010" t="s">
        <v>772</v>
      </c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2"/>
      <c r="BU4" s="288"/>
      <c r="BV4" s="1002" t="s">
        <v>771</v>
      </c>
      <c r="BW4" s="1002"/>
      <c r="BX4" s="1002"/>
      <c r="BY4" s="1002"/>
      <c r="BZ4" s="1003"/>
      <c r="CA4" s="1001" t="s">
        <v>772</v>
      </c>
      <c r="CB4" s="1002"/>
      <c r="CC4" s="1002"/>
      <c r="CD4" s="1002"/>
      <c r="CE4" s="1003"/>
      <c r="CF4" s="1001" t="s">
        <v>772</v>
      </c>
      <c r="CG4" s="1002"/>
      <c r="CH4" s="1002"/>
      <c r="CI4" s="1002"/>
      <c r="CJ4" s="1003"/>
      <c r="CK4" s="991" t="s">
        <v>771</v>
      </c>
      <c r="CL4" s="992"/>
      <c r="CM4" s="992"/>
      <c r="CN4" s="992"/>
      <c r="CO4" s="993"/>
      <c r="CP4" s="1004" t="s">
        <v>772</v>
      </c>
      <c r="CQ4" s="1005"/>
      <c r="CR4" s="1005"/>
      <c r="CS4" s="1005"/>
      <c r="CT4" s="1005"/>
      <c r="CU4" s="1005"/>
      <c r="CV4" s="1005"/>
      <c r="CW4" s="1005"/>
      <c r="CX4" s="1005"/>
      <c r="CY4" s="1006"/>
      <c r="CZ4" s="994" t="s">
        <v>772</v>
      </c>
      <c r="DA4" s="995"/>
      <c r="DB4" s="995"/>
      <c r="DC4" s="995"/>
      <c r="DD4" s="995"/>
      <c r="DE4" s="994" t="s">
        <v>772</v>
      </c>
      <c r="DF4" s="995"/>
      <c r="DG4" s="995"/>
      <c r="DH4" s="995"/>
      <c r="DI4" s="995"/>
      <c r="DJ4" s="991" t="s">
        <v>771</v>
      </c>
      <c r="DK4" s="992"/>
      <c r="DL4" s="992"/>
      <c r="DM4" s="992"/>
      <c r="DN4" s="993"/>
      <c r="DO4" s="994" t="s">
        <v>772</v>
      </c>
      <c r="DP4" s="995"/>
      <c r="DQ4" s="995"/>
      <c r="DR4" s="995"/>
      <c r="DS4" s="996"/>
      <c r="DT4" s="1007" t="s">
        <v>771</v>
      </c>
      <c r="DU4" s="1008"/>
      <c r="DV4" s="1008"/>
      <c r="DW4" s="1008"/>
      <c r="DX4" s="1008"/>
      <c r="DY4" s="1008"/>
      <c r="DZ4" s="1008"/>
      <c r="EA4" s="1008"/>
      <c r="EB4" s="1008"/>
      <c r="EC4" s="1008"/>
      <c r="ED4" s="1008"/>
      <c r="EE4" s="1008"/>
      <c r="EF4" s="1008"/>
      <c r="EG4" s="1008"/>
      <c r="EH4" s="1008"/>
      <c r="EI4" s="1008"/>
      <c r="EJ4" s="1008"/>
      <c r="EK4" s="1008"/>
      <c r="EL4" s="1008"/>
      <c r="EM4" s="1009"/>
      <c r="EN4" s="994" t="s">
        <v>772</v>
      </c>
      <c r="EO4" s="995"/>
      <c r="EP4" s="995"/>
      <c r="EQ4" s="995"/>
      <c r="ER4" s="995"/>
      <c r="ES4" s="995"/>
      <c r="ET4" s="995"/>
      <c r="EU4" s="995"/>
      <c r="EV4" s="995"/>
      <c r="EW4" s="995"/>
      <c r="EX4" s="995"/>
      <c r="EY4" s="995"/>
      <c r="EZ4" s="995"/>
      <c r="FA4" s="995"/>
      <c r="FB4" s="995"/>
      <c r="FC4" s="995"/>
      <c r="FD4" s="995"/>
      <c r="FE4" s="995"/>
      <c r="FF4" s="995"/>
      <c r="FG4" s="996"/>
      <c r="FH4" s="997" t="s">
        <v>771</v>
      </c>
      <c r="FI4" s="997"/>
      <c r="FJ4" s="997"/>
      <c r="FK4" s="997"/>
      <c r="FL4" s="997"/>
      <c r="FM4" s="997"/>
      <c r="FN4" s="997"/>
      <c r="FO4" s="997"/>
      <c r="FP4" s="997"/>
      <c r="FQ4" s="997"/>
      <c r="FR4" s="997"/>
      <c r="FS4" s="997"/>
      <c r="FT4" s="997"/>
      <c r="FU4" s="997"/>
      <c r="FV4" s="997"/>
      <c r="FW4" s="997"/>
      <c r="FX4" s="997"/>
      <c r="FY4" s="997"/>
      <c r="FZ4" s="997"/>
      <c r="GA4" s="998"/>
      <c r="GB4" s="999" t="s">
        <v>772</v>
      </c>
      <c r="GC4" s="1000"/>
      <c r="GD4" s="1000"/>
      <c r="GE4" s="1000"/>
      <c r="GF4" s="1000"/>
      <c r="GG4" s="1000"/>
      <c r="GH4" s="1000"/>
      <c r="GI4" s="1000"/>
      <c r="GJ4" s="1000"/>
      <c r="GK4" s="1000"/>
      <c r="GL4" s="1000"/>
      <c r="GM4" s="1000"/>
      <c r="GN4" s="1000"/>
      <c r="GO4" s="1000"/>
      <c r="GP4" s="1000"/>
      <c r="GQ4" s="1000"/>
      <c r="GR4" s="1000"/>
      <c r="GS4" s="1000"/>
      <c r="GT4" s="1000"/>
      <c r="GU4" s="1000"/>
      <c r="GV4" s="989"/>
      <c r="GW4" s="989"/>
      <c r="GX4" s="989"/>
      <c r="GY4" s="989"/>
      <c r="GZ4" s="989"/>
      <c r="HA4" s="990"/>
      <c r="HB4" s="989"/>
      <c r="HC4" s="989"/>
      <c r="HD4" s="989"/>
      <c r="HE4" s="989"/>
      <c r="HF4" s="989"/>
      <c r="HG4" s="1035"/>
      <c r="HH4" s="1037"/>
      <c r="HI4" s="1111"/>
      <c r="HJ4" s="1111"/>
      <c r="HK4" s="281"/>
      <c r="HL4" s="281"/>
      <c r="HM4" s="281"/>
      <c r="HN4" s="281"/>
      <c r="HO4" s="281"/>
      <c r="HP4" s="281"/>
      <c r="HQ4" s="281"/>
      <c r="HR4" s="281"/>
      <c r="HS4" s="281"/>
      <c r="HT4" s="281"/>
      <c r="HU4" s="281"/>
      <c r="HV4" s="281"/>
      <c r="HW4" s="281"/>
      <c r="HX4" s="281"/>
      <c r="HY4" s="281"/>
      <c r="HZ4" s="281"/>
      <c r="IA4" s="281"/>
      <c r="IB4" s="281"/>
      <c r="IC4" s="281"/>
      <c r="ID4" s="281"/>
      <c r="IE4" s="281"/>
      <c r="IF4" s="281"/>
      <c r="IG4" s="281"/>
      <c r="IH4" s="281"/>
      <c r="II4" s="281"/>
      <c r="IJ4" s="281"/>
      <c r="IK4" s="281"/>
      <c r="IL4" s="281"/>
      <c r="IM4" s="281"/>
      <c r="IN4" s="281"/>
      <c r="IO4" s="281"/>
      <c r="IP4" s="281"/>
      <c r="IQ4" s="281"/>
      <c r="IR4" s="281"/>
      <c r="IS4" s="281"/>
      <c r="IT4" s="281"/>
      <c r="IU4" s="281"/>
      <c r="IV4" s="281"/>
      <c r="IW4" s="281"/>
      <c r="IX4" s="281"/>
      <c r="IY4" s="281"/>
      <c r="IZ4" s="281"/>
      <c r="JA4" s="281"/>
      <c r="JB4" s="281"/>
      <c r="JC4" s="281"/>
      <c r="JD4" s="281"/>
      <c r="JE4" s="281"/>
      <c r="JF4" s="281"/>
      <c r="JG4" s="281"/>
      <c r="JH4" s="281"/>
      <c r="JI4" s="281"/>
      <c r="JJ4" s="281"/>
      <c r="JK4" s="281"/>
      <c r="JL4" s="281"/>
      <c r="JM4" s="281"/>
      <c r="JN4" s="281"/>
      <c r="JO4" s="281"/>
      <c r="JP4" s="281"/>
      <c r="JQ4" s="281"/>
      <c r="JR4" s="281"/>
      <c r="JS4" s="281"/>
      <c r="JT4" s="281"/>
      <c r="JU4" s="281"/>
      <c r="JV4" s="281"/>
      <c r="JW4" s="281"/>
      <c r="JX4" s="281"/>
      <c r="JY4" s="281"/>
      <c r="JZ4" s="281"/>
      <c r="KA4" s="281"/>
      <c r="KB4" s="281"/>
      <c r="KC4" s="281"/>
      <c r="KD4" s="281"/>
      <c r="KE4" s="281"/>
      <c r="KF4" s="281"/>
      <c r="KG4" s="281"/>
      <c r="KH4" s="281"/>
      <c r="KI4" s="281"/>
      <c r="KJ4" s="281"/>
      <c r="KK4" s="281"/>
      <c r="KL4" s="281"/>
      <c r="KM4" s="281"/>
      <c r="KN4" s="281"/>
      <c r="KO4" s="281"/>
      <c r="KP4" s="281"/>
      <c r="KQ4" s="281"/>
      <c r="KR4" s="281"/>
      <c r="KS4" s="281"/>
      <c r="KT4" s="281"/>
      <c r="KU4" s="281"/>
      <c r="KV4" s="281"/>
      <c r="KW4" s="281"/>
    </row>
    <row r="5" spans="1:309" s="282" customFormat="1" ht="25.5" customHeight="1">
      <c r="A5" s="954"/>
      <c r="B5" s="289" t="s">
        <v>773</v>
      </c>
      <c r="C5" s="290" t="s">
        <v>774</v>
      </c>
      <c r="D5" s="290" t="s">
        <v>775</v>
      </c>
      <c r="E5" s="290" t="s">
        <v>776</v>
      </c>
      <c r="F5" s="290" t="s">
        <v>773</v>
      </c>
      <c r="G5" s="290" t="s">
        <v>774</v>
      </c>
      <c r="H5" s="290" t="s">
        <v>775</v>
      </c>
      <c r="I5" s="290" t="s">
        <v>776</v>
      </c>
      <c r="J5" s="290" t="s">
        <v>775</v>
      </c>
      <c r="K5" s="290" t="s">
        <v>775</v>
      </c>
      <c r="L5" s="284" t="s">
        <v>775</v>
      </c>
      <c r="M5" s="284" t="s">
        <v>775</v>
      </c>
      <c r="N5" s="284" t="s">
        <v>774</v>
      </c>
      <c r="O5" s="284" t="s">
        <v>775</v>
      </c>
      <c r="P5" s="291" t="s">
        <v>775</v>
      </c>
      <c r="Q5" s="292" t="s">
        <v>775</v>
      </c>
      <c r="R5" s="292" t="s">
        <v>775</v>
      </c>
      <c r="S5" s="292" t="s">
        <v>775</v>
      </c>
      <c r="T5" s="293" t="s">
        <v>773</v>
      </c>
      <c r="U5" s="294" t="s">
        <v>774</v>
      </c>
      <c r="V5" s="294" t="s">
        <v>775</v>
      </c>
      <c r="W5" s="294" t="s">
        <v>776</v>
      </c>
      <c r="X5" s="294" t="s">
        <v>773</v>
      </c>
      <c r="Y5" s="294" t="s">
        <v>774</v>
      </c>
      <c r="Z5" s="294" t="s">
        <v>775</v>
      </c>
      <c r="AA5" s="737" t="s">
        <v>776</v>
      </c>
      <c r="AB5" s="552" t="s">
        <v>773</v>
      </c>
      <c r="AC5" s="552" t="s">
        <v>774</v>
      </c>
      <c r="AD5" s="552" t="s">
        <v>775</v>
      </c>
      <c r="AE5" s="552" t="s">
        <v>776</v>
      </c>
      <c r="AF5" s="552" t="s">
        <v>773</v>
      </c>
      <c r="AG5" s="552" t="s">
        <v>774</v>
      </c>
      <c r="AH5" s="552" t="s">
        <v>775</v>
      </c>
      <c r="AI5" s="552" t="s">
        <v>776</v>
      </c>
      <c r="AJ5" s="552"/>
      <c r="AK5" s="552"/>
      <c r="AL5" s="977" t="s">
        <v>773</v>
      </c>
      <c r="AM5" s="977"/>
      <c r="AN5" s="977"/>
      <c r="AO5" s="977"/>
      <c r="AP5" s="978"/>
      <c r="AQ5" s="976" t="s">
        <v>774</v>
      </c>
      <c r="AR5" s="977"/>
      <c r="AS5" s="977"/>
      <c r="AT5" s="977"/>
      <c r="AU5" s="978"/>
      <c r="AV5" s="976" t="s">
        <v>775</v>
      </c>
      <c r="AW5" s="977"/>
      <c r="AX5" s="977"/>
      <c r="AY5" s="977"/>
      <c r="AZ5" s="978"/>
      <c r="BA5" s="976" t="s">
        <v>776</v>
      </c>
      <c r="BB5" s="977"/>
      <c r="BC5" s="977"/>
      <c r="BD5" s="977"/>
      <c r="BE5" s="978"/>
      <c r="BF5" s="976" t="s">
        <v>773</v>
      </c>
      <c r="BG5" s="977"/>
      <c r="BH5" s="977"/>
      <c r="BI5" s="977"/>
      <c r="BJ5" s="978"/>
      <c r="BK5" s="976" t="s">
        <v>774</v>
      </c>
      <c r="BL5" s="977"/>
      <c r="BM5" s="977"/>
      <c r="BN5" s="977"/>
      <c r="BO5" s="978"/>
      <c r="BP5" s="976" t="s">
        <v>775</v>
      </c>
      <c r="BQ5" s="977"/>
      <c r="BR5" s="977"/>
      <c r="BS5" s="977"/>
      <c r="BT5" s="978"/>
      <c r="BU5" s="556"/>
      <c r="BV5" s="981" t="s">
        <v>775</v>
      </c>
      <c r="BW5" s="981"/>
      <c r="BX5" s="981"/>
      <c r="BY5" s="981"/>
      <c r="BZ5" s="982"/>
      <c r="CA5" s="976" t="s">
        <v>775</v>
      </c>
      <c r="CB5" s="977"/>
      <c r="CC5" s="977"/>
      <c r="CD5" s="977"/>
      <c r="CE5" s="979"/>
      <c r="CF5" s="976" t="s">
        <v>775</v>
      </c>
      <c r="CG5" s="977"/>
      <c r="CH5" s="977"/>
      <c r="CI5" s="977"/>
      <c r="CJ5" s="977"/>
      <c r="CK5" s="973" t="s">
        <v>775</v>
      </c>
      <c r="CL5" s="974"/>
      <c r="CM5" s="974"/>
      <c r="CN5" s="974"/>
      <c r="CO5" s="975"/>
      <c r="CP5" s="973" t="s">
        <v>774</v>
      </c>
      <c r="CQ5" s="974"/>
      <c r="CR5" s="974"/>
      <c r="CS5" s="974"/>
      <c r="CT5" s="975"/>
      <c r="CU5" s="973" t="s">
        <v>775</v>
      </c>
      <c r="CV5" s="974"/>
      <c r="CW5" s="974"/>
      <c r="CX5" s="974"/>
      <c r="CY5" s="975"/>
      <c r="CZ5" s="980" t="s">
        <v>775</v>
      </c>
      <c r="DA5" s="981"/>
      <c r="DB5" s="981"/>
      <c r="DC5" s="981"/>
      <c r="DD5" s="982"/>
      <c r="DE5" s="980" t="s">
        <v>775</v>
      </c>
      <c r="DF5" s="981"/>
      <c r="DG5" s="981"/>
      <c r="DH5" s="981"/>
      <c r="DI5" s="982"/>
      <c r="DJ5" s="976" t="s">
        <v>775</v>
      </c>
      <c r="DK5" s="977"/>
      <c r="DL5" s="977"/>
      <c r="DM5" s="977"/>
      <c r="DN5" s="978"/>
      <c r="DO5" s="976" t="s">
        <v>775</v>
      </c>
      <c r="DP5" s="977"/>
      <c r="DQ5" s="977"/>
      <c r="DR5" s="977"/>
      <c r="DS5" s="978"/>
      <c r="DT5" s="976" t="s">
        <v>773</v>
      </c>
      <c r="DU5" s="977"/>
      <c r="DV5" s="977"/>
      <c r="DW5" s="977"/>
      <c r="DX5" s="978"/>
      <c r="DY5" s="976" t="s">
        <v>774</v>
      </c>
      <c r="DZ5" s="977"/>
      <c r="EA5" s="977"/>
      <c r="EB5" s="977"/>
      <c r="EC5" s="978"/>
      <c r="ED5" s="976" t="s">
        <v>775</v>
      </c>
      <c r="EE5" s="977"/>
      <c r="EF5" s="977"/>
      <c r="EG5" s="977"/>
      <c r="EH5" s="978"/>
      <c r="EI5" s="976" t="s">
        <v>776</v>
      </c>
      <c r="EJ5" s="977"/>
      <c r="EK5" s="977"/>
      <c r="EL5" s="977"/>
      <c r="EM5" s="978"/>
      <c r="EN5" s="976" t="s">
        <v>773</v>
      </c>
      <c r="EO5" s="977"/>
      <c r="EP5" s="977"/>
      <c r="EQ5" s="977"/>
      <c r="ER5" s="978"/>
      <c r="ES5" s="976" t="s">
        <v>774</v>
      </c>
      <c r="ET5" s="977"/>
      <c r="EU5" s="977"/>
      <c r="EV5" s="977"/>
      <c r="EW5" s="978"/>
      <c r="EX5" s="976" t="s">
        <v>775</v>
      </c>
      <c r="EY5" s="977"/>
      <c r="EZ5" s="977"/>
      <c r="FA5" s="977"/>
      <c r="FB5" s="978"/>
      <c r="FC5" s="976" t="s">
        <v>776</v>
      </c>
      <c r="FD5" s="977"/>
      <c r="FE5" s="977"/>
      <c r="FF5" s="977"/>
      <c r="FG5" s="979"/>
      <c r="FH5" s="974" t="s">
        <v>773</v>
      </c>
      <c r="FI5" s="974"/>
      <c r="FJ5" s="974"/>
      <c r="FK5" s="974"/>
      <c r="FL5" s="975"/>
      <c r="FM5" s="973" t="s">
        <v>774</v>
      </c>
      <c r="FN5" s="974"/>
      <c r="FO5" s="974"/>
      <c r="FP5" s="974"/>
      <c r="FQ5" s="975"/>
      <c r="FR5" s="973" t="s">
        <v>775</v>
      </c>
      <c r="FS5" s="974"/>
      <c r="FT5" s="974"/>
      <c r="FU5" s="974"/>
      <c r="FV5" s="975"/>
      <c r="FW5" s="973" t="s">
        <v>776</v>
      </c>
      <c r="FX5" s="974"/>
      <c r="FY5" s="974"/>
      <c r="FZ5" s="974"/>
      <c r="GA5" s="975"/>
      <c r="GB5" s="973" t="s">
        <v>773</v>
      </c>
      <c r="GC5" s="974"/>
      <c r="GD5" s="974"/>
      <c r="GE5" s="974"/>
      <c r="GF5" s="975"/>
      <c r="GG5" s="973" t="s">
        <v>774</v>
      </c>
      <c r="GH5" s="974"/>
      <c r="GI5" s="974"/>
      <c r="GJ5" s="974"/>
      <c r="GK5" s="975"/>
      <c r="GL5" s="973" t="s">
        <v>775</v>
      </c>
      <c r="GM5" s="974"/>
      <c r="GN5" s="974"/>
      <c r="GO5" s="974"/>
      <c r="GP5" s="975"/>
      <c r="GQ5" s="973" t="s">
        <v>776</v>
      </c>
      <c r="GR5" s="974"/>
      <c r="GS5" s="974"/>
      <c r="GT5" s="974"/>
      <c r="GU5" s="974"/>
      <c r="GV5" s="989"/>
      <c r="GW5" s="989"/>
      <c r="GX5" s="989"/>
      <c r="GY5" s="989"/>
      <c r="GZ5" s="989"/>
      <c r="HA5" s="990"/>
      <c r="HB5" s="989"/>
      <c r="HC5" s="989"/>
      <c r="HD5" s="989"/>
      <c r="HE5" s="989"/>
      <c r="HF5" s="989"/>
      <c r="HG5" s="1035"/>
      <c r="HH5" s="1037"/>
      <c r="HI5" s="1111"/>
      <c r="HJ5" s="1111"/>
      <c r="HK5" s="281"/>
      <c r="HL5" s="281"/>
      <c r="HM5" s="281"/>
      <c r="HN5" s="281"/>
      <c r="HO5" s="281"/>
      <c r="HP5" s="281"/>
      <c r="HQ5" s="281"/>
      <c r="HR5" s="281"/>
      <c r="HS5" s="281"/>
      <c r="HT5" s="281"/>
      <c r="HU5" s="281"/>
      <c r="HV5" s="281"/>
      <c r="HW5" s="281"/>
      <c r="HX5" s="281"/>
      <c r="HY5" s="281"/>
      <c r="HZ5" s="281"/>
      <c r="IA5" s="281"/>
      <c r="IB5" s="281"/>
      <c r="IC5" s="281"/>
      <c r="ID5" s="281"/>
      <c r="IE5" s="281"/>
      <c r="IF5" s="281"/>
      <c r="IG5" s="281"/>
      <c r="IH5" s="281"/>
      <c r="II5" s="281"/>
      <c r="IJ5" s="281"/>
      <c r="IK5" s="281"/>
      <c r="IL5" s="281"/>
      <c r="IM5" s="281"/>
      <c r="IN5" s="281"/>
      <c r="IO5" s="281"/>
      <c r="IP5" s="281"/>
      <c r="IQ5" s="281"/>
      <c r="IR5" s="281"/>
      <c r="IS5" s="281"/>
      <c r="IT5" s="281"/>
      <c r="IU5" s="281"/>
      <c r="IV5" s="281"/>
      <c r="IW5" s="281"/>
      <c r="IX5" s="281"/>
      <c r="IY5" s="281"/>
      <c r="IZ5" s="281"/>
      <c r="JA5" s="281"/>
      <c r="JB5" s="281"/>
      <c r="JC5" s="281"/>
      <c r="JD5" s="281"/>
      <c r="JE5" s="281"/>
      <c r="JF5" s="281"/>
      <c r="JG5" s="281"/>
      <c r="JH5" s="281"/>
      <c r="JI5" s="281"/>
      <c r="JJ5" s="281"/>
      <c r="JK5" s="281"/>
      <c r="JL5" s="281"/>
      <c r="JM5" s="281"/>
      <c r="JN5" s="281"/>
      <c r="JO5" s="281"/>
      <c r="JP5" s="281"/>
      <c r="JQ5" s="281"/>
      <c r="JR5" s="281"/>
      <c r="JS5" s="281"/>
      <c r="JT5" s="281"/>
      <c r="JU5" s="281"/>
      <c r="JV5" s="281"/>
      <c r="JW5" s="281"/>
      <c r="JX5" s="281"/>
      <c r="JY5" s="281"/>
      <c r="JZ5" s="281"/>
      <c r="KA5" s="281"/>
      <c r="KB5" s="281"/>
      <c r="KC5" s="281"/>
      <c r="KD5" s="281"/>
      <c r="KE5" s="281"/>
      <c r="KF5" s="281"/>
      <c r="KG5" s="281"/>
      <c r="KH5" s="281"/>
      <c r="KI5" s="281"/>
      <c r="KJ5" s="281"/>
      <c r="KK5" s="281"/>
      <c r="KL5" s="281"/>
      <c r="KM5" s="281"/>
      <c r="KN5" s="281"/>
      <c r="KO5" s="281"/>
      <c r="KP5" s="281"/>
      <c r="KQ5" s="281"/>
      <c r="KR5" s="281"/>
      <c r="KS5" s="281"/>
      <c r="KT5" s="281"/>
      <c r="KU5" s="281"/>
      <c r="KV5" s="281"/>
      <c r="KW5" s="281"/>
    </row>
    <row r="6" spans="1:309" s="252" customFormat="1" ht="18.75" customHeight="1">
      <c r="A6" s="297"/>
      <c r="B6" s="687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9"/>
      <c r="Q6" s="688"/>
      <c r="R6" s="299"/>
      <c r="S6" s="688"/>
      <c r="T6" s="300"/>
      <c r="U6" s="300"/>
      <c r="V6" s="300"/>
      <c r="W6" s="300"/>
      <c r="X6" s="300"/>
      <c r="Y6" s="300"/>
      <c r="Z6" s="300"/>
      <c r="AA6" s="738"/>
      <c r="AB6" s="301"/>
      <c r="AC6" s="301"/>
      <c r="AD6" s="301"/>
      <c r="AE6" s="301"/>
      <c r="AF6" s="301"/>
      <c r="AG6" s="301"/>
      <c r="AH6" s="301"/>
      <c r="AI6" s="301"/>
      <c r="AJ6" s="301"/>
      <c r="AK6" s="301"/>
      <c r="AL6" s="967" t="s">
        <v>750</v>
      </c>
      <c r="AM6" s="955" t="s">
        <v>31</v>
      </c>
      <c r="AN6" s="956"/>
      <c r="AO6" s="956"/>
      <c r="AP6" s="957"/>
      <c r="AQ6" s="964" t="s">
        <v>750</v>
      </c>
      <c r="AR6" s="955" t="s">
        <v>31</v>
      </c>
      <c r="AS6" s="956"/>
      <c r="AT6" s="956"/>
      <c r="AU6" s="957"/>
      <c r="AV6" s="964" t="s">
        <v>750</v>
      </c>
      <c r="AW6" s="955" t="s">
        <v>31</v>
      </c>
      <c r="AX6" s="956"/>
      <c r="AY6" s="956"/>
      <c r="AZ6" s="957"/>
      <c r="BA6" s="964" t="s">
        <v>750</v>
      </c>
      <c r="BB6" s="955" t="s">
        <v>31</v>
      </c>
      <c r="BC6" s="956"/>
      <c r="BD6" s="956"/>
      <c r="BE6" s="957"/>
      <c r="BF6" s="964" t="s">
        <v>750</v>
      </c>
      <c r="BG6" s="955" t="s">
        <v>31</v>
      </c>
      <c r="BH6" s="956"/>
      <c r="BI6" s="956"/>
      <c r="BJ6" s="957"/>
      <c r="BK6" s="964" t="s">
        <v>750</v>
      </c>
      <c r="BL6" s="955" t="s">
        <v>31</v>
      </c>
      <c r="BM6" s="956"/>
      <c r="BN6" s="956"/>
      <c r="BO6" s="957"/>
      <c r="BP6" s="964" t="s">
        <v>750</v>
      </c>
      <c r="BQ6" s="955" t="s">
        <v>31</v>
      </c>
      <c r="BR6" s="956"/>
      <c r="BS6" s="956"/>
      <c r="BT6" s="957"/>
      <c r="BU6" s="691"/>
      <c r="BV6" s="964" t="s">
        <v>750</v>
      </c>
      <c r="BW6" s="955" t="s">
        <v>31</v>
      </c>
      <c r="BX6" s="956"/>
      <c r="BY6" s="956"/>
      <c r="BZ6" s="966"/>
      <c r="CA6" s="964" t="s">
        <v>750</v>
      </c>
      <c r="CB6" s="955" t="s">
        <v>31</v>
      </c>
      <c r="CC6" s="956"/>
      <c r="CD6" s="956"/>
      <c r="CE6" s="966"/>
      <c r="CF6" s="964" t="s">
        <v>750</v>
      </c>
      <c r="CG6" s="955" t="s">
        <v>31</v>
      </c>
      <c r="CH6" s="956"/>
      <c r="CI6" s="956"/>
      <c r="CJ6" s="957"/>
      <c r="CK6" s="972" t="s">
        <v>750</v>
      </c>
      <c r="CL6" s="969" t="s">
        <v>31</v>
      </c>
      <c r="CM6" s="970"/>
      <c r="CN6" s="970"/>
      <c r="CO6" s="971"/>
      <c r="CP6" s="972" t="s">
        <v>750</v>
      </c>
      <c r="CQ6" s="969" t="s">
        <v>31</v>
      </c>
      <c r="CR6" s="970"/>
      <c r="CS6" s="970"/>
      <c r="CT6" s="971"/>
      <c r="CU6" s="964" t="s">
        <v>750</v>
      </c>
      <c r="CV6" s="955" t="s">
        <v>31</v>
      </c>
      <c r="CW6" s="956"/>
      <c r="CX6" s="956"/>
      <c r="CY6" s="957"/>
      <c r="CZ6" s="554" t="s">
        <v>750</v>
      </c>
      <c r="DA6" s="955" t="s">
        <v>31</v>
      </c>
      <c r="DB6" s="956"/>
      <c r="DC6" s="956"/>
      <c r="DD6" s="966"/>
      <c r="DE6" s="554" t="s">
        <v>750</v>
      </c>
      <c r="DF6" s="955" t="s">
        <v>31</v>
      </c>
      <c r="DG6" s="956"/>
      <c r="DH6" s="956"/>
      <c r="DI6" s="966"/>
      <c r="DJ6" s="964" t="s">
        <v>750</v>
      </c>
      <c r="DK6" s="955" t="s">
        <v>31</v>
      </c>
      <c r="DL6" s="956"/>
      <c r="DM6" s="956"/>
      <c r="DN6" s="957"/>
      <c r="DO6" s="964" t="s">
        <v>750</v>
      </c>
      <c r="DP6" s="955" t="s">
        <v>31</v>
      </c>
      <c r="DQ6" s="956"/>
      <c r="DR6" s="956"/>
      <c r="DS6" s="966"/>
      <c r="DT6" s="964" t="s">
        <v>750</v>
      </c>
      <c r="DU6" s="955" t="s">
        <v>31</v>
      </c>
      <c r="DV6" s="956"/>
      <c r="DW6" s="956"/>
      <c r="DX6" s="957"/>
      <c r="DY6" s="964" t="s">
        <v>750</v>
      </c>
      <c r="DZ6" s="955" t="s">
        <v>31</v>
      </c>
      <c r="EA6" s="956"/>
      <c r="EB6" s="956"/>
      <c r="EC6" s="957"/>
      <c r="ED6" s="964" t="s">
        <v>750</v>
      </c>
      <c r="EE6" s="955" t="s">
        <v>31</v>
      </c>
      <c r="EF6" s="956"/>
      <c r="EG6" s="956"/>
      <c r="EH6" s="957"/>
      <c r="EI6" s="964" t="s">
        <v>750</v>
      </c>
      <c r="EJ6" s="955" t="s">
        <v>31</v>
      </c>
      <c r="EK6" s="956"/>
      <c r="EL6" s="956"/>
      <c r="EM6" s="957"/>
      <c r="EN6" s="964" t="s">
        <v>750</v>
      </c>
      <c r="EO6" s="955" t="s">
        <v>31</v>
      </c>
      <c r="EP6" s="956"/>
      <c r="EQ6" s="956"/>
      <c r="ER6" s="957"/>
      <c r="ES6" s="964" t="s">
        <v>750</v>
      </c>
      <c r="ET6" s="955" t="s">
        <v>31</v>
      </c>
      <c r="EU6" s="956"/>
      <c r="EV6" s="956"/>
      <c r="EW6" s="957"/>
      <c r="EX6" s="964" t="s">
        <v>750</v>
      </c>
      <c r="EY6" s="955" t="s">
        <v>31</v>
      </c>
      <c r="EZ6" s="956"/>
      <c r="FA6" s="956"/>
      <c r="FB6" s="957"/>
      <c r="FC6" s="964" t="s">
        <v>750</v>
      </c>
      <c r="FD6" s="955" t="s">
        <v>31</v>
      </c>
      <c r="FE6" s="956"/>
      <c r="FF6" s="956"/>
      <c r="FG6" s="966"/>
      <c r="FH6" s="967" t="s">
        <v>750</v>
      </c>
      <c r="FI6" s="955" t="s">
        <v>31</v>
      </c>
      <c r="FJ6" s="956"/>
      <c r="FK6" s="956"/>
      <c r="FL6" s="957"/>
      <c r="FM6" s="964" t="s">
        <v>750</v>
      </c>
      <c r="FN6" s="955" t="s">
        <v>31</v>
      </c>
      <c r="FO6" s="956"/>
      <c r="FP6" s="956"/>
      <c r="FQ6" s="957"/>
      <c r="FR6" s="964" t="s">
        <v>750</v>
      </c>
      <c r="FS6" s="955" t="s">
        <v>31</v>
      </c>
      <c r="FT6" s="956"/>
      <c r="FU6" s="956"/>
      <c r="FV6" s="957"/>
      <c r="FW6" s="964" t="s">
        <v>750</v>
      </c>
      <c r="FX6" s="955" t="s">
        <v>31</v>
      </c>
      <c r="FY6" s="956"/>
      <c r="FZ6" s="956"/>
      <c r="GA6" s="957"/>
      <c r="GB6" s="964" t="s">
        <v>750</v>
      </c>
      <c r="GC6" s="955" t="s">
        <v>31</v>
      </c>
      <c r="GD6" s="956"/>
      <c r="GE6" s="956"/>
      <c r="GF6" s="957"/>
      <c r="GG6" s="964" t="s">
        <v>750</v>
      </c>
      <c r="GH6" s="955" t="s">
        <v>31</v>
      </c>
      <c r="GI6" s="956"/>
      <c r="GJ6" s="956"/>
      <c r="GK6" s="957"/>
      <c r="GL6" s="964" t="s">
        <v>750</v>
      </c>
      <c r="GM6" s="955" t="s">
        <v>31</v>
      </c>
      <c r="GN6" s="956"/>
      <c r="GO6" s="956"/>
      <c r="GP6" s="957"/>
      <c r="GQ6" s="958" t="s">
        <v>750</v>
      </c>
      <c r="GR6" s="955" t="s">
        <v>31</v>
      </c>
      <c r="GS6" s="956"/>
      <c r="GT6" s="956"/>
      <c r="GU6" s="957"/>
      <c r="GV6" s="958" t="s">
        <v>750</v>
      </c>
      <c r="GW6" s="955" t="s">
        <v>31</v>
      </c>
      <c r="GX6" s="956"/>
      <c r="GY6" s="956"/>
      <c r="GZ6" s="956"/>
      <c r="HA6" s="990"/>
      <c r="HB6" s="958" t="s">
        <v>750</v>
      </c>
      <c r="HC6" s="955" t="s">
        <v>31</v>
      </c>
      <c r="HD6" s="956"/>
      <c r="HE6" s="956"/>
      <c r="HF6" s="956"/>
      <c r="HG6" s="1035"/>
      <c r="HH6" s="1037"/>
      <c r="HI6" s="1111"/>
      <c r="HJ6" s="1111"/>
      <c r="HK6" s="302"/>
      <c r="HL6" s="302"/>
      <c r="HM6" s="302"/>
      <c r="HN6" s="302"/>
      <c r="HO6" s="302"/>
      <c r="HP6" s="302"/>
      <c r="HQ6" s="302"/>
      <c r="HR6" s="302"/>
      <c r="HS6" s="302"/>
      <c r="HT6" s="302"/>
      <c r="HU6" s="302"/>
      <c r="HV6" s="302"/>
      <c r="HW6" s="302"/>
      <c r="HX6" s="302"/>
      <c r="HY6" s="302"/>
      <c r="HZ6" s="302"/>
      <c r="IA6" s="302"/>
      <c r="IB6" s="302"/>
      <c r="IC6" s="302"/>
      <c r="ID6" s="302"/>
      <c r="IE6" s="302"/>
      <c r="IF6" s="302"/>
      <c r="IG6" s="302"/>
      <c r="IH6" s="302"/>
      <c r="II6" s="302"/>
      <c r="IJ6" s="302"/>
      <c r="IK6" s="302"/>
      <c r="IL6" s="302"/>
      <c r="IM6" s="302"/>
      <c r="IN6" s="302"/>
      <c r="IO6" s="302"/>
      <c r="IP6" s="302"/>
      <c r="IQ6" s="302"/>
      <c r="IR6" s="302"/>
      <c r="IS6" s="302"/>
      <c r="IT6" s="302"/>
      <c r="IU6" s="302"/>
      <c r="IV6" s="302"/>
      <c r="IW6" s="302"/>
      <c r="IX6" s="302"/>
      <c r="IY6" s="302"/>
      <c r="IZ6" s="302"/>
      <c r="JA6" s="302"/>
      <c r="JB6" s="302"/>
      <c r="JC6" s="302"/>
      <c r="JD6" s="302"/>
      <c r="JE6" s="302"/>
      <c r="JF6" s="302"/>
      <c r="JG6" s="302"/>
      <c r="JH6" s="302"/>
      <c r="JI6" s="302"/>
      <c r="JJ6" s="302"/>
      <c r="JK6" s="302"/>
      <c r="JL6" s="302"/>
      <c r="JM6" s="302"/>
      <c r="JN6" s="302"/>
      <c r="JO6" s="302"/>
      <c r="JP6" s="302"/>
      <c r="JQ6" s="302"/>
      <c r="JR6" s="302"/>
      <c r="JS6" s="302"/>
      <c r="JT6" s="302"/>
      <c r="JU6" s="302"/>
      <c r="JV6" s="302"/>
      <c r="JW6" s="302"/>
      <c r="JX6" s="302"/>
      <c r="JY6" s="302"/>
      <c r="JZ6" s="302"/>
      <c r="KA6" s="302"/>
      <c r="KB6" s="302"/>
      <c r="KC6" s="302"/>
      <c r="KD6" s="302"/>
      <c r="KE6" s="302"/>
      <c r="KF6" s="302"/>
      <c r="KG6" s="302"/>
      <c r="KH6" s="302"/>
      <c r="KI6" s="302"/>
      <c r="KJ6" s="302"/>
      <c r="KK6" s="302"/>
      <c r="KL6" s="302"/>
      <c r="KM6" s="302"/>
      <c r="KN6" s="302"/>
      <c r="KO6" s="302"/>
      <c r="KP6" s="302"/>
      <c r="KQ6" s="302"/>
      <c r="KR6" s="302"/>
      <c r="KS6" s="302"/>
      <c r="KT6" s="302"/>
      <c r="KU6" s="302"/>
      <c r="KV6" s="302"/>
      <c r="KW6" s="302"/>
    </row>
    <row r="7" spans="1:309" s="252" customFormat="1" ht="26.25" customHeight="1">
      <c r="A7" s="297"/>
      <c r="B7" s="687"/>
      <c r="C7" s="298"/>
      <c r="D7" s="298"/>
      <c r="E7" s="298"/>
      <c r="F7" s="298"/>
      <c r="G7" s="298"/>
      <c r="H7" s="298"/>
      <c r="I7" s="298"/>
      <c r="J7" s="298"/>
      <c r="K7" s="298"/>
      <c r="L7" s="303"/>
      <c r="M7" s="693"/>
      <c r="N7" s="693"/>
      <c r="O7" s="687"/>
      <c r="P7" s="299"/>
      <c r="Q7" s="688"/>
      <c r="R7" s="299"/>
      <c r="S7" s="688"/>
      <c r="T7" s="300"/>
      <c r="U7" s="300"/>
      <c r="V7" s="300"/>
      <c r="W7" s="300"/>
      <c r="X7" s="300"/>
      <c r="Y7" s="300"/>
      <c r="Z7" s="300"/>
      <c r="AA7" s="738"/>
      <c r="AB7" s="301"/>
      <c r="AC7" s="301"/>
      <c r="AD7" s="301"/>
      <c r="AE7" s="301"/>
      <c r="AF7" s="301"/>
      <c r="AG7" s="301"/>
      <c r="AH7" s="301"/>
      <c r="AI7" s="301"/>
      <c r="AJ7" s="301"/>
      <c r="AK7" s="301"/>
      <c r="AL7" s="968"/>
      <c r="AM7" s="694" t="s">
        <v>777</v>
      </c>
      <c r="AN7" s="695" t="s">
        <v>778</v>
      </c>
      <c r="AO7" s="695" t="s">
        <v>779</v>
      </c>
      <c r="AP7" s="696" t="s">
        <v>780</v>
      </c>
      <c r="AQ7" s="965"/>
      <c r="AR7" s="694" t="s">
        <v>777</v>
      </c>
      <c r="AS7" s="695" t="s">
        <v>778</v>
      </c>
      <c r="AT7" s="695" t="s">
        <v>779</v>
      </c>
      <c r="AU7" s="696" t="s">
        <v>780</v>
      </c>
      <c r="AV7" s="965"/>
      <c r="AW7" s="694" t="s">
        <v>777</v>
      </c>
      <c r="AX7" s="695" t="s">
        <v>778</v>
      </c>
      <c r="AY7" s="695" t="s">
        <v>779</v>
      </c>
      <c r="AZ7" s="696" t="s">
        <v>780</v>
      </c>
      <c r="BA7" s="965"/>
      <c r="BB7" s="694" t="s">
        <v>777</v>
      </c>
      <c r="BC7" s="695" t="s">
        <v>778</v>
      </c>
      <c r="BD7" s="695" t="s">
        <v>779</v>
      </c>
      <c r="BE7" s="696" t="s">
        <v>780</v>
      </c>
      <c r="BF7" s="965"/>
      <c r="BG7" s="694" t="s">
        <v>777</v>
      </c>
      <c r="BH7" s="695" t="s">
        <v>778</v>
      </c>
      <c r="BI7" s="695" t="s">
        <v>779</v>
      </c>
      <c r="BJ7" s="696" t="s">
        <v>780</v>
      </c>
      <c r="BK7" s="965"/>
      <c r="BL7" s="694" t="s">
        <v>777</v>
      </c>
      <c r="BM7" s="695" t="s">
        <v>778</v>
      </c>
      <c r="BN7" s="695" t="s">
        <v>779</v>
      </c>
      <c r="BO7" s="696" t="s">
        <v>780</v>
      </c>
      <c r="BP7" s="965"/>
      <c r="BQ7" s="694" t="s">
        <v>777</v>
      </c>
      <c r="BR7" s="695" t="s">
        <v>778</v>
      </c>
      <c r="BS7" s="695" t="s">
        <v>779</v>
      </c>
      <c r="BT7" s="696" t="s">
        <v>780</v>
      </c>
      <c r="BU7" s="557"/>
      <c r="BV7" s="965"/>
      <c r="BW7" s="694" t="s">
        <v>777</v>
      </c>
      <c r="BX7" s="695" t="s">
        <v>778</v>
      </c>
      <c r="BY7" s="695" t="s">
        <v>779</v>
      </c>
      <c r="BZ7" s="696" t="s">
        <v>780</v>
      </c>
      <c r="CA7" s="965"/>
      <c r="CB7" s="694" t="s">
        <v>777</v>
      </c>
      <c r="CC7" s="695" t="s">
        <v>778</v>
      </c>
      <c r="CD7" s="695" t="s">
        <v>779</v>
      </c>
      <c r="CE7" s="696" t="s">
        <v>780</v>
      </c>
      <c r="CF7" s="965"/>
      <c r="CG7" s="694" t="s">
        <v>777</v>
      </c>
      <c r="CH7" s="695" t="s">
        <v>778</v>
      </c>
      <c r="CI7" s="695" t="s">
        <v>779</v>
      </c>
      <c r="CJ7" s="696" t="s">
        <v>780</v>
      </c>
      <c r="CK7" s="965"/>
      <c r="CL7" s="694" t="s">
        <v>777</v>
      </c>
      <c r="CM7" s="695" t="s">
        <v>778</v>
      </c>
      <c r="CN7" s="695" t="s">
        <v>779</v>
      </c>
      <c r="CO7" s="696" t="s">
        <v>780</v>
      </c>
      <c r="CP7" s="965"/>
      <c r="CQ7" s="694" t="s">
        <v>777</v>
      </c>
      <c r="CR7" s="695" t="s">
        <v>778</v>
      </c>
      <c r="CS7" s="695" t="s">
        <v>779</v>
      </c>
      <c r="CT7" s="696" t="s">
        <v>780</v>
      </c>
      <c r="CU7" s="965"/>
      <c r="CV7" s="694" t="s">
        <v>777</v>
      </c>
      <c r="CW7" s="695" t="s">
        <v>778</v>
      </c>
      <c r="CX7" s="695" t="s">
        <v>779</v>
      </c>
      <c r="CY7" s="696" t="s">
        <v>780</v>
      </c>
      <c r="CZ7" s="555"/>
      <c r="DA7" s="694" t="s">
        <v>777</v>
      </c>
      <c r="DB7" s="695" t="s">
        <v>778</v>
      </c>
      <c r="DC7" s="695" t="s">
        <v>779</v>
      </c>
      <c r="DD7" s="696" t="s">
        <v>780</v>
      </c>
      <c r="DE7" s="555"/>
      <c r="DF7" s="694" t="s">
        <v>777</v>
      </c>
      <c r="DG7" s="695" t="s">
        <v>778</v>
      </c>
      <c r="DH7" s="695" t="s">
        <v>779</v>
      </c>
      <c r="DI7" s="696" t="s">
        <v>780</v>
      </c>
      <c r="DJ7" s="965"/>
      <c r="DK7" s="694" t="s">
        <v>777</v>
      </c>
      <c r="DL7" s="695" t="s">
        <v>778</v>
      </c>
      <c r="DM7" s="695" t="s">
        <v>779</v>
      </c>
      <c r="DN7" s="696" t="s">
        <v>780</v>
      </c>
      <c r="DO7" s="965"/>
      <c r="DP7" s="694" t="s">
        <v>777</v>
      </c>
      <c r="DQ7" s="695" t="s">
        <v>778</v>
      </c>
      <c r="DR7" s="695" t="s">
        <v>779</v>
      </c>
      <c r="DS7" s="696" t="s">
        <v>780</v>
      </c>
      <c r="DT7" s="965"/>
      <c r="DU7" s="694" t="s">
        <v>777</v>
      </c>
      <c r="DV7" s="695" t="s">
        <v>778</v>
      </c>
      <c r="DW7" s="695" t="s">
        <v>779</v>
      </c>
      <c r="DX7" s="696" t="s">
        <v>780</v>
      </c>
      <c r="DY7" s="965"/>
      <c r="DZ7" s="694" t="s">
        <v>777</v>
      </c>
      <c r="EA7" s="695" t="s">
        <v>778</v>
      </c>
      <c r="EB7" s="695" t="s">
        <v>779</v>
      </c>
      <c r="EC7" s="696" t="s">
        <v>780</v>
      </c>
      <c r="ED7" s="965"/>
      <c r="EE7" s="694" t="s">
        <v>777</v>
      </c>
      <c r="EF7" s="695" t="s">
        <v>778</v>
      </c>
      <c r="EG7" s="695" t="s">
        <v>779</v>
      </c>
      <c r="EH7" s="696" t="s">
        <v>780</v>
      </c>
      <c r="EI7" s="965"/>
      <c r="EJ7" s="694" t="s">
        <v>777</v>
      </c>
      <c r="EK7" s="695" t="s">
        <v>778</v>
      </c>
      <c r="EL7" s="695" t="s">
        <v>779</v>
      </c>
      <c r="EM7" s="696" t="s">
        <v>780</v>
      </c>
      <c r="EN7" s="965"/>
      <c r="EO7" s="694" t="s">
        <v>777</v>
      </c>
      <c r="EP7" s="695" t="s">
        <v>778</v>
      </c>
      <c r="EQ7" s="695" t="s">
        <v>779</v>
      </c>
      <c r="ER7" s="696" t="s">
        <v>780</v>
      </c>
      <c r="ES7" s="965"/>
      <c r="ET7" s="694" t="s">
        <v>777</v>
      </c>
      <c r="EU7" s="695" t="s">
        <v>778</v>
      </c>
      <c r="EV7" s="695" t="s">
        <v>779</v>
      </c>
      <c r="EW7" s="696" t="s">
        <v>780</v>
      </c>
      <c r="EX7" s="965"/>
      <c r="EY7" s="694" t="s">
        <v>777</v>
      </c>
      <c r="EZ7" s="695" t="s">
        <v>778</v>
      </c>
      <c r="FA7" s="695" t="s">
        <v>779</v>
      </c>
      <c r="FB7" s="696" t="s">
        <v>780</v>
      </c>
      <c r="FC7" s="965"/>
      <c r="FD7" s="694" t="s">
        <v>777</v>
      </c>
      <c r="FE7" s="695" t="s">
        <v>778</v>
      </c>
      <c r="FF7" s="695" t="s">
        <v>779</v>
      </c>
      <c r="FG7" s="696" t="s">
        <v>780</v>
      </c>
      <c r="FH7" s="968"/>
      <c r="FI7" s="694" t="s">
        <v>777</v>
      </c>
      <c r="FJ7" s="695" t="s">
        <v>778</v>
      </c>
      <c r="FK7" s="695" t="s">
        <v>779</v>
      </c>
      <c r="FL7" s="696" t="s">
        <v>780</v>
      </c>
      <c r="FM7" s="965"/>
      <c r="FN7" s="694" t="s">
        <v>777</v>
      </c>
      <c r="FO7" s="695" t="s">
        <v>778</v>
      </c>
      <c r="FP7" s="695" t="s">
        <v>779</v>
      </c>
      <c r="FQ7" s="696" t="s">
        <v>780</v>
      </c>
      <c r="FR7" s="965"/>
      <c r="FS7" s="694" t="s">
        <v>777</v>
      </c>
      <c r="FT7" s="695" t="s">
        <v>778</v>
      </c>
      <c r="FU7" s="695" t="s">
        <v>779</v>
      </c>
      <c r="FV7" s="696" t="s">
        <v>780</v>
      </c>
      <c r="FW7" s="965"/>
      <c r="FX7" s="694" t="s">
        <v>777</v>
      </c>
      <c r="FY7" s="695" t="s">
        <v>778</v>
      </c>
      <c r="FZ7" s="695" t="s">
        <v>779</v>
      </c>
      <c r="GA7" s="696" t="s">
        <v>780</v>
      </c>
      <c r="GB7" s="965"/>
      <c r="GC7" s="694" t="s">
        <v>777</v>
      </c>
      <c r="GD7" s="695" t="s">
        <v>778</v>
      </c>
      <c r="GE7" s="695" t="s">
        <v>779</v>
      </c>
      <c r="GF7" s="696" t="s">
        <v>780</v>
      </c>
      <c r="GG7" s="965"/>
      <c r="GH7" s="694" t="s">
        <v>777</v>
      </c>
      <c r="GI7" s="695" t="s">
        <v>778</v>
      </c>
      <c r="GJ7" s="695" t="s">
        <v>779</v>
      </c>
      <c r="GK7" s="696" t="s">
        <v>780</v>
      </c>
      <c r="GL7" s="965"/>
      <c r="GM7" s="694" t="s">
        <v>777</v>
      </c>
      <c r="GN7" s="695" t="s">
        <v>778</v>
      </c>
      <c r="GO7" s="695" t="s">
        <v>779</v>
      </c>
      <c r="GP7" s="696" t="s">
        <v>780</v>
      </c>
      <c r="GQ7" s="959"/>
      <c r="GR7" s="694" t="s">
        <v>777</v>
      </c>
      <c r="GS7" s="695" t="s">
        <v>778</v>
      </c>
      <c r="GT7" s="695" t="s">
        <v>779</v>
      </c>
      <c r="GU7" s="696" t="s">
        <v>780</v>
      </c>
      <c r="GV7" s="959"/>
      <c r="GW7" s="694" t="s">
        <v>777</v>
      </c>
      <c r="GX7" s="695" t="s">
        <v>778</v>
      </c>
      <c r="GY7" s="695" t="s">
        <v>779</v>
      </c>
      <c r="GZ7" s="697" t="s">
        <v>780</v>
      </c>
      <c r="HA7" s="990"/>
      <c r="HB7" s="959"/>
      <c r="HC7" s="694" t="s">
        <v>777</v>
      </c>
      <c r="HD7" s="695" t="s">
        <v>778</v>
      </c>
      <c r="HE7" s="695" t="s">
        <v>779</v>
      </c>
      <c r="HF7" s="697" t="s">
        <v>780</v>
      </c>
      <c r="HG7" s="1035"/>
      <c r="HH7" s="1037"/>
      <c r="HI7" s="1111"/>
      <c r="HJ7" s="1111"/>
      <c r="HK7" s="302"/>
      <c r="HL7" s="302"/>
      <c r="HM7" s="302"/>
      <c r="HN7" s="302"/>
      <c r="HO7" s="302"/>
      <c r="HP7" s="302"/>
      <c r="HQ7" s="302"/>
      <c r="HR7" s="302"/>
      <c r="HS7" s="302"/>
      <c r="HT7" s="302"/>
      <c r="HU7" s="302"/>
      <c r="HV7" s="302"/>
      <c r="HW7" s="302"/>
      <c r="HX7" s="302"/>
      <c r="HY7" s="302"/>
      <c r="HZ7" s="302"/>
      <c r="IA7" s="302"/>
      <c r="IB7" s="302"/>
      <c r="IC7" s="302"/>
      <c r="ID7" s="302"/>
      <c r="IE7" s="302"/>
      <c r="IF7" s="302"/>
      <c r="IG7" s="302"/>
      <c r="IH7" s="302"/>
      <c r="II7" s="302"/>
      <c r="IJ7" s="302"/>
      <c r="IK7" s="302"/>
      <c r="IL7" s="302"/>
      <c r="IM7" s="302"/>
      <c r="IN7" s="302"/>
      <c r="IO7" s="302"/>
      <c r="IP7" s="302"/>
      <c r="IQ7" s="302"/>
      <c r="IR7" s="302"/>
      <c r="IS7" s="302"/>
      <c r="IT7" s="302"/>
      <c r="IU7" s="302"/>
      <c r="IV7" s="302"/>
      <c r="IW7" s="302"/>
      <c r="IX7" s="302"/>
      <c r="IY7" s="302"/>
      <c r="IZ7" s="302"/>
      <c r="JA7" s="302"/>
      <c r="JB7" s="302"/>
      <c r="JC7" s="302"/>
      <c r="JD7" s="302"/>
      <c r="JE7" s="302"/>
      <c r="JF7" s="302"/>
      <c r="JG7" s="302"/>
      <c r="JH7" s="302"/>
      <c r="JI7" s="302"/>
      <c r="JJ7" s="302"/>
      <c r="JK7" s="302"/>
      <c r="JL7" s="302"/>
      <c r="JM7" s="302"/>
      <c r="JN7" s="302"/>
      <c r="JO7" s="302"/>
      <c r="JP7" s="302"/>
      <c r="JQ7" s="302"/>
      <c r="JR7" s="302"/>
      <c r="JS7" s="302"/>
      <c r="JT7" s="302"/>
      <c r="JU7" s="302"/>
      <c r="JV7" s="302"/>
      <c r="JW7" s="302"/>
      <c r="JX7" s="302"/>
      <c r="JY7" s="302"/>
      <c r="JZ7" s="302"/>
      <c r="KA7" s="302"/>
      <c r="KB7" s="302"/>
      <c r="KC7" s="302"/>
      <c r="KD7" s="302"/>
      <c r="KE7" s="302"/>
      <c r="KF7" s="302"/>
      <c r="KG7" s="302"/>
      <c r="KH7" s="302"/>
      <c r="KI7" s="302"/>
      <c r="KJ7" s="302"/>
      <c r="KK7" s="302"/>
      <c r="KL7" s="302"/>
      <c r="KM7" s="302"/>
      <c r="KN7" s="302"/>
      <c r="KO7" s="302"/>
      <c r="KP7" s="302"/>
      <c r="KQ7" s="302"/>
      <c r="KR7" s="302"/>
      <c r="KS7" s="302"/>
      <c r="KT7" s="302"/>
      <c r="KU7" s="302"/>
      <c r="KV7" s="302"/>
      <c r="KW7" s="302"/>
    </row>
    <row r="8" spans="1:309" s="314" customFormat="1">
      <c r="A8" s="698" t="s">
        <v>781</v>
      </c>
      <c r="B8" s="699"/>
      <c r="C8" s="304"/>
      <c r="D8" s="304"/>
      <c r="E8" s="304"/>
      <c r="F8" s="304"/>
      <c r="G8" s="304"/>
      <c r="H8" s="304"/>
      <c r="I8" s="304"/>
      <c r="J8" s="304"/>
      <c r="K8" s="304"/>
      <c r="L8" s="303"/>
      <c r="M8" s="693"/>
      <c r="N8" s="693"/>
      <c r="O8" s="699"/>
      <c r="P8" s="305"/>
      <c r="Q8" s="700"/>
      <c r="R8" s="305"/>
      <c r="S8" s="700"/>
      <c r="T8" s="300"/>
      <c r="U8" s="300"/>
      <c r="V8" s="300"/>
      <c r="W8" s="300"/>
      <c r="X8" s="300"/>
      <c r="Y8" s="300"/>
      <c r="Z8" s="300"/>
      <c r="AA8" s="738"/>
      <c r="AB8" s="306"/>
      <c r="AC8" s="306"/>
      <c r="AD8" s="306"/>
      <c r="AE8" s="306"/>
      <c r="AF8" s="306"/>
      <c r="AG8" s="306"/>
      <c r="AH8" s="306"/>
      <c r="AI8" s="306"/>
      <c r="AJ8" s="306" t="s">
        <v>782</v>
      </c>
      <c r="AK8" s="306" t="s">
        <v>783</v>
      </c>
      <c r="AL8" s="739">
        <v>30047</v>
      </c>
      <c r="AM8" s="308">
        <v>28790</v>
      </c>
      <c r="AN8" s="309">
        <v>15963</v>
      </c>
      <c r="AO8" s="310">
        <f>5220+7607</f>
        <v>12827</v>
      </c>
      <c r="AP8" s="311">
        <v>1257</v>
      </c>
      <c r="AQ8" s="307">
        <v>39680</v>
      </c>
      <c r="AR8" s="308">
        <v>37669</v>
      </c>
      <c r="AS8" s="309">
        <v>24045</v>
      </c>
      <c r="AT8" s="310">
        <v>13624</v>
      </c>
      <c r="AU8" s="311">
        <v>2011</v>
      </c>
      <c r="AV8" s="307">
        <v>56544</v>
      </c>
      <c r="AW8" s="308">
        <v>53952</v>
      </c>
      <c r="AX8" s="309">
        <v>33974</v>
      </c>
      <c r="AY8" s="310">
        <f>11671+8307</f>
        <v>19978</v>
      </c>
      <c r="AZ8" s="311">
        <f>AV8-AW8</f>
        <v>2592</v>
      </c>
      <c r="BA8" s="307">
        <v>52107</v>
      </c>
      <c r="BB8" s="308">
        <v>49341</v>
      </c>
      <c r="BC8" s="309">
        <v>33062</v>
      </c>
      <c r="BD8" s="310">
        <v>16279</v>
      </c>
      <c r="BE8" s="311">
        <f>BA8-BC8-BD8</f>
        <v>2766</v>
      </c>
      <c r="BF8" s="307">
        <v>25029</v>
      </c>
      <c r="BG8" s="308">
        <v>22606</v>
      </c>
      <c r="BH8" s="309">
        <v>13068</v>
      </c>
      <c r="BI8" s="310">
        <v>9538</v>
      </c>
      <c r="BJ8" s="311">
        <f>BF8-BG8</f>
        <v>2423</v>
      </c>
      <c r="BK8" s="307">
        <v>34942</v>
      </c>
      <c r="BL8" s="308">
        <v>32756</v>
      </c>
      <c r="BM8" s="309">
        <v>20909</v>
      </c>
      <c r="BN8" s="310">
        <v>11847</v>
      </c>
      <c r="BO8" s="311">
        <f>BK8-BM8-BN8</f>
        <v>2186</v>
      </c>
      <c r="BP8" s="307">
        <v>49732</v>
      </c>
      <c r="BQ8" s="308">
        <v>46915</v>
      </c>
      <c r="BR8" s="309">
        <v>29542</v>
      </c>
      <c r="BS8" s="310">
        <f>10149+7224</f>
        <v>17373</v>
      </c>
      <c r="BT8" s="311">
        <f>BP8-BQ8</f>
        <v>2817</v>
      </c>
      <c r="BU8" s="704"/>
      <c r="BV8" s="705">
        <v>69625</v>
      </c>
      <c r="BW8" s="706">
        <v>65681</v>
      </c>
      <c r="BX8" s="706">
        <v>41359</v>
      </c>
      <c r="BY8" s="706">
        <f>14209+10113</f>
        <v>24322</v>
      </c>
      <c r="BZ8" s="707">
        <f>BV8-BW8</f>
        <v>3944</v>
      </c>
      <c r="CA8" s="307">
        <v>49732</v>
      </c>
      <c r="CB8" s="308">
        <v>46915</v>
      </c>
      <c r="CC8" s="309">
        <v>29542</v>
      </c>
      <c r="CD8" s="310">
        <f>10149+7224</f>
        <v>17373</v>
      </c>
      <c r="CE8" s="311">
        <f>CA8-CC8-CD8</f>
        <v>2817</v>
      </c>
      <c r="CF8" s="307">
        <v>49732</v>
      </c>
      <c r="CG8" s="308">
        <v>46915</v>
      </c>
      <c r="CH8" s="309">
        <v>29542</v>
      </c>
      <c r="CI8" s="310">
        <f>10149+7224</f>
        <v>17373</v>
      </c>
      <c r="CJ8" s="311">
        <f>CF8-CH8-CI8</f>
        <v>2817</v>
      </c>
      <c r="CK8" s="307">
        <v>47964</v>
      </c>
      <c r="CL8" s="308">
        <v>45450</v>
      </c>
      <c r="CM8" s="309">
        <v>30056</v>
      </c>
      <c r="CN8" s="310">
        <v>15394</v>
      </c>
      <c r="CO8" s="311">
        <f>CK8-CL8</f>
        <v>2514</v>
      </c>
      <c r="CP8" s="307">
        <v>34942</v>
      </c>
      <c r="CQ8" s="308">
        <v>32756</v>
      </c>
      <c r="CR8" s="309">
        <v>20909</v>
      </c>
      <c r="CS8" s="310">
        <v>11847</v>
      </c>
      <c r="CT8" s="311">
        <f>CP8-CQ8</f>
        <v>2186</v>
      </c>
      <c r="CU8" s="307">
        <v>43766</v>
      </c>
      <c r="CV8" s="308">
        <v>39522</v>
      </c>
      <c r="CW8" s="309">
        <v>26136</v>
      </c>
      <c r="CX8" s="310">
        <v>13386</v>
      </c>
      <c r="CY8" s="311">
        <f>CU8-CW8-CX8</f>
        <v>4244</v>
      </c>
      <c r="CZ8" s="307">
        <v>64894</v>
      </c>
      <c r="DA8" s="308">
        <v>60431</v>
      </c>
      <c r="DB8" s="309">
        <v>47045</v>
      </c>
      <c r="DC8" s="310">
        <v>13386</v>
      </c>
      <c r="DD8" s="311">
        <f>CZ8-DA8</f>
        <v>4463</v>
      </c>
      <c r="DE8" s="307">
        <v>125640</v>
      </c>
      <c r="DF8" s="308">
        <v>121978</v>
      </c>
      <c r="DG8" s="309">
        <v>76810</v>
      </c>
      <c r="DH8" s="310">
        <f>26387+18781</f>
        <v>45168</v>
      </c>
      <c r="DI8" s="311">
        <f>DE8-DF8</f>
        <v>3662</v>
      </c>
      <c r="DJ8" s="307">
        <v>274890</v>
      </c>
      <c r="DK8" s="308">
        <v>269761</v>
      </c>
      <c r="DL8" s="309">
        <v>169868</v>
      </c>
      <c r="DM8" s="310">
        <f>58357+41536</f>
        <v>99893</v>
      </c>
      <c r="DN8" s="311">
        <f>DJ8-DK8</f>
        <v>5129</v>
      </c>
      <c r="DO8" s="307">
        <v>240209</v>
      </c>
      <c r="DP8" s="308">
        <v>234575</v>
      </c>
      <c r="DQ8" s="309">
        <v>147712</v>
      </c>
      <c r="DR8" s="310">
        <f>50745+36118</f>
        <v>86863</v>
      </c>
      <c r="DS8" s="311">
        <f>DO8-DP8</f>
        <v>5634</v>
      </c>
      <c r="DT8" s="307">
        <v>36457</v>
      </c>
      <c r="DU8" s="308">
        <v>35096</v>
      </c>
      <c r="DV8" s="309">
        <v>20288</v>
      </c>
      <c r="DW8" s="310">
        <f>DU8-DV8</f>
        <v>14808</v>
      </c>
      <c r="DX8" s="311">
        <f>DT8-DV8-DW8</f>
        <v>1361</v>
      </c>
      <c r="DY8" s="307">
        <v>53031</v>
      </c>
      <c r="DZ8" s="308">
        <v>50853</v>
      </c>
      <c r="EA8" s="309">
        <v>32461</v>
      </c>
      <c r="EB8" s="310">
        <f>DZ8-EA8</f>
        <v>18392</v>
      </c>
      <c r="EC8" s="311">
        <f>DY8-EA8-EB8</f>
        <v>2178</v>
      </c>
      <c r="ED8" s="307">
        <v>64079</v>
      </c>
      <c r="EE8" s="308">
        <v>61357</v>
      </c>
      <c r="EF8" s="309">
        <v>40576</v>
      </c>
      <c r="EG8" s="310">
        <v>20781</v>
      </c>
      <c r="EH8" s="311">
        <v>2722</v>
      </c>
      <c r="EI8" s="307">
        <v>69605</v>
      </c>
      <c r="EJ8" s="308">
        <v>66610</v>
      </c>
      <c r="EK8" s="309">
        <v>44634</v>
      </c>
      <c r="EL8" s="310">
        <f>EJ8-EK8</f>
        <v>21976</v>
      </c>
      <c r="EM8" s="311">
        <f>EI8-EK8-EL8</f>
        <v>2995</v>
      </c>
      <c r="EN8" s="307">
        <v>31995</v>
      </c>
      <c r="EO8" s="308">
        <v>30519</v>
      </c>
      <c r="EP8" s="309">
        <v>17642</v>
      </c>
      <c r="EQ8" s="310">
        <f>EO8-EP8</f>
        <v>12877</v>
      </c>
      <c r="ER8" s="311">
        <f>EN8-EP8-EQ8</f>
        <v>1476</v>
      </c>
      <c r="ES8" s="307">
        <v>46581</v>
      </c>
      <c r="ET8" s="308">
        <v>44220</v>
      </c>
      <c r="EU8" s="309">
        <v>28227</v>
      </c>
      <c r="EV8" s="310">
        <f>ET8-EU8</f>
        <v>15993</v>
      </c>
      <c r="EW8" s="311">
        <f>ES8-EU8-EV8</f>
        <v>2361</v>
      </c>
      <c r="EX8" s="307">
        <v>66377</v>
      </c>
      <c r="EY8" s="308">
        <v>63335</v>
      </c>
      <c r="EZ8" s="309">
        <v>39882</v>
      </c>
      <c r="FA8" s="310">
        <f>13701+9752</f>
        <v>23453</v>
      </c>
      <c r="FB8" s="311">
        <f>EX8-EY8</f>
        <v>3042</v>
      </c>
      <c r="FC8" s="307">
        <v>61169</v>
      </c>
      <c r="FD8" s="308">
        <v>57922</v>
      </c>
      <c r="FE8" s="309">
        <v>38812</v>
      </c>
      <c r="FF8" s="310">
        <v>19110</v>
      </c>
      <c r="FG8" s="311">
        <f>FC8-FD8</f>
        <v>3247</v>
      </c>
      <c r="FH8" s="307">
        <v>31342</v>
      </c>
      <c r="FI8" s="308">
        <v>29896</v>
      </c>
      <c r="FJ8" s="309">
        <v>17282</v>
      </c>
      <c r="FK8" s="310">
        <f>FI8-FJ8</f>
        <v>12614</v>
      </c>
      <c r="FL8" s="311">
        <f>FH8-FJ8-FK8</f>
        <v>1446</v>
      </c>
      <c r="FM8" s="307">
        <v>45632</v>
      </c>
      <c r="FN8" s="308">
        <v>43319</v>
      </c>
      <c r="FO8" s="309">
        <v>27652</v>
      </c>
      <c r="FP8" s="310">
        <f>FN8-FO8</f>
        <v>15667</v>
      </c>
      <c r="FQ8" s="311">
        <f>FM8-FO8-FP8</f>
        <v>2313</v>
      </c>
      <c r="FR8" s="307">
        <v>55158</v>
      </c>
      <c r="FS8" s="308">
        <v>52267</v>
      </c>
      <c r="FT8" s="309">
        <v>34565</v>
      </c>
      <c r="FU8" s="310">
        <f>FS8-FT8</f>
        <v>17702</v>
      </c>
      <c r="FV8" s="311">
        <f>FR8-FT8-FU8</f>
        <v>2891</v>
      </c>
      <c r="FW8" s="307">
        <v>59922</v>
      </c>
      <c r="FX8" s="308">
        <v>56741</v>
      </c>
      <c r="FY8" s="309">
        <v>38021</v>
      </c>
      <c r="FZ8" s="310">
        <f>FX8-FY8</f>
        <v>18720</v>
      </c>
      <c r="GA8" s="311">
        <f>FW8-FY8-FZ8</f>
        <v>3181</v>
      </c>
      <c r="GB8" s="307">
        <v>27568</v>
      </c>
      <c r="GC8" s="308">
        <v>25997</v>
      </c>
      <c r="GD8" s="309">
        <v>15028</v>
      </c>
      <c r="GE8" s="310">
        <f>GC8-GD8</f>
        <v>10969</v>
      </c>
      <c r="GF8" s="311">
        <f>GB8-GD8-GE8</f>
        <v>1571</v>
      </c>
      <c r="GG8" s="307">
        <v>40183</v>
      </c>
      <c r="GH8" s="308">
        <v>37669</v>
      </c>
      <c r="GI8" s="309">
        <v>24045</v>
      </c>
      <c r="GJ8" s="310">
        <f>GH8-GI8</f>
        <v>13624</v>
      </c>
      <c r="GK8" s="311">
        <f>GG8-GI8-GJ8</f>
        <v>2514</v>
      </c>
      <c r="GL8" s="307">
        <v>57191</v>
      </c>
      <c r="GM8" s="308">
        <v>53952</v>
      </c>
      <c r="GN8" s="309">
        <v>33974</v>
      </c>
      <c r="GO8" s="310">
        <f>11671+8307</f>
        <v>19978</v>
      </c>
      <c r="GP8" s="311">
        <f>GL8-GM8</f>
        <v>3239</v>
      </c>
      <c r="GQ8" s="307">
        <v>52798</v>
      </c>
      <c r="GR8" s="308">
        <v>49341</v>
      </c>
      <c r="GS8" s="309">
        <v>33062</v>
      </c>
      <c r="GT8" s="310">
        <f>GR8-GS8</f>
        <v>16279</v>
      </c>
      <c r="GU8" s="708">
        <f>GQ8-GS8-GT8</f>
        <v>3457</v>
      </c>
      <c r="GV8" s="312"/>
      <c r="GW8" s="312"/>
      <c r="GX8" s="312"/>
      <c r="GY8" s="312"/>
      <c r="GZ8" s="312"/>
      <c r="HA8" s="990"/>
      <c r="HB8" s="312"/>
      <c r="HC8" s="312"/>
      <c r="HD8" s="312"/>
      <c r="HE8" s="312"/>
      <c r="HF8" s="312"/>
      <c r="HG8" s="1035"/>
      <c r="HH8" s="1038"/>
      <c r="HI8" s="1112"/>
      <c r="HJ8" s="1112"/>
      <c r="HK8" s="313"/>
      <c r="HL8" s="313"/>
      <c r="HM8" s="313"/>
      <c r="HN8" s="313"/>
      <c r="HO8" s="313"/>
      <c r="HP8" s="313"/>
      <c r="HQ8" s="313"/>
      <c r="HR8" s="313"/>
      <c r="HS8" s="313"/>
      <c r="HT8" s="313"/>
      <c r="HU8" s="313"/>
      <c r="HV8" s="313"/>
      <c r="HW8" s="313"/>
      <c r="HX8" s="313"/>
      <c r="HY8" s="313"/>
      <c r="HZ8" s="313"/>
      <c r="IA8" s="313"/>
      <c r="IB8" s="313"/>
      <c r="IC8" s="313"/>
      <c r="ID8" s="313"/>
      <c r="IE8" s="313"/>
      <c r="IF8" s="313"/>
      <c r="IG8" s="313"/>
      <c r="IH8" s="313"/>
      <c r="II8" s="313"/>
      <c r="IJ8" s="313"/>
      <c r="IK8" s="313"/>
      <c r="IL8" s="313"/>
      <c r="IM8" s="313"/>
      <c r="IN8" s="313"/>
      <c r="IO8" s="313"/>
      <c r="IP8" s="313"/>
      <c r="IQ8" s="313"/>
      <c r="IR8" s="313"/>
      <c r="IS8" s="313"/>
      <c r="IT8" s="313"/>
      <c r="IU8" s="313"/>
      <c r="IV8" s="313"/>
      <c r="IW8" s="313"/>
      <c r="IX8" s="313"/>
      <c r="IY8" s="313"/>
      <c r="IZ8" s="313"/>
      <c r="JA8" s="313"/>
      <c r="JB8" s="313"/>
      <c r="JC8" s="313"/>
      <c r="JD8" s="313"/>
      <c r="JE8" s="313"/>
      <c r="JF8" s="313"/>
      <c r="JG8" s="313"/>
      <c r="JH8" s="313"/>
      <c r="JI8" s="313"/>
      <c r="JJ8" s="313"/>
      <c r="JK8" s="313"/>
      <c r="JL8" s="313"/>
      <c r="JM8" s="313"/>
      <c r="JN8" s="313"/>
      <c r="JO8" s="313"/>
      <c r="JP8" s="313"/>
      <c r="JQ8" s="313"/>
      <c r="JR8" s="313"/>
      <c r="JS8" s="313"/>
      <c r="JT8" s="313"/>
      <c r="JU8" s="313"/>
      <c r="JV8" s="313"/>
      <c r="JW8" s="313"/>
      <c r="JX8" s="313"/>
      <c r="JY8" s="313"/>
      <c r="JZ8" s="313"/>
      <c r="KA8" s="313"/>
      <c r="KB8" s="313"/>
      <c r="KC8" s="313"/>
      <c r="KD8" s="313"/>
      <c r="KE8" s="313"/>
      <c r="KF8" s="313"/>
      <c r="KG8" s="313"/>
      <c r="KH8" s="313"/>
      <c r="KI8" s="313"/>
      <c r="KJ8" s="313"/>
      <c r="KK8" s="313"/>
      <c r="KL8" s="313"/>
      <c r="KM8" s="313"/>
      <c r="KN8" s="313"/>
      <c r="KO8" s="313"/>
      <c r="KP8" s="313"/>
      <c r="KQ8" s="313"/>
      <c r="KR8" s="313"/>
      <c r="KS8" s="313"/>
      <c r="KT8" s="313"/>
      <c r="KU8" s="313"/>
      <c r="KV8" s="313"/>
      <c r="KW8" s="313"/>
    </row>
    <row r="9" spans="1:309" ht="18.75" customHeight="1">
      <c r="A9" s="315" t="s">
        <v>1225</v>
      </c>
      <c r="B9" s="316">
        <v>0</v>
      </c>
      <c r="C9" s="316">
        <v>0</v>
      </c>
      <c r="D9" s="317">
        <v>54</v>
      </c>
      <c r="E9" s="318">
        <v>0</v>
      </c>
      <c r="F9" s="317"/>
      <c r="G9" s="316">
        <v>0</v>
      </c>
      <c r="H9" s="317">
        <v>169</v>
      </c>
      <c r="I9" s="318">
        <v>0</v>
      </c>
      <c r="J9" s="317"/>
      <c r="K9" s="317"/>
      <c r="L9" s="317"/>
      <c r="M9" s="316">
        <v>0</v>
      </c>
      <c r="N9" s="318">
        <v>0</v>
      </c>
      <c r="O9" s="317"/>
      <c r="P9" s="318">
        <v>0</v>
      </c>
      <c r="Q9" s="317"/>
      <c r="R9" s="318">
        <v>0</v>
      </c>
      <c r="S9" s="317"/>
      <c r="T9" s="319">
        <v>0</v>
      </c>
      <c r="U9" s="319">
        <v>0</v>
      </c>
      <c r="V9" s="319">
        <v>0</v>
      </c>
      <c r="W9" s="318">
        <v>0</v>
      </c>
      <c r="X9" s="318">
        <v>0</v>
      </c>
      <c r="Y9" s="318">
        <v>0</v>
      </c>
      <c r="Z9" s="318">
        <v>0</v>
      </c>
      <c r="AA9" s="318">
        <v>0</v>
      </c>
      <c r="AB9" s="318">
        <v>0</v>
      </c>
      <c r="AC9" s="318">
        <v>0</v>
      </c>
      <c r="AD9" s="320">
        <v>0</v>
      </c>
      <c r="AE9" s="320">
        <v>0</v>
      </c>
      <c r="AF9" s="320">
        <v>0</v>
      </c>
      <c r="AG9" s="320">
        <v>0</v>
      </c>
      <c r="AH9" s="317"/>
      <c r="AI9" s="320">
        <v>0</v>
      </c>
      <c r="AJ9" s="710">
        <f>D9+J9+R9</f>
        <v>54</v>
      </c>
      <c r="AK9" s="710">
        <f>H9+K9+L9+O9+P9+Q9+S9+Z9+AH9+F9</f>
        <v>169</v>
      </c>
      <c r="AL9" s="321">
        <f t="shared" ref="AL9:AL63" si="0">ROUND(B9*$AL$8/1000,1)</f>
        <v>0</v>
      </c>
      <c r="AM9" s="322">
        <f>ROUND(B9*AM$8/1000,1)</f>
        <v>0</v>
      </c>
      <c r="AN9" s="322">
        <f t="shared" ref="AN9:AN63" si="1">ROUND(B9*AN$8/1000,1)</f>
        <v>0</v>
      </c>
      <c r="AO9" s="322">
        <f>AM9-AN9</f>
        <v>0</v>
      </c>
      <c r="AP9" s="322">
        <f>AL9-AM9</f>
        <v>0</v>
      </c>
      <c r="AQ9" s="322">
        <f t="shared" ref="AQ9:AQ63" si="2">ROUND(C9*$AQ$8/1000,1)</f>
        <v>0</v>
      </c>
      <c r="AR9" s="322">
        <f t="shared" ref="AR9:AR63" si="3">ROUND(C9*$AR$8/1000,1)</f>
        <v>0</v>
      </c>
      <c r="AS9" s="322">
        <f t="shared" ref="AS9:AS63" si="4">ROUND(C9*AS$8/1000,1)</f>
        <v>0</v>
      </c>
      <c r="AT9" s="322">
        <f>AR9-AS9</f>
        <v>0</v>
      </c>
      <c r="AU9" s="322">
        <f>AQ9-AR9</f>
        <v>0</v>
      </c>
      <c r="AV9" s="322">
        <f>ROUND(D9*$AV$8/1000,1)</f>
        <v>3053.4</v>
      </c>
      <c r="AW9" s="322">
        <f>ROUND(D9*$AW$8/1000,1)</f>
        <v>2913.4</v>
      </c>
      <c r="AX9" s="322">
        <f t="shared" ref="AX9:AX63" si="5">ROUND(D9*AX$8/1000,1)</f>
        <v>1834.6</v>
      </c>
      <c r="AY9" s="322">
        <f>AW9-AX9</f>
        <v>1078.8</v>
      </c>
      <c r="AZ9" s="322">
        <f t="shared" ref="AZ9:AZ63" si="6">AV9-AW9</f>
        <v>140</v>
      </c>
      <c r="BA9" s="322">
        <f>ROUND(E9*$BA$8/1000,1)</f>
        <v>0</v>
      </c>
      <c r="BB9" s="322">
        <f>ROUND(E9*$BB$8/1000,1)</f>
        <v>0</v>
      </c>
      <c r="BC9" s="322">
        <f t="shared" ref="BC9:BC63" si="7">ROUND(E9*BC$8/1000,1)</f>
        <v>0</v>
      </c>
      <c r="BD9" s="322">
        <f>BB9-BC9</f>
        <v>0</v>
      </c>
      <c r="BE9" s="322">
        <f t="shared" ref="BE9:BE63" si="8">BA9-BB9</f>
        <v>0</v>
      </c>
      <c r="BF9" s="322">
        <f>ROUND(F9*$BF$8/1000,1)</f>
        <v>0</v>
      </c>
      <c r="BG9" s="322">
        <f>ROUND(F9*$BG$8/1000,1)</f>
        <v>0</v>
      </c>
      <c r="BH9" s="322">
        <f t="shared" ref="BH9:BH63" si="9">ROUND(F9*BH$8/1000,1)</f>
        <v>0</v>
      </c>
      <c r="BI9" s="322">
        <f>BG9-BH9</f>
        <v>0</v>
      </c>
      <c r="BJ9" s="322">
        <f>BF9-BG9</f>
        <v>0</v>
      </c>
      <c r="BK9" s="322">
        <f>ROUND(G9*$BK$8/1000,1)</f>
        <v>0</v>
      </c>
      <c r="BL9" s="322">
        <f>ROUND(G9*$BL$8/1000,1)</f>
        <v>0</v>
      </c>
      <c r="BM9" s="322">
        <f t="shared" ref="BM9:BM63" si="10">ROUND(G9*BM$8/1000,1)</f>
        <v>0</v>
      </c>
      <c r="BN9" s="322">
        <f>BL9-BM9</f>
        <v>0</v>
      </c>
      <c r="BO9" s="322">
        <f>BK9-BL9</f>
        <v>0</v>
      </c>
      <c r="BP9" s="322">
        <f>ROUND(H9*$BP$8/1000,1)</f>
        <v>8404.7000000000007</v>
      </c>
      <c r="BQ9" s="322">
        <f>ROUND(H9*$BQ$8/1000,1)</f>
        <v>7928.6</v>
      </c>
      <c r="BR9" s="322">
        <f t="shared" ref="BR9:BR63" si="11">ROUND(H9*BR$8/1000,1)</f>
        <v>4992.6000000000004</v>
      </c>
      <c r="BS9" s="322">
        <f>BQ9-BR9</f>
        <v>2936</v>
      </c>
      <c r="BT9" s="322">
        <f t="shared" ref="BT9:BT63" si="12">BP9-BQ9</f>
        <v>476.1</v>
      </c>
      <c r="BU9" s="322"/>
      <c r="BV9" s="322">
        <f>ROUND(J9*$BV$8/1000,1)</f>
        <v>0</v>
      </c>
      <c r="BW9" s="322">
        <f>ROUND(J9*$BW$8/1000,1)</f>
        <v>0</v>
      </c>
      <c r="BX9" s="322">
        <f>ROUND(J9*$BX$8/1000,1)</f>
        <v>0</v>
      </c>
      <c r="BY9" s="322">
        <f>ROUND(J9*$BY$8/1000,1)</f>
        <v>0</v>
      </c>
      <c r="BZ9" s="322">
        <f>ROUND(J9*$BZ$8/1000,1)</f>
        <v>0</v>
      </c>
      <c r="CA9" s="322">
        <f>ROUND(K9*$CA$8/1000,1)</f>
        <v>0</v>
      </c>
      <c r="CB9" s="322">
        <f>ROUND(K9*$CB$8/1000,1)</f>
        <v>0</v>
      </c>
      <c r="CC9" s="322">
        <f>ROUND(K9*CC$8/1000,1)</f>
        <v>0</v>
      </c>
      <c r="CD9" s="322">
        <f>CB9-CC9</f>
        <v>0</v>
      </c>
      <c r="CE9" s="711">
        <f t="shared" ref="CE9:CE63" si="13">CA9-CB9</f>
        <v>0</v>
      </c>
      <c r="CF9" s="322">
        <f>ROUND(L9*$CF$8/1000,1)</f>
        <v>0</v>
      </c>
      <c r="CG9" s="322">
        <f>ROUND(L9*$CG$8/1000,1)</f>
        <v>0</v>
      </c>
      <c r="CH9" s="322">
        <f t="shared" ref="CH9:CH63" si="14">ROUND(L9*CH$8/1000,1)</f>
        <v>0</v>
      </c>
      <c r="CI9" s="322">
        <f>CG9-CH9</f>
        <v>0</v>
      </c>
      <c r="CJ9" s="711">
        <f t="shared" ref="CJ9:CJ63" si="15">CF9-CG9</f>
        <v>0</v>
      </c>
      <c r="CK9" s="322">
        <f>ROUND(M9*$CK$8/1000,1)</f>
        <v>0</v>
      </c>
      <c r="CL9" s="322">
        <f>ROUND(M9*$CL$8/1000,1)</f>
        <v>0</v>
      </c>
      <c r="CM9" s="322">
        <f t="shared" ref="CM9:CM63" si="16">ROUND(M9*CM$8/1000,1)</f>
        <v>0</v>
      </c>
      <c r="CN9" s="322">
        <f>CL9-CM9</f>
        <v>0</v>
      </c>
      <c r="CO9" s="711">
        <f t="shared" ref="CO9:CO63" si="17">CK9-CL9</f>
        <v>0</v>
      </c>
      <c r="CP9" s="322">
        <f>ROUND(N9*$CP$8/1000,1)</f>
        <v>0</v>
      </c>
      <c r="CQ9" s="322">
        <f>ROUND(N9*$CQ$8/1000,1)</f>
        <v>0</v>
      </c>
      <c r="CR9" s="322">
        <f t="shared" ref="CR9:CR63" si="18">ROUND(N9*CR$8/1000,1)</f>
        <v>0</v>
      </c>
      <c r="CS9" s="322">
        <f>CQ9-CR9</f>
        <v>0</v>
      </c>
      <c r="CT9" s="711">
        <f t="shared" ref="CT9:CT63" si="19">CP9-CQ9</f>
        <v>0</v>
      </c>
      <c r="CU9" s="322">
        <f>ROUND(O9*$CU$8/1000,1)</f>
        <v>0</v>
      </c>
      <c r="CV9" s="322">
        <f>ROUND(O9*$CV$8/1000,1)</f>
        <v>0</v>
      </c>
      <c r="CW9" s="322">
        <f t="shared" ref="CW9:CW63" si="20">ROUND(O9*CW$8/1000,1)</f>
        <v>0</v>
      </c>
      <c r="CX9" s="322">
        <f>CV9-CW9</f>
        <v>0</v>
      </c>
      <c r="CY9" s="322">
        <f t="shared" ref="CY9:CY63" si="21">CU9-CV9</f>
        <v>0</v>
      </c>
      <c r="CZ9" s="322">
        <f>ROUND(P9*$CZ$8/1000,1)</f>
        <v>0</v>
      </c>
      <c r="DA9" s="322">
        <f>ROUND(P9*$DA$8/1000,1)</f>
        <v>0</v>
      </c>
      <c r="DB9" s="322">
        <f t="shared" ref="DB9:DB63" si="22">ROUND(P9*DB$8/1000,1)</f>
        <v>0</v>
      </c>
      <c r="DC9" s="322">
        <f>DA9-DB9</f>
        <v>0</v>
      </c>
      <c r="DD9" s="322">
        <f t="shared" ref="DD9:DD63" si="23">CZ9-DA9</f>
        <v>0</v>
      </c>
      <c r="DE9" s="322">
        <f t="shared" ref="DE9:DE63" si="24">ROUND(Q9*$DE$8/1000,1)</f>
        <v>0</v>
      </c>
      <c r="DF9" s="322">
        <f t="shared" ref="DF9:DF63" si="25">ROUND(Q9*$DF$8/1000,1)</f>
        <v>0</v>
      </c>
      <c r="DG9" s="322">
        <f t="shared" ref="DG9:DG63" si="26">ROUND(Q9*DG$8/1000,1)</f>
        <v>0</v>
      </c>
      <c r="DH9" s="322">
        <f>DF9-DG9</f>
        <v>0</v>
      </c>
      <c r="DI9" s="322">
        <f t="shared" ref="DI9:DI63" si="27">DE9-DF9</f>
        <v>0</v>
      </c>
      <c r="DJ9" s="322">
        <f t="shared" ref="DJ9:DJ63" si="28">ROUND(R9*$DJ$8/1000,1)</f>
        <v>0</v>
      </c>
      <c r="DK9" s="322">
        <f t="shared" ref="DK9:DK63" si="29">ROUND(R9*DK$8/1000,1)</f>
        <v>0</v>
      </c>
      <c r="DL9" s="322">
        <f t="shared" ref="DL9:DL63" si="30">ROUND(R9*DL$8/1000,1)</f>
        <v>0</v>
      </c>
      <c r="DM9" s="322">
        <f>DK9-DL9</f>
        <v>0</v>
      </c>
      <c r="DN9" s="322">
        <f t="shared" ref="DN9:DN63" si="31">DJ9-DK9</f>
        <v>0</v>
      </c>
      <c r="DO9" s="322">
        <f>ROUND(S9*$DO$8/1000,1)</f>
        <v>0</v>
      </c>
      <c r="DP9" s="322">
        <f>ROUND(S9*$DP$8/1000,1)</f>
        <v>0</v>
      </c>
      <c r="DQ9" s="322">
        <f>ROUND(S9*DQ$8/1000,1)</f>
        <v>0</v>
      </c>
      <c r="DR9" s="322">
        <f>DP9-DQ9</f>
        <v>0</v>
      </c>
      <c r="DS9" s="322">
        <f t="shared" ref="DS9:DS63" si="32">DO9-DP9</f>
        <v>0</v>
      </c>
      <c r="DT9" s="323">
        <f>ROUND(T9*$DT$8/1000,1)</f>
        <v>0</v>
      </c>
      <c r="DU9" s="324">
        <f>ROUND(T9*$DU$8/1000,1)</f>
        <v>0</v>
      </c>
      <c r="DV9" s="322">
        <f t="shared" ref="DV9:DV63" si="33">ROUND(T9*DV$8/1000,1)</f>
        <v>0</v>
      </c>
      <c r="DW9" s="322">
        <f>DU9-DV9</f>
        <v>0</v>
      </c>
      <c r="DX9" s="324">
        <f>DT9-DU9</f>
        <v>0</v>
      </c>
      <c r="DY9" s="324">
        <f>ROUND(U9*$DY$8/1000,1)</f>
        <v>0</v>
      </c>
      <c r="DZ9" s="324">
        <f>ROUND(U9*$DZ$8/1000,1)</f>
        <v>0</v>
      </c>
      <c r="EA9" s="322">
        <f t="shared" ref="EA9:EA63" si="34">ROUND(U9*EA$8/1000,1)</f>
        <v>0</v>
      </c>
      <c r="EB9" s="322">
        <f>DZ9-EA9</f>
        <v>0</v>
      </c>
      <c r="EC9" s="324">
        <f>DY9-DZ9</f>
        <v>0</v>
      </c>
      <c r="ED9" s="324">
        <f>ROUND(V9*$ED$8/1000,1)</f>
        <v>0</v>
      </c>
      <c r="EE9" s="324">
        <f>ROUND(V9*$EE$8/1000,1)</f>
        <v>0</v>
      </c>
      <c r="EF9" s="322">
        <f t="shared" ref="EF9:EF63" si="35">ROUND(V9*EF$8/1000,1)</f>
        <v>0</v>
      </c>
      <c r="EG9" s="322">
        <f>EE9-EF9</f>
        <v>0</v>
      </c>
      <c r="EH9" s="324">
        <f>ED9-EE9</f>
        <v>0</v>
      </c>
      <c r="EI9" s="324">
        <f>ROUND(W9*$EI$8/1000,1)</f>
        <v>0</v>
      </c>
      <c r="EJ9" s="324">
        <f>ROUND(W9*$EJ$8/1000,1)</f>
        <v>0</v>
      </c>
      <c r="EK9" s="322">
        <f t="shared" ref="EK9:EK63" si="36">ROUND(W9*EK$8/1000,1)</f>
        <v>0</v>
      </c>
      <c r="EL9" s="322">
        <f>EJ9-EK9</f>
        <v>0</v>
      </c>
      <c r="EM9" s="324">
        <f>EI9-EJ9</f>
        <v>0</v>
      </c>
      <c r="EN9" s="324">
        <f>ROUND(X9*$EN$8/1000,1)</f>
        <v>0</v>
      </c>
      <c r="EO9" s="324">
        <f>ROUND(X9*$EO$8/1000,1)</f>
        <v>0</v>
      </c>
      <c r="EP9" s="322">
        <f t="shared" ref="EP9:EP63" si="37">ROUND(X9*EP$8/1000,1)</f>
        <v>0</v>
      </c>
      <c r="EQ9" s="322">
        <f>EO9-EP9</f>
        <v>0</v>
      </c>
      <c r="ER9" s="324">
        <f>EN9-EO9</f>
        <v>0</v>
      </c>
      <c r="ES9" s="324">
        <f>ROUND(Y9*$ES$8/1000,1)</f>
        <v>0</v>
      </c>
      <c r="ET9" s="324">
        <f>ROUND(Y9*$ET$8/1000,1)</f>
        <v>0</v>
      </c>
      <c r="EU9" s="322">
        <f t="shared" ref="EU9:EU63" si="38">ROUND(Y9*EU$8/1000,1)</f>
        <v>0</v>
      </c>
      <c r="EV9" s="322">
        <f>ET9-EU9</f>
        <v>0</v>
      </c>
      <c r="EW9" s="324">
        <f>ES9-ET9</f>
        <v>0</v>
      </c>
      <c r="EX9" s="324">
        <f>ROUND(Z9*$EX$8/1000,1)</f>
        <v>0</v>
      </c>
      <c r="EY9" s="324">
        <f>ROUND(Z9*$EY$8/1000,1)</f>
        <v>0</v>
      </c>
      <c r="EZ9" s="322">
        <f t="shared" ref="EZ9:EZ63" si="39">ROUND(Z9*EZ$8/1000,1)</f>
        <v>0</v>
      </c>
      <c r="FA9" s="322">
        <f>EY9-EZ9</f>
        <v>0</v>
      </c>
      <c r="FB9" s="324">
        <f>EX9-EY9</f>
        <v>0</v>
      </c>
      <c r="FC9" s="324">
        <f>ROUND(AA9*$FC$8/1000,1)</f>
        <v>0</v>
      </c>
      <c r="FD9" s="324">
        <f>ROUND(AA9*$FD$8/1000,1)</f>
        <v>0</v>
      </c>
      <c r="FE9" s="322">
        <f t="shared" ref="FE9:FE63" si="40">ROUND(AA9*FE$8/1000,1)</f>
        <v>0</v>
      </c>
      <c r="FF9" s="322">
        <f>FD9-FE9</f>
        <v>0</v>
      </c>
      <c r="FG9" s="325">
        <f>FC9-FD9</f>
        <v>0</v>
      </c>
      <c r="FH9" s="712">
        <f t="shared" ref="FH9:FH63" si="41">ROUND(AB9*$FH$8/1000,1)</f>
        <v>0</v>
      </c>
      <c r="FI9" s="322">
        <f t="shared" ref="FI9:FI63" si="42">ROUND(AB9*$FI$8/1000,1)</f>
        <v>0</v>
      </c>
      <c r="FJ9" s="322">
        <f t="shared" ref="FJ9:FJ63" si="43">ROUND(AB9*FJ$8/1000,1)</f>
        <v>0</v>
      </c>
      <c r="FK9" s="322">
        <f>FI9-FJ9</f>
        <v>0</v>
      </c>
      <c r="FL9" s="322">
        <f t="shared" ref="FL9:FL63" si="44">FH9-FI9</f>
        <v>0</v>
      </c>
      <c r="FM9" s="322">
        <f t="shared" ref="FM9:FM63" si="45">ROUND(AC9*$FM$8/1000,1)</f>
        <v>0</v>
      </c>
      <c r="FN9" s="322">
        <f t="shared" ref="FN9:FN63" si="46">ROUND(AC9*$FN$8/1000,1)</f>
        <v>0</v>
      </c>
      <c r="FO9" s="322">
        <f t="shared" ref="FO9:FO63" si="47">ROUND(AC9*FO$8/1000,1)</f>
        <v>0</v>
      </c>
      <c r="FP9" s="322">
        <f>FN9-FO9</f>
        <v>0</v>
      </c>
      <c r="FQ9" s="322">
        <f t="shared" ref="FQ9:FQ63" si="48">FM9-FN9</f>
        <v>0</v>
      </c>
      <c r="FR9" s="322">
        <f t="shared" ref="FR9:FR63" si="49">ROUND(AD9*$FR$8/1000,1)</f>
        <v>0</v>
      </c>
      <c r="FS9" s="322">
        <f t="shared" ref="FS9:FS63" si="50">ROUND(AD9*$FS$8/1000,1)</f>
        <v>0</v>
      </c>
      <c r="FT9" s="322">
        <f t="shared" ref="FT9:FT63" si="51">ROUND(AD9*FT$8/1000,1)</f>
        <v>0</v>
      </c>
      <c r="FU9" s="322">
        <f>FS9-FT9</f>
        <v>0</v>
      </c>
      <c r="FV9" s="322">
        <f t="shared" ref="FV9:FV63" si="52">FR9-FS9</f>
        <v>0</v>
      </c>
      <c r="FW9" s="322">
        <f t="shared" ref="FW9:FW63" si="53">ROUND(AE9*$FW$8/1000,1)</f>
        <v>0</v>
      </c>
      <c r="FX9" s="322">
        <f t="shared" ref="FX9:FX63" si="54">ROUND(AE9*$FX$8/1000,1)</f>
        <v>0</v>
      </c>
      <c r="FY9" s="322">
        <f t="shared" ref="FY9:FY63" si="55">ROUND(AE9*FY$8/1000,1)</f>
        <v>0</v>
      </c>
      <c r="FZ9" s="322">
        <f>FX9-FY9</f>
        <v>0</v>
      </c>
      <c r="GA9" s="322">
        <f t="shared" ref="GA9:GA63" si="56">FW9-FX9</f>
        <v>0</v>
      </c>
      <c r="GB9" s="322">
        <f t="shared" ref="GB9:GB63" si="57">ROUND(AF9*$GB$8/1000,1)</f>
        <v>0</v>
      </c>
      <c r="GC9" s="322">
        <f t="shared" ref="GC9:GC63" si="58">ROUND(AF9*$GC$8/1000,1)</f>
        <v>0</v>
      </c>
      <c r="GD9" s="322">
        <f t="shared" ref="GD9:GD63" si="59">ROUND(AF9*GD$8/1000,1)</f>
        <v>0</v>
      </c>
      <c r="GE9" s="322">
        <f>GC9-GD9</f>
        <v>0</v>
      </c>
      <c r="GF9" s="322">
        <f t="shared" ref="GF9:GF63" si="60">GB9-GC9</f>
        <v>0</v>
      </c>
      <c r="GG9" s="322">
        <f t="shared" ref="GG9:GG63" si="61">ROUND(AG9*$GG$8/1000,1)</f>
        <v>0</v>
      </c>
      <c r="GH9" s="322">
        <f t="shared" ref="GH9:GH63" si="62">ROUND(AG9*$GH$8/1000,1)</f>
        <v>0</v>
      </c>
      <c r="GI9" s="322">
        <f t="shared" ref="GI9:GI63" si="63">ROUND(AG9*GI$8/1000,1)</f>
        <v>0</v>
      </c>
      <c r="GJ9" s="322">
        <f>GH9-GI9</f>
        <v>0</v>
      </c>
      <c r="GK9" s="322">
        <f t="shared" ref="GK9:GK63" si="64">GG9-GH9</f>
        <v>0</v>
      </c>
      <c r="GL9" s="322">
        <f t="shared" ref="GL9:GL63" si="65">ROUND(AH9*$GL$8/1000,1)</f>
        <v>0</v>
      </c>
      <c r="GM9" s="322">
        <f t="shared" ref="GM9:GM63" si="66">ROUND(AH9*$GM$8/1000,1)</f>
        <v>0</v>
      </c>
      <c r="GN9" s="322">
        <f t="shared" ref="GN9:GN63" si="67">ROUND(AH9*GN$8/1000,1)</f>
        <v>0</v>
      </c>
      <c r="GO9" s="322">
        <f>GM9-GN9</f>
        <v>0</v>
      </c>
      <c r="GP9" s="322">
        <f t="shared" ref="GP9:GP63" si="68">GL9-GM9</f>
        <v>0</v>
      </c>
      <c r="GQ9" s="322">
        <f t="shared" ref="GQ9:GQ63" si="69">ROUND(AI9*$GQ$8/1000,1)</f>
        <v>0</v>
      </c>
      <c r="GR9" s="322">
        <f t="shared" ref="GR9:GR63" si="70">ROUND(AI9*$GR$8/1000,1)</f>
        <v>0</v>
      </c>
      <c r="GS9" s="322">
        <f t="shared" ref="GS9:GS63" si="71">ROUND(AI9*GS$8/1000,1)</f>
        <v>0</v>
      </c>
      <c r="GT9" s="322">
        <f>GR9-GS9</f>
        <v>0</v>
      </c>
      <c r="GU9" s="322">
        <f t="shared" ref="GU9:GU63" si="72">GQ9-GR9</f>
        <v>0</v>
      </c>
      <c r="GV9" s="326">
        <f>AL9+AQ9+AV9+BA9+BF9+BK9+BP9+BV9+CA9+CU9+DT9+DY9+ED9+EI9+EN9+ES9+EX9+FC9+FH9+FM9+FR9+FW9+GB9+GG9+GL9+GQ9+CF9+CK9+CP9+CZ9+DE9+DJ9+DO9</f>
        <v>11458.1</v>
      </c>
      <c r="GW9" s="322">
        <f>AM9+AR9+AW9+BB9+BG9+BL9+BQ9+BW9+CB9+CV9+DU9+DZ9+EE9+EJ9+EO9+ET9+EY9+FD9+FI9+FN9+FS9+FX9+GC9+GH9+GM9+GR9+CG9+CL9+CQ9+DA9+DF9+DK9+DP9</f>
        <v>10842</v>
      </c>
      <c r="GX9" s="322">
        <f t="shared" ref="GX9:GZ24" si="73">AN9+AS9+AX9+BC9+BH9+BM9+BR9+BX9+CC9+CW9+DV9+EA9+EF9+EK9+EP9+EU9+EZ9+FE9+FJ9+FO9+FT9+FY9+GD9+GI9+GN9+GS9+CH9+CM9+CR9+DB9+DG9+DL9+DQ9</f>
        <v>6827.2</v>
      </c>
      <c r="GY9" s="322">
        <f t="shared" si="73"/>
        <v>4014.8</v>
      </c>
      <c r="GZ9" s="322">
        <f t="shared" si="73"/>
        <v>616.1</v>
      </c>
      <c r="HA9" s="328">
        <f>SUM(B9:AI9)</f>
        <v>223</v>
      </c>
      <c r="HB9" s="322">
        <f>GV9*$HB$69</f>
        <v>11232.8</v>
      </c>
      <c r="HC9" s="322">
        <f t="shared" ref="HC9:HF24" si="74">GW9*$HB$69</f>
        <v>10628.8</v>
      </c>
      <c r="HD9" s="322">
        <f t="shared" si="74"/>
        <v>6693</v>
      </c>
      <c r="HE9" s="322">
        <f t="shared" si="74"/>
        <v>3935.9</v>
      </c>
      <c r="HF9" s="322">
        <f t="shared" si="74"/>
        <v>604</v>
      </c>
      <c r="HG9" s="329">
        <v>24.25</v>
      </c>
      <c r="HH9" s="327">
        <f>HG9*$HH$70</f>
        <v>851.2</v>
      </c>
      <c r="HI9" s="327">
        <f>HB9+HH9</f>
        <v>12084</v>
      </c>
      <c r="HJ9" s="330">
        <f>HD9+HH9</f>
        <v>7544.2</v>
      </c>
      <c r="HK9" s="275">
        <f>HI9*1000</f>
        <v>12084000</v>
      </c>
    </row>
    <row r="10" spans="1:309" ht="18.75" customHeight="1">
      <c r="A10" s="315" t="s">
        <v>784</v>
      </c>
      <c r="B10" s="316">
        <v>0</v>
      </c>
      <c r="C10" s="316">
        <v>0</v>
      </c>
      <c r="D10" s="317">
        <v>51</v>
      </c>
      <c r="E10" s="318"/>
      <c r="F10" s="317"/>
      <c r="G10" s="316"/>
      <c r="H10" s="317">
        <v>329</v>
      </c>
      <c r="I10" s="318"/>
      <c r="J10" s="317"/>
      <c r="K10" s="317"/>
      <c r="L10" s="317">
        <v>27</v>
      </c>
      <c r="M10" s="316">
        <v>0</v>
      </c>
      <c r="N10" s="318">
        <v>0</v>
      </c>
      <c r="O10" s="317"/>
      <c r="P10" s="318">
        <v>0</v>
      </c>
      <c r="Q10" s="317">
        <v>39</v>
      </c>
      <c r="R10" s="317"/>
      <c r="S10" s="317"/>
      <c r="T10" s="319">
        <v>0</v>
      </c>
      <c r="U10" s="319">
        <v>0</v>
      </c>
      <c r="V10" s="319">
        <v>0</v>
      </c>
      <c r="W10" s="318">
        <v>0</v>
      </c>
      <c r="X10" s="318">
        <v>0</v>
      </c>
      <c r="Y10" s="318">
        <v>0</v>
      </c>
      <c r="Z10" s="318">
        <v>0</v>
      </c>
      <c r="AA10" s="318">
        <v>0</v>
      </c>
      <c r="AB10" s="318">
        <v>0</v>
      </c>
      <c r="AC10" s="318">
        <v>0</v>
      </c>
      <c r="AD10" s="320">
        <v>0</v>
      </c>
      <c r="AE10" s="320">
        <v>0</v>
      </c>
      <c r="AF10" s="320">
        <v>0</v>
      </c>
      <c r="AG10" s="320">
        <v>0</v>
      </c>
      <c r="AH10" s="317"/>
      <c r="AI10" s="320">
        <v>0</v>
      </c>
      <c r="AJ10" s="710">
        <f>D10+J10+R10</f>
        <v>51</v>
      </c>
      <c r="AK10" s="710">
        <f>H10+K10+L10+O10+P10+Q10+S10+Z10+AH10+F10</f>
        <v>395</v>
      </c>
      <c r="AL10" s="321">
        <f t="shared" si="0"/>
        <v>0</v>
      </c>
      <c r="AM10" s="322">
        <f>ROUND(B10*AM$8/1000,1)</f>
        <v>0</v>
      </c>
      <c r="AN10" s="322">
        <f t="shared" si="1"/>
        <v>0</v>
      </c>
      <c r="AO10" s="322">
        <f>AM10-AN10</f>
        <v>0</v>
      </c>
      <c r="AP10" s="322">
        <f>AL10-AM10</f>
        <v>0</v>
      </c>
      <c r="AQ10" s="322">
        <f t="shared" si="2"/>
        <v>0</v>
      </c>
      <c r="AR10" s="322">
        <f t="shared" si="3"/>
        <v>0</v>
      </c>
      <c r="AS10" s="322">
        <f t="shared" si="4"/>
        <v>0</v>
      </c>
      <c r="AT10" s="322">
        <f>AR10-AS10</f>
        <v>0</v>
      </c>
      <c r="AU10" s="322">
        <f>AQ10-AR10</f>
        <v>0</v>
      </c>
      <c r="AV10" s="322">
        <f>ROUND(D10*$AV$8/1000,1)</f>
        <v>2883.7</v>
      </c>
      <c r="AW10" s="322">
        <f>ROUND(D10*$AW$8/1000,1)</f>
        <v>2751.6</v>
      </c>
      <c r="AX10" s="322">
        <f t="shared" si="5"/>
        <v>1732.7</v>
      </c>
      <c r="AY10" s="322">
        <f>AW10-AX10</f>
        <v>1018.9</v>
      </c>
      <c r="AZ10" s="322">
        <f t="shared" si="6"/>
        <v>132.1</v>
      </c>
      <c r="BA10" s="322">
        <f>ROUND(E10*$BA$8/1000,1)</f>
        <v>0</v>
      </c>
      <c r="BB10" s="322">
        <f>ROUND(E10*$BB$8/1000,1)</f>
        <v>0</v>
      </c>
      <c r="BC10" s="322">
        <f t="shared" si="7"/>
        <v>0</v>
      </c>
      <c r="BD10" s="322">
        <f>BB10-BC10</f>
        <v>0</v>
      </c>
      <c r="BE10" s="322">
        <f t="shared" si="8"/>
        <v>0</v>
      </c>
      <c r="BF10" s="322">
        <f>ROUND(F10*$BF$8/1000,1)</f>
        <v>0</v>
      </c>
      <c r="BG10" s="322">
        <f>ROUND(F10*$BG$8/1000,1)</f>
        <v>0</v>
      </c>
      <c r="BH10" s="322">
        <f t="shared" si="9"/>
        <v>0</v>
      </c>
      <c r="BI10" s="322">
        <f>BG10-BH10</f>
        <v>0</v>
      </c>
      <c r="BJ10" s="322">
        <f>BF10-BG10</f>
        <v>0</v>
      </c>
      <c r="BK10" s="322">
        <f>ROUND(G10*$BK$8/1000,1)</f>
        <v>0</v>
      </c>
      <c r="BL10" s="322">
        <f>ROUND(G10*$BL$8/1000,1)</f>
        <v>0</v>
      </c>
      <c r="BM10" s="322">
        <f t="shared" si="10"/>
        <v>0</v>
      </c>
      <c r="BN10" s="322">
        <f>BL10-BM10</f>
        <v>0</v>
      </c>
      <c r="BO10" s="322">
        <f>BK10-BL10</f>
        <v>0</v>
      </c>
      <c r="BP10" s="322">
        <f>ROUND(H10*$BP$8/1000,1)</f>
        <v>16361.8</v>
      </c>
      <c r="BQ10" s="322">
        <f>ROUND(H10*$BQ$8/1000,1)</f>
        <v>15435</v>
      </c>
      <c r="BR10" s="322">
        <f t="shared" si="11"/>
        <v>9719.2999999999993</v>
      </c>
      <c r="BS10" s="322">
        <f>BQ10-BR10</f>
        <v>5715.7</v>
      </c>
      <c r="BT10" s="322">
        <f t="shared" si="12"/>
        <v>926.8</v>
      </c>
      <c r="BU10" s="322"/>
      <c r="BV10" s="322">
        <f>ROUND(J10*$BV$8/1000,1)</f>
        <v>0</v>
      </c>
      <c r="BW10" s="322">
        <f>ROUND(J10*$BW$8/1000,1)</f>
        <v>0</v>
      </c>
      <c r="BX10" s="322">
        <f>ROUND(J10*$BX$8/1000,1)</f>
        <v>0</v>
      </c>
      <c r="BY10" s="322">
        <f>ROUND(J10*$BY$8/1000,1)</f>
        <v>0</v>
      </c>
      <c r="BZ10" s="322">
        <f>ROUND(J10*$BZ$8/1000,1)</f>
        <v>0</v>
      </c>
      <c r="CA10" s="322">
        <f>ROUND(K10*$CA$8/1000,1)</f>
        <v>0</v>
      </c>
      <c r="CB10" s="322">
        <f>ROUND(K10*$CB$8/1000,1)</f>
        <v>0</v>
      </c>
      <c r="CC10" s="322">
        <f>ROUND(K10*CC$8/1000,1)</f>
        <v>0</v>
      </c>
      <c r="CD10" s="322">
        <f>CB10-CC10</f>
        <v>0</v>
      </c>
      <c r="CE10" s="711">
        <f t="shared" si="13"/>
        <v>0</v>
      </c>
      <c r="CF10" s="322">
        <f>ROUND(L10*$CF$8/1000,1)</f>
        <v>1342.8</v>
      </c>
      <c r="CG10" s="322">
        <f>ROUND(L10*$CG$8/1000,1)</f>
        <v>1266.7</v>
      </c>
      <c r="CH10" s="322">
        <f t="shared" si="14"/>
        <v>797.6</v>
      </c>
      <c r="CI10" s="322">
        <f>CG10-CH10</f>
        <v>469.1</v>
      </c>
      <c r="CJ10" s="711">
        <f t="shared" si="15"/>
        <v>76.099999999999994</v>
      </c>
      <c r="CK10" s="322">
        <f>ROUND(M10*$CK$8/1000,1)</f>
        <v>0</v>
      </c>
      <c r="CL10" s="322">
        <f>ROUND(M10*$CL$8/1000,1)</f>
        <v>0</v>
      </c>
      <c r="CM10" s="322">
        <f t="shared" si="16"/>
        <v>0</v>
      </c>
      <c r="CN10" s="322">
        <f>CL10-CM10</f>
        <v>0</v>
      </c>
      <c r="CO10" s="711">
        <f t="shared" si="17"/>
        <v>0</v>
      </c>
      <c r="CP10" s="322">
        <f>ROUND(N10*$CP$8/1000,1)</f>
        <v>0</v>
      </c>
      <c r="CQ10" s="322">
        <f>ROUND(N10*$CQ$8/1000,1)</f>
        <v>0</v>
      </c>
      <c r="CR10" s="322">
        <f t="shared" si="18"/>
        <v>0</v>
      </c>
      <c r="CS10" s="322">
        <f>CQ10-CR10</f>
        <v>0</v>
      </c>
      <c r="CT10" s="711">
        <f t="shared" si="19"/>
        <v>0</v>
      </c>
      <c r="CU10" s="322">
        <f>ROUND(O10*$CU$8/1000,1)</f>
        <v>0</v>
      </c>
      <c r="CV10" s="322">
        <f>ROUND(O10*$CV$8/1000,1)</f>
        <v>0</v>
      </c>
      <c r="CW10" s="322">
        <f t="shared" si="20"/>
        <v>0</v>
      </c>
      <c r="CX10" s="322">
        <f>CV10-CW10</f>
        <v>0</v>
      </c>
      <c r="CY10" s="322">
        <f t="shared" si="21"/>
        <v>0</v>
      </c>
      <c r="CZ10" s="322">
        <f>ROUND(P10*$CZ$8/1000,1)</f>
        <v>0</v>
      </c>
      <c r="DA10" s="322">
        <f>ROUND(P10*$DA$8/1000,1)</f>
        <v>0</v>
      </c>
      <c r="DB10" s="322">
        <f t="shared" si="22"/>
        <v>0</v>
      </c>
      <c r="DC10" s="322">
        <f>DA10-DB10</f>
        <v>0</v>
      </c>
      <c r="DD10" s="322">
        <f t="shared" si="23"/>
        <v>0</v>
      </c>
      <c r="DE10" s="322">
        <f t="shared" si="24"/>
        <v>4900</v>
      </c>
      <c r="DF10" s="322">
        <f t="shared" si="25"/>
        <v>4757.1000000000004</v>
      </c>
      <c r="DG10" s="322">
        <f t="shared" si="26"/>
        <v>2995.6</v>
      </c>
      <c r="DH10" s="322">
        <f>DF10-DG10</f>
        <v>1761.5</v>
      </c>
      <c r="DI10" s="322">
        <f t="shared" si="27"/>
        <v>142.9</v>
      </c>
      <c r="DJ10" s="322">
        <f t="shared" si="28"/>
        <v>0</v>
      </c>
      <c r="DK10" s="322">
        <f t="shared" si="29"/>
        <v>0</v>
      </c>
      <c r="DL10" s="322">
        <f t="shared" si="30"/>
        <v>0</v>
      </c>
      <c r="DM10" s="322">
        <f>DK10-DL10</f>
        <v>0</v>
      </c>
      <c r="DN10" s="322">
        <f t="shared" si="31"/>
        <v>0</v>
      </c>
      <c r="DO10" s="322">
        <f>ROUND(S10*$DO$8/1000,1)</f>
        <v>0</v>
      </c>
      <c r="DP10" s="322">
        <f>ROUND(S10*$DP$8/1000,1)</f>
        <v>0</v>
      </c>
      <c r="DQ10" s="322">
        <f>ROUND(S10*DQ$8/1000,1)</f>
        <v>0</v>
      </c>
      <c r="DR10" s="322">
        <f>DP10-DQ10</f>
        <v>0</v>
      </c>
      <c r="DS10" s="322">
        <f t="shared" si="32"/>
        <v>0</v>
      </c>
      <c r="DT10" s="323">
        <f>ROUND(T10*$DT$8/1000,1)</f>
        <v>0</v>
      </c>
      <c r="DU10" s="324">
        <f>ROUND(T10*$DU$8/1000,1)</f>
        <v>0</v>
      </c>
      <c r="DV10" s="322">
        <f t="shared" si="33"/>
        <v>0</v>
      </c>
      <c r="DW10" s="322">
        <f>DU10-DV10</f>
        <v>0</v>
      </c>
      <c r="DX10" s="324">
        <f>DT10-DU10</f>
        <v>0</v>
      </c>
      <c r="DY10" s="324">
        <f>ROUND(U10*$DY$8/1000,1)</f>
        <v>0</v>
      </c>
      <c r="DZ10" s="324">
        <f>ROUND(U10*$DZ$8/1000,1)</f>
        <v>0</v>
      </c>
      <c r="EA10" s="322">
        <f t="shared" si="34"/>
        <v>0</v>
      </c>
      <c r="EB10" s="322">
        <f>DZ10-EA10</f>
        <v>0</v>
      </c>
      <c r="EC10" s="324">
        <f>DY10-DZ10</f>
        <v>0</v>
      </c>
      <c r="ED10" s="324">
        <f>ROUND(V10*$ED$8/1000,1)</f>
        <v>0</v>
      </c>
      <c r="EE10" s="324">
        <f>ROUND(V10*$EE$8/1000,1)</f>
        <v>0</v>
      </c>
      <c r="EF10" s="322">
        <f t="shared" si="35"/>
        <v>0</v>
      </c>
      <c r="EG10" s="322">
        <f>EE10-EF10</f>
        <v>0</v>
      </c>
      <c r="EH10" s="324">
        <f>ED10-EE10</f>
        <v>0</v>
      </c>
      <c r="EI10" s="324">
        <f>ROUND(W10*$EI$8/1000,1)</f>
        <v>0</v>
      </c>
      <c r="EJ10" s="324">
        <f>ROUND(W10*$EJ$8/1000,1)</f>
        <v>0</v>
      </c>
      <c r="EK10" s="322">
        <f t="shared" si="36"/>
        <v>0</v>
      </c>
      <c r="EL10" s="322">
        <f>EJ10-EK10</f>
        <v>0</v>
      </c>
      <c r="EM10" s="324">
        <f>EI10-EJ10</f>
        <v>0</v>
      </c>
      <c r="EN10" s="324">
        <f>ROUND(X10*$EN$8/1000,1)</f>
        <v>0</v>
      </c>
      <c r="EO10" s="324">
        <f>ROUND(X10*$EO$8/1000,1)</f>
        <v>0</v>
      </c>
      <c r="EP10" s="322">
        <f t="shared" si="37"/>
        <v>0</v>
      </c>
      <c r="EQ10" s="322">
        <f>EO10-EP10</f>
        <v>0</v>
      </c>
      <c r="ER10" s="324">
        <f>EN10-EO10</f>
        <v>0</v>
      </c>
      <c r="ES10" s="324">
        <f>ROUND(Y10*$ES$8/1000,1)</f>
        <v>0</v>
      </c>
      <c r="ET10" s="324">
        <f>ROUND(Y10*$ET$8/1000,1)</f>
        <v>0</v>
      </c>
      <c r="EU10" s="322">
        <f t="shared" si="38"/>
        <v>0</v>
      </c>
      <c r="EV10" s="322">
        <f>ET10-EU10</f>
        <v>0</v>
      </c>
      <c r="EW10" s="324">
        <f>ES10-ET10</f>
        <v>0</v>
      </c>
      <c r="EX10" s="324">
        <f>ROUND(Z10*$EX$8/1000,1)</f>
        <v>0</v>
      </c>
      <c r="EY10" s="324">
        <f>ROUND(Z10*$EY$8/1000,1)</f>
        <v>0</v>
      </c>
      <c r="EZ10" s="322">
        <f t="shared" si="39"/>
        <v>0</v>
      </c>
      <c r="FA10" s="322">
        <f>EY10-EZ10</f>
        <v>0</v>
      </c>
      <c r="FB10" s="324">
        <f>EX10-EY10</f>
        <v>0</v>
      </c>
      <c r="FC10" s="324">
        <f>ROUND(AA10*$FC$8/1000,1)</f>
        <v>0</v>
      </c>
      <c r="FD10" s="324">
        <f>ROUND(AA10*$FD$8/1000,1)</f>
        <v>0</v>
      </c>
      <c r="FE10" s="322">
        <f t="shared" si="40"/>
        <v>0</v>
      </c>
      <c r="FF10" s="322">
        <f>FD10-FE10</f>
        <v>0</v>
      </c>
      <c r="FG10" s="325">
        <f>FC10-FD10</f>
        <v>0</v>
      </c>
      <c r="FH10" s="712">
        <f t="shared" si="41"/>
        <v>0</v>
      </c>
      <c r="FI10" s="322">
        <f t="shared" si="42"/>
        <v>0</v>
      </c>
      <c r="FJ10" s="322">
        <f t="shared" si="43"/>
        <v>0</v>
      </c>
      <c r="FK10" s="322">
        <f>FI10-FJ10</f>
        <v>0</v>
      </c>
      <c r="FL10" s="322">
        <f t="shared" si="44"/>
        <v>0</v>
      </c>
      <c r="FM10" s="322">
        <f t="shared" si="45"/>
        <v>0</v>
      </c>
      <c r="FN10" s="322">
        <f t="shared" si="46"/>
        <v>0</v>
      </c>
      <c r="FO10" s="322">
        <f t="shared" si="47"/>
        <v>0</v>
      </c>
      <c r="FP10" s="322">
        <f>FN10-FO10</f>
        <v>0</v>
      </c>
      <c r="FQ10" s="322">
        <f t="shared" si="48"/>
        <v>0</v>
      </c>
      <c r="FR10" s="322">
        <f t="shared" si="49"/>
        <v>0</v>
      </c>
      <c r="FS10" s="322">
        <f t="shared" si="50"/>
        <v>0</v>
      </c>
      <c r="FT10" s="322">
        <f t="shared" si="51"/>
        <v>0</v>
      </c>
      <c r="FU10" s="322">
        <f>FS10-FT10</f>
        <v>0</v>
      </c>
      <c r="FV10" s="322">
        <f t="shared" si="52"/>
        <v>0</v>
      </c>
      <c r="FW10" s="322">
        <f t="shared" si="53"/>
        <v>0</v>
      </c>
      <c r="FX10" s="322">
        <f t="shared" si="54"/>
        <v>0</v>
      </c>
      <c r="FY10" s="322">
        <f t="shared" si="55"/>
        <v>0</v>
      </c>
      <c r="FZ10" s="322">
        <f>FX10-FY10</f>
        <v>0</v>
      </c>
      <c r="GA10" s="322">
        <f t="shared" si="56"/>
        <v>0</v>
      </c>
      <c r="GB10" s="322">
        <f t="shared" si="57"/>
        <v>0</v>
      </c>
      <c r="GC10" s="322">
        <f t="shared" si="58"/>
        <v>0</v>
      </c>
      <c r="GD10" s="322">
        <f t="shared" si="59"/>
        <v>0</v>
      </c>
      <c r="GE10" s="322">
        <f>GC10-GD10</f>
        <v>0</v>
      </c>
      <c r="GF10" s="322">
        <f t="shared" si="60"/>
        <v>0</v>
      </c>
      <c r="GG10" s="322">
        <f t="shared" si="61"/>
        <v>0</v>
      </c>
      <c r="GH10" s="322">
        <f t="shared" si="62"/>
        <v>0</v>
      </c>
      <c r="GI10" s="322">
        <f t="shared" si="63"/>
        <v>0</v>
      </c>
      <c r="GJ10" s="322">
        <f>GH10-GI10</f>
        <v>0</v>
      </c>
      <c r="GK10" s="322">
        <f t="shared" si="64"/>
        <v>0</v>
      </c>
      <c r="GL10" s="322">
        <f t="shared" si="65"/>
        <v>0</v>
      </c>
      <c r="GM10" s="322">
        <f t="shared" si="66"/>
        <v>0</v>
      </c>
      <c r="GN10" s="322">
        <f t="shared" si="67"/>
        <v>0</v>
      </c>
      <c r="GO10" s="322">
        <f>GM10-GN10</f>
        <v>0</v>
      </c>
      <c r="GP10" s="322">
        <f t="shared" si="68"/>
        <v>0</v>
      </c>
      <c r="GQ10" s="322">
        <f t="shared" si="69"/>
        <v>0</v>
      </c>
      <c r="GR10" s="322">
        <f t="shared" si="70"/>
        <v>0</v>
      </c>
      <c r="GS10" s="322">
        <f t="shared" si="71"/>
        <v>0</v>
      </c>
      <c r="GT10" s="322">
        <f>GR10-GS10</f>
        <v>0</v>
      </c>
      <c r="GU10" s="322">
        <f t="shared" si="72"/>
        <v>0</v>
      </c>
      <c r="GV10" s="326">
        <f>AL10+AQ10+AV10+BA10+BF10+BK10+BP10+BV10+CA10+CU10+DT10+DY10+ED10+EI10+EN10+ES10+EX10+FC10+FH10+FM10+FR10+FW10+GB10+GG10+GL10+GQ10+CF10+CK10+CP10+CZ10+DE10+DJ10+DO10</f>
        <v>25488.3</v>
      </c>
      <c r="GW10" s="322">
        <f>AM10+AR10+AW10+BB10+BG10+BL10+BQ10+BW10+CB10+CV10+DU10+DZ10+EE10+EJ10+EO10+ET10+EY10+FD10+FI10+FN10+FS10+FX10+GC10+GH10+GM10+GR10+CG10+CL10+CQ10+DA10+DF10+DK10+DP10</f>
        <v>24210.400000000001</v>
      </c>
      <c r="GX10" s="322">
        <f t="shared" si="73"/>
        <v>15245.2</v>
      </c>
      <c r="GY10" s="322">
        <f t="shared" si="73"/>
        <v>8965.2000000000007</v>
      </c>
      <c r="GZ10" s="322">
        <f t="shared" si="73"/>
        <v>1277.9000000000001</v>
      </c>
      <c r="HA10" s="328">
        <f>SUM(B10:AI10)</f>
        <v>446</v>
      </c>
      <c r="HB10" s="322">
        <f t="shared" ref="HB10:HF63" si="75">GV10*$HB$69</f>
        <v>24987.200000000001</v>
      </c>
      <c r="HC10" s="322">
        <f t="shared" si="74"/>
        <v>23734.400000000001</v>
      </c>
      <c r="HD10" s="322">
        <f t="shared" si="74"/>
        <v>14945.5</v>
      </c>
      <c r="HE10" s="322">
        <f t="shared" si="74"/>
        <v>8788.9</v>
      </c>
      <c r="HF10" s="322">
        <f t="shared" si="74"/>
        <v>1252.8</v>
      </c>
      <c r="HG10" s="329">
        <v>51.75</v>
      </c>
      <c r="HH10" s="327">
        <f t="shared" ref="HH10:HH62" si="76">HG10*$HH$70</f>
        <v>1816.5</v>
      </c>
      <c r="HI10" s="327">
        <f t="shared" ref="HI10:HI62" si="77">HB10+HH10</f>
        <v>26803.7</v>
      </c>
      <c r="HJ10" s="330">
        <f t="shared" ref="HJ10:HJ63" si="78">HD10+HH10</f>
        <v>16762</v>
      </c>
      <c r="HK10" s="275">
        <f t="shared" ref="HK10:HK63" si="79">HI10*1000</f>
        <v>26803700</v>
      </c>
    </row>
    <row r="11" spans="1:309" ht="18.75" customHeight="1">
      <c r="A11" s="315" t="s">
        <v>785</v>
      </c>
      <c r="B11" s="316"/>
      <c r="C11" s="316"/>
      <c r="D11" s="317"/>
      <c r="E11" s="318">
        <v>0</v>
      </c>
      <c r="F11" s="317"/>
      <c r="G11" s="316">
        <v>0</v>
      </c>
      <c r="H11" s="317">
        <v>276</v>
      </c>
      <c r="I11" s="318">
        <v>0</v>
      </c>
      <c r="J11" s="317"/>
      <c r="K11" s="317"/>
      <c r="L11" s="317"/>
      <c r="M11" s="316"/>
      <c r="N11" s="318"/>
      <c r="O11" s="317"/>
      <c r="P11" s="318"/>
      <c r="Q11" s="317"/>
      <c r="R11" s="317"/>
      <c r="S11" s="317"/>
      <c r="T11" s="319"/>
      <c r="U11" s="319"/>
      <c r="V11" s="319"/>
      <c r="W11" s="318"/>
      <c r="X11" s="318"/>
      <c r="Y11" s="318"/>
      <c r="Z11" s="318"/>
      <c r="AA11" s="318"/>
      <c r="AB11" s="318"/>
      <c r="AC11" s="318"/>
      <c r="AD11" s="320"/>
      <c r="AE11" s="320"/>
      <c r="AF11" s="320"/>
      <c r="AG11" s="320"/>
      <c r="AH11" s="317"/>
      <c r="AI11" s="320"/>
      <c r="AJ11" s="710">
        <f t="shared" ref="AJ11:AJ63" si="80">D11+J11+R11</f>
        <v>0</v>
      </c>
      <c r="AK11" s="710">
        <f t="shared" ref="AK11:AK63" si="81">H11+K11+L11+O11+P11+Q11+S11+Z11+AH11+F11</f>
        <v>276</v>
      </c>
      <c r="AL11" s="321">
        <f t="shared" si="0"/>
        <v>0</v>
      </c>
      <c r="AM11" s="322">
        <f>ROUND(B11*AM$8/1000,1)</f>
        <v>0</v>
      </c>
      <c r="AN11" s="322">
        <f t="shared" si="1"/>
        <v>0</v>
      </c>
      <c r="AO11" s="322">
        <f>AM11-AN11</f>
        <v>0</v>
      </c>
      <c r="AP11" s="322">
        <f>AL11-AM11</f>
        <v>0</v>
      </c>
      <c r="AQ11" s="322">
        <f t="shared" si="2"/>
        <v>0</v>
      </c>
      <c r="AR11" s="322">
        <f t="shared" si="3"/>
        <v>0</v>
      </c>
      <c r="AS11" s="322">
        <f t="shared" si="4"/>
        <v>0</v>
      </c>
      <c r="AT11" s="322">
        <f>AR11-AS11</f>
        <v>0</v>
      </c>
      <c r="AU11" s="322">
        <f>AQ11-AR11</f>
        <v>0</v>
      </c>
      <c r="AV11" s="322">
        <f>ROUND(D11*$AV$8/1000,1)</f>
        <v>0</v>
      </c>
      <c r="AW11" s="322">
        <f>ROUND(D11*$AW$8/1000,1)</f>
        <v>0</v>
      </c>
      <c r="AX11" s="322">
        <f t="shared" si="5"/>
        <v>0</v>
      </c>
      <c r="AY11" s="322">
        <f>AW11-AX11</f>
        <v>0</v>
      </c>
      <c r="AZ11" s="322">
        <f t="shared" si="6"/>
        <v>0</v>
      </c>
      <c r="BA11" s="322">
        <f>ROUND(E11*$BA$8/1000,1)</f>
        <v>0</v>
      </c>
      <c r="BB11" s="322">
        <f>ROUND(E11*$BB$8/1000,1)</f>
        <v>0</v>
      </c>
      <c r="BC11" s="322">
        <f t="shared" si="7"/>
        <v>0</v>
      </c>
      <c r="BD11" s="322">
        <f>BB11-BC11</f>
        <v>0</v>
      </c>
      <c r="BE11" s="322">
        <f t="shared" si="8"/>
        <v>0</v>
      </c>
      <c r="BF11" s="322">
        <f>ROUND(F11*$BF$8/1000,1)</f>
        <v>0</v>
      </c>
      <c r="BG11" s="322">
        <f>ROUND(F11*$BG$8/1000,1)</f>
        <v>0</v>
      </c>
      <c r="BH11" s="322">
        <f t="shared" si="9"/>
        <v>0</v>
      </c>
      <c r="BI11" s="322">
        <f>BG11-BH11</f>
        <v>0</v>
      </c>
      <c r="BJ11" s="322">
        <f>BF11-BG11</f>
        <v>0</v>
      </c>
      <c r="BK11" s="322">
        <f>ROUND(G11*$BK$8/1000,1)</f>
        <v>0</v>
      </c>
      <c r="BL11" s="322">
        <f>ROUND(G11*$BL$8/1000,1)</f>
        <v>0</v>
      </c>
      <c r="BM11" s="322">
        <f t="shared" si="10"/>
        <v>0</v>
      </c>
      <c r="BN11" s="322">
        <f>BL11-BM11</f>
        <v>0</v>
      </c>
      <c r="BO11" s="322">
        <f>BK11-BL11</f>
        <v>0</v>
      </c>
      <c r="BP11" s="322">
        <f>ROUND(H11*$BP$8/1000,1)</f>
        <v>13726</v>
      </c>
      <c r="BQ11" s="322">
        <f>ROUND(H11*$BQ$8/1000,1)</f>
        <v>12948.5</v>
      </c>
      <c r="BR11" s="322">
        <f t="shared" si="11"/>
        <v>8153.6</v>
      </c>
      <c r="BS11" s="322">
        <f>BQ11-BR11</f>
        <v>4794.8999999999996</v>
      </c>
      <c r="BT11" s="322">
        <f t="shared" si="12"/>
        <v>777.5</v>
      </c>
      <c r="BU11" s="322"/>
      <c r="BV11" s="322">
        <f>ROUND(J11*$BV$8/1000,1)</f>
        <v>0</v>
      </c>
      <c r="BW11" s="322">
        <f>ROUND(J11*$BW$8/1000,1)</f>
        <v>0</v>
      </c>
      <c r="BX11" s="322">
        <f>ROUND(J11*$BX$8/1000,1)</f>
        <v>0</v>
      </c>
      <c r="BY11" s="322">
        <f>ROUND(J11*$BY$8/1000,1)</f>
        <v>0</v>
      </c>
      <c r="BZ11" s="322">
        <f>ROUND(J11*$BZ$8/1000,1)</f>
        <v>0</v>
      </c>
      <c r="CA11" s="322">
        <f>ROUND(K11*$CA$8/1000,1)</f>
        <v>0</v>
      </c>
      <c r="CB11" s="322">
        <f>ROUND(K11*$CB$8/1000,1)</f>
        <v>0</v>
      </c>
      <c r="CC11" s="322">
        <f>ROUND(K11*CC$8/1000,1)</f>
        <v>0</v>
      </c>
      <c r="CD11" s="322">
        <f>CB11-CC11</f>
        <v>0</v>
      </c>
      <c r="CE11" s="711">
        <f t="shared" si="13"/>
        <v>0</v>
      </c>
      <c r="CF11" s="322">
        <f>ROUND(L11*$CF$8/1000,1)</f>
        <v>0</v>
      </c>
      <c r="CG11" s="322">
        <f>ROUND(L11*$CG$8/1000,1)</f>
        <v>0</v>
      </c>
      <c r="CH11" s="322">
        <f t="shared" si="14"/>
        <v>0</v>
      </c>
      <c r="CI11" s="322">
        <f>CG11-CH11</f>
        <v>0</v>
      </c>
      <c r="CJ11" s="711">
        <f t="shared" si="15"/>
        <v>0</v>
      </c>
      <c r="CK11" s="322">
        <f>ROUND(M11*$CK$8/1000,1)</f>
        <v>0</v>
      </c>
      <c r="CL11" s="322">
        <f>ROUND(M11*$CL$8/1000,1)</f>
        <v>0</v>
      </c>
      <c r="CM11" s="322">
        <f t="shared" si="16"/>
        <v>0</v>
      </c>
      <c r="CN11" s="322">
        <f>CL11-CM11</f>
        <v>0</v>
      </c>
      <c r="CO11" s="711">
        <f t="shared" si="17"/>
        <v>0</v>
      </c>
      <c r="CP11" s="322">
        <f>ROUND(N11*$CP$8/1000,1)</f>
        <v>0</v>
      </c>
      <c r="CQ11" s="322">
        <f>ROUND(N11*$CQ$8/1000,1)</f>
        <v>0</v>
      </c>
      <c r="CR11" s="322">
        <f t="shared" si="18"/>
        <v>0</v>
      </c>
      <c r="CS11" s="322">
        <f>CQ11-CR11</f>
        <v>0</v>
      </c>
      <c r="CT11" s="711">
        <f t="shared" si="19"/>
        <v>0</v>
      </c>
      <c r="CU11" s="322">
        <f>ROUND(O11*$CU$8/1000,1)</f>
        <v>0</v>
      </c>
      <c r="CV11" s="322">
        <f>ROUND(O11*$CV$8/1000,1)</f>
        <v>0</v>
      </c>
      <c r="CW11" s="322">
        <f t="shared" si="20"/>
        <v>0</v>
      </c>
      <c r="CX11" s="322">
        <f>CV11-CW11</f>
        <v>0</v>
      </c>
      <c r="CY11" s="322">
        <f t="shared" si="21"/>
        <v>0</v>
      </c>
      <c r="CZ11" s="322">
        <f>ROUND(P11*$CZ$8/1000,1)</f>
        <v>0</v>
      </c>
      <c r="DA11" s="322">
        <f>ROUND(P11*$DA$8/1000,1)</f>
        <v>0</v>
      </c>
      <c r="DB11" s="322">
        <f t="shared" si="22"/>
        <v>0</v>
      </c>
      <c r="DC11" s="322">
        <f>DA11-DB11</f>
        <v>0</v>
      </c>
      <c r="DD11" s="322">
        <f t="shared" si="23"/>
        <v>0</v>
      </c>
      <c r="DE11" s="322">
        <f t="shared" si="24"/>
        <v>0</v>
      </c>
      <c r="DF11" s="322">
        <f t="shared" si="25"/>
        <v>0</v>
      </c>
      <c r="DG11" s="322">
        <f t="shared" si="26"/>
        <v>0</v>
      </c>
      <c r="DH11" s="322">
        <f>DF11-DG11</f>
        <v>0</v>
      </c>
      <c r="DI11" s="322">
        <f t="shared" si="27"/>
        <v>0</v>
      </c>
      <c r="DJ11" s="322">
        <f t="shared" si="28"/>
        <v>0</v>
      </c>
      <c r="DK11" s="322">
        <f t="shared" si="29"/>
        <v>0</v>
      </c>
      <c r="DL11" s="322">
        <f t="shared" si="30"/>
        <v>0</v>
      </c>
      <c r="DM11" s="322">
        <f>DK11-DL11</f>
        <v>0</v>
      </c>
      <c r="DN11" s="322">
        <f t="shared" si="31"/>
        <v>0</v>
      </c>
      <c r="DO11" s="322">
        <f>ROUND(S11*$DO$8/1000,1)</f>
        <v>0</v>
      </c>
      <c r="DP11" s="322">
        <f>ROUND(S11*$DP$8/1000,1)</f>
        <v>0</v>
      </c>
      <c r="DQ11" s="322">
        <f>ROUND(S11*DQ$8/1000,1)</f>
        <v>0</v>
      </c>
      <c r="DR11" s="322">
        <f>DP11-DQ11</f>
        <v>0</v>
      </c>
      <c r="DS11" s="322">
        <f t="shared" si="32"/>
        <v>0</v>
      </c>
      <c r="DT11" s="323">
        <f>ROUND(T11*$DT$8/1000,1)</f>
        <v>0</v>
      </c>
      <c r="DU11" s="324">
        <f>ROUND(T11*$DU$8/1000,1)</f>
        <v>0</v>
      </c>
      <c r="DV11" s="322">
        <f t="shared" si="33"/>
        <v>0</v>
      </c>
      <c r="DW11" s="322">
        <f>DU11-DV11</f>
        <v>0</v>
      </c>
      <c r="DX11" s="324">
        <f>DT11-DU11</f>
        <v>0</v>
      </c>
      <c r="DY11" s="324">
        <f>ROUND(U11*$DY$8/1000,1)</f>
        <v>0</v>
      </c>
      <c r="DZ11" s="324">
        <f>ROUND(U11*$DZ$8/1000,1)</f>
        <v>0</v>
      </c>
      <c r="EA11" s="322">
        <f t="shared" si="34"/>
        <v>0</v>
      </c>
      <c r="EB11" s="322">
        <f>DZ11-EA11</f>
        <v>0</v>
      </c>
      <c r="EC11" s="324">
        <f>DY11-DZ11</f>
        <v>0</v>
      </c>
      <c r="ED11" s="324">
        <f>ROUND(V11*$ED$8/1000,1)</f>
        <v>0</v>
      </c>
      <c r="EE11" s="324">
        <f>ROUND(V11*$EE$8/1000,1)</f>
        <v>0</v>
      </c>
      <c r="EF11" s="322">
        <f t="shared" si="35"/>
        <v>0</v>
      </c>
      <c r="EG11" s="322">
        <f>EE11-EF11</f>
        <v>0</v>
      </c>
      <c r="EH11" s="324">
        <f>ED11-EE11</f>
        <v>0</v>
      </c>
      <c r="EI11" s="324">
        <f>ROUND(W11*$EI$8/1000,1)</f>
        <v>0</v>
      </c>
      <c r="EJ11" s="324">
        <f>ROUND(W11*$EJ$8/1000,1)</f>
        <v>0</v>
      </c>
      <c r="EK11" s="322">
        <f t="shared" si="36"/>
        <v>0</v>
      </c>
      <c r="EL11" s="322">
        <f>EJ11-EK11</f>
        <v>0</v>
      </c>
      <c r="EM11" s="324">
        <f>EI11-EJ11</f>
        <v>0</v>
      </c>
      <c r="EN11" s="324">
        <f>ROUND(X11*$EN$8/1000,1)</f>
        <v>0</v>
      </c>
      <c r="EO11" s="324">
        <f>ROUND(X11*$EO$8/1000,1)</f>
        <v>0</v>
      </c>
      <c r="EP11" s="322">
        <f t="shared" si="37"/>
        <v>0</v>
      </c>
      <c r="EQ11" s="322">
        <f>EO11-EP11</f>
        <v>0</v>
      </c>
      <c r="ER11" s="324">
        <f>EN11-EO11</f>
        <v>0</v>
      </c>
      <c r="ES11" s="324">
        <f>ROUND(Y11*$ES$8/1000,1)</f>
        <v>0</v>
      </c>
      <c r="ET11" s="324">
        <f>ROUND(Y11*$ET$8/1000,1)</f>
        <v>0</v>
      </c>
      <c r="EU11" s="322">
        <f t="shared" si="38"/>
        <v>0</v>
      </c>
      <c r="EV11" s="322">
        <f>ET11-EU11</f>
        <v>0</v>
      </c>
      <c r="EW11" s="324">
        <f>ES11-ET11</f>
        <v>0</v>
      </c>
      <c r="EX11" s="324">
        <f>ROUND(Z11*$EX$8/1000,1)</f>
        <v>0</v>
      </c>
      <c r="EY11" s="324">
        <f>ROUND(Z11*$EY$8/1000,1)</f>
        <v>0</v>
      </c>
      <c r="EZ11" s="322">
        <f t="shared" si="39"/>
        <v>0</v>
      </c>
      <c r="FA11" s="322">
        <f>EY11-EZ11</f>
        <v>0</v>
      </c>
      <c r="FB11" s="324">
        <f>EX11-EY11</f>
        <v>0</v>
      </c>
      <c r="FC11" s="324">
        <f>ROUND(AA11*$FC$8/1000,1)</f>
        <v>0</v>
      </c>
      <c r="FD11" s="324">
        <f>ROUND(AA11*$FD$8/1000,1)</f>
        <v>0</v>
      </c>
      <c r="FE11" s="322">
        <f t="shared" si="40"/>
        <v>0</v>
      </c>
      <c r="FF11" s="322">
        <f>FD11-FE11</f>
        <v>0</v>
      </c>
      <c r="FG11" s="325">
        <f>FC11-FD11</f>
        <v>0</v>
      </c>
      <c r="FH11" s="712">
        <f t="shared" si="41"/>
        <v>0</v>
      </c>
      <c r="FI11" s="322">
        <f t="shared" si="42"/>
        <v>0</v>
      </c>
      <c r="FJ11" s="322">
        <f t="shared" si="43"/>
        <v>0</v>
      </c>
      <c r="FK11" s="322">
        <f>FI11-FJ11</f>
        <v>0</v>
      </c>
      <c r="FL11" s="322">
        <f t="shared" si="44"/>
        <v>0</v>
      </c>
      <c r="FM11" s="322">
        <f t="shared" si="45"/>
        <v>0</v>
      </c>
      <c r="FN11" s="322">
        <f t="shared" si="46"/>
        <v>0</v>
      </c>
      <c r="FO11" s="322">
        <f t="shared" si="47"/>
        <v>0</v>
      </c>
      <c r="FP11" s="322">
        <f>FN11-FO11</f>
        <v>0</v>
      </c>
      <c r="FQ11" s="322">
        <f t="shared" si="48"/>
        <v>0</v>
      </c>
      <c r="FR11" s="322">
        <f t="shared" si="49"/>
        <v>0</v>
      </c>
      <c r="FS11" s="322">
        <f t="shared" si="50"/>
        <v>0</v>
      </c>
      <c r="FT11" s="322">
        <f t="shared" si="51"/>
        <v>0</v>
      </c>
      <c r="FU11" s="322">
        <f>FS11-FT11</f>
        <v>0</v>
      </c>
      <c r="FV11" s="322">
        <f t="shared" si="52"/>
        <v>0</v>
      </c>
      <c r="FW11" s="322">
        <f t="shared" si="53"/>
        <v>0</v>
      </c>
      <c r="FX11" s="322">
        <f t="shared" si="54"/>
        <v>0</v>
      </c>
      <c r="FY11" s="322">
        <f t="shared" si="55"/>
        <v>0</v>
      </c>
      <c r="FZ11" s="322">
        <f>FX11-FY11</f>
        <v>0</v>
      </c>
      <c r="GA11" s="322">
        <f t="shared" si="56"/>
        <v>0</v>
      </c>
      <c r="GB11" s="322">
        <f t="shared" si="57"/>
        <v>0</v>
      </c>
      <c r="GC11" s="322">
        <f t="shared" si="58"/>
        <v>0</v>
      </c>
      <c r="GD11" s="322">
        <f t="shared" si="59"/>
        <v>0</v>
      </c>
      <c r="GE11" s="322">
        <f>GC11-GD11</f>
        <v>0</v>
      </c>
      <c r="GF11" s="322">
        <f t="shared" si="60"/>
        <v>0</v>
      </c>
      <c r="GG11" s="322">
        <f t="shared" si="61"/>
        <v>0</v>
      </c>
      <c r="GH11" s="322">
        <f t="shared" si="62"/>
        <v>0</v>
      </c>
      <c r="GI11" s="322">
        <f t="shared" si="63"/>
        <v>0</v>
      </c>
      <c r="GJ11" s="322">
        <f>GH11-GI11</f>
        <v>0</v>
      </c>
      <c r="GK11" s="322">
        <f t="shared" si="64"/>
        <v>0</v>
      </c>
      <c r="GL11" s="322">
        <f t="shared" si="65"/>
        <v>0</v>
      </c>
      <c r="GM11" s="322">
        <f t="shared" si="66"/>
        <v>0</v>
      </c>
      <c r="GN11" s="322">
        <f t="shared" si="67"/>
        <v>0</v>
      </c>
      <c r="GO11" s="322">
        <f>GM11-GN11</f>
        <v>0</v>
      </c>
      <c r="GP11" s="322">
        <f t="shared" si="68"/>
        <v>0</v>
      </c>
      <c r="GQ11" s="322">
        <f t="shared" si="69"/>
        <v>0</v>
      </c>
      <c r="GR11" s="322">
        <f t="shared" si="70"/>
        <v>0</v>
      </c>
      <c r="GS11" s="322">
        <f t="shared" si="71"/>
        <v>0</v>
      </c>
      <c r="GT11" s="322">
        <f>GR11-GS11</f>
        <v>0</v>
      </c>
      <c r="GU11" s="322">
        <f t="shared" si="72"/>
        <v>0</v>
      </c>
      <c r="GV11" s="326">
        <f>AL11+AQ11+AV11+BA11+BF11+BK11+BP11+BV11+CA11+CU11+DT11+DY11+ED11+EI11+EN11+ES11+EX11+FC11+FH11+FM11+FR11+FW11+GB11+GG11+GL11+GQ11+CF11+CK11+CP11+CZ11+DE11+DJ11+DO11</f>
        <v>13726</v>
      </c>
      <c r="GW11" s="322">
        <f t="shared" ref="GW11:GZ62" si="82">AM11+AR11+AW11+BB11+BG11+BL11+BQ11+BW11+CB11+CV11+DU11+DZ11+EE11+EJ11+EO11+ET11+EY11+FD11+FI11+FN11+FS11+FX11+GC11+GH11+GM11+GR11+CG11+CL11+CQ11+DA11+DF11+DK11+DP11</f>
        <v>12948.5</v>
      </c>
      <c r="GX11" s="322">
        <f t="shared" si="73"/>
        <v>8153.6</v>
      </c>
      <c r="GY11" s="322">
        <f t="shared" si="73"/>
        <v>4794.8999999999996</v>
      </c>
      <c r="GZ11" s="322">
        <f t="shared" si="73"/>
        <v>777.5</v>
      </c>
      <c r="HA11" s="328">
        <f>SUM(B11:AI11)</f>
        <v>276</v>
      </c>
      <c r="HB11" s="322">
        <f t="shared" si="75"/>
        <v>13456.2</v>
      </c>
      <c r="HC11" s="322">
        <f t="shared" si="74"/>
        <v>12693.9</v>
      </c>
      <c r="HD11" s="322">
        <f t="shared" si="74"/>
        <v>7993.3</v>
      </c>
      <c r="HE11" s="322">
        <f t="shared" si="74"/>
        <v>4700.6000000000004</v>
      </c>
      <c r="HF11" s="322">
        <f t="shared" si="74"/>
        <v>762.2</v>
      </c>
      <c r="HG11" s="329">
        <v>29.5</v>
      </c>
      <c r="HH11" s="327">
        <f t="shared" si="76"/>
        <v>1035.5</v>
      </c>
      <c r="HI11" s="327">
        <f t="shared" si="77"/>
        <v>14491.7</v>
      </c>
      <c r="HJ11" s="330">
        <f t="shared" si="78"/>
        <v>9028.7999999999993</v>
      </c>
      <c r="HK11" s="275">
        <f t="shared" si="79"/>
        <v>14491700</v>
      </c>
    </row>
    <row r="12" spans="1:309" ht="18.75" customHeight="1">
      <c r="A12" s="315" t="s">
        <v>786</v>
      </c>
      <c r="B12" s="316">
        <v>0</v>
      </c>
      <c r="C12" s="316">
        <v>0</v>
      </c>
      <c r="D12" s="317"/>
      <c r="E12" s="318">
        <v>0</v>
      </c>
      <c r="F12" s="317"/>
      <c r="G12" s="316">
        <v>0</v>
      </c>
      <c r="H12" s="317">
        <v>131</v>
      </c>
      <c r="I12" s="318">
        <v>0</v>
      </c>
      <c r="J12" s="317"/>
      <c r="K12" s="317"/>
      <c r="L12" s="317"/>
      <c r="M12" s="316">
        <v>0</v>
      </c>
      <c r="N12" s="318">
        <v>0</v>
      </c>
      <c r="O12" s="317"/>
      <c r="P12" s="318">
        <v>0</v>
      </c>
      <c r="Q12" s="317"/>
      <c r="R12" s="317"/>
      <c r="S12" s="317"/>
      <c r="T12" s="319">
        <v>0</v>
      </c>
      <c r="U12" s="319">
        <v>0</v>
      </c>
      <c r="V12" s="319">
        <v>0</v>
      </c>
      <c r="W12" s="318">
        <v>0</v>
      </c>
      <c r="X12" s="318">
        <v>0</v>
      </c>
      <c r="Y12" s="318">
        <v>0</v>
      </c>
      <c r="Z12" s="318">
        <v>0</v>
      </c>
      <c r="AA12" s="318">
        <v>0</v>
      </c>
      <c r="AB12" s="318">
        <v>0</v>
      </c>
      <c r="AC12" s="318">
        <v>0</v>
      </c>
      <c r="AD12" s="320">
        <v>0</v>
      </c>
      <c r="AE12" s="320">
        <v>0</v>
      </c>
      <c r="AF12" s="320">
        <v>0</v>
      </c>
      <c r="AG12" s="320">
        <v>0</v>
      </c>
      <c r="AH12" s="317"/>
      <c r="AI12" s="320">
        <v>0</v>
      </c>
      <c r="AJ12" s="710">
        <f t="shared" si="80"/>
        <v>0</v>
      </c>
      <c r="AK12" s="710">
        <f t="shared" si="81"/>
        <v>131</v>
      </c>
      <c r="AL12" s="321">
        <f t="shared" si="0"/>
        <v>0</v>
      </c>
      <c r="AM12" s="322">
        <f>ROUND(B12*AM$8/1000,1)</f>
        <v>0</v>
      </c>
      <c r="AN12" s="322">
        <f t="shared" si="1"/>
        <v>0</v>
      </c>
      <c r="AO12" s="322">
        <f>AM12-AN12</f>
        <v>0</v>
      </c>
      <c r="AP12" s="322">
        <f>AL12-AM12</f>
        <v>0</v>
      </c>
      <c r="AQ12" s="322">
        <f t="shared" si="2"/>
        <v>0</v>
      </c>
      <c r="AR12" s="322">
        <f t="shared" si="3"/>
        <v>0</v>
      </c>
      <c r="AS12" s="322">
        <f t="shared" si="4"/>
        <v>0</v>
      </c>
      <c r="AT12" s="322">
        <f>AR12-AS12</f>
        <v>0</v>
      </c>
      <c r="AU12" s="322">
        <f>AQ12-AR12</f>
        <v>0</v>
      </c>
      <c r="AV12" s="322">
        <f>ROUND(D12*$AV$8/1000,1)</f>
        <v>0</v>
      </c>
      <c r="AW12" s="322">
        <f>ROUND(D12*$AW$8/1000,1)</f>
        <v>0</v>
      </c>
      <c r="AX12" s="322">
        <f t="shared" si="5"/>
        <v>0</v>
      </c>
      <c r="AY12" s="322">
        <f>AW12-AX12</f>
        <v>0</v>
      </c>
      <c r="AZ12" s="322">
        <f t="shared" si="6"/>
        <v>0</v>
      </c>
      <c r="BA12" s="322">
        <f>ROUND(E12*$BA$8/1000,1)</f>
        <v>0</v>
      </c>
      <c r="BB12" s="322">
        <f>ROUND(E12*$BB$8/1000,1)</f>
        <v>0</v>
      </c>
      <c r="BC12" s="322">
        <f t="shared" si="7"/>
        <v>0</v>
      </c>
      <c r="BD12" s="322">
        <f>BB12-BC12</f>
        <v>0</v>
      </c>
      <c r="BE12" s="322">
        <f t="shared" si="8"/>
        <v>0</v>
      </c>
      <c r="BF12" s="322">
        <f>ROUND(F12*$BF$8/1000,1)</f>
        <v>0</v>
      </c>
      <c r="BG12" s="322">
        <f>ROUND(F12*$BG$8/1000,1)</f>
        <v>0</v>
      </c>
      <c r="BH12" s="322">
        <f t="shared" si="9"/>
        <v>0</v>
      </c>
      <c r="BI12" s="322">
        <f>BG12-BH12</f>
        <v>0</v>
      </c>
      <c r="BJ12" s="322">
        <f>BF12-BG12</f>
        <v>0</v>
      </c>
      <c r="BK12" s="322">
        <f>ROUND(G12*$BK$8/1000,1)</f>
        <v>0</v>
      </c>
      <c r="BL12" s="322">
        <f>ROUND(G12*$BL$8/1000,1)</f>
        <v>0</v>
      </c>
      <c r="BM12" s="322">
        <f t="shared" si="10"/>
        <v>0</v>
      </c>
      <c r="BN12" s="322">
        <f>BL12-BM12</f>
        <v>0</v>
      </c>
      <c r="BO12" s="322">
        <f>BK12-BL12</f>
        <v>0</v>
      </c>
      <c r="BP12" s="322">
        <f>ROUND(H12*$BP$8/1000,1)</f>
        <v>6514.9</v>
      </c>
      <c r="BQ12" s="322">
        <f>ROUND(H12*$BQ$8/1000,1)</f>
        <v>6145.9</v>
      </c>
      <c r="BR12" s="322">
        <f t="shared" si="11"/>
        <v>3870</v>
      </c>
      <c r="BS12" s="322">
        <f>BQ12-BR12</f>
        <v>2275.9</v>
      </c>
      <c r="BT12" s="322">
        <f t="shared" si="12"/>
        <v>369</v>
      </c>
      <c r="BU12" s="322"/>
      <c r="BV12" s="322">
        <f t="shared" ref="BV12:BV63" si="83">ROUND(J12*$BV$8/1000,1)</f>
        <v>0</v>
      </c>
      <c r="BW12" s="322">
        <f t="shared" ref="BW12:BW63" si="84">ROUND(J12*$BW$8/1000,1)</f>
        <v>0</v>
      </c>
      <c r="BX12" s="322">
        <f t="shared" ref="BX12:BX63" si="85">ROUND(J12*$BX$8/1000,1)</f>
        <v>0</v>
      </c>
      <c r="BY12" s="322">
        <f t="shared" ref="BY12:BY63" si="86">ROUND(J12*$BY$8/1000,1)</f>
        <v>0</v>
      </c>
      <c r="BZ12" s="322">
        <f t="shared" ref="BZ12:BZ63" si="87">ROUND(J12*$BZ$8/1000,1)</f>
        <v>0</v>
      </c>
      <c r="CA12" s="322">
        <f t="shared" ref="CA12:CA63" si="88">ROUND(K12*$CA$8/1000,1)</f>
        <v>0</v>
      </c>
      <c r="CB12" s="322">
        <f t="shared" ref="CB12:CB63" si="89">ROUND(K12*$CB$8/1000,1)</f>
        <v>0</v>
      </c>
      <c r="CC12" s="322">
        <f t="shared" ref="CC12:CC63" si="90">ROUND(K12*CC$8/1000,1)</f>
        <v>0</v>
      </c>
      <c r="CD12" s="322">
        <f t="shared" ref="CD12:CD63" si="91">CB12-CC12</f>
        <v>0</v>
      </c>
      <c r="CE12" s="711">
        <f t="shared" si="13"/>
        <v>0</v>
      </c>
      <c r="CF12" s="322">
        <f>ROUND(L12*$CF$8/1000,1)</f>
        <v>0</v>
      </c>
      <c r="CG12" s="322">
        <f>ROUND(L12*$CG$8/1000,1)</f>
        <v>0</v>
      </c>
      <c r="CH12" s="322">
        <f t="shared" si="14"/>
        <v>0</v>
      </c>
      <c r="CI12" s="322">
        <f>CG12-CH12</f>
        <v>0</v>
      </c>
      <c r="CJ12" s="711">
        <f t="shared" si="15"/>
        <v>0</v>
      </c>
      <c r="CK12" s="322">
        <f>ROUND(M12*$CK$8/1000,1)</f>
        <v>0</v>
      </c>
      <c r="CL12" s="322">
        <f>ROUND(M12*$CL$8/1000,1)</f>
        <v>0</v>
      </c>
      <c r="CM12" s="322">
        <f t="shared" si="16"/>
        <v>0</v>
      </c>
      <c r="CN12" s="322">
        <f>CL12-CM12</f>
        <v>0</v>
      </c>
      <c r="CO12" s="711">
        <f t="shared" si="17"/>
        <v>0</v>
      </c>
      <c r="CP12" s="322">
        <f>ROUND(N12*$CP$8/1000,1)</f>
        <v>0</v>
      </c>
      <c r="CQ12" s="322">
        <f>ROUND(N12*$CQ$8/1000,1)</f>
        <v>0</v>
      </c>
      <c r="CR12" s="322">
        <f t="shared" si="18"/>
        <v>0</v>
      </c>
      <c r="CS12" s="322">
        <f>CQ12-CR12</f>
        <v>0</v>
      </c>
      <c r="CT12" s="711">
        <f t="shared" si="19"/>
        <v>0</v>
      </c>
      <c r="CU12" s="322">
        <f>ROUND(O12*$CU$8/1000,1)</f>
        <v>0</v>
      </c>
      <c r="CV12" s="322">
        <f>ROUND(O12*$CV$8/1000,1)</f>
        <v>0</v>
      </c>
      <c r="CW12" s="322">
        <f t="shared" si="20"/>
        <v>0</v>
      </c>
      <c r="CX12" s="322">
        <f>CV12-CW12</f>
        <v>0</v>
      </c>
      <c r="CY12" s="322">
        <f t="shared" si="21"/>
        <v>0</v>
      </c>
      <c r="CZ12" s="322">
        <f>ROUND(P12*$CZ$8/1000,1)</f>
        <v>0</v>
      </c>
      <c r="DA12" s="322">
        <f>ROUND(P12*$DA$8/1000,1)</f>
        <v>0</v>
      </c>
      <c r="DB12" s="322">
        <f t="shared" si="22"/>
        <v>0</v>
      </c>
      <c r="DC12" s="322">
        <f>DA12-DB12</f>
        <v>0</v>
      </c>
      <c r="DD12" s="322">
        <f t="shared" si="23"/>
        <v>0</v>
      </c>
      <c r="DE12" s="322">
        <f t="shared" si="24"/>
        <v>0</v>
      </c>
      <c r="DF12" s="322">
        <f t="shared" si="25"/>
        <v>0</v>
      </c>
      <c r="DG12" s="322">
        <f t="shared" si="26"/>
        <v>0</v>
      </c>
      <c r="DH12" s="322">
        <f>DF12-DG12</f>
        <v>0</v>
      </c>
      <c r="DI12" s="322">
        <f t="shared" si="27"/>
        <v>0</v>
      </c>
      <c r="DJ12" s="322">
        <f t="shared" si="28"/>
        <v>0</v>
      </c>
      <c r="DK12" s="322">
        <f t="shared" si="29"/>
        <v>0</v>
      </c>
      <c r="DL12" s="322">
        <f t="shared" si="30"/>
        <v>0</v>
      </c>
      <c r="DM12" s="322">
        <f>DK12-DL12</f>
        <v>0</v>
      </c>
      <c r="DN12" s="322">
        <f t="shared" si="31"/>
        <v>0</v>
      </c>
      <c r="DO12" s="322">
        <f>ROUND(S12*$DO$8/1000,1)</f>
        <v>0</v>
      </c>
      <c r="DP12" s="322">
        <f>ROUND(S12*$DP$8/1000,1)</f>
        <v>0</v>
      </c>
      <c r="DQ12" s="322">
        <f>ROUND(S12*DQ$8/1000,1)</f>
        <v>0</v>
      </c>
      <c r="DR12" s="322">
        <f>DP12-DQ12</f>
        <v>0</v>
      </c>
      <c r="DS12" s="322">
        <f t="shared" si="32"/>
        <v>0</v>
      </c>
      <c r="DT12" s="323">
        <f>ROUND(T12*$DT$8/1000,1)</f>
        <v>0</v>
      </c>
      <c r="DU12" s="324">
        <f>ROUND(T12*$DU$8/1000,1)</f>
        <v>0</v>
      </c>
      <c r="DV12" s="322">
        <f t="shared" si="33"/>
        <v>0</v>
      </c>
      <c r="DW12" s="322">
        <f>DU12-DV12</f>
        <v>0</v>
      </c>
      <c r="DX12" s="324">
        <f>DT12-DU12</f>
        <v>0</v>
      </c>
      <c r="DY12" s="324">
        <f>ROUND(U12*$DY$8/1000,1)</f>
        <v>0</v>
      </c>
      <c r="DZ12" s="324">
        <f>ROUND(U12*$DZ$8/1000,1)</f>
        <v>0</v>
      </c>
      <c r="EA12" s="322">
        <f t="shared" si="34"/>
        <v>0</v>
      </c>
      <c r="EB12" s="322">
        <f>DZ12-EA12</f>
        <v>0</v>
      </c>
      <c r="EC12" s="324">
        <f>DY12-DZ12</f>
        <v>0</v>
      </c>
      <c r="ED12" s="324">
        <f>ROUND(V12*$ED$8/1000,1)</f>
        <v>0</v>
      </c>
      <c r="EE12" s="324">
        <f>ROUND(V12*$EE$8/1000,1)</f>
        <v>0</v>
      </c>
      <c r="EF12" s="322">
        <f t="shared" si="35"/>
        <v>0</v>
      </c>
      <c r="EG12" s="322">
        <f>EE12-EF12</f>
        <v>0</v>
      </c>
      <c r="EH12" s="324">
        <f>ED12-EE12</f>
        <v>0</v>
      </c>
      <c r="EI12" s="324">
        <f>ROUND(W12*$EI$8/1000,1)</f>
        <v>0</v>
      </c>
      <c r="EJ12" s="324">
        <f>ROUND(W12*$EJ$8/1000,1)</f>
        <v>0</v>
      </c>
      <c r="EK12" s="322">
        <f t="shared" si="36"/>
        <v>0</v>
      </c>
      <c r="EL12" s="322">
        <f>EJ12-EK12</f>
        <v>0</v>
      </c>
      <c r="EM12" s="324">
        <f>EI12-EJ12</f>
        <v>0</v>
      </c>
      <c r="EN12" s="324">
        <f>ROUND(X12*$EN$8/1000,1)</f>
        <v>0</v>
      </c>
      <c r="EO12" s="324">
        <f>ROUND(X12*$EO$8/1000,1)</f>
        <v>0</v>
      </c>
      <c r="EP12" s="322">
        <f t="shared" si="37"/>
        <v>0</v>
      </c>
      <c r="EQ12" s="322">
        <f>EO12-EP12</f>
        <v>0</v>
      </c>
      <c r="ER12" s="324">
        <f>EN12-EO12</f>
        <v>0</v>
      </c>
      <c r="ES12" s="324">
        <f>ROUND(Y12*$ES$8/1000,1)</f>
        <v>0</v>
      </c>
      <c r="ET12" s="324">
        <f>ROUND(Y12*$ET$8/1000,1)</f>
        <v>0</v>
      </c>
      <c r="EU12" s="322">
        <f t="shared" si="38"/>
        <v>0</v>
      </c>
      <c r="EV12" s="322">
        <f>ET12-EU12</f>
        <v>0</v>
      </c>
      <c r="EW12" s="324">
        <f>ES12-ET12</f>
        <v>0</v>
      </c>
      <c r="EX12" s="324">
        <f>ROUND(Z12*$EX$8/1000,1)</f>
        <v>0</v>
      </c>
      <c r="EY12" s="324">
        <f>ROUND(Z12*$EY$8/1000,1)</f>
        <v>0</v>
      </c>
      <c r="EZ12" s="322">
        <f t="shared" si="39"/>
        <v>0</v>
      </c>
      <c r="FA12" s="322">
        <f>EY12-EZ12</f>
        <v>0</v>
      </c>
      <c r="FB12" s="324">
        <f>EX12-EY12</f>
        <v>0</v>
      </c>
      <c r="FC12" s="324">
        <f>ROUND(AA12*$FC$8/1000,1)</f>
        <v>0</v>
      </c>
      <c r="FD12" s="324">
        <f>ROUND(AA12*$FD$8/1000,1)</f>
        <v>0</v>
      </c>
      <c r="FE12" s="322">
        <f t="shared" si="40"/>
        <v>0</v>
      </c>
      <c r="FF12" s="322">
        <f>FD12-FE12</f>
        <v>0</v>
      </c>
      <c r="FG12" s="325">
        <f>FC12-FD12</f>
        <v>0</v>
      </c>
      <c r="FH12" s="712">
        <f t="shared" si="41"/>
        <v>0</v>
      </c>
      <c r="FI12" s="322">
        <f t="shared" si="42"/>
        <v>0</v>
      </c>
      <c r="FJ12" s="322">
        <f t="shared" si="43"/>
        <v>0</v>
      </c>
      <c r="FK12" s="322">
        <f>FI12-FJ12</f>
        <v>0</v>
      </c>
      <c r="FL12" s="322">
        <f t="shared" si="44"/>
        <v>0</v>
      </c>
      <c r="FM12" s="322">
        <f t="shared" si="45"/>
        <v>0</v>
      </c>
      <c r="FN12" s="322">
        <f t="shared" si="46"/>
        <v>0</v>
      </c>
      <c r="FO12" s="322">
        <f t="shared" si="47"/>
        <v>0</v>
      </c>
      <c r="FP12" s="322">
        <f>FN12-FO12</f>
        <v>0</v>
      </c>
      <c r="FQ12" s="322">
        <f t="shared" si="48"/>
        <v>0</v>
      </c>
      <c r="FR12" s="322">
        <f t="shared" si="49"/>
        <v>0</v>
      </c>
      <c r="FS12" s="322">
        <f t="shared" si="50"/>
        <v>0</v>
      </c>
      <c r="FT12" s="322">
        <f t="shared" si="51"/>
        <v>0</v>
      </c>
      <c r="FU12" s="322">
        <f>FS12-FT12</f>
        <v>0</v>
      </c>
      <c r="FV12" s="322">
        <f t="shared" si="52"/>
        <v>0</v>
      </c>
      <c r="FW12" s="322">
        <f t="shared" si="53"/>
        <v>0</v>
      </c>
      <c r="FX12" s="322">
        <f t="shared" si="54"/>
        <v>0</v>
      </c>
      <c r="FY12" s="322">
        <f t="shared" si="55"/>
        <v>0</v>
      </c>
      <c r="FZ12" s="322">
        <f>FX12-FY12</f>
        <v>0</v>
      </c>
      <c r="GA12" s="322">
        <f t="shared" si="56"/>
        <v>0</v>
      </c>
      <c r="GB12" s="322">
        <f t="shared" si="57"/>
        <v>0</v>
      </c>
      <c r="GC12" s="322">
        <f t="shared" si="58"/>
        <v>0</v>
      </c>
      <c r="GD12" s="322">
        <f t="shared" si="59"/>
        <v>0</v>
      </c>
      <c r="GE12" s="322">
        <f>GC12-GD12</f>
        <v>0</v>
      </c>
      <c r="GF12" s="322">
        <f t="shared" si="60"/>
        <v>0</v>
      </c>
      <c r="GG12" s="322">
        <f t="shared" si="61"/>
        <v>0</v>
      </c>
      <c r="GH12" s="322">
        <f t="shared" si="62"/>
        <v>0</v>
      </c>
      <c r="GI12" s="322">
        <f t="shared" si="63"/>
        <v>0</v>
      </c>
      <c r="GJ12" s="322">
        <f>GH12-GI12</f>
        <v>0</v>
      </c>
      <c r="GK12" s="322">
        <f t="shared" si="64"/>
        <v>0</v>
      </c>
      <c r="GL12" s="322">
        <f t="shared" si="65"/>
        <v>0</v>
      </c>
      <c r="GM12" s="322">
        <f t="shared" si="66"/>
        <v>0</v>
      </c>
      <c r="GN12" s="322">
        <f t="shared" si="67"/>
        <v>0</v>
      </c>
      <c r="GO12" s="322">
        <f>GM12-GN12</f>
        <v>0</v>
      </c>
      <c r="GP12" s="322">
        <f t="shared" si="68"/>
        <v>0</v>
      </c>
      <c r="GQ12" s="322">
        <f t="shared" si="69"/>
        <v>0</v>
      </c>
      <c r="GR12" s="322">
        <f t="shared" si="70"/>
        <v>0</v>
      </c>
      <c r="GS12" s="322">
        <f t="shared" si="71"/>
        <v>0</v>
      </c>
      <c r="GT12" s="322">
        <f>GR12-GS12</f>
        <v>0</v>
      </c>
      <c r="GU12" s="322">
        <f t="shared" si="72"/>
        <v>0</v>
      </c>
      <c r="GV12" s="326">
        <f t="shared" ref="GV12:GV62" si="92">AL12+AQ12+AV12+BA12+BF12+BK12+BP12+BV12+CA12+CU12+DT12+DY12+ED12+EI12+EN12+ES12+EX12+FC12+FH12+FM12+FR12+FW12+GB12+GG12+GL12+GQ12+CF12+CK12+CP12+CZ12+DE12+DJ12+DO12</f>
        <v>6514.9</v>
      </c>
      <c r="GW12" s="322">
        <f t="shared" si="82"/>
        <v>6145.9</v>
      </c>
      <c r="GX12" s="322">
        <f t="shared" si="73"/>
        <v>3870</v>
      </c>
      <c r="GY12" s="322">
        <f t="shared" si="73"/>
        <v>2275.9</v>
      </c>
      <c r="GZ12" s="322">
        <f t="shared" si="73"/>
        <v>369</v>
      </c>
      <c r="HA12" s="328">
        <f>SUM(B12:AI12)</f>
        <v>131</v>
      </c>
      <c r="HB12" s="322">
        <f t="shared" si="75"/>
        <v>6386.8</v>
      </c>
      <c r="HC12" s="322">
        <f t="shared" si="74"/>
        <v>6025.1</v>
      </c>
      <c r="HD12" s="322">
        <f t="shared" si="74"/>
        <v>3793.9</v>
      </c>
      <c r="HE12" s="322">
        <f t="shared" si="74"/>
        <v>2231.1999999999998</v>
      </c>
      <c r="HF12" s="322">
        <f t="shared" si="74"/>
        <v>361.7</v>
      </c>
      <c r="HG12" s="329">
        <v>11</v>
      </c>
      <c r="HH12" s="327">
        <f t="shared" si="76"/>
        <v>386.1</v>
      </c>
      <c r="HI12" s="327">
        <f t="shared" si="77"/>
        <v>6772.9</v>
      </c>
      <c r="HJ12" s="330">
        <f t="shared" si="78"/>
        <v>4180</v>
      </c>
      <c r="HK12" s="275">
        <f t="shared" si="79"/>
        <v>6772900</v>
      </c>
    </row>
    <row r="13" spans="1:309">
      <c r="A13" s="315" t="s">
        <v>700</v>
      </c>
      <c r="B13" s="316">
        <v>0</v>
      </c>
      <c r="C13" s="316">
        <v>0</v>
      </c>
      <c r="D13" s="317"/>
      <c r="E13" s="318">
        <v>0</v>
      </c>
      <c r="F13" s="317"/>
      <c r="G13" s="316">
        <v>0</v>
      </c>
      <c r="H13" s="317">
        <v>100</v>
      </c>
      <c r="I13" s="318">
        <v>0</v>
      </c>
      <c r="J13" s="317"/>
      <c r="K13" s="317">
        <v>28</v>
      </c>
      <c r="L13" s="317">
        <v>23</v>
      </c>
      <c r="M13" s="316">
        <v>0</v>
      </c>
      <c r="N13" s="318">
        <v>0</v>
      </c>
      <c r="O13" s="317"/>
      <c r="P13" s="318">
        <v>0</v>
      </c>
      <c r="Q13" s="317"/>
      <c r="R13" s="317"/>
      <c r="S13" s="317"/>
      <c r="T13" s="319">
        <v>0</v>
      </c>
      <c r="U13" s="319">
        <v>0</v>
      </c>
      <c r="V13" s="319">
        <v>0</v>
      </c>
      <c r="W13" s="318">
        <v>0</v>
      </c>
      <c r="X13" s="318">
        <v>0</v>
      </c>
      <c r="Y13" s="318">
        <v>0</v>
      </c>
      <c r="Z13" s="318">
        <v>0</v>
      </c>
      <c r="AA13" s="318">
        <v>0</v>
      </c>
      <c r="AB13" s="318">
        <v>0</v>
      </c>
      <c r="AC13" s="318">
        <v>0</v>
      </c>
      <c r="AD13" s="320">
        <v>0</v>
      </c>
      <c r="AE13" s="320">
        <v>0</v>
      </c>
      <c r="AF13" s="320">
        <v>0</v>
      </c>
      <c r="AG13" s="320">
        <v>0</v>
      </c>
      <c r="AH13" s="317"/>
      <c r="AI13" s="320">
        <v>0</v>
      </c>
      <c r="AJ13" s="710">
        <f t="shared" si="80"/>
        <v>0</v>
      </c>
      <c r="AK13" s="710">
        <f t="shared" si="81"/>
        <v>151</v>
      </c>
      <c r="AL13" s="321">
        <f t="shared" si="0"/>
        <v>0</v>
      </c>
      <c r="AM13" s="322">
        <f t="shared" ref="AM13:AM63" si="93">ROUND(B13*$AM$8/1000,1)</f>
        <v>0</v>
      </c>
      <c r="AN13" s="322">
        <f t="shared" si="1"/>
        <v>0</v>
      </c>
      <c r="AO13" s="322">
        <f t="shared" ref="AO13:AO63" si="94">AM13-AN13</f>
        <v>0</v>
      </c>
      <c r="AP13" s="322">
        <f t="shared" ref="AP13:AP53" si="95">AL13-AM13</f>
        <v>0</v>
      </c>
      <c r="AQ13" s="322">
        <f t="shared" si="2"/>
        <v>0</v>
      </c>
      <c r="AR13" s="322">
        <f t="shared" si="3"/>
        <v>0</v>
      </c>
      <c r="AS13" s="322">
        <f t="shared" si="4"/>
        <v>0</v>
      </c>
      <c r="AT13" s="322">
        <f t="shared" ref="AT13:AT63" si="96">AR13-AS13</f>
        <v>0</v>
      </c>
      <c r="AU13" s="322">
        <f t="shared" ref="AU13:AU53" si="97">AQ13-AR13</f>
        <v>0</v>
      </c>
      <c r="AV13" s="322">
        <f t="shared" ref="AV13:AV53" si="98">ROUND(D13*$AV$8/1000,1)</f>
        <v>0</v>
      </c>
      <c r="AW13" s="322">
        <f t="shared" ref="AW13:AW53" si="99">ROUND(D13*$AW$8/1000,1)</f>
        <v>0</v>
      </c>
      <c r="AX13" s="322">
        <f t="shared" si="5"/>
        <v>0</v>
      </c>
      <c r="AY13" s="322">
        <f t="shared" ref="AY13:AY63" si="100">AW13-AX13</f>
        <v>0</v>
      </c>
      <c r="AZ13" s="322">
        <f t="shared" si="6"/>
        <v>0</v>
      </c>
      <c r="BA13" s="322">
        <f t="shared" ref="BA13:BA53" si="101">ROUND(E13*$BA$8/1000,1)</f>
        <v>0</v>
      </c>
      <c r="BB13" s="322">
        <f t="shared" ref="BB13:BB53" si="102">ROUND(E13*$BB$8/1000,1)</f>
        <v>0</v>
      </c>
      <c r="BC13" s="322">
        <f t="shared" si="7"/>
        <v>0</v>
      </c>
      <c r="BD13" s="322">
        <f t="shared" ref="BD13:BD63" si="103">BB13-BC13</f>
        <v>0</v>
      </c>
      <c r="BE13" s="322">
        <f t="shared" si="8"/>
        <v>0</v>
      </c>
      <c r="BF13" s="322">
        <f t="shared" ref="BF13:BF53" si="104">ROUND(F13*$BF$8/1000,1)</f>
        <v>0</v>
      </c>
      <c r="BG13" s="322">
        <f t="shared" ref="BG13:BG53" si="105">ROUND(F13*$BG$8/1000,1)</f>
        <v>0</v>
      </c>
      <c r="BH13" s="322">
        <f t="shared" si="9"/>
        <v>0</v>
      </c>
      <c r="BI13" s="322">
        <f t="shared" ref="BI13:BI63" si="106">BG13-BH13</f>
        <v>0</v>
      </c>
      <c r="BJ13" s="322">
        <f t="shared" ref="BJ13:BJ53" si="107">BF13-BG13</f>
        <v>0</v>
      </c>
      <c r="BK13" s="322">
        <f t="shared" ref="BK13:BK53" si="108">ROUND(G13*$BK$8/1000,1)</f>
        <v>0</v>
      </c>
      <c r="BL13" s="322">
        <f t="shared" ref="BL13:BL53" si="109">ROUND(G13*$BL$8/1000,1)</f>
        <v>0</v>
      </c>
      <c r="BM13" s="322">
        <f t="shared" si="10"/>
        <v>0</v>
      </c>
      <c r="BN13" s="322">
        <f t="shared" ref="BN13:BN63" si="110">BL13-BM13</f>
        <v>0</v>
      </c>
      <c r="BO13" s="322">
        <f t="shared" ref="BO13:BO53" si="111">BK13-BL13</f>
        <v>0</v>
      </c>
      <c r="BP13" s="322">
        <f t="shared" ref="BP13:BP53" si="112">ROUND(H13*$BP$8/1000,1)</f>
        <v>4973.2</v>
      </c>
      <c r="BQ13" s="322">
        <f t="shared" ref="BQ13:BQ53" si="113">ROUND(H13*$BQ$8/1000,1)</f>
        <v>4691.5</v>
      </c>
      <c r="BR13" s="322">
        <f t="shared" si="11"/>
        <v>2954.2</v>
      </c>
      <c r="BS13" s="322">
        <f t="shared" ref="BS13:BS63" si="114">BQ13-BR13</f>
        <v>1737.3</v>
      </c>
      <c r="BT13" s="322">
        <f t="shared" si="12"/>
        <v>281.7</v>
      </c>
      <c r="BU13" s="322"/>
      <c r="BV13" s="322">
        <f t="shared" si="83"/>
        <v>0</v>
      </c>
      <c r="BW13" s="322">
        <f t="shared" si="84"/>
        <v>0</v>
      </c>
      <c r="BX13" s="322">
        <f t="shared" si="85"/>
        <v>0</v>
      </c>
      <c r="BY13" s="322">
        <f t="shared" si="86"/>
        <v>0</v>
      </c>
      <c r="BZ13" s="322">
        <f t="shared" si="87"/>
        <v>0</v>
      </c>
      <c r="CA13" s="322">
        <f t="shared" si="88"/>
        <v>1392.5</v>
      </c>
      <c r="CB13" s="322">
        <f t="shared" si="89"/>
        <v>1313.6</v>
      </c>
      <c r="CC13" s="322">
        <f t="shared" si="90"/>
        <v>827.2</v>
      </c>
      <c r="CD13" s="322">
        <f t="shared" si="91"/>
        <v>486.4</v>
      </c>
      <c r="CE13" s="711">
        <f t="shared" si="13"/>
        <v>78.900000000000006</v>
      </c>
      <c r="CF13" s="322">
        <f t="shared" ref="CF13:CF63" si="115">ROUND(L13*$CF$8/1000,1)</f>
        <v>1143.8</v>
      </c>
      <c r="CG13" s="322">
        <f t="shared" ref="CG13:CG63" si="116">ROUND(L13*$CG$8/1000,1)</f>
        <v>1079</v>
      </c>
      <c r="CH13" s="322">
        <f t="shared" si="14"/>
        <v>679.5</v>
      </c>
      <c r="CI13" s="322">
        <f t="shared" ref="CI13:CI63" si="117">CG13-CH13</f>
        <v>399.5</v>
      </c>
      <c r="CJ13" s="711">
        <f t="shared" si="15"/>
        <v>64.8</v>
      </c>
      <c r="CK13" s="322">
        <f t="shared" ref="CK13:CK63" si="118">ROUND(M13*$CK$8/1000,1)</f>
        <v>0</v>
      </c>
      <c r="CL13" s="322">
        <f t="shared" ref="CL13:CL63" si="119">ROUND(M13*$CL$8/1000,1)</f>
        <v>0</v>
      </c>
      <c r="CM13" s="322">
        <f t="shared" si="16"/>
        <v>0</v>
      </c>
      <c r="CN13" s="322">
        <f t="shared" ref="CN13:CN63" si="120">CL13-CM13</f>
        <v>0</v>
      </c>
      <c r="CO13" s="711">
        <f t="shared" si="17"/>
        <v>0</v>
      </c>
      <c r="CP13" s="322">
        <f t="shared" ref="CP13:CP63" si="121">ROUND(N13*$CP$8/1000,1)</f>
        <v>0</v>
      </c>
      <c r="CQ13" s="322">
        <f t="shared" ref="CQ13:CQ63" si="122">ROUND(N13*$CQ$8/1000,1)</f>
        <v>0</v>
      </c>
      <c r="CR13" s="322">
        <f t="shared" si="18"/>
        <v>0</v>
      </c>
      <c r="CS13" s="322">
        <f t="shared" ref="CS13:CS63" si="123">CQ13-CR13</f>
        <v>0</v>
      </c>
      <c r="CT13" s="711">
        <f t="shared" si="19"/>
        <v>0</v>
      </c>
      <c r="CU13" s="322">
        <f t="shared" ref="CU13:CU63" si="124">ROUND(O13*$CU$8/1000,1)</f>
        <v>0</v>
      </c>
      <c r="CV13" s="322">
        <f t="shared" ref="CV13:CV63" si="125">ROUND(O13*$CV$8/1000,1)</f>
        <v>0</v>
      </c>
      <c r="CW13" s="322">
        <f t="shared" si="20"/>
        <v>0</v>
      </c>
      <c r="CX13" s="322">
        <f t="shared" ref="CX13:CX63" si="126">CV13-CW13</f>
        <v>0</v>
      </c>
      <c r="CY13" s="322">
        <f t="shared" si="21"/>
        <v>0</v>
      </c>
      <c r="CZ13" s="322">
        <f t="shared" ref="CZ13:CZ63" si="127">ROUND(P13*$CZ$8/1000,1)</f>
        <v>0</v>
      </c>
      <c r="DA13" s="322">
        <f t="shared" ref="DA13:DA63" si="128">ROUND(P13*$DA$8/1000,1)</f>
        <v>0</v>
      </c>
      <c r="DB13" s="322">
        <f t="shared" si="22"/>
        <v>0</v>
      </c>
      <c r="DC13" s="322">
        <f t="shared" ref="DC13:DC63" si="129">DA13-DB13</f>
        <v>0</v>
      </c>
      <c r="DD13" s="322">
        <f t="shared" si="23"/>
        <v>0</v>
      </c>
      <c r="DE13" s="322">
        <f t="shared" si="24"/>
        <v>0</v>
      </c>
      <c r="DF13" s="322">
        <f t="shared" si="25"/>
        <v>0</v>
      </c>
      <c r="DG13" s="322">
        <f t="shared" si="26"/>
        <v>0</v>
      </c>
      <c r="DH13" s="322">
        <f t="shared" ref="DH13:DH63" si="130">DF13-DG13</f>
        <v>0</v>
      </c>
      <c r="DI13" s="322">
        <f t="shared" si="27"/>
        <v>0</v>
      </c>
      <c r="DJ13" s="322">
        <f t="shared" si="28"/>
        <v>0</v>
      </c>
      <c r="DK13" s="322">
        <f t="shared" si="29"/>
        <v>0</v>
      </c>
      <c r="DL13" s="322">
        <f t="shared" si="30"/>
        <v>0</v>
      </c>
      <c r="DM13" s="322">
        <f t="shared" ref="DM13:DM63" si="131">DK13-DL13</f>
        <v>0</v>
      </c>
      <c r="DN13" s="322">
        <f t="shared" si="31"/>
        <v>0</v>
      </c>
      <c r="DO13" s="322">
        <f t="shared" ref="DO13:DO63" si="132">ROUND(S13*$DO$8/1000,1)</f>
        <v>0</v>
      </c>
      <c r="DP13" s="322">
        <f t="shared" ref="DP13:DP63" si="133">ROUND(S13*$DP$8/1000,1)</f>
        <v>0</v>
      </c>
      <c r="DQ13" s="322">
        <f t="shared" ref="DQ13:DQ63" si="134">ROUND(S13*DQ$8/1000,1)</f>
        <v>0</v>
      </c>
      <c r="DR13" s="322">
        <f t="shared" ref="DR13:DR63" si="135">DP13-DQ13</f>
        <v>0</v>
      </c>
      <c r="DS13" s="322">
        <f t="shared" si="32"/>
        <v>0</v>
      </c>
      <c r="DT13" s="323">
        <f t="shared" ref="DT13:DT63" si="136">ROUND(T13*$DT$8/1000,1)</f>
        <v>0</v>
      </c>
      <c r="DU13" s="324">
        <f t="shared" ref="DU13:DU63" si="137">ROUND(T13*$DU$8/1000,1)</f>
        <v>0</v>
      </c>
      <c r="DV13" s="322">
        <f t="shared" si="33"/>
        <v>0</v>
      </c>
      <c r="DW13" s="322">
        <f t="shared" ref="DW13:DW63" si="138">DU13-DV13</f>
        <v>0</v>
      </c>
      <c r="DX13" s="324">
        <f t="shared" ref="DX13:DX63" si="139">DT13-DU13</f>
        <v>0</v>
      </c>
      <c r="DY13" s="324">
        <f t="shared" ref="DY13:DY63" si="140">ROUND(U13*$DY$8/1000,1)</f>
        <v>0</v>
      </c>
      <c r="DZ13" s="324">
        <f t="shared" ref="DZ13:DZ63" si="141">ROUND(U13*$DZ$8/1000,1)</f>
        <v>0</v>
      </c>
      <c r="EA13" s="322">
        <f t="shared" si="34"/>
        <v>0</v>
      </c>
      <c r="EB13" s="322">
        <f t="shared" ref="EB13:EB63" si="142">DZ13-EA13</f>
        <v>0</v>
      </c>
      <c r="EC13" s="324">
        <f t="shared" ref="EC13:EC63" si="143">DY13-DZ13</f>
        <v>0</v>
      </c>
      <c r="ED13" s="324">
        <f t="shared" ref="ED13:ED63" si="144">ROUND(V13*$ED$8/1000,1)</f>
        <v>0</v>
      </c>
      <c r="EE13" s="324">
        <f t="shared" ref="EE13:EE63" si="145">ROUND(V13*$EE$8/1000,1)</f>
        <v>0</v>
      </c>
      <c r="EF13" s="322">
        <f t="shared" si="35"/>
        <v>0</v>
      </c>
      <c r="EG13" s="322">
        <f t="shared" ref="EG13:EG63" si="146">EE13-EF13</f>
        <v>0</v>
      </c>
      <c r="EH13" s="324">
        <f t="shared" ref="EH13:EH63" si="147">ED13-EE13</f>
        <v>0</v>
      </c>
      <c r="EI13" s="324">
        <f t="shared" ref="EI13:EI63" si="148">ROUND(W13*$EI$8/1000,1)</f>
        <v>0</v>
      </c>
      <c r="EJ13" s="324">
        <f t="shared" ref="EJ13:EJ63" si="149">ROUND(W13*$EJ$8/1000,1)</f>
        <v>0</v>
      </c>
      <c r="EK13" s="322">
        <f t="shared" si="36"/>
        <v>0</v>
      </c>
      <c r="EL13" s="322">
        <f t="shared" ref="EL13:EL63" si="150">EJ13-EK13</f>
        <v>0</v>
      </c>
      <c r="EM13" s="324">
        <f t="shared" ref="EM13:EM63" si="151">EI13-EJ13</f>
        <v>0</v>
      </c>
      <c r="EN13" s="324">
        <f t="shared" ref="EN13:EN63" si="152">ROUND(X13*$EN$8/1000,1)</f>
        <v>0</v>
      </c>
      <c r="EO13" s="324">
        <f t="shared" ref="EO13:EO63" si="153">ROUND(X13*$EO$8/1000,1)</f>
        <v>0</v>
      </c>
      <c r="EP13" s="322">
        <f t="shared" si="37"/>
        <v>0</v>
      </c>
      <c r="EQ13" s="322">
        <f t="shared" ref="EQ13:EQ63" si="154">EO13-EP13</f>
        <v>0</v>
      </c>
      <c r="ER13" s="324">
        <f t="shared" ref="ER13:ER63" si="155">EN13-EO13</f>
        <v>0</v>
      </c>
      <c r="ES13" s="324">
        <f t="shared" ref="ES13:ES63" si="156">ROUND(Y13*$ES$8/1000,1)</f>
        <v>0</v>
      </c>
      <c r="ET13" s="324">
        <f t="shared" ref="ET13:ET63" si="157">ROUND(Y13*$ET$8/1000,1)</f>
        <v>0</v>
      </c>
      <c r="EU13" s="322">
        <f t="shared" si="38"/>
        <v>0</v>
      </c>
      <c r="EV13" s="322">
        <f t="shared" ref="EV13:EV63" si="158">ET13-EU13</f>
        <v>0</v>
      </c>
      <c r="EW13" s="324">
        <f t="shared" ref="EW13:EW63" si="159">ES13-ET13</f>
        <v>0</v>
      </c>
      <c r="EX13" s="324">
        <f t="shared" ref="EX13:EX63" si="160">ROUND(Z13*$EX$8/1000,1)</f>
        <v>0</v>
      </c>
      <c r="EY13" s="324">
        <f t="shared" ref="EY13:EY63" si="161">ROUND(Z13*$EY$8/1000,1)</f>
        <v>0</v>
      </c>
      <c r="EZ13" s="322">
        <f t="shared" si="39"/>
        <v>0</v>
      </c>
      <c r="FA13" s="322">
        <f t="shared" ref="FA13:FA63" si="162">EY13-EZ13</f>
        <v>0</v>
      </c>
      <c r="FB13" s="324">
        <f t="shared" ref="FB13:FB63" si="163">EX13-EY13</f>
        <v>0</v>
      </c>
      <c r="FC13" s="324">
        <f t="shared" ref="FC13:FC63" si="164">ROUND(AA13*$FC$8/1000,1)</f>
        <v>0</v>
      </c>
      <c r="FD13" s="324">
        <f t="shared" ref="FD13:FD63" si="165">ROUND(AA13*$FD$8/1000,1)</f>
        <v>0</v>
      </c>
      <c r="FE13" s="322">
        <f t="shared" si="40"/>
        <v>0</v>
      </c>
      <c r="FF13" s="322">
        <f t="shared" ref="FF13:FF63" si="166">FD13-FE13</f>
        <v>0</v>
      </c>
      <c r="FG13" s="325">
        <f t="shared" ref="FG13:FG63" si="167">FC13-FD13</f>
        <v>0</v>
      </c>
      <c r="FH13" s="712">
        <f t="shared" si="41"/>
        <v>0</v>
      </c>
      <c r="FI13" s="322">
        <f t="shared" si="42"/>
        <v>0</v>
      </c>
      <c r="FJ13" s="322">
        <f t="shared" si="43"/>
        <v>0</v>
      </c>
      <c r="FK13" s="322">
        <f t="shared" ref="FK13:FK63" si="168">FI13-FJ13</f>
        <v>0</v>
      </c>
      <c r="FL13" s="322">
        <f t="shared" si="44"/>
        <v>0</v>
      </c>
      <c r="FM13" s="322">
        <f t="shared" si="45"/>
        <v>0</v>
      </c>
      <c r="FN13" s="322">
        <f t="shared" si="46"/>
        <v>0</v>
      </c>
      <c r="FO13" s="322">
        <f t="shared" si="47"/>
        <v>0</v>
      </c>
      <c r="FP13" s="322">
        <f t="shared" ref="FP13:FP63" si="169">FN13-FO13</f>
        <v>0</v>
      </c>
      <c r="FQ13" s="322">
        <f t="shared" si="48"/>
        <v>0</v>
      </c>
      <c r="FR13" s="322">
        <f t="shared" si="49"/>
        <v>0</v>
      </c>
      <c r="FS13" s="322">
        <f t="shared" si="50"/>
        <v>0</v>
      </c>
      <c r="FT13" s="322">
        <f t="shared" si="51"/>
        <v>0</v>
      </c>
      <c r="FU13" s="322">
        <f t="shared" ref="FU13:FU63" si="170">FS13-FT13</f>
        <v>0</v>
      </c>
      <c r="FV13" s="322">
        <f t="shared" si="52"/>
        <v>0</v>
      </c>
      <c r="FW13" s="322">
        <f t="shared" si="53"/>
        <v>0</v>
      </c>
      <c r="FX13" s="322">
        <f t="shared" si="54"/>
        <v>0</v>
      </c>
      <c r="FY13" s="322">
        <f t="shared" si="55"/>
        <v>0</v>
      </c>
      <c r="FZ13" s="322">
        <f t="shared" ref="FZ13:FZ63" si="171">FX13-FY13</f>
        <v>0</v>
      </c>
      <c r="GA13" s="322">
        <f t="shared" si="56"/>
        <v>0</v>
      </c>
      <c r="GB13" s="322">
        <f t="shared" si="57"/>
        <v>0</v>
      </c>
      <c r="GC13" s="322">
        <f t="shared" si="58"/>
        <v>0</v>
      </c>
      <c r="GD13" s="322">
        <f t="shared" si="59"/>
        <v>0</v>
      </c>
      <c r="GE13" s="322">
        <f t="shared" ref="GE13:GE63" si="172">GC13-GD13</f>
        <v>0</v>
      </c>
      <c r="GF13" s="322">
        <f t="shared" si="60"/>
        <v>0</v>
      </c>
      <c r="GG13" s="322">
        <f t="shared" si="61"/>
        <v>0</v>
      </c>
      <c r="GH13" s="322">
        <f t="shared" si="62"/>
        <v>0</v>
      </c>
      <c r="GI13" s="322">
        <f t="shared" si="63"/>
        <v>0</v>
      </c>
      <c r="GJ13" s="322">
        <f t="shared" ref="GJ13:GJ63" si="173">GH13-GI13</f>
        <v>0</v>
      </c>
      <c r="GK13" s="322">
        <f t="shared" si="64"/>
        <v>0</v>
      </c>
      <c r="GL13" s="322">
        <f t="shared" si="65"/>
        <v>0</v>
      </c>
      <c r="GM13" s="322">
        <f t="shared" si="66"/>
        <v>0</v>
      </c>
      <c r="GN13" s="322">
        <f t="shared" si="67"/>
        <v>0</v>
      </c>
      <c r="GO13" s="322">
        <f t="shared" ref="GO13:GO63" si="174">GM13-GN13</f>
        <v>0</v>
      </c>
      <c r="GP13" s="322">
        <f t="shared" si="68"/>
        <v>0</v>
      </c>
      <c r="GQ13" s="322">
        <f t="shared" si="69"/>
        <v>0</v>
      </c>
      <c r="GR13" s="322">
        <f t="shared" si="70"/>
        <v>0</v>
      </c>
      <c r="GS13" s="322">
        <f t="shared" si="71"/>
        <v>0</v>
      </c>
      <c r="GT13" s="322">
        <f t="shared" ref="GT13:GT63" si="175">GR13-GS13</f>
        <v>0</v>
      </c>
      <c r="GU13" s="322">
        <f t="shared" si="72"/>
        <v>0</v>
      </c>
      <c r="GV13" s="326">
        <f t="shared" si="92"/>
        <v>7509.5</v>
      </c>
      <c r="GW13" s="322">
        <f t="shared" si="82"/>
        <v>7084.1</v>
      </c>
      <c r="GX13" s="322">
        <f t="shared" si="73"/>
        <v>4460.8999999999996</v>
      </c>
      <c r="GY13" s="322">
        <f t="shared" si="73"/>
        <v>2623.2</v>
      </c>
      <c r="GZ13" s="322">
        <f t="shared" si="73"/>
        <v>425.4</v>
      </c>
      <c r="HA13" s="328">
        <f t="shared" ref="HA13:HA63" si="176">SUM(B13:AI13)</f>
        <v>151</v>
      </c>
      <c r="HB13" s="322">
        <f t="shared" si="75"/>
        <v>7361.9</v>
      </c>
      <c r="HC13" s="322">
        <f t="shared" si="74"/>
        <v>6944.8</v>
      </c>
      <c r="HD13" s="322">
        <f t="shared" si="74"/>
        <v>4373.2</v>
      </c>
      <c r="HE13" s="322">
        <f t="shared" si="74"/>
        <v>2571.6</v>
      </c>
      <c r="HF13" s="322">
        <f t="shared" si="74"/>
        <v>417</v>
      </c>
      <c r="HG13" s="329">
        <v>15.75</v>
      </c>
      <c r="HH13" s="327">
        <f t="shared" si="76"/>
        <v>552.9</v>
      </c>
      <c r="HI13" s="327">
        <f t="shared" si="77"/>
        <v>7914.8</v>
      </c>
      <c r="HJ13" s="330">
        <f t="shared" si="78"/>
        <v>4926.1000000000004</v>
      </c>
      <c r="HK13" s="275">
        <f t="shared" si="79"/>
        <v>7914800</v>
      </c>
    </row>
    <row r="14" spans="1:309">
      <c r="A14" s="315" t="s">
        <v>701</v>
      </c>
      <c r="B14" s="316">
        <v>0</v>
      </c>
      <c r="C14" s="316">
        <v>0</v>
      </c>
      <c r="D14" s="317"/>
      <c r="E14" s="318">
        <v>0</v>
      </c>
      <c r="F14" s="317"/>
      <c r="G14" s="316">
        <v>0</v>
      </c>
      <c r="H14" s="317"/>
      <c r="I14" s="318">
        <v>0</v>
      </c>
      <c r="J14" s="317"/>
      <c r="K14" s="317"/>
      <c r="L14" s="317"/>
      <c r="M14" s="316">
        <v>0</v>
      </c>
      <c r="N14" s="318">
        <v>0</v>
      </c>
      <c r="O14" s="317"/>
      <c r="P14" s="318">
        <v>0</v>
      </c>
      <c r="Q14" s="317">
        <v>50</v>
      </c>
      <c r="R14" s="317"/>
      <c r="S14" s="317"/>
      <c r="T14" s="319">
        <v>0</v>
      </c>
      <c r="U14" s="319">
        <v>0</v>
      </c>
      <c r="V14" s="319">
        <v>0</v>
      </c>
      <c r="W14" s="318">
        <v>0</v>
      </c>
      <c r="X14" s="318">
        <v>0</v>
      </c>
      <c r="Y14" s="318">
        <v>0</v>
      </c>
      <c r="Z14" s="318">
        <v>0</v>
      </c>
      <c r="AA14" s="318">
        <v>0</v>
      </c>
      <c r="AB14" s="318">
        <v>0</v>
      </c>
      <c r="AC14" s="318">
        <v>0</v>
      </c>
      <c r="AD14" s="320">
        <v>0</v>
      </c>
      <c r="AE14" s="320">
        <v>0</v>
      </c>
      <c r="AF14" s="320">
        <v>0</v>
      </c>
      <c r="AG14" s="320">
        <v>0</v>
      </c>
      <c r="AH14" s="317"/>
      <c r="AI14" s="320">
        <v>0</v>
      </c>
      <c r="AJ14" s="710">
        <f t="shared" si="80"/>
        <v>0</v>
      </c>
      <c r="AK14" s="710">
        <f t="shared" si="81"/>
        <v>50</v>
      </c>
      <c r="AL14" s="321">
        <f t="shared" si="0"/>
        <v>0</v>
      </c>
      <c r="AM14" s="322">
        <f t="shared" si="93"/>
        <v>0</v>
      </c>
      <c r="AN14" s="322">
        <f t="shared" si="1"/>
        <v>0</v>
      </c>
      <c r="AO14" s="322">
        <f t="shared" si="94"/>
        <v>0</v>
      </c>
      <c r="AP14" s="322">
        <f t="shared" si="95"/>
        <v>0</v>
      </c>
      <c r="AQ14" s="322">
        <f t="shared" si="2"/>
        <v>0</v>
      </c>
      <c r="AR14" s="322">
        <f t="shared" si="3"/>
        <v>0</v>
      </c>
      <c r="AS14" s="322">
        <f t="shared" si="4"/>
        <v>0</v>
      </c>
      <c r="AT14" s="322">
        <f t="shared" si="96"/>
        <v>0</v>
      </c>
      <c r="AU14" s="322">
        <f t="shared" si="97"/>
        <v>0</v>
      </c>
      <c r="AV14" s="322">
        <f t="shared" si="98"/>
        <v>0</v>
      </c>
      <c r="AW14" s="322">
        <f t="shared" si="99"/>
        <v>0</v>
      </c>
      <c r="AX14" s="322">
        <f t="shared" si="5"/>
        <v>0</v>
      </c>
      <c r="AY14" s="322">
        <f t="shared" si="100"/>
        <v>0</v>
      </c>
      <c r="AZ14" s="322">
        <f t="shared" si="6"/>
        <v>0</v>
      </c>
      <c r="BA14" s="322">
        <f t="shared" si="101"/>
        <v>0</v>
      </c>
      <c r="BB14" s="322">
        <f t="shared" si="102"/>
        <v>0</v>
      </c>
      <c r="BC14" s="322">
        <f t="shared" si="7"/>
        <v>0</v>
      </c>
      <c r="BD14" s="322">
        <f t="shared" si="103"/>
        <v>0</v>
      </c>
      <c r="BE14" s="322">
        <f t="shared" si="8"/>
        <v>0</v>
      </c>
      <c r="BF14" s="322">
        <f t="shared" si="104"/>
        <v>0</v>
      </c>
      <c r="BG14" s="322">
        <f t="shared" si="105"/>
        <v>0</v>
      </c>
      <c r="BH14" s="322">
        <f t="shared" si="9"/>
        <v>0</v>
      </c>
      <c r="BI14" s="322">
        <f t="shared" si="106"/>
        <v>0</v>
      </c>
      <c r="BJ14" s="322">
        <f t="shared" si="107"/>
        <v>0</v>
      </c>
      <c r="BK14" s="322">
        <f t="shared" si="108"/>
        <v>0</v>
      </c>
      <c r="BL14" s="322">
        <f t="shared" si="109"/>
        <v>0</v>
      </c>
      <c r="BM14" s="322">
        <f t="shared" si="10"/>
        <v>0</v>
      </c>
      <c r="BN14" s="322">
        <f t="shared" si="110"/>
        <v>0</v>
      </c>
      <c r="BO14" s="322">
        <f t="shared" si="111"/>
        <v>0</v>
      </c>
      <c r="BP14" s="322">
        <f t="shared" si="112"/>
        <v>0</v>
      </c>
      <c r="BQ14" s="322">
        <f t="shared" si="113"/>
        <v>0</v>
      </c>
      <c r="BR14" s="322">
        <f t="shared" si="11"/>
        <v>0</v>
      </c>
      <c r="BS14" s="322">
        <f t="shared" si="114"/>
        <v>0</v>
      </c>
      <c r="BT14" s="322">
        <f t="shared" si="12"/>
        <v>0</v>
      </c>
      <c r="BU14" s="322"/>
      <c r="BV14" s="322">
        <f t="shared" si="83"/>
        <v>0</v>
      </c>
      <c r="BW14" s="322">
        <f t="shared" si="84"/>
        <v>0</v>
      </c>
      <c r="BX14" s="322">
        <f t="shared" si="85"/>
        <v>0</v>
      </c>
      <c r="BY14" s="322">
        <f t="shared" si="86"/>
        <v>0</v>
      </c>
      <c r="BZ14" s="322">
        <f t="shared" si="87"/>
        <v>0</v>
      </c>
      <c r="CA14" s="322">
        <f t="shared" si="88"/>
        <v>0</v>
      </c>
      <c r="CB14" s="322">
        <f t="shared" si="89"/>
        <v>0</v>
      </c>
      <c r="CC14" s="322">
        <f t="shared" si="90"/>
        <v>0</v>
      </c>
      <c r="CD14" s="322">
        <f t="shared" si="91"/>
        <v>0</v>
      </c>
      <c r="CE14" s="711">
        <f t="shared" si="13"/>
        <v>0</v>
      </c>
      <c r="CF14" s="322">
        <f t="shared" si="115"/>
        <v>0</v>
      </c>
      <c r="CG14" s="322">
        <f t="shared" si="116"/>
        <v>0</v>
      </c>
      <c r="CH14" s="322">
        <f t="shared" si="14"/>
        <v>0</v>
      </c>
      <c r="CI14" s="322">
        <f t="shared" si="117"/>
        <v>0</v>
      </c>
      <c r="CJ14" s="711">
        <f t="shared" si="15"/>
        <v>0</v>
      </c>
      <c r="CK14" s="322">
        <f t="shared" si="118"/>
        <v>0</v>
      </c>
      <c r="CL14" s="322">
        <f t="shared" si="119"/>
        <v>0</v>
      </c>
      <c r="CM14" s="322">
        <f t="shared" si="16"/>
        <v>0</v>
      </c>
      <c r="CN14" s="322">
        <f t="shared" si="120"/>
        <v>0</v>
      </c>
      <c r="CO14" s="711">
        <f t="shared" si="17"/>
        <v>0</v>
      </c>
      <c r="CP14" s="322">
        <f t="shared" si="121"/>
        <v>0</v>
      </c>
      <c r="CQ14" s="322">
        <f t="shared" si="122"/>
        <v>0</v>
      </c>
      <c r="CR14" s="322">
        <f t="shared" si="18"/>
        <v>0</v>
      </c>
      <c r="CS14" s="322">
        <f t="shared" si="123"/>
        <v>0</v>
      </c>
      <c r="CT14" s="711">
        <f t="shared" si="19"/>
        <v>0</v>
      </c>
      <c r="CU14" s="322">
        <f t="shared" si="124"/>
        <v>0</v>
      </c>
      <c r="CV14" s="322">
        <f t="shared" si="125"/>
        <v>0</v>
      </c>
      <c r="CW14" s="322">
        <f t="shared" si="20"/>
        <v>0</v>
      </c>
      <c r="CX14" s="322">
        <f t="shared" si="126"/>
        <v>0</v>
      </c>
      <c r="CY14" s="322">
        <f t="shared" si="21"/>
        <v>0</v>
      </c>
      <c r="CZ14" s="322">
        <f t="shared" si="127"/>
        <v>0</v>
      </c>
      <c r="DA14" s="322">
        <f t="shared" si="128"/>
        <v>0</v>
      </c>
      <c r="DB14" s="322">
        <f t="shared" si="22"/>
        <v>0</v>
      </c>
      <c r="DC14" s="322">
        <f t="shared" si="129"/>
        <v>0</v>
      </c>
      <c r="DD14" s="322">
        <f t="shared" si="23"/>
        <v>0</v>
      </c>
      <c r="DE14" s="322">
        <f t="shared" si="24"/>
        <v>6282</v>
      </c>
      <c r="DF14" s="322">
        <f t="shared" si="25"/>
        <v>6098.9</v>
      </c>
      <c r="DG14" s="322">
        <f t="shared" si="26"/>
        <v>3840.5</v>
      </c>
      <c r="DH14" s="322">
        <f t="shared" si="130"/>
        <v>2258.4</v>
      </c>
      <c r="DI14" s="322">
        <f t="shared" si="27"/>
        <v>183.1</v>
      </c>
      <c r="DJ14" s="322">
        <f t="shared" si="28"/>
        <v>0</v>
      </c>
      <c r="DK14" s="322">
        <f t="shared" si="29"/>
        <v>0</v>
      </c>
      <c r="DL14" s="322">
        <f t="shared" si="30"/>
        <v>0</v>
      </c>
      <c r="DM14" s="322">
        <f t="shared" si="131"/>
        <v>0</v>
      </c>
      <c r="DN14" s="322">
        <f t="shared" si="31"/>
        <v>0</v>
      </c>
      <c r="DO14" s="322">
        <f t="shared" si="132"/>
        <v>0</v>
      </c>
      <c r="DP14" s="322">
        <f t="shared" si="133"/>
        <v>0</v>
      </c>
      <c r="DQ14" s="322">
        <f t="shared" si="134"/>
        <v>0</v>
      </c>
      <c r="DR14" s="322">
        <f t="shared" si="135"/>
        <v>0</v>
      </c>
      <c r="DS14" s="322">
        <f t="shared" si="32"/>
        <v>0</v>
      </c>
      <c r="DT14" s="323">
        <f t="shared" si="136"/>
        <v>0</v>
      </c>
      <c r="DU14" s="324">
        <f t="shared" si="137"/>
        <v>0</v>
      </c>
      <c r="DV14" s="322">
        <f t="shared" si="33"/>
        <v>0</v>
      </c>
      <c r="DW14" s="322">
        <f t="shared" si="138"/>
        <v>0</v>
      </c>
      <c r="DX14" s="324">
        <f t="shared" si="139"/>
        <v>0</v>
      </c>
      <c r="DY14" s="324">
        <f t="shared" si="140"/>
        <v>0</v>
      </c>
      <c r="DZ14" s="324">
        <f t="shared" si="141"/>
        <v>0</v>
      </c>
      <c r="EA14" s="322">
        <f t="shared" si="34"/>
        <v>0</v>
      </c>
      <c r="EB14" s="322">
        <f t="shared" si="142"/>
        <v>0</v>
      </c>
      <c r="EC14" s="324">
        <f t="shared" si="143"/>
        <v>0</v>
      </c>
      <c r="ED14" s="324">
        <f t="shared" si="144"/>
        <v>0</v>
      </c>
      <c r="EE14" s="324">
        <f t="shared" si="145"/>
        <v>0</v>
      </c>
      <c r="EF14" s="322">
        <f t="shared" si="35"/>
        <v>0</v>
      </c>
      <c r="EG14" s="322">
        <f t="shared" si="146"/>
        <v>0</v>
      </c>
      <c r="EH14" s="324">
        <f t="shared" si="147"/>
        <v>0</v>
      </c>
      <c r="EI14" s="324">
        <f t="shared" si="148"/>
        <v>0</v>
      </c>
      <c r="EJ14" s="324">
        <f t="shared" si="149"/>
        <v>0</v>
      </c>
      <c r="EK14" s="322">
        <f t="shared" si="36"/>
        <v>0</v>
      </c>
      <c r="EL14" s="322">
        <f t="shared" si="150"/>
        <v>0</v>
      </c>
      <c r="EM14" s="324">
        <f t="shared" si="151"/>
        <v>0</v>
      </c>
      <c r="EN14" s="324">
        <f t="shared" si="152"/>
        <v>0</v>
      </c>
      <c r="EO14" s="324">
        <f t="shared" si="153"/>
        <v>0</v>
      </c>
      <c r="EP14" s="322">
        <f t="shared" si="37"/>
        <v>0</v>
      </c>
      <c r="EQ14" s="322">
        <f t="shared" si="154"/>
        <v>0</v>
      </c>
      <c r="ER14" s="324">
        <f t="shared" si="155"/>
        <v>0</v>
      </c>
      <c r="ES14" s="324">
        <f t="shared" si="156"/>
        <v>0</v>
      </c>
      <c r="ET14" s="324">
        <f t="shared" si="157"/>
        <v>0</v>
      </c>
      <c r="EU14" s="322">
        <f t="shared" si="38"/>
        <v>0</v>
      </c>
      <c r="EV14" s="322">
        <f t="shared" si="158"/>
        <v>0</v>
      </c>
      <c r="EW14" s="324">
        <f t="shared" si="159"/>
        <v>0</v>
      </c>
      <c r="EX14" s="324">
        <f t="shared" si="160"/>
        <v>0</v>
      </c>
      <c r="EY14" s="324">
        <f t="shared" si="161"/>
        <v>0</v>
      </c>
      <c r="EZ14" s="322">
        <f t="shared" si="39"/>
        <v>0</v>
      </c>
      <c r="FA14" s="322">
        <f t="shared" si="162"/>
        <v>0</v>
      </c>
      <c r="FB14" s="324">
        <f t="shared" si="163"/>
        <v>0</v>
      </c>
      <c r="FC14" s="324">
        <f t="shared" si="164"/>
        <v>0</v>
      </c>
      <c r="FD14" s="324">
        <f t="shared" si="165"/>
        <v>0</v>
      </c>
      <c r="FE14" s="322">
        <f t="shared" si="40"/>
        <v>0</v>
      </c>
      <c r="FF14" s="322">
        <f t="shared" si="166"/>
        <v>0</v>
      </c>
      <c r="FG14" s="325">
        <f t="shared" si="167"/>
        <v>0</v>
      </c>
      <c r="FH14" s="712">
        <f t="shared" si="41"/>
        <v>0</v>
      </c>
      <c r="FI14" s="322">
        <f t="shared" si="42"/>
        <v>0</v>
      </c>
      <c r="FJ14" s="322">
        <f t="shared" si="43"/>
        <v>0</v>
      </c>
      <c r="FK14" s="322">
        <f t="shared" si="168"/>
        <v>0</v>
      </c>
      <c r="FL14" s="322">
        <f t="shared" si="44"/>
        <v>0</v>
      </c>
      <c r="FM14" s="322">
        <f t="shared" si="45"/>
        <v>0</v>
      </c>
      <c r="FN14" s="322">
        <f t="shared" si="46"/>
        <v>0</v>
      </c>
      <c r="FO14" s="322">
        <f t="shared" si="47"/>
        <v>0</v>
      </c>
      <c r="FP14" s="322">
        <f t="shared" si="169"/>
        <v>0</v>
      </c>
      <c r="FQ14" s="322">
        <f t="shared" si="48"/>
        <v>0</v>
      </c>
      <c r="FR14" s="322">
        <f t="shared" si="49"/>
        <v>0</v>
      </c>
      <c r="FS14" s="322">
        <f t="shared" si="50"/>
        <v>0</v>
      </c>
      <c r="FT14" s="322">
        <f t="shared" si="51"/>
        <v>0</v>
      </c>
      <c r="FU14" s="322">
        <f t="shared" si="170"/>
        <v>0</v>
      </c>
      <c r="FV14" s="322">
        <f t="shared" si="52"/>
        <v>0</v>
      </c>
      <c r="FW14" s="322">
        <f t="shared" si="53"/>
        <v>0</v>
      </c>
      <c r="FX14" s="322">
        <f t="shared" si="54"/>
        <v>0</v>
      </c>
      <c r="FY14" s="322">
        <f t="shared" si="55"/>
        <v>0</v>
      </c>
      <c r="FZ14" s="322">
        <f t="shared" si="171"/>
        <v>0</v>
      </c>
      <c r="GA14" s="322">
        <f t="shared" si="56"/>
        <v>0</v>
      </c>
      <c r="GB14" s="322">
        <f t="shared" si="57"/>
        <v>0</v>
      </c>
      <c r="GC14" s="322">
        <f t="shared" si="58"/>
        <v>0</v>
      </c>
      <c r="GD14" s="322">
        <f t="shared" si="59"/>
        <v>0</v>
      </c>
      <c r="GE14" s="322">
        <f t="shared" si="172"/>
        <v>0</v>
      </c>
      <c r="GF14" s="322">
        <f t="shared" si="60"/>
        <v>0</v>
      </c>
      <c r="GG14" s="322">
        <f t="shared" si="61"/>
        <v>0</v>
      </c>
      <c r="GH14" s="322">
        <f t="shared" si="62"/>
        <v>0</v>
      </c>
      <c r="GI14" s="322">
        <f t="shared" si="63"/>
        <v>0</v>
      </c>
      <c r="GJ14" s="322">
        <f t="shared" si="173"/>
        <v>0</v>
      </c>
      <c r="GK14" s="322">
        <f t="shared" si="64"/>
        <v>0</v>
      </c>
      <c r="GL14" s="322">
        <f t="shared" si="65"/>
        <v>0</v>
      </c>
      <c r="GM14" s="322">
        <f t="shared" si="66"/>
        <v>0</v>
      </c>
      <c r="GN14" s="322">
        <f t="shared" si="67"/>
        <v>0</v>
      </c>
      <c r="GO14" s="322">
        <f t="shared" si="174"/>
        <v>0</v>
      </c>
      <c r="GP14" s="322">
        <f t="shared" si="68"/>
        <v>0</v>
      </c>
      <c r="GQ14" s="322">
        <f t="shared" si="69"/>
        <v>0</v>
      </c>
      <c r="GR14" s="322">
        <f t="shared" si="70"/>
        <v>0</v>
      </c>
      <c r="GS14" s="322">
        <f t="shared" si="71"/>
        <v>0</v>
      </c>
      <c r="GT14" s="322">
        <f t="shared" si="175"/>
        <v>0</v>
      </c>
      <c r="GU14" s="322">
        <f t="shared" si="72"/>
        <v>0</v>
      </c>
      <c r="GV14" s="326">
        <f t="shared" si="92"/>
        <v>6282</v>
      </c>
      <c r="GW14" s="322">
        <f t="shared" si="82"/>
        <v>6098.9</v>
      </c>
      <c r="GX14" s="322">
        <f t="shared" si="73"/>
        <v>3840.5</v>
      </c>
      <c r="GY14" s="322">
        <f t="shared" si="73"/>
        <v>2258.4</v>
      </c>
      <c r="GZ14" s="322">
        <f t="shared" si="73"/>
        <v>183.1</v>
      </c>
      <c r="HA14" s="328">
        <f t="shared" si="176"/>
        <v>50</v>
      </c>
      <c r="HB14" s="322">
        <f t="shared" si="75"/>
        <v>6158.5</v>
      </c>
      <c r="HC14" s="322">
        <f t="shared" si="74"/>
        <v>5979</v>
      </c>
      <c r="HD14" s="322">
        <f t="shared" si="74"/>
        <v>3765</v>
      </c>
      <c r="HE14" s="322">
        <f t="shared" si="74"/>
        <v>2214</v>
      </c>
      <c r="HF14" s="322">
        <f t="shared" si="74"/>
        <v>179.5</v>
      </c>
      <c r="HG14" s="329">
        <v>14.75</v>
      </c>
      <c r="HH14" s="327">
        <f t="shared" si="76"/>
        <v>517.79999999999995</v>
      </c>
      <c r="HI14" s="327">
        <f t="shared" si="77"/>
        <v>6676.3</v>
      </c>
      <c r="HJ14" s="330">
        <f t="shared" si="78"/>
        <v>4282.8</v>
      </c>
      <c r="HK14" s="275">
        <f t="shared" si="79"/>
        <v>6676300</v>
      </c>
      <c r="HL14" s="331"/>
    </row>
    <row r="15" spans="1:309" s="332" customFormat="1" ht="19.5" customHeight="1">
      <c r="A15" s="315" t="s">
        <v>787</v>
      </c>
      <c r="B15" s="316">
        <v>0</v>
      </c>
      <c r="C15" s="316">
        <v>0</v>
      </c>
      <c r="D15" s="317">
        <v>27</v>
      </c>
      <c r="E15" s="318">
        <v>0</v>
      </c>
      <c r="F15" s="317"/>
      <c r="G15" s="316">
        <v>0</v>
      </c>
      <c r="H15" s="317">
        <v>140</v>
      </c>
      <c r="I15" s="318">
        <v>0</v>
      </c>
      <c r="J15" s="317"/>
      <c r="K15" s="317"/>
      <c r="L15" s="317"/>
      <c r="M15" s="316">
        <v>0</v>
      </c>
      <c r="N15" s="318">
        <v>0</v>
      </c>
      <c r="O15" s="317"/>
      <c r="P15" s="318">
        <v>0</v>
      </c>
      <c r="Q15" s="317"/>
      <c r="R15" s="317"/>
      <c r="S15" s="317"/>
      <c r="T15" s="319">
        <v>0</v>
      </c>
      <c r="U15" s="319">
        <v>0</v>
      </c>
      <c r="V15" s="319">
        <v>0</v>
      </c>
      <c r="W15" s="318">
        <v>0</v>
      </c>
      <c r="X15" s="318">
        <v>0</v>
      </c>
      <c r="Y15" s="318">
        <v>0</v>
      </c>
      <c r="Z15" s="318">
        <v>0</v>
      </c>
      <c r="AA15" s="318">
        <v>0</v>
      </c>
      <c r="AB15" s="318">
        <v>0</v>
      </c>
      <c r="AC15" s="318">
        <v>0</v>
      </c>
      <c r="AD15" s="320">
        <v>0</v>
      </c>
      <c r="AE15" s="320">
        <v>0</v>
      </c>
      <c r="AF15" s="320">
        <v>0</v>
      </c>
      <c r="AG15" s="320">
        <v>0</v>
      </c>
      <c r="AH15" s="317"/>
      <c r="AI15" s="320">
        <v>0</v>
      </c>
      <c r="AJ15" s="710">
        <f t="shared" si="80"/>
        <v>27</v>
      </c>
      <c r="AK15" s="710">
        <f t="shared" si="81"/>
        <v>140</v>
      </c>
      <c r="AL15" s="321">
        <f t="shared" si="0"/>
        <v>0</v>
      </c>
      <c r="AM15" s="322">
        <f t="shared" si="93"/>
        <v>0</v>
      </c>
      <c r="AN15" s="322">
        <f t="shared" si="1"/>
        <v>0</v>
      </c>
      <c r="AO15" s="322">
        <f t="shared" si="94"/>
        <v>0</v>
      </c>
      <c r="AP15" s="322">
        <f t="shared" si="95"/>
        <v>0</v>
      </c>
      <c r="AQ15" s="322">
        <f t="shared" si="2"/>
        <v>0</v>
      </c>
      <c r="AR15" s="322">
        <f t="shared" si="3"/>
        <v>0</v>
      </c>
      <c r="AS15" s="322">
        <f t="shared" si="4"/>
        <v>0</v>
      </c>
      <c r="AT15" s="322">
        <f t="shared" si="96"/>
        <v>0</v>
      </c>
      <c r="AU15" s="322">
        <f t="shared" si="97"/>
        <v>0</v>
      </c>
      <c r="AV15" s="322">
        <f t="shared" si="98"/>
        <v>1526.7</v>
      </c>
      <c r="AW15" s="322">
        <f t="shared" si="99"/>
        <v>1456.7</v>
      </c>
      <c r="AX15" s="322">
        <f t="shared" si="5"/>
        <v>917.3</v>
      </c>
      <c r="AY15" s="322">
        <f t="shared" si="100"/>
        <v>539.4</v>
      </c>
      <c r="AZ15" s="322">
        <f t="shared" si="6"/>
        <v>70</v>
      </c>
      <c r="BA15" s="322">
        <f t="shared" si="101"/>
        <v>0</v>
      </c>
      <c r="BB15" s="322">
        <f t="shared" si="102"/>
        <v>0</v>
      </c>
      <c r="BC15" s="322">
        <f t="shared" si="7"/>
        <v>0</v>
      </c>
      <c r="BD15" s="322">
        <f t="shared" si="103"/>
        <v>0</v>
      </c>
      <c r="BE15" s="322">
        <f t="shared" si="8"/>
        <v>0</v>
      </c>
      <c r="BF15" s="322">
        <f t="shared" si="104"/>
        <v>0</v>
      </c>
      <c r="BG15" s="322">
        <f t="shared" si="105"/>
        <v>0</v>
      </c>
      <c r="BH15" s="322">
        <f t="shared" si="9"/>
        <v>0</v>
      </c>
      <c r="BI15" s="322">
        <f t="shared" si="106"/>
        <v>0</v>
      </c>
      <c r="BJ15" s="322">
        <f t="shared" si="107"/>
        <v>0</v>
      </c>
      <c r="BK15" s="322">
        <f t="shared" si="108"/>
        <v>0</v>
      </c>
      <c r="BL15" s="322">
        <f t="shared" si="109"/>
        <v>0</v>
      </c>
      <c r="BM15" s="322">
        <f t="shared" si="10"/>
        <v>0</v>
      </c>
      <c r="BN15" s="322">
        <f t="shared" si="110"/>
        <v>0</v>
      </c>
      <c r="BO15" s="322">
        <f t="shared" si="111"/>
        <v>0</v>
      </c>
      <c r="BP15" s="322">
        <f t="shared" si="112"/>
        <v>6962.5</v>
      </c>
      <c r="BQ15" s="322">
        <f t="shared" si="113"/>
        <v>6568.1</v>
      </c>
      <c r="BR15" s="322">
        <f t="shared" si="11"/>
        <v>4135.8999999999996</v>
      </c>
      <c r="BS15" s="322">
        <f t="shared" si="114"/>
        <v>2432.1999999999998</v>
      </c>
      <c r="BT15" s="322">
        <f t="shared" si="12"/>
        <v>394.4</v>
      </c>
      <c r="BU15" s="322"/>
      <c r="BV15" s="322">
        <f t="shared" si="83"/>
        <v>0</v>
      </c>
      <c r="BW15" s="322">
        <f t="shared" si="84"/>
        <v>0</v>
      </c>
      <c r="BX15" s="322">
        <f t="shared" si="85"/>
        <v>0</v>
      </c>
      <c r="BY15" s="322">
        <f t="shared" si="86"/>
        <v>0</v>
      </c>
      <c r="BZ15" s="322">
        <f t="shared" si="87"/>
        <v>0</v>
      </c>
      <c r="CA15" s="322">
        <f t="shared" si="88"/>
        <v>0</v>
      </c>
      <c r="CB15" s="322">
        <f t="shared" si="89"/>
        <v>0</v>
      </c>
      <c r="CC15" s="322">
        <f t="shared" si="90"/>
        <v>0</v>
      </c>
      <c r="CD15" s="322">
        <f t="shared" si="91"/>
        <v>0</v>
      </c>
      <c r="CE15" s="711">
        <f t="shared" si="13"/>
        <v>0</v>
      </c>
      <c r="CF15" s="322">
        <f t="shared" si="115"/>
        <v>0</v>
      </c>
      <c r="CG15" s="322">
        <f t="shared" si="116"/>
        <v>0</v>
      </c>
      <c r="CH15" s="322">
        <f t="shared" si="14"/>
        <v>0</v>
      </c>
      <c r="CI15" s="322">
        <f t="shared" si="117"/>
        <v>0</v>
      </c>
      <c r="CJ15" s="711">
        <f t="shared" si="15"/>
        <v>0</v>
      </c>
      <c r="CK15" s="322">
        <f t="shared" si="118"/>
        <v>0</v>
      </c>
      <c r="CL15" s="322">
        <f t="shared" si="119"/>
        <v>0</v>
      </c>
      <c r="CM15" s="322">
        <f t="shared" si="16"/>
        <v>0</v>
      </c>
      <c r="CN15" s="322">
        <f t="shared" si="120"/>
        <v>0</v>
      </c>
      <c r="CO15" s="711">
        <f t="shared" si="17"/>
        <v>0</v>
      </c>
      <c r="CP15" s="322">
        <f t="shared" si="121"/>
        <v>0</v>
      </c>
      <c r="CQ15" s="322">
        <f t="shared" si="122"/>
        <v>0</v>
      </c>
      <c r="CR15" s="322">
        <f t="shared" si="18"/>
        <v>0</v>
      </c>
      <c r="CS15" s="322">
        <f t="shared" si="123"/>
        <v>0</v>
      </c>
      <c r="CT15" s="711">
        <f t="shared" si="19"/>
        <v>0</v>
      </c>
      <c r="CU15" s="322">
        <f t="shared" si="124"/>
        <v>0</v>
      </c>
      <c r="CV15" s="322">
        <f t="shared" si="125"/>
        <v>0</v>
      </c>
      <c r="CW15" s="322">
        <f t="shared" si="20"/>
        <v>0</v>
      </c>
      <c r="CX15" s="322">
        <f t="shared" si="126"/>
        <v>0</v>
      </c>
      <c r="CY15" s="322">
        <f t="shared" si="21"/>
        <v>0</v>
      </c>
      <c r="CZ15" s="322">
        <f t="shared" si="127"/>
        <v>0</v>
      </c>
      <c r="DA15" s="322">
        <f t="shared" si="128"/>
        <v>0</v>
      </c>
      <c r="DB15" s="322">
        <f t="shared" si="22"/>
        <v>0</v>
      </c>
      <c r="DC15" s="322">
        <f t="shared" si="129"/>
        <v>0</v>
      </c>
      <c r="DD15" s="322">
        <f t="shared" si="23"/>
        <v>0</v>
      </c>
      <c r="DE15" s="322">
        <f t="shared" si="24"/>
        <v>0</v>
      </c>
      <c r="DF15" s="322">
        <f t="shared" si="25"/>
        <v>0</v>
      </c>
      <c r="DG15" s="322">
        <f t="shared" si="26"/>
        <v>0</v>
      </c>
      <c r="DH15" s="322">
        <f t="shared" si="130"/>
        <v>0</v>
      </c>
      <c r="DI15" s="322">
        <f t="shared" si="27"/>
        <v>0</v>
      </c>
      <c r="DJ15" s="322">
        <f t="shared" si="28"/>
        <v>0</v>
      </c>
      <c r="DK15" s="322">
        <f t="shared" si="29"/>
        <v>0</v>
      </c>
      <c r="DL15" s="322">
        <f t="shared" si="30"/>
        <v>0</v>
      </c>
      <c r="DM15" s="322">
        <f t="shared" si="131"/>
        <v>0</v>
      </c>
      <c r="DN15" s="322">
        <f t="shared" si="31"/>
        <v>0</v>
      </c>
      <c r="DO15" s="322">
        <f t="shared" si="132"/>
        <v>0</v>
      </c>
      <c r="DP15" s="322">
        <f t="shared" si="133"/>
        <v>0</v>
      </c>
      <c r="DQ15" s="322">
        <f t="shared" si="134"/>
        <v>0</v>
      </c>
      <c r="DR15" s="322">
        <f t="shared" si="135"/>
        <v>0</v>
      </c>
      <c r="DS15" s="322">
        <f t="shared" si="32"/>
        <v>0</v>
      </c>
      <c r="DT15" s="323">
        <f t="shared" si="136"/>
        <v>0</v>
      </c>
      <c r="DU15" s="324">
        <f t="shared" si="137"/>
        <v>0</v>
      </c>
      <c r="DV15" s="322">
        <f t="shared" si="33"/>
        <v>0</v>
      </c>
      <c r="DW15" s="322">
        <f t="shared" si="138"/>
        <v>0</v>
      </c>
      <c r="DX15" s="324">
        <f t="shared" si="139"/>
        <v>0</v>
      </c>
      <c r="DY15" s="324">
        <f t="shared" si="140"/>
        <v>0</v>
      </c>
      <c r="DZ15" s="324">
        <f t="shared" si="141"/>
        <v>0</v>
      </c>
      <c r="EA15" s="322">
        <f t="shared" si="34"/>
        <v>0</v>
      </c>
      <c r="EB15" s="322">
        <f t="shared" si="142"/>
        <v>0</v>
      </c>
      <c r="EC15" s="324">
        <f t="shared" si="143"/>
        <v>0</v>
      </c>
      <c r="ED15" s="324">
        <f t="shared" si="144"/>
        <v>0</v>
      </c>
      <c r="EE15" s="324">
        <f t="shared" si="145"/>
        <v>0</v>
      </c>
      <c r="EF15" s="322">
        <f t="shared" si="35"/>
        <v>0</v>
      </c>
      <c r="EG15" s="322">
        <f t="shared" si="146"/>
        <v>0</v>
      </c>
      <c r="EH15" s="324">
        <f t="shared" si="147"/>
        <v>0</v>
      </c>
      <c r="EI15" s="324">
        <f t="shared" si="148"/>
        <v>0</v>
      </c>
      <c r="EJ15" s="324">
        <f t="shared" si="149"/>
        <v>0</v>
      </c>
      <c r="EK15" s="322">
        <f t="shared" si="36"/>
        <v>0</v>
      </c>
      <c r="EL15" s="322">
        <f t="shared" si="150"/>
        <v>0</v>
      </c>
      <c r="EM15" s="324">
        <f t="shared" si="151"/>
        <v>0</v>
      </c>
      <c r="EN15" s="324">
        <f t="shared" si="152"/>
        <v>0</v>
      </c>
      <c r="EO15" s="324">
        <f t="shared" si="153"/>
        <v>0</v>
      </c>
      <c r="EP15" s="322">
        <f t="shared" si="37"/>
        <v>0</v>
      </c>
      <c r="EQ15" s="322">
        <f t="shared" si="154"/>
        <v>0</v>
      </c>
      <c r="ER15" s="324">
        <f t="shared" si="155"/>
        <v>0</v>
      </c>
      <c r="ES15" s="324">
        <f t="shared" si="156"/>
        <v>0</v>
      </c>
      <c r="ET15" s="324">
        <f t="shared" si="157"/>
        <v>0</v>
      </c>
      <c r="EU15" s="322">
        <f t="shared" si="38"/>
        <v>0</v>
      </c>
      <c r="EV15" s="322">
        <f t="shared" si="158"/>
        <v>0</v>
      </c>
      <c r="EW15" s="324">
        <f t="shared" si="159"/>
        <v>0</v>
      </c>
      <c r="EX15" s="324">
        <f t="shared" si="160"/>
        <v>0</v>
      </c>
      <c r="EY15" s="324">
        <f t="shared" si="161"/>
        <v>0</v>
      </c>
      <c r="EZ15" s="322">
        <f t="shared" si="39"/>
        <v>0</v>
      </c>
      <c r="FA15" s="322">
        <f t="shared" si="162"/>
        <v>0</v>
      </c>
      <c r="FB15" s="324">
        <f t="shared" si="163"/>
        <v>0</v>
      </c>
      <c r="FC15" s="324">
        <f t="shared" si="164"/>
        <v>0</v>
      </c>
      <c r="FD15" s="324">
        <f t="shared" si="165"/>
        <v>0</v>
      </c>
      <c r="FE15" s="322">
        <f t="shared" si="40"/>
        <v>0</v>
      </c>
      <c r="FF15" s="322">
        <f t="shared" si="166"/>
        <v>0</v>
      </c>
      <c r="FG15" s="325">
        <f t="shared" si="167"/>
        <v>0</v>
      </c>
      <c r="FH15" s="712">
        <f t="shared" si="41"/>
        <v>0</v>
      </c>
      <c r="FI15" s="322">
        <f t="shared" si="42"/>
        <v>0</v>
      </c>
      <c r="FJ15" s="322">
        <f t="shared" si="43"/>
        <v>0</v>
      </c>
      <c r="FK15" s="322">
        <f t="shared" si="168"/>
        <v>0</v>
      </c>
      <c r="FL15" s="322">
        <f t="shared" si="44"/>
        <v>0</v>
      </c>
      <c r="FM15" s="322">
        <f t="shared" si="45"/>
        <v>0</v>
      </c>
      <c r="FN15" s="322">
        <f t="shared" si="46"/>
        <v>0</v>
      </c>
      <c r="FO15" s="322">
        <f t="shared" si="47"/>
        <v>0</v>
      </c>
      <c r="FP15" s="322">
        <f t="shared" si="169"/>
        <v>0</v>
      </c>
      <c r="FQ15" s="322">
        <f t="shared" si="48"/>
        <v>0</v>
      </c>
      <c r="FR15" s="322">
        <f t="shared" si="49"/>
        <v>0</v>
      </c>
      <c r="FS15" s="322">
        <f t="shared" si="50"/>
        <v>0</v>
      </c>
      <c r="FT15" s="322">
        <f t="shared" si="51"/>
        <v>0</v>
      </c>
      <c r="FU15" s="322">
        <f t="shared" si="170"/>
        <v>0</v>
      </c>
      <c r="FV15" s="322">
        <f t="shared" si="52"/>
        <v>0</v>
      </c>
      <c r="FW15" s="322">
        <f t="shared" si="53"/>
        <v>0</v>
      </c>
      <c r="FX15" s="322">
        <f t="shared" si="54"/>
        <v>0</v>
      </c>
      <c r="FY15" s="322">
        <f t="shared" si="55"/>
        <v>0</v>
      </c>
      <c r="FZ15" s="322">
        <f t="shared" si="171"/>
        <v>0</v>
      </c>
      <c r="GA15" s="322">
        <f t="shared" si="56"/>
        <v>0</v>
      </c>
      <c r="GB15" s="322">
        <f t="shared" si="57"/>
        <v>0</v>
      </c>
      <c r="GC15" s="322">
        <f t="shared" si="58"/>
        <v>0</v>
      </c>
      <c r="GD15" s="322">
        <f t="shared" si="59"/>
        <v>0</v>
      </c>
      <c r="GE15" s="322">
        <f t="shared" si="172"/>
        <v>0</v>
      </c>
      <c r="GF15" s="322">
        <f t="shared" si="60"/>
        <v>0</v>
      </c>
      <c r="GG15" s="322">
        <f t="shared" si="61"/>
        <v>0</v>
      </c>
      <c r="GH15" s="322">
        <f t="shared" si="62"/>
        <v>0</v>
      </c>
      <c r="GI15" s="322">
        <f t="shared" si="63"/>
        <v>0</v>
      </c>
      <c r="GJ15" s="322">
        <f t="shared" si="173"/>
        <v>0</v>
      </c>
      <c r="GK15" s="322">
        <f t="shared" si="64"/>
        <v>0</v>
      </c>
      <c r="GL15" s="322">
        <f t="shared" si="65"/>
        <v>0</v>
      </c>
      <c r="GM15" s="322">
        <f t="shared" si="66"/>
        <v>0</v>
      </c>
      <c r="GN15" s="322">
        <f t="shared" si="67"/>
        <v>0</v>
      </c>
      <c r="GO15" s="322">
        <f t="shared" si="174"/>
        <v>0</v>
      </c>
      <c r="GP15" s="322">
        <f t="shared" si="68"/>
        <v>0</v>
      </c>
      <c r="GQ15" s="322">
        <f t="shared" si="69"/>
        <v>0</v>
      </c>
      <c r="GR15" s="322">
        <f t="shared" si="70"/>
        <v>0</v>
      </c>
      <c r="GS15" s="322">
        <f t="shared" si="71"/>
        <v>0</v>
      </c>
      <c r="GT15" s="322">
        <f t="shared" si="175"/>
        <v>0</v>
      </c>
      <c r="GU15" s="322">
        <f t="shared" si="72"/>
        <v>0</v>
      </c>
      <c r="GV15" s="326">
        <f t="shared" si="92"/>
        <v>8489.2000000000007</v>
      </c>
      <c r="GW15" s="322">
        <f t="shared" si="82"/>
        <v>8024.8</v>
      </c>
      <c r="GX15" s="322">
        <f t="shared" si="73"/>
        <v>5053.2</v>
      </c>
      <c r="GY15" s="322">
        <f t="shared" si="73"/>
        <v>2971.6</v>
      </c>
      <c r="GZ15" s="322">
        <f t="shared" si="73"/>
        <v>464.4</v>
      </c>
      <c r="HA15" s="328">
        <f t="shared" si="176"/>
        <v>167</v>
      </c>
      <c r="HB15" s="322">
        <f t="shared" si="75"/>
        <v>8322.2999999999993</v>
      </c>
      <c r="HC15" s="322">
        <f t="shared" si="74"/>
        <v>7867</v>
      </c>
      <c r="HD15" s="322">
        <f t="shared" si="74"/>
        <v>4953.8999999999996</v>
      </c>
      <c r="HE15" s="322">
        <f t="shared" si="74"/>
        <v>2913.2</v>
      </c>
      <c r="HF15" s="322">
        <f t="shared" si="74"/>
        <v>455.3</v>
      </c>
      <c r="HG15" s="329">
        <v>14.5</v>
      </c>
      <c r="HH15" s="327">
        <f t="shared" si="76"/>
        <v>509</v>
      </c>
      <c r="HI15" s="327">
        <f t="shared" si="77"/>
        <v>8831.2999999999993</v>
      </c>
      <c r="HJ15" s="330">
        <f t="shared" si="78"/>
        <v>5462.9</v>
      </c>
      <c r="HK15" s="275">
        <f t="shared" si="79"/>
        <v>8831300</v>
      </c>
    </row>
    <row r="16" spans="1:309" s="333" customFormat="1" ht="18.75" customHeight="1">
      <c r="A16" s="315" t="s">
        <v>704</v>
      </c>
      <c r="B16" s="316">
        <v>0</v>
      </c>
      <c r="C16" s="316">
        <v>0</v>
      </c>
      <c r="D16" s="317"/>
      <c r="E16" s="318">
        <v>0</v>
      </c>
      <c r="F16" s="317"/>
      <c r="G16" s="316">
        <v>0</v>
      </c>
      <c r="H16" s="317">
        <v>121</v>
      </c>
      <c r="I16" s="318">
        <v>0</v>
      </c>
      <c r="J16" s="317"/>
      <c r="K16" s="317"/>
      <c r="L16" s="317"/>
      <c r="M16" s="316">
        <v>0</v>
      </c>
      <c r="N16" s="318">
        <v>0</v>
      </c>
      <c r="O16" s="317"/>
      <c r="P16" s="318">
        <v>0</v>
      </c>
      <c r="Q16" s="317"/>
      <c r="R16" s="317"/>
      <c r="S16" s="317"/>
      <c r="T16" s="319">
        <v>0</v>
      </c>
      <c r="U16" s="319">
        <v>0</v>
      </c>
      <c r="V16" s="319">
        <v>0</v>
      </c>
      <c r="W16" s="318">
        <v>0</v>
      </c>
      <c r="X16" s="318">
        <v>0</v>
      </c>
      <c r="Y16" s="318">
        <v>0</v>
      </c>
      <c r="Z16" s="318">
        <v>0</v>
      </c>
      <c r="AA16" s="318">
        <v>0</v>
      </c>
      <c r="AB16" s="318">
        <v>0</v>
      </c>
      <c r="AC16" s="318">
        <v>0</v>
      </c>
      <c r="AD16" s="320">
        <v>0</v>
      </c>
      <c r="AE16" s="320">
        <v>0</v>
      </c>
      <c r="AF16" s="320">
        <v>0</v>
      </c>
      <c r="AG16" s="320">
        <v>0</v>
      </c>
      <c r="AH16" s="317"/>
      <c r="AI16" s="320">
        <v>0</v>
      </c>
      <c r="AJ16" s="710">
        <f t="shared" si="80"/>
        <v>0</v>
      </c>
      <c r="AK16" s="710">
        <f t="shared" si="81"/>
        <v>121</v>
      </c>
      <c r="AL16" s="321">
        <f t="shared" si="0"/>
        <v>0</v>
      </c>
      <c r="AM16" s="322">
        <f t="shared" si="93"/>
        <v>0</v>
      </c>
      <c r="AN16" s="322">
        <f t="shared" si="1"/>
        <v>0</v>
      </c>
      <c r="AO16" s="322">
        <f t="shared" si="94"/>
        <v>0</v>
      </c>
      <c r="AP16" s="322">
        <f t="shared" si="95"/>
        <v>0</v>
      </c>
      <c r="AQ16" s="322">
        <f t="shared" si="2"/>
        <v>0</v>
      </c>
      <c r="AR16" s="322">
        <f t="shared" si="3"/>
        <v>0</v>
      </c>
      <c r="AS16" s="322">
        <f t="shared" si="4"/>
        <v>0</v>
      </c>
      <c r="AT16" s="322">
        <f t="shared" si="96"/>
        <v>0</v>
      </c>
      <c r="AU16" s="322">
        <f t="shared" si="97"/>
        <v>0</v>
      </c>
      <c r="AV16" s="322">
        <f t="shared" si="98"/>
        <v>0</v>
      </c>
      <c r="AW16" s="322">
        <f t="shared" si="99"/>
        <v>0</v>
      </c>
      <c r="AX16" s="322">
        <f t="shared" si="5"/>
        <v>0</v>
      </c>
      <c r="AY16" s="322">
        <f t="shared" si="100"/>
        <v>0</v>
      </c>
      <c r="AZ16" s="322">
        <f t="shared" si="6"/>
        <v>0</v>
      </c>
      <c r="BA16" s="322">
        <f t="shared" si="101"/>
        <v>0</v>
      </c>
      <c r="BB16" s="322">
        <f t="shared" si="102"/>
        <v>0</v>
      </c>
      <c r="BC16" s="322">
        <f t="shared" si="7"/>
        <v>0</v>
      </c>
      <c r="BD16" s="322">
        <f t="shared" si="103"/>
        <v>0</v>
      </c>
      <c r="BE16" s="322">
        <f t="shared" si="8"/>
        <v>0</v>
      </c>
      <c r="BF16" s="322">
        <f t="shared" si="104"/>
        <v>0</v>
      </c>
      <c r="BG16" s="322">
        <f t="shared" si="105"/>
        <v>0</v>
      </c>
      <c r="BH16" s="322">
        <f t="shared" si="9"/>
        <v>0</v>
      </c>
      <c r="BI16" s="322">
        <f t="shared" si="106"/>
        <v>0</v>
      </c>
      <c r="BJ16" s="322">
        <f t="shared" si="107"/>
        <v>0</v>
      </c>
      <c r="BK16" s="322">
        <f t="shared" si="108"/>
        <v>0</v>
      </c>
      <c r="BL16" s="322">
        <f t="shared" si="109"/>
        <v>0</v>
      </c>
      <c r="BM16" s="322">
        <f t="shared" si="10"/>
        <v>0</v>
      </c>
      <c r="BN16" s="322">
        <f t="shared" si="110"/>
        <v>0</v>
      </c>
      <c r="BO16" s="322">
        <f t="shared" si="111"/>
        <v>0</v>
      </c>
      <c r="BP16" s="322">
        <f t="shared" si="112"/>
        <v>6017.6</v>
      </c>
      <c r="BQ16" s="322">
        <f t="shared" si="113"/>
        <v>5676.7</v>
      </c>
      <c r="BR16" s="322">
        <f t="shared" si="11"/>
        <v>3574.6</v>
      </c>
      <c r="BS16" s="322">
        <f t="shared" si="114"/>
        <v>2102.1</v>
      </c>
      <c r="BT16" s="322">
        <f t="shared" si="12"/>
        <v>340.9</v>
      </c>
      <c r="BU16" s="322"/>
      <c r="BV16" s="322">
        <f t="shared" si="83"/>
        <v>0</v>
      </c>
      <c r="BW16" s="322">
        <f t="shared" si="84"/>
        <v>0</v>
      </c>
      <c r="BX16" s="322">
        <f t="shared" si="85"/>
        <v>0</v>
      </c>
      <c r="BY16" s="322">
        <f t="shared" si="86"/>
        <v>0</v>
      </c>
      <c r="BZ16" s="322">
        <f t="shared" si="87"/>
        <v>0</v>
      </c>
      <c r="CA16" s="322">
        <f t="shared" si="88"/>
        <v>0</v>
      </c>
      <c r="CB16" s="322">
        <f t="shared" si="89"/>
        <v>0</v>
      </c>
      <c r="CC16" s="322">
        <f t="shared" si="90"/>
        <v>0</v>
      </c>
      <c r="CD16" s="322">
        <f t="shared" si="91"/>
        <v>0</v>
      </c>
      <c r="CE16" s="711">
        <f t="shared" si="13"/>
        <v>0</v>
      </c>
      <c r="CF16" s="322">
        <f t="shared" si="115"/>
        <v>0</v>
      </c>
      <c r="CG16" s="322">
        <f t="shared" si="116"/>
        <v>0</v>
      </c>
      <c r="CH16" s="322">
        <f t="shared" si="14"/>
        <v>0</v>
      </c>
      <c r="CI16" s="322">
        <f t="shared" si="117"/>
        <v>0</v>
      </c>
      <c r="CJ16" s="711">
        <f t="shared" si="15"/>
        <v>0</v>
      </c>
      <c r="CK16" s="322">
        <f t="shared" si="118"/>
        <v>0</v>
      </c>
      <c r="CL16" s="322">
        <f t="shared" si="119"/>
        <v>0</v>
      </c>
      <c r="CM16" s="322">
        <f t="shared" si="16"/>
        <v>0</v>
      </c>
      <c r="CN16" s="322">
        <f t="shared" si="120"/>
        <v>0</v>
      </c>
      <c r="CO16" s="711">
        <f t="shared" si="17"/>
        <v>0</v>
      </c>
      <c r="CP16" s="322">
        <f t="shared" si="121"/>
        <v>0</v>
      </c>
      <c r="CQ16" s="322">
        <f t="shared" si="122"/>
        <v>0</v>
      </c>
      <c r="CR16" s="322">
        <f t="shared" si="18"/>
        <v>0</v>
      </c>
      <c r="CS16" s="322">
        <f t="shared" si="123"/>
        <v>0</v>
      </c>
      <c r="CT16" s="711">
        <f t="shared" si="19"/>
        <v>0</v>
      </c>
      <c r="CU16" s="322">
        <f t="shared" si="124"/>
        <v>0</v>
      </c>
      <c r="CV16" s="322">
        <f t="shared" si="125"/>
        <v>0</v>
      </c>
      <c r="CW16" s="322">
        <f t="shared" si="20"/>
        <v>0</v>
      </c>
      <c r="CX16" s="322">
        <f t="shared" si="126"/>
        <v>0</v>
      </c>
      <c r="CY16" s="322">
        <f t="shared" si="21"/>
        <v>0</v>
      </c>
      <c r="CZ16" s="322">
        <f t="shared" si="127"/>
        <v>0</v>
      </c>
      <c r="DA16" s="322">
        <f t="shared" si="128"/>
        <v>0</v>
      </c>
      <c r="DB16" s="322">
        <f t="shared" si="22"/>
        <v>0</v>
      </c>
      <c r="DC16" s="322">
        <f t="shared" si="129"/>
        <v>0</v>
      </c>
      <c r="DD16" s="322">
        <f t="shared" si="23"/>
        <v>0</v>
      </c>
      <c r="DE16" s="322">
        <f t="shared" si="24"/>
        <v>0</v>
      </c>
      <c r="DF16" s="322">
        <f t="shared" si="25"/>
        <v>0</v>
      </c>
      <c r="DG16" s="322">
        <f t="shared" si="26"/>
        <v>0</v>
      </c>
      <c r="DH16" s="322">
        <f t="shared" si="130"/>
        <v>0</v>
      </c>
      <c r="DI16" s="322">
        <f t="shared" si="27"/>
        <v>0</v>
      </c>
      <c r="DJ16" s="322">
        <f t="shared" si="28"/>
        <v>0</v>
      </c>
      <c r="DK16" s="322">
        <f t="shared" si="29"/>
        <v>0</v>
      </c>
      <c r="DL16" s="322">
        <f t="shared" si="30"/>
        <v>0</v>
      </c>
      <c r="DM16" s="322">
        <f t="shared" si="131"/>
        <v>0</v>
      </c>
      <c r="DN16" s="322">
        <f t="shared" si="31"/>
        <v>0</v>
      </c>
      <c r="DO16" s="322">
        <f t="shared" si="132"/>
        <v>0</v>
      </c>
      <c r="DP16" s="322">
        <f t="shared" si="133"/>
        <v>0</v>
      </c>
      <c r="DQ16" s="322">
        <f t="shared" si="134"/>
        <v>0</v>
      </c>
      <c r="DR16" s="322">
        <f t="shared" si="135"/>
        <v>0</v>
      </c>
      <c r="DS16" s="322">
        <f t="shared" si="32"/>
        <v>0</v>
      </c>
      <c r="DT16" s="323">
        <f t="shared" si="136"/>
        <v>0</v>
      </c>
      <c r="DU16" s="324">
        <f t="shared" si="137"/>
        <v>0</v>
      </c>
      <c r="DV16" s="322">
        <f t="shared" si="33"/>
        <v>0</v>
      </c>
      <c r="DW16" s="322">
        <f t="shared" si="138"/>
        <v>0</v>
      </c>
      <c r="DX16" s="324">
        <f t="shared" si="139"/>
        <v>0</v>
      </c>
      <c r="DY16" s="324">
        <f t="shared" si="140"/>
        <v>0</v>
      </c>
      <c r="DZ16" s="324">
        <f t="shared" si="141"/>
        <v>0</v>
      </c>
      <c r="EA16" s="322">
        <f t="shared" si="34"/>
        <v>0</v>
      </c>
      <c r="EB16" s="322">
        <f t="shared" si="142"/>
        <v>0</v>
      </c>
      <c r="EC16" s="324">
        <f t="shared" si="143"/>
        <v>0</v>
      </c>
      <c r="ED16" s="324">
        <f t="shared" si="144"/>
        <v>0</v>
      </c>
      <c r="EE16" s="324">
        <f t="shared" si="145"/>
        <v>0</v>
      </c>
      <c r="EF16" s="322">
        <f t="shared" si="35"/>
        <v>0</v>
      </c>
      <c r="EG16" s="322">
        <f t="shared" si="146"/>
        <v>0</v>
      </c>
      <c r="EH16" s="324">
        <f t="shared" si="147"/>
        <v>0</v>
      </c>
      <c r="EI16" s="324">
        <f t="shared" si="148"/>
        <v>0</v>
      </c>
      <c r="EJ16" s="324">
        <f t="shared" si="149"/>
        <v>0</v>
      </c>
      <c r="EK16" s="322">
        <f t="shared" si="36"/>
        <v>0</v>
      </c>
      <c r="EL16" s="322">
        <f t="shared" si="150"/>
        <v>0</v>
      </c>
      <c r="EM16" s="324">
        <f t="shared" si="151"/>
        <v>0</v>
      </c>
      <c r="EN16" s="324">
        <f t="shared" si="152"/>
        <v>0</v>
      </c>
      <c r="EO16" s="324">
        <f t="shared" si="153"/>
        <v>0</v>
      </c>
      <c r="EP16" s="322">
        <f t="shared" si="37"/>
        <v>0</v>
      </c>
      <c r="EQ16" s="322">
        <f t="shared" si="154"/>
        <v>0</v>
      </c>
      <c r="ER16" s="324">
        <f t="shared" si="155"/>
        <v>0</v>
      </c>
      <c r="ES16" s="324">
        <f t="shared" si="156"/>
        <v>0</v>
      </c>
      <c r="ET16" s="324">
        <f t="shared" si="157"/>
        <v>0</v>
      </c>
      <c r="EU16" s="322">
        <f t="shared" si="38"/>
        <v>0</v>
      </c>
      <c r="EV16" s="322">
        <f t="shared" si="158"/>
        <v>0</v>
      </c>
      <c r="EW16" s="324">
        <f t="shared" si="159"/>
        <v>0</v>
      </c>
      <c r="EX16" s="324">
        <f t="shared" si="160"/>
        <v>0</v>
      </c>
      <c r="EY16" s="324">
        <f t="shared" si="161"/>
        <v>0</v>
      </c>
      <c r="EZ16" s="322">
        <f t="shared" si="39"/>
        <v>0</v>
      </c>
      <c r="FA16" s="322">
        <f t="shared" si="162"/>
        <v>0</v>
      </c>
      <c r="FB16" s="324">
        <f t="shared" si="163"/>
        <v>0</v>
      </c>
      <c r="FC16" s="324">
        <f t="shared" si="164"/>
        <v>0</v>
      </c>
      <c r="FD16" s="324">
        <f t="shared" si="165"/>
        <v>0</v>
      </c>
      <c r="FE16" s="322">
        <f t="shared" si="40"/>
        <v>0</v>
      </c>
      <c r="FF16" s="322">
        <f t="shared" si="166"/>
        <v>0</v>
      </c>
      <c r="FG16" s="325">
        <f t="shared" si="167"/>
        <v>0</v>
      </c>
      <c r="FH16" s="712">
        <f t="shared" si="41"/>
        <v>0</v>
      </c>
      <c r="FI16" s="322">
        <f t="shared" si="42"/>
        <v>0</v>
      </c>
      <c r="FJ16" s="322">
        <f t="shared" si="43"/>
        <v>0</v>
      </c>
      <c r="FK16" s="322">
        <f t="shared" si="168"/>
        <v>0</v>
      </c>
      <c r="FL16" s="322">
        <f t="shared" si="44"/>
        <v>0</v>
      </c>
      <c r="FM16" s="322">
        <f t="shared" si="45"/>
        <v>0</v>
      </c>
      <c r="FN16" s="322">
        <f t="shared" si="46"/>
        <v>0</v>
      </c>
      <c r="FO16" s="322">
        <f t="shared" si="47"/>
        <v>0</v>
      </c>
      <c r="FP16" s="322">
        <f t="shared" si="169"/>
        <v>0</v>
      </c>
      <c r="FQ16" s="322">
        <f t="shared" si="48"/>
        <v>0</v>
      </c>
      <c r="FR16" s="322">
        <f t="shared" si="49"/>
        <v>0</v>
      </c>
      <c r="FS16" s="322">
        <f t="shared" si="50"/>
        <v>0</v>
      </c>
      <c r="FT16" s="322">
        <f t="shared" si="51"/>
        <v>0</v>
      </c>
      <c r="FU16" s="322">
        <f t="shared" si="170"/>
        <v>0</v>
      </c>
      <c r="FV16" s="322">
        <f t="shared" si="52"/>
        <v>0</v>
      </c>
      <c r="FW16" s="322">
        <f t="shared" si="53"/>
        <v>0</v>
      </c>
      <c r="FX16" s="322">
        <f t="shared" si="54"/>
        <v>0</v>
      </c>
      <c r="FY16" s="322">
        <f t="shared" si="55"/>
        <v>0</v>
      </c>
      <c r="FZ16" s="322">
        <f t="shared" si="171"/>
        <v>0</v>
      </c>
      <c r="GA16" s="322">
        <f t="shared" si="56"/>
        <v>0</v>
      </c>
      <c r="GB16" s="322">
        <f t="shared" si="57"/>
        <v>0</v>
      </c>
      <c r="GC16" s="322">
        <f t="shared" si="58"/>
        <v>0</v>
      </c>
      <c r="GD16" s="322">
        <f t="shared" si="59"/>
        <v>0</v>
      </c>
      <c r="GE16" s="322">
        <f t="shared" si="172"/>
        <v>0</v>
      </c>
      <c r="GF16" s="322">
        <f t="shared" si="60"/>
        <v>0</v>
      </c>
      <c r="GG16" s="322">
        <f t="shared" si="61"/>
        <v>0</v>
      </c>
      <c r="GH16" s="322">
        <f t="shared" si="62"/>
        <v>0</v>
      </c>
      <c r="GI16" s="322">
        <f t="shared" si="63"/>
        <v>0</v>
      </c>
      <c r="GJ16" s="322">
        <f t="shared" si="173"/>
        <v>0</v>
      </c>
      <c r="GK16" s="322">
        <f t="shared" si="64"/>
        <v>0</v>
      </c>
      <c r="GL16" s="322">
        <f t="shared" si="65"/>
        <v>0</v>
      </c>
      <c r="GM16" s="322">
        <f t="shared" si="66"/>
        <v>0</v>
      </c>
      <c r="GN16" s="322">
        <f t="shared" si="67"/>
        <v>0</v>
      </c>
      <c r="GO16" s="322">
        <f t="shared" si="174"/>
        <v>0</v>
      </c>
      <c r="GP16" s="322">
        <f t="shared" si="68"/>
        <v>0</v>
      </c>
      <c r="GQ16" s="322">
        <f t="shared" si="69"/>
        <v>0</v>
      </c>
      <c r="GR16" s="322">
        <f t="shared" si="70"/>
        <v>0</v>
      </c>
      <c r="GS16" s="322">
        <f t="shared" si="71"/>
        <v>0</v>
      </c>
      <c r="GT16" s="322">
        <f t="shared" si="175"/>
        <v>0</v>
      </c>
      <c r="GU16" s="322">
        <f t="shared" si="72"/>
        <v>0</v>
      </c>
      <c r="GV16" s="326">
        <f t="shared" si="92"/>
        <v>6017.6</v>
      </c>
      <c r="GW16" s="322">
        <f t="shared" si="82"/>
        <v>5676.7</v>
      </c>
      <c r="GX16" s="322">
        <f t="shared" si="73"/>
        <v>3574.6</v>
      </c>
      <c r="GY16" s="322">
        <f t="shared" si="73"/>
        <v>2102.1</v>
      </c>
      <c r="GZ16" s="322">
        <f t="shared" si="73"/>
        <v>340.9</v>
      </c>
      <c r="HA16" s="328">
        <f t="shared" si="176"/>
        <v>121</v>
      </c>
      <c r="HB16" s="322">
        <f t="shared" si="75"/>
        <v>5899.3</v>
      </c>
      <c r="HC16" s="322">
        <f t="shared" si="74"/>
        <v>5565.1</v>
      </c>
      <c r="HD16" s="322">
        <f t="shared" si="74"/>
        <v>3504.3</v>
      </c>
      <c r="HE16" s="322">
        <f t="shared" si="74"/>
        <v>2060.8000000000002</v>
      </c>
      <c r="HF16" s="322">
        <f t="shared" si="74"/>
        <v>334.2</v>
      </c>
      <c r="HG16" s="329">
        <v>10</v>
      </c>
      <c r="HH16" s="327">
        <f t="shared" si="76"/>
        <v>351</v>
      </c>
      <c r="HI16" s="327">
        <f t="shared" si="77"/>
        <v>6250.3</v>
      </c>
      <c r="HJ16" s="330">
        <f t="shared" si="78"/>
        <v>3855.3</v>
      </c>
      <c r="HK16" s="275">
        <f t="shared" si="79"/>
        <v>6250300</v>
      </c>
      <c r="HL16" s="331"/>
      <c r="HM16" s="275"/>
      <c r="HN16" s="275"/>
      <c r="HO16" s="275"/>
      <c r="HP16" s="275"/>
      <c r="HQ16" s="275"/>
      <c r="HR16" s="275"/>
      <c r="HS16" s="275"/>
      <c r="HT16" s="275"/>
      <c r="HU16" s="275"/>
      <c r="HV16" s="275"/>
      <c r="HW16" s="275"/>
      <c r="HX16" s="275"/>
      <c r="HY16" s="275"/>
      <c r="HZ16" s="275"/>
      <c r="IA16" s="275"/>
      <c r="IB16" s="275"/>
      <c r="IC16" s="275"/>
      <c r="ID16" s="275"/>
      <c r="IE16" s="275"/>
      <c r="IF16" s="275"/>
      <c r="IG16" s="275"/>
      <c r="IH16" s="275"/>
      <c r="II16" s="275"/>
      <c r="IJ16" s="275"/>
      <c r="IK16" s="275"/>
      <c r="IL16" s="275"/>
      <c r="IM16" s="275"/>
      <c r="IN16" s="275"/>
      <c r="IO16" s="275"/>
      <c r="IP16" s="275"/>
      <c r="IQ16" s="275"/>
      <c r="IR16" s="275"/>
      <c r="IS16" s="275"/>
      <c r="IT16" s="275"/>
      <c r="IU16" s="275"/>
      <c r="IV16" s="275"/>
      <c r="IW16" s="275"/>
      <c r="IX16" s="275"/>
      <c r="IY16" s="275"/>
      <c r="IZ16" s="275"/>
      <c r="JA16" s="275"/>
      <c r="JB16" s="275"/>
      <c r="JC16" s="275"/>
      <c r="JD16" s="275"/>
      <c r="JE16" s="275"/>
      <c r="JF16" s="275"/>
      <c r="JG16" s="275"/>
      <c r="JH16" s="275"/>
      <c r="JI16" s="275"/>
      <c r="JJ16" s="275"/>
      <c r="JK16" s="275"/>
      <c r="JL16" s="275"/>
      <c r="JM16" s="275"/>
      <c r="JN16" s="275"/>
      <c r="JO16" s="275"/>
      <c r="JP16" s="275"/>
      <c r="JQ16" s="275"/>
      <c r="JR16" s="275"/>
      <c r="JS16" s="275"/>
      <c r="JT16" s="275"/>
      <c r="JU16" s="275"/>
      <c r="JV16" s="275"/>
      <c r="JW16" s="275"/>
      <c r="JX16" s="275"/>
      <c r="JY16" s="275"/>
      <c r="JZ16" s="275"/>
      <c r="KA16" s="275"/>
      <c r="KB16" s="275"/>
      <c r="KC16" s="275"/>
      <c r="KD16" s="275"/>
      <c r="KE16" s="275"/>
      <c r="KF16" s="275"/>
      <c r="KG16" s="275"/>
      <c r="KH16" s="275"/>
      <c r="KI16" s="275"/>
      <c r="KJ16" s="275"/>
      <c r="KK16" s="275"/>
      <c r="KL16" s="275"/>
      <c r="KM16" s="275"/>
      <c r="KN16" s="275"/>
      <c r="KO16" s="275"/>
      <c r="KP16" s="275"/>
      <c r="KQ16" s="275"/>
      <c r="KR16" s="275"/>
      <c r="KS16" s="275"/>
      <c r="KT16" s="275"/>
      <c r="KU16" s="275"/>
      <c r="KV16" s="275"/>
      <c r="KW16" s="275"/>
    </row>
    <row r="17" spans="1:309">
      <c r="A17" s="315" t="s">
        <v>788</v>
      </c>
      <c r="B17" s="316">
        <v>0</v>
      </c>
      <c r="C17" s="316">
        <v>0</v>
      </c>
      <c r="D17" s="317">
        <v>57</v>
      </c>
      <c r="E17" s="318">
        <v>0</v>
      </c>
      <c r="F17" s="317"/>
      <c r="G17" s="316">
        <v>0</v>
      </c>
      <c r="H17" s="317">
        <v>253</v>
      </c>
      <c r="I17" s="318">
        <v>0</v>
      </c>
      <c r="J17" s="317"/>
      <c r="K17" s="317"/>
      <c r="L17" s="317"/>
      <c r="M17" s="316">
        <v>0</v>
      </c>
      <c r="N17" s="318">
        <v>0</v>
      </c>
      <c r="O17" s="317"/>
      <c r="P17" s="318">
        <v>0</v>
      </c>
      <c r="Q17" s="317">
        <v>28</v>
      </c>
      <c r="R17" s="317"/>
      <c r="S17" s="317"/>
      <c r="T17" s="319">
        <v>0</v>
      </c>
      <c r="U17" s="319">
        <v>0</v>
      </c>
      <c r="V17" s="319">
        <v>0</v>
      </c>
      <c r="W17" s="318">
        <v>0</v>
      </c>
      <c r="X17" s="318">
        <v>0</v>
      </c>
      <c r="Y17" s="318">
        <v>0</v>
      </c>
      <c r="Z17" s="318">
        <v>0</v>
      </c>
      <c r="AA17" s="318">
        <v>0</v>
      </c>
      <c r="AB17" s="318">
        <v>0</v>
      </c>
      <c r="AC17" s="318">
        <v>0</v>
      </c>
      <c r="AD17" s="320">
        <v>0</v>
      </c>
      <c r="AE17" s="320">
        <v>0</v>
      </c>
      <c r="AF17" s="320">
        <v>0</v>
      </c>
      <c r="AG17" s="320">
        <v>0</v>
      </c>
      <c r="AH17" s="317"/>
      <c r="AI17" s="320">
        <v>0</v>
      </c>
      <c r="AJ17" s="710">
        <f t="shared" si="80"/>
        <v>57</v>
      </c>
      <c r="AK17" s="710">
        <f t="shared" si="81"/>
        <v>281</v>
      </c>
      <c r="AL17" s="321">
        <f t="shared" si="0"/>
        <v>0</v>
      </c>
      <c r="AM17" s="322">
        <f t="shared" si="93"/>
        <v>0</v>
      </c>
      <c r="AN17" s="322">
        <f t="shared" si="1"/>
        <v>0</v>
      </c>
      <c r="AO17" s="322">
        <f t="shared" si="94"/>
        <v>0</v>
      </c>
      <c r="AP17" s="322">
        <f t="shared" si="95"/>
        <v>0</v>
      </c>
      <c r="AQ17" s="322">
        <f t="shared" si="2"/>
        <v>0</v>
      </c>
      <c r="AR17" s="322">
        <f t="shared" si="3"/>
        <v>0</v>
      </c>
      <c r="AS17" s="322">
        <f t="shared" si="4"/>
        <v>0</v>
      </c>
      <c r="AT17" s="322">
        <f t="shared" si="96"/>
        <v>0</v>
      </c>
      <c r="AU17" s="322">
        <f t="shared" si="97"/>
        <v>0</v>
      </c>
      <c r="AV17" s="322">
        <f t="shared" si="98"/>
        <v>3223</v>
      </c>
      <c r="AW17" s="322">
        <f t="shared" si="99"/>
        <v>3075.3</v>
      </c>
      <c r="AX17" s="322">
        <f t="shared" si="5"/>
        <v>1936.5</v>
      </c>
      <c r="AY17" s="322">
        <f t="shared" si="100"/>
        <v>1138.8</v>
      </c>
      <c r="AZ17" s="322">
        <f t="shared" si="6"/>
        <v>147.69999999999999</v>
      </c>
      <c r="BA17" s="322">
        <f t="shared" si="101"/>
        <v>0</v>
      </c>
      <c r="BB17" s="322">
        <f t="shared" si="102"/>
        <v>0</v>
      </c>
      <c r="BC17" s="322">
        <f t="shared" si="7"/>
        <v>0</v>
      </c>
      <c r="BD17" s="322">
        <f t="shared" si="103"/>
        <v>0</v>
      </c>
      <c r="BE17" s="322">
        <f t="shared" si="8"/>
        <v>0</v>
      </c>
      <c r="BF17" s="322">
        <f t="shared" si="104"/>
        <v>0</v>
      </c>
      <c r="BG17" s="322">
        <f t="shared" si="105"/>
        <v>0</v>
      </c>
      <c r="BH17" s="322">
        <f t="shared" si="9"/>
        <v>0</v>
      </c>
      <c r="BI17" s="322">
        <f t="shared" si="106"/>
        <v>0</v>
      </c>
      <c r="BJ17" s="322">
        <f t="shared" si="107"/>
        <v>0</v>
      </c>
      <c r="BK17" s="322">
        <f t="shared" si="108"/>
        <v>0</v>
      </c>
      <c r="BL17" s="322">
        <f t="shared" si="109"/>
        <v>0</v>
      </c>
      <c r="BM17" s="322">
        <f t="shared" si="10"/>
        <v>0</v>
      </c>
      <c r="BN17" s="322">
        <f t="shared" si="110"/>
        <v>0</v>
      </c>
      <c r="BO17" s="322">
        <f t="shared" si="111"/>
        <v>0</v>
      </c>
      <c r="BP17" s="322">
        <f t="shared" si="112"/>
        <v>12582.2</v>
      </c>
      <c r="BQ17" s="322">
        <f t="shared" si="113"/>
        <v>11869.5</v>
      </c>
      <c r="BR17" s="322">
        <f t="shared" si="11"/>
        <v>7474.1</v>
      </c>
      <c r="BS17" s="322">
        <f t="shared" si="114"/>
        <v>4395.3999999999996</v>
      </c>
      <c r="BT17" s="322">
        <f t="shared" si="12"/>
        <v>712.7</v>
      </c>
      <c r="BU17" s="322"/>
      <c r="BV17" s="322">
        <f t="shared" si="83"/>
        <v>0</v>
      </c>
      <c r="BW17" s="322">
        <f t="shared" si="84"/>
        <v>0</v>
      </c>
      <c r="BX17" s="322">
        <f t="shared" si="85"/>
        <v>0</v>
      </c>
      <c r="BY17" s="322">
        <f t="shared" si="86"/>
        <v>0</v>
      </c>
      <c r="BZ17" s="322">
        <f t="shared" si="87"/>
        <v>0</v>
      </c>
      <c r="CA17" s="322">
        <f t="shared" si="88"/>
        <v>0</v>
      </c>
      <c r="CB17" s="322">
        <f t="shared" si="89"/>
        <v>0</v>
      </c>
      <c r="CC17" s="322">
        <f t="shared" si="90"/>
        <v>0</v>
      </c>
      <c r="CD17" s="322">
        <f t="shared" si="91"/>
        <v>0</v>
      </c>
      <c r="CE17" s="711">
        <f t="shared" si="13"/>
        <v>0</v>
      </c>
      <c r="CF17" s="322">
        <f t="shared" si="115"/>
        <v>0</v>
      </c>
      <c r="CG17" s="322">
        <f t="shared" si="116"/>
        <v>0</v>
      </c>
      <c r="CH17" s="322">
        <f t="shared" si="14"/>
        <v>0</v>
      </c>
      <c r="CI17" s="322">
        <f t="shared" si="117"/>
        <v>0</v>
      </c>
      <c r="CJ17" s="711">
        <f t="shared" si="15"/>
        <v>0</v>
      </c>
      <c r="CK17" s="322">
        <f t="shared" si="118"/>
        <v>0</v>
      </c>
      <c r="CL17" s="322">
        <f t="shared" si="119"/>
        <v>0</v>
      </c>
      <c r="CM17" s="322">
        <f t="shared" si="16"/>
        <v>0</v>
      </c>
      <c r="CN17" s="322">
        <f t="shared" si="120"/>
        <v>0</v>
      </c>
      <c r="CO17" s="711">
        <f t="shared" si="17"/>
        <v>0</v>
      </c>
      <c r="CP17" s="322">
        <f t="shared" si="121"/>
        <v>0</v>
      </c>
      <c r="CQ17" s="322">
        <f t="shared" si="122"/>
        <v>0</v>
      </c>
      <c r="CR17" s="322">
        <f t="shared" si="18"/>
        <v>0</v>
      </c>
      <c r="CS17" s="322">
        <f t="shared" si="123"/>
        <v>0</v>
      </c>
      <c r="CT17" s="711">
        <f t="shared" si="19"/>
        <v>0</v>
      </c>
      <c r="CU17" s="322">
        <f t="shared" si="124"/>
        <v>0</v>
      </c>
      <c r="CV17" s="322">
        <f t="shared" si="125"/>
        <v>0</v>
      </c>
      <c r="CW17" s="322">
        <f t="shared" si="20"/>
        <v>0</v>
      </c>
      <c r="CX17" s="322">
        <f t="shared" si="126"/>
        <v>0</v>
      </c>
      <c r="CY17" s="322">
        <f t="shared" si="21"/>
        <v>0</v>
      </c>
      <c r="CZ17" s="322">
        <f t="shared" si="127"/>
        <v>0</v>
      </c>
      <c r="DA17" s="322">
        <f t="shared" si="128"/>
        <v>0</v>
      </c>
      <c r="DB17" s="322">
        <f t="shared" si="22"/>
        <v>0</v>
      </c>
      <c r="DC17" s="322">
        <f t="shared" si="129"/>
        <v>0</v>
      </c>
      <c r="DD17" s="322">
        <f t="shared" si="23"/>
        <v>0</v>
      </c>
      <c r="DE17" s="322">
        <f t="shared" si="24"/>
        <v>3517.9</v>
      </c>
      <c r="DF17" s="322">
        <f t="shared" si="25"/>
        <v>3415.4</v>
      </c>
      <c r="DG17" s="322">
        <f t="shared" si="26"/>
        <v>2150.6999999999998</v>
      </c>
      <c r="DH17" s="322">
        <f t="shared" si="130"/>
        <v>1264.7</v>
      </c>
      <c r="DI17" s="322">
        <f t="shared" si="27"/>
        <v>102.5</v>
      </c>
      <c r="DJ17" s="322">
        <f t="shared" si="28"/>
        <v>0</v>
      </c>
      <c r="DK17" s="322">
        <f t="shared" si="29"/>
        <v>0</v>
      </c>
      <c r="DL17" s="322">
        <f t="shared" si="30"/>
        <v>0</v>
      </c>
      <c r="DM17" s="322">
        <f t="shared" si="131"/>
        <v>0</v>
      </c>
      <c r="DN17" s="322">
        <f t="shared" si="31"/>
        <v>0</v>
      </c>
      <c r="DO17" s="322">
        <f t="shared" si="132"/>
        <v>0</v>
      </c>
      <c r="DP17" s="322">
        <f t="shared" si="133"/>
        <v>0</v>
      </c>
      <c r="DQ17" s="322">
        <f t="shared" si="134"/>
        <v>0</v>
      </c>
      <c r="DR17" s="322">
        <f t="shared" si="135"/>
        <v>0</v>
      </c>
      <c r="DS17" s="322">
        <f t="shared" si="32"/>
        <v>0</v>
      </c>
      <c r="DT17" s="323">
        <f t="shared" si="136"/>
        <v>0</v>
      </c>
      <c r="DU17" s="324">
        <f t="shared" si="137"/>
        <v>0</v>
      </c>
      <c r="DV17" s="322">
        <f t="shared" si="33"/>
        <v>0</v>
      </c>
      <c r="DW17" s="322">
        <f t="shared" si="138"/>
        <v>0</v>
      </c>
      <c r="DX17" s="324">
        <f t="shared" si="139"/>
        <v>0</v>
      </c>
      <c r="DY17" s="324">
        <f t="shared" si="140"/>
        <v>0</v>
      </c>
      <c r="DZ17" s="324">
        <f t="shared" si="141"/>
        <v>0</v>
      </c>
      <c r="EA17" s="322">
        <f t="shared" si="34"/>
        <v>0</v>
      </c>
      <c r="EB17" s="322">
        <f t="shared" si="142"/>
        <v>0</v>
      </c>
      <c r="EC17" s="324">
        <f t="shared" si="143"/>
        <v>0</v>
      </c>
      <c r="ED17" s="324">
        <f t="shared" si="144"/>
        <v>0</v>
      </c>
      <c r="EE17" s="324">
        <f t="shared" si="145"/>
        <v>0</v>
      </c>
      <c r="EF17" s="322">
        <f t="shared" si="35"/>
        <v>0</v>
      </c>
      <c r="EG17" s="322">
        <f t="shared" si="146"/>
        <v>0</v>
      </c>
      <c r="EH17" s="324">
        <f t="shared" si="147"/>
        <v>0</v>
      </c>
      <c r="EI17" s="324">
        <f t="shared" si="148"/>
        <v>0</v>
      </c>
      <c r="EJ17" s="324">
        <f t="shared" si="149"/>
        <v>0</v>
      </c>
      <c r="EK17" s="322">
        <f t="shared" si="36"/>
        <v>0</v>
      </c>
      <c r="EL17" s="322">
        <f t="shared" si="150"/>
        <v>0</v>
      </c>
      <c r="EM17" s="324">
        <f t="shared" si="151"/>
        <v>0</v>
      </c>
      <c r="EN17" s="324">
        <f t="shared" si="152"/>
        <v>0</v>
      </c>
      <c r="EO17" s="324">
        <f t="shared" si="153"/>
        <v>0</v>
      </c>
      <c r="EP17" s="322">
        <f t="shared" si="37"/>
        <v>0</v>
      </c>
      <c r="EQ17" s="322">
        <f t="shared" si="154"/>
        <v>0</v>
      </c>
      <c r="ER17" s="324">
        <f t="shared" si="155"/>
        <v>0</v>
      </c>
      <c r="ES17" s="324">
        <f t="shared" si="156"/>
        <v>0</v>
      </c>
      <c r="ET17" s="324">
        <f t="shared" si="157"/>
        <v>0</v>
      </c>
      <c r="EU17" s="322">
        <f t="shared" si="38"/>
        <v>0</v>
      </c>
      <c r="EV17" s="322">
        <f t="shared" si="158"/>
        <v>0</v>
      </c>
      <c r="EW17" s="324">
        <f t="shared" si="159"/>
        <v>0</v>
      </c>
      <c r="EX17" s="324">
        <f t="shared" si="160"/>
        <v>0</v>
      </c>
      <c r="EY17" s="324">
        <f t="shared" si="161"/>
        <v>0</v>
      </c>
      <c r="EZ17" s="322">
        <f t="shared" si="39"/>
        <v>0</v>
      </c>
      <c r="FA17" s="322">
        <f t="shared" si="162"/>
        <v>0</v>
      </c>
      <c r="FB17" s="324">
        <f t="shared" si="163"/>
        <v>0</v>
      </c>
      <c r="FC17" s="324">
        <f t="shared" si="164"/>
        <v>0</v>
      </c>
      <c r="FD17" s="324">
        <f t="shared" si="165"/>
        <v>0</v>
      </c>
      <c r="FE17" s="322">
        <f t="shared" si="40"/>
        <v>0</v>
      </c>
      <c r="FF17" s="322">
        <f t="shared" si="166"/>
        <v>0</v>
      </c>
      <c r="FG17" s="325">
        <f t="shared" si="167"/>
        <v>0</v>
      </c>
      <c r="FH17" s="712">
        <f t="shared" si="41"/>
        <v>0</v>
      </c>
      <c r="FI17" s="322">
        <f t="shared" si="42"/>
        <v>0</v>
      </c>
      <c r="FJ17" s="322">
        <f t="shared" si="43"/>
        <v>0</v>
      </c>
      <c r="FK17" s="322">
        <f t="shared" si="168"/>
        <v>0</v>
      </c>
      <c r="FL17" s="322">
        <f t="shared" si="44"/>
        <v>0</v>
      </c>
      <c r="FM17" s="322">
        <f t="shared" si="45"/>
        <v>0</v>
      </c>
      <c r="FN17" s="322">
        <f t="shared" si="46"/>
        <v>0</v>
      </c>
      <c r="FO17" s="322">
        <f t="shared" si="47"/>
        <v>0</v>
      </c>
      <c r="FP17" s="322">
        <f t="shared" si="169"/>
        <v>0</v>
      </c>
      <c r="FQ17" s="322">
        <f t="shared" si="48"/>
        <v>0</v>
      </c>
      <c r="FR17" s="322">
        <f t="shared" si="49"/>
        <v>0</v>
      </c>
      <c r="FS17" s="322">
        <f t="shared" si="50"/>
        <v>0</v>
      </c>
      <c r="FT17" s="322">
        <f t="shared" si="51"/>
        <v>0</v>
      </c>
      <c r="FU17" s="322">
        <f t="shared" si="170"/>
        <v>0</v>
      </c>
      <c r="FV17" s="322">
        <f t="shared" si="52"/>
        <v>0</v>
      </c>
      <c r="FW17" s="322">
        <f t="shared" si="53"/>
        <v>0</v>
      </c>
      <c r="FX17" s="322">
        <f t="shared" si="54"/>
        <v>0</v>
      </c>
      <c r="FY17" s="322">
        <f t="shared" si="55"/>
        <v>0</v>
      </c>
      <c r="FZ17" s="322">
        <f t="shared" si="171"/>
        <v>0</v>
      </c>
      <c r="GA17" s="322">
        <f t="shared" si="56"/>
        <v>0</v>
      </c>
      <c r="GB17" s="322">
        <f t="shared" si="57"/>
        <v>0</v>
      </c>
      <c r="GC17" s="322">
        <f t="shared" si="58"/>
        <v>0</v>
      </c>
      <c r="GD17" s="322">
        <f t="shared" si="59"/>
        <v>0</v>
      </c>
      <c r="GE17" s="322">
        <f t="shared" si="172"/>
        <v>0</v>
      </c>
      <c r="GF17" s="322">
        <f t="shared" si="60"/>
        <v>0</v>
      </c>
      <c r="GG17" s="322">
        <f t="shared" si="61"/>
        <v>0</v>
      </c>
      <c r="GH17" s="322">
        <f t="shared" si="62"/>
        <v>0</v>
      </c>
      <c r="GI17" s="322">
        <f t="shared" si="63"/>
        <v>0</v>
      </c>
      <c r="GJ17" s="322">
        <f t="shared" si="173"/>
        <v>0</v>
      </c>
      <c r="GK17" s="322">
        <f t="shared" si="64"/>
        <v>0</v>
      </c>
      <c r="GL17" s="322">
        <f t="shared" si="65"/>
        <v>0</v>
      </c>
      <c r="GM17" s="322">
        <f t="shared" si="66"/>
        <v>0</v>
      </c>
      <c r="GN17" s="322">
        <f t="shared" si="67"/>
        <v>0</v>
      </c>
      <c r="GO17" s="322">
        <f t="shared" si="174"/>
        <v>0</v>
      </c>
      <c r="GP17" s="322">
        <f t="shared" si="68"/>
        <v>0</v>
      </c>
      <c r="GQ17" s="322">
        <f t="shared" si="69"/>
        <v>0</v>
      </c>
      <c r="GR17" s="322">
        <f t="shared" si="70"/>
        <v>0</v>
      </c>
      <c r="GS17" s="322">
        <f t="shared" si="71"/>
        <v>0</v>
      </c>
      <c r="GT17" s="322">
        <f t="shared" si="175"/>
        <v>0</v>
      </c>
      <c r="GU17" s="322">
        <f t="shared" si="72"/>
        <v>0</v>
      </c>
      <c r="GV17" s="326">
        <f t="shared" si="92"/>
        <v>19323.099999999999</v>
      </c>
      <c r="GW17" s="322">
        <f t="shared" si="82"/>
        <v>18360.2</v>
      </c>
      <c r="GX17" s="322">
        <f t="shared" si="73"/>
        <v>11561.3</v>
      </c>
      <c r="GY17" s="322">
        <f t="shared" si="73"/>
        <v>6798.9</v>
      </c>
      <c r="GZ17" s="322">
        <f t="shared" si="73"/>
        <v>962.9</v>
      </c>
      <c r="HA17" s="328">
        <f t="shared" si="176"/>
        <v>338</v>
      </c>
      <c r="HB17" s="322">
        <f t="shared" si="75"/>
        <v>18943.2</v>
      </c>
      <c r="HC17" s="322">
        <f t="shared" si="74"/>
        <v>17999.2</v>
      </c>
      <c r="HD17" s="322">
        <f t="shared" si="74"/>
        <v>11334</v>
      </c>
      <c r="HE17" s="322">
        <f t="shared" si="74"/>
        <v>6665.2</v>
      </c>
      <c r="HF17" s="322">
        <f t="shared" si="74"/>
        <v>944</v>
      </c>
      <c r="HG17" s="329">
        <v>38.5</v>
      </c>
      <c r="HH17" s="327">
        <f t="shared" si="76"/>
        <v>1351.4</v>
      </c>
      <c r="HI17" s="327">
        <f t="shared" si="77"/>
        <v>20294.599999999999</v>
      </c>
      <c r="HJ17" s="330">
        <f t="shared" si="78"/>
        <v>12685.4</v>
      </c>
      <c r="HK17" s="275">
        <f t="shared" si="79"/>
        <v>20294600</v>
      </c>
    </row>
    <row r="18" spans="1:309" ht="18" customHeight="1">
      <c r="A18" s="315" t="s">
        <v>706</v>
      </c>
      <c r="B18" s="316">
        <v>0</v>
      </c>
      <c r="C18" s="316">
        <v>0</v>
      </c>
      <c r="D18" s="317"/>
      <c r="E18" s="318">
        <v>0</v>
      </c>
      <c r="F18" s="317"/>
      <c r="G18" s="316">
        <v>0</v>
      </c>
      <c r="H18" s="317">
        <v>170</v>
      </c>
      <c r="I18" s="318">
        <v>0</v>
      </c>
      <c r="J18" s="317"/>
      <c r="K18" s="317"/>
      <c r="L18" s="317"/>
      <c r="M18" s="316">
        <v>0</v>
      </c>
      <c r="N18" s="318">
        <v>0</v>
      </c>
      <c r="O18" s="317"/>
      <c r="P18" s="318">
        <v>0</v>
      </c>
      <c r="Q18" s="317"/>
      <c r="R18" s="317"/>
      <c r="S18" s="317"/>
      <c r="T18" s="319">
        <v>0</v>
      </c>
      <c r="U18" s="319">
        <v>0</v>
      </c>
      <c r="V18" s="319">
        <v>0</v>
      </c>
      <c r="W18" s="318">
        <v>0</v>
      </c>
      <c r="X18" s="318">
        <v>0</v>
      </c>
      <c r="Y18" s="318">
        <v>0</v>
      </c>
      <c r="Z18" s="318">
        <v>0</v>
      </c>
      <c r="AA18" s="318">
        <v>0</v>
      </c>
      <c r="AB18" s="318">
        <v>0</v>
      </c>
      <c r="AC18" s="318">
        <v>0</v>
      </c>
      <c r="AD18" s="320">
        <v>0</v>
      </c>
      <c r="AE18" s="320">
        <v>0</v>
      </c>
      <c r="AF18" s="320">
        <v>0</v>
      </c>
      <c r="AG18" s="320">
        <v>0</v>
      </c>
      <c r="AH18" s="317"/>
      <c r="AI18" s="320">
        <v>0</v>
      </c>
      <c r="AJ18" s="710">
        <f t="shared" si="80"/>
        <v>0</v>
      </c>
      <c r="AK18" s="710">
        <f t="shared" si="81"/>
        <v>170</v>
      </c>
      <c r="AL18" s="321">
        <f t="shared" si="0"/>
        <v>0</v>
      </c>
      <c r="AM18" s="322">
        <f t="shared" si="93"/>
        <v>0</v>
      </c>
      <c r="AN18" s="322">
        <f t="shared" si="1"/>
        <v>0</v>
      </c>
      <c r="AO18" s="322">
        <f t="shared" si="94"/>
        <v>0</v>
      </c>
      <c r="AP18" s="322">
        <f t="shared" si="95"/>
        <v>0</v>
      </c>
      <c r="AQ18" s="322">
        <f t="shared" si="2"/>
        <v>0</v>
      </c>
      <c r="AR18" s="322">
        <f t="shared" si="3"/>
        <v>0</v>
      </c>
      <c r="AS18" s="322">
        <f t="shared" si="4"/>
        <v>0</v>
      </c>
      <c r="AT18" s="322">
        <f t="shared" si="96"/>
        <v>0</v>
      </c>
      <c r="AU18" s="322">
        <f t="shared" si="97"/>
        <v>0</v>
      </c>
      <c r="AV18" s="322">
        <f t="shared" si="98"/>
        <v>0</v>
      </c>
      <c r="AW18" s="322">
        <f t="shared" si="99"/>
        <v>0</v>
      </c>
      <c r="AX18" s="322">
        <f t="shared" si="5"/>
        <v>0</v>
      </c>
      <c r="AY18" s="322">
        <f t="shared" si="100"/>
        <v>0</v>
      </c>
      <c r="AZ18" s="322">
        <f t="shared" si="6"/>
        <v>0</v>
      </c>
      <c r="BA18" s="322">
        <f t="shared" si="101"/>
        <v>0</v>
      </c>
      <c r="BB18" s="322">
        <f t="shared" si="102"/>
        <v>0</v>
      </c>
      <c r="BC18" s="322">
        <f t="shared" si="7"/>
        <v>0</v>
      </c>
      <c r="BD18" s="322">
        <f t="shared" si="103"/>
        <v>0</v>
      </c>
      <c r="BE18" s="322">
        <f t="shared" si="8"/>
        <v>0</v>
      </c>
      <c r="BF18" s="322">
        <f t="shared" si="104"/>
        <v>0</v>
      </c>
      <c r="BG18" s="322">
        <f t="shared" si="105"/>
        <v>0</v>
      </c>
      <c r="BH18" s="322">
        <f t="shared" si="9"/>
        <v>0</v>
      </c>
      <c r="BI18" s="322">
        <f t="shared" si="106"/>
        <v>0</v>
      </c>
      <c r="BJ18" s="322">
        <f t="shared" si="107"/>
        <v>0</v>
      </c>
      <c r="BK18" s="322">
        <f t="shared" si="108"/>
        <v>0</v>
      </c>
      <c r="BL18" s="322">
        <f t="shared" si="109"/>
        <v>0</v>
      </c>
      <c r="BM18" s="322">
        <f t="shared" si="10"/>
        <v>0</v>
      </c>
      <c r="BN18" s="322">
        <f t="shared" si="110"/>
        <v>0</v>
      </c>
      <c r="BO18" s="322">
        <f t="shared" si="111"/>
        <v>0</v>
      </c>
      <c r="BP18" s="322">
        <f t="shared" si="112"/>
        <v>8454.4</v>
      </c>
      <c r="BQ18" s="322">
        <f t="shared" si="113"/>
        <v>7975.6</v>
      </c>
      <c r="BR18" s="322">
        <f t="shared" si="11"/>
        <v>5022.1000000000004</v>
      </c>
      <c r="BS18" s="322">
        <f t="shared" si="114"/>
        <v>2953.5</v>
      </c>
      <c r="BT18" s="322">
        <f t="shared" si="12"/>
        <v>478.8</v>
      </c>
      <c r="BU18" s="322"/>
      <c r="BV18" s="322">
        <f t="shared" si="83"/>
        <v>0</v>
      </c>
      <c r="BW18" s="322">
        <f t="shared" si="84"/>
        <v>0</v>
      </c>
      <c r="BX18" s="322">
        <f t="shared" si="85"/>
        <v>0</v>
      </c>
      <c r="BY18" s="322">
        <f t="shared" si="86"/>
        <v>0</v>
      </c>
      <c r="BZ18" s="322">
        <f t="shared" si="87"/>
        <v>0</v>
      </c>
      <c r="CA18" s="322">
        <f t="shared" si="88"/>
        <v>0</v>
      </c>
      <c r="CB18" s="322">
        <f t="shared" si="89"/>
        <v>0</v>
      </c>
      <c r="CC18" s="322">
        <f t="shared" si="90"/>
        <v>0</v>
      </c>
      <c r="CD18" s="322">
        <f t="shared" si="91"/>
        <v>0</v>
      </c>
      <c r="CE18" s="711">
        <f t="shared" si="13"/>
        <v>0</v>
      </c>
      <c r="CF18" s="322">
        <f t="shared" si="115"/>
        <v>0</v>
      </c>
      <c r="CG18" s="322">
        <f t="shared" si="116"/>
        <v>0</v>
      </c>
      <c r="CH18" s="322">
        <f t="shared" si="14"/>
        <v>0</v>
      </c>
      <c r="CI18" s="322">
        <f t="shared" si="117"/>
        <v>0</v>
      </c>
      <c r="CJ18" s="711">
        <f t="shared" si="15"/>
        <v>0</v>
      </c>
      <c r="CK18" s="322">
        <f t="shared" si="118"/>
        <v>0</v>
      </c>
      <c r="CL18" s="322">
        <f t="shared" si="119"/>
        <v>0</v>
      </c>
      <c r="CM18" s="322">
        <f t="shared" si="16"/>
        <v>0</v>
      </c>
      <c r="CN18" s="322">
        <f t="shared" si="120"/>
        <v>0</v>
      </c>
      <c r="CO18" s="711">
        <f t="shared" si="17"/>
        <v>0</v>
      </c>
      <c r="CP18" s="322">
        <f t="shared" si="121"/>
        <v>0</v>
      </c>
      <c r="CQ18" s="322">
        <f t="shared" si="122"/>
        <v>0</v>
      </c>
      <c r="CR18" s="322">
        <f t="shared" si="18"/>
        <v>0</v>
      </c>
      <c r="CS18" s="322">
        <f t="shared" si="123"/>
        <v>0</v>
      </c>
      <c r="CT18" s="711">
        <f t="shared" si="19"/>
        <v>0</v>
      </c>
      <c r="CU18" s="322">
        <f t="shared" si="124"/>
        <v>0</v>
      </c>
      <c r="CV18" s="322">
        <f t="shared" si="125"/>
        <v>0</v>
      </c>
      <c r="CW18" s="322">
        <f t="shared" si="20"/>
        <v>0</v>
      </c>
      <c r="CX18" s="322">
        <f t="shared" si="126"/>
        <v>0</v>
      </c>
      <c r="CY18" s="322">
        <f t="shared" si="21"/>
        <v>0</v>
      </c>
      <c r="CZ18" s="322">
        <f t="shared" si="127"/>
        <v>0</v>
      </c>
      <c r="DA18" s="322">
        <f t="shared" si="128"/>
        <v>0</v>
      </c>
      <c r="DB18" s="322">
        <f t="shared" si="22"/>
        <v>0</v>
      </c>
      <c r="DC18" s="322">
        <f t="shared" si="129"/>
        <v>0</v>
      </c>
      <c r="DD18" s="322">
        <f t="shared" si="23"/>
        <v>0</v>
      </c>
      <c r="DE18" s="322">
        <f t="shared" si="24"/>
        <v>0</v>
      </c>
      <c r="DF18" s="322">
        <f t="shared" si="25"/>
        <v>0</v>
      </c>
      <c r="DG18" s="322">
        <f t="shared" si="26"/>
        <v>0</v>
      </c>
      <c r="DH18" s="322">
        <f t="shared" si="130"/>
        <v>0</v>
      </c>
      <c r="DI18" s="322">
        <f t="shared" si="27"/>
        <v>0</v>
      </c>
      <c r="DJ18" s="322">
        <f t="shared" si="28"/>
        <v>0</v>
      </c>
      <c r="DK18" s="322">
        <f t="shared" si="29"/>
        <v>0</v>
      </c>
      <c r="DL18" s="322">
        <f t="shared" si="30"/>
        <v>0</v>
      </c>
      <c r="DM18" s="322">
        <f t="shared" si="131"/>
        <v>0</v>
      </c>
      <c r="DN18" s="322">
        <f t="shared" si="31"/>
        <v>0</v>
      </c>
      <c r="DO18" s="322">
        <f t="shared" si="132"/>
        <v>0</v>
      </c>
      <c r="DP18" s="322">
        <f t="shared" si="133"/>
        <v>0</v>
      </c>
      <c r="DQ18" s="322">
        <f t="shared" si="134"/>
        <v>0</v>
      </c>
      <c r="DR18" s="322">
        <f t="shared" si="135"/>
        <v>0</v>
      </c>
      <c r="DS18" s="322">
        <f t="shared" si="32"/>
        <v>0</v>
      </c>
      <c r="DT18" s="323">
        <f t="shared" si="136"/>
        <v>0</v>
      </c>
      <c r="DU18" s="324">
        <f t="shared" si="137"/>
        <v>0</v>
      </c>
      <c r="DV18" s="322">
        <f t="shared" si="33"/>
        <v>0</v>
      </c>
      <c r="DW18" s="322">
        <f t="shared" si="138"/>
        <v>0</v>
      </c>
      <c r="DX18" s="324">
        <f t="shared" si="139"/>
        <v>0</v>
      </c>
      <c r="DY18" s="324">
        <f t="shared" si="140"/>
        <v>0</v>
      </c>
      <c r="DZ18" s="324">
        <f t="shared" si="141"/>
        <v>0</v>
      </c>
      <c r="EA18" s="322">
        <f t="shared" si="34"/>
        <v>0</v>
      </c>
      <c r="EB18" s="322">
        <f t="shared" si="142"/>
        <v>0</v>
      </c>
      <c r="EC18" s="324">
        <f t="shared" si="143"/>
        <v>0</v>
      </c>
      <c r="ED18" s="324">
        <f t="shared" si="144"/>
        <v>0</v>
      </c>
      <c r="EE18" s="324">
        <f t="shared" si="145"/>
        <v>0</v>
      </c>
      <c r="EF18" s="322">
        <f t="shared" si="35"/>
        <v>0</v>
      </c>
      <c r="EG18" s="322">
        <f t="shared" si="146"/>
        <v>0</v>
      </c>
      <c r="EH18" s="324">
        <f t="shared" si="147"/>
        <v>0</v>
      </c>
      <c r="EI18" s="324">
        <f t="shared" si="148"/>
        <v>0</v>
      </c>
      <c r="EJ18" s="324">
        <f t="shared" si="149"/>
        <v>0</v>
      </c>
      <c r="EK18" s="322">
        <f t="shared" si="36"/>
        <v>0</v>
      </c>
      <c r="EL18" s="322">
        <f t="shared" si="150"/>
        <v>0</v>
      </c>
      <c r="EM18" s="324">
        <f t="shared" si="151"/>
        <v>0</v>
      </c>
      <c r="EN18" s="324">
        <f t="shared" si="152"/>
        <v>0</v>
      </c>
      <c r="EO18" s="324">
        <f t="shared" si="153"/>
        <v>0</v>
      </c>
      <c r="EP18" s="322">
        <f t="shared" si="37"/>
        <v>0</v>
      </c>
      <c r="EQ18" s="322">
        <f t="shared" si="154"/>
        <v>0</v>
      </c>
      <c r="ER18" s="324">
        <f t="shared" si="155"/>
        <v>0</v>
      </c>
      <c r="ES18" s="324">
        <f t="shared" si="156"/>
        <v>0</v>
      </c>
      <c r="ET18" s="324">
        <f t="shared" si="157"/>
        <v>0</v>
      </c>
      <c r="EU18" s="322">
        <f t="shared" si="38"/>
        <v>0</v>
      </c>
      <c r="EV18" s="322">
        <f t="shared" si="158"/>
        <v>0</v>
      </c>
      <c r="EW18" s="324">
        <f t="shared" si="159"/>
        <v>0</v>
      </c>
      <c r="EX18" s="324">
        <f t="shared" si="160"/>
        <v>0</v>
      </c>
      <c r="EY18" s="324">
        <f t="shared" si="161"/>
        <v>0</v>
      </c>
      <c r="EZ18" s="322">
        <f t="shared" si="39"/>
        <v>0</v>
      </c>
      <c r="FA18" s="322">
        <f t="shared" si="162"/>
        <v>0</v>
      </c>
      <c r="FB18" s="324">
        <f t="shared" si="163"/>
        <v>0</v>
      </c>
      <c r="FC18" s="324">
        <f t="shared" si="164"/>
        <v>0</v>
      </c>
      <c r="FD18" s="324">
        <f t="shared" si="165"/>
        <v>0</v>
      </c>
      <c r="FE18" s="322">
        <f t="shared" si="40"/>
        <v>0</v>
      </c>
      <c r="FF18" s="322">
        <f t="shared" si="166"/>
        <v>0</v>
      </c>
      <c r="FG18" s="325">
        <f t="shared" si="167"/>
        <v>0</v>
      </c>
      <c r="FH18" s="712">
        <f t="shared" si="41"/>
        <v>0</v>
      </c>
      <c r="FI18" s="322">
        <f t="shared" si="42"/>
        <v>0</v>
      </c>
      <c r="FJ18" s="322">
        <f t="shared" si="43"/>
        <v>0</v>
      </c>
      <c r="FK18" s="322">
        <f t="shared" si="168"/>
        <v>0</v>
      </c>
      <c r="FL18" s="322">
        <f t="shared" si="44"/>
        <v>0</v>
      </c>
      <c r="FM18" s="322">
        <f t="shared" si="45"/>
        <v>0</v>
      </c>
      <c r="FN18" s="322">
        <f t="shared" si="46"/>
        <v>0</v>
      </c>
      <c r="FO18" s="322">
        <f t="shared" si="47"/>
        <v>0</v>
      </c>
      <c r="FP18" s="322">
        <f t="shared" si="169"/>
        <v>0</v>
      </c>
      <c r="FQ18" s="322">
        <f t="shared" si="48"/>
        <v>0</v>
      </c>
      <c r="FR18" s="322">
        <f t="shared" si="49"/>
        <v>0</v>
      </c>
      <c r="FS18" s="322">
        <f t="shared" si="50"/>
        <v>0</v>
      </c>
      <c r="FT18" s="322">
        <f t="shared" si="51"/>
        <v>0</v>
      </c>
      <c r="FU18" s="322">
        <f t="shared" si="170"/>
        <v>0</v>
      </c>
      <c r="FV18" s="322">
        <f t="shared" si="52"/>
        <v>0</v>
      </c>
      <c r="FW18" s="322">
        <f t="shared" si="53"/>
        <v>0</v>
      </c>
      <c r="FX18" s="322">
        <f t="shared" si="54"/>
        <v>0</v>
      </c>
      <c r="FY18" s="322">
        <f t="shared" si="55"/>
        <v>0</v>
      </c>
      <c r="FZ18" s="322">
        <f t="shared" si="171"/>
        <v>0</v>
      </c>
      <c r="GA18" s="322">
        <f t="shared" si="56"/>
        <v>0</v>
      </c>
      <c r="GB18" s="322">
        <f t="shared" si="57"/>
        <v>0</v>
      </c>
      <c r="GC18" s="322">
        <f t="shared" si="58"/>
        <v>0</v>
      </c>
      <c r="GD18" s="322">
        <f t="shared" si="59"/>
        <v>0</v>
      </c>
      <c r="GE18" s="322">
        <f t="shared" si="172"/>
        <v>0</v>
      </c>
      <c r="GF18" s="322">
        <f t="shared" si="60"/>
        <v>0</v>
      </c>
      <c r="GG18" s="322">
        <f t="shared" si="61"/>
        <v>0</v>
      </c>
      <c r="GH18" s="322">
        <f t="shared" si="62"/>
        <v>0</v>
      </c>
      <c r="GI18" s="322">
        <f t="shared" si="63"/>
        <v>0</v>
      </c>
      <c r="GJ18" s="322">
        <f t="shared" si="173"/>
        <v>0</v>
      </c>
      <c r="GK18" s="322">
        <f t="shared" si="64"/>
        <v>0</v>
      </c>
      <c r="GL18" s="322">
        <f t="shared" si="65"/>
        <v>0</v>
      </c>
      <c r="GM18" s="322">
        <f t="shared" si="66"/>
        <v>0</v>
      </c>
      <c r="GN18" s="322">
        <f t="shared" si="67"/>
        <v>0</v>
      </c>
      <c r="GO18" s="322">
        <f t="shared" si="174"/>
        <v>0</v>
      </c>
      <c r="GP18" s="322">
        <f t="shared" si="68"/>
        <v>0</v>
      </c>
      <c r="GQ18" s="322">
        <f t="shared" si="69"/>
        <v>0</v>
      </c>
      <c r="GR18" s="322">
        <f t="shared" si="70"/>
        <v>0</v>
      </c>
      <c r="GS18" s="322">
        <f t="shared" si="71"/>
        <v>0</v>
      </c>
      <c r="GT18" s="322">
        <f t="shared" si="175"/>
        <v>0</v>
      </c>
      <c r="GU18" s="322">
        <f t="shared" si="72"/>
        <v>0</v>
      </c>
      <c r="GV18" s="326">
        <f t="shared" si="92"/>
        <v>8454.4</v>
      </c>
      <c r="GW18" s="322">
        <f t="shared" si="82"/>
        <v>7975.6</v>
      </c>
      <c r="GX18" s="322">
        <f t="shared" si="73"/>
        <v>5022.1000000000004</v>
      </c>
      <c r="GY18" s="322">
        <f t="shared" si="73"/>
        <v>2953.5</v>
      </c>
      <c r="GZ18" s="322">
        <f t="shared" si="73"/>
        <v>478.8</v>
      </c>
      <c r="HA18" s="328">
        <f t="shared" si="176"/>
        <v>170</v>
      </c>
      <c r="HB18" s="322">
        <f t="shared" si="75"/>
        <v>8288.2000000000007</v>
      </c>
      <c r="HC18" s="322">
        <f t="shared" si="74"/>
        <v>7818.8</v>
      </c>
      <c r="HD18" s="322">
        <f t="shared" si="74"/>
        <v>4923.3999999999996</v>
      </c>
      <c r="HE18" s="322">
        <f t="shared" si="74"/>
        <v>2895.4</v>
      </c>
      <c r="HF18" s="322">
        <f t="shared" si="74"/>
        <v>469.4</v>
      </c>
      <c r="HG18" s="329">
        <v>15</v>
      </c>
      <c r="HH18" s="327">
        <f t="shared" si="76"/>
        <v>526.5</v>
      </c>
      <c r="HI18" s="327">
        <f t="shared" si="77"/>
        <v>8814.7000000000007</v>
      </c>
      <c r="HJ18" s="330">
        <f t="shared" si="78"/>
        <v>5449.9</v>
      </c>
      <c r="HK18" s="275">
        <f t="shared" si="79"/>
        <v>8814700</v>
      </c>
    </row>
    <row r="19" spans="1:309" ht="31.5">
      <c r="A19" s="315" t="s">
        <v>789</v>
      </c>
      <c r="B19" s="316">
        <v>0</v>
      </c>
      <c r="C19" s="316">
        <v>0</v>
      </c>
      <c r="D19" s="317"/>
      <c r="E19" s="318">
        <v>0</v>
      </c>
      <c r="F19" s="317"/>
      <c r="G19" s="316">
        <v>0</v>
      </c>
      <c r="H19" s="317"/>
      <c r="I19" s="318">
        <v>0</v>
      </c>
      <c r="J19" s="317"/>
      <c r="K19" s="317"/>
      <c r="L19" s="317"/>
      <c r="M19" s="316">
        <v>0</v>
      </c>
      <c r="N19" s="318">
        <v>0</v>
      </c>
      <c r="O19" s="317"/>
      <c r="P19" s="316">
        <v>0</v>
      </c>
      <c r="Q19" s="317">
        <v>53</v>
      </c>
      <c r="R19" s="317"/>
      <c r="S19" s="317"/>
      <c r="T19" s="319">
        <v>0</v>
      </c>
      <c r="U19" s="319">
        <v>0</v>
      </c>
      <c r="V19" s="319">
        <v>0</v>
      </c>
      <c r="W19" s="318">
        <v>0</v>
      </c>
      <c r="X19" s="318">
        <v>0</v>
      </c>
      <c r="Y19" s="318">
        <v>0</v>
      </c>
      <c r="Z19" s="318">
        <v>0</v>
      </c>
      <c r="AA19" s="318">
        <v>0</v>
      </c>
      <c r="AB19" s="318">
        <v>0</v>
      </c>
      <c r="AC19" s="318">
        <v>0</v>
      </c>
      <c r="AD19" s="320">
        <v>0</v>
      </c>
      <c r="AE19" s="320">
        <v>0</v>
      </c>
      <c r="AF19" s="320">
        <v>0</v>
      </c>
      <c r="AG19" s="320">
        <v>0</v>
      </c>
      <c r="AH19" s="317"/>
      <c r="AI19" s="320">
        <v>0</v>
      </c>
      <c r="AJ19" s="710">
        <f t="shared" si="80"/>
        <v>0</v>
      </c>
      <c r="AK19" s="710">
        <f t="shared" si="81"/>
        <v>53</v>
      </c>
      <c r="AL19" s="321">
        <f t="shared" si="0"/>
        <v>0</v>
      </c>
      <c r="AM19" s="322">
        <f t="shared" si="93"/>
        <v>0</v>
      </c>
      <c r="AN19" s="322">
        <f t="shared" si="1"/>
        <v>0</v>
      </c>
      <c r="AO19" s="322">
        <f t="shared" si="94"/>
        <v>0</v>
      </c>
      <c r="AP19" s="322">
        <f t="shared" si="95"/>
        <v>0</v>
      </c>
      <c r="AQ19" s="322">
        <f t="shared" si="2"/>
        <v>0</v>
      </c>
      <c r="AR19" s="322">
        <f t="shared" si="3"/>
        <v>0</v>
      </c>
      <c r="AS19" s="322">
        <f t="shared" si="4"/>
        <v>0</v>
      </c>
      <c r="AT19" s="322">
        <f t="shared" si="96"/>
        <v>0</v>
      </c>
      <c r="AU19" s="322">
        <f t="shared" si="97"/>
        <v>0</v>
      </c>
      <c r="AV19" s="322">
        <f t="shared" si="98"/>
        <v>0</v>
      </c>
      <c r="AW19" s="322">
        <f t="shared" si="99"/>
        <v>0</v>
      </c>
      <c r="AX19" s="322">
        <f t="shared" si="5"/>
        <v>0</v>
      </c>
      <c r="AY19" s="322">
        <f t="shared" si="100"/>
        <v>0</v>
      </c>
      <c r="AZ19" s="322">
        <f t="shared" si="6"/>
        <v>0</v>
      </c>
      <c r="BA19" s="322">
        <f t="shared" si="101"/>
        <v>0</v>
      </c>
      <c r="BB19" s="322">
        <f t="shared" si="102"/>
        <v>0</v>
      </c>
      <c r="BC19" s="322">
        <f t="shared" si="7"/>
        <v>0</v>
      </c>
      <c r="BD19" s="322">
        <f t="shared" si="103"/>
        <v>0</v>
      </c>
      <c r="BE19" s="322">
        <f t="shared" si="8"/>
        <v>0</v>
      </c>
      <c r="BF19" s="322">
        <f t="shared" si="104"/>
        <v>0</v>
      </c>
      <c r="BG19" s="322">
        <f t="shared" si="105"/>
        <v>0</v>
      </c>
      <c r="BH19" s="322">
        <f t="shared" si="9"/>
        <v>0</v>
      </c>
      <c r="BI19" s="322">
        <f t="shared" si="106"/>
        <v>0</v>
      </c>
      <c r="BJ19" s="322">
        <f t="shared" si="107"/>
        <v>0</v>
      </c>
      <c r="BK19" s="322">
        <f t="shared" si="108"/>
        <v>0</v>
      </c>
      <c r="BL19" s="322">
        <f t="shared" si="109"/>
        <v>0</v>
      </c>
      <c r="BM19" s="322">
        <f t="shared" si="10"/>
        <v>0</v>
      </c>
      <c r="BN19" s="322">
        <f t="shared" si="110"/>
        <v>0</v>
      </c>
      <c r="BO19" s="322">
        <f t="shared" si="111"/>
        <v>0</v>
      </c>
      <c r="BP19" s="322">
        <f t="shared" si="112"/>
        <v>0</v>
      </c>
      <c r="BQ19" s="322">
        <f t="shared" si="113"/>
        <v>0</v>
      </c>
      <c r="BR19" s="322">
        <f t="shared" si="11"/>
        <v>0</v>
      </c>
      <c r="BS19" s="322">
        <f t="shared" si="114"/>
        <v>0</v>
      </c>
      <c r="BT19" s="322">
        <f t="shared" si="12"/>
        <v>0</v>
      </c>
      <c r="BU19" s="322"/>
      <c r="BV19" s="322">
        <f t="shared" si="83"/>
        <v>0</v>
      </c>
      <c r="BW19" s="322">
        <f t="shared" si="84"/>
        <v>0</v>
      </c>
      <c r="BX19" s="322">
        <f t="shared" si="85"/>
        <v>0</v>
      </c>
      <c r="BY19" s="322">
        <f t="shared" si="86"/>
        <v>0</v>
      </c>
      <c r="BZ19" s="322">
        <f t="shared" si="87"/>
        <v>0</v>
      </c>
      <c r="CA19" s="322">
        <f t="shared" si="88"/>
        <v>0</v>
      </c>
      <c r="CB19" s="322">
        <f t="shared" si="89"/>
        <v>0</v>
      </c>
      <c r="CC19" s="322">
        <f t="shared" si="90"/>
        <v>0</v>
      </c>
      <c r="CD19" s="322">
        <f t="shared" si="91"/>
        <v>0</v>
      </c>
      <c r="CE19" s="711">
        <f t="shared" si="13"/>
        <v>0</v>
      </c>
      <c r="CF19" s="322">
        <f t="shared" si="115"/>
        <v>0</v>
      </c>
      <c r="CG19" s="322">
        <f t="shared" si="116"/>
        <v>0</v>
      </c>
      <c r="CH19" s="322">
        <f t="shared" si="14"/>
        <v>0</v>
      </c>
      <c r="CI19" s="322">
        <f t="shared" si="117"/>
        <v>0</v>
      </c>
      <c r="CJ19" s="711">
        <f t="shared" si="15"/>
        <v>0</v>
      </c>
      <c r="CK19" s="322">
        <f t="shared" si="118"/>
        <v>0</v>
      </c>
      <c r="CL19" s="322">
        <f t="shared" si="119"/>
        <v>0</v>
      </c>
      <c r="CM19" s="322">
        <f t="shared" si="16"/>
        <v>0</v>
      </c>
      <c r="CN19" s="322">
        <f t="shared" si="120"/>
        <v>0</v>
      </c>
      <c r="CO19" s="711">
        <f t="shared" si="17"/>
        <v>0</v>
      </c>
      <c r="CP19" s="322">
        <f t="shared" si="121"/>
        <v>0</v>
      </c>
      <c r="CQ19" s="322">
        <f t="shared" si="122"/>
        <v>0</v>
      </c>
      <c r="CR19" s="322">
        <f t="shared" si="18"/>
        <v>0</v>
      </c>
      <c r="CS19" s="322">
        <f t="shared" si="123"/>
        <v>0</v>
      </c>
      <c r="CT19" s="711">
        <f t="shared" si="19"/>
        <v>0</v>
      </c>
      <c r="CU19" s="322">
        <f t="shared" si="124"/>
        <v>0</v>
      </c>
      <c r="CV19" s="322">
        <f t="shared" si="125"/>
        <v>0</v>
      </c>
      <c r="CW19" s="322">
        <f t="shared" si="20"/>
        <v>0</v>
      </c>
      <c r="CX19" s="322">
        <f t="shared" si="126"/>
        <v>0</v>
      </c>
      <c r="CY19" s="322">
        <f t="shared" si="21"/>
        <v>0</v>
      </c>
      <c r="CZ19" s="322">
        <f t="shared" si="127"/>
        <v>0</v>
      </c>
      <c r="DA19" s="322">
        <f t="shared" si="128"/>
        <v>0</v>
      </c>
      <c r="DB19" s="322">
        <f t="shared" si="22"/>
        <v>0</v>
      </c>
      <c r="DC19" s="322">
        <f t="shared" si="129"/>
        <v>0</v>
      </c>
      <c r="DD19" s="322">
        <f t="shared" si="23"/>
        <v>0</v>
      </c>
      <c r="DE19" s="322">
        <f t="shared" si="24"/>
        <v>6658.9</v>
      </c>
      <c r="DF19" s="322">
        <f t="shared" si="25"/>
        <v>6464.8</v>
      </c>
      <c r="DG19" s="322">
        <f t="shared" si="26"/>
        <v>4070.9</v>
      </c>
      <c r="DH19" s="322">
        <f t="shared" si="130"/>
        <v>2393.9</v>
      </c>
      <c r="DI19" s="322">
        <f t="shared" si="27"/>
        <v>194.1</v>
      </c>
      <c r="DJ19" s="322">
        <f t="shared" si="28"/>
        <v>0</v>
      </c>
      <c r="DK19" s="322">
        <f t="shared" si="29"/>
        <v>0</v>
      </c>
      <c r="DL19" s="322">
        <f t="shared" si="30"/>
        <v>0</v>
      </c>
      <c r="DM19" s="322">
        <f t="shared" si="131"/>
        <v>0</v>
      </c>
      <c r="DN19" s="322">
        <f t="shared" si="31"/>
        <v>0</v>
      </c>
      <c r="DO19" s="322">
        <f t="shared" si="132"/>
        <v>0</v>
      </c>
      <c r="DP19" s="322">
        <f t="shared" si="133"/>
        <v>0</v>
      </c>
      <c r="DQ19" s="322">
        <f t="shared" si="134"/>
        <v>0</v>
      </c>
      <c r="DR19" s="322">
        <f t="shared" si="135"/>
        <v>0</v>
      </c>
      <c r="DS19" s="322">
        <f t="shared" si="32"/>
        <v>0</v>
      </c>
      <c r="DT19" s="323">
        <f t="shared" si="136"/>
        <v>0</v>
      </c>
      <c r="DU19" s="324">
        <f t="shared" si="137"/>
        <v>0</v>
      </c>
      <c r="DV19" s="322">
        <f t="shared" si="33"/>
        <v>0</v>
      </c>
      <c r="DW19" s="322">
        <f t="shared" si="138"/>
        <v>0</v>
      </c>
      <c r="DX19" s="324">
        <f t="shared" si="139"/>
        <v>0</v>
      </c>
      <c r="DY19" s="324">
        <f t="shared" si="140"/>
        <v>0</v>
      </c>
      <c r="DZ19" s="324">
        <f t="shared" si="141"/>
        <v>0</v>
      </c>
      <c r="EA19" s="322">
        <f t="shared" si="34"/>
        <v>0</v>
      </c>
      <c r="EB19" s="322">
        <f t="shared" si="142"/>
        <v>0</v>
      </c>
      <c r="EC19" s="324">
        <f t="shared" si="143"/>
        <v>0</v>
      </c>
      <c r="ED19" s="324">
        <f t="shared" si="144"/>
        <v>0</v>
      </c>
      <c r="EE19" s="324">
        <f t="shared" si="145"/>
        <v>0</v>
      </c>
      <c r="EF19" s="322">
        <f t="shared" si="35"/>
        <v>0</v>
      </c>
      <c r="EG19" s="322">
        <f t="shared" si="146"/>
        <v>0</v>
      </c>
      <c r="EH19" s="324">
        <f t="shared" si="147"/>
        <v>0</v>
      </c>
      <c r="EI19" s="324">
        <f t="shared" si="148"/>
        <v>0</v>
      </c>
      <c r="EJ19" s="324">
        <f t="shared" si="149"/>
        <v>0</v>
      </c>
      <c r="EK19" s="322">
        <f t="shared" si="36"/>
        <v>0</v>
      </c>
      <c r="EL19" s="322">
        <f t="shared" si="150"/>
        <v>0</v>
      </c>
      <c r="EM19" s="324">
        <f t="shared" si="151"/>
        <v>0</v>
      </c>
      <c r="EN19" s="324">
        <f t="shared" si="152"/>
        <v>0</v>
      </c>
      <c r="EO19" s="324">
        <f t="shared" si="153"/>
        <v>0</v>
      </c>
      <c r="EP19" s="322">
        <f t="shared" si="37"/>
        <v>0</v>
      </c>
      <c r="EQ19" s="322">
        <f t="shared" si="154"/>
        <v>0</v>
      </c>
      <c r="ER19" s="324">
        <f t="shared" si="155"/>
        <v>0</v>
      </c>
      <c r="ES19" s="324">
        <f t="shared" si="156"/>
        <v>0</v>
      </c>
      <c r="ET19" s="324">
        <f t="shared" si="157"/>
        <v>0</v>
      </c>
      <c r="EU19" s="322">
        <f t="shared" si="38"/>
        <v>0</v>
      </c>
      <c r="EV19" s="322">
        <f t="shared" si="158"/>
        <v>0</v>
      </c>
      <c r="EW19" s="324">
        <f t="shared" si="159"/>
        <v>0</v>
      </c>
      <c r="EX19" s="324">
        <f t="shared" si="160"/>
        <v>0</v>
      </c>
      <c r="EY19" s="324">
        <f t="shared" si="161"/>
        <v>0</v>
      </c>
      <c r="EZ19" s="322">
        <f t="shared" si="39"/>
        <v>0</v>
      </c>
      <c r="FA19" s="322">
        <f t="shared" si="162"/>
        <v>0</v>
      </c>
      <c r="FB19" s="324">
        <f t="shared" si="163"/>
        <v>0</v>
      </c>
      <c r="FC19" s="324">
        <f t="shared" si="164"/>
        <v>0</v>
      </c>
      <c r="FD19" s="324">
        <f t="shared" si="165"/>
        <v>0</v>
      </c>
      <c r="FE19" s="322">
        <f t="shared" si="40"/>
        <v>0</v>
      </c>
      <c r="FF19" s="322">
        <f t="shared" si="166"/>
        <v>0</v>
      </c>
      <c r="FG19" s="325">
        <f t="shared" si="167"/>
        <v>0</v>
      </c>
      <c r="FH19" s="712">
        <f t="shared" si="41"/>
        <v>0</v>
      </c>
      <c r="FI19" s="322">
        <f t="shared" si="42"/>
        <v>0</v>
      </c>
      <c r="FJ19" s="322">
        <f t="shared" si="43"/>
        <v>0</v>
      </c>
      <c r="FK19" s="322">
        <f t="shared" si="168"/>
        <v>0</v>
      </c>
      <c r="FL19" s="322">
        <f t="shared" si="44"/>
        <v>0</v>
      </c>
      <c r="FM19" s="322">
        <f t="shared" si="45"/>
        <v>0</v>
      </c>
      <c r="FN19" s="322">
        <f t="shared" si="46"/>
        <v>0</v>
      </c>
      <c r="FO19" s="322">
        <f t="shared" si="47"/>
        <v>0</v>
      </c>
      <c r="FP19" s="322">
        <f t="shared" si="169"/>
        <v>0</v>
      </c>
      <c r="FQ19" s="322">
        <f t="shared" si="48"/>
        <v>0</v>
      </c>
      <c r="FR19" s="322">
        <f t="shared" si="49"/>
        <v>0</v>
      </c>
      <c r="FS19" s="322">
        <f t="shared" si="50"/>
        <v>0</v>
      </c>
      <c r="FT19" s="322">
        <f t="shared" si="51"/>
        <v>0</v>
      </c>
      <c r="FU19" s="322">
        <f t="shared" si="170"/>
        <v>0</v>
      </c>
      <c r="FV19" s="322">
        <f t="shared" si="52"/>
        <v>0</v>
      </c>
      <c r="FW19" s="322">
        <f t="shared" si="53"/>
        <v>0</v>
      </c>
      <c r="FX19" s="322">
        <f t="shared" si="54"/>
        <v>0</v>
      </c>
      <c r="FY19" s="322">
        <f t="shared" si="55"/>
        <v>0</v>
      </c>
      <c r="FZ19" s="322">
        <f t="shared" si="171"/>
        <v>0</v>
      </c>
      <c r="GA19" s="322">
        <f t="shared" si="56"/>
        <v>0</v>
      </c>
      <c r="GB19" s="322">
        <f t="shared" si="57"/>
        <v>0</v>
      </c>
      <c r="GC19" s="322">
        <f t="shared" si="58"/>
        <v>0</v>
      </c>
      <c r="GD19" s="322">
        <f t="shared" si="59"/>
        <v>0</v>
      </c>
      <c r="GE19" s="322">
        <f t="shared" si="172"/>
        <v>0</v>
      </c>
      <c r="GF19" s="322">
        <f t="shared" si="60"/>
        <v>0</v>
      </c>
      <c r="GG19" s="322">
        <f t="shared" si="61"/>
        <v>0</v>
      </c>
      <c r="GH19" s="322">
        <f t="shared" si="62"/>
        <v>0</v>
      </c>
      <c r="GI19" s="322">
        <f t="shared" si="63"/>
        <v>0</v>
      </c>
      <c r="GJ19" s="322">
        <f t="shared" si="173"/>
        <v>0</v>
      </c>
      <c r="GK19" s="322">
        <f t="shared" si="64"/>
        <v>0</v>
      </c>
      <c r="GL19" s="322">
        <f t="shared" si="65"/>
        <v>0</v>
      </c>
      <c r="GM19" s="322">
        <f t="shared" si="66"/>
        <v>0</v>
      </c>
      <c r="GN19" s="322">
        <f t="shared" si="67"/>
        <v>0</v>
      </c>
      <c r="GO19" s="322">
        <f t="shared" si="174"/>
        <v>0</v>
      </c>
      <c r="GP19" s="322">
        <f t="shared" si="68"/>
        <v>0</v>
      </c>
      <c r="GQ19" s="322">
        <f t="shared" si="69"/>
        <v>0</v>
      </c>
      <c r="GR19" s="322">
        <f t="shared" si="70"/>
        <v>0</v>
      </c>
      <c r="GS19" s="322">
        <f t="shared" si="71"/>
        <v>0</v>
      </c>
      <c r="GT19" s="322">
        <f t="shared" si="175"/>
        <v>0</v>
      </c>
      <c r="GU19" s="322">
        <f t="shared" si="72"/>
        <v>0</v>
      </c>
      <c r="GV19" s="326">
        <f t="shared" si="92"/>
        <v>6658.9</v>
      </c>
      <c r="GW19" s="322">
        <f t="shared" si="82"/>
        <v>6464.8</v>
      </c>
      <c r="GX19" s="322">
        <f t="shared" si="73"/>
        <v>4070.9</v>
      </c>
      <c r="GY19" s="322">
        <f t="shared" si="73"/>
        <v>2393.9</v>
      </c>
      <c r="GZ19" s="322">
        <f t="shared" si="73"/>
        <v>194.1</v>
      </c>
      <c r="HA19" s="328">
        <f t="shared" si="176"/>
        <v>53</v>
      </c>
      <c r="HB19" s="322">
        <f t="shared" si="75"/>
        <v>6528</v>
      </c>
      <c r="HC19" s="322">
        <f t="shared" si="74"/>
        <v>6337.7</v>
      </c>
      <c r="HD19" s="322">
        <f t="shared" si="74"/>
        <v>3990.9</v>
      </c>
      <c r="HE19" s="322">
        <f t="shared" si="74"/>
        <v>2346.8000000000002</v>
      </c>
      <c r="HF19" s="322">
        <f t="shared" si="74"/>
        <v>190.3</v>
      </c>
      <c r="HG19" s="329">
        <v>11.25</v>
      </c>
      <c r="HH19" s="327">
        <f t="shared" si="76"/>
        <v>394.9</v>
      </c>
      <c r="HI19" s="327">
        <f t="shared" si="77"/>
        <v>6922.9</v>
      </c>
      <c r="HJ19" s="330">
        <f t="shared" si="78"/>
        <v>4385.8</v>
      </c>
      <c r="HK19" s="275">
        <f t="shared" si="79"/>
        <v>6922900</v>
      </c>
    </row>
    <row r="20" spans="1:309" s="334" customFormat="1" ht="18.75" customHeight="1">
      <c r="A20" s="315" t="s">
        <v>707</v>
      </c>
      <c r="B20" s="316">
        <v>0</v>
      </c>
      <c r="C20" s="316">
        <v>0</v>
      </c>
      <c r="D20" s="317">
        <v>37</v>
      </c>
      <c r="E20" s="318">
        <v>0</v>
      </c>
      <c r="F20" s="317"/>
      <c r="G20" s="316">
        <v>0</v>
      </c>
      <c r="H20" s="317">
        <v>202</v>
      </c>
      <c r="I20" s="318">
        <v>0</v>
      </c>
      <c r="J20" s="317"/>
      <c r="K20" s="317"/>
      <c r="L20" s="317"/>
      <c r="M20" s="316">
        <v>0</v>
      </c>
      <c r="N20" s="318">
        <v>0</v>
      </c>
      <c r="O20" s="317"/>
      <c r="P20" s="318">
        <v>0</v>
      </c>
      <c r="Q20" s="317"/>
      <c r="R20" s="317"/>
      <c r="S20" s="317"/>
      <c r="T20" s="319">
        <v>0</v>
      </c>
      <c r="U20" s="319">
        <v>0</v>
      </c>
      <c r="V20" s="319">
        <v>0</v>
      </c>
      <c r="W20" s="318">
        <v>0</v>
      </c>
      <c r="X20" s="318">
        <v>0</v>
      </c>
      <c r="Y20" s="318">
        <v>0</v>
      </c>
      <c r="Z20" s="318">
        <v>0</v>
      </c>
      <c r="AA20" s="318">
        <v>0</v>
      </c>
      <c r="AB20" s="318">
        <v>0</v>
      </c>
      <c r="AC20" s="318">
        <v>0</v>
      </c>
      <c r="AD20" s="320">
        <v>0</v>
      </c>
      <c r="AE20" s="320">
        <v>0</v>
      </c>
      <c r="AF20" s="320">
        <v>0</v>
      </c>
      <c r="AG20" s="320">
        <v>0</v>
      </c>
      <c r="AH20" s="317"/>
      <c r="AI20" s="320">
        <v>0</v>
      </c>
      <c r="AJ20" s="710">
        <f t="shared" si="80"/>
        <v>37</v>
      </c>
      <c r="AK20" s="710">
        <f t="shared" si="81"/>
        <v>202</v>
      </c>
      <c r="AL20" s="321">
        <f t="shared" si="0"/>
        <v>0</v>
      </c>
      <c r="AM20" s="322">
        <f t="shared" si="93"/>
        <v>0</v>
      </c>
      <c r="AN20" s="322">
        <f t="shared" si="1"/>
        <v>0</v>
      </c>
      <c r="AO20" s="322">
        <f t="shared" si="94"/>
        <v>0</v>
      </c>
      <c r="AP20" s="322">
        <f t="shared" si="95"/>
        <v>0</v>
      </c>
      <c r="AQ20" s="322">
        <f t="shared" si="2"/>
        <v>0</v>
      </c>
      <c r="AR20" s="322">
        <f t="shared" si="3"/>
        <v>0</v>
      </c>
      <c r="AS20" s="322">
        <f t="shared" si="4"/>
        <v>0</v>
      </c>
      <c r="AT20" s="322">
        <f t="shared" si="96"/>
        <v>0</v>
      </c>
      <c r="AU20" s="322">
        <f t="shared" si="97"/>
        <v>0</v>
      </c>
      <c r="AV20" s="322">
        <f t="shared" si="98"/>
        <v>2092.1</v>
      </c>
      <c r="AW20" s="322">
        <f t="shared" si="99"/>
        <v>1996.2</v>
      </c>
      <c r="AX20" s="322">
        <f t="shared" si="5"/>
        <v>1257</v>
      </c>
      <c r="AY20" s="322">
        <f t="shared" si="100"/>
        <v>739.2</v>
      </c>
      <c r="AZ20" s="322">
        <f t="shared" si="6"/>
        <v>95.9</v>
      </c>
      <c r="BA20" s="322">
        <f t="shared" si="101"/>
        <v>0</v>
      </c>
      <c r="BB20" s="322">
        <f t="shared" si="102"/>
        <v>0</v>
      </c>
      <c r="BC20" s="322">
        <f t="shared" si="7"/>
        <v>0</v>
      </c>
      <c r="BD20" s="322">
        <f t="shared" si="103"/>
        <v>0</v>
      </c>
      <c r="BE20" s="322">
        <f t="shared" si="8"/>
        <v>0</v>
      </c>
      <c r="BF20" s="322">
        <f t="shared" si="104"/>
        <v>0</v>
      </c>
      <c r="BG20" s="322">
        <f t="shared" si="105"/>
        <v>0</v>
      </c>
      <c r="BH20" s="322">
        <f t="shared" si="9"/>
        <v>0</v>
      </c>
      <c r="BI20" s="322">
        <f t="shared" si="106"/>
        <v>0</v>
      </c>
      <c r="BJ20" s="322">
        <f t="shared" si="107"/>
        <v>0</v>
      </c>
      <c r="BK20" s="322">
        <f t="shared" si="108"/>
        <v>0</v>
      </c>
      <c r="BL20" s="322">
        <f t="shared" si="109"/>
        <v>0</v>
      </c>
      <c r="BM20" s="322">
        <f t="shared" si="10"/>
        <v>0</v>
      </c>
      <c r="BN20" s="322">
        <f t="shared" si="110"/>
        <v>0</v>
      </c>
      <c r="BO20" s="322">
        <f t="shared" si="111"/>
        <v>0</v>
      </c>
      <c r="BP20" s="322">
        <f t="shared" si="112"/>
        <v>10045.9</v>
      </c>
      <c r="BQ20" s="322">
        <f t="shared" si="113"/>
        <v>9476.7999999999993</v>
      </c>
      <c r="BR20" s="322">
        <f t="shared" si="11"/>
        <v>5967.5</v>
      </c>
      <c r="BS20" s="322">
        <f t="shared" si="114"/>
        <v>3509.3</v>
      </c>
      <c r="BT20" s="322">
        <f t="shared" si="12"/>
        <v>569.1</v>
      </c>
      <c r="BU20" s="322"/>
      <c r="BV20" s="322">
        <f t="shared" si="83"/>
        <v>0</v>
      </c>
      <c r="BW20" s="322">
        <f t="shared" si="84"/>
        <v>0</v>
      </c>
      <c r="BX20" s="322">
        <f t="shared" si="85"/>
        <v>0</v>
      </c>
      <c r="BY20" s="322">
        <f t="shared" si="86"/>
        <v>0</v>
      </c>
      <c r="BZ20" s="322">
        <f t="shared" si="87"/>
        <v>0</v>
      </c>
      <c r="CA20" s="322">
        <f t="shared" si="88"/>
        <v>0</v>
      </c>
      <c r="CB20" s="322">
        <f t="shared" si="89"/>
        <v>0</v>
      </c>
      <c r="CC20" s="322">
        <f t="shared" si="90"/>
        <v>0</v>
      </c>
      <c r="CD20" s="322">
        <f t="shared" si="91"/>
        <v>0</v>
      </c>
      <c r="CE20" s="711">
        <f t="shared" si="13"/>
        <v>0</v>
      </c>
      <c r="CF20" s="322">
        <f t="shared" si="115"/>
        <v>0</v>
      </c>
      <c r="CG20" s="322">
        <f t="shared" si="116"/>
        <v>0</v>
      </c>
      <c r="CH20" s="322">
        <f t="shared" si="14"/>
        <v>0</v>
      </c>
      <c r="CI20" s="322">
        <f t="shared" si="117"/>
        <v>0</v>
      </c>
      <c r="CJ20" s="711">
        <f t="shared" si="15"/>
        <v>0</v>
      </c>
      <c r="CK20" s="322">
        <f t="shared" si="118"/>
        <v>0</v>
      </c>
      <c r="CL20" s="322">
        <f t="shared" si="119"/>
        <v>0</v>
      </c>
      <c r="CM20" s="322">
        <f t="shared" si="16"/>
        <v>0</v>
      </c>
      <c r="CN20" s="322">
        <f t="shared" si="120"/>
        <v>0</v>
      </c>
      <c r="CO20" s="711">
        <f t="shared" si="17"/>
        <v>0</v>
      </c>
      <c r="CP20" s="322">
        <f t="shared" si="121"/>
        <v>0</v>
      </c>
      <c r="CQ20" s="322">
        <f t="shared" si="122"/>
        <v>0</v>
      </c>
      <c r="CR20" s="322">
        <f t="shared" si="18"/>
        <v>0</v>
      </c>
      <c r="CS20" s="322">
        <f t="shared" si="123"/>
        <v>0</v>
      </c>
      <c r="CT20" s="711">
        <f t="shared" si="19"/>
        <v>0</v>
      </c>
      <c r="CU20" s="322">
        <f t="shared" si="124"/>
        <v>0</v>
      </c>
      <c r="CV20" s="322">
        <f t="shared" si="125"/>
        <v>0</v>
      </c>
      <c r="CW20" s="322">
        <f t="shared" si="20"/>
        <v>0</v>
      </c>
      <c r="CX20" s="322">
        <f t="shared" si="126"/>
        <v>0</v>
      </c>
      <c r="CY20" s="322">
        <f t="shared" si="21"/>
        <v>0</v>
      </c>
      <c r="CZ20" s="322">
        <f t="shared" si="127"/>
        <v>0</v>
      </c>
      <c r="DA20" s="322">
        <f t="shared" si="128"/>
        <v>0</v>
      </c>
      <c r="DB20" s="322">
        <f t="shared" si="22"/>
        <v>0</v>
      </c>
      <c r="DC20" s="322">
        <f t="shared" si="129"/>
        <v>0</v>
      </c>
      <c r="DD20" s="322">
        <f t="shared" si="23"/>
        <v>0</v>
      </c>
      <c r="DE20" s="322">
        <f t="shared" si="24"/>
        <v>0</v>
      </c>
      <c r="DF20" s="322">
        <f t="shared" si="25"/>
        <v>0</v>
      </c>
      <c r="DG20" s="322">
        <f t="shared" si="26"/>
        <v>0</v>
      </c>
      <c r="DH20" s="322">
        <f t="shared" si="130"/>
        <v>0</v>
      </c>
      <c r="DI20" s="322">
        <f t="shared" si="27"/>
        <v>0</v>
      </c>
      <c r="DJ20" s="322">
        <f t="shared" si="28"/>
        <v>0</v>
      </c>
      <c r="DK20" s="322">
        <f t="shared" si="29"/>
        <v>0</v>
      </c>
      <c r="DL20" s="322">
        <f t="shared" si="30"/>
        <v>0</v>
      </c>
      <c r="DM20" s="322">
        <f t="shared" si="131"/>
        <v>0</v>
      </c>
      <c r="DN20" s="322">
        <f t="shared" si="31"/>
        <v>0</v>
      </c>
      <c r="DO20" s="322">
        <f t="shared" si="132"/>
        <v>0</v>
      </c>
      <c r="DP20" s="322">
        <f t="shared" si="133"/>
        <v>0</v>
      </c>
      <c r="DQ20" s="322">
        <f t="shared" si="134"/>
        <v>0</v>
      </c>
      <c r="DR20" s="322">
        <f t="shared" si="135"/>
        <v>0</v>
      </c>
      <c r="DS20" s="322">
        <f t="shared" si="32"/>
        <v>0</v>
      </c>
      <c r="DT20" s="323">
        <f t="shared" si="136"/>
        <v>0</v>
      </c>
      <c r="DU20" s="324">
        <f t="shared" si="137"/>
        <v>0</v>
      </c>
      <c r="DV20" s="322">
        <f t="shared" si="33"/>
        <v>0</v>
      </c>
      <c r="DW20" s="322">
        <f t="shared" si="138"/>
        <v>0</v>
      </c>
      <c r="DX20" s="324">
        <f t="shared" si="139"/>
        <v>0</v>
      </c>
      <c r="DY20" s="324">
        <f t="shared" si="140"/>
        <v>0</v>
      </c>
      <c r="DZ20" s="324">
        <f t="shared" si="141"/>
        <v>0</v>
      </c>
      <c r="EA20" s="322">
        <f t="shared" si="34"/>
        <v>0</v>
      </c>
      <c r="EB20" s="322">
        <f t="shared" si="142"/>
        <v>0</v>
      </c>
      <c r="EC20" s="324">
        <f t="shared" si="143"/>
        <v>0</v>
      </c>
      <c r="ED20" s="324">
        <f t="shared" si="144"/>
        <v>0</v>
      </c>
      <c r="EE20" s="324">
        <f t="shared" si="145"/>
        <v>0</v>
      </c>
      <c r="EF20" s="322">
        <f t="shared" si="35"/>
        <v>0</v>
      </c>
      <c r="EG20" s="322">
        <f t="shared" si="146"/>
        <v>0</v>
      </c>
      <c r="EH20" s="324">
        <f t="shared" si="147"/>
        <v>0</v>
      </c>
      <c r="EI20" s="324">
        <f t="shared" si="148"/>
        <v>0</v>
      </c>
      <c r="EJ20" s="324">
        <f t="shared" si="149"/>
        <v>0</v>
      </c>
      <c r="EK20" s="322">
        <f t="shared" si="36"/>
        <v>0</v>
      </c>
      <c r="EL20" s="322">
        <f t="shared" si="150"/>
        <v>0</v>
      </c>
      <c r="EM20" s="324">
        <f t="shared" si="151"/>
        <v>0</v>
      </c>
      <c r="EN20" s="324">
        <f t="shared" si="152"/>
        <v>0</v>
      </c>
      <c r="EO20" s="324">
        <f t="shared" si="153"/>
        <v>0</v>
      </c>
      <c r="EP20" s="322">
        <f t="shared" si="37"/>
        <v>0</v>
      </c>
      <c r="EQ20" s="322">
        <f t="shared" si="154"/>
        <v>0</v>
      </c>
      <c r="ER20" s="324">
        <f t="shared" si="155"/>
        <v>0</v>
      </c>
      <c r="ES20" s="324">
        <f t="shared" si="156"/>
        <v>0</v>
      </c>
      <c r="ET20" s="324">
        <f t="shared" si="157"/>
        <v>0</v>
      </c>
      <c r="EU20" s="322">
        <f t="shared" si="38"/>
        <v>0</v>
      </c>
      <c r="EV20" s="322">
        <f t="shared" si="158"/>
        <v>0</v>
      </c>
      <c r="EW20" s="324">
        <f t="shared" si="159"/>
        <v>0</v>
      </c>
      <c r="EX20" s="324">
        <f t="shared" si="160"/>
        <v>0</v>
      </c>
      <c r="EY20" s="324">
        <f t="shared" si="161"/>
        <v>0</v>
      </c>
      <c r="EZ20" s="322">
        <f t="shared" si="39"/>
        <v>0</v>
      </c>
      <c r="FA20" s="322">
        <f t="shared" si="162"/>
        <v>0</v>
      </c>
      <c r="FB20" s="324">
        <f t="shared" si="163"/>
        <v>0</v>
      </c>
      <c r="FC20" s="324">
        <f t="shared" si="164"/>
        <v>0</v>
      </c>
      <c r="FD20" s="324">
        <f t="shared" si="165"/>
        <v>0</v>
      </c>
      <c r="FE20" s="322">
        <f t="shared" si="40"/>
        <v>0</v>
      </c>
      <c r="FF20" s="322">
        <f t="shared" si="166"/>
        <v>0</v>
      </c>
      <c r="FG20" s="325">
        <f t="shared" si="167"/>
        <v>0</v>
      </c>
      <c r="FH20" s="712">
        <f t="shared" si="41"/>
        <v>0</v>
      </c>
      <c r="FI20" s="322">
        <f t="shared" si="42"/>
        <v>0</v>
      </c>
      <c r="FJ20" s="322">
        <f t="shared" si="43"/>
        <v>0</v>
      </c>
      <c r="FK20" s="322">
        <f t="shared" si="168"/>
        <v>0</v>
      </c>
      <c r="FL20" s="322">
        <f t="shared" si="44"/>
        <v>0</v>
      </c>
      <c r="FM20" s="322">
        <f t="shared" si="45"/>
        <v>0</v>
      </c>
      <c r="FN20" s="322">
        <f t="shared" si="46"/>
        <v>0</v>
      </c>
      <c r="FO20" s="322">
        <f t="shared" si="47"/>
        <v>0</v>
      </c>
      <c r="FP20" s="322">
        <f t="shared" si="169"/>
        <v>0</v>
      </c>
      <c r="FQ20" s="322">
        <f t="shared" si="48"/>
        <v>0</v>
      </c>
      <c r="FR20" s="322">
        <f t="shared" si="49"/>
        <v>0</v>
      </c>
      <c r="FS20" s="322">
        <f t="shared" si="50"/>
        <v>0</v>
      </c>
      <c r="FT20" s="322">
        <f t="shared" si="51"/>
        <v>0</v>
      </c>
      <c r="FU20" s="322">
        <f t="shared" si="170"/>
        <v>0</v>
      </c>
      <c r="FV20" s="322">
        <f t="shared" si="52"/>
        <v>0</v>
      </c>
      <c r="FW20" s="322">
        <f t="shared" si="53"/>
        <v>0</v>
      </c>
      <c r="FX20" s="322">
        <f t="shared" si="54"/>
        <v>0</v>
      </c>
      <c r="FY20" s="322">
        <f t="shared" si="55"/>
        <v>0</v>
      </c>
      <c r="FZ20" s="322">
        <f t="shared" si="171"/>
        <v>0</v>
      </c>
      <c r="GA20" s="322">
        <f t="shared" si="56"/>
        <v>0</v>
      </c>
      <c r="GB20" s="322">
        <f t="shared" si="57"/>
        <v>0</v>
      </c>
      <c r="GC20" s="322">
        <f t="shared" si="58"/>
        <v>0</v>
      </c>
      <c r="GD20" s="322">
        <f t="shared" si="59"/>
        <v>0</v>
      </c>
      <c r="GE20" s="322">
        <f t="shared" si="172"/>
        <v>0</v>
      </c>
      <c r="GF20" s="322">
        <f t="shared" si="60"/>
        <v>0</v>
      </c>
      <c r="GG20" s="322">
        <f t="shared" si="61"/>
        <v>0</v>
      </c>
      <c r="GH20" s="322">
        <f t="shared" si="62"/>
        <v>0</v>
      </c>
      <c r="GI20" s="322">
        <f t="shared" si="63"/>
        <v>0</v>
      </c>
      <c r="GJ20" s="322">
        <f t="shared" si="173"/>
        <v>0</v>
      </c>
      <c r="GK20" s="322">
        <f t="shared" si="64"/>
        <v>0</v>
      </c>
      <c r="GL20" s="322">
        <f t="shared" si="65"/>
        <v>0</v>
      </c>
      <c r="GM20" s="322">
        <f t="shared" si="66"/>
        <v>0</v>
      </c>
      <c r="GN20" s="322">
        <f t="shared" si="67"/>
        <v>0</v>
      </c>
      <c r="GO20" s="322">
        <f t="shared" si="174"/>
        <v>0</v>
      </c>
      <c r="GP20" s="322">
        <f t="shared" si="68"/>
        <v>0</v>
      </c>
      <c r="GQ20" s="322">
        <f t="shared" si="69"/>
        <v>0</v>
      </c>
      <c r="GR20" s="322">
        <f t="shared" si="70"/>
        <v>0</v>
      </c>
      <c r="GS20" s="322">
        <f t="shared" si="71"/>
        <v>0</v>
      </c>
      <c r="GT20" s="322">
        <f t="shared" si="175"/>
        <v>0</v>
      </c>
      <c r="GU20" s="322">
        <f t="shared" si="72"/>
        <v>0</v>
      </c>
      <c r="GV20" s="326">
        <f t="shared" si="92"/>
        <v>12138</v>
      </c>
      <c r="GW20" s="322">
        <f t="shared" si="82"/>
        <v>11473</v>
      </c>
      <c r="GX20" s="322">
        <f t="shared" si="73"/>
        <v>7224.5</v>
      </c>
      <c r="GY20" s="322">
        <f t="shared" si="73"/>
        <v>4248.5</v>
      </c>
      <c r="GZ20" s="322">
        <f t="shared" si="73"/>
        <v>665</v>
      </c>
      <c r="HA20" s="328">
        <f t="shared" si="176"/>
        <v>239</v>
      </c>
      <c r="HB20" s="322">
        <f t="shared" si="75"/>
        <v>11899.4</v>
      </c>
      <c r="HC20" s="322">
        <f t="shared" si="74"/>
        <v>11247.4</v>
      </c>
      <c r="HD20" s="322">
        <f t="shared" si="74"/>
        <v>7082.5</v>
      </c>
      <c r="HE20" s="322">
        <f t="shared" si="74"/>
        <v>4165</v>
      </c>
      <c r="HF20" s="322">
        <f t="shared" si="74"/>
        <v>651.9</v>
      </c>
      <c r="HG20" s="329">
        <v>24.5</v>
      </c>
      <c r="HH20" s="327">
        <f t="shared" si="76"/>
        <v>860</v>
      </c>
      <c r="HI20" s="327">
        <f t="shared" si="77"/>
        <v>12759.4</v>
      </c>
      <c r="HJ20" s="330">
        <f t="shared" si="78"/>
        <v>7942.5</v>
      </c>
      <c r="HK20" s="275">
        <f t="shared" si="79"/>
        <v>12759400</v>
      </c>
      <c r="HL20" s="275"/>
      <c r="HM20" s="275"/>
      <c r="HN20" s="275"/>
      <c r="HO20" s="275"/>
      <c r="HP20" s="275"/>
      <c r="HQ20" s="275"/>
      <c r="HR20" s="275"/>
      <c r="HS20" s="275"/>
      <c r="HT20" s="275"/>
      <c r="HU20" s="275"/>
      <c r="HV20" s="275"/>
      <c r="HW20" s="275"/>
      <c r="HX20" s="275"/>
      <c r="HY20" s="275"/>
      <c r="HZ20" s="275"/>
      <c r="IA20" s="275"/>
      <c r="IB20" s="275"/>
      <c r="IC20" s="275"/>
      <c r="ID20" s="275"/>
      <c r="IE20" s="275"/>
      <c r="IF20" s="275"/>
      <c r="IG20" s="275"/>
      <c r="IH20" s="275"/>
      <c r="II20" s="275"/>
      <c r="IJ20" s="275"/>
      <c r="IK20" s="275"/>
      <c r="IL20" s="275"/>
      <c r="IM20" s="275"/>
      <c r="IN20" s="275"/>
      <c r="IO20" s="275"/>
      <c r="IP20" s="275"/>
      <c r="IQ20" s="275"/>
      <c r="IR20" s="275"/>
      <c r="IS20" s="275"/>
      <c r="IT20" s="275"/>
      <c r="IU20" s="275"/>
      <c r="IV20" s="275"/>
      <c r="IW20" s="275"/>
      <c r="IX20" s="275"/>
      <c r="IY20" s="275"/>
      <c r="IZ20" s="275"/>
      <c r="JA20" s="275"/>
      <c r="JB20" s="275"/>
      <c r="JC20" s="275"/>
      <c r="JD20" s="275"/>
      <c r="JE20" s="275"/>
      <c r="JF20" s="275"/>
      <c r="JG20" s="275"/>
      <c r="JH20" s="275"/>
      <c r="JI20" s="275"/>
      <c r="JJ20" s="275"/>
      <c r="JK20" s="275"/>
      <c r="JL20" s="275"/>
      <c r="JM20" s="275"/>
      <c r="JN20" s="275"/>
      <c r="JO20" s="275"/>
      <c r="JP20" s="275"/>
      <c r="JQ20" s="275"/>
      <c r="JR20" s="275"/>
      <c r="JS20" s="275"/>
      <c r="JT20" s="275"/>
      <c r="JU20" s="275"/>
      <c r="JV20" s="275"/>
      <c r="JW20" s="275"/>
      <c r="JX20" s="275"/>
      <c r="JY20" s="275"/>
      <c r="JZ20" s="275"/>
      <c r="KA20" s="275"/>
      <c r="KB20" s="275"/>
      <c r="KC20" s="275"/>
      <c r="KD20" s="275"/>
      <c r="KE20" s="275"/>
      <c r="KF20" s="275"/>
      <c r="KG20" s="275"/>
      <c r="KH20" s="275"/>
      <c r="KI20" s="275"/>
      <c r="KJ20" s="275"/>
      <c r="KK20" s="275"/>
      <c r="KL20" s="275"/>
      <c r="KM20" s="275"/>
      <c r="KN20" s="275"/>
      <c r="KO20" s="275"/>
      <c r="KP20" s="275"/>
      <c r="KQ20" s="275"/>
      <c r="KR20" s="275"/>
      <c r="KS20" s="275"/>
      <c r="KT20" s="275"/>
      <c r="KU20" s="275"/>
      <c r="KV20" s="275"/>
      <c r="KW20" s="275"/>
    </row>
    <row r="21" spans="1:309">
      <c r="A21" s="315" t="s">
        <v>708</v>
      </c>
      <c r="B21" s="316">
        <v>0</v>
      </c>
      <c r="C21" s="316">
        <v>0</v>
      </c>
      <c r="D21" s="317">
        <v>44</v>
      </c>
      <c r="E21" s="318">
        <v>0</v>
      </c>
      <c r="F21" s="317"/>
      <c r="G21" s="316">
        <v>0</v>
      </c>
      <c r="H21" s="317">
        <v>274</v>
      </c>
      <c r="I21" s="318">
        <v>0</v>
      </c>
      <c r="J21" s="317"/>
      <c r="K21" s="317"/>
      <c r="L21" s="317"/>
      <c r="M21" s="316">
        <v>0</v>
      </c>
      <c r="N21" s="318">
        <v>0</v>
      </c>
      <c r="O21" s="317"/>
      <c r="P21" s="318">
        <v>0</v>
      </c>
      <c r="Q21" s="317"/>
      <c r="R21" s="317"/>
      <c r="S21" s="317"/>
      <c r="T21" s="319">
        <v>0</v>
      </c>
      <c r="U21" s="319">
        <v>0</v>
      </c>
      <c r="V21" s="319">
        <v>0</v>
      </c>
      <c r="W21" s="318">
        <v>0</v>
      </c>
      <c r="X21" s="318">
        <v>0</v>
      </c>
      <c r="Y21" s="318">
        <v>0</v>
      </c>
      <c r="Z21" s="318">
        <v>0</v>
      </c>
      <c r="AA21" s="318">
        <v>0</v>
      </c>
      <c r="AB21" s="318">
        <v>0</v>
      </c>
      <c r="AC21" s="318">
        <v>0</v>
      </c>
      <c r="AD21" s="320">
        <v>0</v>
      </c>
      <c r="AE21" s="320">
        <v>0</v>
      </c>
      <c r="AF21" s="320">
        <v>0</v>
      </c>
      <c r="AG21" s="320">
        <v>0</v>
      </c>
      <c r="AH21" s="317"/>
      <c r="AI21" s="320">
        <v>0</v>
      </c>
      <c r="AJ21" s="710">
        <f t="shared" si="80"/>
        <v>44</v>
      </c>
      <c r="AK21" s="710">
        <f t="shared" si="81"/>
        <v>274</v>
      </c>
      <c r="AL21" s="321">
        <f t="shared" si="0"/>
        <v>0</v>
      </c>
      <c r="AM21" s="322">
        <f t="shared" si="93"/>
        <v>0</v>
      </c>
      <c r="AN21" s="322">
        <f t="shared" si="1"/>
        <v>0</v>
      </c>
      <c r="AO21" s="322">
        <f t="shared" si="94"/>
        <v>0</v>
      </c>
      <c r="AP21" s="322">
        <f t="shared" si="95"/>
        <v>0</v>
      </c>
      <c r="AQ21" s="322">
        <f t="shared" si="2"/>
        <v>0</v>
      </c>
      <c r="AR21" s="322">
        <f t="shared" si="3"/>
        <v>0</v>
      </c>
      <c r="AS21" s="322">
        <f t="shared" si="4"/>
        <v>0</v>
      </c>
      <c r="AT21" s="322">
        <f t="shared" si="96"/>
        <v>0</v>
      </c>
      <c r="AU21" s="322">
        <f t="shared" si="97"/>
        <v>0</v>
      </c>
      <c r="AV21" s="322">
        <f t="shared" si="98"/>
        <v>2487.9</v>
      </c>
      <c r="AW21" s="322">
        <f t="shared" si="99"/>
        <v>2373.9</v>
      </c>
      <c r="AX21" s="322">
        <f t="shared" si="5"/>
        <v>1494.9</v>
      </c>
      <c r="AY21" s="322">
        <f t="shared" si="100"/>
        <v>879</v>
      </c>
      <c r="AZ21" s="322">
        <f t="shared" si="6"/>
        <v>114</v>
      </c>
      <c r="BA21" s="322">
        <f t="shared" si="101"/>
        <v>0</v>
      </c>
      <c r="BB21" s="322">
        <f t="shared" si="102"/>
        <v>0</v>
      </c>
      <c r="BC21" s="322">
        <f t="shared" si="7"/>
        <v>0</v>
      </c>
      <c r="BD21" s="322">
        <f t="shared" si="103"/>
        <v>0</v>
      </c>
      <c r="BE21" s="322">
        <f t="shared" si="8"/>
        <v>0</v>
      </c>
      <c r="BF21" s="322">
        <f t="shared" si="104"/>
        <v>0</v>
      </c>
      <c r="BG21" s="322">
        <f t="shared" si="105"/>
        <v>0</v>
      </c>
      <c r="BH21" s="322">
        <f t="shared" si="9"/>
        <v>0</v>
      </c>
      <c r="BI21" s="322">
        <f t="shared" si="106"/>
        <v>0</v>
      </c>
      <c r="BJ21" s="322">
        <f t="shared" si="107"/>
        <v>0</v>
      </c>
      <c r="BK21" s="322">
        <f t="shared" si="108"/>
        <v>0</v>
      </c>
      <c r="BL21" s="322">
        <f t="shared" si="109"/>
        <v>0</v>
      </c>
      <c r="BM21" s="322">
        <f t="shared" si="10"/>
        <v>0</v>
      </c>
      <c r="BN21" s="322">
        <f t="shared" si="110"/>
        <v>0</v>
      </c>
      <c r="BO21" s="322">
        <f t="shared" si="111"/>
        <v>0</v>
      </c>
      <c r="BP21" s="322">
        <f t="shared" si="112"/>
        <v>13626.6</v>
      </c>
      <c r="BQ21" s="322">
        <f t="shared" si="113"/>
        <v>12854.7</v>
      </c>
      <c r="BR21" s="322">
        <f t="shared" si="11"/>
        <v>8094.5</v>
      </c>
      <c r="BS21" s="322">
        <f t="shared" si="114"/>
        <v>4760.2</v>
      </c>
      <c r="BT21" s="322">
        <f t="shared" si="12"/>
        <v>771.9</v>
      </c>
      <c r="BU21" s="322"/>
      <c r="BV21" s="322">
        <f t="shared" si="83"/>
        <v>0</v>
      </c>
      <c r="BW21" s="322">
        <f t="shared" si="84"/>
        <v>0</v>
      </c>
      <c r="BX21" s="322">
        <f t="shared" si="85"/>
        <v>0</v>
      </c>
      <c r="BY21" s="322">
        <f t="shared" si="86"/>
        <v>0</v>
      </c>
      <c r="BZ21" s="322">
        <f t="shared" si="87"/>
        <v>0</v>
      </c>
      <c r="CA21" s="322">
        <f t="shared" si="88"/>
        <v>0</v>
      </c>
      <c r="CB21" s="322">
        <f t="shared" si="89"/>
        <v>0</v>
      </c>
      <c r="CC21" s="322">
        <f t="shared" si="90"/>
        <v>0</v>
      </c>
      <c r="CD21" s="322">
        <f t="shared" si="91"/>
        <v>0</v>
      </c>
      <c r="CE21" s="711">
        <f t="shared" si="13"/>
        <v>0</v>
      </c>
      <c r="CF21" s="322">
        <f t="shared" si="115"/>
        <v>0</v>
      </c>
      <c r="CG21" s="322">
        <f t="shared" si="116"/>
        <v>0</v>
      </c>
      <c r="CH21" s="322">
        <f t="shared" si="14"/>
        <v>0</v>
      </c>
      <c r="CI21" s="322">
        <f t="shared" si="117"/>
        <v>0</v>
      </c>
      <c r="CJ21" s="711">
        <f t="shared" si="15"/>
        <v>0</v>
      </c>
      <c r="CK21" s="322">
        <f t="shared" si="118"/>
        <v>0</v>
      </c>
      <c r="CL21" s="322">
        <f t="shared" si="119"/>
        <v>0</v>
      </c>
      <c r="CM21" s="322">
        <f t="shared" si="16"/>
        <v>0</v>
      </c>
      <c r="CN21" s="322">
        <f t="shared" si="120"/>
        <v>0</v>
      </c>
      <c r="CO21" s="711">
        <f t="shared" si="17"/>
        <v>0</v>
      </c>
      <c r="CP21" s="322">
        <f t="shared" si="121"/>
        <v>0</v>
      </c>
      <c r="CQ21" s="322">
        <f t="shared" si="122"/>
        <v>0</v>
      </c>
      <c r="CR21" s="322">
        <f t="shared" si="18"/>
        <v>0</v>
      </c>
      <c r="CS21" s="322">
        <f t="shared" si="123"/>
        <v>0</v>
      </c>
      <c r="CT21" s="711">
        <f t="shared" si="19"/>
        <v>0</v>
      </c>
      <c r="CU21" s="322">
        <f t="shared" si="124"/>
        <v>0</v>
      </c>
      <c r="CV21" s="322">
        <f t="shared" si="125"/>
        <v>0</v>
      </c>
      <c r="CW21" s="322">
        <f t="shared" si="20"/>
        <v>0</v>
      </c>
      <c r="CX21" s="322">
        <f t="shared" si="126"/>
        <v>0</v>
      </c>
      <c r="CY21" s="322">
        <f t="shared" si="21"/>
        <v>0</v>
      </c>
      <c r="CZ21" s="322">
        <f t="shared" si="127"/>
        <v>0</v>
      </c>
      <c r="DA21" s="322">
        <f t="shared" si="128"/>
        <v>0</v>
      </c>
      <c r="DB21" s="322">
        <f t="shared" si="22"/>
        <v>0</v>
      </c>
      <c r="DC21" s="322">
        <f t="shared" si="129"/>
        <v>0</v>
      </c>
      <c r="DD21" s="322">
        <f t="shared" si="23"/>
        <v>0</v>
      </c>
      <c r="DE21" s="322">
        <f t="shared" si="24"/>
        <v>0</v>
      </c>
      <c r="DF21" s="322">
        <f t="shared" si="25"/>
        <v>0</v>
      </c>
      <c r="DG21" s="322">
        <f t="shared" si="26"/>
        <v>0</v>
      </c>
      <c r="DH21" s="322">
        <f t="shared" si="130"/>
        <v>0</v>
      </c>
      <c r="DI21" s="322">
        <f t="shared" si="27"/>
        <v>0</v>
      </c>
      <c r="DJ21" s="322">
        <f t="shared" si="28"/>
        <v>0</v>
      </c>
      <c r="DK21" s="322">
        <f t="shared" si="29"/>
        <v>0</v>
      </c>
      <c r="DL21" s="322">
        <f t="shared" si="30"/>
        <v>0</v>
      </c>
      <c r="DM21" s="322">
        <f t="shared" si="131"/>
        <v>0</v>
      </c>
      <c r="DN21" s="322">
        <f t="shared" si="31"/>
        <v>0</v>
      </c>
      <c r="DO21" s="322">
        <f t="shared" si="132"/>
        <v>0</v>
      </c>
      <c r="DP21" s="322">
        <f t="shared" si="133"/>
        <v>0</v>
      </c>
      <c r="DQ21" s="322">
        <f t="shared" si="134"/>
        <v>0</v>
      </c>
      <c r="DR21" s="322">
        <f t="shared" si="135"/>
        <v>0</v>
      </c>
      <c r="DS21" s="322">
        <f t="shared" si="32"/>
        <v>0</v>
      </c>
      <c r="DT21" s="323">
        <f t="shared" si="136"/>
        <v>0</v>
      </c>
      <c r="DU21" s="324">
        <f t="shared" si="137"/>
        <v>0</v>
      </c>
      <c r="DV21" s="322">
        <f t="shared" si="33"/>
        <v>0</v>
      </c>
      <c r="DW21" s="322">
        <f t="shared" si="138"/>
        <v>0</v>
      </c>
      <c r="DX21" s="324">
        <f t="shared" si="139"/>
        <v>0</v>
      </c>
      <c r="DY21" s="324">
        <f t="shared" si="140"/>
        <v>0</v>
      </c>
      <c r="DZ21" s="324">
        <f t="shared" si="141"/>
        <v>0</v>
      </c>
      <c r="EA21" s="322">
        <f t="shared" si="34"/>
        <v>0</v>
      </c>
      <c r="EB21" s="322">
        <f t="shared" si="142"/>
        <v>0</v>
      </c>
      <c r="EC21" s="324">
        <f t="shared" si="143"/>
        <v>0</v>
      </c>
      <c r="ED21" s="324">
        <f t="shared" si="144"/>
        <v>0</v>
      </c>
      <c r="EE21" s="324">
        <f t="shared" si="145"/>
        <v>0</v>
      </c>
      <c r="EF21" s="322">
        <f t="shared" si="35"/>
        <v>0</v>
      </c>
      <c r="EG21" s="322">
        <f t="shared" si="146"/>
        <v>0</v>
      </c>
      <c r="EH21" s="324">
        <f t="shared" si="147"/>
        <v>0</v>
      </c>
      <c r="EI21" s="324">
        <f t="shared" si="148"/>
        <v>0</v>
      </c>
      <c r="EJ21" s="324">
        <f t="shared" si="149"/>
        <v>0</v>
      </c>
      <c r="EK21" s="322">
        <f t="shared" si="36"/>
        <v>0</v>
      </c>
      <c r="EL21" s="322">
        <f t="shared" si="150"/>
        <v>0</v>
      </c>
      <c r="EM21" s="324">
        <f t="shared" si="151"/>
        <v>0</v>
      </c>
      <c r="EN21" s="324">
        <f t="shared" si="152"/>
        <v>0</v>
      </c>
      <c r="EO21" s="324">
        <f t="shared" si="153"/>
        <v>0</v>
      </c>
      <c r="EP21" s="322">
        <f t="shared" si="37"/>
        <v>0</v>
      </c>
      <c r="EQ21" s="322">
        <f t="shared" si="154"/>
        <v>0</v>
      </c>
      <c r="ER21" s="324">
        <f t="shared" si="155"/>
        <v>0</v>
      </c>
      <c r="ES21" s="324">
        <f t="shared" si="156"/>
        <v>0</v>
      </c>
      <c r="ET21" s="324">
        <f t="shared" si="157"/>
        <v>0</v>
      </c>
      <c r="EU21" s="322">
        <f t="shared" si="38"/>
        <v>0</v>
      </c>
      <c r="EV21" s="322">
        <f t="shared" si="158"/>
        <v>0</v>
      </c>
      <c r="EW21" s="324">
        <f t="shared" si="159"/>
        <v>0</v>
      </c>
      <c r="EX21" s="324">
        <f t="shared" si="160"/>
        <v>0</v>
      </c>
      <c r="EY21" s="324">
        <f t="shared" si="161"/>
        <v>0</v>
      </c>
      <c r="EZ21" s="322">
        <f t="shared" si="39"/>
        <v>0</v>
      </c>
      <c r="FA21" s="322">
        <f t="shared" si="162"/>
        <v>0</v>
      </c>
      <c r="FB21" s="324">
        <f t="shared" si="163"/>
        <v>0</v>
      </c>
      <c r="FC21" s="324">
        <f t="shared" si="164"/>
        <v>0</v>
      </c>
      <c r="FD21" s="324">
        <f t="shared" si="165"/>
        <v>0</v>
      </c>
      <c r="FE21" s="322">
        <f t="shared" si="40"/>
        <v>0</v>
      </c>
      <c r="FF21" s="322">
        <f t="shared" si="166"/>
        <v>0</v>
      </c>
      <c r="FG21" s="325">
        <f t="shared" si="167"/>
        <v>0</v>
      </c>
      <c r="FH21" s="712">
        <f t="shared" si="41"/>
        <v>0</v>
      </c>
      <c r="FI21" s="322">
        <f t="shared" si="42"/>
        <v>0</v>
      </c>
      <c r="FJ21" s="322">
        <f t="shared" si="43"/>
        <v>0</v>
      </c>
      <c r="FK21" s="322">
        <f t="shared" si="168"/>
        <v>0</v>
      </c>
      <c r="FL21" s="322">
        <f t="shared" si="44"/>
        <v>0</v>
      </c>
      <c r="FM21" s="322">
        <f t="shared" si="45"/>
        <v>0</v>
      </c>
      <c r="FN21" s="322">
        <f t="shared" si="46"/>
        <v>0</v>
      </c>
      <c r="FO21" s="322">
        <f t="shared" si="47"/>
        <v>0</v>
      </c>
      <c r="FP21" s="322">
        <f t="shared" si="169"/>
        <v>0</v>
      </c>
      <c r="FQ21" s="322">
        <f t="shared" si="48"/>
        <v>0</v>
      </c>
      <c r="FR21" s="322">
        <f t="shared" si="49"/>
        <v>0</v>
      </c>
      <c r="FS21" s="322">
        <f t="shared" si="50"/>
        <v>0</v>
      </c>
      <c r="FT21" s="322">
        <f t="shared" si="51"/>
        <v>0</v>
      </c>
      <c r="FU21" s="322">
        <f t="shared" si="170"/>
        <v>0</v>
      </c>
      <c r="FV21" s="322">
        <f t="shared" si="52"/>
        <v>0</v>
      </c>
      <c r="FW21" s="322">
        <f t="shared" si="53"/>
        <v>0</v>
      </c>
      <c r="FX21" s="322">
        <f t="shared" si="54"/>
        <v>0</v>
      </c>
      <c r="FY21" s="322">
        <f t="shared" si="55"/>
        <v>0</v>
      </c>
      <c r="FZ21" s="322">
        <f t="shared" si="171"/>
        <v>0</v>
      </c>
      <c r="GA21" s="322">
        <f t="shared" si="56"/>
        <v>0</v>
      </c>
      <c r="GB21" s="322">
        <f t="shared" si="57"/>
        <v>0</v>
      </c>
      <c r="GC21" s="322">
        <f t="shared" si="58"/>
        <v>0</v>
      </c>
      <c r="GD21" s="322">
        <f t="shared" si="59"/>
        <v>0</v>
      </c>
      <c r="GE21" s="322">
        <f t="shared" si="172"/>
        <v>0</v>
      </c>
      <c r="GF21" s="322">
        <f t="shared" si="60"/>
        <v>0</v>
      </c>
      <c r="GG21" s="322">
        <f t="shared" si="61"/>
        <v>0</v>
      </c>
      <c r="GH21" s="322">
        <f t="shared" si="62"/>
        <v>0</v>
      </c>
      <c r="GI21" s="322">
        <f t="shared" si="63"/>
        <v>0</v>
      </c>
      <c r="GJ21" s="322">
        <f t="shared" si="173"/>
        <v>0</v>
      </c>
      <c r="GK21" s="322">
        <f t="shared" si="64"/>
        <v>0</v>
      </c>
      <c r="GL21" s="322">
        <f t="shared" si="65"/>
        <v>0</v>
      </c>
      <c r="GM21" s="322">
        <f t="shared" si="66"/>
        <v>0</v>
      </c>
      <c r="GN21" s="322">
        <f t="shared" si="67"/>
        <v>0</v>
      </c>
      <c r="GO21" s="322">
        <f t="shared" si="174"/>
        <v>0</v>
      </c>
      <c r="GP21" s="322">
        <f t="shared" si="68"/>
        <v>0</v>
      </c>
      <c r="GQ21" s="322">
        <f t="shared" si="69"/>
        <v>0</v>
      </c>
      <c r="GR21" s="322">
        <f t="shared" si="70"/>
        <v>0</v>
      </c>
      <c r="GS21" s="322">
        <f t="shared" si="71"/>
        <v>0</v>
      </c>
      <c r="GT21" s="322">
        <f t="shared" si="175"/>
        <v>0</v>
      </c>
      <c r="GU21" s="322">
        <f t="shared" si="72"/>
        <v>0</v>
      </c>
      <c r="GV21" s="326">
        <f t="shared" si="92"/>
        <v>16114.5</v>
      </c>
      <c r="GW21" s="322">
        <f t="shared" si="82"/>
        <v>15228.6</v>
      </c>
      <c r="GX21" s="322">
        <f t="shared" si="73"/>
        <v>9589.4</v>
      </c>
      <c r="GY21" s="322">
        <f t="shared" si="73"/>
        <v>5639.2</v>
      </c>
      <c r="GZ21" s="322">
        <f t="shared" si="73"/>
        <v>885.9</v>
      </c>
      <c r="HA21" s="328">
        <f t="shared" si="176"/>
        <v>318</v>
      </c>
      <c r="HB21" s="322">
        <f t="shared" si="75"/>
        <v>15797.7</v>
      </c>
      <c r="HC21" s="322">
        <f t="shared" si="74"/>
        <v>14929.2</v>
      </c>
      <c r="HD21" s="322">
        <f t="shared" si="74"/>
        <v>9400.9</v>
      </c>
      <c r="HE21" s="322">
        <f t="shared" si="74"/>
        <v>5528.3</v>
      </c>
      <c r="HF21" s="322">
        <f t="shared" si="74"/>
        <v>868.5</v>
      </c>
      <c r="HG21" s="329">
        <v>29.25</v>
      </c>
      <c r="HH21" s="327">
        <f t="shared" si="76"/>
        <v>1026.7</v>
      </c>
      <c r="HI21" s="327">
        <f t="shared" si="77"/>
        <v>16824.400000000001</v>
      </c>
      <c r="HJ21" s="330">
        <f t="shared" si="78"/>
        <v>10427.6</v>
      </c>
      <c r="HK21" s="275">
        <f t="shared" si="79"/>
        <v>16824400</v>
      </c>
    </row>
    <row r="22" spans="1:309" s="334" customFormat="1" ht="31.5">
      <c r="A22" s="315" t="s">
        <v>790</v>
      </c>
      <c r="B22" s="316">
        <v>0</v>
      </c>
      <c r="C22" s="316">
        <v>0</v>
      </c>
      <c r="D22" s="317">
        <v>27</v>
      </c>
      <c r="E22" s="715">
        <v>0</v>
      </c>
      <c r="F22" s="317"/>
      <c r="G22" s="316">
        <v>0</v>
      </c>
      <c r="H22" s="317"/>
      <c r="I22" s="715">
        <v>0</v>
      </c>
      <c r="J22" s="317"/>
      <c r="K22" s="317">
        <v>12</v>
      </c>
      <c r="L22" s="317">
        <v>68</v>
      </c>
      <c r="M22" s="316">
        <v>0</v>
      </c>
      <c r="N22" s="318">
        <v>0</v>
      </c>
      <c r="O22" s="317"/>
      <c r="P22" s="318">
        <v>0</v>
      </c>
      <c r="Q22" s="317"/>
      <c r="R22" s="317"/>
      <c r="S22" s="317"/>
      <c r="T22" s="319">
        <v>0</v>
      </c>
      <c r="U22" s="319">
        <v>0</v>
      </c>
      <c r="V22" s="319">
        <v>0</v>
      </c>
      <c r="W22" s="318">
        <v>0</v>
      </c>
      <c r="X22" s="318">
        <v>0</v>
      </c>
      <c r="Y22" s="318">
        <v>0</v>
      </c>
      <c r="Z22" s="318">
        <v>0</v>
      </c>
      <c r="AA22" s="318">
        <v>0</v>
      </c>
      <c r="AB22" s="318">
        <v>0</v>
      </c>
      <c r="AC22" s="318">
        <v>0</v>
      </c>
      <c r="AD22" s="320">
        <v>0</v>
      </c>
      <c r="AE22" s="320">
        <v>0</v>
      </c>
      <c r="AF22" s="320">
        <v>0</v>
      </c>
      <c r="AG22" s="320">
        <v>0</v>
      </c>
      <c r="AH22" s="317"/>
      <c r="AI22" s="320">
        <v>0</v>
      </c>
      <c r="AJ22" s="710">
        <f t="shared" si="80"/>
        <v>27</v>
      </c>
      <c r="AK22" s="710">
        <f t="shared" si="81"/>
        <v>80</v>
      </c>
      <c r="AL22" s="321">
        <f t="shared" si="0"/>
        <v>0</v>
      </c>
      <c r="AM22" s="322">
        <f t="shared" si="93"/>
        <v>0</v>
      </c>
      <c r="AN22" s="322">
        <f t="shared" si="1"/>
        <v>0</v>
      </c>
      <c r="AO22" s="322">
        <f t="shared" si="94"/>
        <v>0</v>
      </c>
      <c r="AP22" s="322">
        <f t="shared" si="95"/>
        <v>0</v>
      </c>
      <c r="AQ22" s="322">
        <f t="shared" si="2"/>
        <v>0</v>
      </c>
      <c r="AR22" s="322">
        <f t="shared" si="3"/>
        <v>0</v>
      </c>
      <c r="AS22" s="322">
        <f t="shared" si="4"/>
        <v>0</v>
      </c>
      <c r="AT22" s="322">
        <f t="shared" si="96"/>
        <v>0</v>
      </c>
      <c r="AU22" s="322">
        <f t="shared" si="97"/>
        <v>0</v>
      </c>
      <c r="AV22" s="322">
        <f t="shared" si="98"/>
        <v>1526.7</v>
      </c>
      <c r="AW22" s="322">
        <f t="shared" si="99"/>
        <v>1456.7</v>
      </c>
      <c r="AX22" s="322">
        <f t="shared" si="5"/>
        <v>917.3</v>
      </c>
      <c r="AY22" s="322">
        <f t="shared" si="100"/>
        <v>539.4</v>
      </c>
      <c r="AZ22" s="322">
        <f t="shared" si="6"/>
        <v>70</v>
      </c>
      <c r="BA22" s="322">
        <f t="shared" si="101"/>
        <v>0</v>
      </c>
      <c r="BB22" s="322">
        <f t="shared" si="102"/>
        <v>0</v>
      </c>
      <c r="BC22" s="322">
        <f t="shared" si="7"/>
        <v>0</v>
      </c>
      <c r="BD22" s="322">
        <f t="shared" si="103"/>
        <v>0</v>
      </c>
      <c r="BE22" s="322">
        <f t="shared" si="8"/>
        <v>0</v>
      </c>
      <c r="BF22" s="322">
        <f t="shared" si="104"/>
        <v>0</v>
      </c>
      <c r="BG22" s="322">
        <f t="shared" si="105"/>
        <v>0</v>
      </c>
      <c r="BH22" s="322">
        <f t="shared" si="9"/>
        <v>0</v>
      </c>
      <c r="BI22" s="322">
        <f t="shared" si="106"/>
        <v>0</v>
      </c>
      <c r="BJ22" s="322">
        <f t="shared" si="107"/>
        <v>0</v>
      </c>
      <c r="BK22" s="322">
        <f t="shared" si="108"/>
        <v>0</v>
      </c>
      <c r="BL22" s="322">
        <f t="shared" si="109"/>
        <v>0</v>
      </c>
      <c r="BM22" s="322">
        <f t="shared" si="10"/>
        <v>0</v>
      </c>
      <c r="BN22" s="322">
        <f t="shared" si="110"/>
        <v>0</v>
      </c>
      <c r="BO22" s="322">
        <f t="shared" si="111"/>
        <v>0</v>
      </c>
      <c r="BP22" s="322">
        <f t="shared" si="112"/>
        <v>0</v>
      </c>
      <c r="BQ22" s="322">
        <f t="shared" si="113"/>
        <v>0</v>
      </c>
      <c r="BR22" s="322">
        <f t="shared" si="11"/>
        <v>0</v>
      </c>
      <c r="BS22" s="322">
        <f t="shared" si="114"/>
        <v>0</v>
      </c>
      <c r="BT22" s="322">
        <f t="shared" si="12"/>
        <v>0</v>
      </c>
      <c r="BU22" s="322"/>
      <c r="BV22" s="322">
        <f t="shared" si="83"/>
        <v>0</v>
      </c>
      <c r="BW22" s="322">
        <f t="shared" si="84"/>
        <v>0</v>
      </c>
      <c r="BX22" s="322">
        <f t="shared" si="85"/>
        <v>0</v>
      </c>
      <c r="BY22" s="322">
        <f t="shared" si="86"/>
        <v>0</v>
      </c>
      <c r="BZ22" s="322">
        <f t="shared" si="87"/>
        <v>0</v>
      </c>
      <c r="CA22" s="322">
        <f t="shared" si="88"/>
        <v>596.79999999999995</v>
      </c>
      <c r="CB22" s="322">
        <f t="shared" si="89"/>
        <v>563</v>
      </c>
      <c r="CC22" s="322">
        <f t="shared" si="90"/>
        <v>354.5</v>
      </c>
      <c r="CD22" s="322">
        <f t="shared" si="91"/>
        <v>208.5</v>
      </c>
      <c r="CE22" s="711">
        <f t="shared" si="13"/>
        <v>33.799999999999997</v>
      </c>
      <c r="CF22" s="322">
        <f t="shared" si="115"/>
        <v>3381.8</v>
      </c>
      <c r="CG22" s="322">
        <f t="shared" si="116"/>
        <v>3190.2</v>
      </c>
      <c r="CH22" s="322">
        <f t="shared" si="14"/>
        <v>2008.9</v>
      </c>
      <c r="CI22" s="322">
        <f t="shared" si="117"/>
        <v>1181.3</v>
      </c>
      <c r="CJ22" s="711">
        <f t="shared" si="15"/>
        <v>191.6</v>
      </c>
      <c r="CK22" s="322">
        <f t="shared" si="118"/>
        <v>0</v>
      </c>
      <c r="CL22" s="322">
        <f t="shared" si="119"/>
        <v>0</v>
      </c>
      <c r="CM22" s="322">
        <f t="shared" si="16"/>
        <v>0</v>
      </c>
      <c r="CN22" s="322">
        <f t="shared" si="120"/>
        <v>0</v>
      </c>
      <c r="CO22" s="711">
        <f t="shared" si="17"/>
        <v>0</v>
      </c>
      <c r="CP22" s="322">
        <f t="shared" si="121"/>
        <v>0</v>
      </c>
      <c r="CQ22" s="322">
        <f t="shared" si="122"/>
        <v>0</v>
      </c>
      <c r="CR22" s="322">
        <f t="shared" si="18"/>
        <v>0</v>
      </c>
      <c r="CS22" s="322">
        <f t="shared" si="123"/>
        <v>0</v>
      </c>
      <c r="CT22" s="711">
        <f t="shared" si="19"/>
        <v>0</v>
      </c>
      <c r="CU22" s="322">
        <f t="shared" si="124"/>
        <v>0</v>
      </c>
      <c r="CV22" s="322">
        <f t="shared" si="125"/>
        <v>0</v>
      </c>
      <c r="CW22" s="322">
        <f t="shared" si="20"/>
        <v>0</v>
      </c>
      <c r="CX22" s="322">
        <f t="shared" si="126"/>
        <v>0</v>
      </c>
      <c r="CY22" s="322">
        <f t="shared" si="21"/>
        <v>0</v>
      </c>
      <c r="CZ22" s="322">
        <f t="shared" si="127"/>
        <v>0</v>
      </c>
      <c r="DA22" s="322">
        <f t="shared" si="128"/>
        <v>0</v>
      </c>
      <c r="DB22" s="322">
        <f t="shared" si="22"/>
        <v>0</v>
      </c>
      <c r="DC22" s="322">
        <f t="shared" si="129"/>
        <v>0</v>
      </c>
      <c r="DD22" s="322">
        <f t="shared" si="23"/>
        <v>0</v>
      </c>
      <c r="DE22" s="322">
        <f t="shared" si="24"/>
        <v>0</v>
      </c>
      <c r="DF22" s="322">
        <f t="shared" si="25"/>
        <v>0</v>
      </c>
      <c r="DG22" s="322">
        <f t="shared" si="26"/>
        <v>0</v>
      </c>
      <c r="DH22" s="322">
        <f t="shared" si="130"/>
        <v>0</v>
      </c>
      <c r="DI22" s="322">
        <f t="shared" si="27"/>
        <v>0</v>
      </c>
      <c r="DJ22" s="322">
        <f t="shared" si="28"/>
        <v>0</v>
      </c>
      <c r="DK22" s="322">
        <f t="shared" si="29"/>
        <v>0</v>
      </c>
      <c r="DL22" s="322">
        <f t="shared" si="30"/>
        <v>0</v>
      </c>
      <c r="DM22" s="322">
        <f t="shared" si="131"/>
        <v>0</v>
      </c>
      <c r="DN22" s="322">
        <f t="shared" si="31"/>
        <v>0</v>
      </c>
      <c r="DO22" s="322">
        <f t="shared" si="132"/>
        <v>0</v>
      </c>
      <c r="DP22" s="322">
        <f t="shared" si="133"/>
        <v>0</v>
      </c>
      <c r="DQ22" s="322">
        <f t="shared" si="134"/>
        <v>0</v>
      </c>
      <c r="DR22" s="322">
        <f t="shared" si="135"/>
        <v>0</v>
      </c>
      <c r="DS22" s="322">
        <f t="shared" si="32"/>
        <v>0</v>
      </c>
      <c r="DT22" s="323">
        <f t="shared" si="136"/>
        <v>0</v>
      </c>
      <c r="DU22" s="324">
        <f t="shared" si="137"/>
        <v>0</v>
      </c>
      <c r="DV22" s="322">
        <f t="shared" si="33"/>
        <v>0</v>
      </c>
      <c r="DW22" s="322">
        <f t="shared" si="138"/>
        <v>0</v>
      </c>
      <c r="DX22" s="324">
        <f t="shared" si="139"/>
        <v>0</v>
      </c>
      <c r="DY22" s="324">
        <f t="shared" si="140"/>
        <v>0</v>
      </c>
      <c r="DZ22" s="324">
        <f t="shared" si="141"/>
        <v>0</v>
      </c>
      <c r="EA22" s="322">
        <f t="shared" si="34"/>
        <v>0</v>
      </c>
      <c r="EB22" s="322">
        <f t="shared" si="142"/>
        <v>0</v>
      </c>
      <c r="EC22" s="324">
        <f t="shared" si="143"/>
        <v>0</v>
      </c>
      <c r="ED22" s="324">
        <f t="shared" si="144"/>
        <v>0</v>
      </c>
      <c r="EE22" s="324">
        <f t="shared" si="145"/>
        <v>0</v>
      </c>
      <c r="EF22" s="322">
        <f t="shared" si="35"/>
        <v>0</v>
      </c>
      <c r="EG22" s="322">
        <f t="shared" si="146"/>
        <v>0</v>
      </c>
      <c r="EH22" s="324">
        <f t="shared" si="147"/>
        <v>0</v>
      </c>
      <c r="EI22" s="324">
        <f t="shared" si="148"/>
        <v>0</v>
      </c>
      <c r="EJ22" s="324">
        <f t="shared" si="149"/>
        <v>0</v>
      </c>
      <c r="EK22" s="322">
        <f t="shared" si="36"/>
        <v>0</v>
      </c>
      <c r="EL22" s="322">
        <f t="shared" si="150"/>
        <v>0</v>
      </c>
      <c r="EM22" s="324">
        <f t="shared" si="151"/>
        <v>0</v>
      </c>
      <c r="EN22" s="324">
        <f t="shared" si="152"/>
        <v>0</v>
      </c>
      <c r="EO22" s="324">
        <f t="shared" si="153"/>
        <v>0</v>
      </c>
      <c r="EP22" s="322">
        <f t="shared" si="37"/>
        <v>0</v>
      </c>
      <c r="EQ22" s="322">
        <f t="shared" si="154"/>
        <v>0</v>
      </c>
      <c r="ER22" s="324">
        <f t="shared" si="155"/>
        <v>0</v>
      </c>
      <c r="ES22" s="324">
        <f t="shared" si="156"/>
        <v>0</v>
      </c>
      <c r="ET22" s="324">
        <f t="shared" si="157"/>
        <v>0</v>
      </c>
      <c r="EU22" s="322">
        <f t="shared" si="38"/>
        <v>0</v>
      </c>
      <c r="EV22" s="322">
        <f t="shared" si="158"/>
        <v>0</v>
      </c>
      <c r="EW22" s="324">
        <f t="shared" si="159"/>
        <v>0</v>
      </c>
      <c r="EX22" s="324">
        <f t="shared" si="160"/>
        <v>0</v>
      </c>
      <c r="EY22" s="324">
        <f t="shared" si="161"/>
        <v>0</v>
      </c>
      <c r="EZ22" s="322">
        <f t="shared" si="39"/>
        <v>0</v>
      </c>
      <c r="FA22" s="322">
        <f t="shared" si="162"/>
        <v>0</v>
      </c>
      <c r="FB22" s="324">
        <f t="shared" si="163"/>
        <v>0</v>
      </c>
      <c r="FC22" s="324">
        <f t="shared" si="164"/>
        <v>0</v>
      </c>
      <c r="FD22" s="324">
        <f t="shared" si="165"/>
        <v>0</v>
      </c>
      <c r="FE22" s="322">
        <f t="shared" si="40"/>
        <v>0</v>
      </c>
      <c r="FF22" s="322">
        <f t="shared" si="166"/>
        <v>0</v>
      </c>
      <c r="FG22" s="325">
        <f t="shared" si="167"/>
        <v>0</v>
      </c>
      <c r="FH22" s="712">
        <f t="shared" si="41"/>
        <v>0</v>
      </c>
      <c r="FI22" s="322">
        <f t="shared" si="42"/>
        <v>0</v>
      </c>
      <c r="FJ22" s="322">
        <f t="shared" si="43"/>
        <v>0</v>
      </c>
      <c r="FK22" s="322">
        <f t="shared" si="168"/>
        <v>0</v>
      </c>
      <c r="FL22" s="322">
        <f t="shared" si="44"/>
        <v>0</v>
      </c>
      <c r="FM22" s="322">
        <f t="shared" si="45"/>
        <v>0</v>
      </c>
      <c r="FN22" s="322">
        <f t="shared" si="46"/>
        <v>0</v>
      </c>
      <c r="FO22" s="322">
        <f t="shared" si="47"/>
        <v>0</v>
      </c>
      <c r="FP22" s="322">
        <f t="shared" si="169"/>
        <v>0</v>
      </c>
      <c r="FQ22" s="322">
        <f t="shared" si="48"/>
        <v>0</v>
      </c>
      <c r="FR22" s="322">
        <f t="shared" si="49"/>
        <v>0</v>
      </c>
      <c r="FS22" s="322">
        <f t="shared" si="50"/>
        <v>0</v>
      </c>
      <c r="FT22" s="322">
        <f t="shared" si="51"/>
        <v>0</v>
      </c>
      <c r="FU22" s="322">
        <f t="shared" si="170"/>
        <v>0</v>
      </c>
      <c r="FV22" s="322">
        <f t="shared" si="52"/>
        <v>0</v>
      </c>
      <c r="FW22" s="322">
        <f t="shared" si="53"/>
        <v>0</v>
      </c>
      <c r="FX22" s="322">
        <f t="shared" si="54"/>
        <v>0</v>
      </c>
      <c r="FY22" s="322">
        <f t="shared" si="55"/>
        <v>0</v>
      </c>
      <c r="FZ22" s="322">
        <f t="shared" si="171"/>
        <v>0</v>
      </c>
      <c r="GA22" s="322">
        <f t="shared" si="56"/>
        <v>0</v>
      </c>
      <c r="GB22" s="322">
        <f t="shared" si="57"/>
        <v>0</v>
      </c>
      <c r="GC22" s="322">
        <f t="shared" si="58"/>
        <v>0</v>
      </c>
      <c r="GD22" s="322">
        <f t="shared" si="59"/>
        <v>0</v>
      </c>
      <c r="GE22" s="322">
        <f t="shared" si="172"/>
        <v>0</v>
      </c>
      <c r="GF22" s="322">
        <f t="shared" si="60"/>
        <v>0</v>
      </c>
      <c r="GG22" s="322">
        <f t="shared" si="61"/>
        <v>0</v>
      </c>
      <c r="GH22" s="322">
        <f t="shared" si="62"/>
        <v>0</v>
      </c>
      <c r="GI22" s="322">
        <f t="shared" si="63"/>
        <v>0</v>
      </c>
      <c r="GJ22" s="322">
        <f t="shared" si="173"/>
        <v>0</v>
      </c>
      <c r="GK22" s="322">
        <f t="shared" si="64"/>
        <v>0</v>
      </c>
      <c r="GL22" s="322">
        <f t="shared" si="65"/>
        <v>0</v>
      </c>
      <c r="GM22" s="322">
        <f t="shared" si="66"/>
        <v>0</v>
      </c>
      <c r="GN22" s="322">
        <f t="shared" si="67"/>
        <v>0</v>
      </c>
      <c r="GO22" s="322">
        <f t="shared" si="174"/>
        <v>0</v>
      </c>
      <c r="GP22" s="322">
        <f t="shared" si="68"/>
        <v>0</v>
      </c>
      <c r="GQ22" s="322">
        <f t="shared" si="69"/>
        <v>0</v>
      </c>
      <c r="GR22" s="322">
        <f t="shared" si="70"/>
        <v>0</v>
      </c>
      <c r="GS22" s="322">
        <f t="shared" si="71"/>
        <v>0</v>
      </c>
      <c r="GT22" s="322">
        <f t="shared" si="175"/>
        <v>0</v>
      </c>
      <c r="GU22" s="322">
        <f t="shared" si="72"/>
        <v>0</v>
      </c>
      <c r="GV22" s="326">
        <f t="shared" si="92"/>
        <v>5505.3</v>
      </c>
      <c r="GW22" s="322">
        <f t="shared" si="82"/>
        <v>5209.8999999999996</v>
      </c>
      <c r="GX22" s="322">
        <f t="shared" si="73"/>
        <v>3280.7</v>
      </c>
      <c r="GY22" s="322">
        <f t="shared" si="73"/>
        <v>1929.2</v>
      </c>
      <c r="GZ22" s="322">
        <f t="shared" si="73"/>
        <v>295.39999999999998</v>
      </c>
      <c r="HA22" s="328">
        <f t="shared" si="176"/>
        <v>107</v>
      </c>
      <c r="HB22" s="322">
        <f t="shared" si="75"/>
        <v>5397.1</v>
      </c>
      <c r="HC22" s="322">
        <f t="shared" si="74"/>
        <v>5107.5</v>
      </c>
      <c r="HD22" s="322">
        <f t="shared" si="74"/>
        <v>3216.2</v>
      </c>
      <c r="HE22" s="322">
        <f t="shared" si="74"/>
        <v>1891.3</v>
      </c>
      <c r="HF22" s="322">
        <f t="shared" si="74"/>
        <v>289.60000000000002</v>
      </c>
      <c r="HG22" s="329">
        <v>10</v>
      </c>
      <c r="HH22" s="327">
        <f t="shared" si="76"/>
        <v>351</v>
      </c>
      <c r="HI22" s="327">
        <f t="shared" si="77"/>
        <v>5748.1</v>
      </c>
      <c r="HJ22" s="330">
        <f t="shared" si="78"/>
        <v>3567.2</v>
      </c>
      <c r="HK22" s="275">
        <f t="shared" si="79"/>
        <v>5748100</v>
      </c>
      <c r="HL22" s="275"/>
      <c r="HM22" s="275"/>
      <c r="HN22" s="275"/>
      <c r="HO22" s="275"/>
      <c r="HP22" s="275"/>
      <c r="HQ22" s="275"/>
      <c r="HR22" s="275"/>
      <c r="HS22" s="275"/>
      <c r="HT22" s="275"/>
      <c r="HU22" s="275"/>
      <c r="HV22" s="275"/>
      <c r="HW22" s="275"/>
      <c r="HX22" s="275"/>
      <c r="HY22" s="275"/>
      <c r="HZ22" s="275"/>
      <c r="IA22" s="275"/>
      <c r="IB22" s="275"/>
      <c r="IC22" s="275"/>
      <c r="ID22" s="275"/>
      <c r="IE22" s="275"/>
      <c r="IF22" s="275"/>
      <c r="IG22" s="275"/>
      <c r="IH22" s="275"/>
      <c r="II22" s="275"/>
      <c r="IJ22" s="275"/>
      <c r="IK22" s="275"/>
      <c r="IL22" s="275"/>
      <c r="IM22" s="275"/>
      <c r="IN22" s="275"/>
      <c r="IO22" s="275"/>
      <c r="IP22" s="275"/>
      <c r="IQ22" s="275"/>
      <c r="IR22" s="275"/>
      <c r="IS22" s="275"/>
      <c r="IT22" s="275"/>
      <c r="IU22" s="275"/>
      <c r="IV22" s="275"/>
      <c r="IW22" s="275"/>
      <c r="IX22" s="275"/>
      <c r="IY22" s="275"/>
      <c r="IZ22" s="275"/>
      <c r="JA22" s="275"/>
      <c r="JB22" s="275"/>
      <c r="JC22" s="275"/>
      <c r="JD22" s="275"/>
      <c r="JE22" s="275"/>
      <c r="JF22" s="275"/>
      <c r="JG22" s="275"/>
      <c r="JH22" s="275"/>
      <c r="JI22" s="275"/>
      <c r="JJ22" s="275"/>
      <c r="JK22" s="275"/>
      <c r="JL22" s="275"/>
      <c r="JM22" s="275"/>
      <c r="JN22" s="275"/>
      <c r="JO22" s="275"/>
      <c r="JP22" s="275"/>
      <c r="JQ22" s="275"/>
      <c r="JR22" s="275"/>
      <c r="JS22" s="275"/>
      <c r="JT22" s="275"/>
      <c r="JU22" s="275"/>
      <c r="JV22" s="275"/>
      <c r="JW22" s="275"/>
      <c r="JX22" s="275"/>
      <c r="JY22" s="275"/>
      <c r="JZ22" s="275"/>
      <c r="KA22" s="275"/>
      <c r="KB22" s="275"/>
      <c r="KC22" s="275"/>
      <c r="KD22" s="275"/>
      <c r="KE22" s="275"/>
      <c r="KF22" s="275"/>
      <c r="KG22" s="275"/>
      <c r="KH22" s="275"/>
      <c r="KI22" s="275"/>
      <c r="KJ22" s="275"/>
      <c r="KK22" s="275"/>
      <c r="KL22" s="275"/>
      <c r="KM22" s="275"/>
      <c r="KN22" s="275"/>
      <c r="KO22" s="275"/>
      <c r="KP22" s="275"/>
      <c r="KQ22" s="275"/>
      <c r="KR22" s="275"/>
      <c r="KS22" s="275"/>
      <c r="KT22" s="275"/>
      <c r="KU22" s="275"/>
      <c r="KV22" s="275"/>
      <c r="KW22" s="275"/>
    </row>
    <row r="23" spans="1:309">
      <c r="A23" s="315" t="s">
        <v>709</v>
      </c>
      <c r="B23" s="316">
        <v>0</v>
      </c>
      <c r="C23" s="316">
        <v>0</v>
      </c>
      <c r="D23" s="317">
        <v>28</v>
      </c>
      <c r="E23" s="318">
        <v>0</v>
      </c>
      <c r="F23" s="317"/>
      <c r="G23" s="316">
        <v>0</v>
      </c>
      <c r="H23" s="317">
        <v>151</v>
      </c>
      <c r="I23" s="318">
        <v>0</v>
      </c>
      <c r="J23" s="317"/>
      <c r="K23" s="317"/>
      <c r="L23" s="317"/>
      <c r="M23" s="316">
        <v>0</v>
      </c>
      <c r="N23" s="715">
        <v>0</v>
      </c>
      <c r="O23" s="317"/>
      <c r="P23" s="715">
        <v>0</v>
      </c>
      <c r="Q23" s="317"/>
      <c r="R23" s="317"/>
      <c r="S23" s="317"/>
      <c r="T23" s="715">
        <v>0</v>
      </c>
      <c r="U23" s="715">
        <v>0</v>
      </c>
      <c r="V23" s="715">
        <v>0</v>
      </c>
      <c r="W23" s="715">
        <v>0</v>
      </c>
      <c r="X23" s="715">
        <v>0</v>
      </c>
      <c r="Y23" s="715">
        <v>0</v>
      </c>
      <c r="Z23" s="715">
        <v>0</v>
      </c>
      <c r="AA23" s="715">
        <v>0</v>
      </c>
      <c r="AB23" s="715">
        <v>0</v>
      </c>
      <c r="AC23" s="715">
        <v>0</v>
      </c>
      <c r="AD23" s="715">
        <v>0</v>
      </c>
      <c r="AE23" s="715">
        <v>0</v>
      </c>
      <c r="AF23" s="715">
        <v>0</v>
      </c>
      <c r="AG23" s="715">
        <v>0</v>
      </c>
      <c r="AH23" s="317"/>
      <c r="AI23" s="715">
        <v>0</v>
      </c>
      <c r="AJ23" s="710">
        <f t="shared" si="80"/>
        <v>28</v>
      </c>
      <c r="AK23" s="710">
        <f t="shared" si="81"/>
        <v>151</v>
      </c>
      <c r="AL23" s="321">
        <f t="shared" si="0"/>
        <v>0</v>
      </c>
      <c r="AM23" s="322">
        <f t="shared" si="93"/>
        <v>0</v>
      </c>
      <c r="AN23" s="322">
        <f t="shared" si="1"/>
        <v>0</v>
      </c>
      <c r="AO23" s="322">
        <f t="shared" si="94"/>
        <v>0</v>
      </c>
      <c r="AP23" s="322">
        <f t="shared" si="95"/>
        <v>0</v>
      </c>
      <c r="AQ23" s="322">
        <f t="shared" si="2"/>
        <v>0</v>
      </c>
      <c r="AR23" s="322">
        <f t="shared" si="3"/>
        <v>0</v>
      </c>
      <c r="AS23" s="322">
        <f t="shared" si="4"/>
        <v>0</v>
      </c>
      <c r="AT23" s="322">
        <f t="shared" si="96"/>
        <v>0</v>
      </c>
      <c r="AU23" s="322">
        <f t="shared" si="97"/>
        <v>0</v>
      </c>
      <c r="AV23" s="322">
        <f t="shared" si="98"/>
        <v>1583.2</v>
      </c>
      <c r="AW23" s="322">
        <f t="shared" si="99"/>
        <v>1510.7</v>
      </c>
      <c r="AX23" s="322">
        <f t="shared" si="5"/>
        <v>951.3</v>
      </c>
      <c r="AY23" s="322">
        <f t="shared" si="100"/>
        <v>559.4</v>
      </c>
      <c r="AZ23" s="322">
        <f t="shared" si="6"/>
        <v>72.5</v>
      </c>
      <c r="BA23" s="322">
        <f t="shared" si="101"/>
        <v>0</v>
      </c>
      <c r="BB23" s="322">
        <f t="shared" si="102"/>
        <v>0</v>
      </c>
      <c r="BC23" s="322">
        <f t="shared" si="7"/>
        <v>0</v>
      </c>
      <c r="BD23" s="322">
        <f t="shared" si="103"/>
        <v>0</v>
      </c>
      <c r="BE23" s="322">
        <f t="shared" si="8"/>
        <v>0</v>
      </c>
      <c r="BF23" s="322">
        <f t="shared" si="104"/>
        <v>0</v>
      </c>
      <c r="BG23" s="322">
        <f t="shared" si="105"/>
        <v>0</v>
      </c>
      <c r="BH23" s="322">
        <f t="shared" si="9"/>
        <v>0</v>
      </c>
      <c r="BI23" s="322">
        <f t="shared" si="106"/>
        <v>0</v>
      </c>
      <c r="BJ23" s="322">
        <f t="shared" si="107"/>
        <v>0</v>
      </c>
      <c r="BK23" s="322">
        <f t="shared" si="108"/>
        <v>0</v>
      </c>
      <c r="BL23" s="322">
        <f t="shared" si="109"/>
        <v>0</v>
      </c>
      <c r="BM23" s="322">
        <f t="shared" si="10"/>
        <v>0</v>
      </c>
      <c r="BN23" s="322">
        <f t="shared" si="110"/>
        <v>0</v>
      </c>
      <c r="BO23" s="322">
        <f t="shared" si="111"/>
        <v>0</v>
      </c>
      <c r="BP23" s="322">
        <f t="shared" si="112"/>
        <v>7509.5</v>
      </c>
      <c r="BQ23" s="322">
        <f t="shared" si="113"/>
        <v>7084.2</v>
      </c>
      <c r="BR23" s="322">
        <f t="shared" si="11"/>
        <v>4460.8</v>
      </c>
      <c r="BS23" s="322">
        <f t="shared" si="114"/>
        <v>2623.4</v>
      </c>
      <c r="BT23" s="322">
        <f t="shared" si="12"/>
        <v>425.3</v>
      </c>
      <c r="BU23" s="322"/>
      <c r="BV23" s="322">
        <f t="shared" si="83"/>
        <v>0</v>
      </c>
      <c r="BW23" s="322">
        <f t="shared" si="84"/>
        <v>0</v>
      </c>
      <c r="BX23" s="322">
        <f t="shared" si="85"/>
        <v>0</v>
      </c>
      <c r="BY23" s="322">
        <f t="shared" si="86"/>
        <v>0</v>
      </c>
      <c r="BZ23" s="322">
        <f t="shared" si="87"/>
        <v>0</v>
      </c>
      <c r="CA23" s="322">
        <f t="shared" si="88"/>
        <v>0</v>
      </c>
      <c r="CB23" s="322">
        <f t="shared" si="89"/>
        <v>0</v>
      </c>
      <c r="CC23" s="322">
        <f t="shared" si="90"/>
        <v>0</v>
      </c>
      <c r="CD23" s="322">
        <f t="shared" si="91"/>
        <v>0</v>
      </c>
      <c r="CE23" s="711">
        <f t="shared" si="13"/>
        <v>0</v>
      </c>
      <c r="CF23" s="322">
        <f t="shared" si="115"/>
        <v>0</v>
      </c>
      <c r="CG23" s="322">
        <f t="shared" si="116"/>
        <v>0</v>
      </c>
      <c r="CH23" s="322">
        <f t="shared" si="14"/>
        <v>0</v>
      </c>
      <c r="CI23" s="322">
        <f t="shared" si="117"/>
        <v>0</v>
      </c>
      <c r="CJ23" s="711">
        <f t="shared" si="15"/>
        <v>0</v>
      </c>
      <c r="CK23" s="322">
        <f t="shared" si="118"/>
        <v>0</v>
      </c>
      <c r="CL23" s="322">
        <f t="shared" si="119"/>
        <v>0</v>
      </c>
      <c r="CM23" s="322">
        <f t="shared" si="16"/>
        <v>0</v>
      </c>
      <c r="CN23" s="322">
        <f t="shared" si="120"/>
        <v>0</v>
      </c>
      <c r="CO23" s="711">
        <f t="shared" si="17"/>
        <v>0</v>
      </c>
      <c r="CP23" s="322">
        <f t="shared" si="121"/>
        <v>0</v>
      </c>
      <c r="CQ23" s="322">
        <f t="shared" si="122"/>
        <v>0</v>
      </c>
      <c r="CR23" s="322">
        <f t="shared" si="18"/>
        <v>0</v>
      </c>
      <c r="CS23" s="322">
        <f t="shared" si="123"/>
        <v>0</v>
      </c>
      <c r="CT23" s="711">
        <f t="shared" si="19"/>
        <v>0</v>
      </c>
      <c r="CU23" s="322">
        <f t="shared" si="124"/>
        <v>0</v>
      </c>
      <c r="CV23" s="322">
        <f t="shared" si="125"/>
        <v>0</v>
      </c>
      <c r="CW23" s="322">
        <f t="shared" si="20"/>
        <v>0</v>
      </c>
      <c r="CX23" s="322">
        <f t="shared" si="126"/>
        <v>0</v>
      </c>
      <c r="CY23" s="322">
        <f t="shared" si="21"/>
        <v>0</v>
      </c>
      <c r="CZ23" s="322">
        <f t="shared" si="127"/>
        <v>0</v>
      </c>
      <c r="DA23" s="322">
        <f t="shared" si="128"/>
        <v>0</v>
      </c>
      <c r="DB23" s="322">
        <f t="shared" si="22"/>
        <v>0</v>
      </c>
      <c r="DC23" s="322">
        <f t="shared" si="129"/>
        <v>0</v>
      </c>
      <c r="DD23" s="322">
        <f t="shared" si="23"/>
        <v>0</v>
      </c>
      <c r="DE23" s="322">
        <f t="shared" si="24"/>
        <v>0</v>
      </c>
      <c r="DF23" s="322">
        <f t="shared" si="25"/>
        <v>0</v>
      </c>
      <c r="DG23" s="322">
        <f t="shared" si="26"/>
        <v>0</v>
      </c>
      <c r="DH23" s="322">
        <f t="shared" si="130"/>
        <v>0</v>
      </c>
      <c r="DI23" s="322">
        <f t="shared" si="27"/>
        <v>0</v>
      </c>
      <c r="DJ23" s="322">
        <f t="shared" si="28"/>
        <v>0</v>
      </c>
      <c r="DK23" s="322">
        <f t="shared" si="29"/>
        <v>0</v>
      </c>
      <c r="DL23" s="322">
        <f t="shared" si="30"/>
        <v>0</v>
      </c>
      <c r="DM23" s="322">
        <f t="shared" si="131"/>
        <v>0</v>
      </c>
      <c r="DN23" s="322">
        <f t="shared" si="31"/>
        <v>0</v>
      </c>
      <c r="DO23" s="322">
        <f t="shared" si="132"/>
        <v>0</v>
      </c>
      <c r="DP23" s="322">
        <f t="shared" si="133"/>
        <v>0</v>
      </c>
      <c r="DQ23" s="322">
        <f t="shared" si="134"/>
        <v>0</v>
      </c>
      <c r="DR23" s="322">
        <f t="shared" si="135"/>
        <v>0</v>
      </c>
      <c r="DS23" s="322">
        <f t="shared" si="32"/>
        <v>0</v>
      </c>
      <c r="DT23" s="323">
        <f t="shared" si="136"/>
        <v>0</v>
      </c>
      <c r="DU23" s="324">
        <f t="shared" si="137"/>
        <v>0</v>
      </c>
      <c r="DV23" s="322">
        <f t="shared" si="33"/>
        <v>0</v>
      </c>
      <c r="DW23" s="322">
        <f t="shared" si="138"/>
        <v>0</v>
      </c>
      <c r="DX23" s="324">
        <f t="shared" si="139"/>
        <v>0</v>
      </c>
      <c r="DY23" s="324">
        <f t="shared" si="140"/>
        <v>0</v>
      </c>
      <c r="DZ23" s="324">
        <f t="shared" si="141"/>
        <v>0</v>
      </c>
      <c r="EA23" s="322">
        <f t="shared" si="34"/>
        <v>0</v>
      </c>
      <c r="EB23" s="322">
        <f t="shared" si="142"/>
        <v>0</v>
      </c>
      <c r="EC23" s="324">
        <f t="shared" si="143"/>
        <v>0</v>
      </c>
      <c r="ED23" s="324">
        <f t="shared" si="144"/>
        <v>0</v>
      </c>
      <c r="EE23" s="324">
        <f t="shared" si="145"/>
        <v>0</v>
      </c>
      <c r="EF23" s="322">
        <f t="shared" si="35"/>
        <v>0</v>
      </c>
      <c r="EG23" s="322">
        <f t="shared" si="146"/>
        <v>0</v>
      </c>
      <c r="EH23" s="324">
        <f t="shared" si="147"/>
        <v>0</v>
      </c>
      <c r="EI23" s="324">
        <f t="shared" si="148"/>
        <v>0</v>
      </c>
      <c r="EJ23" s="324">
        <f t="shared" si="149"/>
        <v>0</v>
      </c>
      <c r="EK23" s="322">
        <f t="shared" si="36"/>
        <v>0</v>
      </c>
      <c r="EL23" s="322">
        <f t="shared" si="150"/>
        <v>0</v>
      </c>
      <c r="EM23" s="324">
        <f t="shared" si="151"/>
        <v>0</v>
      </c>
      <c r="EN23" s="324">
        <f t="shared" si="152"/>
        <v>0</v>
      </c>
      <c r="EO23" s="324">
        <f t="shared" si="153"/>
        <v>0</v>
      </c>
      <c r="EP23" s="322">
        <f t="shared" si="37"/>
        <v>0</v>
      </c>
      <c r="EQ23" s="322">
        <f t="shared" si="154"/>
        <v>0</v>
      </c>
      <c r="ER23" s="324">
        <f t="shared" si="155"/>
        <v>0</v>
      </c>
      <c r="ES23" s="324">
        <f t="shared" si="156"/>
        <v>0</v>
      </c>
      <c r="ET23" s="324">
        <f t="shared" si="157"/>
        <v>0</v>
      </c>
      <c r="EU23" s="322">
        <f t="shared" si="38"/>
        <v>0</v>
      </c>
      <c r="EV23" s="322">
        <f t="shared" si="158"/>
        <v>0</v>
      </c>
      <c r="EW23" s="324">
        <f t="shared" si="159"/>
        <v>0</v>
      </c>
      <c r="EX23" s="324">
        <f t="shared" si="160"/>
        <v>0</v>
      </c>
      <c r="EY23" s="324">
        <f t="shared" si="161"/>
        <v>0</v>
      </c>
      <c r="EZ23" s="322">
        <f t="shared" si="39"/>
        <v>0</v>
      </c>
      <c r="FA23" s="322">
        <f t="shared" si="162"/>
        <v>0</v>
      </c>
      <c r="FB23" s="324">
        <f t="shared" si="163"/>
        <v>0</v>
      </c>
      <c r="FC23" s="324">
        <f t="shared" si="164"/>
        <v>0</v>
      </c>
      <c r="FD23" s="324">
        <f t="shared" si="165"/>
        <v>0</v>
      </c>
      <c r="FE23" s="322">
        <f t="shared" si="40"/>
        <v>0</v>
      </c>
      <c r="FF23" s="322">
        <f t="shared" si="166"/>
        <v>0</v>
      </c>
      <c r="FG23" s="325">
        <f t="shared" si="167"/>
        <v>0</v>
      </c>
      <c r="FH23" s="712">
        <f t="shared" si="41"/>
        <v>0</v>
      </c>
      <c r="FI23" s="322">
        <f t="shared" si="42"/>
        <v>0</v>
      </c>
      <c r="FJ23" s="322">
        <f t="shared" si="43"/>
        <v>0</v>
      </c>
      <c r="FK23" s="322">
        <f t="shared" si="168"/>
        <v>0</v>
      </c>
      <c r="FL23" s="322">
        <f t="shared" si="44"/>
        <v>0</v>
      </c>
      <c r="FM23" s="322">
        <f t="shared" si="45"/>
        <v>0</v>
      </c>
      <c r="FN23" s="322">
        <f t="shared" si="46"/>
        <v>0</v>
      </c>
      <c r="FO23" s="322">
        <f t="shared" si="47"/>
        <v>0</v>
      </c>
      <c r="FP23" s="322">
        <f t="shared" si="169"/>
        <v>0</v>
      </c>
      <c r="FQ23" s="322">
        <f t="shared" si="48"/>
        <v>0</v>
      </c>
      <c r="FR23" s="322">
        <f t="shared" si="49"/>
        <v>0</v>
      </c>
      <c r="FS23" s="322">
        <f t="shared" si="50"/>
        <v>0</v>
      </c>
      <c r="FT23" s="322">
        <f t="shared" si="51"/>
        <v>0</v>
      </c>
      <c r="FU23" s="322">
        <f t="shared" si="170"/>
        <v>0</v>
      </c>
      <c r="FV23" s="322">
        <f t="shared" si="52"/>
        <v>0</v>
      </c>
      <c r="FW23" s="322">
        <f t="shared" si="53"/>
        <v>0</v>
      </c>
      <c r="FX23" s="322">
        <f t="shared" si="54"/>
        <v>0</v>
      </c>
      <c r="FY23" s="322">
        <f t="shared" si="55"/>
        <v>0</v>
      </c>
      <c r="FZ23" s="322">
        <f t="shared" si="171"/>
        <v>0</v>
      </c>
      <c r="GA23" s="322">
        <f t="shared" si="56"/>
        <v>0</v>
      </c>
      <c r="GB23" s="322">
        <f t="shared" si="57"/>
        <v>0</v>
      </c>
      <c r="GC23" s="322">
        <f t="shared" si="58"/>
        <v>0</v>
      </c>
      <c r="GD23" s="322">
        <f t="shared" si="59"/>
        <v>0</v>
      </c>
      <c r="GE23" s="322">
        <f t="shared" si="172"/>
        <v>0</v>
      </c>
      <c r="GF23" s="322">
        <f t="shared" si="60"/>
        <v>0</v>
      </c>
      <c r="GG23" s="322">
        <f t="shared" si="61"/>
        <v>0</v>
      </c>
      <c r="GH23" s="322">
        <f t="shared" si="62"/>
        <v>0</v>
      </c>
      <c r="GI23" s="322">
        <f t="shared" si="63"/>
        <v>0</v>
      </c>
      <c r="GJ23" s="322">
        <f t="shared" si="173"/>
        <v>0</v>
      </c>
      <c r="GK23" s="322">
        <f t="shared" si="64"/>
        <v>0</v>
      </c>
      <c r="GL23" s="322">
        <f t="shared" si="65"/>
        <v>0</v>
      </c>
      <c r="GM23" s="322">
        <f t="shared" si="66"/>
        <v>0</v>
      </c>
      <c r="GN23" s="322">
        <f t="shared" si="67"/>
        <v>0</v>
      </c>
      <c r="GO23" s="322">
        <f t="shared" si="174"/>
        <v>0</v>
      </c>
      <c r="GP23" s="322">
        <f t="shared" si="68"/>
        <v>0</v>
      </c>
      <c r="GQ23" s="322">
        <f t="shared" si="69"/>
        <v>0</v>
      </c>
      <c r="GR23" s="322">
        <f t="shared" si="70"/>
        <v>0</v>
      </c>
      <c r="GS23" s="322">
        <f t="shared" si="71"/>
        <v>0</v>
      </c>
      <c r="GT23" s="322">
        <f t="shared" si="175"/>
        <v>0</v>
      </c>
      <c r="GU23" s="322">
        <f t="shared" si="72"/>
        <v>0</v>
      </c>
      <c r="GV23" s="326">
        <f t="shared" si="92"/>
        <v>9092.7000000000007</v>
      </c>
      <c r="GW23" s="322">
        <f t="shared" si="82"/>
        <v>8594.9</v>
      </c>
      <c r="GX23" s="322">
        <f t="shared" si="73"/>
        <v>5412.1</v>
      </c>
      <c r="GY23" s="322">
        <f t="shared" si="73"/>
        <v>3182.8</v>
      </c>
      <c r="GZ23" s="322">
        <f t="shared" si="73"/>
        <v>497.8</v>
      </c>
      <c r="HA23" s="328">
        <f t="shared" si="176"/>
        <v>179</v>
      </c>
      <c r="HB23" s="322">
        <f t="shared" si="75"/>
        <v>8913.9</v>
      </c>
      <c r="HC23" s="322">
        <f t="shared" si="74"/>
        <v>8425.9</v>
      </c>
      <c r="HD23" s="322">
        <f t="shared" si="74"/>
        <v>5305.7</v>
      </c>
      <c r="HE23" s="322">
        <f t="shared" si="74"/>
        <v>3120.2</v>
      </c>
      <c r="HF23" s="322">
        <f t="shared" si="74"/>
        <v>488</v>
      </c>
      <c r="HG23" s="329">
        <v>17.75</v>
      </c>
      <c r="HH23" s="327">
        <f t="shared" si="76"/>
        <v>623.1</v>
      </c>
      <c r="HI23" s="327">
        <f t="shared" si="77"/>
        <v>9537</v>
      </c>
      <c r="HJ23" s="330">
        <f t="shared" si="78"/>
        <v>5928.8</v>
      </c>
      <c r="HK23" s="275">
        <f t="shared" si="79"/>
        <v>9537000</v>
      </c>
    </row>
    <row r="24" spans="1:309" s="334" customFormat="1">
      <c r="A24" s="315" t="s">
        <v>710</v>
      </c>
      <c r="B24" s="316">
        <v>0</v>
      </c>
      <c r="C24" s="316">
        <v>0</v>
      </c>
      <c r="D24" s="317">
        <v>34</v>
      </c>
      <c r="E24" s="318">
        <v>0</v>
      </c>
      <c r="F24" s="317"/>
      <c r="G24" s="316">
        <v>0</v>
      </c>
      <c r="H24" s="317">
        <v>264</v>
      </c>
      <c r="I24" s="318">
        <v>0</v>
      </c>
      <c r="J24" s="317"/>
      <c r="K24" s="317"/>
      <c r="L24" s="317"/>
      <c r="M24" s="316">
        <v>0</v>
      </c>
      <c r="N24" s="318">
        <v>0</v>
      </c>
      <c r="O24" s="317"/>
      <c r="P24" s="318">
        <v>0</v>
      </c>
      <c r="Q24" s="317"/>
      <c r="R24" s="317"/>
      <c r="S24" s="317"/>
      <c r="T24" s="319">
        <v>0</v>
      </c>
      <c r="U24" s="319">
        <v>0</v>
      </c>
      <c r="V24" s="319">
        <v>0</v>
      </c>
      <c r="W24" s="318">
        <v>0</v>
      </c>
      <c r="X24" s="318">
        <v>0</v>
      </c>
      <c r="Y24" s="318">
        <v>0</v>
      </c>
      <c r="Z24" s="318">
        <v>0</v>
      </c>
      <c r="AA24" s="318">
        <v>0</v>
      </c>
      <c r="AB24" s="318">
        <v>0</v>
      </c>
      <c r="AC24" s="318">
        <v>0</v>
      </c>
      <c r="AD24" s="320">
        <v>0</v>
      </c>
      <c r="AE24" s="320">
        <v>0</v>
      </c>
      <c r="AF24" s="320">
        <v>0</v>
      </c>
      <c r="AG24" s="320">
        <v>0</v>
      </c>
      <c r="AH24" s="317"/>
      <c r="AI24" s="320">
        <v>0</v>
      </c>
      <c r="AJ24" s="710">
        <f t="shared" si="80"/>
        <v>34</v>
      </c>
      <c r="AK24" s="710">
        <f t="shared" si="81"/>
        <v>264</v>
      </c>
      <c r="AL24" s="321">
        <f t="shared" si="0"/>
        <v>0</v>
      </c>
      <c r="AM24" s="322">
        <f t="shared" si="93"/>
        <v>0</v>
      </c>
      <c r="AN24" s="322">
        <f t="shared" si="1"/>
        <v>0</v>
      </c>
      <c r="AO24" s="322">
        <f t="shared" si="94"/>
        <v>0</v>
      </c>
      <c r="AP24" s="322">
        <f t="shared" si="95"/>
        <v>0</v>
      </c>
      <c r="AQ24" s="322">
        <f t="shared" si="2"/>
        <v>0</v>
      </c>
      <c r="AR24" s="322">
        <f t="shared" si="3"/>
        <v>0</v>
      </c>
      <c r="AS24" s="322">
        <f t="shared" si="4"/>
        <v>0</v>
      </c>
      <c r="AT24" s="322">
        <f t="shared" si="96"/>
        <v>0</v>
      </c>
      <c r="AU24" s="322">
        <f t="shared" si="97"/>
        <v>0</v>
      </c>
      <c r="AV24" s="322">
        <f t="shared" si="98"/>
        <v>1922.5</v>
      </c>
      <c r="AW24" s="322">
        <f t="shared" si="99"/>
        <v>1834.4</v>
      </c>
      <c r="AX24" s="322">
        <f t="shared" si="5"/>
        <v>1155.0999999999999</v>
      </c>
      <c r="AY24" s="322">
        <f t="shared" si="100"/>
        <v>679.3</v>
      </c>
      <c r="AZ24" s="322">
        <f t="shared" si="6"/>
        <v>88.1</v>
      </c>
      <c r="BA24" s="322">
        <f t="shared" si="101"/>
        <v>0</v>
      </c>
      <c r="BB24" s="322">
        <f t="shared" si="102"/>
        <v>0</v>
      </c>
      <c r="BC24" s="322">
        <f t="shared" si="7"/>
        <v>0</v>
      </c>
      <c r="BD24" s="322">
        <f t="shared" si="103"/>
        <v>0</v>
      </c>
      <c r="BE24" s="322">
        <f t="shared" si="8"/>
        <v>0</v>
      </c>
      <c r="BF24" s="322">
        <f t="shared" si="104"/>
        <v>0</v>
      </c>
      <c r="BG24" s="322">
        <f t="shared" si="105"/>
        <v>0</v>
      </c>
      <c r="BH24" s="322">
        <f t="shared" si="9"/>
        <v>0</v>
      </c>
      <c r="BI24" s="322">
        <f t="shared" si="106"/>
        <v>0</v>
      </c>
      <c r="BJ24" s="322">
        <f t="shared" si="107"/>
        <v>0</v>
      </c>
      <c r="BK24" s="322">
        <f t="shared" si="108"/>
        <v>0</v>
      </c>
      <c r="BL24" s="322">
        <f t="shared" si="109"/>
        <v>0</v>
      </c>
      <c r="BM24" s="322">
        <f t="shared" si="10"/>
        <v>0</v>
      </c>
      <c r="BN24" s="322">
        <f t="shared" si="110"/>
        <v>0</v>
      </c>
      <c r="BO24" s="322">
        <f t="shared" si="111"/>
        <v>0</v>
      </c>
      <c r="BP24" s="322">
        <f t="shared" si="112"/>
        <v>13129.2</v>
      </c>
      <c r="BQ24" s="322">
        <f t="shared" si="113"/>
        <v>12385.6</v>
      </c>
      <c r="BR24" s="322">
        <f t="shared" si="11"/>
        <v>7799.1</v>
      </c>
      <c r="BS24" s="322">
        <f t="shared" si="114"/>
        <v>4586.5</v>
      </c>
      <c r="BT24" s="322">
        <f t="shared" si="12"/>
        <v>743.6</v>
      </c>
      <c r="BU24" s="322"/>
      <c r="BV24" s="322">
        <f t="shared" si="83"/>
        <v>0</v>
      </c>
      <c r="BW24" s="322">
        <f t="shared" si="84"/>
        <v>0</v>
      </c>
      <c r="BX24" s="322">
        <f t="shared" si="85"/>
        <v>0</v>
      </c>
      <c r="BY24" s="322">
        <f t="shared" si="86"/>
        <v>0</v>
      </c>
      <c r="BZ24" s="322">
        <f t="shared" si="87"/>
        <v>0</v>
      </c>
      <c r="CA24" s="322">
        <f t="shared" si="88"/>
        <v>0</v>
      </c>
      <c r="CB24" s="322">
        <f t="shared" si="89"/>
        <v>0</v>
      </c>
      <c r="CC24" s="322">
        <f t="shared" si="90"/>
        <v>0</v>
      </c>
      <c r="CD24" s="322">
        <f t="shared" si="91"/>
        <v>0</v>
      </c>
      <c r="CE24" s="711">
        <f t="shared" si="13"/>
        <v>0</v>
      </c>
      <c r="CF24" s="322">
        <f t="shared" si="115"/>
        <v>0</v>
      </c>
      <c r="CG24" s="322">
        <f t="shared" si="116"/>
        <v>0</v>
      </c>
      <c r="CH24" s="322">
        <f t="shared" si="14"/>
        <v>0</v>
      </c>
      <c r="CI24" s="322">
        <f t="shared" si="117"/>
        <v>0</v>
      </c>
      <c r="CJ24" s="711">
        <f t="shared" si="15"/>
        <v>0</v>
      </c>
      <c r="CK24" s="322">
        <f t="shared" si="118"/>
        <v>0</v>
      </c>
      <c r="CL24" s="322">
        <f t="shared" si="119"/>
        <v>0</v>
      </c>
      <c r="CM24" s="322">
        <f t="shared" si="16"/>
        <v>0</v>
      </c>
      <c r="CN24" s="322">
        <f t="shared" si="120"/>
        <v>0</v>
      </c>
      <c r="CO24" s="711">
        <f t="shared" si="17"/>
        <v>0</v>
      </c>
      <c r="CP24" s="322">
        <f t="shared" si="121"/>
        <v>0</v>
      </c>
      <c r="CQ24" s="322">
        <f t="shared" si="122"/>
        <v>0</v>
      </c>
      <c r="CR24" s="322">
        <f t="shared" si="18"/>
        <v>0</v>
      </c>
      <c r="CS24" s="322">
        <f t="shared" si="123"/>
        <v>0</v>
      </c>
      <c r="CT24" s="711">
        <f t="shared" si="19"/>
        <v>0</v>
      </c>
      <c r="CU24" s="322">
        <f t="shared" si="124"/>
        <v>0</v>
      </c>
      <c r="CV24" s="322">
        <f t="shared" si="125"/>
        <v>0</v>
      </c>
      <c r="CW24" s="322">
        <f t="shared" si="20"/>
        <v>0</v>
      </c>
      <c r="CX24" s="322">
        <f t="shared" si="126"/>
        <v>0</v>
      </c>
      <c r="CY24" s="322">
        <f t="shared" si="21"/>
        <v>0</v>
      </c>
      <c r="CZ24" s="322">
        <f t="shared" si="127"/>
        <v>0</v>
      </c>
      <c r="DA24" s="322">
        <f t="shared" si="128"/>
        <v>0</v>
      </c>
      <c r="DB24" s="322">
        <f t="shared" si="22"/>
        <v>0</v>
      </c>
      <c r="DC24" s="322">
        <f t="shared" si="129"/>
        <v>0</v>
      </c>
      <c r="DD24" s="322">
        <f t="shared" si="23"/>
        <v>0</v>
      </c>
      <c r="DE24" s="322">
        <f t="shared" si="24"/>
        <v>0</v>
      </c>
      <c r="DF24" s="322">
        <f t="shared" si="25"/>
        <v>0</v>
      </c>
      <c r="DG24" s="322">
        <f t="shared" si="26"/>
        <v>0</v>
      </c>
      <c r="DH24" s="322">
        <f t="shared" si="130"/>
        <v>0</v>
      </c>
      <c r="DI24" s="322">
        <f t="shared" si="27"/>
        <v>0</v>
      </c>
      <c r="DJ24" s="322">
        <f t="shared" si="28"/>
        <v>0</v>
      </c>
      <c r="DK24" s="322">
        <f t="shared" si="29"/>
        <v>0</v>
      </c>
      <c r="DL24" s="322">
        <f t="shared" si="30"/>
        <v>0</v>
      </c>
      <c r="DM24" s="322">
        <f t="shared" si="131"/>
        <v>0</v>
      </c>
      <c r="DN24" s="322">
        <f t="shared" si="31"/>
        <v>0</v>
      </c>
      <c r="DO24" s="322">
        <f t="shared" si="132"/>
        <v>0</v>
      </c>
      <c r="DP24" s="322">
        <f t="shared" si="133"/>
        <v>0</v>
      </c>
      <c r="DQ24" s="322">
        <f t="shared" si="134"/>
        <v>0</v>
      </c>
      <c r="DR24" s="322">
        <f t="shared" si="135"/>
        <v>0</v>
      </c>
      <c r="DS24" s="322">
        <f t="shared" si="32"/>
        <v>0</v>
      </c>
      <c r="DT24" s="323">
        <f t="shared" si="136"/>
        <v>0</v>
      </c>
      <c r="DU24" s="324">
        <f t="shared" si="137"/>
        <v>0</v>
      </c>
      <c r="DV24" s="322">
        <f t="shared" si="33"/>
        <v>0</v>
      </c>
      <c r="DW24" s="322">
        <f t="shared" si="138"/>
        <v>0</v>
      </c>
      <c r="DX24" s="324">
        <f t="shared" si="139"/>
        <v>0</v>
      </c>
      <c r="DY24" s="324">
        <f t="shared" si="140"/>
        <v>0</v>
      </c>
      <c r="DZ24" s="324">
        <f t="shared" si="141"/>
        <v>0</v>
      </c>
      <c r="EA24" s="322">
        <f t="shared" si="34"/>
        <v>0</v>
      </c>
      <c r="EB24" s="322">
        <f t="shared" si="142"/>
        <v>0</v>
      </c>
      <c r="EC24" s="324">
        <f t="shared" si="143"/>
        <v>0</v>
      </c>
      <c r="ED24" s="324">
        <f t="shared" si="144"/>
        <v>0</v>
      </c>
      <c r="EE24" s="324">
        <f t="shared" si="145"/>
        <v>0</v>
      </c>
      <c r="EF24" s="322">
        <f t="shared" si="35"/>
        <v>0</v>
      </c>
      <c r="EG24" s="322">
        <f t="shared" si="146"/>
        <v>0</v>
      </c>
      <c r="EH24" s="324">
        <f t="shared" si="147"/>
        <v>0</v>
      </c>
      <c r="EI24" s="324">
        <f t="shared" si="148"/>
        <v>0</v>
      </c>
      <c r="EJ24" s="324">
        <f t="shared" si="149"/>
        <v>0</v>
      </c>
      <c r="EK24" s="322">
        <f t="shared" si="36"/>
        <v>0</v>
      </c>
      <c r="EL24" s="322">
        <f t="shared" si="150"/>
        <v>0</v>
      </c>
      <c r="EM24" s="324">
        <f t="shared" si="151"/>
        <v>0</v>
      </c>
      <c r="EN24" s="324">
        <f t="shared" si="152"/>
        <v>0</v>
      </c>
      <c r="EO24" s="324">
        <f t="shared" si="153"/>
        <v>0</v>
      </c>
      <c r="EP24" s="322">
        <f t="shared" si="37"/>
        <v>0</v>
      </c>
      <c r="EQ24" s="322">
        <f t="shared" si="154"/>
        <v>0</v>
      </c>
      <c r="ER24" s="324">
        <f t="shared" si="155"/>
        <v>0</v>
      </c>
      <c r="ES24" s="324">
        <f t="shared" si="156"/>
        <v>0</v>
      </c>
      <c r="ET24" s="324">
        <f t="shared" si="157"/>
        <v>0</v>
      </c>
      <c r="EU24" s="322">
        <f t="shared" si="38"/>
        <v>0</v>
      </c>
      <c r="EV24" s="322">
        <f t="shared" si="158"/>
        <v>0</v>
      </c>
      <c r="EW24" s="324">
        <f t="shared" si="159"/>
        <v>0</v>
      </c>
      <c r="EX24" s="324">
        <f t="shared" si="160"/>
        <v>0</v>
      </c>
      <c r="EY24" s="324">
        <f t="shared" si="161"/>
        <v>0</v>
      </c>
      <c r="EZ24" s="322">
        <f t="shared" si="39"/>
        <v>0</v>
      </c>
      <c r="FA24" s="322">
        <f t="shared" si="162"/>
        <v>0</v>
      </c>
      <c r="FB24" s="324">
        <f t="shared" si="163"/>
        <v>0</v>
      </c>
      <c r="FC24" s="324">
        <f t="shared" si="164"/>
        <v>0</v>
      </c>
      <c r="FD24" s="324">
        <f t="shared" si="165"/>
        <v>0</v>
      </c>
      <c r="FE24" s="322">
        <f t="shared" si="40"/>
        <v>0</v>
      </c>
      <c r="FF24" s="322">
        <f t="shared" si="166"/>
        <v>0</v>
      </c>
      <c r="FG24" s="325">
        <f t="shared" si="167"/>
        <v>0</v>
      </c>
      <c r="FH24" s="712">
        <f t="shared" si="41"/>
        <v>0</v>
      </c>
      <c r="FI24" s="322">
        <f t="shared" si="42"/>
        <v>0</v>
      </c>
      <c r="FJ24" s="322">
        <f t="shared" si="43"/>
        <v>0</v>
      </c>
      <c r="FK24" s="322">
        <f t="shared" si="168"/>
        <v>0</v>
      </c>
      <c r="FL24" s="322">
        <f t="shared" si="44"/>
        <v>0</v>
      </c>
      <c r="FM24" s="322">
        <f t="shared" si="45"/>
        <v>0</v>
      </c>
      <c r="FN24" s="322">
        <f t="shared" si="46"/>
        <v>0</v>
      </c>
      <c r="FO24" s="322">
        <f t="shared" si="47"/>
        <v>0</v>
      </c>
      <c r="FP24" s="322">
        <f t="shared" si="169"/>
        <v>0</v>
      </c>
      <c r="FQ24" s="322">
        <f t="shared" si="48"/>
        <v>0</v>
      </c>
      <c r="FR24" s="322">
        <f t="shared" si="49"/>
        <v>0</v>
      </c>
      <c r="FS24" s="322">
        <f t="shared" si="50"/>
        <v>0</v>
      </c>
      <c r="FT24" s="322">
        <f t="shared" si="51"/>
        <v>0</v>
      </c>
      <c r="FU24" s="322">
        <f t="shared" si="170"/>
        <v>0</v>
      </c>
      <c r="FV24" s="322">
        <f t="shared" si="52"/>
        <v>0</v>
      </c>
      <c r="FW24" s="322">
        <f t="shared" si="53"/>
        <v>0</v>
      </c>
      <c r="FX24" s="322">
        <f t="shared" si="54"/>
        <v>0</v>
      </c>
      <c r="FY24" s="322">
        <f t="shared" si="55"/>
        <v>0</v>
      </c>
      <c r="FZ24" s="322">
        <f t="shared" si="171"/>
        <v>0</v>
      </c>
      <c r="GA24" s="322">
        <f t="shared" si="56"/>
        <v>0</v>
      </c>
      <c r="GB24" s="322">
        <f t="shared" si="57"/>
        <v>0</v>
      </c>
      <c r="GC24" s="322">
        <f t="shared" si="58"/>
        <v>0</v>
      </c>
      <c r="GD24" s="322">
        <f t="shared" si="59"/>
        <v>0</v>
      </c>
      <c r="GE24" s="322">
        <f t="shared" si="172"/>
        <v>0</v>
      </c>
      <c r="GF24" s="322">
        <f t="shared" si="60"/>
        <v>0</v>
      </c>
      <c r="GG24" s="322">
        <f t="shared" si="61"/>
        <v>0</v>
      </c>
      <c r="GH24" s="322">
        <f t="shared" si="62"/>
        <v>0</v>
      </c>
      <c r="GI24" s="322">
        <f t="shared" si="63"/>
        <v>0</v>
      </c>
      <c r="GJ24" s="322">
        <f t="shared" si="173"/>
        <v>0</v>
      </c>
      <c r="GK24" s="322">
        <f t="shared" si="64"/>
        <v>0</v>
      </c>
      <c r="GL24" s="322">
        <f t="shared" si="65"/>
        <v>0</v>
      </c>
      <c r="GM24" s="322">
        <f t="shared" si="66"/>
        <v>0</v>
      </c>
      <c r="GN24" s="322">
        <f t="shared" si="67"/>
        <v>0</v>
      </c>
      <c r="GO24" s="322">
        <f t="shared" si="174"/>
        <v>0</v>
      </c>
      <c r="GP24" s="322">
        <f t="shared" si="68"/>
        <v>0</v>
      </c>
      <c r="GQ24" s="322">
        <f t="shared" si="69"/>
        <v>0</v>
      </c>
      <c r="GR24" s="322">
        <f t="shared" si="70"/>
        <v>0</v>
      </c>
      <c r="GS24" s="322">
        <f t="shared" si="71"/>
        <v>0</v>
      </c>
      <c r="GT24" s="322">
        <f t="shared" si="175"/>
        <v>0</v>
      </c>
      <c r="GU24" s="322">
        <f t="shared" si="72"/>
        <v>0</v>
      </c>
      <c r="GV24" s="326">
        <f t="shared" si="92"/>
        <v>15051.7</v>
      </c>
      <c r="GW24" s="322">
        <f t="shared" si="82"/>
        <v>14220</v>
      </c>
      <c r="GX24" s="322">
        <f t="shared" si="73"/>
        <v>8954.2000000000007</v>
      </c>
      <c r="GY24" s="322">
        <f t="shared" si="73"/>
        <v>5265.8</v>
      </c>
      <c r="GZ24" s="322">
        <f t="shared" si="73"/>
        <v>831.7</v>
      </c>
      <c r="HA24" s="328">
        <f t="shared" si="176"/>
        <v>298</v>
      </c>
      <c r="HB24" s="322">
        <f t="shared" si="75"/>
        <v>14755.8</v>
      </c>
      <c r="HC24" s="322">
        <f t="shared" si="74"/>
        <v>13940.4</v>
      </c>
      <c r="HD24" s="322">
        <f t="shared" si="74"/>
        <v>8778.2000000000007</v>
      </c>
      <c r="HE24" s="322">
        <f t="shared" si="74"/>
        <v>5162.3</v>
      </c>
      <c r="HF24" s="322">
        <f t="shared" si="74"/>
        <v>815.3</v>
      </c>
      <c r="HG24" s="329">
        <v>24.5</v>
      </c>
      <c r="HH24" s="327">
        <f t="shared" si="76"/>
        <v>860</v>
      </c>
      <c r="HI24" s="327">
        <f t="shared" si="77"/>
        <v>15615.8</v>
      </c>
      <c r="HJ24" s="330">
        <f t="shared" si="78"/>
        <v>9638.2000000000007</v>
      </c>
      <c r="HK24" s="275">
        <f t="shared" si="79"/>
        <v>15615800</v>
      </c>
      <c r="HL24" s="275"/>
      <c r="HM24" s="275"/>
      <c r="HN24" s="275"/>
      <c r="HO24" s="275"/>
      <c r="HP24" s="275"/>
      <c r="HQ24" s="275"/>
      <c r="HR24" s="275"/>
      <c r="HS24" s="275"/>
      <c r="HT24" s="275"/>
      <c r="HU24" s="275"/>
      <c r="HV24" s="275"/>
      <c r="HW24" s="275"/>
      <c r="HX24" s="275"/>
      <c r="HY24" s="275"/>
      <c r="HZ24" s="275"/>
      <c r="IA24" s="275"/>
      <c r="IB24" s="275"/>
      <c r="IC24" s="275"/>
      <c r="ID24" s="275"/>
      <c r="IE24" s="275"/>
      <c r="IF24" s="275"/>
      <c r="IG24" s="275"/>
      <c r="IH24" s="275"/>
      <c r="II24" s="275"/>
      <c r="IJ24" s="275"/>
      <c r="IK24" s="275"/>
      <c r="IL24" s="275"/>
      <c r="IM24" s="275"/>
      <c r="IN24" s="275"/>
      <c r="IO24" s="275"/>
      <c r="IP24" s="275"/>
      <c r="IQ24" s="275"/>
      <c r="IR24" s="275"/>
      <c r="IS24" s="275"/>
      <c r="IT24" s="275"/>
      <c r="IU24" s="275"/>
      <c r="IV24" s="275"/>
      <c r="IW24" s="275"/>
      <c r="IX24" s="275"/>
      <c r="IY24" s="275"/>
      <c r="IZ24" s="275"/>
      <c r="JA24" s="275"/>
      <c r="JB24" s="275"/>
      <c r="JC24" s="275"/>
      <c r="JD24" s="275"/>
      <c r="JE24" s="275"/>
      <c r="JF24" s="275"/>
      <c r="JG24" s="275"/>
      <c r="JH24" s="275"/>
      <c r="JI24" s="275"/>
      <c r="JJ24" s="275"/>
      <c r="JK24" s="275"/>
      <c r="JL24" s="275"/>
      <c r="JM24" s="275"/>
      <c r="JN24" s="275"/>
      <c r="JO24" s="275"/>
      <c r="JP24" s="275"/>
      <c r="JQ24" s="275"/>
      <c r="JR24" s="275"/>
      <c r="JS24" s="275"/>
      <c r="JT24" s="275"/>
      <c r="JU24" s="275"/>
      <c r="JV24" s="275"/>
      <c r="JW24" s="275"/>
      <c r="JX24" s="275"/>
      <c r="JY24" s="275"/>
      <c r="JZ24" s="275"/>
      <c r="KA24" s="275"/>
      <c r="KB24" s="275"/>
      <c r="KC24" s="275"/>
      <c r="KD24" s="275"/>
      <c r="KE24" s="275"/>
      <c r="KF24" s="275"/>
      <c r="KG24" s="275"/>
      <c r="KH24" s="275"/>
      <c r="KI24" s="275"/>
      <c r="KJ24" s="275"/>
      <c r="KK24" s="275"/>
      <c r="KL24" s="275"/>
      <c r="KM24" s="275"/>
      <c r="KN24" s="275"/>
      <c r="KO24" s="275"/>
      <c r="KP24" s="275"/>
      <c r="KQ24" s="275"/>
      <c r="KR24" s="275"/>
      <c r="KS24" s="275"/>
      <c r="KT24" s="275"/>
      <c r="KU24" s="275"/>
      <c r="KV24" s="275"/>
      <c r="KW24" s="275"/>
    </row>
    <row r="25" spans="1:309" s="334" customFormat="1" ht="18" customHeight="1">
      <c r="A25" s="315" t="s">
        <v>791</v>
      </c>
      <c r="B25" s="316">
        <v>0</v>
      </c>
      <c r="C25" s="316">
        <v>0</v>
      </c>
      <c r="D25" s="317"/>
      <c r="E25" s="318">
        <v>0</v>
      </c>
      <c r="F25" s="317"/>
      <c r="G25" s="316">
        <v>0</v>
      </c>
      <c r="H25" s="317">
        <v>153</v>
      </c>
      <c r="I25" s="318">
        <v>0</v>
      </c>
      <c r="J25" s="317"/>
      <c r="K25" s="317"/>
      <c r="L25" s="317"/>
      <c r="M25" s="316">
        <v>0</v>
      </c>
      <c r="N25" s="318">
        <v>0</v>
      </c>
      <c r="O25" s="317"/>
      <c r="P25" s="318">
        <v>0</v>
      </c>
      <c r="Q25" s="317"/>
      <c r="R25" s="317"/>
      <c r="S25" s="317"/>
      <c r="T25" s="319">
        <v>0</v>
      </c>
      <c r="U25" s="319">
        <v>0</v>
      </c>
      <c r="V25" s="319">
        <v>0</v>
      </c>
      <c r="W25" s="318">
        <v>0</v>
      </c>
      <c r="X25" s="318">
        <v>0</v>
      </c>
      <c r="Y25" s="318">
        <v>0</v>
      </c>
      <c r="Z25" s="318">
        <v>0</v>
      </c>
      <c r="AA25" s="318">
        <v>0</v>
      </c>
      <c r="AB25" s="318">
        <v>0</v>
      </c>
      <c r="AC25" s="318">
        <v>0</v>
      </c>
      <c r="AD25" s="320">
        <v>0</v>
      </c>
      <c r="AE25" s="320">
        <v>0</v>
      </c>
      <c r="AF25" s="320">
        <v>0</v>
      </c>
      <c r="AG25" s="320">
        <v>0</v>
      </c>
      <c r="AH25" s="317"/>
      <c r="AI25" s="320">
        <v>0</v>
      </c>
      <c r="AJ25" s="710">
        <f t="shared" si="80"/>
        <v>0</v>
      </c>
      <c r="AK25" s="710">
        <f t="shared" si="81"/>
        <v>153</v>
      </c>
      <c r="AL25" s="321">
        <f t="shared" si="0"/>
        <v>0</v>
      </c>
      <c r="AM25" s="322">
        <f t="shared" si="93"/>
        <v>0</v>
      </c>
      <c r="AN25" s="322">
        <f t="shared" si="1"/>
        <v>0</v>
      </c>
      <c r="AO25" s="322">
        <f t="shared" si="94"/>
        <v>0</v>
      </c>
      <c r="AP25" s="322">
        <f t="shared" si="95"/>
        <v>0</v>
      </c>
      <c r="AQ25" s="322">
        <f t="shared" si="2"/>
        <v>0</v>
      </c>
      <c r="AR25" s="322">
        <f t="shared" si="3"/>
        <v>0</v>
      </c>
      <c r="AS25" s="322">
        <f t="shared" si="4"/>
        <v>0</v>
      </c>
      <c r="AT25" s="322">
        <f t="shared" si="96"/>
        <v>0</v>
      </c>
      <c r="AU25" s="322">
        <f t="shared" si="97"/>
        <v>0</v>
      </c>
      <c r="AV25" s="322">
        <f t="shared" si="98"/>
        <v>0</v>
      </c>
      <c r="AW25" s="322">
        <f t="shared" si="99"/>
        <v>0</v>
      </c>
      <c r="AX25" s="322">
        <f t="shared" si="5"/>
        <v>0</v>
      </c>
      <c r="AY25" s="322">
        <f t="shared" si="100"/>
        <v>0</v>
      </c>
      <c r="AZ25" s="322">
        <f t="shared" si="6"/>
        <v>0</v>
      </c>
      <c r="BA25" s="322">
        <f t="shared" si="101"/>
        <v>0</v>
      </c>
      <c r="BB25" s="322">
        <f t="shared" si="102"/>
        <v>0</v>
      </c>
      <c r="BC25" s="322">
        <f t="shared" si="7"/>
        <v>0</v>
      </c>
      <c r="BD25" s="322">
        <f t="shared" si="103"/>
        <v>0</v>
      </c>
      <c r="BE25" s="322">
        <f t="shared" si="8"/>
        <v>0</v>
      </c>
      <c r="BF25" s="322">
        <f t="shared" si="104"/>
        <v>0</v>
      </c>
      <c r="BG25" s="322">
        <f t="shared" si="105"/>
        <v>0</v>
      </c>
      <c r="BH25" s="322">
        <f t="shared" si="9"/>
        <v>0</v>
      </c>
      <c r="BI25" s="322">
        <f t="shared" si="106"/>
        <v>0</v>
      </c>
      <c r="BJ25" s="322">
        <f t="shared" si="107"/>
        <v>0</v>
      </c>
      <c r="BK25" s="322">
        <f t="shared" si="108"/>
        <v>0</v>
      </c>
      <c r="BL25" s="322">
        <f t="shared" si="109"/>
        <v>0</v>
      </c>
      <c r="BM25" s="322">
        <f t="shared" si="10"/>
        <v>0</v>
      </c>
      <c r="BN25" s="322">
        <f t="shared" si="110"/>
        <v>0</v>
      </c>
      <c r="BO25" s="322">
        <f t="shared" si="111"/>
        <v>0</v>
      </c>
      <c r="BP25" s="322">
        <f t="shared" si="112"/>
        <v>7609</v>
      </c>
      <c r="BQ25" s="322">
        <f t="shared" si="113"/>
        <v>7178</v>
      </c>
      <c r="BR25" s="322">
        <f t="shared" si="11"/>
        <v>4519.8999999999996</v>
      </c>
      <c r="BS25" s="322">
        <f t="shared" si="114"/>
        <v>2658.1</v>
      </c>
      <c r="BT25" s="322">
        <f t="shared" si="12"/>
        <v>431</v>
      </c>
      <c r="BU25" s="322"/>
      <c r="BV25" s="322">
        <f t="shared" si="83"/>
        <v>0</v>
      </c>
      <c r="BW25" s="322">
        <f t="shared" si="84"/>
        <v>0</v>
      </c>
      <c r="BX25" s="322">
        <f t="shared" si="85"/>
        <v>0</v>
      </c>
      <c r="BY25" s="322">
        <f t="shared" si="86"/>
        <v>0</v>
      </c>
      <c r="BZ25" s="322">
        <f t="shared" si="87"/>
        <v>0</v>
      </c>
      <c r="CA25" s="322">
        <f t="shared" si="88"/>
        <v>0</v>
      </c>
      <c r="CB25" s="322">
        <f t="shared" si="89"/>
        <v>0</v>
      </c>
      <c r="CC25" s="322">
        <f t="shared" si="90"/>
        <v>0</v>
      </c>
      <c r="CD25" s="322">
        <f t="shared" si="91"/>
        <v>0</v>
      </c>
      <c r="CE25" s="711">
        <f t="shared" si="13"/>
        <v>0</v>
      </c>
      <c r="CF25" s="322">
        <f t="shared" si="115"/>
        <v>0</v>
      </c>
      <c r="CG25" s="322">
        <f t="shared" si="116"/>
        <v>0</v>
      </c>
      <c r="CH25" s="322">
        <f t="shared" si="14"/>
        <v>0</v>
      </c>
      <c r="CI25" s="322">
        <f t="shared" si="117"/>
        <v>0</v>
      </c>
      <c r="CJ25" s="711">
        <f t="shared" si="15"/>
        <v>0</v>
      </c>
      <c r="CK25" s="322">
        <f t="shared" si="118"/>
        <v>0</v>
      </c>
      <c r="CL25" s="322">
        <f t="shared" si="119"/>
        <v>0</v>
      </c>
      <c r="CM25" s="322">
        <f t="shared" si="16"/>
        <v>0</v>
      </c>
      <c r="CN25" s="322">
        <f t="shared" si="120"/>
        <v>0</v>
      </c>
      <c r="CO25" s="711">
        <f t="shared" si="17"/>
        <v>0</v>
      </c>
      <c r="CP25" s="322">
        <f t="shared" si="121"/>
        <v>0</v>
      </c>
      <c r="CQ25" s="322">
        <f t="shared" si="122"/>
        <v>0</v>
      </c>
      <c r="CR25" s="322">
        <f t="shared" si="18"/>
        <v>0</v>
      </c>
      <c r="CS25" s="322">
        <f t="shared" si="123"/>
        <v>0</v>
      </c>
      <c r="CT25" s="711">
        <f t="shared" si="19"/>
        <v>0</v>
      </c>
      <c r="CU25" s="322">
        <f t="shared" si="124"/>
        <v>0</v>
      </c>
      <c r="CV25" s="322">
        <f t="shared" si="125"/>
        <v>0</v>
      </c>
      <c r="CW25" s="322">
        <f t="shared" si="20"/>
        <v>0</v>
      </c>
      <c r="CX25" s="322">
        <f t="shared" si="126"/>
        <v>0</v>
      </c>
      <c r="CY25" s="322">
        <f t="shared" si="21"/>
        <v>0</v>
      </c>
      <c r="CZ25" s="322">
        <f t="shared" si="127"/>
        <v>0</v>
      </c>
      <c r="DA25" s="322">
        <f t="shared" si="128"/>
        <v>0</v>
      </c>
      <c r="DB25" s="322">
        <f t="shared" si="22"/>
        <v>0</v>
      </c>
      <c r="DC25" s="322">
        <f t="shared" si="129"/>
        <v>0</v>
      </c>
      <c r="DD25" s="322">
        <f t="shared" si="23"/>
        <v>0</v>
      </c>
      <c r="DE25" s="322">
        <f t="shared" si="24"/>
        <v>0</v>
      </c>
      <c r="DF25" s="322">
        <f t="shared" si="25"/>
        <v>0</v>
      </c>
      <c r="DG25" s="322">
        <f t="shared" si="26"/>
        <v>0</v>
      </c>
      <c r="DH25" s="322">
        <f t="shared" si="130"/>
        <v>0</v>
      </c>
      <c r="DI25" s="322">
        <f t="shared" si="27"/>
        <v>0</v>
      </c>
      <c r="DJ25" s="322">
        <f t="shared" si="28"/>
        <v>0</v>
      </c>
      <c r="DK25" s="322">
        <f t="shared" si="29"/>
        <v>0</v>
      </c>
      <c r="DL25" s="322">
        <f t="shared" si="30"/>
        <v>0</v>
      </c>
      <c r="DM25" s="322">
        <f t="shared" si="131"/>
        <v>0</v>
      </c>
      <c r="DN25" s="322">
        <f t="shared" si="31"/>
        <v>0</v>
      </c>
      <c r="DO25" s="322">
        <f t="shared" si="132"/>
        <v>0</v>
      </c>
      <c r="DP25" s="322">
        <f t="shared" si="133"/>
        <v>0</v>
      </c>
      <c r="DQ25" s="322">
        <f t="shared" si="134"/>
        <v>0</v>
      </c>
      <c r="DR25" s="322">
        <f t="shared" si="135"/>
        <v>0</v>
      </c>
      <c r="DS25" s="322">
        <f t="shared" si="32"/>
        <v>0</v>
      </c>
      <c r="DT25" s="323">
        <f t="shared" si="136"/>
        <v>0</v>
      </c>
      <c r="DU25" s="324">
        <f t="shared" si="137"/>
        <v>0</v>
      </c>
      <c r="DV25" s="322">
        <f t="shared" si="33"/>
        <v>0</v>
      </c>
      <c r="DW25" s="322">
        <f t="shared" si="138"/>
        <v>0</v>
      </c>
      <c r="DX25" s="324">
        <f t="shared" si="139"/>
        <v>0</v>
      </c>
      <c r="DY25" s="324">
        <f t="shared" si="140"/>
        <v>0</v>
      </c>
      <c r="DZ25" s="324">
        <f t="shared" si="141"/>
        <v>0</v>
      </c>
      <c r="EA25" s="322">
        <f t="shared" si="34"/>
        <v>0</v>
      </c>
      <c r="EB25" s="322">
        <f t="shared" si="142"/>
        <v>0</v>
      </c>
      <c r="EC25" s="324">
        <f t="shared" si="143"/>
        <v>0</v>
      </c>
      <c r="ED25" s="324">
        <f t="shared" si="144"/>
        <v>0</v>
      </c>
      <c r="EE25" s="324">
        <f t="shared" si="145"/>
        <v>0</v>
      </c>
      <c r="EF25" s="322">
        <f t="shared" si="35"/>
        <v>0</v>
      </c>
      <c r="EG25" s="322">
        <f t="shared" si="146"/>
        <v>0</v>
      </c>
      <c r="EH25" s="324">
        <f t="shared" si="147"/>
        <v>0</v>
      </c>
      <c r="EI25" s="324">
        <f t="shared" si="148"/>
        <v>0</v>
      </c>
      <c r="EJ25" s="324">
        <f t="shared" si="149"/>
        <v>0</v>
      </c>
      <c r="EK25" s="322">
        <f t="shared" si="36"/>
        <v>0</v>
      </c>
      <c r="EL25" s="322">
        <f t="shared" si="150"/>
        <v>0</v>
      </c>
      <c r="EM25" s="324">
        <f t="shared" si="151"/>
        <v>0</v>
      </c>
      <c r="EN25" s="324">
        <f t="shared" si="152"/>
        <v>0</v>
      </c>
      <c r="EO25" s="324">
        <f t="shared" si="153"/>
        <v>0</v>
      </c>
      <c r="EP25" s="322">
        <f t="shared" si="37"/>
        <v>0</v>
      </c>
      <c r="EQ25" s="322">
        <f t="shared" si="154"/>
        <v>0</v>
      </c>
      <c r="ER25" s="324">
        <f t="shared" si="155"/>
        <v>0</v>
      </c>
      <c r="ES25" s="324">
        <f t="shared" si="156"/>
        <v>0</v>
      </c>
      <c r="ET25" s="324">
        <f t="shared" si="157"/>
        <v>0</v>
      </c>
      <c r="EU25" s="322">
        <f t="shared" si="38"/>
        <v>0</v>
      </c>
      <c r="EV25" s="322">
        <f t="shared" si="158"/>
        <v>0</v>
      </c>
      <c r="EW25" s="324">
        <f t="shared" si="159"/>
        <v>0</v>
      </c>
      <c r="EX25" s="324">
        <f t="shared" si="160"/>
        <v>0</v>
      </c>
      <c r="EY25" s="324">
        <f t="shared" si="161"/>
        <v>0</v>
      </c>
      <c r="EZ25" s="322">
        <f t="shared" si="39"/>
        <v>0</v>
      </c>
      <c r="FA25" s="322">
        <f t="shared" si="162"/>
        <v>0</v>
      </c>
      <c r="FB25" s="324">
        <f t="shared" si="163"/>
        <v>0</v>
      </c>
      <c r="FC25" s="324">
        <f t="shared" si="164"/>
        <v>0</v>
      </c>
      <c r="FD25" s="324">
        <f t="shared" si="165"/>
        <v>0</v>
      </c>
      <c r="FE25" s="322">
        <f t="shared" si="40"/>
        <v>0</v>
      </c>
      <c r="FF25" s="322">
        <f t="shared" si="166"/>
        <v>0</v>
      </c>
      <c r="FG25" s="325">
        <f t="shared" si="167"/>
        <v>0</v>
      </c>
      <c r="FH25" s="712">
        <f t="shared" si="41"/>
        <v>0</v>
      </c>
      <c r="FI25" s="322">
        <f t="shared" si="42"/>
        <v>0</v>
      </c>
      <c r="FJ25" s="322">
        <f t="shared" si="43"/>
        <v>0</v>
      </c>
      <c r="FK25" s="322">
        <f t="shared" si="168"/>
        <v>0</v>
      </c>
      <c r="FL25" s="322">
        <f t="shared" si="44"/>
        <v>0</v>
      </c>
      <c r="FM25" s="322">
        <f t="shared" si="45"/>
        <v>0</v>
      </c>
      <c r="FN25" s="322">
        <f t="shared" si="46"/>
        <v>0</v>
      </c>
      <c r="FO25" s="322">
        <f t="shared" si="47"/>
        <v>0</v>
      </c>
      <c r="FP25" s="322">
        <f t="shared" si="169"/>
        <v>0</v>
      </c>
      <c r="FQ25" s="322">
        <f t="shared" si="48"/>
        <v>0</v>
      </c>
      <c r="FR25" s="322">
        <f t="shared" si="49"/>
        <v>0</v>
      </c>
      <c r="FS25" s="322">
        <f t="shared" si="50"/>
        <v>0</v>
      </c>
      <c r="FT25" s="322">
        <f t="shared" si="51"/>
        <v>0</v>
      </c>
      <c r="FU25" s="322">
        <f t="shared" si="170"/>
        <v>0</v>
      </c>
      <c r="FV25" s="322">
        <f t="shared" si="52"/>
        <v>0</v>
      </c>
      <c r="FW25" s="322">
        <f t="shared" si="53"/>
        <v>0</v>
      </c>
      <c r="FX25" s="322">
        <f t="shared" si="54"/>
        <v>0</v>
      </c>
      <c r="FY25" s="322">
        <f t="shared" si="55"/>
        <v>0</v>
      </c>
      <c r="FZ25" s="322">
        <f t="shared" si="171"/>
        <v>0</v>
      </c>
      <c r="GA25" s="322">
        <f t="shared" si="56"/>
        <v>0</v>
      </c>
      <c r="GB25" s="322">
        <f t="shared" si="57"/>
        <v>0</v>
      </c>
      <c r="GC25" s="322">
        <f t="shared" si="58"/>
        <v>0</v>
      </c>
      <c r="GD25" s="322">
        <f t="shared" si="59"/>
        <v>0</v>
      </c>
      <c r="GE25" s="322">
        <f t="shared" si="172"/>
        <v>0</v>
      </c>
      <c r="GF25" s="322">
        <f t="shared" si="60"/>
        <v>0</v>
      </c>
      <c r="GG25" s="322">
        <f t="shared" si="61"/>
        <v>0</v>
      </c>
      <c r="GH25" s="322">
        <f t="shared" si="62"/>
        <v>0</v>
      </c>
      <c r="GI25" s="322">
        <f t="shared" si="63"/>
        <v>0</v>
      </c>
      <c r="GJ25" s="322">
        <f t="shared" si="173"/>
        <v>0</v>
      </c>
      <c r="GK25" s="322">
        <f t="shared" si="64"/>
        <v>0</v>
      </c>
      <c r="GL25" s="322">
        <f t="shared" si="65"/>
        <v>0</v>
      </c>
      <c r="GM25" s="322">
        <f t="shared" si="66"/>
        <v>0</v>
      </c>
      <c r="GN25" s="322">
        <f t="shared" si="67"/>
        <v>0</v>
      </c>
      <c r="GO25" s="322">
        <f t="shared" si="174"/>
        <v>0</v>
      </c>
      <c r="GP25" s="322">
        <f t="shared" si="68"/>
        <v>0</v>
      </c>
      <c r="GQ25" s="322">
        <f t="shared" si="69"/>
        <v>0</v>
      </c>
      <c r="GR25" s="322">
        <f t="shared" si="70"/>
        <v>0</v>
      </c>
      <c r="GS25" s="322">
        <f t="shared" si="71"/>
        <v>0</v>
      </c>
      <c r="GT25" s="322">
        <f t="shared" si="175"/>
        <v>0</v>
      </c>
      <c r="GU25" s="322">
        <f t="shared" si="72"/>
        <v>0</v>
      </c>
      <c r="GV25" s="326">
        <f t="shared" si="92"/>
        <v>7609</v>
      </c>
      <c r="GW25" s="322">
        <f t="shared" si="82"/>
        <v>7178</v>
      </c>
      <c r="GX25" s="322">
        <f t="shared" si="82"/>
        <v>4519.8999999999996</v>
      </c>
      <c r="GY25" s="322">
        <f t="shared" si="82"/>
        <v>2658.1</v>
      </c>
      <c r="GZ25" s="322">
        <f t="shared" si="82"/>
        <v>431</v>
      </c>
      <c r="HA25" s="328">
        <f t="shared" si="176"/>
        <v>153</v>
      </c>
      <c r="HB25" s="322">
        <f t="shared" si="75"/>
        <v>7459.4</v>
      </c>
      <c r="HC25" s="322">
        <f t="shared" si="75"/>
        <v>7036.9</v>
      </c>
      <c r="HD25" s="322">
        <f t="shared" si="75"/>
        <v>4431</v>
      </c>
      <c r="HE25" s="322">
        <f t="shared" si="75"/>
        <v>2605.8000000000002</v>
      </c>
      <c r="HF25" s="322">
        <f t="shared" si="75"/>
        <v>422.5</v>
      </c>
      <c r="HG25" s="329">
        <v>15.25</v>
      </c>
      <c r="HH25" s="327">
        <f t="shared" si="76"/>
        <v>535.29999999999995</v>
      </c>
      <c r="HI25" s="327">
        <f t="shared" si="77"/>
        <v>7994.7</v>
      </c>
      <c r="HJ25" s="330">
        <f t="shared" si="78"/>
        <v>4966.3</v>
      </c>
      <c r="HK25" s="275">
        <f t="shared" si="79"/>
        <v>7994700</v>
      </c>
      <c r="HL25" s="275"/>
      <c r="HM25" s="275"/>
      <c r="HN25" s="275"/>
      <c r="HO25" s="275"/>
      <c r="HP25" s="275"/>
      <c r="HQ25" s="275"/>
      <c r="HR25" s="275"/>
      <c r="HS25" s="275"/>
      <c r="HT25" s="275"/>
      <c r="HU25" s="275"/>
      <c r="HV25" s="275"/>
      <c r="HW25" s="275"/>
      <c r="HX25" s="275"/>
      <c r="HY25" s="275"/>
      <c r="HZ25" s="275"/>
      <c r="IA25" s="275"/>
      <c r="IB25" s="275"/>
      <c r="IC25" s="275"/>
      <c r="ID25" s="275"/>
      <c r="IE25" s="275"/>
      <c r="IF25" s="275"/>
      <c r="IG25" s="275"/>
      <c r="IH25" s="275"/>
      <c r="II25" s="275"/>
      <c r="IJ25" s="275"/>
      <c r="IK25" s="275"/>
      <c r="IL25" s="275"/>
      <c r="IM25" s="275"/>
      <c r="IN25" s="275"/>
      <c r="IO25" s="275"/>
      <c r="IP25" s="275"/>
      <c r="IQ25" s="275"/>
      <c r="IR25" s="275"/>
      <c r="IS25" s="275"/>
      <c r="IT25" s="275"/>
      <c r="IU25" s="275"/>
      <c r="IV25" s="275"/>
      <c r="IW25" s="275"/>
      <c r="IX25" s="275"/>
      <c r="IY25" s="275"/>
      <c r="IZ25" s="275"/>
      <c r="JA25" s="275"/>
      <c r="JB25" s="275"/>
      <c r="JC25" s="275"/>
      <c r="JD25" s="275"/>
      <c r="JE25" s="275"/>
      <c r="JF25" s="275"/>
      <c r="JG25" s="275"/>
      <c r="JH25" s="275"/>
      <c r="JI25" s="275"/>
      <c r="JJ25" s="275"/>
      <c r="JK25" s="275"/>
      <c r="JL25" s="275"/>
      <c r="JM25" s="275"/>
      <c r="JN25" s="275"/>
      <c r="JO25" s="275"/>
      <c r="JP25" s="275"/>
      <c r="JQ25" s="275"/>
      <c r="JR25" s="275"/>
      <c r="JS25" s="275"/>
      <c r="JT25" s="275"/>
      <c r="JU25" s="275"/>
      <c r="JV25" s="275"/>
      <c r="JW25" s="275"/>
      <c r="JX25" s="275"/>
      <c r="JY25" s="275"/>
      <c r="JZ25" s="275"/>
      <c r="KA25" s="275"/>
      <c r="KB25" s="275"/>
      <c r="KC25" s="275"/>
      <c r="KD25" s="275"/>
      <c r="KE25" s="275"/>
      <c r="KF25" s="275"/>
      <c r="KG25" s="275"/>
      <c r="KH25" s="275"/>
      <c r="KI25" s="275"/>
      <c r="KJ25" s="275"/>
      <c r="KK25" s="275"/>
      <c r="KL25" s="275"/>
      <c r="KM25" s="275"/>
      <c r="KN25" s="275"/>
      <c r="KO25" s="275"/>
      <c r="KP25" s="275"/>
      <c r="KQ25" s="275"/>
      <c r="KR25" s="275"/>
      <c r="KS25" s="275"/>
      <c r="KT25" s="275"/>
      <c r="KU25" s="275"/>
      <c r="KV25" s="275"/>
      <c r="KW25" s="275"/>
    </row>
    <row r="26" spans="1:309">
      <c r="A26" s="315" t="s">
        <v>712</v>
      </c>
      <c r="B26" s="316">
        <v>0</v>
      </c>
      <c r="C26" s="316">
        <v>0</v>
      </c>
      <c r="D26" s="317"/>
      <c r="E26" s="318">
        <v>0</v>
      </c>
      <c r="F26" s="317"/>
      <c r="G26" s="316">
        <v>0</v>
      </c>
      <c r="H26" s="317"/>
      <c r="I26" s="318">
        <v>0</v>
      </c>
      <c r="J26" s="317"/>
      <c r="K26" s="317"/>
      <c r="L26" s="317"/>
      <c r="M26" s="316">
        <v>0</v>
      </c>
      <c r="N26" s="318">
        <v>0</v>
      </c>
      <c r="O26" s="317"/>
      <c r="P26" s="318">
        <v>0</v>
      </c>
      <c r="Q26" s="317">
        <v>95</v>
      </c>
      <c r="R26" s="317"/>
      <c r="S26" s="317"/>
      <c r="T26" s="319">
        <v>0</v>
      </c>
      <c r="U26" s="319">
        <v>0</v>
      </c>
      <c r="V26" s="319">
        <v>0</v>
      </c>
      <c r="W26" s="318">
        <v>0</v>
      </c>
      <c r="X26" s="318">
        <v>0</v>
      </c>
      <c r="Y26" s="318">
        <v>0</v>
      </c>
      <c r="Z26" s="318">
        <v>0</v>
      </c>
      <c r="AA26" s="318">
        <v>0</v>
      </c>
      <c r="AB26" s="318">
        <v>0</v>
      </c>
      <c r="AC26" s="318">
        <v>0</v>
      </c>
      <c r="AD26" s="320">
        <v>0</v>
      </c>
      <c r="AE26" s="320">
        <v>0</v>
      </c>
      <c r="AF26" s="320">
        <v>0</v>
      </c>
      <c r="AG26" s="320">
        <v>0</v>
      </c>
      <c r="AH26" s="317"/>
      <c r="AI26" s="320">
        <v>0</v>
      </c>
      <c r="AJ26" s="710">
        <f t="shared" si="80"/>
        <v>0</v>
      </c>
      <c r="AK26" s="710">
        <f t="shared" si="81"/>
        <v>95</v>
      </c>
      <c r="AL26" s="321">
        <f t="shared" si="0"/>
        <v>0</v>
      </c>
      <c r="AM26" s="322">
        <f t="shared" si="93"/>
        <v>0</v>
      </c>
      <c r="AN26" s="322">
        <f t="shared" si="1"/>
        <v>0</v>
      </c>
      <c r="AO26" s="322">
        <f t="shared" si="94"/>
        <v>0</v>
      </c>
      <c r="AP26" s="322">
        <f t="shared" si="95"/>
        <v>0</v>
      </c>
      <c r="AQ26" s="322">
        <f t="shared" si="2"/>
        <v>0</v>
      </c>
      <c r="AR26" s="322">
        <f t="shared" si="3"/>
        <v>0</v>
      </c>
      <c r="AS26" s="322">
        <f t="shared" si="4"/>
        <v>0</v>
      </c>
      <c r="AT26" s="322">
        <f t="shared" si="96"/>
        <v>0</v>
      </c>
      <c r="AU26" s="322">
        <f t="shared" si="97"/>
        <v>0</v>
      </c>
      <c r="AV26" s="322">
        <f t="shared" si="98"/>
        <v>0</v>
      </c>
      <c r="AW26" s="322">
        <f t="shared" si="99"/>
        <v>0</v>
      </c>
      <c r="AX26" s="322">
        <f t="shared" si="5"/>
        <v>0</v>
      </c>
      <c r="AY26" s="322">
        <f t="shared" si="100"/>
        <v>0</v>
      </c>
      <c r="AZ26" s="322">
        <f t="shared" si="6"/>
        <v>0</v>
      </c>
      <c r="BA26" s="322">
        <f t="shared" si="101"/>
        <v>0</v>
      </c>
      <c r="BB26" s="322">
        <f t="shared" si="102"/>
        <v>0</v>
      </c>
      <c r="BC26" s="322">
        <f t="shared" si="7"/>
        <v>0</v>
      </c>
      <c r="BD26" s="322">
        <f t="shared" si="103"/>
        <v>0</v>
      </c>
      <c r="BE26" s="322">
        <f t="shared" si="8"/>
        <v>0</v>
      </c>
      <c r="BF26" s="322">
        <f t="shared" si="104"/>
        <v>0</v>
      </c>
      <c r="BG26" s="322">
        <f t="shared" si="105"/>
        <v>0</v>
      </c>
      <c r="BH26" s="322">
        <f t="shared" si="9"/>
        <v>0</v>
      </c>
      <c r="BI26" s="322">
        <f t="shared" si="106"/>
        <v>0</v>
      </c>
      <c r="BJ26" s="322">
        <f t="shared" si="107"/>
        <v>0</v>
      </c>
      <c r="BK26" s="322">
        <f t="shared" si="108"/>
        <v>0</v>
      </c>
      <c r="BL26" s="322">
        <f t="shared" si="109"/>
        <v>0</v>
      </c>
      <c r="BM26" s="322">
        <f t="shared" si="10"/>
        <v>0</v>
      </c>
      <c r="BN26" s="322">
        <f t="shared" si="110"/>
        <v>0</v>
      </c>
      <c r="BO26" s="322">
        <f t="shared" si="111"/>
        <v>0</v>
      </c>
      <c r="BP26" s="322">
        <f t="shared" si="112"/>
        <v>0</v>
      </c>
      <c r="BQ26" s="322">
        <f t="shared" si="113"/>
        <v>0</v>
      </c>
      <c r="BR26" s="322">
        <f t="shared" si="11"/>
        <v>0</v>
      </c>
      <c r="BS26" s="322">
        <f t="shared" si="114"/>
        <v>0</v>
      </c>
      <c r="BT26" s="322">
        <f t="shared" si="12"/>
        <v>0</v>
      </c>
      <c r="BU26" s="322"/>
      <c r="BV26" s="322">
        <f t="shared" si="83"/>
        <v>0</v>
      </c>
      <c r="BW26" s="322">
        <f t="shared" si="84"/>
        <v>0</v>
      </c>
      <c r="BX26" s="322">
        <f t="shared" si="85"/>
        <v>0</v>
      </c>
      <c r="BY26" s="322">
        <f t="shared" si="86"/>
        <v>0</v>
      </c>
      <c r="BZ26" s="322">
        <f t="shared" si="87"/>
        <v>0</v>
      </c>
      <c r="CA26" s="322">
        <f t="shared" si="88"/>
        <v>0</v>
      </c>
      <c r="CB26" s="322">
        <f t="shared" si="89"/>
        <v>0</v>
      </c>
      <c r="CC26" s="322">
        <f t="shared" si="90"/>
        <v>0</v>
      </c>
      <c r="CD26" s="322">
        <f t="shared" si="91"/>
        <v>0</v>
      </c>
      <c r="CE26" s="711">
        <f t="shared" si="13"/>
        <v>0</v>
      </c>
      <c r="CF26" s="322">
        <f t="shared" si="115"/>
        <v>0</v>
      </c>
      <c r="CG26" s="322">
        <f t="shared" si="116"/>
        <v>0</v>
      </c>
      <c r="CH26" s="322">
        <f t="shared" si="14"/>
        <v>0</v>
      </c>
      <c r="CI26" s="322">
        <f t="shared" si="117"/>
        <v>0</v>
      </c>
      <c r="CJ26" s="711">
        <f t="shared" si="15"/>
        <v>0</v>
      </c>
      <c r="CK26" s="322">
        <f t="shared" si="118"/>
        <v>0</v>
      </c>
      <c r="CL26" s="322">
        <f t="shared" si="119"/>
        <v>0</v>
      </c>
      <c r="CM26" s="322">
        <f t="shared" si="16"/>
        <v>0</v>
      </c>
      <c r="CN26" s="322">
        <f t="shared" si="120"/>
        <v>0</v>
      </c>
      <c r="CO26" s="711">
        <f t="shared" si="17"/>
        <v>0</v>
      </c>
      <c r="CP26" s="322">
        <f t="shared" si="121"/>
        <v>0</v>
      </c>
      <c r="CQ26" s="322">
        <f t="shared" si="122"/>
        <v>0</v>
      </c>
      <c r="CR26" s="322">
        <f t="shared" si="18"/>
        <v>0</v>
      </c>
      <c r="CS26" s="322">
        <f t="shared" si="123"/>
        <v>0</v>
      </c>
      <c r="CT26" s="711">
        <f t="shared" si="19"/>
        <v>0</v>
      </c>
      <c r="CU26" s="322">
        <f t="shared" si="124"/>
        <v>0</v>
      </c>
      <c r="CV26" s="322">
        <f t="shared" si="125"/>
        <v>0</v>
      </c>
      <c r="CW26" s="322">
        <f t="shared" si="20"/>
        <v>0</v>
      </c>
      <c r="CX26" s="322">
        <f t="shared" si="126"/>
        <v>0</v>
      </c>
      <c r="CY26" s="322">
        <f t="shared" si="21"/>
        <v>0</v>
      </c>
      <c r="CZ26" s="322">
        <f t="shared" si="127"/>
        <v>0</v>
      </c>
      <c r="DA26" s="322">
        <f t="shared" si="128"/>
        <v>0</v>
      </c>
      <c r="DB26" s="322">
        <f t="shared" si="22"/>
        <v>0</v>
      </c>
      <c r="DC26" s="322">
        <f t="shared" si="129"/>
        <v>0</v>
      </c>
      <c r="DD26" s="322">
        <f t="shared" si="23"/>
        <v>0</v>
      </c>
      <c r="DE26" s="322">
        <f t="shared" si="24"/>
        <v>11935.8</v>
      </c>
      <c r="DF26" s="322">
        <f t="shared" si="25"/>
        <v>11587.9</v>
      </c>
      <c r="DG26" s="322">
        <f t="shared" si="26"/>
        <v>7297</v>
      </c>
      <c r="DH26" s="322">
        <f t="shared" si="130"/>
        <v>4290.8999999999996</v>
      </c>
      <c r="DI26" s="322">
        <f t="shared" si="27"/>
        <v>347.9</v>
      </c>
      <c r="DJ26" s="322">
        <f t="shared" si="28"/>
        <v>0</v>
      </c>
      <c r="DK26" s="322">
        <f t="shared" si="29"/>
        <v>0</v>
      </c>
      <c r="DL26" s="322">
        <f t="shared" si="30"/>
        <v>0</v>
      </c>
      <c r="DM26" s="322">
        <f t="shared" si="131"/>
        <v>0</v>
      </c>
      <c r="DN26" s="322">
        <f t="shared" si="31"/>
        <v>0</v>
      </c>
      <c r="DO26" s="322">
        <f t="shared" si="132"/>
        <v>0</v>
      </c>
      <c r="DP26" s="322">
        <f t="shared" si="133"/>
        <v>0</v>
      </c>
      <c r="DQ26" s="322">
        <f t="shared" si="134"/>
        <v>0</v>
      </c>
      <c r="DR26" s="322">
        <f t="shared" si="135"/>
        <v>0</v>
      </c>
      <c r="DS26" s="322">
        <f t="shared" si="32"/>
        <v>0</v>
      </c>
      <c r="DT26" s="323">
        <f t="shared" si="136"/>
        <v>0</v>
      </c>
      <c r="DU26" s="324">
        <f t="shared" si="137"/>
        <v>0</v>
      </c>
      <c r="DV26" s="322">
        <f t="shared" si="33"/>
        <v>0</v>
      </c>
      <c r="DW26" s="322">
        <f t="shared" si="138"/>
        <v>0</v>
      </c>
      <c r="DX26" s="324">
        <f t="shared" si="139"/>
        <v>0</v>
      </c>
      <c r="DY26" s="324">
        <f t="shared" si="140"/>
        <v>0</v>
      </c>
      <c r="DZ26" s="324">
        <f t="shared" si="141"/>
        <v>0</v>
      </c>
      <c r="EA26" s="322">
        <f t="shared" si="34"/>
        <v>0</v>
      </c>
      <c r="EB26" s="322">
        <f t="shared" si="142"/>
        <v>0</v>
      </c>
      <c r="EC26" s="324">
        <f t="shared" si="143"/>
        <v>0</v>
      </c>
      <c r="ED26" s="324">
        <f t="shared" si="144"/>
        <v>0</v>
      </c>
      <c r="EE26" s="324">
        <f t="shared" si="145"/>
        <v>0</v>
      </c>
      <c r="EF26" s="322">
        <f t="shared" si="35"/>
        <v>0</v>
      </c>
      <c r="EG26" s="322">
        <f t="shared" si="146"/>
        <v>0</v>
      </c>
      <c r="EH26" s="324">
        <f t="shared" si="147"/>
        <v>0</v>
      </c>
      <c r="EI26" s="324">
        <f t="shared" si="148"/>
        <v>0</v>
      </c>
      <c r="EJ26" s="324">
        <f t="shared" si="149"/>
        <v>0</v>
      </c>
      <c r="EK26" s="322">
        <f t="shared" si="36"/>
        <v>0</v>
      </c>
      <c r="EL26" s="322">
        <f t="shared" si="150"/>
        <v>0</v>
      </c>
      <c r="EM26" s="324">
        <f t="shared" si="151"/>
        <v>0</v>
      </c>
      <c r="EN26" s="324">
        <f t="shared" si="152"/>
        <v>0</v>
      </c>
      <c r="EO26" s="324">
        <f t="shared" si="153"/>
        <v>0</v>
      </c>
      <c r="EP26" s="322">
        <f t="shared" si="37"/>
        <v>0</v>
      </c>
      <c r="EQ26" s="322">
        <f t="shared" si="154"/>
        <v>0</v>
      </c>
      <c r="ER26" s="324">
        <f t="shared" si="155"/>
        <v>0</v>
      </c>
      <c r="ES26" s="324">
        <f t="shared" si="156"/>
        <v>0</v>
      </c>
      <c r="ET26" s="324">
        <f t="shared" si="157"/>
        <v>0</v>
      </c>
      <c r="EU26" s="322">
        <f t="shared" si="38"/>
        <v>0</v>
      </c>
      <c r="EV26" s="322">
        <f t="shared" si="158"/>
        <v>0</v>
      </c>
      <c r="EW26" s="324">
        <f t="shared" si="159"/>
        <v>0</v>
      </c>
      <c r="EX26" s="324">
        <f t="shared" si="160"/>
        <v>0</v>
      </c>
      <c r="EY26" s="324">
        <f t="shared" si="161"/>
        <v>0</v>
      </c>
      <c r="EZ26" s="322">
        <f t="shared" si="39"/>
        <v>0</v>
      </c>
      <c r="FA26" s="322">
        <f t="shared" si="162"/>
        <v>0</v>
      </c>
      <c r="FB26" s="324">
        <f t="shared" si="163"/>
        <v>0</v>
      </c>
      <c r="FC26" s="324">
        <f t="shared" si="164"/>
        <v>0</v>
      </c>
      <c r="FD26" s="324">
        <f t="shared" si="165"/>
        <v>0</v>
      </c>
      <c r="FE26" s="322">
        <f t="shared" si="40"/>
        <v>0</v>
      </c>
      <c r="FF26" s="322">
        <f t="shared" si="166"/>
        <v>0</v>
      </c>
      <c r="FG26" s="325">
        <f t="shared" si="167"/>
        <v>0</v>
      </c>
      <c r="FH26" s="712">
        <f t="shared" si="41"/>
        <v>0</v>
      </c>
      <c r="FI26" s="322">
        <f t="shared" si="42"/>
        <v>0</v>
      </c>
      <c r="FJ26" s="322">
        <f t="shared" si="43"/>
        <v>0</v>
      </c>
      <c r="FK26" s="322">
        <f t="shared" si="168"/>
        <v>0</v>
      </c>
      <c r="FL26" s="322">
        <f t="shared" si="44"/>
        <v>0</v>
      </c>
      <c r="FM26" s="322">
        <f t="shared" si="45"/>
        <v>0</v>
      </c>
      <c r="FN26" s="322">
        <f t="shared" si="46"/>
        <v>0</v>
      </c>
      <c r="FO26" s="322">
        <f t="shared" si="47"/>
        <v>0</v>
      </c>
      <c r="FP26" s="322">
        <f t="shared" si="169"/>
        <v>0</v>
      </c>
      <c r="FQ26" s="322">
        <f t="shared" si="48"/>
        <v>0</v>
      </c>
      <c r="FR26" s="322">
        <f t="shared" si="49"/>
        <v>0</v>
      </c>
      <c r="FS26" s="322">
        <f t="shared" si="50"/>
        <v>0</v>
      </c>
      <c r="FT26" s="322">
        <f t="shared" si="51"/>
        <v>0</v>
      </c>
      <c r="FU26" s="322">
        <f t="shared" si="170"/>
        <v>0</v>
      </c>
      <c r="FV26" s="322">
        <f t="shared" si="52"/>
        <v>0</v>
      </c>
      <c r="FW26" s="322">
        <f t="shared" si="53"/>
        <v>0</v>
      </c>
      <c r="FX26" s="322">
        <f t="shared" si="54"/>
        <v>0</v>
      </c>
      <c r="FY26" s="322">
        <f t="shared" si="55"/>
        <v>0</v>
      </c>
      <c r="FZ26" s="322">
        <f t="shared" si="171"/>
        <v>0</v>
      </c>
      <c r="GA26" s="322">
        <f t="shared" si="56"/>
        <v>0</v>
      </c>
      <c r="GB26" s="322">
        <f t="shared" si="57"/>
        <v>0</v>
      </c>
      <c r="GC26" s="322">
        <f t="shared" si="58"/>
        <v>0</v>
      </c>
      <c r="GD26" s="322">
        <f t="shared" si="59"/>
        <v>0</v>
      </c>
      <c r="GE26" s="322">
        <f t="shared" si="172"/>
        <v>0</v>
      </c>
      <c r="GF26" s="322">
        <f t="shared" si="60"/>
        <v>0</v>
      </c>
      <c r="GG26" s="322">
        <f t="shared" si="61"/>
        <v>0</v>
      </c>
      <c r="GH26" s="322">
        <f t="shared" si="62"/>
        <v>0</v>
      </c>
      <c r="GI26" s="322">
        <f t="shared" si="63"/>
        <v>0</v>
      </c>
      <c r="GJ26" s="322">
        <f t="shared" si="173"/>
        <v>0</v>
      </c>
      <c r="GK26" s="322">
        <f t="shared" si="64"/>
        <v>0</v>
      </c>
      <c r="GL26" s="322">
        <f t="shared" si="65"/>
        <v>0</v>
      </c>
      <c r="GM26" s="322">
        <f t="shared" si="66"/>
        <v>0</v>
      </c>
      <c r="GN26" s="322">
        <f t="shared" si="67"/>
        <v>0</v>
      </c>
      <c r="GO26" s="322">
        <f t="shared" si="174"/>
        <v>0</v>
      </c>
      <c r="GP26" s="322">
        <f t="shared" si="68"/>
        <v>0</v>
      </c>
      <c r="GQ26" s="322">
        <f t="shared" si="69"/>
        <v>0</v>
      </c>
      <c r="GR26" s="322">
        <f t="shared" si="70"/>
        <v>0</v>
      </c>
      <c r="GS26" s="322">
        <f t="shared" si="71"/>
        <v>0</v>
      </c>
      <c r="GT26" s="322">
        <f t="shared" si="175"/>
        <v>0</v>
      </c>
      <c r="GU26" s="322">
        <f t="shared" si="72"/>
        <v>0</v>
      </c>
      <c r="GV26" s="326">
        <f t="shared" si="92"/>
        <v>11935.8</v>
      </c>
      <c r="GW26" s="322">
        <f t="shared" si="82"/>
        <v>11587.9</v>
      </c>
      <c r="GX26" s="322">
        <f t="shared" si="82"/>
        <v>7297</v>
      </c>
      <c r="GY26" s="322">
        <f t="shared" si="82"/>
        <v>4290.8999999999996</v>
      </c>
      <c r="GZ26" s="322">
        <f t="shared" si="82"/>
        <v>347.9</v>
      </c>
      <c r="HA26" s="328">
        <f t="shared" si="176"/>
        <v>95</v>
      </c>
      <c r="HB26" s="322">
        <f t="shared" si="75"/>
        <v>11701.1</v>
      </c>
      <c r="HC26" s="322">
        <f t="shared" si="75"/>
        <v>11360.1</v>
      </c>
      <c r="HD26" s="322">
        <f t="shared" si="75"/>
        <v>7153.5</v>
      </c>
      <c r="HE26" s="322">
        <f t="shared" si="75"/>
        <v>4206.5</v>
      </c>
      <c r="HF26" s="322">
        <f t="shared" si="75"/>
        <v>341.1</v>
      </c>
      <c r="HG26" s="329">
        <v>21.75</v>
      </c>
      <c r="HH26" s="327">
        <f t="shared" si="76"/>
        <v>763.5</v>
      </c>
      <c r="HI26" s="327">
        <f t="shared" si="77"/>
        <v>12464.6</v>
      </c>
      <c r="HJ26" s="330">
        <f t="shared" si="78"/>
        <v>7917</v>
      </c>
      <c r="HK26" s="275">
        <f t="shared" si="79"/>
        <v>12464600</v>
      </c>
    </row>
    <row r="27" spans="1:309">
      <c r="A27" s="315" t="s">
        <v>792</v>
      </c>
      <c r="B27" s="316">
        <v>0</v>
      </c>
      <c r="C27" s="316">
        <v>0</v>
      </c>
      <c r="D27" s="317">
        <v>56</v>
      </c>
      <c r="E27" s="318">
        <v>0</v>
      </c>
      <c r="F27" s="317"/>
      <c r="G27" s="316">
        <v>0</v>
      </c>
      <c r="H27" s="317">
        <v>152</v>
      </c>
      <c r="I27" s="318">
        <v>0</v>
      </c>
      <c r="J27" s="317"/>
      <c r="K27" s="317"/>
      <c r="L27" s="317"/>
      <c r="M27" s="316">
        <v>0</v>
      </c>
      <c r="N27" s="318">
        <v>0</v>
      </c>
      <c r="O27" s="317"/>
      <c r="P27" s="318">
        <v>0</v>
      </c>
      <c r="Q27" s="317"/>
      <c r="R27" s="317"/>
      <c r="S27" s="317"/>
      <c r="T27" s="319">
        <v>0</v>
      </c>
      <c r="U27" s="319">
        <v>0</v>
      </c>
      <c r="V27" s="316">
        <v>0</v>
      </c>
      <c r="W27" s="318">
        <v>0</v>
      </c>
      <c r="X27" s="318">
        <v>0</v>
      </c>
      <c r="Y27" s="318">
        <v>0</v>
      </c>
      <c r="Z27" s="316">
        <v>0</v>
      </c>
      <c r="AA27" s="318">
        <v>0</v>
      </c>
      <c r="AB27" s="318">
        <v>0</v>
      </c>
      <c r="AC27" s="318">
        <v>0</v>
      </c>
      <c r="AD27" s="320">
        <v>0</v>
      </c>
      <c r="AE27" s="320">
        <v>0</v>
      </c>
      <c r="AF27" s="320">
        <v>0</v>
      </c>
      <c r="AG27" s="320">
        <v>0</v>
      </c>
      <c r="AH27" s="317"/>
      <c r="AI27" s="320">
        <v>0</v>
      </c>
      <c r="AJ27" s="710">
        <f t="shared" si="80"/>
        <v>56</v>
      </c>
      <c r="AK27" s="710">
        <f t="shared" si="81"/>
        <v>152</v>
      </c>
      <c r="AL27" s="321">
        <f t="shared" si="0"/>
        <v>0</v>
      </c>
      <c r="AM27" s="322">
        <f t="shared" si="93"/>
        <v>0</v>
      </c>
      <c r="AN27" s="322">
        <f t="shared" si="1"/>
        <v>0</v>
      </c>
      <c r="AO27" s="322">
        <f t="shared" si="94"/>
        <v>0</v>
      </c>
      <c r="AP27" s="322">
        <f t="shared" si="95"/>
        <v>0</v>
      </c>
      <c r="AQ27" s="322">
        <f t="shared" si="2"/>
        <v>0</v>
      </c>
      <c r="AR27" s="322">
        <f t="shared" si="3"/>
        <v>0</v>
      </c>
      <c r="AS27" s="322">
        <f t="shared" si="4"/>
        <v>0</v>
      </c>
      <c r="AT27" s="322">
        <f t="shared" si="96"/>
        <v>0</v>
      </c>
      <c r="AU27" s="322">
        <f t="shared" si="97"/>
        <v>0</v>
      </c>
      <c r="AV27" s="322">
        <f t="shared" si="98"/>
        <v>3166.5</v>
      </c>
      <c r="AW27" s="322">
        <f t="shared" si="99"/>
        <v>3021.3</v>
      </c>
      <c r="AX27" s="322">
        <f t="shared" si="5"/>
        <v>1902.5</v>
      </c>
      <c r="AY27" s="322">
        <f t="shared" si="100"/>
        <v>1118.8</v>
      </c>
      <c r="AZ27" s="322">
        <f t="shared" si="6"/>
        <v>145.19999999999999</v>
      </c>
      <c r="BA27" s="322">
        <f t="shared" si="101"/>
        <v>0</v>
      </c>
      <c r="BB27" s="322">
        <f t="shared" si="102"/>
        <v>0</v>
      </c>
      <c r="BC27" s="322">
        <f t="shared" si="7"/>
        <v>0</v>
      </c>
      <c r="BD27" s="322">
        <f t="shared" si="103"/>
        <v>0</v>
      </c>
      <c r="BE27" s="322">
        <f t="shared" si="8"/>
        <v>0</v>
      </c>
      <c r="BF27" s="322">
        <f t="shared" si="104"/>
        <v>0</v>
      </c>
      <c r="BG27" s="322">
        <f t="shared" si="105"/>
        <v>0</v>
      </c>
      <c r="BH27" s="322">
        <f t="shared" si="9"/>
        <v>0</v>
      </c>
      <c r="BI27" s="322">
        <f t="shared" si="106"/>
        <v>0</v>
      </c>
      <c r="BJ27" s="322">
        <f t="shared" si="107"/>
        <v>0</v>
      </c>
      <c r="BK27" s="322">
        <f t="shared" si="108"/>
        <v>0</v>
      </c>
      <c r="BL27" s="322">
        <f t="shared" si="109"/>
        <v>0</v>
      </c>
      <c r="BM27" s="322">
        <f t="shared" si="10"/>
        <v>0</v>
      </c>
      <c r="BN27" s="322">
        <f t="shared" si="110"/>
        <v>0</v>
      </c>
      <c r="BO27" s="322">
        <f t="shared" si="111"/>
        <v>0</v>
      </c>
      <c r="BP27" s="322">
        <f t="shared" si="112"/>
        <v>7559.3</v>
      </c>
      <c r="BQ27" s="322">
        <f t="shared" si="113"/>
        <v>7131.1</v>
      </c>
      <c r="BR27" s="322">
        <f t="shared" si="11"/>
        <v>4490.3999999999996</v>
      </c>
      <c r="BS27" s="322">
        <f t="shared" si="114"/>
        <v>2640.7</v>
      </c>
      <c r="BT27" s="322">
        <f t="shared" si="12"/>
        <v>428.2</v>
      </c>
      <c r="BU27" s="322"/>
      <c r="BV27" s="322">
        <f t="shared" si="83"/>
        <v>0</v>
      </c>
      <c r="BW27" s="322">
        <f t="shared" si="84"/>
        <v>0</v>
      </c>
      <c r="BX27" s="322">
        <f t="shared" si="85"/>
        <v>0</v>
      </c>
      <c r="BY27" s="322">
        <f t="shared" si="86"/>
        <v>0</v>
      </c>
      <c r="BZ27" s="322">
        <f t="shared" si="87"/>
        <v>0</v>
      </c>
      <c r="CA27" s="322">
        <f t="shared" si="88"/>
        <v>0</v>
      </c>
      <c r="CB27" s="322">
        <f t="shared" si="89"/>
        <v>0</v>
      </c>
      <c r="CC27" s="322">
        <f t="shared" si="90"/>
        <v>0</v>
      </c>
      <c r="CD27" s="322">
        <f t="shared" si="91"/>
        <v>0</v>
      </c>
      <c r="CE27" s="711">
        <f t="shared" si="13"/>
        <v>0</v>
      </c>
      <c r="CF27" s="322">
        <f t="shared" si="115"/>
        <v>0</v>
      </c>
      <c r="CG27" s="322">
        <f t="shared" si="116"/>
        <v>0</v>
      </c>
      <c r="CH27" s="322">
        <f t="shared" si="14"/>
        <v>0</v>
      </c>
      <c r="CI27" s="322">
        <f t="shared" si="117"/>
        <v>0</v>
      </c>
      <c r="CJ27" s="711">
        <f t="shared" si="15"/>
        <v>0</v>
      </c>
      <c r="CK27" s="322">
        <f t="shared" si="118"/>
        <v>0</v>
      </c>
      <c r="CL27" s="322">
        <f t="shared" si="119"/>
        <v>0</v>
      </c>
      <c r="CM27" s="322">
        <f t="shared" si="16"/>
        <v>0</v>
      </c>
      <c r="CN27" s="322">
        <f t="shared" si="120"/>
        <v>0</v>
      </c>
      <c r="CO27" s="711">
        <f t="shared" si="17"/>
        <v>0</v>
      </c>
      <c r="CP27" s="322">
        <f t="shared" si="121"/>
        <v>0</v>
      </c>
      <c r="CQ27" s="322">
        <f t="shared" si="122"/>
        <v>0</v>
      </c>
      <c r="CR27" s="322">
        <f t="shared" si="18"/>
        <v>0</v>
      </c>
      <c r="CS27" s="322">
        <f t="shared" si="123"/>
        <v>0</v>
      </c>
      <c r="CT27" s="711">
        <f t="shared" si="19"/>
        <v>0</v>
      </c>
      <c r="CU27" s="322">
        <f t="shared" si="124"/>
        <v>0</v>
      </c>
      <c r="CV27" s="322">
        <f t="shared" si="125"/>
        <v>0</v>
      </c>
      <c r="CW27" s="322">
        <f t="shared" si="20"/>
        <v>0</v>
      </c>
      <c r="CX27" s="322">
        <f t="shared" si="126"/>
        <v>0</v>
      </c>
      <c r="CY27" s="322">
        <f t="shared" si="21"/>
        <v>0</v>
      </c>
      <c r="CZ27" s="322">
        <f t="shared" si="127"/>
        <v>0</v>
      </c>
      <c r="DA27" s="322">
        <f t="shared" si="128"/>
        <v>0</v>
      </c>
      <c r="DB27" s="322">
        <f t="shared" si="22"/>
        <v>0</v>
      </c>
      <c r="DC27" s="322">
        <f t="shared" si="129"/>
        <v>0</v>
      </c>
      <c r="DD27" s="322">
        <f t="shared" si="23"/>
        <v>0</v>
      </c>
      <c r="DE27" s="322">
        <f t="shared" si="24"/>
        <v>0</v>
      </c>
      <c r="DF27" s="322">
        <f t="shared" si="25"/>
        <v>0</v>
      </c>
      <c r="DG27" s="322">
        <f t="shared" si="26"/>
        <v>0</v>
      </c>
      <c r="DH27" s="322">
        <f t="shared" si="130"/>
        <v>0</v>
      </c>
      <c r="DI27" s="322">
        <f t="shared" si="27"/>
        <v>0</v>
      </c>
      <c r="DJ27" s="322">
        <f t="shared" si="28"/>
        <v>0</v>
      </c>
      <c r="DK27" s="322">
        <f t="shared" si="29"/>
        <v>0</v>
      </c>
      <c r="DL27" s="322">
        <f t="shared" si="30"/>
        <v>0</v>
      </c>
      <c r="DM27" s="322">
        <f t="shared" si="131"/>
        <v>0</v>
      </c>
      <c r="DN27" s="322">
        <f t="shared" si="31"/>
        <v>0</v>
      </c>
      <c r="DO27" s="322">
        <f t="shared" si="132"/>
        <v>0</v>
      </c>
      <c r="DP27" s="322">
        <f t="shared" si="133"/>
        <v>0</v>
      </c>
      <c r="DQ27" s="322">
        <f t="shared" si="134"/>
        <v>0</v>
      </c>
      <c r="DR27" s="322">
        <f t="shared" si="135"/>
        <v>0</v>
      </c>
      <c r="DS27" s="322">
        <f t="shared" si="32"/>
        <v>0</v>
      </c>
      <c r="DT27" s="323">
        <f t="shared" si="136"/>
        <v>0</v>
      </c>
      <c r="DU27" s="324">
        <f t="shared" si="137"/>
        <v>0</v>
      </c>
      <c r="DV27" s="322">
        <f t="shared" si="33"/>
        <v>0</v>
      </c>
      <c r="DW27" s="322">
        <f t="shared" si="138"/>
        <v>0</v>
      </c>
      <c r="DX27" s="324">
        <f t="shared" si="139"/>
        <v>0</v>
      </c>
      <c r="DY27" s="324">
        <f t="shared" si="140"/>
        <v>0</v>
      </c>
      <c r="DZ27" s="324">
        <f t="shared" si="141"/>
        <v>0</v>
      </c>
      <c r="EA27" s="322">
        <f t="shared" si="34"/>
        <v>0</v>
      </c>
      <c r="EB27" s="322">
        <f t="shared" si="142"/>
        <v>0</v>
      </c>
      <c r="EC27" s="324">
        <f t="shared" si="143"/>
        <v>0</v>
      </c>
      <c r="ED27" s="324">
        <f>ROUND(V27*$ED$8/1000,1)</f>
        <v>0</v>
      </c>
      <c r="EE27" s="324">
        <f t="shared" si="145"/>
        <v>0</v>
      </c>
      <c r="EF27" s="322">
        <f t="shared" si="35"/>
        <v>0</v>
      </c>
      <c r="EG27" s="322">
        <f t="shared" si="146"/>
        <v>0</v>
      </c>
      <c r="EH27" s="324">
        <f t="shared" si="147"/>
        <v>0</v>
      </c>
      <c r="EI27" s="324">
        <f t="shared" si="148"/>
        <v>0</v>
      </c>
      <c r="EJ27" s="324">
        <f t="shared" si="149"/>
        <v>0</v>
      </c>
      <c r="EK27" s="322">
        <f t="shared" si="36"/>
        <v>0</v>
      </c>
      <c r="EL27" s="322">
        <f t="shared" si="150"/>
        <v>0</v>
      </c>
      <c r="EM27" s="324">
        <f t="shared" si="151"/>
        <v>0</v>
      </c>
      <c r="EN27" s="324">
        <f t="shared" si="152"/>
        <v>0</v>
      </c>
      <c r="EO27" s="324">
        <f t="shared" si="153"/>
        <v>0</v>
      </c>
      <c r="EP27" s="322">
        <f t="shared" si="37"/>
        <v>0</v>
      </c>
      <c r="EQ27" s="322">
        <f t="shared" si="154"/>
        <v>0</v>
      </c>
      <c r="ER27" s="324">
        <f t="shared" si="155"/>
        <v>0</v>
      </c>
      <c r="ES27" s="324">
        <f t="shared" si="156"/>
        <v>0</v>
      </c>
      <c r="ET27" s="324">
        <f t="shared" si="157"/>
        <v>0</v>
      </c>
      <c r="EU27" s="322">
        <f t="shared" si="38"/>
        <v>0</v>
      </c>
      <c r="EV27" s="322">
        <f t="shared" si="158"/>
        <v>0</v>
      </c>
      <c r="EW27" s="324">
        <f t="shared" si="159"/>
        <v>0</v>
      </c>
      <c r="EX27" s="324">
        <f t="shared" si="160"/>
        <v>0</v>
      </c>
      <c r="EY27" s="324">
        <f t="shared" si="161"/>
        <v>0</v>
      </c>
      <c r="EZ27" s="322">
        <f t="shared" si="39"/>
        <v>0</v>
      </c>
      <c r="FA27" s="322">
        <f t="shared" si="162"/>
        <v>0</v>
      </c>
      <c r="FB27" s="324">
        <f t="shared" si="163"/>
        <v>0</v>
      </c>
      <c r="FC27" s="324">
        <f t="shared" si="164"/>
        <v>0</v>
      </c>
      <c r="FD27" s="324">
        <f t="shared" si="165"/>
        <v>0</v>
      </c>
      <c r="FE27" s="322">
        <f t="shared" si="40"/>
        <v>0</v>
      </c>
      <c r="FF27" s="322">
        <f t="shared" si="166"/>
        <v>0</v>
      </c>
      <c r="FG27" s="325">
        <f t="shared" si="167"/>
        <v>0</v>
      </c>
      <c r="FH27" s="712">
        <f t="shared" si="41"/>
        <v>0</v>
      </c>
      <c r="FI27" s="322">
        <f t="shared" si="42"/>
        <v>0</v>
      </c>
      <c r="FJ27" s="322">
        <f t="shared" si="43"/>
        <v>0</v>
      </c>
      <c r="FK27" s="322">
        <f t="shared" si="168"/>
        <v>0</v>
      </c>
      <c r="FL27" s="322">
        <f t="shared" si="44"/>
        <v>0</v>
      </c>
      <c r="FM27" s="322">
        <f t="shared" si="45"/>
        <v>0</v>
      </c>
      <c r="FN27" s="322">
        <f t="shared" si="46"/>
        <v>0</v>
      </c>
      <c r="FO27" s="322">
        <f t="shared" si="47"/>
        <v>0</v>
      </c>
      <c r="FP27" s="322">
        <f t="shared" si="169"/>
        <v>0</v>
      </c>
      <c r="FQ27" s="322">
        <f t="shared" si="48"/>
        <v>0</v>
      </c>
      <c r="FR27" s="322">
        <f t="shared" si="49"/>
        <v>0</v>
      </c>
      <c r="FS27" s="322">
        <f t="shared" si="50"/>
        <v>0</v>
      </c>
      <c r="FT27" s="322">
        <f t="shared" si="51"/>
        <v>0</v>
      </c>
      <c r="FU27" s="322">
        <f t="shared" si="170"/>
        <v>0</v>
      </c>
      <c r="FV27" s="322">
        <f t="shared" si="52"/>
        <v>0</v>
      </c>
      <c r="FW27" s="322">
        <f t="shared" si="53"/>
        <v>0</v>
      </c>
      <c r="FX27" s="322">
        <f t="shared" si="54"/>
        <v>0</v>
      </c>
      <c r="FY27" s="322">
        <f t="shared" si="55"/>
        <v>0</v>
      </c>
      <c r="FZ27" s="322">
        <f t="shared" si="171"/>
        <v>0</v>
      </c>
      <c r="GA27" s="322">
        <f t="shared" si="56"/>
        <v>0</v>
      </c>
      <c r="GB27" s="322">
        <f t="shared" si="57"/>
        <v>0</v>
      </c>
      <c r="GC27" s="322">
        <f t="shared" si="58"/>
        <v>0</v>
      </c>
      <c r="GD27" s="322">
        <f t="shared" si="59"/>
        <v>0</v>
      </c>
      <c r="GE27" s="322">
        <f t="shared" si="172"/>
        <v>0</v>
      </c>
      <c r="GF27" s="322">
        <f t="shared" si="60"/>
        <v>0</v>
      </c>
      <c r="GG27" s="322">
        <f t="shared" si="61"/>
        <v>0</v>
      </c>
      <c r="GH27" s="322">
        <f t="shared" si="62"/>
        <v>0</v>
      </c>
      <c r="GI27" s="322">
        <f t="shared" si="63"/>
        <v>0</v>
      </c>
      <c r="GJ27" s="322">
        <f t="shared" si="173"/>
        <v>0</v>
      </c>
      <c r="GK27" s="322">
        <f t="shared" si="64"/>
        <v>0</v>
      </c>
      <c r="GL27" s="322">
        <f t="shared" si="65"/>
        <v>0</v>
      </c>
      <c r="GM27" s="322">
        <f t="shared" si="66"/>
        <v>0</v>
      </c>
      <c r="GN27" s="322">
        <f t="shared" si="67"/>
        <v>0</v>
      </c>
      <c r="GO27" s="322">
        <f t="shared" si="174"/>
        <v>0</v>
      </c>
      <c r="GP27" s="322">
        <f t="shared" si="68"/>
        <v>0</v>
      </c>
      <c r="GQ27" s="322">
        <f t="shared" si="69"/>
        <v>0</v>
      </c>
      <c r="GR27" s="322">
        <f t="shared" si="70"/>
        <v>0</v>
      </c>
      <c r="GS27" s="322">
        <f t="shared" si="71"/>
        <v>0</v>
      </c>
      <c r="GT27" s="322">
        <f t="shared" si="175"/>
        <v>0</v>
      </c>
      <c r="GU27" s="322">
        <f t="shared" si="72"/>
        <v>0</v>
      </c>
      <c r="GV27" s="326">
        <f t="shared" si="92"/>
        <v>10725.8</v>
      </c>
      <c r="GW27" s="322">
        <f t="shared" si="82"/>
        <v>10152.4</v>
      </c>
      <c r="GX27" s="322">
        <f t="shared" si="82"/>
        <v>6392.9</v>
      </c>
      <c r="GY27" s="322">
        <f t="shared" si="82"/>
        <v>3759.5</v>
      </c>
      <c r="GZ27" s="322">
        <f t="shared" si="82"/>
        <v>573.4</v>
      </c>
      <c r="HA27" s="328">
        <f t="shared" si="176"/>
        <v>208</v>
      </c>
      <c r="HB27" s="322">
        <f t="shared" si="75"/>
        <v>10514.9</v>
      </c>
      <c r="HC27" s="322">
        <f t="shared" si="75"/>
        <v>9952.7999999999993</v>
      </c>
      <c r="HD27" s="322">
        <f t="shared" si="75"/>
        <v>6267.2</v>
      </c>
      <c r="HE27" s="322">
        <f t="shared" si="75"/>
        <v>3685.6</v>
      </c>
      <c r="HF27" s="322">
        <f t="shared" si="75"/>
        <v>562.1</v>
      </c>
      <c r="HG27" s="329">
        <v>21.75</v>
      </c>
      <c r="HH27" s="327">
        <f t="shared" si="76"/>
        <v>763.5</v>
      </c>
      <c r="HI27" s="327">
        <f t="shared" si="77"/>
        <v>11278.4</v>
      </c>
      <c r="HJ27" s="330">
        <f t="shared" si="78"/>
        <v>7030.7</v>
      </c>
      <c r="HK27" s="275">
        <f t="shared" si="79"/>
        <v>11278400</v>
      </c>
    </row>
    <row r="28" spans="1:309">
      <c r="A28" s="315" t="s">
        <v>793</v>
      </c>
      <c r="B28" s="316">
        <v>0</v>
      </c>
      <c r="C28" s="316">
        <v>0</v>
      </c>
      <c r="D28" s="317">
        <v>25</v>
      </c>
      <c r="E28" s="318">
        <v>0</v>
      </c>
      <c r="F28" s="317"/>
      <c r="G28" s="316">
        <v>0</v>
      </c>
      <c r="H28" s="317">
        <v>252</v>
      </c>
      <c r="I28" s="318">
        <v>0</v>
      </c>
      <c r="J28" s="317"/>
      <c r="K28" s="317"/>
      <c r="L28" s="317"/>
      <c r="M28" s="316">
        <v>0</v>
      </c>
      <c r="N28" s="318">
        <v>0</v>
      </c>
      <c r="O28" s="317"/>
      <c r="P28" s="318">
        <v>0</v>
      </c>
      <c r="Q28" s="317"/>
      <c r="R28" s="317"/>
      <c r="S28" s="317"/>
      <c r="T28" s="319">
        <v>0</v>
      </c>
      <c r="U28" s="319">
        <v>0</v>
      </c>
      <c r="V28" s="319">
        <v>0</v>
      </c>
      <c r="W28" s="318">
        <v>0</v>
      </c>
      <c r="X28" s="318">
        <v>0</v>
      </c>
      <c r="Y28" s="318">
        <v>0</v>
      </c>
      <c r="Z28" s="318">
        <v>0</v>
      </c>
      <c r="AA28" s="318">
        <v>0</v>
      </c>
      <c r="AB28" s="318">
        <v>0</v>
      </c>
      <c r="AC28" s="318">
        <v>0</v>
      </c>
      <c r="AD28" s="320">
        <v>0</v>
      </c>
      <c r="AE28" s="320">
        <v>0</v>
      </c>
      <c r="AF28" s="320">
        <v>0</v>
      </c>
      <c r="AG28" s="320">
        <v>0</v>
      </c>
      <c r="AH28" s="317"/>
      <c r="AI28" s="320">
        <v>0</v>
      </c>
      <c r="AJ28" s="710">
        <f t="shared" si="80"/>
        <v>25</v>
      </c>
      <c r="AK28" s="710">
        <f t="shared" si="81"/>
        <v>252</v>
      </c>
      <c r="AL28" s="321">
        <f t="shared" si="0"/>
        <v>0</v>
      </c>
      <c r="AM28" s="322">
        <f t="shared" si="93"/>
        <v>0</v>
      </c>
      <c r="AN28" s="322">
        <f t="shared" si="1"/>
        <v>0</v>
      </c>
      <c r="AO28" s="322">
        <f t="shared" si="94"/>
        <v>0</v>
      </c>
      <c r="AP28" s="322">
        <f t="shared" si="95"/>
        <v>0</v>
      </c>
      <c r="AQ28" s="322">
        <f t="shared" si="2"/>
        <v>0</v>
      </c>
      <c r="AR28" s="322">
        <f t="shared" si="3"/>
        <v>0</v>
      </c>
      <c r="AS28" s="322">
        <f t="shared" si="4"/>
        <v>0</v>
      </c>
      <c r="AT28" s="322">
        <f t="shared" si="96"/>
        <v>0</v>
      </c>
      <c r="AU28" s="322">
        <f t="shared" si="97"/>
        <v>0</v>
      </c>
      <c r="AV28" s="322">
        <f t="shared" si="98"/>
        <v>1413.6</v>
      </c>
      <c r="AW28" s="322">
        <f t="shared" si="99"/>
        <v>1348.8</v>
      </c>
      <c r="AX28" s="322">
        <f t="shared" si="5"/>
        <v>849.4</v>
      </c>
      <c r="AY28" s="322">
        <f t="shared" si="100"/>
        <v>499.4</v>
      </c>
      <c r="AZ28" s="322">
        <f t="shared" si="6"/>
        <v>64.8</v>
      </c>
      <c r="BA28" s="322">
        <f t="shared" si="101"/>
        <v>0</v>
      </c>
      <c r="BB28" s="322">
        <f t="shared" si="102"/>
        <v>0</v>
      </c>
      <c r="BC28" s="322">
        <f t="shared" si="7"/>
        <v>0</v>
      </c>
      <c r="BD28" s="322">
        <f t="shared" si="103"/>
        <v>0</v>
      </c>
      <c r="BE28" s="322">
        <f t="shared" si="8"/>
        <v>0</v>
      </c>
      <c r="BF28" s="322">
        <f t="shared" si="104"/>
        <v>0</v>
      </c>
      <c r="BG28" s="322">
        <f t="shared" si="105"/>
        <v>0</v>
      </c>
      <c r="BH28" s="322">
        <f t="shared" si="9"/>
        <v>0</v>
      </c>
      <c r="BI28" s="322">
        <f t="shared" si="106"/>
        <v>0</v>
      </c>
      <c r="BJ28" s="322">
        <f t="shared" si="107"/>
        <v>0</v>
      </c>
      <c r="BK28" s="322">
        <f t="shared" si="108"/>
        <v>0</v>
      </c>
      <c r="BL28" s="322">
        <f t="shared" si="109"/>
        <v>0</v>
      </c>
      <c r="BM28" s="322">
        <f t="shared" si="10"/>
        <v>0</v>
      </c>
      <c r="BN28" s="322">
        <f t="shared" si="110"/>
        <v>0</v>
      </c>
      <c r="BO28" s="322">
        <f t="shared" si="111"/>
        <v>0</v>
      </c>
      <c r="BP28" s="322">
        <f t="shared" si="112"/>
        <v>12532.5</v>
      </c>
      <c r="BQ28" s="322">
        <f t="shared" si="113"/>
        <v>11822.6</v>
      </c>
      <c r="BR28" s="322">
        <f t="shared" si="11"/>
        <v>7444.6</v>
      </c>
      <c r="BS28" s="322">
        <f t="shared" si="114"/>
        <v>4378</v>
      </c>
      <c r="BT28" s="322">
        <f t="shared" si="12"/>
        <v>709.9</v>
      </c>
      <c r="BU28" s="322"/>
      <c r="BV28" s="322">
        <f t="shared" si="83"/>
        <v>0</v>
      </c>
      <c r="BW28" s="322">
        <f t="shared" si="84"/>
        <v>0</v>
      </c>
      <c r="BX28" s="322">
        <f t="shared" si="85"/>
        <v>0</v>
      </c>
      <c r="BY28" s="322">
        <f t="shared" si="86"/>
        <v>0</v>
      </c>
      <c r="BZ28" s="322">
        <f t="shared" si="87"/>
        <v>0</v>
      </c>
      <c r="CA28" s="322">
        <f t="shared" si="88"/>
        <v>0</v>
      </c>
      <c r="CB28" s="322">
        <f t="shared" si="89"/>
        <v>0</v>
      </c>
      <c r="CC28" s="322">
        <f t="shared" si="90"/>
        <v>0</v>
      </c>
      <c r="CD28" s="322">
        <f t="shared" si="91"/>
        <v>0</v>
      </c>
      <c r="CE28" s="711">
        <f t="shared" si="13"/>
        <v>0</v>
      </c>
      <c r="CF28" s="322">
        <f t="shared" si="115"/>
        <v>0</v>
      </c>
      <c r="CG28" s="322">
        <f t="shared" si="116"/>
        <v>0</v>
      </c>
      <c r="CH28" s="322">
        <f t="shared" si="14"/>
        <v>0</v>
      </c>
      <c r="CI28" s="322">
        <f t="shared" si="117"/>
        <v>0</v>
      </c>
      <c r="CJ28" s="711">
        <f t="shared" si="15"/>
        <v>0</v>
      </c>
      <c r="CK28" s="322">
        <f t="shared" si="118"/>
        <v>0</v>
      </c>
      <c r="CL28" s="322">
        <f t="shared" si="119"/>
        <v>0</v>
      </c>
      <c r="CM28" s="322">
        <f t="shared" si="16"/>
        <v>0</v>
      </c>
      <c r="CN28" s="322">
        <f t="shared" si="120"/>
        <v>0</v>
      </c>
      <c r="CO28" s="711">
        <f t="shared" si="17"/>
        <v>0</v>
      </c>
      <c r="CP28" s="322">
        <f t="shared" si="121"/>
        <v>0</v>
      </c>
      <c r="CQ28" s="322">
        <f t="shared" si="122"/>
        <v>0</v>
      </c>
      <c r="CR28" s="322">
        <f t="shared" si="18"/>
        <v>0</v>
      </c>
      <c r="CS28" s="322">
        <f t="shared" si="123"/>
        <v>0</v>
      </c>
      <c r="CT28" s="711">
        <f t="shared" si="19"/>
        <v>0</v>
      </c>
      <c r="CU28" s="322">
        <f t="shared" si="124"/>
        <v>0</v>
      </c>
      <c r="CV28" s="322">
        <f t="shared" si="125"/>
        <v>0</v>
      </c>
      <c r="CW28" s="322">
        <f t="shared" si="20"/>
        <v>0</v>
      </c>
      <c r="CX28" s="322">
        <f t="shared" si="126"/>
        <v>0</v>
      </c>
      <c r="CY28" s="322">
        <f t="shared" si="21"/>
        <v>0</v>
      </c>
      <c r="CZ28" s="322">
        <f t="shared" si="127"/>
        <v>0</v>
      </c>
      <c r="DA28" s="322">
        <f t="shared" si="128"/>
        <v>0</v>
      </c>
      <c r="DB28" s="322">
        <f t="shared" si="22"/>
        <v>0</v>
      </c>
      <c r="DC28" s="322">
        <f t="shared" si="129"/>
        <v>0</v>
      </c>
      <c r="DD28" s="322">
        <f t="shared" si="23"/>
        <v>0</v>
      </c>
      <c r="DE28" s="322">
        <f t="shared" si="24"/>
        <v>0</v>
      </c>
      <c r="DF28" s="322">
        <f t="shared" si="25"/>
        <v>0</v>
      </c>
      <c r="DG28" s="322">
        <f t="shared" si="26"/>
        <v>0</v>
      </c>
      <c r="DH28" s="322">
        <f t="shared" si="130"/>
        <v>0</v>
      </c>
      <c r="DI28" s="322">
        <f t="shared" si="27"/>
        <v>0</v>
      </c>
      <c r="DJ28" s="322">
        <f t="shared" si="28"/>
        <v>0</v>
      </c>
      <c r="DK28" s="322">
        <f t="shared" si="29"/>
        <v>0</v>
      </c>
      <c r="DL28" s="322">
        <f t="shared" si="30"/>
        <v>0</v>
      </c>
      <c r="DM28" s="322">
        <f t="shared" si="131"/>
        <v>0</v>
      </c>
      <c r="DN28" s="322">
        <f t="shared" si="31"/>
        <v>0</v>
      </c>
      <c r="DO28" s="322">
        <f t="shared" si="132"/>
        <v>0</v>
      </c>
      <c r="DP28" s="322">
        <f t="shared" si="133"/>
        <v>0</v>
      </c>
      <c r="DQ28" s="322">
        <f t="shared" si="134"/>
        <v>0</v>
      </c>
      <c r="DR28" s="322">
        <f t="shared" si="135"/>
        <v>0</v>
      </c>
      <c r="DS28" s="322">
        <f t="shared" si="32"/>
        <v>0</v>
      </c>
      <c r="DT28" s="323">
        <f t="shared" si="136"/>
        <v>0</v>
      </c>
      <c r="DU28" s="324">
        <f t="shared" si="137"/>
        <v>0</v>
      </c>
      <c r="DV28" s="322">
        <f t="shared" si="33"/>
        <v>0</v>
      </c>
      <c r="DW28" s="322">
        <f t="shared" si="138"/>
        <v>0</v>
      </c>
      <c r="DX28" s="324">
        <f t="shared" si="139"/>
        <v>0</v>
      </c>
      <c r="DY28" s="324">
        <f t="shared" si="140"/>
        <v>0</v>
      </c>
      <c r="DZ28" s="324">
        <f t="shared" si="141"/>
        <v>0</v>
      </c>
      <c r="EA28" s="322">
        <f t="shared" si="34"/>
        <v>0</v>
      </c>
      <c r="EB28" s="322">
        <f t="shared" si="142"/>
        <v>0</v>
      </c>
      <c r="EC28" s="324">
        <f t="shared" si="143"/>
        <v>0</v>
      </c>
      <c r="ED28" s="324">
        <f t="shared" si="144"/>
        <v>0</v>
      </c>
      <c r="EE28" s="324">
        <f t="shared" si="145"/>
        <v>0</v>
      </c>
      <c r="EF28" s="322">
        <f t="shared" si="35"/>
        <v>0</v>
      </c>
      <c r="EG28" s="322">
        <f t="shared" si="146"/>
        <v>0</v>
      </c>
      <c r="EH28" s="324">
        <f t="shared" si="147"/>
        <v>0</v>
      </c>
      <c r="EI28" s="324">
        <f t="shared" si="148"/>
        <v>0</v>
      </c>
      <c r="EJ28" s="324">
        <f t="shared" si="149"/>
        <v>0</v>
      </c>
      <c r="EK28" s="322">
        <f t="shared" si="36"/>
        <v>0</v>
      </c>
      <c r="EL28" s="322">
        <f t="shared" si="150"/>
        <v>0</v>
      </c>
      <c r="EM28" s="324">
        <f t="shared" si="151"/>
        <v>0</v>
      </c>
      <c r="EN28" s="324">
        <f t="shared" si="152"/>
        <v>0</v>
      </c>
      <c r="EO28" s="324">
        <f t="shared" si="153"/>
        <v>0</v>
      </c>
      <c r="EP28" s="322">
        <f t="shared" si="37"/>
        <v>0</v>
      </c>
      <c r="EQ28" s="322">
        <f t="shared" si="154"/>
        <v>0</v>
      </c>
      <c r="ER28" s="324">
        <f t="shared" si="155"/>
        <v>0</v>
      </c>
      <c r="ES28" s="324">
        <f t="shared" si="156"/>
        <v>0</v>
      </c>
      <c r="ET28" s="324">
        <f t="shared" si="157"/>
        <v>0</v>
      </c>
      <c r="EU28" s="322">
        <f t="shared" si="38"/>
        <v>0</v>
      </c>
      <c r="EV28" s="322">
        <f t="shared" si="158"/>
        <v>0</v>
      </c>
      <c r="EW28" s="324">
        <f t="shared" si="159"/>
        <v>0</v>
      </c>
      <c r="EX28" s="324">
        <f t="shared" si="160"/>
        <v>0</v>
      </c>
      <c r="EY28" s="324">
        <f t="shared" si="161"/>
        <v>0</v>
      </c>
      <c r="EZ28" s="322">
        <f t="shared" si="39"/>
        <v>0</v>
      </c>
      <c r="FA28" s="322">
        <f t="shared" si="162"/>
        <v>0</v>
      </c>
      <c r="FB28" s="324">
        <f t="shared" si="163"/>
        <v>0</v>
      </c>
      <c r="FC28" s="324">
        <f t="shared" si="164"/>
        <v>0</v>
      </c>
      <c r="FD28" s="324">
        <f t="shared" si="165"/>
        <v>0</v>
      </c>
      <c r="FE28" s="322">
        <f t="shared" si="40"/>
        <v>0</v>
      </c>
      <c r="FF28" s="322">
        <f t="shared" si="166"/>
        <v>0</v>
      </c>
      <c r="FG28" s="325">
        <f t="shared" si="167"/>
        <v>0</v>
      </c>
      <c r="FH28" s="712">
        <f t="shared" si="41"/>
        <v>0</v>
      </c>
      <c r="FI28" s="322">
        <f t="shared" si="42"/>
        <v>0</v>
      </c>
      <c r="FJ28" s="322">
        <f t="shared" si="43"/>
        <v>0</v>
      </c>
      <c r="FK28" s="322">
        <f t="shared" si="168"/>
        <v>0</v>
      </c>
      <c r="FL28" s="322">
        <f t="shared" si="44"/>
        <v>0</v>
      </c>
      <c r="FM28" s="322">
        <f t="shared" si="45"/>
        <v>0</v>
      </c>
      <c r="FN28" s="322">
        <f t="shared" si="46"/>
        <v>0</v>
      </c>
      <c r="FO28" s="322">
        <f t="shared" si="47"/>
        <v>0</v>
      </c>
      <c r="FP28" s="322">
        <f t="shared" si="169"/>
        <v>0</v>
      </c>
      <c r="FQ28" s="322">
        <f t="shared" si="48"/>
        <v>0</v>
      </c>
      <c r="FR28" s="322">
        <f t="shared" si="49"/>
        <v>0</v>
      </c>
      <c r="FS28" s="322">
        <f t="shared" si="50"/>
        <v>0</v>
      </c>
      <c r="FT28" s="322">
        <f t="shared" si="51"/>
        <v>0</v>
      </c>
      <c r="FU28" s="322">
        <f t="shared" si="170"/>
        <v>0</v>
      </c>
      <c r="FV28" s="322">
        <f t="shared" si="52"/>
        <v>0</v>
      </c>
      <c r="FW28" s="322">
        <f t="shared" si="53"/>
        <v>0</v>
      </c>
      <c r="FX28" s="322">
        <f t="shared" si="54"/>
        <v>0</v>
      </c>
      <c r="FY28" s="322">
        <f t="shared" si="55"/>
        <v>0</v>
      </c>
      <c r="FZ28" s="322">
        <f t="shared" si="171"/>
        <v>0</v>
      </c>
      <c r="GA28" s="322">
        <f t="shared" si="56"/>
        <v>0</v>
      </c>
      <c r="GB28" s="322">
        <f t="shared" si="57"/>
        <v>0</v>
      </c>
      <c r="GC28" s="322">
        <f t="shared" si="58"/>
        <v>0</v>
      </c>
      <c r="GD28" s="322">
        <f t="shared" si="59"/>
        <v>0</v>
      </c>
      <c r="GE28" s="322">
        <f t="shared" si="172"/>
        <v>0</v>
      </c>
      <c r="GF28" s="322">
        <f t="shared" si="60"/>
        <v>0</v>
      </c>
      <c r="GG28" s="322">
        <f t="shared" si="61"/>
        <v>0</v>
      </c>
      <c r="GH28" s="322">
        <f t="shared" si="62"/>
        <v>0</v>
      </c>
      <c r="GI28" s="322">
        <f t="shared" si="63"/>
        <v>0</v>
      </c>
      <c r="GJ28" s="322">
        <f t="shared" si="173"/>
        <v>0</v>
      </c>
      <c r="GK28" s="322">
        <f t="shared" si="64"/>
        <v>0</v>
      </c>
      <c r="GL28" s="322">
        <f t="shared" si="65"/>
        <v>0</v>
      </c>
      <c r="GM28" s="322">
        <f t="shared" si="66"/>
        <v>0</v>
      </c>
      <c r="GN28" s="322">
        <f t="shared" si="67"/>
        <v>0</v>
      </c>
      <c r="GO28" s="322">
        <f t="shared" si="174"/>
        <v>0</v>
      </c>
      <c r="GP28" s="322">
        <f t="shared" si="68"/>
        <v>0</v>
      </c>
      <c r="GQ28" s="322">
        <f t="shared" si="69"/>
        <v>0</v>
      </c>
      <c r="GR28" s="322">
        <f t="shared" si="70"/>
        <v>0</v>
      </c>
      <c r="GS28" s="322">
        <f t="shared" si="71"/>
        <v>0</v>
      </c>
      <c r="GT28" s="322">
        <f t="shared" si="175"/>
        <v>0</v>
      </c>
      <c r="GU28" s="322">
        <f t="shared" si="72"/>
        <v>0</v>
      </c>
      <c r="GV28" s="326">
        <f t="shared" si="92"/>
        <v>13946.1</v>
      </c>
      <c r="GW28" s="322">
        <f t="shared" si="82"/>
        <v>13171.4</v>
      </c>
      <c r="GX28" s="322">
        <f t="shared" si="82"/>
        <v>8294</v>
      </c>
      <c r="GY28" s="322">
        <f t="shared" si="82"/>
        <v>4877.3999999999996</v>
      </c>
      <c r="GZ28" s="322">
        <f t="shared" si="82"/>
        <v>774.7</v>
      </c>
      <c r="HA28" s="328">
        <f t="shared" si="176"/>
        <v>277</v>
      </c>
      <c r="HB28" s="322">
        <f t="shared" si="75"/>
        <v>13671.9</v>
      </c>
      <c r="HC28" s="322">
        <f t="shared" si="75"/>
        <v>12912.5</v>
      </c>
      <c r="HD28" s="322">
        <f t="shared" si="75"/>
        <v>8130.9</v>
      </c>
      <c r="HE28" s="322">
        <f t="shared" si="75"/>
        <v>4781.5</v>
      </c>
      <c r="HF28" s="322">
        <f t="shared" si="75"/>
        <v>759.5</v>
      </c>
      <c r="HG28" s="329">
        <v>24.5</v>
      </c>
      <c r="HH28" s="327">
        <f t="shared" si="76"/>
        <v>860</v>
      </c>
      <c r="HI28" s="327">
        <f t="shared" si="77"/>
        <v>14531.9</v>
      </c>
      <c r="HJ28" s="330">
        <f t="shared" si="78"/>
        <v>8990.9</v>
      </c>
      <c r="HK28" s="275">
        <f t="shared" si="79"/>
        <v>14531900</v>
      </c>
    </row>
    <row r="29" spans="1:309">
      <c r="A29" s="315" t="s">
        <v>715</v>
      </c>
      <c r="B29" s="316">
        <v>0</v>
      </c>
      <c r="C29" s="316">
        <v>0</v>
      </c>
      <c r="D29" s="317">
        <v>57</v>
      </c>
      <c r="E29" s="318">
        <v>0</v>
      </c>
      <c r="F29" s="317"/>
      <c r="G29" s="316">
        <v>0</v>
      </c>
      <c r="H29" s="317">
        <v>344</v>
      </c>
      <c r="I29" s="318">
        <v>0</v>
      </c>
      <c r="J29" s="317"/>
      <c r="K29" s="317"/>
      <c r="L29" s="317">
        <v>28</v>
      </c>
      <c r="M29" s="316">
        <v>0</v>
      </c>
      <c r="N29" s="318">
        <v>0</v>
      </c>
      <c r="O29" s="317"/>
      <c r="P29" s="318">
        <v>0</v>
      </c>
      <c r="Q29" s="317"/>
      <c r="R29" s="317"/>
      <c r="S29" s="317"/>
      <c r="T29" s="319">
        <v>0</v>
      </c>
      <c r="U29" s="319">
        <v>0</v>
      </c>
      <c r="V29" s="319">
        <v>0</v>
      </c>
      <c r="W29" s="318">
        <v>0</v>
      </c>
      <c r="X29" s="318">
        <v>0</v>
      </c>
      <c r="Y29" s="318">
        <v>0</v>
      </c>
      <c r="Z29" s="318">
        <v>0</v>
      </c>
      <c r="AA29" s="318">
        <v>0</v>
      </c>
      <c r="AB29" s="318">
        <v>0</v>
      </c>
      <c r="AC29" s="318">
        <v>0</v>
      </c>
      <c r="AD29" s="320">
        <v>0</v>
      </c>
      <c r="AE29" s="320">
        <v>0</v>
      </c>
      <c r="AF29" s="320">
        <v>0</v>
      </c>
      <c r="AG29" s="320">
        <v>0</v>
      </c>
      <c r="AH29" s="317"/>
      <c r="AI29" s="320">
        <v>0</v>
      </c>
      <c r="AJ29" s="710">
        <f t="shared" si="80"/>
        <v>57</v>
      </c>
      <c r="AK29" s="710">
        <f t="shared" si="81"/>
        <v>372</v>
      </c>
      <c r="AL29" s="321">
        <f t="shared" si="0"/>
        <v>0</v>
      </c>
      <c r="AM29" s="322">
        <f t="shared" si="93"/>
        <v>0</v>
      </c>
      <c r="AN29" s="322">
        <f t="shared" si="1"/>
        <v>0</v>
      </c>
      <c r="AO29" s="322">
        <f t="shared" si="94"/>
        <v>0</v>
      </c>
      <c r="AP29" s="322">
        <f t="shared" si="95"/>
        <v>0</v>
      </c>
      <c r="AQ29" s="322">
        <f t="shared" si="2"/>
        <v>0</v>
      </c>
      <c r="AR29" s="322">
        <f t="shared" si="3"/>
        <v>0</v>
      </c>
      <c r="AS29" s="322">
        <f t="shared" si="4"/>
        <v>0</v>
      </c>
      <c r="AT29" s="322">
        <f t="shared" si="96"/>
        <v>0</v>
      </c>
      <c r="AU29" s="322">
        <f t="shared" si="97"/>
        <v>0</v>
      </c>
      <c r="AV29" s="322">
        <f t="shared" si="98"/>
        <v>3223</v>
      </c>
      <c r="AW29" s="322">
        <f t="shared" si="99"/>
        <v>3075.3</v>
      </c>
      <c r="AX29" s="322">
        <f t="shared" si="5"/>
        <v>1936.5</v>
      </c>
      <c r="AY29" s="322">
        <f t="shared" si="100"/>
        <v>1138.8</v>
      </c>
      <c r="AZ29" s="322">
        <f t="shared" si="6"/>
        <v>147.69999999999999</v>
      </c>
      <c r="BA29" s="322">
        <f t="shared" si="101"/>
        <v>0</v>
      </c>
      <c r="BB29" s="322">
        <f t="shared" si="102"/>
        <v>0</v>
      </c>
      <c r="BC29" s="322">
        <f t="shared" si="7"/>
        <v>0</v>
      </c>
      <c r="BD29" s="322">
        <f t="shared" si="103"/>
        <v>0</v>
      </c>
      <c r="BE29" s="322">
        <f t="shared" si="8"/>
        <v>0</v>
      </c>
      <c r="BF29" s="322">
        <f t="shared" si="104"/>
        <v>0</v>
      </c>
      <c r="BG29" s="322">
        <f t="shared" si="105"/>
        <v>0</v>
      </c>
      <c r="BH29" s="322">
        <f t="shared" si="9"/>
        <v>0</v>
      </c>
      <c r="BI29" s="322">
        <f t="shared" si="106"/>
        <v>0</v>
      </c>
      <c r="BJ29" s="322">
        <f t="shared" si="107"/>
        <v>0</v>
      </c>
      <c r="BK29" s="322">
        <f t="shared" si="108"/>
        <v>0</v>
      </c>
      <c r="BL29" s="322">
        <f t="shared" si="109"/>
        <v>0</v>
      </c>
      <c r="BM29" s="322">
        <f t="shared" si="10"/>
        <v>0</v>
      </c>
      <c r="BN29" s="322">
        <f t="shared" si="110"/>
        <v>0</v>
      </c>
      <c r="BO29" s="322">
        <f t="shared" si="111"/>
        <v>0</v>
      </c>
      <c r="BP29" s="322">
        <f t="shared" si="112"/>
        <v>17107.8</v>
      </c>
      <c r="BQ29" s="322">
        <f t="shared" si="113"/>
        <v>16138.8</v>
      </c>
      <c r="BR29" s="322">
        <f t="shared" si="11"/>
        <v>10162.4</v>
      </c>
      <c r="BS29" s="322">
        <f t="shared" si="114"/>
        <v>5976.4</v>
      </c>
      <c r="BT29" s="322">
        <f t="shared" si="12"/>
        <v>969</v>
      </c>
      <c r="BU29" s="322"/>
      <c r="BV29" s="322">
        <f t="shared" si="83"/>
        <v>0</v>
      </c>
      <c r="BW29" s="322">
        <f t="shared" si="84"/>
        <v>0</v>
      </c>
      <c r="BX29" s="322">
        <f t="shared" si="85"/>
        <v>0</v>
      </c>
      <c r="BY29" s="322">
        <f t="shared" si="86"/>
        <v>0</v>
      </c>
      <c r="BZ29" s="322">
        <f t="shared" si="87"/>
        <v>0</v>
      </c>
      <c r="CA29" s="322">
        <f t="shared" si="88"/>
        <v>0</v>
      </c>
      <c r="CB29" s="322">
        <f t="shared" si="89"/>
        <v>0</v>
      </c>
      <c r="CC29" s="322">
        <f t="shared" si="90"/>
        <v>0</v>
      </c>
      <c r="CD29" s="322">
        <f t="shared" si="91"/>
        <v>0</v>
      </c>
      <c r="CE29" s="711">
        <f t="shared" si="13"/>
        <v>0</v>
      </c>
      <c r="CF29" s="322">
        <f t="shared" si="115"/>
        <v>1392.5</v>
      </c>
      <c r="CG29" s="322">
        <f t="shared" si="116"/>
        <v>1313.6</v>
      </c>
      <c r="CH29" s="322">
        <f t="shared" si="14"/>
        <v>827.2</v>
      </c>
      <c r="CI29" s="322">
        <f t="shared" si="117"/>
        <v>486.4</v>
      </c>
      <c r="CJ29" s="711">
        <f t="shared" si="15"/>
        <v>78.900000000000006</v>
      </c>
      <c r="CK29" s="322">
        <f t="shared" si="118"/>
        <v>0</v>
      </c>
      <c r="CL29" s="322">
        <f t="shared" si="119"/>
        <v>0</v>
      </c>
      <c r="CM29" s="322">
        <f t="shared" si="16"/>
        <v>0</v>
      </c>
      <c r="CN29" s="322">
        <f t="shared" si="120"/>
        <v>0</v>
      </c>
      <c r="CO29" s="711">
        <f t="shared" si="17"/>
        <v>0</v>
      </c>
      <c r="CP29" s="322">
        <f t="shared" si="121"/>
        <v>0</v>
      </c>
      <c r="CQ29" s="322">
        <f t="shared" si="122"/>
        <v>0</v>
      </c>
      <c r="CR29" s="322">
        <f t="shared" si="18"/>
        <v>0</v>
      </c>
      <c r="CS29" s="322">
        <f t="shared" si="123"/>
        <v>0</v>
      </c>
      <c r="CT29" s="711">
        <f t="shared" si="19"/>
        <v>0</v>
      </c>
      <c r="CU29" s="322">
        <f t="shared" si="124"/>
        <v>0</v>
      </c>
      <c r="CV29" s="322">
        <f t="shared" si="125"/>
        <v>0</v>
      </c>
      <c r="CW29" s="322">
        <f t="shared" si="20"/>
        <v>0</v>
      </c>
      <c r="CX29" s="322">
        <f t="shared" si="126"/>
        <v>0</v>
      </c>
      <c r="CY29" s="322">
        <f t="shared" si="21"/>
        <v>0</v>
      </c>
      <c r="CZ29" s="322">
        <f t="shared" si="127"/>
        <v>0</v>
      </c>
      <c r="DA29" s="322">
        <f t="shared" si="128"/>
        <v>0</v>
      </c>
      <c r="DB29" s="322">
        <f t="shared" si="22"/>
        <v>0</v>
      </c>
      <c r="DC29" s="322">
        <f t="shared" si="129"/>
        <v>0</v>
      </c>
      <c r="DD29" s="322">
        <f t="shared" si="23"/>
        <v>0</v>
      </c>
      <c r="DE29" s="322">
        <f t="shared" si="24"/>
        <v>0</v>
      </c>
      <c r="DF29" s="322">
        <f t="shared" si="25"/>
        <v>0</v>
      </c>
      <c r="DG29" s="322">
        <f t="shared" si="26"/>
        <v>0</v>
      </c>
      <c r="DH29" s="322">
        <f t="shared" si="130"/>
        <v>0</v>
      </c>
      <c r="DI29" s="322">
        <f t="shared" si="27"/>
        <v>0</v>
      </c>
      <c r="DJ29" s="322">
        <f t="shared" si="28"/>
        <v>0</v>
      </c>
      <c r="DK29" s="322">
        <f t="shared" si="29"/>
        <v>0</v>
      </c>
      <c r="DL29" s="322">
        <f t="shared" si="30"/>
        <v>0</v>
      </c>
      <c r="DM29" s="322">
        <f t="shared" si="131"/>
        <v>0</v>
      </c>
      <c r="DN29" s="322">
        <f t="shared" si="31"/>
        <v>0</v>
      </c>
      <c r="DO29" s="322">
        <f t="shared" si="132"/>
        <v>0</v>
      </c>
      <c r="DP29" s="322">
        <f t="shared" si="133"/>
        <v>0</v>
      </c>
      <c r="DQ29" s="322">
        <f t="shared" si="134"/>
        <v>0</v>
      </c>
      <c r="DR29" s="322">
        <f t="shared" si="135"/>
        <v>0</v>
      </c>
      <c r="DS29" s="322">
        <f t="shared" si="32"/>
        <v>0</v>
      </c>
      <c r="DT29" s="323">
        <f>ROUND(T29*$DT$8/1000,1)</f>
        <v>0</v>
      </c>
      <c r="DU29" s="324">
        <f t="shared" si="137"/>
        <v>0</v>
      </c>
      <c r="DV29" s="322">
        <f t="shared" si="33"/>
        <v>0</v>
      </c>
      <c r="DW29" s="322">
        <f t="shared" si="138"/>
        <v>0</v>
      </c>
      <c r="DX29" s="324">
        <f t="shared" si="139"/>
        <v>0</v>
      </c>
      <c r="DY29" s="324">
        <f t="shared" si="140"/>
        <v>0</v>
      </c>
      <c r="DZ29" s="324">
        <f t="shared" si="141"/>
        <v>0</v>
      </c>
      <c r="EA29" s="322">
        <f t="shared" si="34"/>
        <v>0</v>
      </c>
      <c r="EB29" s="322">
        <f t="shared" si="142"/>
        <v>0</v>
      </c>
      <c r="EC29" s="324">
        <f t="shared" si="143"/>
        <v>0</v>
      </c>
      <c r="ED29" s="324">
        <f t="shared" si="144"/>
        <v>0</v>
      </c>
      <c r="EE29" s="324">
        <f t="shared" si="145"/>
        <v>0</v>
      </c>
      <c r="EF29" s="322">
        <f t="shared" si="35"/>
        <v>0</v>
      </c>
      <c r="EG29" s="322">
        <f t="shared" si="146"/>
        <v>0</v>
      </c>
      <c r="EH29" s="324">
        <f t="shared" si="147"/>
        <v>0</v>
      </c>
      <c r="EI29" s="324">
        <f t="shared" si="148"/>
        <v>0</v>
      </c>
      <c r="EJ29" s="324">
        <f t="shared" si="149"/>
        <v>0</v>
      </c>
      <c r="EK29" s="322">
        <f t="shared" si="36"/>
        <v>0</v>
      </c>
      <c r="EL29" s="322">
        <f t="shared" si="150"/>
        <v>0</v>
      </c>
      <c r="EM29" s="324">
        <f t="shared" si="151"/>
        <v>0</v>
      </c>
      <c r="EN29" s="324">
        <f t="shared" si="152"/>
        <v>0</v>
      </c>
      <c r="EO29" s="324">
        <f t="shared" si="153"/>
        <v>0</v>
      </c>
      <c r="EP29" s="322">
        <f t="shared" si="37"/>
        <v>0</v>
      </c>
      <c r="EQ29" s="322">
        <f t="shared" si="154"/>
        <v>0</v>
      </c>
      <c r="ER29" s="324">
        <f t="shared" si="155"/>
        <v>0</v>
      </c>
      <c r="ES29" s="324">
        <f t="shared" si="156"/>
        <v>0</v>
      </c>
      <c r="ET29" s="324">
        <f t="shared" si="157"/>
        <v>0</v>
      </c>
      <c r="EU29" s="322">
        <f t="shared" si="38"/>
        <v>0</v>
      </c>
      <c r="EV29" s="322">
        <f t="shared" si="158"/>
        <v>0</v>
      </c>
      <c r="EW29" s="324">
        <f t="shared" si="159"/>
        <v>0</v>
      </c>
      <c r="EX29" s="324">
        <f t="shared" si="160"/>
        <v>0</v>
      </c>
      <c r="EY29" s="324">
        <f t="shared" si="161"/>
        <v>0</v>
      </c>
      <c r="EZ29" s="322">
        <f t="shared" si="39"/>
        <v>0</v>
      </c>
      <c r="FA29" s="322">
        <f t="shared" si="162"/>
        <v>0</v>
      </c>
      <c r="FB29" s="324">
        <f t="shared" si="163"/>
        <v>0</v>
      </c>
      <c r="FC29" s="324">
        <f t="shared" si="164"/>
        <v>0</v>
      </c>
      <c r="FD29" s="324">
        <f t="shared" si="165"/>
        <v>0</v>
      </c>
      <c r="FE29" s="322">
        <f t="shared" si="40"/>
        <v>0</v>
      </c>
      <c r="FF29" s="322">
        <f t="shared" si="166"/>
        <v>0</v>
      </c>
      <c r="FG29" s="325">
        <f t="shared" si="167"/>
        <v>0</v>
      </c>
      <c r="FH29" s="712">
        <f t="shared" si="41"/>
        <v>0</v>
      </c>
      <c r="FI29" s="322">
        <f t="shared" si="42"/>
        <v>0</v>
      </c>
      <c r="FJ29" s="322">
        <f t="shared" si="43"/>
        <v>0</v>
      </c>
      <c r="FK29" s="322">
        <f t="shared" si="168"/>
        <v>0</v>
      </c>
      <c r="FL29" s="322">
        <f t="shared" si="44"/>
        <v>0</v>
      </c>
      <c r="FM29" s="322">
        <f t="shared" si="45"/>
        <v>0</v>
      </c>
      <c r="FN29" s="322">
        <f t="shared" si="46"/>
        <v>0</v>
      </c>
      <c r="FO29" s="322">
        <f t="shared" si="47"/>
        <v>0</v>
      </c>
      <c r="FP29" s="322">
        <f t="shared" si="169"/>
        <v>0</v>
      </c>
      <c r="FQ29" s="322">
        <f t="shared" si="48"/>
        <v>0</v>
      </c>
      <c r="FR29" s="322">
        <f t="shared" si="49"/>
        <v>0</v>
      </c>
      <c r="FS29" s="322">
        <f t="shared" si="50"/>
        <v>0</v>
      </c>
      <c r="FT29" s="322">
        <f t="shared" si="51"/>
        <v>0</v>
      </c>
      <c r="FU29" s="322">
        <f t="shared" si="170"/>
        <v>0</v>
      </c>
      <c r="FV29" s="322">
        <f t="shared" si="52"/>
        <v>0</v>
      </c>
      <c r="FW29" s="322">
        <f t="shared" si="53"/>
        <v>0</v>
      </c>
      <c r="FX29" s="322">
        <f t="shared" si="54"/>
        <v>0</v>
      </c>
      <c r="FY29" s="322">
        <f t="shared" si="55"/>
        <v>0</v>
      </c>
      <c r="FZ29" s="322">
        <f t="shared" si="171"/>
        <v>0</v>
      </c>
      <c r="GA29" s="322">
        <f t="shared" si="56"/>
        <v>0</v>
      </c>
      <c r="GB29" s="322">
        <f t="shared" si="57"/>
        <v>0</v>
      </c>
      <c r="GC29" s="322">
        <f t="shared" si="58"/>
        <v>0</v>
      </c>
      <c r="GD29" s="322">
        <f t="shared" si="59"/>
        <v>0</v>
      </c>
      <c r="GE29" s="322">
        <f t="shared" si="172"/>
        <v>0</v>
      </c>
      <c r="GF29" s="322">
        <f t="shared" si="60"/>
        <v>0</v>
      </c>
      <c r="GG29" s="322">
        <f t="shared" si="61"/>
        <v>0</v>
      </c>
      <c r="GH29" s="322">
        <f t="shared" si="62"/>
        <v>0</v>
      </c>
      <c r="GI29" s="322">
        <f t="shared" si="63"/>
        <v>0</v>
      </c>
      <c r="GJ29" s="322">
        <f t="shared" si="173"/>
        <v>0</v>
      </c>
      <c r="GK29" s="322">
        <f t="shared" si="64"/>
        <v>0</v>
      </c>
      <c r="GL29" s="322">
        <f t="shared" si="65"/>
        <v>0</v>
      </c>
      <c r="GM29" s="322">
        <f t="shared" si="66"/>
        <v>0</v>
      </c>
      <c r="GN29" s="322">
        <f t="shared" si="67"/>
        <v>0</v>
      </c>
      <c r="GO29" s="322">
        <f t="shared" si="174"/>
        <v>0</v>
      </c>
      <c r="GP29" s="322">
        <f t="shared" si="68"/>
        <v>0</v>
      </c>
      <c r="GQ29" s="322">
        <f t="shared" si="69"/>
        <v>0</v>
      </c>
      <c r="GR29" s="322">
        <f t="shared" si="70"/>
        <v>0</v>
      </c>
      <c r="GS29" s="322">
        <f t="shared" si="71"/>
        <v>0</v>
      </c>
      <c r="GT29" s="322">
        <f t="shared" si="175"/>
        <v>0</v>
      </c>
      <c r="GU29" s="322">
        <f t="shared" si="72"/>
        <v>0</v>
      </c>
      <c r="GV29" s="326">
        <f t="shared" si="92"/>
        <v>21723.3</v>
      </c>
      <c r="GW29" s="322">
        <f t="shared" si="82"/>
        <v>20527.7</v>
      </c>
      <c r="GX29" s="322">
        <f t="shared" si="82"/>
        <v>12926.1</v>
      </c>
      <c r="GY29" s="322">
        <f t="shared" si="82"/>
        <v>7601.6</v>
      </c>
      <c r="GZ29" s="322">
        <f t="shared" si="82"/>
        <v>1195.5999999999999</v>
      </c>
      <c r="HA29" s="328">
        <f t="shared" si="176"/>
        <v>429</v>
      </c>
      <c r="HB29" s="322">
        <f t="shared" si="75"/>
        <v>21296.2</v>
      </c>
      <c r="HC29" s="322">
        <f t="shared" si="75"/>
        <v>20124.099999999999</v>
      </c>
      <c r="HD29" s="322">
        <f t="shared" si="75"/>
        <v>12672</v>
      </c>
      <c r="HE29" s="322">
        <f t="shared" si="75"/>
        <v>7452.2</v>
      </c>
      <c r="HF29" s="322">
        <f t="shared" si="75"/>
        <v>1172.0999999999999</v>
      </c>
      <c r="HG29" s="329">
        <v>40.9</v>
      </c>
      <c r="HH29" s="327">
        <f t="shared" si="76"/>
        <v>1435.7</v>
      </c>
      <c r="HI29" s="327">
        <f t="shared" si="77"/>
        <v>22731.9</v>
      </c>
      <c r="HJ29" s="330">
        <f t="shared" si="78"/>
        <v>14107.7</v>
      </c>
      <c r="HK29" s="275">
        <f t="shared" si="79"/>
        <v>22731900</v>
      </c>
    </row>
    <row r="30" spans="1:309">
      <c r="A30" s="315" t="s">
        <v>716</v>
      </c>
      <c r="B30" s="316">
        <v>0</v>
      </c>
      <c r="C30" s="316">
        <v>0</v>
      </c>
      <c r="D30" s="317">
        <v>23</v>
      </c>
      <c r="E30" s="318">
        <v>0</v>
      </c>
      <c r="F30" s="317"/>
      <c r="G30" s="316">
        <v>0</v>
      </c>
      <c r="H30" s="317">
        <v>98</v>
      </c>
      <c r="I30" s="318">
        <v>0</v>
      </c>
      <c r="J30" s="317"/>
      <c r="K30" s="317"/>
      <c r="L30" s="317"/>
      <c r="M30" s="316">
        <v>0</v>
      </c>
      <c r="N30" s="318">
        <v>0</v>
      </c>
      <c r="O30" s="317"/>
      <c r="P30" s="318">
        <v>0</v>
      </c>
      <c r="Q30" s="317">
        <v>14</v>
      </c>
      <c r="R30" s="317"/>
      <c r="S30" s="317">
        <v>41</v>
      </c>
      <c r="T30" s="319">
        <v>0</v>
      </c>
      <c r="U30" s="319">
        <v>0</v>
      </c>
      <c r="V30" s="319">
        <v>0</v>
      </c>
      <c r="W30" s="318">
        <v>0</v>
      </c>
      <c r="X30" s="318">
        <v>0</v>
      </c>
      <c r="Y30" s="318">
        <v>0</v>
      </c>
      <c r="Z30" s="318">
        <v>0</v>
      </c>
      <c r="AA30" s="318">
        <v>0</v>
      </c>
      <c r="AB30" s="318">
        <v>0</v>
      </c>
      <c r="AC30" s="318">
        <v>0</v>
      </c>
      <c r="AD30" s="320">
        <v>0</v>
      </c>
      <c r="AE30" s="320">
        <v>0</v>
      </c>
      <c r="AF30" s="320">
        <v>0</v>
      </c>
      <c r="AG30" s="320">
        <v>0</v>
      </c>
      <c r="AH30" s="317"/>
      <c r="AI30" s="320">
        <v>0</v>
      </c>
      <c r="AJ30" s="710">
        <f t="shared" si="80"/>
        <v>23</v>
      </c>
      <c r="AK30" s="710">
        <f t="shared" si="81"/>
        <v>153</v>
      </c>
      <c r="AL30" s="321">
        <f t="shared" si="0"/>
        <v>0</v>
      </c>
      <c r="AM30" s="322">
        <f t="shared" si="93"/>
        <v>0</v>
      </c>
      <c r="AN30" s="322">
        <f t="shared" si="1"/>
        <v>0</v>
      </c>
      <c r="AO30" s="322">
        <f t="shared" si="94"/>
        <v>0</v>
      </c>
      <c r="AP30" s="322">
        <f t="shared" si="95"/>
        <v>0</v>
      </c>
      <c r="AQ30" s="322">
        <f t="shared" si="2"/>
        <v>0</v>
      </c>
      <c r="AR30" s="322">
        <f t="shared" si="3"/>
        <v>0</v>
      </c>
      <c r="AS30" s="322">
        <f t="shared" si="4"/>
        <v>0</v>
      </c>
      <c r="AT30" s="322">
        <f t="shared" si="96"/>
        <v>0</v>
      </c>
      <c r="AU30" s="322">
        <f t="shared" si="97"/>
        <v>0</v>
      </c>
      <c r="AV30" s="322">
        <f t="shared" si="98"/>
        <v>1300.5</v>
      </c>
      <c r="AW30" s="322">
        <f t="shared" si="99"/>
        <v>1240.9000000000001</v>
      </c>
      <c r="AX30" s="322">
        <f t="shared" si="5"/>
        <v>781.4</v>
      </c>
      <c r="AY30" s="322">
        <f t="shared" si="100"/>
        <v>459.5</v>
      </c>
      <c r="AZ30" s="322">
        <f t="shared" si="6"/>
        <v>59.6</v>
      </c>
      <c r="BA30" s="322">
        <f t="shared" si="101"/>
        <v>0</v>
      </c>
      <c r="BB30" s="322">
        <f t="shared" si="102"/>
        <v>0</v>
      </c>
      <c r="BC30" s="322">
        <f t="shared" si="7"/>
        <v>0</v>
      </c>
      <c r="BD30" s="322">
        <f t="shared" si="103"/>
        <v>0</v>
      </c>
      <c r="BE30" s="322">
        <f t="shared" si="8"/>
        <v>0</v>
      </c>
      <c r="BF30" s="322">
        <f t="shared" si="104"/>
        <v>0</v>
      </c>
      <c r="BG30" s="322">
        <f t="shared" si="105"/>
        <v>0</v>
      </c>
      <c r="BH30" s="322">
        <f t="shared" si="9"/>
        <v>0</v>
      </c>
      <c r="BI30" s="322">
        <f t="shared" si="106"/>
        <v>0</v>
      </c>
      <c r="BJ30" s="322">
        <f t="shared" si="107"/>
        <v>0</v>
      </c>
      <c r="BK30" s="322">
        <f t="shared" si="108"/>
        <v>0</v>
      </c>
      <c r="BL30" s="322">
        <f t="shared" si="109"/>
        <v>0</v>
      </c>
      <c r="BM30" s="322">
        <f t="shared" si="10"/>
        <v>0</v>
      </c>
      <c r="BN30" s="322">
        <f t="shared" si="110"/>
        <v>0</v>
      </c>
      <c r="BO30" s="322">
        <f t="shared" si="111"/>
        <v>0</v>
      </c>
      <c r="BP30" s="322">
        <f t="shared" si="112"/>
        <v>4873.7</v>
      </c>
      <c r="BQ30" s="322">
        <f t="shared" si="113"/>
        <v>4597.7</v>
      </c>
      <c r="BR30" s="322">
        <f t="shared" si="11"/>
        <v>2895.1</v>
      </c>
      <c r="BS30" s="322">
        <f t="shared" si="114"/>
        <v>1702.6</v>
      </c>
      <c r="BT30" s="322">
        <f t="shared" si="12"/>
        <v>276</v>
      </c>
      <c r="BU30" s="322"/>
      <c r="BV30" s="322">
        <f t="shared" si="83"/>
        <v>0</v>
      </c>
      <c r="BW30" s="322">
        <f t="shared" si="84"/>
        <v>0</v>
      </c>
      <c r="BX30" s="322">
        <f t="shared" si="85"/>
        <v>0</v>
      </c>
      <c r="BY30" s="322">
        <f t="shared" si="86"/>
        <v>0</v>
      </c>
      <c r="BZ30" s="322">
        <f t="shared" si="87"/>
        <v>0</v>
      </c>
      <c r="CA30" s="322">
        <f t="shared" si="88"/>
        <v>0</v>
      </c>
      <c r="CB30" s="322">
        <f t="shared" si="89"/>
        <v>0</v>
      </c>
      <c r="CC30" s="322">
        <f t="shared" si="90"/>
        <v>0</v>
      </c>
      <c r="CD30" s="322">
        <f t="shared" si="91"/>
        <v>0</v>
      </c>
      <c r="CE30" s="711">
        <f t="shared" si="13"/>
        <v>0</v>
      </c>
      <c r="CF30" s="322">
        <f t="shared" si="115"/>
        <v>0</v>
      </c>
      <c r="CG30" s="322">
        <f t="shared" si="116"/>
        <v>0</v>
      </c>
      <c r="CH30" s="322">
        <f t="shared" si="14"/>
        <v>0</v>
      </c>
      <c r="CI30" s="322">
        <f t="shared" si="117"/>
        <v>0</v>
      </c>
      <c r="CJ30" s="711">
        <f t="shared" si="15"/>
        <v>0</v>
      </c>
      <c r="CK30" s="322">
        <f t="shared" si="118"/>
        <v>0</v>
      </c>
      <c r="CL30" s="322">
        <f t="shared" si="119"/>
        <v>0</v>
      </c>
      <c r="CM30" s="322">
        <f t="shared" si="16"/>
        <v>0</v>
      </c>
      <c r="CN30" s="322">
        <f t="shared" si="120"/>
        <v>0</v>
      </c>
      <c r="CO30" s="711">
        <f t="shared" si="17"/>
        <v>0</v>
      </c>
      <c r="CP30" s="322">
        <f t="shared" si="121"/>
        <v>0</v>
      </c>
      <c r="CQ30" s="322">
        <f t="shared" si="122"/>
        <v>0</v>
      </c>
      <c r="CR30" s="322">
        <f t="shared" si="18"/>
        <v>0</v>
      </c>
      <c r="CS30" s="322">
        <f t="shared" si="123"/>
        <v>0</v>
      </c>
      <c r="CT30" s="711">
        <f t="shared" si="19"/>
        <v>0</v>
      </c>
      <c r="CU30" s="322">
        <f t="shared" si="124"/>
        <v>0</v>
      </c>
      <c r="CV30" s="322">
        <f t="shared" si="125"/>
        <v>0</v>
      </c>
      <c r="CW30" s="322">
        <f t="shared" si="20"/>
        <v>0</v>
      </c>
      <c r="CX30" s="322">
        <f t="shared" si="126"/>
        <v>0</v>
      </c>
      <c r="CY30" s="322">
        <f t="shared" si="21"/>
        <v>0</v>
      </c>
      <c r="CZ30" s="322">
        <f t="shared" si="127"/>
        <v>0</v>
      </c>
      <c r="DA30" s="322">
        <f t="shared" si="128"/>
        <v>0</v>
      </c>
      <c r="DB30" s="322">
        <f t="shared" si="22"/>
        <v>0</v>
      </c>
      <c r="DC30" s="322">
        <f t="shared" si="129"/>
        <v>0</v>
      </c>
      <c r="DD30" s="322">
        <f t="shared" si="23"/>
        <v>0</v>
      </c>
      <c r="DE30" s="322">
        <f t="shared" si="24"/>
        <v>1759</v>
      </c>
      <c r="DF30" s="322">
        <f t="shared" si="25"/>
        <v>1707.7</v>
      </c>
      <c r="DG30" s="322">
        <f t="shared" si="26"/>
        <v>1075.3</v>
      </c>
      <c r="DH30" s="322">
        <f t="shared" si="130"/>
        <v>632.4</v>
      </c>
      <c r="DI30" s="322">
        <f t="shared" si="27"/>
        <v>51.3</v>
      </c>
      <c r="DJ30" s="322">
        <f t="shared" si="28"/>
        <v>0</v>
      </c>
      <c r="DK30" s="322">
        <f t="shared" si="29"/>
        <v>0</v>
      </c>
      <c r="DL30" s="322">
        <f t="shared" si="30"/>
        <v>0</v>
      </c>
      <c r="DM30" s="322">
        <f t="shared" si="131"/>
        <v>0</v>
      </c>
      <c r="DN30" s="322">
        <f t="shared" si="31"/>
        <v>0</v>
      </c>
      <c r="DO30" s="322">
        <f t="shared" si="132"/>
        <v>9848.6</v>
      </c>
      <c r="DP30" s="322">
        <f t="shared" si="133"/>
        <v>9617.6</v>
      </c>
      <c r="DQ30" s="322">
        <f t="shared" si="134"/>
        <v>6056.2</v>
      </c>
      <c r="DR30" s="322">
        <f t="shared" si="135"/>
        <v>3561.4</v>
      </c>
      <c r="DS30" s="322">
        <f t="shared" si="32"/>
        <v>231</v>
      </c>
      <c r="DT30" s="323">
        <f t="shared" si="136"/>
        <v>0</v>
      </c>
      <c r="DU30" s="324">
        <f>ROUND(T30*$DU$8/1000,1)</f>
        <v>0</v>
      </c>
      <c r="DV30" s="322">
        <f t="shared" si="33"/>
        <v>0</v>
      </c>
      <c r="DW30" s="322">
        <f t="shared" si="138"/>
        <v>0</v>
      </c>
      <c r="DX30" s="324">
        <f t="shared" si="139"/>
        <v>0</v>
      </c>
      <c r="DY30" s="324">
        <f t="shared" si="140"/>
        <v>0</v>
      </c>
      <c r="DZ30" s="324">
        <f t="shared" si="141"/>
        <v>0</v>
      </c>
      <c r="EA30" s="322">
        <f t="shared" si="34"/>
        <v>0</v>
      </c>
      <c r="EB30" s="322">
        <f t="shared" si="142"/>
        <v>0</v>
      </c>
      <c r="EC30" s="324">
        <f t="shared" si="143"/>
        <v>0</v>
      </c>
      <c r="ED30" s="324">
        <f t="shared" si="144"/>
        <v>0</v>
      </c>
      <c r="EE30" s="324">
        <f t="shared" si="145"/>
        <v>0</v>
      </c>
      <c r="EF30" s="322">
        <f t="shared" si="35"/>
        <v>0</v>
      </c>
      <c r="EG30" s="322">
        <f t="shared" si="146"/>
        <v>0</v>
      </c>
      <c r="EH30" s="324">
        <f t="shared" si="147"/>
        <v>0</v>
      </c>
      <c r="EI30" s="324">
        <f t="shared" si="148"/>
        <v>0</v>
      </c>
      <c r="EJ30" s="324">
        <f t="shared" si="149"/>
        <v>0</v>
      </c>
      <c r="EK30" s="322">
        <f t="shared" si="36"/>
        <v>0</v>
      </c>
      <c r="EL30" s="322">
        <f t="shared" si="150"/>
        <v>0</v>
      </c>
      <c r="EM30" s="324">
        <f t="shared" si="151"/>
        <v>0</v>
      </c>
      <c r="EN30" s="324">
        <f t="shared" si="152"/>
        <v>0</v>
      </c>
      <c r="EO30" s="324">
        <f t="shared" si="153"/>
        <v>0</v>
      </c>
      <c r="EP30" s="322">
        <f t="shared" si="37"/>
        <v>0</v>
      </c>
      <c r="EQ30" s="322">
        <f t="shared" si="154"/>
        <v>0</v>
      </c>
      <c r="ER30" s="324">
        <f t="shared" si="155"/>
        <v>0</v>
      </c>
      <c r="ES30" s="324">
        <f t="shared" si="156"/>
        <v>0</v>
      </c>
      <c r="ET30" s="324">
        <f t="shared" si="157"/>
        <v>0</v>
      </c>
      <c r="EU30" s="322">
        <f t="shared" si="38"/>
        <v>0</v>
      </c>
      <c r="EV30" s="322">
        <f t="shared" si="158"/>
        <v>0</v>
      </c>
      <c r="EW30" s="324">
        <f t="shared" si="159"/>
        <v>0</v>
      </c>
      <c r="EX30" s="324">
        <f t="shared" si="160"/>
        <v>0</v>
      </c>
      <c r="EY30" s="324">
        <f t="shared" si="161"/>
        <v>0</v>
      </c>
      <c r="EZ30" s="322">
        <f t="shared" si="39"/>
        <v>0</v>
      </c>
      <c r="FA30" s="322">
        <f t="shared" si="162"/>
        <v>0</v>
      </c>
      <c r="FB30" s="324">
        <f t="shared" si="163"/>
        <v>0</v>
      </c>
      <c r="FC30" s="324">
        <f t="shared" si="164"/>
        <v>0</v>
      </c>
      <c r="FD30" s="324">
        <f t="shared" si="165"/>
        <v>0</v>
      </c>
      <c r="FE30" s="322">
        <f t="shared" si="40"/>
        <v>0</v>
      </c>
      <c r="FF30" s="322">
        <f t="shared" si="166"/>
        <v>0</v>
      </c>
      <c r="FG30" s="325">
        <f t="shared" si="167"/>
        <v>0</v>
      </c>
      <c r="FH30" s="712">
        <f t="shared" si="41"/>
        <v>0</v>
      </c>
      <c r="FI30" s="322">
        <f t="shared" si="42"/>
        <v>0</v>
      </c>
      <c r="FJ30" s="322">
        <f t="shared" si="43"/>
        <v>0</v>
      </c>
      <c r="FK30" s="322">
        <f t="shared" si="168"/>
        <v>0</v>
      </c>
      <c r="FL30" s="322">
        <f t="shared" si="44"/>
        <v>0</v>
      </c>
      <c r="FM30" s="322">
        <f t="shared" si="45"/>
        <v>0</v>
      </c>
      <c r="FN30" s="322">
        <f t="shared" si="46"/>
        <v>0</v>
      </c>
      <c r="FO30" s="322">
        <f t="shared" si="47"/>
        <v>0</v>
      </c>
      <c r="FP30" s="322">
        <f t="shared" si="169"/>
        <v>0</v>
      </c>
      <c r="FQ30" s="322">
        <f t="shared" si="48"/>
        <v>0</v>
      </c>
      <c r="FR30" s="322">
        <f t="shared" si="49"/>
        <v>0</v>
      </c>
      <c r="FS30" s="322">
        <f t="shared" si="50"/>
        <v>0</v>
      </c>
      <c r="FT30" s="322">
        <f t="shared" si="51"/>
        <v>0</v>
      </c>
      <c r="FU30" s="322">
        <f t="shared" si="170"/>
        <v>0</v>
      </c>
      <c r="FV30" s="322">
        <f t="shared" si="52"/>
        <v>0</v>
      </c>
      <c r="FW30" s="322">
        <f t="shared" si="53"/>
        <v>0</v>
      </c>
      <c r="FX30" s="322">
        <f t="shared" si="54"/>
        <v>0</v>
      </c>
      <c r="FY30" s="322">
        <f t="shared" si="55"/>
        <v>0</v>
      </c>
      <c r="FZ30" s="322">
        <f t="shared" si="171"/>
        <v>0</v>
      </c>
      <c r="GA30" s="322">
        <f t="shared" si="56"/>
        <v>0</v>
      </c>
      <c r="GB30" s="322">
        <f t="shared" si="57"/>
        <v>0</v>
      </c>
      <c r="GC30" s="322">
        <f t="shared" si="58"/>
        <v>0</v>
      </c>
      <c r="GD30" s="322">
        <f t="shared" si="59"/>
        <v>0</v>
      </c>
      <c r="GE30" s="322">
        <f t="shared" si="172"/>
        <v>0</v>
      </c>
      <c r="GF30" s="322">
        <f t="shared" si="60"/>
        <v>0</v>
      </c>
      <c r="GG30" s="322">
        <f t="shared" si="61"/>
        <v>0</v>
      </c>
      <c r="GH30" s="322">
        <f t="shared" si="62"/>
        <v>0</v>
      </c>
      <c r="GI30" s="322">
        <f t="shared" si="63"/>
        <v>0</v>
      </c>
      <c r="GJ30" s="322">
        <f t="shared" si="173"/>
        <v>0</v>
      </c>
      <c r="GK30" s="322">
        <f t="shared" si="64"/>
        <v>0</v>
      </c>
      <c r="GL30" s="322">
        <f t="shared" si="65"/>
        <v>0</v>
      </c>
      <c r="GM30" s="322">
        <f t="shared" si="66"/>
        <v>0</v>
      </c>
      <c r="GN30" s="322">
        <f t="shared" si="67"/>
        <v>0</v>
      </c>
      <c r="GO30" s="322">
        <f t="shared" si="174"/>
        <v>0</v>
      </c>
      <c r="GP30" s="322">
        <f t="shared" si="68"/>
        <v>0</v>
      </c>
      <c r="GQ30" s="322">
        <f t="shared" si="69"/>
        <v>0</v>
      </c>
      <c r="GR30" s="322">
        <f t="shared" si="70"/>
        <v>0</v>
      </c>
      <c r="GS30" s="322">
        <f t="shared" si="71"/>
        <v>0</v>
      </c>
      <c r="GT30" s="322">
        <f t="shared" si="175"/>
        <v>0</v>
      </c>
      <c r="GU30" s="322">
        <f t="shared" si="72"/>
        <v>0</v>
      </c>
      <c r="GV30" s="326">
        <f t="shared" si="92"/>
        <v>17781.8</v>
      </c>
      <c r="GW30" s="322">
        <f t="shared" si="82"/>
        <v>17163.900000000001</v>
      </c>
      <c r="GX30" s="322">
        <f t="shared" si="82"/>
        <v>10808</v>
      </c>
      <c r="GY30" s="322">
        <f t="shared" si="82"/>
        <v>6355.9</v>
      </c>
      <c r="GZ30" s="322">
        <f t="shared" si="82"/>
        <v>617.9</v>
      </c>
      <c r="HA30" s="328">
        <f t="shared" si="176"/>
        <v>176</v>
      </c>
      <c r="HB30" s="322">
        <f t="shared" si="75"/>
        <v>17432.2</v>
      </c>
      <c r="HC30" s="322">
        <f t="shared" si="75"/>
        <v>16826.5</v>
      </c>
      <c r="HD30" s="322">
        <f t="shared" si="75"/>
        <v>10595.5</v>
      </c>
      <c r="HE30" s="322">
        <f t="shared" si="75"/>
        <v>6230.9</v>
      </c>
      <c r="HF30" s="322">
        <f t="shared" si="75"/>
        <v>605.79999999999995</v>
      </c>
      <c r="HG30" s="329">
        <v>25.5</v>
      </c>
      <c r="HH30" s="327">
        <f t="shared" si="76"/>
        <v>895.1</v>
      </c>
      <c r="HI30" s="327">
        <f t="shared" si="77"/>
        <v>18327.3</v>
      </c>
      <c r="HJ30" s="330">
        <f t="shared" si="78"/>
        <v>11490.6</v>
      </c>
      <c r="HK30" s="275">
        <f t="shared" si="79"/>
        <v>18327300</v>
      </c>
    </row>
    <row r="31" spans="1:309" ht="18" customHeight="1">
      <c r="A31" s="315" t="s">
        <v>794</v>
      </c>
      <c r="B31" s="316">
        <v>0</v>
      </c>
      <c r="C31" s="316">
        <v>0</v>
      </c>
      <c r="D31" s="317">
        <v>27</v>
      </c>
      <c r="E31" s="318">
        <v>0</v>
      </c>
      <c r="F31" s="317"/>
      <c r="G31" s="316">
        <v>0</v>
      </c>
      <c r="H31" s="317">
        <v>91</v>
      </c>
      <c r="I31" s="318">
        <v>0</v>
      </c>
      <c r="J31" s="317"/>
      <c r="K31" s="317"/>
      <c r="L31" s="317"/>
      <c r="M31" s="316">
        <v>0</v>
      </c>
      <c r="N31" s="318">
        <v>0</v>
      </c>
      <c r="O31" s="317"/>
      <c r="P31" s="318">
        <v>0</v>
      </c>
      <c r="Q31" s="317"/>
      <c r="R31" s="317"/>
      <c r="S31" s="317"/>
      <c r="T31" s="319">
        <v>0</v>
      </c>
      <c r="U31" s="319">
        <v>0</v>
      </c>
      <c r="V31" s="319">
        <v>0</v>
      </c>
      <c r="W31" s="318">
        <v>0</v>
      </c>
      <c r="X31" s="318">
        <v>0</v>
      </c>
      <c r="Y31" s="318">
        <v>0</v>
      </c>
      <c r="Z31" s="318">
        <v>0</v>
      </c>
      <c r="AA31" s="318">
        <v>0</v>
      </c>
      <c r="AB31" s="318">
        <v>0</v>
      </c>
      <c r="AC31" s="318">
        <v>0</v>
      </c>
      <c r="AD31" s="320">
        <v>0</v>
      </c>
      <c r="AE31" s="320">
        <v>0</v>
      </c>
      <c r="AF31" s="320">
        <v>0</v>
      </c>
      <c r="AG31" s="320">
        <v>0</v>
      </c>
      <c r="AH31" s="317"/>
      <c r="AI31" s="320">
        <v>0</v>
      </c>
      <c r="AJ31" s="710">
        <f t="shared" si="80"/>
        <v>27</v>
      </c>
      <c r="AK31" s="710">
        <f t="shared" si="81"/>
        <v>91</v>
      </c>
      <c r="AL31" s="321">
        <f t="shared" si="0"/>
        <v>0</v>
      </c>
      <c r="AM31" s="322">
        <f t="shared" si="93"/>
        <v>0</v>
      </c>
      <c r="AN31" s="322">
        <f t="shared" si="1"/>
        <v>0</v>
      </c>
      <c r="AO31" s="322">
        <f t="shared" si="94"/>
        <v>0</v>
      </c>
      <c r="AP31" s="322">
        <f t="shared" si="95"/>
        <v>0</v>
      </c>
      <c r="AQ31" s="322">
        <f t="shared" si="2"/>
        <v>0</v>
      </c>
      <c r="AR31" s="322">
        <f t="shared" si="3"/>
        <v>0</v>
      </c>
      <c r="AS31" s="322">
        <f t="shared" si="4"/>
        <v>0</v>
      </c>
      <c r="AT31" s="322">
        <f t="shared" si="96"/>
        <v>0</v>
      </c>
      <c r="AU31" s="322">
        <f t="shared" si="97"/>
        <v>0</v>
      </c>
      <c r="AV31" s="322">
        <f t="shared" si="98"/>
        <v>1526.7</v>
      </c>
      <c r="AW31" s="322">
        <f t="shared" si="99"/>
        <v>1456.7</v>
      </c>
      <c r="AX31" s="322">
        <f t="shared" si="5"/>
        <v>917.3</v>
      </c>
      <c r="AY31" s="322">
        <f t="shared" si="100"/>
        <v>539.4</v>
      </c>
      <c r="AZ31" s="322">
        <f t="shared" si="6"/>
        <v>70</v>
      </c>
      <c r="BA31" s="322">
        <f t="shared" si="101"/>
        <v>0</v>
      </c>
      <c r="BB31" s="322">
        <f t="shared" si="102"/>
        <v>0</v>
      </c>
      <c r="BC31" s="322">
        <f t="shared" si="7"/>
        <v>0</v>
      </c>
      <c r="BD31" s="322">
        <f t="shared" si="103"/>
        <v>0</v>
      </c>
      <c r="BE31" s="322">
        <f t="shared" si="8"/>
        <v>0</v>
      </c>
      <c r="BF31" s="322">
        <f t="shared" si="104"/>
        <v>0</v>
      </c>
      <c r="BG31" s="322">
        <f t="shared" si="105"/>
        <v>0</v>
      </c>
      <c r="BH31" s="322">
        <f t="shared" si="9"/>
        <v>0</v>
      </c>
      <c r="BI31" s="322">
        <f t="shared" si="106"/>
        <v>0</v>
      </c>
      <c r="BJ31" s="322">
        <f t="shared" si="107"/>
        <v>0</v>
      </c>
      <c r="BK31" s="322">
        <f t="shared" si="108"/>
        <v>0</v>
      </c>
      <c r="BL31" s="322">
        <f t="shared" si="109"/>
        <v>0</v>
      </c>
      <c r="BM31" s="322">
        <f t="shared" si="10"/>
        <v>0</v>
      </c>
      <c r="BN31" s="322">
        <f t="shared" si="110"/>
        <v>0</v>
      </c>
      <c r="BO31" s="322">
        <f t="shared" si="111"/>
        <v>0</v>
      </c>
      <c r="BP31" s="322">
        <f t="shared" si="112"/>
        <v>4525.6000000000004</v>
      </c>
      <c r="BQ31" s="322">
        <f t="shared" si="113"/>
        <v>4269.3</v>
      </c>
      <c r="BR31" s="322">
        <f t="shared" si="11"/>
        <v>2688.3</v>
      </c>
      <c r="BS31" s="322">
        <f t="shared" si="114"/>
        <v>1581</v>
      </c>
      <c r="BT31" s="322">
        <f t="shared" si="12"/>
        <v>256.3</v>
      </c>
      <c r="BU31" s="322"/>
      <c r="BV31" s="322">
        <f t="shared" si="83"/>
        <v>0</v>
      </c>
      <c r="BW31" s="322">
        <f t="shared" si="84"/>
        <v>0</v>
      </c>
      <c r="BX31" s="322">
        <f t="shared" si="85"/>
        <v>0</v>
      </c>
      <c r="BY31" s="322">
        <f t="shared" si="86"/>
        <v>0</v>
      </c>
      <c r="BZ31" s="322">
        <f t="shared" si="87"/>
        <v>0</v>
      </c>
      <c r="CA31" s="322">
        <f t="shared" si="88"/>
        <v>0</v>
      </c>
      <c r="CB31" s="322">
        <f t="shared" si="89"/>
        <v>0</v>
      </c>
      <c r="CC31" s="322">
        <f t="shared" si="90"/>
        <v>0</v>
      </c>
      <c r="CD31" s="322">
        <f t="shared" si="91"/>
        <v>0</v>
      </c>
      <c r="CE31" s="711">
        <f t="shared" si="13"/>
        <v>0</v>
      </c>
      <c r="CF31" s="322">
        <f t="shared" si="115"/>
        <v>0</v>
      </c>
      <c r="CG31" s="322">
        <f t="shared" si="116"/>
        <v>0</v>
      </c>
      <c r="CH31" s="322">
        <f t="shared" si="14"/>
        <v>0</v>
      </c>
      <c r="CI31" s="322">
        <f t="shared" si="117"/>
        <v>0</v>
      </c>
      <c r="CJ31" s="711">
        <f t="shared" si="15"/>
        <v>0</v>
      </c>
      <c r="CK31" s="322">
        <f t="shared" si="118"/>
        <v>0</v>
      </c>
      <c r="CL31" s="322">
        <f t="shared" si="119"/>
        <v>0</v>
      </c>
      <c r="CM31" s="322">
        <f t="shared" si="16"/>
        <v>0</v>
      </c>
      <c r="CN31" s="322">
        <f t="shared" si="120"/>
        <v>0</v>
      </c>
      <c r="CO31" s="711">
        <f t="shared" si="17"/>
        <v>0</v>
      </c>
      <c r="CP31" s="322">
        <f t="shared" si="121"/>
        <v>0</v>
      </c>
      <c r="CQ31" s="322">
        <f t="shared" si="122"/>
        <v>0</v>
      </c>
      <c r="CR31" s="322">
        <f t="shared" si="18"/>
        <v>0</v>
      </c>
      <c r="CS31" s="322">
        <f t="shared" si="123"/>
        <v>0</v>
      </c>
      <c r="CT31" s="711">
        <f t="shared" si="19"/>
        <v>0</v>
      </c>
      <c r="CU31" s="322">
        <f t="shared" si="124"/>
        <v>0</v>
      </c>
      <c r="CV31" s="322">
        <f t="shared" si="125"/>
        <v>0</v>
      </c>
      <c r="CW31" s="322">
        <f t="shared" si="20"/>
        <v>0</v>
      </c>
      <c r="CX31" s="322">
        <f t="shared" si="126"/>
        <v>0</v>
      </c>
      <c r="CY31" s="322">
        <f t="shared" si="21"/>
        <v>0</v>
      </c>
      <c r="CZ31" s="322">
        <f t="shared" si="127"/>
        <v>0</v>
      </c>
      <c r="DA31" s="322">
        <f t="shared" si="128"/>
        <v>0</v>
      </c>
      <c r="DB31" s="322">
        <f t="shared" si="22"/>
        <v>0</v>
      </c>
      <c r="DC31" s="322">
        <f t="shared" si="129"/>
        <v>0</v>
      </c>
      <c r="DD31" s="322">
        <f t="shared" si="23"/>
        <v>0</v>
      </c>
      <c r="DE31" s="322">
        <f t="shared" si="24"/>
        <v>0</v>
      </c>
      <c r="DF31" s="322">
        <f t="shared" si="25"/>
        <v>0</v>
      </c>
      <c r="DG31" s="322">
        <f t="shared" si="26"/>
        <v>0</v>
      </c>
      <c r="DH31" s="322">
        <f t="shared" si="130"/>
        <v>0</v>
      </c>
      <c r="DI31" s="322">
        <f t="shared" si="27"/>
        <v>0</v>
      </c>
      <c r="DJ31" s="322">
        <f t="shared" si="28"/>
        <v>0</v>
      </c>
      <c r="DK31" s="322">
        <f t="shared" si="29"/>
        <v>0</v>
      </c>
      <c r="DL31" s="322">
        <f t="shared" si="30"/>
        <v>0</v>
      </c>
      <c r="DM31" s="322">
        <f t="shared" si="131"/>
        <v>0</v>
      </c>
      <c r="DN31" s="322">
        <f t="shared" si="31"/>
        <v>0</v>
      </c>
      <c r="DO31" s="322">
        <f t="shared" si="132"/>
        <v>0</v>
      </c>
      <c r="DP31" s="322">
        <f t="shared" si="133"/>
        <v>0</v>
      </c>
      <c r="DQ31" s="322">
        <f t="shared" si="134"/>
        <v>0</v>
      </c>
      <c r="DR31" s="322">
        <f t="shared" si="135"/>
        <v>0</v>
      </c>
      <c r="DS31" s="322">
        <f t="shared" si="32"/>
        <v>0</v>
      </c>
      <c r="DT31" s="323">
        <f t="shared" si="136"/>
        <v>0</v>
      </c>
      <c r="DU31" s="324">
        <f t="shared" si="137"/>
        <v>0</v>
      </c>
      <c r="DV31" s="322">
        <f t="shared" si="33"/>
        <v>0</v>
      </c>
      <c r="DW31" s="322">
        <f t="shared" si="138"/>
        <v>0</v>
      </c>
      <c r="DX31" s="324">
        <f t="shared" si="139"/>
        <v>0</v>
      </c>
      <c r="DY31" s="324">
        <f t="shared" si="140"/>
        <v>0</v>
      </c>
      <c r="DZ31" s="324">
        <f t="shared" si="141"/>
        <v>0</v>
      </c>
      <c r="EA31" s="322">
        <f t="shared" si="34"/>
        <v>0</v>
      </c>
      <c r="EB31" s="322">
        <f t="shared" si="142"/>
        <v>0</v>
      </c>
      <c r="EC31" s="324">
        <f t="shared" si="143"/>
        <v>0</v>
      </c>
      <c r="ED31" s="324">
        <f t="shared" si="144"/>
        <v>0</v>
      </c>
      <c r="EE31" s="324">
        <f t="shared" si="145"/>
        <v>0</v>
      </c>
      <c r="EF31" s="322">
        <f t="shared" si="35"/>
        <v>0</v>
      </c>
      <c r="EG31" s="322">
        <f t="shared" si="146"/>
        <v>0</v>
      </c>
      <c r="EH31" s="324">
        <f t="shared" si="147"/>
        <v>0</v>
      </c>
      <c r="EI31" s="324">
        <f t="shared" si="148"/>
        <v>0</v>
      </c>
      <c r="EJ31" s="324">
        <f t="shared" si="149"/>
        <v>0</v>
      </c>
      <c r="EK31" s="322">
        <f t="shared" si="36"/>
        <v>0</v>
      </c>
      <c r="EL31" s="322">
        <f t="shared" si="150"/>
        <v>0</v>
      </c>
      <c r="EM31" s="324">
        <f t="shared" si="151"/>
        <v>0</v>
      </c>
      <c r="EN31" s="324">
        <f t="shared" si="152"/>
        <v>0</v>
      </c>
      <c r="EO31" s="324">
        <f t="shared" si="153"/>
        <v>0</v>
      </c>
      <c r="EP31" s="322">
        <f t="shared" si="37"/>
        <v>0</v>
      </c>
      <c r="EQ31" s="322">
        <f t="shared" si="154"/>
        <v>0</v>
      </c>
      <c r="ER31" s="324">
        <f t="shared" si="155"/>
        <v>0</v>
      </c>
      <c r="ES31" s="324">
        <f t="shared" si="156"/>
        <v>0</v>
      </c>
      <c r="ET31" s="324">
        <f t="shared" si="157"/>
        <v>0</v>
      </c>
      <c r="EU31" s="322">
        <f t="shared" si="38"/>
        <v>0</v>
      </c>
      <c r="EV31" s="322">
        <f t="shared" si="158"/>
        <v>0</v>
      </c>
      <c r="EW31" s="324">
        <f t="shared" si="159"/>
        <v>0</v>
      </c>
      <c r="EX31" s="324">
        <f t="shared" si="160"/>
        <v>0</v>
      </c>
      <c r="EY31" s="324">
        <f t="shared" si="161"/>
        <v>0</v>
      </c>
      <c r="EZ31" s="322">
        <f t="shared" si="39"/>
        <v>0</v>
      </c>
      <c r="FA31" s="322">
        <f t="shared" si="162"/>
        <v>0</v>
      </c>
      <c r="FB31" s="324">
        <f t="shared" si="163"/>
        <v>0</v>
      </c>
      <c r="FC31" s="324">
        <f t="shared" si="164"/>
        <v>0</v>
      </c>
      <c r="FD31" s="324">
        <f t="shared" si="165"/>
        <v>0</v>
      </c>
      <c r="FE31" s="322">
        <f t="shared" si="40"/>
        <v>0</v>
      </c>
      <c r="FF31" s="322">
        <f t="shared" si="166"/>
        <v>0</v>
      </c>
      <c r="FG31" s="325">
        <f t="shared" si="167"/>
        <v>0</v>
      </c>
      <c r="FH31" s="712">
        <f t="shared" si="41"/>
        <v>0</v>
      </c>
      <c r="FI31" s="322">
        <f t="shared" si="42"/>
        <v>0</v>
      </c>
      <c r="FJ31" s="322">
        <f t="shared" si="43"/>
        <v>0</v>
      </c>
      <c r="FK31" s="322">
        <f t="shared" si="168"/>
        <v>0</v>
      </c>
      <c r="FL31" s="322">
        <f t="shared" si="44"/>
        <v>0</v>
      </c>
      <c r="FM31" s="322">
        <f t="shared" si="45"/>
        <v>0</v>
      </c>
      <c r="FN31" s="322">
        <f t="shared" si="46"/>
        <v>0</v>
      </c>
      <c r="FO31" s="322">
        <f t="shared" si="47"/>
        <v>0</v>
      </c>
      <c r="FP31" s="322">
        <f t="shared" si="169"/>
        <v>0</v>
      </c>
      <c r="FQ31" s="322">
        <f t="shared" si="48"/>
        <v>0</v>
      </c>
      <c r="FR31" s="322">
        <f t="shared" si="49"/>
        <v>0</v>
      </c>
      <c r="FS31" s="322">
        <f t="shared" si="50"/>
        <v>0</v>
      </c>
      <c r="FT31" s="322">
        <f t="shared" si="51"/>
        <v>0</v>
      </c>
      <c r="FU31" s="322">
        <f t="shared" si="170"/>
        <v>0</v>
      </c>
      <c r="FV31" s="322">
        <f t="shared" si="52"/>
        <v>0</v>
      </c>
      <c r="FW31" s="322">
        <f t="shared" si="53"/>
        <v>0</v>
      </c>
      <c r="FX31" s="322">
        <f t="shared" si="54"/>
        <v>0</v>
      </c>
      <c r="FY31" s="322">
        <f t="shared" si="55"/>
        <v>0</v>
      </c>
      <c r="FZ31" s="322">
        <f t="shared" si="171"/>
        <v>0</v>
      </c>
      <c r="GA31" s="322">
        <f t="shared" si="56"/>
        <v>0</v>
      </c>
      <c r="GB31" s="322">
        <f t="shared" si="57"/>
        <v>0</v>
      </c>
      <c r="GC31" s="322">
        <f t="shared" si="58"/>
        <v>0</v>
      </c>
      <c r="GD31" s="322">
        <f t="shared" si="59"/>
        <v>0</v>
      </c>
      <c r="GE31" s="322">
        <f t="shared" si="172"/>
        <v>0</v>
      </c>
      <c r="GF31" s="322">
        <f t="shared" si="60"/>
        <v>0</v>
      </c>
      <c r="GG31" s="322">
        <f t="shared" si="61"/>
        <v>0</v>
      </c>
      <c r="GH31" s="322">
        <f t="shared" si="62"/>
        <v>0</v>
      </c>
      <c r="GI31" s="322">
        <f t="shared" si="63"/>
        <v>0</v>
      </c>
      <c r="GJ31" s="322">
        <f t="shared" si="173"/>
        <v>0</v>
      </c>
      <c r="GK31" s="322">
        <f t="shared" si="64"/>
        <v>0</v>
      </c>
      <c r="GL31" s="322">
        <f t="shared" si="65"/>
        <v>0</v>
      </c>
      <c r="GM31" s="322">
        <f t="shared" si="66"/>
        <v>0</v>
      </c>
      <c r="GN31" s="322">
        <f t="shared" si="67"/>
        <v>0</v>
      </c>
      <c r="GO31" s="322">
        <f t="shared" si="174"/>
        <v>0</v>
      </c>
      <c r="GP31" s="322">
        <f t="shared" si="68"/>
        <v>0</v>
      </c>
      <c r="GQ31" s="322">
        <f t="shared" si="69"/>
        <v>0</v>
      </c>
      <c r="GR31" s="322">
        <f t="shared" si="70"/>
        <v>0</v>
      </c>
      <c r="GS31" s="322">
        <f t="shared" si="71"/>
        <v>0</v>
      </c>
      <c r="GT31" s="322">
        <f t="shared" si="175"/>
        <v>0</v>
      </c>
      <c r="GU31" s="322">
        <f t="shared" si="72"/>
        <v>0</v>
      </c>
      <c r="GV31" s="326">
        <f t="shared" si="92"/>
        <v>6052.3</v>
      </c>
      <c r="GW31" s="322">
        <f t="shared" si="82"/>
        <v>5726</v>
      </c>
      <c r="GX31" s="322">
        <f t="shared" si="82"/>
        <v>3605.6</v>
      </c>
      <c r="GY31" s="322">
        <f t="shared" si="82"/>
        <v>2120.4</v>
      </c>
      <c r="GZ31" s="322">
        <f t="shared" si="82"/>
        <v>326.3</v>
      </c>
      <c r="HA31" s="328">
        <f t="shared" si="176"/>
        <v>118</v>
      </c>
      <c r="HB31" s="322">
        <f t="shared" si="75"/>
        <v>5933.3</v>
      </c>
      <c r="HC31" s="322">
        <f t="shared" si="75"/>
        <v>5613.4</v>
      </c>
      <c r="HD31" s="322">
        <f t="shared" si="75"/>
        <v>3534.7</v>
      </c>
      <c r="HE31" s="322">
        <f t="shared" si="75"/>
        <v>2078.6999999999998</v>
      </c>
      <c r="HF31" s="322">
        <f t="shared" si="75"/>
        <v>319.89999999999998</v>
      </c>
      <c r="HG31" s="329">
        <v>12.25</v>
      </c>
      <c r="HH31" s="327">
        <f t="shared" si="76"/>
        <v>430</v>
      </c>
      <c r="HI31" s="327">
        <f t="shared" si="77"/>
        <v>6363.3</v>
      </c>
      <c r="HJ31" s="330">
        <f t="shared" si="78"/>
        <v>3964.7</v>
      </c>
      <c r="HK31" s="275">
        <f t="shared" si="79"/>
        <v>6363300</v>
      </c>
    </row>
    <row r="32" spans="1:309">
      <c r="A32" s="315" t="s">
        <v>795</v>
      </c>
      <c r="B32" s="316">
        <v>0</v>
      </c>
      <c r="C32" s="316">
        <v>0</v>
      </c>
      <c r="D32" s="317">
        <v>51</v>
      </c>
      <c r="E32" s="318">
        <v>0</v>
      </c>
      <c r="F32" s="317"/>
      <c r="G32" s="316">
        <v>0</v>
      </c>
      <c r="H32" s="317">
        <v>265</v>
      </c>
      <c r="I32" s="318">
        <v>0</v>
      </c>
      <c r="J32" s="317"/>
      <c r="K32" s="317"/>
      <c r="L32" s="317"/>
      <c r="M32" s="316">
        <v>0</v>
      </c>
      <c r="N32" s="318">
        <v>0</v>
      </c>
      <c r="O32" s="317"/>
      <c r="P32" s="318">
        <v>0</v>
      </c>
      <c r="Q32" s="317"/>
      <c r="R32" s="317"/>
      <c r="S32" s="317"/>
      <c r="T32" s="319">
        <v>0</v>
      </c>
      <c r="U32" s="319">
        <v>0</v>
      </c>
      <c r="V32" s="319">
        <v>0</v>
      </c>
      <c r="W32" s="318">
        <v>0</v>
      </c>
      <c r="X32" s="318">
        <v>0</v>
      </c>
      <c r="Y32" s="318">
        <v>0</v>
      </c>
      <c r="Z32" s="318">
        <v>0</v>
      </c>
      <c r="AA32" s="318">
        <v>0</v>
      </c>
      <c r="AB32" s="318">
        <v>0</v>
      </c>
      <c r="AC32" s="318">
        <v>0</v>
      </c>
      <c r="AD32" s="320">
        <v>0</v>
      </c>
      <c r="AE32" s="320">
        <v>0</v>
      </c>
      <c r="AF32" s="320">
        <v>0</v>
      </c>
      <c r="AG32" s="320">
        <v>0</v>
      </c>
      <c r="AH32" s="317"/>
      <c r="AI32" s="320">
        <v>0</v>
      </c>
      <c r="AJ32" s="710">
        <f t="shared" si="80"/>
        <v>51</v>
      </c>
      <c r="AK32" s="710">
        <f t="shared" si="81"/>
        <v>265</v>
      </c>
      <c r="AL32" s="321">
        <f t="shared" si="0"/>
        <v>0</v>
      </c>
      <c r="AM32" s="322">
        <f t="shared" si="93"/>
        <v>0</v>
      </c>
      <c r="AN32" s="322">
        <f t="shared" si="1"/>
        <v>0</v>
      </c>
      <c r="AO32" s="322">
        <f t="shared" si="94"/>
        <v>0</v>
      </c>
      <c r="AP32" s="322">
        <f t="shared" si="95"/>
        <v>0</v>
      </c>
      <c r="AQ32" s="322">
        <f t="shared" si="2"/>
        <v>0</v>
      </c>
      <c r="AR32" s="322">
        <f t="shared" si="3"/>
        <v>0</v>
      </c>
      <c r="AS32" s="322">
        <f t="shared" si="4"/>
        <v>0</v>
      </c>
      <c r="AT32" s="322">
        <f t="shared" si="96"/>
        <v>0</v>
      </c>
      <c r="AU32" s="322">
        <f t="shared" si="97"/>
        <v>0</v>
      </c>
      <c r="AV32" s="322">
        <f t="shared" si="98"/>
        <v>2883.7</v>
      </c>
      <c r="AW32" s="322">
        <f t="shared" si="99"/>
        <v>2751.6</v>
      </c>
      <c r="AX32" s="322">
        <f t="shared" si="5"/>
        <v>1732.7</v>
      </c>
      <c r="AY32" s="322">
        <f t="shared" si="100"/>
        <v>1018.9</v>
      </c>
      <c r="AZ32" s="322">
        <f t="shared" si="6"/>
        <v>132.1</v>
      </c>
      <c r="BA32" s="322">
        <f t="shared" si="101"/>
        <v>0</v>
      </c>
      <c r="BB32" s="322">
        <f t="shared" si="102"/>
        <v>0</v>
      </c>
      <c r="BC32" s="322">
        <f t="shared" si="7"/>
        <v>0</v>
      </c>
      <c r="BD32" s="322">
        <f t="shared" si="103"/>
        <v>0</v>
      </c>
      <c r="BE32" s="322">
        <f t="shared" si="8"/>
        <v>0</v>
      </c>
      <c r="BF32" s="322">
        <f t="shared" si="104"/>
        <v>0</v>
      </c>
      <c r="BG32" s="322">
        <f t="shared" si="105"/>
        <v>0</v>
      </c>
      <c r="BH32" s="322">
        <f t="shared" si="9"/>
        <v>0</v>
      </c>
      <c r="BI32" s="322">
        <f t="shared" si="106"/>
        <v>0</v>
      </c>
      <c r="BJ32" s="322">
        <f t="shared" si="107"/>
        <v>0</v>
      </c>
      <c r="BK32" s="322">
        <f t="shared" si="108"/>
        <v>0</v>
      </c>
      <c r="BL32" s="322">
        <f t="shared" si="109"/>
        <v>0</v>
      </c>
      <c r="BM32" s="322">
        <f t="shared" si="10"/>
        <v>0</v>
      </c>
      <c r="BN32" s="322">
        <f t="shared" si="110"/>
        <v>0</v>
      </c>
      <c r="BO32" s="322">
        <f t="shared" si="111"/>
        <v>0</v>
      </c>
      <c r="BP32" s="322">
        <f t="shared" si="112"/>
        <v>13179</v>
      </c>
      <c r="BQ32" s="322">
        <f t="shared" si="113"/>
        <v>12432.5</v>
      </c>
      <c r="BR32" s="322">
        <f t="shared" si="11"/>
        <v>7828.6</v>
      </c>
      <c r="BS32" s="322">
        <f t="shared" si="114"/>
        <v>4603.8999999999996</v>
      </c>
      <c r="BT32" s="322">
        <f t="shared" si="12"/>
        <v>746.5</v>
      </c>
      <c r="BU32" s="322"/>
      <c r="BV32" s="322">
        <f t="shared" si="83"/>
        <v>0</v>
      </c>
      <c r="BW32" s="322">
        <f t="shared" si="84"/>
        <v>0</v>
      </c>
      <c r="BX32" s="322">
        <f t="shared" si="85"/>
        <v>0</v>
      </c>
      <c r="BY32" s="322">
        <f t="shared" si="86"/>
        <v>0</v>
      </c>
      <c r="BZ32" s="322">
        <f t="shared" si="87"/>
        <v>0</v>
      </c>
      <c r="CA32" s="322">
        <f t="shared" si="88"/>
        <v>0</v>
      </c>
      <c r="CB32" s="322">
        <f t="shared" si="89"/>
        <v>0</v>
      </c>
      <c r="CC32" s="322">
        <f t="shared" si="90"/>
        <v>0</v>
      </c>
      <c r="CD32" s="322">
        <f t="shared" si="91"/>
        <v>0</v>
      </c>
      <c r="CE32" s="711">
        <f t="shared" si="13"/>
        <v>0</v>
      </c>
      <c r="CF32" s="322">
        <f t="shared" si="115"/>
        <v>0</v>
      </c>
      <c r="CG32" s="322">
        <f t="shared" si="116"/>
        <v>0</v>
      </c>
      <c r="CH32" s="322">
        <f t="shared" si="14"/>
        <v>0</v>
      </c>
      <c r="CI32" s="322">
        <f t="shared" si="117"/>
        <v>0</v>
      </c>
      <c r="CJ32" s="711">
        <f t="shared" si="15"/>
        <v>0</v>
      </c>
      <c r="CK32" s="322">
        <f t="shared" si="118"/>
        <v>0</v>
      </c>
      <c r="CL32" s="322">
        <f t="shared" si="119"/>
        <v>0</v>
      </c>
      <c r="CM32" s="322">
        <f t="shared" si="16"/>
        <v>0</v>
      </c>
      <c r="CN32" s="322">
        <f t="shared" si="120"/>
        <v>0</v>
      </c>
      <c r="CO32" s="711">
        <f t="shared" si="17"/>
        <v>0</v>
      </c>
      <c r="CP32" s="322">
        <f t="shared" si="121"/>
        <v>0</v>
      </c>
      <c r="CQ32" s="322">
        <f t="shared" si="122"/>
        <v>0</v>
      </c>
      <c r="CR32" s="322">
        <f t="shared" si="18"/>
        <v>0</v>
      </c>
      <c r="CS32" s="322">
        <f t="shared" si="123"/>
        <v>0</v>
      </c>
      <c r="CT32" s="711">
        <f t="shared" si="19"/>
        <v>0</v>
      </c>
      <c r="CU32" s="322">
        <f t="shared" si="124"/>
        <v>0</v>
      </c>
      <c r="CV32" s="322">
        <f t="shared" si="125"/>
        <v>0</v>
      </c>
      <c r="CW32" s="322">
        <f t="shared" si="20"/>
        <v>0</v>
      </c>
      <c r="CX32" s="322">
        <f t="shared" si="126"/>
        <v>0</v>
      </c>
      <c r="CY32" s="322">
        <f t="shared" si="21"/>
        <v>0</v>
      </c>
      <c r="CZ32" s="322">
        <f t="shared" si="127"/>
        <v>0</v>
      </c>
      <c r="DA32" s="322">
        <f t="shared" si="128"/>
        <v>0</v>
      </c>
      <c r="DB32" s="322">
        <f t="shared" si="22"/>
        <v>0</v>
      </c>
      <c r="DC32" s="322">
        <f t="shared" si="129"/>
        <v>0</v>
      </c>
      <c r="DD32" s="322">
        <f t="shared" si="23"/>
        <v>0</v>
      </c>
      <c r="DE32" s="322">
        <f t="shared" si="24"/>
        <v>0</v>
      </c>
      <c r="DF32" s="322">
        <f t="shared" si="25"/>
        <v>0</v>
      </c>
      <c r="DG32" s="322">
        <f t="shared" si="26"/>
        <v>0</v>
      </c>
      <c r="DH32" s="322">
        <f t="shared" si="130"/>
        <v>0</v>
      </c>
      <c r="DI32" s="322">
        <f t="shared" si="27"/>
        <v>0</v>
      </c>
      <c r="DJ32" s="322">
        <f t="shared" si="28"/>
        <v>0</v>
      </c>
      <c r="DK32" s="322">
        <f t="shared" si="29"/>
        <v>0</v>
      </c>
      <c r="DL32" s="322">
        <f t="shared" si="30"/>
        <v>0</v>
      </c>
      <c r="DM32" s="322">
        <f t="shared" si="131"/>
        <v>0</v>
      </c>
      <c r="DN32" s="322">
        <f t="shared" si="31"/>
        <v>0</v>
      </c>
      <c r="DO32" s="322">
        <f t="shared" si="132"/>
        <v>0</v>
      </c>
      <c r="DP32" s="322">
        <f t="shared" si="133"/>
        <v>0</v>
      </c>
      <c r="DQ32" s="322">
        <f t="shared" si="134"/>
        <v>0</v>
      </c>
      <c r="DR32" s="322">
        <f t="shared" si="135"/>
        <v>0</v>
      </c>
      <c r="DS32" s="322">
        <f t="shared" si="32"/>
        <v>0</v>
      </c>
      <c r="DT32" s="323">
        <f t="shared" si="136"/>
        <v>0</v>
      </c>
      <c r="DU32" s="324">
        <f t="shared" si="137"/>
        <v>0</v>
      </c>
      <c r="DV32" s="322">
        <f t="shared" si="33"/>
        <v>0</v>
      </c>
      <c r="DW32" s="322">
        <f t="shared" si="138"/>
        <v>0</v>
      </c>
      <c r="DX32" s="324">
        <f t="shared" si="139"/>
        <v>0</v>
      </c>
      <c r="DY32" s="324">
        <f t="shared" si="140"/>
        <v>0</v>
      </c>
      <c r="DZ32" s="324">
        <f t="shared" si="141"/>
        <v>0</v>
      </c>
      <c r="EA32" s="322">
        <f t="shared" si="34"/>
        <v>0</v>
      </c>
      <c r="EB32" s="322">
        <f t="shared" si="142"/>
        <v>0</v>
      </c>
      <c r="EC32" s="324">
        <f t="shared" si="143"/>
        <v>0</v>
      </c>
      <c r="ED32" s="324">
        <f t="shared" si="144"/>
        <v>0</v>
      </c>
      <c r="EE32" s="324">
        <f t="shared" si="145"/>
        <v>0</v>
      </c>
      <c r="EF32" s="322">
        <f t="shared" si="35"/>
        <v>0</v>
      </c>
      <c r="EG32" s="322">
        <f t="shared" si="146"/>
        <v>0</v>
      </c>
      <c r="EH32" s="324">
        <f t="shared" si="147"/>
        <v>0</v>
      </c>
      <c r="EI32" s="324">
        <f t="shared" si="148"/>
        <v>0</v>
      </c>
      <c r="EJ32" s="324">
        <f t="shared" si="149"/>
        <v>0</v>
      </c>
      <c r="EK32" s="322">
        <f t="shared" si="36"/>
        <v>0</v>
      </c>
      <c r="EL32" s="322">
        <f t="shared" si="150"/>
        <v>0</v>
      </c>
      <c r="EM32" s="324">
        <f t="shared" si="151"/>
        <v>0</v>
      </c>
      <c r="EN32" s="324">
        <f t="shared" si="152"/>
        <v>0</v>
      </c>
      <c r="EO32" s="324">
        <f t="shared" si="153"/>
        <v>0</v>
      </c>
      <c r="EP32" s="322">
        <f t="shared" si="37"/>
        <v>0</v>
      </c>
      <c r="EQ32" s="322">
        <f t="shared" si="154"/>
        <v>0</v>
      </c>
      <c r="ER32" s="324">
        <f t="shared" si="155"/>
        <v>0</v>
      </c>
      <c r="ES32" s="324">
        <f t="shared" si="156"/>
        <v>0</v>
      </c>
      <c r="ET32" s="324">
        <f t="shared" si="157"/>
        <v>0</v>
      </c>
      <c r="EU32" s="322">
        <f t="shared" si="38"/>
        <v>0</v>
      </c>
      <c r="EV32" s="322">
        <f t="shared" si="158"/>
        <v>0</v>
      </c>
      <c r="EW32" s="324">
        <f t="shared" si="159"/>
        <v>0</v>
      </c>
      <c r="EX32" s="324">
        <f t="shared" si="160"/>
        <v>0</v>
      </c>
      <c r="EY32" s="324">
        <f t="shared" si="161"/>
        <v>0</v>
      </c>
      <c r="EZ32" s="322">
        <f t="shared" si="39"/>
        <v>0</v>
      </c>
      <c r="FA32" s="322">
        <f t="shared" si="162"/>
        <v>0</v>
      </c>
      <c r="FB32" s="324">
        <f t="shared" si="163"/>
        <v>0</v>
      </c>
      <c r="FC32" s="324">
        <f t="shared" si="164"/>
        <v>0</v>
      </c>
      <c r="FD32" s="324">
        <f t="shared" si="165"/>
        <v>0</v>
      </c>
      <c r="FE32" s="322">
        <f t="shared" si="40"/>
        <v>0</v>
      </c>
      <c r="FF32" s="322">
        <f t="shared" si="166"/>
        <v>0</v>
      </c>
      <c r="FG32" s="325">
        <f t="shared" si="167"/>
        <v>0</v>
      </c>
      <c r="FH32" s="712">
        <f t="shared" si="41"/>
        <v>0</v>
      </c>
      <c r="FI32" s="322">
        <f t="shared" si="42"/>
        <v>0</v>
      </c>
      <c r="FJ32" s="322">
        <f t="shared" si="43"/>
        <v>0</v>
      </c>
      <c r="FK32" s="322">
        <f t="shared" si="168"/>
        <v>0</v>
      </c>
      <c r="FL32" s="322">
        <f t="shared" si="44"/>
        <v>0</v>
      </c>
      <c r="FM32" s="322">
        <f t="shared" si="45"/>
        <v>0</v>
      </c>
      <c r="FN32" s="322">
        <f t="shared" si="46"/>
        <v>0</v>
      </c>
      <c r="FO32" s="322">
        <f t="shared" si="47"/>
        <v>0</v>
      </c>
      <c r="FP32" s="322">
        <f t="shared" si="169"/>
        <v>0</v>
      </c>
      <c r="FQ32" s="322">
        <f t="shared" si="48"/>
        <v>0</v>
      </c>
      <c r="FR32" s="322">
        <f t="shared" si="49"/>
        <v>0</v>
      </c>
      <c r="FS32" s="322">
        <f t="shared" si="50"/>
        <v>0</v>
      </c>
      <c r="FT32" s="322">
        <f t="shared" si="51"/>
        <v>0</v>
      </c>
      <c r="FU32" s="322">
        <f t="shared" si="170"/>
        <v>0</v>
      </c>
      <c r="FV32" s="322">
        <f t="shared" si="52"/>
        <v>0</v>
      </c>
      <c r="FW32" s="322">
        <f t="shared" si="53"/>
        <v>0</v>
      </c>
      <c r="FX32" s="322">
        <f t="shared" si="54"/>
        <v>0</v>
      </c>
      <c r="FY32" s="322">
        <f t="shared" si="55"/>
        <v>0</v>
      </c>
      <c r="FZ32" s="322">
        <f t="shared" si="171"/>
        <v>0</v>
      </c>
      <c r="GA32" s="322">
        <f t="shared" si="56"/>
        <v>0</v>
      </c>
      <c r="GB32" s="322">
        <f t="shared" si="57"/>
        <v>0</v>
      </c>
      <c r="GC32" s="322">
        <f t="shared" si="58"/>
        <v>0</v>
      </c>
      <c r="GD32" s="322">
        <f t="shared" si="59"/>
        <v>0</v>
      </c>
      <c r="GE32" s="322">
        <f t="shared" si="172"/>
        <v>0</v>
      </c>
      <c r="GF32" s="322">
        <f t="shared" si="60"/>
        <v>0</v>
      </c>
      <c r="GG32" s="322">
        <f t="shared" si="61"/>
        <v>0</v>
      </c>
      <c r="GH32" s="322">
        <f t="shared" si="62"/>
        <v>0</v>
      </c>
      <c r="GI32" s="322">
        <f t="shared" si="63"/>
        <v>0</v>
      </c>
      <c r="GJ32" s="322">
        <f t="shared" si="173"/>
        <v>0</v>
      </c>
      <c r="GK32" s="322">
        <f t="shared" si="64"/>
        <v>0</v>
      </c>
      <c r="GL32" s="322">
        <f t="shared" si="65"/>
        <v>0</v>
      </c>
      <c r="GM32" s="322">
        <f t="shared" si="66"/>
        <v>0</v>
      </c>
      <c r="GN32" s="322">
        <f t="shared" si="67"/>
        <v>0</v>
      </c>
      <c r="GO32" s="322">
        <f t="shared" si="174"/>
        <v>0</v>
      </c>
      <c r="GP32" s="322">
        <f t="shared" si="68"/>
        <v>0</v>
      </c>
      <c r="GQ32" s="322">
        <f t="shared" si="69"/>
        <v>0</v>
      </c>
      <c r="GR32" s="322">
        <f t="shared" si="70"/>
        <v>0</v>
      </c>
      <c r="GS32" s="322">
        <f t="shared" si="71"/>
        <v>0</v>
      </c>
      <c r="GT32" s="322">
        <f t="shared" si="175"/>
        <v>0</v>
      </c>
      <c r="GU32" s="322">
        <f t="shared" si="72"/>
        <v>0</v>
      </c>
      <c r="GV32" s="326">
        <f t="shared" si="92"/>
        <v>16062.7</v>
      </c>
      <c r="GW32" s="322">
        <f t="shared" si="82"/>
        <v>15184.1</v>
      </c>
      <c r="GX32" s="322">
        <f t="shared" si="82"/>
        <v>9561.2999999999993</v>
      </c>
      <c r="GY32" s="322">
        <f t="shared" si="82"/>
        <v>5622.8</v>
      </c>
      <c r="GZ32" s="322">
        <f t="shared" si="82"/>
        <v>878.6</v>
      </c>
      <c r="HA32" s="328">
        <f t="shared" si="176"/>
        <v>316</v>
      </c>
      <c r="HB32" s="322">
        <f t="shared" si="75"/>
        <v>15746.9</v>
      </c>
      <c r="HC32" s="322">
        <f t="shared" si="75"/>
        <v>14885.6</v>
      </c>
      <c r="HD32" s="322">
        <f t="shared" si="75"/>
        <v>9373.2999999999993</v>
      </c>
      <c r="HE32" s="322">
        <f t="shared" si="75"/>
        <v>5512.3</v>
      </c>
      <c r="HF32" s="322">
        <f t="shared" si="75"/>
        <v>861.3</v>
      </c>
      <c r="HG32" s="329">
        <v>30.25</v>
      </c>
      <c r="HH32" s="327">
        <f t="shared" si="76"/>
        <v>1061.8</v>
      </c>
      <c r="HI32" s="327">
        <f t="shared" si="77"/>
        <v>16808.7</v>
      </c>
      <c r="HJ32" s="330">
        <f t="shared" si="78"/>
        <v>10435.1</v>
      </c>
      <c r="HK32" s="275">
        <f t="shared" si="79"/>
        <v>16808700</v>
      </c>
    </row>
    <row r="33" spans="1:309">
      <c r="A33" s="315" t="s">
        <v>718</v>
      </c>
      <c r="B33" s="316">
        <v>0</v>
      </c>
      <c r="C33" s="316">
        <v>0</v>
      </c>
      <c r="D33" s="317">
        <v>95</v>
      </c>
      <c r="E33" s="318">
        <v>0</v>
      </c>
      <c r="F33" s="317"/>
      <c r="G33" s="316">
        <v>0</v>
      </c>
      <c r="H33" s="317">
        <v>174</v>
      </c>
      <c r="I33" s="318">
        <v>0</v>
      </c>
      <c r="J33" s="317"/>
      <c r="K33" s="317"/>
      <c r="L33" s="317"/>
      <c r="M33" s="316">
        <v>0</v>
      </c>
      <c r="N33" s="318">
        <v>0</v>
      </c>
      <c r="O33" s="317"/>
      <c r="P33" s="318">
        <v>0</v>
      </c>
      <c r="Q33" s="317">
        <v>26</v>
      </c>
      <c r="R33" s="317"/>
      <c r="S33" s="317"/>
      <c r="T33" s="319">
        <v>0</v>
      </c>
      <c r="U33" s="319">
        <v>0</v>
      </c>
      <c r="V33" s="316">
        <v>0</v>
      </c>
      <c r="W33" s="318">
        <v>0</v>
      </c>
      <c r="X33" s="318">
        <v>0</v>
      </c>
      <c r="Y33" s="318">
        <v>0</v>
      </c>
      <c r="Z33" s="316">
        <v>26</v>
      </c>
      <c r="AA33" s="318">
        <v>0</v>
      </c>
      <c r="AB33" s="318">
        <v>0</v>
      </c>
      <c r="AC33" s="318">
        <v>0</v>
      </c>
      <c r="AD33" s="320">
        <v>0</v>
      </c>
      <c r="AE33" s="320">
        <v>0</v>
      </c>
      <c r="AF33" s="320">
        <v>0</v>
      </c>
      <c r="AG33" s="320">
        <v>0</v>
      </c>
      <c r="AH33" s="317"/>
      <c r="AI33" s="320">
        <v>0</v>
      </c>
      <c r="AJ33" s="710">
        <f t="shared" si="80"/>
        <v>95</v>
      </c>
      <c r="AK33" s="710">
        <f t="shared" si="81"/>
        <v>226</v>
      </c>
      <c r="AL33" s="321">
        <f t="shared" si="0"/>
        <v>0</v>
      </c>
      <c r="AM33" s="322">
        <f t="shared" si="93"/>
        <v>0</v>
      </c>
      <c r="AN33" s="322">
        <f t="shared" si="1"/>
        <v>0</v>
      </c>
      <c r="AO33" s="322">
        <f t="shared" si="94"/>
        <v>0</v>
      </c>
      <c r="AP33" s="322">
        <f t="shared" si="95"/>
        <v>0</v>
      </c>
      <c r="AQ33" s="322">
        <f t="shared" si="2"/>
        <v>0</v>
      </c>
      <c r="AR33" s="322">
        <f t="shared" si="3"/>
        <v>0</v>
      </c>
      <c r="AS33" s="322">
        <f t="shared" si="4"/>
        <v>0</v>
      </c>
      <c r="AT33" s="322">
        <f t="shared" si="96"/>
        <v>0</v>
      </c>
      <c r="AU33" s="322">
        <f t="shared" si="97"/>
        <v>0</v>
      </c>
      <c r="AV33" s="322">
        <f t="shared" si="98"/>
        <v>5371.7</v>
      </c>
      <c r="AW33" s="322">
        <f t="shared" si="99"/>
        <v>5125.3999999999996</v>
      </c>
      <c r="AX33" s="322">
        <f t="shared" si="5"/>
        <v>3227.5</v>
      </c>
      <c r="AY33" s="322">
        <f t="shared" si="100"/>
        <v>1897.9</v>
      </c>
      <c r="AZ33" s="322">
        <f t="shared" si="6"/>
        <v>246.3</v>
      </c>
      <c r="BA33" s="322">
        <f t="shared" si="101"/>
        <v>0</v>
      </c>
      <c r="BB33" s="322">
        <f t="shared" si="102"/>
        <v>0</v>
      </c>
      <c r="BC33" s="322">
        <f t="shared" si="7"/>
        <v>0</v>
      </c>
      <c r="BD33" s="322">
        <f t="shared" si="103"/>
        <v>0</v>
      </c>
      <c r="BE33" s="322">
        <f t="shared" si="8"/>
        <v>0</v>
      </c>
      <c r="BF33" s="322">
        <f t="shared" si="104"/>
        <v>0</v>
      </c>
      <c r="BG33" s="322">
        <f t="shared" si="105"/>
        <v>0</v>
      </c>
      <c r="BH33" s="322">
        <f t="shared" si="9"/>
        <v>0</v>
      </c>
      <c r="BI33" s="322">
        <f t="shared" si="106"/>
        <v>0</v>
      </c>
      <c r="BJ33" s="322">
        <f t="shared" si="107"/>
        <v>0</v>
      </c>
      <c r="BK33" s="322">
        <f t="shared" si="108"/>
        <v>0</v>
      </c>
      <c r="BL33" s="322">
        <f t="shared" si="109"/>
        <v>0</v>
      </c>
      <c r="BM33" s="322">
        <f t="shared" si="10"/>
        <v>0</v>
      </c>
      <c r="BN33" s="322">
        <f t="shared" si="110"/>
        <v>0</v>
      </c>
      <c r="BO33" s="322">
        <f t="shared" si="111"/>
        <v>0</v>
      </c>
      <c r="BP33" s="322">
        <f t="shared" si="112"/>
        <v>8653.4</v>
      </c>
      <c r="BQ33" s="322">
        <f t="shared" si="113"/>
        <v>8163.2</v>
      </c>
      <c r="BR33" s="322">
        <f t="shared" si="11"/>
        <v>5140.3</v>
      </c>
      <c r="BS33" s="322">
        <f t="shared" si="114"/>
        <v>3022.9</v>
      </c>
      <c r="BT33" s="322">
        <f t="shared" si="12"/>
        <v>490.2</v>
      </c>
      <c r="BU33" s="322"/>
      <c r="BV33" s="322">
        <f t="shared" si="83"/>
        <v>0</v>
      </c>
      <c r="BW33" s="322">
        <f t="shared" si="84"/>
        <v>0</v>
      </c>
      <c r="BX33" s="322">
        <f t="shared" si="85"/>
        <v>0</v>
      </c>
      <c r="BY33" s="322">
        <f t="shared" si="86"/>
        <v>0</v>
      </c>
      <c r="BZ33" s="322">
        <f t="shared" si="87"/>
        <v>0</v>
      </c>
      <c r="CA33" s="322">
        <f t="shared" si="88"/>
        <v>0</v>
      </c>
      <c r="CB33" s="322">
        <f t="shared" si="89"/>
        <v>0</v>
      </c>
      <c r="CC33" s="322">
        <f t="shared" si="90"/>
        <v>0</v>
      </c>
      <c r="CD33" s="322">
        <f t="shared" si="91"/>
        <v>0</v>
      </c>
      <c r="CE33" s="711">
        <f t="shared" si="13"/>
        <v>0</v>
      </c>
      <c r="CF33" s="322">
        <f t="shared" si="115"/>
        <v>0</v>
      </c>
      <c r="CG33" s="322">
        <f t="shared" si="116"/>
        <v>0</v>
      </c>
      <c r="CH33" s="322">
        <f t="shared" si="14"/>
        <v>0</v>
      </c>
      <c r="CI33" s="322">
        <f t="shared" si="117"/>
        <v>0</v>
      </c>
      <c r="CJ33" s="711">
        <f t="shared" si="15"/>
        <v>0</v>
      </c>
      <c r="CK33" s="322">
        <f t="shared" si="118"/>
        <v>0</v>
      </c>
      <c r="CL33" s="322">
        <f t="shared" si="119"/>
        <v>0</v>
      </c>
      <c r="CM33" s="322">
        <f t="shared" si="16"/>
        <v>0</v>
      </c>
      <c r="CN33" s="322">
        <f t="shared" si="120"/>
        <v>0</v>
      </c>
      <c r="CO33" s="711">
        <f t="shared" si="17"/>
        <v>0</v>
      </c>
      <c r="CP33" s="322">
        <f t="shared" si="121"/>
        <v>0</v>
      </c>
      <c r="CQ33" s="322">
        <f t="shared" si="122"/>
        <v>0</v>
      </c>
      <c r="CR33" s="322">
        <f t="shared" si="18"/>
        <v>0</v>
      </c>
      <c r="CS33" s="322">
        <f t="shared" si="123"/>
        <v>0</v>
      </c>
      <c r="CT33" s="711">
        <f t="shared" si="19"/>
        <v>0</v>
      </c>
      <c r="CU33" s="322">
        <f t="shared" si="124"/>
        <v>0</v>
      </c>
      <c r="CV33" s="322">
        <f t="shared" si="125"/>
        <v>0</v>
      </c>
      <c r="CW33" s="322">
        <f t="shared" si="20"/>
        <v>0</v>
      </c>
      <c r="CX33" s="322">
        <f t="shared" si="126"/>
        <v>0</v>
      </c>
      <c r="CY33" s="322">
        <f t="shared" si="21"/>
        <v>0</v>
      </c>
      <c r="CZ33" s="322">
        <f t="shared" si="127"/>
        <v>0</v>
      </c>
      <c r="DA33" s="322">
        <f t="shared" si="128"/>
        <v>0</v>
      </c>
      <c r="DB33" s="322">
        <f t="shared" si="22"/>
        <v>0</v>
      </c>
      <c r="DC33" s="322">
        <f t="shared" si="129"/>
        <v>0</v>
      </c>
      <c r="DD33" s="322">
        <f t="shared" si="23"/>
        <v>0</v>
      </c>
      <c r="DE33" s="322">
        <f t="shared" si="24"/>
        <v>3266.6</v>
      </c>
      <c r="DF33" s="322">
        <f t="shared" si="25"/>
        <v>3171.4</v>
      </c>
      <c r="DG33" s="322">
        <f t="shared" si="26"/>
        <v>1997.1</v>
      </c>
      <c r="DH33" s="322">
        <f t="shared" si="130"/>
        <v>1174.3</v>
      </c>
      <c r="DI33" s="322">
        <f t="shared" si="27"/>
        <v>95.2</v>
      </c>
      <c r="DJ33" s="322">
        <f t="shared" si="28"/>
        <v>0</v>
      </c>
      <c r="DK33" s="322">
        <f t="shared" si="29"/>
        <v>0</v>
      </c>
      <c r="DL33" s="322">
        <f t="shared" si="30"/>
        <v>0</v>
      </c>
      <c r="DM33" s="322">
        <f t="shared" si="131"/>
        <v>0</v>
      </c>
      <c r="DN33" s="322">
        <f t="shared" si="31"/>
        <v>0</v>
      </c>
      <c r="DO33" s="322">
        <f t="shared" si="132"/>
        <v>0</v>
      </c>
      <c r="DP33" s="322">
        <f t="shared" si="133"/>
        <v>0</v>
      </c>
      <c r="DQ33" s="322">
        <f t="shared" si="134"/>
        <v>0</v>
      </c>
      <c r="DR33" s="322">
        <f t="shared" si="135"/>
        <v>0</v>
      </c>
      <c r="DS33" s="322">
        <f t="shared" si="32"/>
        <v>0</v>
      </c>
      <c r="DT33" s="323">
        <f t="shared" si="136"/>
        <v>0</v>
      </c>
      <c r="DU33" s="324">
        <f t="shared" si="137"/>
        <v>0</v>
      </c>
      <c r="DV33" s="322">
        <f t="shared" si="33"/>
        <v>0</v>
      </c>
      <c r="DW33" s="322">
        <f t="shared" si="138"/>
        <v>0</v>
      </c>
      <c r="DX33" s="324">
        <f t="shared" si="139"/>
        <v>0</v>
      </c>
      <c r="DY33" s="324">
        <f t="shared" si="140"/>
        <v>0</v>
      </c>
      <c r="DZ33" s="324">
        <f t="shared" si="141"/>
        <v>0</v>
      </c>
      <c r="EA33" s="322">
        <f t="shared" si="34"/>
        <v>0</v>
      </c>
      <c r="EB33" s="322">
        <f t="shared" si="142"/>
        <v>0</v>
      </c>
      <c r="EC33" s="324">
        <f t="shared" si="143"/>
        <v>0</v>
      </c>
      <c r="ED33" s="324">
        <f>ROUND(V33*$ED$8/1000,1)</f>
        <v>0</v>
      </c>
      <c r="EE33" s="324">
        <f t="shared" si="145"/>
        <v>0</v>
      </c>
      <c r="EF33" s="322">
        <f t="shared" si="35"/>
        <v>0</v>
      </c>
      <c r="EG33" s="322">
        <f t="shared" si="146"/>
        <v>0</v>
      </c>
      <c r="EH33" s="324">
        <f t="shared" si="147"/>
        <v>0</v>
      </c>
      <c r="EI33" s="324">
        <f t="shared" si="148"/>
        <v>0</v>
      </c>
      <c r="EJ33" s="324">
        <f t="shared" si="149"/>
        <v>0</v>
      </c>
      <c r="EK33" s="322">
        <f t="shared" si="36"/>
        <v>0</v>
      </c>
      <c r="EL33" s="322">
        <f t="shared" si="150"/>
        <v>0</v>
      </c>
      <c r="EM33" s="324">
        <f t="shared" si="151"/>
        <v>0</v>
      </c>
      <c r="EN33" s="324">
        <f t="shared" si="152"/>
        <v>0</v>
      </c>
      <c r="EO33" s="324">
        <f t="shared" si="153"/>
        <v>0</v>
      </c>
      <c r="EP33" s="322">
        <f t="shared" si="37"/>
        <v>0</v>
      </c>
      <c r="EQ33" s="322">
        <f t="shared" si="154"/>
        <v>0</v>
      </c>
      <c r="ER33" s="324">
        <f t="shared" si="155"/>
        <v>0</v>
      </c>
      <c r="ES33" s="324">
        <f t="shared" si="156"/>
        <v>0</v>
      </c>
      <c r="ET33" s="324">
        <f t="shared" si="157"/>
        <v>0</v>
      </c>
      <c r="EU33" s="322">
        <f t="shared" si="38"/>
        <v>0</v>
      </c>
      <c r="EV33" s="322">
        <f t="shared" si="158"/>
        <v>0</v>
      </c>
      <c r="EW33" s="324">
        <f t="shared" si="159"/>
        <v>0</v>
      </c>
      <c r="EX33" s="324">
        <f t="shared" si="160"/>
        <v>1725.8</v>
      </c>
      <c r="EY33" s="324">
        <f t="shared" si="161"/>
        <v>1646.7</v>
      </c>
      <c r="EZ33" s="322">
        <f t="shared" si="39"/>
        <v>1036.9000000000001</v>
      </c>
      <c r="FA33" s="322">
        <f t="shared" si="162"/>
        <v>609.79999999999995</v>
      </c>
      <c r="FB33" s="324">
        <f t="shared" si="163"/>
        <v>79.099999999999994</v>
      </c>
      <c r="FC33" s="324">
        <f>ROUND(AA33*$FC$8/1000,1)</f>
        <v>0</v>
      </c>
      <c r="FD33" s="324">
        <f t="shared" si="165"/>
        <v>0</v>
      </c>
      <c r="FE33" s="322">
        <f t="shared" si="40"/>
        <v>0</v>
      </c>
      <c r="FF33" s="322">
        <f t="shared" si="166"/>
        <v>0</v>
      </c>
      <c r="FG33" s="325">
        <f t="shared" si="167"/>
        <v>0</v>
      </c>
      <c r="FH33" s="712">
        <f t="shared" si="41"/>
        <v>0</v>
      </c>
      <c r="FI33" s="322">
        <f t="shared" si="42"/>
        <v>0</v>
      </c>
      <c r="FJ33" s="322">
        <f t="shared" si="43"/>
        <v>0</v>
      </c>
      <c r="FK33" s="322">
        <f t="shared" si="168"/>
        <v>0</v>
      </c>
      <c r="FL33" s="322">
        <f t="shared" si="44"/>
        <v>0</v>
      </c>
      <c r="FM33" s="322">
        <f t="shared" si="45"/>
        <v>0</v>
      </c>
      <c r="FN33" s="322">
        <f t="shared" si="46"/>
        <v>0</v>
      </c>
      <c r="FO33" s="322">
        <f t="shared" si="47"/>
        <v>0</v>
      </c>
      <c r="FP33" s="322">
        <f t="shared" si="169"/>
        <v>0</v>
      </c>
      <c r="FQ33" s="322">
        <f t="shared" si="48"/>
        <v>0</v>
      </c>
      <c r="FR33" s="322">
        <f t="shared" si="49"/>
        <v>0</v>
      </c>
      <c r="FS33" s="322">
        <f t="shared" si="50"/>
        <v>0</v>
      </c>
      <c r="FT33" s="322">
        <f t="shared" si="51"/>
        <v>0</v>
      </c>
      <c r="FU33" s="322">
        <f t="shared" si="170"/>
        <v>0</v>
      </c>
      <c r="FV33" s="322">
        <f t="shared" si="52"/>
        <v>0</v>
      </c>
      <c r="FW33" s="322">
        <f t="shared" si="53"/>
        <v>0</v>
      </c>
      <c r="FX33" s="322">
        <f t="shared" si="54"/>
        <v>0</v>
      </c>
      <c r="FY33" s="322">
        <f t="shared" si="55"/>
        <v>0</v>
      </c>
      <c r="FZ33" s="322">
        <f t="shared" si="171"/>
        <v>0</v>
      </c>
      <c r="GA33" s="322">
        <f t="shared" si="56"/>
        <v>0</v>
      </c>
      <c r="GB33" s="322">
        <f t="shared" si="57"/>
        <v>0</v>
      </c>
      <c r="GC33" s="322">
        <f t="shared" si="58"/>
        <v>0</v>
      </c>
      <c r="GD33" s="322">
        <f t="shared" si="59"/>
        <v>0</v>
      </c>
      <c r="GE33" s="322">
        <f t="shared" si="172"/>
        <v>0</v>
      </c>
      <c r="GF33" s="322">
        <f t="shared" si="60"/>
        <v>0</v>
      </c>
      <c r="GG33" s="322">
        <f t="shared" si="61"/>
        <v>0</v>
      </c>
      <c r="GH33" s="322">
        <f t="shared" si="62"/>
        <v>0</v>
      </c>
      <c r="GI33" s="322">
        <f t="shared" si="63"/>
        <v>0</v>
      </c>
      <c r="GJ33" s="322">
        <f t="shared" si="173"/>
        <v>0</v>
      </c>
      <c r="GK33" s="322">
        <f t="shared" si="64"/>
        <v>0</v>
      </c>
      <c r="GL33" s="322">
        <f t="shared" si="65"/>
        <v>0</v>
      </c>
      <c r="GM33" s="322">
        <f t="shared" si="66"/>
        <v>0</v>
      </c>
      <c r="GN33" s="322">
        <f t="shared" si="67"/>
        <v>0</v>
      </c>
      <c r="GO33" s="322">
        <f t="shared" si="174"/>
        <v>0</v>
      </c>
      <c r="GP33" s="322">
        <f t="shared" si="68"/>
        <v>0</v>
      </c>
      <c r="GQ33" s="322">
        <f t="shared" si="69"/>
        <v>0</v>
      </c>
      <c r="GR33" s="322">
        <f t="shared" si="70"/>
        <v>0</v>
      </c>
      <c r="GS33" s="322">
        <f t="shared" si="71"/>
        <v>0</v>
      </c>
      <c r="GT33" s="322">
        <f t="shared" si="175"/>
        <v>0</v>
      </c>
      <c r="GU33" s="322">
        <f t="shared" si="72"/>
        <v>0</v>
      </c>
      <c r="GV33" s="326">
        <f t="shared" si="92"/>
        <v>19017.5</v>
      </c>
      <c r="GW33" s="322">
        <f t="shared" si="82"/>
        <v>18106.7</v>
      </c>
      <c r="GX33" s="322">
        <f t="shared" si="82"/>
        <v>11401.8</v>
      </c>
      <c r="GY33" s="322">
        <f t="shared" si="82"/>
        <v>6704.9</v>
      </c>
      <c r="GZ33" s="322">
        <f t="shared" si="82"/>
        <v>910.8</v>
      </c>
      <c r="HA33" s="328">
        <f t="shared" si="176"/>
        <v>321</v>
      </c>
      <c r="HB33" s="322">
        <f t="shared" si="75"/>
        <v>18643.599999999999</v>
      </c>
      <c r="HC33" s="322">
        <f t="shared" si="75"/>
        <v>17750.7</v>
      </c>
      <c r="HD33" s="322">
        <f t="shared" si="75"/>
        <v>11177.6</v>
      </c>
      <c r="HE33" s="322">
        <f t="shared" si="75"/>
        <v>6573.1</v>
      </c>
      <c r="HF33" s="322">
        <f t="shared" si="75"/>
        <v>892.9</v>
      </c>
      <c r="HG33" s="329">
        <v>37.93</v>
      </c>
      <c r="HH33" s="327">
        <f t="shared" si="76"/>
        <v>1331.4</v>
      </c>
      <c r="HI33" s="327">
        <f t="shared" si="77"/>
        <v>19975</v>
      </c>
      <c r="HJ33" s="330">
        <f t="shared" si="78"/>
        <v>12509</v>
      </c>
      <c r="HK33" s="275">
        <f t="shared" si="79"/>
        <v>19975000</v>
      </c>
    </row>
    <row r="34" spans="1:309">
      <c r="A34" s="315" t="s">
        <v>720</v>
      </c>
      <c r="B34" s="316">
        <v>0</v>
      </c>
      <c r="C34" s="316">
        <v>0</v>
      </c>
      <c r="D34" s="317">
        <v>34</v>
      </c>
      <c r="E34" s="318">
        <v>0</v>
      </c>
      <c r="F34" s="317"/>
      <c r="G34" s="316">
        <v>0</v>
      </c>
      <c r="H34" s="317">
        <v>142</v>
      </c>
      <c r="I34" s="318">
        <v>0</v>
      </c>
      <c r="J34" s="317"/>
      <c r="K34" s="317"/>
      <c r="L34" s="317"/>
      <c r="M34" s="316">
        <v>0</v>
      </c>
      <c r="N34" s="318">
        <v>0</v>
      </c>
      <c r="O34" s="317"/>
      <c r="P34" s="318">
        <v>0</v>
      </c>
      <c r="Q34" s="317"/>
      <c r="R34" s="317"/>
      <c r="S34" s="317"/>
      <c r="T34" s="319">
        <v>0</v>
      </c>
      <c r="U34" s="335">
        <v>0</v>
      </c>
      <c r="V34" s="335">
        <v>0</v>
      </c>
      <c r="W34" s="318">
        <v>0</v>
      </c>
      <c r="X34" s="318">
        <v>0</v>
      </c>
      <c r="Y34" s="318">
        <v>0</v>
      </c>
      <c r="Z34" s="318">
        <v>0</v>
      </c>
      <c r="AA34" s="318">
        <v>0</v>
      </c>
      <c r="AB34" s="318">
        <v>0</v>
      </c>
      <c r="AC34" s="318">
        <v>0</v>
      </c>
      <c r="AD34" s="320">
        <v>0</v>
      </c>
      <c r="AE34" s="320">
        <v>0</v>
      </c>
      <c r="AF34" s="320">
        <v>0</v>
      </c>
      <c r="AG34" s="320">
        <v>0</v>
      </c>
      <c r="AH34" s="317"/>
      <c r="AI34" s="320">
        <v>0</v>
      </c>
      <c r="AJ34" s="710">
        <f t="shared" si="80"/>
        <v>34</v>
      </c>
      <c r="AK34" s="710">
        <f t="shared" si="81"/>
        <v>142</v>
      </c>
      <c r="AL34" s="321">
        <f t="shared" si="0"/>
        <v>0</v>
      </c>
      <c r="AM34" s="322">
        <f t="shared" si="93"/>
        <v>0</v>
      </c>
      <c r="AN34" s="322">
        <f t="shared" si="1"/>
        <v>0</v>
      </c>
      <c r="AO34" s="322">
        <f t="shared" si="94"/>
        <v>0</v>
      </c>
      <c r="AP34" s="322">
        <f t="shared" si="95"/>
        <v>0</v>
      </c>
      <c r="AQ34" s="322">
        <f t="shared" si="2"/>
        <v>0</v>
      </c>
      <c r="AR34" s="322">
        <f t="shared" si="3"/>
        <v>0</v>
      </c>
      <c r="AS34" s="322">
        <f t="shared" si="4"/>
        <v>0</v>
      </c>
      <c r="AT34" s="322">
        <f t="shared" si="96"/>
        <v>0</v>
      </c>
      <c r="AU34" s="322">
        <f t="shared" si="97"/>
        <v>0</v>
      </c>
      <c r="AV34" s="322">
        <f t="shared" si="98"/>
        <v>1922.5</v>
      </c>
      <c r="AW34" s="322">
        <f t="shared" si="99"/>
        <v>1834.4</v>
      </c>
      <c r="AX34" s="322">
        <f t="shared" si="5"/>
        <v>1155.0999999999999</v>
      </c>
      <c r="AY34" s="322">
        <f t="shared" si="100"/>
        <v>679.3</v>
      </c>
      <c r="AZ34" s="322">
        <f t="shared" si="6"/>
        <v>88.1</v>
      </c>
      <c r="BA34" s="322">
        <f t="shared" si="101"/>
        <v>0</v>
      </c>
      <c r="BB34" s="322">
        <f t="shared" si="102"/>
        <v>0</v>
      </c>
      <c r="BC34" s="322">
        <f t="shared" si="7"/>
        <v>0</v>
      </c>
      <c r="BD34" s="322">
        <f t="shared" si="103"/>
        <v>0</v>
      </c>
      <c r="BE34" s="322">
        <f t="shared" si="8"/>
        <v>0</v>
      </c>
      <c r="BF34" s="322">
        <f t="shared" si="104"/>
        <v>0</v>
      </c>
      <c r="BG34" s="322">
        <f t="shared" si="105"/>
        <v>0</v>
      </c>
      <c r="BH34" s="322">
        <f t="shared" si="9"/>
        <v>0</v>
      </c>
      <c r="BI34" s="322">
        <f t="shared" si="106"/>
        <v>0</v>
      </c>
      <c r="BJ34" s="322">
        <f t="shared" si="107"/>
        <v>0</v>
      </c>
      <c r="BK34" s="322">
        <f t="shared" si="108"/>
        <v>0</v>
      </c>
      <c r="BL34" s="322">
        <f t="shared" si="109"/>
        <v>0</v>
      </c>
      <c r="BM34" s="322">
        <f t="shared" si="10"/>
        <v>0</v>
      </c>
      <c r="BN34" s="322">
        <f t="shared" si="110"/>
        <v>0</v>
      </c>
      <c r="BO34" s="322">
        <f t="shared" si="111"/>
        <v>0</v>
      </c>
      <c r="BP34" s="322">
        <f t="shared" si="112"/>
        <v>7061.9</v>
      </c>
      <c r="BQ34" s="322">
        <f t="shared" si="113"/>
        <v>6661.9</v>
      </c>
      <c r="BR34" s="322">
        <f t="shared" si="11"/>
        <v>4195</v>
      </c>
      <c r="BS34" s="322">
        <f t="shared" si="114"/>
        <v>2466.9</v>
      </c>
      <c r="BT34" s="322">
        <f t="shared" si="12"/>
        <v>400</v>
      </c>
      <c r="BU34" s="322"/>
      <c r="BV34" s="322">
        <f t="shared" si="83"/>
        <v>0</v>
      </c>
      <c r="BW34" s="322">
        <f t="shared" si="84"/>
        <v>0</v>
      </c>
      <c r="BX34" s="322">
        <f t="shared" si="85"/>
        <v>0</v>
      </c>
      <c r="BY34" s="322">
        <f t="shared" si="86"/>
        <v>0</v>
      </c>
      <c r="BZ34" s="322">
        <f t="shared" si="87"/>
        <v>0</v>
      </c>
      <c r="CA34" s="322">
        <f t="shared" si="88"/>
        <v>0</v>
      </c>
      <c r="CB34" s="322">
        <f t="shared" si="89"/>
        <v>0</v>
      </c>
      <c r="CC34" s="322">
        <f t="shared" si="90"/>
        <v>0</v>
      </c>
      <c r="CD34" s="322">
        <f t="shared" si="91"/>
        <v>0</v>
      </c>
      <c r="CE34" s="711">
        <f t="shared" si="13"/>
        <v>0</v>
      </c>
      <c r="CF34" s="322">
        <f t="shared" si="115"/>
        <v>0</v>
      </c>
      <c r="CG34" s="322">
        <f t="shared" si="116"/>
        <v>0</v>
      </c>
      <c r="CH34" s="322">
        <f t="shared" si="14"/>
        <v>0</v>
      </c>
      <c r="CI34" s="322">
        <f t="shared" si="117"/>
        <v>0</v>
      </c>
      <c r="CJ34" s="711">
        <f t="shared" si="15"/>
        <v>0</v>
      </c>
      <c r="CK34" s="322">
        <f t="shared" si="118"/>
        <v>0</v>
      </c>
      <c r="CL34" s="322">
        <f t="shared" si="119"/>
        <v>0</v>
      </c>
      <c r="CM34" s="322">
        <f t="shared" si="16"/>
        <v>0</v>
      </c>
      <c r="CN34" s="322">
        <f t="shared" si="120"/>
        <v>0</v>
      </c>
      <c r="CO34" s="711">
        <f t="shared" si="17"/>
        <v>0</v>
      </c>
      <c r="CP34" s="322">
        <f t="shared" si="121"/>
        <v>0</v>
      </c>
      <c r="CQ34" s="322">
        <f t="shared" si="122"/>
        <v>0</v>
      </c>
      <c r="CR34" s="322">
        <f t="shared" si="18"/>
        <v>0</v>
      </c>
      <c r="CS34" s="322">
        <f t="shared" si="123"/>
        <v>0</v>
      </c>
      <c r="CT34" s="711">
        <f t="shared" si="19"/>
        <v>0</v>
      </c>
      <c r="CU34" s="322">
        <f t="shared" si="124"/>
        <v>0</v>
      </c>
      <c r="CV34" s="322">
        <f t="shared" si="125"/>
        <v>0</v>
      </c>
      <c r="CW34" s="322">
        <f t="shared" si="20"/>
        <v>0</v>
      </c>
      <c r="CX34" s="322">
        <f t="shared" si="126"/>
        <v>0</v>
      </c>
      <c r="CY34" s="322">
        <f t="shared" si="21"/>
        <v>0</v>
      </c>
      <c r="CZ34" s="322">
        <f t="shared" si="127"/>
        <v>0</v>
      </c>
      <c r="DA34" s="322">
        <f t="shared" si="128"/>
        <v>0</v>
      </c>
      <c r="DB34" s="322">
        <f t="shared" si="22"/>
        <v>0</v>
      </c>
      <c r="DC34" s="322">
        <f t="shared" si="129"/>
        <v>0</v>
      </c>
      <c r="DD34" s="322">
        <f t="shared" si="23"/>
        <v>0</v>
      </c>
      <c r="DE34" s="322">
        <f t="shared" si="24"/>
        <v>0</v>
      </c>
      <c r="DF34" s="322">
        <f t="shared" si="25"/>
        <v>0</v>
      </c>
      <c r="DG34" s="322">
        <f t="shared" si="26"/>
        <v>0</v>
      </c>
      <c r="DH34" s="322">
        <f t="shared" si="130"/>
        <v>0</v>
      </c>
      <c r="DI34" s="322">
        <f t="shared" si="27"/>
        <v>0</v>
      </c>
      <c r="DJ34" s="322">
        <f t="shared" si="28"/>
        <v>0</v>
      </c>
      <c r="DK34" s="322">
        <f t="shared" si="29"/>
        <v>0</v>
      </c>
      <c r="DL34" s="322">
        <f t="shared" si="30"/>
        <v>0</v>
      </c>
      <c r="DM34" s="322">
        <f t="shared" si="131"/>
        <v>0</v>
      </c>
      <c r="DN34" s="322">
        <f t="shared" si="31"/>
        <v>0</v>
      </c>
      <c r="DO34" s="322">
        <f t="shared" si="132"/>
        <v>0</v>
      </c>
      <c r="DP34" s="322">
        <f t="shared" si="133"/>
        <v>0</v>
      </c>
      <c r="DQ34" s="322">
        <f t="shared" si="134"/>
        <v>0</v>
      </c>
      <c r="DR34" s="322">
        <f t="shared" si="135"/>
        <v>0</v>
      </c>
      <c r="DS34" s="322">
        <f t="shared" si="32"/>
        <v>0</v>
      </c>
      <c r="DT34" s="323">
        <f t="shared" si="136"/>
        <v>0</v>
      </c>
      <c r="DU34" s="324">
        <f t="shared" si="137"/>
        <v>0</v>
      </c>
      <c r="DV34" s="322">
        <f t="shared" si="33"/>
        <v>0</v>
      </c>
      <c r="DW34" s="322">
        <f t="shared" si="138"/>
        <v>0</v>
      </c>
      <c r="DX34" s="324">
        <f t="shared" si="139"/>
        <v>0</v>
      </c>
      <c r="DY34" s="324">
        <f t="shared" si="140"/>
        <v>0</v>
      </c>
      <c r="DZ34" s="324">
        <f t="shared" si="141"/>
        <v>0</v>
      </c>
      <c r="EA34" s="322">
        <f t="shared" si="34"/>
        <v>0</v>
      </c>
      <c r="EB34" s="322">
        <f t="shared" si="142"/>
        <v>0</v>
      </c>
      <c r="EC34" s="324">
        <f t="shared" si="143"/>
        <v>0</v>
      </c>
      <c r="ED34" s="324">
        <f t="shared" si="144"/>
        <v>0</v>
      </c>
      <c r="EE34" s="324">
        <f t="shared" si="145"/>
        <v>0</v>
      </c>
      <c r="EF34" s="322">
        <f t="shared" si="35"/>
        <v>0</v>
      </c>
      <c r="EG34" s="322">
        <f t="shared" si="146"/>
        <v>0</v>
      </c>
      <c r="EH34" s="324">
        <f t="shared" si="147"/>
        <v>0</v>
      </c>
      <c r="EI34" s="324">
        <f t="shared" si="148"/>
        <v>0</v>
      </c>
      <c r="EJ34" s="324">
        <f t="shared" si="149"/>
        <v>0</v>
      </c>
      <c r="EK34" s="322">
        <f t="shared" si="36"/>
        <v>0</v>
      </c>
      <c r="EL34" s="322">
        <f t="shared" si="150"/>
        <v>0</v>
      </c>
      <c r="EM34" s="324">
        <f t="shared" si="151"/>
        <v>0</v>
      </c>
      <c r="EN34" s="324">
        <f t="shared" si="152"/>
        <v>0</v>
      </c>
      <c r="EO34" s="324">
        <f t="shared" si="153"/>
        <v>0</v>
      </c>
      <c r="EP34" s="322">
        <f t="shared" si="37"/>
        <v>0</v>
      </c>
      <c r="EQ34" s="322">
        <f t="shared" si="154"/>
        <v>0</v>
      </c>
      <c r="ER34" s="324">
        <f t="shared" si="155"/>
        <v>0</v>
      </c>
      <c r="ES34" s="324">
        <f t="shared" si="156"/>
        <v>0</v>
      </c>
      <c r="ET34" s="324">
        <f t="shared" si="157"/>
        <v>0</v>
      </c>
      <c r="EU34" s="322">
        <f t="shared" si="38"/>
        <v>0</v>
      </c>
      <c r="EV34" s="322">
        <f t="shared" si="158"/>
        <v>0</v>
      </c>
      <c r="EW34" s="324">
        <f t="shared" si="159"/>
        <v>0</v>
      </c>
      <c r="EX34" s="324">
        <f t="shared" si="160"/>
        <v>0</v>
      </c>
      <c r="EY34" s="324">
        <f t="shared" si="161"/>
        <v>0</v>
      </c>
      <c r="EZ34" s="322">
        <f t="shared" si="39"/>
        <v>0</v>
      </c>
      <c r="FA34" s="322">
        <f t="shared" si="162"/>
        <v>0</v>
      </c>
      <c r="FB34" s="324">
        <f t="shared" si="163"/>
        <v>0</v>
      </c>
      <c r="FC34" s="324">
        <f t="shared" si="164"/>
        <v>0</v>
      </c>
      <c r="FD34" s="324">
        <f t="shared" si="165"/>
        <v>0</v>
      </c>
      <c r="FE34" s="322">
        <f t="shared" si="40"/>
        <v>0</v>
      </c>
      <c r="FF34" s="322">
        <f t="shared" si="166"/>
        <v>0</v>
      </c>
      <c r="FG34" s="325">
        <f t="shared" si="167"/>
        <v>0</v>
      </c>
      <c r="FH34" s="712">
        <f t="shared" si="41"/>
        <v>0</v>
      </c>
      <c r="FI34" s="322">
        <f t="shared" si="42"/>
        <v>0</v>
      </c>
      <c r="FJ34" s="322">
        <f t="shared" si="43"/>
        <v>0</v>
      </c>
      <c r="FK34" s="322">
        <f t="shared" si="168"/>
        <v>0</v>
      </c>
      <c r="FL34" s="322">
        <f t="shared" si="44"/>
        <v>0</v>
      </c>
      <c r="FM34" s="322">
        <f t="shared" si="45"/>
        <v>0</v>
      </c>
      <c r="FN34" s="322">
        <f t="shared" si="46"/>
        <v>0</v>
      </c>
      <c r="FO34" s="322">
        <f t="shared" si="47"/>
        <v>0</v>
      </c>
      <c r="FP34" s="322">
        <f t="shared" si="169"/>
        <v>0</v>
      </c>
      <c r="FQ34" s="322">
        <f t="shared" si="48"/>
        <v>0</v>
      </c>
      <c r="FR34" s="322">
        <f t="shared" si="49"/>
        <v>0</v>
      </c>
      <c r="FS34" s="322">
        <f t="shared" si="50"/>
        <v>0</v>
      </c>
      <c r="FT34" s="322">
        <f t="shared" si="51"/>
        <v>0</v>
      </c>
      <c r="FU34" s="322">
        <f t="shared" si="170"/>
        <v>0</v>
      </c>
      <c r="FV34" s="322">
        <f t="shared" si="52"/>
        <v>0</v>
      </c>
      <c r="FW34" s="322">
        <f t="shared" si="53"/>
        <v>0</v>
      </c>
      <c r="FX34" s="322">
        <f t="shared" si="54"/>
        <v>0</v>
      </c>
      <c r="FY34" s="322">
        <f t="shared" si="55"/>
        <v>0</v>
      </c>
      <c r="FZ34" s="322">
        <f t="shared" si="171"/>
        <v>0</v>
      </c>
      <c r="GA34" s="322">
        <f t="shared" si="56"/>
        <v>0</v>
      </c>
      <c r="GB34" s="322">
        <f t="shared" si="57"/>
        <v>0</v>
      </c>
      <c r="GC34" s="322">
        <f t="shared" si="58"/>
        <v>0</v>
      </c>
      <c r="GD34" s="322">
        <f t="shared" si="59"/>
        <v>0</v>
      </c>
      <c r="GE34" s="322">
        <f t="shared" si="172"/>
        <v>0</v>
      </c>
      <c r="GF34" s="322">
        <f t="shared" si="60"/>
        <v>0</v>
      </c>
      <c r="GG34" s="322">
        <f t="shared" si="61"/>
        <v>0</v>
      </c>
      <c r="GH34" s="322">
        <f t="shared" si="62"/>
        <v>0</v>
      </c>
      <c r="GI34" s="322">
        <f t="shared" si="63"/>
        <v>0</v>
      </c>
      <c r="GJ34" s="322">
        <f t="shared" si="173"/>
        <v>0</v>
      </c>
      <c r="GK34" s="322">
        <f t="shared" si="64"/>
        <v>0</v>
      </c>
      <c r="GL34" s="322">
        <f t="shared" si="65"/>
        <v>0</v>
      </c>
      <c r="GM34" s="322">
        <f t="shared" si="66"/>
        <v>0</v>
      </c>
      <c r="GN34" s="322">
        <f t="shared" si="67"/>
        <v>0</v>
      </c>
      <c r="GO34" s="322">
        <f t="shared" si="174"/>
        <v>0</v>
      </c>
      <c r="GP34" s="322">
        <f t="shared" si="68"/>
        <v>0</v>
      </c>
      <c r="GQ34" s="322">
        <f t="shared" si="69"/>
        <v>0</v>
      </c>
      <c r="GR34" s="322">
        <f t="shared" si="70"/>
        <v>0</v>
      </c>
      <c r="GS34" s="322">
        <f t="shared" si="71"/>
        <v>0</v>
      </c>
      <c r="GT34" s="322">
        <f t="shared" si="175"/>
        <v>0</v>
      </c>
      <c r="GU34" s="322">
        <f t="shared" si="72"/>
        <v>0</v>
      </c>
      <c r="GV34" s="326">
        <f t="shared" si="92"/>
        <v>8984.4</v>
      </c>
      <c r="GW34" s="322">
        <f t="shared" si="82"/>
        <v>8496.2999999999993</v>
      </c>
      <c r="GX34" s="322">
        <f t="shared" si="82"/>
        <v>5350.1</v>
      </c>
      <c r="GY34" s="322">
        <f t="shared" si="82"/>
        <v>3146.2</v>
      </c>
      <c r="GZ34" s="322">
        <f t="shared" si="82"/>
        <v>488.1</v>
      </c>
      <c r="HA34" s="328">
        <f t="shared" si="176"/>
        <v>176</v>
      </c>
      <c r="HB34" s="322">
        <f t="shared" si="75"/>
        <v>8807.7999999999993</v>
      </c>
      <c r="HC34" s="322">
        <f t="shared" si="75"/>
        <v>8329.2999999999993</v>
      </c>
      <c r="HD34" s="322">
        <f t="shared" si="75"/>
        <v>5244.9</v>
      </c>
      <c r="HE34" s="322">
        <f t="shared" si="75"/>
        <v>3084.3</v>
      </c>
      <c r="HF34" s="322">
        <f t="shared" si="75"/>
        <v>478.5</v>
      </c>
      <c r="HG34" s="329">
        <v>15.4</v>
      </c>
      <c r="HH34" s="327">
        <f t="shared" si="76"/>
        <v>540.6</v>
      </c>
      <c r="HI34" s="327">
        <f t="shared" si="77"/>
        <v>9348.4</v>
      </c>
      <c r="HJ34" s="330">
        <f t="shared" si="78"/>
        <v>5785.5</v>
      </c>
      <c r="HK34" s="275">
        <f t="shared" si="79"/>
        <v>9348400</v>
      </c>
    </row>
    <row r="35" spans="1:309">
      <c r="A35" s="315" t="s">
        <v>721</v>
      </c>
      <c r="B35" s="316">
        <v>0</v>
      </c>
      <c r="C35" s="316">
        <v>0</v>
      </c>
      <c r="D35" s="317">
        <v>54</v>
      </c>
      <c r="E35" s="318">
        <v>0</v>
      </c>
      <c r="F35" s="317"/>
      <c r="G35" s="316">
        <v>0</v>
      </c>
      <c r="H35" s="317">
        <v>282</v>
      </c>
      <c r="I35" s="318">
        <v>0</v>
      </c>
      <c r="J35" s="317"/>
      <c r="K35" s="317"/>
      <c r="L35" s="317"/>
      <c r="M35" s="316">
        <v>0</v>
      </c>
      <c r="N35" s="318">
        <v>0</v>
      </c>
      <c r="O35" s="317"/>
      <c r="P35" s="316"/>
      <c r="Q35" s="317">
        <v>27</v>
      </c>
      <c r="R35" s="317"/>
      <c r="S35" s="317"/>
      <c r="T35" s="319">
        <v>0</v>
      </c>
      <c r="U35" s="335">
        <v>0</v>
      </c>
      <c r="V35" s="335">
        <v>0</v>
      </c>
      <c r="W35" s="318">
        <v>0</v>
      </c>
      <c r="X35" s="318">
        <v>0</v>
      </c>
      <c r="Y35" s="318">
        <v>0</v>
      </c>
      <c r="Z35" s="318">
        <v>0</v>
      </c>
      <c r="AA35" s="318">
        <v>0</v>
      </c>
      <c r="AB35" s="318">
        <v>0</v>
      </c>
      <c r="AC35" s="318">
        <v>0</v>
      </c>
      <c r="AD35" s="320">
        <v>0</v>
      </c>
      <c r="AE35" s="320">
        <v>0</v>
      </c>
      <c r="AF35" s="320">
        <v>0</v>
      </c>
      <c r="AG35" s="320">
        <v>0</v>
      </c>
      <c r="AH35" s="317"/>
      <c r="AI35" s="320">
        <v>0</v>
      </c>
      <c r="AJ35" s="710">
        <f t="shared" si="80"/>
        <v>54</v>
      </c>
      <c r="AK35" s="710">
        <f t="shared" si="81"/>
        <v>309</v>
      </c>
      <c r="AL35" s="321">
        <f t="shared" si="0"/>
        <v>0</v>
      </c>
      <c r="AM35" s="322">
        <f t="shared" si="93"/>
        <v>0</v>
      </c>
      <c r="AN35" s="322">
        <f t="shared" si="1"/>
        <v>0</v>
      </c>
      <c r="AO35" s="322">
        <f t="shared" si="94"/>
        <v>0</v>
      </c>
      <c r="AP35" s="322">
        <f t="shared" si="95"/>
        <v>0</v>
      </c>
      <c r="AQ35" s="322">
        <f t="shared" si="2"/>
        <v>0</v>
      </c>
      <c r="AR35" s="322">
        <f t="shared" si="3"/>
        <v>0</v>
      </c>
      <c r="AS35" s="322">
        <f t="shared" si="4"/>
        <v>0</v>
      </c>
      <c r="AT35" s="322">
        <f t="shared" si="96"/>
        <v>0</v>
      </c>
      <c r="AU35" s="322">
        <f t="shared" si="97"/>
        <v>0</v>
      </c>
      <c r="AV35" s="322">
        <f t="shared" si="98"/>
        <v>3053.4</v>
      </c>
      <c r="AW35" s="322">
        <f t="shared" si="99"/>
        <v>2913.4</v>
      </c>
      <c r="AX35" s="322">
        <f t="shared" si="5"/>
        <v>1834.6</v>
      </c>
      <c r="AY35" s="322">
        <f t="shared" si="100"/>
        <v>1078.8</v>
      </c>
      <c r="AZ35" s="322">
        <f t="shared" si="6"/>
        <v>140</v>
      </c>
      <c r="BA35" s="322">
        <f t="shared" si="101"/>
        <v>0</v>
      </c>
      <c r="BB35" s="322">
        <f t="shared" si="102"/>
        <v>0</v>
      </c>
      <c r="BC35" s="322">
        <f t="shared" si="7"/>
        <v>0</v>
      </c>
      <c r="BD35" s="322">
        <f t="shared" si="103"/>
        <v>0</v>
      </c>
      <c r="BE35" s="322">
        <f t="shared" si="8"/>
        <v>0</v>
      </c>
      <c r="BF35" s="322">
        <f t="shared" si="104"/>
        <v>0</v>
      </c>
      <c r="BG35" s="322">
        <f t="shared" si="105"/>
        <v>0</v>
      </c>
      <c r="BH35" s="322">
        <f t="shared" si="9"/>
        <v>0</v>
      </c>
      <c r="BI35" s="322">
        <f t="shared" si="106"/>
        <v>0</v>
      </c>
      <c r="BJ35" s="322">
        <f t="shared" si="107"/>
        <v>0</v>
      </c>
      <c r="BK35" s="322">
        <f t="shared" si="108"/>
        <v>0</v>
      </c>
      <c r="BL35" s="322">
        <f t="shared" si="109"/>
        <v>0</v>
      </c>
      <c r="BM35" s="322">
        <f t="shared" si="10"/>
        <v>0</v>
      </c>
      <c r="BN35" s="322">
        <f t="shared" si="110"/>
        <v>0</v>
      </c>
      <c r="BO35" s="322">
        <f t="shared" si="111"/>
        <v>0</v>
      </c>
      <c r="BP35" s="322">
        <f t="shared" si="112"/>
        <v>14024.4</v>
      </c>
      <c r="BQ35" s="322">
        <f t="shared" si="113"/>
        <v>13230</v>
      </c>
      <c r="BR35" s="322">
        <f t="shared" si="11"/>
        <v>8330.7999999999993</v>
      </c>
      <c r="BS35" s="322">
        <f t="shared" si="114"/>
        <v>4899.2</v>
      </c>
      <c r="BT35" s="322">
        <f t="shared" si="12"/>
        <v>794.4</v>
      </c>
      <c r="BU35" s="322"/>
      <c r="BV35" s="322">
        <f t="shared" si="83"/>
        <v>0</v>
      </c>
      <c r="BW35" s="322">
        <f t="shared" si="84"/>
        <v>0</v>
      </c>
      <c r="BX35" s="322">
        <f t="shared" si="85"/>
        <v>0</v>
      </c>
      <c r="BY35" s="322">
        <f t="shared" si="86"/>
        <v>0</v>
      </c>
      <c r="BZ35" s="322">
        <f t="shared" si="87"/>
        <v>0</v>
      </c>
      <c r="CA35" s="322">
        <f t="shared" si="88"/>
        <v>0</v>
      </c>
      <c r="CB35" s="322">
        <f t="shared" si="89"/>
        <v>0</v>
      </c>
      <c r="CC35" s="322">
        <f t="shared" si="90"/>
        <v>0</v>
      </c>
      <c r="CD35" s="322">
        <f t="shared" si="91"/>
        <v>0</v>
      </c>
      <c r="CE35" s="711">
        <f t="shared" si="13"/>
        <v>0</v>
      </c>
      <c r="CF35" s="322">
        <f t="shared" si="115"/>
        <v>0</v>
      </c>
      <c r="CG35" s="322">
        <f t="shared" si="116"/>
        <v>0</v>
      </c>
      <c r="CH35" s="322">
        <f t="shared" si="14"/>
        <v>0</v>
      </c>
      <c r="CI35" s="322">
        <f t="shared" si="117"/>
        <v>0</v>
      </c>
      <c r="CJ35" s="711">
        <f t="shared" si="15"/>
        <v>0</v>
      </c>
      <c r="CK35" s="322">
        <f t="shared" si="118"/>
        <v>0</v>
      </c>
      <c r="CL35" s="322">
        <f t="shared" si="119"/>
        <v>0</v>
      </c>
      <c r="CM35" s="322">
        <f t="shared" si="16"/>
        <v>0</v>
      </c>
      <c r="CN35" s="322">
        <f t="shared" si="120"/>
        <v>0</v>
      </c>
      <c r="CO35" s="711">
        <f t="shared" si="17"/>
        <v>0</v>
      </c>
      <c r="CP35" s="322">
        <f t="shared" si="121"/>
        <v>0</v>
      </c>
      <c r="CQ35" s="322">
        <f t="shared" si="122"/>
        <v>0</v>
      </c>
      <c r="CR35" s="322">
        <f t="shared" si="18"/>
        <v>0</v>
      </c>
      <c r="CS35" s="322">
        <f t="shared" si="123"/>
        <v>0</v>
      </c>
      <c r="CT35" s="711">
        <f t="shared" si="19"/>
        <v>0</v>
      </c>
      <c r="CU35" s="322">
        <f t="shared" si="124"/>
        <v>0</v>
      </c>
      <c r="CV35" s="322">
        <f t="shared" si="125"/>
        <v>0</v>
      </c>
      <c r="CW35" s="322">
        <f t="shared" si="20"/>
        <v>0</v>
      </c>
      <c r="CX35" s="322">
        <f t="shared" si="126"/>
        <v>0</v>
      </c>
      <c r="CY35" s="322">
        <f t="shared" si="21"/>
        <v>0</v>
      </c>
      <c r="CZ35" s="322">
        <f t="shared" si="127"/>
        <v>0</v>
      </c>
      <c r="DA35" s="322">
        <f t="shared" si="128"/>
        <v>0</v>
      </c>
      <c r="DB35" s="322">
        <f t="shared" si="22"/>
        <v>0</v>
      </c>
      <c r="DC35" s="322">
        <f t="shared" si="129"/>
        <v>0</v>
      </c>
      <c r="DD35" s="322">
        <f t="shared" si="23"/>
        <v>0</v>
      </c>
      <c r="DE35" s="322">
        <f t="shared" si="24"/>
        <v>3392.3</v>
      </c>
      <c r="DF35" s="322">
        <f t="shared" si="25"/>
        <v>3293.4</v>
      </c>
      <c r="DG35" s="322">
        <f t="shared" si="26"/>
        <v>2073.9</v>
      </c>
      <c r="DH35" s="322">
        <f t="shared" si="130"/>
        <v>1219.5</v>
      </c>
      <c r="DI35" s="322">
        <f t="shared" si="27"/>
        <v>98.9</v>
      </c>
      <c r="DJ35" s="322">
        <f t="shared" si="28"/>
        <v>0</v>
      </c>
      <c r="DK35" s="322">
        <f t="shared" si="29"/>
        <v>0</v>
      </c>
      <c r="DL35" s="322">
        <f t="shared" si="30"/>
        <v>0</v>
      </c>
      <c r="DM35" s="322">
        <f t="shared" si="131"/>
        <v>0</v>
      </c>
      <c r="DN35" s="322">
        <f t="shared" si="31"/>
        <v>0</v>
      </c>
      <c r="DO35" s="322">
        <f t="shared" si="132"/>
        <v>0</v>
      </c>
      <c r="DP35" s="322">
        <f t="shared" si="133"/>
        <v>0</v>
      </c>
      <c r="DQ35" s="322">
        <f t="shared" si="134"/>
        <v>0</v>
      </c>
      <c r="DR35" s="322">
        <f t="shared" si="135"/>
        <v>0</v>
      </c>
      <c r="DS35" s="322">
        <f t="shared" si="32"/>
        <v>0</v>
      </c>
      <c r="DT35" s="323">
        <f t="shared" si="136"/>
        <v>0</v>
      </c>
      <c r="DU35" s="324">
        <f t="shared" si="137"/>
        <v>0</v>
      </c>
      <c r="DV35" s="322">
        <f t="shared" si="33"/>
        <v>0</v>
      </c>
      <c r="DW35" s="322">
        <f t="shared" si="138"/>
        <v>0</v>
      </c>
      <c r="DX35" s="324">
        <f t="shared" si="139"/>
        <v>0</v>
      </c>
      <c r="DY35" s="324">
        <f t="shared" si="140"/>
        <v>0</v>
      </c>
      <c r="DZ35" s="324">
        <f t="shared" si="141"/>
        <v>0</v>
      </c>
      <c r="EA35" s="322">
        <f t="shared" si="34"/>
        <v>0</v>
      </c>
      <c r="EB35" s="322">
        <f t="shared" si="142"/>
        <v>0</v>
      </c>
      <c r="EC35" s="324">
        <f t="shared" si="143"/>
        <v>0</v>
      </c>
      <c r="ED35" s="324">
        <f t="shared" si="144"/>
        <v>0</v>
      </c>
      <c r="EE35" s="324">
        <f t="shared" si="145"/>
        <v>0</v>
      </c>
      <c r="EF35" s="322">
        <f t="shared" si="35"/>
        <v>0</v>
      </c>
      <c r="EG35" s="322">
        <f t="shared" si="146"/>
        <v>0</v>
      </c>
      <c r="EH35" s="324">
        <f t="shared" si="147"/>
        <v>0</v>
      </c>
      <c r="EI35" s="324">
        <f t="shared" si="148"/>
        <v>0</v>
      </c>
      <c r="EJ35" s="324">
        <f t="shared" si="149"/>
        <v>0</v>
      </c>
      <c r="EK35" s="322">
        <f t="shared" si="36"/>
        <v>0</v>
      </c>
      <c r="EL35" s="322">
        <f t="shared" si="150"/>
        <v>0</v>
      </c>
      <c r="EM35" s="324">
        <f t="shared" si="151"/>
        <v>0</v>
      </c>
      <c r="EN35" s="324">
        <f t="shared" si="152"/>
        <v>0</v>
      </c>
      <c r="EO35" s="324">
        <f t="shared" si="153"/>
        <v>0</v>
      </c>
      <c r="EP35" s="322">
        <f t="shared" si="37"/>
        <v>0</v>
      </c>
      <c r="EQ35" s="322">
        <f t="shared" si="154"/>
        <v>0</v>
      </c>
      <c r="ER35" s="324">
        <f t="shared" si="155"/>
        <v>0</v>
      </c>
      <c r="ES35" s="324">
        <f t="shared" si="156"/>
        <v>0</v>
      </c>
      <c r="ET35" s="324">
        <f t="shared" si="157"/>
        <v>0</v>
      </c>
      <c r="EU35" s="322">
        <f t="shared" si="38"/>
        <v>0</v>
      </c>
      <c r="EV35" s="322">
        <f t="shared" si="158"/>
        <v>0</v>
      </c>
      <c r="EW35" s="324">
        <f t="shared" si="159"/>
        <v>0</v>
      </c>
      <c r="EX35" s="324">
        <f t="shared" si="160"/>
        <v>0</v>
      </c>
      <c r="EY35" s="324">
        <f t="shared" si="161"/>
        <v>0</v>
      </c>
      <c r="EZ35" s="322">
        <f t="shared" si="39"/>
        <v>0</v>
      </c>
      <c r="FA35" s="322">
        <f t="shared" si="162"/>
        <v>0</v>
      </c>
      <c r="FB35" s="324">
        <f t="shared" si="163"/>
        <v>0</v>
      </c>
      <c r="FC35" s="324">
        <f t="shared" si="164"/>
        <v>0</v>
      </c>
      <c r="FD35" s="324">
        <f t="shared" si="165"/>
        <v>0</v>
      </c>
      <c r="FE35" s="322">
        <f t="shared" si="40"/>
        <v>0</v>
      </c>
      <c r="FF35" s="322">
        <f t="shared" si="166"/>
        <v>0</v>
      </c>
      <c r="FG35" s="325">
        <f t="shared" si="167"/>
        <v>0</v>
      </c>
      <c r="FH35" s="712">
        <f t="shared" si="41"/>
        <v>0</v>
      </c>
      <c r="FI35" s="322">
        <f t="shared" si="42"/>
        <v>0</v>
      </c>
      <c r="FJ35" s="322">
        <f t="shared" si="43"/>
        <v>0</v>
      </c>
      <c r="FK35" s="322">
        <f t="shared" si="168"/>
        <v>0</v>
      </c>
      <c r="FL35" s="322">
        <f t="shared" si="44"/>
        <v>0</v>
      </c>
      <c r="FM35" s="322">
        <f t="shared" si="45"/>
        <v>0</v>
      </c>
      <c r="FN35" s="322">
        <f t="shared" si="46"/>
        <v>0</v>
      </c>
      <c r="FO35" s="322">
        <f t="shared" si="47"/>
        <v>0</v>
      </c>
      <c r="FP35" s="322">
        <f t="shared" si="169"/>
        <v>0</v>
      </c>
      <c r="FQ35" s="322">
        <f t="shared" si="48"/>
        <v>0</v>
      </c>
      <c r="FR35" s="322">
        <f t="shared" si="49"/>
        <v>0</v>
      </c>
      <c r="FS35" s="322">
        <f t="shared" si="50"/>
        <v>0</v>
      </c>
      <c r="FT35" s="322">
        <f t="shared" si="51"/>
        <v>0</v>
      </c>
      <c r="FU35" s="322">
        <f t="shared" si="170"/>
        <v>0</v>
      </c>
      <c r="FV35" s="322">
        <f t="shared" si="52"/>
        <v>0</v>
      </c>
      <c r="FW35" s="322">
        <f t="shared" si="53"/>
        <v>0</v>
      </c>
      <c r="FX35" s="322">
        <f t="shared" si="54"/>
        <v>0</v>
      </c>
      <c r="FY35" s="322">
        <f t="shared" si="55"/>
        <v>0</v>
      </c>
      <c r="FZ35" s="322">
        <f t="shared" si="171"/>
        <v>0</v>
      </c>
      <c r="GA35" s="322">
        <f t="shared" si="56"/>
        <v>0</v>
      </c>
      <c r="GB35" s="322">
        <f t="shared" si="57"/>
        <v>0</v>
      </c>
      <c r="GC35" s="322">
        <f t="shared" si="58"/>
        <v>0</v>
      </c>
      <c r="GD35" s="322">
        <f t="shared" si="59"/>
        <v>0</v>
      </c>
      <c r="GE35" s="322">
        <f t="shared" si="172"/>
        <v>0</v>
      </c>
      <c r="GF35" s="322">
        <f t="shared" si="60"/>
        <v>0</v>
      </c>
      <c r="GG35" s="322">
        <f t="shared" si="61"/>
        <v>0</v>
      </c>
      <c r="GH35" s="322">
        <f t="shared" si="62"/>
        <v>0</v>
      </c>
      <c r="GI35" s="322">
        <f t="shared" si="63"/>
        <v>0</v>
      </c>
      <c r="GJ35" s="322">
        <f t="shared" si="173"/>
        <v>0</v>
      </c>
      <c r="GK35" s="322">
        <f t="shared" si="64"/>
        <v>0</v>
      </c>
      <c r="GL35" s="322">
        <f t="shared" si="65"/>
        <v>0</v>
      </c>
      <c r="GM35" s="322">
        <f t="shared" si="66"/>
        <v>0</v>
      </c>
      <c r="GN35" s="322">
        <f t="shared" si="67"/>
        <v>0</v>
      </c>
      <c r="GO35" s="322">
        <f t="shared" si="174"/>
        <v>0</v>
      </c>
      <c r="GP35" s="322">
        <f t="shared" si="68"/>
        <v>0</v>
      </c>
      <c r="GQ35" s="322">
        <f t="shared" si="69"/>
        <v>0</v>
      </c>
      <c r="GR35" s="322">
        <f t="shared" si="70"/>
        <v>0</v>
      </c>
      <c r="GS35" s="322">
        <f t="shared" si="71"/>
        <v>0</v>
      </c>
      <c r="GT35" s="322">
        <f t="shared" si="175"/>
        <v>0</v>
      </c>
      <c r="GU35" s="322">
        <f t="shared" si="72"/>
        <v>0</v>
      </c>
      <c r="GV35" s="326">
        <f t="shared" si="92"/>
        <v>20470.099999999999</v>
      </c>
      <c r="GW35" s="322">
        <f t="shared" si="82"/>
        <v>19436.8</v>
      </c>
      <c r="GX35" s="322">
        <f t="shared" si="82"/>
        <v>12239.3</v>
      </c>
      <c r="GY35" s="322">
        <f t="shared" si="82"/>
        <v>7197.5</v>
      </c>
      <c r="GZ35" s="322">
        <f t="shared" si="82"/>
        <v>1033.3</v>
      </c>
      <c r="HA35" s="328">
        <f t="shared" si="176"/>
        <v>363</v>
      </c>
      <c r="HB35" s="322">
        <f t="shared" si="75"/>
        <v>20067.7</v>
      </c>
      <c r="HC35" s="322">
        <f t="shared" si="75"/>
        <v>19054.7</v>
      </c>
      <c r="HD35" s="322">
        <f t="shared" si="75"/>
        <v>11998.7</v>
      </c>
      <c r="HE35" s="322">
        <f t="shared" si="75"/>
        <v>7056</v>
      </c>
      <c r="HF35" s="322">
        <f t="shared" si="75"/>
        <v>1013</v>
      </c>
      <c r="HG35" s="329">
        <v>35.75</v>
      </c>
      <c r="HH35" s="327">
        <f t="shared" si="76"/>
        <v>1254.9000000000001</v>
      </c>
      <c r="HI35" s="327">
        <f t="shared" si="77"/>
        <v>21322.6</v>
      </c>
      <c r="HJ35" s="330">
        <f t="shared" si="78"/>
        <v>13253.6</v>
      </c>
      <c r="HK35" s="275">
        <f t="shared" si="79"/>
        <v>21322600</v>
      </c>
    </row>
    <row r="36" spans="1:309">
      <c r="A36" s="315" t="s">
        <v>796</v>
      </c>
      <c r="B36" s="316">
        <v>0</v>
      </c>
      <c r="C36" s="316">
        <v>0</v>
      </c>
      <c r="D36" s="317">
        <v>88</v>
      </c>
      <c r="E36" s="318">
        <v>0</v>
      </c>
      <c r="F36" s="317"/>
      <c r="G36" s="316">
        <v>0</v>
      </c>
      <c r="H36" s="317">
        <v>207</v>
      </c>
      <c r="I36" s="318">
        <v>0</v>
      </c>
      <c r="J36" s="317"/>
      <c r="K36" s="317"/>
      <c r="L36" s="317"/>
      <c r="M36" s="316">
        <v>0</v>
      </c>
      <c r="N36" s="318">
        <v>0</v>
      </c>
      <c r="O36" s="317"/>
      <c r="P36" s="316">
        <v>0</v>
      </c>
      <c r="Q36" s="317">
        <v>15</v>
      </c>
      <c r="R36" s="317"/>
      <c r="S36" s="317"/>
      <c r="T36" s="319">
        <v>0</v>
      </c>
      <c r="U36" s="335">
        <v>0</v>
      </c>
      <c r="V36" s="335">
        <v>0</v>
      </c>
      <c r="W36" s="318">
        <v>0</v>
      </c>
      <c r="X36" s="318">
        <v>0</v>
      </c>
      <c r="Y36" s="318">
        <v>0</v>
      </c>
      <c r="Z36" s="318">
        <v>0</v>
      </c>
      <c r="AA36" s="318">
        <v>0</v>
      </c>
      <c r="AB36" s="318">
        <v>0</v>
      </c>
      <c r="AC36" s="318">
        <v>0</v>
      </c>
      <c r="AD36" s="320">
        <v>0</v>
      </c>
      <c r="AE36" s="320">
        <v>0</v>
      </c>
      <c r="AF36" s="320">
        <v>0</v>
      </c>
      <c r="AG36" s="320">
        <v>0</v>
      </c>
      <c r="AH36" s="317"/>
      <c r="AI36" s="320">
        <v>0</v>
      </c>
      <c r="AJ36" s="710">
        <f t="shared" si="80"/>
        <v>88</v>
      </c>
      <c r="AK36" s="710">
        <f t="shared" si="81"/>
        <v>222</v>
      </c>
      <c r="AL36" s="321">
        <f t="shared" si="0"/>
        <v>0</v>
      </c>
      <c r="AM36" s="322">
        <f t="shared" si="93"/>
        <v>0</v>
      </c>
      <c r="AN36" s="322">
        <f t="shared" si="1"/>
        <v>0</v>
      </c>
      <c r="AO36" s="322">
        <f t="shared" si="94"/>
        <v>0</v>
      </c>
      <c r="AP36" s="322">
        <f t="shared" si="95"/>
        <v>0</v>
      </c>
      <c r="AQ36" s="322">
        <f t="shared" si="2"/>
        <v>0</v>
      </c>
      <c r="AR36" s="322">
        <f t="shared" si="3"/>
        <v>0</v>
      </c>
      <c r="AS36" s="322">
        <f t="shared" si="4"/>
        <v>0</v>
      </c>
      <c r="AT36" s="322">
        <f t="shared" si="96"/>
        <v>0</v>
      </c>
      <c r="AU36" s="322">
        <f t="shared" si="97"/>
        <v>0</v>
      </c>
      <c r="AV36" s="322">
        <f t="shared" si="98"/>
        <v>4975.8999999999996</v>
      </c>
      <c r="AW36" s="322">
        <f t="shared" si="99"/>
        <v>4747.8</v>
      </c>
      <c r="AX36" s="322">
        <f t="shared" si="5"/>
        <v>2989.7</v>
      </c>
      <c r="AY36" s="322">
        <f t="shared" si="100"/>
        <v>1758.1</v>
      </c>
      <c r="AZ36" s="322">
        <f t="shared" si="6"/>
        <v>228.1</v>
      </c>
      <c r="BA36" s="322">
        <f t="shared" si="101"/>
        <v>0</v>
      </c>
      <c r="BB36" s="322">
        <f t="shared" si="102"/>
        <v>0</v>
      </c>
      <c r="BC36" s="322">
        <f t="shared" si="7"/>
        <v>0</v>
      </c>
      <c r="BD36" s="322">
        <f t="shared" si="103"/>
        <v>0</v>
      </c>
      <c r="BE36" s="322">
        <f t="shared" si="8"/>
        <v>0</v>
      </c>
      <c r="BF36" s="322">
        <f t="shared" si="104"/>
        <v>0</v>
      </c>
      <c r="BG36" s="322">
        <f t="shared" si="105"/>
        <v>0</v>
      </c>
      <c r="BH36" s="322">
        <f t="shared" si="9"/>
        <v>0</v>
      </c>
      <c r="BI36" s="322">
        <f t="shared" si="106"/>
        <v>0</v>
      </c>
      <c r="BJ36" s="322">
        <f t="shared" si="107"/>
        <v>0</v>
      </c>
      <c r="BK36" s="322">
        <f t="shared" si="108"/>
        <v>0</v>
      </c>
      <c r="BL36" s="322">
        <f t="shared" si="109"/>
        <v>0</v>
      </c>
      <c r="BM36" s="322">
        <f t="shared" si="10"/>
        <v>0</v>
      </c>
      <c r="BN36" s="322">
        <f t="shared" si="110"/>
        <v>0</v>
      </c>
      <c r="BO36" s="322">
        <f t="shared" si="111"/>
        <v>0</v>
      </c>
      <c r="BP36" s="322">
        <f t="shared" si="112"/>
        <v>10294.5</v>
      </c>
      <c r="BQ36" s="322">
        <f t="shared" si="113"/>
        <v>9711.4</v>
      </c>
      <c r="BR36" s="322">
        <f t="shared" si="11"/>
        <v>6115.2</v>
      </c>
      <c r="BS36" s="322">
        <f t="shared" si="114"/>
        <v>3596.2</v>
      </c>
      <c r="BT36" s="322">
        <f t="shared" si="12"/>
        <v>583.1</v>
      </c>
      <c r="BU36" s="322"/>
      <c r="BV36" s="322">
        <f t="shared" si="83"/>
        <v>0</v>
      </c>
      <c r="BW36" s="322">
        <f t="shared" si="84"/>
        <v>0</v>
      </c>
      <c r="BX36" s="322">
        <f t="shared" si="85"/>
        <v>0</v>
      </c>
      <c r="BY36" s="322">
        <f t="shared" si="86"/>
        <v>0</v>
      </c>
      <c r="BZ36" s="322">
        <f t="shared" si="87"/>
        <v>0</v>
      </c>
      <c r="CA36" s="322">
        <f t="shared" si="88"/>
        <v>0</v>
      </c>
      <c r="CB36" s="322">
        <f t="shared" si="89"/>
        <v>0</v>
      </c>
      <c r="CC36" s="322">
        <f t="shared" si="90"/>
        <v>0</v>
      </c>
      <c r="CD36" s="322">
        <f t="shared" si="91"/>
        <v>0</v>
      </c>
      <c r="CE36" s="711">
        <f t="shared" si="13"/>
        <v>0</v>
      </c>
      <c r="CF36" s="322">
        <f t="shared" si="115"/>
        <v>0</v>
      </c>
      <c r="CG36" s="322">
        <f t="shared" si="116"/>
        <v>0</v>
      </c>
      <c r="CH36" s="322">
        <f t="shared" si="14"/>
        <v>0</v>
      </c>
      <c r="CI36" s="322">
        <f t="shared" si="117"/>
        <v>0</v>
      </c>
      <c r="CJ36" s="711">
        <f t="shared" si="15"/>
        <v>0</v>
      </c>
      <c r="CK36" s="322">
        <f t="shared" si="118"/>
        <v>0</v>
      </c>
      <c r="CL36" s="322">
        <f t="shared" si="119"/>
        <v>0</v>
      </c>
      <c r="CM36" s="322">
        <f t="shared" si="16"/>
        <v>0</v>
      </c>
      <c r="CN36" s="322">
        <f t="shared" si="120"/>
        <v>0</v>
      </c>
      <c r="CO36" s="711">
        <f t="shared" si="17"/>
        <v>0</v>
      </c>
      <c r="CP36" s="322">
        <f t="shared" si="121"/>
        <v>0</v>
      </c>
      <c r="CQ36" s="322">
        <f t="shared" si="122"/>
        <v>0</v>
      </c>
      <c r="CR36" s="322">
        <f t="shared" si="18"/>
        <v>0</v>
      </c>
      <c r="CS36" s="322">
        <f t="shared" si="123"/>
        <v>0</v>
      </c>
      <c r="CT36" s="711">
        <f t="shared" si="19"/>
        <v>0</v>
      </c>
      <c r="CU36" s="322">
        <f t="shared" si="124"/>
        <v>0</v>
      </c>
      <c r="CV36" s="322">
        <f t="shared" si="125"/>
        <v>0</v>
      </c>
      <c r="CW36" s="322">
        <f t="shared" si="20"/>
        <v>0</v>
      </c>
      <c r="CX36" s="322">
        <f t="shared" si="126"/>
        <v>0</v>
      </c>
      <c r="CY36" s="322">
        <f t="shared" si="21"/>
        <v>0</v>
      </c>
      <c r="CZ36" s="322">
        <f t="shared" si="127"/>
        <v>0</v>
      </c>
      <c r="DA36" s="322">
        <f t="shared" si="128"/>
        <v>0</v>
      </c>
      <c r="DB36" s="322">
        <f t="shared" si="22"/>
        <v>0</v>
      </c>
      <c r="DC36" s="322">
        <f t="shared" si="129"/>
        <v>0</v>
      </c>
      <c r="DD36" s="322">
        <f t="shared" si="23"/>
        <v>0</v>
      </c>
      <c r="DE36" s="322">
        <f t="shared" si="24"/>
        <v>1884.6</v>
      </c>
      <c r="DF36" s="322">
        <f t="shared" si="25"/>
        <v>1829.7</v>
      </c>
      <c r="DG36" s="322">
        <f t="shared" si="26"/>
        <v>1152.2</v>
      </c>
      <c r="DH36" s="322">
        <f t="shared" si="130"/>
        <v>677.5</v>
      </c>
      <c r="DI36" s="322">
        <f t="shared" si="27"/>
        <v>54.9</v>
      </c>
      <c r="DJ36" s="322">
        <f t="shared" si="28"/>
        <v>0</v>
      </c>
      <c r="DK36" s="322">
        <f t="shared" si="29"/>
        <v>0</v>
      </c>
      <c r="DL36" s="322">
        <f t="shared" si="30"/>
        <v>0</v>
      </c>
      <c r="DM36" s="322">
        <f t="shared" si="131"/>
        <v>0</v>
      </c>
      <c r="DN36" s="322">
        <f t="shared" si="31"/>
        <v>0</v>
      </c>
      <c r="DO36" s="322">
        <f t="shared" si="132"/>
        <v>0</v>
      </c>
      <c r="DP36" s="322">
        <f t="shared" si="133"/>
        <v>0</v>
      </c>
      <c r="DQ36" s="322">
        <f t="shared" si="134"/>
        <v>0</v>
      </c>
      <c r="DR36" s="322">
        <f t="shared" si="135"/>
        <v>0</v>
      </c>
      <c r="DS36" s="322">
        <f t="shared" si="32"/>
        <v>0</v>
      </c>
      <c r="DT36" s="323">
        <f t="shared" si="136"/>
        <v>0</v>
      </c>
      <c r="DU36" s="324">
        <f t="shared" si="137"/>
        <v>0</v>
      </c>
      <c r="DV36" s="322">
        <f t="shared" si="33"/>
        <v>0</v>
      </c>
      <c r="DW36" s="322">
        <f t="shared" si="138"/>
        <v>0</v>
      </c>
      <c r="DX36" s="324">
        <f t="shared" si="139"/>
        <v>0</v>
      </c>
      <c r="DY36" s="324">
        <f t="shared" si="140"/>
        <v>0</v>
      </c>
      <c r="DZ36" s="324">
        <f t="shared" si="141"/>
        <v>0</v>
      </c>
      <c r="EA36" s="322">
        <f t="shared" si="34"/>
        <v>0</v>
      </c>
      <c r="EB36" s="322">
        <f t="shared" si="142"/>
        <v>0</v>
      </c>
      <c r="EC36" s="324">
        <f t="shared" si="143"/>
        <v>0</v>
      </c>
      <c r="ED36" s="324">
        <f t="shared" si="144"/>
        <v>0</v>
      </c>
      <c r="EE36" s="324">
        <f t="shared" si="145"/>
        <v>0</v>
      </c>
      <c r="EF36" s="322">
        <f t="shared" si="35"/>
        <v>0</v>
      </c>
      <c r="EG36" s="322">
        <f t="shared" si="146"/>
        <v>0</v>
      </c>
      <c r="EH36" s="324">
        <f t="shared" si="147"/>
        <v>0</v>
      </c>
      <c r="EI36" s="324">
        <f t="shared" si="148"/>
        <v>0</v>
      </c>
      <c r="EJ36" s="324">
        <f t="shared" si="149"/>
        <v>0</v>
      </c>
      <c r="EK36" s="322">
        <f t="shared" si="36"/>
        <v>0</v>
      </c>
      <c r="EL36" s="322">
        <f t="shared" si="150"/>
        <v>0</v>
      </c>
      <c r="EM36" s="324">
        <f t="shared" si="151"/>
        <v>0</v>
      </c>
      <c r="EN36" s="324">
        <f t="shared" si="152"/>
        <v>0</v>
      </c>
      <c r="EO36" s="324">
        <f t="shared" si="153"/>
        <v>0</v>
      </c>
      <c r="EP36" s="322">
        <f t="shared" si="37"/>
        <v>0</v>
      </c>
      <c r="EQ36" s="322">
        <f t="shared" si="154"/>
        <v>0</v>
      </c>
      <c r="ER36" s="324">
        <f t="shared" si="155"/>
        <v>0</v>
      </c>
      <c r="ES36" s="324">
        <f t="shared" si="156"/>
        <v>0</v>
      </c>
      <c r="ET36" s="324">
        <f t="shared" si="157"/>
        <v>0</v>
      </c>
      <c r="EU36" s="322">
        <f t="shared" si="38"/>
        <v>0</v>
      </c>
      <c r="EV36" s="322">
        <f t="shared" si="158"/>
        <v>0</v>
      </c>
      <c r="EW36" s="324">
        <f t="shared" si="159"/>
        <v>0</v>
      </c>
      <c r="EX36" s="324">
        <f t="shared" si="160"/>
        <v>0</v>
      </c>
      <c r="EY36" s="324">
        <f t="shared" si="161"/>
        <v>0</v>
      </c>
      <c r="EZ36" s="322">
        <f t="shared" si="39"/>
        <v>0</v>
      </c>
      <c r="FA36" s="322">
        <f t="shared" si="162"/>
        <v>0</v>
      </c>
      <c r="FB36" s="324">
        <f t="shared" si="163"/>
        <v>0</v>
      </c>
      <c r="FC36" s="324">
        <f t="shared" si="164"/>
        <v>0</v>
      </c>
      <c r="FD36" s="324">
        <f t="shared" si="165"/>
        <v>0</v>
      </c>
      <c r="FE36" s="322">
        <f t="shared" si="40"/>
        <v>0</v>
      </c>
      <c r="FF36" s="322">
        <f t="shared" si="166"/>
        <v>0</v>
      </c>
      <c r="FG36" s="325">
        <f t="shared" si="167"/>
        <v>0</v>
      </c>
      <c r="FH36" s="712">
        <f t="shared" si="41"/>
        <v>0</v>
      </c>
      <c r="FI36" s="322">
        <f t="shared" si="42"/>
        <v>0</v>
      </c>
      <c r="FJ36" s="322">
        <f t="shared" si="43"/>
        <v>0</v>
      </c>
      <c r="FK36" s="322">
        <f t="shared" si="168"/>
        <v>0</v>
      </c>
      <c r="FL36" s="322">
        <f t="shared" si="44"/>
        <v>0</v>
      </c>
      <c r="FM36" s="322">
        <f t="shared" si="45"/>
        <v>0</v>
      </c>
      <c r="FN36" s="322">
        <f t="shared" si="46"/>
        <v>0</v>
      </c>
      <c r="FO36" s="322">
        <f t="shared" si="47"/>
        <v>0</v>
      </c>
      <c r="FP36" s="322">
        <f t="shared" si="169"/>
        <v>0</v>
      </c>
      <c r="FQ36" s="322">
        <f t="shared" si="48"/>
        <v>0</v>
      </c>
      <c r="FR36" s="322">
        <f t="shared" si="49"/>
        <v>0</v>
      </c>
      <c r="FS36" s="322">
        <f t="shared" si="50"/>
        <v>0</v>
      </c>
      <c r="FT36" s="322">
        <f t="shared" si="51"/>
        <v>0</v>
      </c>
      <c r="FU36" s="322">
        <f t="shared" si="170"/>
        <v>0</v>
      </c>
      <c r="FV36" s="322">
        <f t="shared" si="52"/>
        <v>0</v>
      </c>
      <c r="FW36" s="322">
        <f t="shared" si="53"/>
        <v>0</v>
      </c>
      <c r="FX36" s="322">
        <f t="shared" si="54"/>
        <v>0</v>
      </c>
      <c r="FY36" s="322">
        <f t="shared" si="55"/>
        <v>0</v>
      </c>
      <c r="FZ36" s="322">
        <f t="shared" si="171"/>
        <v>0</v>
      </c>
      <c r="GA36" s="322">
        <f t="shared" si="56"/>
        <v>0</v>
      </c>
      <c r="GB36" s="322">
        <f t="shared" si="57"/>
        <v>0</v>
      </c>
      <c r="GC36" s="322">
        <f t="shared" si="58"/>
        <v>0</v>
      </c>
      <c r="GD36" s="322">
        <f t="shared" si="59"/>
        <v>0</v>
      </c>
      <c r="GE36" s="322">
        <f t="shared" si="172"/>
        <v>0</v>
      </c>
      <c r="GF36" s="322">
        <f t="shared" si="60"/>
        <v>0</v>
      </c>
      <c r="GG36" s="322">
        <f t="shared" si="61"/>
        <v>0</v>
      </c>
      <c r="GH36" s="322">
        <f t="shared" si="62"/>
        <v>0</v>
      </c>
      <c r="GI36" s="322">
        <f t="shared" si="63"/>
        <v>0</v>
      </c>
      <c r="GJ36" s="322">
        <f t="shared" si="173"/>
        <v>0</v>
      </c>
      <c r="GK36" s="322">
        <f t="shared" si="64"/>
        <v>0</v>
      </c>
      <c r="GL36" s="322">
        <f t="shared" si="65"/>
        <v>0</v>
      </c>
      <c r="GM36" s="322">
        <f t="shared" si="66"/>
        <v>0</v>
      </c>
      <c r="GN36" s="322">
        <f t="shared" si="67"/>
        <v>0</v>
      </c>
      <c r="GO36" s="322">
        <f t="shared" si="174"/>
        <v>0</v>
      </c>
      <c r="GP36" s="322">
        <f t="shared" si="68"/>
        <v>0</v>
      </c>
      <c r="GQ36" s="322">
        <f t="shared" si="69"/>
        <v>0</v>
      </c>
      <c r="GR36" s="322">
        <f t="shared" si="70"/>
        <v>0</v>
      </c>
      <c r="GS36" s="322">
        <f t="shared" si="71"/>
        <v>0</v>
      </c>
      <c r="GT36" s="322">
        <f t="shared" si="175"/>
        <v>0</v>
      </c>
      <c r="GU36" s="322">
        <f t="shared" si="72"/>
        <v>0</v>
      </c>
      <c r="GV36" s="326">
        <f t="shared" si="92"/>
        <v>17155</v>
      </c>
      <c r="GW36" s="322">
        <f t="shared" si="82"/>
        <v>16288.9</v>
      </c>
      <c r="GX36" s="322">
        <f t="shared" si="82"/>
        <v>10257.1</v>
      </c>
      <c r="GY36" s="322">
        <f t="shared" si="82"/>
        <v>6031.8</v>
      </c>
      <c r="GZ36" s="322">
        <f t="shared" si="82"/>
        <v>866.1</v>
      </c>
      <c r="HA36" s="328">
        <f t="shared" si="176"/>
        <v>310</v>
      </c>
      <c r="HB36" s="322">
        <f t="shared" si="75"/>
        <v>16817.7</v>
      </c>
      <c r="HC36" s="322">
        <f t="shared" si="75"/>
        <v>15968.7</v>
      </c>
      <c r="HD36" s="322">
        <f t="shared" si="75"/>
        <v>10055.4</v>
      </c>
      <c r="HE36" s="322">
        <f t="shared" si="75"/>
        <v>5913.2</v>
      </c>
      <c r="HF36" s="322">
        <f t="shared" si="75"/>
        <v>849.1</v>
      </c>
      <c r="HG36" s="329">
        <v>27.75</v>
      </c>
      <c r="HH36" s="327">
        <f t="shared" si="76"/>
        <v>974.1</v>
      </c>
      <c r="HI36" s="327">
        <f t="shared" si="77"/>
        <v>17791.8</v>
      </c>
      <c r="HJ36" s="330">
        <f t="shared" si="78"/>
        <v>11029.5</v>
      </c>
      <c r="HK36" s="275">
        <f t="shared" si="79"/>
        <v>17791800</v>
      </c>
    </row>
    <row r="37" spans="1:309">
      <c r="A37" s="315" t="s">
        <v>797</v>
      </c>
      <c r="B37" s="316">
        <v>0</v>
      </c>
      <c r="C37" s="316">
        <v>0</v>
      </c>
      <c r="D37" s="317">
        <v>27</v>
      </c>
      <c r="E37" s="318">
        <v>0</v>
      </c>
      <c r="F37" s="317"/>
      <c r="G37" s="316">
        <v>0</v>
      </c>
      <c r="H37" s="317">
        <v>211</v>
      </c>
      <c r="I37" s="318">
        <v>0</v>
      </c>
      <c r="J37" s="317"/>
      <c r="K37" s="317"/>
      <c r="L37" s="317"/>
      <c r="M37" s="316">
        <v>0</v>
      </c>
      <c r="N37" s="318">
        <v>0</v>
      </c>
      <c r="O37" s="317"/>
      <c r="P37" s="318">
        <v>0</v>
      </c>
      <c r="Q37" s="317"/>
      <c r="R37" s="317"/>
      <c r="S37" s="317"/>
      <c r="T37" s="319">
        <v>0</v>
      </c>
      <c r="U37" s="335">
        <v>0</v>
      </c>
      <c r="V37" s="335">
        <v>0</v>
      </c>
      <c r="W37" s="318">
        <v>0</v>
      </c>
      <c r="X37" s="318">
        <v>0</v>
      </c>
      <c r="Y37" s="318">
        <v>0</v>
      </c>
      <c r="Z37" s="318">
        <v>0</v>
      </c>
      <c r="AA37" s="318">
        <v>0</v>
      </c>
      <c r="AB37" s="318">
        <v>0</v>
      </c>
      <c r="AC37" s="318">
        <v>0</v>
      </c>
      <c r="AD37" s="320">
        <v>0</v>
      </c>
      <c r="AE37" s="320">
        <v>0</v>
      </c>
      <c r="AF37" s="320">
        <v>0</v>
      </c>
      <c r="AG37" s="320">
        <v>0</v>
      </c>
      <c r="AH37" s="317"/>
      <c r="AI37" s="320">
        <v>0</v>
      </c>
      <c r="AJ37" s="710">
        <f t="shared" si="80"/>
        <v>27</v>
      </c>
      <c r="AK37" s="710">
        <f t="shared" si="81"/>
        <v>211</v>
      </c>
      <c r="AL37" s="321">
        <f t="shared" si="0"/>
        <v>0</v>
      </c>
      <c r="AM37" s="322">
        <f t="shared" si="93"/>
        <v>0</v>
      </c>
      <c r="AN37" s="322">
        <f t="shared" si="1"/>
        <v>0</v>
      </c>
      <c r="AO37" s="322">
        <f t="shared" si="94"/>
        <v>0</v>
      </c>
      <c r="AP37" s="322">
        <f t="shared" si="95"/>
        <v>0</v>
      </c>
      <c r="AQ37" s="322">
        <f t="shared" si="2"/>
        <v>0</v>
      </c>
      <c r="AR37" s="322">
        <f t="shared" si="3"/>
        <v>0</v>
      </c>
      <c r="AS37" s="322">
        <f t="shared" si="4"/>
        <v>0</v>
      </c>
      <c r="AT37" s="322">
        <f t="shared" si="96"/>
        <v>0</v>
      </c>
      <c r="AU37" s="322">
        <f t="shared" si="97"/>
        <v>0</v>
      </c>
      <c r="AV37" s="322">
        <f t="shared" si="98"/>
        <v>1526.7</v>
      </c>
      <c r="AW37" s="322">
        <f t="shared" si="99"/>
        <v>1456.7</v>
      </c>
      <c r="AX37" s="322">
        <f t="shared" si="5"/>
        <v>917.3</v>
      </c>
      <c r="AY37" s="322">
        <f t="shared" si="100"/>
        <v>539.4</v>
      </c>
      <c r="AZ37" s="322">
        <f t="shared" si="6"/>
        <v>70</v>
      </c>
      <c r="BA37" s="322">
        <f t="shared" si="101"/>
        <v>0</v>
      </c>
      <c r="BB37" s="322">
        <f t="shared" si="102"/>
        <v>0</v>
      </c>
      <c r="BC37" s="322">
        <f t="shared" si="7"/>
        <v>0</v>
      </c>
      <c r="BD37" s="322">
        <f t="shared" si="103"/>
        <v>0</v>
      </c>
      <c r="BE37" s="322">
        <f t="shared" si="8"/>
        <v>0</v>
      </c>
      <c r="BF37" s="322">
        <f t="shared" si="104"/>
        <v>0</v>
      </c>
      <c r="BG37" s="322">
        <f t="shared" si="105"/>
        <v>0</v>
      </c>
      <c r="BH37" s="322">
        <f t="shared" si="9"/>
        <v>0</v>
      </c>
      <c r="BI37" s="322">
        <f t="shared" si="106"/>
        <v>0</v>
      </c>
      <c r="BJ37" s="322">
        <f t="shared" si="107"/>
        <v>0</v>
      </c>
      <c r="BK37" s="322">
        <f t="shared" si="108"/>
        <v>0</v>
      </c>
      <c r="BL37" s="322">
        <f t="shared" si="109"/>
        <v>0</v>
      </c>
      <c r="BM37" s="322">
        <f t="shared" si="10"/>
        <v>0</v>
      </c>
      <c r="BN37" s="322">
        <f t="shared" si="110"/>
        <v>0</v>
      </c>
      <c r="BO37" s="322">
        <f t="shared" si="111"/>
        <v>0</v>
      </c>
      <c r="BP37" s="322">
        <f t="shared" si="112"/>
        <v>10493.5</v>
      </c>
      <c r="BQ37" s="322">
        <f t="shared" si="113"/>
        <v>9899.1</v>
      </c>
      <c r="BR37" s="322">
        <f t="shared" si="11"/>
        <v>6233.4</v>
      </c>
      <c r="BS37" s="322">
        <f t="shared" si="114"/>
        <v>3665.7</v>
      </c>
      <c r="BT37" s="322">
        <f t="shared" si="12"/>
        <v>594.4</v>
      </c>
      <c r="BU37" s="322"/>
      <c r="BV37" s="322">
        <f t="shared" si="83"/>
        <v>0</v>
      </c>
      <c r="BW37" s="322">
        <f t="shared" si="84"/>
        <v>0</v>
      </c>
      <c r="BX37" s="322">
        <f t="shared" si="85"/>
        <v>0</v>
      </c>
      <c r="BY37" s="322">
        <f t="shared" si="86"/>
        <v>0</v>
      </c>
      <c r="BZ37" s="322">
        <f t="shared" si="87"/>
        <v>0</v>
      </c>
      <c r="CA37" s="322">
        <f t="shared" si="88"/>
        <v>0</v>
      </c>
      <c r="CB37" s="322">
        <f t="shared" si="89"/>
        <v>0</v>
      </c>
      <c r="CC37" s="322">
        <f t="shared" si="90"/>
        <v>0</v>
      </c>
      <c r="CD37" s="322">
        <f t="shared" si="91"/>
        <v>0</v>
      </c>
      <c r="CE37" s="711">
        <f t="shared" si="13"/>
        <v>0</v>
      </c>
      <c r="CF37" s="322">
        <f t="shared" si="115"/>
        <v>0</v>
      </c>
      <c r="CG37" s="322">
        <f t="shared" si="116"/>
        <v>0</v>
      </c>
      <c r="CH37" s="322">
        <f t="shared" si="14"/>
        <v>0</v>
      </c>
      <c r="CI37" s="322">
        <f t="shared" si="117"/>
        <v>0</v>
      </c>
      <c r="CJ37" s="711">
        <f t="shared" si="15"/>
        <v>0</v>
      </c>
      <c r="CK37" s="322">
        <f t="shared" si="118"/>
        <v>0</v>
      </c>
      <c r="CL37" s="322">
        <f t="shared" si="119"/>
        <v>0</v>
      </c>
      <c r="CM37" s="322">
        <f t="shared" si="16"/>
        <v>0</v>
      </c>
      <c r="CN37" s="322">
        <f t="shared" si="120"/>
        <v>0</v>
      </c>
      <c r="CO37" s="711">
        <f t="shared" si="17"/>
        <v>0</v>
      </c>
      <c r="CP37" s="322">
        <f t="shared" si="121"/>
        <v>0</v>
      </c>
      <c r="CQ37" s="322">
        <f t="shared" si="122"/>
        <v>0</v>
      </c>
      <c r="CR37" s="322">
        <f t="shared" si="18"/>
        <v>0</v>
      </c>
      <c r="CS37" s="322">
        <f t="shared" si="123"/>
        <v>0</v>
      </c>
      <c r="CT37" s="711">
        <f t="shared" si="19"/>
        <v>0</v>
      </c>
      <c r="CU37" s="322">
        <f t="shared" si="124"/>
        <v>0</v>
      </c>
      <c r="CV37" s="322">
        <f t="shared" si="125"/>
        <v>0</v>
      </c>
      <c r="CW37" s="322">
        <f t="shared" si="20"/>
        <v>0</v>
      </c>
      <c r="CX37" s="322">
        <f t="shared" si="126"/>
        <v>0</v>
      </c>
      <c r="CY37" s="322">
        <f t="shared" si="21"/>
        <v>0</v>
      </c>
      <c r="CZ37" s="322">
        <f t="shared" si="127"/>
        <v>0</v>
      </c>
      <c r="DA37" s="322">
        <f t="shared" si="128"/>
        <v>0</v>
      </c>
      <c r="DB37" s="322">
        <f t="shared" si="22"/>
        <v>0</v>
      </c>
      <c r="DC37" s="322">
        <f t="shared" si="129"/>
        <v>0</v>
      </c>
      <c r="DD37" s="322">
        <f t="shared" si="23"/>
        <v>0</v>
      </c>
      <c r="DE37" s="322">
        <f t="shared" si="24"/>
        <v>0</v>
      </c>
      <c r="DF37" s="322">
        <f t="shared" si="25"/>
        <v>0</v>
      </c>
      <c r="DG37" s="322">
        <f t="shared" si="26"/>
        <v>0</v>
      </c>
      <c r="DH37" s="322">
        <f t="shared" si="130"/>
        <v>0</v>
      </c>
      <c r="DI37" s="322">
        <f t="shared" si="27"/>
        <v>0</v>
      </c>
      <c r="DJ37" s="322">
        <f t="shared" si="28"/>
        <v>0</v>
      </c>
      <c r="DK37" s="322">
        <f t="shared" si="29"/>
        <v>0</v>
      </c>
      <c r="DL37" s="322">
        <f t="shared" si="30"/>
        <v>0</v>
      </c>
      <c r="DM37" s="322">
        <f t="shared" si="131"/>
        <v>0</v>
      </c>
      <c r="DN37" s="322">
        <f t="shared" si="31"/>
        <v>0</v>
      </c>
      <c r="DO37" s="322">
        <f t="shared" si="132"/>
        <v>0</v>
      </c>
      <c r="DP37" s="322">
        <f t="shared" si="133"/>
        <v>0</v>
      </c>
      <c r="DQ37" s="322">
        <f t="shared" si="134"/>
        <v>0</v>
      </c>
      <c r="DR37" s="322">
        <f t="shared" si="135"/>
        <v>0</v>
      </c>
      <c r="DS37" s="322">
        <f t="shared" si="32"/>
        <v>0</v>
      </c>
      <c r="DT37" s="323">
        <f t="shared" si="136"/>
        <v>0</v>
      </c>
      <c r="DU37" s="324">
        <f t="shared" si="137"/>
        <v>0</v>
      </c>
      <c r="DV37" s="322">
        <f t="shared" si="33"/>
        <v>0</v>
      </c>
      <c r="DW37" s="322">
        <f t="shared" si="138"/>
        <v>0</v>
      </c>
      <c r="DX37" s="324">
        <f t="shared" si="139"/>
        <v>0</v>
      </c>
      <c r="DY37" s="324">
        <f t="shared" si="140"/>
        <v>0</v>
      </c>
      <c r="DZ37" s="324">
        <f t="shared" si="141"/>
        <v>0</v>
      </c>
      <c r="EA37" s="322">
        <f t="shared" si="34"/>
        <v>0</v>
      </c>
      <c r="EB37" s="322">
        <f t="shared" si="142"/>
        <v>0</v>
      </c>
      <c r="EC37" s="324">
        <f t="shared" si="143"/>
        <v>0</v>
      </c>
      <c r="ED37" s="324">
        <f t="shared" si="144"/>
        <v>0</v>
      </c>
      <c r="EE37" s="324">
        <f t="shared" si="145"/>
        <v>0</v>
      </c>
      <c r="EF37" s="322">
        <f t="shared" si="35"/>
        <v>0</v>
      </c>
      <c r="EG37" s="322">
        <f t="shared" si="146"/>
        <v>0</v>
      </c>
      <c r="EH37" s="324">
        <f t="shared" si="147"/>
        <v>0</v>
      </c>
      <c r="EI37" s="324">
        <f t="shared" si="148"/>
        <v>0</v>
      </c>
      <c r="EJ37" s="324">
        <f t="shared" si="149"/>
        <v>0</v>
      </c>
      <c r="EK37" s="322">
        <f t="shared" si="36"/>
        <v>0</v>
      </c>
      <c r="EL37" s="322">
        <f t="shared" si="150"/>
        <v>0</v>
      </c>
      <c r="EM37" s="324">
        <f t="shared" si="151"/>
        <v>0</v>
      </c>
      <c r="EN37" s="324">
        <f t="shared" si="152"/>
        <v>0</v>
      </c>
      <c r="EO37" s="324">
        <f t="shared" si="153"/>
        <v>0</v>
      </c>
      <c r="EP37" s="322">
        <f t="shared" si="37"/>
        <v>0</v>
      </c>
      <c r="EQ37" s="322">
        <f t="shared" si="154"/>
        <v>0</v>
      </c>
      <c r="ER37" s="324">
        <f t="shared" si="155"/>
        <v>0</v>
      </c>
      <c r="ES37" s="324">
        <f t="shared" si="156"/>
        <v>0</v>
      </c>
      <c r="ET37" s="324">
        <f t="shared" si="157"/>
        <v>0</v>
      </c>
      <c r="EU37" s="322">
        <f t="shared" si="38"/>
        <v>0</v>
      </c>
      <c r="EV37" s="322">
        <f t="shared" si="158"/>
        <v>0</v>
      </c>
      <c r="EW37" s="324">
        <f t="shared" si="159"/>
        <v>0</v>
      </c>
      <c r="EX37" s="324">
        <f t="shared" si="160"/>
        <v>0</v>
      </c>
      <c r="EY37" s="324">
        <f t="shared" si="161"/>
        <v>0</v>
      </c>
      <c r="EZ37" s="322">
        <f t="shared" si="39"/>
        <v>0</v>
      </c>
      <c r="FA37" s="322">
        <f t="shared" si="162"/>
        <v>0</v>
      </c>
      <c r="FB37" s="324">
        <f t="shared" si="163"/>
        <v>0</v>
      </c>
      <c r="FC37" s="324">
        <f t="shared" si="164"/>
        <v>0</v>
      </c>
      <c r="FD37" s="324">
        <f t="shared" si="165"/>
        <v>0</v>
      </c>
      <c r="FE37" s="322">
        <f t="shared" si="40"/>
        <v>0</v>
      </c>
      <c r="FF37" s="322">
        <f t="shared" si="166"/>
        <v>0</v>
      </c>
      <c r="FG37" s="325">
        <f t="shared" si="167"/>
        <v>0</v>
      </c>
      <c r="FH37" s="712">
        <f t="shared" si="41"/>
        <v>0</v>
      </c>
      <c r="FI37" s="322">
        <f t="shared" si="42"/>
        <v>0</v>
      </c>
      <c r="FJ37" s="322">
        <f t="shared" si="43"/>
        <v>0</v>
      </c>
      <c r="FK37" s="322">
        <f t="shared" si="168"/>
        <v>0</v>
      </c>
      <c r="FL37" s="322">
        <f t="shared" si="44"/>
        <v>0</v>
      </c>
      <c r="FM37" s="322">
        <f t="shared" si="45"/>
        <v>0</v>
      </c>
      <c r="FN37" s="322">
        <f t="shared" si="46"/>
        <v>0</v>
      </c>
      <c r="FO37" s="322">
        <f t="shared" si="47"/>
        <v>0</v>
      </c>
      <c r="FP37" s="322">
        <f t="shared" si="169"/>
        <v>0</v>
      </c>
      <c r="FQ37" s="322">
        <f t="shared" si="48"/>
        <v>0</v>
      </c>
      <c r="FR37" s="322">
        <f t="shared" si="49"/>
        <v>0</v>
      </c>
      <c r="FS37" s="322">
        <f t="shared" si="50"/>
        <v>0</v>
      </c>
      <c r="FT37" s="322">
        <f t="shared" si="51"/>
        <v>0</v>
      </c>
      <c r="FU37" s="322">
        <f t="shared" si="170"/>
        <v>0</v>
      </c>
      <c r="FV37" s="322">
        <f t="shared" si="52"/>
        <v>0</v>
      </c>
      <c r="FW37" s="322">
        <f t="shared" si="53"/>
        <v>0</v>
      </c>
      <c r="FX37" s="322">
        <f t="shared" si="54"/>
        <v>0</v>
      </c>
      <c r="FY37" s="322">
        <f t="shared" si="55"/>
        <v>0</v>
      </c>
      <c r="FZ37" s="322">
        <f t="shared" si="171"/>
        <v>0</v>
      </c>
      <c r="GA37" s="322">
        <f t="shared" si="56"/>
        <v>0</v>
      </c>
      <c r="GB37" s="322">
        <f t="shared" si="57"/>
        <v>0</v>
      </c>
      <c r="GC37" s="322">
        <f t="shared" si="58"/>
        <v>0</v>
      </c>
      <c r="GD37" s="322">
        <f t="shared" si="59"/>
        <v>0</v>
      </c>
      <c r="GE37" s="322">
        <f t="shared" si="172"/>
        <v>0</v>
      </c>
      <c r="GF37" s="322">
        <f t="shared" si="60"/>
        <v>0</v>
      </c>
      <c r="GG37" s="322">
        <f t="shared" si="61"/>
        <v>0</v>
      </c>
      <c r="GH37" s="322">
        <f t="shared" si="62"/>
        <v>0</v>
      </c>
      <c r="GI37" s="322">
        <f t="shared" si="63"/>
        <v>0</v>
      </c>
      <c r="GJ37" s="322">
        <f t="shared" si="173"/>
        <v>0</v>
      </c>
      <c r="GK37" s="322">
        <f t="shared" si="64"/>
        <v>0</v>
      </c>
      <c r="GL37" s="322">
        <f t="shared" si="65"/>
        <v>0</v>
      </c>
      <c r="GM37" s="322">
        <f t="shared" si="66"/>
        <v>0</v>
      </c>
      <c r="GN37" s="322">
        <f t="shared" si="67"/>
        <v>0</v>
      </c>
      <c r="GO37" s="322">
        <f t="shared" si="174"/>
        <v>0</v>
      </c>
      <c r="GP37" s="322">
        <f t="shared" si="68"/>
        <v>0</v>
      </c>
      <c r="GQ37" s="322">
        <f t="shared" si="69"/>
        <v>0</v>
      </c>
      <c r="GR37" s="322">
        <f t="shared" si="70"/>
        <v>0</v>
      </c>
      <c r="GS37" s="322">
        <f t="shared" si="71"/>
        <v>0</v>
      </c>
      <c r="GT37" s="322">
        <f t="shared" si="175"/>
        <v>0</v>
      </c>
      <c r="GU37" s="322">
        <f t="shared" si="72"/>
        <v>0</v>
      </c>
      <c r="GV37" s="326">
        <f t="shared" si="92"/>
        <v>12020.2</v>
      </c>
      <c r="GW37" s="322">
        <f t="shared" si="82"/>
        <v>11355.8</v>
      </c>
      <c r="GX37" s="322">
        <f t="shared" si="82"/>
        <v>7150.7</v>
      </c>
      <c r="GY37" s="322">
        <f t="shared" si="82"/>
        <v>4205.1000000000004</v>
      </c>
      <c r="GZ37" s="322">
        <f t="shared" si="82"/>
        <v>664.4</v>
      </c>
      <c r="HA37" s="328">
        <f t="shared" si="176"/>
        <v>238</v>
      </c>
      <c r="HB37" s="322">
        <f t="shared" si="75"/>
        <v>11783.9</v>
      </c>
      <c r="HC37" s="322">
        <f t="shared" si="75"/>
        <v>11132.5</v>
      </c>
      <c r="HD37" s="322">
        <f t="shared" si="75"/>
        <v>7010.1</v>
      </c>
      <c r="HE37" s="322">
        <f t="shared" si="75"/>
        <v>4122.3999999999996</v>
      </c>
      <c r="HF37" s="322">
        <f t="shared" si="75"/>
        <v>651.29999999999995</v>
      </c>
      <c r="HG37" s="329">
        <v>18.5</v>
      </c>
      <c r="HH37" s="327">
        <f t="shared" si="76"/>
        <v>649.4</v>
      </c>
      <c r="HI37" s="327">
        <f t="shared" si="77"/>
        <v>12433.3</v>
      </c>
      <c r="HJ37" s="330">
        <f t="shared" si="78"/>
        <v>7659.5</v>
      </c>
      <c r="HK37" s="275">
        <f t="shared" si="79"/>
        <v>12433300</v>
      </c>
    </row>
    <row r="38" spans="1:309">
      <c r="A38" s="315" t="s">
        <v>798</v>
      </c>
      <c r="B38" s="316">
        <v>0</v>
      </c>
      <c r="C38" s="316">
        <v>0</v>
      </c>
      <c r="D38" s="317">
        <v>43</v>
      </c>
      <c r="E38" s="318">
        <v>0</v>
      </c>
      <c r="F38" s="317"/>
      <c r="G38" s="316">
        <v>0</v>
      </c>
      <c r="H38" s="317">
        <v>155</v>
      </c>
      <c r="I38" s="318">
        <v>0</v>
      </c>
      <c r="J38" s="317"/>
      <c r="K38" s="317"/>
      <c r="L38" s="317"/>
      <c r="M38" s="316">
        <v>0</v>
      </c>
      <c r="N38" s="318">
        <v>0</v>
      </c>
      <c r="O38" s="317"/>
      <c r="P38" s="318">
        <v>0</v>
      </c>
      <c r="Q38" s="317"/>
      <c r="R38" s="317"/>
      <c r="S38" s="317"/>
      <c r="T38" s="319">
        <v>0</v>
      </c>
      <c r="U38" s="335">
        <v>0</v>
      </c>
      <c r="V38" s="335">
        <v>0</v>
      </c>
      <c r="W38" s="318">
        <v>0</v>
      </c>
      <c r="X38" s="318">
        <v>0</v>
      </c>
      <c r="Y38" s="318">
        <v>0</v>
      </c>
      <c r="Z38" s="318">
        <v>0</v>
      </c>
      <c r="AA38" s="318">
        <v>0</v>
      </c>
      <c r="AB38" s="318">
        <v>0</v>
      </c>
      <c r="AC38" s="318">
        <v>0</v>
      </c>
      <c r="AD38" s="320">
        <v>0</v>
      </c>
      <c r="AE38" s="320">
        <v>0</v>
      </c>
      <c r="AF38" s="320">
        <v>0</v>
      </c>
      <c r="AG38" s="320">
        <v>0</v>
      </c>
      <c r="AH38" s="317"/>
      <c r="AI38" s="320">
        <v>0</v>
      </c>
      <c r="AJ38" s="710">
        <f t="shared" si="80"/>
        <v>43</v>
      </c>
      <c r="AK38" s="710">
        <f t="shared" si="81"/>
        <v>155</v>
      </c>
      <c r="AL38" s="321">
        <f t="shared" si="0"/>
        <v>0</v>
      </c>
      <c r="AM38" s="322">
        <f t="shared" si="93"/>
        <v>0</v>
      </c>
      <c r="AN38" s="322">
        <f t="shared" si="1"/>
        <v>0</v>
      </c>
      <c r="AO38" s="322">
        <f t="shared" si="94"/>
        <v>0</v>
      </c>
      <c r="AP38" s="322">
        <f t="shared" si="95"/>
        <v>0</v>
      </c>
      <c r="AQ38" s="322">
        <f t="shared" si="2"/>
        <v>0</v>
      </c>
      <c r="AR38" s="322">
        <f t="shared" si="3"/>
        <v>0</v>
      </c>
      <c r="AS38" s="322">
        <f t="shared" si="4"/>
        <v>0</v>
      </c>
      <c r="AT38" s="322">
        <f t="shared" si="96"/>
        <v>0</v>
      </c>
      <c r="AU38" s="322">
        <f t="shared" si="97"/>
        <v>0</v>
      </c>
      <c r="AV38" s="322">
        <f t="shared" si="98"/>
        <v>2431.4</v>
      </c>
      <c r="AW38" s="322">
        <f t="shared" si="99"/>
        <v>2319.9</v>
      </c>
      <c r="AX38" s="322">
        <f t="shared" si="5"/>
        <v>1460.9</v>
      </c>
      <c r="AY38" s="322">
        <f t="shared" si="100"/>
        <v>859</v>
      </c>
      <c r="AZ38" s="322">
        <f t="shared" si="6"/>
        <v>111.5</v>
      </c>
      <c r="BA38" s="322">
        <f t="shared" si="101"/>
        <v>0</v>
      </c>
      <c r="BB38" s="322">
        <f t="shared" si="102"/>
        <v>0</v>
      </c>
      <c r="BC38" s="322">
        <f t="shared" si="7"/>
        <v>0</v>
      </c>
      <c r="BD38" s="322">
        <f t="shared" si="103"/>
        <v>0</v>
      </c>
      <c r="BE38" s="322">
        <f t="shared" si="8"/>
        <v>0</v>
      </c>
      <c r="BF38" s="322">
        <f t="shared" si="104"/>
        <v>0</v>
      </c>
      <c r="BG38" s="322">
        <f t="shared" si="105"/>
        <v>0</v>
      </c>
      <c r="BH38" s="322">
        <f t="shared" si="9"/>
        <v>0</v>
      </c>
      <c r="BI38" s="322">
        <f t="shared" si="106"/>
        <v>0</v>
      </c>
      <c r="BJ38" s="322">
        <f t="shared" si="107"/>
        <v>0</v>
      </c>
      <c r="BK38" s="322">
        <f t="shared" si="108"/>
        <v>0</v>
      </c>
      <c r="BL38" s="322">
        <f t="shared" si="109"/>
        <v>0</v>
      </c>
      <c r="BM38" s="322">
        <f t="shared" si="10"/>
        <v>0</v>
      </c>
      <c r="BN38" s="322">
        <f t="shared" si="110"/>
        <v>0</v>
      </c>
      <c r="BO38" s="322">
        <f t="shared" si="111"/>
        <v>0</v>
      </c>
      <c r="BP38" s="322">
        <f t="shared" si="112"/>
        <v>7708.5</v>
      </c>
      <c r="BQ38" s="322">
        <f t="shared" si="113"/>
        <v>7271.8</v>
      </c>
      <c r="BR38" s="322">
        <f t="shared" si="11"/>
        <v>4579</v>
      </c>
      <c r="BS38" s="322">
        <f t="shared" si="114"/>
        <v>2692.8</v>
      </c>
      <c r="BT38" s="322">
        <f t="shared" si="12"/>
        <v>436.7</v>
      </c>
      <c r="BU38" s="322"/>
      <c r="BV38" s="322">
        <f t="shared" si="83"/>
        <v>0</v>
      </c>
      <c r="BW38" s="322">
        <f t="shared" si="84"/>
        <v>0</v>
      </c>
      <c r="BX38" s="322">
        <f t="shared" si="85"/>
        <v>0</v>
      </c>
      <c r="BY38" s="322">
        <f t="shared" si="86"/>
        <v>0</v>
      </c>
      <c r="BZ38" s="322">
        <f t="shared" si="87"/>
        <v>0</v>
      </c>
      <c r="CA38" s="322">
        <f t="shared" si="88"/>
        <v>0</v>
      </c>
      <c r="CB38" s="322">
        <f t="shared" si="89"/>
        <v>0</v>
      </c>
      <c r="CC38" s="322">
        <f t="shared" si="90"/>
        <v>0</v>
      </c>
      <c r="CD38" s="322">
        <f t="shared" si="91"/>
        <v>0</v>
      </c>
      <c r="CE38" s="711">
        <f t="shared" si="13"/>
        <v>0</v>
      </c>
      <c r="CF38" s="322">
        <f t="shared" si="115"/>
        <v>0</v>
      </c>
      <c r="CG38" s="322">
        <f t="shared" si="116"/>
        <v>0</v>
      </c>
      <c r="CH38" s="322">
        <f t="shared" si="14"/>
        <v>0</v>
      </c>
      <c r="CI38" s="322">
        <f t="shared" si="117"/>
        <v>0</v>
      </c>
      <c r="CJ38" s="711">
        <f t="shared" si="15"/>
        <v>0</v>
      </c>
      <c r="CK38" s="322">
        <f t="shared" si="118"/>
        <v>0</v>
      </c>
      <c r="CL38" s="322">
        <f t="shared" si="119"/>
        <v>0</v>
      </c>
      <c r="CM38" s="322">
        <f t="shared" si="16"/>
        <v>0</v>
      </c>
      <c r="CN38" s="322">
        <f t="shared" si="120"/>
        <v>0</v>
      </c>
      <c r="CO38" s="711">
        <f t="shared" si="17"/>
        <v>0</v>
      </c>
      <c r="CP38" s="322">
        <f t="shared" si="121"/>
        <v>0</v>
      </c>
      <c r="CQ38" s="322">
        <f t="shared" si="122"/>
        <v>0</v>
      </c>
      <c r="CR38" s="322">
        <f t="shared" si="18"/>
        <v>0</v>
      </c>
      <c r="CS38" s="322">
        <f t="shared" si="123"/>
        <v>0</v>
      </c>
      <c r="CT38" s="711">
        <f t="shared" si="19"/>
        <v>0</v>
      </c>
      <c r="CU38" s="322">
        <f t="shared" si="124"/>
        <v>0</v>
      </c>
      <c r="CV38" s="322">
        <f t="shared" si="125"/>
        <v>0</v>
      </c>
      <c r="CW38" s="322">
        <f t="shared" si="20"/>
        <v>0</v>
      </c>
      <c r="CX38" s="322">
        <f t="shared" si="126"/>
        <v>0</v>
      </c>
      <c r="CY38" s="322">
        <f t="shared" si="21"/>
        <v>0</v>
      </c>
      <c r="CZ38" s="322">
        <f t="shared" si="127"/>
        <v>0</v>
      </c>
      <c r="DA38" s="322">
        <f t="shared" si="128"/>
        <v>0</v>
      </c>
      <c r="DB38" s="322">
        <f t="shared" si="22"/>
        <v>0</v>
      </c>
      <c r="DC38" s="322">
        <f t="shared" si="129"/>
        <v>0</v>
      </c>
      <c r="DD38" s="322">
        <f t="shared" si="23"/>
        <v>0</v>
      </c>
      <c r="DE38" s="322">
        <f t="shared" si="24"/>
        <v>0</v>
      </c>
      <c r="DF38" s="322">
        <f t="shared" si="25"/>
        <v>0</v>
      </c>
      <c r="DG38" s="322">
        <f t="shared" si="26"/>
        <v>0</v>
      </c>
      <c r="DH38" s="322">
        <f t="shared" si="130"/>
        <v>0</v>
      </c>
      <c r="DI38" s="322">
        <f t="shared" si="27"/>
        <v>0</v>
      </c>
      <c r="DJ38" s="322">
        <f t="shared" si="28"/>
        <v>0</v>
      </c>
      <c r="DK38" s="322">
        <f t="shared" si="29"/>
        <v>0</v>
      </c>
      <c r="DL38" s="322">
        <f t="shared" si="30"/>
        <v>0</v>
      </c>
      <c r="DM38" s="322">
        <f t="shared" si="131"/>
        <v>0</v>
      </c>
      <c r="DN38" s="322">
        <f t="shared" si="31"/>
        <v>0</v>
      </c>
      <c r="DO38" s="322">
        <f t="shared" si="132"/>
        <v>0</v>
      </c>
      <c r="DP38" s="322">
        <f t="shared" si="133"/>
        <v>0</v>
      </c>
      <c r="DQ38" s="322">
        <f t="shared" si="134"/>
        <v>0</v>
      </c>
      <c r="DR38" s="322">
        <f t="shared" si="135"/>
        <v>0</v>
      </c>
      <c r="DS38" s="322">
        <f t="shared" si="32"/>
        <v>0</v>
      </c>
      <c r="DT38" s="323">
        <f t="shared" si="136"/>
        <v>0</v>
      </c>
      <c r="DU38" s="324">
        <f t="shared" si="137"/>
        <v>0</v>
      </c>
      <c r="DV38" s="322">
        <f t="shared" si="33"/>
        <v>0</v>
      </c>
      <c r="DW38" s="322">
        <f t="shared" si="138"/>
        <v>0</v>
      </c>
      <c r="DX38" s="324">
        <f t="shared" si="139"/>
        <v>0</v>
      </c>
      <c r="DY38" s="324">
        <f t="shared" si="140"/>
        <v>0</v>
      </c>
      <c r="DZ38" s="324">
        <f t="shared" si="141"/>
        <v>0</v>
      </c>
      <c r="EA38" s="322">
        <f t="shared" si="34"/>
        <v>0</v>
      </c>
      <c r="EB38" s="322">
        <f t="shared" si="142"/>
        <v>0</v>
      </c>
      <c r="EC38" s="324">
        <f t="shared" si="143"/>
        <v>0</v>
      </c>
      <c r="ED38" s="324">
        <f t="shared" si="144"/>
        <v>0</v>
      </c>
      <c r="EE38" s="324">
        <f t="shared" si="145"/>
        <v>0</v>
      </c>
      <c r="EF38" s="322">
        <f t="shared" si="35"/>
        <v>0</v>
      </c>
      <c r="EG38" s="322">
        <f t="shared" si="146"/>
        <v>0</v>
      </c>
      <c r="EH38" s="324">
        <f t="shared" si="147"/>
        <v>0</v>
      </c>
      <c r="EI38" s="324">
        <f t="shared" si="148"/>
        <v>0</v>
      </c>
      <c r="EJ38" s="324">
        <f t="shared" si="149"/>
        <v>0</v>
      </c>
      <c r="EK38" s="322">
        <f t="shared" si="36"/>
        <v>0</v>
      </c>
      <c r="EL38" s="322">
        <f t="shared" si="150"/>
        <v>0</v>
      </c>
      <c r="EM38" s="324">
        <f t="shared" si="151"/>
        <v>0</v>
      </c>
      <c r="EN38" s="324">
        <f t="shared" si="152"/>
        <v>0</v>
      </c>
      <c r="EO38" s="324">
        <f t="shared" si="153"/>
        <v>0</v>
      </c>
      <c r="EP38" s="322">
        <f t="shared" si="37"/>
        <v>0</v>
      </c>
      <c r="EQ38" s="322">
        <f t="shared" si="154"/>
        <v>0</v>
      </c>
      <c r="ER38" s="324">
        <f t="shared" si="155"/>
        <v>0</v>
      </c>
      <c r="ES38" s="324">
        <f t="shared" si="156"/>
        <v>0</v>
      </c>
      <c r="ET38" s="324">
        <f t="shared" si="157"/>
        <v>0</v>
      </c>
      <c r="EU38" s="322">
        <f t="shared" si="38"/>
        <v>0</v>
      </c>
      <c r="EV38" s="322">
        <f t="shared" si="158"/>
        <v>0</v>
      </c>
      <c r="EW38" s="324">
        <f t="shared" si="159"/>
        <v>0</v>
      </c>
      <c r="EX38" s="324">
        <f t="shared" si="160"/>
        <v>0</v>
      </c>
      <c r="EY38" s="324">
        <f t="shared" si="161"/>
        <v>0</v>
      </c>
      <c r="EZ38" s="322">
        <f t="shared" si="39"/>
        <v>0</v>
      </c>
      <c r="FA38" s="322">
        <f t="shared" si="162"/>
        <v>0</v>
      </c>
      <c r="FB38" s="324">
        <f t="shared" si="163"/>
        <v>0</v>
      </c>
      <c r="FC38" s="324">
        <f t="shared" si="164"/>
        <v>0</v>
      </c>
      <c r="FD38" s="324">
        <f t="shared" si="165"/>
        <v>0</v>
      </c>
      <c r="FE38" s="322">
        <f t="shared" si="40"/>
        <v>0</v>
      </c>
      <c r="FF38" s="322">
        <f t="shared" si="166"/>
        <v>0</v>
      </c>
      <c r="FG38" s="325">
        <f t="shared" si="167"/>
        <v>0</v>
      </c>
      <c r="FH38" s="712">
        <f t="shared" si="41"/>
        <v>0</v>
      </c>
      <c r="FI38" s="322">
        <f t="shared" si="42"/>
        <v>0</v>
      </c>
      <c r="FJ38" s="322">
        <f t="shared" si="43"/>
        <v>0</v>
      </c>
      <c r="FK38" s="322">
        <f t="shared" si="168"/>
        <v>0</v>
      </c>
      <c r="FL38" s="322">
        <f t="shared" si="44"/>
        <v>0</v>
      </c>
      <c r="FM38" s="322">
        <f t="shared" si="45"/>
        <v>0</v>
      </c>
      <c r="FN38" s="322">
        <f t="shared" si="46"/>
        <v>0</v>
      </c>
      <c r="FO38" s="322">
        <f t="shared" si="47"/>
        <v>0</v>
      </c>
      <c r="FP38" s="322">
        <f t="shared" si="169"/>
        <v>0</v>
      </c>
      <c r="FQ38" s="322">
        <f t="shared" si="48"/>
        <v>0</v>
      </c>
      <c r="FR38" s="322">
        <f t="shared" si="49"/>
        <v>0</v>
      </c>
      <c r="FS38" s="322">
        <f t="shared" si="50"/>
        <v>0</v>
      </c>
      <c r="FT38" s="322">
        <f t="shared" si="51"/>
        <v>0</v>
      </c>
      <c r="FU38" s="322">
        <f t="shared" si="170"/>
        <v>0</v>
      </c>
      <c r="FV38" s="322">
        <f t="shared" si="52"/>
        <v>0</v>
      </c>
      <c r="FW38" s="322">
        <f t="shared" si="53"/>
        <v>0</v>
      </c>
      <c r="FX38" s="322">
        <f t="shared" si="54"/>
        <v>0</v>
      </c>
      <c r="FY38" s="322">
        <f t="shared" si="55"/>
        <v>0</v>
      </c>
      <c r="FZ38" s="322">
        <f t="shared" si="171"/>
        <v>0</v>
      </c>
      <c r="GA38" s="322">
        <f t="shared" si="56"/>
        <v>0</v>
      </c>
      <c r="GB38" s="322">
        <f t="shared" si="57"/>
        <v>0</v>
      </c>
      <c r="GC38" s="322">
        <f t="shared" si="58"/>
        <v>0</v>
      </c>
      <c r="GD38" s="322">
        <f t="shared" si="59"/>
        <v>0</v>
      </c>
      <c r="GE38" s="322">
        <f t="shared" si="172"/>
        <v>0</v>
      </c>
      <c r="GF38" s="322">
        <f t="shared" si="60"/>
        <v>0</v>
      </c>
      <c r="GG38" s="322">
        <f t="shared" si="61"/>
        <v>0</v>
      </c>
      <c r="GH38" s="322">
        <f t="shared" si="62"/>
        <v>0</v>
      </c>
      <c r="GI38" s="322">
        <f t="shared" si="63"/>
        <v>0</v>
      </c>
      <c r="GJ38" s="322">
        <f t="shared" si="173"/>
        <v>0</v>
      </c>
      <c r="GK38" s="322">
        <f t="shared" si="64"/>
        <v>0</v>
      </c>
      <c r="GL38" s="322">
        <f t="shared" si="65"/>
        <v>0</v>
      </c>
      <c r="GM38" s="322">
        <f t="shared" si="66"/>
        <v>0</v>
      </c>
      <c r="GN38" s="322">
        <f t="shared" si="67"/>
        <v>0</v>
      </c>
      <c r="GO38" s="322">
        <f t="shared" si="174"/>
        <v>0</v>
      </c>
      <c r="GP38" s="322">
        <f t="shared" si="68"/>
        <v>0</v>
      </c>
      <c r="GQ38" s="322">
        <f t="shared" si="69"/>
        <v>0</v>
      </c>
      <c r="GR38" s="322">
        <f t="shared" si="70"/>
        <v>0</v>
      </c>
      <c r="GS38" s="322">
        <f t="shared" si="71"/>
        <v>0</v>
      </c>
      <c r="GT38" s="322">
        <f t="shared" si="175"/>
        <v>0</v>
      </c>
      <c r="GU38" s="322">
        <f t="shared" si="72"/>
        <v>0</v>
      </c>
      <c r="GV38" s="326">
        <f t="shared" si="92"/>
        <v>10139.9</v>
      </c>
      <c r="GW38" s="322">
        <f t="shared" si="82"/>
        <v>9591.7000000000007</v>
      </c>
      <c r="GX38" s="322">
        <f t="shared" si="82"/>
        <v>6039.9</v>
      </c>
      <c r="GY38" s="322">
        <f t="shared" si="82"/>
        <v>3551.8</v>
      </c>
      <c r="GZ38" s="322">
        <f t="shared" si="82"/>
        <v>548.20000000000005</v>
      </c>
      <c r="HA38" s="328">
        <f t="shared" si="176"/>
        <v>198</v>
      </c>
      <c r="HB38" s="322">
        <f t="shared" si="75"/>
        <v>9940.6</v>
      </c>
      <c r="HC38" s="322">
        <f t="shared" si="75"/>
        <v>9403.1</v>
      </c>
      <c r="HD38" s="322">
        <f t="shared" si="75"/>
        <v>5921.2</v>
      </c>
      <c r="HE38" s="322">
        <f t="shared" si="75"/>
        <v>3482</v>
      </c>
      <c r="HF38" s="322">
        <f t="shared" si="75"/>
        <v>537.4</v>
      </c>
      <c r="HG38" s="329">
        <v>15</v>
      </c>
      <c r="HH38" s="327">
        <f t="shared" si="76"/>
        <v>526.5</v>
      </c>
      <c r="HI38" s="327">
        <f t="shared" si="77"/>
        <v>10467.1</v>
      </c>
      <c r="HJ38" s="330">
        <f t="shared" si="78"/>
        <v>6447.7</v>
      </c>
      <c r="HK38" s="275">
        <f t="shared" si="79"/>
        <v>10467100</v>
      </c>
    </row>
    <row r="39" spans="1:309" ht="31.5">
      <c r="A39" s="315" t="s">
        <v>799</v>
      </c>
      <c r="B39" s="316">
        <v>0</v>
      </c>
      <c r="C39" s="316">
        <v>0</v>
      </c>
      <c r="D39" s="317">
        <v>21</v>
      </c>
      <c r="E39" s="318">
        <v>0</v>
      </c>
      <c r="F39" s="317"/>
      <c r="G39" s="316">
        <v>0</v>
      </c>
      <c r="H39" s="317">
        <v>122</v>
      </c>
      <c r="I39" s="318">
        <v>0</v>
      </c>
      <c r="J39" s="317"/>
      <c r="K39" s="317"/>
      <c r="L39" s="317"/>
      <c r="M39" s="316">
        <v>0</v>
      </c>
      <c r="N39" s="318">
        <v>0</v>
      </c>
      <c r="O39" s="317"/>
      <c r="P39" s="318">
        <v>0</v>
      </c>
      <c r="Q39" s="317"/>
      <c r="R39" s="317"/>
      <c r="S39" s="317"/>
      <c r="T39" s="319">
        <v>0</v>
      </c>
      <c r="U39" s="335">
        <v>0</v>
      </c>
      <c r="V39" s="335">
        <v>0</v>
      </c>
      <c r="W39" s="318">
        <v>0</v>
      </c>
      <c r="X39" s="318">
        <v>0</v>
      </c>
      <c r="Y39" s="318">
        <v>0</v>
      </c>
      <c r="Z39" s="318">
        <v>0</v>
      </c>
      <c r="AA39" s="318">
        <v>0</v>
      </c>
      <c r="AB39" s="318">
        <v>0</v>
      </c>
      <c r="AC39" s="318">
        <v>0</v>
      </c>
      <c r="AD39" s="320">
        <v>0</v>
      </c>
      <c r="AE39" s="320">
        <v>0</v>
      </c>
      <c r="AF39" s="320">
        <v>0</v>
      </c>
      <c r="AG39" s="320">
        <v>0</v>
      </c>
      <c r="AH39" s="317"/>
      <c r="AI39" s="320">
        <v>0</v>
      </c>
      <c r="AJ39" s="710">
        <f t="shared" si="80"/>
        <v>21</v>
      </c>
      <c r="AK39" s="710">
        <f t="shared" si="81"/>
        <v>122</v>
      </c>
      <c r="AL39" s="321">
        <f t="shared" si="0"/>
        <v>0</v>
      </c>
      <c r="AM39" s="322">
        <f t="shared" si="93"/>
        <v>0</v>
      </c>
      <c r="AN39" s="322">
        <f t="shared" si="1"/>
        <v>0</v>
      </c>
      <c r="AO39" s="322">
        <f t="shared" si="94"/>
        <v>0</v>
      </c>
      <c r="AP39" s="322">
        <f t="shared" si="95"/>
        <v>0</v>
      </c>
      <c r="AQ39" s="322">
        <f t="shared" si="2"/>
        <v>0</v>
      </c>
      <c r="AR39" s="322">
        <f t="shared" si="3"/>
        <v>0</v>
      </c>
      <c r="AS39" s="322">
        <f t="shared" si="4"/>
        <v>0</v>
      </c>
      <c r="AT39" s="322">
        <f t="shared" si="96"/>
        <v>0</v>
      </c>
      <c r="AU39" s="322">
        <f t="shared" si="97"/>
        <v>0</v>
      </c>
      <c r="AV39" s="322">
        <f t="shared" si="98"/>
        <v>1187.4000000000001</v>
      </c>
      <c r="AW39" s="322">
        <f t="shared" si="99"/>
        <v>1133</v>
      </c>
      <c r="AX39" s="322">
        <f t="shared" si="5"/>
        <v>713.5</v>
      </c>
      <c r="AY39" s="322">
        <f t="shared" si="100"/>
        <v>419.5</v>
      </c>
      <c r="AZ39" s="322">
        <f t="shared" si="6"/>
        <v>54.4</v>
      </c>
      <c r="BA39" s="322">
        <f t="shared" si="101"/>
        <v>0</v>
      </c>
      <c r="BB39" s="322">
        <f t="shared" si="102"/>
        <v>0</v>
      </c>
      <c r="BC39" s="322">
        <f t="shared" si="7"/>
        <v>0</v>
      </c>
      <c r="BD39" s="322">
        <f t="shared" si="103"/>
        <v>0</v>
      </c>
      <c r="BE39" s="322">
        <f t="shared" si="8"/>
        <v>0</v>
      </c>
      <c r="BF39" s="322">
        <f t="shared" si="104"/>
        <v>0</v>
      </c>
      <c r="BG39" s="322">
        <f t="shared" si="105"/>
        <v>0</v>
      </c>
      <c r="BH39" s="322">
        <f t="shared" si="9"/>
        <v>0</v>
      </c>
      <c r="BI39" s="322">
        <f t="shared" si="106"/>
        <v>0</v>
      </c>
      <c r="BJ39" s="322">
        <f t="shared" si="107"/>
        <v>0</v>
      </c>
      <c r="BK39" s="322">
        <f t="shared" si="108"/>
        <v>0</v>
      </c>
      <c r="BL39" s="322">
        <f t="shared" si="109"/>
        <v>0</v>
      </c>
      <c r="BM39" s="322">
        <f t="shared" si="10"/>
        <v>0</v>
      </c>
      <c r="BN39" s="322">
        <f t="shared" si="110"/>
        <v>0</v>
      </c>
      <c r="BO39" s="322">
        <f t="shared" si="111"/>
        <v>0</v>
      </c>
      <c r="BP39" s="322">
        <f t="shared" si="112"/>
        <v>6067.3</v>
      </c>
      <c r="BQ39" s="322">
        <f t="shared" si="113"/>
        <v>5723.6</v>
      </c>
      <c r="BR39" s="322">
        <f t="shared" si="11"/>
        <v>3604.1</v>
      </c>
      <c r="BS39" s="322">
        <f t="shared" si="114"/>
        <v>2119.5</v>
      </c>
      <c r="BT39" s="322">
        <f t="shared" si="12"/>
        <v>343.7</v>
      </c>
      <c r="BU39" s="322"/>
      <c r="BV39" s="322">
        <f t="shared" si="83"/>
        <v>0</v>
      </c>
      <c r="BW39" s="322">
        <f t="shared" si="84"/>
        <v>0</v>
      </c>
      <c r="BX39" s="322">
        <f t="shared" si="85"/>
        <v>0</v>
      </c>
      <c r="BY39" s="322">
        <f t="shared" si="86"/>
        <v>0</v>
      </c>
      <c r="BZ39" s="322">
        <f t="shared" si="87"/>
        <v>0</v>
      </c>
      <c r="CA39" s="322">
        <f t="shared" si="88"/>
        <v>0</v>
      </c>
      <c r="CB39" s="322">
        <f t="shared" si="89"/>
        <v>0</v>
      </c>
      <c r="CC39" s="322">
        <f t="shared" si="90"/>
        <v>0</v>
      </c>
      <c r="CD39" s="322">
        <f t="shared" si="91"/>
        <v>0</v>
      </c>
      <c r="CE39" s="711">
        <f t="shared" si="13"/>
        <v>0</v>
      </c>
      <c r="CF39" s="322">
        <f t="shared" si="115"/>
        <v>0</v>
      </c>
      <c r="CG39" s="322">
        <f t="shared" si="116"/>
        <v>0</v>
      </c>
      <c r="CH39" s="322">
        <f t="shared" si="14"/>
        <v>0</v>
      </c>
      <c r="CI39" s="322">
        <f t="shared" si="117"/>
        <v>0</v>
      </c>
      <c r="CJ39" s="711">
        <f t="shared" si="15"/>
        <v>0</v>
      </c>
      <c r="CK39" s="322">
        <f t="shared" si="118"/>
        <v>0</v>
      </c>
      <c r="CL39" s="322">
        <f t="shared" si="119"/>
        <v>0</v>
      </c>
      <c r="CM39" s="322">
        <f t="shared" si="16"/>
        <v>0</v>
      </c>
      <c r="CN39" s="322">
        <f t="shared" si="120"/>
        <v>0</v>
      </c>
      <c r="CO39" s="711">
        <f t="shared" si="17"/>
        <v>0</v>
      </c>
      <c r="CP39" s="322">
        <f t="shared" si="121"/>
        <v>0</v>
      </c>
      <c r="CQ39" s="322">
        <f t="shared" si="122"/>
        <v>0</v>
      </c>
      <c r="CR39" s="322">
        <f t="shared" si="18"/>
        <v>0</v>
      </c>
      <c r="CS39" s="322">
        <f t="shared" si="123"/>
        <v>0</v>
      </c>
      <c r="CT39" s="711">
        <f t="shared" si="19"/>
        <v>0</v>
      </c>
      <c r="CU39" s="322">
        <f t="shared" si="124"/>
        <v>0</v>
      </c>
      <c r="CV39" s="322">
        <f t="shared" si="125"/>
        <v>0</v>
      </c>
      <c r="CW39" s="322">
        <f t="shared" si="20"/>
        <v>0</v>
      </c>
      <c r="CX39" s="322">
        <f t="shared" si="126"/>
        <v>0</v>
      </c>
      <c r="CY39" s="322">
        <f t="shared" si="21"/>
        <v>0</v>
      </c>
      <c r="CZ39" s="322">
        <f t="shared" si="127"/>
        <v>0</v>
      </c>
      <c r="DA39" s="322">
        <f t="shared" si="128"/>
        <v>0</v>
      </c>
      <c r="DB39" s="322">
        <f t="shared" si="22"/>
        <v>0</v>
      </c>
      <c r="DC39" s="322">
        <f t="shared" si="129"/>
        <v>0</v>
      </c>
      <c r="DD39" s="322">
        <f t="shared" si="23"/>
        <v>0</v>
      </c>
      <c r="DE39" s="322">
        <f t="shared" si="24"/>
        <v>0</v>
      </c>
      <c r="DF39" s="322">
        <f t="shared" si="25"/>
        <v>0</v>
      </c>
      <c r="DG39" s="322">
        <f t="shared" si="26"/>
        <v>0</v>
      </c>
      <c r="DH39" s="322">
        <f t="shared" si="130"/>
        <v>0</v>
      </c>
      <c r="DI39" s="322">
        <f t="shared" si="27"/>
        <v>0</v>
      </c>
      <c r="DJ39" s="322">
        <f t="shared" si="28"/>
        <v>0</v>
      </c>
      <c r="DK39" s="322">
        <f t="shared" si="29"/>
        <v>0</v>
      </c>
      <c r="DL39" s="322">
        <f t="shared" si="30"/>
        <v>0</v>
      </c>
      <c r="DM39" s="322">
        <f t="shared" si="131"/>
        <v>0</v>
      </c>
      <c r="DN39" s="322">
        <f t="shared" si="31"/>
        <v>0</v>
      </c>
      <c r="DO39" s="322">
        <f t="shared" si="132"/>
        <v>0</v>
      </c>
      <c r="DP39" s="322">
        <f t="shared" si="133"/>
        <v>0</v>
      </c>
      <c r="DQ39" s="322">
        <f t="shared" si="134"/>
        <v>0</v>
      </c>
      <c r="DR39" s="322">
        <f t="shared" si="135"/>
        <v>0</v>
      </c>
      <c r="DS39" s="322">
        <f t="shared" si="32"/>
        <v>0</v>
      </c>
      <c r="DT39" s="323">
        <f t="shared" si="136"/>
        <v>0</v>
      </c>
      <c r="DU39" s="324">
        <f t="shared" si="137"/>
        <v>0</v>
      </c>
      <c r="DV39" s="322">
        <f t="shared" si="33"/>
        <v>0</v>
      </c>
      <c r="DW39" s="322">
        <f t="shared" si="138"/>
        <v>0</v>
      </c>
      <c r="DX39" s="324">
        <f t="shared" si="139"/>
        <v>0</v>
      </c>
      <c r="DY39" s="324">
        <f t="shared" si="140"/>
        <v>0</v>
      </c>
      <c r="DZ39" s="324">
        <f t="shared" si="141"/>
        <v>0</v>
      </c>
      <c r="EA39" s="322">
        <f t="shared" si="34"/>
        <v>0</v>
      </c>
      <c r="EB39" s="322">
        <f t="shared" si="142"/>
        <v>0</v>
      </c>
      <c r="EC39" s="324">
        <f t="shared" si="143"/>
        <v>0</v>
      </c>
      <c r="ED39" s="324">
        <f t="shared" si="144"/>
        <v>0</v>
      </c>
      <c r="EE39" s="324">
        <f t="shared" si="145"/>
        <v>0</v>
      </c>
      <c r="EF39" s="322">
        <f t="shared" si="35"/>
        <v>0</v>
      </c>
      <c r="EG39" s="322">
        <f t="shared" si="146"/>
        <v>0</v>
      </c>
      <c r="EH39" s="324">
        <f t="shared" si="147"/>
        <v>0</v>
      </c>
      <c r="EI39" s="324">
        <f t="shared" si="148"/>
        <v>0</v>
      </c>
      <c r="EJ39" s="324">
        <f t="shared" si="149"/>
        <v>0</v>
      </c>
      <c r="EK39" s="322">
        <f t="shared" si="36"/>
        <v>0</v>
      </c>
      <c r="EL39" s="322">
        <f t="shared" si="150"/>
        <v>0</v>
      </c>
      <c r="EM39" s="324">
        <f t="shared" si="151"/>
        <v>0</v>
      </c>
      <c r="EN39" s="324">
        <f t="shared" si="152"/>
        <v>0</v>
      </c>
      <c r="EO39" s="324">
        <f t="shared" si="153"/>
        <v>0</v>
      </c>
      <c r="EP39" s="322">
        <f t="shared" si="37"/>
        <v>0</v>
      </c>
      <c r="EQ39" s="322">
        <f t="shared" si="154"/>
        <v>0</v>
      </c>
      <c r="ER39" s="324">
        <f t="shared" si="155"/>
        <v>0</v>
      </c>
      <c r="ES39" s="324">
        <f t="shared" si="156"/>
        <v>0</v>
      </c>
      <c r="ET39" s="324">
        <f t="shared" si="157"/>
        <v>0</v>
      </c>
      <c r="EU39" s="322">
        <f t="shared" si="38"/>
        <v>0</v>
      </c>
      <c r="EV39" s="322">
        <f t="shared" si="158"/>
        <v>0</v>
      </c>
      <c r="EW39" s="324">
        <f t="shared" si="159"/>
        <v>0</v>
      </c>
      <c r="EX39" s="324">
        <f t="shared" si="160"/>
        <v>0</v>
      </c>
      <c r="EY39" s="324">
        <f t="shared" si="161"/>
        <v>0</v>
      </c>
      <c r="EZ39" s="322">
        <f t="shared" si="39"/>
        <v>0</v>
      </c>
      <c r="FA39" s="322">
        <f t="shared" si="162"/>
        <v>0</v>
      </c>
      <c r="FB39" s="324">
        <f t="shared" si="163"/>
        <v>0</v>
      </c>
      <c r="FC39" s="324">
        <f t="shared" si="164"/>
        <v>0</v>
      </c>
      <c r="FD39" s="324">
        <f t="shared" si="165"/>
        <v>0</v>
      </c>
      <c r="FE39" s="322">
        <f t="shared" si="40"/>
        <v>0</v>
      </c>
      <c r="FF39" s="322">
        <f t="shared" si="166"/>
        <v>0</v>
      </c>
      <c r="FG39" s="325">
        <f t="shared" si="167"/>
        <v>0</v>
      </c>
      <c r="FH39" s="712">
        <f t="shared" si="41"/>
        <v>0</v>
      </c>
      <c r="FI39" s="322">
        <f t="shared" si="42"/>
        <v>0</v>
      </c>
      <c r="FJ39" s="322">
        <f t="shared" si="43"/>
        <v>0</v>
      </c>
      <c r="FK39" s="322">
        <f t="shared" si="168"/>
        <v>0</v>
      </c>
      <c r="FL39" s="322">
        <f t="shared" si="44"/>
        <v>0</v>
      </c>
      <c r="FM39" s="322">
        <f t="shared" si="45"/>
        <v>0</v>
      </c>
      <c r="FN39" s="322">
        <f t="shared" si="46"/>
        <v>0</v>
      </c>
      <c r="FO39" s="322">
        <f t="shared" si="47"/>
        <v>0</v>
      </c>
      <c r="FP39" s="322">
        <f t="shared" si="169"/>
        <v>0</v>
      </c>
      <c r="FQ39" s="322">
        <f t="shared" si="48"/>
        <v>0</v>
      </c>
      <c r="FR39" s="322">
        <f t="shared" si="49"/>
        <v>0</v>
      </c>
      <c r="FS39" s="322">
        <f t="shared" si="50"/>
        <v>0</v>
      </c>
      <c r="FT39" s="322">
        <f t="shared" si="51"/>
        <v>0</v>
      </c>
      <c r="FU39" s="322">
        <f t="shared" si="170"/>
        <v>0</v>
      </c>
      <c r="FV39" s="322">
        <f t="shared" si="52"/>
        <v>0</v>
      </c>
      <c r="FW39" s="322">
        <f t="shared" si="53"/>
        <v>0</v>
      </c>
      <c r="FX39" s="322">
        <f t="shared" si="54"/>
        <v>0</v>
      </c>
      <c r="FY39" s="322">
        <f t="shared" si="55"/>
        <v>0</v>
      </c>
      <c r="FZ39" s="322">
        <f t="shared" si="171"/>
        <v>0</v>
      </c>
      <c r="GA39" s="322">
        <f t="shared" si="56"/>
        <v>0</v>
      </c>
      <c r="GB39" s="322">
        <f t="shared" si="57"/>
        <v>0</v>
      </c>
      <c r="GC39" s="322">
        <f t="shared" si="58"/>
        <v>0</v>
      </c>
      <c r="GD39" s="322">
        <f t="shared" si="59"/>
        <v>0</v>
      </c>
      <c r="GE39" s="322">
        <f t="shared" si="172"/>
        <v>0</v>
      </c>
      <c r="GF39" s="322">
        <f t="shared" si="60"/>
        <v>0</v>
      </c>
      <c r="GG39" s="322">
        <f t="shared" si="61"/>
        <v>0</v>
      </c>
      <c r="GH39" s="322">
        <f t="shared" si="62"/>
        <v>0</v>
      </c>
      <c r="GI39" s="322">
        <f t="shared" si="63"/>
        <v>0</v>
      </c>
      <c r="GJ39" s="322">
        <f t="shared" si="173"/>
        <v>0</v>
      </c>
      <c r="GK39" s="322">
        <f t="shared" si="64"/>
        <v>0</v>
      </c>
      <c r="GL39" s="322">
        <f t="shared" si="65"/>
        <v>0</v>
      </c>
      <c r="GM39" s="322">
        <f t="shared" si="66"/>
        <v>0</v>
      </c>
      <c r="GN39" s="322">
        <f t="shared" si="67"/>
        <v>0</v>
      </c>
      <c r="GO39" s="322">
        <f t="shared" si="174"/>
        <v>0</v>
      </c>
      <c r="GP39" s="322">
        <f t="shared" si="68"/>
        <v>0</v>
      </c>
      <c r="GQ39" s="322">
        <f t="shared" si="69"/>
        <v>0</v>
      </c>
      <c r="GR39" s="322">
        <f t="shared" si="70"/>
        <v>0</v>
      </c>
      <c r="GS39" s="322">
        <f t="shared" si="71"/>
        <v>0</v>
      </c>
      <c r="GT39" s="322">
        <f t="shared" si="175"/>
        <v>0</v>
      </c>
      <c r="GU39" s="322">
        <f t="shared" si="72"/>
        <v>0</v>
      </c>
      <c r="GV39" s="326">
        <f t="shared" si="92"/>
        <v>7254.7</v>
      </c>
      <c r="GW39" s="322">
        <f t="shared" si="82"/>
        <v>6856.6</v>
      </c>
      <c r="GX39" s="322">
        <f t="shared" si="82"/>
        <v>4317.6000000000004</v>
      </c>
      <c r="GY39" s="322">
        <f t="shared" si="82"/>
        <v>2539</v>
      </c>
      <c r="GZ39" s="322">
        <f t="shared" si="82"/>
        <v>398.1</v>
      </c>
      <c r="HA39" s="328">
        <f t="shared" si="176"/>
        <v>143</v>
      </c>
      <c r="HB39" s="322">
        <f t="shared" si="75"/>
        <v>7112.1</v>
      </c>
      <c r="HC39" s="322">
        <f t="shared" si="75"/>
        <v>6721.8</v>
      </c>
      <c r="HD39" s="322">
        <f t="shared" si="75"/>
        <v>4232.7</v>
      </c>
      <c r="HE39" s="322">
        <f t="shared" si="75"/>
        <v>2489.1</v>
      </c>
      <c r="HF39" s="322">
        <f t="shared" si="75"/>
        <v>390.3</v>
      </c>
      <c r="HG39" s="329">
        <v>14.5</v>
      </c>
      <c r="HH39" s="327">
        <f t="shared" si="76"/>
        <v>509</v>
      </c>
      <c r="HI39" s="327">
        <f t="shared" si="77"/>
        <v>7621.1</v>
      </c>
      <c r="HJ39" s="330">
        <f t="shared" si="78"/>
        <v>4741.7</v>
      </c>
      <c r="HK39" s="275">
        <f t="shared" si="79"/>
        <v>7621100</v>
      </c>
    </row>
    <row r="40" spans="1:309" s="334" customFormat="1">
      <c r="A40" s="315" t="s">
        <v>726</v>
      </c>
      <c r="B40" s="316">
        <v>0</v>
      </c>
      <c r="C40" s="316">
        <v>0</v>
      </c>
      <c r="D40" s="317">
        <v>26</v>
      </c>
      <c r="E40" s="318">
        <v>0</v>
      </c>
      <c r="F40" s="317"/>
      <c r="G40" s="316">
        <v>0</v>
      </c>
      <c r="H40" s="317">
        <v>148</v>
      </c>
      <c r="I40" s="318">
        <v>0</v>
      </c>
      <c r="J40" s="317"/>
      <c r="K40" s="317"/>
      <c r="L40" s="317"/>
      <c r="M40" s="316">
        <v>0</v>
      </c>
      <c r="N40" s="318">
        <v>0</v>
      </c>
      <c r="O40" s="317"/>
      <c r="P40" s="318">
        <v>0</v>
      </c>
      <c r="Q40" s="317">
        <v>73</v>
      </c>
      <c r="R40" s="317"/>
      <c r="S40" s="317"/>
      <c r="T40" s="319">
        <v>0</v>
      </c>
      <c r="U40" s="335">
        <v>0</v>
      </c>
      <c r="V40" s="335">
        <v>0</v>
      </c>
      <c r="W40" s="318">
        <v>0</v>
      </c>
      <c r="X40" s="318">
        <v>0</v>
      </c>
      <c r="Y40" s="318">
        <v>0</v>
      </c>
      <c r="Z40" s="318">
        <v>0</v>
      </c>
      <c r="AA40" s="318">
        <v>0</v>
      </c>
      <c r="AB40" s="318">
        <v>0</v>
      </c>
      <c r="AC40" s="318">
        <v>0</v>
      </c>
      <c r="AD40" s="320">
        <v>0</v>
      </c>
      <c r="AE40" s="320">
        <v>0</v>
      </c>
      <c r="AF40" s="320">
        <v>0</v>
      </c>
      <c r="AG40" s="320">
        <v>0</v>
      </c>
      <c r="AH40" s="317">
        <v>66</v>
      </c>
      <c r="AI40" s="320">
        <v>0</v>
      </c>
      <c r="AJ40" s="710">
        <f t="shared" si="80"/>
        <v>26</v>
      </c>
      <c r="AK40" s="710">
        <f t="shared" si="81"/>
        <v>287</v>
      </c>
      <c r="AL40" s="321">
        <f t="shared" si="0"/>
        <v>0</v>
      </c>
      <c r="AM40" s="322">
        <f t="shared" si="93"/>
        <v>0</v>
      </c>
      <c r="AN40" s="322">
        <f t="shared" si="1"/>
        <v>0</v>
      </c>
      <c r="AO40" s="322">
        <f t="shared" si="94"/>
        <v>0</v>
      </c>
      <c r="AP40" s="322">
        <f t="shared" si="95"/>
        <v>0</v>
      </c>
      <c r="AQ40" s="322">
        <f t="shared" si="2"/>
        <v>0</v>
      </c>
      <c r="AR40" s="322">
        <f t="shared" si="3"/>
        <v>0</v>
      </c>
      <c r="AS40" s="322">
        <f t="shared" si="4"/>
        <v>0</v>
      </c>
      <c r="AT40" s="322">
        <f t="shared" si="96"/>
        <v>0</v>
      </c>
      <c r="AU40" s="322">
        <f t="shared" si="97"/>
        <v>0</v>
      </c>
      <c r="AV40" s="322">
        <f t="shared" si="98"/>
        <v>1470.1</v>
      </c>
      <c r="AW40" s="322">
        <f t="shared" si="99"/>
        <v>1402.8</v>
      </c>
      <c r="AX40" s="322">
        <f t="shared" si="5"/>
        <v>883.3</v>
      </c>
      <c r="AY40" s="322">
        <f t="shared" si="100"/>
        <v>519.5</v>
      </c>
      <c r="AZ40" s="322">
        <f t="shared" si="6"/>
        <v>67.3</v>
      </c>
      <c r="BA40" s="322">
        <f t="shared" si="101"/>
        <v>0</v>
      </c>
      <c r="BB40" s="322">
        <f t="shared" si="102"/>
        <v>0</v>
      </c>
      <c r="BC40" s="322">
        <f t="shared" si="7"/>
        <v>0</v>
      </c>
      <c r="BD40" s="322">
        <f t="shared" si="103"/>
        <v>0</v>
      </c>
      <c r="BE40" s="322">
        <f t="shared" si="8"/>
        <v>0</v>
      </c>
      <c r="BF40" s="322">
        <f t="shared" si="104"/>
        <v>0</v>
      </c>
      <c r="BG40" s="322">
        <f t="shared" si="105"/>
        <v>0</v>
      </c>
      <c r="BH40" s="322">
        <f t="shared" si="9"/>
        <v>0</v>
      </c>
      <c r="BI40" s="322">
        <f t="shared" si="106"/>
        <v>0</v>
      </c>
      <c r="BJ40" s="322">
        <f t="shared" si="107"/>
        <v>0</v>
      </c>
      <c r="BK40" s="322">
        <f t="shared" si="108"/>
        <v>0</v>
      </c>
      <c r="BL40" s="322">
        <f t="shared" si="109"/>
        <v>0</v>
      </c>
      <c r="BM40" s="322">
        <f t="shared" si="10"/>
        <v>0</v>
      </c>
      <c r="BN40" s="322">
        <f t="shared" si="110"/>
        <v>0</v>
      </c>
      <c r="BO40" s="322">
        <f t="shared" si="111"/>
        <v>0</v>
      </c>
      <c r="BP40" s="322">
        <f t="shared" si="112"/>
        <v>7360.3</v>
      </c>
      <c r="BQ40" s="322">
        <f t="shared" si="113"/>
        <v>6943.4</v>
      </c>
      <c r="BR40" s="322">
        <f t="shared" si="11"/>
        <v>4372.2</v>
      </c>
      <c r="BS40" s="322">
        <f t="shared" si="114"/>
        <v>2571.1999999999998</v>
      </c>
      <c r="BT40" s="322">
        <f t="shared" si="12"/>
        <v>416.9</v>
      </c>
      <c r="BU40" s="322"/>
      <c r="BV40" s="322">
        <f t="shared" si="83"/>
        <v>0</v>
      </c>
      <c r="BW40" s="322">
        <f t="shared" si="84"/>
        <v>0</v>
      </c>
      <c r="BX40" s="322">
        <f t="shared" si="85"/>
        <v>0</v>
      </c>
      <c r="BY40" s="322">
        <f t="shared" si="86"/>
        <v>0</v>
      </c>
      <c r="BZ40" s="322">
        <f t="shared" si="87"/>
        <v>0</v>
      </c>
      <c r="CA40" s="322">
        <f t="shared" si="88"/>
        <v>0</v>
      </c>
      <c r="CB40" s="322">
        <f t="shared" si="89"/>
        <v>0</v>
      </c>
      <c r="CC40" s="322">
        <f t="shared" si="90"/>
        <v>0</v>
      </c>
      <c r="CD40" s="322">
        <f t="shared" si="91"/>
        <v>0</v>
      </c>
      <c r="CE40" s="711">
        <f t="shared" si="13"/>
        <v>0</v>
      </c>
      <c r="CF40" s="322">
        <f t="shared" si="115"/>
        <v>0</v>
      </c>
      <c r="CG40" s="322">
        <f t="shared" si="116"/>
        <v>0</v>
      </c>
      <c r="CH40" s="322">
        <f t="shared" si="14"/>
        <v>0</v>
      </c>
      <c r="CI40" s="322">
        <f t="shared" si="117"/>
        <v>0</v>
      </c>
      <c r="CJ40" s="711">
        <f t="shared" si="15"/>
        <v>0</v>
      </c>
      <c r="CK40" s="322">
        <f t="shared" si="118"/>
        <v>0</v>
      </c>
      <c r="CL40" s="322">
        <f t="shared" si="119"/>
        <v>0</v>
      </c>
      <c r="CM40" s="322">
        <f t="shared" si="16"/>
        <v>0</v>
      </c>
      <c r="CN40" s="322">
        <f t="shared" si="120"/>
        <v>0</v>
      </c>
      <c r="CO40" s="711">
        <f t="shared" si="17"/>
        <v>0</v>
      </c>
      <c r="CP40" s="322">
        <f t="shared" si="121"/>
        <v>0</v>
      </c>
      <c r="CQ40" s="322">
        <f t="shared" si="122"/>
        <v>0</v>
      </c>
      <c r="CR40" s="322">
        <f t="shared" si="18"/>
        <v>0</v>
      </c>
      <c r="CS40" s="322">
        <f t="shared" si="123"/>
        <v>0</v>
      </c>
      <c r="CT40" s="711">
        <f t="shared" si="19"/>
        <v>0</v>
      </c>
      <c r="CU40" s="322">
        <f t="shared" si="124"/>
        <v>0</v>
      </c>
      <c r="CV40" s="322">
        <f t="shared" si="125"/>
        <v>0</v>
      </c>
      <c r="CW40" s="322">
        <f t="shared" si="20"/>
        <v>0</v>
      </c>
      <c r="CX40" s="322">
        <f t="shared" si="126"/>
        <v>0</v>
      </c>
      <c r="CY40" s="322">
        <f t="shared" si="21"/>
        <v>0</v>
      </c>
      <c r="CZ40" s="322">
        <f t="shared" si="127"/>
        <v>0</v>
      </c>
      <c r="DA40" s="322">
        <f t="shared" si="128"/>
        <v>0</v>
      </c>
      <c r="DB40" s="322">
        <f t="shared" si="22"/>
        <v>0</v>
      </c>
      <c r="DC40" s="322">
        <f t="shared" si="129"/>
        <v>0</v>
      </c>
      <c r="DD40" s="322">
        <f t="shared" si="23"/>
        <v>0</v>
      </c>
      <c r="DE40" s="322">
        <f t="shared" si="24"/>
        <v>9171.7000000000007</v>
      </c>
      <c r="DF40" s="322">
        <f t="shared" si="25"/>
        <v>8904.4</v>
      </c>
      <c r="DG40" s="322">
        <f t="shared" si="26"/>
        <v>5607.1</v>
      </c>
      <c r="DH40" s="322">
        <f t="shared" si="130"/>
        <v>3297.3</v>
      </c>
      <c r="DI40" s="322">
        <f t="shared" si="27"/>
        <v>267.3</v>
      </c>
      <c r="DJ40" s="322">
        <f t="shared" si="28"/>
        <v>0</v>
      </c>
      <c r="DK40" s="322">
        <f t="shared" si="29"/>
        <v>0</v>
      </c>
      <c r="DL40" s="322">
        <f t="shared" si="30"/>
        <v>0</v>
      </c>
      <c r="DM40" s="322">
        <f t="shared" si="131"/>
        <v>0</v>
      </c>
      <c r="DN40" s="322">
        <f t="shared" si="31"/>
        <v>0</v>
      </c>
      <c r="DO40" s="322">
        <f t="shared" si="132"/>
        <v>0</v>
      </c>
      <c r="DP40" s="322">
        <f t="shared" si="133"/>
        <v>0</v>
      </c>
      <c r="DQ40" s="322">
        <f t="shared" si="134"/>
        <v>0</v>
      </c>
      <c r="DR40" s="322">
        <f t="shared" si="135"/>
        <v>0</v>
      </c>
      <c r="DS40" s="322">
        <f t="shared" si="32"/>
        <v>0</v>
      </c>
      <c r="DT40" s="323">
        <f t="shared" si="136"/>
        <v>0</v>
      </c>
      <c r="DU40" s="324">
        <f t="shared" si="137"/>
        <v>0</v>
      </c>
      <c r="DV40" s="322">
        <f t="shared" si="33"/>
        <v>0</v>
      </c>
      <c r="DW40" s="322">
        <f t="shared" si="138"/>
        <v>0</v>
      </c>
      <c r="DX40" s="324">
        <f t="shared" si="139"/>
        <v>0</v>
      </c>
      <c r="DY40" s="324">
        <f t="shared" si="140"/>
        <v>0</v>
      </c>
      <c r="DZ40" s="324">
        <f t="shared" si="141"/>
        <v>0</v>
      </c>
      <c r="EA40" s="322">
        <f t="shared" si="34"/>
        <v>0</v>
      </c>
      <c r="EB40" s="322">
        <f t="shared" si="142"/>
        <v>0</v>
      </c>
      <c r="EC40" s="324">
        <f t="shared" si="143"/>
        <v>0</v>
      </c>
      <c r="ED40" s="324">
        <f t="shared" si="144"/>
        <v>0</v>
      </c>
      <c r="EE40" s="324">
        <f t="shared" si="145"/>
        <v>0</v>
      </c>
      <c r="EF40" s="322">
        <f t="shared" si="35"/>
        <v>0</v>
      </c>
      <c r="EG40" s="322">
        <f t="shared" si="146"/>
        <v>0</v>
      </c>
      <c r="EH40" s="324">
        <f t="shared" si="147"/>
        <v>0</v>
      </c>
      <c r="EI40" s="324">
        <f t="shared" si="148"/>
        <v>0</v>
      </c>
      <c r="EJ40" s="324">
        <f t="shared" si="149"/>
        <v>0</v>
      </c>
      <c r="EK40" s="322">
        <f t="shared" si="36"/>
        <v>0</v>
      </c>
      <c r="EL40" s="322">
        <f t="shared" si="150"/>
        <v>0</v>
      </c>
      <c r="EM40" s="324">
        <f t="shared" si="151"/>
        <v>0</v>
      </c>
      <c r="EN40" s="324">
        <f t="shared" si="152"/>
        <v>0</v>
      </c>
      <c r="EO40" s="324">
        <f t="shared" si="153"/>
        <v>0</v>
      </c>
      <c r="EP40" s="322">
        <f t="shared" si="37"/>
        <v>0</v>
      </c>
      <c r="EQ40" s="322">
        <f t="shared" si="154"/>
        <v>0</v>
      </c>
      <c r="ER40" s="324">
        <f t="shared" si="155"/>
        <v>0</v>
      </c>
      <c r="ES40" s="324">
        <f t="shared" si="156"/>
        <v>0</v>
      </c>
      <c r="ET40" s="324">
        <f t="shared" si="157"/>
        <v>0</v>
      </c>
      <c r="EU40" s="322">
        <f t="shared" si="38"/>
        <v>0</v>
      </c>
      <c r="EV40" s="322">
        <f t="shared" si="158"/>
        <v>0</v>
      </c>
      <c r="EW40" s="324">
        <f t="shared" si="159"/>
        <v>0</v>
      </c>
      <c r="EX40" s="324">
        <f t="shared" si="160"/>
        <v>0</v>
      </c>
      <c r="EY40" s="324">
        <f t="shared" si="161"/>
        <v>0</v>
      </c>
      <c r="EZ40" s="322">
        <f t="shared" si="39"/>
        <v>0</v>
      </c>
      <c r="FA40" s="322">
        <f t="shared" si="162"/>
        <v>0</v>
      </c>
      <c r="FB40" s="324">
        <f t="shared" si="163"/>
        <v>0</v>
      </c>
      <c r="FC40" s="324">
        <f t="shared" si="164"/>
        <v>0</v>
      </c>
      <c r="FD40" s="324">
        <f t="shared" si="165"/>
        <v>0</v>
      </c>
      <c r="FE40" s="322">
        <f t="shared" si="40"/>
        <v>0</v>
      </c>
      <c r="FF40" s="322">
        <f t="shared" si="166"/>
        <v>0</v>
      </c>
      <c r="FG40" s="325">
        <f t="shared" si="167"/>
        <v>0</v>
      </c>
      <c r="FH40" s="712">
        <f t="shared" si="41"/>
        <v>0</v>
      </c>
      <c r="FI40" s="322">
        <f t="shared" si="42"/>
        <v>0</v>
      </c>
      <c r="FJ40" s="322">
        <f t="shared" si="43"/>
        <v>0</v>
      </c>
      <c r="FK40" s="322">
        <f t="shared" si="168"/>
        <v>0</v>
      </c>
      <c r="FL40" s="322">
        <f t="shared" si="44"/>
        <v>0</v>
      </c>
      <c r="FM40" s="322">
        <f t="shared" si="45"/>
        <v>0</v>
      </c>
      <c r="FN40" s="322">
        <f t="shared" si="46"/>
        <v>0</v>
      </c>
      <c r="FO40" s="322">
        <f t="shared" si="47"/>
        <v>0</v>
      </c>
      <c r="FP40" s="322">
        <f t="shared" si="169"/>
        <v>0</v>
      </c>
      <c r="FQ40" s="322">
        <f t="shared" si="48"/>
        <v>0</v>
      </c>
      <c r="FR40" s="322">
        <f t="shared" si="49"/>
        <v>0</v>
      </c>
      <c r="FS40" s="322">
        <f t="shared" si="50"/>
        <v>0</v>
      </c>
      <c r="FT40" s="322">
        <f t="shared" si="51"/>
        <v>0</v>
      </c>
      <c r="FU40" s="322">
        <f t="shared" si="170"/>
        <v>0</v>
      </c>
      <c r="FV40" s="322">
        <f t="shared" si="52"/>
        <v>0</v>
      </c>
      <c r="FW40" s="322">
        <f t="shared" si="53"/>
        <v>0</v>
      </c>
      <c r="FX40" s="322">
        <f t="shared" si="54"/>
        <v>0</v>
      </c>
      <c r="FY40" s="322">
        <f t="shared" si="55"/>
        <v>0</v>
      </c>
      <c r="FZ40" s="322">
        <f t="shared" si="171"/>
        <v>0</v>
      </c>
      <c r="GA40" s="322">
        <f t="shared" si="56"/>
        <v>0</v>
      </c>
      <c r="GB40" s="322">
        <f t="shared" si="57"/>
        <v>0</v>
      </c>
      <c r="GC40" s="322">
        <f t="shared" si="58"/>
        <v>0</v>
      </c>
      <c r="GD40" s="322">
        <f t="shared" si="59"/>
        <v>0</v>
      </c>
      <c r="GE40" s="322">
        <f t="shared" si="172"/>
        <v>0</v>
      </c>
      <c r="GF40" s="322">
        <f t="shared" si="60"/>
        <v>0</v>
      </c>
      <c r="GG40" s="322">
        <f t="shared" si="61"/>
        <v>0</v>
      </c>
      <c r="GH40" s="322">
        <f t="shared" si="62"/>
        <v>0</v>
      </c>
      <c r="GI40" s="322">
        <f t="shared" si="63"/>
        <v>0</v>
      </c>
      <c r="GJ40" s="322">
        <f t="shared" si="173"/>
        <v>0</v>
      </c>
      <c r="GK40" s="322">
        <f t="shared" si="64"/>
        <v>0</v>
      </c>
      <c r="GL40" s="322">
        <f t="shared" si="65"/>
        <v>3774.6</v>
      </c>
      <c r="GM40" s="322">
        <f t="shared" si="66"/>
        <v>3560.8</v>
      </c>
      <c r="GN40" s="322">
        <f t="shared" si="67"/>
        <v>2242.3000000000002</v>
      </c>
      <c r="GO40" s="322">
        <f t="shared" si="174"/>
        <v>1318.5</v>
      </c>
      <c r="GP40" s="322">
        <f t="shared" si="68"/>
        <v>213.8</v>
      </c>
      <c r="GQ40" s="322">
        <f t="shared" si="69"/>
        <v>0</v>
      </c>
      <c r="GR40" s="322">
        <f t="shared" si="70"/>
        <v>0</v>
      </c>
      <c r="GS40" s="322">
        <f t="shared" si="71"/>
        <v>0</v>
      </c>
      <c r="GT40" s="322">
        <f t="shared" si="175"/>
        <v>0</v>
      </c>
      <c r="GU40" s="322">
        <f t="shared" si="72"/>
        <v>0</v>
      </c>
      <c r="GV40" s="326">
        <f t="shared" si="92"/>
        <v>21776.7</v>
      </c>
      <c r="GW40" s="322">
        <f t="shared" si="82"/>
        <v>20811.400000000001</v>
      </c>
      <c r="GX40" s="322">
        <f t="shared" si="82"/>
        <v>13104.9</v>
      </c>
      <c r="GY40" s="322">
        <f t="shared" si="82"/>
        <v>7706.5</v>
      </c>
      <c r="GZ40" s="322">
        <f t="shared" si="82"/>
        <v>965.3</v>
      </c>
      <c r="HA40" s="328">
        <f t="shared" si="176"/>
        <v>313</v>
      </c>
      <c r="HB40" s="322">
        <f t="shared" si="75"/>
        <v>21348.6</v>
      </c>
      <c r="HC40" s="322">
        <f t="shared" si="75"/>
        <v>20402.3</v>
      </c>
      <c r="HD40" s="322">
        <f t="shared" si="75"/>
        <v>12847.3</v>
      </c>
      <c r="HE40" s="322">
        <f t="shared" si="75"/>
        <v>7555</v>
      </c>
      <c r="HF40" s="322">
        <f t="shared" si="75"/>
        <v>946.3</v>
      </c>
      <c r="HG40" s="329">
        <v>36.25</v>
      </c>
      <c r="HH40" s="327">
        <f t="shared" si="76"/>
        <v>1272.4000000000001</v>
      </c>
      <c r="HI40" s="327">
        <f t="shared" si="77"/>
        <v>22621</v>
      </c>
      <c r="HJ40" s="330">
        <f t="shared" si="78"/>
        <v>14119.7</v>
      </c>
      <c r="HK40" s="275">
        <f t="shared" si="79"/>
        <v>22621000</v>
      </c>
      <c r="HL40" s="275"/>
      <c r="HM40" s="275"/>
      <c r="HN40" s="275"/>
      <c r="HO40" s="275"/>
      <c r="HP40" s="275"/>
      <c r="HQ40" s="275"/>
      <c r="HR40" s="275"/>
      <c r="HS40" s="275"/>
      <c r="HT40" s="275"/>
      <c r="HU40" s="275"/>
      <c r="HV40" s="275"/>
      <c r="HW40" s="275"/>
      <c r="HX40" s="275"/>
      <c r="HY40" s="275"/>
      <c r="HZ40" s="275"/>
      <c r="IA40" s="275"/>
      <c r="IB40" s="275"/>
      <c r="IC40" s="275"/>
      <c r="ID40" s="275"/>
      <c r="IE40" s="275"/>
      <c r="IF40" s="275"/>
      <c r="IG40" s="275"/>
      <c r="IH40" s="275"/>
      <c r="II40" s="275"/>
      <c r="IJ40" s="275"/>
      <c r="IK40" s="275"/>
      <c r="IL40" s="275"/>
      <c r="IM40" s="275"/>
      <c r="IN40" s="275"/>
      <c r="IO40" s="275"/>
      <c r="IP40" s="275"/>
      <c r="IQ40" s="275"/>
      <c r="IR40" s="275"/>
      <c r="IS40" s="275"/>
      <c r="IT40" s="275"/>
      <c r="IU40" s="275"/>
      <c r="IV40" s="275"/>
      <c r="IW40" s="275"/>
      <c r="IX40" s="275"/>
      <c r="IY40" s="275"/>
      <c r="IZ40" s="275"/>
      <c r="JA40" s="275"/>
      <c r="JB40" s="275"/>
      <c r="JC40" s="275"/>
      <c r="JD40" s="275"/>
      <c r="JE40" s="275"/>
      <c r="JF40" s="275"/>
      <c r="JG40" s="275"/>
      <c r="JH40" s="275"/>
      <c r="JI40" s="275"/>
      <c r="JJ40" s="275"/>
      <c r="JK40" s="275"/>
      <c r="JL40" s="275"/>
      <c r="JM40" s="275"/>
      <c r="JN40" s="275"/>
      <c r="JO40" s="275"/>
      <c r="JP40" s="275"/>
      <c r="JQ40" s="275"/>
      <c r="JR40" s="275"/>
      <c r="JS40" s="275"/>
      <c r="JT40" s="275"/>
      <c r="JU40" s="275"/>
      <c r="JV40" s="275"/>
      <c r="JW40" s="275"/>
      <c r="JX40" s="275"/>
      <c r="JY40" s="275"/>
      <c r="JZ40" s="275"/>
      <c r="KA40" s="275"/>
      <c r="KB40" s="275"/>
      <c r="KC40" s="275"/>
      <c r="KD40" s="275"/>
      <c r="KE40" s="275"/>
      <c r="KF40" s="275"/>
      <c r="KG40" s="275"/>
      <c r="KH40" s="275"/>
      <c r="KI40" s="275"/>
      <c r="KJ40" s="275"/>
      <c r="KK40" s="275"/>
      <c r="KL40" s="275"/>
      <c r="KM40" s="275"/>
      <c r="KN40" s="275"/>
      <c r="KO40" s="275"/>
      <c r="KP40" s="275"/>
      <c r="KQ40" s="275"/>
      <c r="KR40" s="275"/>
      <c r="KS40" s="275"/>
      <c r="KT40" s="275"/>
      <c r="KU40" s="275"/>
      <c r="KV40" s="275"/>
      <c r="KW40" s="275"/>
    </row>
    <row r="41" spans="1:309">
      <c r="A41" s="315" t="s">
        <v>727</v>
      </c>
      <c r="B41" s="316">
        <v>0</v>
      </c>
      <c r="C41" s="316">
        <v>0</v>
      </c>
      <c r="D41" s="317"/>
      <c r="E41" s="318">
        <v>0</v>
      </c>
      <c r="F41" s="317"/>
      <c r="G41" s="316">
        <v>0</v>
      </c>
      <c r="H41" s="317">
        <v>34</v>
      </c>
      <c r="I41" s="318">
        <v>0</v>
      </c>
      <c r="J41" s="317"/>
      <c r="K41" s="317"/>
      <c r="L41" s="317"/>
      <c r="M41" s="316">
        <v>0</v>
      </c>
      <c r="N41" s="318">
        <v>0</v>
      </c>
      <c r="O41" s="317"/>
      <c r="P41" s="318">
        <v>0</v>
      </c>
      <c r="Q41" s="317">
        <v>18</v>
      </c>
      <c r="R41" s="317">
        <v>15</v>
      </c>
      <c r="S41" s="317">
        <v>35</v>
      </c>
      <c r="T41" s="319">
        <v>0</v>
      </c>
      <c r="U41" s="335">
        <v>0</v>
      </c>
      <c r="V41" s="335">
        <v>0</v>
      </c>
      <c r="W41" s="318">
        <v>0</v>
      </c>
      <c r="X41" s="318">
        <v>0</v>
      </c>
      <c r="Y41" s="318">
        <v>0</v>
      </c>
      <c r="Z41" s="318">
        <v>0</v>
      </c>
      <c r="AA41" s="318">
        <v>0</v>
      </c>
      <c r="AB41" s="318">
        <v>0</v>
      </c>
      <c r="AC41" s="318">
        <v>0</v>
      </c>
      <c r="AD41" s="320">
        <v>0</v>
      </c>
      <c r="AE41" s="320">
        <v>0</v>
      </c>
      <c r="AF41" s="320">
        <v>0</v>
      </c>
      <c r="AG41" s="320">
        <v>0</v>
      </c>
      <c r="AH41" s="317"/>
      <c r="AI41" s="320">
        <v>0</v>
      </c>
      <c r="AJ41" s="710">
        <f t="shared" si="80"/>
        <v>15</v>
      </c>
      <c r="AK41" s="710">
        <f t="shared" si="81"/>
        <v>87</v>
      </c>
      <c r="AL41" s="321">
        <f t="shared" si="0"/>
        <v>0</v>
      </c>
      <c r="AM41" s="322">
        <f t="shared" si="93"/>
        <v>0</v>
      </c>
      <c r="AN41" s="322">
        <f t="shared" si="1"/>
        <v>0</v>
      </c>
      <c r="AO41" s="322">
        <f t="shared" si="94"/>
        <v>0</v>
      </c>
      <c r="AP41" s="322">
        <f t="shared" si="95"/>
        <v>0</v>
      </c>
      <c r="AQ41" s="322">
        <f t="shared" si="2"/>
        <v>0</v>
      </c>
      <c r="AR41" s="322">
        <f t="shared" si="3"/>
        <v>0</v>
      </c>
      <c r="AS41" s="322">
        <f t="shared" si="4"/>
        <v>0</v>
      </c>
      <c r="AT41" s="322">
        <f t="shared" si="96"/>
        <v>0</v>
      </c>
      <c r="AU41" s="322">
        <f t="shared" si="97"/>
        <v>0</v>
      </c>
      <c r="AV41" s="322">
        <f t="shared" si="98"/>
        <v>0</v>
      </c>
      <c r="AW41" s="322">
        <f t="shared" si="99"/>
        <v>0</v>
      </c>
      <c r="AX41" s="322">
        <f t="shared" si="5"/>
        <v>0</v>
      </c>
      <c r="AY41" s="322">
        <f t="shared" si="100"/>
        <v>0</v>
      </c>
      <c r="AZ41" s="322">
        <f t="shared" si="6"/>
        <v>0</v>
      </c>
      <c r="BA41" s="322">
        <f t="shared" si="101"/>
        <v>0</v>
      </c>
      <c r="BB41" s="322">
        <f t="shared" si="102"/>
        <v>0</v>
      </c>
      <c r="BC41" s="322">
        <f t="shared" si="7"/>
        <v>0</v>
      </c>
      <c r="BD41" s="322">
        <f t="shared" si="103"/>
        <v>0</v>
      </c>
      <c r="BE41" s="322">
        <f t="shared" si="8"/>
        <v>0</v>
      </c>
      <c r="BF41" s="322">
        <f t="shared" si="104"/>
        <v>0</v>
      </c>
      <c r="BG41" s="322">
        <f t="shared" si="105"/>
        <v>0</v>
      </c>
      <c r="BH41" s="322">
        <f t="shared" si="9"/>
        <v>0</v>
      </c>
      <c r="BI41" s="322">
        <f t="shared" si="106"/>
        <v>0</v>
      </c>
      <c r="BJ41" s="322">
        <f t="shared" si="107"/>
        <v>0</v>
      </c>
      <c r="BK41" s="322">
        <f t="shared" si="108"/>
        <v>0</v>
      </c>
      <c r="BL41" s="322">
        <f t="shared" si="109"/>
        <v>0</v>
      </c>
      <c r="BM41" s="322">
        <f t="shared" si="10"/>
        <v>0</v>
      </c>
      <c r="BN41" s="322">
        <f t="shared" si="110"/>
        <v>0</v>
      </c>
      <c r="BO41" s="322">
        <f t="shared" si="111"/>
        <v>0</v>
      </c>
      <c r="BP41" s="322">
        <f t="shared" si="112"/>
        <v>1690.9</v>
      </c>
      <c r="BQ41" s="322">
        <f t="shared" si="113"/>
        <v>1595.1</v>
      </c>
      <c r="BR41" s="322">
        <f t="shared" si="11"/>
        <v>1004.4</v>
      </c>
      <c r="BS41" s="322">
        <f t="shared" si="114"/>
        <v>590.70000000000005</v>
      </c>
      <c r="BT41" s="322">
        <f t="shared" si="12"/>
        <v>95.8</v>
      </c>
      <c r="BU41" s="322"/>
      <c r="BV41" s="322">
        <f t="shared" si="83"/>
        <v>0</v>
      </c>
      <c r="BW41" s="322">
        <f t="shared" si="84"/>
        <v>0</v>
      </c>
      <c r="BX41" s="322">
        <f t="shared" si="85"/>
        <v>0</v>
      </c>
      <c r="BY41" s="322">
        <f t="shared" si="86"/>
        <v>0</v>
      </c>
      <c r="BZ41" s="322">
        <f t="shared" si="87"/>
        <v>0</v>
      </c>
      <c r="CA41" s="322">
        <f t="shared" si="88"/>
        <v>0</v>
      </c>
      <c r="CB41" s="322">
        <f t="shared" si="89"/>
        <v>0</v>
      </c>
      <c r="CC41" s="322">
        <f t="shared" si="90"/>
        <v>0</v>
      </c>
      <c r="CD41" s="322">
        <f t="shared" si="91"/>
        <v>0</v>
      </c>
      <c r="CE41" s="711">
        <f t="shared" si="13"/>
        <v>0</v>
      </c>
      <c r="CF41" s="322">
        <f t="shared" si="115"/>
        <v>0</v>
      </c>
      <c r="CG41" s="322">
        <f t="shared" si="116"/>
        <v>0</v>
      </c>
      <c r="CH41" s="322">
        <f t="shared" si="14"/>
        <v>0</v>
      </c>
      <c r="CI41" s="322">
        <f t="shared" si="117"/>
        <v>0</v>
      </c>
      <c r="CJ41" s="711">
        <f t="shared" si="15"/>
        <v>0</v>
      </c>
      <c r="CK41" s="322">
        <f t="shared" si="118"/>
        <v>0</v>
      </c>
      <c r="CL41" s="322">
        <f t="shared" si="119"/>
        <v>0</v>
      </c>
      <c r="CM41" s="322">
        <f t="shared" si="16"/>
        <v>0</v>
      </c>
      <c r="CN41" s="322">
        <f t="shared" si="120"/>
        <v>0</v>
      </c>
      <c r="CO41" s="711">
        <f t="shared" si="17"/>
        <v>0</v>
      </c>
      <c r="CP41" s="322">
        <f t="shared" si="121"/>
        <v>0</v>
      </c>
      <c r="CQ41" s="322">
        <f t="shared" si="122"/>
        <v>0</v>
      </c>
      <c r="CR41" s="322">
        <f t="shared" si="18"/>
        <v>0</v>
      </c>
      <c r="CS41" s="322">
        <f t="shared" si="123"/>
        <v>0</v>
      </c>
      <c r="CT41" s="711">
        <f t="shared" si="19"/>
        <v>0</v>
      </c>
      <c r="CU41" s="322">
        <f t="shared" si="124"/>
        <v>0</v>
      </c>
      <c r="CV41" s="322">
        <f t="shared" si="125"/>
        <v>0</v>
      </c>
      <c r="CW41" s="322">
        <f t="shared" si="20"/>
        <v>0</v>
      </c>
      <c r="CX41" s="322">
        <f t="shared" si="126"/>
        <v>0</v>
      </c>
      <c r="CY41" s="322">
        <f t="shared" si="21"/>
        <v>0</v>
      </c>
      <c r="CZ41" s="322">
        <f t="shared" si="127"/>
        <v>0</v>
      </c>
      <c r="DA41" s="322">
        <f t="shared" si="128"/>
        <v>0</v>
      </c>
      <c r="DB41" s="322">
        <f t="shared" si="22"/>
        <v>0</v>
      </c>
      <c r="DC41" s="322">
        <f t="shared" si="129"/>
        <v>0</v>
      </c>
      <c r="DD41" s="322">
        <f t="shared" si="23"/>
        <v>0</v>
      </c>
      <c r="DE41" s="322">
        <f t="shared" si="24"/>
        <v>2261.5</v>
      </c>
      <c r="DF41" s="322">
        <f t="shared" si="25"/>
        <v>2195.6</v>
      </c>
      <c r="DG41" s="322">
        <f t="shared" si="26"/>
        <v>1382.6</v>
      </c>
      <c r="DH41" s="322">
        <f t="shared" si="130"/>
        <v>813</v>
      </c>
      <c r="DI41" s="322">
        <f t="shared" si="27"/>
        <v>65.900000000000006</v>
      </c>
      <c r="DJ41" s="322">
        <f t="shared" si="28"/>
        <v>4123.3999999999996</v>
      </c>
      <c r="DK41" s="322">
        <f t="shared" si="29"/>
        <v>4046.4</v>
      </c>
      <c r="DL41" s="322">
        <f t="shared" si="30"/>
        <v>2548</v>
      </c>
      <c r="DM41" s="322">
        <f t="shared" si="131"/>
        <v>1498.4</v>
      </c>
      <c r="DN41" s="322">
        <f t="shared" si="31"/>
        <v>77</v>
      </c>
      <c r="DO41" s="322">
        <f t="shared" si="132"/>
        <v>8407.2999999999993</v>
      </c>
      <c r="DP41" s="322">
        <f t="shared" si="133"/>
        <v>8210.1</v>
      </c>
      <c r="DQ41" s="322">
        <f t="shared" si="134"/>
        <v>5169.8999999999996</v>
      </c>
      <c r="DR41" s="322">
        <f t="shared" si="135"/>
        <v>3040.2</v>
      </c>
      <c r="DS41" s="322">
        <f t="shared" si="32"/>
        <v>197.2</v>
      </c>
      <c r="DT41" s="323">
        <f t="shared" si="136"/>
        <v>0</v>
      </c>
      <c r="DU41" s="324">
        <f t="shared" si="137"/>
        <v>0</v>
      </c>
      <c r="DV41" s="322">
        <f t="shared" si="33"/>
        <v>0</v>
      </c>
      <c r="DW41" s="322">
        <f t="shared" si="138"/>
        <v>0</v>
      </c>
      <c r="DX41" s="324">
        <f t="shared" si="139"/>
        <v>0</v>
      </c>
      <c r="DY41" s="324">
        <f t="shared" si="140"/>
        <v>0</v>
      </c>
      <c r="DZ41" s="324">
        <f t="shared" si="141"/>
        <v>0</v>
      </c>
      <c r="EA41" s="322">
        <f t="shared" si="34"/>
        <v>0</v>
      </c>
      <c r="EB41" s="322">
        <f t="shared" si="142"/>
        <v>0</v>
      </c>
      <c r="EC41" s="324">
        <f t="shared" si="143"/>
        <v>0</v>
      </c>
      <c r="ED41" s="324">
        <f t="shared" si="144"/>
        <v>0</v>
      </c>
      <c r="EE41" s="324">
        <f t="shared" si="145"/>
        <v>0</v>
      </c>
      <c r="EF41" s="322">
        <f t="shared" si="35"/>
        <v>0</v>
      </c>
      <c r="EG41" s="322">
        <f t="shared" si="146"/>
        <v>0</v>
      </c>
      <c r="EH41" s="324">
        <f t="shared" si="147"/>
        <v>0</v>
      </c>
      <c r="EI41" s="324">
        <f t="shared" si="148"/>
        <v>0</v>
      </c>
      <c r="EJ41" s="324">
        <f t="shared" si="149"/>
        <v>0</v>
      </c>
      <c r="EK41" s="322">
        <f t="shared" si="36"/>
        <v>0</v>
      </c>
      <c r="EL41" s="322">
        <f t="shared" si="150"/>
        <v>0</v>
      </c>
      <c r="EM41" s="324">
        <f t="shared" si="151"/>
        <v>0</v>
      </c>
      <c r="EN41" s="324">
        <f t="shared" si="152"/>
        <v>0</v>
      </c>
      <c r="EO41" s="324">
        <f t="shared" si="153"/>
        <v>0</v>
      </c>
      <c r="EP41" s="322">
        <f t="shared" si="37"/>
        <v>0</v>
      </c>
      <c r="EQ41" s="322">
        <f t="shared" si="154"/>
        <v>0</v>
      </c>
      <c r="ER41" s="324">
        <f t="shared" si="155"/>
        <v>0</v>
      </c>
      <c r="ES41" s="324">
        <f t="shared" si="156"/>
        <v>0</v>
      </c>
      <c r="ET41" s="324">
        <f t="shared" si="157"/>
        <v>0</v>
      </c>
      <c r="EU41" s="322">
        <f t="shared" si="38"/>
        <v>0</v>
      </c>
      <c r="EV41" s="322">
        <f t="shared" si="158"/>
        <v>0</v>
      </c>
      <c r="EW41" s="324">
        <f t="shared" si="159"/>
        <v>0</v>
      </c>
      <c r="EX41" s="324">
        <f t="shared" si="160"/>
        <v>0</v>
      </c>
      <c r="EY41" s="324">
        <f t="shared" si="161"/>
        <v>0</v>
      </c>
      <c r="EZ41" s="322">
        <f t="shared" si="39"/>
        <v>0</v>
      </c>
      <c r="FA41" s="322">
        <f t="shared" si="162"/>
        <v>0</v>
      </c>
      <c r="FB41" s="324">
        <f t="shared" si="163"/>
        <v>0</v>
      </c>
      <c r="FC41" s="324">
        <f t="shared" si="164"/>
        <v>0</v>
      </c>
      <c r="FD41" s="324">
        <f t="shared" si="165"/>
        <v>0</v>
      </c>
      <c r="FE41" s="322">
        <f t="shared" si="40"/>
        <v>0</v>
      </c>
      <c r="FF41" s="322">
        <f t="shared" si="166"/>
        <v>0</v>
      </c>
      <c r="FG41" s="325">
        <f t="shared" si="167"/>
        <v>0</v>
      </c>
      <c r="FH41" s="712">
        <f t="shared" si="41"/>
        <v>0</v>
      </c>
      <c r="FI41" s="322">
        <f t="shared" si="42"/>
        <v>0</v>
      </c>
      <c r="FJ41" s="322">
        <f t="shared" si="43"/>
        <v>0</v>
      </c>
      <c r="FK41" s="322">
        <f t="shared" si="168"/>
        <v>0</v>
      </c>
      <c r="FL41" s="322">
        <f t="shared" si="44"/>
        <v>0</v>
      </c>
      <c r="FM41" s="322">
        <f t="shared" si="45"/>
        <v>0</v>
      </c>
      <c r="FN41" s="322">
        <f t="shared" si="46"/>
        <v>0</v>
      </c>
      <c r="FO41" s="322">
        <f t="shared" si="47"/>
        <v>0</v>
      </c>
      <c r="FP41" s="322">
        <f t="shared" si="169"/>
        <v>0</v>
      </c>
      <c r="FQ41" s="322">
        <f t="shared" si="48"/>
        <v>0</v>
      </c>
      <c r="FR41" s="322">
        <f t="shared" si="49"/>
        <v>0</v>
      </c>
      <c r="FS41" s="322">
        <f t="shared" si="50"/>
        <v>0</v>
      </c>
      <c r="FT41" s="322">
        <f t="shared" si="51"/>
        <v>0</v>
      </c>
      <c r="FU41" s="322">
        <f t="shared" si="170"/>
        <v>0</v>
      </c>
      <c r="FV41" s="322">
        <f t="shared" si="52"/>
        <v>0</v>
      </c>
      <c r="FW41" s="322">
        <f t="shared" si="53"/>
        <v>0</v>
      </c>
      <c r="FX41" s="322">
        <f t="shared" si="54"/>
        <v>0</v>
      </c>
      <c r="FY41" s="322">
        <f t="shared" si="55"/>
        <v>0</v>
      </c>
      <c r="FZ41" s="322">
        <f t="shared" si="171"/>
        <v>0</v>
      </c>
      <c r="GA41" s="322">
        <f t="shared" si="56"/>
        <v>0</v>
      </c>
      <c r="GB41" s="322">
        <f t="shared" si="57"/>
        <v>0</v>
      </c>
      <c r="GC41" s="322">
        <f t="shared" si="58"/>
        <v>0</v>
      </c>
      <c r="GD41" s="322">
        <f t="shared" si="59"/>
        <v>0</v>
      </c>
      <c r="GE41" s="322">
        <f t="shared" si="172"/>
        <v>0</v>
      </c>
      <c r="GF41" s="322">
        <f t="shared" si="60"/>
        <v>0</v>
      </c>
      <c r="GG41" s="322">
        <f t="shared" si="61"/>
        <v>0</v>
      </c>
      <c r="GH41" s="322">
        <f t="shared" si="62"/>
        <v>0</v>
      </c>
      <c r="GI41" s="322">
        <f t="shared" si="63"/>
        <v>0</v>
      </c>
      <c r="GJ41" s="322">
        <f t="shared" si="173"/>
        <v>0</v>
      </c>
      <c r="GK41" s="322">
        <f t="shared" si="64"/>
        <v>0</v>
      </c>
      <c r="GL41" s="322">
        <f t="shared" si="65"/>
        <v>0</v>
      </c>
      <c r="GM41" s="322">
        <f t="shared" si="66"/>
        <v>0</v>
      </c>
      <c r="GN41" s="322">
        <f t="shared" si="67"/>
        <v>0</v>
      </c>
      <c r="GO41" s="322">
        <f t="shared" si="174"/>
        <v>0</v>
      </c>
      <c r="GP41" s="322">
        <f t="shared" si="68"/>
        <v>0</v>
      </c>
      <c r="GQ41" s="322">
        <f t="shared" si="69"/>
        <v>0</v>
      </c>
      <c r="GR41" s="322">
        <f t="shared" si="70"/>
        <v>0</v>
      </c>
      <c r="GS41" s="322">
        <f t="shared" si="71"/>
        <v>0</v>
      </c>
      <c r="GT41" s="322">
        <f t="shared" si="175"/>
        <v>0</v>
      </c>
      <c r="GU41" s="322">
        <f t="shared" si="72"/>
        <v>0</v>
      </c>
      <c r="GV41" s="326">
        <f t="shared" si="92"/>
        <v>16483.099999999999</v>
      </c>
      <c r="GW41" s="322">
        <f t="shared" si="82"/>
        <v>16047.2</v>
      </c>
      <c r="GX41" s="322">
        <f t="shared" si="82"/>
        <v>10104.9</v>
      </c>
      <c r="GY41" s="322">
        <f t="shared" si="82"/>
        <v>5942.3</v>
      </c>
      <c r="GZ41" s="322">
        <f t="shared" si="82"/>
        <v>435.9</v>
      </c>
      <c r="HA41" s="328">
        <f t="shared" si="176"/>
        <v>102</v>
      </c>
      <c r="HB41" s="322">
        <f t="shared" si="75"/>
        <v>16159</v>
      </c>
      <c r="HC41" s="322">
        <f t="shared" si="75"/>
        <v>15731.7</v>
      </c>
      <c r="HD41" s="322">
        <f t="shared" si="75"/>
        <v>9906.2000000000007</v>
      </c>
      <c r="HE41" s="322">
        <f t="shared" si="75"/>
        <v>5825.5</v>
      </c>
      <c r="HF41" s="322">
        <f t="shared" si="75"/>
        <v>427.3</v>
      </c>
      <c r="HG41" s="329">
        <v>20.5</v>
      </c>
      <c r="HH41" s="327">
        <f t="shared" si="76"/>
        <v>719.6</v>
      </c>
      <c r="HI41" s="327">
        <f t="shared" si="77"/>
        <v>16878.599999999999</v>
      </c>
      <c r="HJ41" s="330">
        <f t="shared" si="78"/>
        <v>10625.8</v>
      </c>
      <c r="HK41" s="275">
        <f t="shared" si="79"/>
        <v>16878600</v>
      </c>
      <c r="HL41" s="331"/>
    </row>
    <row r="42" spans="1:309" s="334" customFormat="1" ht="31.5">
      <c r="A42" s="315" t="s">
        <v>800</v>
      </c>
      <c r="B42" s="316">
        <v>0</v>
      </c>
      <c r="C42" s="316">
        <v>0</v>
      </c>
      <c r="D42" s="317">
        <v>30</v>
      </c>
      <c r="E42" s="318">
        <v>0</v>
      </c>
      <c r="F42" s="317"/>
      <c r="G42" s="316">
        <v>0</v>
      </c>
      <c r="H42" s="317">
        <v>125</v>
      </c>
      <c r="I42" s="318">
        <v>0</v>
      </c>
      <c r="J42" s="317"/>
      <c r="K42" s="317"/>
      <c r="L42" s="317"/>
      <c r="M42" s="316">
        <v>0</v>
      </c>
      <c r="N42" s="318">
        <v>0</v>
      </c>
      <c r="O42" s="317"/>
      <c r="P42" s="318">
        <v>0</v>
      </c>
      <c r="Q42" s="317">
        <v>16</v>
      </c>
      <c r="R42" s="317"/>
      <c r="S42" s="317"/>
      <c r="T42" s="319">
        <v>0</v>
      </c>
      <c r="U42" s="335">
        <v>0</v>
      </c>
      <c r="V42" s="335">
        <v>0</v>
      </c>
      <c r="W42" s="318">
        <v>0</v>
      </c>
      <c r="X42" s="318">
        <v>0</v>
      </c>
      <c r="Y42" s="318">
        <v>0</v>
      </c>
      <c r="Z42" s="318">
        <v>0</v>
      </c>
      <c r="AA42" s="318">
        <v>0</v>
      </c>
      <c r="AB42" s="318">
        <v>0</v>
      </c>
      <c r="AC42" s="318">
        <v>0</v>
      </c>
      <c r="AD42" s="320">
        <v>0</v>
      </c>
      <c r="AE42" s="320">
        <v>0</v>
      </c>
      <c r="AF42" s="320">
        <v>0</v>
      </c>
      <c r="AG42" s="320">
        <v>0</v>
      </c>
      <c r="AH42" s="317"/>
      <c r="AI42" s="320">
        <v>0</v>
      </c>
      <c r="AJ42" s="710">
        <f t="shared" si="80"/>
        <v>30</v>
      </c>
      <c r="AK42" s="710">
        <f t="shared" si="81"/>
        <v>141</v>
      </c>
      <c r="AL42" s="321">
        <f t="shared" si="0"/>
        <v>0</v>
      </c>
      <c r="AM42" s="322">
        <f t="shared" si="93"/>
        <v>0</v>
      </c>
      <c r="AN42" s="322">
        <f t="shared" si="1"/>
        <v>0</v>
      </c>
      <c r="AO42" s="322">
        <f t="shared" si="94"/>
        <v>0</v>
      </c>
      <c r="AP42" s="322">
        <f t="shared" si="95"/>
        <v>0</v>
      </c>
      <c r="AQ42" s="322">
        <f t="shared" si="2"/>
        <v>0</v>
      </c>
      <c r="AR42" s="322">
        <f t="shared" si="3"/>
        <v>0</v>
      </c>
      <c r="AS42" s="322">
        <f t="shared" si="4"/>
        <v>0</v>
      </c>
      <c r="AT42" s="322">
        <f t="shared" si="96"/>
        <v>0</v>
      </c>
      <c r="AU42" s="322">
        <f t="shared" si="97"/>
        <v>0</v>
      </c>
      <c r="AV42" s="322">
        <f t="shared" si="98"/>
        <v>1696.3</v>
      </c>
      <c r="AW42" s="322">
        <f t="shared" si="99"/>
        <v>1618.6</v>
      </c>
      <c r="AX42" s="322">
        <f t="shared" si="5"/>
        <v>1019.2</v>
      </c>
      <c r="AY42" s="322">
        <f t="shared" si="100"/>
        <v>599.4</v>
      </c>
      <c r="AZ42" s="322">
        <f t="shared" si="6"/>
        <v>77.7</v>
      </c>
      <c r="BA42" s="322">
        <f t="shared" si="101"/>
        <v>0</v>
      </c>
      <c r="BB42" s="322">
        <f t="shared" si="102"/>
        <v>0</v>
      </c>
      <c r="BC42" s="322">
        <f t="shared" si="7"/>
        <v>0</v>
      </c>
      <c r="BD42" s="322">
        <f t="shared" si="103"/>
        <v>0</v>
      </c>
      <c r="BE42" s="322">
        <f t="shared" si="8"/>
        <v>0</v>
      </c>
      <c r="BF42" s="322">
        <f t="shared" si="104"/>
        <v>0</v>
      </c>
      <c r="BG42" s="322">
        <f t="shared" si="105"/>
        <v>0</v>
      </c>
      <c r="BH42" s="322">
        <f t="shared" si="9"/>
        <v>0</v>
      </c>
      <c r="BI42" s="322">
        <f t="shared" si="106"/>
        <v>0</v>
      </c>
      <c r="BJ42" s="322">
        <f t="shared" si="107"/>
        <v>0</v>
      </c>
      <c r="BK42" s="322">
        <f t="shared" si="108"/>
        <v>0</v>
      </c>
      <c r="BL42" s="322">
        <f t="shared" si="109"/>
        <v>0</v>
      </c>
      <c r="BM42" s="322">
        <f t="shared" si="10"/>
        <v>0</v>
      </c>
      <c r="BN42" s="322">
        <f t="shared" si="110"/>
        <v>0</v>
      </c>
      <c r="BO42" s="322">
        <f t="shared" si="111"/>
        <v>0</v>
      </c>
      <c r="BP42" s="322">
        <f t="shared" si="112"/>
        <v>6216.5</v>
      </c>
      <c r="BQ42" s="322">
        <f t="shared" si="113"/>
        <v>5864.4</v>
      </c>
      <c r="BR42" s="322">
        <f t="shared" si="11"/>
        <v>3692.8</v>
      </c>
      <c r="BS42" s="322">
        <f t="shared" si="114"/>
        <v>2171.6</v>
      </c>
      <c r="BT42" s="322">
        <f t="shared" si="12"/>
        <v>352.1</v>
      </c>
      <c r="BU42" s="322"/>
      <c r="BV42" s="322">
        <f t="shared" si="83"/>
        <v>0</v>
      </c>
      <c r="BW42" s="322">
        <f t="shared" si="84"/>
        <v>0</v>
      </c>
      <c r="BX42" s="322">
        <f t="shared" si="85"/>
        <v>0</v>
      </c>
      <c r="BY42" s="322">
        <f t="shared" si="86"/>
        <v>0</v>
      </c>
      <c r="BZ42" s="322">
        <f t="shared" si="87"/>
        <v>0</v>
      </c>
      <c r="CA42" s="322">
        <f t="shared" si="88"/>
        <v>0</v>
      </c>
      <c r="CB42" s="322">
        <f t="shared" si="89"/>
        <v>0</v>
      </c>
      <c r="CC42" s="322">
        <f t="shared" si="90"/>
        <v>0</v>
      </c>
      <c r="CD42" s="322">
        <f t="shared" si="91"/>
        <v>0</v>
      </c>
      <c r="CE42" s="711">
        <f t="shared" si="13"/>
        <v>0</v>
      </c>
      <c r="CF42" s="322">
        <f t="shared" si="115"/>
        <v>0</v>
      </c>
      <c r="CG42" s="322">
        <f t="shared" si="116"/>
        <v>0</v>
      </c>
      <c r="CH42" s="322">
        <f t="shared" si="14"/>
        <v>0</v>
      </c>
      <c r="CI42" s="322">
        <f t="shared" si="117"/>
        <v>0</v>
      </c>
      <c r="CJ42" s="711">
        <f t="shared" si="15"/>
        <v>0</v>
      </c>
      <c r="CK42" s="322">
        <f t="shared" si="118"/>
        <v>0</v>
      </c>
      <c r="CL42" s="322">
        <f t="shared" si="119"/>
        <v>0</v>
      </c>
      <c r="CM42" s="322">
        <f t="shared" si="16"/>
        <v>0</v>
      </c>
      <c r="CN42" s="322">
        <f t="shared" si="120"/>
        <v>0</v>
      </c>
      <c r="CO42" s="711">
        <f t="shared" si="17"/>
        <v>0</v>
      </c>
      <c r="CP42" s="322">
        <f t="shared" si="121"/>
        <v>0</v>
      </c>
      <c r="CQ42" s="322">
        <f t="shared" si="122"/>
        <v>0</v>
      </c>
      <c r="CR42" s="322">
        <f t="shared" si="18"/>
        <v>0</v>
      </c>
      <c r="CS42" s="322">
        <f t="shared" si="123"/>
        <v>0</v>
      </c>
      <c r="CT42" s="711">
        <f t="shared" si="19"/>
        <v>0</v>
      </c>
      <c r="CU42" s="322">
        <f t="shared" si="124"/>
        <v>0</v>
      </c>
      <c r="CV42" s="322">
        <f t="shared" si="125"/>
        <v>0</v>
      </c>
      <c r="CW42" s="322">
        <f t="shared" si="20"/>
        <v>0</v>
      </c>
      <c r="CX42" s="322">
        <f t="shared" si="126"/>
        <v>0</v>
      </c>
      <c r="CY42" s="322">
        <f t="shared" si="21"/>
        <v>0</v>
      </c>
      <c r="CZ42" s="322">
        <f t="shared" si="127"/>
        <v>0</v>
      </c>
      <c r="DA42" s="322">
        <f t="shared" si="128"/>
        <v>0</v>
      </c>
      <c r="DB42" s="322">
        <f t="shared" si="22"/>
        <v>0</v>
      </c>
      <c r="DC42" s="322">
        <f t="shared" si="129"/>
        <v>0</v>
      </c>
      <c r="DD42" s="322">
        <f t="shared" si="23"/>
        <v>0</v>
      </c>
      <c r="DE42" s="322">
        <f t="shared" si="24"/>
        <v>2010.2</v>
      </c>
      <c r="DF42" s="322">
        <f t="shared" si="25"/>
        <v>1951.6</v>
      </c>
      <c r="DG42" s="322">
        <f t="shared" si="26"/>
        <v>1229</v>
      </c>
      <c r="DH42" s="322">
        <f t="shared" si="130"/>
        <v>722.6</v>
      </c>
      <c r="DI42" s="322">
        <f t="shared" si="27"/>
        <v>58.6</v>
      </c>
      <c r="DJ42" s="322">
        <f t="shared" si="28"/>
        <v>0</v>
      </c>
      <c r="DK42" s="322">
        <f t="shared" si="29"/>
        <v>0</v>
      </c>
      <c r="DL42" s="322">
        <f t="shared" si="30"/>
        <v>0</v>
      </c>
      <c r="DM42" s="322">
        <f t="shared" si="131"/>
        <v>0</v>
      </c>
      <c r="DN42" s="322">
        <f t="shared" si="31"/>
        <v>0</v>
      </c>
      <c r="DO42" s="322">
        <f t="shared" si="132"/>
        <v>0</v>
      </c>
      <c r="DP42" s="322">
        <f t="shared" si="133"/>
        <v>0</v>
      </c>
      <c r="DQ42" s="322">
        <f t="shared" si="134"/>
        <v>0</v>
      </c>
      <c r="DR42" s="322">
        <f t="shared" si="135"/>
        <v>0</v>
      </c>
      <c r="DS42" s="322">
        <f t="shared" si="32"/>
        <v>0</v>
      </c>
      <c r="DT42" s="323">
        <f t="shared" si="136"/>
        <v>0</v>
      </c>
      <c r="DU42" s="324">
        <f t="shared" si="137"/>
        <v>0</v>
      </c>
      <c r="DV42" s="322">
        <f t="shared" si="33"/>
        <v>0</v>
      </c>
      <c r="DW42" s="322">
        <f t="shared" si="138"/>
        <v>0</v>
      </c>
      <c r="DX42" s="324">
        <f t="shared" si="139"/>
        <v>0</v>
      </c>
      <c r="DY42" s="324">
        <f t="shared" si="140"/>
        <v>0</v>
      </c>
      <c r="DZ42" s="324">
        <f t="shared" si="141"/>
        <v>0</v>
      </c>
      <c r="EA42" s="322">
        <f t="shared" si="34"/>
        <v>0</v>
      </c>
      <c r="EB42" s="322">
        <f t="shared" si="142"/>
        <v>0</v>
      </c>
      <c r="EC42" s="324">
        <f t="shared" si="143"/>
        <v>0</v>
      </c>
      <c r="ED42" s="324">
        <f t="shared" si="144"/>
        <v>0</v>
      </c>
      <c r="EE42" s="324">
        <f t="shared" si="145"/>
        <v>0</v>
      </c>
      <c r="EF42" s="322">
        <f t="shared" si="35"/>
        <v>0</v>
      </c>
      <c r="EG42" s="322">
        <f t="shared" si="146"/>
        <v>0</v>
      </c>
      <c r="EH42" s="324">
        <f t="shared" si="147"/>
        <v>0</v>
      </c>
      <c r="EI42" s="324">
        <f t="shared" si="148"/>
        <v>0</v>
      </c>
      <c r="EJ42" s="324">
        <f t="shared" si="149"/>
        <v>0</v>
      </c>
      <c r="EK42" s="322">
        <f t="shared" si="36"/>
        <v>0</v>
      </c>
      <c r="EL42" s="322">
        <f t="shared" si="150"/>
        <v>0</v>
      </c>
      <c r="EM42" s="324">
        <f t="shared" si="151"/>
        <v>0</v>
      </c>
      <c r="EN42" s="324">
        <f t="shared" si="152"/>
        <v>0</v>
      </c>
      <c r="EO42" s="324">
        <f t="shared" si="153"/>
        <v>0</v>
      </c>
      <c r="EP42" s="322">
        <f t="shared" si="37"/>
        <v>0</v>
      </c>
      <c r="EQ42" s="322">
        <f t="shared" si="154"/>
        <v>0</v>
      </c>
      <c r="ER42" s="324">
        <f t="shared" si="155"/>
        <v>0</v>
      </c>
      <c r="ES42" s="324">
        <f t="shared" si="156"/>
        <v>0</v>
      </c>
      <c r="ET42" s="324">
        <f t="shared" si="157"/>
        <v>0</v>
      </c>
      <c r="EU42" s="322">
        <f t="shared" si="38"/>
        <v>0</v>
      </c>
      <c r="EV42" s="322">
        <f t="shared" si="158"/>
        <v>0</v>
      </c>
      <c r="EW42" s="324">
        <f t="shared" si="159"/>
        <v>0</v>
      </c>
      <c r="EX42" s="324">
        <f t="shared" si="160"/>
        <v>0</v>
      </c>
      <c r="EY42" s="324">
        <f t="shared" si="161"/>
        <v>0</v>
      </c>
      <c r="EZ42" s="322">
        <f t="shared" si="39"/>
        <v>0</v>
      </c>
      <c r="FA42" s="322">
        <f t="shared" si="162"/>
        <v>0</v>
      </c>
      <c r="FB42" s="324">
        <f t="shared" si="163"/>
        <v>0</v>
      </c>
      <c r="FC42" s="324">
        <f t="shared" si="164"/>
        <v>0</v>
      </c>
      <c r="FD42" s="324">
        <f t="shared" si="165"/>
        <v>0</v>
      </c>
      <c r="FE42" s="322">
        <f t="shared" si="40"/>
        <v>0</v>
      </c>
      <c r="FF42" s="322">
        <f t="shared" si="166"/>
        <v>0</v>
      </c>
      <c r="FG42" s="325">
        <f t="shared" si="167"/>
        <v>0</v>
      </c>
      <c r="FH42" s="712">
        <f t="shared" si="41"/>
        <v>0</v>
      </c>
      <c r="FI42" s="322">
        <f t="shared" si="42"/>
        <v>0</v>
      </c>
      <c r="FJ42" s="322">
        <f t="shared" si="43"/>
        <v>0</v>
      </c>
      <c r="FK42" s="322">
        <f t="shared" si="168"/>
        <v>0</v>
      </c>
      <c r="FL42" s="322">
        <f t="shared" si="44"/>
        <v>0</v>
      </c>
      <c r="FM42" s="322">
        <f t="shared" si="45"/>
        <v>0</v>
      </c>
      <c r="FN42" s="322">
        <f t="shared" si="46"/>
        <v>0</v>
      </c>
      <c r="FO42" s="322">
        <f t="shared" si="47"/>
        <v>0</v>
      </c>
      <c r="FP42" s="322">
        <f t="shared" si="169"/>
        <v>0</v>
      </c>
      <c r="FQ42" s="322">
        <f t="shared" si="48"/>
        <v>0</v>
      </c>
      <c r="FR42" s="322">
        <f t="shared" si="49"/>
        <v>0</v>
      </c>
      <c r="FS42" s="322">
        <f t="shared" si="50"/>
        <v>0</v>
      </c>
      <c r="FT42" s="322">
        <f t="shared" si="51"/>
        <v>0</v>
      </c>
      <c r="FU42" s="322">
        <f t="shared" si="170"/>
        <v>0</v>
      </c>
      <c r="FV42" s="322">
        <f t="shared" si="52"/>
        <v>0</v>
      </c>
      <c r="FW42" s="322">
        <f t="shared" si="53"/>
        <v>0</v>
      </c>
      <c r="FX42" s="322">
        <f t="shared" si="54"/>
        <v>0</v>
      </c>
      <c r="FY42" s="322">
        <f t="shared" si="55"/>
        <v>0</v>
      </c>
      <c r="FZ42" s="322">
        <f t="shared" si="171"/>
        <v>0</v>
      </c>
      <c r="GA42" s="322">
        <f t="shared" si="56"/>
        <v>0</v>
      </c>
      <c r="GB42" s="322">
        <f t="shared" si="57"/>
        <v>0</v>
      </c>
      <c r="GC42" s="322">
        <f t="shared" si="58"/>
        <v>0</v>
      </c>
      <c r="GD42" s="322">
        <f t="shared" si="59"/>
        <v>0</v>
      </c>
      <c r="GE42" s="322">
        <f t="shared" si="172"/>
        <v>0</v>
      </c>
      <c r="GF42" s="322">
        <f t="shared" si="60"/>
        <v>0</v>
      </c>
      <c r="GG42" s="322">
        <f t="shared" si="61"/>
        <v>0</v>
      </c>
      <c r="GH42" s="322">
        <f t="shared" si="62"/>
        <v>0</v>
      </c>
      <c r="GI42" s="322">
        <f t="shared" si="63"/>
        <v>0</v>
      </c>
      <c r="GJ42" s="322">
        <f t="shared" si="173"/>
        <v>0</v>
      </c>
      <c r="GK42" s="322">
        <f t="shared" si="64"/>
        <v>0</v>
      </c>
      <c r="GL42" s="322">
        <f t="shared" si="65"/>
        <v>0</v>
      </c>
      <c r="GM42" s="322">
        <f t="shared" si="66"/>
        <v>0</v>
      </c>
      <c r="GN42" s="322">
        <f t="shared" si="67"/>
        <v>0</v>
      </c>
      <c r="GO42" s="322">
        <f t="shared" si="174"/>
        <v>0</v>
      </c>
      <c r="GP42" s="322">
        <f t="shared" si="68"/>
        <v>0</v>
      </c>
      <c r="GQ42" s="322">
        <f t="shared" si="69"/>
        <v>0</v>
      </c>
      <c r="GR42" s="322">
        <f t="shared" si="70"/>
        <v>0</v>
      </c>
      <c r="GS42" s="322">
        <f t="shared" si="71"/>
        <v>0</v>
      </c>
      <c r="GT42" s="322">
        <f t="shared" si="175"/>
        <v>0</v>
      </c>
      <c r="GU42" s="322">
        <f t="shared" si="72"/>
        <v>0</v>
      </c>
      <c r="GV42" s="326">
        <f t="shared" si="92"/>
        <v>9923</v>
      </c>
      <c r="GW42" s="322">
        <f t="shared" si="82"/>
        <v>9434.6</v>
      </c>
      <c r="GX42" s="322">
        <f t="shared" si="82"/>
        <v>5941</v>
      </c>
      <c r="GY42" s="322">
        <f t="shared" si="82"/>
        <v>3493.6</v>
      </c>
      <c r="GZ42" s="322">
        <f t="shared" si="82"/>
        <v>488.4</v>
      </c>
      <c r="HA42" s="328">
        <f t="shared" si="176"/>
        <v>171</v>
      </c>
      <c r="HB42" s="322">
        <f t="shared" si="75"/>
        <v>9727.9</v>
      </c>
      <c r="HC42" s="322">
        <f t="shared" si="75"/>
        <v>9249.1</v>
      </c>
      <c r="HD42" s="322">
        <f t="shared" si="75"/>
        <v>5824.2</v>
      </c>
      <c r="HE42" s="322">
        <f t="shared" si="75"/>
        <v>3424.9</v>
      </c>
      <c r="HF42" s="322">
        <f t="shared" si="75"/>
        <v>478.8</v>
      </c>
      <c r="HG42" s="329">
        <v>15.75</v>
      </c>
      <c r="HH42" s="327">
        <f t="shared" si="76"/>
        <v>552.9</v>
      </c>
      <c r="HI42" s="327">
        <f t="shared" si="77"/>
        <v>10280.799999999999</v>
      </c>
      <c r="HJ42" s="330">
        <f t="shared" si="78"/>
        <v>6377.1</v>
      </c>
      <c r="HK42" s="275">
        <f t="shared" si="79"/>
        <v>10280800</v>
      </c>
      <c r="HL42" s="275"/>
      <c r="HM42" s="275"/>
      <c r="HN42" s="275"/>
      <c r="HO42" s="275"/>
      <c r="HP42" s="275"/>
      <c r="HQ42" s="275"/>
      <c r="HR42" s="275"/>
      <c r="HS42" s="275"/>
      <c r="HT42" s="275"/>
      <c r="HU42" s="275"/>
      <c r="HV42" s="275"/>
      <c r="HW42" s="275"/>
      <c r="HX42" s="275"/>
      <c r="HY42" s="275"/>
      <c r="HZ42" s="275"/>
      <c r="IA42" s="275"/>
      <c r="IB42" s="275"/>
      <c r="IC42" s="275"/>
      <c r="ID42" s="275"/>
      <c r="IE42" s="275"/>
      <c r="IF42" s="275"/>
      <c r="IG42" s="275"/>
      <c r="IH42" s="275"/>
      <c r="II42" s="275"/>
      <c r="IJ42" s="275"/>
      <c r="IK42" s="275"/>
      <c r="IL42" s="275"/>
      <c r="IM42" s="275"/>
      <c r="IN42" s="275"/>
      <c r="IO42" s="275"/>
      <c r="IP42" s="275"/>
      <c r="IQ42" s="275"/>
      <c r="IR42" s="275"/>
      <c r="IS42" s="275"/>
      <c r="IT42" s="275"/>
      <c r="IU42" s="275"/>
      <c r="IV42" s="275"/>
      <c r="IW42" s="275"/>
      <c r="IX42" s="275"/>
      <c r="IY42" s="275"/>
      <c r="IZ42" s="275"/>
      <c r="JA42" s="275"/>
      <c r="JB42" s="275"/>
      <c r="JC42" s="275"/>
      <c r="JD42" s="275"/>
      <c r="JE42" s="275"/>
      <c r="JF42" s="275"/>
      <c r="JG42" s="275"/>
      <c r="JH42" s="275"/>
      <c r="JI42" s="275"/>
      <c r="JJ42" s="275"/>
      <c r="JK42" s="275"/>
      <c r="JL42" s="275"/>
      <c r="JM42" s="275"/>
      <c r="JN42" s="275"/>
      <c r="JO42" s="275"/>
      <c r="JP42" s="275"/>
      <c r="JQ42" s="275"/>
      <c r="JR42" s="275"/>
      <c r="JS42" s="275"/>
      <c r="JT42" s="275"/>
      <c r="JU42" s="275"/>
      <c r="JV42" s="275"/>
      <c r="JW42" s="275"/>
      <c r="JX42" s="275"/>
      <c r="JY42" s="275"/>
      <c r="JZ42" s="275"/>
      <c r="KA42" s="275"/>
      <c r="KB42" s="275"/>
      <c r="KC42" s="275"/>
      <c r="KD42" s="275"/>
      <c r="KE42" s="275"/>
      <c r="KF42" s="275"/>
      <c r="KG42" s="275"/>
      <c r="KH42" s="275"/>
      <c r="KI42" s="275"/>
      <c r="KJ42" s="275"/>
      <c r="KK42" s="275"/>
      <c r="KL42" s="275"/>
      <c r="KM42" s="275"/>
      <c r="KN42" s="275"/>
      <c r="KO42" s="275"/>
      <c r="KP42" s="275"/>
      <c r="KQ42" s="275"/>
      <c r="KR42" s="275"/>
      <c r="KS42" s="275"/>
      <c r="KT42" s="275"/>
      <c r="KU42" s="275"/>
      <c r="KV42" s="275"/>
      <c r="KW42" s="275"/>
    </row>
    <row r="43" spans="1:309" s="334" customFormat="1">
      <c r="A43" s="315" t="s">
        <v>801</v>
      </c>
      <c r="B43" s="316">
        <v>0</v>
      </c>
      <c r="C43" s="316">
        <v>0</v>
      </c>
      <c r="D43" s="317">
        <v>82</v>
      </c>
      <c r="E43" s="318">
        <v>0</v>
      </c>
      <c r="F43" s="317"/>
      <c r="G43" s="316">
        <v>0</v>
      </c>
      <c r="H43" s="317">
        <v>373</v>
      </c>
      <c r="I43" s="318">
        <v>0</v>
      </c>
      <c r="J43" s="317"/>
      <c r="K43" s="317"/>
      <c r="L43" s="317"/>
      <c r="M43" s="316">
        <v>0</v>
      </c>
      <c r="N43" s="318">
        <v>0</v>
      </c>
      <c r="O43" s="317"/>
      <c r="P43" s="318">
        <v>0</v>
      </c>
      <c r="Q43" s="317">
        <v>25</v>
      </c>
      <c r="R43" s="317"/>
      <c r="S43" s="317"/>
      <c r="T43" s="319">
        <v>0</v>
      </c>
      <c r="U43" s="335">
        <v>0</v>
      </c>
      <c r="V43" s="335">
        <v>0</v>
      </c>
      <c r="W43" s="318">
        <v>0</v>
      </c>
      <c r="X43" s="318">
        <v>0</v>
      </c>
      <c r="Y43" s="318">
        <v>0</v>
      </c>
      <c r="Z43" s="318">
        <v>0</v>
      </c>
      <c r="AA43" s="318">
        <v>0</v>
      </c>
      <c r="AB43" s="318">
        <v>0</v>
      </c>
      <c r="AC43" s="318">
        <v>0</v>
      </c>
      <c r="AD43" s="320">
        <v>0</v>
      </c>
      <c r="AE43" s="320">
        <v>0</v>
      </c>
      <c r="AF43" s="320">
        <v>0</v>
      </c>
      <c r="AG43" s="320">
        <v>0</v>
      </c>
      <c r="AH43" s="317"/>
      <c r="AI43" s="320">
        <v>0</v>
      </c>
      <c r="AJ43" s="710">
        <f t="shared" si="80"/>
        <v>82</v>
      </c>
      <c r="AK43" s="710">
        <f t="shared" si="81"/>
        <v>398</v>
      </c>
      <c r="AL43" s="321">
        <f t="shared" si="0"/>
        <v>0</v>
      </c>
      <c r="AM43" s="322">
        <f t="shared" si="93"/>
        <v>0</v>
      </c>
      <c r="AN43" s="322">
        <f t="shared" si="1"/>
        <v>0</v>
      </c>
      <c r="AO43" s="322">
        <f t="shared" si="94"/>
        <v>0</v>
      </c>
      <c r="AP43" s="322">
        <f t="shared" si="95"/>
        <v>0</v>
      </c>
      <c r="AQ43" s="322">
        <f t="shared" si="2"/>
        <v>0</v>
      </c>
      <c r="AR43" s="322">
        <f t="shared" si="3"/>
        <v>0</v>
      </c>
      <c r="AS43" s="322">
        <f t="shared" si="4"/>
        <v>0</v>
      </c>
      <c r="AT43" s="322">
        <f t="shared" si="96"/>
        <v>0</v>
      </c>
      <c r="AU43" s="322">
        <f t="shared" si="97"/>
        <v>0</v>
      </c>
      <c r="AV43" s="322">
        <f t="shared" si="98"/>
        <v>4636.6000000000004</v>
      </c>
      <c r="AW43" s="322">
        <f t="shared" si="99"/>
        <v>4424.1000000000004</v>
      </c>
      <c r="AX43" s="322">
        <f t="shared" si="5"/>
        <v>2785.9</v>
      </c>
      <c r="AY43" s="322">
        <f t="shared" si="100"/>
        <v>1638.2</v>
      </c>
      <c r="AZ43" s="322">
        <f t="shared" si="6"/>
        <v>212.5</v>
      </c>
      <c r="BA43" s="322">
        <f t="shared" si="101"/>
        <v>0</v>
      </c>
      <c r="BB43" s="322">
        <f t="shared" si="102"/>
        <v>0</v>
      </c>
      <c r="BC43" s="322">
        <f t="shared" si="7"/>
        <v>0</v>
      </c>
      <c r="BD43" s="322">
        <f t="shared" si="103"/>
        <v>0</v>
      </c>
      <c r="BE43" s="322">
        <f t="shared" si="8"/>
        <v>0</v>
      </c>
      <c r="BF43" s="322">
        <f t="shared" si="104"/>
        <v>0</v>
      </c>
      <c r="BG43" s="322">
        <f t="shared" si="105"/>
        <v>0</v>
      </c>
      <c r="BH43" s="322">
        <f t="shared" si="9"/>
        <v>0</v>
      </c>
      <c r="BI43" s="322">
        <f t="shared" si="106"/>
        <v>0</v>
      </c>
      <c r="BJ43" s="322">
        <f t="shared" si="107"/>
        <v>0</v>
      </c>
      <c r="BK43" s="322">
        <f t="shared" si="108"/>
        <v>0</v>
      </c>
      <c r="BL43" s="322">
        <f t="shared" si="109"/>
        <v>0</v>
      </c>
      <c r="BM43" s="322">
        <f t="shared" si="10"/>
        <v>0</v>
      </c>
      <c r="BN43" s="322">
        <f t="shared" si="110"/>
        <v>0</v>
      </c>
      <c r="BO43" s="322">
        <f t="shared" si="111"/>
        <v>0</v>
      </c>
      <c r="BP43" s="322">
        <f t="shared" si="112"/>
        <v>18550</v>
      </c>
      <c r="BQ43" s="322">
        <f t="shared" si="113"/>
        <v>17499.3</v>
      </c>
      <c r="BR43" s="322">
        <f t="shared" si="11"/>
        <v>11019.2</v>
      </c>
      <c r="BS43" s="322">
        <f t="shared" si="114"/>
        <v>6480.1</v>
      </c>
      <c r="BT43" s="322">
        <f t="shared" si="12"/>
        <v>1050.7</v>
      </c>
      <c r="BU43" s="322"/>
      <c r="BV43" s="322">
        <f t="shared" si="83"/>
        <v>0</v>
      </c>
      <c r="BW43" s="322">
        <f t="shared" si="84"/>
        <v>0</v>
      </c>
      <c r="BX43" s="322">
        <f t="shared" si="85"/>
        <v>0</v>
      </c>
      <c r="BY43" s="322">
        <f t="shared" si="86"/>
        <v>0</v>
      </c>
      <c r="BZ43" s="322">
        <f t="shared" si="87"/>
        <v>0</v>
      </c>
      <c r="CA43" s="322">
        <f t="shared" si="88"/>
        <v>0</v>
      </c>
      <c r="CB43" s="322">
        <f t="shared" si="89"/>
        <v>0</v>
      </c>
      <c r="CC43" s="322">
        <f t="shared" si="90"/>
        <v>0</v>
      </c>
      <c r="CD43" s="322">
        <f t="shared" si="91"/>
        <v>0</v>
      </c>
      <c r="CE43" s="711">
        <f t="shared" si="13"/>
        <v>0</v>
      </c>
      <c r="CF43" s="322">
        <f t="shared" si="115"/>
        <v>0</v>
      </c>
      <c r="CG43" s="322">
        <f t="shared" si="116"/>
        <v>0</v>
      </c>
      <c r="CH43" s="322">
        <f t="shared" si="14"/>
        <v>0</v>
      </c>
      <c r="CI43" s="322">
        <f t="shared" si="117"/>
        <v>0</v>
      </c>
      <c r="CJ43" s="711">
        <f t="shared" si="15"/>
        <v>0</v>
      </c>
      <c r="CK43" s="322">
        <f t="shared" si="118"/>
        <v>0</v>
      </c>
      <c r="CL43" s="322">
        <f t="shared" si="119"/>
        <v>0</v>
      </c>
      <c r="CM43" s="322">
        <f t="shared" si="16"/>
        <v>0</v>
      </c>
      <c r="CN43" s="322">
        <f t="shared" si="120"/>
        <v>0</v>
      </c>
      <c r="CO43" s="711">
        <f t="shared" si="17"/>
        <v>0</v>
      </c>
      <c r="CP43" s="322">
        <f t="shared" si="121"/>
        <v>0</v>
      </c>
      <c r="CQ43" s="322">
        <f t="shared" si="122"/>
        <v>0</v>
      </c>
      <c r="CR43" s="322">
        <f t="shared" si="18"/>
        <v>0</v>
      </c>
      <c r="CS43" s="322">
        <f t="shared" si="123"/>
        <v>0</v>
      </c>
      <c r="CT43" s="711">
        <f t="shared" si="19"/>
        <v>0</v>
      </c>
      <c r="CU43" s="322">
        <f t="shared" si="124"/>
        <v>0</v>
      </c>
      <c r="CV43" s="322">
        <f t="shared" si="125"/>
        <v>0</v>
      </c>
      <c r="CW43" s="322">
        <f t="shared" si="20"/>
        <v>0</v>
      </c>
      <c r="CX43" s="322">
        <f t="shared" si="126"/>
        <v>0</v>
      </c>
      <c r="CY43" s="322">
        <f t="shared" si="21"/>
        <v>0</v>
      </c>
      <c r="CZ43" s="322">
        <f t="shared" si="127"/>
        <v>0</v>
      </c>
      <c r="DA43" s="322">
        <f t="shared" si="128"/>
        <v>0</v>
      </c>
      <c r="DB43" s="322">
        <f t="shared" si="22"/>
        <v>0</v>
      </c>
      <c r="DC43" s="322">
        <f t="shared" si="129"/>
        <v>0</v>
      </c>
      <c r="DD43" s="322">
        <f t="shared" si="23"/>
        <v>0</v>
      </c>
      <c r="DE43" s="322">
        <f t="shared" si="24"/>
        <v>3141</v>
      </c>
      <c r="DF43" s="322">
        <f t="shared" si="25"/>
        <v>3049.5</v>
      </c>
      <c r="DG43" s="322">
        <f t="shared" si="26"/>
        <v>1920.3</v>
      </c>
      <c r="DH43" s="322">
        <f t="shared" si="130"/>
        <v>1129.2</v>
      </c>
      <c r="DI43" s="322">
        <f t="shared" si="27"/>
        <v>91.5</v>
      </c>
      <c r="DJ43" s="322">
        <f t="shared" si="28"/>
        <v>0</v>
      </c>
      <c r="DK43" s="322">
        <f t="shared" si="29"/>
        <v>0</v>
      </c>
      <c r="DL43" s="322">
        <f t="shared" si="30"/>
        <v>0</v>
      </c>
      <c r="DM43" s="322">
        <f t="shared" si="131"/>
        <v>0</v>
      </c>
      <c r="DN43" s="322">
        <f t="shared" si="31"/>
        <v>0</v>
      </c>
      <c r="DO43" s="322">
        <f t="shared" si="132"/>
        <v>0</v>
      </c>
      <c r="DP43" s="322">
        <f t="shared" si="133"/>
        <v>0</v>
      </c>
      <c r="DQ43" s="322">
        <f t="shared" si="134"/>
        <v>0</v>
      </c>
      <c r="DR43" s="322">
        <f t="shared" si="135"/>
        <v>0</v>
      </c>
      <c r="DS43" s="322">
        <f t="shared" si="32"/>
        <v>0</v>
      </c>
      <c r="DT43" s="323">
        <f t="shared" si="136"/>
        <v>0</v>
      </c>
      <c r="DU43" s="324">
        <f t="shared" si="137"/>
        <v>0</v>
      </c>
      <c r="DV43" s="322">
        <f t="shared" si="33"/>
        <v>0</v>
      </c>
      <c r="DW43" s="322">
        <f t="shared" si="138"/>
        <v>0</v>
      </c>
      <c r="DX43" s="324">
        <f t="shared" si="139"/>
        <v>0</v>
      </c>
      <c r="DY43" s="324">
        <f t="shared" si="140"/>
        <v>0</v>
      </c>
      <c r="DZ43" s="324">
        <f t="shared" si="141"/>
        <v>0</v>
      </c>
      <c r="EA43" s="322">
        <f t="shared" si="34"/>
        <v>0</v>
      </c>
      <c r="EB43" s="322">
        <f t="shared" si="142"/>
        <v>0</v>
      </c>
      <c r="EC43" s="324">
        <f t="shared" si="143"/>
        <v>0</v>
      </c>
      <c r="ED43" s="324">
        <f t="shared" si="144"/>
        <v>0</v>
      </c>
      <c r="EE43" s="324">
        <f t="shared" si="145"/>
        <v>0</v>
      </c>
      <c r="EF43" s="322">
        <f t="shared" si="35"/>
        <v>0</v>
      </c>
      <c r="EG43" s="322">
        <f t="shared" si="146"/>
        <v>0</v>
      </c>
      <c r="EH43" s="324">
        <f t="shared" si="147"/>
        <v>0</v>
      </c>
      <c r="EI43" s="324">
        <f t="shared" si="148"/>
        <v>0</v>
      </c>
      <c r="EJ43" s="324">
        <f t="shared" si="149"/>
        <v>0</v>
      </c>
      <c r="EK43" s="322">
        <f t="shared" si="36"/>
        <v>0</v>
      </c>
      <c r="EL43" s="322">
        <f t="shared" si="150"/>
        <v>0</v>
      </c>
      <c r="EM43" s="324">
        <f t="shared" si="151"/>
        <v>0</v>
      </c>
      <c r="EN43" s="324">
        <f t="shared" si="152"/>
        <v>0</v>
      </c>
      <c r="EO43" s="324">
        <f t="shared" si="153"/>
        <v>0</v>
      </c>
      <c r="EP43" s="322">
        <f t="shared" si="37"/>
        <v>0</v>
      </c>
      <c r="EQ43" s="322">
        <f t="shared" si="154"/>
        <v>0</v>
      </c>
      <c r="ER43" s="324">
        <f t="shared" si="155"/>
        <v>0</v>
      </c>
      <c r="ES43" s="324">
        <f t="shared" si="156"/>
        <v>0</v>
      </c>
      <c r="ET43" s="324">
        <f t="shared" si="157"/>
        <v>0</v>
      </c>
      <c r="EU43" s="322">
        <f t="shared" si="38"/>
        <v>0</v>
      </c>
      <c r="EV43" s="322">
        <f t="shared" si="158"/>
        <v>0</v>
      </c>
      <c r="EW43" s="324">
        <f t="shared" si="159"/>
        <v>0</v>
      </c>
      <c r="EX43" s="324">
        <f t="shared" si="160"/>
        <v>0</v>
      </c>
      <c r="EY43" s="324">
        <f t="shared" si="161"/>
        <v>0</v>
      </c>
      <c r="EZ43" s="322">
        <f t="shared" si="39"/>
        <v>0</v>
      </c>
      <c r="FA43" s="322">
        <f t="shared" si="162"/>
        <v>0</v>
      </c>
      <c r="FB43" s="324">
        <f t="shared" si="163"/>
        <v>0</v>
      </c>
      <c r="FC43" s="324">
        <f t="shared" si="164"/>
        <v>0</v>
      </c>
      <c r="FD43" s="324">
        <f t="shared" si="165"/>
        <v>0</v>
      </c>
      <c r="FE43" s="322">
        <f t="shared" si="40"/>
        <v>0</v>
      </c>
      <c r="FF43" s="322">
        <f t="shared" si="166"/>
        <v>0</v>
      </c>
      <c r="FG43" s="325">
        <f t="shared" si="167"/>
        <v>0</v>
      </c>
      <c r="FH43" s="712">
        <f t="shared" si="41"/>
        <v>0</v>
      </c>
      <c r="FI43" s="322">
        <f t="shared" si="42"/>
        <v>0</v>
      </c>
      <c r="FJ43" s="322">
        <f t="shared" si="43"/>
        <v>0</v>
      </c>
      <c r="FK43" s="322">
        <f t="shared" si="168"/>
        <v>0</v>
      </c>
      <c r="FL43" s="322">
        <f t="shared" si="44"/>
        <v>0</v>
      </c>
      <c r="FM43" s="322">
        <f t="shared" si="45"/>
        <v>0</v>
      </c>
      <c r="FN43" s="322">
        <f t="shared" si="46"/>
        <v>0</v>
      </c>
      <c r="FO43" s="322">
        <f t="shared" si="47"/>
        <v>0</v>
      </c>
      <c r="FP43" s="322">
        <f t="shared" si="169"/>
        <v>0</v>
      </c>
      <c r="FQ43" s="322">
        <f t="shared" si="48"/>
        <v>0</v>
      </c>
      <c r="FR43" s="322">
        <f t="shared" si="49"/>
        <v>0</v>
      </c>
      <c r="FS43" s="322">
        <f t="shared" si="50"/>
        <v>0</v>
      </c>
      <c r="FT43" s="322">
        <f t="shared" si="51"/>
        <v>0</v>
      </c>
      <c r="FU43" s="322">
        <f t="shared" si="170"/>
        <v>0</v>
      </c>
      <c r="FV43" s="322">
        <f t="shared" si="52"/>
        <v>0</v>
      </c>
      <c r="FW43" s="322">
        <f t="shared" si="53"/>
        <v>0</v>
      </c>
      <c r="FX43" s="322">
        <f t="shared" si="54"/>
        <v>0</v>
      </c>
      <c r="FY43" s="322">
        <f t="shared" si="55"/>
        <v>0</v>
      </c>
      <c r="FZ43" s="322">
        <f t="shared" si="171"/>
        <v>0</v>
      </c>
      <c r="GA43" s="322">
        <f t="shared" si="56"/>
        <v>0</v>
      </c>
      <c r="GB43" s="322">
        <f t="shared" si="57"/>
        <v>0</v>
      </c>
      <c r="GC43" s="322">
        <f t="shared" si="58"/>
        <v>0</v>
      </c>
      <c r="GD43" s="322">
        <f t="shared" si="59"/>
        <v>0</v>
      </c>
      <c r="GE43" s="322">
        <f t="shared" si="172"/>
        <v>0</v>
      </c>
      <c r="GF43" s="322">
        <f t="shared" si="60"/>
        <v>0</v>
      </c>
      <c r="GG43" s="322">
        <f t="shared" si="61"/>
        <v>0</v>
      </c>
      <c r="GH43" s="322">
        <f t="shared" si="62"/>
        <v>0</v>
      </c>
      <c r="GI43" s="322">
        <f t="shared" si="63"/>
        <v>0</v>
      </c>
      <c r="GJ43" s="322">
        <f t="shared" si="173"/>
        <v>0</v>
      </c>
      <c r="GK43" s="322">
        <f t="shared" si="64"/>
        <v>0</v>
      </c>
      <c r="GL43" s="322">
        <f t="shared" si="65"/>
        <v>0</v>
      </c>
      <c r="GM43" s="322">
        <f t="shared" si="66"/>
        <v>0</v>
      </c>
      <c r="GN43" s="322">
        <f t="shared" si="67"/>
        <v>0</v>
      </c>
      <c r="GO43" s="322">
        <f t="shared" si="174"/>
        <v>0</v>
      </c>
      <c r="GP43" s="322">
        <f t="shared" si="68"/>
        <v>0</v>
      </c>
      <c r="GQ43" s="322">
        <f t="shared" si="69"/>
        <v>0</v>
      </c>
      <c r="GR43" s="322">
        <f t="shared" si="70"/>
        <v>0</v>
      </c>
      <c r="GS43" s="322">
        <f t="shared" si="71"/>
        <v>0</v>
      </c>
      <c r="GT43" s="322">
        <f t="shared" si="175"/>
        <v>0</v>
      </c>
      <c r="GU43" s="322">
        <f t="shared" si="72"/>
        <v>0</v>
      </c>
      <c r="GV43" s="326">
        <f t="shared" si="92"/>
        <v>26327.599999999999</v>
      </c>
      <c r="GW43" s="322">
        <f t="shared" si="82"/>
        <v>24972.9</v>
      </c>
      <c r="GX43" s="322">
        <f t="shared" si="82"/>
        <v>15725.4</v>
      </c>
      <c r="GY43" s="322">
        <f t="shared" si="82"/>
        <v>9247.5</v>
      </c>
      <c r="GZ43" s="322">
        <f t="shared" si="82"/>
        <v>1354.7</v>
      </c>
      <c r="HA43" s="328">
        <f t="shared" si="176"/>
        <v>480</v>
      </c>
      <c r="HB43" s="322">
        <f t="shared" si="75"/>
        <v>25810</v>
      </c>
      <c r="HC43" s="322">
        <f t="shared" si="75"/>
        <v>24481.9</v>
      </c>
      <c r="HD43" s="322">
        <f t="shared" si="75"/>
        <v>15416.2</v>
      </c>
      <c r="HE43" s="322">
        <f t="shared" si="75"/>
        <v>9065.7000000000007</v>
      </c>
      <c r="HF43" s="322">
        <f t="shared" si="75"/>
        <v>1328.1</v>
      </c>
      <c r="HG43" s="329">
        <v>45.5</v>
      </c>
      <c r="HH43" s="327">
        <f t="shared" si="76"/>
        <v>1597.1</v>
      </c>
      <c r="HI43" s="327">
        <f t="shared" si="77"/>
        <v>27407.1</v>
      </c>
      <c r="HJ43" s="330">
        <f t="shared" si="78"/>
        <v>17013.3</v>
      </c>
      <c r="HK43" s="275">
        <f t="shared" si="79"/>
        <v>27407100</v>
      </c>
      <c r="HL43" s="275"/>
      <c r="HM43" s="275"/>
      <c r="HN43" s="275"/>
      <c r="HO43" s="275"/>
      <c r="HP43" s="275"/>
      <c r="HQ43" s="275"/>
      <c r="HR43" s="275"/>
      <c r="HS43" s="275"/>
      <c r="HT43" s="275"/>
      <c r="HU43" s="275"/>
      <c r="HV43" s="275"/>
      <c r="HW43" s="275"/>
      <c r="HX43" s="275"/>
      <c r="HY43" s="275"/>
      <c r="HZ43" s="275"/>
      <c r="IA43" s="275"/>
      <c r="IB43" s="275"/>
      <c r="IC43" s="275"/>
      <c r="ID43" s="275"/>
      <c r="IE43" s="275"/>
      <c r="IF43" s="275"/>
      <c r="IG43" s="275"/>
      <c r="IH43" s="275"/>
      <c r="II43" s="275"/>
      <c r="IJ43" s="275"/>
      <c r="IK43" s="275"/>
      <c r="IL43" s="275"/>
      <c r="IM43" s="275"/>
      <c r="IN43" s="275"/>
      <c r="IO43" s="275"/>
      <c r="IP43" s="275"/>
      <c r="IQ43" s="275"/>
      <c r="IR43" s="275"/>
      <c r="IS43" s="275"/>
      <c r="IT43" s="275"/>
      <c r="IU43" s="275"/>
      <c r="IV43" s="275"/>
      <c r="IW43" s="275"/>
      <c r="IX43" s="275"/>
      <c r="IY43" s="275"/>
      <c r="IZ43" s="275"/>
      <c r="JA43" s="275"/>
      <c r="JB43" s="275"/>
      <c r="JC43" s="275"/>
      <c r="JD43" s="275"/>
      <c r="JE43" s="275"/>
      <c r="JF43" s="275"/>
      <c r="JG43" s="275"/>
      <c r="JH43" s="275"/>
      <c r="JI43" s="275"/>
      <c r="JJ43" s="275"/>
      <c r="JK43" s="275"/>
      <c r="JL43" s="275"/>
      <c r="JM43" s="275"/>
      <c r="JN43" s="275"/>
      <c r="JO43" s="275"/>
      <c r="JP43" s="275"/>
      <c r="JQ43" s="275"/>
      <c r="JR43" s="275"/>
      <c r="JS43" s="275"/>
      <c r="JT43" s="275"/>
      <c r="JU43" s="275"/>
      <c r="JV43" s="275"/>
      <c r="JW43" s="275"/>
      <c r="JX43" s="275"/>
      <c r="JY43" s="275"/>
      <c r="JZ43" s="275"/>
      <c r="KA43" s="275"/>
      <c r="KB43" s="275"/>
      <c r="KC43" s="275"/>
      <c r="KD43" s="275"/>
      <c r="KE43" s="275"/>
      <c r="KF43" s="275"/>
      <c r="KG43" s="275"/>
      <c r="KH43" s="275"/>
      <c r="KI43" s="275"/>
      <c r="KJ43" s="275"/>
      <c r="KK43" s="275"/>
      <c r="KL43" s="275"/>
      <c r="KM43" s="275"/>
      <c r="KN43" s="275"/>
      <c r="KO43" s="275"/>
      <c r="KP43" s="275"/>
      <c r="KQ43" s="275"/>
      <c r="KR43" s="275"/>
      <c r="KS43" s="275"/>
      <c r="KT43" s="275"/>
      <c r="KU43" s="275"/>
      <c r="KV43" s="275"/>
      <c r="KW43" s="275"/>
    </row>
    <row r="44" spans="1:309">
      <c r="A44" s="315" t="s">
        <v>730</v>
      </c>
      <c r="B44" s="316">
        <v>0</v>
      </c>
      <c r="C44" s="316">
        <v>0</v>
      </c>
      <c r="D44" s="317"/>
      <c r="E44" s="318">
        <v>0</v>
      </c>
      <c r="F44" s="317"/>
      <c r="G44" s="316">
        <v>0</v>
      </c>
      <c r="H44" s="317">
        <v>63</v>
      </c>
      <c r="I44" s="318">
        <v>0</v>
      </c>
      <c r="J44" s="317">
        <v>28</v>
      </c>
      <c r="K44" s="317">
        <v>30</v>
      </c>
      <c r="L44" s="317"/>
      <c r="M44" s="316">
        <v>0</v>
      </c>
      <c r="N44" s="318">
        <v>0</v>
      </c>
      <c r="O44" s="317"/>
      <c r="P44" s="318">
        <v>0</v>
      </c>
      <c r="Q44" s="317"/>
      <c r="R44" s="317"/>
      <c r="S44" s="317">
        <v>29</v>
      </c>
      <c r="T44" s="319">
        <v>0</v>
      </c>
      <c r="U44" s="335">
        <v>0</v>
      </c>
      <c r="V44" s="335">
        <v>0</v>
      </c>
      <c r="W44" s="318">
        <v>0</v>
      </c>
      <c r="X44" s="318">
        <v>0</v>
      </c>
      <c r="Y44" s="318">
        <v>0</v>
      </c>
      <c r="Z44" s="318">
        <v>0</v>
      </c>
      <c r="AA44" s="318">
        <v>0</v>
      </c>
      <c r="AB44" s="318">
        <v>0</v>
      </c>
      <c r="AC44" s="318">
        <v>0</v>
      </c>
      <c r="AD44" s="320">
        <v>0</v>
      </c>
      <c r="AE44" s="320">
        <v>0</v>
      </c>
      <c r="AF44" s="320">
        <v>0</v>
      </c>
      <c r="AG44" s="320">
        <v>0</v>
      </c>
      <c r="AH44" s="317"/>
      <c r="AI44" s="320">
        <v>0</v>
      </c>
      <c r="AJ44" s="710">
        <f t="shared" si="80"/>
        <v>28</v>
      </c>
      <c r="AK44" s="710">
        <f t="shared" si="81"/>
        <v>122</v>
      </c>
      <c r="AL44" s="321">
        <f t="shared" si="0"/>
        <v>0</v>
      </c>
      <c r="AM44" s="322">
        <f t="shared" si="93"/>
        <v>0</v>
      </c>
      <c r="AN44" s="322">
        <f t="shared" si="1"/>
        <v>0</v>
      </c>
      <c r="AO44" s="322">
        <f t="shared" si="94"/>
        <v>0</v>
      </c>
      <c r="AP44" s="322">
        <f t="shared" si="95"/>
        <v>0</v>
      </c>
      <c r="AQ44" s="322">
        <f t="shared" si="2"/>
        <v>0</v>
      </c>
      <c r="AR44" s="322">
        <f t="shared" si="3"/>
        <v>0</v>
      </c>
      <c r="AS44" s="322">
        <f t="shared" si="4"/>
        <v>0</v>
      </c>
      <c r="AT44" s="322">
        <f t="shared" si="96"/>
        <v>0</v>
      </c>
      <c r="AU44" s="322">
        <f t="shared" si="97"/>
        <v>0</v>
      </c>
      <c r="AV44" s="322">
        <f t="shared" si="98"/>
        <v>0</v>
      </c>
      <c r="AW44" s="322">
        <f t="shared" si="99"/>
        <v>0</v>
      </c>
      <c r="AX44" s="322">
        <f t="shared" si="5"/>
        <v>0</v>
      </c>
      <c r="AY44" s="322">
        <f t="shared" si="100"/>
        <v>0</v>
      </c>
      <c r="AZ44" s="322">
        <f t="shared" si="6"/>
        <v>0</v>
      </c>
      <c r="BA44" s="322">
        <f t="shared" si="101"/>
        <v>0</v>
      </c>
      <c r="BB44" s="322">
        <f t="shared" si="102"/>
        <v>0</v>
      </c>
      <c r="BC44" s="322">
        <f t="shared" si="7"/>
        <v>0</v>
      </c>
      <c r="BD44" s="322">
        <f t="shared" si="103"/>
        <v>0</v>
      </c>
      <c r="BE44" s="322">
        <f t="shared" si="8"/>
        <v>0</v>
      </c>
      <c r="BF44" s="322">
        <f t="shared" si="104"/>
        <v>0</v>
      </c>
      <c r="BG44" s="322">
        <f t="shared" si="105"/>
        <v>0</v>
      </c>
      <c r="BH44" s="322">
        <f t="shared" si="9"/>
        <v>0</v>
      </c>
      <c r="BI44" s="322">
        <f t="shared" si="106"/>
        <v>0</v>
      </c>
      <c r="BJ44" s="322">
        <f t="shared" si="107"/>
        <v>0</v>
      </c>
      <c r="BK44" s="322">
        <f t="shared" si="108"/>
        <v>0</v>
      </c>
      <c r="BL44" s="322">
        <f t="shared" si="109"/>
        <v>0</v>
      </c>
      <c r="BM44" s="322">
        <f t="shared" si="10"/>
        <v>0</v>
      </c>
      <c r="BN44" s="322">
        <f t="shared" si="110"/>
        <v>0</v>
      </c>
      <c r="BO44" s="322">
        <f t="shared" si="111"/>
        <v>0</v>
      </c>
      <c r="BP44" s="322">
        <f t="shared" si="112"/>
        <v>3133.1</v>
      </c>
      <c r="BQ44" s="322">
        <f t="shared" si="113"/>
        <v>2955.6</v>
      </c>
      <c r="BR44" s="322">
        <f t="shared" si="11"/>
        <v>1861.1</v>
      </c>
      <c r="BS44" s="322">
        <f t="shared" si="114"/>
        <v>1094.5</v>
      </c>
      <c r="BT44" s="322">
        <f t="shared" si="12"/>
        <v>177.5</v>
      </c>
      <c r="BU44" s="322"/>
      <c r="BV44" s="322">
        <f t="shared" si="83"/>
        <v>1949.5</v>
      </c>
      <c r="BW44" s="322">
        <f>ROUND(J44*$BW$8/1000,1)</f>
        <v>1839.1</v>
      </c>
      <c r="BX44" s="322">
        <f t="shared" si="85"/>
        <v>1158.0999999999999</v>
      </c>
      <c r="BY44" s="322">
        <f t="shared" si="86"/>
        <v>681</v>
      </c>
      <c r="BZ44" s="322">
        <f t="shared" si="87"/>
        <v>110.4</v>
      </c>
      <c r="CA44" s="322">
        <f t="shared" si="88"/>
        <v>1492</v>
      </c>
      <c r="CB44" s="322">
        <f t="shared" si="89"/>
        <v>1407.5</v>
      </c>
      <c r="CC44" s="322">
        <f t="shared" si="90"/>
        <v>886.3</v>
      </c>
      <c r="CD44" s="322">
        <f t="shared" si="91"/>
        <v>521.20000000000005</v>
      </c>
      <c r="CE44" s="711">
        <f t="shared" si="13"/>
        <v>84.5</v>
      </c>
      <c r="CF44" s="322">
        <f t="shared" si="115"/>
        <v>0</v>
      </c>
      <c r="CG44" s="322">
        <f t="shared" si="116"/>
        <v>0</v>
      </c>
      <c r="CH44" s="322">
        <f t="shared" si="14"/>
        <v>0</v>
      </c>
      <c r="CI44" s="322">
        <f t="shared" si="117"/>
        <v>0</v>
      </c>
      <c r="CJ44" s="711">
        <f t="shared" si="15"/>
        <v>0</v>
      </c>
      <c r="CK44" s="322">
        <f t="shared" si="118"/>
        <v>0</v>
      </c>
      <c r="CL44" s="322">
        <f t="shared" si="119"/>
        <v>0</v>
      </c>
      <c r="CM44" s="322">
        <f t="shared" si="16"/>
        <v>0</v>
      </c>
      <c r="CN44" s="322">
        <f t="shared" si="120"/>
        <v>0</v>
      </c>
      <c r="CO44" s="711">
        <f t="shared" si="17"/>
        <v>0</v>
      </c>
      <c r="CP44" s="322">
        <f t="shared" si="121"/>
        <v>0</v>
      </c>
      <c r="CQ44" s="322">
        <f t="shared" si="122"/>
        <v>0</v>
      </c>
      <c r="CR44" s="322">
        <f t="shared" si="18"/>
        <v>0</v>
      </c>
      <c r="CS44" s="322">
        <f t="shared" si="123"/>
        <v>0</v>
      </c>
      <c r="CT44" s="711">
        <f t="shared" si="19"/>
        <v>0</v>
      </c>
      <c r="CU44" s="322">
        <f t="shared" si="124"/>
        <v>0</v>
      </c>
      <c r="CV44" s="322">
        <f t="shared" si="125"/>
        <v>0</v>
      </c>
      <c r="CW44" s="322">
        <f t="shared" si="20"/>
        <v>0</v>
      </c>
      <c r="CX44" s="322">
        <f t="shared" si="126"/>
        <v>0</v>
      </c>
      <c r="CY44" s="322">
        <f t="shared" si="21"/>
        <v>0</v>
      </c>
      <c r="CZ44" s="322">
        <f t="shared" si="127"/>
        <v>0</v>
      </c>
      <c r="DA44" s="322">
        <f t="shared" si="128"/>
        <v>0</v>
      </c>
      <c r="DB44" s="322">
        <f t="shared" si="22"/>
        <v>0</v>
      </c>
      <c r="DC44" s="322">
        <f t="shared" si="129"/>
        <v>0</v>
      </c>
      <c r="DD44" s="322">
        <f t="shared" si="23"/>
        <v>0</v>
      </c>
      <c r="DE44" s="322">
        <f t="shared" si="24"/>
        <v>0</v>
      </c>
      <c r="DF44" s="322">
        <f t="shared" si="25"/>
        <v>0</v>
      </c>
      <c r="DG44" s="322">
        <f t="shared" si="26"/>
        <v>0</v>
      </c>
      <c r="DH44" s="322">
        <f t="shared" si="130"/>
        <v>0</v>
      </c>
      <c r="DI44" s="322">
        <f t="shared" si="27"/>
        <v>0</v>
      </c>
      <c r="DJ44" s="322">
        <f t="shared" si="28"/>
        <v>0</v>
      </c>
      <c r="DK44" s="322">
        <f t="shared" si="29"/>
        <v>0</v>
      </c>
      <c r="DL44" s="322">
        <f t="shared" si="30"/>
        <v>0</v>
      </c>
      <c r="DM44" s="322">
        <f t="shared" si="131"/>
        <v>0</v>
      </c>
      <c r="DN44" s="322">
        <f t="shared" si="31"/>
        <v>0</v>
      </c>
      <c r="DO44" s="322">
        <f t="shared" si="132"/>
        <v>6966.1</v>
      </c>
      <c r="DP44" s="322">
        <f t="shared" si="133"/>
        <v>6802.7</v>
      </c>
      <c r="DQ44" s="322">
        <f t="shared" si="134"/>
        <v>4283.6000000000004</v>
      </c>
      <c r="DR44" s="322">
        <f t="shared" si="135"/>
        <v>2519.1</v>
      </c>
      <c r="DS44" s="322">
        <f t="shared" si="32"/>
        <v>163.4</v>
      </c>
      <c r="DT44" s="323">
        <f t="shared" si="136"/>
        <v>0</v>
      </c>
      <c r="DU44" s="324">
        <f t="shared" si="137"/>
        <v>0</v>
      </c>
      <c r="DV44" s="322">
        <f t="shared" si="33"/>
        <v>0</v>
      </c>
      <c r="DW44" s="322">
        <f t="shared" si="138"/>
        <v>0</v>
      </c>
      <c r="DX44" s="324">
        <f t="shared" si="139"/>
        <v>0</v>
      </c>
      <c r="DY44" s="324">
        <f t="shared" si="140"/>
        <v>0</v>
      </c>
      <c r="DZ44" s="324">
        <f t="shared" si="141"/>
        <v>0</v>
      </c>
      <c r="EA44" s="322">
        <f t="shared" si="34"/>
        <v>0</v>
      </c>
      <c r="EB44" s="322">
        <f t="shared" si="142"/>
        <v>0</v>
      </c>
      <c r="EC44" s="324">
        <f t="shared" si="143"/>
        <v>0</v>
      </c>
      <c r="ED44" s="324">
        <f t="shared" si="144"/>
        <v>0</v>
      </c>
      <c r="EE44" s="324">
        <f t="shared" si="145"/>
        <v>0</v>
      </c>
      <c r="EF44" s="322">
        <f t="shared" si="35"/>
        <v>0</v>
      </c>
      <c r="EG44" s="322">
        <f t="shared" si="146"/>
        <v>0</v>
      </c>
      <c r="EH44" s="324">
        <f t="shared" si="147"/>
        <v>0</v>
      </c>
      <c r="EI44" s="324">
        <f t="shared" si="148"/>
        <v>0</v>
      </c>
      <c r="EJ44" s="324">
        <f t="shared" si="149"/>
        <v>0</v>
      </c>
      <c r="EK44" s="322">
        <f t="shared" si="36"/>
        <v>0</v>
      </c>
      <c r="EL44" s="322">
        <f t="shared" si="150"/>
        <v>0</v>
      </c>
      <c r="EM44" s="324">
        <f t="shared" si="151"/>
        <v>0</v>
      </c>
      <c r="EN44" s="324">
        <f t="shared" si="152"/>
        <v>0</v>
      </c>
      <c r="EO44" s="324">
        <f t="shared" si="153"/>
        <v>0</v>
      </c>
      <c r="EP44" s="322">
        <f t="shared" si="37"/>
        <v>0</v>
      </c>
      <c r="EQ44" s="322">
        <f t="shared" si="154"/>
        <v>0</v>
      </c>
      <c r="ER44" s="324">
        <f t="shared" si="155"/>
        <v>0</v>
      </c>
      <c r="ES44" s="324">
        <f t="shared" si="156"/>
        <v>0</v>
      </c>
      <c r="ET44" s="324">
        <f t="shared" si="157"/>
        <v>0</v>
      </c>
      <c r="EU44" s="322">
        <f t="shared" si="38"/>
        <v>0</v>
      </c>
      <c r="EV44" s="322">
        <f t="shared" si="158"/>
        <v>0</v>
      </c>
      <c r="EW44" s="324">
        <f t="shared" si="159"/>
        <v>0</v>
      </c>
      <c r="EX44" s="324">
        <f t="shared" si="160"/>
        <v>0</v>
      </c>
      <c r="EY44" s="324">
        <f t="shared" si="161"/>
        <v>0</v>
      </c>
      <c r="EZ44" s="322">
        <f t="shared" si="39"/>
        <v>0</v>
      </c>
      <c r="FA44" s="322">
        <f t="shared" si="162"/>
        <v>0</v>
      </c>
      <c r="FB44" s="324">
        <f t="shared" si="163"/>
        <v>0</v>
      </c>
      <c r="FC44" s="324">
        <f t="shared" si="164"/>
        <v>0</v>
      </c>
      <c r="FD44" s="324">
        <f t="shared" si="165"/>
        <v>0</v>
      </c>
      <c r="FE44" s="322">
        <f t="shared" si="40"/>
        <v>0</v>
      </c>
      <c r="FF44" s="322">
        <f t="shared" si="166"/>
        <v>0</v>
      </c>
      <c r="FG44" s="325">
        <f t="shared" si="167"/>
        <v>0</v>
      </c>
      <c r="FH44" s="712">
        <f t="shared" si="41"/>
        <v>0</v>
      </c>
      <c r="FI44" s="322">
        <f t="shared" si="42"/>
        <v>0</v>
      </c>
      <c r="FJ44" s="322">
        <f t="shared" si="43"/>
        <v>0</v>
      </c>
      <c r="FK44" s="322">
        <f t="shared" si="168"/>
        <v>0</v>
      </c>
      <c r="FL44" s="322">
        <f t="shared" si="44"/>
        <v>0</v>
      </c>
      <c r="FM44" s="322">
        <f t="shared" si="45"/>
        <v>0</v>
      </c>
      <c r="FN44" s="322">
        <f t="shared" si="46"/>
        <v>0</v>
      </c>
      <c r="FO44" s="322">
        <f t="shared" si="47"/>
        <v>0</v>
      </c>
      <c r="FP44" s="322">
        <f t="shared" si="169"/>
        <v>0</v>
      </c>
      <c r="FQ44" s="322">
        <f t="shared" si="48"/>
        <v>0</v>
      </c>
      <c r="FR44" s="322">
        <f t="shared" si="49"/>
        <v>0</v>
      </c>
      <c r="FS44" s="322">
        <f t="shared" si="50"/>
        <v>0</v>
      </c>
      <c r="FT44" s="322">
        <f t="shared" si="51"/>
        <v>0</v>
      </c>
      <c r="FU44" s="322">
        <f t="shared" si="170"/>
        <v>0</v>
      </c>
      <c r="FV44" s="322">
        <f t="shared" si="52"/>
        <v>0</v>
      </c>
      <c r="FW44" s="322">
        <f t="shared" si="53"/>
        <v>0</v>
      </c>
      <c r="FX44" s="322">
        <f t="shared" si="54"/>
        <v>0</v>
      </c>
      <c r="FY44" s="322">
        <f t="shared" si="55"/>
        <v>0</v>
      </c>
      <c r="FZ44" s="322">
        <f t="shared" si="171"/>
        <v>0</v>
      </c>
      <c r="GA44" s="322">
        <f t="shared" si="56"/>
        <v>0</v>
      </c>
      <c r="GB44" s="322">
        <f t="shared" si="57"/>
        <v>0</v>
      </c>
      <c r="GC44" s="322">
        <f t="shared" si="58"/>
        <v>0</v>
      </c>
      <c r="GD44" s="322">
        <f t="shared" si="59"/>
        <v>0</v>
      </c>
      <c r="GE44" s="322">
        <f t="shared" si="172"/>
        <v>0</v>
      </c>
      <c r="GF44" s="322">
        <f t="shared" si="60"/>
        <v>0</v>
      </c>
      <c r="GG44" s="322">
        <f t="shared" si="61"/>
        <v>0</v>
      </c>
      <c r="GH44" s="322">
        <f t="shared" si="62"/>
        <v>0</v>
      </c>
      <c r="GI44" s="322">
        <f t="shared" si="63"/>
        <v>0</v>
      </c>
      <c r="GJ44" s="322">
        <f t="shared" si="173"/>
        <v>0</v>
      </c>
      <c r="GK44" s="322">
        <f t="shared" si="64"/>
        <v>0</v>
      </c>
      <c r="GL44" s="322">
        <f t="shared" si="65"/>
        <v>0</v>
      </c>
      <c r="GM44" s="322">
        <f t="shared" si="66"/>
        <v>0</v>
      </c>
      <c r="GN44" s="322">
        <f t="shared" si="67"/>
        <v>0</v>
      </c>
      <c r="GO44" s="322">
        <f t="shared" si="174"/>
        <v>0</v>
      </c>
      <c r="GP44" s="322">
        <f t="shared" si="68"/>
        <v>0</v>
      </c>
      <c r="GQ44" s="322">
        <f t="shared" si="69"/>
        <v>0</v>
      </c>
      <c r="GR44" s="322">
        <f t="shared" si="70"/>
        <v>0</v>
      </c>
      <c r="GS44" s="322">
        <f t="shared" si="71"/>
        <v>0</v>
      </c>
      <c r="GT44" s="322">
        <f t="shared" si="175"/>
        <v>0</v>
      </c>
      <c r="GU44" s="322">
        <f t="shared" si="72"/>
        <v>0</v>
      </c>
      <c r="GV44" s="326">
        <f t="shared" si="92"/>
        <v>13540.7</v>
      </c>
      <c r="GW44" s="322">
        <f t="shared" si="82"/>
        <v>13004.9</v>
      </c>
      <c r="GX44" s="322">
        <f t="shared" si="82"/>
        <v>8189.1</v>
      </c>
      <c r="GY44" s="322">
        <f t="shared" si="82"/>
        <v>4815.8</v>
      </c>
      <c r="GZ44" s="322">
        <f t="shared" si="82"/>
        <v>535.79999999999995</v>
      </c>
      <c r="HA44" s="328">
        <f t="shared" si="176"/>
        <v>150</v>
      </c>
      <c r="HB44" s="322">
        <f t="shared" si="75"/>
        <v>13274.5</v>
      </c>
      <c r="HC44" s="322">
        <f t="shared" si="75"/>
        <v>12749.2</v>
      </c>
      <c r="HD44" s="322">
        <f t="shared" si="75"/>
        <v>8028.1</v>
      </c>
      <c r="HE44" s="322">
        <f t="shared" si="75"/>
        <v>4721.1000000000004</v>
      </c>
      <c r="HF44" s="322">
        <f t="shared" si="75"/>
        <v>525.29999999999995</v>
      </c>
      <c r="HG44" s="329">
        <v>21.5</v>
      </c>
      <c r="HH44" s="327">
        <f t="shared" si="76"/>
        <v>754.7</v>
      </c>
      <c r="HI44" s="327">
        <f t="shared" si="77"/>
        <v>14029.2</v>
      </c>
      <c r="HJ44" s="330">
        <f t="shared" si="78"/>
        <v>8782.7999999999993</v>
      </c>
      <c r="HK44" s="275">
        <f t="shared" si="79"/>
        <v>14029200</v>
      </c>
    </row>
    <row r="45" spans="1:309" ht="31.5">
      <c r="A45" s="315" t="s">
        <v>802</v>
      </c>
      <c r="B45" s="316">
        <v>0</v>
      </c>
      <c r="C45" s="316">
        <v>0</v>
      </c>
      <c r="D45" s="317"/>
      <c r="E45" s="318">
        <v>0</v>
      </c>
      <c r="F45" s="317"/>
      <c r="G45" s="316">
        <v>0</v>
      </c>
      <c r="H45" s="317">
        <v>128</v>
      </c>
      <c r="I45" s="318">
        <v>0</v>
      </c>
      <c r="J45" s="317"/>
      <c r="K45" s="317"/>
      <c r="L45" s="317">
        <v>13</v>
      </c>
      <c r="M45" s="316">
        <v>0</v>
      </c>
      <c r="N45" s="318">
        <v>0</v>
      </c>
      <c r="O45" s="317"/>
      <c r="P45" s="318">
        <v>0</v>
      </c>
      <c r="Q45" s="317"/>
      <c r="R45" s="317"/>
      <c r="S45" s="317"/>
      <c r="T45" s="319">
        <v>0</v>
      </c>
      <c r="U45" s="335">
        <v>0</v>
      </c>
      <c r="V45" s="335">
        <v>0</v>
      </c>
      <c r="W45" s="318">
        <v>0</v>
      </c>
      <c r="X45" s="318">
        <v>0</v>
      </c>
      <c r="Y45" s="318">
        <v>0</v>
      </c>
      <c r="Z45" s="318">
        <v>0</v>
      </c>
      <c r="AA45" s="318">
        <v>0</v>
      </c>
      <c r="AB45" s="318">
        <v>0</v>
      </c>
      <c r="AC45" s="318">
        <v>0</v>
      </c>
      <c r="AD45" s="320">
        <v>0</v>
      </c>
      <c r="AE45" s="320">
        <v>0</v>
      </c>
      <c r="AF45" s="320">
        <v>0</v>
      </c>
      <c r="AG45" s="320">
        <v>0</v>
      </c>
      <c r="AH45" s="317"/>
      <c r="AI45" s="320">
        <v>0</v>
      </c>
      <c r="AJ45" s="710">
        <f t="shared" si="80"/>
        <v>0</v>
      </c>
      <c r="AK45" s="710">
        <f t="shared" si="81"/>
        <v>141</v>
      </c>
      <c r="AL45" s="321">
        <f t="shared" si="0"/>
        <v>0</v>
      </c>
      <c r="AM45" s="322">
        <f t="shared" si="93"/>
        <v>0</v>
      </c>
      <c r="AN45" s="322">
        <f t="shared" si="1"/>
        <v>0</v>
      </c>
      <c r="AO45" s="322">
        <f t="shared" si="94"/>
        <v>0</v>
      </c>
      <c r="AP45" s="322">
        <f t="shared" si="95"/>
        <v>0</v>
      </c>
      <c r="AQ45" s="322">
        <f t="shared" si="2"/>
        <v>0</v>
      </c>
      <c r="AR45" s="322">
        <f t="shared" si="3"/>
        <v>0</v>
      </c>
      <c r="AS45" s="322">
        <f t="shared" si="4"/>
        <v>0</v>
      </c>
      <c r="AT45" s="322">
        <f t="shared" si="96"/>
        <v>0</v>
      </c>
      <c r="AU45" s="322">
        <f t="shared" si="97"/>
        <v>0</v>
      </c>
      <c r="AV45" s="322">
        <f t="shared" si="98"/>
        <v>0</v>
      </c>
      <c r="AW45" s="322">
        <f t="shared" si="99"/>
        <v>0</v>
      </c>
      <c r="AX45" s="322">
        <f t="shared" si="5"/>
        <v>0</v>
      </c>
      <c r="AY45" s="322">
        <f t="shared" si="100"/>
        <v>0</v>
      </c>
      <c r="AZ45" s="322">
        <f t="shared" si="6"/>
        <v>0</v>
      </c>
      <c r="BA45" s="322">
        <f t="shared" si="101"/>
        <v>0</v>
      </c>
      <c r="BB45" s="322">
        <f t="shared" si="102"/>
        <v>0</v>
      </c>
      <c r="BC45" s="322">
        <f t="shared" si="7"/>
        <v>0</v>
      </c>
      <c r="BD45" s="322">
        <f t="shared" si="103"/>
        <v>0</v>
      </c>
      <c r="BE45" s="322">
        <f t="shared" si="8"/>
        <v>0</v>
      </c>
      <c r="BF45" s="322">
        <f t="shared" si="104"/>
        <v>0</v>
      </c>
      <c r="BG45" s="322">
        <f t="shared" si="105"/>
        <v>0</v>
      </c>
      <c r="BH45" s="322">
        <f t="shared" si="9"/>
        <v>0</v>
      </c>
      <c r="BI45" s="322">
        <f t="shared" si="106"/>
        <v>0</v>
      </c>
      <c r="BJ45" s="322">
        <f t="shared" si="107"/>
        <v>0</v>
      </c>
      <c r="BK45" s="322">
        <f t="shared" si="108"/>
        <v>0</v>
      </c>
      <c r="BL45" s="322">
        <f t="shared" si="109"/>
        <v>0</v>
      </c>
      <c r="BM45" s="322">
        <f t="shared" si="10"/>
        <v>0</v>
      </c>
      <c r="BN45" s="322">
        <f t="shared" si="110"/>
        <v>0</v>
      </c>
      <c r="BO45" s="322">
        <f t="shared" si="111"/>
        <v>0</v>
      </c>
      <c r="BP45" s="322">
        <f t="shared" si="112"/>
        <v>6365.7</v>
      </c>
      <c r="BQ45" s="322">
        <f t="shared" si="113"/>
        <v>6005.1</v>
      </c>
      <c r="BR45" s="322">
        <f t="shared" si="11"/>
        <v>3781.4</v>
      </c>
      <c r="BS45" s="322">
        <f t="shared" si="114"/>
        <v>2223.6999999999998</v>
      </c>
      <c r="BT45" s="322">
        <f t="shared" si="12"/>
        <v>360.6</v>
      </c>
      <c r="BU45" s="322"/>
      <c r="BV45" s="322">
        <f t="shared" si="83"/>
        <v>0</v>
      </c>
      <c r="BW45" s="322">
        <f t="shared" si="84"/>
        <v>0</v>
      </c>
      <c r="BX45" s="322">
        <f t="shared" si="85"/>
        <v>0</v>
      </c>
      <c r="BY45" s="322">
        <f t="shared" si="86"/>
        <v>0</v>
      </c>
      <c r="BZ45" s="322">
        <f t="shared" si="87"/>
        <v>0</v>
      </c>
      <c r="CA45" s="322">
        <f t="shared" si="88"/>
        <v>0</v>
      </c>
      <c r="CB45" s="322">
        <f t="shared" si="89"/>
        <v>0</v>
      </c>
      <c r="CC45" s="322">
        <f t="shared" si="90"/>
        <v>0</v>
      </c>
      <c r="CD45" s="322">
        <f t="shared" si="91"/>
        <v>0</v>
      </c>
      <c r="CE45" s="711">
        <f t="shared" si="13"/>
        <v>0</v>
      </c>
      <c r="CF45" s="322">
        <f t="shared" si="115"/>
        <v>646.5</v>
      </c>
      <c r="CG45" s="322">
        <f t="shared" si="116"/>
        <v>609.9</v>
      </c>
      <c r="CH45" s="322">
        <f t="shared" si="14"/>
        <v>384</v>
      </c>
      <c r="CI45" s="322">
        <f t="shared" si="117"/>
        <v>225.9</v>
      </c>
      <c r="CJ45" s="711">
        <f t="shared" si="15"/>
        <v>36.6</v>
      </c>
      <c r="CK45" s="322">
        <f t="shared" si="118"/>
        <v>0</v>
      </c>
      <c r="CL45" s="322">
        <f t="shared" si="119"/>
        <v>0</v>
      </c>
      <c r="CM45" s="322">
        <f t="shared" si="16"/>
        <v>0</v>
      </c>
      <c r="CN45" s="322">
        <f t="shared" si="120"/>
        <v>0</v>
      </c>
      <c r="CO45" s="711">
        <f t="shared" si="17"/>
        <v>0</v>
      </c>
      <c r="CP45" s="322">
        <f t="shared" si="121"/>
        <v>0</v>
      </c>
      <c r="CQ45" s="322">
        <f t="shared" si="122"/>
        <v>0</v>
      </c>
      <c r="CR45" s="322">
        <f t="shared" si="18"/>
        <v>0</v>
      </c>
      <c r="CS45" s="322">
        <f t="shared" si="123"/>
        <v>0</v>
      </c>
      <c r="CT45" s="711">
        <f t="shared" si="19"/>
        <v>0</v>
      </c>
      <c r="CU45" s="322">
        <f t="shared" si="124"/>
        <v>0</v>
      </c>
      <c r="CV45" s="322">
        <f t="shared" si="125"/>
        <v>0</v>
      </c>
      <c r="CW45" s="322">
        <f t="shared" si="20"/>
        <v>0</v>
      </c>
      <c r="CX45" s="322">
        <f t="shared" si="126"/>
        <v>0</v>
      </c>
      <c r="CY45" s="322">
        <f t="shared" si="21"/>
        <v>0</v>
      </c>
      <c r="CZ45" s="322">
        <f t="shared" si="127"/>
        <v>0</v>
      </c>
      <c r="DA45" s="322">
        <f t="shared" si="128"/>
        <v>0</v>
      </c>
      <c r="DB45" s="322">
        <f t="shared" si="22"/>
        <v>0</v>
      </c>
      <c r="DC45" s="322">
        <f t="shared" si="129"/>
        <v>0</v>
      </c>
      <c r="DD45" s="322">
        <f t="shared" si="23"/>
        <v>0</v>
      </c>
      <c r="DE45" s="322">
        <f t="shared" si="24"/>
        <v>0</v>
      </c>
      <c r="DF45" s="322">
        <f t="shared" si="25"/>
        <v>0</v>
      </c>
      <c r="DG45" s="322">
        <f t="shared" si="26"/>
        <v>0</v>
      </c>
      <c r="DH45" s="322">
        <f t="shared" si="130"/>
        <v>0</v>
      </c>
      <c r="DI45" s="322">
        <f t="shared" si="27"/>
        <v>0</v>
      </c>
      <c r="DJ45" s="322">
        <f t="shared" si="28"/>
        <v>0</v>
      </c>
      <c r="DK45" s="322">
        <f t="shared" si="29"/>
        <v>0</v>
      </c>
      <c r="DL45" s="322">
        <f t="shared" si="30"/>
        <v>0</v>
      </c>
      <c r="DM45" s="322">
        <f t="shared" si="131"/>
        <v>0</v>
      </c>
      <c r="DN45" s="322">
        <f t="shared" si="31"/>
        <v>0</v>
      </c>
      <c r="DO45" s="322">
        <f t="shared" si="132"/>
        <v>0</v>
      </c>
      <c r="DP45" s="322">
        <f t="shared" si="133"/>
        <v>0</v>
      </c>
      <c r="DQ45" s="322">
        <f t="shared" si="134"/>
        <v>0</v>
      </c>
      <c r="DR45" s="322">
        <f t="shared" si="135"/>
        <v>0</v>
      </c>
      <c r="DS45" s="322">
        <f t="shared" si="32"/>
        <v>0</v>
      </c>
      <c r="DT45" s="323">
        <f t="shared" si="136"/>
        <v>0</v>
      </c>
      <c r="DU45" s="324">
        <f t="shared" si="137"/>
        <v>0</v>
      </c>
      <c r="DV45" s="322">
        <f t="shared" si="33"/>
        <v>0</v>
      </c>
      <c r="DW45" s="322">
        <f t="shared" si="138"/>
        <v>0</v>
      </c>
      <c r="DX45" s="324">
        <f t="shared" si="139"/>
        <v>0</v>
      </c>
      <c r="DY45" s="324">
        <f t="shared" si="140"/>
        <v>0</v>
      </c>
      <c r="DZ45" s="324">
        <f t="shared" si="141"/>
        <v>0</v>
      </c>
      <c r="EA45" s="322">
        <f t="shared" si="34"/>
        <v>0</v>
      </c>
      <c r="EB45" s="322">
        <f t="shared" si="142"/>
        <v>0</v>
      </c>
      <c r="EC45" s="324">
        <f t="shared" si="143"/>
        <v>0</v>
      </c>
      <c r="ED45" s="324">
        <f t="shared" si="144"/>
        <v>0</v>
      </c>
      <c r="EE45" s="324">
        <f t="shared" si="145"/>
        <v>0</v>
      </c>
      <c r="EF45" s="322">
        <f t="shared" si="35"/>
        <v>0</v>
      </c>
      <c r="EG45" s="322">
        <f t="shared" si="146"/>
        <v>0</v>
      </c>
      <c r="EH45" s="324">
        <f t="shared" si="147"/>
        <v>0</v>
      </c>
      <c r="EI45" s="324">
        <f t="shared" si="148"/>
        <v>0</v>
      </c>
      <c r="EJ45" s="324">
        <f t="shared" si="149"/>
        <v>0</v>
      </c>
      <c r="EK45" s="322">
        <f t="shared" si="36"/>
        <v>0</v>
      </c>
      <c r="EL45" s="322">
        <f t="shared" si="150"/>
        <v>0</v>
      </c>
      <c r="EM45" s="324">
        <f t="shared" si="151"/>
        <v>0</v>
      </c>
      <c r="EN45" s="324">
        <f t="shared" si="152"/>
        <v>0</v>
      </c>
      <c r="EO45" s="324">
        <f t="shared" si="153"/>
        <v>0</v>
      </c>
      <c r="EP45" s="322">
        <f t="shared" si="37"/>
        <v>0</v>
      </c>
      <c r="EQ45" s="322">
        <f t="shared" si="154"/>
        <v>0</v>
      </c>
      <c r="ER45" s="324">
        <f t="shared" si="155"/>
        <v>0</v>
      </c>
      <c r="ES45" s="324">
        <f t="shared" si="156"/>
        <v>0</v>
      </c>
      <c r="ET45" s="324">
        <f t="shared" si="157"/>
        <v>0</v>
      </c>
      <c r="EU45" s="322">
        <f t="shared" si="38"/>
        <v>0</v>
      </c>
      <c r="EV45" s="322">
        <f t="shared" si="158"/>
        <v>0</v>
      </c>
      <c r="EW45" s="324">
        <f t="shared" si="159"/>
        <v>0</v>
      </c>
      <c r="EX45" s="324">
        <f t="shared" si="160"/>
        <v>0</v>
      </c>
      <c r="EY45" s="324">
        <f t="shared" si="161"/>
        <v>0</v>
      </c>
      <c r="EZ45" s="322">
        <f t="shared" si="39"/>
        <v>0</v>
      </c>
      <c r="FA45" s="322">
        <f t="shared" si="162"/>
        <v>0</v>
      </c>
      <c r="FB45" s="324">
        <f t="shared" si="163"/>
        <v>0</v>
      </c>
      <c r="FC45" s="324">
        <f t="shared" si="164"/>
        <v>0</v>
      </c>
      <c r="FD45" s="324">
        <f t="shared" si="165"/>
        <v>0</v>
      </c>
      <c r="FE45" s="322">
        <f t="shared" si="40"/>
        <v>0</v>
      </c>
      <c r="FF45" s="322">
        <f t="shared" si="166"/>
        <v>0</v>
      </c>
      <c r="FG45" s="325">
        <f t="shared" si="167"/>
        <v>0</v>
      </c>
      <c r="FH45" s="712">
        <f t="shared" si="41"/>
        <v>0</v>
      </c>
      <c r="FI45" s="322">
        <f t="shared" si="42"/>
        <v>0</v>
      </c>
      <c r="FJ45" s="322">
        <f t="shared" si="43"/>
        <v>0</v>
      </c>
      <c r="FK45" s="322">
        <f t="shared" si="168"/>
        <v>0</v>
      </c>
      <c r="FL45" s="322">
        <f t="shared" si="44"/>
        <v>0</v>
      </c>
      <c r="FM45" s="322">
        <f t="shared" si="45"/>
        <v>0</v>
      </c>
      <c r="FN45" s="322">
        <f t="shared" si="46"/>
        <v>0</v>
      </c>
      <c r="FO45" s="322">
        <f t="shared" si="47"/>
        <v>0</v>
      </c>
      <c r="FP45" s="322">
        <f t="shared" si="169"/>
        <v>0</v>
      </c>
      <c r="FQ45" s="322">
        <f t="shared" si="48"/>
        <v>0</v>
      </c>
      <c r="FR45" s="322">
        <f t="shared" si="49"/>
        <v>0</v>
      </c>
      <c r="FS45" s="322">
        <f t="shared" si="50"/>
        <v>0</v>
      </c>
      <c r="FT45" s="322">
        <f t="shared" si="51"/>
        <v>0</v>
      </c>
      <c r="FU45" s="322">
        <f t="shared" si="170"/>
        <v>0</v>
      </c>
      <c r="FV45" s="322">
        <f t="shared" si="52"/>
        <v>0</v>
      </c>
      <c r="FW45" s="322">
        <f t="shared" si="53"/>
        <v>0</v>
      </c>
      <c r="FX45" s="322">
        <f t="shared" si="54"/>
        <v>0</v>
      </c>
      <c r="FY45" s="322">
        <f t="shared" si="55"/>
        <v>0</v>
      </c>
      <c r="FZ45" s="322">
        <f t="shared" si="171"/>
        <v>0</v>
      </c>
      <c r="GA45" s="322">
        <f t="shared" si="56"/>
        <v>0</v>
      </c>
      <c r="GB45" s="322">
        <f t="shared" si="57"/>
        <v>0</v>
      </c>
      <c r="GC45" s="322">
        <f t="shared" si="58"/>
        <v>0</v>
      </c>
      <c r="GD45" s="322">
        <f t="shared" si="59"/>
        <v>0</v>
      </c>
      <c r="GE45" s="322">
        <f t="shared" si="172"/>
        <v>0</v>
      </c>
      <c r="GF45" s="322">
        <f t="shared" si="60"/>
        <v>0</v>
      </c>
      <c r="GG45" s="322">
        <f t="shared" si="61"/>
        <v>0</v>
      </c>
      <c r="GH45" s="322">
        <f t="shared" si="62"/>
        <v>0</v>
      </c>
      <c r="GI45" s="322">
        <f t="shared" si="63"/>
        <v>0</v>
      </c>
      <c r="GJ45" s="322">
        <f t="shared" si="173"/>
        <v>0</v>
      </c>
      <c r="GK45" s="322">
        <f t="shared" si="64"/>
        <v>0</v>
      </c>
      <c r="GL45" s="322">
        <f t="shared" si="65"/>
        <v>0</v>
      </c>
      <c r="GM45" s="322">
        <f t="shared" si="66"/>
        <v>0</v>
      </c>
      <c r="GN45" s="322">
        <f t="shared" si="67"/>
        <v>0</v>
      </c>
      <c r="GO45" s="322">
        <f t="shared" si="174"/>
        <v>0</v>
      </c>
      <c r="GP45" s="322">
        <f t="shared" si="68"/>
        <v>0</v>
      </c>
      <c r="GQ45" s="322">
        <f t="shared" si="69"/>
        <v>0</v>
      </c>
      <c r="GR45" s="322">
        <f t="shared" si="70"/>
        <v>0</v>
      </c>
      <c r="GS45" s="322">
        <f t="shared" si="71"/>
        <v>0</v>
      </c>
      <c r="GT45" s="322">
        <f t="shared" si="175"/>
        <v>0</v>
      </c>
      <c r="GU45" s="322">
        <f t="shared" si="72"/>
        <v>0</v>
      </c>
      <c r="GV45" s="326">
        <f t="shared" si="92"/>
        <v>7012.2</v>
      </c>
      <c r="GW45" s="322">
        <f t="shared" si="82"/>
        <v>6615</v>
      </c>
      <c r="GX45" s="322">
        <f t="shared" si="82"/>
        <v>4165.3999999999996</v>
      </c>
      <c r="GY45" s="322">
        <f t="shared" si="82"/>
        <v>2449.6</v>
      </c>
      <c r="GZ45" s="322">
        <f t="shared" si="82"/>
        <v>397.2</v>
      </c>
      <c r="HA45" s="328">
        <f t="shared" si="176"/>
        <v>141</v>
      </c>
      <c r="HB45" s="322">
        <f t="shared" si="75"/>
        <v>6874.3</v>
      </c>
      <c r="HC45" s="322">
        <f t="shared" si="75"/>
        <v>6485</v>
      </c>
      <c r="HD45" s="322">
        <f t="shared" si="75"/>
        <v>4083.5</v>
      </c>
      <c r="HE45" s="322">
        <f t="shared" si="75"/>
        <v>2401.4</v>
      </c>
      <c r="HF45" s="322">
        <f t="shared" si="75"/>
        <v>389.4</v>
      </c>
      <c r="HG45" s="329">
        <v>13.25</v>
      </c>
      <c r="HH45" s="327">
        <f t="shared" si="76"/>
        <v>465.1</v>
      </c>
      <c r="HI45" s="327">
        <f t="shared" si="77"/>
        <v>7339.4</v>
      </c>
      <c r="HJ45" s="330">
        <f t="shared" si="78"/>
        <v>4548.6000000000004</v>
      </c>
      <c r="HK45" s="275">
        <f t="shared" si="79"/>
        <v>7339400</v>
      </c>
    </row>
    <row r="46" spans="1:309">
      <c r="A46" s="315" t="s">
        <v>731</v>
      </c>
      <c r="B46" s="316">
        <v>0</v>
      </c>
      <c r="C46" s="316">
        <v>0</v>
      </c>
      <c r="D46" s="317">
        <v>20</v>
      </c>
      <c r="E46" s="318">
        <v>0</v>
      </c>
      <c r="F46" s="317"/>
      <c r="G46" s="316">
        <v>0</v>
      </c>
      <c r="H46" s="317">
        <v>209</v>
      </c>
      <c r="I46" s="318">
        <v>0</v>
      </c>
      <c r="J46" s="317"/>
      <c r="K46" s="317"/>
      <c r="L46" s="317"/>
      <c r="M46" s="316">
        <v>0</v>
      </c>
      <c r="N46" s="318">
        <v>0</v>
      </c>
      <c r="O46" s="317"/>
      <c r="P46" s="318">
        <v>0</v>
      </c>
      <c r="Q46" s="317"/>
      <c r="R46" s="317"/>
      <c r="S46" s="317"/>
      <c r="T46" s="319">
        <v>0</v>
      </c>
      <c r="U46" s="335">
        <v>0</v>
      </c>
      <c r="V46" s="335">
        <v>0</v>
      </c>
      <c r="W46" s="318">
        <v>0</v>
      </c>
      <c r="X46" s="318">
        <v>0</v>
      </c>
      <c r="Y46" s="318">
        <v>0</v>
      </c>
      <c r="Z46" s="318">
        <v>0</v>
      </c>
      <c r="AA46" s="318">
        <v>0</v>
      </c>
      <c r="AB46" s="318">
        <v>0</v>
      </c>
      <c r="AC46" s="318">
        <v>0</v>
      </c>
      <c r="AD46" s="320">
        <v>0</v>
      </c>
      <c r="AE46" s="320">
        <v>0</v>
      </c>
      <c r="AF46" s="320">
        <v>0</v>
      </c>
      <c r="AG46" s="320">
        <v>0</v>
      </c>
      <c r="AH46" s="317"/>
      <c r="AI46" s="320">
        <v>0</v>
      </c>
      <c r="AJ46" s="710">
        <f t="shared" si="80"/>
        <v>20</v>
      </c>
      <c r="AK46" s="710">
        <f t="shared" si="81"/>
        <v>209</v>
      </c>
      <c r="AL46" s="321">
        <f t="shared" si="0"/>
        <v>0</v>
      </c>
      <c r="AM46" s="322">
        <f t="shared" si="93"/>
        <v>0</v>
      </c>
      <c r="AN46" s="322">
        <f t="shared" si="1"/>
        <v>0</v>
      </c>
      <c r="AO46" s="322">
        <f t="shared" si="94"/>
        <v>0</v>
      </c>
      <c r="AP46" s="322">
        <f t="shared" si="95"/>
        <v>0</v>
      </c>
      <c r="AQ46" s="322">
        <f t="shared" si="2"/>
        <v>0</v>
      </c>
      <c r="AR46" s="322">
        <f t="shared" si="3"/>
        <v>0</v>
      </c>
      <c r="AS46" s="322">
        <f t="shared" si="4"/>
        <v>0</v>
      </c>
      <c r="AT46" s="322">
        <f t="shared" si="96"/>
        <v>0</v>
      </c>
      <c r="AU46" s="322">
        <f t="shared" si="97"/>
        <v>0</v>
      </c>
      <c r="AV46" s="322">
        <f t="shared" si="98"/>
        <v>1130.9000000000001</v>
      </c>
      <c r="AW46" s="322">
        <f t="shared" si="99"/>
        <v>1079</v>
      </c>
      <c r="AX46" s="322">
        <f t="shared" si="5"/>
        <v>679.5</v>
      </c>
      <c r="AY46" s="322">
        <f t="shared" si="100"/>
        <v>399.5</v>
      </c>
      <c r="AZ46" s="322">
        <f t="shared" si="6"/>
        <v>51.9</v>
      </c>
      <c r="BA46" s="322">
        <f t="shared" si="101"/>
        <v>0</v>
      </c>
      <c r="BB46" s="322">
        <f t="shared" si="102"/>
        <v>0</v>
      </c>
      <c r="BC46" s="322">
        <f t="shared" si="7"/>
        <v>0</v>
      </c>
      <c r="BD46" s="322">
        <f t="shared" si="103"/>
        <v>0</v>
      </c>
      <c r="BE46" s="322">
        <f t="shared" si="8"/>
        <v>0</v>
      </c>
      <c r="BF46" s="322">
        <f t="shared" si="104"/>
        <v>0</v>
      </c>
      <c r="BG46" s="322">
        <f t="shared" si="105"/>
        <v>0</v>
      </c>
      <c r="BH46" s="322">
        <f t="shared" si="9"/>
        <v>0</v>
      </c>
      <c r="BI46" s="322">
        <f t="shared" si="106"/>
        <v>0</v>
      </c>
      <c r="BJ46" s="322">
        <f t="shared" si="107"/>
        <v>0</v>
      </c>
      <c r="BK46" s="322">
        <f t="shared" si="108"/>
        <v>0</v>
      </c>
      <c r="BL46" s="322">
        <f t="shared" si="109"/>
        <v>0</v>
      </c>
      <c r="BM46" s="322">
        <f t="shared" si="10"/>
        <v>0</v>
      </c>
      <c r="BN46" s="322">
        <f t="shared" si="110"/>
        <v>0</v>
      </c>
      <c r="BO46" s="322">
        <f t="shared" si="111"/>
        <v>0</v>
      </c>
      <c r="BP46" s="322">
        <f t="shared" si="112"/>
        <v>10394</v>
      </c>
      <c r="BQ46" s="322">
        <f t="shared" si="113"/>
        <v>9805.2000000000007</v>
      </c>
      <c r="BR46" s="322">
        <f t="shared" si="11"/>
        <v>6174.3</v>
      </c>
      <c r="BS46" s="322">
        <f t="shared" si="114"/>
        <v>3630.9</v>
      </c>
      <c r="BT46" s="322">
        <f t="shared" si="12"/>
        <v>588.79999999999995</v>
      </c>
      <c r="BU46" s="322"/>
      <c r="BV46" s="322">
        <f t="shared" si="83"/>
        <v>0</v>
      </c>
      <c r="BW46" s="322">
        <f t="shared" si="84"/>
        <v>0</v>
      </c>
      <c r="BX46" s="322">
        <f t="shared" si="85"/>
        <v>0</v>
      </c>
      <c r="BY46" s="322">
        <f t="shared" si="86"/>
        <v>0</v>
      </c>
      <c r="BZ46" s="322">
        <f t="shared" si="87"/>
        <v>0</v>
      </c>
      <c r="CA46" s="322">
        <f t="shared" si="88"/>
        <v>0</v>
      </c>
      <c r="CB46" s="322">
        <f t="shared" si="89"/>
        <v>0</v>
      </c>
      <c r="CC46" s="322">
        <f t="shared" si="90"/>
        <v>0</v>
      </c>
      <c r="CD46" s="322">
        <f t="shared" si="91"/>
        <v>0</v>
      </c>
      <c r="CE46" s="711">
        <f t="shared" si="13"/>
        <v>0</v>
      </c>
      <c r="CF46" s="322">
        <f t="shared" si="115"/>
        <v>0</v>
      </c>
      <c r="CG46" s="322">
        <f t="shared" si="116"/>
        <v>0</v>
      </c>
      <c r="CH46" s="322">
        <f t="shared" si="14"/>
        <v>0</v>
      </c>
      <c r="CI46" s="322">
        <f t="shared" si="117"/>
        <v>0</v>
      </c>
      <c r="CJ46" s="711">
        <f t="shared" si="15"/>
        <v>0</v>
      </c>
      <c r="CK46" s="322">
        <f t="shared" si="118"/>
        <v>0</v>
      </c>
      <c r="CL46" s="322">
        <f t="shared" si="119"/>
        <v>0</v>
      </c>
      <c r="CM46" s="322">
        <f t="shared" si="16"/>
        <v>0</v>
      </c>
      <c r="CN46" s="322">
        <f t="shared" si="120"/>
        <v>0</v>
      </c>
      <c r="CO46" s="711">
        <f t="shared" si="17"/>
        <v>0</v>
      </c>
      <c r="CP46" s="322">
        <f t="shared" si="121"/>
        <v>0</v>
      </c>
      <c r="CQ46" s="322">
        <f t="shared" si="122"/>
        <v>0</v>
      </c>
      <c r="CR46" s="322">
        <f t="shared" si="18"/>
        <v>0</v>
      </c>
      <c r="CS46" s="322">
        <f t="shared" si="123"/>
        <v>0</v>
      </c>
      <c r="CT46" s="711">
        <f t="shared" si="19"/>
        <v>0</v>
      </c>
      <c r="CU46" s="322">
        <f t="shared" si="124"/>
        <v>0</v>
      </c>
      <c r="CV46" s="322">
        <f t="shared" si="125"/>
        <v>0</v>
      </c>
      <c r="CW46" s="322">
        <f t="shared" si="20"/>
        <v>0</v>
      </c>
      <c r="CX46" s="322">
        <f t="shared" si="126"/>
        <v>0</v>
      </c>
      <c r="CY46" s="322">
        <f t="shared" si="21"/>
        <v>0</v>
      </c>
      <c r="CZ46" s="322">
        <f t="shared" si="127"/>
        <v>0</v>
      </c>
      <c r="DA46" s="322">
        <f t="shared" si="128"/>
        <v>0</v>
      </c>
      <c r="DB46" s="322">
        <f t="shared" si="22"/>
        <v>0</v>
      </c>
      <c r="DC46" s="322">
        <f t="shared" si="129"/>
        <v>0</v>
      </c>
      <c r="DD46" s="322">
        <f t="shared" si="23"/>
        <v>0</v>
      </c>
      <c r="DE46" s="322">
        <f t="shared" si="24"/>
        <v>0</v>
      </c>
      <c r="DF46" s="322">
        <f t="shared" si="25"/>
        <v>0</v>
      </c>
      <c r="DG46" s="322">
        <f t="shared" si="26"/>
        <v>0</v>
      </c>
      <c r="DH46" s="322">
        <f t="shared" si="130"/>
        <v>0</v>
      </c>
      <c r="DI46" s="322">
        <f t="shared" si="27"/>
        <v>0</v>
      </c>
      <c r="DJ46" s="322">
        <f t="shared" si="28"/>
        <v>0</v>
      </c>
      <c r="DK46" s="322">
        <f t="shared" si="29"/>
        <v>0</v>
      </c>
      <c r="DL46" s="322">
        <f t="shared" si="30"/>
        <v>0</v>
      </c>
      <c r="DM46" s="322">
        <f t="shared" si="131"/>
        <v>0</v>
      </c>
      <c r="DN46" s="322">
        <f t="shared" si="31"/>
        <v>0</v>
      </c>
      <c r="DO46" s="322">
        <f t="shared" si="132"/>
        <v>0</v>
      </c>
      <c r="DP46" s="322">
        <f t="shared" si="133"/>
        <v>0</v>
      </c>
      <c r="DQ46" s="322">
        <f t="shared" si="134"/>
        <v>0</v>
      </c>
      <c r="DR46" s="322">
        <f t="shared" si="135"/>
        <v>0</v>
      </c>
      <c r="DS46" s="322">
        <f t="shared" si="32"/>
        <v>0</v>
      </c>
      <c r="DT46" s="323">
        <f t="shared" si="136"/>
        <v>0</v>
      </c>
      <c r="DU46" s="324">
        <f t="shared" si="137"/>
        <v>0</v>
      </c>
      <c r="DV46" s="322">
        <f t="shared" si="33"/>
        <v>0</v>
      </c>
      <c r="DW46" s="322">
        <f t="shared" si="138"/>
        <v>0</v>
      </c>
      <c r="DX46" s="324">
        <f t="shared" si="139"/>
        <v>0</v>
      </c>
      <c r="DY46" s="324">
        <f t="shared" si="140"/>
        <v>0</v>
      </c>
      <c r="DZ46" s="324">
        <f t="shared" si="141"/>
        <v>0</v>
      </c>
      <c r="EA46" s="322">
        <f t="shared" si="34"/>
        <v>0</v>
      </c>
      <c r="EB46" s="322">
        <f t="shared" si="142"/>
        <v>0</v>
      </c>
      <c r="EC46" s="324">
        <f t="shared" si="143"/>
        <v>0</v>
      </c>
      <c r="ED46" s="324">
        <f t="shared" si="144"/>
        <v>0</v>
      </c>
      <c r="EE46" s="324">
        <f t="shared" si="145"/>
        <v>0</v>
      </c>
      <c r="EF46" s="322">
        <f t="shared" si="35"/>
        <v>0</v>
      </c>
      <c r="EG46" s="322">
        <f t="shared" si="146"/>
        <v>0</v>
      </c>
      <c r="EH46" s="324">
        <f t="shared" si="147"/>
        <v>0</v>
      </c>
      <c r="EI46" s="324">
        <f t="shared" si="148"/>
        <v>0</v>
      </c>
      <c r="EJ46" s="324">
        <f t="shared" si="149"/>
        <v>0</v>
      </c>
      <c r="EK46" s="322">
        <f t="shared" si="36"/>
        <v>0</v>
      </c>
      <c r="EL46" s="322">
        <f t="shared" si="150"/>
        <v>0</v>
      </c>
      <c r="EM46" s="324">
        <f t="shared" si="151"/>
        <v>0</v>
      </c>
      <c r="EN46" s="324">
        <f t="shared" si="152"/>
        <v>0</v>
      </c>
      <c r="EO46" s="324">
        <f t="shared" si="153"/>
        <v>0</v>
      </c>
      <c r="EP46" s="322">
        <f t="shared" si="37"/>
        <v>0</v>
      </c>
      <c r="EQ46" s="322">
        <f t="shared" si="154"/>
        <v>0</v>
      </c>
      <c r="ER46" s="324">
        <f t="shared" si="155"/>
        <v>0</v>
      </c>
      <c r="ES46" s="324">
        <f t="shared" si="156"/>
        <v>0</v>
      </c>
      <c r="ET46" s="324">
        <f t="shared" si="157"/>
        <v>0</v>
      </c>
      <c r="EU46" s="322">
        <f t="shared" si="38"/>
        <v>0</v>
      </c>
      <c r="EV46" s="322">
        <f t="shared" si="158"/>
        <v>0</v>
      </c>
      <c r="EW46" s="324">
        <f t="shared" si="159"/>
        <v>0</v>
      </c>
      <c r="EX46" s="324">
        <f t="shared" si="160"/>
        <v>0</v>
      </c>
      <c r="EY46" s="324">
        <f t="shared" si="161"/>
        <v>0</v>
      </c>
      <c r="EZ46" s="322">
        <f t="shared" si="39"/>
        <v>0</v>
      </c>
      <c r="FA46" s="322">
        <f t="shared" si="162"/>
        <v>0</v>
      </c>
      <c r="FB46" s="324">
        <f t="shared" si="163"/>
        <v>0</v>
      </c>
      <c r="FC46" s="324">
        <f t="shared" si="164"/>
        <v>0</v>
      </c>
      <c r="FD46" s="324">
        <f t="shared" si="165"/>
        <v>0</v>
      </c>
      <c r="FE46" s="322">
        <f t="shared" si="40"/>
        <v>0</v>
      </c>
      <c r="FF46" s="322">
        <f t="shared" si="166"/>
        <v>0</v>
      </c>
      <c r="FG46" s="325">
        <f t="shared" si="167"/>
        <v>0</v>
      </c>
      <c r="FH46" s="712">
        <f t="shared" si="41"/>
        <v>0</v>
      </c>
      <c r="FI46" s="322">
        <f t="shared" si="42"/>
        <v>0</v>
      </c>
      <c r="FJ46" s="322">
        <f t="shared" si="43"/>
        <v>0</v>
      </c>
      <c r="FK46" s="322">
        <f t="shared" si="168"/>
        <v>0</v>
      </c>
      <c r="FL46" s="322">
        <f t="shared" si="44"/>
        <v>0</v>
      </c>
      <c r="FM46" s="322">
        <f t="shared" si="45"/>
        <v>0</v>
      </c>
      <c r="FN46" s="322">
        <f t="shared" si="46"/>
        <v>0</v>
      </c>
      <c r="FO46" s="322">
        <f t="shared" si="47"/>
        <v>0</v>
      </c>
      <c r="FP46" s="322">
        <f t="shared" si="169"/>
        <v>0</v>
      </c>
      <c r="FQ46" s="322">
        <f t="shared" si="48"/>
        <v>0</v>
      </c>
      <c r="FR46" s="322">
        <f t="shared" si="49"/>
        <v>0</v>
      </c>
      <c r="FS46" s="322">
        <f t="shared" si="50"/>
        <v>0</v>
      </c>
      <c r="FT46" s="322">
        <f t="shared" si="51"/>
        <v>0</v>
      </c>
      <c r="FU46" s="322">
        <f t="shared" si="170"/>
        <v>0</v>
      </c>
      <c r="FV46" s="322">
        <f t="shared" si="52"/>
        <v>0</v>
      </c>
      <c r="FW46" s="322">
        <f t="shared" si="53"/>
        <v>0</v>
      </c>
      <c r="FX46" s="322">
        <f t="shared" si="54"/>
        <v>0</v>
      </c>
      <c r="FY46" s="322">
        <f t="shared" si="55"/>
        <v>0</v>
      </c>
      <c r="FZ46" s="322">
        <f t="shared" si="171"/>
        <v>0</v>
      </c>
      <c r="GA46" s="322">
        <f t="shared" si="56"/>
        <v>0</v>
      </c>
      <c r="GB46" s="322">
        <f t="shared" si="57"/>
        <v>0</v>
      </c>
      <c r="GC46" s="322">
        <f t="shared" si="58"/>
        <v>0</v>
      </c>
      <c r="GD46" s="322">
        <f t="shared" si="59"/>
        <v>0</v>
      </c>
      <c r="GE46" s="322">
        <f t="shared" si="172"/>
        <v>0</v>
      </c>
      <c r="GF46" s="322">
        <f t="shared" si="60"/>
        <v>0</v>
      </c>
      <c r="GG46" s="322">
        <f t="shared" si="61"/>
        <v>0</v>
      </c>
      <c r="GH46" s="322">
        <f t="shared" si="62"/>
        <v>0</v>
      </c>
      <c r="GI46" s="322">
        <f t="shared" si="63"/>
        <v>0</v>
      </c>
      <c r="GJ46" s="322">
        <f t="shared" si="173"/>
        <v>0</v>
      </c>
      <c r="GK46" s="322">
        <f t="shared" si="64"/>
        <v>0</v>
      </c>
      <c r="GL46" s="322">
        <f t="shared" si="65"/>
        <v>0</v>
      </c>
      <c r="GM46" s="322">
        <f t="shared" si="66"/>
        <v>0</v>
      </c>
      <c r="GN46" s="322">
        <f t="shared" si="67"/>
        <v>0</v>
      </c>
      <c r="GO46" s="322">
        <f t="shared" si="174"/>
        <v>0</v>
      </c>
      <c r="GP46" s="322">
        <f t="shared" si="68"/>
        <v>0</v>
      </c>
      <c r="GQ46" s="322">
        <f t="shared" si="69"/>
        <v>0</v>
      </c>
      <c r="GR46" s="322">
        <f t="shared" si="70"/>
        <v>0</v>
      </c>
      <c r="GS46" s="322">
        <f t="shared" si="71"/>
        <v>0</v>
      </c>
      <c r="GT46" s="322">
        <f t="shared" si="175"/>
        <v>0</v>
      </c>
      <c r="GU46" s="322">
        <f t="shared" si="72"/>
        <v>0</v>
      </c>
      <c r="GV46" s="326">
        <f t="shared" si="92"/>
        <v>11524.9</v>
      </c>
      <c r="GW46" s="322">
        <f t="shared" si="82"/>
        <v>10884.2</v>
      </c>
      <c r="GX46" s="322">
        <f t="shared" si="82"/>
        <v>6853.8</v>
      </c>
      <c r="GY46" s="322">
        <f t="shared" si="82"/>
        <v>4030.4</v>
      </c>
      <c r="GZ46" s="322">
        <f t="shared" si="82"/>
        <v>640.70000000000005</v>
      </c>
      <c r="HA46" s="328">
        <f t="shared" si="176"/>
        <v>229</v>
      </c>
      <c r="HB46" s="322">
        <f t="shared" si="75"/>
        <v>11298.3</v>
      </c>
      <c r="HC46" s="322">
        <f t="shared" si="75"/>
        <v>10670.2</v>
      </c>
      <c r="HD46" s="322">
        <f t="shared" si="75"/>
        <v>6719.1</v>
      </c>
      <c r="HE46" s="322">
        <f t="shared" si="75"/>
        <v>3951.2</v>
      </c>
      <c r="HF46" s="322">
        <f t="shared" si="75"/>
        <v>628.1</v>
      </c>
      <c r="HG46" s="329">
        <v>17.75</v>
      </c>
      <c r="HH46" s="327">
        <f t="shared" si="76"/>
        <v>623.1</v>
      </c>
      <c r="HI46" s="327">
        <f t="shared" si="77"/>
        <v>11921.4</v>
      </c>
      <c r="HJ46" s="330">
        <f t="shared" si="78"/>
        <v>7342.2</v>
      </c>
      <c r="HK46" s="275">
        <f t="shared" si="79"/>
        <v>11921400</v>
      </c>
    </row>
    <row r="47" spans="1:309">
      <c r="A47" s="315" t="s">
        <v>732</v>
      </c>
      <c r="B47" s="316">
        <v>0</v>
      </c>
      <c r="C47" s="316">
        <v>0</v>
      </c>
      <c r="D47" s="317"/>
      <c r="E47" s="318">
        <v>0</v>
      </c>
      <c r="F47" s="317"/>
      <c r="G47" s="316">
        <v>0</v>
      </c>
      <c r="H47" s="317"/>
      <c r="I47" s="318">
        <v>0</v>
      </c>
      <c r="J47" s="317"/>
      <c r="K47" s="317">
        <v>36</v>
      </c>
      <c r="L47" s="317">
        <v>36</v>
      </c>
      <c r="M47" s="316">
        <v>0</v>
      </c>
      <c r="N47" s="318">
        <v>0</v>
      </c>
      <c r="O47" s="317"/>
      <c r="P47" s="318">
        <v>0</v>
      </c>
      <c r="Q47" s="317"/>
      <c r="R47" s="317"/>
      <c r="S47" s="317"/>
      <c r="T47" s="319">
        <v>0</v>
      </c>
      <c r="U47" s="335">
        <v>0</v>
      </c>
      <c r="V47" s="335">
        <v>0</v>
      </c>
      <c r="W47" s="318">
        <v>0</v>
      </c>
      <c r="X47" s="318">
        <v>0</v>
      </c>
      <c r="Y47" s="318">
        <v>0</v>
      </c>
      <c r="Z47" s="318">
        <v>0</v>
      </c>
      <c r="AA47" s="318">
        <v>0</v>
      </c>
      <c r="AB47" s="318">
        <v>0</v>
      </c>
      <c r="AC47" s="318">
        <v>0</v>
      </c>
      <c r="AD47" s="320">
        <v>0</v>
      </c>
      <c r="AE47" s="320">
        <v>0</v>
      </c>
      <c r="AF47" s="320">
        <v>0</v>
      </c>
      <c r="AG47" s="320">
        <v>0</v>
      </c>
      <c r="AH47" s="317"/>
      <c r="AI47" s="320">
        <v>0</v>
      </c>
      <c r="AJ47" s="710">
        <f t="shared" si="80"/>
        <v>0</v>
      </c>
      <c r="AK47" s="710">
        <f t="shared" si="81"/>
        <v>72</v>
      </c>
      <c r="AL47" s="321">
        <f t="shared" si="0"/>
        <v>0</v>
      </c>
      <c r="AM47" s="322">
        <f t="shared" si="93"/>
        <v>0</v>
      </c>
      <c r="AN47" s="322">
        <f t="shared" si="1"/>
        <v>0</v>
      </c>
      <c r="AO47" s="322">
        <f t="shared" si="94"/>
        <v>0</v>
      </c>
      <c r="AP47" s="322">
        <f t="shared" si="95"/>
        <v>0</v>
      </c>
      <c r="AQ47" s="322">
        <f t="shared" si="2"/>
        <v>0</v>
      </c>
      <c r="AR47" s="322">
        <f t="shared" si="3"/>
        <v>0</v>
      </c>
      <c r="AS47" s="322">
        <f t="shared" si="4"/>
        <v>0</v>
      </c>
      <c r="AT47" s="322">
        <f t="shared" si="96"/>
        <v>0</v>
      </c>
      <c r="AU47" s="322">
        <f t="shared" si="97"/>
        <v>0</v>
      </c>
      <c r="AV47" s="322">
        <f t="shared" si="98"/>
        <v>0</v>
      </c>
      <c r="AW47" s="322">
        <f t="shared" si="99"/>
        <v>0</v>
      </c>
      <c r="AX47" s="322">
        <f t="shared" si="5"/>
        <v>0</v>
      </c>
      <c r="AY47" s="322">
        <f t="shared" si="100"/>
        <v>0</v>
      </c>
      <c r="AZ47" s="322">
        <f t="shared" si="6"/>
        <v>0</v>
      </c>
      <c r="BA47" s="322">
        <f t="shared" si="101"/>
        <v>0</v>
      </c>
      <c r="BB47" s="322">
        <f t="shared" si="102"/>
        <v>0</v>
      </c>
      <c r="BC47" s="322">
        <f t="shared" si="7"/>
        <v>0</v>
      </c>
      <c r="BD47" s="322">
        <f t="shared" si="103"/>
        <v>0</v>
      </c>
      <c r="BE47" s="322">
        <f t="shared" si="8"/>
        <v>0</v>
      </c>
      <c r="BF47" s="322">
        <f t="shared" si="104"/>
        <v>0</v>
      </c>
      <c r="BG47" s="322">
        <f t="shared" si="105"/>
        <v>0</v>
      </c>
      <c r="BH47" s="322">
        <f t="shared" si="9"/>
        <v>0</v>
      </c>
      <c r="BI47" s="322">
        <f t="shared" si="106"/>
        <v>0</v>
      </c>
      <c r="BJ47" s="322">
        <f t="shared" si="107"/>
        <v>0</v>
      </c>
      <c r="BK47" s="322">
        <f t="shared" si="108"/>
        <v>0</v>
      </c>
      <c r="BL47" s="322">
        <f t="shared" si="109"/>
        <v>0</v>
      </c>
      <c r="BM47" s="322">
        <f t="shared" si="10"/>
        <v>0</v>
      </c>
      <c r="BN47" s="322">
        <f t="shared" si="110"/>
        <v>0</v>
      </c>
      <c r="BO47" s="322">
        <f t="shared" si="111"/>
        <v>0</v>
      </c>
      <c r="BP47" s="322">
        <f t="shared" si="112"/>
        <v>0</v>
      </c>
      <c r="BQ47" s="322">
        <f t="shared" si="113"/>
        <v>0</v>
      </c>
      <c r="BR47" s="322">
        <f t="shared" si="11"/>
        <v>0</v>
      </c>
      <c r="BS47" s="322">
        <f t="shared" si="114"/>
        <v>0</v>
      </c>
      <c r="BT47" s="322">
        <f t="shared" si="12"/>
        <v>0</v>
      </c>
      <c r="BU47" s="322"/>
      <c r="BV47" s="322">
        <f t="shared" si="83"/>
        <v>0</v>
      </c>
      <c r="BW47" s="322">
        <f t="shared" si="84"/>
        <v>0</v>
      </c>
      <c r="BX47" s="322">
        <f t="shared" si="85"/>
        <v>0</v>
      </c>
      <c r="BY47" s="322">
        <f t="shared" si="86"/>
        <v>0</v>
      </c>
      <c r="BZ47" s="322">
        <f t="shared" si="87"/>
        <v>0</v>
      </c>
      <c r="CA47" s="322">
        <f t="shared" si="88"/>
        <v>1790.4</v>
      </c>
      <c r="CB47" s="322">
        <f t="shared" si="89"/>
        <v>1688.9</v>
      </c>
      <c r="CC47" s="322">
        <f t="shared" si="90"/>
        <v>1063.5</v>
      </c>
      <c r="CD47" s="322">
        <f t="shared" si="91"/>
        <v>625.4</v>
      </c>
      <c r="CE47" s="711">
        <f t="shared" si="13"/>
        <v>101.5</v>
      </c>
      <c r="CF47" s="322">
        <f t="shared" si="115"/>
        <v>1790.4</v>
      </c>
      <c r="CG47" s="322">
        <f t="shared" si="116"/>
        <v>1688.9</v>
      </c>
      <c r="CH47" s="322">
        <f t="shared" si="14"/>
        <v>1063.5</v>
      </c>
      <c r="CI47" s="322">
        <f t="shared" si="117"/>
        <v>625.4</v>
      </c>
      <c r="CJ47" s="711">
        <f t="shared" si="15"/>
        <v>101.5</v>
      </c>
      <c r="CK47" s="322">
        <f t="shared" si="118"/>
        <v>0</v>
      </c>
      <c r="CL47" s="322">
        <f t="shared" si="119"/>
        <v>0</v>
      </c>
      <c r="CM47" s="322">
        <f t="shared" si="16"/>
        <v>0</v>
      </c>
      <c r="CN47" s="322">
        <f t="shared" si="120"/>
        <v>0</v>
      </c>
      <c r="CO47" s="711">
        <f t="shared" si="17"/>
        <v>0</v>
      </c>
      <c r="CP47" s="322">
        <f t="shared" si="121"/>
        <v>0</v>
      </c>
      <c r="CQ47" s="322">
        <f t="shared" si="122"/>
        <v>0</v>
      </c>
      <c r="CR47" s="322">
        <f t="shared" si="18"/>
        <v>0</v>
      </c>
      <c r="CS47" s="322">
        <f t="shared" si="123"/>
        <v>0</v>
      </c>
      <c r="CT47" s="711">
        <f t="shared" si="19"/>
        <v>0</v>
      </c>
      <c r="CU47" s="322">
        <f t="shared" si="124"/>
        <v>0</v>
      </c>
      <c r="CV47" s="322">
        <f t="shared" si="125"/>
        <v>0</v>
      </c>
      <c r="CW47" s="322">
        <f t="shared" si="20"/>
        <v>0</v>
      </c>
      <c r="CX47" s="322">
        <f t="shared" si="126"/>
        <v>0</v>
      </c>
      <c r="CY47" s="322">
        <f t="shared" si="21"/>
        <v>0</v>
      </c>
      <c r="CZ47" s="322">
        <f t="shared" si="127"/>
        <v>0</v>
      </c>
      <c r="DA47" s="322">
        <f t="shared" si="128"/>
        <v>0</v>
      </c>
      <c r="DB47" s="322">
        <f t="shared" si="22"/>
        <v>0</v>
      </c>
      <c r="DC47" s="322">
        <f t="shared" si="129"/>
        <v>0</v>
      </c>
      <c r="DD47" s="322">
        <f t="shared" si="23"/>
        <v>0</v>
      </c>
      <c r="DE47" s="322">
        <f t="shared" si="24"/>
        <v>0</v>
      </c>
      <c r="DF47" s="322">
        <f t="shared" si="25"/>
        <v>0</v>
      </c>
      <c r="DG47" s="322">
        <f t="shared" si="26"/>
        <v>0</v>
      </c>
      <c r="DH47" s="322">
        <f t="shared" si="130"/>
        <v>0</v>
      </c>
      <c r="DI47" s="322">
        <f t="shared" si="27"/>
        <v>0</v>
      </c>
      <c r="DJ47" s="322">
        <f t="shared" si="28"/>
        <v>0</v>
      </c>
      <c r="DK47" s="322">
        <f t="shared" si="29"/>
        <v>0</v>
      </c>
      <c r="DL47" s="322">
        <f t="shared" si="30"/>
        <v>0</v>
      </c>
      <c r="DM47" s="322">
        <f t="shared" si="131"/>
        <v>0</v>
      </c>
      <c r="DN47" s="322">
        <f t="shared" si="31"/>
        <v>0</v>
      </c>
      <c r="DO47" s="322">
        <f t="shared" si="132"/>
        <v>0</v>
      </c>
      <c r="DP47" s="322">
        <f t="shared" si="133"/>
        <v>0</v>
      </c>
      <c r="DQ47" s="322">
        <f t="shared" si="134"/>
        <v>0</v>
      </c>
      <c r="DR47" s="322">
        <f t="shared" si="135"/>
        <v>0</v>
      </c>
      <c r="DS47" s="322">
        <f t="shared" si="32"/>
        <v>0</v>
      </c>
      <c r="DT47" s="323">
        <f t="shared" si="136"/>
        <v>0</v>
      </c>
      <c r="DU47" s="324">
        <f t="shared" si="137"/>
        <v>0</v>
      </c>
      <c r="DV47" s="322">
        <f t="shared" si="33"/>
        <v>0</v>
      </c>
      <c r="DW47" s="322">
        <f t="shared" si="138"/>
        <v>0</v>
      </c>
      <c r="DX47" s="324">
        <f t="shared" si="139"/>
        <v>0</v>
      </c>
      <c r="DY47" s="324">
        <f t="shared" si="140"/>
        <v>0</v>
      </c>
      <c r="DZ47" s="324">
        <f t="shared" si="141"/>
        <v>0</v>
      </c>
      <c r="EA47" s="322">
        <f t="shared" si="34"/>
        <v>0</v>
      </c>
      <c r="EB47" s="322">
        <f t="shared" si="142"/>
        <v>0</v>
      </c>
      <c r="EC47" s="324">
        <f t="shared" si="143"/>
        <v>0</v>
      </c>
      <c r="ED47" s="324">
        <f t="shared" si="144"/>
        <v>0</v>
      </c>
      <c r="EE47" s="324">
        <f t="shared" si="145"/>
        <v>0</v>
      </c>
      <c r="EF47" s="322">
        <f t="shared" si="35"/>
        <v>0</v>
      </c>
      <c r="EG47" s="322">
        <f t="shared" si="146"/>
        <v>0</v>
      </c>
      <c r="EH47" s="324">
        <f t="shared" si="147"/>
        <v>0</v>
      </c>
      <c r="EI47" s="324">
        <f t="shared" si="148"/>
        <v>0</v>
      </c>
      <c r="EJ47" s="324">
        <f t="shared" si="149"/>
        <v>0</v>
      </c>
      <c r="EK47" s="322">
        <f t="shared" si="36"/>
        <v>0</v>
      </c>
      <c r="EL47" s="322">
        <f t="shared" si="150"/>
        <v>0</v>
      </c>
      <c r="EM47" s="324">
        <f t="shared" si="151"/>
        <v>0</v>
      </c>
      <c r="EN47" s="324">
        <f t="shared" si="152"/>
        <v>0</v>
      </c>
      <c r="EO47" s="324">
        <f t="shared" si="153"/>
        <v>0</v>
      </c>
      <c r="EP47" s="322">
        <f t="shared" si="37"/>
        <v>0</v>
      </c>
      <c r="EQ47" s="322">
        <f t="shared" si="154"/>
        <v>0</v>
      </c>
      <c r="ER47" s="324">
        <f t="shared" si="155"/>
        <v>0</v>
      </c>
      <c r="ES47" s="324">
        <f t="shared" si="156"/>
        <v>0</v>
      </c>
      <c r="ET47" s="324">
        <f t="shared" si="157"/>
        <v>0</v>
      </c>
      <c r="EU47" s="322">
        <f t="shared" si="38"/>
        <v>0</v>
      </c>
      <c r="EV47" s="322">
        <f t="shared" si="158"/>
        <v>0</v>
      </c>
      <c r="EW47" s="324">
        <f t="shared" si="159"/>
        <v>0</v>
      </c>
      <c r="EX47" s="324">
        <f t="shared" si="160"/>
        <v>0</v>
      </c>
      <c r="EY47" s="324">
        <f t="shared" si="161"/>
        <v>0</v>
      </c>
      <c r="EZ47" s="322">
        <f t="shared" si="39"/>
        <v>0</v>
      </c>
      <c r="FA47" s="322">
        <f t="shared" si="162"/>
        <v>0</v>
      </c>
      <c r="FB47" s="324">
        <f t="shared" si="163"/>
        <v>0</v>
      </c>
      <c r="FC47" s="324">
        <f t="shared" si="164"/>
        <v>0</v>
      </c>
      <c r="FD47" s="324">
        <f t="shared" si="165"/>
        <v>0</v>
      </c>
      <c r="FE47" s="322">
        <f t="shared" si="40"/>
        <v>0</v>
      </c>
      <c r="FF47" s="322">
        <f t="shared" si="166"/>
        <v>0</v>
      </c>
      <c r="FG47" s="325">
        <f t="shared" si="167"/>
        <v>0</v>
      </c>
      <c r="FH47" s="712">
        <f t="shared" si="41"/>
        <v>0</v>
      </c>
      <c r="FI47" s="322">
        <f t="shared" si="42"/>
        <v>0</v>
      </c>
      <c r="FJ47" s="322">
        <f t="shared" si="43"/>
        <v>0</v>
      </c>
      <c r="FK47" s="322">
        <f t="shared" si="168"/>
        <v>0</v>
      </c>
      <c r="FL47" s="322">
        <f t="shared" si="44"/>
        <v>0</v>
      </c>
      <c r="FM47" s="322">
        <f t="shared" si="45"/>
        <v>0</v>
      </c>
      <c r="FN47" s="322">
        <f t="shared" si="46"/>
        <v>0</v>
      </c>
      <c r="FO47" s="322">
        <f t="shared" si="47"/>
        <v>0</v>
      </c>
      <c r="FP47" s="322">
        <f t="shared" si="169"/>
        <v>0</v>
      </c>
      <c r="FQ47" s="322">
        <f t="shared" si="48"/>
        <v>0</v>
      </c>
      <c r="FR47" s="322">
        <f t="shared" si="49"/>
        <v>0</v>
      </c>
      <c r="FS47" s="322">
        <f t="shared" si="50"/>
        <v>0</v>
      </c>
      <c r="FT47" s="322">
        <f t="shared" si="51"/>
        <v>0</v>
      </c>
      <c r="FU47" s="322">
        <f t="shared" si="170"/>
        <v>0</v>
      </c>
      <c r="FV47" s="322">
        <f t="shared" si="52"/>
        <v>0</v>
      </c>
      <c r="FW47" s="322">
        <f t="shared" si="53"/>
        <v>0</v>
      </c>
      <c r="FX47" s="322">
        <f t="shared" si="54"/>
        <v>0</v>
      </c>
      <c r="FY47" s="322">
        <f t="shared" si="55"/>
        <v>0</v>
      </c>
      <c r="FZ47" s="322">
        <f t="shared" si="171"/>
        <v>0</v>
      </c>
      <c r="GA47" s="322">
        <f t="shared" si="56"/>
        <v>0</v>
      </c>
      <c r="GB47" s="322">
        <f t="shared" si="57"/>
        <v>0</v>
      </c>
      <c r="GC47" s="322">
        <f t="shared" si="58"/>
        <v>0</v>
      </c>
      <c r="GD47" s="322">
        <f t="shared" si="59"/>
        <v>0</v>
      </c>
      <c r="GE47" s="322">
        <f t="shared" si="172"/>
        <v>0</v>
      </c>
      <c r="GF47" s="322">
        <f t="shared" si="60"/>
        <v>0</v>
      </c>
      <c r="GG47" s="322">
        <f t="shared" si="61"/>
        <v>0</v>
      </c>
      <c r="GH47" s="322">
        <f t="shared" si="62"/>
        <v>0</v>
      </c>
      <c r="GI47" s="322">
        <f t="shared" si="63"/>
        <v>0</v>
      </c>
      <c r="GJ47" s="322">
        <f t="shared" si="173"/>
        <v>0</v>
      </c>
      <c r="GK47" s="322">
        <f t="shared" si="64"/>
        <v>0</v>
      </c>
      <c r="GL47" s="322">
        <f t="shared" si="65"/>
        <v>0</v>
      </c>
      <c r="GM47" s="322">
        <f t="shared" si="66"/>
        <v>0</v>
      </c>
      <c r="GN47" s="322">
        <f t="shared" si="67"/>
        <v>0</v>
      </c>
      <c r="GO47" s="322">
        <f t="shared" si="174"/>
        <v>0</v>
      </c>
      <c r="GP47" s="322">
        <f t="shared" si="68"/>
        <v>0</v>
      </c>
      <c r="GQ47" s="322">
        <f t="shared" si="69"/>
        <v>0</v>
      </c>
      <c r="GR47" s="322">
        <f t="shared" si="70"/>
        <v>0</v>
      </c>
      <c r="GS47" s="322">
        <f t="shared" si="71"/>
        <v>0</v>
      </c>
      <c r="GT47" s="322">
        <f t="shared" si="175"/>
        <v>0</v>
      </c>
      <c r="GU47" s="322">
        <f t="shared" si="72"/>
        <v>0</v>
      </c>
      <c r="GV47" s="326">
        <f t="shared" si="92"/>
        <v>3580.8</v>
      </c>
      <c r="GW47" s="322">
        <f t="shared" si="82"/>
        <v>3377.8</v>
      </c>
      <c r="GX47" s="322">
        <f t="shared" si="82"/>
        <v>2127</v>
      </c>
      <c r="GY47" s="322">
        <f t="shared" si="82"/>
        <v>1250.8</v>
      </c>
      <c r="GZ47" s="322">
        <f t="shared" si="82"/>
        <v>203</v>
      </c>
      <c r="HA47" s="328">
        <f t="shared" si="176"/>
        <v>72</v>
      </c>
      <c r="HB47" s="322">
        <f t="shared" si="75"/>
        <v>3510.4</v>
      </c>
      <c r="HC47" s="322">
        <f t="shared" si="75"/>
        <v>3311.4</v>
      </c>
      <c r="HD47" s="322">
        <f t="shared" si="75"/>
        <v>2085.1999999999998</v>
      </c>
      <c r="HE47" s="322">
        <f t="shared" si="75"/>
        <v>1226.2</v>
      </c>
      <c r="HF47" s="322">
        <f t="shared" si="75"/>
        <v>199</v>
      </c>
      <c r="HG47" s="329">
        <v>5.75</v>
      </c>
      <c r="HH47" s="327">
        <f t="shared" si="76"/>
        <v>201.8</v>
      </c>
      <c r="HI47" s="327">
        <f t="shared" si="77"/>
        <v>3712.2</v>
      </c>
      <c r="HJ47" s="330">
        <f t="shared" si="78"/>
        <v>2287</v>
      </c>
      <c r="HK47" s="275">
        <f t="shared" si="79"/>
        <v>3712200</v>
      </c>
    </row>
    <row r="48" spans="1:309">
      <c r="A48" s="315" t="s">
        <v>733</v>
      </c>
      <c r="B48" s="316">
        <v>0</v>
      </c>
      <c r="C48" s="316">
        <v>0</v>
      </c>
      <c r="D48" s="317">
        <v>26</v>
      </c>
      <c r="E48" s="318">
        <v>0</v>
      </c>
      <c r="F48" s="317"/>
      <c r="G48" s="316">
        <v>0</v>
      </c>
      <c r="H48" s="317">
        <v>139</v>
      </c>
      <c r="I48" s="318">
        <v>0</v>
      </c>
      <c r="J48" s="317"/>
      <c r="K48" s="317"/>
      <c r="L48" s="317"/>
      <c r="M48" s="316">
        <v>0</v>
      </c>
      <c r="N48" s="318">
        <v>0</v>
      </c>
      <c r="O48" s="317"/>
      <c r="P48" s="318">
        <v>0</v>
      </c>
      <c r="Q48" s="317"/>
      <c r="R48" s="317"/>
      <c r="S48" s="317"/>
      <c r="T48" s="319">
        <v>0</v>
      </c>
      <c r="U48" s="335">
        <v>0</v>
      </c>
      <c r="V48" s="335">
        <v>0</v>
      </c>
      <c r="W48" s="318">
        <v>0</v>
      </c>
      <c r="X48" s="318">
        <v>0</v>
      </c>
      <c r="Y48" s="318">
        <v>0</v>
      </c>
      <c r="Z48" s="318">
        <v>0</v>
      </c>
      <c r="AA48" s="318">
        <v>0</v>
      </c>
      <c r="AB48" s="318">
        <v>0</v>
      </c>
      <c r="AC48" s="318">
        <v>0</v>
      </c>
      <c r="AD48" s="320">
        <v>0</v>
      </c>
      <c r="AE48" s="320">
        <v>0</v>
      </c>
      <c r="AF48" s="320">
        <v>0</v>
      </c>
      <c r="AG48" s="320">
        <v>0</v>
      </c>
      <c r="AH48" s="317"/>
      <c r="AI48" s="320">
        <v>0</v>
      </c>
      <c r="AJ48" s="710">
        <f t="shared" si="80"/>
        <v>26</v>
      </c>
      <c r="AK48" s="710">
        <f t="shared" si="81"/>
        <v>139</v>
      </c>
      <c r="AL48" s="321">
        <f t="shared" si="0"/>
        <v>0</v>
      </c>
      <c r="AM48" s="322">
        <f t="shared" si="93"/>
        <v>0</v>
      </c>
      <c r="AN48" s="322">
        <f t="shared" si="1"/>
        <v>0</v>
      </c>
      <c r="AO48" s="322">
        <f t="shared" si="94"/>
        <v>0</v>
      </c>
      <c r="AP48" s="322">
        <f t="shared" si="95"/>
        <v>0</v>
      </c>
      <c r="AQ48" s="322">
        <f t="shared" si="2"/>
        <v>0</v>
      </c>
      <c r="AR48" s="322">
        <f t="shared" si="3"/>
        <v>0</v>
      </c>
      <c r="AS48" s="322">
        <f t="shared" si="4"/>
        <v>0</v>
      </c>
      <c r="AT48" s="322">
        <f t="shared" si="96"/>
        <v>0</v>
      </c>
      <c r="AU48" s="322">
        <f t="shared" si="97"/>
        <v>0</v>
      </c>
      <c r="AV48" s="322">
        <f t="shared" si="98"/>
        <v>1470.1</v>
      </c>
      <c r="AW48" s="322">
        <f t="shared" si="99"/>
        <v>1402.8</v>
      </c>
      <c r="AX48" s="322">
        <f t="shared" si="5"/>
        <v>883.3</v>
      </c>
      <c r="AY48" s="322">
        <f t="shared" si="100"/>
        <v>519.5</v>
      </c>
      <c r="AZ48" s="322">
        <f t="shared" si="6"/>
        <v>67.3</v>
      </c>
      <c r="BA48" s="322">
        <f t="shared" si="101"/>
        <v>0</v>
      </c>
      <c r="BB48" s="322">
        <f t="shared" si="102"/>
        <v>0</v>
      </c>
      <c r="BC48" s="322">
        <f t="shared" si="7"/>
        <v>0</v>
      </c>
      <c r="BD48" s="322">
        <f t="shared" si="103"/>
        <v>0</v>
      </c>
      <c r="BE48" s="322">
        <f t="shared" si="8"/>
        <v>0</v>
      </c>
      <c r="BF48" s="322">
        <f t="shared" si="104"/>
        <v>0</v>
      </c>
      <c r="BG48" s="322">
        <f t="shared" si="105"/>
        <v>0</v>
      </c>
      <c r="BH48" s="322">
        <f t="shared" si="9"/>
        <v>0</v>
      </c>
      <c r="BI48" s="322">
        <f t="shared" si="106"/>
        <v>0</v>
      </c>
      <c r="BJ48" s="322">
        <f t="shared" si="107"/>
        <v>0</v>
      </c>
      <c r="BK48" s="322">
        <f t="shared" si="108"/>
        <v>0</v>
      </c>
      <c r="BL48" s="322">
        <f t="shared" si="109"/>
        <v>0</v>
      </c>
      <c r="BM48" s="322">
        <f t="shared" si="10"/>
        <v>0</v>
      </c>
      <c r="BN48" s="322">
        <f t="shared" si="110"/>
        <v>0</v>
      </c>
      <c r="BO48" s="322">
        <f t="shared" si="111"/>
        <v>0</v>
      </c>
      <c r="BP48" s="322">
        <f t="shared" si="112"/>
        <v>6912.7</v>
      </c>
      <c r="BQ48" s="322">
        <f t="shared" si="113"/>
        <v>6521.2</v>
      </c>
      <c r="BR48" s="322">
        <f t="shared" si="11"/>
        <v>4106.3</v>
      </c>
      <c r="BS48" s="322">
        <f t="shared" si="114"/>
        <v>2414.9</v>
      </c>
      <c r="BT48" s="322">
        <f t="shared" si="12"/>
        <v>391.5</v>
      </c>
      <c r="BU48" s="322"/>
      <c r="BV48" s="322">
        <f t="shared" si="83"/>
        <v>0</v>
      </c>
      <c r="BW48" s="322">
        <f t="shared" si="84"/>
        <v>0</v>
      </c>
      <c r="BX48" s="322">
        <f t="shared" si="85"/>
        <v>0</v>
      </c>
      <c r="BY48" s="322">
        <f t="shared" si="86"/>
        <v>0</v>
      </c>
      <c r="BZ48" s="322">
        <f t="shared" si="87"/>
        <v>0</v>
      </c>
      <c r="CA48" s="322">
        <f t="shared" si="88"/>
        <v>0</v>
      </c>
      <c r="CB48" s="322">
        <f t="shared" si="89"/>
        <v>0</v>
      </c>
      <c r="CC48" s="322">
        <f t="shared" si="90"/>
        <v>0</v>
      </c>
      <c r="CD48" s="322">
        <f t="shared" si="91"/>
        <v>0</v>
      </c>
      <c r="CE48" s="711">
        <f t="shared" si="13"/>
        <v>0</v>
      </c>
      <c r="CF48" s="322">
        <f t="shared" si="115"/>
        <v>0</v>
      </c>
      <c r="CG48" s="322">
        <f t="shared" si="116"/>
        <v>0</v>
      </c>
      <c r="CH48" s="322">
        <f t="shared" si="14"/>
        <v>0</v>
      </c>
      <c r="CI48" s="322">
        <f t="shared" si="117"/>
        <v>0</v>
      </c>
      <c r="CJ48" s="711">
        <f t="shared" si="15"/>
        <v>0</v>
      </c>
      <c r="CK48" s="322">
        <f t="shared" si="118"/>
        <v>0</v>
      </c>
      <c r="CL48" s="322">
        <f t="shared" si="119"/>
        <v>0</v>
      </c>
      <c r="CM48" s="322">
        <f t="shared" si="16"/>
        <v>0</v>
      </c>
      <c r="CN48" s="322">
        <f t="shared" si="120"/>
        <v>0</v>
      </c>
      <c r="CO48" s="711">
        <f t="shared" si="17"/>
        <v>0</v>
      </c>
      <c r="CP48" s="322">
        <f t="shared" si="121"/>
        <v>0</v>
      </c>
      <c r="CQ48" s="322">
        <f t="shared" si="122"/>
        <v>0</v>
      </c>
      <c r="CR48" s="322">
        <f t="shared" si="18"/>
        <v>0</v>
      </c>
      <c r="CS48" s="322">
        <f t="shared" si="123"/>
        <v>0</v>
      </c>
      <c r="CT48" s="711">
        <f t="shared" si="19"/>
        <v>0</v>
      </c>
      <c r="CU48" s="322">
        <f t="shared" si="124"/>
        <v>0</v>
      </c>
      <c r="CV48" s="322">
        <f t="shared" si="125"/>
        <v>0</v>
      </c>
      <c r="CW48" s="322">
        <f t="shared" si="20"/>
        <v>0</v>
      </c>
      <c r="CX48" s="322">
        <f t="shared" si="126"/>
        <v>0</v>
      </c>
      <c r="CY48" s="322">
        <f t="shared" si="21"/>
        <v>0</v>
      </c>
      <c r="CZ48" s="322">
        <f t="shared" si="127"/>
        <v>0</v>
      </c>
      <c r="DA48" s="322">
        <f t="shared" si="128"/>
        <v>0</v>
      </c>
      <c r="DB48" s="322">
        <f t="shared" si="22"/>
        <v>0</v>
      </c>
      <c r="DC48" s="322">
        <f t="shared" si="129"/>
        <v>0</v>
      </c>
      <c r="DD48" s="322">
        <f t="shared" si="23"/>
        <v>0</v>
      </c>
      <c r="DE48" s="322">
        <f t="shared" si="24"/>
        <v>0</v>
      </c>
      <c r="DF48" s="322">
        <f t="shared" si="25"/>
        <v>0</v>
      </c>
      <c r="DG48" s="322">
        <f t="shared" si="26"/>
        <v>0</v>
      </c>
      <c r="DH48" s="322">
        <f t="shared" si="130"/>
        <v>0</v>
      </c>
      <c r="DI48" s="322">
        <f t="shared" si="27"/>
        <v>0</v>
      </c>
      <c r="DJ48" s="322">
        <f t="shared" si="28"/>
        <v>0</v>
      </c>
      <c r="DK48" s="322">
        <f t="shared" si="29"/>
        <v>0</v>
      </c>
      <c r="DL48" s="322">
        <f t="shared" si="30"/>
        <v>0</v>
      </c>
      <c r="DM48" s="322">
        <f t="shared" si="131"/>
        <v>0</v>
      </c>
      <c r="DN48" s="322">
        <f t="shared" si="31"/>
        <v>0</v>
      </c>
      <c r="DO48" s="322">
        <f t="shared" si="132"/>
        <v>0</v>
      </c>
      <c r="DP48" s="322">
        <f t="shared" si="133"/>
        <v>0</v>
      </c>
      <c r="DQ48" s="322">
        <f t="shared" si="134"/>
        <v>0</v>
      </c>
      <c r="DR48" s="322">
        <f t="shared" si="135"/>
        <v>0</v>
      </c>
      <c r="DS48" s="322">
        <f t="shared" si="32"/>
        <v>0</v>
      </c>
      <c r="DT48" s="323">
        <f t="shared" si="136"/>
        <v>0</v>
      </c>
      <c r="DU48" s="324">
        <f t="shared" si="137"/>
        <v>0</v>
      </c>
      <c r="DV48" s="322">
        <f t="shared" si="33"/>
        <v>0</v>
      </c>
      <c r="DW48" s="322">
        <f t="shared" si="138"/>
        <v>0</v>
      </c>
      <c r="DX48" s="324">
        <f t="shared" si="139"/>
        <v>0</v>
      </c>
      <c r="DY48" s="324">
        <f t="shared" si="140"/>
        <v>0</v>
      </c>
      <c r="DZ48" s="324">
        <f t="shared" si="141"/>
        <v>0</v>
      </c>
      <c r="EA48" s="322">
        <f t="shared" si="34"/>
        <v>0</v>
      </c>
      <c r="EB48" s="322">
        <f t="shared" si="142"/>
        <v>0</v>
      </c>
      <c r="EC48" s="324">
        <f t="shared" si="143"/>
        <v>0</v>
      </c>
      <c r="ED48" s="324">
        <f t="shared" si="144"/>
        <v>0</v>
      </c>
      <c r="EE48" s="324">
        <f t="shared" si="145"/>
        <v>0</v>
      </c>
      <c r="EF48" s="322">
        <f t="shared" si="35"/>
        <v>0</v>
      </c>
      <c r="EG48" s="322">
        <f t="shared" si="146"/>
        <v>0</v>
      </c>
      <c r="EH48" s="324">
        <f t="shared" si="147"/>
        <v>0</v>
      </c>
      <c r="EI48" s="324">
        <f t="shared" si="148"/>
        <v>0</v>
      </c>
      <c r="EJ48" s="324">
        <f t="shared" si="149"/>
        <v>0</v>
      </c>
      <c r="EK48" s="322">
        <f t="shared" si="36"/>
        <v>0</v>
      </c>
      <c r="EL48" s="322">
        <f t="shared" si="150"/>
        <v>0</v>
      </c>
      <c r="EM48" s="324">
        <f t="shared" si="151"/>
        <v>0</v>
      </c>
      <c r="EN48" s="324">
        <f t="shared" si="152"/>
        <v>0</v>
      </c>
      <c r="EO48" s="324">
        <f t="shared" si="153"/>
        <v>0</v>
      </c>
      <c r="EP48" s="322">
        <f t="shared" si="37"/>
        <v>0</v>
      </c>
      <c r="EQ48" s="322">
        <f t="shared" si="154"/>
        <v>0</v>
      </c>
      <c r="ER48" s="324">
        <f t="shared" si="155"/>
        <v>0</v>
      </c>
      <c r="ES48" s="324">
        <f t="shared" si="156"/>
        <v>0</v>
      </c>
      <c r="ET48" s="324">
        <f t="shared" si="157"/>
        <v>0</v>
      </c>
      <c r="EU48" s="322">
        <f t="shared" si="38"/>
        <v>0</v>
      </c>
      <c r="EV48" s="322">
        <f t="shared" si="158"/>
        <v>0</v>
      </c>
      <c r="EW48" s="324">
        <f t="shared" si="159"/>
        <v>0</v>
      </c>
      <c r="EX48" s="324">
        <f t="shared" si="160"/>
        <v>0</v>
      </c>
      <c r="EY48" s="324">
        <f t="shared" si="161"/>
        <v>0</v>
      </c>
      <c r="EZ48" s="322">
        <f t="shared" si="39"/>
        <v>0</v>
      </c>
      <c r="FA48" s="322">
        <f t="shared" si="162"/>
        <v>0</v>
      </c>
      <c r="FB48" s="324">
        <f t="shared" si="163"/>
        <v>0</v>
      </c>
      <c r="FC48" s="324">
        <f t="shared" si="164"/>
        <v>0</v>
      </c>
      <c r="FD48" s="324">
        <f t="shared" si="165"/>
        <v>0</v>
      </c>
      <c r="FE48" s="322">
        <f t="shared" si="40"/>
        <v>0</v>
      </c>
      <c r="FF48" s="322">
        <f t="shared" si="166"/>
        <v>0</v>
      </c>
      <c r="FG48" s="325">
        <f t="shared" si="167"/>
        <v>0</v>
      </c>
      <c r="FH48" s="712">
        <f t="shared" si="41"/>
        <v>0</v>
      </c>
      <c r="FI48" s="322">
        <f t="shared" si="42"/>
        <v>0</v>
      </c>
      <c r="FJ48" s="322">
        <f t="shared" si="43"/>
        <v>0</v>
      </c>
      <c r="FK48" s="322">
        <f t="shared" si="168"/>
        <v>0</v>
      </c>
      <c r="FL48" s="322">
        <f t="shared" si="44"/>
        <v>0</v>
      </c>
      <c r="FM48" s="322">
        <f t="shared" si="45"/>
        <v>0</v>
      </c>
      <c r="FN48" s="322">
        <f t="shared" si="46"/>
        <v>0</v>
      </c>
      <c r="FO48" s="322">
        <f t="shared" si="47"/>
        <v>0</v>
      </c>
      <c r="FP48" s="322">
        <f t="shared" si="169"/>
        <v>0</v>
      </c>
      <c r="FQ48" s="322">
        <f t="shared" si="48"/>
        <v>0</v>
      </c>
      <c r="FR48" s="322">
        <f t="shared" si="49"/>
        <v>0</v>
      </c>
      <c r="FS48" s="322">
        <f t="shared" si="50"/>
        <v>0</v>
      </c>
      <c r="FT48" s="322">
        <f t="shared" si="51"/>
        <v>0</v>
      </c>
      <c r="FU48" s="322">
        <f t="shared" si="170"/>
        <v>0</v>
      </c>
      <c r="FV48" s="322">
        <f t="shared" si="52"/>
        <v>0</v>
      </c>
      <c r="FW48" s="322">
        <f t="shared" si="53"/>
        <v>0</v>
      </c>
      <c r="FX48" s="322">
        <f t="shared" si="54"/>
        <v>0</v>
      </c>
      <c r="FY48" s="322">
        <f t="shared" si="55"/>
        <v>0</v>
      </c>
      <c r="FZ48" s="322">
        <f t="shared" si="171"/>
        <v>0</v>
      </c>
      <c r="GA48" s="322">
        <f t="shared" si="56"/>
        <v>0</v>
      </c>
      <c r="GB48" s="322">
        <f t="shared" si="57"/>
        <v>0</v>
      </c>
      <c r="GC48" s="322">
        <f t="shared" si="58"/>
        <v>0</v>
      </c>
      <c r="GD48" s="322">
        <f t="shared" si="59"/>
        <v>0</v>
      </c>
      <c r="GE48" s="322">
        <f t="shared" si="172"/>
        <v>0</v>
      </c>
      <c r="GF48" s="322">
        <f t="shared" si="60"/>
        <v>0</v>
      </c>
      <c r="GG48" s="322">
        <f t="shared" si="61"/>
        <v>0</v>
      </c>
      <c r="GH48" s="322">
        <f t="shared" si="62"/>
        <v>0</v>
      </c>
      <c r="GI48" s="322">
        <f t="shared" si="63"/>
        <v>0</v>
      </c>
      <c r="GJ48" s="322">
        <f t="shared" si="173"/>
        <v>0</v>
      </c>
      <c r="GK48" s="322">
        <f t="shared" si="64"/>
        <v>0</v>
      </c>
      <c r="GL48" s="322">
        <f t="shared" si="65"/>
        <v>0</v>
      </c>
      <c r="GM48" s="322">
        <f t="shared" si="66"/>
        <v>0</v>
      </c>
      <c r="GN48" s="322">
        <f t="shared" si="67"/>
        <v>0</v>
      </c>
      <c r="GO48" s="322">
        <f t="shared" si="174"/>
        <v>0</v>
      </c>
      <c r="GP48" s="322">
        <f t="shared" si="68"/>
        <v>0</v>
      </c>
      <c r="GQ48" s="322">
        <f t="shared" si="69"/>
        <v>0</v>
      </c>
      <c r="GR48" s="322">
        <f t="shared" si="70"/>
        <v>0</v>
      </c>
      <c r="GS48" s="322">
        <f t="shared" si="71"/>
        <v>0</v>
      </c>
      <c r="GT48" s="322">
        <f t="shared" si="175"/>
        <v>0</v>
      </c>
      <c r="GU48" s="322">
        <f t="shared" si="72"/>
        <v>0</v>
      </c>
      <c r="GV48" s="326">
        <f t="shared" si="92"/>
        <v>8382.7999999999993</v>
      </c>
      <c r="GW48" s="322">
        <f t="shared" si="82"/>
        <v>7924</v>
      </c>
      <c r="GX48" s="322">
        <f t="shared" si="82"/>
        <v>4989.6000000000004</v>
      </c>
      <c r="GY48" s="322">
        <f t="shared" si="82"/>
        <v>2934.4</v>
      </c>
      <c r="GZ48" s="322">
        <f t="shared" si="82"/>
        <v>458.8</v>
      </c>
      <c r="HA48" s="328">
        <f t="shared" si="176"/>
        <v>165</v>
      </c>
      <c r="HB48" s="322">
        <f t="shared" si="75"/>
        <v>8218</v>
      </c>
      <c r="HC48" s="322">
        <f t="shared" si="75"/>
        <v>7768.2</v>
      </c>
      <c r="HD48" s="322">
        <f t="shared" si="75"/>
        <v>4891.5</v>
      </c>
      <c r="HE48" s="322">
        <f t="shared" si="75"/>
        <v>2876.7</v>
      </c>
      <c r="HF48" s="322">
        <f t="shared" si="75"/>
        <v>449.8</v>
      </c>
      <c r="HG48" s="329">
        <v>15.5</v>
      </c>
      <c r="HH48" s="327">
        <f t="shared" si="76"/>
        <v>544.1</v>
      </c>
      <c r="HI48" s="327">
        <f t="shared" si="77"/>
        <v>8762.1</v>
      </c>
      <c r="HJ48" s="330">
        <f t="shared" si="78"/>
        <v>5435.6</v>
      </c>
      <c r="HK48" s="275">
        <f t="shared" si="79"/>
        <v>8762100</v>
      </c>
    </row>
    <row r="49" spans="1:220">
      <c r="A49" s="315" t="s">
        <v>803</v>
      </c>
      <c r="B49" s="316">
        <v>0</v>
      </c>
      <c r="C49" s="316">
        <v>0</v>
      </c>
      <c r="D49" s="317">
        <v>35</v>
      </c>
      <c r="E49" s="318">
        <v>0</v>
      </c>
      <c r="F49" s="317"/>
      <c r="G49" s="316">
        <v>0</v>
      </c>
      <c r="H49" s="317">
        <v>195</v>
      </c>
      <c r="I49" s="318">
        <v>0</v>
      </c>
      <c r="J49" s="317"/>
      <c r="K49" s="317"/>
      <c r="L49" s="317"/>
      <c r="M49" s="316">
        <v>0</v>
      </c>
      <c r="N49" s="318">
        <v>0</v>
      </c>
      <c r="O49" s="317"/>
      <c r="P49" s="318">
        <v>0</v>
      </c>
      <c r="Q49" s="317"/>
      <c r="R49" s="317"/>
      <c r="S49" s="317"/>
      <c r="T49" s="319">
        <v>0</v>
      </c>
      <c r="U49" s="335">
        <v>0</v>
      </c>
      <c r="V49" s="335">
        <v>0</v>
      </c>
      <c r="W49" s="318">
        <v>0</v>
      </c>
      <c r="X49" s="318">
        <v>0</v>
      </c>
      <c r="Y49" s="318">
        <v>0</v>
      </c>
      <c r="Z49" s="318">
        <v>0</v>
      </c>
      <c r="AA49" s="318">
        <v>0</v>
      </c>
      <c r="AB49" s="318">
        <v>0</v>
      </c>
      <c r="AC49" s="318">
        <v>0</v>
      </c>
      <c r="AD49" s="320">
        <v>0</v>
      </c>
      <c r="AE49" s="320">
        <v>0</v>
      </c>
      <c r="AF49" s="320">
        <v>0</v>
      </c>
      <c r="AG49" s="320">
        <v>0</v>
      </c>
      <c r="AH49" s="317"/>
      <c r="AI49" s="320">
        <v>0</v>
      </c>
      <c r="AJ49" s="710">
        <f t="shared" si="80"/>
        <v>35</v>
      </c>
      <c r="AK49" s="710">
        <f t="shared" si="81"/>
        <v>195</v>
      </c>
      <c r="AL49" s="321">
        <f t="shared" si="0"/>
        <v>0</v>
      </c>
      <c r="AM49" s="322">
        <f t="shared" si="93"/>
        <v>0</v>
      </c>
      <c r="AN49" s="322">
        <f t="shared" si="1"/>
        <v>0</v>
      </c>
      <c r="AO49" s="322">
        <f t="shared" si="94"/>
        <v>0</v>
      </c>
      <c r="AP49" s="322">
        <f t="shared" si="95"/>
        <v>0</v>
      </c>
      <c r="AQ49" s="322">
        <f t="shared" si="2"/>
        <v>0</v>
      </c>
      <c r="AR49" s="322">
        <f t="shared" si="3"/>
        <v>0</v>
      </c>
      <c r="AS49" s="322">
        <f t="shared" si="4"/>
        <v>0</v>
      </c>
      <c r="AT49" s="322">
        <f t="shared" si="96"/>
        <v>0</v>
      </c>
      <c r="AU49" s="322">
        <f t="shared" si="97"/>
        <v>0</v>
      </c>
      <c r="AV49" s="322">
        <f t="shared" si="98"/>
        <v>1979</v>
      </c>
      <c r="AW49" s="322">
        <f t="shared" si="99"/>
        <v>1888.3</v>
      </c>
      <c r="AX49" s="322">
        <f t="shared" si="5"/>
        <v>1189.0999999999999</v>
      </c>
      <c r="AY49" s="322">
        <f t="shared" si="100"/>
        <v>699.2</v>
      </c>
      <c r="AZ49" s="322">
        <f t="shared" si="6"/>
        <v>90.7</v>
      </c>
      <c r="BA49" s="322">
        <f t="shared" si="101"/>
        <v>0</v>
      </c>
      <c r="BB49" s="322">
        <f t="shared" si="102"/>
        <v>0</v>
      </c>
      <c r="BC49" s="322">
        <f t="shared" si="7"/>
        <v>0</v>
      </c>
      <c r="BD49" s="322">
        <f t="shared" si="103"/>
        <v>0</v>
      </c>
      <c r="BE49" s="322">
        <f t="shared" si="8"/>
        <v>0</v>
      </c>
      <c r="BF49" s="322">
        <f t="shared" si="104"/>
        <v>0</v>
      </c>
      <c r="BG49" s="322">
        <f t="shared" si="105"/>
        <v>0</v>
      </c>
      <c r="BH49" s="322">
        <f t="shared" si="9"/>
        <v>0</v>
      </c>
      <c r="BI49" s="322">
        <f t="shared" si="106"/>
        <v>0</v>
      </c>
      <c r="BJ49" s="322">
        <f t="shared" si="107"/>
        <v>0</v>
      </c>
      <c r="BK49" s="322">
        <f t="shared" si="108"/>
        <v>0</v>
      </c>
      <c r="BL49" s="322">
        <f t="shared" si="109"/>
        <v>0</v>
      </c>
      <c r="BM49" s="322">
        <f t="shared" si="10"/>
        <v>0</v>
      </c>
      <c r="BN49" s="322">
        <f t="shared" si="110"/>
        <v>0</v>
      </c>
      <c r="BO49" s="322">
        <f t="shared" si="111"/>
        <v>0</v>
      </c>
      <c r="BP49" s="322">
        <f t="shared" si="112"/>
        <v>9697.7000000000007</v>
      </c>
      <c r="BQ49" s="322">
        <f t="shared" si="113"/>
        <v>9148.4</v>
      </c>
      <c r="BR49" s="322">
        <f t="shared" si="11"/>
        <v>5760.7</v>
      </c>
      <c r="BS49" s="322">
        <f t="shared" si="114"/>
        <v>3387.7</v>
      </c>
      <c r="BT49" s="322">
        <f t="shared" si="12"/>
        <v>549.29999999999995</v>
      </c>
      <c r="BU49" s="322"/>
      <c r="BV49" s="322">
        <f t="shared" si="83"/>
        <v>0</v>
      </c>
      <c r="BW49" s="322">
        <f t="shared" si="84"/>
        <v>0</v>
      </c>
      <c r="BX49" s="322">
        <f t="shared" si="85"/>
        <v>0</v>
      </c>
      <c r="BY49" s="322">
        <f t="shared" si="86"/>
        <v>0</v>
      </c>
      <c r="BZ49" s="322">
        <f t="shared" si="87"/>
        <v>0</v>
      </c>
      <c r="CA49" s="322">
        <f t="shared" si="88"/>
        <v>0</v>
      </c>
      <c r="CB49" s="322">
        <f t="shared" si="89"/>
        <v>0</v>
      </c>
      <c r="CC49" s="322">
        <f t="shared" si="90"/>
        <v>0</v>
      </c>
      <c r="CD49" s="322">
        <f t="shared" si="91"/>
        <v>0</v>
      </c>
      <c r="CE49" s="711">
        <f t="shared" si="13"/>
        <v>0</v>
      </c>
      <c r="CF49" s="322">
        <f t="shared" si="115"/>
        <v>0</v>
      </c>
      <c r="CG49" s="322">
        <f t="shared" si="116"/>
        <v>0</v>
      </c>
      <c r="CH49" s="322">
        <f t="shared" si="14"/>
        <v>0</v>
      </c>
      <c r="CI49" s="322">
        <f t="shared" si="117"/>
        <v>0</v>
      </c>
      <c r="CJ49" s="711">
        <f t="shared" si="15"/>
        <v>0</v>
      </c>
      <c r="CK49" s="322">
        <f t="shared" si="118"/>
        <v>0</v>
      </c>
      <c r="CL49" s="322">
        <f t="shared" si="119"/>
        <v>0</v>
      </c>
      <c r="CM49" s="322">
        <f t="shared" si="16"/>
        <v>0</v>
      </c>
      <c r="CN49" s="322">
        <f t="shared" si="120"/>
        <v>0</v>
      </c>
      <c r="CO49" s="711">
        <f t="shared" si="17"/>
        <v>0</v>
      </c>
      <c r="CP49" s="322">
        <f t="shared" si="121"/>
        <v>0</v>
      </c>
      <c r="CQ49" s="322">
        <f t="shared" si="122"/>
        <v>0</v>
      </c>
      <c r="CR49" s="322">
        <f t="shared" si="18"/>
        <v>0</v>
      </c>
      <c r="CS49" s="322">
        <f t="shared" si="123"/>
        <v>0</v>
      </c>
      <c r="CT49" s="711">
        <f t="shared" si="19"/>
        <v>0</v>
      </c>
      <c r="CU49" s="322">
        <f t="shared" si="124"/>
        <v>0</v>
      </c>
      <c r="CV49" s="322">
        <f t="shared" si="125"/>
        <v>0</v>
      </c>
      <c r="CW49" s="322">
        <f t="shared" si="20"/>
        <v>0</v>
      </c>
      <c r="CX49" s="322">
        <f t="shared" si="126"/>
        <v>0</v>
      </c>
      <c r="CY49" s="322">
        <f t="shared" si="21"/>
        <v>0</v>
      </c>
      <c r="CZ49" s="322">
        <f t="shared" si="127"/>
        <v>0</v>
      </c>
      <c r="DA49" s="322">
        <f t="shared" si="128"/>
        <v>0</v>
      </c>
      <c r="DB49" s="322">
        <f t="shared" si="22"/>
        <v>0</v>
      </c>
      <c r="DC49" s="322">
        <f t="shared" si="129"/>
        <v>0</v>
      </c>
      <c r="DD49" s="322">
        <f t="shared" si="23"/>
        <v>0</v>
      </c>
      <c r="DE49" s="322">
        <f t="shared" si="24"/>
        <v>0</v>
      </c>
      <c r="DF49" s="322">
        <f t="shared" si="25"/>
        <v>0</v>
      </c>
      <c r="DG49" s="322">
        <f t="shared" si="26"/>
        <v>0</v>
      </c>
      <c r="DH49" s="322">
        <f t="shared" si="130"/>
        <v>0</v>
      </c>
      <c r="DI49" s="322">
        <f t="shared" si="27"/>
        <v>0</v>
      </c>
      <c r="DJ49" s="322">
        <f t="shared" si="28"/>
        <v>0</v>
      </c>
      <c r="DK49" s="322">
        <f t="shared" si="29"/>
        <v>0</v>
      </c>
      <c r="DL49" s="322">
        <f t="shared" si="30"/>
        <v>0</v>
      </c>
      <c r="DM49" s="322">
        <f t="shared" si="131"/>
        <v>0</v>
      </c>
      <c r="DN49" s="322">
        <f t="shared" si="31"/>
        <v>0</v>
      </c>
      <c r="DO49" s="322">
        <f t="shared" si="132"/>
        <v>0</v>
      </c>
      <c r="DP49" s="322">
        <f t="shared" si="133"/>
        <v>0</v>
      </c>
      <c r="DQ49" s="322">
        <f t="shared" si="134"/>
        <v>0</v>
      </c>
      <c r="DR49" s="322">
        <f t="shared" si="135"/>
        <v>0</v>
      </c>
      <c r="DS49" s="322">
        <f t="shared" si="32"/>
        <v>0</v>
      </c>
      <c r="DT49" s="323">
        <f t="shared" si="136"/>
        <v>0</v>
      </c>
      <c r="DU49" s="324">
        <f t="shared" si="137"/>
        <v>0</v>
      </c>
      <c r="DV49" s="322">
        <f t="shared" si="33"/>
        <v>0</v>
      </c>
      <c r="DW49" s="322">
        <f t="shared" si="138"/>
        <v>0</v>
      </c>
      <c r="DX49" s="324">
        <f t="shared" si="139"/>
        <v>0</v>
      </c>
      <c r="DY49" s="324">
        <f t="shared" si="140"/>
        <v>0</v>
      </c>
      <c r="DZ49" s="324">
        <f t="shared" si="141"/>
        <v>0</v>
      </c>
      <c r="EA49" s="322">
        <f t="shared" si="34"/>
        <v>0</v>
      </c>
      <c r="EB49" s="322">
        <f t="shared" si="142"/>
        <v>0</v>
      </c>
      <c r="EC49" s="324">
        <f t="shared" si="143"/>
        <v>0</v>
      </c>
      <c r="ED49" s="324">
        <f t="shared" si="144"/>
        <v>0</v>
      </c>
      <c r="EE49" s="324">
        <f t="shared" si="145"/>
        <v>0</v>
      </c>
      <c r="EF49" s="322">
        <f t="shared" si="35"/>
        <v>0</v>
      </c>
      <c r="EG49" s="322">
        <f t="shared" si="146"/>
        <v>0</v>
      </c>
      <c r="EH49" s="324">
        <f t="shared" si="147"/>
        <v>0</v>
      </c>
      <c r="EI49" s="324">
        <f t="shared" si="148"/>
        <v>0</v>
      </c>
      <c r="EJ49" s="324">
        <f t="shared" si="149"/>
        <v>0</v>
      </c>
      <c r="EK49" s="322">
        <f t="shared" si="36"/>
        <v>0</v>
      </c>
      <c r="EL49" s="322">
        <f t="shared" si="150"/>
        <v>0</v>
      </c>
      <c r="EM49" s="324">
        <f t="shared" si="151"/>
        <v>0</v>
      </c>
      <c r="EN49" s="324">
        <f t="shared" si="152"/>
        <v>0</v>
      </c>
      <c r="EO49" s="324">
        <f t="shared" si="153"/>
        <v>0</v>
      </c>
      <c r="EP49" s="322">
        <f t="shared" si="37"/>
        <v>0</v>
      </c>
      <c r="EQ49" s="322">
        <f t="shared" si="154"/>
        <v>0</v>
      </c>
      <c r="ER49" s="324">
        <f t="shared" si="155"/>
        <v>0</v>
      </c>
      <c r="ES49" s="324">
        <f t="shared" si="156"/>
        <v>0</v>
      </c>
      <c r="ET49" s="324">
        <f t="shared" si="157"/>
        <v>0</v>
      </c>
      <c r="EU49" s="322">
        <f t="shared" si="38"/>
        <v>0</v>
      </c>
      <c r="EV49" s="322">
        <f t="shared" si="158"/>
        <v>0</v>
      </c>
      <c r="EW49" s="324">
        <f t="shared" si="159"/>
        <v>0</v>
      </c>
      <c r="EX49" s="324">
        <f t="shared" si="160"/>
        <v>0</v>
      </c>
      <c r="EY49" s="324">
        <f t="shared" si="161"/>
        <v>0</v>
      </c>
      <c r="EZ49" s="322">
        <f t="shared" si="39"/>
        <v>0</v>
      </c>
      <c r="FA49" s="322">
        <f t="shared" si="162"/>
        <v>0</v>
      </c>
      <c r="FB49" s="324">
        <f t="shared" si="163"/>
        <v>0</v>
      </c>
      <c r="FC49" s="324">
        <f t="shared" si="164"/>
        <v>0</v>
      </c>
      <c r="FD49" s="324">
        <f t="shared" si="165"/>
        <v>0</v>
      </c>
      <c r="FE49" s="322">
        <f t="shared" si="40"/>
        <v>0</v>
      </c>
      <c r="FF49" s="322">
        <f t="shared" si="166"/>
        <v>0</v>
      </c>
      <c r="FG49" s="325">
        <f t="shared" si="167"/>
        <v>0</v>
      </c>
      <c r="FH49" s="712">
        <f t="shared" si="41"/>
        <v>0</v>
      </c>
      <c r="FI49" s="322">
        <f t="shared" si="42"/>
        <v>0</v>
      </c>
      <c r="FJ49" s="322">
        <f t="shared" si="43"/>
        <v>0</v>
      </c>
      <c r="FK49" s="322">
        <f t="shared" si="168"/>
        <v>0</v>
      </c>
      <c r="FL49" s="322">
        <f t="shared" si="44"/>
        <v>0</v>
      </c>
      <c r="FM49" s="322">
        <f t="shared" si="45"/>
        <v>0</v>
      </c>
      <c r="FN49" s="322">
        <f t="shared" si="46"/>
        <v>0</v>
      </c>
      <c r="FO49" s="322">
        <f t="shared" si="47"/>
        <v>0</v>
      </c>
      <c r="FP49" s="322">
        <f t="shared" si="169"/>
        <v>0</v>
      </c>
      <c r="FQ49" s="322">
        <f t="shared" si="48"/>
        <v>0</v>
      </c>
      <c r="FR49" s="322">
        <f t="shared" si="49"/>
        <v>0</v>
      </c>
      <c r="FS49" s="322">
        <f t="shared" si="50"/>
        <v>0</v>
      </c>
      <c r="FT49" s="322">
        <f t="shared" si="51"/>
        <v>0</v>
      </c>
      <c r="FU49" s="322">
        <f t="shared" si="170"/>
        <v>0</v>
      </c>
      <c r="FV49" s="322">
        <f t="shared" si="52"/>
        <v>0</v>
      </c>
      <c r="FW49" s="322">
        <f t="shared" si="53"/>
        <v>0</v>
      </c>
      <c r="FX49" s="322">
        <f t="shared" si="54"/>
        <v>0</v>
      </c>
      <c r="FY49" s="322">
        <f t="shared" si="55"/>
        <v>0</v>
      </c>
      <c r="FZ49" s="322">
        <f t="shared" si="171"/>
        <v>0</v>
      </c>
      <c r="GA49" s="322">
        <f t="shared" si="56"/>
        <v>0</v>
      </c>
      <c r="GB49" s="322">
        <f t="shared" si="57"/>
        <v>0</v>
      </c>
      <c r="GC49" s="322">
        <f t="shared" si="58"/>
        <v>0</v>
      </c>
      <c r="GD49" s="322">
        <f t="shared" si="59"/>
        <v>0</v>
      </c>
      <c r="GE49" s="322">
        <f t="shared" si="172"/>
        <v>0</v>
      </c>
      <c r="GF49" s="322">
        <f t="shared" si="60"/>
        <v>0</v>
      </c>
      <c r="GG49" s="322">
        <f t="shared" si="61"/>
        <v>0</v>
      </c>
      <c r="GH49" s="322">
        <f t="shared" si="62"/>
        <v>0</v>
      </c>
      <c r="GI49" s="322">
        <f t="shared" si="63"/>
        <v>0</v>
      </c>
      <c r="GJ49" s="322">
        <f t="shared" si="173"/>
        <v>0</v>
      </c>
      <c r="GK49" s="322">
        <f t="shared" si="64"/>
        <v>0</v>
      </c>
      <c r="GL49" s="322">
        <f t="shared" si="65"/>
        <v>0</v>
      </c>
      <c r="GM49" s="322">
        <f t="shared" si="66"/>
        <v>0</v>
      </c>
      <c r="GN49" s="322">
        <f t="shared" si="67"/>
        <v>0</v>
      </c>
      <c r="GO49" s="322">
        <f t="shared" si="174"/>
        <v>0</v>
      </c>
      <c r="GP49" s="322">
        <f t="shared" si="68"/>
        <v>0</v>
      </c>
      <c r="GQ49" s="322">
        <f t="shared" si="69"/>
        <v>0</v>
      </c>
      <c r="GR49" s="322">
        <f t="shared" si="70"/>
        <v>0</v>
      </c>
      <c r="GS49" s="322">
        <f t="shared" si="71"/>
        <v>0</v>
      </c>
      <c r="GT49" s="322">
        <f t="shared" si="175"/>
        <v>0</v>
      </c>
      <c r="GU49" s="322">
        <f t="shared" si="72"/>
        <v>0</v>
      </c>
      <c r="GV49" s="326">
        <f t="shared" si="92"/>
        <v>11676.7</v>
      </c>
      <c r="GW49" s="322">
        <f t="shared" si="82"/>
        <v>11036.7</v>
      </c>
      <c r="GX49" s="322">
        <f t="shared" si="82"/>
        <v>6949.8</v>
      </c>
      <c r="GY49" s="322">
        <f t="shared" si="82"/>
        <v>4086.9</v>
      </c>
      <c r="GZ49" s="322">
        <f t="shared" si="82"/>
        <v>640</v>
      </c>
      <c r="HA49" s="328">
        <f t="shared" si="176"/>
        <v>230</v>
      </c>
      <c r="HB49" s="322">
        <f t="shared" si="75"/>
        <v>11447.1</v>
      </c>
      <c r="HC49" s="322">
        <f t="shared" si="75"/>
        <v>10819.7</v>
      </c>
      <c r="HD49" s="322">
        <f t="shared" si="75"/>
        <v>6813.2</v>
      </c>
      <c r="HE49" s="322">
        <f t="shared" si="75"/>
        <v>4006.6</v>
      </c>
      <c r="HF49" s="322">
        <f t="shared" si="75"/>
        <v>627.4</v>
      </c>
      <c r="HG49" s="329">
        <v>18.5</v>
      </c>
      <c r="HH49" s="327">
        <f t="shared" si="76"/>
        <v>649.4</v>
      </c>
      <c r="HI49" s="327">
        <f t="shared" si="77"/>
        <v>12096.5</v>
      </c>
      <c r="HJ49" s="330">
        <f t="shared" si="78"/>
        <v>7462.6</v>
      </c>
      <c r="HK49" s="275">
        <f t="shared" si="79"/>
        <v>12096500</v>
      </c>
    </row>
    <row r="50" spans="1:220">
      <c r="A50" s="315" t="s">
        <v>736</v>
      </c>
      <c r="B50" s="316">
        <v>0</v>
      </c>
      <c r="C50" s="316">
        <v>0</v>
      </c>
      <c r="D50" s="317">
        <v>25</v>
      </c>
      <c r="E50" s="318">
        <v>0</v>
      </c>
      <c r="F50" s="317"/>
      <c r="G50" s="316">
        <v>0</v>
      </c>
      <c r="H50" s="317">
        <v>140</v>
      </c>
      <c r="I50" s="318">
        <v>0</v>
      </c>
      <c r="J50" s="317"/>
      <c r="K50" s="317"/>
      <c r="L50" s="317"/>
      <c r="M50" s="316">
        <v>0</v>
      </c>
      <c r="N50" s="318">
        <v>0</v>
      </c>
      <c r="O50" s="317"/>
      <c r="P50" s="318">
        <v>0</v>
      </c>
      <c r="Q50" s="317"/>
      <c r="R50" s="317"/>
      <c r="S50" s="317"/>
      <c r="T50" s="319">
        <v>0</v>
      </c>
      <c r="U50" s="335">
        <v>0</v>
      </c>
      <c r="V50" s="335">
        <v>0</v>
      </c>
      <c r="W50" s="318">
        <v>0</v>
      </c>
      <c r="X50" s="318">
        <v>0</v>
      </c>
      <c r="Y50" s="318">
        <v>0</v>
      </c>
      <c r="Z50" s="318">
        <v>0</v>
      </c>
      <c r="AA50" s="318">
        <v>0</v>
      </c>
      <c r="AB50" s="318">
        <v>0</v>
      </c>
      <c r="AC50" s="318">
        <v>0</v>
      </c>
      <c r="AD50" s="320">
        <v>0</v>
      </c>
      <c r="AE50" s="320">
        <v>0</v>
      </c>
      <c r="AF50" s="320">
        <v>0</v>
      </c>
      <c r="AG50" s="320">
        <v>0</v>
      </c>
      <c r="AH50" s="317"/>
      <c r="AI50" s="320">
        <v>0</v>
      </c>
      <c r="AJ50" s="710">
        <f t="shared" si="80"/>
        <v>25</v>
      </c>
      <c r="AK50" s="710">
        <f t="shared" si="81"/>
        <v>140</v>
      </c>
      <c r="AL50" s="321">
        <f t="shared" si="0"/>
        <v>0</v>
      </c>
      <c r="AM50" s="322">
        <f t="shared" si="93"/>
        <v>0</v>
      </c>
      <c r="AN50" s="322">
        <f t="shared" si="1"/>
        <v>0</v>
      </c>
      <c r="AO50" s="322">
        <f t="shared" si="94"/>
        <v>0</v>
      </c>
      <c r="AP50" s="322">
        <f t="shared" si="95"/>
        <v>0</v>
      </c>
      <c r="AQ50" s="322">
        <f t="shared" si="2"/>
        <v>0</v>
      </c>
      <c r="AR50" s="322">
        <f t="shared" si="3"/>
        <v>0</v>
      </c>
      <c r="AS50" s="322">
        <f t="shared" si="4"/>
        <v>0</v>
      </c>
      <c r="AT50" s="322">
        <f t="shared" si="96"/>
        <v>0</v>
      </c>
      <c r="AU50" s="322">
        <f t="shared" si="97"/>
        <v>0</v>
      </c>
      <c r="AV50" s="322">
        <f t="shared" si="98"/>
        <v>1413.6</v>
      </c>
      <c r="AW50" s="322">
        <f t="shared" si="99"/>
        <v>1348.8</v>
      </c>
      <c r="AX50" s="322">
        <f t="shared" si="5"/>
        <v>849.4</v>
      </c>
      <c r="AY50" s="322">
        <f t="shared" si="100"/>
        <v>499.4</v>
      </c>
      <c r="AZ50" s="322">
        <f t="shared" si="6"/>
        <v>64.8</v>
      </c>
      <c r="BA50" s="322">
        <f t="shared" si="101"/>
        <v>0</v>
      </c>
      <c r="BB50" s="322">
        <f t="shared" si="102"/>
        <v>0</v>
      </c>
      <c r="BC50" s="322">
        <f t="shared" si="7"/>
        <v>0</v>
      </c>
      <c r="BD50" s="322">
        <f t="shared" si="103"/>
        <v>0</v>
      </c>
      <c r="BE50" s="322">
        <f t="shared" si="8"/>
        <v>0</v>
      </c>
      <c r="BF50" s="322">
        <f t="shared" si="104"/>
        <v>0</v>
      </c>
      <c r="BG50" s="322">
        <f t="shared" si="105"/>
        <v>0</v>
      </c>
      <c r="BH50" s="322">
        <f t="shared" si="9"/>
        <v>0</v>
      </c>
      <c r="BI50" s="322">
        <f t="shared" si="106"/>
        <v>0</v>
      </c>
      <c r="BJ50" s="322">
        <f t="shared" si="107"/>
        <v>0</v>
      </c>
      <c r="BK50" s="322">
        <f t="shared" si="108"/>
        <v>0</v>
      </c>
      <c r="BL50" s="322">
        <f t="shared" si="109"/>
        <v>0</v>
      </c>
      <c r="BM50" s="322">
        <f t="shared" si="10"/>
        <v>0</v>
      </c>
      <c r="BN50" s="322">
        <f t="shared" si="110"/>
        <v>0</v>
      </c>
      <c r="BO50" s="322">
        <f t="shared" si="111"/>
        <v>0</v>
      </c>
      <c r="BP50" s="322">
        <f t="shared" si="112"/>
        <v>6962.5</v>
      </c>
      <c r="BQ50" s="322">
        <f t="shared" si="113"/>
        <v>6568.1</v>
      </c>
      <c r="BR50" s="322">
        <f t="shared" si="11"/>
        <v>4135.8999999999996</v>
      </c>
      <c r="BS50" s="322">
        <f t="shared" si="114"/>
        <v>2432.1999999999998</v>
      </c>
      <c r="BT50" s="322">
        <f t="shared" si="12"/>
        <v>394.4</v>
      </c>
      <c r="BU50" s="322"/>
      <c r="BV50" s="322">
        <f t="shared" si="83"/>
        <v>0</v>
      </c>
      <c r="BW50" s="322">
        <f t="shared" si="84"/>
        <v>0</v>
      </c>
      <c r="BX50" s="322">
        <f t="shared" si="85"/>
        <v>0</v>
      </c>
      <c r="BY50" s="322">
        <f t="shared" si="86"/>
        <v>0</v>
      </c>
      <c r="BZ50" s="322">
        <f t="shared" si="87"/>
        <v>0</v>
      </c>
      <c r="CA50" s="322">
        <f t="shared" si="88"/>
        <v>0</v>
      </c>
      <c r="CB50" s="322">
        <f t="shared" si="89"/>
        <v>0</v>
      </c>
      <c r="CC50" s="322">
        <f t="shared" si="90"/>
        <v>0</v>
      </c>
      <c r="CD50" s="322">
        <f t="shared" si="91"/>
        <v>0</v>
      </c>
      <c r="CE50" s="711">
        <f t="shared" si="13"/>
        <v>0</v>
      </c>
      <c r="CF50" s="322">
        <f t="shared" si="115"/>
        <v>0</v>
      </c>
      <c r="CG50" s="322">
        <f t="shared" si="116"/>
        <v>0</v>
      </c>
      <c r="CH50" s="322">
        <f t="shared" si="14"/>
        <v>0</v>
      </c>
      <c r="CI50" s="322">
        <f t="shared" si="117"/>
        <v>0</v>
      </c>
      <c r="CJ50" s="711">
        <f t="shared" si="15"/>
        <v>0</v>
      </c>
      <c r="CK50" s="322">
        <f t="shared" si="118"/>
        <v>0</v>
      </c>
      <c r="CL50" s="322">
        <f t="shared" si="119"/>
        <v>0</v>
      </c>
      <c r="CM50" s="322">
        <f t="shared" si="16"/>
        <v>0</v>
      </c>
      <c r="CN50" s="322">
        <f>CL50-CM50</f>
        <v>0</v>
      </c>
      <c r="CO50" s="711">
        <f t="shared" si="17"/>
        <v>0</v>
      </c>
      <c r="CP50" s="322">
        <f t="shared" si="121"/>
        <v>0</v>
      </c>
      <c r="CQ50" s="322">
        <f t="shared" si="122"/>
        <v>0</v>
      </c>
      <c r="CR50" s="322">
        <f t="shared" si="18"/>
        <v>0</v>
      </c>
      <c r="CS50" s="322">
        <f t="shared" si="123"/>
        <v>0</v>
      </c>
      <c r="CT50" s="711">
        <f t="shared" si="19"/>
        <v>0</v>
      </c>
      <c r="CU50" s="322">
        <f t="shared" si="124"/>
        <v>0</v>
      </c>
      <c r="CV50" s="322">
        <f t="shared" si="125"/>
        <v>0</v>
      </c>
      <c r="CW50" s="322">
        <f t="shared" si="20"/>
        <v>0</v>
      </c>
      <c r="CX50" s="322">
        <f t="shared" si="126"/>
        <v>0</v>
      </c>
      <c r="CY50" s="322">
        <f t="shared" si="21"/>
        <v>0</v>
      </c>
      <c r="CZ50" s="322">
        <f t="shared" si="127"/>
        <v>0</v>
      </c>
      <c r="DA50" s="322">
        <f t="shared" si="128"/>
        <v>0</v>
      </c>
      <c r="DB50" s="322">
        <f t="shared" si="22"/>
        <v>0</v>
      </c>
      <c r="DC50" s="322">
        <f t="shared" si="129"/>
        <v>0</v>
      </c>
      <c r="DD50" s="322">
        <f t="shared" si="23"/>
        <v>0</v>
      </c>
      <c r="DE50" s="322">
        <f t="shared" si="24"/>
        <v>0</v>
      </c>
      <c r="DF50" s="322">
        <f t="shared" si="25"/>
        <v>0</v>
      </c>
      <c r="DG50" s="322">
        <f t="shared" si="26"/>
        <v>0</v>
      </c>
      <c r="DH50" s="322">
        <f t="shared" si="130"/>
        <v>0</v>
      </c>
      <c r="DI50" s="322">
        <f t="shared" si="27"/>
        <v>0</v>
      </c>
      <c r="DJ50" s="322">
        <f t="shared" si="28"/>
        <v>0</v>
      </c>
      <c r="DK50" s="322">
        <f t="shared" si="29"/>
        <v>0</v>
      </c>
      <c r="DL50" s="322">
        <f t="shared" si="30"/>
        <v>0</v>
      </c>
      <c r="DM50" s="322">
        <f t="shared" si="131"/>
        <v>0</v>
      </c>
      <c r="DN50" s="322">
        <f t="shared" si="31"/>
        <v>0</v>
      </c>
      <c r="DO50" s="322">
        <f t="shared" si="132"/>
        <v>0</v>
      </c>
      <c r="DP50" s="322">
        <f t="shared" si="133"/>
        <v>0</v>
      </c>
      <c r="DQ50" s="322">
        <f t="shared" si="134"/>
        <v>0</v>
      </c>
      <c r="DR50" s="322">
        <f t="shared" si="135"/>
        <v>0</v>
      </c>
      <c r="DS50" s="322">
        <f t="shared" si="32"/>
        <v>0</v>
      </c>
      <c r="DT50" s="323">
        <f t="shared" si="136"/>
        <v>0</v>
      </c>
      <c r="DU50" s="324">
        <f t="shared" si="137"/>
        <v>0</v>
      </c>
      <c r="DV50" s="322">
        <f t="shared" si="33"/>
        <v>0</v>
      </c>
      <c r="DW50" s="322">
        <f t="shared" si="138"/>
        <v>0</v>
      </c>
      <c r="DX50" s="324">
        <f t="shared" si="139"/>
        <v>0</v>
      </c>
      <c r="DY50" s="324">
        <f t="shared" si="140"/>
        <v>0</v>
      </c>
      <c r="DZ50" s="324">
        <f t="shared" si="141"/>
        <v>0</v>
      </c>
      <c r="EA50" s="322">
        <f t="shared" si="34"/>
        <v>0</v>
      </c>
      <c r="EB50" s="322">
        <f t="shared" si="142"/>
        <v>0</v>
      </c>
      <c r="EC50" s="324">
        <f t="shared" si="143"/>
        <v>0</v>
      </c>
      <c r="ED50" s="324">
        <f t="shared" si="144"/>
        <v>0</v>
      </c>
      <c r="EE50" s="324">
        <f t="shared" si="145"/>
        <v>0</v>
      </c>
      <c r="EF50" s="322">
        <f t="shared" si="35"/>
        <v>0</v>
      </c>
      <c r="EG50" s="322">
        <f t="shared" si="146"/>
        <v>0</v>
      </c>
      <c r="EH50" s="324">
        <f t="shared" si="147"/>
        <v>0</v>
      </c>
      <c r="EI50" s="324">
        <f t="shared" si="148"/>
        <v>0</v>
      </c>
      <c r="EJ50" s="324">
        <f t="shared" si="149"/>
        <v>0</v>
      </c>
      <c r="EK50" s="322">
        <f t="shared" si="36"/>
        <v>0</v>
      </c>
      <c r="EL50" s="322">
        <f t="shared" si="150"/>
        <v>0</v>
      </c>
      <c r="EM50" s="324">
        <f t="shared" si="151"/>
        <v>0</v>
      </c>
      <c r="EN50" s="324">
        <f t="shared" si="152"/>
        <v>0</v>
      </c>
      <c r="EO50" s="324">
        <f t="shared" si="153"/>
        <v>0</v>
      </c>
      <c r="EP50" s="322">
        <f t="shared" si="37"/>
        <v>0</v>
      </c>
      <c r="EQ50" s="322">
        <f t="shared" si="154"/>
        <v>0</v>
      </c>
      <c r="ER50" s="324">
        <f t="shared" si="155"/>
        <v>0</v>
      </c>
      <c r="ES50" s="324">
        <f t="shared" si="156"/>
        <v>0</v>
      </c>
      <c r="ET50" s="324">
        <f t="shared" si="157"/>
        <v>0</v>
      </c>
      <c r="EU50" s="322">
        <f t="shared" si="38"/>
        <v>0</v>
      </c>
      <c r="EV50" s="322">
        <f t="shared" si="158"/>
        <v>0</v>
      </c>
      <c r="EW50" s="324">
        <f t="shared" si="159"/>
        <v>0</v>
      </c>
      <c r="EX50" s="324">
        <f t="shared" si="160"/>
        <v>0</v>
      </c>
      <c r="EY50" s="324">
        <f t="shared" si="161"/>
        <v>0</v>
      </c>
      <c r="EZ50" s="322">
        <f t="shared" si="39"/>
        <v>0</v>
      </c>
      <c r="FA50" s="322">
        <f t="shared" si="162"/>
        <v>0</v>
      </c>
      <c r="FB50" s="324">
        <f t="shared" si="163"/>
        <v>0</v>
      </c>
      <c r="FC50" s="324">
        <f t="shared" si="164"/>
        <v>0</v>
      </c>
      <c r="FD50" s="324">
        <f t="shared" si="165"/>
        <v>0</v>
      </c>
      <c r="FE50" s="322">
        <f t="shared" si="40"/>
        <v>0</v>
      </c>
      <c r="FF50" s="322">
        <f t="shared" si="166"/>
        <v>0</v>
      </c>
      <c r="FG50" s="325">
        <f t="shared" si="167"/>
        <v>0</v>
      </c>
      <c r="FH50" s="712">
        <f t="shared" si="41"/>
        <v>0</v>
      </c>
      <c r="FI50" s="322">
        <f t="shared" si="42"/>
        <v>0</v>
      </c>
      <c r="FJ50" s="322">
        <f t="shared" si="43"/>
        <v>0</v>
      </c>
      <c r="FK50" s="322">
        <f t="shared" si="168"/>
        <v>0</v>
      </c>
      <c r="FL50" s="322">
        <f t="shared" si="44"/>
        <v>0</v>
      </c>
      <c r="FM50" s="322">
        <f t="shared" si="45"/>
        <v>0</v>
      </c>
      <c r="FN50" s="322">
        <f t="shared" si="46"/>
        <v>0</v>
      </c>
      <c r="FO50" s="322">
        <f t="shared" si="47"/>
        <v>0</v>
      </c>
      <c r="FP50" s="322">
        <f t="shared" si="169"/>
        <v>0</v>
      </c>
      <c r="FQ50" s="322">
        <f t="shared" si="48"/>
        <v>0</v>
      </c>
      <c r="FR50" s="322">
        <f t="shared" si="49"/>
        <v>0</v>
      </c>
      <c r="FS50" s="322">
        <f t="shared" si="50"/>
        <v>0</v>
      </c>
      <c r="FT50" s="322">
        <f t="shared" si="51"/>
        <v>0</v>
      </c>
      <c r="FU50" s="322">
        <f t="shared" si="170"/>
        <v>0</v>
      </c>
      <c r="FV50" s="322">
        <f t="shared" si="52"/>
        <v>0</v>
      </c>
      <c r="FW50" s="322">
        <f t="shared" si="53"/>
        <v>0</v>
      </c>
      <c r="FX50" s="322">
        <f t="shared" si="54"/>
        <v>0</v>
      </c>
      <c r="FY50" s="322">
        <f t="shared" si="55"/>
        <v>0</v>
      </c>
      <c r="FZ50" s="322">
        <f t="shared" si="171"/>
        <v>0</v>
      </c>
      <c r="GA50" s="322">
        <f t="shared" si="56"/>
        <v>0</v>
      </c>
      <c r="GB50" s="322">
        <f t="shared" si="57"/>
        <v>0</v>
      </c>
      <c r="GC50" s="322">
        <f t="shared" si="58"/>
        <v>0</v>
      </c>
      <c r="GD50" s="322">
        <f t="shared" si="59"/>
        <v>0</v>
      </c>
      <c r="GE50" s="322">
        <f t="shared" si="172"/>
        <v>0</v>
      </c>
      <c r="GF50" s="322">
        <f t="shared" si="60"/>
        <v>0</v>
      </c>
      <c r="GG50" s="322">
        <f t="shared" si="61"/>
        <v>0</v>
      </c>
      <c r="GH50" s="322">
        <f t="shared" si="62"/>
        <v>0</v>
      </c>
      <c r="GI50" s="322">
        <f t="shared" si="63"/>
        <v>0</v>
      </c>
      <c r="GJ50" s="322">
        <f t="shared" si="173"/>
        <v>0</v>
      </c>
      <c r="GK50" s="322">
        <f t="shared" si="64"/>
        <v>0</v>
      </c>
      <c r="GL50" s="322">
        <f t="shared" si="65"/>
        <v>0</v>
      </c>
      <c r="GM50" s="322">
        <f t="shared" si="66"/>
        <v>0</v>
      </c>
      <c r="GN50" s="322">
        <f t="shared" si="67"/>
        <v>0</v>
      </c>
      <c r="GO50" s="322">
        <f t="shared" si="174"/>
        <v>0</v>
      </c>
      <c r="GP50" s="322">
        <f t="shared" si="68"/>
        <v>0</v>
      </c>
      <c r="GQ50" s="322">
        <f t="shared" si="69"/>
        <v>0</v>
      </c>
      <c r="GR50" s="322">
        <f t="shared" si="70"/>
        <v>0</v>
      </c>
      <c r="GS50" s="322">
        <f t="shared" si="71"/>
        <v>0</v>
      </c>
      <c r="GT50" s="322">
        <f t="shared" si="175"/>
        <v>0</v>
      </c>
      <c r="GU50" s="322">
        <f t="shared" si="72"/>
        <v>0</v>
      </c>
      <c r="GV50" s="326">
        <f t="shared" si="92"/>
        <v>8376.1</v>
      </c>
      <c r="GW50" s="322">
        <f t="shared" si="82"/>
        <v>7916.9</v>
      </c>
      <c r="GX50" s="322">
        <f t="shared" si="82"/>
        <v>4985.3</v>
      </c>
      <c r="GY50" s="322">
        <f t="shared" si="82"/>
        <v>2931.6</v>
      </c>
      <c r="GZ50" s="322">
        <f t="shared" si="82"/>
        <v>459.2</v>
      </c>
      <c r="HA50" s="328">
        <f t="shared" si="176"/>
        <v>165</v>
      </c>
      <c r="HB50" s="322">
        <f t="shared" si="75"/>
        <v>8211.4</v>
      </c>
      <c r="HC50" s="322">
        <f t="shared" si="75"/>
        <v>7761.3</v>
      </c>
      <c r="HD50" s="322">
        <f t="shared" si="75"/>
        <v>4887.3</v>
      </c>
      <c r="HE50" s="322">
        <f t="shared" si="75"/>
        <v>2874</v>
      </c>
      <c r="HF50" s="322">
        <f t="shared" si="75"/>
        <v>450.2</v>
      </c>
      <c r="HG50" s="329">
        <v>14.75</v>
      </c>
      <c r="HH50" s="327">
        <f t="shared" si="76"/>
        <v>517.79999999999995</v>
      </c>
      <c r="HI50" s="327">
        <f t="shared" si="77"/>
        <v>8729.2000000000007</v>
      </c>
      <c r="HJ50" s="330">
        <f t="shared" si="78"/>
        <v>5405.1</v>
      </c>
      <c r="HK50" s="275">
        <f t="shared" si="79"/>
        <v>8729200</v>
      </c>
    </row>
    <row r="51" spans="1:220">
      <c r="A51" s="315" t="s">
        <v>804</v>
      </c>
      <c r="B51" s="316">
        <v>0</v>
      </c>
      <c r="C51" s="316">
        <v>0</v>
      </c>
      <c r="D51" s="317">
        <v>23</v>
      </c>
      <c r="E51" s="318">
        <v>0</v>
      </c>
      <c r="F51" s="317"/>
      <c r="G51" s="316">
        <v>0</v>
      </c>
      <c r="H51" s="317">
        <v>123</v>
      </c>
      <c r="I51" s="318">
        <v>0</v>
      </c>
      <c r="J51" s="317"/>
      <c r="K51" s="317"/>
      <c r="L51" s="317">
        <v>27</v>
      </c>
      <c r="M51" s="316">
        <v>0</v>
      </c>
      <c r="N51" s="318">
        <v>0</v>
      </c>
      <c r="O51" s="317"/>
      <c r="P51" s="318">
        <v>0</v>
      </c>
      <c r="Q51" s="317"/>
      <c r="R51" s="317"/>
      <c r="S51" s="317"/>
      <c r="T51" s="319">
        <v>0</v>
      </c>
      <c r="U51" s="335">
        <v>0</v>
      </c>
      <c r="V51" s="335">
        <v>0</v>
      </c>
      <c r="W51" s="318">
        <v>0</v>
      </c>
      <c r="X51" s="318">
        <v>0</v>
      </c>
      <c r="Y51" s="318">
        <v>0</v>
      </c>
      <c r="Z51" s="318">
        <v>0</v>
      </c>
      <c r="AA51" s="318">
        <v>0</v>
      </c>
      <c r="AB51" s="318">
        <v>0</v>
      </c>
      <c r="AC51" s="318">
        <v>0</v>
      </c>
      <c r="AD51" s="320">
        <v>0</v>
      </c>
      <c r="AE51" s="320">
        <v>0</v>
      </c>
      <c r="AF51" s="320">
        <v>0</v>
      </c>
      <c r="AG51" s="320">
        <v>0</v>
      </c>
      <c r="AH51" s="317"/>
      <c r="AI51" s="320">
        <v>0</v>
      </c>
      <c r="AJ51" s="710">
        <f t="shared" si="80"/>
        <v>23</v>
      </c>
      <c r="AK51" s="710">
        <f t="shared" si="81"/>
        <v>150</v>
      </c>
      <c r="AL51" s="321">
        <f t="shared" si="0"/>
        <v>0</v>
      </c>
      <c r="AM51" s="322">
        <f t="shared" si="93"/>
        <v>0</v>
      </c>
      <c r="AN51" s="322">
        <f t="shared" si="1"/>
        <v>0</v>
      </c>
      <c r="AO51" s="322">
        <f t="shared" si="94"/>
        <v>0</v>
      </c>
      <c r="AP51" s="322">
        <f t="shared" si="95"/>
        <v>0</v>
      </c>
      <c r="AQ51" s="322">
        <f t="shared" si="2"/>
        <v>0</v>
      </c>
      <c r="AR51" s="322">
        <f t="shared" si="3"/>
        <v>0</v>
      </c>
      <c r="AS51" s="322">
        <f t="shared" si="4"/>
        <v>0</v>
      </c>
      <c r="AT51" s="322">
        <f t="shared" si="96"/>
        <v>0</v>
      </c>
      <c r="AU51" s="322">
        <f t="shared" si="97"/>
        <v>0</v>
      </c>
      <c r="AV51" s="322">
        <f t="shared" si="98"/>
        <v>1300.5</v>
      </c>
      <c r="AW51" s="322">
        <f t="shared" si="99"/>
        <v>1240.9000000000001</v>
      </c>
      <c r="AX51" s="322">
        <f t="shared" si="5"/>
        <v>781.4</v>
      </c>
      <c r="AY51" s="322">
        <f t="shared" si="100"/>
        <v>459.5</v>
      </c>
      <c r="AZ51" s="322">
        <f t="shared" si="6"/>
        <v>59.6</v>
      </c>
      <c r="BA51" s="322">
        <f t="shared" si="101"/>
        <v>0</v>
      </c>
      <c r="BB51" s="322">
        <f t="shared" si="102"/>
        <v>0</v>
      </c>
      <c r="BC51" s="322">
        <f t="shared" si="7"/>
        <v>0</v>
      </c>
      <c r="BD51" s="322">
        <f t="shared" si="103"/>
        <v>0</v>
      </c>
      <c r="BE51" s="322">
        <f t="shared" si="8"/>
        <v>0</v>
      </c>
      <c r="BF51" s="322">
        <f t="shared" si="104"/>
        <v>0</v>
      </c>
      <c r="BG51" s="322">
        <f t="shared" si="105"/>
        <v>0</v>
      </c>
      <c r="BH51" s="322">
        <f t="shared" si="9"/>
        <v>0</v>
      </c>
      <c r="BI51" s="322">
        <f t="shared" si="106"/>
        <v>0</v>
      </c>
      <c r="BJ51" s="322">
        <f t="shared" si="107"/>
        <v>0</v>
      </c>
      <c r="BK51" s="322">
        <f t="shared" si="108"/>
        <v>0</v>
      </c>
      <c r="BL51" s="322">
        <f t="shared" si="109"/>
        <v>0</v>
      </c>
      <c r="BM51" s="322">
        <f t="shared" si="10"/>
        <v>0</v>
      </c>
      <c r="BN51" s="322">
        <f t="shared" si="110"/>
        <v>0</v>
      </c>
      <c r="BO51" s="322">
        <f t="shared" si="111"/>
        <v>0</v>
      </c>
      <c r="BP51" s="322">
        <f t="shared" si="112"/>
        <v>6117</v>
      </c>
      <c r="BQ51" s="322">
        <f t="shared" si="113"/>
        <v>5770.5</v>
      </c>
      <c r="BR51" s="322">
        <f t="shared" si="11"/>
        <v>3633.7</v>
      </c>
      <c r="BS51" s="322">
        <f t="shared" si="114"/>
        <v>2136.8000000000002</v>
      </c>
      <c r="BT51" s="322">
        <f t="shared" si="12"/>
        <v>346.5</v>
      </c>
      <c r="BU51" s="322"/>
      <c r="BV51" s="322">
        <f t="shared" si="83"/>
        <v>0</v>
      </c>
      <c r="BW51" s="322">
        <f t="shared" si="84"/>
        <v>0</v>
      </c>
      <c r="BX51" s="322">
        <f t="shared" si="85"/>
        <v>0</v>
      </c>
      <c r="BY51" s="322">
        <f t="shared" si="86"/>
        <v>0</v>
      </c>
      <c r="BZ51" s="322">
        <f t="shared" si="87"/>
        <v>0</v>
      </c>
      <c r="CA51" s="322">
        <f t="shared" si="88"/>
        <v>0</v>
      </c>
      <c r="CB51" s="322">
        <f t="shared" si="89"/>
        <v>0</v>
      </c>
      <c r="CC51" s="322">
        <f t="shared" si="90"/>
        <v>0</v>
      </c>
      <c r="CD51" s="322">
        <f t="shared" si="91"/>
        <v>0</v>
      </c>
      <c r="CE51" s="711">
        <f t="shared" si="13"/>
        <v>0</v>
      </c>
      <c r="CF51" s="322">
        <f t="shared" si="115"/>
        <v>1342.8</v>
      </c>
      <c r="CG51" s="322">
        <f t="shared" si="116"/>
        <v>1266.7</v>
      </c>
      <c r="CH51" s="322">
        <f t="shared" si="14"/>
        <v>797.6</v>
      </c>
      <c r="CI51" s="322">
        <f t="shared" si="117"/>
        <v>469.1</v>
      </c>
      <c r="CJ51" s="711">
        <f t="shared" si="15"/>
        <v>76.099999999999994</v>
      </c>
      <c r="CK51" s="322">
        <f t="shared" si="118"/>
        <v>0</v>
      </c>
      <c r="CL51" s="322">
        <f t="shared" si="119"/>
        <v>0</v>
      </c>
      <c r="CM51" s="322">
        <f t="shared" si="16"/>
        <v>0</v>
      </c>
      <c r="CN51" s="322">
        <f t="shared" si="120"/>
        <v>0</v>
      </c>
      <c r="CO51" s="711">
        <f t="shared" si="17"/>
        <v>0</v>
      </c>
      <c r="CP51" s="322">
        <f t="shared" si="121"/>
        <v>0</v>
      </c>
      <c r="CQ51" s="322">
        <f t="shared" si="122"/>
        <v>0</v>
      </c>
      <c r="CR51" s="322">
        <f t="shared" si="18"/>
        <v>0</v>
      </c>
      <c r="CS51" s="322">
        <f t="shared" si="123"/>
        <v>0</v>
      </c>
      <c r="CT51" s="711">
        <f t="shared" si="19"/>
        <v>0</v>
      </c>
      <c r="CU51" s="322">
        <f t="shared" si="124"/>
        <v>0</v>
      </c>
      <c r="CV51" s="322">
        <f t="shared" si="125"/>
        <v>0</v>
      </c>
      <c r="CW51" s="322">
        <f t="shared" si="20"/>
        <v>0</v>
      </c>
      <c r="CX51" s="322">
        <f t="shared" si="126"/>
        <v>0</v>
      </c>
      <c r="CY51" s="322">
        <f t="shared" si="21"/>
        <v>0</v>
      </c>
      <c r="CZ51" s="322">
        <f t="shared" si="127"/>
        <v>0</v>
      </c>
      <c r="DA51" s="322">
        <f t="shared" si="128"/>
        <v>0</v>
      </c>
      <c r="DB51" s="322">
        <f t="shared" si="22"/>
        <v>0</v>
      </c>
      <c r="DC51" s="322">
        <f t="shared" si="129"/>
        <v>0</v>
      </c>
      <c r="DD51" s="322">
        <f t="shared" si="23"/>
        <v>0</v>
      </c>
      <c r="DE51" s="322">
        <f t="shared" si="24"/>
        <v>0</v>
      </c>
      <c r="DF51" s="322">
        <f t="shared" si="25"/>
        <v>0</v>
      </c>
      <c r="DG51" s="322">
        <f t="shared" si="26"/>
        <v>0</v>
      </c>
      <c r="DH51" s="322">
        <f t="shared" si="130"/>
        <v>0</v>
      </c>
      <c r="DI51" s="322">
        <f t="shared" si="27"/>
        <v>0</v>
      </c>
      <c r="DJ51" s="322">
        <f t="shared" si="28"/>
        <v>0</v>
      </c>
      <c r="DK51" s="322">
        <f t="shared" si="29"/>
        <v>0</v>
      </c>
      <c r="DL51" s="322">
        <f t="shared" si="30"/>
        <v>0</v>
      </c>
      <c r="DM51" s="322">
        <f t="shared" si="131"/>
        <v>0</v>
      </c>
      <c r="DN51" s="322">
        <f t="shared" si="31"/>
        <v>0</v>
      </c>
      <c r="DO51" s="322">
        <f t="shared" si="132"/>
        <v>0</v>
      </c>
      <c r="DP51" s="322">
        <f t="shared" si="133"/>
        <v>0</v>
      </c>
      <c r="DQ51" s="322">
        <f t="shared" si="134"/>
        <v>0</v>
      </c>
      <c r="DR51" s="322">
        <f t="shared" si="135"/>
        <v>0</v>
      </c>
      <c r="DS51" s="322">
        <f t="shared" si="32"/>
        <v>0</v>
      </c>
      <c r="DT51" s="323">
        <f t="shared" si="136"/>
        <v>0</v>
      </c>
      <c r="DU51" s="324">
        <f t="shared" si="137"/>
        <v>0</v>
      </c>
      <c r="DV51" s="322">
        <f t="shared" si="33"/>
        <v>0</v>
      </c>
      <c r="DW51" s="322">
        <f t="shared" si="138"/>
        <v>0</v>
      </c>
      <c r="DX51" s="324">
        <f t="shared" si="139"/>
        <v>0</v>
      </c>
      <c r="DY51" s="324">
        <f t="shared" si="140"/>
        <v>0</v>
      </c>
      <c r="DZ51" s="324">
        <f t="shared" si="141"/>
        <v>0</v>
      </c>
      <c r="EA51" s="322">
        <f t="shared" si="34"/>
        <v>0</v>
      </c>
      <c r="EB51" s="322">
        <f t="shared" si="142"/>
        <v>0</v>
      </c>
      <c r="EC51" s="324">
        <f t="shared" si="143"/>
        <v>0</v>
      </c>
      <c r="ED51" s="324">
        <f t="shared" si="144"/>
        <v>0</v>
      </c>
      <c r="EE51" s="324">
        <f t="shared" si="145"/>
        <v>0</v>
      </c>
      <c r="EF51" s="322">
        <f t="shared" si="35"/>
        <v>0</v>
      </c>
      <c r="EG51" s="322">
        <f t="shared" si="146"/>
        <v>0</v>
      </c>
      <c r="EH51" s="324">
        <f t="shared" si="147"/>
        <v>0</v>
      </c>
      <c r="EI51" s="324">
        <f t="shared" si="148"/>
        <v>0</v>
      </c>
      <c r="EJ51" s="324">
        <f t="shared" si="149"/>
        <v>0</v>
      </c>
      <c r="EK51" s="322">
        <f t="shared" si="36"/>
        <v>0</v>
      </c>
      <c r="EL51" s="322">
        <f t="shared" si="150"/>
        <v>0</v>
      </c>
      <c r="EM51" s="324">
        <f t="shared" si="151"/>
        <v>0</v>
      </c>
      <c r="EN51" s="324">
        <f t="shared" si="152"/>
        <v>0</v>
      </c>
      <c r="EO51" s="324">
        <f t="shared" si="153"/>
        <v>0</v>
      </c>
      <c r="EP51" s="322">
        <f t="shared" si="37"/>
        <v>0</v>
      </c>
      <c r="EQ51" s="322">
        <f t="shared" si="154"/>
        <v>0</v>
      </c>
      <c r="ER51" s="324">
        <f t="shared" si="155"/>
        <v>0</v>
      </c>
      <c r="ES51" s="324">
        <f t="shared" si="156"/>
        <v>0</v>
      </c>
      <c r="ET51" s="324">
        <f t="shared" si="157"/>
        <v>0</v>
      </c>
      <c r="EU51" s="322">
        <f t="shared" si="38"/>
        <v>0</v>
      </c>
      <c r="EV51" s="322">
        <f t="shared" si="158"/>
        <v>0</v>
      </c>
      <c r="EW51" s="324">
        <f t="shared" si="159"/>
        <v>0</v>
      </c>
      <c r="EX51" s="324">
        <f t="shared" si="160"/>
        <v>0</v>
      </c>
      <c r="EY51" s="324">
        <f t="shared" si="161"/>
        <v>0</v>
      </c>
      <c r="EZ51" s="322">
        <f t="shared" si="39"/>
        <v>0</v>
      </c>
      <c r="FA51" s="322">
        <f t="shared" si="162"/>
        <v>0</v>
      </c>
      <c r="FB51" s="324">
        <f t="shared" si="163"/>
        <v>0</v>
      </c>
      <c r="FC51" s="324">
        <f t="shared" si="164"/>
        <v>0</v>
      </c>
      <c r="FD51" s="324">
        <f t="shared" si="165"/>
        <v>0</v>
      </c>
      <c r="FE51" s="322">
        <f t="shared" si="40"/>
        <v>0</v>
      </c>
      <c r="FF51" s="322">
        <f t="shared" si="166"/>
        <v>0</v>
      </c>
      <c r="FG51" s="325">
        <f t="shared" si="167"/>
        <v>0</v>
      </c>
      <c r="FH51" s="712">
        <f t="shared" si="41"/>
        <v>0</v>
      </c>
      <c r="FI51" s="322">
        <f t="shared" si="42"/>
        <v>0</v>
      </c>
      <c r="FJ51" s="322">
        <f t="shared" si="43"/>
        <v>0</v>
      </c>
      <c r="FK51" s="322">
        <f t="shared" si="168"/>
        <v>0</v>
      </c>
      <c r="FL51" s="322">
        <f t="shared" si="44"/>
        <v>0</v>
      </c>
      <c r="FM51" s="322">
        <f t="shared" si="45"/>
        <v>0</v>
      </c>
      <c r="FN51" s="322">
        <f t="shared" si="46"/>
        <v>0</v>
      </c>
      <c r="FO51" s="322">
        <f t="shared" si="47"/>
        <v>0</v>
      </c>
      <c r="FP51" s="322">
        <f t="shared" si="169"/>
        <v>0</v>
      </c>
      <c r="FQ51" s="322">
        <f t="shared" si="48"/>
        <v>0</v>
      </c>
      <c r="FR51" s="322">
        <f t="shared" si="49"/>
        <v>0</v>
      </c>
      <c r="FS51" s="322">
        <f t="shared" si="50"/>
        <v>0</v>
      </c>
      <c r="FT51" s="322">
        <f t="shared" si="51"/>
        <v>0</v>
      </c>
      <c r="FU51" s="322">
        <f t="shared" si="170"/>
        <v>0</v>
      </c>
      <c r="FV51" s="322">
        <f t="shared" si="52"/>
        <v>0</v>
      </c>
      <c r="FW51" s="322">
        <f t="shared" si="53"/>
        <v>0</v>
      </c>
      <c r="FX51" s="322">
        <f t="shared" si="54"/>
        <v>0</v>
      </c>
      <c r="FY51" s="322">
        <f t="shared" si="55"/>
        <v>0</v>
      </c>
      <c r="FZ51" s="322">
        <f t="shared" si="171"/>
        <v>0</v>
      </c>
      <c r="GA51" s="322">
        <f t="shared" si="56"/>
        <v>0</v>
      </c>
      <c r="GB51" s="322">
        <f t="shared" si="57"/>
        <v>0</v>
      </c>
      <c r="GC51" s="322">
        <f t="shared" si="58"/>
        <v>0</v>
      </c>
      <c r="GD51" s="322">
        <f t="shared" si="59"/>
        <v>0</v>
      </c>
      <c r="GE51" s="322">
        <f t="shared" si="172"/>
        <v>0</v>
      </c>
      <c r="GF51" s="322">
        <f t="shared" si="60"/>
        <v>0</v>
      </c>
      <c r="GG51" s="322">
        <f t="shared" si="61"/>
        <v>0</v>
      </c>
      <c r="GH51" s="322">
        <f t="shared" si="62"/>
        <v>0</v>
      </c>
      <c r="GI51" s="322">
        <f t="shared" si="63"/>
        <v>0</v>
      </c>
      <c r="GJ51" s="322">
        <f t="shared" si="173"/>
        <v>0</v>
      </c>
      <c r="GK51" s="322">
        <f t="shared" si="64"/>
        <v>0</v>
      </c>
      <c r="GL51" s="322">
        <f t="shared" si="65"/>
        <v>0</v>
      </c>
      <c r="GM51" s="322">
        <f t="shared" si="66"/>
        <v>0</v>
      </c>
      <c r="GN51" s="322">
        <f t="shared" si="67"/>
        <v>0</v>
      </c>
      <c r="GO51" s="322">
        <f t="shared" si="174"/>
        <v>0</v>
      </c>
      <c r="GP51" s="322">
        <f t="shared" si="68"/>
        <v>0</v>
      </c>
      <c r="GQ51" s="322">
        <f t="shared" si="69"/>
        <v>0</v>
      </c>
      <c r="GR51" s="322">
        <f t="shared" si="70"/>
        <v>0</v>
      </c>
      <c r="GS51" s="322">
        <f t="shared" si="71"/>
        <v>0</v>
      </c>
      <c r="GT51" s="322">
        <f t="shared" si="175"/>
        <v>0</v>
      </c>
      <c r="GU51" s="322">
        <f t="shared" si="72"/>
        <v>0</v>
      </c>
      <c r="GV51" s="326">
        <f t="shared" si="92"/>
        <v>8760.2999999999993</v>
      </c>
      <c r="GW51" s="322">
        <f t="shared" si="82"/>
        <v>8278.1</v>
      </c>
      <c r="GX51" s="322">
        <f t="shared" si="82"/>
        <v>5212.7</v>
      </c>
      <c r="GY51" s="322">
        <f t="shared" si="82"/>
        <v>3065.4</v>
      </c>
      <c r="GZ51" s="322">
        <f t="shared" si="82"/>
        <v>482.2</v>
      </c>
      <c r="HA51" s="328">
        <f t="shared" si="176"/>
        <v>173</v>
      </c>
      <c r="HB51" s="322">
        <f t="shared" si="75"/>
        <v>8588.1</v>
      </c>
      <c r="HC51" s="322">
        <f t="shared" si="75"/>
        <v>8115.4</v>
      </c>
      <c r="HD51" s="322">
        <f t="shared" si="75"/>
        <v>5110.2</v>
      </c>
      <c r="HE51" s="322">
        <f t="shared" si="75"/>
        <v>3005.1</v>
      </c>
      <c r="HF51" s="322">
        <f t="shared" si="75"/>
        <v>472.7</v>
      </c>
      <c r="HG51" s="329">
        <v>14.4</v>
      </c>
      <c r="HH51" s="327">
        <f t="shared" si="76"/>
        <v>505.5</v>
      </c>
      <c r="HI51" s="327">
        <f t="shared" si="77"/>
        <v>9093.6</v>
      </c>
      <c r="HJ51" s="330">
        <f t="shared" si="78"/>
        <v>5615.7</v>
      </c>
      <c r="HK51" s="275">
        <f t="shared" si="79"/>
        <v>9093600</v>
      </c>
    </row>
    <row r="52" spans="1:220">
      <c r="A52" s="315" t="s">
        <v>738</v>
      </c>
      <c r="B52" s="316">
        <v>0</v>
      </c>
      <c r="C52" s="316">
        <v>0</v>
      </c>
      <c r="D52" s="317">
        <v>18</v>
      </c>
      <c r="E52" s="318">
        <v>0</v>
      </c>
      <c r="F52" s="317"/>
      <c r="G52" s="316">
        <v>0</v>
      </c>
      <c r="H52" s="317">
        <v>134</v>
      </c>
      <c r="I52" s="318">
        <v>0</v>
      </c>
      <c r="J52" s="317"/>
      <c r="K52" s="317"/>
      <c r="L52" s="317"/>
      <c r="M52" s="316">
        <v>0</v>
      </c>
      <c r="N52" s="318">
        <v>0</v>
      </c>
      <c r="O52" s="317"/>
      <c r="P52" s="318">
        <v>0</v>
      </c>
      <c r="Q52" s="317"/>
      <c r="R52" s="317"/>
      <c r="S52" s="317"/>
      <c r="T52" s="319">
        <v>0</v>
      </c>
      <c r="U52" s="335">
        <v>0</v>
      </c>
      <c r="V52" s="335">
        <v>0</v>
      </c>
      <c r="W52" s="318">
        <v>0</v>
      </c>
      <c r="X52" s="318">
        <v>0</v>
      </c>
      <c r="Y52" s="318">
        <v>0</v>
      </c>
      <c r="Z52" s="318">
        <v>0</v>
      </c>
      <c r="AA52" s="318">
        <v>0</v>
      </c>
      <c r="AB52" s="318">
        <v>0</v>
      </c>
      <c r="AC52" s="318">
        <v>0</v>
      </c>
      <c r="AD52" s="320">
        <v>0</v>
      </c>
      <c r="AE52" s="320">
        <v>0</v>
      </c>
      <c r="AF52" s="320">
        <v>0</v>
      </c>
      <c r="AG52" s="320">
        <v>0</v>
      </c>
      <c r="AH52" s="317"/>
      <c r="AI52" s="320">
        <v>0</v>
      </c>
      <c r="AJ52" s="710">
        <f t="shared" si="80"/>
        <v>18</v>
      </c>
      <c r="AK52" s="710">
        <f t="shared" si="81"/>
        <v>134</v>
      </c>
      <c r="AL52" s="321">
        <f t="shared" si="0"/>
        <v>0</v>
      </c>
      <c r="AM52" s="322">
        <f t="shared" si="93"/>
        <v>0</v>
      </c>
      <c r="AN52" s="322">
        <f t="shared" si="1"/>
        <v>0</v>
      </c>
      <c r="AO52" s="322">
        <f t="shared" si="94"/>
        <v>0</v>
      </c>
      <c r="AP52" s="322">
        <f t="shared" si="95"/>
        <v>0</v>
      </c>
      <c r="AQ52" s="322">
        <f t="shared" si="2"/>
        <v>0</v>
      </c>
      <c r="AR52" s="322">
        <f t="shared" si="3"/>
        <v>0</v>
      </c>
      <c r="AS52" s="322">
        <f t="shared" si="4"/>
        <v>0</v>
      </c>
      <c r="AT52" s="322">
        <f t="shared" si="96"/>
        <v>0</v>
      </c>
      <c r="AU52" s="322">
        <f t="shared" si="97"/>
        <v>0</v>
      </c>
      <c r="AV52" s="322">
        <f t="shared" si="98"/>
        <v>1017.8</v>
      </c>
      <c r="AW52" s="322">
        <f t="shared" si="99"/>
        <v>971.1</v>
      </c>
      <c r="AX52" s="322">
        <f t="shared" si="5"/>
        <v>611.5</v>
      </c>
      <c r="AY52" s="322">
        <f t="shared" si="100"/>
        <v>359.6</v>
      </c>
      <c r="AZ52" s="322">
        <f t="shared" si="6"/>
        <v>46.7</v>
      </c>
      <c r="BA52" s="322">
        <f t="shared" si="101"/>
        <v>0</v>
      </c>
      <c r="BB52" s="322">
        <f t="shared" si="102"/>
        <v>0</v>
      </c>
      <c r="BC52" s="322">
        <f t="shared" si="7"/>
        <v>0</v>
      </c>
      <c r="BD52" s="322">
        <f t="shared" si="103"/>
        <v>0</v>
      </c>
      <c r="BE52" s="322">
        <f t="shared" si="8"/>
        <v>0</v>
      </c>
      <c r="BF52" s="322">
        <f t="shared" si="104"/>
        <v>0</v>
      </c>
      <c r="BG52" s="322">
        <f t="shared" si="105"/>
        <v>0</v>
      </c>
      <c r="BH52" s="322">
        <f t="shared" si="9"/>
        <v>0</v>
      </c>
      <c r="BI52" s="322">
        <f t="shared" si="106"/>
        <v>0</v>
      </c>
      <c r="BJ52" s="322">
        <f t="shared" si="107"/>
        <v>0</v>
      </c>
      <c r="BK52" s="322">
        <f t="shared" si="108"/>
        <v>0</v>
      </c>
      <c r="BL52" s="322">
        <f t="shared" si="109"/>
        <v>0</v>
      </c>
      <c r="BM52" s="322">
        <f t="shared" si="10"/>
        <v>0</v>
      </c>
      <c r="BN52" s="322">
        <f t="shared" si="110"/>
        <v>0</v>
      </c>
      <c r="BO52" s="322">
        <f t="shared" si="111"/>
        <v>0</v>
      </c>
      <c r="BP52" s="322">
        <f t="shared" si="112"/>
        <v>6664.1</v>
      </c>
      <c r="BQ52" s="322">
        <f t="shared" si="113"/>
        <v>6286.6</v>
      </c>
      <c r="BR52" s="322">
        <f t="shared" si="11"/>
        <v>3958.6</v>
      </c>
      <c r="BS52" s="322">
        <f t="shared" si="114"/>
        <v>2328</v>
      </c>
      <c r="BT52" s="322">
        <f t="shared" si="12"/>
        <v>377.5</v>
      </c>
      <c r="BU52" s="322"/>
      <c r="BV52" s="322">
        <f t="shared" si="83"/>
        <v>0</v>
      </c>
      <c r="BW52" s="322">
        <f t="shared" si="84"/>
        <v>0</v>
      </c>
      <c r="BX52" s="322">
        <f t="shared" si="85"/>
        <v>0</v>
      </c>
      <c r="BY52" s="322">
        <f t="shared" si="86"/>
        <v>0</v>
      </c>
      <c r="BZ52" s="322">
        <f t="shared" si="87"/>
        <v>0</v>
      </c>
      <c r="CA52" s="322">
        <f t="shared" si="88"/>
        <v>0</v>
      </c>
      <c r="CB52" s="322">
        <f t="shared" si="89"/>
        <v>0</v>
      </c>
      <c r="CC52" s="322">
        <f t="shared" si="90"/>
        <v>0</v>
      </c>
      <c r="CD52" s="322">
        <f t="shared" si="91"/>
        <v>0</v>
      </c>
      <c r="CE52" s="711">
        <f t="shared" si="13"/>
        <v>0</v>
      </c>
      <c r="CF52" s="322">
        <f t="shared" si="115"/>
        <v>0</v>
      </c>
      <c r="CG52" s="322">
        <f t="shared" si="116"/>
        <v>0</v>
      </c>
      <c r="CH52" s="322">
        <f t="shared" si="14"/>
        <v>0</v>
      </c>
      <c r="CI52" s="322">
        <f t="shared" si="117"/>
        <v>0</v>
      </c>
      <c r="CJ52" s="711">
        <f t="shared" si="15"/>
        <v>0</v>
      </c>
      <c r="CK52" s="322">
        <f t="shared" si="118"/>
        <v>0</v>
      </c>
      <c r="CL52" s="322">
        <f t="shared" si="119"/>
        <v>0</v>
      </c>
      <c r="CM52" s="322">
        <f t="shared" si="16"/>
        <v>0</v>
      </c>
      <c r="CN52" s="322">
        <f t="shared" si="120"/>
        <v>0</v>
      </c>
      <c r="CO52" s="711">
        <f t="shared" si="17"/>
        <v>0</v>
      </c>
      <c r="CP52" s="322">
        <f t="shared" si="121"/>
        <v>0</v>
      </c>
      <c r="CQ52" s="322">
        <f t="shared" si="122"/>
        <v>0</v>
      </c>
      <c r="CR52" s="322">
        <f t="shared" si="18"/>
        <v>0</v>
      </c>
      <c r="CS52" s="322">
        <f t="shared" si="123"/>
        <v>0</v>
      </c>
      <c r="CT52" s="711">
        <f t="shared" si="19"/>
        <v>0</v>
      </c>
      <c r="CU52" s="322">
        <f t="shared" si="124"/>
        <v>0</v>
      </c>
      <c r="CV52" s="322">
        <f t="shared" si="125"/>
        <v>0</v>
      </c>
      <c r="CW52" s="322">
        <f t="shared" si="20"/>
        <v>0</v>
      </c>
      <c r="CX52" s="322">
        <f t="shared" si="126"/>
        <v>0</v>
      </c>
      <c r="CY52" s="322">
        <f t="shared" si="21"/>
        <v>0</v>
      </c>
      <c r="CZ52" s="322">
        <f t="shared" si="127"/>
        <v>0</v>
      </c>
      <c r="DA52" s="322">
        <f t="shared" si="128"/>
        <v>0</v>
      </c>
      <c r="DB52" s="322">
        <f t="shared" si="22"/>
        <v>0</v>
      </c>
      <c r="DC52" s="322">
        <f t="shared" si="129"/>
        <v>0</v>
      </c>
      <c r="DD52" s="322">
        <f t="shared" si="23"/>
        <v>0</v>
      </c>
      <c r="DE52" s="322">
        <f t="shared" si="24"/>
        <v>0</v>
      </c>
      <c r="DF52" s="322">
        <f t="shared" si="25"/>
        <v>0</v>
      </c>
      <c r="DG52" s="322">
        <f t="shared" si="26"/>
        <v>0</v>
      </c>
      <c r="DH52" s="322">
        <f t="shared" si="130"/>
        <v>0</v>
      </c>
      <c r="DI52" s="322">
        <f t="shared" si="27"/>
        <v>0</v>
      </c>
      <c r="DJ52" s="322">
        <f t="shared" si="28"/>
        <v>0</v>
      </c>
      <c r="DK52" s="322">
        <f t="shared" si="29"/>
        <v>0</v>
      </c>
      <c r="DL52" s="322">
        <f t="shared" si="30"/>
        <v>0</v>
      </c>
      <c r="DM52" s="322">
        <f t="shared" si="131"/>
        <v>0</v>
      </c>
      <c r="DN52" s="322">
        <f t="shared" si="31"/>
        <v>0</v>
      </c>
      <c r="DO52" s="322">
        <f t="shared" si="132"/>
        <v>0</v>
      </c>
      <c r="DP52" s="322">
        <f t="shared" si="133"/>
        <v>0</v>
      </c>
      <c r="DQ52" s="322">
        <f t="shared" si="134"/>
        <v>0</v>
      </c>
      <c r="DR52" s="322">
        <f t="shared" si="135"/>
        <v>0</v>
      </c>
      <c r="DS52" s="322">
        <f t="shared" si="32"/>
        <v>0</v>
      </c>
      <c r="DT52" s="323">
        <f t="shared" si="136"/>
        <v>0</v>
      </c>
      <c r="DU52" s="324">
        <f t="shared" si="137"/>
        <v>0</v>
      </c>
      <c r="DV52" s="322">
        <f t="shared" si="33"/>
        <v>0</v>
      </c>
      <c r="DW52" s="322">
        <f t="shared" si="138"/>
        <v>0</v>
      </c>
      <c r="DX52" s="324">
        <f t="shared" si="139"/>
        <v>0</v>
      </c>
      <c r="DY52" s="324">
        <f t="shared" si="140"/>
        <v>0</v>
      </c>
      <c r="DZ52" s="324">
        <f t="shared" si="141"/>
        <v>0</v>
      </c>
      <c r="EA52" s="322">
        <f t="shared" si="34"/>
        <v>0</v>
      </c>
      <c r="EB52" s="322">
        <f t="shared" si="142"/>
        <v>0</v>
      </c>
      <c r="EC52" s="324">
        <f t="shared" si="143"/>
        <v>0</v>
      </c>
      <c r="ED52" s="324">
        <f t="shared" si="144"/>
        <v>0</v>
      </c>
      <c r="EE52" s="324">
        <f t="shared" si="145"/>
        <v>0</v>
      </c>
      <c r="EF52" s="322">
        <f t="shared" si="35"/>
        <v>0</v>
      </c>
      <c r="EG52" s="322">
        <f t="shared" si="146"/>
        <v>0</v>
      </c>
      <c r="EH52" s="324">
        <f t="shared" si="147"/>
        <v>0</v>
      </c>
      <c r="EI52" s="324">
        <f t="shared" si="148"/>
        <v>0</v>
      </c>
      <c r="EJ52" s="324">
        <f t="shared" si="149"/>
        <v>0</v>
      </c>
      <c r="EK52" s="322">
        <f t="shared" si="36"/>
        <v>0</v>
      </c>
      <c r="EL52" s="322">
        <f t="shared" si="150"/>
        <v>0</v>
      </c>
      <c r="EM52" s="324">
        <f t="shared" si="151"/>
        <v>0</v>
      </c>
      <c r="EN52" s="324">
        <f t="shared" si="152"/>
        <v>0</v>
      </c>
      <c r="EO52" s="324">
        <f t="shared" si="153"/>
        <v>0</v>
      </c>
      <c r="EP52" s="322">
        <f t="shared" si="37"/>
        <v>0</v>
      </c>
      <c r="EQ52" s="322">
        <f t="shared" si="154"/>
        <v>0</v>
      </c>
      <c r="ER52" s="324">
        <f t="shared" si="155"/>
        <v>0</v>
      </c>
      <c r="ES52" s="324">
        <f t="shared" si="156"/>
        <v>0</v>
      </c>
      <c r="ET52" s="324">
        <f t="shared" si="157"/>
        <v>0</v>
      </c>
      <c r="EU52" s="322">
        <f t="shared" si="38"/>
        <v>0</v>
      </c>
      <c r="EV52" s="322">
        <f t="shared" si="158"/>
        <v>0</v>
      </c>
      <c r="EW52" s="324">
        <f t="shared" si="159"/>
        <v>0</v>
      </c>
      <c r="EX52" s="324">
        <f t="shared" si="160"/>
        <v>0</v>
      </c>
      <c r="EY52" s="324">
        <f t="shared" si="161"/>
        <v>0</v>
      </c>
      <c r="EZ52" s="322">
        <f t="shared" si="39"/>
        <v>0</v>
      </c>
      <c r="FA52" s="322">
        <f t="shared" si="162"/>
        <v>0</v>
      </c>
      <c r="FB52" s="324">
        <f t="shared" si="163"/>
        <v>0</v>
      </c>
      <c r="FC52" s="324">
        <f t="shared" si="164"/>
        <v>0</v>
      </c>
      <c r="FD52" s="324">
        <f t="shared" si="165"/>
        <v>0</v>
      </c>
      <c r="FE52" s="322">
        <f t="shared" si="40"/>
        <v>0</v>
      </c>
      <c r="FF52" s="322">
        <f t="shared" si="166"/>
        <v>0</v>
      </c>
      <c r="FG52" s="325">
        <f t="shared" si="167"/>
        <v>0</v>
      </c>
      <c r="FH52" s="712">
        <f t="shared" si="41"/>
        <v>0</v>
      </c>
      <c r="FI52" s="322">
        <f t="shared" si="42"/>
        <v>0</v>
      </c>
      <c r="FJ52" s="322">
        <f t="shared" si="43"/>
        <v>0</v>
      </c>
      <c r="FK52" s="322">
        <f t="shared" si="168"/>
        <v>0</v>
      </c>
      <c r="FL52" s="322">
        <f t="shared" si="44"/>
        <v>0</v>
      </c>
      <c r="FM52" s="322">
        <f t="shared" si="45"/>
        <v>0</v>
      </c>
      <c r="FN52" s="322">
        <f t="shared" si="46"/>
        <v>0</v>
      </c>
      <c r="FO52" s="322">
        <f t="shared" si="47"/>
        <v>0</v>
      </c>
      <c r="FP52" s="322">
        <f t="shared" si="169"/>
        <v>0</v>
      </c>
      <c r="FQ52" s="322">
        <f t="shared" si="48"/>
        <v>0</v>
      </c>
      <c r="FR52" s="322">
        <f t="shared" si="49"/>
        <v>0</v>
      </c>
      <c r="FS52" s="322">
        <f t="shared" si="50"/>
        <v>0</v>
      </c>
      <c r="FT52" s="322">
        <f t="shared" si="51"/>
        <v>0</v>
      </c>
      <c r="FU52" s="322">
        <f t="shared" si="170"/>
        <v>0</v>
      </c>
      <c r="FV52" s="322">
        <f t="shared" si="52"/>
        <v>0</v>
      </c>
      <c r="FW52" s="322">
        <f t="shared" si="53"/>
        <v>0</v>
      </c>
      <c r="FX52" s="322">
        <f t="shared" si="54"/>
        <v>0</v>
      </c>
      <c r="FY52" s="322">
        <f t="shared" si="55"/>
        <v>0</v>
      </c>
      <c r="FZ52" s="322">
        <f t="shared" si="171"/>
        <v>0</v>
      </c>
      <c r="GA52" s="322">
        <f t="shared" si="56"/>
        <v>0</v>
      </c>
      <c r="GB52" s="322">
        <f t="shared" si="57"/>
        <v>0</v>
      </c>
      <c r="GC52" s="322">
        <f t="shared" si="58"/>
        <v>0</v>
      </c>
      <c r="GD52" s="322">
        <f t="shared" si="59"/>
        <v>0</v>
      </c>
      <c r="GE52" s="322">
        <f t="shared" si="172"/>
        <v>0</v>
      </c>
      <c r="GF52" s="322">
        <f t="shared" si="60"/>
        <v>0</v>
      </c>
      <c r="GG52" s="322">
        <f t="shared" si="61"/>
        <v>0</v>
      </c>
      <c r="GH52" s="322">
        <f t="shared" si="62"/>
        <v>0</v>
      </c>
      <c r="GI52" s="322">
        <f t="shared" si="63"/>
        <v>0</v>
      </c>
      <c r="GJ52" s="322">
        <f t="shared" si="173"/>
        <v>0</v>
      </c>
      <c r="GK52" s="322">
        <f t="shared" si="64"/>
        <v>0</v>
      </c>
      <c r="GL52" s="322">
        <f t="shared" si="65"/>
        <v>0</v>
      </c>
      <c r="GM52" s="322">
        <f t="shared" si="66"/>
        <v>0</v>
      </c>
      <c r="GN52" s="322">
        <f t="shared" si="67"/>
        <v>0</v>
      </c>
      <c r="GO52" s="322">
        <f t="shared" si="174"/>
        <v>0</v>
      </c>
      <c r="GP52" s="322">
        <f t="shared" si="68"/>
        <v>0</v>
      </c>
      <c r="GQ52" s="322">
        <f t="shared" si="69"/>
        <v>0</v>
      </c>
      <c r="GR52" s="322">
        <f t="shared" si="70"/>
        <v>0</v>
      </c>
      <c r="GS52" s="322">
        <f t="shared" si="71"/>
        <v>0</v>
      </c>
      <c r="GT52" s="322">
        <f t="shared" si="175"/>
        <v>0</v>
      </c>
      <c r="GU52" s="322">
        <f t="shared" si="72"/>
        <v>0</v>
      </c>
      <c r="GV52" s="326">
        <f t="shared" si="92"/>
        <v>7681.9</v>
      </c>
      <c r="GW52" s="322">
        <f t="shared" si="82"/>
        <v>7257.7</v>
      </c>
      <c r="GX52" s="322">
        <f t="shared" si="82"/>
        <v>4570.1000000000004</v>
      </c>
      <c r="GY52" s="322">
        <f t="shared" si="82"/>
        <v>2687.6</v>
      </c>
      <c r="GZ52" s="322">
        <f t="shared" si="82"/>
        <v>424.2</v>
      </c>
      <c r="HA52" s="328">
        <f t="shared" si="176"/>
        <v>152</v>
      </c>
      <c r="HB52" s="322">
        <f t="shared" si="75"/>
        <v>7530.9</v>
      </c>
      <c r="HC52" s="322">
        <f t="shared" si="75"/>
        <v>7115</v>
      </c>
      <c r="HD52" s="322">
        <f t="shared" si="75"/>
        <v>4480.3</v>
      </c>
      <c r="HE52" s="322">
        <f t="shared" si="75"/>
        <v>2634.8</v>
      </c>
      <c r="HF52" s="322">
        <f t="shared" si="75"/>
        <v>415.9</v>
      </c>
      <c r="HG52" s="329">
        <v>15</v>
      </c>
      <c r="HH52" s="327">
        <f t="shared" si="76"/>
        <v>526.5</v>
      </c>
      <c r="HI52" s="327">
        <f t="shared" si="77"/>
        <v>8057.4</v>
      </c>
      <c r="HJ52" s="330">
        <f t="shared" si="78"/>
        <v>5006.8</v>
      </c>
      <c r="HK52" s="275">
        <f t="shared" si="79"/>
        <v>8057400</v>
      </c>
    </row>
    <row r="53" spans="1:220" ht="31.5">
      <c r="A53" s="315" t="s">
        <v>805</v>
      </c>
      <c r="B53" s="316">
        <v>0</v>
      </c>
      <c r="C53" s="316">
        <v>0</v>
      </c>
      <c r="D53" s="317">
        <v>28</v>
      </c>
      <c r="E53" s="318">
        <v>0</v>
      </c>
      <c r="F53" s="317"/>
      <c r="G53" s="316">
        <v>0</v>
      </c>
      <c r="H53" s="317">
        <v>268</v>
      </c>
      <c r="I53" s="318">
        <v>0</v>
      </c>
      <c r="J53" s="317"/>
      <c r="K53" s="317"/>
      <c r="L53" s="317"/>
      <c r="M53" s="316">
        <v>0</v>
      </c>
      <c r="N53" s="318">
        <v>0</v>
      </c>
      <c r="O53" s="317"/>
      <c r="P53" s="316">
        <v>0</v>
      </c>
      <c r="Q53" s="317">
        <v>43</v>
      </c>
      <c r="R53" s="317"/>
      <c r="S53" s="317"/>
      <c r="T53" s="319">
        <v>0</v>
      </c>
      <c r="U53" s="335">
        <v>0</v>
      </c>
      <c r="V53" s="335">
        <v>0</v>
      </c>
      <c r="W53" s="318">
        <v>0</v>
      </c>
      <c r="X53" s="318">
        <v>0</v>
      </c>
      <c r="Y53" s="318">
        <v>0</v>
      </c>
      <c r="Z53" s="316"/>
      <c r="AA53" s="318">
        <v>0</v>
      </c>
      <c r="AB53" s="318">
        <v>0</v>
      </c>
      <c r="AC53" s="318">
        <v>0</v>
      </c>
      <c r="AD53" s="320">
        <v>0</v>
      </c>
      <c r="AE53" s="320">
        <v>0</v>
      </c>
      <c r="AF53" s="320">
        <v>0</v>
      </c>
      <c r="AG53" s="320">
        <v>0</v>
      </c>
      <c r="AH53" s="317"/>
      <c r="AI53" s="320">
        <v>0</v>
      </c>
      <c r="AJ53" s="710">
        <f t="shared" si="80"/>
        <v>28</v>
      </c>
      <c r="AK53" s="710">
        <f t="shared" si="81"/>
        <v>311</v>
      </c>
      <c r="AL53" s="321">
        <f t="shared" si="0"/>
        <v>0</v>
      </c>
      <c r="AM53" s="322">
        <f t="shared" si="93"/>
        <v>0</v>
      </c>
      <c r="AN53" s="322">
        <f t="shared" si="1"/>
        <v>0</v>
      </c>
      <c r="AO53" s="322">
        <f t="shared" si="94"/>
        <v>0</v>
      </c>
      <c r="AP53" s="322">
        <f t="shared" si="95"/>
        <v>0</v>
      </c>
      <c r="AQ53" s="322">
        <f t="shared" si="2"/>
        <v>0</v>
      </c>
      <c r="AR53" s="322">
        <f t="shared" si="3"/>
        <v>0</v>
      </c>
      <c r="AS53" s="322">
        <f t="shared" si="4"/>
        <v>0</v>
      </c>
      <c r="AT53" s="322">
        <f t="shared" si="96"/>
        <v>0</v>
      </c>
      <c r="AU53" s="322">
        <f t="shared" si="97"/>
        <v>0</v>
      </c>
      <c r="AV53" s="322">
        <f t="shared" si="98"/>
        <v>1583.2</v>
      </c>
      <c r="AW53" s="322">
        <f t="shared" si="99"/>
        <v>1510.7</v>
      </c>
      <c r="AX53" s="322">
        <f t="shared" si="5"/>
        <v>951.3</v>
      </c>
      <c r="AY53" s="322">
        <f t="shared" si="100"/>
        <v>559.4</v>
      </c>
      <c r="AZ53" s="322">
        <f t="shared" si="6"/>
        <v>72.5</v>
      </c>
      <c r="BA53" s="322">
        <f t="shared" si="101"/>
        <v>0</v>
      </c>
      <c r="BB53" s="322">
        <f t="shared" si="102"/>
        <v>0</v>
      </c>
      <c r="BC53" s="322">
        <f t="shared" si="7"/>
        <v>0</v>
      </c>
      <c r="BD53" s="322">
        <f t="shared" si="103"/>
        <v>0</v>
      </c>
      <c r="BE53" s="322">
        <f t="shared" si="8"/>
        <v>0</v>
      </c>
      <c r="BF53" s="322">
        <f t="shared" si="104"/>
        <v>0</v>
      </c>
      <c r="BG53" s="322">
        <f t="shared" si="105"/>
        <v>0</v>
      </c>
      <c r="BH53" s="322">
        <f t="shared" si="9"/>
        <v>0</v>
      </c>
      <c r="BI53" s="322">
        <f t="shared" si="106"/>
        <v>0</v>
      </c>
      <c r="BJ53" s="322">
        <f t="shared" si="107"/>
        <v>0</v>
      </c>
      <c r="BK53" s="322">
        <f t="shared" si="108"/>
        <v>0</v>
      </c>
      <c r="BL53" s="322">
        <f t="shared" si="109"/>
        <v>0</v>
      </c>
      <c r="BM53" s="322">
        <f t="shared" si="10"/>
        <v>0</v>
      </c>
      <c r="BN53" s="322">
        <f t="shared" si="110"/>
        <v>0</v>
      </c>
      <c r="BO53" s="322">
        <f t="shared" si="111"/>
        <v>0</v>
      </c>
      <c r="BP53" s="322">
        <f t="shared" si="112"/>
        <v>13328.2</v>
      </c>
      <c r="BQ53" s="322">
        <f t="shared" si="113"/>
        <v>12573.2</v>
      </c>
      <c r="BR53" s="322">
        <f t="shared" si="11"/>
        <v>7917.3</v>
      </c>
      <c r="BS53" s="322">
        <f t="shared" si="114"/>
        <v>4655.8999999999996</v>
      </c>
      <c r="BT53" s="322">
        <f t="shared" si="12"/>
        <v>755</v>
      </c>
      <c r="BU53" s="322"/>
      <c r="BV53" s="322">
        <f t="shared" si="83"/>
        <v>0</v>
      </c>
      <c r="BW53" s="322">
        <f t="shared" si="84"/>
        <v>0</v>
      </c>
      <c r="BX53" s="322">
        <f t="shared" si="85"/>
        <v>0</v>
      </c>
      <c r="BY53" s="322">
        <f t="shared" si="86"/>
        <v>0</v>
      </c>
      <c r="BZ53" s="322">
        <f t="shared" si="87"/>
        <v>0</v>
      </c>
      <c r="CA53" s="322">
        <f t="shared" si="88"/>
        <v>0</v>
      </c>
      <c r="CB53" s="322">
        <f t="shared" si="89"/>
        <v>0</v>
      </c>
      <c r="CC53" s="322">
        <f t="shared" si="90"/>
        <v>0</v>
      </c>
      <c r="CD53" s="322">
        <f t="shared" si="91"/>
        <v>0</v>
      </c>
      <c r="CE53" s="711">
        <f t="shared" si="13"/>
        <v>0</v>
      </c>
      <c r="CF53" s="322">
        <f t="shared" si="115"/>
        <v>0</v>
      </c>
      <c r="CG53" s="322">
        <f t="shared" si="116"/>
        <v>0</v>
      </c>
      <c r="CH53" s="322">
        <f t="shared" si="14"/>
        <v>0</v>
      </c>
      <c r="CI53" s="322">
        <f t="shared" si="117"/>
        <v>0</v>
      </c>
      <c r="CJ53" s="711">
        <f t="shared" si="15"/>
        <v>0</v>
      </c>
      <c r="CK53" s="322">
        <f t="shared" si="118"/>
        <v>0</v>
      </c>
      <c r="CL53" s="322">
        <f t="shared" si="119"/>
        <v>0</v>
      </c>
      <c r="CM53" s="322">
        <f t="shared" si="16"/>
        <v>0</v>
      </c>
      <c r="CN53" s="322">
        <f t="shared" si="120"/>
        <v>0</v>
      </c>
      <c r="CO53" s="711">
        <f t="shared" si="17"/>
        <v>0</v>
      </c>
      <c r="CP53" s="322">
        <f t="shared" si="121"/>
        <v>0</v>
      </c>
      <c r="CQ53" s="322">
        <f t="shared" si="122"/>
        <v>0</v>
      </c>
      <c r="CR53" s="322">
        <f t="shared" si="18"/>
        <v>0</v>
      </c>
      <c r="CS53" s="322">
        <f t="shared" si="123"/>
        <v>0</v>
      </c>
      <c r="CT53" s="711">
        <f t="shared" si="19"/>
        <v>0</v>
      </c>
      <c r="CU53" s="322">
        <f t="shared" si="124"/>
        <v>0</v>
      </c>
      <c r="CV53" s="322">
        <f t="shared" si="125"/>
        <v>0</v>
      </c>
      <c r="CW53" s="322">
        <f t="shared" si="20"/>
        <v>0</v>
      </c>
      <c r="CX53" s="322">
        <f t="shared" si="126"/>
        <v>0</v>
      </c>
      <c r="CY53" s="322">
        <f t="shared" si="21"/>
        <v>0</v>
      </c>
      <c r="CZ53" s="322">
        <f t="shared" si="127"/>
        <v>0</v>
      </c>
      <c r="DA53" s="322">
        <f t="shared" si="128"/>
        <v>0</v>
      </c>
      <c r="DB53" s="322">
        <f t="shared" si="22"/>
        <v>0</v>
      </c>
      <c r="DC53" s="322">
        <f t="shared" si="129"/>
        <v>0</v>
      </c>
      <c r="DD53" s="322">
        <f t="shared" si="23"/>
        <v>0</v>
      </c>
      <c r="DE53" s="322">
        <f t="shared" si="24"/>
        <v>5402.5</v>
      </c>
      <c r="DF53" s="322">
        <f t="shared" si="25"/>
        <v>5245.1</v>
      </c>
      <c r="DG53" s="322">
        <f t="shared" si="26"/>
        <v>3302.8</v>
      </c>
      <c r="DH53" s="322">
        <f t="shared" si="130"/>
        <v>1942.3</v>
      </c>
      <c r="DI53" s="322">
        <f t="shared" si="27"/>
        <v>157.4</v>
      </c>
      <c r="DJ53" s="322">
        <f t="shared" si="28"/>
        <v>0</v>
      </c>
      <c r="DK53" s="322">
        <f t="shared" si="29"/>
        <v>0</v>
      </c>
      <c r="DL53" s="322">
        <f t="shared" si="30"/>
        <v>0</v>
      </c>
      <c r="DM53" s="322">
        <f t="shared" si="131"/>
        <v>0</v>
      </c>
      <c r="DN53" s="322">
        <f t="shared" si="31"/>
        <v>0</v>
      </c>
      <c r="DO53" s="322">
        <f t="shared" si="132"/>
        <v>0</v>
      </c>
      <c r="DP53" s="322">
        <f t="shared" si="133"/>
        <v>0</v>
      </c>
      <c r="DQ53" s="322">
        <f t="shared" si="134"/>
        <v>0</v>
      </c>
      <c r="DR53" s="322">
        <f t="shared" si="135"/>
        <v>0</v>
      </c>
      <c r="DS53" s="322">
        <f t="shared" si="32"/>
        <v>0</v>
      </c>
      <c r="DT53" s="323">
        <f t="shared" si="136"/>
        <v>0</v>
      </c>
      <c r="DU53" s="324">
        <f t="shared" si="137"/>
        <v>0</v>
      </c>
      <c r="DV53" s="322">
        <f t="shared" si="33"/>
        <v>0</v>
      </c>
      <c r="DW53" s="322">
        <f t="shared" si="138"/>
        <v>0</v>
      </c>
      <c r="DX53" s="324">
        <f t="shared" si="139"/>
        <v>0</v>
      </c>
      <c r="DY53" s="324">
        <f t="shared" si="140"/>
        <v>0</v>
      </c>
      <c r="DZ53" s="324">
        <f t="shared" si="141"/>
        <v>0</v>
      </c>
      <c r="EA53" s="322">
        <f t="shared" si="34"/>
        <v>0</v>
      </c>
      <c r="EB53" s="322">
        <f t="shared" si="142"/>
        <v>0</v>
      </c>
      <c r="EC53" s="324">
        <f t="shared" si="143"/>
        <v>0</v>
      </c>
      <c r="ED53" s="324">
        <f t="shared" si="144"/>
        <v>0</v>
      </c>
      <c r="EE53" s="324">
        <f t="shared" si="145"/>
        <v>0</v>
      </c>
      <c r="EF53" s="322">
        <f t="shared" si="35"/>
        <v>0</v>
      </c>
      <c r="EG53" s="322">
        <f t="shared" si="146"/>
        <v>0</v>
      </c>
      <c r="EH53" s="324">
        <f t="shared" si="147"/>
        <v>0</v>
      </c>
      <c r="EI53" s="324">
        <f t="shared" si="148"/>
        <v>0</v>
      </c>
      <c r="EJ53" s="324">
        <f t="shared" si="149"/>
        <v>0</v>
      </c>
      <c r="EK53" s="322">
        <f t="shared" si="36"/>
        <v>0</v>
      </c>
      <c r="EL53" s="322">
        <f t="shared" si="150"/>
        <v>0</v>
      </c>
      <c r="EM53" s="324">
        <f t="shared" si="151"/>
        <v>0</v>
      </c>
      <c r="EN53" s="324">
        <f t="shared" si="152"/>
        <v>0</v>
      </c>
      <c r="EO53" s="324">
        <f t="shared" si="153"/>
        <v>0</v>
      </c>
      <c r="EP53" s="322">
        <f t="shared" si="37"/>
        <v>0</v>
      </c>
      <c r="EQ53" s="322">
        <f t="shared" si="154"/>
        <v>0</v>
      </c>
      <c r="ER53" s="324">
        <f t="shared" si="155"/>
        <v>0</v>
      </c>
      <c r="ES53" s="324">
        <f t="shared" si="156"/>
        <v>0</v>
      </c>
      <c r="ET53" s="324">
        <f t="shared" si="157"/>
        <v>0</v>
      </c>
      <c r="EU53" s="322">
        <f t="shared" si="38"/>
        <v>0</v>
      </c>
      <c r="EV53" s="322">
        <f t="shared" si="158"/>
        <v>0</v>
      </c>
      <c r="EW53" s="324">
        <f t="shared" si="159"/>
        <v>0</v>
      </c>
      <c r="EX53" s="324">
        <f t="shared" si="160"/>
        <v>0</v>
      </c>
      <c r="EY53" s="324">
        <f t="shared" si="161"/>
        <v>0</v>
      </c>
      <c r="EZ53" s="322">
        <f t="shared" si="39"/>
        <v>0</v>
      </c>
      <c r="FA53" s="322">
        <f t="shared" si="162"/>
        <v>0</v>
      </c>
      <c r="FB53" s="324">
        <f t="shared" si="163"/>
        <v>0</v>
      </c>
      <c r="FC53" s="324">
        <f t="shared" si="164"/>
        <v>0</v>
      </c>
      <c r="FD53" s="324">
        <f t="shared" si="165"/>
        <v>0</v>
      </c>
      <c r="FE53" s="322">
        <f t="shared" si="40"/>
        <v>0</v>
      </c>
      <c r="FF53" s="322">
        <f t="shared" si="166"/>
        <v>0</v>
      </c>
      <c r="FG53" s="325">
        <f t="shared" si="167"/>
        <v>0</v>
      </c>
      <c r="FH53" s="712">
        <f t="shared" si="41"/>
        <v>0</v>
      </c>
      <c r="FI53" s="322">
        <f t="shared" si="42"/>
        <v>0</v>
      </c>
      <c r="FJ53" s="322">
        <f t="shared" si="43"/>
        <v>0</v>
      </c>
      <c r="FK53" s="322">
        <f t="shared" si="168"/>
        <v>0</v>
      </c>
      <c r="FL53" s="322">
        <f t="shared" si="44"/>
        <v>0</v>
      </c>
      <c r="FM53" s="322">
        <f t="shared" si="45"/>
        <v>0</v>
      </c>
      <c r="FN53" s="322">
        <f t="shared" si="46"/>
        <v>0</v>
      </c>
      <c r="FO53" s="322">
        <f t="shared" si="47"/>
        <v>0</v>
      </c>
      <c r="FP53" s="322">
        <f t="shared" si="169"/>
        <v>0</v>
      </c>
      <c r="FQ53" s="322">
        <f t="shared" si="48"/>
        <v>0</v>
      </c>
      <c r="FR53" s="322">
        <f t="shared" si="49"/>
        <v>0</v>
      </c>
      <c r="FS53" s="322">
        <f t="shared" si="50"/>
        <v>0</v>
      </c>
      <c r="FT53" s="322">
        <f t="shared" si="51"/>
        <v>0</v>
      </c>
      <c r="FU53" s="322">
        <f t="shared" si="170"/>
        <v>0</v>
      </c>
      <c r="FV53" s="322">
        <f t="shared" si="52"/>
        <v>0</v>
      </c>
      <c r="FW53" s="322">
        <f t="shared" si="53"/>
        <v>0</v>
      </c>
      <c r="FX53" s="322">
        <f t="shared" si="54"/>
        <v>0</v>
      </c>
      <c r="FY53" s="322">
        <f t="shared" si="55"/>
        <v>0</v>
      </c>
      <c r="FZ53" s="322">
        <f t="shared" si="171"/>
        <v>0</v>
      </c>
      <c r="GA53" s="322">
        <f t="shared" si="56"/>
        <v>0</v>
      </c>
      <c r="GB53" s="322">
        <f t="shared" si="57"/>
        <v>0</v>
      </c>
      <c r="GC53" s="322">
        <f t="shared" si="58"/>
        <v>0</v>
      </c>
      <c r="GD53" s="322">
        <f t="shared" si="59"/>
        <v>0</v>
      </c>
      <c r="GE53" s="322">
        <f t="shared" si="172"/>
        <v>0</v>
      </c>
      <c r="GF53" s="322">
        <f t="shared" si="60"/>
        <v>0</v>
      </c>
      <c r="GG53" s="322">
        <f t="shared" si="61"/>
        <v>0</v>
      </c>
      <c r="GH53" s="322">
        <f t="shared" si="62"/>
        <v>0</v>
      </c>
      <c r="GI53" s="322">
        <f t="shared" si="63"/>
        <v>0</v>
      </c>
      <c r="GJ53" s="322">
        <f t="shared" si="173"/>
        <v>0</v>
      </c>
      <c r="GK53" s="322">
        <f t="shared" si="64"/>
        <v>0</v>
      </c>
      <c r="GL53" s="322">
        <f t="shared" si="65"/>
        <v>0</v>
      </c>
      <c r="GM53" s="322">
        <f t="shared" si="66"/>
        <v>0</v>
      </c>
      <c r="GN53" s="322">
        <f t="shared" si="67"/>
        <v>0</v>
      </c>
      <c r="GO53" s="322">
        <f t="shared" si="174"/>
        <v>0</v>
      </c>
      <c r="GP53" s="322">
        <f t="shared" si="68"/>
        <v>0</v>
      </c>
      <c r="GQ53" s="322">
        <f t="shared" si="69"/>
        <v>0</v>
      </c>
      <c r="GR53" s="322">
        <f t="shared" si="70"/>
        <v>0</v>
      </c>
      <c r="GS53" s="322">
        <f t="shared" si="71"/>
        <v>0</v>
      </c>
      <c r="GT53" s="322">
        <f t="shared" si="175"/>
        <v>0</v>
      </c>
      <c r="GU53" s="322">
        <f t="shared" si="72"/>
        <v>0</v>
      </c>
      <c r="GV53" s="326">
        <f t="shared" si="92"/>
        <v>20313.900000000001</v>
      </c>
      <c r="GW53" s="322">
        <f t="shared" si="82"/>
        <v>19329</v>
      </c>
      <c r="GX53" s="322">
        <f t="shared" si="82"/>
        <v>12171.4</v>
      </c>
      <c r="GY53" s="322">
        <f t="shared" si="82"/>
        <v>7157.6</v>
      </c>
      <c r="GZ53" s="322">
        <f t="shared" si="82"/>
        <v>984.9</v>
      </c>
      <c r="HA53" s="328">
        <f t="shared" si="176"/>
        <v>339</v>
      </c>
      <c r="HB53" s="322">
        <f t="shared" si="75"/>
        <v>19914.5</v>
      </c>
      <c r="HC53" s="322">
        <f t="shared" si="75"/>
        <v>18949</v>
      </c>
      <c r="HD53" s="322">
        <f t="shared" si="75"/>
        <v>11932.1</v>
      </c>
      <c r="HE53" s="322">
        <f t="shared" si="75"/>
        <v>7016.9</v>
      </c>
      <c r="HF53" s="322">
        <f t="shared" si="75"/>
        <v>965.5</v>
      </c>
      <c r="HG53" s="329">
        <v>38.5</v>
      </c>
      <c r="HH53" s="327">
        <f t="shared" si="76"/>
        <v>1351.4</v>
      </c>
      <c r="HI53" s="327">
        <f t="shared" si="77"/>
        <v>21265.9</v>
      </c>
      <c r="HJ53" s="330">
        <f t="shared" si="78"/>
        <v>13283.5</v>
      </c>
      <c r="HK53" s="275">
        <f t="shared" si="79"/>
        <v>21265900</v>
      </c>
    </row>
    <row r="54" spans="1:220">
      <c r="A54" s="315" t="s">
        <v>749</v>
      </c>
      <c r="B54" s="316">
        <v>0</v>
      </c>
      <c r="C54" s="316">
        <v>0</v>
      </c>
      <c r="D54" s="317">
        <v>11</v>
      </c>
      <c r="E54" s="318">
        <v>0</v>
      </c>
      <c r="F54" s="317"/>
      <c r="G54" s="316">
        <v>0</v>
      </c>
      <c r="H54" s="317"/>
      <c r="I54" s="318">
        <v>0</v>
      </c>
      <c r="J54" s="317"/>
      <c r="K54" s="317">
        <v>39</v>
      </c>
      <c r="L54" s="317"/>
      <c r="M54" s="316">
        <v>0</v>
      </c>
      <c r="N54" s="318">
        <v>0</v>
      </c>
      <c r="O54" s="317"/>
      <c r="P54" s="318">
        <v>0</v>
      </c>
      <c r="Q54" s="317"/>
      <c r="R54" s="317"/>
      <c r="S54" s="317"/>
      <c r="T54" s="319">
        <v>0</v>
      </c>
      <c r="U54" s="335">
        <v>0</v>
      </c>
      <c r="V54" s="335">
        <v>0</v>
      </c>
      <c r="W54" s="318">
        <v>0</v>
      </c>
      <c r="X54" s="318">
        <v>0</v>
      </c>
      <c r="Y54" s="318">
        <v>0</v>
      </c>
      <c r="Z54" s="318">
        <v>0</v>
      </c>
      <c r="AA54" s="318">
        <v>0</v>
      </c>
      <c r="AB54" s="318">
        <v>0</v>
      </c>
      <c r="AC54" s="318">
        <v>0</v>
      </c>
      <c r="AD54" s="320">
        <v>0</v>
      </c>
      <c r="AE54" s="320">
        <v>0</v>
      </c>
      <c r="AF54" s="320">
        <v>0</v>
      </c>
      <c r="AG54" s="320">
        <v>0</v>
      </c>
      <c r="AH54" s="317"/>
      <c r="AI54" s="320">
        <v>0</v>
      </c>
      <c r="AJ54" s="710">
        <f t="shared" si="80"/>
        <v>11</v>
      </c>
      <c r="AK54" s="710">
        <f t="shared" si="81"/>
        <v>39</v>
      </c>
      <c r="AL54" s="321">
        <f t="shared" si="0"/>
        <v>0</v>
      </c>
      <c r="AM54" s="322">
        <f t="shared" si="93"/>
        <v>0</v>
      </c>
      <c r="AN54" s="322">
        <f t="shared" si="1"/>
        <v>0</v>
      </c>
      <c r="AO54" s="322">
        <f t="shared" si="94"/>
        <v>0</v>
      </c>
      <c r="AP54" s="322">
        <f>AL54-AM54</f>
        <v>0</v>
      </c>
      <c r="AQ54" s="322">
        <f t="shared" si="2"/>
        <v>0</v>
      </c>
      <c r="AR54" s="322">
        <f t="shared" si="3"/>
        <v>0</v>
      </c>
      <c r="AS54" s="322">
        <f t="shared" si="4"/>
        <v>0</v>
      </c>
      <c r="AT54" s="322">
        <f t="shared" si="96"/>
        <v>0</v>
      </c>
      <c r="AU54" s="322">
        <f>AQ54-AR54</f>
        <v>0</v>
      </c>
      <c r="AV54" s="322">
        <f>ROUND(D54*$AV$8/1000,1)</f>
        <v>622</v>
      </c>
      <c r="AW54" s="322">
        <f>ROUND(D54*$AW$8/1000,1)</f>
        <v>593.5</v>
      </c>
      <c r="AX54" s="322">
        <f t="shared" si="5"/>
        <v>373.7</v>
      </c>
      <c r="AY54" s="322">
        <f t="shared" si="100"/>
        <v>219.8</v>
      </c>
      <c r="AZ54" s="322">
        <f t="shared" si="6"/>
        <v>28.5</v>
      </c>
      <c r="BA54" s="322">
        <f>ROUND(E54*$BA$8/1000,1)</f>
        <v>0</v>
      </c>
      <c r="BB54" s="322">
        <f>ROUND(E54*$BB$8/1000,1)</f>
        <v>0</v>
      </c>
      <c r="BC54" s="322">
        <f t="shared" si="7"/>
        <v>0</v>
      </c>
      <c r="BD54" s="322">
        <f t="shared" si="103"/>
        <v>0</v>
      </c>
      <c r="BE54" s="322">
        <f t="shared" si="8"/>
        <v>0</v>
      </c>
      <c r="BF54" s="322">
        <f>ROUND(F54*$BF$8/1000,1)</f>
        <v>0</v>
      </c>
      <c r="BG54" s="322">
        <f>ROUND(F54*$BG$8/1000,1)</f>
        <v>0</v>
      </c>
      <c r="BH54" s="322">
        <f t="shared" si="9"/>
        <v>0</v>
      </c>
      <c r="BI54" s="322">
        <f t="shared" si="106"/>
        <v>0</v>
      </c>
      <c r="BJ54" s="322">
        <f>BF54-BG54</f>
        <v>0</v>
      </c>
      <c r="BK54" s="322">
        <f>ROUND(G54*$BK$8/1000,1)</f>
        <v>0</v>
      </c>
      <c r="BL54" s="322">
        <f>ROUND(G54*$BL$8/1000,1)</f>
        <v>0</v>
      </c>
      <c r="BM54" s="322">
        <f t="shared" si="10"/>
        <v>0</v>
      </c>
      <c r="BN54" s="322">
        <f t="shared" si="110"/>
        <v>0</v>
      </c>
      <c r="BO54" s="322">
        <f>BK54-BL54</f>
        <v>0</v>
      </c>
      <c r="BP54" s="322">
        <f>ROUND(H54*$BP$8/1000,1)</f>
        <v>0</v>
      </c>
      <c r="BQ54" s="322">
        <f>ROUND(H54*$BQ$8/1000,1)</f>
        <v>0</v>
      </c>
      <c r="BR54" s="322">
        <f t="shared" si="11"/>
        <v>0</v>
      </c>
      <c r="BS54" s="322">
        <f t="shared" si="114"/>
        <v>0</v>
      </c>
      <c r="BT54" s="322">
        <f t="shared" si="12"/>
        <v>0</v>
      </c>
      <c r="BU54" s="322"/>
      <c r="BV54" s="322">
        <f t="shared" si="83"/>
        <v>0</v>
      </c>
      <c r="BW54" s="322">
        <f t="shared" si="84"/>
        <v>0</v>
      </c>
      <c r="BX54" s="322">
        <f t="shared" si="85"/>
        <v>0</v>
      </c>
      <c r="BY54" s="322">
        <f t="shared" si="86"/>
        <v>0</v>
      </c>
      <c r="BZ54" s="322">
        <f t="shared" si="87"/>
        <v>0</v>
      </c>
      <c r="CA54" s="322">
        <f t="shared" si="88"/>
        <v>1939.5</v>
      </c>
      <c r="CB54" s="322">
        <f t="shared" si="89"/>
        <v>1829.7</v>
      </c>
      <c r="CC54" s="322">
        <f t="shared" si="90"/>
        <v>1152.0999999999999</v>
      </c>
      <c r="CD54" s="322">
        <f t="shared" si="91"/>
        <v>677.6</v>
      </c>
      <c r="CE54" s="711">
        <f t="shared" si="13"/>
        <v>109.8</v>
      </c>
      <c r="CF54" s="322">
        <f t="shared" si="115"/>
        <v>0</v>
      </c>
      <c r="CG54" s="322">
        <f t="shared" si="116"/>
        <v>0</v>
      </c>
      <c r="CH54" s="322">
        <f t="shared" si="14"/>
        <v>0</v>
      </c>
      <c r="CI54" s="322">
        <f t="shared" si="117"/>
        <v>0</v>
      </c>
      <c r="CJ54" s="711">
        <f t="shared" si="15"/>
        <v>0</v>
      </c>
      <c r="CK54" s="322">
        <f t="shared" si="118"/>
        <v>0</v>
      </c>
      <c r="CL54" s="322">
        <f t="shared" si="119"/>
        <v>0</v>
      </c>
      <c r="CM54" s="322">
        <f t="shared" si="16"/>
        <v>0</v>
      </c>
      <c r="CN54" s="322">
        <f t="shared" si="120"/>
        <v>0</v>
      </c>
      <c r="CO54" s="711">
        <f t="shared" si="17"/>
        <v>0</v>
      </c>
      <c r="CP54" s="322">
        <f t="shared" si="121"/>
        <v>0</v>
      </c>
      <c r="CQ54" s="322">
        <f t="shared" si="122"/>
        <v>0</v>
      </c>
      <c r="CR54" s="322">
        <f t="shared" si="18"/>
        <v>0</v>
      </c>
      <c r="CS54" s="322">
        <f t="shared" si="123"/>
        <v>0</v>
      </c>
      <c r="CT54" s="711">
        <f t="shared" si="19"/>
        <v>0</v>
      </c>
      <c r="CU54" s="322">
        <f t="shared" si="124"/>
        <v>0</v>
      </c>
      <c r="CV54" s="322">
        <f t="shared" si="125"/>
        <v>0</v>
      </c>
      <c r="CW54" s="322">
        <f t="shared" si="20"/>
        <v>0</v>
      </c>
      <c r="CX54" s="322">
        <f t="shared" si="126"/>
        <v>0</v>
      </c>
      <c r="CY54" s="322">
        <f t="shared" si="21"/>
        <v>0</v>
      </c>
      <c r="CZ54" s="322">
        <f t="shared" si="127"/>
        <v>0</v>
      </c>
      <c r="DA54" s="322">
        <f t="shared" si="128"/>
        <v>0</v>
      </c>
      <c r="DB54" s="322">
        <f t="shared" si="22"/>
        <v>0</v>
      </c>
      <c r="DC54" s="322">
        <f t="shared" si="129"/>
        <v>0</v>
      </c>
      <c r="DD54" s="322">
        <f t="shared" si="23"/>
        <v>0</v>
      </c>
      <c r="DE54" s="322">
        <f t="shared" si="24"/>
        <v>0</v>
      </c>
      <c r="DF54" s="322">
        <f t="shared" si="25"/>
        <v>0</v>
      </c>
      <c r="DG54" s="322">
        <f t="shared" si="26"/>
        <v>0</v>
      </c>
      <c r="DH54" s="322">
        <f t="shared" si="130"/>
        <v>0</v>
      </c>
      <c r="DI54" s="322">
        <f t="shared" si="27"/>
        <v>0</v>
      </c>
      <c r="DJ54" s="322">
        <f t="shared" si="28"/>
        <v>0</v>
      </c>
      <c r="DK54" s="322">
        <f t="shared" si="29"/>
        <v>0</v>
      </c>
      <c r="DL54" s="322">
        <f t="shared" si="30"/>
        <v>0</v>
      </c>
      <c r="DM54" s="322">
        <f t="shared" si="131"/>
        <v>0</v>
      </c>
      <c r="DN54" s="322">
        <f t="shared" si="31"/>
        <v>0</v>
      </c>
      <c r="DO54" s="322">
        <f t="shared" si="132"/>
        <v>0</v>
      </c>
      <c r="DP54" s="322">
        <f t="shared" si="133"/>
        <v>0</v>
      </c>
      <c r="DQ54" s="322">
        <f t="shared" si="134"/>
        <v>0</v>
      </c>
      <c r="DR54" s="322">
        <f t="shared" si="135"/>
        <v>0</v>
      </c>
      <c r="DS54" s="322">
        <f t="shared" si="32"/>
        <v>0</v>
      </c>
      <c r="DT54" s="323">
        <f t="shared" si="136"/>
        <v>0</v>
      </c>
      <c r="DU54" s="324">
        <f t="shared" si="137"/>
        <v>0</v>
      </c>
      <c r="DV54" s="322">
        <f t="shared" si="33"/>
        <v>0</v>
      </c>
      <c r="DW54" s="322">
        <f t="shared" si="138"/>
        <v>0</v>
      </c>
      <c r="DX54" s="324">
        <f t="shared" si="139"/>
        <v>0</v>
      </c>
      <c r="DY54" s="324">
        <f t="shared" si="140"/>
        <v>0</v>
      </c>
      <c r="DZ54" s="324">
        <f t="shared" si="141"/>
        <v>0</v>
      </c>
      <c r="EA54" s="322">
        <f t="shared" si="34"/>
        <v>0</v>
      </c>
      <c r="EB54" s="322">
        <f t="shared" si="142"/>
        <v>0</v>
      </c>
      <c r="EC54" s="324">
        <f t="shared" si="143"/>
        <v>0</v>
      </c>
      <c r="ED54" s="324">
        <f t="shared" si="144"/>
        <v>0</v>
      </c>
      <c r="EE54" s="324">
        <f t="shared" si="145"/>
        <v>0</v>
      </c>
      <c r="EF54" s="322">
        <f t="shared" si="35"/>
        <v>0</v>
      </c>
      <c r="EG54" s="322">
        <f t="shared" si="146"/>
        <v>0</v>
      </c>
      <c r="EH54" s="324">
        <f t="shared" si="147"/>
        <v>0</v>
      </c>
      <c r="EI54" s="324">
        <f t="shared" si="148"/>
        <v>0</v>
      </c>
      <c r="EJ54" s="324">
        <f t="shared" si="149"/>
        <v>0</v>
      </c>
      <c r="EK54" s="322">
        <f t="shared" si="36"/>
        <v>0</v>
      </c>
      <c r="EL54" s="322">
        <f t="shared" si="150"/>
        <v>0</v>
      </c>
      <c r="EM54" s="324">
        <f t="shared" si="151"/>
        <v>0</v>
      </c>
      <c r="EN54" s="324">
        <f t="shared" si="152"/>
        <v>0</v>
      </c>
      <c r="EO54" s="324">
        <f t="shared" si="153"/>
        <v>0</v>
      </c>
      <c r="EP54" s="322">
        <f t="shared" si="37"/>
        <v>0</v>
      </c>
      <c r="EQ54" s="322">
        <f t="shared" si="154"/>
        <v>0</v>
      </c>
      <c r="ER54" s="324">
        <f t="shared" si="155"/>
        <v>0</v>
      </c>
      <c r="ES54" s="324">
        <f t="shared" si="156"/>
        <v>0</v>
      </c>
      <c r="ET54" s="324">
        <f t="shared" si="157"/>
        <v>0</v>
      </c>
      <c r="EU54" s="322">
        <f t="shared" si="38"/>
        <v>0</v>
      </c>
      <c r="EV54" s="322">
        <f t="shared" si="158"/>
        <v>0</v>
      </c>
      <c r="EW54" s="324">
        <f t="shared" si="159"/>
        <v>0</v>
      </c>
      <c r="EX54" s="324">
        <f t="shared" si="160"/>
        <v>0</v>
      </c>
      <c r="EY54" s="324">
        <f t="shared" si="161"/>
        <v>0</v>
      </c>
      <c r="EZ54" s="322">
        <f t="shared" si="39"/>
        <v>0</v>
      </c>
      <c r="FA54" s="322">
        <f t="shared" si="162"/>
        <v>0</v>
      </c>
      <c r="FB54" s="324">
        <f t="shared" si="163"/>
        <v>0</v>
      </c>
      <c r="FC54" s="324">
        <f t="shared" si="164"/>
        <v>0</v>
      </c>
      <c r="FD54" s="324">
        <f t="shared" si="165"/>
        <v>0</v>
      </c>
      <c r="FE54" s="322">
        <f t="shared" si="40"/>
        <v>0</v>
      </c>
      <c r="FF54" s="322">
        <f t="shared" si="166"/>
        <v>0</v>
      </c>
      <c r="FG54" s="325">
        <f t="shared" si="167"/>
        <v>0</v>
      </c>
      <c r="FH54" s="712">
        <f t="shared" si="41"/>
        <v>0</v>
      </c>
      <c r="FI54" s="322">
        <f t="shared" si="42"/>
        <v>0</v>
      </c>
      <c r="FJ54" s="322">
        <f t="shared" si="43"/>
        <v>0</v>
      </c>
      <c r="FK54" s="322">
        <f t="shared" si="168"/>
        <v>0</v>
      </c>
      <c r="FL54" s="322">
        <f t="shared" si="44"/>
        <v>0</v>
      </c>
      <c r="FM54" s="322">
        <f t="shared" si="45"/>
        <v>0</v>
      </c>
      <c r="FN54" s="322">
        <f t="shared" si="46"/>
        <v>0</v>
      </c>
      <c r="FO54" s="322">
        <f t="shared" si="47"/>
        <v>0</v>
      </c>
      <c r="FP54" s="322">
        <f t="shared" si="169"/>
        <v>0</v>
      </c>
      <c r="FQ54" s="322">
        <f t="shared" si="48"/>
        <v>0</v>
      </c>
      <c r="FR54" s="322">
        <f t="shared" si="49"/>
        <v>0</v>
      </c>
      <c r="FS54" s="322">
        <f t="shared" si="50"/>
        <v>0</v>
      </c>
      <c r="FT54" s="322">
        <f t="shared" si="51"/>
        <v>0</v>
      </c>
      <c r="FU54" s="322">
        <f t="shared" si="170"/>
        <v>0</v>
      </c>
      <c r="FV54" s="322">
        <f t="shared" si="52"/>
        <v>0</v>
      </c>
      <c r="FW54" s="322">
        <f t="shared" si="53"/>
        <v>0</v>
      </c>
      <c r="FX54" s="322">
        <f t="shared" si="54"/>
        <v>0</v>
      </c>
      <c r="FY54" s="322">
        <f t="shared" si="55"/>
        <v>0</v>
      </c>
      <c r="FZ54" s="322">
        <f t="shared" si="171"/>
        <v>0</v>
      </c>
      <c r="GA54" s="322">
        <f t="shared" si="56"/>
        <v>0</v>
      </c>
      <c r="GB54" s="322">
        <f t="shared" si="57"/>
        <v>0</v>
      </c>
      <c r="GC54" s="322">
        <f t="shared" si="58"/>
        <v>0</v>
      </c>
      <c r="GD54" s="322">
        <f t="shared" si="59"/>
        <v>0</v>
      </c>
      <c r="GE54" s="322">
        <f t="shared" si="172"/>
        <v>0</v>
      </c>
      <c r="GF54" s="322">
        <f t="shared" si="60"/>
        <v>0</v>
      </c>
      <c r="GG54" s="322">
        <f t="shared" si="61"/>
        <v>0</v>
      </c>
      <c r="GH54" s="322">
        <f t="shared" si="62"/>
        <v>0</v>
      </c>
      <c r="GI54" s="322">
        <f t="shared" si="63"/>
        <v>0</v>
      </c>
      <c r="GJ54" s="322">
        <f t="shared" si="173"/>
        <v>0</v>
      </c>
      <c r="GK54" s="322">
        <f t="shared" si="64"/>
        <v>0</v>
      </c>
      <c r="GL54" s="322">
        <f t="shared" si="65"/>
        <v>0</v>
      </c>
      <c r="GM54" s="322">
        <f t="shared" si="66"/>
        <v>0</v>
      </c>
      <c r="GN54" s="322">
        <f t="shared" si="67"/>
        <v>0</v>
      </c>
      <c r="GO54" s="322">
        <f t="shared" si="174"/>
        <v>0</v>
      </c>
      <c r="GP54" s="322">
        <f t="shared" si="68"/>
        <v>0</v>
      </c>
      <c r="GQ54" s="322">
        <f t="shared" si="69"/>
        <v>0</v>
      </c>
      <c r="GR54" s="322">
        <f t="shared" si="70"/>
        <v>0</v>
      </c>
      <c r="GS54" s="322">
        <f t="shared" si="71"/>
        <v>0</v>
      </c>
      <c r="GT54" s="322">
        <f t="shared" si="175"/>
        <v>0</v>
      </c>
      <c r="GU54" s="322">
        <f t="shared" si="72"/>
        <v>0</v>
      </c>
      <c r="GV54" s="326">
        <f t="shared" si="92"/>
        <v>2561.5</v>
      </c>
      <c r="GW54" s="322">
        <f t="shared" si="82"/>
        <v>2423.1999999999998</v>
      </c>
      <c r="GX54" s="322">
        <f t="shared" si="82"/>
        <v>1525.8</v>
      </c>
      <c r="GY54" s="322">
        <f t="shared" si="82"/>
        <v>897.4</v>
      </c>
      <c r="GZ54" s="322">
        <f t="shared" si="82"/>
        <v>138.30000000000001</v>
      </c>
      <c r="HA54" s="328">
        <f t="shared" si="176"/>
        <v>50</v>
      </c>
      <c r="HB54" s="322">
        <f t="shared" si="75"/>
        <v>2511.1</v>
      </c>
      <c r="HC54" s="322">
        <f t="shared" si="75"/>
        <v>2375.6</v>
      </c>
      <c r="HD54" s="322">
        <f t="shared" si="75"/>
        <v>1495.8</v>
      </c>
      <c r="HE54" s="322">
        <f t="shared" si="75"/>
        <v>879.8</v>
      </c>
      <c r="HF54" s="322">
        <f t="shared" si="75"/>
        <v>135.6</v>
      </c>
      <c r="HG54" s="329">
        <v>7.25</v>
      </c>
      <c r="HH54" s="327">
        <f t="shared" si="76"/>
        <v>254.5</v>
      </c>
      <c r="HI54" s="327">
        <f t="shared" si="77"/>
        <v>2765.6</v>
      </c>
      <c r="HJ54" s="330">
        <f t="shared" si="78"/>
        <v>1750.3</v>
      </c>
      <c r="HK54" s="275">
        <f t="shared" si="79"/>
        <v>2765600</v>
      </c>
    </row>
    <row r="55" spans="1:220">
      <c r="A55" s="315" t="s">
        <v>740</v>
      </c>
      <c r="B55" s="316">
        <v>0</v>
      </c>
      <c r="C55" s="316">
        <v>0</v>
      </c>
      <c r="D55" s="317">
        <v>24</v>
      </c>
      <c r="E55" s="318">
        <v>0</v>
      </c>
      <c r="F55" s="317"/>
      <c r="G55" s="316">
        <v>0</v>
      </c>
      <c r="H55" s="317">
        <v>240</v>
      </c>
      <c r="I55" s="318">
        <v>0</v>
      </c>
      <c r="J55" s="317"/>
      <c r="K55" s="317"/>
      <c r="L55" s="317"/>
      <c r="M55" s="316">
        <v>0</v>
      </c>
      <c r="N55" s="318">
        <v>0</v>
      </c>
      <c r="O55" s="317"/>
      <c r="P55" s="318">
        <v>0</v>
      </c>
      <c r="Q55" s="317">
        <v>31</v>
      </c>
      <c r="R55" s="317"/>
      <c r="S55" s="317"/>
      <c r="T55" s="319">
        <v>0</v>
      </c>
      <c r="U55" s="335">
        <v>0</v>
      </c>
      <c r="V55" s="335">
        <v>0</v>
      </c>
      <c r="W55" s="318">
        <v>0</v>
      </c>
      <c r="X55" s="318">
        <v>0</v>
      </c>
      <c r="Y55" s="318">
        <v>0</v>
      </c>
      <c r="Z55" s="318">
        <v>0</v>
      </c>
      <c r="AA55" s="318">
        <v>0</v>
      </c>
      <c r="AB55" s="318">
        <v>0</v>
      </c>
      <c r="AC55" s="318">
        <v>0</v>
      </c>
      <c r="AD55" s="320">
        <v>0</v>
      </c>
      <c r="AE55" s="320">
        <v>0</v>
      </c>
      <c r="AF55" s="320">
        <v>0</v>
      </c>
      <c r="AG55" s="320">
        <v>0</v>
      </c>
      <c r="AH55" s="317"/>
      <c r="AI55" s="320">
        <v>0</v>
      </c>
      <c r="AJ55" s="710">
        <f t="shared" si="80"/>
        <v>24</v>
      </c>
      <c r="AK55" s="710">
        <f t="shared" si="81"/>
        <v>271</v>
      </c>
      <c r="AL55" s="321">
        <f t="shared" si="0"/>
        <v>0</v>
      </c>
      <c r="AM55" s="322">
        <f t="shared" si="93"/>
        <v>0</v>
      </c>
      <c r="AN55" s="322">
        <f t="shared" si="1"/>
        <v>0</v>
      </c>
      <c r="AO55" s="322">
        <f t="shared" si="94"/>
        <v>0</v>
      </c>
      <c r="AP55" s="322">
        <f>AL55-AM55</f>
        <v>0</v>
      </c>
      <c r="AQ55" s="322">
        <f t="shared" si="2"/>
        <v>0</v>
      </c>
      <c r="AR55" s="322">
        <f t="shared" si="3"/>
        <v>0</v>
      </c>
      <c r="AS55" s="322">
        <f t="shared" si="4"/>
        <v>0</v>
      </c>
      <c r="AT55" s="322">
        <f t="shared" si="96"/>
        <v>0</v>
      </c>
      <c r="AU55" s="322">
        <f>AQ55-AR55</f>
        <v>0</v>
      </c>
      <c r="AV55" s="322">
        <f>ROUND(D55*$AV$8/1000,1)</f>
        <v>1357.1</v>
      </c>
      <c r="AW55" s="322">
        <f>ROUND(D55*$AW$8/1000,1)</f>
        <v>1294.8</v>
      </c>
      <c r="AX55" s="322">
        <f t="shared" si="5"/>
        <v>815.4</v>
      </c>
      <c r="AY55" s="322">
        <f t="shared" si="100"/>
        <v>479.4</v>
      </c>
      <c r="AZ55" s="322">
        <f t="shared" si="6"/>
        <v>62.3</v>
      </c>
      <c r="BA55" s="322">
        <f>ROUND(E55*$BA$8/1000,1)</f>
        <v>0</v>
      </c>
      <c r="BB55" s="322">
        <f>ROUND(E55*$BB$8/1000,1)</f>
        <v>0</v>
      </c>
      <c r="BC55" s="322">
        <f t="shared" si="7"/>
        <v>0</v>
      </c>
      <c r="BD55" s="322">
        <f t="shared" si="103"/>
        <v>0</v>
      </c>
      <c r="BE55" s="322">
        <f t="shared" si="8"/>
        <v>0</v>
      </c>
      <c r="BF55" s="322">
        <f>ROUND(F55*$BF$8/1000,1)</f>
        <v>0</v>
      </c>
      <c r="BG55" s="322">
        <f>ROUND(F55*$BG$8/1000,1)</f>
        <v>0</v>
      </c>
      <c r="BH55" s="322">
        <f t="shared" si="9"/>
        <v>0</v>
      </c>
      <c r="BI55" s="322">
        <f t="shared" si="106"/>
        <v>0</v>
      </c>
      <c r="BJ55" s="322">
        <f>BF55-BG55</f>
        <v>0</v>
      </c>
      <c r="BK55" s="322">
        <f>ROUND(G55*$BK$8/1000,1)</f>
        <v>0</v>
      </c>
      <c r="BL55" s="322">
        <f>ROUND(G55*$BL$8/1000,1)</f>
        <v>0</v>
      </c>
      <c r="BM55" s="322">
        <f t="shared" si="10"/>
        <v>0</v>
      </c>
      <c r="BN55" s="322">
        <f t="shared" si="110"/>
        <v>0</v>
      </c>
      <c r="BO55" s="322">
        <f>BK55-BL55</f>
        <v>0</v>
      </c>
      <c r="BP55" s="322">
        <f>ROUND(H55*$BP$8/1000,1)</f>
        <v>11935.7</v>
      </c>
      <c r="BQ55" s="322">
        <f>ROUND(H55*$BQ$8/1000,1)</f>
        <v>11259.6</v>
      </c>
      <c r="BR55" s="322">
        <f t="shared" si="11"/>
        <v>7090.1</v>
      </c>
      <c r="BS55" s="322">
        <f t="shared" si="114"/>
        <v>4169.5</v>
      </c>
      <c r="BT55" s="322">
        <f t="shared" si="12"/>
        <v>676.1</v>
      </c>
      <c r="BU55" s="322"/>
      <c r="BV55" s="322">
        <f t="shared" si="83"/>
        <v>0</v>
      </c>
      <c r="BW55" s="322">
        <f t="shared" si="84"/>
        <v>0</v>
      </c>
      <c r="BX55" s="322">
        <f t="shared" si="85"/>
        <v>0</v>
      </c>
      <c r="BY55" s="322">
        <f t="shared" si="86"/>
        <v>0</v>
      </c>
      <c r="BZ55" s="322">
        <f t="shared" si="87"/>
        <v>0</v>
      </c>
      <c r="CA55" s="322">
        <f t="shared" si="88"/>
        <v>0</v>
      </c>
      <c r="CB55" s="322">
        <f t="shared" si="89"/>
        <v>0</v>
      </c>
      <c r="CC55" s="322">
        <f t="shared" si="90"/>
        <v>0</v>
      </c>
      <c r="CD55" s="322">
        <f t="shared" si="91"/>
        <v>0</v>
      </c>
      <c r="CE55" s="711">
        <f t="shared" si="13"/>
        <v>0</v>
      </c>
      <c r="CF55" s="322">
        <f t="shared" si="115"/>
        <v>0</v>
      </c>
      <c r="CG55" s="322">
        <f t="shared" si="116"/>
        <v>0</v>
      </c>
      <c r="CH55" s="322">
        <f t="shared" si="14"/>
        <v>0</v>
      </c>
      <c r="CI55" s="322">
        <f t="shared" si="117"/>
        <v>0</v>
      </c>
      <c r="CJ55" s="711">
        <f t="shared" si="15"/>
        <v>0</v>
      </c>
      <c r="CK55" s="322">
        <f t="shared" si="118"/>
        <v>0</v>
      </c>
      <c r="CL55" s="322">
        <f t="shared" si="119"/>
        <v>0</v>
      </c>
      <c r="CM55" s="322">
        <f t="shared" si="16"/>
        <v>0</v>
      </c>
      <c r="CN55" s="322">
        <f t="shared" si="120"/>
        <v>0</v>
      </c>
      <c r="CO55" s="711">
        <f t="shared" si="17"/>
        <v>0</v>
      </c>
      <c r="CP55" s="322">
        <f t="shared" si="121"/>
        <v>0</v>
      </c>
      <c r="CQ55" s="322">
        <f t="shared" si="122"/>
        <v>0</v>
      </c>
      <c r="CR55" s="322">
        <f t="shared" si="18"/>
        <v>0</v>
      </c>
      <c r="CS55" s="322">
        <f t="shared" si="123"/>
        <v>0</v>
      </c>
      <c r="CT55" s="711">
        <f t="shared" si="19"/>
        <v>0</v>
      </c>
      <c r="CU55" s="322">
        <f t="shared" si="124"/>
        <v>0</v>
      </c>
      <c r="CV55" s="322">
        <f t="shared" si="125"/>
        <v>0</v>
      </c>
      <c r="CW55" s="322">
        <f t="shared" si="20"/>
        <v>0</v>
      </c>
      <c r="CX55" s="322">
        <f t="shared" si="126"/>
        <v>0</v>
      </c>
      <c r="CY55" s="322">
        <f t="shared" si="21"/>
        <v>0</v>
      </c>
      <c r="CZ55" s="322">
        <f t="shared" si="127"/>
        <v>0</v>
      </c>
      <c r="DA55" s="322">
        <f t="shared" si="128"/>
        <v>0</v>
      </c>
      <c r="DB55" s="322">
        <f t="shared" si="22"/>
        <v>0</v>
      </c>
      <c r="DC55" s="322">
        <f t="shared" si="129"/>
        <v>0</v>
      </c>
      <c r="DD55" s="322">
        <f t="shared" si="23"/>
        <v>0</v>
      </c>
      <c r="DE55" s="322">
        <f t="shared" si="24"/>
        <v>3894.8</v>
      </c>
      <c r="DF55" s="322">
        <f t="shared" si="25"/>
        <v>3781.3</v>
      </c>
      <c r="DG55" s="322">
        <f t="shared" si="26"/>
        <v>2381.1</v>
      </c>
      <c r="DH55" s="322">
        <f t="shared" si="130"/>
        <v>1400.2</v>
      </c>
      <c r="DI55" s="322">
        <f t="shared" si="27"/>
        <v>113.5</v>
      </c>
      <c r="DJ55" s="322">
        <f t="shared" si="28"/>
        <v>0</v>
      </c>
      <c r="DK55" s="322">
        <f t="shared" si="29"/>
        <v>0</v>
      </c>
      <c r="DL55" s="322">
        <f t="shared" si="30"/>
        <v>0</v>
      </c>
      <c r="DM55" s="322">
        <f t="shared" si="131"/>
        <v>0</v>
      </c>
      <c r="DN55" s="322">
        <f t="shared" si="31"/>
        <v>0</v>
      </c>
      <c r="DO55" s="322">
        <f t="shared" si="132"/>
        <v>0</v>
      </c>
      <c r="DP55" s="322">
        <f t="shared" si="133"/>
        <v>0</v>
      </c>
      <c r="DQ55" s="322">
        <f t="shared" si="134"/>
        <v>0</v>
      </c>
      <c r="DR55" s="322">
        <f t="shared" si="135"/>
        <v>0</v>
      </c>
      <c r="DS55" s="322">
        <f t="shared" si="32"/>
        <v>0</v>
      </c>
      <c r="DT55" s="323">
        <f t="shared" si="136"/>
        <v>0</v>
      </c>
      <c r="DU55" s="324">
        <f t="shared" si="137"/>
        <v>0</v>
      </c>
      <c r="DV55" s="322">
        <f t="shared" si="33"/>
        <v>0</v>
      </c>
      <c r="DW55" s="322">
        <f t="shared" si="138"/>
        <v>0</v>
      </c>
      <c r="DX55" s="324">
        <f t="shared" si="139"/>
        <v>0</v>
      </c>
      <c r="DY55" s="324">
        <f t="shared" si="140"/>
        <v>0</v>
      </c>
      <c r="DZ55" s="324">
        <f t="shared" si="141"/>
        <v>0</v>
      </c>
      <c r="EA55" s="322">
        <f t="shared" si="34"/>
        <v>0</v>
      </c>
      <c r="EB55" s="322">
        <f t="shared" si="142"/>
        <v>0</v>
      </c>
      <c r="EC55" s="324">
        <f t="shared" si="143"/>
        <v>0</v>
      </c>
      <c r="ED55" s="324">
        <f t="shared" si="144"/>
        <v>0</v>
      </c>
      <c r="EE55" s="324">
        <f t="shared" si="145"/>
        <v>0</v>
      </c>
      <c r="EF55" s="322">
        <f t="shared" si="35"/>
        <v>0</v>
      </c>
      <c r="EG55" s="322">
        <f t="shared" si="146"/>
        <v>0</v>
      </c>
      <c r="EH55" s="324">
        <f t="shared" si="147"/>
        <v>0</v>
      </c>
      <c r="EI55" s="324">
        <f t="shared" si="148"/>
        <v>0</v>
      </c>
      <c r="EJ55" s="324">
        <f t="shared" si="149"/>
        <v>0</v>
      </c>
      <c r="EK55" s="322">
        <f t="shared" si="36"/>
        <v>0</v>
      </c>
      <c r="EL55" s="322">
        <f t="shared" si="150"/>
        <v>0</v>
      </c>
      <c r="EM55" s="324">
        <f t="shared" si="151"/>
        <v>0</v>
      </c>
      <c r="EN55" s="324">
        <f t="shared" si="152"/>
        <v>0</v>
      </c>
      <c r="EO55" s="324">
        <f t="shared" si="153"/>
        <v>0</v>
      </c>
      <c r="EP55" s="322">
        <f t="shared" si="37"/>
        <v>0</v>
      </c>
      <c r="EQ55" s="322">
        <f t="shared" si="154"/>
        <v>0</v>
      </c>
      <c r="ER55" s="324">
        <f t="shared" si="155"/>
        <v>0</v>
      </c>
      <c r="ES55" s="324">
        <f t="shared" si="156"/>
        <v>0</v>
      </c>
      <c r="ET55" s="324">
        <f t="shared" si="157"/>
        <v>0</v>
      </c>
      <c r="EU55" s="322">
        <f t="shared" si="38"/>
        <v>0</v>
      </c>
      <c r="EV55" s="322">
        <f t="shared" si="158"/>
        <v>0</v>
      </c>
      <c r="EW55" s="324">
        <f t="shared" si="159"/>
        <v>0</v>
      </c>
      <c r="EX55" s="324">
        <f t="shared" si="160"/>
        <v>0</v>
      </c>
      <c r="EY55" s="324">
        <f t="shared" si="161"/>
        <v>0</v>
      </c>
      <c r="EZ55" s="322">
        <f t="shared" si="39"/>
        <v>0</v>
      </c>
      <c r="FA55" s="322">
        <f t="shared" si="162"/>
        <v>0</v>
      </c>
      <c r="FB55" s="324">
        <f t="shared" si="163"/>
        <v>0</v>
      </c>
      <c r="FC55" s="324">
        <f t="shared" si="164"/>
        <v>0</v>
      </c>
      <c r="FD55" s="324">
        <f t="shared" si="165"/>
        <v>0</v>
      </c>
      <c r="FE55" s="322">
        <f t="shared" si="40"/>
        <v>0</v>
      </c>
      <c r="FF55" s="322">
        <f t="shared" si="166"/>
        <v>0</v>
      </c>
      <c r="FG55" s="325">
        <f t="shared" si="167"/>
        <v>0</v>
      </c>
      <c r="FH55" s="712">
        <f t="shared" si="41"/>
        <v>0</v>
      </c>
      <c r="FI55" s="322">
        <f t="shared" si="42"/>
        <v>0</v>
      </c>
      <c r="FJ55" s="322">
        <f t="shared" si="43"/>
        <v>0</v>
      </c>
      <c r="FK55" s="322">
        <f t="shared" si="168"/>
        <v>0</v>
      </c>
      <c r="FL55" s="322">
        <f t="shared" si="44"/>
        <v>0</v>
      </c>
      <c r="FM55" s="322">
        <f t="shared" si="45"/>
        <v>0</v>
      </c>
      <c r="FN55" s="322">
        <f t="shared" si="46"/>
        <v>0</v>
      </c>
      <c r="FO55" s="322">
        <f t="shared" si="47"/>
        <v>0</v>
      </c>
      <c r="FP55" s="322">
        <f t="shared" si="169"/>
        <v>0</v>
      </c>
      <c r="FQ55" s="322">
        <f t="shared" si="48"/>
        <v>0</v>
      </c>
      <c r="FR55" s="322">
        <f t="shared" si="49"/>
        <v>0</v>
      </c>
      <c r="FS55" s="322">
        <f t="shared" si="50"/>
        <v>0</v>
      </c>
      <c r="FT55" s="322">
        <f t="shared" si="51"/>
        <v>0</v>
      </c>
      <c r="FU55" s="322">
        <f t="shared" si="170"/>
        <v>0</v>
      </c>
      <c r="FV55" s="322">
        <f t="shared" si="52"/>
        <v>0</v>
      </c>
      <c r="FW55" s="322">
        <f t="shared" si="53"/>
        <v>0</v>
      </c>
      <c r="FX55" s="322">
        <f t="shared" si="54"/>
        <v>0</v>
      </c>
      <c r="FY55" s="322">
        <f t="shared" si="55"/>
        <v>0</v>
      </c>
      <c r="FZ55" s="322">
        <f t="shared" si="171"/>
        <v>0</v>
      </c>
      <c r="GA55" s="322">
        <f t="shared" si="56"/>
        <v>0</v>
      </c>
      <c r="GB55" s="322">
        <f t="shared" si="57"/>
        <v>0</v>
      </c>
      <c r="GC55" s="322">
        <f t="shared" si="58"/>
        <v>0</v>
      </c>
      <c r="GD55" s="322">
        <f t="shared" si="59"/>
        <v>0</v>
      </c>
      <c r="GE55" s="322">
        <f t="shared" si="172"/>
        <v>0</v>
      </c>
      <c r="GF55" s="322">
        <f t="shared" si="60"/>
        <v>0</v>
      </c>
      <c r="GG55" s="322">
        <f t="shared" si="61"/>
        <v>0</v>
      </c>
      <c r="GH55" s="322">
        <f t="shared" si="62"/>
        <v>0</v>
      </c>
      <c r="GI55" s="322">
        <f t="shared" si="63"/>
        <v>0</v>
      </c>
      <c r="GJ55" s="322">
        <f t="shared" si="173"/>
        <v>0</v>
      </c>
      <c r="GK55" s="322">
        <f t="shared" si="64"/>
        <v>0</v>
      </c>
      <c r="GL55" s="322">
        <f t="shared" si="65"/>
        <v>0</v>
      </c>
      <c r="GM55" s="322">
        <f t="shared" si="66"/>
        <v>0</v>
      </c>
      <c r="GN55" s="322">
        <f t="shared" si="67"/>
        <v>0</v>
      </c>
      <c r="GO55" s="322">
        <f t="shared" si="174"/>
        <v>0</v>
      </c>
      <c r="GP55" s="322">
        <f t="shared" si="68"/>
        <v>0</v>
      </c>
      <c r="GQ55" s="322">
        <f t="shared" si="69"/>
        <v>0</v>
      </c>
      <c r="GR55" s="322">
        <f t="shared" si="70"/>
        <v>0</v>
      </c>
      <c r="GS55" s="322">
        <f t="shared" si="71"/>
        <v>0</v>
      </c>
      <c r="GT55" s="322">
        <f t="shared" si="175"/>
        <v>0</v>
      </c>
      <c r="GU55" s="322">
        <f t="shared" si="72"/>
        <v>0</v>
      </c>
      <c r="GV55" s="326">
        <f t="shared" si="92"/>
        <v>17187.599999999999</v>
      </c>
      <c r="GW55" s="322">
        <f t="shared" si="82"/>
        <v>16335.7</v>
      </c>
      <c r="GX55" s="322">
        <f t="shared" si="82"/>
        <v>10286.6</v>
      </c>
      <c r="GY55" s="322">
        <f t="shared" si="82"/>
        <v>6049.1</v>
      </c>
      <c r="GZ55" s="322">
        <f t="shared" si="82"/>
        <v>851.9</v>
      </c>
      <c r="HA55" s="328">
        <f t="shared" si="176"/>
        <v>295</v>
      </c>
      <c r="HB55" s="322">
        <f t="shared" si="75"/>
        <v>16849.7</v>
      </c>
      <c r="HC55" s="322">
        <f t="shared" si="75"/>
        <v>16014.5</v>
      </c>
      <c r="HD55" s="322">
        <f t="shared" si="75"/>
        <v>10084.4</v>
      </c>
      <c r="HE55" s="322">
        <f t="shared" si="75"/>
        <v>5930.2</v>
      </c>
      <c r="HF55" s="322">
        <f t="shared" si="75"/>
        <v>835.2</v>
      </c>
      <c r="HG55" s="329">
        <v>36.24</v>
      </c>
      <c r="HH55" s="327">
        <f t="shared" si="76"/>
        <v>1272.0999999999999</v>
      </c>
      <c r="HI55" s="327">
        <f t="shared" si="77"/>
        <v>18121.8</v>
      </c>
      <c r="HJ55" s="330">
        <f t="shared" si="78"/>
        <v>11356.5</v>
      </c>
      <c r="HK55" s="275">
        <f t="shared" si="79"/>
        <v>18121800</v>
      </c>
    </row>
    <row r="56" spans="1:220">
      <c r="A56" s="315" t="s">
        <v>741</v>
      </c>
      <c r="B56" s="316">
        <v>0</v>
      </c>
      <c r="C56" s="316">
        <v>0</v>
      </c>
      <c r="D56" s="317">
        <v>50</v>
      </c>
      <c r="E56" s="318">
        <v>0</v>
      </c>
      <c r="F56" s="317"/>
      <c r="G56" s="316">
        <v>0</v>
      </c>
      <c r="H56" s="317">
        <v>250</v>
      </c>
      <c r="I56" s="318">
        <v>0</v>
      </c>
      <c r="J56" s="317"/>
      <c r="K56" s="317"/>
      <c r="L56" s="317"/>
      <c r="M56" s="316">
        <v>0</v>
      </c>
      <c r="N56" s="318">
        <v>0</v>
      </c>
      <c r="O56" s="317"/>
      <c r="P56" s="318">
        <v>0</v>
      </c>
      <c r="Q56" s="317"/>
      <c r="R56" s="317"/>
      <c r="S56" s="317"/>
      <c r="T56" s="319">
        <v>0</v>
      </c>
      <c r="U56" s="335">
        <v>0</v>
      </c>
      <c r="V56" s="335">
        <v>0</v>
      </c>
      <c r="W56" s="318">
        <v>0</v>
      </c>
      <c r="X56" s="318">
        <v>0</v>
      </c>
      <c r="Y56" s="318">
        <v>0</v>
      </c>
      <c r="Z56" s="318">
        <v>0</v>
      </c>
      <c r="AA56" s="318">
        <v>0</v>
      </c>
      <c r="AB56" s="318">
        <v>0</v>
      </c>
      <c r="AC56" s="318">
        <v>0</v>
      </c>
      <c r="AD56" s="320">
        <v>0</v>
      </c>
      <c r="AE56" s="320">
        <v>0</v>
      </c>
      <c r="AF56" s="320">
        <v>0</v>
      </c>
      <c r="AG56" s="320">
        <v>0</v>
      </c>
      <c r="AH56" s="317">
        <v>19</v>
      </c>
      <c r="AI56" s="320">
        <v>0</v>
      </c>
      <c r="AJ56" s="710">
        <f t="shared" si="80"/>
        <v>50</v>
      </c>
      <c r="AK56" s="710">
        <f t="shared" si="81"/>
        <v>269</v>
      </c>
      <c r="AL56" s="321">
        <f t="shared" si="0"/>
        <v>0</v>
      </c>
      <c r="AM56" s="322">
        <f t="shared" si="93"/>
        <v>0</v>
      </c>
      <c r="AN56" s="322">
        <f t="shared" si="1"/>
        <v>0</v>
      </c>
      <c r="AO56" s="322">
        <f t="shared" si="94"/>
        <v>0</v>
      </c>
      <c r="AP56" s="322">
        <f t="shared" ref="AP56:AP63" si="177">AL56-AM56</f>
        <v>0</v>
      </c>
      <c r="AQ56" s="322">
        <f t="shared" si="2"/>
        <v>0</v>
      </c>
      <c r="AR56" s="322">
        <f t="shared" si="3"/>
        <v>0</v>
      </c>
      <c r="AS56" s="322">
        <f t="shared" si="4"/>
        <v>0</v>
      </c>
      <c r="AT56" s="322">
        <f t="shared" si="96"/>
        <v>0</v>
      </c>
      <c r="AU56" s="322">
        <f t="shared" ref="AU56:AU63" si="178">AQ56-AR56</f>
        <v>0</v>
      </c>
      <c r="AV56" s="322">
        <f t="shared" ref="AV56:AV63" si="179">ROUND(D56*$AV$8/1000,1)</f>
        <v>2827.2</v>
      </c>
      <c r="AW56" s="322">
        <f t="shared" ref="AW56:AW63" si="180">ROUND(D56*$AW$8/1000,1)</f>
        <v>2697.6</v>
      </c>
      <c r="AX56" s="322">
        <f t="shared" si="5"/>
        <v>1698.7</v>
      </c>
      <c r="AY56" s="322">
        <f t="shared" si="100"/>
        <v>998.9</v>
      </c>
      <c r="AZ56" s="322">
        <f t="shared" si="6"/>
        <v>129.6</v>
      </c>
      <c r="BA56" s="322">
        <f t="shared" ref="BA56:BA63" si="181">ROUND(E56*$BA$8/1000,1)</f>
        <v>0</v>
      </c>
      <c r="BB56" s="322">
        <f t="shared" ref="BB56:BB63" si="182">ROUND(E56*$BB$8/1000,1)</f>
        <v>0</v>
      </c>
      <c r="BC56" s="322">
        <f t="shared" si="7"/>
        <v>0</v>
      </c>
      <c r="BD56" s="322">
        <f t="shared" si="103"/>
        <v>0</v>
      </c>
      <c r="BE56" s="322">
        <f t="shared" si="8"/>
        <v>0</v>
      </c>
      <c r="BF56" s="322">
        <f t="shared" ref="BF56:BF63" si="183">ROUND(F56*$BF$8/1000,1)</f>
        <v>0</v>
      </c>
      <c r="BG56" s="322">
        <f t="shared" ref="BG56:BG63" si="184">ROUND(F56*$BG$8/1000,1)</f>
        <v>0</v>
      </c>
      <c r="BH56" s="322">
        <f t="shared" si="9"/>
        <v>0</v>
      </c>
      <c r="BI56" s="322">
        <f t="shared" si="106"/>
        <v>0</v>
      </c>
      <c r="BJ56" s="322">
        <f t="shared" ref="BJ56:BJ63" si="185">BF56-BG56</f>
        <v>0</v>
      </c>
      <c r="BK56" s="322">
        <f t="shared" ref="BK56:BK63" si="186">ROUND(G56*$BK$8/1000,1)</f>
        <v>0</v>
      </c>
      <c r="BL56" s="322">
        <f t="shared" ref="BL56:BL63" si="187">ROUND(G56*$BL$8/1000,1)</f>
        <v>0</v>
      </c>
      <c r="BM56" s="322">
        <f t="shared" si="10"/>
        <v>0</v>
      </c>
      <c r="BN56" s="322">
        <f t="shared" si="110"/>
        <v>0</v>
      </c>
      <c r="BO56" s="322">
        <f t="shared" ref="BO56:BO63" si="188">BK56-BL56</f>
        <v>0</v>
      </c>
      <c r="BP56" s="322">
        <f t="shared" ref="BP56:BP63" si="189">ROUND(H56*$BP$8/1000,1)</f>
        <v>12433</v>
      </c>
      <c r="BQ56" s="322">
        <f t="shared" ref="BQ56:BQ63" si="190">ROUND(H56*$BQ$8/1000,1)</f>
        <v>11728.8</v>
      </c>
      <c r="BR56" s="322">
        <f t="shared" si="11"/>
        <v>7385.5</v>
      </c>
      <c r="BS56" s="322">
        <f t="shared" si="114"/>
        <v>4343.3</v>
      </c>
      <c r="BT56" s="322">
        <f t="shared" si="12"/>
        <v>704.2</v>
      </c>
      <c r="BU56" s="322"/>
      <c r="BV56" s="322">
        <f t="shared" si="83"/>
        <v>0</v>
      </c>
      <c r="BW56" s="322">
        <f t="shared" si="84"/>
        <v>0</v>
      </c>
      <c r="BX56" s="322">
        <f t="shared" si="85"/>
        <v>0</v>
      </c>
      <c r="BY56" s="322">
        <f t="shared" si="86"/>
        <v>0</v>
      </c>
      <c r="BZ56" s="322">
        <f t="shared" si="87"/>
        <v>0</v>
      </c>
      <c r="CA56" s="322">
        <f t="shared" si="88"/>
        <v>0</v>
      </c>
      <c r="CB56" s="322">
        <f t="shared" si="89"/>
        <v>0</v>
      </c>
      <c r="CC56" s="322">
        <f t="shared" si="90"/>
        <v>0</v>
      </c>
      <c r="CD56" s="322">
        <f t="shared" si="91"/>
        <v>0</v>
      </c>
      <c r="CE56" s="711">
        <f t="shared" si="13"/>
        <v>0</v>
      </c>
      <c r="CF56" s="322">
        <f t="shared" si="115"/>
        <v>0</v>
      </c>
      <c r="CG56" s="322">
        <f t="shared" si="116"/>
        <v>0</v>
      </c>
      <c r="CH56" s="322">
        <f t="shared" si="14"/>
        <v>0</v>
      </c>
      <c r="CI56" s="322">
        <f t="shared" si="117"/>
        <v>0</v>
      </c>
      <c r="CJ56" s="711">
        <f t="shared" si="15"/>
        <v>0</v>
      </c>
      <c r="CK56" s="322">
        <f t="shared" si="118"/>
        <v>0</v>
      </c>
      <c r="CL56" s="322">
        <f t="shared" si="119"/>
        <v>0</v>
      </c>
      <c r="CM56" s="322">
        <f t="shared" si="16"/>
        <v>0</v>
      </c>
      <c r="CN56" s="322">
        <f t="shared" si="120"/>
        <v>0</v>
      </c>
      <c r="CO56" s="711">
        <f t="shared" si="17"/>
        <v>0</v>
      </c>
      <c r="CP56" s="322">
        <f t="shared" si="121"/>
        <v>0</v>
      </c>
      <c r="CQ56" s="322">
        <f t="shared" si="122"/>
        <v>0</v>
      </c>
      <c r="CR56" s="322">
        <f t="shared" si="18"/>
        <v>0</v>
      </c>
      <c r="CS56" s="322">
        <f t="shared" si="123"/>
        <v>0</v>
      </c>
      <c r="CT56" s="711">
        <f t="shared" si="19"/>
        <v>0</v>
      </c>
      <c r="CU56" s="322">
        <f t="shared" si="124"/>
        <v>0</v>
      </c>
      <c r="CV56" s="322">
        <f t="shared" si="125"/>
        <v>0</v>
      </c>
      <c r="CW56" s="322">
        <f t="shared" si="20"/>
        <v>0</v>
      </c>
      <c r="CX56" s="322">
        <f t="shared" si="126"/>
        <v>0</v>
      </c>
      <c r="CY56" s="322">
        <f t="shared" si="21"/>
        <v>0</v>
      </c>
      <c r="CZ56" s="322">
        <f t="shared" si="127"/>
        <v>0</v>
      </c>
      <c r="DA56" s="322">
        <f t="shared" si="128"/>
        <v>0</v>
      </c>
      <c r="DB56" s="322">
        <f t="shared" si="22"/>
        <v>0</v>
      </c>
      <c r="DC56" s="322">
        <f t="shared" si="129"/>
        <v>0</v>
      </c>
      <c r="DD56" s="322">
        <f t="shared" si="23"/>
        <v>0</v>
      </c>
      <c r="DE56" s="322">
        <f t="shared" si="24"/>
        <v>0</v>
      </c>
      <c r="DF56" s="322">
        <f t="shared" si="25"/>
        <v>0</v>
      </c>
      <c r="DG56" s="322">
        <f t="shared" si="26"/>
        <v>0</v>
      </c>
      <c r="DH56" s="322">
        <f t="shared" si="130"/>
        <v>0</v>
      </c>
      <c r="DI56" s="322">
        <f t="shared" si="27"/>
        <v>0</v>
      </c>
      <c r="DJ56" s="322">
        <f t="shared" si="28"/>
        <v>0</v>
      </c>
      <c r="DK56" s="322">
        <f t="shared" si="29"/>
        <v>0</v>
      </c>
      <c r="DL56" s="322">
        <f t="shared" si="30"/>
        <v>0</v>
      </c>
      <c r="DM56" s="322">
        <f t="shared" si="131"/>
        <v>0</v>
      </c>
      <c r="DN56" s="322">
        <f t="shared" si="31"/>
        <v>0</v>
      </c>
      <c r="DO56" s="322">
        <f t="shared" si="132"/>
        <v>0</v>
      </c>
      <c r="DP56" s="322">
        <f t="shared" si="133"/>
        <v>0</v>
      </c>
      <c r="DQ56" s="322">
        <f t="shared" si="134"/>
        <v>0</v>
      </c>
      <c r="DR56" s="322">
        <f t="shared" si="135"/>
        <v>0</v>
      </c>
      <c r="DS56" s="322">
        <f t="shared" si="32"/>
        <v>0</v>
      </c>
      <c r="DT56" s="323">
        <f t="shared" si="136"/>
        <v>0</v>
      </c>
      <c r="DU56" s="324">
        <f t="shared" si="137"/>
        <v>0</v>
      </c>
      <c r="DV56" s="322">
        <f t="shared" si="33"/>
        <v>0</v>
      </c>
      <c r="DW56" s="322">
        <f t="shared" si="138"/>
        <v>0</v>
      </c>
      <c r="DX56" s="324">
        <f t="shared" si="139"/>
        <v>0</v>
      </c>
      <c r="DY56" s="324">
        <f t="shared" si="140"/>
        <v>0</v>
      </c>
      <c r="DZ56" s="324">
        <f t="shared" si="141"/>
        <v>0</v>
      </c>
      <c r="EA56" s="322">
        <f t="shared" si="34"/>
        <v>0</v>
      </c>
      <c r="EB56" s="322">
        <f t="shared" si="142"/>
        <v>0</v>
      </c>
      <c r="EC56" s="324">
        <f t="shared" si="143"/>
        <v>0</v>
      </c>
      <c r="ED56" s="324">
        <f t="shared" si="144"/>
        <v>0</v>
      </c>
      <c r="EE56" s="324">
        <f t="shared" si="145"/>
        <v>0</v>
      </c>
      <c r="EF56" s="322">
        <f t="shared" si="35"/>
        <v>0</v>
      </c>
      <c r="EG56" s="322">
        <f t="shared" si="146"/>
        <v>0</v>
      </c>
      <c r="EH56" s="324">
        <f t="shared" si="147"/>
        <v>0</v>
      </c>
      <c r="EI56" s="324">
        <f t="shared" si="148"/>
        <v>0</v>
      </c>
      <c r="EJ56" s="324">
        <f t="shared" si="149"/>
        <v>0</v>
      </c>
      <c r="EK56" s="322">
        <f t="shared" si="36"/>
        <v>0</v>
      </c>
      <c r="EL56" s="322">
        <f t="shared" si="150"/>
        <v>0</v>
      </c>
      <c r="EM56" s="324">
        <f t="shared" si="151"/>
        <v>0</v>
      </c>
      <c r="EN56" s="324">
        <f t="shared" si="152"/>
        <v>0</v>
      </c>
      <c r="EO56" s="324">
        <f t="shared" si="153"/>
        <v>0</v>
      </c>
      <c r="EP56" s="322">
        <f t="shared" si="37"/>
        <v>0</v>
      </c>
      <c r="EQ56" s="322">
        <f t="shared" si="154"/>
        <v>0</v>
      </c>
      <c r="ER56" s="324">
        <f t="shared" si="155"/>
        <v>0</v>
      </c>
      <c r="ES56" s="324">
        <f t="shared" si="156"/>
        <v>0</v>
      </c>
      <c r="ET56" s="324">
        <f t="shared" si="157"/>
        <v>0</v>
      </c>
      <c r="EU56" s="322">
        <f t="shared" si="38"/>
        <v>0</v>
      </c>
      <c r="EV56" s="322">
        <f t="shared" si="158"/>
        <v>0</v>
      </c>
      <c r="EW56" s="324">
        <f t="shared" si="159"/>
        <v>0</v>
      </c>
      <c r="EX56" s="324">
        <f t="shared" si="160"/>
        <v>0</v>
      </c>
      <c r="EY56" s="324">
        <f t="shared" si="161"/>
        <v>0</v>
      </c>
      <c r="EZ56" s="322">
        <f t="shared" si="39"/>
        <v>0</v>
      </c>
      <c r="FA56" s="322">
        <f t="shared" si="162"/>
        <v>0</v>
      </c>
      <c r="FB56" s="324">
        <f t="shared" si="163"/>
        <v>0</v>
      </c>
      <c r="FC56" s="324">
        <f t="shared" si="164"/>
        <v>0</v>
      </c>
      <c r="FD56" s="324">
        <f t="shared" si="165"/>
        <v>0</v>
      </c>
      <c r="FE56" s="322">
        <f t="shared" si="40"/>
        <v>0</v>
      </c>
      <c r="FF56" s="322">
        <f t="shared" si="166"/>
        <v>0</v>
      </c>
      <c r="FG56" s="325">
        <f t="shared" si="167"/>
        <v>0</v>
      </c>
      <c r="FH56" s="712">
        <f t="shared" si="41"/>
        <v>0</v>
      </c>
      <c r="FI56" s="322">
        <f t="shared" si="42"/>
        <v>0</v>
      </c>
      <c r="FJ56" s="322">
        <f t="shared" si="43"/>
        <v>0</v>
      </c>
      <c r="FK56" s="322">
        <f t="shared" si="168"/>
        <v>0</v>
      </c>
      <c r="FL56" s="322">
        <f t="shared" si="44"/>
        <v>0</v>
      </c>
      <c r="FM56" s="322">
        <f t="shared" si="45"/>
        <v>0</v>
      </c>
      <c r="FN56" s="322">
        <f t="shared" si="46"/>
        <v>0</v>
      </c>
      <c r="FO56" s="322">
        <f t="shared" si="47"/>
        <v>0</v>
      </c>
      <c r="FP56" s="322">
        <f t="shared" si="169"/>
        <v>0</v>
      </c>
      <c r="FQ56" s="322">
        <f t="shared" si="48"/>
        <v>0</v>
      </c>
      <c r="FR56" s="322">
        <f t="shared" si="49"/>
        <v>0</v>
      </c>
      <c r="FS56" s="322">
        <f t="shared" si="50"/>
        <v>0</v>
      </c>
      <c r="FT56" s="322">
        <f t="shared" si="51"/>
        <v>0</v>
      </c>
      <c r="FU56" s="322">
        <f t="shared" si="170"/>
        <v>0</v>
      </c>
      <c r="FV56" s="322">
        <f t="shared" si="52"/>
        <v>0</v>
      </c>
      <c r="FW56" s="322">
        <f t="shared" si="53"/>
        <v>0</v>
      </c>
      <c r="FX56" s="322">
        <f t="shared" si="54"/>
        <v>0</v>
      </c>
      <c r="FY56" s="322">
        <f t="shared" si="55"/>
        <v>0</v>
      </c>
      <c r="FZ56" s="322">
        <f t="shared" si="171"/>
        <v>0</v>
      </c>
      <c r="GA56" s="322">
        <f t="shared" si="56"/>
        <v>0</v>
      </c>
      <c r="GB56" s="322">
        <f t="shared" si="57"/>
        <v>0</v>
      </c>
      <c r="GC56" s="322">
        <f t="shared" si="58"/>
        <v>0</v>
      </c>
      <c r="GD56" s="322">
        <f t="shared" si="59"/>
        <v>0</v>
      </c>
      <c r="GE56" s="322">
        <f t="shared" si="172"/>
        <v>0</v>
      </c>
      <c r="GF56" s="322">
        <f t="shared" si="60"/>
        <v>0</v>
      </c>
      <c r="GG56" s="322">
        <f t="shared" si="61"/>
        <v>0</v>
      </c>
      <c r="GH56" s="322">
        <f t="shared" si="62"/>
        <v>0</v>
      </c>
      <c r="GI56" s="322">
        <f t="shared" si="63"/>
        <v>0</v>
      </c>
      <c r="GJ56" s="322">
        <f t="shared" si="173"/>
        <v>0</v>
      </c>
      <c r="GK56" s="322">
        <f t="shared" si="64"/>
        <v>0</v>
      </c>
      <c r="GL56" s="322">
        <f t="shared" si="65"/>
        <v>1086.5999999999999</v>
      </c>
      <c r="GM56" s="322">
        <f t="shared" si="66"/>
        <v>1025.0999999999999</v>
      </c>
      <c r="GN56" s="322">
        <f t="shared" si="67"/>
        <v>645.5</v>
      </c>
      <c r="GO56" s="322">
        <f t="shared" si="174"/>
        <v>379.6</v>
      </c>
      <c r="GP56" s="322">
        <f t="shared" si="68"/>
        <v>61.5</v>
      </c>
      <c r="GQ56" s="322">
        <f t="shared" si="69"/>
        <v>0</v>
      </c>
      <c r="GR56" s="322">
        <f t="shared" si="70"/>
        <v>0</v>
      </c>
      <c r="GS56" s="322">
        <f t="shared" si="71"/>
        <v>0</v>
      </c>
      <c r="GT56" s="322">
        <f t="shared" si="175"/>
        <v>0</v>
      </c>
      <c r="GU56" s="322">
        <f t="shared" si="72"/>
        <v>0</v>
      </c>
      <c r="GV56" s="326">
        <f t="shared" si="92"/>
        <v>16346.8</v>
      </c>
      <c r="GW56" s="322">
        <f t="shared" si="82"/>
        <v>15451.5</v>
      </c>
      <c r="GX56" s="322">
        <f t="shared" si="82"/>
        <v>9729.7000000000007</v>
      </c>
      <c r="GY56" s="322">
        <f t="shared" si="82"/>
        <v>5721.8</v>
      </c>
      <c r="GZ56" s="322">
        <f t="shared" si="82"/>
        <v>895.3</v>
      </c>
      <c r="HA56" s="328">
        <f t="shared" si="176"/>
        <v>319</v>
      </c>
      <c r="HB56" s="322">
        <f t="shared" si="75"/>
        <v>16025.4</v>
      </c>
      <c r="HC56" s="322">
        <f t="shared" si="75"/>
        <v>15147.7</v>
      </c>
      <c r="HD56" s="322">
        <f t="shared" si="75"/>
        <v>9538.4</v>
      </c>
      <c r="HE56" s="322">
        <f t="shared" si="75"/>
        <v>5609.3</v>
      </c>
      <c r="HF56" s="322">
        <f t="shared" si="75"/>
        <v>877.7</v>
      </c>
      <c r="HG56" s="329">
        <v>30.18</v>
      </c>
      <c r="HH56" s="327">
        <f t="shared" si="76"/>
        <v>1059.4000000000001</v>
      </c>
      <c r="HI56" s="327">
        <f t="shared" si="77"/>
        <v>17084.8</v>
      </c>
      <c r="HJ56" s="330">
        <f t="shared" si="78"/>
        <v>10597.8</v>
      </c>
      <c r="HK56" s="275">
        <f t="shared" si="79"/>
        <v>17084800</v>
      </c>
    </row>
    <row r="57" spans="1:220">
      <c r="A57" s="315" t="s">
        <v>742</v>
      </c>
      <c r="B57" s="316">
        <v>0</v>
      </c>
      <c r="C57" s="316">
        <v>0</v>
      </c>
      <c r="D57" s="317">
        <v>27</v>
      </c>
      <c r="E57" s="318">
        <v>0</v>
      </c>
      <c r="F57" s="317"/>
      <c r="G57" s="316">
        <v>0</v>
      </c>
      <c r="H57" s="317">
        <v>148</v>
      </c>
      <c r="I57" s="318">
        <v>0</v>
      </c>
      <c r="J57" s="317"/>
      <c r="K57" s="317"/>
      <c r="L57" s="317"/>
      <c r="M57" s="316">
        <v>0</v>
      </c>
      <c r="N57" s="318">
        <v>0</v>
      </c>
      <c r="O57" s="317"/>
      <c r="P57" s="318">
        <v>0</v>
      </c>
      <c r="Q57" s="317"/>
      <c r="R57" s="317"/>
      <c r="S57" s="317"/>
      <c r="T57" s="319">
        <v>0</v>
      </c>
      <c r="U57" s="335">
        <v>0</v>
      </c>
      <c r="V57" s="335">
        <v>0</v>
      </c>
      <c r="W57" s="318">
        <v>0</v>
      </c>
      <c r="X57" s="318">
        <v>0</v>
      </c>
      <c r="Y57" s="318">
        <v>0</v>
      </c>
      <c r="Z57" s="318">
        <v>0</v>
      </c>
      <c r="AA57" s="318">
        <v>0</v>
      </c>
      <c r="AB57" s="318">
        <v>0</v>
      </c>
      <c r="AC57" s="318">
        <v>0</v>
      </c>
      <c r="AD57" s="320">
        <v>0</v>
      </c>
      <c r="AE57" s="320">
        <v>0</v>
      </c>
      <c r="AF57" s="320">
        <v>0</v>
      </c>
      <c r="AG57" s="320">
        <v>0</v>
      </c>
      <c r="AH57" s="317"/>
      <c r="AI57" s="320">
        <v>0</v>
      </c>
      <c r="AJ57" s="710">
        <f t="shared" si="80"/>
        <v>27</v>
      </c>
      <c r="AK57" s="710">
        <f t="shared" si="81"/>
        <v>148</v>
      </c>
      <c r="AL57" s="321">
        <f t="shared" si="0"/>
        <v>0</v>
      </c>
      <c r="AM57" s="322">
        <f t="shared" si="93"/>
        <v>0</v>
      </c>
      <c r="AN57" s="322">
        <f t="shared" si="1"/>
        <v>0</v>
      </c>
      <c r="AO57" s="322">
        <f t="shared" si="94"/>
        <v>0</v>
      </c>
      <c r="AP57" s="322">
        <f t="shared" si="177"/>
        <v>0</v>
      </c>
      <c r="AQ57" s="322">
        <f t="shared" si="2"/>
        <v>0</v>
      </c>
      <c r="AR57" s="322">
        <f t="shared" si="3"/>
        <v>0</v>
      </c>
      <c r="AS57" s="322">
        <f t="shared" si="4"/>
        <v>0</v>
      </c>
      <c r="AT57" s="322">
        <f t="shared" si="96"/>
        <v>0</v>
      </c>
      <c r="AU57" s="322">
        <f t="shared" si="178"/>
        <v>0</v>
      </c>
      <c r="AV57" s="322">
        <f t="shared" si="179"/>
        <v>1526.7</v>
      </c>
      <c r="AW57" s="322">
        <f t="shared" si="180"/>
        <v>1456.7</v>
      </c>
      <c r="AX57" s="322">
        <f t="shared" si="5"/>
        <v>917.3</v>
      </c>
      <c r="AY57" s="322">
        <f t="shared" si="100"/>
        <v>539.4</v>
      </c>
      <c r="AZ57" s="322">
        <f t="shared" si="6"/>
        <v>70</v>
      </c>
      <c r="BA57" s="322">
        <f t="shared" si="181"/>
        <v>0</v>
      </c>
      <c r="BB57" s="322">
        <f t="shared" si="182"/>
        <v>0</v>
      </c>
      <c r="BC57" s="322">
        <f t="shared" si="7"/>
        <v>0</v>
      </c>
      <c r="BD57" s="322">
        <f t="shared" si="103"/>
        <v>0</v>
      </c>
      <c r="BE57" s="322">
        <f t="shared" si="8"/>
        <v>0</v>
      </c>
      <c r="BF57" s="322">
        <f t="shared" si="183"/>
        <v>0</v>
      </c>
      <c r="BG57" s="322">
        <f t="shared" si="184"/>
        <v>0</v>
      </c>
      <c r="BH57" s="322">
        <f t="shared" si="9"/>
        <v>0</v>
      </c>
      <c r="BI57" s="322">
        <f t="shared" si="106"/>
        <v>0</v>
      </c>
      <c r="BJ57" s="322">
        <f t="shared" si="185"/>
        <v>0</v>
      </c>
      <c r="BK57" s="322">
        <f t="shared" si="186"/>
        <v>0</v>
      </c>
      <c r="BL57" s="322">
        <f t="shared" si="187"/>
        <v>0</v>
      </c>
      <c r="BM57" s="322">
        <f t="shared" si="10"/>
        <v>0</v>
      </c>
      <c r="BN57" s="322">
        <f t="shared" si="110"/>
        <v>0</v>
      </c>
      <c r="BO57" s="322">
        <f t="shared" si="188"/>
        <v>0</v>
      </c>
      <c r="BP57" s="322">
        <f t="shared" si="189"/>
        <v>7360.3</v>
      </c>
      <c r="BQ57" s="322">
        <f t="shared" si="190"/>
        <v>6943.4</v>
      </c>
      <c r="BR57" s="322">
        <f t="shared" si="11"/>
        <v>4372.2</v>
      </c>
      <c r="BS57" s="322">
        <f t="shared" si="114"/>
        <v>2571.1999999999998</v>
      </c>
      <c r="BT57" s="322">
        <f t="shared" si="12"/>
        <v>416.9</v>
      </c>
      <c r="BU57" s="322"/>
      <c r="BV57" s="322">
        <f t="shared" si="83"/>
        <v>0</v>
      </c>
      <c r="BW57" s="322">
        <f t="shared" si="84"/>
        <v>0</v>
      </c>
      <c r="BX57" s="322">
        <f t="shared" si="85"/>
        <v>0</v>
      </c>
      <c r="BY57" s="322">
        <f t="shared" si="86"/>
        <v>0</v>
      </c>
      <c r="BZ57" s="322">
        <f t="shared" si="87"/>
        <v>0</v>
      </c>
      <c r="CA57" s="322">
        <f t="shared" si="88"/>
        <v>0</v>
      </c>
      <c r="CB57" s="322">
        <f t="shared" si="89"/>
        <v>0</v>
      </c>
      <c r="CC57" s="322">
        <f t="shared" si="90"/>
        <v>0</v>
      </c>
      <c r="CD57" s="322">
        <f t="shared" si="91"/>
        <v>0</v>
      </c>
      <c r="CE57" s="711">
        <f t="shared" si="13"/>
        <v>0</v>
      </c>
      <c r="CF57" s="322">
        <f t="shared" si="115"/>
        <v>0</v>
      </c>
      <c r="CG57" s="322">
        <f t="shared" si="116"/>
        <v>0</v>
      </c>
      <c r="CH57" s="322">
        <f t="shared" si="14"/>
        <v>0</v>
      </c>
      <c r="CI57" s="322">
        <f t="shared" si="117"/>
        <v>0</v>
      </c>
      <c r="CJ57" s="711">
        <f t="shared" si="15"/>
        <v>0</v>
      </c>
      <c r="CK57" s="322">
        <f t="shared" si="118"/>
        <v>0</v>
      </c>
      <c r="CL57" s="322">
        <f t="shared" si="119"/>
        <v>0</v>
      </c>
      <c r="CM57" s="322">
        <f t="shared" si="16"/>
        <v>0</v>
      </c>
      <c r="CN57" s="322">
        <f t="shared" si="120"/>
        <v>0</v>
      </c>
      <c r="CO57" s="711">
        <f t="shared" si="17"/>
        <v>0</v>
      </c>
      <c r="CP57" s="322">
        <f t="shared" si="121"/>
        <v>0</v>
      </c>
      <c r="CQ57" s="322">
        <f t="shared" si="122"/>
        <v>0</v>
      </c>
      <c r="CR57" s="322">
        <f t="shared" si="18"/>
        <v>0</v>
      </c>
      <c r="CS57" s="322">
        <f t="shared" si="123"/>
        <v>0</v>
      </c>
      <c r="CT57" s="711">
        <f t="shared" si="19"/>
        <v>0</v>
      </c>
      <c r="CU57" s="322">
        <f t="shared" si="124"/>
        <v>0</v>
      </c>
      <c r="CV57" s="322">
        <f t="shared" si="125"/>
        <v>0</v>
      </c>
      <c r="CW57" s="322">
        <f t="shared" si="20"/>
        <v>0</v>
      </c>
      <c r="CX57" s="322">
        <f t="shared" si="126"/>
        <v>0</v>
      </c>
      <c r="CY57" s="322">
        <f t="shared" si="21"/>
        <v>0</v>
      </c>
      <c r="CZ57" s="322">
        <f t="shared" si="127"/>
        <v>0</v>
      </c>
      <c r="DA57" s="322">
        <f t="shared" si="128"/>
        <v>0</v>
      </c>
      <c r="DB57" s="322">
        <f t="shared" si="22"/>
        <v>0</v>
      </c>
      <c r="DC57" s="322">
        <f t="shared" si="129"/>
        <v>0</v>
      </c>
      <c r="DD57" s="322">
        <f t="shared" si="23"/>
        <v>0</v>
      </c>
      <c r="DE57" s="322">
        <f t="shared" si="24"/>
        <v>0</v>
      </c>
      <c r="DF57" s="322">
        <f t="shared" si="25"/>
        <v>0</v>
      </c>
      <c r="DG57" s="322">
        <f t="shared" si="26"/>
        <v>0</v>
      </c>
      <c r="DH57" s="322">
        <f t="shared" si="130"/>
        <v>0</v>
      </c>
      <c r="DI57" s="322">
        <f t="shared" si="27"/>
        <v>0</v>
      </c>
      <c r="DJ57" s="322">
        <f t="shared" si="28"/>
        <v>0</v>
      </c>
      <c r="DK57" s="322">
        <f t="shared" si="29"/>
        <v>0</v>
      </c>
      <c r="DL57" s="322">
        <f t="shared" si="30"/>
        <v>0</v>
      </c>
      <c r="DM57" s="322">
        <f t="shared" si="131"/>
        <v>0</v>
      </c>
      <c r="DN57" s="322">
        <f t="shared" si="31"/>
        <v>0</v>
      </c>
      <c r="DO57" s="322">
        <f t="shared" si="132"/>
        <v>0</v>
      </c>
      <c r="DP57" s="322">
        <f t="shared" si="133"/>
        <v>0</v>
      </c>
      <c r="DQ57" s="322">
        <f t="shared" si="134"/>
        <v>0</v>
      </c>
      <c r="DR57" s="322">
        <f t="shared" si="135"/>
        <v>0</v>
      </c>
      <c r="DS57" s="322">
        <f t="shared" si="32"/>
        <v>0</v>
      </c>
      <c r="DT57" s="323">
        <f t="shared" si="136"/>
        <v>0</v>
      </c>
      <c r="DU57" s="324">
        <f t="shared" si="137"/>
        <v>0</v>
      </c>
      <c r="DV57" s="322">
        <f t="shared" si="33"/>
        <v>0</v>
      </c>
      <c r="DW57" s="322">
        <f t="shared" si="138"/>
        <v>0</v>
      </c>
      <c r="DX57" s="324">
        <f t="shared" si="139"/>
        <v>0</v>
      </c>
      <c r="DY57" s="324">
        <f t="shared" si="140"/>
        <v>0</v>
      </c>
      <c r="DZ57" s="324">
        <f t="shared" si="141"/>
        <v>0</v>
      </c>
      <c r="EA57" s="322">
        <f t="shared" si="34"/>
        <v>0</v>
      </c>
      <c r="EB57" s="322">
        <f t="shared" si="142"/>
        <v>0</v>
      </c>
      <c r="EC57" s="324">
        <f t="shared" si="143"/>
        <v>0</v>
      </c>
      <c r="ED57" s="324">
        <f t="shared" si="144"/>
        <v>0</v>
      </c>
      <c r="EE57" s="324">
        <f t="shared" si="145"/>
        <v>0</v>
      </c>
      <c r="EF57" s="322">
        <f t="shared" si="35"/>
        <v>0</v>
      </c>
      <c r="EG57" s="322">
        <f t="shared" si="146"/>
        <v>0</v>
      </c>
      <c r="EH57" s="324">
        <f t="shared" si="147"/>
        <v>0</v>
      </c>
      <c r="EI57" s="324">
        <f t="shared" si="148"/>
        <v>0</v>
      </c>
      <c r="EJ57" s="324">
        <f t="shared" si="149"/>
        <v>0</v>
      </c>
      <c r="EK57" s="322">
        <f t="shared" si="36"/>
        <v>0</v>
      </c>
      <c r="EL57" s="322">
        <f t="shared" si="150"/>
        <v>0</v>
      </c>
      <c r="EM57" s="324">
        <f t="shared" si="151"/>
        <v>0</v>
      </c>
      <c r="EN57" s="324">
        <f t="shared" si="152"/>
        <v>0</v>
      </c>
      <c r="EO57" s="324">
        <f t="shared" si="153"/>
        <v>0</v>
      </c>
      <c r="EP57" s="322">
        <f t="shared" si="37"/>
        <v>0</v>
      </c>
      <c r="EQ57" s="322">
        <f t="shared" si="154"/>
        <v>0</v>
      </c>
      <c r="ER57" s="324">
        <f t="shared" si="155"/>
        <v>0</v>
      </c>
      <c r="ES57" s="324">
        <f t="shared" si="156"/>
        <v>0</v>
      </c>
      <c r="ET57" s="324">
        <f t="shared" si="157"/>
        <v>0</v>
      </c>
      <c r="EU57" s="322">
        <f t="shared" si="38"/>
        <v>0</v>
      </c>
      <c r="EV57" s="322">
        <f t="shared" si="158"/>
        <v>0</v>
      </c>
      <c r="EW57" s="324">
        <f t="shared" si="159"/>
        <v>0</v>
      </c>
      <c r="EX57" s="324">
        <f t="shared" si="160"/>
        <v>0</v>
      </c>
      <c r="EY57" s="324">
        <f t="shared" si="161"/>
        <v>0</v>
      </c>
      <c r="EZ57" s="322">
        <f t="shared" si="39"/>
        <v>0</v>
      </c>
      <c r="FA57" s="322">
        <f t="shared" si="162"/>
        <v>0</v>
      </c>
      <c r="FB57" s="324">
        <f t="shared" si="163"/>
        <v>0</v>
      </c>
      <c r="FC57" s="324">
        <f t="shared" si="164"/>
        <v>0</v>
      </c>
      <c r="FD57" s="324">
        <f t="shared" si="165"/>
        <v>0</v>
      </c>
      <c r="FE57" s="322">
        <f t="shared" si="40"/>
        <v>0</v>
      </c>
      <c r="FF57" s="322">
        <f t="shared" si="166"/>
        <v>0</v>
      </c>
      <c r="FG57" s="325">
        <f t="shared" si="167"/>
        <v>0</v>
      </c>
      <c r="FH57" s="712">
        <f t="shared" si="41"/>
        <v>0</v>
      </c>
      <c r="FI57" s="322">
        <f t="shared" si="42"/>
        <v>0</v>
      </c>
      <c r="FJ57" s="322">
        <f t="shared" si="43"/>
        <v>0</v>
      </c>
      <c r="FK57" s="322">
        <f t="shared" si="168"/>
        <v>0</v>
      </c>
      <c r="FL57" s="322">
        <f t="shared" si="44"/>
        <v>0</v>
      </c>
      <c r="FM57" s="322">
        <f t="shared" si="45"/>
        <v>0</v>
      </c>
      <c r="FN57" s="322">
        <f t="shared" si="46"/>
        <v>0</v>
      </c>
      <c r="FO57" s="322">
        <f t="shared" si="47"/>
        <v>0</v>
      </c>
      <c r="FP57" s="322">
        <f t="shared" si="169"/>
        <v>0</v>
      </c>
      <c r="FQ57" s="322">
        <f t="shared" si="48"/>
        <v>0</v>
      </c>
      <c r="FR57" s="322">
        <f t="shared" si="49"/>
        <v>0</v>
      </c>
      <c r="FS57" s="322">
        <f t="shared" si="50"/>
        <v>0</v>
      </c>
      <c r="FT57" s="322">
        <f t="shared" si="51"/>
        <v>0</v>
      </c>
      <c r="FU57" s="322">
        <f t="shared" si="170"/>
        <v>0</v>
      </c>
      <c r="FV57" s="322">
        <f t="shared" si="52"/>
        <v>0</v>
      </c>
      <c r="FW57" s="322">
        <f t="shared" si="53"/>
        <v>0</v>
      </c>
      <c r="FX57" s="322">
        <f t="shared" si="54"/>
        <v>0</v>
      </c>
      <c r="FY57" s="322">
        <f t="shared" si="55"/>
        <v>0</v>
      </c>
      <c r="FZ57" s="322">
        <f t="shared" si="171"/>
        <v>0</v>
      </c>
      <c r="GA57" s="322">
        <f t="shared" si="56"/>
        <v>0</v>
      </c>
      <c r="GB57" s="322">
        <f t="shared" si="57"/>
        <v>0</v>
      </c>
      <c r="GC57" s="322">
        <f t="shared" si="58"/>
        <v>0</v>
      </c>
      <c r="GD57" s="322">
        <f t="shared" si="59"/>
        <v>0</v>
      </c>
      <c r="GE57" s="322">
        <f t="shared" si="172"/>
        <v>0</v>
      </c>
      <c r="GF57" s="322">
        <f t="shared" si="60"/>
        <v>0</v>
      </c>
      <c r="GG57" s="322">
        <f t="shared" si="61"/>
        <v>0</v>
      </c>
      <c r="GH57" s="322">
        <f t="shared" si="62"/>
        <v>0</v>
      </c>
      <c r="GI57" s="322">
        <f t="shared" si="63"/>
        <v>0</v>
      </c>
      <c r="GJ57" s="322">
        <f t="shared" si="173"/>
        <v>0</v>
      </c>
      <c r="GK57" s="322">
        <f t="shared" si="64"/>
        <v>0</v>
      </c>
      <c r="GL57" s="322">
        <f t="shared" si="65"/>
        <v>0</v>
      </c>
      <c r="GM57" s="322">
        <f t="shared" si="66"/>
        <v>0</v>
      </c>
      <c r="GN57" s="322">
        <f t="shared" si="67"/>
        <v>0</v>
      </c>
      <c r="GO57" s="322">
        <f t="shared" si="174"/>
        <v>0</v>
      </c>
      <c r="GP57" s="322">
        <f t="shared" si="68"/>
        <v>0</v>
      </c>
      <c r="GQ57" s="322">
        <f t="shared" si="69"/>
        <v>0</v>
      </c>
      <c r="GR57" s="322">
        <f t="shared" si="70"/>
        <v>0</v>
      </c>
      <c r="GS57" s="322">
        <f t="shared" si="71"/>
        <v>0</v>
      </c>
      <c r="GT57" s="322">
        <f t="shared" si="175"/>
        <v>0</v>
      </c>
      <c r="GU57" s="322">
        <f t="shared" si="72"/>
        <v>0</v>
      </c>
      <c r="GV57" s="326">
        <f t="shared" si="92"/>
        <v>8887</v>
      </c>
      <c r="GW57" s="322">
        <f t="shared" si="82"/>
        <v>8400.1</v>
      </c>
      <c r="GX57" s="322">
        <f t="shared" si="82"/>
        <v>5289.5</v>
      </c>
      <c r="GY57" s="322">
        <f t="shared" si="82"/>
        <v>3110.6</v>
      </c>
      <c r="GZ57" s="322">
        <f t="shared" si="82"/>
        <v>486.9</v>
      </c>
      <c r="HA57" s="328">
        <f t="shared" si="176"/>
        <v>175</v>
      </c>
      <c r="HB57" s="322">
        <f t="shared" si="75"/>
        <v>8712.2999999999993</v>
      </c>
      <c r="HC57" s="322">
        <f t="shared" si="75"/>
        <v>8235</v>
      </c>
      <c r="HD57" s="322">
        <f t="shared" si="75"/>
        <v>5185.5</v>
      </c>
      <c r="HE57" s="322">
        <f t="shared" si="75"/>
        <v>3049.4</v>
      </c>
      <c r="HF57" s="322">
        <f t="shared" si="75"/>
        <v>477.3</v>
      </c>
      <c r="HG57" s="329">
        <v>14.5</v>
      </c>
      <c r="HH57" s="327">
        <f t="shared" si="76"/>
        <v>509</v>
      </c>
      <c r="HI57" s="327">
        <f t="shared" si="77"/>
        <v>9221.2999999999993</v>
      </c>
      <c r="HJ57" s="330">
        <f t="shared" si="78"/>
        <v>5694.5</v>
      </c>
      <c r="HK57" s="275">
        <f t="shared" si="79"/>
        <v>9221300</v>
      </c>
    </row>
    <row r="58" spans="1:220">
      <c r="A58" s="315" t="s">
        <v>806</v>
      </c>
      <c r="B58" s="316">
        <v>0</v>
      </c>
      <c r="C58" s="316">
        <v>0</v>
      </c>
      <c r="D58" s="317">
        <v>27</v>
      </c>
      <c r="E58" s="318">
        <v>0</v>
      </c>
      <c r="F58" s="317"/>
      <c r="G58" s="316">
        <v>0</v>
      </c>
      <c r="H58" s="317">
        <v>198</v>
      </c>
      <c r="I58" s="318">
        <v>0</v>
      </c>
      <c r="J58" s="317"/>
      <c r="K58" s="317"/>
      <c r="L58" s="317"/>
      <c r="M58" s="316">
        <v>0</v>
      </c>
      <c r="N58" s="318">
        <v>0</v>
      </c>
      <c r="O58" s="317"/>
      <c r="P58" s="318">
        <v>0</v>
      </c>
      <c r="Q58" s="317">
        <v>49</v>
      </c>
      <c r="R58" s="317"/>
      <c r="S58" s="317"/>
      <c r="T58" s="319">
        <v>0</v>
      </c>
      <c r="U58" s="335">
        <v>0</v>
      </c>
      <c r="V58" s="335">
        <v>0</v>
      </c>
      <c r="W58" s="318">
        <v>0</v>
      </c>
      <c r="X58" s="318">
        <v>0</v>
      </c>
      <c r="Y58" s="318">
        <v>0</v>
      </c>
      <c r="Z58" s="318">
        <v>0</v>
      </c>
      <c r="AA58" s="318">
        <v>0</v>
      </c>
      <c r="AB58" s="318">
        <v>0</v>
      </c>
      <c r="AC58" s="318">
        <v>0</v>
      </c>
      <c r="AD58" s="320">
        <v>0</v>
      </c>
      <c r="AE58" s="320">
        <v>0</v>
      </c>
      <c r="AF58" s="320">
        <v>0</v>
      </c>
      <c r="AG58" s="320">
        <v>0</v>
      </c>
      <c r="AH58" s="317"/>
      <c r="AI58" s="320">
        <v>0</v>
      </c>
      <c r="AJ58" s="710">
        <f t="shared" si="80"/>
        <v>27</v>
      </c>
      <c r="AK58" s="710">
        <f t="shared" si="81"/>
        <v>247</v>
      </c>
      <c r="AL58" s="321">
        <f t="shared" si="0"/>
        <v>0</v>
      </c>
      <c r="AM58" s="322">
        <f t="shared" si="93"/>
        <v>0</v>
      </c>
      <c r="AN58" s="322">
        <f t="shared" si="1"/>
        <v>0</v>
      </c>
      <c r="AO58" s="322">
        <f t="shared" si="94"/>
        <v>0</v>
      </c>
      <c r="AP58" s="322">
        <f t="shared" si="177"/>
        <v>0</v>
      </c>
      <c r="AQ58" s="322">
        <f t="shared" si="2"/>
        <v>0</v>
      </c>
      <c r="AR58" s="322">
        <f t="shared" si="3"/>
        <v>0</v>
      </c>
      <c r="AS58" s="322">
        <f t="shared" si="4"/>
        <v>0</v>
      </c>
      <c r="AT58" s="322">
        <f t="shared" si="96"/>
        <v>0</v>
      </c>
      <c r="AU58" s="322">
        <f t="shared" si="178"/>
        <v>0</v>
      </c>
      <c r="AV58" s="322">
        <f t="shared" si="179"/>
        <v>1526.7</v>
      </c>
      <c r="AW58" s="322">
        <f t="shared" si="180"/>
        <v>1456.7</v>
      </c>
      <c r="AX58" s="322">
        <f t="shared" si="5"/>
        <v>917.3</v>
      </c>
      <c r="AY58" s="322">
        <f t="shared" si="100"/>
        <v>539.4</v>
      </c>
      <c r="AZ58" s="322">
        <f t="shared" si="6"/>
        <v>70</v>
      </c>
      <c r="BA58" s="322">
        <f t="shared" si="181"/>
        <v>0</v>
      </c>
      <c r="BB58" s="322">
        <f t="shared" si="182"/>
        <v>0</v>
      </c>
      <c r="BC58" s="322">
        <f t="shared" si="7"/>
        <v>0</v>
      </c>
      <c r="BD58" s="322">
        <f t="shared" si="103"/>
        <v>0</v>
      </c>
      <c r="BE58" s="322">
        <f t="shared" si="8"/>
        <v>0</v>
      </c>
      <c r="BF58" s="322">
        <f t="shared" si="183"/>
        <v>0</v>
      </c>
      <c r="BG58" s="322">
        <f t="shared" si="184"/>
        <v>0</v>
      </c>
      <c r="BH58" s="322">
        <f t="shared" si="9"/>
        <v>0</v>
      </c>
      <c r="BI58" s="322">
        <f t="shared" si="106"/>
        <v>0</v>
      </c>
      <c r="BJ58" s="322">
        <f t="shared" si="185"/>
        <v>0</v>
      </c>
      <c r="BK58" s="322">
        <f t="shared" si="186"/>
        <v>0</v>
      </c>
      <c r="BL58" s="322">
        <f t="shared" si="187"/>
        <v>0</v>
      </c>
      <c r="BM58" s="322">
        <f t="shared" si="10"/>
        <v>0</v>
      </c>
      <c r="BN58" s="322">
        <f t="shared" si="110"/>
        <v>0</v>
      </c>
      <c r="BO58" s="322">
        <f t="shared" si="188"/>
        <v>0</v>
      </c>
      <c r="BP58" s="322">
        <f t="shared" si="189"/>
        <v>9846.9</v>
      </c>
      <c r="BQ58" s="322">
        <f t="shared" si="190"/>
        <v>9289.2000000000007</v>
      </c>
      <c r="BR58" s="322">
        <f t="shared" si="11"/>
        <v>5849.3</v>
      </c>
      <c r="BS58" s="322">
        <f t="shared" si="114"/>
        <v>3439.9</v>
      </c>
      <c r="BT58" s="322">
        <f t="shared" si="12"/>
        <v>557.70000000000005</v>
      </c>
      <c r="BU58" s="322"/>
      <c r="BV58" s="322">
        <f t="shared" si="83"/>
        <v>0</v>
      </c>
      <c r="BW58" s="322">
        <f t="shared" si="84"/>
        <v>0</v>
      </c>
      <c r="BX58" s="322">
        <f t="shared" si="85"/>
        <v>0</v>
      </c>
      <c r="BY58" s="322">
        <f t="shared" si="86"/>
        <v>0</v>
      </c>
      <c r="BZ58" s="322">
        <f t="shared" si="87"/>
        <v>0</v>
      </c>
      <c r="CA58" s="322">
        <f t="shared" si="88"/>
        <v>0</v>
      </c>
      <c r="CB58" s="322">
        <f t="shared" si="89"/>
        <v>0</v>
      </c>
      <c r="CC58" s="322">
        <f t="shared" si="90"/>
        <v>0</v>
      </c>
      <c r="CD58" s="322">
        <f t="shared" si="91"/>
        <v>0</v>
      </c>
      <c r="CE58" s="711">
        <f t="shared" si="13"/>
        <v>0</v>
      </c>
      <c r="CF58" s="322">
        <f t="shared" si="115"/>
        <v>0</v>
      </c>
      <c r="CG58" s="322">
        <f t="shared" si="116"/>
        <v>0</v>
      </c>
      <c r="CH58" s="322">
        <f t="shared" si="14"/>
        <v>0</v>
      </c>
      <c r="CI58" s="322">
        <f t="shared" si="117"/>
        <v>0</v>
      </c>
      <c r="CJ58" s="711">
        <f t="shared" si="15"/>
        <v>0</v>
      </c>
      <c r="CK58" s="322">
        <f t="shared" si="118"/>
        <v>0</v>
      </c>
      <c r="CL58" s="322">
        <f t="shared" si="119"/>
        <v>0</v>
      </c>
      <c r="CM58" s="322">
        <f t="shared" si="16"/>
        <v>0</v>
      </c>
      <c r="CN58" s="322">
        <f t="shared" si="120"/>
        <v>0</v>
      </c>
      <c r="CO58" s="711">
        <f t="shared" si="17"/>
        <v>0</v>
      </c>
      <c r="CP58" s="322">
        <f t="shared" si="121"/>
        <v>0</v>
      </c>
      <c r="CQ58" s="322">
        <f t="shared" si="122"/>
        <v>0</v>
      </c>
      <c r="CR58" s="322">
        <f t="shared" si="18"/>
        <v>0</v>
      </c>
      <c r="CS58" s="322">
        <f t="shared" si="123"/>
        <v>0</v>
      </c>
      <c r="CT58" s="711">
        <f t="shared" si="19"/>
        <v>0</v>
      </c>
      <c r="CU58" s="322">
        <f t="shared" si="124"/>
        <v>0</v>
      </c>
      <c r="CV58" s="322">
        <f t="shared" si="125"/>
        <v>0</v>
      </c>
      <c r="CW58" s="322">
        <f t="shared" si="20"/>
        <v>0</v>
      </c>
      <c r="CX58" s="322">
        <f t="shared" si="126"/>
        <v>0</v>
      </c>
      <c r="CY58" s="322">
        <f t="shared" si="21"/>
        <v>0</v>
      </c>
      <c r="CZ58" s="322">
        <f t="shared" si="127"/>
        <v>0</v>
      </c>
      <c r="DA58" s="322">
        <f t="shared" si="128"/>
        <v>0</v>
      </c>
      <c r="DB58" s="322">
        <f t="shared" si="22"/>
        <v>0</v>
      </c>
      <c r="DC58" s="322">
        <f t="shared" si="129"/>
        <v>0</v>
      </c>
      <c r="DD58" s="322">
        <f t="shared" si="23"/>
        <v>0</v>
      </c>
      <c r="DE58" s="322">
        <f t="shared" si="24"/>
        <v>6156.4</v>
      </c>
      <c r="DF58" s="322">
        <f t="shared" si="25"/>
        <v>5976.9</v>
      </c>
      <c r="DG58" s="322">
        <f t="shared" si="26"/>
        <v>3763.7</v>
      </c>
      <c r="DH58" s="322">
        <f t="shared" si="130"/>
        <v>2213.1999999999998</v>
      </c>
      <c r="DI58" s="322">
        <f t="shared" si="27"/>
        <v>179.5</v>
      </c>
      <c r="DJ58" s="322">
        <f t="shared" si="28"/>
        <v>0</v>
      </c>
      <c r="DK58" s="322">
        <f t="shared" si="29"/>
        <v>0</v>
      </c>
      <c r="DL58" s="322">
        <f t="shared" si="30"/>
        <v>0</v>
      </c>
      <c r="DM58" s="322">
        <f t="shared" si="131"/>
        <v>0</v>
      </c>
      <c r="DN58" s="322">
        <f t="shared" si="31"/>
        <v>0</v>
      </c>
      <c r="DO58" s="322">
        <f t="shared" si="132"/>
        <v>0</v>
      </c>
      <c r="DP58" s="322">
        <f t="shared" si="133"/>
        <v>0</v>
      </c>
      <c r="DQ58" s="322">
        <f t="shared" si="134"/>
        <v>0</v>
      </c>
      <c r="DR58" s="322">
        <f t="shared" si="135"/>
        <v>0</v>
      </c>
      <c r="DS58" s="322">
        <f t="shared" si="32"/>
        <v>0</v>
      </c>
      <c r="DT58" s="323">
        <f t="shared" si="136"/>
        <v>0</v>
      </c>
      <c r="DU58" s="324">
        <f t="shared" si="137"/>
        <v>0</v>
      </c>
      <c r="DV58" s="322">
        <f t="shared" si="33"/>
        <v>0</v>
      </c>
      <c r="DW58" s="322">
        <f t="shared" si="138"/>
        <v>0</v>
      </c>
      <c r="DX58" s="324">
        <f t="shared" si="139"/>
        <v>0</v>
      </c>
      <c r="DY58" s="324">
        <f t="shared" si="140"/>
        <v>0</v>
      </c>
      <c r="DZ58" s="324">
        <f t="shared" si="141"/>
        <v>0</v>
      </c>
      <c r="EA58" s="322">
        <f t="shared" si="34"/>
        <v>0</v>
      </c>
      <c r="EB58" s="322">
        <f t="shared" si="142"/>
        <v>0</v>
      </c>
      <c r="EC58" s="324">
        <f t="shared" si="143"/>
        <v>0</v>
      </c>
      <c r="ED58" s="324">
        <f t="shared" si="144"/>
        <v>0</v>
      </c>
      <c r="EE58" s="324">
        <f t="shared" si="145"/>
        <v>0</v>
      </c>
      <c r="EF58" s="322">
        <f t="shared" si="35"/>
        <v>0</v>
      </c>
      <c r="EG58" s="322">
        <f t="shared" si="146"/>
        <v>0</v>
      </c>
      <c r="EH58" s="324">
        <f t="shared" si="147"/>
        <v>0</v>
      </c>
      <c r="EI58" s="324">
        <f t="shared" si="148"/>
        <v>0</v>
      </c>
      <c r="EJ58" s="324">
        <f t="shared" si="149"/>
        <v>0</v>
      </c>
      <c r="EK58" s="322">
        <f t="shared" si="36"/>
        <v>0</v>
      </c>
      <c r="EL58" s="322">
        <f t="shared" si="150"/>
        <v>0</v>
      </c>
      <c r="EM58" s="324">
        <f t="shared" si="151"/>
        <v>0</v>
      </c>
      <c r="EN58" s="324">
        <f t="shared" si="152"/>
        <v>0</v>
      </c>
      <c r="EO58" s="324">
        <f t="shared" si="153"/>
        <v>0</v>
      </c>
      <c r="EP58" s="322">
        <f t="shared" si="37"/>
        <v>0</v>
      </c>
      <c r="EQ58" s="322">
        <f t="shared" si="154"/>
        <v>0</v>
      </c>
      <c r="ER58" s="324">
        <f t="shared" si="155"/>
        <v>0</v>
      </c>
      <c r="ES58" s="324">
        <f t="shared" si="156"/>
        <v>0</v>
      </c>
      <c r="ET58" s="324">
        <f t="shared" si="157"/>
        <v>0</v>
      </c>
      <c r="EU58" s="322">
        <f t="shared" si="38"/>
        <v>0</v>
      </c>
      <c r="EV58" s="322">
        <f t="shared" si="158"/>
        <v>0</v>
      </c>
      <c r="EW58" s="324">
        <f t="shared" si="159"/>
        <v>0</v>
      </c>
      <c r="EX58" s="324">
        <f t="shared" si="160"/>
        <v>0</v>
      </c>
      <c r="EY58" s="324">
        <f t="shared" si="161"/>
        <v>0</v>
      </c>
      <c r="EZ58" s="322">
        <f t="shared" si="39"/>
        <v>0</v>
      </c>
      <c r="FA58" s="322">
        <f t="shared" si="162"/>
        <v>0</v>
      </c>
      <c r="FB58" s="324">
        <f t="shared" si="163"/>
        <v>0</v>
      </c>
      <c r="FC58" s="324">
        <f t="shared" si="164"/>
        <v>0</v>
      </c>
      <c r="FD58" s="324">
        <f t="shared" si="165"/>
        <v>0</v>
      </c>
      <c r="FE58" s="322">
        <f t="shared" si="40"/>
        <v>0</v>
      </c>
      <c r="FF58" s="322">
        <f t="shared" si="166"/>
        <v>0</v>
      </c>
      <c r="FG58" s="325">
        <f t="shared" si="167"/>
        <v>0</v>
      </c>
      <c r="FH58" s="712">
        <f t="shared" si="41"/>
        <v>0</v>
      </c>
      <c r="FI58" s="322">
        <f t="shared" si="42"/>
        <v>0</v>
      </c>
      <c r="FJ58" s="322">
        <f t="shared" si="43"/>
        <v>0</v>
      </c>
      <c r="FK58" s="322">
        <f t="shared" si="168"/>
        <v>0</v>
      </c>
      <c r="FL58" s="322">
        <f t="shared" si="44"/>
        <v>0</v>
      </c>
      <c r="FM58" s="322">
        <f t="shared" si="45"/>
        <v>0</v>
      </c>
      <c r="FN58" s="322">
        <f t="shared" si="46"/>
        <v>0</v>
      </c>
      <c r="FO58" s="322">
        <f t="shared" si="47"/>
        <v>0</v>
      </c>
      <c r="FP58" s="322">
        <f t="shared" si="169"/>
        <v>0</v>
      </c>
      <c r="FQ58" s="322">
        <f t="shared" si="48"/>
        <v>0</v>
      </c>
      <c r="FR58" s="322">
        <f t="shared" si="49"/>
        <v>0</v>
      </c>
      <c r="FS58" s="322">
        <f t="shared" si="50"/>
        <v>0</v>
      </c>
      <c r="FT58" s="322">
        <f t="shared" si="51"/>
        <v>0</v>
      </c>
      <c r="FU58" s="322">
        <f t="shared" si="170"/>
        <v>0</v>
      </c>
      <c r="FV58" s="322">
        <f t="shared" si="52"/>
        <v>0</v>
      </c>
      <c r="FW58" s="322">
        <f t="shared" si="53"/>
        <v>0</v>
      </c>
      <c r="FX58" s="322">
        <f t="shared" si="54"/>
        <v>0</v>
      </c>
      <c r="FY58" s="322">
        <f t="shared" si="55"/>
        <v>0</v>
      </c>
      <c r="FZ58" s="322">
        <f t="shared" si="171"/>
        <v>0</v>
      </c>
      <c r="GA58" s="322">
        <f t="shared" si="56"/>
        <v>0</v>
      </c>
      <c r="GB58" s="322">
        <f t="shared" si="57"/>
        <v>0</v>
      </c>
      <c r="GC58" s="322">
        <f t="shared" si="58"/>
        <v>0</v>
      </c>
      <c r="GD58" s="322">
        <f t="shared" si="59"/>
        <v>0</v>
      </c>
      <c r="GE58" s="322">
        <f t="shared" si="172"/>
        <v>0</v>
      </c>
      <c r="GF58" s="322">
        <f t="shared" si="60"/>
        <v>0</v>
      </c>
      <c r="GG58" s="322">
        <f t="shared" si="61"/>
        <v>0</v>
      </c>
      <c r="GH58" s="322">
        <f t="shared" si="62"/>
        <v>0</v>
      </c>
      <c r="GI58" s="322">
        <f t="shared" si="63"/>
        <v>0</v>
      </c>
      <c r="GJ58" s="322">
        <f t="shared" si="173"/>
        <v>0</v>
      </c>
      <c r="GK58" s="322">
        <f t="shared" si="64"/>
        <v>0</v>
      </c>
      <c r="GL58" s="322">
        <f t="shared" si="65"/>
        <v>0</v>
      </c>
      <c r="GM58" s="322">
        <f t="shared" si="66"/>
        <v>0</v>
      </c>
      <c r="GN58" s="322">
        <f t="shared" si="67"/>
        <v>0</v>
      </c>
      <c r="GO58" s="322">
        <f t="shared" si="174"/>
        <v>0</v>
      </c>
      <c r="GP58" s="322">
        <f t="shared" si="68"/>
        <v>0</v>
      </c>
      <c r="GQ58" s="322">
        <f t="shared" si="69"/>
        <v>0</v>
      </c>
      <c r="GR58" s="322">
        <f t="shared" si="70"/>
        <v>0</v>
      </c>
      <c r="GS58" s="322">
        <f t="shared" si="71"/>
        <v>0</v>
      </c>
      <c r="GT58" s="322">
        <f t="shared" si="175"/>
        <v>0</v>
      </c>
      <c r="GU58" s="322">
        <f t="shared" si="72"/>
        <v>0</v>
      </c>
      <c r="GV58" s="326">
        <f t="shared" si="92"/>
        <v>17530</v>
      </c>
      <c r="GW58" s="322">
        <f t="shared" si="82"/>
        <v>16722.8</v>
      </c>
      <c r="GX58" s="322">
        <f t="shared" si="82"/>
        <v>10530.3</v>
      </c>
      <c r="GY58" s="322">
        <f t="shared" si="82"/>
        <v>6192.5</v>
      </c>
      <c r="GZ58" s="322">
        <f t="shared" si="82"/>
        <v>807.2</v>
      </c>
      <c r="HA58" s="328">
        <f t="shared" si="176"/>
        <v>274</v>
      </c>
      <c r="HB58" s="322">
        <f t="shared" si="75"/>
        <v>17185.400000000001</v>
      </c>
      <c r="HC58" s="322">
        <f t="shared" si="75"/>
        <v>16394</v>
      </c>
      <c r="HD58" s="322">
        <f t="shared" si="75"/>
        <v>10323.299999999999</v>
      </c>
      <c r="HE58" s="322">
        <f t="shared" si="75"/>
        <v>6070.8</v>
      </c>
      <c r="HF58" s="322">
        <f t="shared" si="75"/>
        <v>791.3</v>
      </c>
      <c r="HG58" s="329">
        <v>35.75</v>
      </c>
      <c r="HH58" s="327">
        <f t="shared" si="76"/>
        <v>1254.9000000000001</v>
      </c>
      <c r="HI58" s="327">
        <f t="shared" si="77"/>
        <v>18440.3</v>
      </c>
      <c r="HJ58" s="330">
        <f t="shared" si="78"/>
        <v>11578.2</v>
      </c>
      <c r="HK58" s="275">
        <f t="shared" si="79"/>
        <v>18440300</v>
      </c>
    </row>
    <row r="59" spans="1:220">
      <c r="A59" s="315" t="s">
        <v>744</v>
      </c>
      <c r="B59" s="316">
        <v>0</v>
      </c>
      <c r="C59" s="316">
        <v>0</v>
      </c>
      <c r="D59" s="317">
        <v>22</v>
      </c>
      <c r="E59" s="318">
        <v>0</v>
      </c>
      <c r="F59" s="317"/>
      <c r="G59" s="316">
        <v>0</v>
      </c>
      <c r="H59" s="317">
        <v>166</v>
      </c>
      <c r="I59" s="318">
        <v>0</v>
      </c>
      <c r="J59" s="317"/>
      <c r="K59" s="317"/>
      <c r="L59" s="317"/>
      <c r="M59" s="316">
        <v>0</v>
      </c>
      <c r="N59" s="318">
        <v>0</v>
      </c>
      <c r="O59" s="317"/>
      <c r="P59" s="318">
        <v>0</v>
      </c>
      <c r="Q59" s="317"/>
      <c r="R59" s="317"/>
      <c r="S59" s="317"/>
      <c r="T59" s="319">
        <v>0</v>
      </c>
      <c r="U59" s="335">
        <v>0</v>
      </c>
      <c r="V59" s="335">
        <v>0</v>
      </c>
      <c r="W59" s="318">
        <v>0</v>
      </c>
      <c r="X59" s="318">
        <v>0</v>
      </c>
      <c r="Y59" s="318">
        <v>0</v>
      </c>
      <c r="Z59" s="318">
        <v>0</v>
      </c>
      <c r="AA59" s="318">
        <v>0</v>
      </c>
      <c r="AB59" s="318">
        <v>0</v>
      </c>
      <c r="AC59" s="318">
        <v>0</v>
      </c>
      <c r="AD59" s="320">
        <v>0</v>
      </c>
      <c r="AE59" s="320">
        <v>0</v>
      </c>
      <c r="AF59" s="320">
        <v>0</v>
      </c>
      <c r="AG59" s="320">
        <v>0</v>
      </c>
      <c r="AH59" s="317"/>
      <c r="AI59" s="320">
        <v>0</v>
      </c>
      <c r="AJ59" s="710">
        <f t="shared" si="80"/>
        <v>22</v>
      </c>
      <c r="AK59" s="710">
        <f t="shared" si="81"/>
        <v>166</v>
      </c>
      <c r="AL59" s="321">
        <f t="shared" si="0"/>
        <v>0</v>
      </c>
      <c r="AM59" s="322">
        <f t="shared" si="93"/>
        <v>0</v>
      </c>
      <c r="AN59" s="322">
        <f t="shared" si="1"/>
        <v>0</v>
      </c>
      <c r="AO59" s="322">
        <f t="shared" si="94"/>
        <v>0</v>
      </c>
      <c r="AP59" s="322">
        <f t="shared" si="177"/>
        <v>0</v>
      </c>
      <c r="AQ59" s="322">
        <f t="shared" si="2"/>
        <v>0</v>
      </c>
      <c r="AR59" s="322">
        <f t="shared" si="3"/>
        <v>0</v>
      </c>
      <c r="AS59" s="322">
        <f t="shared" si="4"/>
        <v>0</v>
      </c>
      <c r="AT59" s="322">
        <f t="shared" si="96"/>
        <v>0</v>
      </c>
      <c r="AU59" s="322">
        <f t="shared" si="178"/>
        <v>0</v>
      </c>
      <c r="AV59" s="322">
        <f t="shared" si="179"/>
        <v>1244</v>
      </c>
      <c r="AW59" s="322">
        <f t="shared" si="180"/>
        <v>1186.9000000000001</v>
      </c>
      <c r="AX59" s="322">
        <f t="shared" si="5"/>
        <v>747.4</v>
      </c>
      <c r="AY59" s="322">
        <f t="shared" si="100"/>
        <v>439.5</v>
      </c>
      <c r="AZ59" s="322">
        <f t="shared" si="6"/>
        <v>57.1</v>
      </c>
      <c r="BA59" s="322">
        <f t="shared" si="181"/>
        <v>0</v>
      </c>
      <c r="BB59" s="322">
        <f t="shared" si="182"/>
        <v>0</v>
      </c>
      <c r="BC59" s="322">
        <f t="shared" si="7"/>
        <v>0</v>
      </c>
      <c r="BD59" s="322">
        <f t="shared" si="103"/>
        <v>0</v>
      </c>
      <c r="BE59" s="322">
        <f t="shared" si="8"/>
        <v>0</v>
      </c>
      <c r="BF59" s="322">
        <f t="shared" si="183"/>
        <v>0</v>
      </c>
      <c r="BG59" s="322">
        <f t="shared" si="184"/>
        <v>0</v>
      </c>
      <c r="BH59" s="322">
        <f t="shared" si="9"/>
        <v>0</v>
      </c>
      <c r="BI59" s="322">
        <f t="shared" si="106"/>
        <v>0</v>
      </c>
      <c r="BJ59" s="322">
        <f t="shared" si="185"/>
        <v>0</v>
      </c>
      <c r="BK59" s="322">
        <f t="shared" si="186"/>
        <v>0</v>
      </c>
      <c r="BL59" s="322">
        <f t="shared" si="187"/>
        <v>0</v>
      </c>
      <c r="BM59" s="322">
        <f t="shared" si="10"/>
        <v>0</v>
      </c>
      <c r="BN59" s="322">
        <f t="shared" si="110"/>
        <v>0</v>
      </c>
      <c r="BO59" s="322">
        <f t="shared" si="188"/>
        <v>0</v>
      </c>
      <c r="BP59" s="322">
        <f t="shared" si="189"/>
        <v>8255.5</v>
      </c>
      <c r="BQ59" s="322">
        <f t="shared" si="190"/>
        <v>7787.9</v>
      </c>
      <c r="BR59" s="322">
        <f t="shared" si="11"/>
        <v>4904</v>
      </c>
      <c r="BS59" s="322">
        <f t="shared" si="114"/>
        <v>2883.9</v>
      </c>
      <c r="BT59" s="322">
        <f t="shared" si="12"/>
        <v>467.6</v>
      </c>
      <c r="BU59" s="322"/>
      <c r="BV59" s="322">
        <f t="shared" si="83"/>
        <v>0</v>
      </c>
      <c r="BW59" s="322">
        <f t="shared" si="84"/>
        <v>0</v>
      </c>
      <c r="BX59" s="322">
        <f t="shared" si="85"/>
        <v>0</v>
      </c>
      <c r="BY59" s="322">
        <f t="shared" si="86"/>
        <v>0</v>
      </c>
      <c r="BZ59" s="322">
        <f t="shared" si="87"/>
        <v>0</v>
      </c>
      <c r="CA59" s="322">
        <f t="shared" si="88"/>
        <v>0</v>
      </c>
      <c r="CB59" s="322">
        <f t="shared" si="89"/>
        <v>0</v>
      </c>
      <c r="CC59" s="322">
        <f t="shared" si="90"/>
        <v>0</v>
      </c>
      <c r="CD59" s="322">
        <f t="shared" si="91"/>
        <v>0</v>
      </c>
      <c r="CE59" s="711">
        <f t="shared" si="13"/>
        <v>0</v>
      </c>
      <c r="CF59" s="322">
        <f t="shared" si="115"/>
        <v>0</v>
      </c>
      <c r="CG59" s="322">
        <f t="shared" si="116"/>
        <v>0</v>
      </c>
      <c r="CH59" s="322">
        <f t="shared" si="14"/>
        <v>0</v>
      </c>
      <c r="CI59" s="322">
        <f t="shared" si="117"/>
        <v>0</v>
      </c>
      <c r="CJ59" s="711">
        <f t="shared" si="15"/>
        <v>0</v>
      </c>
      <c r="CK59" s="322">
        <f t="shared" si="118"/>
        <v>0</v>
      </c>
      <c r="CL59" s="322">
        <f t="shared" si="119"/>
        <v>0</v>
      </c>
      <c r="CM59" s="322">
        <f t="shared" si="16"/>
        <v>0</v>
      </c>
      <c r="CN59" s="322">
        <f t="shared" si="120"/>
        <v>0</v>
      </c>
      <c r="CO59" s="711">
        <f t="shared" si="17"/>
        <v>0</v>
      </c>
      <c r="CP59" s="322">
        <f t="shared" si="121"/>
        <v>0</v>
      </c>
      <c r="CQ59" s="322">
        <f t="shared" si="122"/>
        <v>0</v>
      </c>
      <c r="CR59" s="322">
        <f t="shared" si="18"/>
        <v>0</v>
      </c>
      <c r="CS59" s="322">
        <f t="shared" si="123"/>
        <v>0</v>
      </c>
      <c r="CT59" s="711">
        <f t="shared" si="19"/>
        <v>0</v>
      </c>
      <c r="CU59" s="322">
        <f t="shared" si="124"/>
        <v>0</v>
      </c>
      <c r="CV59" s="322">
        <f t="shared" si="125"/>
        <v>0</v>
      </c>
      <c r="CW59" s="322">
        <f t="shared" si="20"/>
        <v>0</v>
      </c>
      <c r="CX59" s="322">
        <f t="shared" si="126"/>
        <v>0</v>
      </c>
      <c r="CY59" s="322">
        <f t="shared" si="21"/>
        <v>0</v>
      </c>
      <c r="CZ59" s="322">
        <f t="shared" si="127"/>
        <v>0</v>
      </c>
      <c r="DA59" s="322">
        <f t="shared" si="128"/>
        <v>0</v>
      </c>
      <c r="DB59" s="322">
        <f t="shared" si="22"/>
        <v>0</v>
      </c>
      <c r="DC59" s="322">
        <f t="shared" si="129"/>
        <v>0</v>
      </c>
      <c r="DD59" s="322">
        <f t="shared" si="23"/>
        <v>0</v>
      </c>
      <c r="DE59" s="322">
        <f t="shared" si="24"/>
        <v>0</v>
      </c>
      <c r="DF59" s="322">
        <f t="shared" si="25"/>
        <v>0</v>
      </c>
      <c r="DG59" s="322">
        <f t="shared" si="26"/>
        <v>0</v>
      </c>
      <c r="DH59" s="322">
        <f t="shared" si="130"/>
        <v>0</v>
      </c>
      <c r="DI59" s="322">
        <f t="shared" si="27"/>
        <v>0</v>
      </c>
      <c r="DJ59" s="322">
        <f t="shared" si="28"/>
        <v>0</v>
      </c>
      <c r="DK59" s="322">
        <f t="shared" si="29"/>
        <v>0</v>
      </c>
      <c r="DL59" s="322">
        <f t="shared" si="30"/>
        <v>0</v>
      </c>
      <c r="DM59" s="322">
        <f t="shared" si="131"/>
        <v>0</v>
      </c>
      <c r="DN59" s="322">
        <f t="shared" si="31"/>
        <v>0</v>
      </c>
      <c r="DO59" s="322">
        <f t="shared" si="132"/>
        <v>0</v>
      </c>
      <c r="DP59" s="322">
        <f t="shared" si="133"/>
        <v>0</v>
      </c>
      <c r="DQ59" s="322">
        <f t="shared" si="134"/>
        <v>0</v>
      </c>
      <c r="DR59" s="322">
        <f t="shared" si="135"/>
        <v>0</v>
      </c>
      <c r="DS59" s="322">
        <f t="shared" si="32"/>
        <v>0</v>
      </c>
      <c r="DT59" s="323">
        <f t="shared" si="136"/>
        <v>0</v>
      </c>
      <c r="DU59" s="324">
        <f t="shared" si="137"/>
        <v>0</v>
      </c>
      <c r="DV59" s="322">
        <f t="shared" si="33"/>
        <v>0</v>
      </c>
      <c r="DW59" s="322">
        <f t="shared" si="138"/>
        <v>0</v>
      </c>
      <c r="DX59" s="324">
        <f t="shared" si="139"/>
        <v>0</v>
      </c>
      <c r="DY59" s="324">
        <f t="shared" si="140"/>
        <v>0</v>
      </c>
      <c r="DZ59" s="324">
        <f t="shared" si="141"/>
        <v>0</v>
      </c>
      <c r="EA59" s="322">
        <f t="shared" si="34"/>
        <v>0</v>
      </c>
      <c r="EB59" s="322">
        <f t="shared" si="142"/>
        <v>0</v>
      </c>
      <c r="EC59" s="324">
        <f t="shared" si="143"/>
        <v>0</v>
      </c>
      <c r="ED59" s="324">
        <f t="shared" si="144"/>
        <v>0</v>
      </c>
      <c r="EE59" s="324">
        <f t="shared" si="145"/>
        <v>0</v>
      </c>
      <c r="EF59" s="322">
        <f t="shared" si="35"/>
        <v>0</v>
      </c>
      <c r="EG59" s="322">
        <f t="shared" si="146"/>
        <v>0</v>
      </c>
      <c r="EH59" s="324">
        <f t="shared" si="147"/>
        <v>0</v>
      </c>
      <c r="EI59" s="324">
        <f t="shared" si="148"/>
        <v>0</v>
      </c>
      <c r="EJ59" s="324">
        <f t="shared" si="149"/>
        <v>0</v>
      </c>
      <c r="EK59" s="322">
        <f t="shared" si="36"/>
        <v>0</v>
      </c>
      <c r="EL59" s="322">
        <f t="shared" si="150"/>
        <v>0</v>
      </c>
      <c r="EM59" s="324">
        <f t="shared" si="151"/>
        <v>0</v>
      </c>
      <c r="EN59" s="324">
        <f t="shared" si="152"/>
        <v>0</v>
      </c>
      <c r="EO59" s="324">
        <f t="shared" si="153"/>
        <v>0</v>
      </c>
      <c r="EP59" s="322">
        <f t="shared" si="37"/>
        <v>0</v>
      </c>
      <c r="EQ59" s="322">
        <f t="shared" si="154"/>
        <v>0</v>
      </c>
      <c r="ER59" s="324">
        <f t="shared" si="155"/>
        <v>0</v>
      </c>
      <c r="ES59" s="324">
        <f t="shared" si="156"/>
        <v>0</v>
      </c>
      <c r="ET59" s="324">
        <f t="shared" si="157"/>
        <v>0</v>
      </c>
      <c r="EU59" s="322">
        <f t="shared" si="38"/>
        <v>0</v>
      </c>
      <c r="EV59" s="322">
        <f t="shared" si="158"/>
        <v>0</v>
      </c>
      <c r="EW59" s="324">
        <f t="shared" si="159"/>
        <v>0</v>
      </c>
      <c r="EX59" s="324">
        <f t="shared" si="160"/>
        <v>0</v>
      </c>
      <c r="EY59" s="324">
        <f t="shared" si="161"/>
        <v>0</v>
      </c>
      <c r="EZ59" s="322">
        <f t="shared" si="39"/>
        <v>0</v>
      </c>
      <c r="FA59" s="322">
        <f t="shared" si="162"/>
        <v>0</v>
      </c>
      <c r="FB59" s="324">
        <f t="shared" si="163"/>
        <v>0</v>
      </c>
      <c r="FC59" s="324">
        <f t="shared" si="164"/>
        <v>0</v>
      </c>
      <c r="FD59" s="324">
        <f t="shared" si="165"/>
        <v>0</v>
      </c>
      <c r="FE59" s="322">
        <f t="shared" si="40"/>
        <v>0</v>
      </c>
      <c r="FF59" s="322">
        <f t="shared" si="166"/>
        <v>0</v>
      </c>
      <c r="FG59" s="325">
        <f t="shared" si="167"/>
        <v>0</v>
      </c>
      <c r="FH59" s="712">
        <f t="shared" si="41"/>
        <v>0</v>
      </c>
      <c r="FI59" s="322">
        <f t="shared" si="42"/>
        <v>0</v>
      </c>
      <c r="FJ59" s="322">
        <f t="shared" si="43"/>
        <v>0</v>
      </c>
      <c r="FK59" s="322">
        <f t="shared" si="168"/>
        <v>0</v>
      </c>
      <c r="FL59" s="322">
        <f t="shared" si="44"/>
        <v>0</v>
      </c>
      <c r="FM59" s="322">
        <f t="shared" si="45"/>
        <v>0</v>
      </c>
      <c r="FN59" s="322">
        <f t="shared" si="46"/>
        <v>0</v>
      </c>
      <c r="FO59" s="322">
        <f t="shared" si="47"/>
        <v>0</v>
      </c>
      <c r="FP59" s="322">
        <f t="shared" si="169"/>
        <v>0</v>
      </c>
      <c r="FQ59" s="322">
        <f t="shared" si="48"/>
        <v>0</v>
      </c>
      <c r="FR59" s="322">
        <f t="shared" si="49"/>
        <v>0</v>
      </c>
      <c r="FS59" s="322">
        <f t="shared" si="50"/>
        <v>0</v>
      </c>
      <c r="FT59" s="322">
        <f t="shared" si="51"/>
        <v>0</v>
      </c>
      <c r="FU59" s="322">
        <f t="shared" si="170"/>
        <v>0</v>
      </c>
      <c r="FV59" s="322">
        <f t="shared" si="52"/>
        <v>0</v>
      </c>
      <c r="FW59" s="322">
        <f t="shared" si="53"/>
        <v>0</v>
      </c>
      <c r="FX59" s="322">
        <f t="shared" si="54"/>
        <v>0</v>
      </c>
      <c r="FY59" s="322">
        <f t="shared" si="55"/>
        <v>0</v>
      </c>
      <c r="FZ59" s="322">
        <f t="shared" si="171"/>
        <v>0</v>
      </c>
      <c r="GA59" s="322">
        <f t="shared" si="56"/>
        <v>0</v>
      </c>
      <c r="GB59" s="322">
        <f t="shared" si="57"/>
        <v>0</v>
      </c>
      <c r="GC59" s="322">
        <f t="shared" si="58"/>
        <v>0</v>
      </c>
      <c r="GD59" s="322">
        <f t="shared" si="59"/>
        <v>0</v>
      </c>
      <c r="GE59" s="322">
        <f t="shared" si="172"/>
        <v>0</v>
      </c>
      <c r="GF59" s="322">
        <f t="shared" si="60"/>
        <v>0</v>
      </c>
      <c r="GG59" s="322">
        <f t="shared" si="61"/>
        <v>0</v>
      </c>
      <c r="GH59" s="322">
        <f t="shared" si="62"/>
        <v>0</v>
      </c>
      <c r="GI59" s="322">
        <f t="shared" si="63"/>
        <v>0</v>
      </c>
      <c r="GJ59" s="322">
        <f t="shared" si="173"/>
        <v>0</v>
      </c>
      <c r="GK59" s="322">
        <f t="shared" si="64"/>
        <v>0</v>
      </c>
      <c r="GL59" s="322">
        <f t="shared" si="65"/>
        <v>0</v>
      </c>
      <c r="GM59" s="322">
        <f t="shared" si="66"/>
        <v>0</v>
      </c>
      <c r="GN59" s="322">
        <f t="shared" si="67"/>
        <v>0</v>
      </c>
      <c r="GO59" s="322">
        <f t="shared" si="174"/>
        <v>0</v>
      </c>
      <c r="GP59" s="322">
        <f t="shared" si="68"/>
        <v>0</v>
      </c>
      <c r="GQ59" s="322">
        <f t="shared" si="69"/>
        <v>0</v>
      </c>
      <c r="GR59" s="322">
        <f t="shared" si="70"/>
        <v>0</v>
      </c>
      <c r="GS59" s="322">
        <f t="shared" si="71"/>
        <v>0</v>
      </c>
      <c r="GT59" s="322">
        <f t="shared" si="175"/>
        <v>0</v>
      </c>
      <c r="GU59" s="322">
        <f t="shared" si="72"/>
        <v>0</v>
      </c>
      <c r="GV59" s="326">
        <f t="shared" si="92"/>
        <v>9499.5</v>
      </c>
      <c r="GW59" s="322">
        <f t="shared" si="82"/>
        <v>8974.7999999999993</v>
      </c>
      <c r="GX59" s="322">
        <f t="shared" si="82"/>
        <v>5651.4</v>
      </c>
      <c r="GY59" s="322">
        <f t="shared" si="82"/>
        <v>3323.4</v>
      </c>
      <c r="GZ59" s="322">
        <f t="shared" si="82"/>
        <v>524.70000000000005</v>
      </c>
      <c r="HA59" s="328">
        <f t="shared" si="176"/>
        <v>188</v>
      </c>
      <c r="HB59" s="322">
        <f t="shared" si="75"/>
        <v>9312.7000000000007</v>
      </c>
      <c r="HC59" s="322">
        <f t="shared" si="75"/>
        <v>8798.4</v>
      </c>
      <c r="HD59" s="322">
        <f t="shared" si="75"/>
        <v>5540.3</v>
      </c>
      <c r="HE59" s="322">
        <f t="shared" si="75"/>
        <v>3258.1</v>
      </c>
      <c r="HF59" s="322">
        <f t="shared" si="75"/>
        <v>514.4</v>
      </c>
      <c r="HG59" s="329">
        <v>14.5</v>
      </c>
      <c r="HH59" s="327">
        <f t="shared" si="76"/>
        <v>509</v>
      </c>
      <c r="HI59" s="327">
        <f t="shared" si="77"/>
        <v>9821.7000000000007</v>
      </c>
      <c r="HJ59" s="330">
        <f t="shared" si="78"/>
        <v>6049.3</v>
      </c>
      <c r="HK59" s="275">
        <f t="shared" si="79"/>
        <v>9821700</v>
      </c>
    </row>
    <row r="60" spans="1:220">
      <c r="A60" s="315" t="s">
        <v>807</v>
      </c>
      <c r="B60" s="316">
        <v>0</v>
      </c>
      <c r="C60" s="316">
        <v>0</v>
      </c>
      <c r="D60" s="317">
        <v>56</v>
      </c>
      <c r="E60" s="318">
        <v>0</v>
      </c>
      <c r="F60" s="317"/>
      <c r="G60" s="316">
        <v>0</v>
      </c>
      <c r="H60" s="317">
        <v>293</v>
      </c>
      <c r="I60" s="318">
        <v>0</v>
      </c>
      <c r="J60" s="317"/>
      <c r="K60" s="317"/>
      <c r="L60" s="317"/>
      <c r="M60" s="316">
        <v>0</v>
      </c>
      <c r="N60" s="318">
        <v>0</v>
      </c>
      <c r="O60" s="317"/>
      <c r="P60" s="318">
        <v>0</v>
      </c>
      <c r="Q60" s="317"/>
      <c r="R60" s="317"/>
      <c r="S60" s="317"/>
      <c r="T60" s="319">
        <v>0</v>
      </c>
      <c r="U60" s="335">
        <v>0</v>
      </c>
      <c r="V60" s="335">
        <v>0</v>
      </c>
      <c r="W60" s="318">
        <v>0</v>
      </c>
      <c r="X60" s="318">
        <v>0</v>
      </c>
      <c r="Y60" s="318">
        <v>0</v>
      </c>
      <c r="Z60" s="318">
        <v>0</v>
      </c>
      <c r="AA60" s="318">
        <v>0</v>
      </c>
      <c r="AB60" s="318">
        <v>0</v>
      </c>
      <c r="AC60" s="318">
        <v>0</v>
      </c>
      <c r="AD60" s="320">
        <v>0</v>
      </c>
      <c r="AE60" s="320">
        <v>0</v>
      </c>
      <c r="AF60" s="320">
        <v>0</v>
      </c>
      <c r="AG60" s="320">
        <v>0</v>
      </c>
      <c r="AH60" s="317"/>
      <c r="AI60" s="320">
        <v>0</v>
      </c>
      <c r="AJ60" s="710">
        <f t="shared" si="80"/>
        <v>56</v>
      </c>
      <c r="AK60" s="710">
        <f t="shared" si="81"/>
        <v>293</v>
      </c>
      <c r="AL60" s="321">
        <f t="shared" si="0"/>
        <v>0</v>
      </c>
      <c r="AM60" s="322">
        <f t="shared" si="93"/>
        <v>0</v>
      </c>
      <c r="AN60" s="322">
        <f t="shared" si="1"/>
        <v>0</v>
      </c>
      <c r="AO60" s="322">
        <f t="shared" si="94"/>
        <v>0</v>
      </c>
      <c r="AP60" s="322">
        <f t="shared" si="177"/>
        <v>0</v>
      </c>
      <c r="AQ60" s="322">
        <f t="shared" si="2"/>
        <v>0</v>
      </c>
      <c r="AR60" s="322">
        <f t="shared" si="3"/>
        <v>0</v>
      </c>
      <c r="AS60" s="322">
        <f t="shared" si="4"/>
        <v>0</v>
      </c>
      <c r="AT60" s="322">
        <f t="shared" si="96"/>
        <v>0</v>
      </c>
      <c r="AU60" s="322">
        <f t="shared" si="178"/>
        <v>0</v>
      </c>
      <c r="AV60" s="322">
        <f t="shared" si="179"/>
        <v>3166.5</v>
      </c>
      <c r="AW60" s="322">
        <f t="shared" si="180"/>
        <v>3021.3</v>
      </c>
      <c r="AX60" s="322">
        <f t="shared" si="5"/>
        <v>1902.5</v>
      </c>
      <c r="AY60" s="322">
        <f t="shared" si="100"/>
        <v>1118.8</v>
      </c>
      <c r="AZ60" s="322">
        <f t="shared" si="6"/>
        <v>145.19999999999999</v>
      </c>
      <c r="BA60" s="322">
        <f t="shared" si="181"/>
        <v>0</v>
      </c>
      <c r="BB60" s="322">
        <f t="shared" si="182"/>
        <v>0</v>
      </c>
      <c r="BC60" s="322">
        <f t="shared" si="7"/>
        <v>0</v>
      </c>
      <c r="BD60" s="322">
        <f t="shared" si="103"/>
        <v>0</v>
      </c>
      <c r="BE60" s="322">
        <f t="shared" si="8"/>
        <v>0</v>
      </c>
      <c r="BF60" s="322">
        <f t="shared" si="183"/>
        <v>0</v>
      </c>
      <c r="BG60" s="322">
        <f t="shared" si="184"/>
        <v>0</v>
      </c>
      <c r="BH60" s="322">
        <f t="shared" si="9"/>
        <v>0</v>
      </c>
      <c r="BI60" s="322">
        <f t="shared" si="106"/>
        <v>0</v>
      </c>
      <c r="BJ60" s="322">
        <f t="shared" si="185"/>
        <v>0</v>
      </c>
      <c r="BK60" s="322">
        <f t="shared" si="186"/>
        <v>0</v>
      </c>
      <c r="BL60" s="322">
        <f t="shared" si="187"/>
        <v>0</v>
      </c>
      <c r="BM60" s="322">
        <f t="shared" si="10"/>
        <v>0</v>
      </c>
      <c r="BN60" s="322">
        <f t="shared" si="110"/>
        <v>0</v>
      </c>
      <c r="BO60" s="322">
        <f t="shared" si="188"/>
        <v>0</v>
      </c>
      <c r="BP60" s="322">
        <f t="shared" si="189"/>
        <v>14571.5</v>
      </c>
      <c r="BQ60" s="322">
        <f t="shared" si="190"/>
        <v>13746.1</v>
      </c>
      <c r="BR60" s="322">
        <f t="shared" si="11"/>
        <v>8655.7999999999993</v>
      </c>
      <c r="BS60" s="322">
        <f t="shared" si="114"/>
        <v>5090.3</v>
      </c>
      <c r="BT60" s="322">
        <f t="shared" si="12"/>
        <v>825.4</v>
      </c>
      <c r="BU60" s="322"/>
      <c r="BV60" s="322">
        <f t="shared" si="83"/>
        <v>0</v>
      </c>
      <c r="BW60" s="322">
        <f t="shared" si="84"/>
        <v>0</v>
      </c>
      <c r="BX60" s="322">
        <f t="shared" si="85"/>
        <v>0</v>
      </c>
      <c r="BY60" s="322">
        <f t="shared" si="86"/>
        <v>0</v>
      </c>
      <c r="BZ60" s="322">
        <f t="shared" si="87"/>
        <v>0</v>
      </c>
      <c r="CA60" s="322">
        <f t="shared" si="88"/>
        <v>0</v>
      </c>
      <c r="CB60" s="322">
        <f t="shared" si="89"/>
        <v>0</v>
      </c>
      <c r="CC60" s="322">
        <f t="shared" si="90"/>
        <v>0</v>
      </c>
      <c r="CD60" s="322">
        <f t="shared" si="91"/>
        <v>0</v>
      </c>
      <c r="CE60" s="711">
        <f t="shared" si="13"/>
        <v>0</v>
      </c>
      <c r="CF60" s="322">
        <f t="shared" si="115"/>
        <v>0</v>
      </c>
      <c r="CG60" s="322">
        <f t="shared" si="116"/>
        <v>0</v>
      </c>
      <c r="CH60" s="322">
        <f t="shared" si="14"/>
        <v>0</v>
      </c>
      <c r="CI60" s="322">
        <f t="shared" si="117"/>
        <v>0</v>
      </c>
      <c r="CJ60" s="711">
        <f t="shared" si="15"/>
        <v>0</v>
      </c>
      <c r="CK60" s="322">
        <f t="shared" si="118"/>
        <v>0</v>
      </c>
      <c r="CL60" s="322">
        <f t="shared" si="119"/>
        <v>0</v>
      </c>
      <c r="CM60" s="322">
        <f t="shared" si="16"/>
        <v>0</v>
      </c>
      <c r="CN60" s="322">
        <f t="shared" si="120"/>
        <v>0</v>
      </c>
      <c r="CO60" s="711">
        <f t="shared" si="17"/>
        <v>0</v>
      </c>
      <c r="CP60" s="322">
        <f t="shared" si="121"/>
        <v>0</v>
      </c>
      <c r="CQ60" s="322">
        <f t="shared" si="122"/>
        <v>0</v>
      </c>
      <c r="CR60" s="322">
        <f t="shared" si="18"/>
        <v>0</v>
      </c>
      <c r="CS60" s="322">
        <f t="shared" si="123"/>
        <v>0</v>
      </c>
      <c r="CT60" s="711">
        <f t="shared" si="19"/>
        <v>0</v>
      </c>
      <c r="CU60" s="322">
        <f t="shared" si="124"/>
        <v>0</v>
      </c>
      <c r="CV60" s="322">
        <f t="shared" si="125"/>
        <v>0</v>
      </c>
      <c r="CW60" s="322">
        <f t="shared" si="20"/>
        <v>0</v>
      </c>
      <c r="CX60" s="322">
        <f t="shared" si="126"/>
        <v>0</v>
      </c>
      <c r="CY60" s="322">
        <f t="shared" si="21"/>
        <v>0</v>
      </c>
      <c r="CZ60" s="322">
        <f t="shared" si="127"/>
        <v>0</v>
      </c>
      <c r="DA60" s="322">
        <f t="shared" si="128"/>
        <v>0</v>
      </c>
      <c r="DB60" s="322">
        <f t="shared" si="22"/>
        <v>0</v>
      </c>
      <c r="DC60" s="322">
        <f t="shared" si="129"/>
        <v>0</v>
      </c>
      <c r="DD60" s="322">
        <f t="shared" si="23"/>
        <v>0</v>
      </c>
      <c r="DE60" s="322">
        <f t="shared" si="24"/>
        <v>0</v>
      </c>
      <c r="DF60" s="322">
        <f t="shared" si="25"/>
        <v>0</v>
      </c>
      <c r="DG60" s="322">
        <f t="shared" si="26"/>
        <v>0</v>
      </c>
      <c r="DH60" s="322">
        <f t="shared" si="130"/>
        <v>0</v>
      </c>
      <c r="DI60" s="322">
        <f t="shared" si="27"/>
        <v>0</v>
      </c>
      <c r="DJ60" s="322">
        <f t="shared" si="28"/>
        <v>0</v>
      </c>
      <c r="DK60" s="322">
        <f t="shared" si="29"/>
        <v>0</v>
      </c>
      <c r="DL60" s="322">
        <f t="shared" si="30"/>
        <v>0</v>
      </c>
      <c r="DM60" s="322">
        <f t="shared" si="131"/>
        <v>0</v>
      </c>
      <c r="DN60" s="322">
        <f t="shared" si="31"/>
        <v>0</v>
      </c>
      <c r="DO60" s="322">
        <f t="shared" si="132"/>
        <v>0</v>
      </c>
      <c r="DP60" s="322">
        <f t="shared" si="133"/>
        <v>0</v>
      </c>
      <c r="DQ60" s="322">
        <f t="shared" si="134"/>
        <v>0</v>
      </c>
      <c r="DR60" s="322">
        <f t="shared" si="135"/>
        <v>0</v>
      </c>
      <c r="DS60" s="322">
        <f t="shared" si="32"/>
        <v>0</v>
      </c>
      <c r="DT60" s="323">
        <f t="shared" si="136"/>
        <v>0</v>
      </c>
      <c r="DU60" s="324">
        <f t="shared" si="137"/>
        <v>0</v>
      </c>
      <c r="DV60" s="322">
        <f t="shared" si="33"/>
        <v>0</v>
      </c>
      <c r="DW60" s="322">
        <f t="shared" si="138"/>
        <v>0</v>
      </c>
      <c r="DX60" s="324">
        <f t="shared" si="139"/>
        <v>0</v>
      </c>
      <c r="DY60" s="324">
        <f t="shared" si="140"/>
        <v>0</v>
      </c>
      <c r="DZ60" s="324">
        <f t="shared" si="141"/>
        <v>0</v>
      </c>
      <c r="EA60" s="322">
        <f t="shared" si="34"/>
        <v>0</v>
      </c>
      <c r="EB60" s="322">
        <f t="shared" si="142"/>
        <v>0</v>
      </c>
      <c r="EC60" s="324">
        <f t="shared" si="143"/>
        <v>0</v>
      </c>
      <c r="ED60" s="324">
        <f t="shared" si="144"/>
        <v>0</v>
      </c>
      <c r="EE60" s="324">
        <f t="shared" si="145"/>
        <v>0</v>
      </c>
      <c r="EF60" s="322">
        <f t="shared" si="35"/>
        <v>0</v>
      </c>
      <c r="EG60" s="322">
        <f t="shared" si="146"/>
        <v>0</v>
      </c>
      <c r="EH60" s="324">
        <f t="shared" si="147"/>
        <v>0</v>
      </c>
      <c r="EI60" s="324">
        <f t="shared" si="148"/>
        <v>0</v>
      </c>
      <c r="EJ60" s="324">
        <f t="shared" si="149"/>
        <v>0</v>
      </c>
      <c r="EK60" s="322">
        <f t="shared" si="36"/>
        <v>0</v>
      </c>
      <c r="EL60" s="322">
        <f t="shared" si="150"/>
        <v>0</v>
      </c>
      <c r="EM60" s="324">
        <f t="shared" si="151"/>
        <v>0</v>
      </c>
      <c r="EN60" s="324">
        <f t="shared" si="152"/>
        <v>0</v>
      </c>
      <c r="EO60" s="324">
        <f t="shared" si="153"/>
        <v>0</v>
      </c>
      <c r="EP60" s="322">
        <f t="shared" si="37"/>
        <v>0</v>
      </c>
      <c r="EQ60" s="322">
        <f t="shared" si="154"/>
        <v>0</v>
      </c>
      <c r="ER60" s="324">
        <f t="shared" si="155"/>
        <v>0</v>
      </c>
      <c r="ES60" s="324">
        <f t="shared" si="156"/>
        <v>0</v>
      </c>
      <c r="ET60" s="324">
        <f t="shared" si="157"/>
        <v>0</v>
      </c>
      <c r="EU60" s="322">
        <f t="shared" si="38"/>
        <v>0</v>
      </c>
      <c r="EV60" s="322">
        <f t="shared" si="158"/>
        <v>0</v>
      </c>
      <c r="EW60" s="324">
        <f t="shared" si="159"/>
        <v>0</v>
      </c>
      <c r="EX60" s="324">
        <f t="shared" si="160"/>
        <v>0</v>
      </c>
      <c r="EY60" s="324">
        <f t="shared" si="161"/>
        <v>0</v>
      </c>
      <c r="EZ60" s="322">
        <f t="shared" si="39"/>
        <v>0</v>
      </c>
      <c r="FA60" s="322">
        <f t="shared" si="162"/>
        <v>0</v>
      </c>
      <c r="FB60" s="324">
        <f t="shared" si="163"/>
        <v>0</v>
      </c>
      <c r="FC60" s="324">
        <f t="shared" si="164"/>
        <v>0</v>
      </c>
      <c r="FD60" s="324">
        <f t="shared" si="165"/>
        <v>0</v>
      </c>
      <c r="FE60" s="322">
        <f t="shared" si="40"/>
        <v>0</v>
      </c>
      <c r="FF60" s="322">
        <f t="shared" si="166"/>
        <v>0</v>
      </c>
      <c r="FG60" s="325">
        <f t="shared" si="167"/>
        <v>0</v>
      </c>
      <c r="FH60" s="712">
        <f t="shared" si="41"/>
        <v>0</v>
      </c>
      <c r="FI60" s="322">
        <f t="shared" si="42"/>
        <v>0</v>
      </c>
      <c r="FJ60" s="322">
        <f t="shared" si="43"/>
        <v>0</v>
      </c>
      <c r="FK60" s="322">
        <f t="shared" si="168"/>
        <v>0</v>
      </c>
      <c r="FL60" s="322">
        <f t="shared" si="44"/>
        <v>0</v>
      </c>
      <c r="FM60" s="322">
        <f t="shared" si="45"/>
        <v>0</v>
      </c>
      <c r="FN60" s="322">
        <f t="shared" si="46"/>
        <v>0</v>
      </c>
      <c r="FO60" s="322">
        <f t="shared" si="47"/>
        <v>0</v>
      </c>
      <c r="FP60" s="322">
        <f t="shared" si="169"/>
        <v>0</v>
      </c>
      <c r="FQ60" s="322">
        <f t="shared" si="48"/>
        <v>0</v>
      </c>
      <c r="FR60" s="322">
        <f t="shared" si="49"/>
        <v>0</v>
      </c>
      <c r="FS60" s="322">
        <f t="shared" si="50"/>
        <v>0</v>
      </c>
      <c r="FT60" s="322">
        <f t="shared" si="51"/>
        <v>0</v>
      </c>
      <c r="FU60" s="322">
        <f t="shared" si="170"/>
        <v>0</v>
      </c>
      <c r="FV60" s="322">
        <f t="shared" si="52"/>
        <v>0</v>
      </c>
      <c r="FW60" s="322">
        <f t="shared" si="53"/>
        <v>0</v>
      </c>
      <c r="FX60" s="322">
        <f t="shared" si="54"/>
        <v>0</v>
      </c>
      <c r="FY60" s="322">
        <f t="shared" si="55"/>
        <v>0</v>
      </c>
      <c r="FZ60" s="322">
        <f t="shared" si="171"/>
        <v>0</v>
      </c>
      <c r="GA60" s="322">
        <f t="shared" si="56"/>
        <v>0</v>
      </c>
      <c r="GB60" s="322">
        <f t="shared" si="57"/>
        <v>0</v>
      </c>
      <c r="GC60" s="322">
        <f t="shared" si="58"/>
        <v>0</v>
      </c>
      <c r="GD60" s="322">
        <f t="shared" si="59"/>
        <v>0</v>
      </c>
      <c r="GE60" s="322">
        <f t="shared" si="172"/>
        <v>0</v>
      </c>
      <c r="GF60" s="322">
        <f t="shared" si="60"/>
        <v>0</v>
      </c>
      <c r="GG60" s="322">
        <f t="shared" si="61"/>
        <v>0</v>
      </c>
      <c r="GH60" s="322">
        <f t="shared" si="62"/>
        <v>0</v>
      </c>
      <c r="GI60" s="322">
        <f t="shared" si="63"/>
        <v>0</v>
      </c>
      <c r="GJ60" s="322">
        <f t="shared" si="173"/>
        <v>0</v>
      </c>
      <c r="GK60" s="322">
        <f t="shared" si="64"/>
        <v>0</v>
      </c>
      <c r="GL60" s="322">
        <f t="shared" si="65"/>
        <v>0</v>
      </c>
      <c r="GM60" s="322">
        <f t="shared" si="66"/>
        <v>0</v>
      </c>
      <c r="GN60" s="322">
        <f t="shared" si="67"/>
        <v>0</v>
      </c>
      <c r="GO60" s="322">
        <f t="shared" si="174"/>
        <v>0</v>
      </c>
      <c r="GP60" s="322">
        <f t="shared" si="68"/>
        <v>0</v>
      </c>
      <c r="GQ60" s="322">
        <f t="shared" si="69"/>
        <v>0</v>
      </c>
      <c r="GR60" s="322">
        <f t="shared" si="70"/>
        <v>0</v>
      </c>
      <c r="GS60" s="322">
        <f t="shared" si="71"/>
        <v>0</v>
      </c>
      <c r="GT60" s="322">
        <f t="shared" si="175"/>
        <v>0</v>
      </c>
      <c r="GU60" s="322">
        <f t="shared" si="72"/>
        <v>0</v>
      </c>
      <c r="GV60" s="326">
        <f t="shared" si="92"/>
        <v>17738</v>
      </c>
      <c r="GW60" s="322">
        <f t="shared" si="82"/>
        <v>16767.400000000001</v>
      </c>
      <c r="GX60" s="322">
        <f t="shared" si="82"/>
        <v>10558.3</v>
      </c>
      <c r="GY60" s="322">
        <f t="shared" si="82"/>
        <v>6209.1</v>
      </c>
      <c r="GZ60" s="322">
        <f t="shared" si="82"/>
        <v>970.6</v>
      </c>
      <c r="HA60" s="328">
        <f t="shared" si="176"/>
        <v>349</v>
      </c>
      <c r="HB60" s="322">
        <f t="shared" si="75"/>
        <v>17389.3</v>
      </c>
      <c r="HC60" s="322">
        <f t="shared" si="75"/>
        <v>16437.8</v>
      </c>
      <c r="HD60" s="322">
        <f t="shared" si="75"/>
        <v>10350.700000000001</v>
      </c>
      <c r="HE60" s="322">
        <f t="shared" si="75"/>
        <v>6087</v>
      </c>
      <c r="HF60" s="322">
        <f t="shared" si="75"/>
        <v>951.5</v>
      </c>
      <c r="HG60" s="329">
        <v>29.25</v>
      </c>
      <c r="HH60" s="327">
        <f t="shared" si="76"/>
        <v>1026.7</v>
      </c>
      <c r="HI60" s="327">
        <f t="shared" si="77"/>
        <v>18416</v>
      </c>
      <c r="HJ60" s="330">
        <f t="shared" si="78"/>
        <v>11377.4</v>
      </c>
      <c r="HK60" s="275">
        <f t="shared" si="79"/>
        <v>18416000</v>
      </c>
    </row>
    <row r="61" spans="1:220">
      <c r="A61" s="315" t="s">
        <v>746</v>
      </c>
      <c r="B61" s="316">
        <v>0</v>
      </c>
      <c r="C61" s="316">
        <v>0</v>
      </c>
      <c r="D61" s="317">
        <v>56</v>
      </c>
      <c r="E61" s="318">
        <v>0</v>
      </c>
      <c r="F61" s="317"/>
      <c r="G61" s="316">
        <v>0</v>
      </c>
      <c r="H61" s="317">
        <v>238</v>
      </c>
      <c r="I61" s="318">
        <v>0</v>
      </c>
      <c r="J61" s="317"/>
      <c r="K61" s="317"/>
      <c r="L61" s="317"/>
      <c r="M61" s="316">
        <v>0</v>
      </c>
      <c r="N61" s="318">
        <v>0</v>
      </c>
      <c r="O61" s="317"/>
      <c r="P61" s="318">
        <v>0</v>
      </c>
      <c r="Q61" s="317">
        <v>28</v>
      </c>
      <c r="R61" s="317"/>
      <c r="S61" s="317"/>
      <c r="T61" s="319">
        <v>0</v>
      </c>
      <c r="U61" s="335">
        <v>0</v>
      </c>
      <c r="V61" s="335">
        <v>0</v>
      </c>
      <c r="W61" s="318">
        <v>0</v>
      </c>
      <c r="X61" s="318">
        <v>0</v>
      </c>
      <c r="Y61" s="318">
        <v>0</v>
      </c>
      <c r="Z61" s="318">
        <v>0</v>
      </c>
      <c r="AA61" s="318">
        <v>0</v>
      </c>
      <c r="AB61" s="318">
        <v>0</v>
      </c>
      <c r="AC61" s="318">
        <v>0</v>
      </c>
      <c r="AD61" s="320">
        <v>0</v>
      </c>
      <c r="AE61" s="320">
        <v>0</v>
      </c>
      <c r="AF61" s="320">
        <v>0</v>
      </c>
      <c r="AG61" s="320">
        <v>0</v>
      </c>
      <c r="AH61" s="317"/>
      <c r="AI61" s="320">
        <v>0</v>
      </c>
      <c r="AJ61" s="710">
        <f t="shared" si="80"/>
        <v>56</v>
      </c>
      <c r="AK61" s="710">
        <f t="shared" si="81"/>
        <v>266</v>
      </c>
      <c r="AL61" s="321">
        <f t="shared" si="0"/>
        <v>0</v>
      </c>
      <c r="AM61" s="322">
        <f t="shared" si="93"/>
        <v>0</v>
      </c>
      <c r="AN61" s="322">
        <f t="shared" si="1"/>
        <v>0</v>
      </c>
      <c r="AO61" s="322">
        <f t="shared" si="94"/>
        <v>0</v>
      </c>
      <c r="AP61" s="322">
        <f t="shared" si="177"/>
        <v>0</v>
      </c>
      <c r="AQ61" s="322">
        <f t="shared" si="2"/>
        <v>0</v>
      </c>
      <c r="AR61" s="322">
        <f t="shared" si="3"/>
        <v>0</v>
      </c>
      <c r="AS61" s="322">
        <f t="shared" si="4"/>
        <v>0</v>
      </c>
      <c r="AT61" s="322">
        <f t="shared" si="96"/>
        <v>0</v>
      </c>
      <c r="AU61" s="322">
        <f t="shared" si="178"/>
        <v>0</v>
      </c>
      <c r="AV61" s="322">
        <f t="shared" si="179"/>
        <v>3166.5</v>
      </c>
      <c r="AW61" s="322">
        <f t="shared" si="180"/>
        <v>3021.3</v>
      </c>
      <c r="AX61" s="322">
        <f t="shared" si="5"/>
        <v>1902.5</v>
      </c>
      <c r="AY61" s="322">
        <f t="shared" si="100"/>
        <v>1118.8</v>
      </c>
      <c r="AZ61" s="322">
        <f t="shared" si="6"/>
        <v>145.19999999999999</v>
      </c>
      <c r="BA61" s="322">
        <f t="shared" si="181"/>
        <v>0</v>
      </c>
      <c r="BB61" s="322">
        <f t="shared" si="182"/>
        <v>0</v>
      </c>
      <c r="BC61" s="322">
        <f t="shared" si="7"/>
        <v>0</v>
      </c>
      <c r="BD61" s="322">
        <f t="shared" si="103"/>
        <v>0</v>
      </c>
      <c r="BE61" s="322">
        <f t="shared" si="8"/>
        <v>0</v>
      </c>
      <c r="BF61" s="322">
        <f t="shared" si="183"/>
        <v>0</v>
      </c>
      <c r="BG61" s="322">
        <f t="shared" si="184"/>
        <v>0</v>
      </c>
      <c r="BH61" s="322">
        <f t="shared" si="9"/>
        <v>0</v>
      </c>
      <c r="BI61" s="322">
        <f t="shared" si="106"/>
        <v>0</v>
      </c>
      <c r="BJ61" s="322">
        <f t="shared" si="185"/>
        <v>0</v>
      </c>
      <c r="BK61" s="322">
        <f t="shared" si="186"/>
        <v>0</v>
      </c>
      <c r="BL61" s="322">
        <f t="shared" si="187"/>
        <v>0</v>
      </c>
      <c r="BM61" s="322">
        <f t="shared" si="10"/>
        <v>0</v>
      </c>
      <c r="BN61" s="322">
        <f t="shared" si="110"/>
        <v>0</v>
      </c>
      <c r="BO61" s="322">
        <f t="shared" si="188"/>
        <v>0</v>
      </c>
      <c r="BP61" s="322">
        <f t="shared" si="189"/>
        <v>11836.2</v>
      </c>
      <c r="BQ61" s="322">
        <f t="shared" si="190"/>
        <v>11165.8</v>
      </c>
      <c r="BR61" s="322">
        <f t="shared" si="11"/>
        <v>7031</v>
      </c>
      <c r="BS61" s="322">
        <f t="shared" si="114"/>
        <v>4134.8</v>
      </c>
      <c r="BT61" s="322">
        <f t="shared" si="12"/>
        <v>670.4</v>
      </c>
      <c r="BU61" s="322"/>
      <c r="BV61" s="322">
        <f t="shared" si="83"/>
        <v>0</v>
      </c>
      <c r="BW61" s="322">
        <f t="shared" si="84"/>
        <v>0</v>
      </c>
      <c r="BX61" s="322">
        <f t="shared" si="85"/>
        <v>0</v>
      </c>
      <c r="BY61" s="322">
        <f t="shared" si="86"/>
        <v>0</v>
      </c>
      <c r="BZ61" s="322">
        <f t="shared" si="87"/>
        <v>0</v>
      </c>
      <c r="CA61" s="322">
        <f t="shared" si="88"/>
        <v>0</v>
      </c>
      <c r="CB61" s="322">
        <f t="shared" si="89"/>
        <v>0</v>
      </c>
      <c r="CC61" s="322">
        <f t="shared" si="90"/>
        <v>0</v>
      </c>
      <c r="CD61" s="322">
        <f t="shared" si="91"/>
        <v>0</v>
      </c>
      <c r="CE61" s="711">
        <f t="shared" si="13"/>
        <v>0</v>
      </c>
      <c r="CF61" s="322">
        <f t="shared" si="115"/>
        <v>0</v>
      </c>
      <c r="CG61" s="322">
        <f t="shared" si="116"/>
        <v>0</v>
      </c>
      <c r="CH61" s="322">
        <f t="shared" si="14"/>
        <v>0</v>
      </c>
      <c r="CI61" s="322">
        <f t="shared" si="117"/>
        <v>0</v>
      </c>
      <c r="CJ61" s="711">
        <f t="shared" si="15"/>
        <v>0</v>
      </c>
      <c r="CK61" s="322">
        <f t="shared" si="118"/>
        <v>0</v>
      </c>
      <c r="CL61" s="322">
        <f t="shared" si="119"/>
        <v>0</v>
      </c>
      <c r="CM61" s="322">
        <f t="shared" si="16"/>
        <v>0</v>
      </c>
      <c r="CN61" s="322">
        <f t="shared" si="120"/>
        <v>0</v>
      </c>
      <c r="CO61" s="711">
        <f t="shared" si="17"/>
        <v>0</v>
      </c>
      <c r="CP61" s="322">
        <f t="shared" si="121"/>
        <v>0</v>
      </c>
      <c r="CQ61" s="322">
        <f t="shared" si="122"/>
        <v>0</v>
      </c>
      <c r="CR61" s="322">
        <f t="shared" si="18"/>
        <v>0</v>
      </c>
      <c r="CS61" s="322">
        <f t="shared" si="123"/>
        <v>0</v>
      </c>
      <c r="CT61" s="711">
        <f t="shared" si="19"/>
        <v>0</v>
      </c>
      <c r="CU61" s="322">
        <f t="shared" si="124"/>
        <v>0</v>
      </c>
      <c r="CV61" s="322">
        <f t="shared" si="125"/>
        <v>0</v>
      </c>
      <c r="CW61" s="322">
        <f t="shared" si="20"/>
        <v>0</v>
      </c>
      <c r="CX61" s="322">
        <f t="shared" si="126"/>
        <v>0</v>
      </c>
      <c r="CY61" s="322">
        <f t="shared" si="21"/>
        <v>0</v>
      </c>
      <c r="CZ61" s="322">
        <f t="shared" si="127"/>
        <v>0</v>
      </c>
      <c r="DA61" s="322">
        <f t="shared" si="128"/>
        <v>0</v>
      </c>
      <c r="DB61" s="322">
        <f t="shared" si="22"/>
        <v>0</v>
      </c>
      <c r="DC61" s="322">
        <f t="shared" si="129"/>
        <v>0</v>
      </c>
      <c r="DD61" s="322">
        <f t="shared" si="23"/>
        <v>0</v>
      </c>
      <c r="DE61" s="322">
        <f t="shared" si="24"/>
        <v>3517.9</v>
      </c>
      <c r="DF61" s="322">
        <f t="shared" si="25"/>
        <v>3415.4</v>
      </c>
      <c r="DG61" s="322">
        <f t="shared" si="26"/>
        <v>2150.6999999999998</v>
      </c>
      <c r="DH61" s="322">
        <f t="shared" si="130"/>
        <v>1264.7</v>
      </c>
      <c r="DI61" s="322">
        <f t="shared" si="27"/>
        <v>102.5</v>
      </c>
      <c r="DJ61" s="322">
        <f t="shared" si="28"/>
        <v>0</v>
      </c>
      <c r="DK61" s="322">
        <f t="shared" si="29"/>
        <v>0</v>
      </c>
      <c r="DL61" s="322">
        <f t="shared" si="30"/>
        <v>0</v>
      </c>
      <c r="DM61" s="322">
        <f t="shared" si="131"/>
        <v>0</v>
      </c>
      <c r="DN61" s="322">
        <f t="shared" si="31"/>
        <v>0</v>
      </c>
      <c r="DO61" s="322">
        <f t="shared" si="132"/>
        <v>0</v>
      </c>
      <c r="DP61" s="322">
        <f t="shared" si="133"/>
        <v>0</v>
      </c>
      <c r="DQ61" s="322">
        <f t="shared" si="134"/>
        <v>0</v>
      </c>
      <c r="DR61" s="322">
        <f t="shared" si="135"/>
        <v>0</v>
      </c>
      <c r="DS61" s="322">
        <f t="shared" si="32"/>
        <v>0</v>
      </c>
      <c r="DT61" s="323">
        <f t="shared" si="136"/>
        <v>0</v>
      </c>
      <c r="DU61" s="324">
        <f t="shared" si="137"/>
        <v>0</v>
      </c>
      <c r="DV61" s="322">
        <f t="shared" si="33"/>
        <v>0</v>
      </c>
      <c r="DW61" s="322">
        <f t="shared" si="138"/>
        <v>0</v>
      </c>
      <c r="DX61" s="324">
        <f t="shared" si="139"/>
        <v>0</v>
      </c>
      <c r="DY61" s="324">
        <f t="shared" si="140"/>
        <v>0</v>
      </c>
      <c r="DZ61" s="324">
        <f t="shared" si="141"/>
        <v>0</v>
      </c>
      <c r="EA61" s="322">
        <f t="shared" si="34"/>
        <v>0</v>
      </c>
      <c r="EB61" s="322">
        <f t="shared" si="142"/>
        <v>0</v>
      </c>
      <c r="EC61" s="324">
        <f t="shared" si="143"/>
        <v>0</v>
      </c>
      <c r="ED61" s="324">
        <f t="shared" si="144"/>
        <v>0</v>
      </c>
      <c r="EE61" s="324">
        <f t="shared" si="145"/>
        <v>0</v>
      </c>
      <c r="EF61" s="322">
        <f t="shared" si="35"/>
        <v>0</v>
      </c>
      <c r="EG61" s="322">
        <f t="shared" si="146"/>
        <v>0</v>
      </c>
      <c r="EH61" s="324">
        <f t="shared" si="147"/>
        <v>0</v>
      </c>
      <c r="EI61" s="324">
        <f t="shared" si="148"/>
        <v>0</v>
      </c>
      <c r="EJ61" s="324">
        <f t="shared" si="149"/>
        <v>0</v>
      </c>
      <c r="EK61" s="322">
        <f t="shared" si="36"/>
        <v>0</v>
      </c>
      <c r="EL61" s="322">
        <f t="shared" si="150"/>
        <v>0</v>
      </c>
      <c r="EM61" s="324">
        <f t="shared" si="151"/>
        <v>0</v>
      </c>
      <c r="EN61" s="324">
        <f t="shared" si="152"/>
        <v>0</v>
      </c>
      <c r="EO61" s="324">
        <f t="shared" si="153"/>
        <v>0</v>
      </c>
      <c r="EP61" s="322">
        <f t="shared" si="37"/>
        <v>0</v>
      </c>
      <c r="EQ61" s="322">
        <f t="shared" si="154"/>
        <v>0</v>
      </c>
      <c r="ER61" s="324">
        <f t="shared" si="155"/>
        <v>0</v>
      </c>
      <c r="ES61" s="324">
        <f t="shared" si="156"/>
        <v>0</v>
      </c>
      <c r="ET61" s="324">
        <f t="shared" si="157"/>
        <v>0</v>
      </c>
      <c r="EU61" s="322">
        <f t="shared" si="38"/>
        <v>0</v>
      </c>
      <c r="EV61" s="322">
        <f t="shared" si="158"/>
        <v>0</v>
      </c>
      <c r="EW61" s="324">
        <f t="shared" si="159"/>
        <v>0</v>
      </c>
      <c r="EX61" s="324">
        <f t="shared" si="160"/>
        <v>0</v>
      </c>
      <c r="EY61" s="324">
        <f t="shared" si="161"/>
        <v>0</v>
      </c>
      <c r="EZ61" s="322">
        <f t="shared" si="39"/>
        <v>0</v>
      </c>
      <c r="FA61" s="322">
        <f t="shared" si="162"/>
        <v>0</v>
      </c>
      <c r="FB61" s="324">
        <f t="shared" si="163"/>
        <v>0</v>
      </c>
      <c r="FC61" s="324">
        <f t="shared" si="164"/>
        <v>0</v>
      </c>
      <c r="FD61" s="324">
        <f t="shared" si="165"/>
        <v>0</v>
      </c>
      <c r="FE61" s="322">
        <f t="shared" si="40"/>
        <v>0</v>
      </c>
      <c r="FF61" s="322">
        <f t="shared" si="166"/>
        <v>0</v>
      </c>
      <c r="FG61" s="325">
        <f t="shared" si="167"/>
        <v>0</v>
      </c>
      <c r="FH61" s="712">
        <f t="shared" si="41"/>
        <v>0</v>
      </c>
      <c r="FI61" s="322">
        <f t="shared" si="42"/>
        <v>0</v>
      </c>
      <c r="FJ61" s="322">
        <f t="shared" si="43"/>
        <v>0</v>
      </c>
      <c r="FK61" s="322">
        <f t="shared" si="168"/>
        <v>0</v>
      </c>
      <c r="FL61" s="322">
        <f t="shared" si="44"/>
        <v>0</v>
      </c>
      <c r="FM61" s="322">
        <f t="shared" si="45"/>
        <v>0</v>
      </c>
      <c r="FN61" s="322">
        <f t="shared" si="46"/>
        <v>0</v>
      </c>
      <c r="FO61" s="322">
        <f t="shared" si="47"/>
        <v>0</v>
      </c>
      <c r="FP61" s="322">
        <f t="shared" si="169"/>
        <v>0</v>
      </c>
      <c r="FQ61" s="322">
        <f t="shared" si="48"/>
        <v>0</v>
      </c>
      <c r="FR61" s="322">
        <f t="shared" si="49"/>
        <v>0</v>
      </c>
      <c r="FS61" s="322">
        <f t="shared" si="50"/>
        <v>0</v>
      </c>
      <c r="FT61" s="322">
        <f t="shared" si="51"/>
        <v>0</v>
      </c>
      <c r="FU61" s="322">
        <f t="shared" si="170"/>
        <v>0</v>
      </c>
      <c r="FV61" s="322">
        <f t="shared" si="52"/>
        <v>0</v>
      </c>
      <c r="FW61" s="322">
        <f t="shared" si="53"/>
        <v>0</v>
      </c>
      <c r="FX61" s="322">
        <f t="shared" si="54"/>
        <v>0</v>
      </c>
      <c r="FY61" s="322">
        <f t="shared" si="55"/>
        <v>0</v>
      </c>
      <c r="FZ61" s="322">
        <f t="shared" si="171"/>
        <v>0</v>
      </c>
      <c r="GA61" s="322">
        <f t="shared" si="56"/>
        <v>0</v>
      </c>
      <c r="GB61" s="322">
        <f t="shared" si="57"/>
        <v>0</v>
      </c>
      <c r="GC61" s="322">
        <f t="shared" si="58"/>
        <v>0</v>
      </c>
      <c r="GD61" s="322">
        <f t="shared" si="59"/>
        <v>0</v>
      </c>
      <c r="GE61" s="322">
        <f t="shared" si="172"/>
        <v>0</v>
      </c>
      <c r="GF61" s="322">
        <f t="shared" si="60"/>
        <v>0</v>
      </c>
      <c r="GG61" s="322">
        <f t="shared" si="61"/>
        <v>0</v>
      </c>
      <c r="GH61" s="322">
        <f t="shared" si="62"/>
        <v>0</v>
      </c>
      <c r="GI61" s="322">
        <f t="shared" si="63"/>
        <v>0</v>
      </c>
      <c r="GJ61" s="322">
        <f t="shared" si="173"/>
        <v>0</v>
      </c>
      <c r="GK61" s="322">
        <f t="shared" si="64"/>
        <v>0</v>
      </c>
      <c r="GL61" s="322">
        <f t="shared" si="65"/>
        <v>0</v>
      </c>
      <c r="GM61" s="322">
        <f t="shared" si="66"/>
        <v>0</v>
      </c>
      <c r="GN61" s="322">
        <f t="shared" si="67"/>
        <v>0</v>
      </c>
      <c r="GO61" s="322">
        <f t="shared" si="174"/>
        <v>0</v>
      </c>
      <c r="GP61" s="322">
        <f t="shared" si="68"/>
        <v>0</v>
      </c>
      <c r="GQ61" s="322">
        <f t="shared" si="69"/>
        <v>0</v>
      </c>
      <c r="GR61" s="322">
        <f t="shared" si="70"/>
        <v>0</v>
      </c>
      <c r="GS61" s="322">
        <f t="shared" si="71"/>
        <v>0</v>
      </c>
      <c r="GT61" s="322">
        <f t="shared" si="175"/>
        <v>0</v>
      </c>
      <c r="GU61" s="322">
        <f t="shared" si="72"/>
        <v>0</v>
      </c>
      <c r="GV61" s="326">
        <f t="shared" si="92"/>
        <v>18520.599999999999</v>
      </c>
      <c r="GW61" s="322">
        <f t="shared" si="82"/>
        <v>17602.5</v>
      </c>
      <c r="GX61" s="322">
        <f t="shared" si="82"/>
        <v>11084.2</v>
      </c>
      <c r="GY61" s="322">
        <f t="shared" si="82"/>
        <v>6518.3</v>
      </c>
      <c r="GZ61" s="322">
        <f t="shared" si="82"/>
        <v>918.1</v>
      </c>
      <c r="HA61" s="328">
        <f t="shared" si="176"/>
        <v>322</v>
      </c>
      <c r="HB61" s="322">
        <f t="shared" si="75"/>
        <v>18156.5</v>
      </c>
      <c r="HC61" s="322">
        <f t="shared" si="75"/>
        <v>17256.400000000001</v>
      </c>
      <c r="HD61" s="322">
        <f t="shared" si="75"/>
        <v>10866.3</v>
      </c>
      <c r="HE61" s="322">
        <f t="shared" si="75"/>
        <v>6390.2</v>
      </c>
      <c r="HF61" s="322">
        <f t="shared" si="75"/>
        <v>900.1</v>
      </c>
      <c r="HG61" s="329">
        <v>32.25</v>
      </c>
      <c r="HH61" s="327">
        <f t="shared" si="76"/>
        <v>1132</v>
      </c>
      <c r="HI61" s="327">
        <f t="shared" si="77"/>
        <v>19288.5</v>
      </c>
      <c r="HJ61" s="330">
        <f t="shared" si="78"/>
        <v>11998.3</v>
      </c>
      <c r="HK61" s="275">
        <f t="shared" si="79"/>
        <v>19288500</v>
      </c>
    </row>
    <row r="62" spans="1:220">
      <c r="A62" s="315" t="s">
        <v>747</v>
      </c>
      <c r="B62" s="316">
        <v>0</v>
      </c>
      <c r="C62" s="316">
        <v>0</v>
      </c>
      <c r="D62" s="317">
        <v>27</v>
      </c>
      <c r="E62" s="318">
        <v>0</v>
      </c>
      <c r="F62" s="317"/>
      <c r="G62" s="316">
        <v>0</v>
      </c>
      <c r="H62" s="317">
        <v>514</v>
      </c>
      <c r="I62" s="318">
        <v>0</v>
      </c>
      <c r="J62" s="317"/>
      <c r="K62" s="317"/>
      <c r="L62" s="317"/>
      <c r="M62" s="316">
        <v>0</v>
      </c>
      <c r="N62" s="318">
        <v>0</v>
      </c>
      <c r="O62" s="317"/>
      <c r="P62" s="316">
        <v>0</v>
      </c>
      <c r="Q62" s="317">
        <v>25</v>
      </c>
      <c r="R62" s="317"/>
      <c r="S62" s="317"/>
      <c r="T62" s="319">
        <v>0</v>
      </c>
      <c r="U62" s="335">
        <v>0</v>
      </c>
      <c r="V62" s="335">
        <v>0</v>
      </c>
      <c r="W62" s="318">
        <v>0</v>
      </c>
      <c r="X62" s="318">
        <v>0</v>
      </c>
      <c r="Y62" s="318">
        <v>0</v>
      </c>
      <c r="Z62" s="318">
        <v>0</v>
      </c>
      <c r="AA62" s="318">
        <v>0</v>
      </c>
      <c r="AB62" s="318">
        <v>0</v>
      </c>
      <c r="AC62" s="318">
        <v>0</v>
      </c>
      <c r="AD62" s="320">
        <v>0</v>
      </c>
      <c r="AE62" s="320">
        <v>0</v>
      </c>
      <c r="AF62" s="320">
        <v>0</v>
      </c>
      <c r="AG62" s="320">
        <v>0</v>
      </c>
      <c r="AH62" s="317"/>
      <c r="AI62" s="320">
        <v>0</v>
      </c>
      <c r="AJ62" s="710">
        <f t="shared" si="80"/>
        <v>27</v>
      </c>
      <c r="AK62" s="710">
        <f t="shared" si="81"/>
        <v>539</v>
      </c>
      <c r="AL62" s="321">
        <f t="shared" si="0"/>
        <v>0</v>
      </c>
      <c r="AM62" s="322">
        <f t="shared" si="93"/>
        <v>0</v>
      </c>
      <c r="AN62" s="322">
        <f t="shared" si="1"/>
        <v>0</v>
      </c>
      <c r="AO62" s="322">
        <f t="shared" si="94"/>
        <v>0</v>
      </c>
      <c r="AP62" s="322">
        <f t="shared" si="177"/>
        <v>0</v>
      </c>
      <c r="AQ62" s="322">
        <f t="shared" si="2"/>
        <v>0</v>
      </c>
      <c r="AR62" s="322">
        <f t="shared" si="3"/>
        <v>0</v>
      </c>
      <c r="AS62" s="322">
        <f t="shared" si="4"/>
        <v>0</v>
      </c>
      <c r="AT62" s="322">
        <f t="shared" si="96"/>
        <v>0</v>
      </c>
      <c r="AU62" s="322">
        <f t="shared" si="178"/>
        <v>0</v>
      </c>
      <c r="AV62" s="322">
        <f t="shared" si="179"/>
        <v>1526.7</v>
      </c>
      <c r="AW62" s="322">
        <f t="shared" si="180"/>
        <v>1456.7</v>
      </c>
      <c r="AX62" s="322">
        <f t="shared" si="5"/>
        <v>917.3</v>
      </c>
      <c r="AY62" s="322">
        <f t="shared" si="100"/>
        <v>539.4</v>
      </c>
      <c r="AZ62" s="322">
        <f t="shared" si="6"/>
        <v>70</v>
      </c>
      <c r="BA62" s="322">
        <f t="shared" si="181"/>
        <v>0</v>
      </c>
      <c r="BB62" s="322">
        <f t="shared" si="182"/>
        <v>0</v>
      </c>
      <c r="BC62" s="322">
        <f t="shared" si="7"/>
        <v>0</v>
      </c>
      <c r="BD62" s="322">
        <f t="shared" si="103"/>
        <v>0</v>
      </c>
      <c r="BE62" s="322">
        <f t="shared" si="8"/>
        <v>0</v>
      </c>
      <c r="BF62" s="322">
        <f t="shared" si="183"/>
        <v>0</v>
      </c>
      <c r="BG62" s="322">
        <f t="shared" si="184"/>
        <v>0</v>
      </c>
      <c r="BH62" s="322">
        <f t="shared" si="9"/>
        <v>0</v>
      </c>
      <c r="BI62" s="322">
        <f t="shared" si="106"/>
        <v>0</v>
      </c>
      <c r="BJ62" s="322">
        <f t="shared" si="185"/>
        <v>0</v>
      </c>
      <c r="BK62" s="322">
        <f t="shared" si="186"/>
        <v>0</v>
      </c>
      <c r="BL62" s="322">
        <f t="shared" si="187"/>
        <v>0</v>
      </c>
      <c r="BM62" s="322">
        <f t="shared" si="10"/>
        <v>0</v>
      </c>
      <c r="BN62" s="322">
        <f t="shared" si="110"/>
        <v>0</v>
      </c>
      <c r="BO62" s="322">
        <f t="shared" si="188"/>
        <v>0</v>
      </c>
      <c r="BP62" s="322">
        <f t="shared" si="189"/>
        <v>25562.2</v>
      </c>
      <c r="BQ62" s="322">
        <f t="shared" si="190"/>
        <v>24114.3</v>
      </c>
      <c r="BR62" s="322">
        <f t="shared" si="11"/>
        <v>15184.6</v>
      </c>
      <c r="BS62" s="322">
        <f t="shared" si="114"/>
        <v>8929.7000000000007</v>
      </c>
      <c r="BT62" s="322">
        <f t="shared" si="12"/>
        <v>1447.9</v>
      </c>
      <c r="BU62" s="322"/>
      <c r="BV62" s="322">
        <f t="shared" si="83"/>
        <v>0</v>
      </c>
      <c r="BW62" s="322">
        <f t="shared" si="84"/>
        <v>0</v>
      </c>
      <c r="BX62" s="322">
        <f t="shared" si="85"/>
        <v>0</v>
      </c>
      <c r="BY62" s="322">
        <f t="shared" si="86"/>
        <v>0</v>
      </c>
      <c r="BZ62" s="322">
        <f t="shared" si="87"/>
        <v>0</v>
      </c>
      <c r="CA62" s="322">
        <f t="shared" si="88"/>
        <v>0</v>
      </c>
      <c r="CB62" s="322">
        <f t="shared" si="89"/>
        <v>0</v>
      </c>
      <c r="CC62" s="322">
        <f t="shared" si="90"/>
        <v>0</v>
      </c>
      <c r="CD62" s="322">
        <f t="shared" si="91"/>
        <v>0</v>
      </c>
      <c r="CE62" s="711">
        <f t="shared" si="13"/>
        <v>0</v>
      </c>
      <c r="CF62" s="322">
        <f t="shared" si="115"/>
        <v>0</v>
      </c>
      <c r="CG62" s="322">
        <f t="shared" si="116"/>
        <v>0</v>
      </c>
      <c r="CH62" s="322">
        <f t="shared" si="14"/>
        <v>0</v>
      </c>
      <c r="CI62" s="322">
        <f t="shared" si="117"/>
        <v>0</v>
      </c>
      <c r="CJ62" s="711">
        <f t="shared" si="15"/>
        <v>0</v>
      </c>
      <c r="CK62" s="322">
        <f t="shared" si="118"/>
        <v>0</v>
      </c>
      <c r="CL62" s="322">
        <f t="shared" si="119"/>
        <v>0</v>
      </c>
      <c r="CM62" s="322">
        <f t="shared" si="16"/>
        <v>0</v>
      </c>
      <c r="CN62" s="322">
        <f t="shared" si="120"/>
        <v>0</v>
      </c>
      <c r="CO62" s="711">
        <f t="shared" si="17"/>
        <v>0</v>
      </c>
      <c r="CP62" s="322">
        <f t="shared" si="121"/>
        <v>0</v>
      </c>
      <c r="CQ62" s="322">
        <f t="shared" si="122"/>
        <v>0</v>
      </c>
      <c r="CR62" s="322">
        <f t="shared" si="18"/>
        <v>0</v>
      </c>
      <c r="CS62" s="322">
        <f t="shared" si="123"/>
        <v>0</v>
      </c>
      <c r="CT62" s="711">
        <f t="shared" si="19"/>
        <v>0</v>
      </c>
      <c r="CU62" s="322">
        <f t="shared" si="124"/>
        <v>0</v>
      </c>
      <c r="CV62" s="322">
        <f t="shared" si="125"/>
        <v>0</v>
      </c>
      <c r="CW62" s="322">
        <f t="shared" si="20"/>
        <v>0</v>
      </c>
      <c r="CX62" s="322">
        <f t="shared" si="126"/>
        <v>0</v>
      </c>
      <c r="CY62" s="322">
        <f t="shared" si="21"/>
        <v>0</v>
      </c>
      <c r="CZ62" s="322">
        <f t="shared" si="127"/>
        <v>0</v>
      </c>
      <c r="DA62" s="322">
        <f t="shared" si="128"/>
        <v>0</v>
      </c>
      <c r="DB62" s="322">
        <f t="shared" si="22"/>
        <v>0</v>
      </c>
      <c r="DC62" s="322">
        <f t="shared" si="129"/>
        <v>0</v>
      </c>
      <c r="DD62" s="322">
        <f t="shared" si="23"/>
        <v>0</v>
      </c>
      <c r="DE62" s="322">
        <f t="shared" si="24"/>
        <v>3141</v>
      </c>
      <c r="DF62" s="322">
        <f t="shared" si="25"/>
        <v>3049.5</v>
      </c>
      <c r="DG62" s="322">
        <f t="shared" si="26"/>
        <v>1920.3</v>
      </c>
      <c r="DH62" s="322">
        <f t="shared" si="130"/>
        <v>1129.2</v>
      </c>
      <c r="DI62" s="322">
        <f t="shared" si="27"/>
        <v>91.5</v>
      </c>
      <c r="DJ62" s="322">
        <f t="shared" si="28"/>
        <v>0</v>
      </c>
      <c r="DK62" s="322">
        <f t="shared" si="29"/>
        <v>0</v>
      </c>
      <c r="DL62" s="322">
        <f t="shared" si="30"/>
        <v>0</v>
      </c>
      <c r="DM62" s="322">
        <f t="shared" si="131"/>
        <v>0</v>
      </c>
      <c r="DN62" s="322">
        <f t="shared" si="31"/>
        <v>0</v>
      </c>
      <c r="DO62" s="322">
        <f t="shared" si="132"/>
        <v>0</v>
      </c>
      <c r="DP62" s="322">
        <f t="shared" si="133"/>
        <v>0</v>
      </c>
      <c r="DQ62" s="322">
        <f t="shared" si="134"/>
        <v>0</v>
      </c>
      <c r="DR62" s="322">
        <f t="shared" si="135"/>
        <v>0</v>
      </c>
      <c r="DS62" s="322">
        <f t="shared" si="32"/>
        <v>0</v>
      </c>
      <c r="DT62" s="323">
        <f t="shared" si="136"/>
        <v>0</v>
      </c>
      <c r="DU62" s="324">
        <f t="shared" si="137"/>
        <v>0</v>
      </c>
      <c r="DV62" s="322">
        <f t="shared" si="33"/>
        <v>0</v>
      </c>
      <c r="DW62" s="322">
        <f t="shared" si="138"/>
        <v>0</v>
      </c>
      <c r="DX62" s="324">
        <f t="shared" si="139"/>
        <v>0</v>
      </c>
      <c r="DY62" s="324">
        <f t="shared" si="140"/>
        <v>0</v>
      </c>
      <c r="DZ62" s="324">
        <f t="shared" si="141"/>
        <v>0</v>
      </c>
      <c r="EA62" s="322">
        <f t="shared" si="34"/>
        <v>0</v>
      </c>
      <c r="EB62" s="322">
        <f t="shared" si="142"/>
        <v>0</v>
      </c>
      <c r="EC62" s="324">
        <f t="shared" si="143"/>
        <v>0</v>
      </c>
      <c r="ED62" s="324">
        <f t="shared" si="144"/>
        <v>0</v>
      </c>
      <c r="EE62" s="324">
        <f t="shared" si="145"/>
        <v>0</v>
      </c>
      <c r="EF62" s="322">
        <f t="shared" si="35"/>
        <v>0</v>
      </c>
      <c r="EG62" s="322">
        <f t="shared" si="146"/>
        <v>0</v>
      </c>
      <c r="EH62" s="324">
        <f t="shared" si="147"/>
        <v>0</v>
      </c>
      <c r="EI62" s="324">
        <f t="shared" si="148"/>
        <v>0</v>
      </c>
      <c r="EJ62" s="324">
        <f t="shared" si="149"/>
        <v>0</v>
      </c>
      <c r="EK62" s="322">
        <f t="shared" si="36"/>
        <v>0</v>
      </c>
      <c r="EL62" s="322">
        <f t="shared" si="150"/>
        <v>0</v>
      </c>
      <c r="EM62" s="324">
        <f t="shared" si="151"/>
        <v>0</v>
      </c>
      <c r="EN62" s="324">
        <f t="shared" si="152"/>
        <v>0</v>
      </c>
      <c r="EO62" s="324">
        <f t="shared" si="153"/>
        <v>0</v>
      </c>
      <c r="EP62" s="322">
        <f t="shared" si="37"/>
        <v>0</v>
      </c>
      <c r="EQ62" s="322">
        <f t="shared" si="154"/>
        <v>0</v>
      </c>
      <c r="ER62" s="324">
        <f t="shared" si="155"/>
        <v>0</v>
      </c>
      <c r="ES62" s="324">
        <f t="shared" si="156"/>
        <v>0</v>
      </c>
      <c r="ET62" s="324">
        <f t="shared" si="157"/>
        <v>0</v>
      </c>
      <c r="EU62" s="322">
        <f t="shared" si="38"/>
        <v>0</v>
      </c>
      <c r="EV62" s="322">
        <f t="shared" si="158"/>
        <v>0</v>
      </c>
      <c r="EW62" s="324">
        <f t="shared" si="159"/>
        <v>0</v>
      </c>
      <c r="EX62" s="324">
        <f t="shared" si="160"/>
        <v>0</v>
      </c>
      <c r="EY62" s="324">
        <f t="shared" si="161"/>
        <v>0</v>
      </c>
      <c r="EZ62" s="322">
        <f t="shared" si="39"/>
        <v>0</v>
      </c>
      <c r="FA62" s="322">
        <f t="shared" si="162"/>
        <v>0</v>
      </c>
      <c r="FB62" s="324">
        <f t="shared" si="163"/>
        <v>0</v>
      </c>
      <c r="FC62" s="324">
        <f t="shared" si="164"/>
        <v>0</v>
      </c>
      <c r="FD62" s="324">
        <f t="shared" si="165"/>
        <v>0</v>
      </c>
      <c r="FE62" s="322">
        <f t="shared" si="40"/>
        <v>0</v>
      </c>
      <c r="FF62" s="322">
        <f t="shared" si="166"/>
        <v>0</v>
      </c>
      <c r="FG62" s="325">
        <f t="shared" si="167"/>
        <v>0</v>
      </c>
      <c r="FH62" s="712">
        <f t="shared" si="41"/>
        <v>0</v>
      </c>
      <c r="FI62" s="322">
        <f t="shared" si="42"/>
        <v>0</v>
      </c>
      <c r="FJ62" s="322">
        <f t="shared" si="43"/>
        <v>0</v>
      </c>
      <c r="FK62" s="322">
        <f t="shared" si="168"/>
        <v>0</v>
      </c>
      <c r="FL62" s="322">
        <f t="shared" si="44"/>
        <v>0</v>
      </c>
      <c r="FM62" s="322">
        <f t="shared" si="45"/>
        <v>0</v>
      </c>
      <c r="FN62" s="322">
        <f t="shared" si="46"/>
        <v>0</v>
      </c>
      <c r="FO62" s="322">
        <f t="shared" si="47"/>
        <v>0</v>
      </c>
      <c r="FP62" s="322">
        <f t="shared" si="169"/>
        <v>0</v>
      </c>
      <c r="FQ62" s="322">
        <f t="shared" si="48"/>
        <v>0</v>
      </c>
      <c r="FR62" s="322">
        <f t="shared" si="49"/>
        <v>0</v>
      </c>
      <c r="FS62" s="322">
        <f t="shared" si="50"/>
        <v>0</v>
      </c>
      <c r="FT62" s="322">
        <f t="shared" si="51"/>
        <v>0</v>
      </c>
      <c r="FU62" s="322">
        <f t="shared" si="170"/>
        <v>0</v>
      </c>
      <c r="FV62" s="322">
        <f t="shared" si="52"/>
        <v>0</v>
      </c>
      <c r="FW62" s="322">
        <f t="shared" si="53"/>
        <v>0</v>
      </c>
      <c r="FX62" s="322">
        <f t="shared" si="54"/>
        <v>0</v>
      </c>
      <c r="FY62" s="322">
        <f t="shared" si="55"/>
        <v>0</v>
      </c>
      <c r="FZ62" s="322">
        <f t="shared" si="171"/>
        <v>0</v>
      </c>
      <c r="GA62" s="322">
        <f t="shared" si="56"/>
        <v>0</v>
      </c>
      <c r="GB62" s="322">
        <f t="shared" si="57"/>
        <v>0</v>
      </c>
      <c r="GC62" s="322">
        <f t="shared" si="58"/>
        <v>0</v>
      </c>
      <c r="GD62" s="322">
        <f t="shared" si="59"/>
        <v>0</v>
      </c>
      <c r="GE62" s="322">
        <f t="shared" si="172"/>
        <v>0</v>
      </c>
      <c r="GF62" s="322">
        <f t="shared" si="60"/>
        <v>0</v>
      </c>
      <c r="GG62" s="322">
        <f t="shared" si="61"/>
        <v>0</v>
      </c>
      <c r="GH62" s="322">
        <f t="shared" si="62"/>
        <v>0</v>
      </c>
      <c r="GI62" s="322">
        <f t="shared" si="63"/>
        <v>0</v>
      </c>
      <c r="GJ62" s="322">
        <f t="shared" si="173"/>
        <v>0</v>
      </c>
      <c r="GK62" s="322">
        <f t="shared" si="64"/>
        <v>0</v>
      </c>
      <c r="GL62" s="322">
        <f t="shared" si="65"/>
        <v>0</v>
      </c>
      <c r="GM62" s="322">
        <f t="shared" si="66"/>
        <v>0</v>
      </c>
      <c r="GN62" s="322">
        <f t="shared" si="67"/>
        <v>0</v>
      </c>
      <c r="GO62" s="322">
        <f t="shared" si="174"/>
        <v>0</v>
      </c>
      <c r="GP62" s="322">
        <f t="shared" si="68"/>
        <v>0</v>
      </c>
      <c r="GQ62" s="322">
        <f t="shared" si="69"/>
        <v>0</v>
      </c>
      <c r="GR62" s="322">
        <f t="shared" si="70"/>
        <v>0</v>
      </c>
      <c r="GS62" s="322">
        <f t="shared" si="71"/>
        <v>0</v>
      </c>
      <c r="GT62" s="322">
        <f t="shared" si="175"/>
        <v>0</v>
      </c>
      <c r="GU62" s="322">
        <f t="shared" si="72"/>
        <v>0</v>
      </c>
      <c r="GV62" s="326">
        <f t="shared" si="92"/>
        <v>30229.9</v>
      </c>
      <c r="GW62" s="322">
        <f t="shared" si="82"/>
        <v>28620.5</v>
      </c>
      <c r="GX62" s="322">
        <f t="shared" si="82"/>
        <v>18022.2</v>
      </c>
      <c r="GY62" s="322">
        <f t="shared" si="82"/>
        <v>10598.3</v>
      </c>
      <c r="GZ62" s="322">
        <f t="shared" si="82"/>
        <v>1609.4</v>
      </c>
      <c r="HA62" s="328">
        <f t="shared" si="176"/>
        <v>566</v>
      </c>
      <c r="HB62" s="322">
        <f t="shared" si="75"/>
        <v>29635.599999999999</v>
      </c>
      <c r="HC62" s="322">
        <f t="shared" si="75"/>
        <v>28057.8</v>
      </c>
      <c r="HD62" s="322">
        <f t="shared" si="75"/>
        <v>17667.900000000001</v>
      </c>
      <c r="HE62" s="322">
        <f t="shared" si="75"/>
        <v>10389.9</v>
      </c>
      <c r="HF62" s="322">
        <f t="shared" si="75"/>
        <v>1577.8</v>
      </c>
      <c r="HG62" s="329">
        <v>51.75</v>
      </c>
      <c r="HH62" s="327">
        <f t="shared" si="76"/>
        <v>1816.5</v>
      </c>
      <c r="HI62" s="327">
        <f t="shared" si="77"/>
        <v>31452.1</v>
      </c>
      <c r="HJ62" s="330">
        <f t="shared" si="78"/>
        <v>19484.400000000001</v>
      </c>
      <c r="HK62" s="275">
        <f t="shared" si="79"/>
        <v>31452100</v>
      </c>
      <c r="HL62" s="331"/>
    </row>
    <row r="63" spans="1:220">
      <c r="A63" s="315" t="s">
        <v>748</v>
      </c>
      <c r="B63" s="316">
        <v>0</v>
      </c>
      <c r="C63" s="316">
        <v>0</v>
      </c>
      <c r="D63" s="317">
        <v>53</v>
      </c>
      <c r="E63" s="318">
        <v>0</v>
      </c>
      <c r="F63" s="317"/>
      <c r="G63" s="316">
        <v>0</v>
      </c>
      <c r="H63" s="317">
        <v>272</v>
      </c>
      <c r="I63" s="318">
        <v>0</v>
      </c>
      <c r="J63" s="317"/>
      <c r="K63" s="317"/>
      <c r="L63" s="317"/>
      <c r="M63" s="316">
        <v>0</v>
      </c>
      <c r="N63" s="318">
        <v>0</v>
      </c>
      <c r="O63" s="317"/>
      <c r="P63" s="318">
        <v>0</v>
      </c>
      <c r="Q63" s="317">
        <v>32</v>
      </c>
      <c r="R63" s="317"/>
      <c r="S63" s="317"/>
      <c r="T63" s="319">
        <v>0</v>
      </c>
      <c r="U63" s="335">
        <v>0</v>
      </c>
      <c r="V63" s="335">
        <v>0</v>
      </c>
      <c r="W63" s="318">
        <v>0</v>
      </c>
      <c r="X63" s="318">
        <v>0</v>
      </c>
      <c r="Y63" s="318">
        <v>0</v>
      </c>
      <c r="Z63" s="318">
        <v>0</v>
      </c>
      <c r="AA63" s="318">
        <v>0</v>
      </c>
      <c r="AB63" s="318">
        <v>0</v>
      </c>
      <c r="AC63" s="318">
        <v>0</v>
      </c>
      <c r="AD63" s="320">
        <v>0</v>
      </c>
      <c r="AE63" s="320">
        <v>0</v>
      </c>
      <c r="AF63" s="320">
        <v>0</v>
      </c>
      <c r="AG63" s="320">
        <v>0</v>
      </c>
      <c r="AH63" s="317"/>
      <c r="AI63" s="320">
        <v>0</v>
      </c>
      <c r="AJ63" s="710">
        <f t="shared" si="80"/>
        <v>53</v>
      </c>
      <c r="AK63" s="710">
        <f t="shared" si="81"/>
        <v>304</v>
      </c>
      <c r="AL63" s="321">
        <f t="shared" si="0"/>
        <v>0</v>
      </c>
      <c r="AM63" s="322">
        <f t="shared" si="93"/>
        <v>0</v>
      </c>
      <c r="AN63" s="322">
        <f t="shared" si="1"/>
        <v>0</v>
      </c>
      <c r="AO63" s="322">
        <f t="shared" si="94"/>
        <v>0</v>
      </c>
      <c r="AP63" s="322">
        <f t="shared" si="177"/>
        <v>0</v>
      </c>
      <c r="AQ63" s="322">
        <f t="shared" si="2"/>
        <v>0</v>
      </c>
      <c r="AR63" s="322">
        <f t="shared" si="3"/>
        <v>0</v>
      </c>
      <c r="AS63" s="322">
        <f t="shared" si="4"/>
        <v>0</v>
      </c>
      <c r="AT63" s="322">
        <f t="shared" si="96"/>
        <v>0</v>
      </c>
      <c r="AU63" s="322">
        <f t="shared" si="178"/>
        <v>0</v>
      </c>
      <c r="AV63" s="322">
        <f t="shared" si="179"/>
        <v>2996.8</v>
      </c>
      <c r="AW63" s="322">
        <f t="shared" si="180"/>
        <v>2859.5</v>
      </c>
      <c r="AX63" s="322">
        <f t="shared" si="5"/>
        <v>1800.6</v>
      </c>
      <c r="AY63" s="322">
        <f t="shared" si="100"/>
        <v>1058.9000000000001</v>
      </c>
      <c r="AZ63" s="322">
        <f t="shared" si="6"/>
        <v>137.30000000000001</v>
      </c>
      <c r="BA63" s="322">
        <f t="shared" si="181"/>
        <v>0</v>
      </c>
      <c r="BB63" s="322">
        <f t="shared" si="182"/>
        <v>0</v>
      </c>
      <c r="BC63" s="322">
        <f t="shared" si="7"/>
        <v>0</v>
      </c>
      <c r="BD63" s="322">
        <f t="shared" si="103"/>
        <v>0</v>
      </c>
      <c r="BE63" s="322">
        <f t="shared" si="8"/>
        <v>0</v>
      </c>
      <c r="BF63" s="322">
        <f t="shared" si="183"/>
        <v>0</v>
      </c>
      <c r="BG63" s="322">
        <f t="shared" si="184"/>
        <v>0</v>
      </c>
      <c r="BH63" s="322">
        <f t="shared" si="9"/>
        <v>0</v>
      </c>
      <c r="BI63" s="322">
        <f t="shared" si="106"/>
        <v>0</v>
      </c>
      <c r="BJ63" s="322">
        <f t="shared" si="185"/>
        <v>0</v>
      </c>
      <c r="BK63" s="322">
        <f t="shared" si="186"/>
        <v>0</v>
      </c>
      <c r="BL63" s="322">
        <f t="shared" si="187"/>
        <v>0</v>
      </c>
      <c r="BM63" s="322">
        <f t="shared" si="10"/>
        <v>0</v>
      </c>
      <c r="BN63" s="322">
        <f t="shared" si="110"/>
        <v>0</v>
      </c>
      <c r="BO63" s="322">
        <f t="shared" si="188"/>
        <v>0</v>
      </c>
      <c r="BP63" s="322">
        <f t="shared" si="189"/>
        <v>13527.1</v>
      </c>
      <c r="BQ63" s="322">
        <f t="shared" si="190"/>
        <v>12760.9</v>
      </c>
      <c r="BR63" s="322">
        <f t="shared" si="11"/>
        <v>8035.4</v>
      </c>
      <c r="BS63" s="322">
        <f t="shared" si="114"/>
        <v>4725.5</v>
      </c>
      <c r="BT63" s="322">
        <f t="shared" si="12"/>
        <v>766.2</v>
      </c>
      <c r="BU63" s="322"/>
      <c r="BV63" s="322">
        <f t="shared" si="83"/>
        <v>0</v>
      </c>
      <c r="BW63" s="322">
        <f t="shared" si="84"/>
        <v>0</v>
      </c>
      <c r="BX63" s="322">
        <f t="shared" si="85"/>
        <v>0</v>
      </c>
      <c r="BY63" s="322">
        <f t="shared" si="86"/>
        <v>0</v>
      </c>
      <c r="BZ63" s="322">
        <f t="shared" si="87"/>
        <v>0</v>
      </c>
      <c r="CA63" s="322">
        <f t="shared" si="88"/>
        <v>0</v>
      </c>
      <c r="CB63" s="322">
        <f t="shared" si="89"/>
        <v>0</v>
      </c>
      <c r="CC63" s="322">
        <f t="shared" si="90"/>
        <v>0</v>
      </c>
      <c r="CD63" s="322">
        <f t="shared" si="91"/>
        <v>0</v>
      </c>
      <c r="CE63" s="711">
        <f t="shared" si="13"/>
        <v>0</v>
      </c>
      <c r="CF63" s="322">
        <f t="shared" si="115"/>
        <v>0</v>
      </c>
      <c r="CG63" s="322">
        <f t="shared" si="116"/>
        <v>0</v>
      </c>
      <c r="CH63" s="322">
        <f t="shared" si="14"/>
        <v>0</v>
      </c>
      <c r="CI63" s="322">
        <f t="shared" si="117"/>
        <v>0</v>
      </c>
      <c r="CJ63" s="711">
        <f t="shared" si="15"/>
        <v>0</v>
      </c>
      <c r="CK63" s="322">
        <f t="shared" si="118"/>
        <v>0</v>
      </c>
      <c r="CL63" s="322">
        <f t="shared" si="119"/>
        <v>0</v>
      </c>
      <c r="CM63" s="322">
        <f t="shared" si="16"/>
        <v>0</v>
      </c>
      <c r="CN63" s="322">
        <f t="shared" si="120"/>
        <v>0</v>
      </c>
      <c r="CO63" s="711">
        <f t="shared" si="17"/>
        <v>0</v>
      </c>
      <c r="CP63" s="322">
        <f t="shared" si="121"/>
        <v>0</v>
      </c>
      <c r="CQ63" s="322">
        <f t="shared" si="122"/>
        <v>0</v>
      </c>
      <c r="CR63" s="322">
        <f t="shared" si="18"/>
        <v>0</v>
      </c>
      <c r="CS63" s="322">
        <f t="shared" si="123"/>
        <v>0</v>
      </c>
      <c r="CT63" s="711">
        <f t="shared" si="19"/>
        <v>0</v>
      </c>
      <c r="CU63" s="322">
        <f t="shared" si="124"/>
        <v>0</v>
      </c>
      <c r="CV63" s="322">
        <f t="shared" si="125"/>
        <v>0</v>
      </c>
      <c r="CW63" s="322">
        <f t="shared" si="20"/>
        <v>0</v>
      </c>
      <c r="CX63" s="322">
        <f t="shared" si="126"/>
        <v>0</v>
      </c>
      <c r="CY63" s="322">
        <f t="shared" si="21"/>
        <v>0</v>
      </c>
      <c r="CZ63" s="322">
        <f t="shared" si="127"/>
        <v>0</v>
      </c>
      <c r="DA63" s="322">
        <f t="shared" si="128"/>
        <v>0</v>
      </c>
      <c r="DB63" s="322">
        <f t="shared" si="22"/>
        <v>0</v>
      </c>
      <c r="DC63" s="322">
        <f t="shared" si="129"/>
        <v>0</v>
      </c>
      <c r="DD63" s="322">
        <f t="shared" si="23"/>
        <v>0</v>
      </c>
      <c r="DE63" s="322">
        <f t="shared" si="24"/>
        <v>4020.5</v>
      </c>
      <c r="DF63" s="322">
        <f t="shared" si="25"/>
        <v>3903.3</v>
      </c>
      <c r="DG63" s="322">
        <f t="shared" si="26"/>
        <v>2457.9</v>
      </c>
      <c r="DH63" s="322">
        <f t="shared" si="130"/>
        <v>1445.4</v>
      </c>
      <c r="DI63" s="322">
        <f t="shared" si="27"/>
        <v>117.2</v>
      </c>
      <c r="DJ63" s="322">
        <f t="shared" si="28"/>
        <v>0</v>
      </c>
      <c r="DK63" s="322">
        <f t="shared" si="29"/>
        <v>0</v>
      </c>
      <c r="DL63" s="322">
        <f t="shared" si="30"/>
        <v>0</v>
      </c>
      <c r="DM63" s="322">
        <f t="shared" si="131"/>
        <v>0</v>
      </c>
      <c r="DN63" s="322">
        <f t="shared" si="31"/>
        <v>0</v>
      </c>
      <c r="DO63" s="322">
        <f t="shared" si="132"/>
        <v>0</v>
      </c>
      <c r="DP63" s="322">
        <f t="shared" si="133"/>
        <v>0</v>
      </c>
      <c r="DQ63" s="322">
        <f t="shared" si="134"/>
        <v>0</v>
      </c>
      <c r="DR63" s="322">
        <f t="shared" si="135"/>
        <v>0</v>
      </c>
      <c r="DS63" s="322">
        <f t="shared" si="32"/>
        <v>0</v>
      </c>
      <c r="DT63" s="323">
        <f t="shared" si="136"/>
        <v>0</v>
      </c>
      <c r="DU63" s="324">
        <f t="shared" si="137"/>
        <v>0</v>
      </c>
      <c r="DV63" s="322">
        <f t="shared" si="33"/>
        <v>0</v>
      </c>
      <c r="DW63" s="322">
        <f t="shared" si="138"/>
        <v>0</v>
      </c>
      <c r="DX63" s="324">
        <f t="shared" si="139"/>
        <v>0</v>
      </c>
      <c r="DY63" s="324">
        <f t="shared" si="140"/>
        <v>0</v>
      </c>
      <c r="DZ63" s="324">
        <f t="shared" si="141"/>
        <v>0</v>
      </c>
      <c r="EA63" s="322">
        <f t="shared" si="34"/>
        <v>0</v>
      </c>
      <c r="EB63" s="322">
        <f t="shared" si="142"/>
        <v>0</v>
      </c>
      <c r="EC63" s="324">
        <f t="shared" si="143"/>
        <v>0</v>
      </c>
      <c r="ED63" s="324">
        <f t="shared" si="144"/>
        <v>0</v>
      </c>
      <c r="EE63" s="324">
        <f t="shared" si="145"/>
        <v>0</v>
      </c>
      <c r="EF63" s="322">
        <f t="shared" si="35"/>
        <v>0</v>
      </c>
      <c r="EG63" s="322">
        <f t="shared" si="146"/>
        <v>0</v>
      </c>
      <c r="EH63" s="324">
        <f t="shared" si="147"/>
        <v>0</v>
      </c>
      <c r="EI63" s="324">
        <f t="shared" si="148"/>
        <v>0</v>
      </c>
      <c r="EJ63" s="324">
        <f t="shared" si="149"/>
        <v>0</v>
      </c>
      <c r="EK63" s="322">
        <f t="shared" si="36"/>
        <v>0</v>
      </c>
      <c r="EL63" s="322">
        <f t="shared" si="150"/>
        <v>0</v>
      </c>
      <c r="EM63" s="324">
        <f t="shared" si="151"/>
        <v>0</v>
      </c>
      <c r="EN63" s="324">
        <f t="shared" si="152"/>
        <v>0</v>
      </c>
      <c r="EO63" s="324">
        <f t="shared" si="153"/>
        <v>0</v>
      </c>
      <c r="EP63" s="322">
        <f t="shared" si="37"/>
        <v>0</v>
      </c>
      <c r="EQ63" s="322">
        <f t="shared" si="154"/>
        <v>0</v>
      </c>
      <c r="ER63" s="324">
        <f t="shared" si="155"/>
        <v>0</v>
      </c>
      <c r="ES63" s="324">
        <f t="shared" si="156"/>
        <v>0</v>
      </c>
      <c r="ET63" s="324">
        <f t="shared" si="157"/>
        <v>0</v>
      </c>
      <c r="EU63" s="322">
        <f t="shared" si="38"/>
        <v>0</v>
      </c>
      <c r="EV63" s="322">
        <f t="shared" si="158"/>
        <v>0</v>
      </c>
      <c r="EW63" s="324">
        <f t="shared" si="159"/>
        <v>0</v>
      </c>
      <c r="EX63" s="324">
        <f t="shared" si="160"/>
        <v>0</v>
      </c>
      <c r="EY63" s="324">
        <f t="shared" si="161"/>
        <v>0</v>
      </c>
      <c r="EZ63" s="322">
        <f t="shared" si="39"/>
        <v>0</v>
      </c>
      <c r="FA63" s="322">
        <f t="shared" si="162"/>
        <v>0</v>
      </c>
      <c r="FB63" s="324">
        <f t="shared" si="163"/>
        <v>0</v>
      </c>
      <c r="FC63" s="324">
        <f t="shared" si="164"/>
        <v>0</v>
      </c>
      <c r="FD63" s="324">
        <f t="shared" si="165"/>
        <v>0</v>
      </c>
      <c r="FE63" s="322">
        <f t="shared" si="40"/>
        <v>0</v>
      </c>
      <c r="FF63" s="322">
        <f t="shared" si="166"/>
        <v>0</v>
      </c>
      <c r="FG63" s="325">
        <f t="shared" si="167"/>
        <v>0</v>
      </c>
      <c r="FH63" s="712">
        <f t="shared" si="41"/>
        <v>0</v>
      </c>
      <c r="FI63" s="322">
        <f t="shared" si="42"/>
        <v>0</v>
      </c>
      <c r="FJ63" s="322">
        <f t="shared" si="43"/>
        <v>0</v>
      </c>
      <c r="FK63" s="322">
        <f t="shared" si="168"/>
        <v>0</v>
      </c>
      <c r="FL63" s="322">
        <f t="shared" si="44"/>
        <v>0</v>
      </c>
      <c r="FM63" s="322">
        <f t="shared" si="45"/>
        <v>0</v>
      </c>
      <c r="FN63" s="322">
        <f t="shared" si="46"/>
        <v>0</v>
      </c>
      <c r="FO63" s="322">
        <f t="shared" si="47"/>
        <v>0</v>
      </c>
      <c r="FP63" s="322">
        <f t="shared" si="169"/>
        <v>0</v>
      </c>
      <c r="FQ63" s="322">
        <f t="shared" si="48"/>
        <v>0</v>
      </c>
      <c r="FR63" s="322">
        <f t="shared" si="49"/>
        <v>0</v>
      </c>
      <c r="FS63" s="322">
        <f t="shared" si="50"/>
        <v>0</v>
      </c>
      <c r="FT63" s="322">
        <f t="shared" si="51"/>
        <v>0</v>
      </c>
      <c r="FU63" s="322">
        <f t="shared" si="170"/>
        <v>0</v>
      </c>
      <c r="FV63" s="322">
        <f t="shared" si="52"/>
        <v>0</v>
      </c>
      <c r="FW63" s="322">
        <f t="shared" si="53"/>
        <v>0</v>
      </c>
      <c r="FX63" s="322">
        <f t="shared" si="54"/>
        <v>0</v>
      </c>
      <c r="FY63" s="322">
        <f t="shared" si="55"/>
        <v>0</v>
      </c>
      <c r="FZ63" s="322">
        <f t="shared" si="171"/>
        <v>0</v>
      </c>
      <c r="GA63" s="322">
        <f t="shared" si="56"/>
        <v>0</v>
      </c>
      <c r="GB63" s="322">
        <f t="shared" si="57"/>
        <v>0</v>
      </c>
      <c r="GC63" s="322">
        <f t="shared" si="58"/>
        <v>0</v>
      </c>
      <c r="GD63" s="322">
        <f t="shared" si="59"/>
        <v>0</v>
      </c>
      <c r="GE63" s="322">
        <f t="shared" si="172"/>
        <v>0</v>
      </c>
      <c r="GF63" s="322">
        <f t="shared" si="60"/>
        <v>0</v>
      </c>
      <c r="GG63" s="322">
        <f t="shared" si="61"/>
        <v>0</v>
      </c>
      <c r="GH63" s="322">
        <f t="shared" si="62"/>
        <v>0</v>
      </c>
      <c r="GI63" s="322">
        <f t="shared" si="63"/>
        <v>0</v>
      </c>
      <c r="GJ63" s="322">
        <f t="shared" si="173"/>
        <v>0</v>
      </c>
      <c r="GK63" s="322">
        <f t="shared" si="64"/>
        <v>0</v>
      </c>
      <c r="GL63" s="322">
        <f t="shared" si="65"/>
        <v>0</v>
      </c>
      <c r="GM63" s="322">
        <f t="shared" si="66"/>
        <v>0</v>
      </c>
      <c r="GN63" s="322">
        <f t="shared" si="67"/>
        <v>0</v>
      </c>
      <c r="GO63" s="322">
        <f t="shared" si="174"/>
        <v>0</v>
      </c>
      <c r="GP63" s="322">
        <f t="shared" si="68"/>
        <v>0</v>
      </c>
      <c r="GQ63" s="322">
        <f t="shared" si="69"/>
        <v>0</v>
      </c>
      <c r="GR63" s="322">
        <f t="shared" si="70"/>
        <v>0</v>
      </c>
      <c r="GS63" s="322">
        <f t="shared" si="71"/>
        <v>0</v>
      </c>
      <c r="GT63" s="322">
        <f t="shared" si="175"/>
        <v>0</v>
      </c>
      <c r="GU63" s="322">
        <f t="shared" si="72"/>
        <v>0</v>
      </c>
      <c r="GV63" s="326">
        <f>AL63+AQ63+AV63+BA63+BF63+BK63+BP63+BV63+CA63+CU63+DT63+DY63+ED63+EI63+EN63+ES63+EX63+FC63+FH63+FM63+FR63+FW63+GB63+GG63+GL63+GQ63+CF63+CK63+CP63+CZ63+DE63+DJ63+DO63</f>
        <v>20544.400000000001</v>
      </c>
      <c r="GW63" s="716">
        <f>AM63+AR63+AW63+BB63+BG63+BL63+BQ63+BW63+CB63+CV63+DU63+DZ63+EE63+EJ63+EO63+ET63+EY63+FD63+FI63+FN63+FS63+FX63+GC63+GH63+GM63+GR63+CG63+CL63+CQ63+DA63+DF63+DK63+DP63-0.4</f>
        <v>19523.3</v>
      </c>
      <c r="GX63" s="716">
        <f>AN63+AS63+AX63+BC63+BH63+BM63+BR63+BX63+CC63+CW63+DV63+EA63+EF63+EK63+EP63+EU63+EZ63+FE63+FJ63+FO63+FT63+FY63+GD63+GI63+GN63+GS63+CH63+CM63+CR63+DB63+DG63+DL63+DQ63</f>
        <v>12293.9</v>
      </c>
      <c r="GY63" s="716">
        <f>AO63+AT63+AY63+BD63+BI63+BN63+BS63+BY63+CD63+CX63+DW63+EB63+EG63+EL63+EQ63+EV63+FA63+FF63+FK63+FP63+FU63+FZ63+GE63+GJ63+GO63+GT63+CI63+CN63+CS63+DC63+DH63+DM63+DR63</f>
        <v>7229.8</v>
      </c>
      <c r="GZ63" s="716">
        <f>AP63+AU63+AZ63+BE63+BJ63+BO63+BT63+BZ63+CE63+CY63+DX63+EC63+EH63+EM63+ER63+EW63+FB63+FG63+FL63+FQ63+FV63+GA63+GF63+GK63+GP63+GU63+CJ63+CO63+CT63+DD63+DI63+DN63+DS63</f>
        <v>1020.7</v>
      </c>
      <c r="HA63" s="328">
        <f t="shared" si="176"/>
        <v>357</v>
      </c>
      <c r="HB63" s="322">
        <f>GV63*$HB$69+0.2</f>
        <v>20140.7</v>
      </c>
      <c r="HC63" s="322">
        <f t="shared" si="75"/>
        <v>19139.5</v>
      </c>
      <c r="HD63" s="322">
        <f t="shared" si="75"/>
        <v>12052.2</v>
      </c>
      <c r="HE63" s="322">
        <f>GY63*$HB$69-0.4</f>
        <v>7087.3</v>
      </c>
      <c r="HF63" s="322">
        <f>GZ63*$HB$69+1.2</f>
        <v>1001.8</v>
      </c>
      <c r="HG63" s="329">
        <v>34.75</v>
      </c>
      <c r="HH63" s="327">
        <f>HG63*$HH$70-0.1</f>
        <v>1219.7</v>
      </c>
      <c r="HI63" s="327">
        <f>HB63+HH63</f>
        <v>21360.400000000001</v>
      </c>
      <c r="HJ63" s="330">
        <f t="shared" si="78"/>
        <v>13271.9</v>
      </c>
      <c r="HK63" s="275">
        <f t="shared" si="79"/>
        <v>21360400</v>
      </c>
    </row>
    <row r="64" spans="1:220">
      <c r="A64" s="717" t="s">
        <v>808</v>
      </c>
      <c r="B64" s="718">
        <f t="shared" ref="B64:C64" si="191">SUM(B10:B63)</f>
        <v>0</v>
      </c>
      <c r="C64" s="718">
        <f t="shared" si="191"/>
        <v>0</v>
      </c>
      <c r="D64" s="718">
        <f>SUM(D9:D63)</f>
        <v>1626</v>
      </c>
      <c r="E64" s="718">
        <f t="shared" ref="E64:BP64" si="192">SUM(E9:E63)</f>
        <v>0</v>
      </c>
      <c r="F64" s="718">
        <f t="shared" si="192"/>
        <v>0</v>
      </c>
      <c r="G64" s="718">
        <f t="shared" si="192"/>
        <v>0</v>
      </c>
      <c r="H64" s="718">
        <f t="shared" si="192"/>
        <v>9626</v>
      </c>
      <c r="I64" s="718">
        <f t="shared" si="192"/>
        <v>0</v>
      </c>
      <c r="J64" s="718">
        <f t="shared" si="192"/>
        <v>28</v>
      </c>
      <c r="K64" s="718">
        <f t="shared" si="192"/>
        <v>145</v>
      </c>
      <c r="L64" s="718">
        <f t="shared" si="192"/>
        <v>222</v>
      </c>
      <c r="M64" s="718">
        <f t="shared" si="192"/>
        <v>0</v>
      </c>
      <c r="N64" s="718">
        <f t="shared" si="192"/>
        <v>0</v>
      </c>
      <c r="O64" s="718">
        <f t="shared" si="192"/>
        <v>0</v>
      </c>
      <c r="P64" s="718">
        <f t="shared" si="192"/>
        <v>0</v>
      </c>
      <c r="Q64" s="718">
        <f t="shared" si="192"/>
        <v>687</v>
      </c>
      <c r="R64" s="718">
        <f t="shared" si="192"/>
        <v>15</v>
      </c>
      <c r="S64" s="718">
        <f t="shared" si="192"/>
        <v>105</v>
      </c>
      <c r="T64" s="718">
        <f t="shared" si="192"/>
        <v>0</v>
      </c>
      <c r="U64" s="718">
        <f t="shared" si="192"/>
        <v>0</v>
      </c>
      <c r="V64" s="718">
        <f t="shared" si="192"/>
        <v>0</v>
      </c>
      <c r="W64" s="718">
        <f t="shared" si="192"/>
        <v>0</v>
      </c>
      <c r="X64" s="718">
        <f t="shared" si="192"/>
        <v>0</v>
      </c>
      <c r="Y64" s="718">
        <f t="shared" si="192"/>
        <v>0</v>
      </c>
      <c r="Z64" s="718">
        <f t="shared" si="192"/>
        <v>26</v>
      </c>
      <c r="AA64" s="718">
        <f t="shared" si="192"/>
        <v>0</v>
      </c>
      <c r="AB64" s="718">
        <f t="shared" si="192"/>
        <v>0</v>
      </c>
      <c r="AC64" s="718">
        <f t="shared" si="192"/>
        <v>0</v>
      </c>
      <c r="AD64" s="718">
        <f t="shared" si="192"/>
        <v>0</v>
      </c>
      <c r="AE64" s="718">
        <f t="shared" si="192"/>
        <v>0</v>
      </c>
      <c r="AF64" s="718">
        <f t="shared" si="192"/>
        <v>0</v>
      </c>
      <c r="AG64" s="718">
        <f t="shared" si="192"/>
        <v>0</v>
      </c>
      <c r="AH64" s="718">
        <f t="shared" si="192"/>
        <v>85</v>
      </c>
      <c r="AI64" s="718">
        <f t="shared" si="192"/>
        <v>0</v>
      </c>
      <c r="AJ64" s="718">
        <f t="shared" si="192"/>
        <v>1669</v>
      </c>
      <c r="AK64" s="718">
        <f t="shared" si="192"/>
        <v>10896</v>
      </c>
      <c r="AL64" s="718">
        <f t="shared" si="192"/>
        <v>0</v>
      </c>
      <c r="AM64" s="718">
        <f t="shared" si="192"/>
        <v>0</v>
      </c>
      <c r="AN64" s="718">
        <f t="shared" si="192"/>
        <v>0</v>
      </c>
      <c r="AO64" s="718">
        <f t="shared" si="192"/>
        <v>0</v>
      </c>
      <c r="AP64" s="718">
        <f t="shared" si="192"/>
        <v>0</v>
      </c>
      <c r="AQ64" s="718">
        <f t="shared" si="192"/>
        <v>0</v>
      </c>
      <c r="AR64" s="718">
        <f t="shared" si="192"/>
        <v>0</v>
      </c>
      <c r="AS64" s="718">
        <f t="shared" si="192"/>
        <v>0</v>
      </c>
      <c r="AT64" s="718">
        <f t="shared" si="192"/>
        <v>0</v>
      </c>
      <c r="AU64" s="718">
        <f t="shared" si="192"/>
        <v>0</v>
      </c>
      <c r="AV64" s="718">
        <f t="shared" si="192"/>
        <v>91941</v>
      </c>
      <c r="AW64" s="718">
        <f t="shared" si="192"/>
        <v>87726</v>
      </c>
      <c r="AX64" s="718">
        <f t="shared" si="192"/>
        <v>55242</v>
      </c>
      <c r="AY64" s="718">
        <f t="shared" si="192"/>
        <v>32485</v>
      </c>
      <c r="AZ64" s="718">
        <f t="shared" si="192"/>
        <v>4214</v>
      </c>
      <c r="BA64" s="718">
        <f t="shared" si="192"/>
        <v>0</v>
      </c>
      <c r="BB64" s="718">
        <f t="shared" si="192"/>
        <v>0</v>
      </c>
      <c r="BC64" s="718">
        <f t="shared" si="192"/>
        <v>0</v>
      </c>
      <c r="BD64" s="718">
        <f t="shared" si="192"/>
        <v>0</v>
      </c>
      <c r="BE64" s="718">
        <f t="shared" si="192"/>
        <v>0</v>
      </c>
      <c r="BF64" s="718">
        <f t="shared" si="192"/>
        <v>0</v>
      </c>
      <c r="BG64" s="718">
        <f t="shared" si="192"/>
        <v>0</v>
      </c>
      <c r="BH64" s="718">
        <f t="shared" si="192"/>
        <v>0</v>
      </c>
      <c r="BI64" s="718">
        <f t="shared" si="192"/>
        <v>0</v>
      </c>
      <c r="BJ64" s="718">
        <f t="shared" si="192"/>
        <v>0</v>
      </c>
      <c r="BK64" s="718">
        <f t="shared" si="192"/>
        <v>0</v>
      </c>
      <c r="BL64" s="718">
        <f t="shared" si="192"/>
        <v>0</v>
      </c>
      <c r="BM64" s="718">
        <f t="shared" si="192"/>
        <v>0</v>
      </c>
      <c r="BN64" s="718">
        <f t="shared" si="192"/>
        <v>0</v>
      </c>
      <c r="BO64" s="718">
        <f t="shared" si="192"/>
        <v>0</v>
      </c>
      <c r="BP64" s="718">
        <f t="shared" si="192"/>
        <v>478720</v>
      </c>
      <c r="BQ64" s="718">
        <f t="shared" ref="BQ64:EB64" si="193">SUM(BQ9:BQ63)</f>
        <v>451604</v>
      </c>
      <c r="BR64" s="718">
        <f t="shared" si="193"/>
        <v>284371</v>
      </c>
      <c r="BS64" s="718">
        <f t="shared" si="193"/>
        <v>167233</v>
      </c>
      <c r="BT64" s="718">
        <f t="shared" si="193"/>
        <v>27116</v>
      </c>
      <c r="BU64" s="718">
        <f t="shared" si="193"/>
        <v>0</v>
      </c>
      <c r="BV64" s="718">
        <f t="shared" si="193"/>
        <v>1950</v>
      </c>
      <c r="BW64" s="718">
        <f t="shared" si="193"/>
        <v>1839</v>
      </c>
      <c r="BX64" s="718">
        <f t="shared" si="193"/>
        <v>1158</v>
      </c>
      <c r="BY64" s="718">
        <f t="shared" si="193"/>
        <v>681</v>
      </c>
      <c r="BZ64" s="718">
        <f t="shared" si="193"/>
        <v>110</v>
      </c>
      <c r="CA64" s="718">
        <f t="shared" si="193"/>
        <v>7211</v>
      </c>
      <c r="CB64" s="718">
        <f t="shared" si="193"/>
        <v>6803</v>
      </c>
      <c r="CC64" s="718">
        <f t="shared" si="193"/>
        <v>4284</v>
      </c>
      <c r="CD64" s="718">
        <f t="shared" si="193"/>
        <v>2519</v>
      </c>
      <c r="CE64" s="718">
        <f t="shared" si="193"/>
        <v>409</v>
      </c>
      <c r="CF64" s="718">
        <f t="shared" si="193"/>
        <v>11041</v>
      </c>
      <c r="CG64" s="718">
        <f t="shared" si="193"/>
        <v>10415</v>
      </c>
      <c r="CH64" s="718">
        <f t="shared" si="193"/>
        <v>6558</v>
      </c>
      <c r="CI64" s="718">
        <f t="shared" si="193"/>
        <v>3857</v>
      </c>
      <c r="CJ64" s="718">
        <f t="shared" si="193"/>
        <v>626</v>
      </c>
      <c r="CK64" s="718">
        <f t="shared" si="193"/>
        <v>0</v>
      </c>
      <c r="CL64" s="718">
        <f t="shared" si="193"/>
        <v>0</v>
      </c>
      <c r="CM64" s="718">
        <f t="shared" si="193"/>
        <v>0</v>
      </c>
      <c r="CN64" s="718">
        <f t="shared" si="193"/>
        <v>0</v>
      </c>
      <c r="CO64" s="718">
        <f t="shared" si="193"/>
        <v>0</v>
      </c>
      <c r="CP64" s="718">
        <f t="shared" si="193"/>
        <v>0</v>
      </c>
      <c r="CQ64" s="718">
        <f t="shared" si="193"/>
        <v>0</v>
      </c>
      <c r="CR64" s="718">
        <f t="shared" si="193"/>
        <v>0</v>
      </c>
      <c r="CS64" s="718">
        <f t="shared" si="193"/>
        <v>0</v>
      </c>
      <c r="CT64" s="718">
        <f t="shared" si="193"/>
        <v>0</v>
      </c>
      <c r="CU64" s="718">
        <f t="shared" si="193"/>
        <v>0</v>
      </c>
      <c r="CV64" s="718">
        <f t="shared" si="193"/>
        <v>0</v>
      </c>
      <c r="CW64" s="718">
        <f t="shared" si="193"/>
        <v>0</v>
      </c>
      <c r="CX64" s="718">
        <f t="shared" si="193"/>
        <v>0</v>
      </c>
      <c r="CY64" s="718">
        <f t="shared" si="193"/>
        <v>0</v>
      </c>
      <c r="CZ64" s="718">
        <f t="shared" si="193"/>
        <v>0</v>
      </c>
      <c r="DA64" s="718">
        <f t="shared" si="193"/>
        <v>0</v>
      </c>
      <c r="DB64" s="718">
        <f t="shared" si="193"/>
        <v>0</v>
      </c>
      <c r="DC64" s="718">
        <f t="shared" si="193"/>
        <v>0</v>
      </c>
      <c r="DD64" s="718">
        <f t="shared" si="193"/>
        <v>0</v>
      </c>
      <c r="DE64" s="718">
        <f t="shared" si="193"/>
        <v>86315</v>
      </c>
      <c r="DF64" s="718">
        <f t="shared" si="193"/>
        <v>83799</v>
      </c>
      <c r="DG64" s="718">
        <f t="shared" si="193"/>
        <v>52769</v>
      </c>
      <c r="DH64" s="718">
        <f t="shared" si="193"/>
        <v>31030</v>
      </c>
      <c r="DI64" s="718">
        <f t="shared" si="193"/>
        <v>2516</v>
      </c>
      <c r="DJ64" s="718">
        <f t="shared" si="193"/>
        <v>4123</v>
      </c>
      <c r="DK64" s="718">
        <f t="shared" si="193"/>
        <v>4046</v>
      </c>
      <c r="DL64" s="718">
        <f t="shared" si="193"/>
        <v>2548</v>
      </c>
      <c r="DM64" s="718">
        <f t="shared" si="193"/>
        <v>1498</v>
      </c>
      <c r="DN64" s="718">
        <f t="shared" si="193"/>
        <v>77</v>
      </c>
      <c r="DO64" s="718">
        <f t="shared" si="193"/>
        <v>25222</v>
      </c>
      <c r="DP64" s="718">
        <f t="shared" si="193"/>
        <v>24630</v>
      </c>
      <c r="DQ64" s="718">
        <f t="shared" si="193"/>
        <v>15510</v>
      </c>
      <c r="DR64" s="718">
        <f t="shared" si="193"/>
        <v>9121</v>
      </c>
      <c r="DS64" s="718">
        <f t="shared" si="193"/>
        <v>592</v>
      </c>
      <c r="DT64" s="718">
        <f t="shared" si="193"/>
        <v>0</v>
      </c>
      <c r="DU64" s="718">
        <f t="shared" si="193"/>
        <v>0</v>
      </c>
      <c r="DV64" s="718">
        <f t="shared" si="193"/>
        <v>0</v>
      </c>
      <c r="DW64" s="718">
        <f t="shared" si="193"/>
        <v>0</v>
      </c>
      <c r="DX64" s="718">
        <f t="shared" si="193"/>
        <v>0</v>
      </c>
      <c r="DY64" s="718">
        <f t="shared" si="193"/>
        <v>0</v>
      </c>
      <c r="DZ64" s="718">
        <f t="shared" si="193"/>
        <v>0</v>
      </c>
      <c r="EA64" s="718">
        <f t="shared" si="193"/>
        <v>0</v>
      </c>
      <c r="EB64" s="718">
        <f t="shared" si="193"/>
        <v>0</v>
      </c>
      <c r="EC64" s="718">
        <f t="shared" ref="EC64:GN64" si="194">SUM(EC9:EC63)</f>
        <v>0</v>
      </c>
      <c r="ED64" s="718">
        <f t="shared" si="194"/>
        <v>0</v>
      </c>
      <c r="EE64" s="718">
        <f t="shared" si="194"/>
        <v>0</v>
      </c>
      <c r="EF64" s="718">
        <f t="shared" si="194"/>
        <v>0</v>
      </c>
      <c r="EG64" s="718">
        <f t="shared" si="194"/>
        <v>0</v>
      </c>
      <c r="EH64" s="718">
        <f t="shared" si="194"/>
        <v>0</v>
      </c>
      <c r="EI64" s="718">
        <f t="shared" si="194"/>
        <v>0</v>
      </c>
      <c r="EJ64" s="718">
        <f t="shared" si="194"/>
        <v>0</v>
      </c>
      <c r="EK64" s="718">
        <f t="shared" si="194"/>
        <v>0</v>
      </c>
      <c r="EL64" s="718">
        <f t="shared" si="194"/>
        <v>0</v>
      </c>
      <c r="EM64" s="718">
        <f t="shared" si="194"/>
        <v>0</v>
      </c>
      <c r="EN64" s="718">
        <f t="shared" si="194"/>
        <v>0</v>
      </c>
      <c r="EO64" s="718">
        <f t="shared" si="194"/>
        <v>0</v>
      </c>
      <c r="EP64" s="718">
        <f t="shared" si="194"/>
        <v>0</v>
      </c>
      <c r="EQ64" s="718">
        <f t="shared" si="194"/>
        <v>0</v>
      </c>
      <c r="ER64" s="718">
        <f t="shared" si="194"/>
        <v>0</v>
      </c>
      <c r="ES64" s="718">
        <f t="shared" si="194"/>
        <v>0</v>
      </c>
      <c r="ET64" s="718">
        <f t="shared" si="194"/>
        <v>0</v>
      </c>
      <c r="EU64" s="718">
        <f t="shared" si="194"/>
        <v>0</v>
      </c>
      <c r="EV64" s="718">
        <f t="shared" si="194"/>
        <v>0</v>
      </c>
      <c r="EW64" s="718">
        <f t="shared" si="194"/>
        <v>0</v>
      </c>
      <c r="EX64" s="718">
        <f t="shared" si="194"/>
        <v>1726</v>
      </c>
      <c r="EY64" s="718">
        <f t="shared" si="194"/>
        <v>1647</v>
      </c>
      <c r="EZ64" s="718">
        <f t="shared" si="194"/>
        <v>1037</v>
      </c>
      <c r="FA64" s="718">
        <f t="shared" si="194"/>
        <v>610</v>
      </c>
      <c r="FB64" s="718">
        <f t="shared" si="194"/>
        <v>79</v>
      </c>
      <c r="FC64" s="718">
        <f t="shared" si="194"/>
        <v>0</v>
      </c>
      <c r="FD64" s="718">
        <f t="shared" si="194"/>
        <v>0</v>
      </c>
      <c r="FE64" s="718">
        <f t="shared" si="194"/>
        <v>0</v>
      </c>
      <c r="FF64" s="718">
        <f t="shared" si="194"/>
        <v>0</v>
      </c>
      <c r="FG64" s="718">
        <f t="shared" si="194"/>
        <v>0</v>
      </c>
      <c r="FH64" s="718">
        <f t="shared" si="194"/>
        <v>0</v>
      </c>
      <c r="FI64" s="718">
        <f t="shared" si="194"/>
        <v>0</v>
      </c>
      <c r="FJ64" s="718">
        <f t="shared" si="194"/>
        <v>0</v>
      </c>
      <c r="FK64" s="718">
        <f t="shared" si="194"/>
        <v>0</v>
      </c>
      <c r="FL64" s="718">
        <f t="shared" si="194"/>
        <v>0</v>
      </c>
      <c r="FM64" s="718">
        <f t="shared" si="194"/>
        <v>0</v>
      </c>
      <c r="FN64" s="718">
        <f t="shared" si="194"/>
        <v>0</v>
      </c>
      <c r="FO64" s="718">
        <f t="shared" si="194"/>
        <v>0</v>
      </c>
      <c r="FP64" s="718">
        <f t="shared" si="194"/>
        <v>0</v>
      </c>
      <c r="FQ64" s="718">
        <f t="shared" si="194"/>
        <v>0</v>
      </c>
      <c r="FR64" s="718">
        <f t="shared" si="194"/>
        <v>0</v>
      </c>
      <c r="FS64" s="718">
        <f t="shared" si="194"/>
        <v>0</v>
      </c>
      <c r="FT64" s="718">
        <f t="shared" si="194"/>
        <v>0</v>
      </c>
      <c r="FU64" s="718">
        <f t="shared" si="194"/>
        <v>0</v>
      </c>
      <c r="FV64" s="718">
        <f t="shared" si="194"/>
        <v>0</v>
      </c>
      <c r="FW64" s="718">
        <f t="shared" si="194"/>
        <v>0</v>
      </c>
      <c r="FX64" s="718">
        <f t="shared" si="194"/>
        <v>0</v>
      </c>
      <c r="FY64" s="718">
        <f t="shared" si="194"/>
        <v>0</v>
      </c>
      <c r="FZ64" s="718">
        <f t="shared" si="194"/>
        <v>0</v>
      </c>
      <c r="GA64" s="718">
        <f t="shared" si="194"/>
        <v>0</v>
      </c>
      <c r="GB64" s="718">
        <f t="shared" si="194"/>
        <v>0</v>
      </c>
      <c r="GC64" s="718">
        <f t="shared" si="194"/>
        <v>0</v>
      </c>
      <c r="GD64" s="718">
        <f t="shared" si="194"/>
        <v>0</v>
      </c>
      <c r="GE64" s="718">
        <f t="shared" si="194"/>
        <v>0</v>
      </c>
      <c r="GF64" s="718">
        <f t="shared" si="194"/>
        <v>0</v>
      </c>
      <c r="GG64" s="718">
        <f t="shared" si="194"/>
        <v>0</v>
      </c>
      <c r="GH64" s="718">
        <f t="shared" si="194"/>
        <v>0</v>
      </c>
      <c r="GI64" s="718">
        <f t="shared" si="194"/>
        <v>0</v>
      </c>
      <c r="GJ64" s="718">
        <f t="shared" si="194"/>
        <v>0</v>
      </c>
      <c r="GK64" s="718">
        <f t="shared" si="194"/>
        <v>0</v>
      </c>
      <c r="GL64" s="718">
        <f t="shared" si="194"/>
        <v>4861</v>
      </c>
      <c r="GM64" s="718">
        <f t="shared" si="194"/>
        <v>4586</v>
      </c>
      <c r="GN64" s="718">
        <f t="shared" si="194"/>
        <v>2888</v>
      </c>
      <c r="GO64" s="718">
        <f t="shared" ref="GO64:HK64" si="195">SUM(GO9:GO63)</f>
        <v>1698</v>
      </c>
      <c r="GP64" s="718">
        <f t="shared" si="195"/>
        <v>275</v>
      </c>
      <c r="GQ64" s="718">
        <f t="shared" si="195"/>
        <v>0</v>
      </c>
      <c r="GR64" s="718">
        <f t="shared" si="195"/>
        <v>0</v>
      </c>
      <c r="GS64" s="718">
        <f t="shared" si="195"/>
        <v>0</v>
      </c>
      <c r="GT64" s="718">
        <f t="shared" si="195"/>
        <v>0</v>
      </c>
      <c r="GU64" s="718">
        <f t="shared" si="195"/>
        <v>0</v>
      </c>
      <c r="GV64" s="721">
        <f t="shared" si="195"/>
        <v>713108.8</v>
      </c>
      <c r="GW64" s="718">
        <f t="shared" si="195"/>
        <v>677095</v>
      </c>
      <c r="GX64" s="718">
        <f t="shared" si="195"/>
        <v>426364</v>
      </c>
      <c r="GY64" s="718">
        <f t="shared" si="195"/>
        <v>250731</v>
      </c>
      <c r="GZ64" s="718">
        <f t="shared" si="195"/>
        <v>36014</v>
      </c>
      <c r="HA64" s="718">
        <f t="shared" si="195"/>
        <v>12565</v>
      </c>
      <c r="HB64" s="719">
        <f t="shared" si="195"/>
        <v>699089.3</v>
      </c>
      <c r="HC64" s="719">
        <f t="shared" si="195"/>
        <v>663783</v>
      </c>
      <c r="HD64" s="719">
        <f t="shared" si="195"/>
        <v>417981.8</v>
      </c>
      <c r="HE64" s="719">
        <f t="shared" si="195"/>
        <v>245801.4</v>
      </c>
      <c r="HF64" s="719">
        <f t="shared" si="195"/>
        <v>35307</v>
      </c>
      <c r="HG64" s="720">
        <f t="shared" si="195"/>
        <v>1278.55</v>
      </c>
      <c r="HH64" s="721">
        <f>SUM(HH9:HH63)</f>
        <v>44879.6</v>
      </c>
      <c r="HI64" s="719">
        <f t="shared" si="195"/>
        <v>743968.9</v>
      </c>
      <c r="HJ64" s="719">
        <f t="shared" si="195"/>
        <v>462861.4</v>
      </c>
      <c r="HK64" s="719">
        <f t="shared" si="195"/>
        <v>743968900</v>
      </c>
    </row>
    <row r="65" spans="1:309">
      <c r="A65" s="336" t="s">
        <v>809</v>
      </c>
      <c r="B65" s="337" t="e">
        <f t="shared" ref="B65:BQ65" si="196">B64-B66</f>
        <v>#REF!</v>
      </c>
      <c r="C65" s="337" t="e">
        <f t="shared" si="196"/>
        <v>#REF!</v>
      </c>
      <c r="D65" s="337">
        <f t="shared" si="196"/>
        <v>1490</v>
      </c>
      <c r="E65" s="337">
        <f t="shared" si="196"/>
        <v>0</v>
      </c>
      <c r="F65" s="337">
        <f t="shared" si="196"/>
        <v>0</v>
      </c>
      <c r="G65" s="337">
        <f t="shared" si="196"/>
        <v>0</v>
      </c>
      <c r="H65" s="337">
        <f t="shared" si="196"/>
        <v>8856</v>
      </c>
      <c r="I65" s="337">
        <f t="shared" si="196"/>
        <v>0</v>
      </c>
      <c r="J65" s="337">
        <f t="shared" si="196"/>
        <v>28</v>
      </c>
      <c r="K65" s="337">
        <f t="shared" si="196"/>
        <v>117</v>
      </c>
      <c r="L65" s="337">
        <f t="shared" si="196"/>
        <v>186</v>
      </c>
      <c r="M65" s="337">
        <f t="shared" si="196"/>
        <v>0</v>
      </c>
      <c r="N65" s="337">
        <f t="shared" si="196"/>
        <v>0</v>
      </c>
      <c r="O65" s="337">
        <f t="shared" si="196"/>
        <v>0</v>
      </c>
      <c r="P65" s="337">
        <f t="shared" si="196"/>
        <v>0</v>
      </c>
      <c r="Q65" s="337">
        <f t="shared" si="196"/>
        <v>662</v>
      </c>
      <c r="R65" s="337">
        <f t="shared" si="196"/>
        <v>15</v>
      </c>
      <c r="S65" s="337">
        <f t="shared" si="196"/>
        <v>105</v>
      </c>
      <c r="T65" s="337">
        <f t="shared" si="196"/>
        <v>0</v>
      </c>
      <c r="U65" s="337">
        <f t="shared" si="196"/>
        <v>0</v>
      </c>
      <c r="V65" s="337">
        <f t="shared" si="196"/>
        <v>0</v>
      </c>
      <c r="W65" s="337">
        <f t="shared" si="196"/>
        <v>0</v>
      </c>
      <c r="X65" s="337">
        <f t="shared" si="196"/>
        <v>0</v>
      </c>
      <c r="Y65" s="337">
        <f t="shared" si="196"/>
        <v>0</v>
      </c>
      <c r="Z65" s="337">
        <f t="shared" si="196"/>
        <v>26</v>
      </c>
      <c r="AA65" s="337">
        <f t="shared" si="196"/>
        <v>0</v>
      </c>
      <c r="AB65" s="337">
        <f t="shared" si="196"/>
        <v>0</v>
      </c>
      <c r="AC65" s="337">
        <f t="shared" si="196"/>
        <v>0</v>
      </c>
      <c r="AD65" s="337">
        <f t="shared" si="196"/>
        <v>0</v>
      </c>
      <c r="AE65" s="337">
        <f t="shared" si="196"/>
        <v>0</v>
      </c>
      <c r="AF65" s="337">
        <f t="shared" si="196"/>
        <v>0</v>
      </c>
      <c r="AG65" s="337">
        <f t="shared" si="196"/>
        <v>0</v>
      </c>
      <c r="AH65" s="337">
        <f t="shared" si="196"/>
        <v>85</v>
      </c>
      <c r="AI65" s="337">
        <f t="shared" si="196"/>
        <v>0</v>
      </c>
      <c r="AJ65" s="337"/>
      <c r="AK65" s="337"/>
      <c r="AL65" s="338">
        <f t="shared" si="196"/>
        <v>0</v>
      </c>
      <c r="AM65" s="338">
        <f t="shared" si="196"/>
        <v>0</v>
      </c>
      <c r="AN65" s="338">
        <f t="shared" si="196"/>
        <v>0</v>
      </c>
      <c r="AO65" s="338">
        <f t="shared" si="196"/>
        <v>0</v>
      </c>
      <c r="AP65" s="338">
        <f t="shared" si="196"/>
        <v>0</v>
      </c>
      <c r="AQ65" s="338">
        <f t="shared" si="196"/>
        <v>0</v>
      </c>
      <c r="AR65" s="338">
        <f t="shared" si="196"/>
        <v>0</v>
      </c>
      <c r="AS65" s="338">
        <f t="shared" si="196"/>
        <v>0</v>
      </c>
      <c r="AT65" s="338">
        <f t="shared" si="196"/>
        <v>0</v>
      </c>
      <c r="AU65" s="338">
        <f t="shared" si="196"/>
        <v>0</v>
      </c>
      <c r="AV65" s="338">
        <f t="shared" si="196"/>
        <v>84251</v>
      </c>
      <c r="AW65" s="338">
        <f t="shared" si="196"/>
        <v>80388</v>
      </c>
      <c r="AX65" s="338">
        <f t="shared" si="196"/>
        <v>50621</v>
      </c>
      <c r="AY65" s="338">
        <f t="shared" si="196"/>
        <v>29768</v>
      </c>
      <c r="AZ65" s="338">
        <f t="shared" si="196"/>
        <v>3861</v>
      </c>
      <c r="BA65" s="338">
        <f t="shared" si="196"/>
        <v>0</v>
      </c>
      <c r="BB65" s="338">
        <f t="shared" si="196"/>
        <v>0</v>
      </c>
      <c r="BC65" s="338">
        <f t="shared" si="196"/>
        <v>0</v>
      </c>
      <c r="BD65" s="338">
        <f t="shared" si="196"/>
        <v>0</v>
      </c>
      <c r="BE65" s="338">
        <f t="shared" si="196"/>
        <v>0</v>
      </c>
      <c r="BF65" s="338">
        <f t="shared" si="196"/>
        <v>0</v>
      </c>
      <c r="BG65" s="338">
        <f t="shared" si="196"/>
        <v>0</v>
      </c>
      <c r="BH65" s="338">
        <f t="shared" si="196"/>
        <v>0</v>
      </c>
      <c r="BI65" s="338">
        <f t="shared" si="196"/>
        <v>0</v>
      </c>
      <c r="BJ65" s="338">
        <f t="shared" si="196"/>
        <v>0</v>
      </c>
      <c r="BK65" s="338">
        <f t="shared" si="196"/>
        <v>0</v>
      </c>
      <c r="BL65" s="338">
        <f t="shared" si="196"/>
        <v>0</v>
      </c>
      <c r="BM65" s="338">
        <f t="shared" si="196"/>
        <v>0</v>
      </c>
      <c r="BN65" s="338">
        <f t="shared" si="196"/>
        <v>0</v>
      </c>
      <c r="BO65" s="338">
        <f t="shared" si="196"/>
        <v>0</v>
      </c>
      <c r="BP65" s="338">
        <f t="shared" si="196"/>
        <v>440426</v>
      </c>
      <c r="BQ65" s="338">
        <f t="shared" si="196"/>
        <v>415479</v>
      </c>
      <c r="BR65" s="338">
        <f t="shared" ref="BR65:EI65" si="197">BR64-BR66</f>
        <v>261624</v>
      </c>
      <c r="BS65" s="338">
        <f t="shared" si="197"/>
        <v>153856</v>
      </c>
      <c r="BT65" s="338">
        <f t="shared" si="197"/>
        <v>24947</v>
      </c>
      <c r="BU65" s="338">
        <f t="shared" si="197"/>
        <v>0</v>
      </c>
      <c r="BV65" s="338">
        <f t="shared" si="197"/>
        <v>1950</v>
      </c>
      <c r="BW65" s="338">
        <f t="shared" si="197"/>
        <v>1839</v>
      </c>
      <c r="BX65" s="338">
        <f t="shared" si="197"/>
        <v>1158</v>
      </c>
      <c r="BY65" s="338">
        <f t="shared" si="197"/>
        <v>681</v>
      </c>
      <c r="BZ65" s="338">
        <f t="shared" si="197"/>
        <v>110</v>
      </c>
      <c r="CA65" s="338">
        <f t="shared" si="197"/>
        <v>5818</v>
      </c>
      <c r="CB65" s="338">
        <f t="shared" si="197"/>
        <v>5489</v>
      </c>
      <c r="CC65" s="338">
        <f t="shared" si="197"/>
        <v>3457</v>
      </c>
      <c r="CD65" s="338">
        <f t="shared" si="197"/>
        <v>2033</v>
      </c>
      <c r="CE65" s="338">
        <f t="shared" si="197"/>
        <v>330</v>
      </c>
      <c r="CF65" s="338">
        <f t="shared" si="197"/>
        <v>9251</v>
      </c>
      <c r="CG65" s="338">
        <f t="shared" si="197"/>
        <v>8726</v>
      </c>
      <c r="CH65" s="338">
        <f t="shared" si="197"/>
        <v>5494</v>
      </c>
      <c r="CI65" s="338">
        <f t="shared" si="197"/>
        <v>3232</v>
      </c>
      <c r="CJ65" s="338">
        <f t="shared" si="197"/>
        <v>525</v>
      </c>
      <c r="CK65" s="338">
        <f t="shared" si="197"/>
        <v>0</v>
      </c>
      <c r="CL65" s="338">
        <f t="shared" si="197"/>
        <v>0</v>
      </c>
      <c r="CM65" s="338">
        <f t="shared" si="197"/>
        <v>0</v>
      </c>
      <c r="CN65" s="338">
        <f t="shared" si="197"/>
        <v>0</v>
      </c>
      <c r="CO65" s="338">
        <f t="shared" si="197"/>
        <v>0</v>
      </c>
      <c r="CP65" s="338">
        <f t="shared" si="197"/>
        <v>0</v>
      </c>
      <c r="CQ65" s="338">
        <f t="shared" si="197"/>
        <v>0</v>
      </c>
      <c r="CR65" s="338">
        <f t="shared" si="197"/>
        <v>0</v>
      </c>
      <c r="CS65" s="338">
        <f t="shared" si="197"/>
        <v>0</v>
      </c>
      <c r="CT65" s="338">
        <f t="shared" si="197"/>
        <v>0</v>
      </c>
      <c r="CU65" s="338">
        <f t="shared" si="197"/>
        <v>0</v>
      </c>
      <c r="CV65" s="338">
        <f t="shared" si="197"/>
        <v>0</v>
      </c>
      <c r="CW65" s="338">
        <f t="shared" si="197"/>
        <v>0</v>
      </c>
      <c r="CX65" s="338">
        <f t="shared" si="197"/>
        <v>0</v>
      </c>
      <c r="CY65" s="338">
        <f t="shared" si="197"/>
        <v>0</v>
      </c>
      <c r="CZ65" s="338">
        <f t="shared" si="197"/>
        <v>0</v>
      </c>
      <c r="DA65" s="338">
        <f t="shared" si="197"/>
        <v>0</v>
      </c>
      <c r="DB65" s="338">
        <f t="shared" si="197"/>
        <v>0</v>
      </c>
      <c r="DC65" s="338">
        <f t="shared" si="197"/>
        <v>0</v>
      </c>
      <c r="DD65" s="338">
        <f t="shared" si="197"/>
        <v>0</v>
      </c>
      <c r="DE65" s="338">
        <f t="shared" si="197"/>
        <v>83174</v>
      </c>
      <c r="DF65" s="338">
        <f t="shared" si="197"/>
        <v>80749</v>
      </c>
      <c r="DG65" s="338">
        <f t="shared" si="197"/>
        <v>50849</v>
      </c>
      <c r="DH65" s="338">
        <f t="shared" si="197"/>
        <v>29901</v>
      </c>
      <c r="DI65" s="338">
        <f t="shared" si="197"/>
        <v>2424</v>
      </c>
      <c r="DJ65" s="338">
        <f t="shared" si="197"/>
        <v>4123</v>
      </c>
      <c r="DK65" s="338">
        <f t="shared" si="197"/>
        <v>4046</v>
      </c>
      <c r="DL65" s="338">
        <f t="shared" si="197"/>
        <v>2548</v>
      </c>
      <c r="DM65" s="338">
        <f t="shared" si="197"/>
        <v>1498</v>
      </c>
      <c r="DN65" s="338">
        <f t="shared" si="197"/>
        <v>77</v>
      </c>
      <c r="DO65" s="338">
        <f t="shared" si="197"/>
        <v>25222</v>
      </c>
      <c r="DP65" s="338">
        <f t="shared" si="197"/>
        <v>24630</v>
      </c>
      <c r="DQ65" s="338">
        <f t="shared" si="197"/>
        <v>15510</v>
      </c>
      <c r="DR65" s="338">
        <f t="shared" si="197"/>
        <v>9121</v>
      </c>
      <c r="DS65" s="338">
        <f t="shared" si="197"/>
        <v>592</v>
      </c>
      <c r="DT65" s="338">
        <f t="shared" si="197"/>
        <v>0</v>
      </c>
      <c r="DU65" s="338">
        <f t="shared" si="197"/>
        <v>0</v>
      </c>
      <c r="DV65" s="338">
        <f t="shared" si="197"/>
        <v>0</v>
      </c>
      <c r="DW65" s="338">
        <f t="shared" si="197"/>
        <v>0</v>
      </c>
      <c r="DX65" s="338">
        <f t="shared" si="197"/>
        <v>0</v>
      </c>
      <c r="DY65" s="338">
        <f t="shared" si="197"/>
        <v>0</v>
      </c>
      <c r="DZ65" s="338">
        <f t="shared" si="197"/>
        <v>0</v>
      </c>
      <c r="EA65" s="338">
        <f t="shared" si="197"/>
        <v>0</v>
      </c>
      <c r="EB65" s="338">
        <f t="shared" si="197"/>
        <v>0</v>
      </c>
      <c r="EC65" s="338">
        <f t="shared" si="197"/>
        <v>0</v>
      </c>
      <c r="ED65" s="338">
        <f t="shared" si="197"/>
        <v>0</v>
      </c>
      <c r="EE65" s="338">
        <f t="shared" si="197"/>
        <v>0</v>
      </c>
      <c r="EF65" s="338">
        <f t="shared" si="197"/>
        <v>0</v>
      </c>
      <c r="EG65" s="338">
        <f t="shared" si="197"/>
        <v>0</v>
      </c>
      <c r="EH65" s="338">
        <f t="shared" si="197"/>
        <v>0</v>
      </c>
      <c r="EI65" s="338">
        <f t="shared" si="197"/>
        <v>0</v>
      </c>
      <c r="EJ65" s="338">
        <f t="shared" ref="EJ65:GU65" si="198">EJ64-EJ66</f>
        <v>0</v>
      </c>
      <c r="EK65" s="338">
        <f t="shared" si="198"/>
        <v>0</v>
      </c>
      <c r="EL65" s="338">
        <f t="shared" si="198"/>
        <v>0</v>
      </c>
      <c r="EM65" s="338">
        <f t="shared" si="198"/>
        <v>0</v>
      </c>
      <c r="EN65" s="338">
        <f t="shared" si="198"/>
        <v>0</v>
      </c>
      <c r="EO65" s="338">
        <f t="shared" si="198"/>
        <v>0</v>
      </c>
      <c r="EP65" s="338">
        <f t="shared" si="198"/>
        <v>0</v>
      </c>
      <c r="EQ65" s="338">
        <f t="shared" si="198"/>
        <v>0</v>
      </c>
      <c r="ER65" s="338">
        <f t="shared" si="198"/>
        <v>0</v>
      </c>
      <c r="ES65" s="338">
        <f t="shared" si="198"/>
        <v>0</v>
      </c>
      <c r="ET65" s="338">
        <f t="shared" si="198"/>
        <v>0</v>
      </c>
      <c r="EU65" s="338">
        <f t="shared" si="198"/>
        <v>0</v>
      </c>
      <c r="EV65" s="338">
        <f t="shared" si="198"/>
        <v>0</v>
      </c>
      <c r="EW65" s="338">
        <f t="shared" si="198"/>
        <v>0</v>
      </c>
      <c r="EX65" s="338">
        <f t="shared" si="198"/>
        <v>1726</v>
      </c>
      <c r="EY65" s="338">
        <f t="shared" si="198"/>
        <v>1647</v>
      </c>
      <c r="EZ65" s="338">
        <f t="shared" si="198"/>
        <v>1037</v>
      </c>
      <c r="FA65" s="338">
        <f t="shared" si="198"/>
        <v>610</v>
      </c>
      <c r="FB65" s="338">
        <f t="shared" si="198"/>
        <v>79</v>
      </c>
      <c r="FC65" s="338">
        <f t="shared" si="198"/>
        <v>0</v>
      </c>
      <c r="FD65" s="338">
        <f t="shared" si="198"/>
        <v>0</v>
      </c>
      <c r="FE65" s="338">
        <f t="shared" si="198"/>
        <v>0</v>
      </c>
      <c r="FF65" s="338">
        <f t="shared" si="198"/>
        <v>0</v>
      </c>
      <c r="FG65" s="338">
        <f t="shared" si="198"/>
        <v>0</v>
      </c>
      <c r="FH65" s="338">
        <f t="shared" si="198"/>
        <v>0</v>
      </c>
      <c r="FI65" s="338">
        <f t="shared" si="198"/>
        <v>0</v>
      </c>
      <c r="FJ65" s="338">
        <f t="shared" si="198"/>
        <v>0</v>
      </c>
      <c r="FK65" s="338">
        <f t="shared" si="198"/>
        <v>0</v>
      </c>
      <c r="FL65" s="338">
        <f t="shared" si="198"/>
        <v>0</v>
      </c>
      <c r="FM65" s="338">
        <f t="shared" si="198"/>
        <v>0</v>
      </c>
      <c r="FN65" s="338">
        <f t="shared" si="198"/>
        <v>0</v>
      </c>
      <c r="FO65" s="338">
        <f t="shared" si="198"/>
        <v>0</v>
      </c>
      <c r="FP65" s="338">
        <f t="shared" si="198"/>
        <v>0</v>
      </c>
      <c r="FQ65" s="338">
        <f t="shared" si="198"/>
        <v>0</v>
      </c>
      <c r="FR65" s="338">
        <f t="shared" si="198"/>
        <v>0</v>
      </c>
      <c r="FS65" s="338">
        <f t="shared" si="198"/>
        <v>0</v>
      </c>
      <c r="FT65" s="338">
        <f t="shared" si="198"/>
        <v>0</v>
      </c>
      <c r="FU65" s="338">
        <f t="shared" si="198"/>
        <v>0</v>
      </c>
      <c r="FV65" s="338">
        <f t="shared" si="198"/>
        <v>0</v>
      </c>
      <c r="FW65" s="338">
        <f t="shared" si="198"/>
        <v>0</v>
      </c>
      <c r="FX65" s="338">
        <f t="shared" si="198"/>
        <v>0</v>
      </c>
      <c r="FY65" s="338">
        <f t="shared" si="198"/>
        <v>0</v>
      </c>
      <c r="FZ65" s="338">
        <f t="shared" si="198"/>
        <v>0</v>
      </c>
      <c r="GA65" s="338">
        <f t="shared" si="198"/>
        <v>0</v>
      </c>
      <c r="GB65" s="338">
        <f t="shared" si="198"/>
        <v>0</v>
      </c>
      <c r="GC65" s="338">
        <f t="shared" si="198"/>
        <v>0</v>
      </c>
      <c r="GD65" s="338">
        <f t="shared" si="198"/>
        <v>0</v>
      </c>
      <c r="GE65" s="338">
        <f t="shared" si="198"/>
        <v>0</v>
      </c>
      <c r="GF65" s="338">
        <f t="shared" si="198"/>
        <v>0</v>
      </c>
      <c r="GG65" s="338">
        <f t="shared" si="198"/>
        <v>0</v>
      </c>
      <c r="GH65" s="338">
        <f t="shared" si="198"/>
        <v>0</v>
      </c>
      <c r="GI65" s="338">
        <f t="shared" si="198"/>
        <v>0</v>
      </c>
      <c r="GJ65" s="338">
        <f t="shared" si="198"/>
        <v>0</v>
      </c>
      <c r="GK65" s="338">
        <f t="shared" si="198"/>
        <v>0</v>
      </c>
      <c r="GL65" s="338">
        <f t="shared" si="198"/>
        <v>4861</v>
      </c>
      <c r="GM65" s="338">
        <f t="shared" si="198"/>
        <v>4586</v>
      </c>
      <c r="GN65" s="338">
        <f t="shared" si="198"/>
        <v>2888</v>
      </c>
      <c r="GO65" s="338">
        <f t="shared" si="198"/>
        <v>1698</v>
      </c>
      <c r="GP65" s="338">
        <f t="shared" si="198"/>
        <v>275</v>
      </c>
      <c r="GQ65" s="338">
        <f t="shared" si="198"/>
        <v>0</v>
      </c>
      <c r="GR65" s="338">
        <f t="shared" si="198"/>
        <v>0</v>
      </c>
      <c r="GS65" s="338">
        <f t="shared" si="198"/>
        <v>0</v>
      </c>
      <c r="GT65" s="338">
        <f t="shared" si="198"/>
        <v>0</v>
      </c>
      <c r="GU65" s="338">
        <f t="shared" si="198"/>
        <v>0</v>
      </c>
      <c r="GV65" s="730">
        <f t="shared" ref="GV65:HJ65" si="199">GV64-GV66</f>
        <v>660801.4</v>
      </c>
      <c r="GW65" s="338">
        <f t="shared" si="199"/>
        <v>627581</v>
      </c>
      <c r="GX65" s="338">
        <f t="shared" si="199"/>
        <v>395185</v>
      </c>
      <c r="GY65" s="338">
        <f t="shared" si="199"/>
        <v>232396</v>
      </c>
      <c r="GZ65" s="338">
        <f t="shared" si="199"/>
        <v>33221</v>
      </c>
      <c r="HA65" s="339">
        <f t="shared" si="199"/>
        <v>11570</v>
      </c>
      <c r="HB65" s="338">
        <f t="shared" si="199"/>
        <v>647810.30000000005</v>
      </c>
      <c r="HC65" s="338">
        <f t="shared" si="199"/>
        <v>615242.5</v>
      </c>
      <c r="HD65" s="338">
        <f t="shared" si="199"/>
        <v>387415.9</v>
      </c>
      <c r="HE65" s="338">
        <f t="shared" si="199"/>
        <v>227826.8</v>
      </c>
      <c r="HF65" s="338">
        <f t="shared" si="199"/>
        <v>32568.5</v>
      </c>
      <c r="HG65" s="724">
        <f t="shared" si="199"/>
        <v>1179.8</v>
      </c>
      <c r="HH65" s="725">
        <f t="shared" si="199"/>
        <v>41413.300000000003</v>
      </c>
      <c r="HI65" s="340">
        <f t="shared" si="199"/>
        <v>689223.6</v>
      </c>
      <c r="HJ65" s="340">
        <f t="shared" si="199"/>
        <v>428829.2</v>
      </c>
    </row>
    <row r="66" spans="1:309">
      <c r="A66" s="336" t="s">
        <v>810</v>
      </c>
      <c r="B66" s="337" t="e">
        <f>B13+B43+B45+#REF!</f>
        <v>#REF!</v>
      </c>
      <c r="C66" s="337" t="e">
        <f>C13+C43+C45+#REF!</f>
        <v>#REF!</v>
      </c>
      <c r="D66" s="337">
        <f>D9+D13+D43+D45</f>
        <v>136</v>
      </c>
      <c r="E66" s="337">
        <f t="shared" ref="E66:BP66" si="200">E9+E13+E43+E45</f>
        <v>0</v>
      </c>
      <c r="F66" s="337">
        <f t="shared" si="200"/>
        <v>0</v>
      </c>
      <c r="G66" s="337">
        <f t="shared" si="200"/>
        <v>0</v>
      </c>
      <c r="H66" s="337">
        <f t="shared" si="200"/>
        <v>770</v>
      </c>
      <c r="I66" s="337">
        <f t="shared" si="200"/>
        <v>0</v>
      </c>
      <c r="J66" s="337">
        <f t="shared" si="200"/>
        <v>0</v>
      </c>
      <c r="K66" s="337">
        <f t="shared" si="200"/>
        <v>28</v>
      </c>
      <c r="L66" s="337">
        <f t="shared" si="200"/>
        <v>36</v>
      </c>
      <c r="M66" s="337">
        <f t="shared" si="200"/>
        <v>0</v>
      </c>
      <c r="N66" s="337">
        <f t="shared" si="200"/>
        <v>0</v>
      </c>
      <c r="O66" s="337">
        <f t="shared" si="200"/>
        <v>0</v>
      </c>
      <c r="P66" s="337">
        <f t="shared" si="200"/>
        <v>0</v>
      </c>
      <c r="Q66" s="337">
        <f t="shared" si="200"/>
        <v>25</v>
      </c>
      <c r="R66" s="337">
        <f t="shared" si="200"/>
        <v>0</v>
      </c>
      <c r="S66" s="337">
        <f t="shared" si="200"/>
        <v>0</v>
      </c>
      <c r="T66" s="337">
        <f t="shared" si="200"/>
        <v>0</v>
      </c>
      <c r="U66" s="337">
        <f t="shared" si="200"/>
        <v>0</v>
      </c>
      <c r="V66" s="337">
        <f t="shared" si="200"/>
        <v>0</v>
      </c>
      <c r="W66" s="337">
        <f t="shared" si="200"/>
        <v>0</v>
      </c>
      <c r="X66" s="337">
        <f t="shared" si="200"/>
        <v>0</v>
      </c>
      <c r="Y66" s="337">
        <f t="shared" si="200"/>
        <v>0</v>
      </c>
      <c r="Z66" s="337">
        <f t="shared" si="200"/>
        <v>0</v>
      </c>
      <c r="AA66" s="337">
        <f t="shared" si="200"/>
        <v>0</v>
      </c>
      <c r="AB66" s="337">
        <f t="shared" si="200"/>
        <v>0</v>
      </c>
      <c r="AC66" s="337">
        <f t="shared" si="200"/>
        <v>0</v>
      </c>
      <c r="AD66" s="337">
        <f t="shared" si="200"/>
        <v>0</v>
      </c>
      <c r="AE66" s="337">
        <f t="shared" si="200"/>
        <v>0</v>
      </c>
      <c r="AF66" s="337">
        <f t="shared" si="200"/>
        <v>0</v>
      </c>
      <c r="AG66" s="337">
        <f t="shared" si="200"/>
        <v>0</v>
      </c>
      <c r="AH66" s="337">
        <f t="shared" si="200"/>
        <v>0</v>
      </c>
      <c r="AI66" s="337">
        <f t="shared" si="200"/>
        <v>0</v>
      </c>
      <c r="AJ66" s="337">
        <f t="shared" si="200"/>
        <v>136</v>
      </c>
      <c r="AK66" s="337">
        <f t="shared" si="200"/>
        <v>859</v>
      </c>
      <c r="AL66" s="337">
        <f t="shared" si="200"/>
        <v>0</v>
      </c>
      <c r="AM66" s="337">
        <f t="shared" si="200"/>
        <v>0</v>
      </c>
      <c r="AN66" s="337">
        <f t="shared" si="200"/>
        <v>0</v>
      </c>
      <c r="AO66" s="337">
        <f t="shared" si="200"/>
        <v>0</v>
      </c>
      <c r="AP66" s="337">
        <f t="shared" si="200"/>
        <v>0</v>
      </c>
      <c r="AQ66" s="337">
        <f t="shared" si="200"/>
        <v>0</v>
      </c>
      <c r="AR66" s="337">
        <f t="shared" si="200"/>
        <v>0</v>
      </c>
      <c r="AS66" s="337">
        <f t="shared" si="200"/>
        <v>0</v>
      </c>
      <c r="AT66" s="337">
        <f t="shared" si="200"/>
        <v>0</v>
      </c>
      <c r="AU66" s="337">
        <f t="shared" si="200"/>
        <v>0</v>
      </c>
      <c r="AV66" s="337">
        <f t="shared" si="200"/>
        <v>7690</v>
      </c>
      <c r="AW66" s="337">
        <f t="shared" si="200"/>
        <v>7338</v>
      </c>
      <c r="AX66" s="337">
        <f t="shared" si="200"/>
        <v>4621</v>
      </c>
      <c r="AY66" s="337">
        <f t="shared" si="200"/>
        <v>2717</v>
      </c>
      <c r="AZ66" s="337">
        <f t="shared" si="200"/>
        <v>353</v>
      </c>
      <c r="BA66" s="337">
        <f t="shared" si="200"/>
        <v>0</v>
      </c>
      <c r="BB66" s="337">
        <f t="shared" si="200"/>
        <v>0</v>
      </c>
      <c r="BC66" s="337">
        <f t="shared" si="200"/>
        <v>0</v>
      </c>
      <c r="BD66" s="337">
        <f t="shared" si="200"/>
        <v>0</v>
      </c>
      <c r="BE66" s="337">
        <f t="shared" si="200"/>
        <v>0</v>
      </c>
      <c r="BF66" s="337">
        <f t="shared" si="200"/>
        <v>0</v>
      </c>
      <c r="BG66" s="337">
        <f t="shared" si="200"/>
        <v>0</v>
      </c>
      <c r="BH66" s="337">
        <f t="shared" si="200"/>
        <v>0</v>
      </c>
      <c r="BI66" s="337">
        <f t="shared" si="200"/>
        <v>0</v>
      </c>
      <c r="BJ66" s="337">
        <f t="shared" si="200"/>
        <v>0</v>
      </c>
      <c r="BK66" s="337">
        <f t="shared" si="200"/>
        <v>0</v>
      </c>
      <c r="BL66" s="337">
        <f t="shared" si="200"/>
        <v>0</v>
      </c>
      <c r="BM66" s="337">
        <f t="shared" si="200"/>
        <v>0</v>
      </c>
      <c r="BN66" s="337">
        <f t="shared" si="200"/>
        <v>0</v>
      </c>
      <c r="BO66" s="337">
        <f t="shared" si="200"/>
        <v>0</v>
      </c>
      <c r="BP66" s="337">
        <f t="shared" si="200"/>
        <v>38294</v>
      </c>
      <c r="BQ66" s="337">
        <f t="shared" ref="BQ66:EB66" si="201">BQ9+BQ13+BQ43+BQ45</f>
        <v>36125</v>
      </c>
      <c r="BR66" s="337">
        <f t="shared" si="201"/>
        <v>22747</v>
      </c>
      <c r="BS66" s="337">
        <f t="shared" si="201"/>
        <v>13377</v>
      </c>
      <c r="BT66" s="337">
        <f t="shared" si="201"/>
        <v>2169</v>
      </c>
      <c r="BU66" s="337">
        <f t="shared" si="201"/>
        <v>0</v>
      </c>
      <c r="BV66" s="337">
        <f t="shared" si="201"/>
        <v>0</v>
      </c>
      <c r="BW66" s="337">
        <f t="shared" si="201"/>
        <v>0</v>
      </c>
      <c r="BX66" s="337">
        <f t="shared" si="201"/>
        <v>0</v>
      </c>
      <c r="BY66" s="337">
        <f t="shared" si="201"/>
        <v>0</v>
      </c>
      <c r="BZ66" s="337">
        <f t="shared" si="201"/>
        <v>0</v>
      </c>
      <c r="CA66" s="337">
        <f t="shared" si="201"/>
        <v>1393</v>
      </c>
      <c r="CB66" s="337">
        <f t="shared" si="201"/>
        <v>1314</v>
      </c>
      <c r="CC66" s="337">
        <f t="shared" si="201"/>
        <v>827</v>
      </c>
      <c r="CD66" s="337">
        <f t="shared" si="201"/>
        <v>486</v>
      </c>
      <c r="CE66" s="337">
        <f t="shared" si="201"/>
        <v>79</v>
      </c>
      <c r="CF66" s="337">
        <f t="shared" si="201"/>
        <v>1790</v>
      </c>
      <c r="CG66" s="337">
        <f t="shared" si="201"/>
        <v>1689</v>
      </c>
      <c r="CH66" s="337">
        <f t="shared" si="201"/>
        <v>1064</v>
      </c>
      <c r="CI66" s="337">
        <f t="shared" si="201"/>
        <v>625</v>
      </c>
      <c r="CJ66" s="337">
        <f t="shared" si="201"/>
        <v>101</v>
      </c>
      <c r="CK66" s="337">
        <f t="shared" si="201"/>
        <v>0</v>
      </c>
      <c r="CL66" s="337">
        <f t="shared" si="201"/>
        <v>0</v>
      </c>
      <c r="CM66" s="337">
        <f t="shared" si="201"/>
        <v>0</v>
      </c>
      <c r="CN66" s="337">
        <f t="shared" si="201"/>
        <v>0</v>
      </c>
      <c r="CO66" s="337">
        <f t="shared" si="201"/>
        <v>0</v>
      </c>
      <c r="CP66" s="337">
        <f t="shared" si="201"/>
        <v>0</v>
      </c>
      <c r="CQ66" s="337">
        <f t="shared" si="201"/>
        <v>0</v>
      </c>
      <c r="CR66" s="337">
        <f t="shared" si="201"/>
        <v>0</v>
      </c>
      <c r="CS66" s="337">
        <f t="shared" si="201"/>
        <v>0</v>
      </c>
      <c r="CT66" s="337">
        <f t="shared" si="201"/>
        <v>0</v>
      </c>
      <c r="CU66" s="337">
        <f t="shared" si="201"/>
        <v>0</v>
      </c>
      <c r="CV66" s="337">
        <f t="shared" si="201"/>
        <v>0</v>
      </c>
      <c r="CW66" s="337">
        <f t="shared" si="201"/>
        <v>0</v>
      </c>
      <c r="CX66" s="337">
        <f t="shared" si="201"/>
        <v>0</v>
      </c>
      <c r="CY66" s="337">
        <f t="shared" si="201"/>
        <v>0</v>
      </c>
      <c r="CZ66" s="337">
        <f t="shared" si="201"/>
        <v>0</v>
      </c>
      <c r="DA66" s="337">
        <f t="shared" si="201"/>
        <v>0</v>
      </c>
      <c r="DB66" s="337">
        <f t="shared" si="201"/>
        <v>0</v>
      </c>
      <c r="DC66" s="337">
        <f t="shared" si="201"/>
        <v>0</v>
      </c>
      <c r="DD66" s="337">
        <f t="shared" si="201"/>
        <v>0</v>
      </c>
      <c r="DE66" s="337">
        <f t="shared" si="201"/>
        <v>3141</v>
      </c>
      <c r="DF66" s="337">
        <f t="shared" si="201"/>
        <v>3050</v>
      </c>
      <c r="DG66" s="337">
        <f t="shared" si="201"/>
        <v>1920</v>
      </c>
      <c r="DH66" s="337">
        <f t="shared" si="201"/>
        <v>1129</v>
      </c>
      <c r="DI66" s="337">
        <f t="shared" si="201"/>
        <v>92</v>
      </c>
      <c r="DJ66" s="337">
        <f t="shared" si="201"/>
        <v>0</v>
      </c>
      <c r="DK66" s="337">
        <f t="shared" si="201"/>
        <v>0</v>
      </c>
      <c r="DL66" s="337">
        <f t="shared" si="201"/>
        <v>0</v>
      </c>
      <c r="DM66" s="337">
        <f t="shared" si="201"/>
        <v>0</v>
      </c>
      <c r="DN66" s="337">
        <f t="shared" si="201"/>
        <v>0</v>
      </c>
      <c r="DO66" s="337">
        <f t="shared" si="201"/>
        <v>0</v>
      </c>
      <c r="DP66" s="337">
        <f t="shared" si="201"/>
        <v>0</v>
      </c>
      <c r="DQ66" s="337">
        <f t="shared" si="201"/>
        <v>0</v>
      </c>
      <c r="DR66" s="337">
        <f t="shared" si="201"/>
        <v>0</v>
      </c>
      <c r="DS66" s="337">
        <f t="shared" si="201"/>
        <v>0</v>
      </c>
      <c r="DT66" s="337">
        <f t="shared" si="201"/>
        <v>0</v>
      </c>
      <c r="DU66" s="337">
        <f t="shared" si="201"/>
        <v>0</v>
      </c>
      <c r="DV66" s="337">
        <f t="shared" si="201"/>
        <v>0</v>
      </c>
      <c r="DW66" s="337">
        <f t="shared" si="201"/>
        <v>0</v>
      </c>
      <c r="DX66" s="337">
        <f t="shared" si="201"/>
        <v>0</v>
      </c>
      <c r="DY66" s="337">
        <f t="shared" si="201"/>
        <v>0</v>
      </c>
      <c r="DZ66" s="337">
        <f t="shared" si="201"/>
        <v>0</v>
      </c>
      <c r="EA66" s="337">
        <f t="shared" si="201"/>
        <v>0</v>
      </c>
      <c r="EB66" s="337">
        <f t="shared" si="201"/>
        <v>0</v>
      </c>
      <c r="EC66" s="337">
        <f t="shared" ref="EC66:GN66" si="202">EC9+EC13+EC43+EC45</f>
        <v>0</v>
      </c>
      <c r="ED66" s="337">
        <f t="shared" si="202"/>
        <v>0</v>
      </c>
      <c r="EE66" s="337">
        <f t="shared" si="202"/>
        <v>0</v>
      </c>
      <c r="EF66" s="337">
        <f t="shared" si="202"/>
        <v>0</v>
      </c>
      <c r="EG66" s="337">
        <f t="shared" si="202"/>
        <v>0</v>
      </c>
      <c r="EH66" s="337">
        <f t="shared" si="202"/>
        <v>0</v>
      </c>
      <c r="EI66" s="337">
        <f t="shared" si="202"/>
        <v>0</v>
      </c>
      <c r="EJ66" s="337">
        <f t="shared" si="202"/>
        <v>0</v>
      </c>
      <c r="EK66" s="337">
        <f t="shared" si="202"/>
        <v>0</v>
      </c>
      <c r="EL66" s="337">
        <f t="shared" si="202"/>
        <v>0</v>
      </c>
      <c r="EM66" s="337">
        <f t="shared" si="202"/>
        <v>0</v>
      </c>
      <c r="EN66" s="337">
        <f t="shared" si="202"/>
        <v>0</v>
      </c>
      <c r="EO66" s="337">
        <f t="shared" si="202"/>
        <v>0</v>
      </c>
      <c r="EP66" s="337">
        <f t="shared" si="202"/>
        <v>0</v>
      </c>
      <c r="EQ66" s="337">
        <f t="shared" si="202"/>
        <v>0</v>
      </c>
      <c r="ER66" s="337">
        <f t="shared" si="202"/>
        <v>0</v>
      </c>
      <c r="ES66" s="337">
        <f t="shared" si="202"/>
        <v>0</v>
      </c>
      <c r="ET66" s="337">
        <f t="shared" si="202"/>
        <v>0</v>
      </c>
      <c r="EU66" s="337">
        <f t="shared" si="202"/>
        <v>0</v>
      </c>
      <c r="EV66" s="337">
        <f t="shared" si="202"/>
        <v>0</v>
      </c>
      <c r="EW66" s="337">
        <f t="shared" si="202"/>
        <v>0</v>
      </c>
      <c r="EX66" s="337">
        <f t="shared" si="202"/>
        <v>0</v>
      </c>
      <c r="EY66" s="337">
        <f t="shared" si="202"/>
        <v>0</v>
      </c>
      <c r="EZ66" s="337">
        <f t="shared" si="202"/>
        <v>0</v>
      </c>
      <c r="FA66" s="337">
        <f t="shared" si="202"/>
        <v>0</v>
      </c>
      <c r="FB66" s="337">
        <f t="shared" si="202"/>
        <v>0</v>
      </c>
      <c r="FC66" s="337">
        <f t="shared" si="202"/>
        <v>0</v>
      </c>
      <c r="FD66" s="337">
        <f t="shared" si="202"/>
        <v>0</v>
      </c>
      <c r="FE66" s="337">
        <f t="shared" si="202"/>
        <v>0</v>
      </c>
      <c r="FF66" s="337">
        <f t="shared" si="202"/>
        <v>0</v>
      </c>
      <c r="FG66" s="337">
        <f t="shared" si="202"/>
        <v>0</v>
      </c>
      <c r="FH66" s="337">
        <f t="shared" si="202"/>
        <v>0</v>
      </c>
      <c r="FI66" s="337">
        <f t="shared" si="202"/>
        <v>0</v>
      </c>
      <c r="FJ66" s="337">
        <f t="shared" si="202"/>
        <v>0</v>
      </c>
      <c r="FK66" s="337">
        <f t="shared" si="202"/>
        <v>0</v>
      </c>
      <c r="FL66" s="337">
        <f t="shared" si="202"/>
        <v>0</v>
      </c>
      <c r="FM66" s="337">
        <f t="shared" si="202"/>
        <v>0</v>
      </c>
      <c r="FN66" s="337">
        <f t="shared" si="202"/>
        <v>0</v>
      </c>
      <c r="FO66" s="337">
        <f t="shared" si="202"/>
        <v>0</v>
      </c>
      <c r="FP66" s="337">
        <f t="shared" si="202"/>
        <v>0</v>
      </c>
      <c r="FQ66" s="337">
        <f t="shared" si="202"/>
        <v>0</v>
      </c>
      <c r="FR66" s="337">
        <f t="shared" si="202"/>
        <v>0</v>
      </c>
      <c r="FS66" s="337">
        <f t="shared" si="202"/>
        <v>0</v>
      </c>
      <c r="FT66" s="337">
        <f t="shared" si="202"/>
        <v>0</v>
      </c>
      <c r="FU66" s="337">
        <f t="shared" si="202"/>
        <v>0</v>
      </c>
      <c r="FV66" s="337">
        <f t="shared" si="202"/>
        <v>0</v>
      </c>
      <c r="FW66" s="337">
        <f t="shared" si="202"/>
        <v>0</v>
      </c>
      <c r="FX66" s="337">
        <f t="shared" si="202"/>
        <v>0</v>
      </c>
      <c r="FY66" s="337">
        <f t="shared" si="202"/>
        <v>0</v>
      </c>
      <c r="FZ66" s="337">
        <f t="shared" si="202"/>
        <v>0</v>
      </c>
      <c r="GA66" s="337">
        <f t="shared" si="202"/>
        <v>0</v>
      </c>
      <c r="GB66" s="337">
        <f t="shared" si="202"/>
        <v>0</v>
      </c>
      <c r="GC66" s="337">
        <f t="shared" si="202"/>
        <v>0</v>
      </c>
      <c r="GD66" s="337">
        <f t="shared" si="202"/>
        <v>0</v>
      </c>
      <c r="GE66" s="337">
        <f t="shared" si="202"/>
        <v>0</v>
      </c>
      <c r="GF66" s="337">
        <f t="shared" si="202"/>
        <v>0</v>
      </c>
      <c r="GG66" s="337">
        <f t="shared" si="202"/>
        <v>0</v>
      </c>
      <c r="GH66" s="337">
        <f t="shared" si="202"/>
        <v>0</v>
      </c>
      <c r="GI66" s="337">
        <f t="shared" si="202"/>
        <v>0</v>
      </c>
      <c r="GJ66" s="337">
        <f t="shared" si="202"/>
        <v>0</v>
      </c>
      <c r="GK66" s="337">
        <f t="shared" si="202"/>
        <v>0</v>
      </c>
      <c r="GL66" s="337">
        <f t="shared" si="202"/>
        <v>0</v>
      </c>
      <c r="GM66" s="337">
        <f t="shared" si="202"/>
        <v>0</v>
      </c>
      <c r="GN66" s="337">
        <f t="shared" si="202"/>
        <v>0</v>
      </c>
      <c r="GO66" s="337">
        <f t="shared" ref="GO66:HJ66" si="203">GO9+GO13+GO43+GO45</f>
        <v>0</v>
      </c>
      <c r="GP66" s="337">
        <f t="shared" si="203"/>
        <v>0</v>
      </c>
      <c r="GQ66" s="337">
        <f t="shared" si="203"/>
        <v>0</v>
      </c>
      <c r="GR66" s="337">
        <f t="shared" si="203"/>
        <v>0</v>
      </c>
      <c r="GS66" s="337">
        <f t="shared" si="203"/>
        <v>0</v>
      </c>
      <c r="GT66" s="337">
        <f t="shared" si="203"/>
        <v>0</v>
      </c>
      <c r="GU66" s="337">
        <f t="shared" si="203"/>
        <v>0</v>
      </c>
      <c r="GV66" s="728">
        <f t="shared" si="203"/>
        <v>52307.4</v>
      </c>
      <c r="GW66" s="337">
        <f t="shared" si="203"/>
        <v>49514</v>
      </c>
      <c r="GX66" s="337">
        <f t="shared" si="203"/>
        <v>31179</v>
      </c>
      <c r="GY66" s="337">
        <f t="shared" si="203"/>
        <v>18335</v>
      </c>
      <c r="GZ66" s="337">
        <f t="shared" si="203"/>
        <v>2793</v>
      </c>
      <c r="HA66" s="337">
        <f t="shared" si="203"/>
        <v>995</v>
      </c>
      <c r="HB66" s="726">
        <f t="shared" si="203"/>
        <v>51279</v>
      </c>
      <c r="HC66" s="726">
        <f t="shared" si="203"/>
        <v>48540.5</v>
      </c>
      <c r="HD66" s="726">
        <f t="shared" si="203"/>
        <v>30565.9</v>
      </c>
      <c r="HE66" s="726">
        <f t="shared" si="203"/>
        <v>17974.599999999999</v>
      </c>
      <c r="HF66" s="726">
        <f t="shared" si="203"/>
        <v>2738.5</v>
      </c>
      <c r="HG66" s="727">
        <f t="shared" si="203"/>
        <v>98.75</v>
      </c>
      <c r="HH66" s="728">
        <f t="shared" si="203"/>
        <v>3466.3</v>
      </c>
      <c r="HI66" s="726">
        <f t="shared" si="203"/>
        <v>54745.3</v>
      </c>
      <c r="HJ66" s="726">
        <f t="shared" si="203"/>
        <v>34032.199999999997</v>
      </c>
    </row>
    <row r="67" spans="1:309" hidden="1"/>
    <row r="68" spans="1:309" hidden="1"/>
    <row r="69" spans="1:309" hidden="1">
      <c r="HA69" s="341" t="s">
        <v>1226</v>
      </c>
      <c r="HB69" s="275">
        <f>699089.3/713108.8</f>
        <v>0.98034030711723097</v>
      </c>
      <c r="HG69" s="275" t="s">
        <v>1227</v>
      </c>
      <c r="HH69" s="275">
        <v>44879.6</v>
      </c>
    </row>
    <row r="70" spans="1:309" hidden="1">
      <c r="HH70" s="275">
        <f>44879.6/1278.55</f>
        <v>35.101951429353598</v>
      </c>
    </row>
    <row r="71" spans="1:309" hidden="1"/>
    <row r="80" spans="1:309" s="342" customFormat="1">
      <c r="A80" s="1"/>
      <c r="B80" s="272"/>
      <c r="C80" s="272"/>
      <c r="D80" s="275"/>
      <c r="E80" s="272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/>
      <c r="Q80" s="272"/>
      <c r="R80" s="272"/>
      <c r="S80" s="272"/>
      <c r="T80" s="272"/>
      <c r="U80" s="272"/>
      <c r="V80" s="272"/>
      <c r="W80" s="272"/>
      <c r="X80" s="272"/>
      <c r="Y80" s="272"/>
      <c r="Z80" s="272"/>
      <c r="AA80" s="272"/>
      <c r="AB80" s="272"/>
      <c r="AC80" s="272"/>
      <c r="AD80" s="272"/>
      <c r="AE80" s="272"/>
      <c r="AF80" s="272"/>
      <c r="AG80" s="272"/>
      <c r="AH80" s="272"/>
      <c r="AI80" s="272"/>
      <c r="AJ80" s="272"/>
      <c r="AK80" s="272"/>
      <c r="AL80" s="275"/>
      <c r="AM80" s="275"/>
      <c r="AN80" s="275"/>
      <c r="AO80" s="275"/>
      <c r="AP80" s="272"/>
      <c r="AQ80" s="275"/>
      <c r="AR80" s="272"/>
      <c r="AS80" s="272"/>
      <c r="AT80" s="272"/>
      <c r="AU80" s="272"/>
      <c r="AV80" s="275"/>
      <c r="AW80" s="272"/>
      <c r="AX80" s="272"/>
      <c r="AY80" s="272"/>
      <c r="AZ80" s="272"/>
      <c r="BA80" s="275"/>
      <c r="BB80" s="272"/>
      <c r="BC80" s="272"/>
      <c r="BD80" s="272"/>
      <c r="BE80" s="272"/>
      <c r="BF80" s="275"/>
      <c r="BG80" s="272"/>
      <c r="BH80" s="272"/>
      <c r="BI80" s="272"/>
      <c r="BJ80" s="272"/>
      <c r="BK80" s="275"/>
      <c r="BL80" s="272"/>
      <c r="BM80" s="272"/>
      <c r="BN80" s="272"/>
      <c r="BO80" s="272"/>
      <c r="BP80" s="275"/>
      <c r="BQ80" s="275"/>
      <c r="BR80" s="275"/>
      <c r="BS80" s="275"/>
      <c r="BT80" s="272"/>
      <c r="BU80" s="272"/>
      <c r="BV80" s="272"/>
      <c r="BW80" s="272"/>
      <c r="BX80" s="272"/>
      <c r="BY80" s="272"/>
      <c r="BZ80" s="272"/>
      <c r="CA80" s="275"/>
      <c r="CB80" s="275"/>
      <c r="CC80" s="275"/>
      <c r="CD80" s="275"/>
      <c r="CE80" s="272"/>
      <c r="CF80" s="272"/>
      <c r="CG80" s="272"/>
      <c r="CH80" s="272"/>
      <c r="CI80" s="272"/>
      <c r="CJ80" s="272"/>
      <c r="CK80" s="272"/>
      <c r="CL80" s="272"/>
      <c r="CM80" s="272"/>
      <c r="CN80" s="272"/>
      <c r="CO80" s="272"/>
      <c r="CP80" s="272"/>
      <c r="CQ80" s="272"/>
      <c r="CR80" s="272"/>
      <c r="CS80" s="272"/>
      <c r="CT80" s="272"/>
      <c r="CU80" s="272"/>
      <c r="CV80" s="272"/>
      <c r="CW80" s="272"/>
      <c r="CX80" s="272"/>
      <c r="CY80" s="272"/>
      <c r="CZ80" s="272"/>
      <c r="DA80" s="272"/>
      <c r="DB80" s="272"/>
      <c r="DC80" s="272"/>
      <c r="DD80" s="272"/>
      <c r="DE80" s="272"/>
      <c r="DF80" s="272"/>
      <c r="DG80" s="272"/>
      <c r="DH80" s="272"/>
      <c r="DI80" s="272"/>
      <c r="DJ80" s="272"/>
      <c r="DK80" s="272"/>
      <c r="DL80" s="272"/>
      <c r="DM80" s="272"/>
      <c r="DN80" s="272"/>
      <c r="DO80" s="272"/>
      <c r="DP80" s="272"/>
      <c r="DQ80" s="272"/>
      <c r="DR80" s="272"/>
      <c r="DS80" s="272"/>
      <c r="DT80" s="275"/>
      <c r="DU80" s="275"/>
      <c r="DV80" s="275"/>
      <c r="DW80" s="275"/>
      <c r="DX80" s="272"/>
      <c r="DY80" s="275"/>
      <c r="DZ80" s="275"/>
      <c r="EA80" s="275"/>
      <c r="EB80" s="275"/>
      <c r="EC80" s="272"/>
      <c r="ED80" s="275"/>
      <c r="EE80" s="272"/>
      <c r="EF80" s="272"/>
      <c r="EG80" s="272"/>
      <c r="EH80" s="272"/>
      <c r="EI80" s="275"/>
      <c r="EJ80" s="272"/>
      <c r="EK80" s="272"/>
      <c r="EL80" s="272"/>
      <c r="EM80" s="272"/>
      <c r="EN80" s="275"/>
      <c r="EO80" s="272"/>
      <c r="EP80" s="272"/>
      <c r="EQ80" s="272"/>
      <c r="ER80" s="272"/>
      <c r="ES80" s="275"/>
      <c r="ET80" s="272"/>
      <c r="EU80" s="272"/>
      <c r="EV80" s="272"/>
      <c r="EW80" s="272"/>
      <c r="EX80" s="275"/>
      <c r="EY80" s="272"/>
      <c r="EZ80" s="272"/>
      <c r="FA80" s="272"/>
      <c r="FB80" s="272"/>
      <c r="FC80" s="275"/>
      <c r="FD80" s="272"/>
      <c r="FE80" s="272"/>
      <c r="FF80" s="272"/>
      <c r="FG80" s="272"/>
      <c r="FH80" s="275"/>
      <c r="FI80" s="272"/>
      <c r="FJ80" s="272"/>
      <c r="FK80" s="272"/>
      <c r="FL80" s="272"/>
      <c r="FM80" s="275"/>
      <c r="FN80" s="272"/>
      <c r="FO80" s="272"/>
      <c r="FP80" s="272"/>
      <c r="FQ80" s="272"/>
      <c r="FR80" s="275"/>
      <c r="FS80" s="272"/>
      <c r="FT80" s="272"/>
      <c r="FU80" s="272"/>
      <c r="FV80" s="272"/>
      <c r="FW80" s="275"/>
      <c r="FX80" s="272"/>
      <c r="FY80" s="272"/>
      <c r="FZ80" s="272"/>
      <c r="GA80" s="272"/>
      <c r="GB80" s="275"/>
      <c r="GC80" s="272"/>
      <c r="GD80" s="272"/>
      <c r="GE80" s="272"/>
      <c r="GF80" s="272"/>
      <c r="GG80" s="275"/>
      <c r="GH80" s="272"/>
      <c r="GI80" s="272"/>
      <c r="GJ80" s="272"/>
      <c r="GK80" s="272"/>
      <c r="GL80" s="275"/>
      <c r="GM80" s="272"/>
      <c r="GN80" s="272"/>
      <c r="GO80" s="272"/>
      <c r="GP80" s="272"/>
      <c r="GQ80" s="272"/>
      <c r="GR80" s="272"/>
      <c r="GS80" s="272"/>
      <c r="GT80" s="272"/>
      <c r="GU80" s="272"/>
      <c r="GV80" s="272"/>
      <c r="GW80" s="272"/>
      <c r="GX80" s="272"/>
      <c r="GY80" s="272"/>
      <c r="GZ80" s="272"/>
      <c r="HA80" s="341"/>
      <c r="HB80" s="341"/>
      <c r="HC80" s="341"/>
      <c r="HD80" s="341"/>
      <c r="HE80" s="341"/>
      <c r="HF80" s="341"/>
      <c r="HG80" s="275"/>
      <c r="HH80" s="275"/>
      <c r="HI80" s="275"/>
      <c r="HJ80" s="275"/>
      <c r="HK80" s="275"/>
      <c r="HL80" s="275"/>
      <c r="HM80" s="275"/>
      <c r="HN80" s="275"/>
      <c r="HO80" s="275"/>
      <c r="HP80" s="275"/>
      <c r="HQ80" s="275"/>
      <c r="HR80" s="275"/>
      <c r="HS80" s="275"/>
      <c r="HT80" s="275"/>
      <c r="HU80" s="275"/>
      <c r="HV80" s="275"/>
      <c r="HW80" s="275"/>
      <c r="HX80" s="275"/>
      <c r="HY80" s="275"/>
      <c r="HZ80" s="275"/>
      <c r="IA80" s="275"/>
      <c r="IB80" s="275"/>
      <c r="IC80" s="275"/>
      <c r="ID80" s="275"/>
      <c r="IE80" s="275"/>
      <c r="IF80" s="275"/>
      <c r="IG80" s="275"/>
      <c r="IH80" s="275"/>
      <c r="II80" s="275"/>
      <c r="IJ80" s="275"/>
      <c r="IK80" s="275"/>
      <c r="IL80" s="275"/>
      <c r="IM80" s="275"/>
      <c r="IN80" s="275"/>
      <c r="IO80" s="275"/>
      <c r="IP80" s="275"/>
      <c r="IQ80" s="275"/>
      <c r="IR80" s="275"/>
      <c r="IS80" s="275"/>
      <c r="IT80" s="275"/>
      <c r="IU80" s="275"/>
      <c r="IV80" s="275"/>
      <c r="IW80" s="275"/>
      <c r="IX80" s="275"/>
      <c r="IY80" s="275"/>
      <c r="IZ80" s="275"/>
      <c r="JA80" s="275"/>
      <c r="JB80" s="275"/>
      <c r="JC80" s="275"/>
      <c r="JD80" s="275"/>
      <c r="JE80" s="275"/>
      <c r="JF80" s="275"/>
      <c r="JG80" s="275"/>
      <c r="JH80" s="275"/>
      <c r="JI80" s="275"/>
      <c r="JJ80" s="275"/>
      <c r="JK80" s="275"/>
      <c r="JL80" s="275"/>
      <c r="JM80" s="275"/>
      <c r="JN80" s="275"/>
      <c r="JO80" s="275"/>
      <c r="JP80" s="275"/>
      <c r="JQ80" s="275"/>
      <c r="JR80" s="275"/>
      <c r="JS80" s="275"/>
      <c r="JT80" s="275"/>
      <c r="JU80" s="275"/>
      <c r="JV80" s="275"/>
      <c r="JW80" s="275"/>
      <c r="JX80" s="275"/>
      <c r="JY80" s="275"/>
      <c r="JZ80" s="275"/>
      <c r="KA80" s="275"/>
      <c r="KB80" s="275"/>
      <c r="KC80" s="275"/>
      <c r="KD80" s="275"/>
      <c r="KE80" s="275"/>
      <c r="KF80" s="275"/>
      <c r="KG80" s="275"/>
      <c r="KH80" s="275"/>
      <c r="KI80" s="275"/>
      <c r="KJ80" s="275"/>
      <c r="KK80" s="275"/>
      <c r="KL80" s="275"/>
      <c r="KM80" s="275"/>
      <c r="KN80" s="275"/>
      <c r="KO80" s="275"/>
      <c r="KP80" s="275"/>
      <c r="KQ80" s="275"/>
      <c r="KR80" s="275"/>
      <c r="KS80" s="275"/>
      <c r="KT80" s="275"/>
      <c r="KU80" s="275"/>
      <c r="KV80" s="275"/>
      <c r="KW80" s="275"/>
    </row>
    <row r="81" spans="1:309" s="342" customFormat="1">
      <c r="A81" s="1"/>
      <c r="B81" s="272"/>
      <c r="C81" s="272"/>
      <c r="D81" s="275"/>
      <c r="E81" s="272"/>
      <c r="F81" s="272"/>
      <c r="G81" s="272"/>
      <c r="H81" s="272"/>
      <c r="I81" s="272"/>
      <c r="J81" s="272"/>
      <c r="K81" s="272"/>
      <c r="L81" s="272"/>
      <c r="M81" s="272"/>
      <c r="N81" s="272"/>
      <c r="O81" s="272"/>
      <c r="P81" s="272"/>
      <c r="Q81" s="272"/>
      <c r="R81" s="272"/>
      <c r="S81" s="272"/>
      <c r="T81" s="272"/>
      <c r="U81" s="272"/>
      <c r="V81" s="272"/>
      <c r="W81" s="272"/>
      <c r="X81" s="272"/>
      <c r="Y81" s="272"/>
      <c r="Z81" s="272"/>
      <c r="AA81" s="272"/>
      <c r="AB81" s="272"/>
      <c r="AC81" s="272"/>
      <c r="AD81" s="272"/>
      <c r="AE81" s="272"/>
      <c r="AF81" s="272"/>
      <c r="AG81" s="272"/>
      <c r="AH81" s="272"/>
      <c r="AI81" s="272"/>
      <c r="AJ81" s="272"/>
      <c r="AK81" s="272"/>
      <c r="AL81" s="275"/>
      <c r="AM81" s="275"/>
      <c r="AN81" s="275"/>
      <c r="AO81" s="275"/>
      <c r="AP81" s="272"/>
      <c r="AQ81" s="275"/>
      <c r="AR81" s="272"/>
      <c r="AS81" s="272"/>
      <c r="AT81" s="272"/>
      <c r="AU81" s="272"/>
      <c r="AV81" s="275"/>
      <c r="AW81" s="272"/>
      <c r="AX81" s="272"/>
      <c r="AY81" s="272"/>
      <c r="AZ81" s="272"/>
      <c r="BA81" s="275"/>
      <c r="BB81" s="272"/>
      <c r="BC81" s="272"/>
      <c r="BD81" s="272"/>
      <c r="BE81" s="272"/>
      <c r="BF81" s="275"/>
      <c r="BG81" s="272"/>
      <c r="BH81" s="272"/>
      <c r="BI81" s="272"/>
      <c r="BJ81" s="272"/>
      <c r="BK81" s="275"/>
      <c r="BL81" s="272"/>
      <c r="BM81" s="272"/>
      <c r="BN81" s="272"/>
      <c r="BO81" s="272"/>
      <c r="BP81" s="275"/>
      <c r="BQ81" s="275"/>
      <c r="BR81" s="275"/>
      <c r="BS81" s="275"/>
      <c r="BT81" s="272"/>
      <c r="BU81" s="272"/>
      <c r="BV81" s="272"/>
      <c r="BW81" s="272"/>
      <c r="BX81" s="272"/>
      <c r="BY81" s="272"/>
      <c r="BZ81" s="272"/>
      <c r="CA81" s="275"/>
      <c r="CB81" s="275"/>
      <c r="CC81" s="275"/>
      <c r="CD81" s="275"/>
      <c r="CE81" s="272"/>
      <c r="CF81" s="272"/>
      <c r="CG81" s="272"/>
      <c r="CH81" s="272"/>
      <c r="CI81" s="272"/>
      <c r="CJ81" s="272"/>
      <c r="CK81" s="272"/>
      <c r="CL81" s="272"/>
      <c r="CM81" s="272"/>
      <c r="CN81" s="272"/>
      <c r="CO81" s="272"/>
      <c r="CP81" s="272"/>
      <c r="CQ81" s="272"/>
      <c r="CR81" s="272"/>
      <c r="CS81" s="272"/>
      <c r="CT81" s="272"/>
      <c r="CU81" s="272"/>
      <c r="CV81" s="272"/>
      <c r="CW81" s="272"/>
      <c r="CX81" s="272"/>
      <c r="CY81" s="272"/>
      <c r="CZ81" s="272"/>
      <c r="DA81" s="272"/>
      <c r="DB81" s="272"/>
      <c r="DC81" s="272"/>
      <c r="DD81" s="272"/>
      <c r="DE81" s="272"/>
      <c r="DF81" s="272"/>
      <c r="DG81" s="272"/>
      <c r="DH81" s="272"/>
      <c r="DI81" s="272"/>
      <c r="DJ81" s="272"/>
      <c r="DK81" s="272"/>
      <c r="DL81" s="272"/>
      <c r="DM81" s="272"/>
      <c r="DN81" s="272"/>
      <c r="DO81" s="272"/>
      <c r="DP81" s="272"/>
      <c r="DQ81" s="272"/>
      <c r="DR81" s="272"/>
      <c r="DS81" s="272"/>
      <c r="DT81" s="275"/>
      <c r="DU81" s="275"/>
      <c r="DV81" s="275"/>
      <c r="DW81" s="275"/>
      <c r="DX81" s="272"/>
      <c r="DY81" s="275"/>
      <c r="DZ81" s="275"/>
      <c r="EA81" s="275"/>
      <c r="EB81" s="275"/>
      <c r="EC81" s="272"/>
      <c r="ED81" s="275"/>
      <c r="EE81" s="272"/>
      <c r="EF81" s="272"/>
      <c r="EG81" s="272"/>
      <c r="EH81" s="272"/>
      <c r="EI81" s="275"/>
      <c r="EJ81" s="272"/>
      <c r="EK81" s="272"/>
      <c r="EL81" s="272"/>
      <c r="EM81" s="272"/>
      <c r="EN81" s="275"/>
      <c r="EO81" s="272"/>
      <c r="EP81" s="272"/>
      <c r="EQ81" s="272"/>
      <c r="ER81" s="272"/>
      <c r="ES81" s="275"/>
      <c r="ET81" s="272"/>
      <c r="EU81" s="272"/>
      <c r="EV81" s="272"/>
      <c r="EW81" s="272"/>
      <c r="EX81" s="275"/>
      <c r="EY81" s="272"/>
      <c r="EZ81" s="272"/>
      <c r="FA81" s="272"/>
      <c r="FB81" s="272"/>
      <c r="FC81" s="275"/>
      <c r="FD81" s="272"/>
      <c r="FE81" s="272"/>
      <c r="FF81" s="272"/>
      <c r="FG81" s="272"/>
      <c r="FH81" s="275"/>
      <c r="FI81" s="272"/>
      <c r="FJ81" s="272"/>
      <c r="FK81" s="272"/>
      <c r="FL81" s="272"/>
      <c r="FM81" s="275"/>
      <c r="FN81" s="272"/>
      <c r="FO81" s="272"/>
      <c r="FP81" s="272"/>
      <c r="FQ81" s="272"/>
      <c r="FR81" s="275"/>
      <c r="FS81" s="272"/>
      <c r="FT81" s="272"/>
      <c r="FU81" s="272"/>
      <c r="FV81" s="272"/>
      <c r="FW81" s="275"/>
      <c r="FX81" s="272"/>
      <c r="FY81" s="272"/>
      <c r="FZ81" s="272"/>
      <c r="GA81" s="272"/>
      <c r="GB81" s="275"/>
      <c r="GC81" s="272"/>
      <c r="GD81" s="272"/>
      <c r="GE81" s="272"/>
      <c r="GF81" s="272"/>
      <c r="GG81" s="275"/>
      <c r="GH81" s="272"/>
      <c r="GI81" s="272"/>
      <c r="GJ81" s="272"/>
      <c r="GK81" s="272"/>
      <c r="GL81" s="275"/>
      <c r="GM81" s="272"/>
      <c r="GN81" s="272"/>
      <c r="GO81" s="272"/>
      <c r="GP81" s="272"/>
      <c r="GQ81" s="272"/>
      <c r="GR81" s="272"/>
      <c r="GS81" s="272"/>
      <c r="GT81" s="272"/>
      <c r="GU81" s="272"/>
      <c r="GV81" s="272"/>
      <c r="GW81" s="272"/>
      <c r="GX81" s="272"/>
      <c r="GY81" s="272"/>
      <c r="GZ81" s="272"/>
      <c r="HA81" s="341"/>
      <c r="HB81" s="341"/>
      <c r="HC81" s="341"/>
      <c r="HD81" s="341"/>
      <c r="HE81" s="341"/>
      <c r="HF81" s="341"/>
      <c r="HG81" s="275"/>
      <c r="HH81" s="275"/>
      <c r="HI81" s="275"/>
      <c r="HJ81" s="275"/>
      <c r="HK81" s="275"/>
      <c r="HL81" s="275"/>
      <c r="HM81" s="275"/>
      <c r="HN81" s="275"/>
      <c r="HO81" s="275"/>
      <c r="HP81" s="275"/>
      <c r="HQ81" s="275"/>
      <c r="HR81" s="275"/>
      <c r="HS81" s="275"/>
      <c r="HT81" s="275"/>
      <c r="HU81" s="275"/>
      <c r="HV81" s="275"/>
      <c r="HW81" s="275"/>
      <c r="HX81" s="275"/>
      <c r="HY81" s="275"/>
      <c r="HZ81" s="275"/>
      <c r="IA81" s="275"/>
      <c r="IB81" s="275"/>
      <c r="IC81" s="275"/>
      <c r="ID81" s="275"/>
      <c r="IE81" s="275"/>
      <c r="IF81" s="275"/>
      <c r="IG81" s="275"/>
      <c r="IH81" s="275"/>
      <c r="II81" s="275"/>
      <c r="IJ81" s="275"/>
      <c r="IK81" s="275"/>
      <c r="IL81" s="275"/>
      <c r="IM81" s="275"/>
      <c r="IN81" s="275"/>
      <c r="IO81" s="275"/>
      <c r="IP81" s="275"/>
      <c r="IQ81" s="275"/>
      <c r="IR81" s="275"/>
      <c r="IS81" s="275"/>
      <c r="IT81" s="275"/>
      <c r="IU81" s="275"/>
      <c r="IV81" s="275"/>
      <c r="IW81" s="275"/>
      <c r="IX81" s="275"/>
      <c r="IY81" s="275"/>
      <c r="IZ81" s="275"/>
      <c r="JA81" s="275"/>
      <c r="JB81" s="275"/>
      <c r="JC81" s="275"/>
      <c r="JD81" s="275"/>
      <c r="JE81" s="275"/>
      <c r="JF81" s="275"/>
      <c r="JG81" s="275"/>
      <c r="JH81" s="275"/>
      <c r="JI81" s="275"/>
      <c r="JJ81" s="275"/>
      <c r="JK81" s="275"/>
      <c r="JL81" s="275"/>
      <c r="JM81" s="275"/>
      <c r="JN81" s="275"/>
      <c r="JO81" s="275"/>
      <c r="JP81" s="275"/>
      <c r="JQ81" s="275"/>
      <c r="JR81" s="275"/>
      <c r="JS81" s="275"/>
      <c r="JT81" s="275"/>
      <c r="JU81" s="275"/>
      <c r="JV81" s="275"/>
      <c r="JW81" s="275"/>
      <c r="JX81" s="275"/>
      <c r="JY81" s="275"/>
      <c r="JZ81" s="275"/>
      <c r="KA81" s="275"/>
      <c r="KB81" s="275"/>
      <c r="KC81" s="275"/>
      <c r="KD81" s="275"/>
      <c r="KE81" s="275"/>
      <c r="KF81" s="275"/>
      <c r="KG81" s="275"/>
      <c r="KH81" s="275"/>
      <c r="KI81" s="275"/>
      <c r="KJ81" s="275"/>
      <c r="KK81" s="275"/>
      <c r="KL81" s="275"/>
      <c r="KM81" s="275"/>
      <c r="KN81" s="275"/>
      <c r="KO81" s="275"/>
      <c r="KP81" s="275"/>
      <c r="KQ81" s="275"/>
      <c r="KR81" s="275"/>
      <c r="KS81" s="275"/>
      <c r="KT81" s="275"/>
      <c r="KU81" s="275"/>
      <c r="KV81" s="275"/>
      <c r="KW81" s="275"/>
    </row>
    <row r="82" spans="1:309" s="342" customFormat="1">
      <c r="A82" s="1"/>
      <c r="B82" s="272"/>
      <c r="C82" s="272"/>
      <c r="D82" s="275"/>
      <c r="E82" s="272"/>
      <c r="F82" s="272"/>
      <c r="G82" s="272"/>
      <c r="H82" s="272"/>
      <c r="I82" s="272"/>
      <c r="J82" s="272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  <c r="Y82" s="272"/>
      <c r="Z82" s="272"/>
      <c r="AA82" s="272"/>
      <c r="AB82" s="272"/>
      <c r="AC82" s="272"/>
      <c r="AD82" s="272"/>
      <c r="AE82" s="272"/>
      <c r="AF82" s="272"/>
      <c r="AG82" s="272"/>
      <c r="AH82" s="272"/>
      <c r="AI82" s="272"/>
      <c r="AJ82" s="272"/>
      <c r="AK82" s="272"/>
      <c r="AL82" s="275"/>
      <c r="AM82" s="275"/>
      <c r="AN82" s="275"/>
      <c r="AO82" s="275"/>
      <c r="AP82" s="272"/>
      <c r="AQ82" s="275"/>
      <c r="AR82" s="272"/>
      <c r="AS82" s="272"/>
      <c r="AT82" s="272"/>
      <c r="AU82" s="272"/>
      <c r="AV82" s="275"/>
      <c r="AW82" s="272"/>
      <c r="AX82" s="272"/>
      <c r="AY82" s="272"/>
      <c r="AZ82" s="272"/>
      <c r="BA82" s="275"/>
      <c r="BB82" s="272"/>
      <c r="BC82" s="272"/>
      <c r="BD82" s="272"/>
      <c r="BE82" s="272"/>
      <c r="BF82" s="275"/>
      <c r="BG82" s="272"/>
      <c r="BH82" s="272"/>
      <c r="BI82" s="272"/>
      <c r="BJ82" s="272"/>
      <c r="BK82" s="275"/>
      <c r="BL82" s="272"/>
      <c r="BM82" s="272"/>
      <c r="BN82" s="272"/>
      <c r="BO82" s="272"/>
      <c r="BP82" s="275"/>
      <c r="BQ82" s="275"/>
      <c r="BR82" s="275"/>
      <c r="BS82" s="275"/>
      <c r="BT82" s="272"/>
      <c r="BU82" s="272"/>
      <c r="BV82" s="272"/>
      <c r="BW82" s="272"/>
      <c r="BX82" s="272"/>
      <c r="BY82" s="272"/>
      <c r="BZ82" s="272"/>
      <c r="CA82" s="275"/>
      <c r="CB82" s="275"/>
      <c r="CC82" s="275"/>
      <c r="CD82" s="275"/>
      <c r="CE82" s="272"/>
      <c r="CF82" s="272"/>
      <c r="CG82" s="272"/>
      <c r="CH82" s="272"/>
      <c r="CI82" s="272"/>
      <c r="CJ82" s="272"/>
      <c r="CK82" s="272"/>
      <c r="CL82" s="272"/>
      <c r="CM82" s="272"/>
      <c r="CN82" s="272"/>
      <c r="CO82" s="272"/>
      <c r="CP82" s="272"/>
      <c r="CQ82" s="272"/>
      <c r="CR82" s="272"/>
      <c r="CS82" s="272"/>
      <c r="CT82" s="272"/>
      <c r="CU82" s="272"/>
      <c r="CV82" s="272"/>
      <c r="CW82" s="272"/>
      <c r="CX82" s="272"/>
      <c r="CY82" s="272"/>
      <c r="CZ82" s="272"/>
      <c r="DA82" s="272"/>
      <c r="DB82" s="272"/>
      <c r="DC82" s="272"/>
      <c r="DD82" s="272"/>
      <c r="DE82" s="272"/>
      <c r="DF82" s="272"/>
      <c r="DG82" s="272"/>
      <c r="DH82" s="272"/>
      <c r="DI82" s="272"/>
      <c r="DJ82" s="272"/>
      <c r="DK82" s="272"/>
      <c r="DL82" s="272"/>
      <c r="DM82" s="272"/>
      <c r="DN82" s="272"/>
      <c r="DO82" s="272"/>
      <c r="DP82" s="272"/>
      <c r="DQ82" s="272"/>
      <c r="DR82" s="272"/>
      <c r="DS82" s="272"/>
      <c r="DT82" s="275"/>
      <c r="DU82" s="275"/>
      <c r="DV82" s="275"/>
      <c r="DW82" s="275"/>
      <c r="DX82" s="272"/>
      <c r="DY82" s="275"/>
      <c r="DZ82" s="275"/>
      <c r="EA82" s="275"/>
      <c r="EB82" s="275"/>
      <c r="EC82" s="272"/>
      <c r="ED82" s="275"/>
      <c r="EE82" s="272"/>
      <c r="EF82" s="272"/>
      <c r="EG82" s="272"/>
      <c r="EH82" s="272"/>
      <c r="EI82" s="275"/>
      <c r="EJ82" s="272"/>
      <c r="EK82" s="272"/>
      <c r="EL82" s="272"/>
      <c r="EM82" s="272"/>
      <c r="EN82" s="275"/>
      <c r="EO82" s="272"/>
      <c r="EP82" s="272"/>
      <c r="EQ82" s="272"/>
      <c r="ER82" s="272"/>
      <c r="ES82" s="275"/>
      <c r="ET82" s="272"/>
      <c r="EU82" s="272"/>
      <c r="EV82" s="272"/>
      <c r="EW82" s="272"/>
      <c r="EX82" s="275"/>
      <c r="EY82" s="272"/>
      <c r="EZ82" s="272"/>
      <c r="FA82" s="272"/>
      <c r="FB82" s="272"/>
      <c r="FC82" s="275"/>
      <c r="FD82" s="272"/>
      <c r="FE82" s="272"/>
      <c r="FF82" s="272"/>
      <c r="FG82" s="272"/>
      <c r="FH82" s="275"/>
      <c r="FI82" s="272"/>
      <c r="FJ82" s="272"/>
      <c r="FK82" s="272"/>
      <c r="FL82" s="272"/>
      <c r="FM82" s="275"/>
      <c r="FN82" s="272"/>
      <c r="FO82" s="272"/>
      <c r="FP82" s="272"/>
      <c r="FQ82" s="272"/>
      <c r="FR82" s="275"/>
      <c r="FS82" s="272"/>
      <c r="FT82" s="272"/>
      <c r="FU82" s="272"/>
      <c r="FV82" s="272"/>
      <c r="FW82" s="275"/>
      <c r="FX82" s="272"/>
      <c r="FY82" s="272"/>
      <c r="FZ82" s="272"/>
      <c r="GA82" s="272"/>
      <c r="GB82" s="275"/>
      <c r="GC82" s="272"/>
      <c r="GD82" s="272"/>
      <c r="GE82" s="272"/>
      <c r="GF82" s="272"/>
      <c r="GG82" s="275"/>
      <c r="GH82" s="272"/>
      <c r="GI82" s="272"/>
      <c r="GJ82" s="272"/>
      <c r="GK82" s="272"/>
      <c r="GL82" s="275"/>
      <c r="GM82" s="272"/>
      <c r="GN82" s="272"/>
      <c r="GO82" s="272"/>
      <c r="GP82" s="272"/>
      <c r="GQ82" s="272"/>
      <c r="GR82" s="272"/>
      <c r="GS82" s="272"/>
      <c r="GT82" s="272"/>
      <c r="GU82" s="272"/>
      <c r="GV82" s="272"/>
      <c r="GW82" s="272"/>
      <c r="GX82" s="272"/>
      <c r="GY82" s="272"/>
      <c r="GZ82" s="272"/>
      <c r="HA82" s="341"/>
      <c r="HB82" s="341"/>
      <c r="HC82" s="341"/>
      <c r="HD82" s="341"/>
      <c r="HE82" s="341"/>
      <c r="HF82" s="341"/>
      <c r="HG82" s="275"/>
      <c r="HH82" s="275"/>
      <c r="HI82" s="275"/>
      <c r="HJ82" s="275"/>
      <c r="HK82" s="275"/>
      <c r="HL82" s="275"/>
      <c r="HM82" s="275"/>
      <c r="HN82" s="275"/>
      <c r="HO82" s="275"/>
      <c r="HP82" s="275"/>
      <c r="HQ82" s="275"/>
      <c r="HR82" s="275"/>
      <c r="HS82" s="275"/>
      <c r="HT82" s="275"/>
      <c r="HU82" s="275"/>
      <c r="HV82" s="275"/>
      <c r="HW82" s="275"/>
      <c r="HX82" s="275"/>
      <c r="HY82" s="275"/>
      <c r="HZ82" s="275"/>
      <c r="IA82" s="275"/>
      <c r="IB82" s="275"/>
      <c r="IC82" s="275"/>
      <c r="ID82" s="275"/>
      <c r="IE82" s="275"/>
      <c r="IF82" s="275"/>
      <c r="IG82" s="275"/>
      <c r="IH82" s="275"/>
      <c r="II82" s="275"/>
      <c r="IJ82" s="275"/>
      <c r="IK82" s="275"/>
      <c r="IL82" s="275"/>
      <c r="IM82" s="275"/>
      <c r="IN82" s="275"/>
      <c r="IO82" s="275"/>
      <c r="IP82" s="275"/>
      <c r="IQ82" s="275"/>
      <c r="IR82" s="275"/>
      <c r="IS82" s="275"/>
      <c r="IT82" s="275"/>
      <c r="IU82" s="275"/>
      <c r="IV82" s="275"/>
      <c r="IW82" s="275"/>
      <c r="IX82" s="275"/>
      <c r="IY82" s="275"/>
      <c r="IZ82" s="275"/>
      <c r="JA82" s="275"/>
      <c r="JB82" s="275"/>
      <c r="JC82" s="275"/>
      <c r="JD82" s="275"/>
      <c r="JE82" s="275"/>
      <c r="JF82" s="275"/>
      <c r="JG82" s="275"/>
      <c r="JH82" s="275"/>
      <c r="JI82" s="275"/>
      <c r="JJ82" s="275"/>
      <c r="JK82" s="275"/>
      <c r="JL82" s="275"/>
      <c r="JM82" s="275"/>
      <c r="JN82" s="275"/>
      <c r="JO82" s="275"/>
      <c r="JP82" s="275"/>
      <c r="JQ82" s="275"/>
      <c r="JR82" s="275"/>
      <c r="JS82" s="275"/>
      <c r="JT82" s="275"/>
      <c r="JU82" s="275"/>
      <c r="JV82" s="275"/>
      <c r="JW82" s="275"/>
      <c r="JX82" s="275"/>
      <c r="JY82" s="275"/>
      <c r="JZ82" s="275"/>
      <c r="KA82" s="275"/>
      <c r="KB82" s="275"/>
      <c r="KC82" s="275"/>
      <c r="KD82" s="275"/>
      <c r="KE82" s="275"/>
      <c r="KF82" s="275"/>
      <c r="KG82" s="275"/>
      <c r="KH82" s="275"/>
      <c r="KI82" s="275"/>
      <c r="KJ82" s="275"/>
      <c r="KK82" s="275"/>
      <c r="KL82" s="275"/>
      <c r="KM82" s="275"/>
      <c r="KN82" s="275"/>
      <c r="KO82" s="275"/>
      <c r="KP82" s="275"/>
      <c r="KQ82" s="275"/>
      <c r="KR82" s="275"/>
      <c r="KS82" s="275"/>
      <c r="KT82" s="275"/>
      <c r="KU82" s="275"/>
      <c r="KV82" s="275"/>
      <c r="KW82" s="275"/>
    </row>
    <row r="83" spans="1:309" s="342" customFormat="1">
      <c r="A83" s="1"/>
      <c r="B83" s="272"/>
      <c r="C83" s="272"/>
      <c r="D83" s="275"/>
      <c r="E83" s="272"/>
      <c r="F83" s="272"/>
      <c r="G83" s="272"/>
      <c r="H83" s="272"/>
      <c r="I83" s="272"/>
      <c r="J83" s="272"/>
      <c r="K83" s="272"/>
      <c r="L83" s="272"/>
      <c r="M83" s="272"/>
      <c r="N83" s="272"/>
      <c r="O83" s="272"/>
      <c r="P83" s="272"/>
      <c r="Q83" s="272"/>
      <c r="R83" s="272"/>
      <c r="S83" s="272"/>
      <c r="T83" s="272"/>
      <c r="U83" s="272"/>
      <c r="V83" s="272"/>
      <c r="W83" s="272"/>
      <c r="X83" s="272"/>
      <c r="Y83" s="272"/>
      <c r="Z83" s="272"/>
      <c r="AA83" s="272"/>
      <c r="AB83" s="272"/>
      <c r="AC83" s="272"/>
      <c r="AD83" s="272"/>
      <c r="AE83" s="272"/>
      <c r="AF83" s="272"/>
      <c r="AG83" s="272"/>
      <c r="AH83" s="272"/>
      <c r="AI83" s="272"/>
      <c r="AJ83" s="272"/>
      <c r="AK83" s="272"/>
      <c r="AL83" s="275"/>
      <c r="AM83" s="275"/>
      <c r="AN83" s="275"/>
      <c r="AO83" s="275"/>
      <c r="AP83" s="272"/>
      <c r="AQ83" s="275"/>
      <c r="AR83" s="272"/>
      <c r="AS83" s="272"/>
      <c r="AT83" s="272"/>
      <c r="AU83" s="272"/>
      <c r="AV83" s="275"/>
      <c r="AW83" s="272"/>
      <c r="AX83" s="272"/>
      <c r="AY83" s="272"/>
      <c r="AZ83" s="272"/>
      <c r="BA83" s="275"/>
      <c r="BB83" s="272"/>
      <c r="BC83" s="272"/>
      <c r="BD83" s="272"/>
      <c r="BE83" s="272"/>
      <c r="BF83" s="275"/>
      <c r="BG83" s="272"/>
      <c r="BH83" s="272"/>
      <c r="BI83" s="272"/>
      <c r="BJ83" s="272"/>
      <c r="BK83" s="275"/>
      <c r="BL83" s="272"/>
      <c r="BM83" s="272"/>
      <c r="BN83" s="272"/>
      <c r="BO83" s="272"/>
      <c r="BP83" s="275"/>
      <c r="BQ83" s="275"/>
      <c r="BR83" s="275"/>
      <c r="BS83" s="275"/>
      <c r="BT83" s="272"/>
      <c r="BU83" s="272"/>
      <c r="BV83" s="272"/>
      <c r="BW83" s="272"/>
      <c r="BX83" s="272"/>
      <c r="BY83" s="272"/>
      <c r="BZ83" s="272"/>
      <c r="CA83" s="275"/>
      <c r="CB83" s="275"/>
      <c r="CC83" s="275"/>
      <c r="CD83" s="275"/>
      <c r="CE83" s="272"/>
      <c r="CF83" s="272"/>
      <c r="CG83" s="272"/>
      <c r="CH83" s="272"/>
      <c r="CI83" s="272"/>
      <c r="CJ83" s="272"/>
      <c r="CK83" s="272"/>
      <c r="CL83" s="272"/>
      <c r="CM83" s="272"/>
      <c r="CN83" s="272"/>
      <c r="CO83" s="272"/>
      <c r="CP83" s="272"/>
      <c r="CQ83" s="272"/>
      <c r="CR83" s="272"/>
      <c r="CS83" s="272"/>
      <c r="CT83" s="272"/>
      <c r="CU83" s="272"/>
      <c r="CV83" s="272"/>
      <c r="CW83" s="272"/>
      <c r="CX83" s="272"/>
      <c r="CY83" s="272"/>
      <c r="CZ83" s="272"/>
      <c r="DA83" s="272"/>
      <c r="DB83" s="272"/>
      <c r="DC83" s="272"/>
      <c r="DD83" s="272"/>
      <c r="DE83" s="272"/>
      <c r="DF83" s="272"/>
      <c r="DG83" s="272"/>
      <c r="DH83" s="272"/>
      <c r="DI83" s="272"/>
      <c r="DJ83" s="272"/>
      <c r="DK83" s="272"/>
      <c r="DL83" s="272"/>
      <c r="DM83" s="272"/>
      <c r="DN83" s="272"/>
      <c r="DO83" s="272"/>
      <c r="DP83" s="272"/>
      <c r="DQ83" s="272"/>
      <c r="DR83" s="272"/>
      <c r="DS83" s="272"/>
      <c r="DT83" s="275"/>
      <c r="DU83" s="275"/>
      <c r="DV83" s="275"/>
      <c r="DW83" s="275"/>
      <c r="DX83" s="272"/>
      <c r="DY83" s="275"/>
      <c r="DZ83" s="275"/>
      <c r="EA83" s="275"/>
      <c r="EB83" s="275"/>
      <c r="EC83" s="272"/>
      <c r="ED83" s="275"/>
      <c r="EE83" s="272"/>
      <c r="EF83" s="272"/>
      <c r="EG83" s="272"/>
      <c r="EH83" s="272"/>
      <c r="EI83" s="275"/>
      <c r="EJ83" s="272"/>
      <c r="EK83" s="272"/>
      <c r="EL83" s="272"/>
      <c r="EM83" s="272"/>
      <c r="EN83" s="275"/>
      <c r="EO83" s="272"/>
      <c r="EP83" s="272"/>
      <c r="EQ83" s="272"/>
      <c r="ER83" s="272"/>
      <c r="ES83" s="275"/>
      <c r="ET83" s="272"/>
      <c r="EU83" s="272"/>
      <c r="EV83" s="272"/>
      <c r="EW83" s="272"/>
      <c r="EX83" s="275"/>
      <c r="EY83" s="272"/>
      <c r="EZ83" s="272"/>
      <c r="FA83" s="272"/>
      <c r="FB83" s="272"/>
      <c r="FC83" s="275"/>
      <c r="FD83" s="272"/>
      <c r="FE83" s="272"/>
      <c r="FF83" s="272"/>
      <c r="FG83" s="272"/>
      <c r="FH83" s="275"/>
      <c r="FI83" s="272"/>
      <c r="FJ83" s="272"/>
      <c r="FK83" s="272"/>
      <c r="FL83" s="272"/>
      <c r="FM83" s="275"/>
      <c r="FN83" s="272"/>
      <c r="FO83" s="272"/>
      <c r="FP83" s="272"/>
      <c r="FQ83" s="272"/>
      <c r="FR83" s="275"/>
      <c r="FS83" s="272"/>
      <c r="FT83" s="272"/>
      <c r="FU83" s="272"/>
      <c r="FV83" s="272"/>
      <c r="FW83" s="275"/>
      <c r="FX83" s="272"/>
      <c r="FY83" s="272"/>
      <c r="FZ83" s="272"/>
      <c r="GA83" s="272"/>
      <c r="GB83" s="275"/>
      <c r="GC83" s="272"/>
      <c r="GD83" s="272"/>
      <c r="GE83" s="272"/>
      <c r="GF83" s="272"/>
      <c r="GG83" s="275"/>
      <c r="GH83" s="272"/>
      <c r="GI83" s="272"/>
      <c r="GJ83" s="272"/>
      <c r="GK83" s="272"/>
      <c r="GL83" s="275"/>
      <c r="GM83" s="272"/>
      <c r="GN83" s="272"/>
      <c r="GO83" s="272"/>
      <c r="GP83" s="272"/>
      <c r="GQ83" s="272"/>
      <c r="GR83" s="272"/>
      <c r="GS83" s="272"/>
      <c r="GT83" s="272"/>
      <c r="GU83" s="272"/>
      <c r="GV83" s="272"/>
      <c r="GW83" s="272"/>
      <c r="GX83" s="272"/>
      <c r="GY83" s="272"/>
      <c r="GZ83" s="272"/>
      <c r="HA83" s="341"/>
      <c r="HB83" s="341"/>
      <c r="HC83" s="341"/>
      <c r="HD83" s="341"/>
      <c r="HE83" s="341"/>
      <c r="HF83" s="341"/>
      <c r="HG83" s="275"/>
      <c r="HH83" s="275"/>
      <c r="HI83" s="275"/>
      <c r="HJ83" s="275"/>
      <c r="HK83" s="275"/>
      <c r="HL83" s="275"/>
      <c r="HM83" s="275"/>
      <c r="HN83" s="275"/>
      <c r="HO83" s="275"/>
      <c r="HP83" s="275"/>
      <c r="HQ83" s="275"/>
      <c r="HR83" s="275"/>
      <c r="HS83" s="275"/>
      <c r="HT83" s="275"/>
      <c r="HU83" s="275"/>
      <c r="HV83" s="275"/>
      <c r="HW83" s="275"/>
      <c r="HX83" s="275"/>
      <c r="HY83" s="275"/>
      <c r="HZ83" s="275"/>
      <c r="IA83" s="275"/>
      <c r="IB83" s="275"/>
      <c r="IC83" s="275"/>
      <c r="ID83" s="275"/>
      <c r="IE83" s="275"/>
      <c r="IF83" s="275"/>
      <c r="IG83" s="275"/>
      <c r="IH83" s="275"/>
      <c r="II83" s="275"/>
      <c r="IJ83" s="275"/>
      <c r="IK83" s="275"/>
      <c r="IL83" s="275"/>
      <c r="IM83" s="275"/>
      <c r="IN83" s="275"/>
      <c r="IO83" s="275"/>
      <c r="IP83" s="275"/>
      <c r="IQ83" s="275"/>
      <c r="IR83" s="275"/>
      <c r="IS83" s="275"/>
      <c r="IT83" s="275"/>
      <c r="IU83" s="275"/>
      <c r="IV83" s="275"/>
      <c r="IW83" s="275"/>
      <c r="IX83" s="275"/>
      <c r="IY83" s="275"/>
      <c r="IZ83" s="275"/>
      <c r="JA83" s="275"/>
      <c r="JB83" s="275"/>
      <c r="JC83" s="275"/>
      <c r="JD83" s="275"/>
      <c r="JE83" s="275"/>
      <c r="JF83" s="275"/>
      <c r="JG83" s="275"/>
      <c r="JH83" s="275"/>
      <c r="JI83" s="275"/>
      <c r="JJ83" s="275"/>
      <c r="JK83" s="275"/>
      <c r="JL83" s="275"/>
      <c r="JM83" s="275"/>
      <c r="JN83" s="275"/>
      <c r="JO83" s="275"/>
      <c r="JP83" s="275"/>
      <c r="JQ83" s="275"/>
      <c r="JR83" s="275"/>
      <c r="JS83" s="275"/>
      <c r="JT83" s="275"/>
      <c r="JU83" s="275"/>
      <c r="JV83" s="275"/>
      <c r="JW83" s="275"/>
      <c r="JX83" s="275"/>
      <c r="JY83" s="275"/>
      <c r="JZ83" s="275"/>
      <c r="KA83" s="275"/>
      <c r="KB83" s="275"/>
      <c r="KC83" s="275"/>
      <c r="KD83" s="275"/>
      <c r="KE83" s="275"/>
      <c r="KF83" s="275"/>
      <c r="KG83" s="275"/>
      <c r="KH83" s="275"/>
      <c r="KI83" s="275"/>
      <c r="KJ83" s="275"/>
      <c r="KK83" s="275"/>
      <c r="KL83" s="275"/>
      <c r="KM83" s="275"/>
      <c r="KN83" s="275"/>
      <c r="KO83" s="275"/>
      <c r="KP83" s="275"/>
      <c r="KQ83" s="275"/>
      <c r="KR83" s="275"/>
      <c r="KS83" s="275"/>
      <c r="KT83" s="275"/>
      <c r="KU83" s="275"/>
      <c r="KV83" s="275"/>
      <c r="KW83" s="275"/>
    </row>
    <row r="84" spans="1:309" s="342" customFormat="1">
      <c r="A84" s="1"/>
      <c r="B84" s="272"/>
      <c r="C84" s="272"/>
      <c r="D84" s="275"/>
      <c r="E84" s="272"/>
      <c r="F84" s="272"/>
      <c r="G84" s="272"/>
      <c r="H84" s="272"/>
      <c r="I84" s="272"/>
      <c r="J84" s="272"/>
      <c r="K84" s="272"/>
      <c r="L84" s="272"/>
      <c r="M84" s="272"/>
      <c r="N84" s="272"/>
      <c r="O84" s="272"/>
      <c r="P84" s="272"/>
      <c r="Q84" s="272"/>
      <c r="R84" s="272"/>
      <c r="S84" s="272"/>
      <c r="T84" s="272"/>
      <c r="U84" s="272"/>
      <c r="V84" s="272"/>
      <c r="W84" s="272"/>
      <c r="X84" s="272"/>
      <c r="Y84" s="272"/>
      <c r="Z84" s="272"/>
      <c r="AA84" s="272"/>
      <c r="AB84" s="272"/>
      <c r="AC84" s="272"/>
      <c r="AD84" s="272"/>
      <c r="AE84" s="272"/>
      <c r="AF84" s="272"/>
      <c r="AG84" s="272"/>
      <c r="AH84" s="272"/>
      <c r="AI84" s="272"/>
      <c r="AJ84" s="272"/>
      <c r="AK84" s="272"/>
      <c r="AL84" s="275"/>
      <c r="AM84" s="275"/>
      <c r="AN84" s="275"/>
      <c r="AO84" s="275"/>
      <c r="AP84" s="272"/>
      <c r="AQ84" s="275"/>
      <c r="AR84" s="272"/>
      <c r="AS84" s="272"/>
      <c r="AT84" s="272"/>
      <c r="AU84" s="272"/>
      <c r="AV84" s="275"/>
      <c r="AW84" s="272"/>
      <c r="AX84" s="272"/>
      <c r="AY84" s="272"/>
      <c r="AZ84" s="272"/>
      <c r="BA84" s="275"/>
      <c r="BB84" s="272"/>
      <c r="BC84" s="272"/>
      <c r="BD84" s="272"/>
      <c r="BE84" s="272"/>
      <c r="BF84" s="275"/>
      <c r="BG84" s="272"/>
      <c r="BH84" s="272"/>
      <c r="BI84" s="272"/>
      <c r="BJ84" s="272"/>
      <c r="BK84" s="275"/>
      <c r="BL84" s="272"/>
      <c r="BM84" s="272"/>
      <c r="BN84" s="272"/>
      <c r="BO84" s="272"/>
      <c r="BP84" s="275"/>
      <c r="BQ84" s="275"/>
      <c r="BR84" s="275"/>
      <c r="BS84" s="275"/>
      <c r="BT84" s="272"/>
      <c r="BU84" s="272"/>
      <c r="BV84" s="272"/>
      <c r="BW84" s="272"/>
      <c r="BX84" s="272"/>
      <c r="BY84" s="272"/>
      <c r="BZ84" s="272"/>
      <c r="CA84" s="275"/>
      <c r="CB84" s="275"/>
      <c r="CC84" s="275"/>
      <c r="CD84" s="275"/>
      <c r="CE84" s="272"/>
      <c r="CF84" s="272"/>
      <c r="CG84" s="272"/>
      <c r="CH84" s="272"/>
      <c r="CI84" s="272"/>
      <c r="CJ84" s="272"/>
      <c r="CK84" s="272"/>
      <c r="CL84" s="272"/>
      <c r="CM84" s="272"/>
      <c r="CN84" s="272"/>
      <c r="CO84" s="272"/>
      <c r="CP84" s="272"/>
      <c r="CQ84" s="272"/>
      <c r="CR84" s="272"/>
      <c r="CS84" s="272"/>
      <c r="CT84" s="272"/>
      <c r="CU84" s="272"/>
      <c r="CV84" s="272"/>
      <c r="CW84" s="272"/>
      <c r="CX84" s="272"/>
      <c r="CY84" s="272"/>
      <c r="CZ84" s="272"/>
      <c r="DA84" s="272"/>
      <c r="DB84" s="272"/>
      <c r="DC84" s="272"/>
      <c r="DD84" s="272"/>
      <c r="DE84" s="272"/>
      <c r="DF84" s="272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5"/>
      <c r="DU84" s="275"/>
      <c r="DV84" s="275"/>
      <c r="DW84" s="275"/>
      <c r="DX84" s="272"/>
      <c r="DY84" s="275"/>
      <c r="DZ84" s="275"/>
      <c r="EA84" s="275"/>
      <c r="EB84" s="275"/>
      <c r="EC84" s="272"/>
      <c r="ED84" s="275"/>
      <c r="EE84" s="272"/>
      <c r="EF84" s="272"/>
      <c r="EG84" s="272"/>
      <c r="EH84" s="272"/>
      <c r="EI84" s="275"/>
      <c r="EJ84" s="272"/>
      <c r="EK84" s="272"/>
      <c r="EL84" s="272"/>
      <c r="EM84" s="272"/>
      <c r="EN84" s="275"/>
      <c r="EO84" s="272"/>
      <c r="EP84" s="272"/>
      <c r="EQ84" s="272"/>
      <c r="ER84" s="272"/>
      <c r="ES84" s="275"/>
      <c r="ET84" s="272"/>
      <c r="EU84" s="272"/>
      <c r="EV84" s="272"/>
      <c r="EW84" s="272"/>
      <c r="EX84" s="275"/>
      <c r="EY84" s="272"/>
      <c r="EZ84" s="272"/>
      <c r="FA84" s="272"/>
      <c r="FB84" s="272"/>
      <c r="FC84" s="275"/>
      <c r="FD84" s="272"/>
      <c r="FE84" s="272"/>
      <c r="FF84" s="272"/>
      <c r="FG84" s="272"/>
      <c r="FH84" s="275"/>
      <c r="FI84" s="272"/>
      <c r="FJ84" s="272"/>
      <c r="FK84" s="272"/>
      <c r="FL84" s="272"/>
      <c r="FM84" s="275"/>
      <c r="FN84" s="272"/>
      <c r="FO84" s="272"/>
      <c r="FP84" s="272"/>
      <c r="FQ84" s="272"/>
      <c r="FR84" s="275"/>
      <c r="FS84" s="272"/>
      <c r="FT84" s="272"/>
      <c r="FU84" s="272"/>
      <c r="FV84" s="272"/>
      <c r="FW84" s="275"/>
      <c r="FX84" s="272"/>
      <c r="FY84" s="272"/>
      <c r="FZ84" s="272"/>
      <c r="GA84" s="272"/>
      <c r="GB84" s="275"/>
      <c r="GC84" s="272"/>
      <c r="GD84" s="272"/>
      <c r="GE84" s="272"/>
      <c r="GF84" s="272"/>
      <c r="GG84" s="275"/>
      <c r="GH84" s="272"/>
      <c r="GI84" s="272"/>
      <c r="GJ84" s="272"/>
      <c r="GK84" s="272"/>
      <c r="GL84" s="275"/>
      <c r="GM84" s="272"/>
      <c r="GN84" s="272"/>
      <c r="GO84" s="272"/>
      <c r="GP84" s="272"/>
      <c r="GQ84" s="272"/>
      <c r="GR84" s="272"/>
      <c r="GS84" s="272"/>
      <c r="GT84" s="272"/>
      <c r="GU84" s="272"/>
      <c r="GV84" s="272"/>
      <c r="GW84" s="272"/>
      <c r="GX84" s="272"/>
      <c r="GY84" s="272"/>
      <c r="GZ84" s="272"/>
      <c r="HA84" s="341"/>
      <c r="HB84" s="341"/>
      <c r="HC84" s="341"/>
      <c r="HD84" s="341"/>
      <c r="HE84" s="341"/>
      <c r="HF84" s="341"/>
      <c r="HG84" s="275"/>
      <c r="HH84" s="275"/>
      <c r="HI84" s="275"/>
      <c r="HJ84" s="275"/>
      <c r="HK84" s="275"/>
      <c r="HL84" s="275"/>
      <c r="HM84" s="275"/>
      <c r="HN84" s="275"/>
      <c r="HO84" s="275"/>
      <c r="HP84" s="275"/>
      <c r="HQ84" s="275"/>
      <c r="HR84" s="275"/>
      <c r="HS84" s="275"/>
      <c r="HT84" s="275"/>
      <c r="HU84" s="275"/>
      <c r="HV84" s="275"/>
      <c r="HW84" s="275"/>
      <c r="HX84" s="275"/>
      <c r="HY84" s="275"/>
      <c r="HZ84" s="275"/>
      <c r="IA84" s="275"/>
      <c r="IB84" s="275"/>
      <c r="IC84" s="275"/>
      <c r="ID84" s="275"/>
      <c r="IE84" s="275"/>
      <c r="IF84" s="275"/>
      <c r="IG84" s="275"/>
      <c r="IH84" s="275"/>
      <c r="II84" s="275"/>
      <c r="IJ84" s="275"/>
      <c r="IK84" s="275"/>
      <c r="IL84" s="275"/>
      <c r="IM84" s="275"/>
      <c r="IN84" s="275"/>
      <c r="IO84" s="275"/>
      <c r="IP84" s="275"/>
      <c r="IQ84" s="275"/>
      <c r="IR84" s="275"/>
      <c r="IS84" s="275"/>
      <c r="IT84" s="275"/>
      <c r="IU84" s="275"/>
      <c r="IV84" s="275"/>
      <c r="IW84" s="275"/>
      <c r="IX84" s="275"/>
      <c r="IY84" s="275"/>
      <c r="IZ84" s="275"/>
      <c r="JA84" s="275"/>
      <c r="JB84" s="275"/>
      <c r="JC84" s="275"/>
      <c r="JD84" s="275"/>
      <c r="JE84" s="275"/>
      <c r="JF84" s="275"/>
      <c r="JG84" s="275"/>
      <c r="JH84" s="275"/>
      <c r="JI84" s="275"/>
      <c r="JJ84" s="275"/>
      <c r="JK84" s="275"/>
      <c r="JL84" s="275"/>
      <c r="JM84" s="275"/>
      <c r="JN84" s="275"/>
      <c r="JO84" s="275"/>
      <c r="JP84" s="275"/>
      <c r="JQ84" s="275"/>
      <c r="JR84" s="275"/>
      <c r="JS84" s="275"/>
      <c r="JT84" s="275"/>
      <c r="JU84" s="275"/>
      <c r="JV84" s="275"/>
      <c r="JW84" s="275"/>
      <c r="JX84" s="275"/>
      <c r="JY84" s="275"/>
      <c r="JZ84" s="275"/>
      <c r="KA84" s="275"/>
      <c r="KB84" s="275"/>
      <c r="KC84" s="275"/>
      <c r="KD84" s="275"/>
      <c r="KE84" s="275"/>
      <c r="KF84" s="275"/>
      <c r="KG84" s="275"/>
      <c r="KH84" s="275"/>
      <c r="KI84" s="275"/>
      <c r="KJ84" s="275"/>
      <c r="KK84" s="275"/>
      <c r="KL84" s="275"/>
      <c r="KM84" s="275"/>
      <c r="KN84" s="275"/>
      <c r="KO84" s="275"/>
      <c r="KP84" s="275"/>
      <c r="KQ84" s="275"/>
      <c r="KR84" s="275"/>
      <c r="KS84" s="275"/>
      <c r="KT84" s="275"/>
      <c r="KU84" s="275"/>
      <c r="KV84" s="275"/>
      <c r="KW84" s="275"/>
    </row>
    <row r="85" spans="1:309" s="342" customFormat="1">
      <c r="A85" s="1"/>
      <c r="B85" s="272"/>
      <c r="C85" s="272"/>
      <c r="D85" s="275"/>
      <c r="E85" s="272"/>
      <c r="F85" s="272"/>
      <c r="G85" s="272"/>
      <c r="H85" s="272"/>
      <c r="I85" s="272"/>
      <c r="J85" s="272"/>
      <c r="K85" s="272"/>
      <c r="L85" s="272"/>
      <c r="M85" s="272"/>
      <c r="N85" s="272"/>
      <c r="O85" s="272"/>
      <c r="P85" s="272"/>
      <c r="Q85" s="272"/>
      <c r="R85" s="272"/>
      <c r="S85" s="272"/>
      <c r="T85" s="272"/>
      <c r="U85" s="272"/>
      <c r="V85" s="272"/>
      <c r="W85" s="272"/>
      <c r="X85" s="272"/>
      <c r="Y85" s="272"/>
      <c r="Z85" s="272"/>
      <c r="AA85" s="272"/>
      <c r="AB85" s="272"/>
      <c r="AC85" s="272"/>
      <c r="AD85" s="272"/>
      <c r="AE85" s="272"/>
      <c r="AF85" s="272"/>
      <c r="AG85" s="272"/>
      <c r="AH85" s="272"/>
      <c r="AI85" s="272"/>
      <c r="AJ85" s="272"/>
      <c r="AK85" s="272"/>
      <c r="AL85" s="275"/>
      <c r="AM85" s="275"/>
      <c r="AN85" s="275"/>
      <c r="AO85" s="275"/>
      <c r="AP85" s="272"/>
      <c r="AQ85" s="275"/>
      <c r="AR85" s="272"/>
      <c r="AS85" s="272"/>
      <c r="AT85" s="272"/>
      <c r="AU85" s="272"/>
      <c r="AV85" s="275"/>
      <c r="AW85" s="272"/>
      <c r="AX85" s="272"/>
      <c r="AY85" s="272"/>
      <c r="AZ85" s="272"/>
      <c r="BA85" s="275"/>
      <c r="BB85" s="272"/>
      <c r="BC85" s="272"/>
      <c r="BD85" s="272"/>
      <c r="BE85" s="272"/>
      <c r="BF85" s="275"/>
      <c r="BG85" s="272"/>
      <c r="BH85" s="272"/>
      <c r="BI85" s="272"/>
      <c r="BJ85" s="272"/>
      <c r="BK85" s="275"/>
      <c r="BL85" s="272"/>
      <c r="BM85" s="272"/>
      <c r="BN85" s="272"/>
      <c r="BO85" s="272"/>
      <c r="BP85" s="275"/>
      <c r="BQ85" s="275"/>
      <c r="BR85" s="275"/>
      <c r="BS85" s="275"/>
      <c r="BT85" s="272"/>
      <c r="BU85" s="272"/>
      <c r="BV85" s="272"/>
      <c r="BW85" s="272"/>
      <c r="BX85" s="272"/>
      <c r="BY85" s="272"/>
      <c r="BZ85" s="272"/>
      <c r="CA85" s="275"/>
      <c r="CB85" s="275"/>
      <c r="CC85" s="275"/>
      <c r="CD85" s="275"/>
      <c r="CE85" s="272"/>
      <c r="CF85" s="272"/>
      <c r="CG85" s="272"/>
      <c r="CH85" s="272"/>
      <c r="CI85" s="272"/>
      <c r="CJ85" s="272"/>
      <c r="CK85" s="272"/>
      <c r="CL85" s="272"/>
      <c r="CM85" s="272"/>
      <c r="CN85" s="272"/>
      <c r="CO85" s="272"/>
      <c r="CP85" s="272"/>
      <c r="CQ85" s="272"/>
      <c r="CR85" s="272"/>
      <c r="CS85" s="272"/>
      <c r="CT85" s="272"/>
      <c r="CU85" s="272"/>
      <c r="CV85" s="272"/>
      <c r="CW85" s="272"/>
      <c r="CX85" s="272"/>
      <c r="CY85" s="272"/>
      <c r="CZ85" s="272"/>
      <c r="DA85" s="272"/>
      <c r="DB85" s="272"/>
      <c r="DC85" s="272"/>
      <c r="DD85" s="272"/>
      <c r="DE85" s="272"/>
      <c r="DF85" s="272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5"/>
      <c r="DU85" s="275"/>
      <c r="DV85" s="275"/>
      <c r="DW85" s="275"/>
      <c r="DX85" s="272"/>
      <c r="DY85" s="275"/>
      <c r="DZ85" s="275"/>
      <c r="EA85" s="275"/>
      <c r="EB85" s="275"/>
      <c r="EC85" s="272"/>
      <c r="ED85" s="275"/>
      <c r="EE85" s="272"/>
      <c r="EF85" s="272"/>
      <c r="EG85" s="272"/>
      <c r="EH85" s="272"/>
      <c r="EI85" s="275"/>
      <c r="EJ85" s="272"/>
      <c r="EK85" s="272"/>
      <c r="EL85" s="272"/>
      <c r="EM85" s="272"/>
      <c r="EN85" s="275"/>
      <c r="EO85" s="272"/>
      <c r="EP85" s="272"/>
      <c r="EQ85" s="272"/>
      <c r="ER85" s="272"/>
      <c r="ES85" s="275"/>
      <c r="ET85" s="272"/>
      <c r="EU85" s="272"/>
      <c r="EV85" s="272"/>
      <c r="EW85" s="272"/>
      <c r="EX85" s="275"/>
      <c r="EY85" s="272"/>
      <c r="EZ85" s="272"/>
      <c r="FA85" s="272"/>
      <c r="FB85" s="272"/>
      <c r="FC85" s="275"/>
      <c r="FD85" s="272"/>
      <c r="FE85" s="272"/>
      <c r="FF85" s="272"/>
      <c r="FG85" s="272"/>
      <c r="FH85" s="275"/>
      <c r="FI85" s="272"/>
      <c r="FJ85" s="272"/>
      <c r="FK85" s="272"/>
      <c r="FL85" s="272"/>
      <c r="FM85" s="275"/>
      <c r="FN85" s="272"/>
      <c r="FO85" s="272"/>
      <c r="FP85" s="272"/>
      <c r="FQ85" s="272"/>
      <c r="FR85" s="275"/>
      <c r="FS85" s="272"/>
      <c r="FT85" s="272"/>
      <c r="FU85" s="272"/>
      <c r="FV85" s="272"/>
      <c r="FW85" s="275"/>
      <c r="FX85" s="272"/>
      <c r="FY85" s="272"/>
      <c r="FZ85" s="272"/>
      <c r="GA85" s="272"/>
      <c r="GB85" s="275"/>
      <c r="GC85" s="272"/>
      <c r="GD85" s="272"/>
      <c r="GE85" s="272"/>
      <c r="GF85" s="272"/>
      <c r="GG85" s="275"/>
      <c r="GH85" s="272"/>
      <c r="GI85" s="272"/>
      <c r="GJ85" s="272"/>
      <c r="GK85" s="272"/>
      <c r="GL85" s="275"/>
      <c r="GM85" s="272"/>
      <c r="GN85" s="272"/>
      <c r="GO85" s="272"/>
      <c r="GP85" s="272"/>
      <c r="GQ85" s="272"/>
      <c r="GR85" s="272"/>
      <c r="GS85" s="272"/>
      <c r="GT85" s="272"/>
      <c r="GU85" s="272"/>
      <c r="GV85" s="272"/>
      <c r="GW85" s="272"/>
      <c r="GX85" s="272"/>
      <c r="GY85" s="272"/>
      <c r="GZ85" s="272"/>
      <c r="HA85" s="341"/>
      <c r="HB85" s="341"/>
      <c r="HC85" s="341"/>
      <c r="HD85" s="341"/>
      <c r="HE85" s="341"/>
      <c r="HF85" s="341"/>
      <c r="HG85" s="275"/>
      <c r="HH85" s="275"/>
      <c r="HI85" s="275"/>
      <c r="HJ85" s="275"/>
      <c r="HK85" s="275"/>
      <c r="HL85" s="275"/>
      <c r="HM85" s="275"/>
      <c r="HN85" s="275"/>
      <c r="HO85" s="275"/>
      <c r="HP85" s="275"/>
      <c r="HQ85" s="275"/>
      <c r="HR85" s="275"/>
      <c r="HS85" s="275"/>
      <c r="HT85" s="275"/>
      <c r="HU85" s="275"/>
      <c r="HV85" s="275"/>
      <c r="HW85" s="275"/>
      <c r="HX85" s="275"/>
      <c r="HY85" s="275"/>
      <c r="HZ85" s="275"/>
      <c r="IA85" s="275"/>
      <c r="IB85" s="275"/>
      <c r="IC85" s="275"/>
      <c r="ID85" s="275"/>
      <c r="IE85" s="275"/>
      <c r="IF85" s="275"/>
      <c r="IG85" s="275"/>
      <c r="IH85" s="275"/>
      <c r="II85" s="275"/>
      <c r="IJ85" s="275"/>
      <c r="IK85" s="275"/>
      <c r="IL85" s="275"/>
      <c r="IM85" s="275"/>
      <c r="IN85" s="275"/>
      <c r="IO85" s="275"/>
      <c r="IP85" s="275"/>
      <c r="IQ85" s="275"/>
      <c r="IR85" s="275"/>
      <c r="IS85" s="275"/>
      <c r="IT85" s="275"/>
      <c r="IU85" s="275"/>
      <c r="IV85" s="275"/>
      <c r="IW85" s="275"/>
      <c r="IX85" s="275"/>
      <c r="IY85" s="275"/>
      <c r="IZ85" s="275"/>
      <c r="JA85" s="275"/>
      <c r="JB85" s="275"/>
      <c r="JC85" s="275"/>
      <c r="JD85" s="275"/>
      <c r="JE85" s="275"/>
      <c r="JF85" s="275"/>
      <c r="JG85" s="275"/>
      <c r="JH85" s="275"/>
      <c r="JI85" s="275"/>
      <c r="JJ85" s="275"/>
      <c r="JK85" s="275"/>
      <c r="JL85" s="275"/>
      <c r="JM85" s="275"/>
      <c r="JN85" s="275"/>
      <c r="JO85" s="275"/>
      <c r="JP85" s="275"/>
      <c r="JQ85" s="275"/>
      <c r="JR85" s="275"/>
      <c r="JS85" s="275"/>
      <c r="JT85" s="275"/>
      <c r="JU85" s="275"/>
      <c r="JV85" s="275"/>
      <c r="JW85" s="275"/>
      <c r="JX85" s="275"/>
      <c r="JY85" s="275"/>
      <c r="JZ85" s="275"/>
      <c r="KA85" s="275"/>
      <c r="KB85" s="275"/>
      <c r="KC85" s="275"/>
      <c r="KD85" s="275"/>
      <c r="KE85" s="275"/>
      <c r="KF85" s="275"/>
      <c r="KG85" s="275"/>
      <c r="KH85" s="275"/>
      <c r="KI85" s="275"/>
      <c r="KJ85" s="275"/>
      <c r="KK85" s="275"/>
      <c r="KL85" s="275"/>
      <c r="KM85" s="275"/>
      <c r="KN85" s="275"/>
      <c r="KO85" s="275"/>
      <c r="KP85" s="275"/>
      <c r="KQ85" s="275"/>
      <c r="KR85" s="275"/>
      <c r="KS85" s="275"/>
      <c r="KT85" s="275"/>
      <c r="KU85" s="275"/>
      <c r="KV85" s="275"/>
      <c r="KW85" s="275"/>
    </row>
    <row r="86" spans="1:309" s="342" customFormat="1">
      <c r="A86" s="1"/>
      <c r="B86" s="272"/>
      <c r="C86" s="272"/>
      <c r="D86" s="275"/>
      <c r="E86" s="272"/>
      <c r="F86" s="272"/>
      <c r="G86" s="272"/>
      <c r="H86" s="272"/>
      <c r="I86" s="272"/>
      <c r="J86" s="272"/>
      <c r="K86" s="272"/>
      <c r="L86" s="272"/>
      <c r="M86" s="272"/>
      <c r="N86" s="272"/>
      <c r="O86" s="272"/>
      <c r="P86" s="272"/>
      <c r="Q86" s="272"/>
      <c r="R86" s="272"/>
      <c r="S86" s="272"/>
      <c r="T86" s="272"/>
      <c r="U86" s="272"/>
      <c r="V86" s="272"/>
      <c r="W86" s="272"/>
      <c r="X86" s="272"/>
      <c r="Y86" s="272"/>
      <c r="Z86" s="272"/>
      <c r="AA86" s="272"/>
      <c r="AB86" s="272"/>
      <c r="AC86" s="272"/>
      <c r="AD86" s="272"/>
      <c r="AE86" s="272"/>
      <c r="AF86" s="272"/>
      <c r="AG86" s="272"/>
      <c r="AH86" s="272"/>
      <c r="AI86" s="272"/>
      <c r="AJ86" s="272"/>
      <c r="AK86" s="272"/>
      <c r="AL86" s="275"/>
      <c r="AM86" s="275"/>
      <c r="AN86" s="275"/>
      <c r="AO86" s="275"/>
      <c r="AP86" s="272"/>
      <c r="AQ86" s="275"/>
      <c r="AR86" s="272"/>
      <c r="AS86" s="272"/>
      <c r="AT86" s="272"/>
      <c r="AU86" s="272"/>
      <c r="AV86" s="275"/>
      <c r="AW86" s="272"/>
      <c r="AX86" s="272"/>
      <c r="AY86" s="272"/>
      <c r="AZ86" s="272"/>
      <c r="BA86" s="275"/>
      <c r="BB86" s="272"/>
      <c r="BC86" s="272"/>
      <c r="BD86" s="272"/>
      <c r="BE86" s="272"/>
      <c r="BF86" s="275"/>
      <c r="BG86" s="272"/>
      <c r="BH86" s="272"/>
      <c r="BI86" s="272"/>
      <c r="BJ86" s="272"/>
      <c r="BK86" s="275"/>
      <c r="BL86" s="272"/>
      <c r="BM86" s="272"/>
      <c r="BN86" s="272"/>
      <c r="BO86" s="272"/>
      <c r="BP86" s="275"/>
      <c r="BQ86" s="275"/>
      <c r="BR86" s="275"/>
      <c r="BS86" s="275"/>
      <c r="BT86" s="272"/>
      <c r="BU86" s="272"/>
      <c r="BV86" s="272"/>
      <c r="BW86" s="272"/>
      <c r="BX86" s="272"/>
      <c r="BY86" s="272"/>
      <c r="BZ86" s="272"/>
      <c r="CA86" s="275"/>
      <c r="CB86" s="275"/>
      <c r="CC86" s="275"/>
      <c r="CD86" s="275"/>
      <c r="CE86" s="272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272"/>
      <c r="CQ86" s="272"/>
      <c r="CR86" s="272"/>
      <c r="CS86" s="272"/>
      <c r="CT86" s="272"/>
      <c r="CU86" s="272"/>
      <c r="CV86" s="272"/>
      <c r="CW86" s="272"/>
      <c r="CX86" s="272"/>
      <c r="CY86" s="272"/>
      <c r="CZ86" s="272"/>
      <c r="DA86" s="272"/>
      <c r="DB86" s="272"/>
      <c r="DC86" s="272"/>
      <c r="DD86" s="272"/>
      <c r="DE86" s="272"/>
      <c r="DF86" s="272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5"/>
      <c r="DU86" s="275"/>
      <c r="DV86" s="275"/>
      <c r="DW86" s="275"/>
      <c r="DX86" s="272"/>
      <c r="DY86" s="275"/>
      <c r="DZ86" s="275"/>
      <c r="EA86" s="275"/>
      <c r="EB86" s="275"/>
      <c r="EC86" s="272"/>
      <c r="ED86" s="275"/>
      <c r="EE86" s="272"/>
      <c r="EF86" s="272"/>
      <c r="EG86" s="272"/>
      <c r="EH86" s="272"/>
      <c r="EI86" s="275"/>
      <c r="EJ86" s="272"/>
      <c r="EK86" s="272"/>
      <c r="EL86" s="272"/>
      <c r="EM86" s="272"/>
      <c r="EN86" s="275"/>
      <c r="EO86" s="272"/>
      <c r="EP86" s="272"/>
      <c r="EQ86" s="272"/>
      <c r="ER86" s="272"/>
      <c r="ES86" s="275"/>
      <c r="ET86" s="272"/>
      <c r="EU86" s="272"/>
      <c r="EV86" s="272"/>
      <c r="EW86" s="272"/>
      <c r="EX86" s="275"/>
      <c r="EY86" s="272"/>
      <c r="EZ86" s="272"/>
      <c r="FA86" s="272"/>
      <c r="FB86" s="272"/>
      <c r="FC86" s="275"/>
      <c r="FD86" s="272"/>
      <c r="FE86" s="272"/>
      <c r="FF86" s="272"/>
      <c r="FG86" s="272"/>
      <c r="FH86" s="275"/>
      <c r="FI86" s="272"/>
      <c r="FJ86" s="272"/>
      <c r="FK86" s="272"/>
      <c r="FL86" s="272"/>
      <c r="FM86" s="275"/>
      <c r="FN86" s="272"/>
      <c r="FO86" s="272"/>
      <c r="FP86" s="272"/>
      <c r="FQ86" s="272"/>
      <c r="FR86" s="275"/>
      <c r="FS86" s="272"/>
      <c r="FT86" s="272"/>
      <c r="FU86" s="272"/>
      <c r="FV86" s="272"/>
      <c r="FW86" s="275"/>
      <c r="FX86" s="272"/>
      <c r="FY86" s="272"/>
      <c r="FZ86" s="272"/>
      <c r="GA86" s="272"/>
      <c r="GB86" s="275"/>
      <c r="GC86" s="272"/>
      <c r="GD86" s="272"/>
      <c r="GE86" s="272"/>
      <c r="GF86" s="272"/>
      <c r="GG86" s="275"/>
      <c r="GH86" s="272"/>
      <c r="GI86" s="272"/>
      <c r="GJ86" s="272"/>
      <c r="GK86" s="272"/>
      <c r="GL86" s="275"/>
      <c r="GM86" s="272"/>
      <c r="GN86" s="272"/>
      <c r="GO86" s="272"/>
      <c r="GP86" s="272"/>
      <c r="GQ86" s="272"/>
      <c r="GR86" s="272"/>
      <c r="GS86" s="272"/>
      <c r="GT86" s="272"/>
      <c r="GU86" s="272"/>
      <c r="GV86" s="272"/>
      <c r="GW86" s="272"/>
      <c r="GX86" s="272"/>
      <c r="GY86" s="272"/>
      <c r="GZ86" s="272"/>
      <c r="HA86" s="341"/>
      <c r="HB86" s="341"/>
      <c r="HC86" s="341"/>
      <c r="HD86" s="341"/>
      <c r="HE86" s="341"/>
      <c r="HF86" s="341"/>
      <c r="HG86" s="275"/>
      <c r="HH86" s="275"/>
      <c r="HI86" s="275"/>
      <c r="HJ86" s="275"/>
      <c r="HK86" s="275"/>
      <c r="HL86" s="275"/>
      <c r="HM86" s="275"/>
      <c r="HN86" s="275"/>
      <c r="HO86" s="275"/>
      <c r="HP86" s="275"/>
      <c r="HQ86" s="275"/>
      <c r="HR86" s="275"/>
      <c r="HS86" s="275"/>
      <c r="HT86" s="275"/>
      <c r="HU86" s="275"/>
      <c r="HV86" s="275"/>
      <c r="HW86" s="275"/>
      <c r="HX86" s="275"/>
      <c r="HY86" s="275"/>
      <c r="HZ86" s="275"/>
      <c r="IA86" s="275"/>
      <c r="IB86" s="275"/>
      <c r="IC86" s="275"/>
      <c r="ID86" s="275"/>
      <c r="IE86" s="275"/>
      <c r="IF86" s="275"/>
      <c r="IG86" s="275"/>
      <c r="IH86" s="275"/>
      <c r="II86" s="275"/>
      <c r="IJ86" s="275"/>
      <c r="IK86" s="275"/>
      <c r="IL86" s="275"/>
      <c r="IM86" s="275"/>
      <c r="IN86" s="275"/>
      <c r="IO86" s="275"/>
      <c r="IP86" s="275"/>
      <c r="IQ86" s="275"/>
      <c r="IR86" s="275"/>
      <c r="IS86" s="275"/>
      <c r="IT86" s="275"/>
      <c r="IU86" s="275"/>
      <c r="IV86" s="275"/>
      <c r="IW86" s="275"/>
      <c r="IX86" s="275"/>
      <c r="IY86" s="275"/>
      <c r="IZ86" s="275"/>
      <c r="JA86" s="275"/>
      <c r="JB86" s="275"/>
      <c r="JC86" s="275"/>
      <c r="JD86" s="275"/>
      <c r="JE86" s="275"/>
      <c r="JF86" s="275"/>
      <c r="JG86" s="275"/>
      <c r="JH86" s="275"/>
      <c r="JI86" s="275"/>
      <c r="JJ86" s="275"/>
      <c r="JK86" s="275"/>
      <c r="JL86" s="275"/>
      <c r="JM86" s="275"/>
      <c r="JN86" s="275"/>
      <c r="JO86" s="275"/>
      <c r="JP86" s="275"/>
      <c r="JQ86" s="275"/>
      <c r="JR86" s="275"/>
      <c r="JS86" s="275"/>
      <c r="JT86" s="275"/>
      <c r="JU86" s="275"/>
      <c r="JV86" s="275"/>
      <c r="JW86" s="275"/>
      <c r="JX86" s="275"/>
      <c r="JY86" s="275"/>
      <c r="JZ86" s="275"/>
      <c r="KA86" s="275"/>
      <c r="KB86" s="275"/>
      <c r="KC86" s="275"/>
      <c r="KD86" s="275"/>
      <c r="KE86" s="275"/>
      <c r="KF86" s="275"/>
      <c r="KG86" s="275"/>
      <c r="KH86" s="275"/>
      <c r="KI86" s="275"/>
      <c r="KJ86" s="275"/>
      <c r="KK86" s="275"/>
      <c r="KL86" s="275"/>
      <c r="KM86" s="275"/>
      <c r="KN86" s="275"/>
      <c r="KO86" s="275"/>
      <c r="KP86" s="275"/>
      <c r="KQ86" s="275"/>
      <c r="KR86" s="275"/>
      <c r="KS86" s="275"/>
      <c r="KT86" s="275"/>
      <c r="KU86" s="275"/>
      <c r="KV86" s="275"/>
      <c r="KW86" s="275"/>
    </row>
    <row r="87" spans="1:309" s="342" customFormat="1">
      <c r="A87" s="1"/>
      <c r="B87" s="272"/>
      <c r="C87" s="272"/>
      <c r="D87" s="275"/>
      <c r="E87" s="272"/>
      <c r="F87" s="272"/>
      <c r="G87" s="272"/>
      <c r="H87" s="272"/>
      <c r="I87" s="272"/>
      <c r="J87" s="272"/>
      <c r="K87" s="272"/>
      <c r="L87" s="272"/>
      <c r="M87" s="272"/>
      <c r="N87" s="272"/>
      <c r="O87" s="272"/>
      <c r="P87" s="272"/>
      <c r="Q87" s="272"/>
      <c r="R87" s="272"/>
      <c r="S87" s="272"/>
      <c r="T87" s="272"/>
      <c r="U87" s="272"/>
      <c r="V87" s="272"/>
      <c r="W87" s="272"/>
      <c r="X87" s="272"/>
      <c r="Y87" s="272"/>
      <c r="Z87" s="272"/>
      <c r="AA87" s="272"/>
      <c r="AB87" s="272"/>
      <c r="AC87" s="272"/>
      <c r="AD87" s="272"/>
      <c r="AE87" s="272"/>
      <c r="AF87" s="272"/>
      <c r="AG87" s="272"/>
      <c r="AH87" s="272"/>
      <c r="AI87" s="272"/>
      <c r="AJ87" s="272"/>
      <c r="AK87" s="272"/>
      <c r="AL87" s="275"/>
      <c r="AM87" s="275"/>
      <c r="AN87" s="275"/>
      <c r="AO87" s="275"/>
      <c r="AP87" s="272"/>
      <c r="AQ87" s="275"/>
      <c r="AR87" s="272"/>
      <c r="AS87" s="272"/>
      <c r="AT87" s="272"/>
      <c r="AU87" s="272"/>
      <c r="AV87" s="275"/>
      <c r="AW87" s="272"/>
      <c r="AX87" s="272"/>
      <c r="AY87" s="272"/>
      <c r="AZ87" s="272"/>
      <c r="BA87" s="275"/>
      <c r="BB87" s="272"/>
      <c r="BC87" s="272"/>
      <c r="BD87" s="272"/>
      <c r="BE87" s="272"/>
      <c r="BF87" s="275"/>
      <c r="BG87" s="272"/>
      <c r="BH87" s="272"/>
      <c r="BI87" s="272"/>
      <c r="BJ87" s="272"/>
      <c r="BK87" s="275"/>
      <c r="BL87" s="272"/>
      <c r="BM87" s="272"/>
      <c r="BN87" s="272"/>
      <c r="BO87" s="272"/>
      <c r="BP87" s="275"/>
      <c r="BQ87" s="275"/>
      <c r="BR87" s="275"/>
      <c r="BS87" s="275"/>
      <c r="BT87" s="272"/>
      <c r="BU87" s="272"/>
      <c r="BV87" s="272"/>
      <c r="BW87" s="272"/>
      <c r="BX87" s="272"/>
      <c r="BY87" s="272"/>
      <c r="BZ87" s="272"/>
      <c r="CA87" s="275"/>
      <c r="CB87" s="275"/>
      <c r="CC87" s="275"/>
      <c r="CD87" s="275"/>
      <c r="CE87" s="272"/>
      <c r="CF87" s="272"/>
      <c r="CG87" s="272"/>
      <c r="CH87" s="272"/>
      <c r="CI87" s="272"/>
      <c r="CJ87" s="272"/>
      <c r="CK87" s="272"/>
      <c r="CL87" s="272"/>
      <c r="CM87" s="272"/>
      <c r="CN87" s="272"/>
      <c r="CO87" s="272"/>
      <c r="CP87" s="272"/>
      <c r="CQ87" s="272"/>
      <c r="CR87" s="272"/>
      <c r="CS87" s="272"/>
      <c r="CT87" s="272"/>
      <c r="CU87" s="272"/>
      <c r="CV87" s="272"/>
      <c r="CW87" s="272"/>
      <c r="CX87" s="272"/>
      <c r="CY87" s="272"/>
      <c r="CZ87" s="272"/>
      <c r="DA87" s="272"/>
      <c r="DB87" s="272"/>
      <c r="DC87" s="272"/>
      <c r="DD87" s="272"/>
      <c r="DE87" s="272"/>
      <c r="DF87" s="272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5"/>
      <c r="DU87" s="275"/>
      <c r="DV87" s="275"/>
      <c r="DW87" s="275"/>
      <c r="DX87" s="272"/>
      <c r="DY87" s="275"/>
      <c r="DZ87" s="275"/>
      <c r="EA87" s="275"/>
      <c r="EB87" s="275"/>
      <c r="EC87" s="272"/>
      <c r="ED87" s="275"/>
      <c r="EE87" s="272"/>
      <c r="EF87" s="272"/>
      <c r="EG87" s="272"/>
      <c r="EH87" s="272"/>
      <c r="EI87" s="275"/>
      <c r="EJ87" s="272"/>
      <c r="EK87" s="272"/>
      <c r="EL87" s="272"/>
      <c r="EM87" s="272"/>
      <c r="EN87" s="275"/>
      <c r="EO87" s="272"/>
      <c r="EP87" s="272"/>
      <c r="EQ87" s="272"/>
      <c r="ER87" s="272"/>
      <c r="ES87" s="275"/>
      <c r="ET87" s="272"/>
      <c r="EU87" s="272"/>
      <c r="EV87" s="272"/>
      <c r="EW87" s="272"/>
      <c r="EX87" s="275"/>
      <c r="EY87" s="272"/>
      <c r="EZ87" s="272"/>
      <c r="FA87" s="272"/>
      <c r="FB87" s="272"/>
      <c r="FC87" s="275"/>
      <c r="FD87" s="272"/>
      <c r="FE87" s="272"/>
      <c r="FF87" s="272"/>
      <c r="FG87" s="272"/>
      <c r="FH87" s="275"/>
      <c r="FI87" s="272"/>
      <c r="FJ87" s="272"/>
      <c r="FK87" s="272"/>
      <c r="FL87" s="272"/>
      <c r="FM87" s="275"/>
      <c r="FN87" s="272"/>
      <c r="FO87" s="272"/>
      <c r="FP87" s="272"/>
      <c r="FQ87" s="272"/>
      <c r="FR87" s="275"/>
      <c r="FS87" s="272"/>
      <c r="FT87" s="272"/>
      <c r="FU87" s="272"/>
      <c r="FV87" s="272"/>
      <c r="FW87" s="275"/>
      <c r="FX87" s="272"/>
      <c r="FY87" s="272"/>
      <c r="FZ87" s="272"/>
      <c r="GA87" s="272"/>
      <c r="GB87" s="275"/>
      <c r="GC87" s="272"/>
      <c r="GD87" s="272"/>
      <c r="GE87" s="272"/>
      <c r="GF87" s="272"/>
      <c r="GG87" s="275"/>
      <c r="GH87" s="272"/>
      <c r="GI87" s="272"/>
      <c r="GJ87" s="272"/>
      <c r="GK87" s="272"/>
      <c r="GL87" s="275"/>
      <c r="GM87" s="272"/>
      <c r="GN87" s="272"/>
      <c r="GO87" s="272"/>
      <c r="GP87" s="272"/>
      <c r="GQ87" s="272"/>
      <c r="GR87" s="272"/>
      <c r="GS87" s="272"/>
      <c r="GT87" s="272"/>
      <c r="GU87" s="272"/>
      <c r="GV87" s="272"/>
      <c r="GW87" s="272"/>
      <c r="GX87" s="272"/>
      <c r="GY87" s="272"/>
      <c r="GZ87" s="272"/>
      <c r="HA87" s="341"/>
      <c r="HB87" s="341"/>
      <c r="HC87" s="341"/>
      <c r="HD87" s="341"/>
      <c r="HE87" s="341"/>
      <c r="HF87" s="341"/>
      <c r="HG87" s="275"/>
      <c r="HH87" s="275"/>
      <c r="HI87" s="275"/>
      <c r="HJ87" s="275"/>
      <c r="HK87" s="275"/>
      <c r="HL87" s="275"/>
      <c r="HM87" s="275"/>
      <c r="HN87" s="275"/>
      <c r="HO87" s="275"/>
      <c r="HP87" s="275"/>
      <c r="HQ87" s="275"/>
      <c r="HR87" s="275"/>
      <c r="HS87" s="275"/>
      <c r="HT87" s="275"/>
      <c r="HU87" s="275"/>
      <c r="HV87" s="275"/>
      <c r="HW87" s="275"/>
      <c r="HX87" s="275"/>
      <c r="HY87" s="275"/>
      <c r="HZ87" s="275"/>
      <c r="IA87" s="275"/>
      <c r="IB87" s="275"/>
      <c r="IC87" s="275"/>
      <c r="ID87" s="275"/>
      <c r="IE87" s="275"/>
      <c r="IF87" s="275"/>
      <c r="IG87" s="275"/>
      <c r="IH87" s="275"/>
      <c r="II87" s="275"/>
      <c r="IJ87" s="275"/>
      <c r="IK87" s="275"/>
      <c r="IL87" s="275"/>
      <c r="IM87" s="275"/>
      <c r="IN87" s="275"/>
      <c r="IO87" s="275"/>
      <c r="IP87" s="275"/>
      <c r="IQ87" s="275"/>
      <c r="IR87" s="275"/>
      <c r="IS87" s="275"/>
      <c r="IT87" s="275"/>
      <c r="IU87" s="275"/>
      <c r="IV87" s="275"/>
      <c r="IW87" s="275"/>
      <c r="IX87" s="275"/>
      <c r="IY87" s="275"/>
      <c r="IZ87" s="275"/>
      <c r="JA87" s="275"/>
      <c r="JB87" s="275"/>
      <c r="JC87" s="275"/>
      <c r="JD87" s="275"/>
      <c r="JE87" s="275"/>
      <c r="JF87" s="275"/>
      <c r="JG87" s="275"/>
      <c r="JH87" s="275"/>
      <c r="JI87" s="275"/>
      <c r="JJ87" s="275"/>
      <c r="JK87" s="275"/>
      <c r="JL87" s="275"/>
      <c r="JM87" s="275"/>
      <c r="JN87" s="275"/>
      <c r="JO87" s="275"/>
      <c r="JP87" s="275"/>
      <c r="JQ87" s="275"/>
      <c r="JR87" s="275"/>
      <c r="JS87" s="275"/>
      <c r="JT87" s="275"/>
      <c r="JU87" s="275"/>
      <c r="JV87" s="275"/>
      <c r="JW87" s="275"/>
      <c r="JX87" s="275"/>
      <c r="JY87" s="275"/>
      <c r="JZ87" s="275"/>
      <c r="KA87" s="275"/>
      <c r="KB87" s="275"/>
      <c r="KC87" s="275"/>
      <c r="KD87" s="275"/>
      <c r="KE87" s="275"/>
      <c r="KF87" s="275"/>
      <c r="KG87" s="275"/>
      <c r="KH87" s="275"/>
      <c r="KI87" s="275"/>
      <c r="KJ87" s="275"/>
      <c r="KK87" s="275"/>
      <c r="KL87" s="275"/>
      <c r="KM87" s="275"/>
      <c r="KN87" s="275"/>
      <c r="KO87" s="275"/>
      <c r="KP87" s="275"/>
      <c r="KQ87" s="275"/>
      <c r="KR87" s="275"/>
      <c r="KS87" s="275"/>
      <c r="KT87" s="275"/>
      <c r="KU87" s="275"/>
      <c r="KV87" s="275"/>
      <c r="KW87" s="275"/>
    </row>
    <row r="88" spans="1:309" s="342" customFormat="1">
      <c r="A88" s="1"/>
      <c r="B88" s="272"/>
      <c r="C88" s="272"/>
      <c r="D88" s="275"/>
      <c r="E88" s="272"/>
      <c r="F88" s="272"/>
      <c r="G88" s="272"/>
      <c r="H88" s="272"/>
      <c r="I88" s="272"/>
      <c r="J88" s="272"/>
      <c r="K88" s="272"/>
      <c r="L88" s="272"/>
      <c r="M88" s="272"/>
      <c r="N88" s="272"/>
      <c r="O88" s="272"/>
      <c r="P88" s="272"/>
      <c r="Q88" s="272"/>
      <c r="R88" s="272"/>
      <c r="S88" s="272"/>
      <c r="T88" s="272"/>
      <c r="U88" s="272"/>
      <c r="V88" s="272"/>
      <c r="W88" s="272"/>
      <c r="X88" s="272"/>
      <c r="Y88" s="272"/>
      <c r="Z88" s="272"/>
      <c r="AA88" s="272"/>
      <c r="AB88" s="272"/>
      <c r="AC88" s="272"/>
      <c r="AD88" s="272"/>
      <c r="AE88" s="272"/>
      <c r="AF88" s="272"/>
      <c r="AG88" s="272"/>
      <c r="AH88" s="272"/>
      <c r="AI88" s="272"/>
      <c r="AJ88" s="272"/>
      <c r="AK88" s="272"/>
      <c r="AL88" s="275"/>
      <c r="AM88" s="275"/>
      <c r="AN88" s="275"/>
      <c r="AO88" s="275"/>
      <c r="AP88" s="272"/>
      <c r="AQ88" s="275"/>
      <c r="AR88" s="272"/>
      <c r="AS88" s="272"/>
      <c r="AT88" s="272"/>
      <c r="AU88" s="272"/>
      <c r="AV88" s="275"/>
      <c r="AW88" s="272"/>
      <c r="AX88" s="272"/>
      <c r="AY88" s="272"/>
      <c r="AZ88" s="272"/>
      <c r="BA88" s="275"/>
      <c r="BB88" s="272"/>
      <c r="BC88" s="272"/>
      <c r="BD88" s="272"/>
      <c r="BE88" s="272"/>
      <c r="BF88" s="275"/>
      <c r="BG88" s="272"/>
      <c r="BH88" s="272"/>
      <c r="BI88" s="272"/>
      <c r="BJ88" s="272"/>
      <c r="BK88" s="275"/>
      <c r="BL88" s="272"/>
      <c r="BM88" s="272"/>
      <c r="BN88" s="272"/>
      <c r="BO88" s="272"/>
      <c r="BP88" s="275"/>
      <c r="BQ88" s="275"/>
      <c r="BR88" s="275"/>
      <c r="BS88" s="275"/>
      <c r="BT88" s="272"/>
      <c r="BU88" s="272"/>
      <c r="BV88" s="272"/>
      <c r="BW88" s="272"/>
      <c r="BX88" s="272"/>
      <c r="BY88" s="272"/>
      <c r="BZ88" s="272"/>
      <c r="CA88" s="275"/>
      <c r="CB88" s="275"/>
      <c r="CC88" s="275"/>
      <c r="CD88" s="275"/>
      <c r="CE88" s="272"/>
      <c r="CF88" s="272"/>
      <c r="CG88" s="272"/>
      <c r="CH88" s="272"/>
      <c r="CI88" s="272"/>
      <c r="CJ88" s="272"/>
      <c r="CK88" s="272"/>
      <c r="CL88" s="272"/>
      <c r="CM88" s="272"/>
      <c r="CN88" s="272"/>
      <c r="CO88" s="272"/>
      <c r="CP88" s="272"/>
      <c r="CQ88" s="272"/>
      <c r="CR88" s="272"/>
      <c r="CS88" s="272"/>
      <c r="CT88" s="272"/>
      <c r="CU88" s="272"/>
      <c r="CV88" s="272"/>
      <c r="CW88" s="272"/>
      <c r="CX88" s="272"/>
      <c r="CY88" s="272"/>
      <c r="CZ88" s="272"/>
      <c r="DA88" s="272"/>
      <c r="DB88" s="272"/>
      <c r="DC88" s="272"/>
      <c r="DD88" s="272"/>
      <c r="DE88" s="272"/>
      <c r="DF88" s="272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5"/>
      <c r="DU88" s="275"/>
      <c r="DV88" s="275"/>
      <c r="DW88" s="275"/>
      <c r="DX88" s="272"/>
      <c r="DY88" s="275"/>
      <c r="DZ88" s="275"/>
      <c r="EA88" s="275"/>
      <c r="EB88" s="275"/>
      <c r="EC88" s="272"/>
      <c r="ED88" s="275"/>
      <c r="EE88" s="272"/>
      <c r="EF88" s="272"/>
      <c r="EG88" s="272"/>
      <c r="EH88" s="272"/>
      <c r="EI88" s="275"/>
      <c r="EJ88" s="272"/>
      <c r="EK88" s="272"/>
      <c r="EL88" s="272"/>
      <c r="EM88" s="272"/>
      <c r="EN88" s="275"/>
      <c r="EO88" s="272"/>
      <c r="EP88" s="272"/>
      <c r="EQ88" s="272"/>
      <c r="ER88" s="272"/>
      <c r="ES88" s="275"/>
      <c r="ET88" s="272"/>
      <c r="EU88" s="272"/>
      <c r="EV88" s="272"/>
      <c r="EW88" s="272"/>
      <c r="EX88" s="275"/>
      <c r="EY88" s="272"/>
      <c r="EZ88" s="272"/>
      <c r="FA88" s="272"/>
      <c r="FB88" s="272"/>
      <c r="FC88" s="275"/>
      <c r="FD88" s="272"/>
      <c r="FE88" s="272"/>
      <c r="FF88" s="272"/>
      <c r="FG88" s="272"/>
      <c r="FH88" s="275"/>
      <c r="FI88" s="272"/>
      <c r="FJ88" s="272"/>
      <c r="FK88" s="272"/>
      <c r="FL88" s="272"/>
      <c r="FM88" s="275"/>
      <c r="FN88" s="272"/>
      <c r="FO88" s="272"/>
      <c r="FP88" s="272"/>
      <c r="FQ88" s="272"/>
      <c r="FR88" s="275"/>
      <c r="FS88" s="272"/>
      <c r="FT88" s="272"/>
      <c r="FU88" s="272"/>
      <c r="FV88" s="272"/>
      <c r="FW88" s="275"/>
      <c r="FX88" s="272"/>
      <c r="FY88" s="272"/>
      <c r="FZ88" s="272"/>
      <c r="GA88" s="272"/>
      <c r="GB88" s="275"/>
      <c r="GC88" s="272"/>
      <c r="GD88" s="272"/>
      <c r="GE88" s="272"/>
      <c r="GF88" s="272"/>
      <c r="GG88" s="275"/>
      <c r="GH88" s="272"/>
      <c r="GI88" s="272"/>
      <c r="GJ88" s="272"/>
      <c r="GK88" s="272"/>
      <c r="GL88" s="275"/>
      <c r="GM88" s="272"/>
      <c r="GN88" s="272"/>
      <c r="GO88" s="272"/>
      <c r="GP88" s="272"/>
      <c r="GQ88" s="272"/>
      <c r="GR88" s="272"/>
      <c r="GS88" s="272"/>
      <c r="GT88" s="272"/>
      <c r="GU88" s="272"/>
      <c r="GV88" s="272"/>
      <c r="GW88" s="272"/>
      <c r="GX88" s="272"/>
      <c r="GY88" s="272"/>
      <c r="GZ88" s="272"/>
      <c r="HA88" s="341"/>
      <c r="HB88" s="341"/>
      <c r="HC88" s="341"/>
      <c r="HD88" s="341"/>
      <c r="HE88" s="341"/>
      <c r="HF88" s="341"/>
      <c r="HG88" s="275"/>
      <c r="HH88" s="275"/>
      <c r="HI88" s="275"/>
      <c r="HJ88" s="275"/>
      <c r="HK88" s="275"/>
      <c r="HL88" s="275"/>
      <c r="HM88" s="275"/>
      <c r="HN88" s="275"/>
      <c r="HO88" s="275"/>
      <c r="HP88" s="275"/>
      <c r="HQ88" s="275"/>
      <c r="HR88" s="275"/>
      <c r="HS88" s="275"/>
      <c r="HT88" s="275"/>
      <c r="HU88" s="275"/>
      <c r="HV88" s="275"/>
      <c r="HW88" s="275"/>
      <c r="HX88" s="275"/>
      <c r="HY88" s="275"/>
      <c r="HZ88" s="275"/>
      <c r="IA88" s="275"/>
      <c r="IB88" s="275"/>
      <c r="IC88" s="275"/>
      <c r="ID88" s="275"/>
      <c r="IE88" s="275"/>
      <c r="IF88" s="275"/>
      <c r="IG88" s="275"/>
      <c r="IH88" s="275"/>
      <c r="II88" s="275"/>
      <c r="IJ88" s="275"/>
      <c r="IK88" s="275"/>
      <c r="IL88" s="275"/>
      <c r="IM88" s="275"/>
      <c r="IN88" s="275"/>
      <c r="IO88" s="275"/>
      <c r="IP88" s="275"/>
      <c r="IQ88" s="275"/>
      <c r="IR88" s="275"/>
      <c r="IS88" s="275"/>
      <c r="IT88" s="275"/>
      <c r="IU88" s="275"/>
      <c r="IV88" s="275"/>
      <c r="IW88" s="275"/>
      <c r="IX88" s="275"/>
      <c r="IY88" s="275"/>
      <c r="IZ88" s="275"/>
      <c r="JA88" s="275"/>
      <c r="JB88" s="275"/>
      <c r="JC88" s="275"/>
      <c r="JD88" s="275"/>
      <c r="JE88" s="275"/>
      <c r="JF88" s="275"/>
      <c r="JG88" s="275"/>
      <c r="JH88" s="275"/>
      <c r="JI88" s="275"/>
      <c r="JJ88" s="275"/>
      <c r="JK88" s="275"/>
      <c r="JL88" s="275"/>
      <c r="JM88" s="275"/>
      <c r="JN88" s="275"/>
      <c r="JO88" s="275"/>
      <c r="JP88" s="275"/>
      <c r="JQ88" s="275"/>
      <c r="JR88" s="275"/>
      <c r="JS88" s="275"/>
      <c r="JT88" s="275"/>
      <c r="JU88" s="275"/>
      <c r="JV88" s="275"/>
      <c r="JW88" s="275"/>
      <c r="JX88" s="275"/>
      <c r="JY88" s="275"/>
      <c r="JZ88" s="275"/>
      <c r="KA88" s="275"/>
      <c r="KB88" s="275"/>
      <c r="KC88" s="275"/>
      <c r="KD88" s="275"/>
      <c r="KE88" s="275"/>
      <c r="KF88" s="275"/>
      <c r="KG88" s="275"/>
      <c r="KH88" s="275"/>
      <c r="KI88" s="275"/>
      <c r="KJ88" s="275"/>
      <c r="KK88" s="275"/>
      <c r="KL88" s="275"/>
      <c r="KM88" s="275"/>
      <c r="KN88" s="275"/>
      <c r="KO88" s="275"/>
      <c r="KP88" s="275"/>
      <c r="KQ88" s="275"/>
      <c r="KR88" s="275"/>
      <c r="KS88" s="275"/>
      <c r="KT88" s="275"/>
      <c r="KU88" s="275"/>
      <c r="KV88" s="275"/>
      <c r="KW88" s="275"/>
    </row>
    <row r="89" spans="1:309" s="342" customFormat="1">
      <c r="A89" s="1"/>
      <c r="B89" s="272"/>
      <c r="C89" s="272"/>
      <c r="D89" s="275"/>
      <c r="E89" s="272"/>
      <c r="F89" s="272"/>
      <c r="G89" s="272"/>
      <c r="H89" s="272"/>
      <c r="I89" s="272"/>
      <c r="J89" s="272"/>
      <c r="K89" s="272"/>
      <c r="L89" s="272"/>
      <c r="M89" s="272"/>
      <c r="N89" s="272"/>
      <c r="O89" s="272"/>
      <c r="P89" s="272"/>
      <c r="Q89" s="272"/>
      <c r="R89" s="272"/>
      <c r="S89" s="272"/>
      <c r="T89" s="272"/>
      <c r="U89" s="272"/>
      <c r="V89" s="272"/>
      <c r="W89" s="272"/>
      <c r="X89" s="272"/>
      <c r="Y89" s="272"/>
      <c r="Z89" s="272"/>
      <c r="AA89" s="272"/>
      <c r="AB89" s="272"/>
      <c r="AC89" s="272"/>
      <c r="AD89" s="272"/>
      <c r="AE89" s="272"/>
      <c r="AF89" s="272"/>
      <c r="AG89" s="272"/>
      <c r="AH89" s="272"/>
      <c r="AI89" s="272"/>
      <c r="AJ89" s="272"/>
      <c r="AK89" s="272"/>
      <c r="AL89" s="275"/>
      <c r="AM89" s="275"/>
      <c r="AN89" s="275"/>
      <c r="AO89" s="275"/>
      <c r="AP89" s="272"/>
      <c r="AQ89" s="275"/>
      <c r="AR89" s="272"/>
      <c r="AS89" s="272"/>
      <c r="AT89" s="272"/>
      <c r="AU89" s="272"/>
      <c r="AV89" s="275"/>
      <c r="AW89" s="272"/>
      <c r="AX89" s="272"/>
      <c r="AY89" s="272"/>
      <c r="AZ89" s="272"/>
      <c r="BA89" s="275"/>
      <c r="BB89" s="272"/>
      <c r="BC89" s="272"/>
      <c r="BD89" s="272"/>
      <c r="BE89" s="272"/>
      <c r="BF89" s="275"/>
      <c r="BG89" s="272"/>
      <c r="BH89" s="272"/>
      <c r="BI89" s="272"/>
      <c r="BJ89" s="272"/>
      <c r="BK89" s="275"/>
      <c r="BL89" s="272"/>
      <c r="BM89" s="272"/>
      <c r="BN89" s="272"/>
      <c r="BO89" s="272"/>
      <c r="BP89" s="275"/>
      <c r="BQ89" s="275"/>
      <c r="BR89" s="275"/>
      <c r="BS89" s="275"/>
      <c r="BT89" s="272"/>
      <c r="BU89" s="272"/>
      <c r="BV89" s="272"/>
      <c r="BW89" s="272"/>
      <c r="BX89" s="272"/>
      <c r="BY89" s="272"/>
      <c r="BZ89" s="272"/>
      <c r="CA89" s="275"/>
      <c r="CB89" s="275"/>
      <c r="CC89" s="275"/>
      <c r="CD89" s="275"/>
      <c r="CE89" s="272"/>
      <c r="CF89" s="272"/>
      <c r="CG89" s="272"/>
      <c r="CH89" s="272"/>
      <c r="CI89" s="272"/>
      <c r="CJ89" s="272"/>
      <c r="CK89" s="272"/>
      <c r="CL89" s="272"/>
      <c r="CM89" s="272"/>
      <c r="CN89" s="272"/>
      <c r="CO89" s="272"/>
      <c r="CP89" s="272"/>
      <c r="CQ89" s="272"/>
      <c r="CR89" s="272"/>
      <c r="CS89" s="272"/>
      <c r="CT89" s="272"/>
      <c r="CU89" s="272"/>
      <c r="CV89" s="272"/>
      <c r="CW89" s="272"/>
      <c r="CX89" s="272"/>
      <c r="CY89" s="272"/>
      <c r="CZ89" s="272"/>
      <c r="DA89" s="272"/>
      <c r="DB89" s="272"/>
      <c r="DC89" s="272"/>
      <c r="DD89" s="272"/>
      <c r="DE89" s="272"/>
      <c r="DF89" s="272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5"/>
      <c r="DU89" s="275"/>
      <c r="DV89" s="275"/>
      <c r="DW89" s="275"/>
      <c r="DX89" s="272"/>
      <c r="DY89" s="275"/>
      <c r="DZ89" s="275"/>
      <c r="EA89" s="275"/>
      <c r="EB89" s="275"/>
      <c r="EC89" s="272"/>
      <c r="ED89" s="275"/>
      <c r="EE89" s="272"/>
      <c r="EF89" s="272"/>
      <c r="EG89" s="272"/>
      <c r="EH89" s="272"/>
      <c r="EI89" s="275"/>
      <c r="EJ89" s="272"/>
      <c r="EK89" s="272"/>
      <c r="EL89" s="272"/>
      <c r="EM89" s="272"/>
      <c r="EN89" s="275"/>
      <c r="EO89" s="272"/>
      <c r="EP89" s="272"/>
      <c r="EQ89" s="272"/>
      <c r="ER89" s="272"/>
      <c r="ES89" s="275"/>
      <c r="ET89" s="272"/>
      <c r="EU89" s="272"/>
      <c r="EV89" s="272"/>
      <c r="EW89" s="272"/>
      <c r="EX89" s="275"/>
      <c r="EY89" s="272"/>
      <c r="EZ89" s="272"/>
      <c r="FA89" s="272"/>
      <c r="FB89" s="272"/>
      <c r="FC89" s="275"/>
      <c r="FD89" s="272"/>
      <c r="FE89" s="272"/>
      <c r="FF89" s="272"/>
      <c r="FG89" s="272"/>
      <c r="FH89" s="275"/>
      <c r="FI89" s="272"/>
      <c r="FJ89" s="272"/>
      <c r="FK89" s="272"/>
      <c r="FL89" s="272"/>
      <c r="FM89" s="275"/>
      <c r="FN89" s="272"/>
      <c r="FO89" s="272"/>
      <c r="FP89" s="272"/>
      <c r="FQ89" s="272"/>
      <c r="FR89" s="275"/>
      <c r="FS89" s="272"/>
      <c r="FT89" s="272"/>
      <c r="FU89" s="272"/>
      <c r="FV89" s="272"/>
      <c r="FW89" s="275"/>
      <c r="FX89" s="272"/>
      <c r="FY89" s="272"/>
      <c r="FZ89" s="272"/>
      <c r="GA89" s="272"/>
      <c r="GB89" s="275"/>
      <c r="GC89" s="272"/>
      <c r="GD89" s="272"/>
      <c r="GE89" s="272"/>
      <c r="GF89" s="272"/>
      <c r="GG89" s="275"/>
      <c r="GH89" s="272"/>
      <c r="GI89" s="272"/>
      <c r="GJ89" s="272"/>
      <c r="GK89" s="272"/>
      <c r="GL89" s="275"/>
      <c r="GM89" s="272"/>
      <c r="GN89" s="272"/>
      <c r="GO89" s="272"/>
      <c r="GP89" s="272"/>
      <c r="GQ89" s="272"/>
      <c r="GR89" s="272"/>
      <c r="GS89" s="272"/>
      <c r="GT89" s="272"/>
      <c r="GU89" s="272"/>
      <c r="GV89" s="272"/>
      <c r="GW89" s="272"/>
      <c r="GX89" s="272"/>
      <c r="GY89" s="272"/>
      <c r="GZ89" s="272"/>
      <c r="HA89" s="341"/>
      <c r="HB89" s="341"/>
      <c r="HC89" s="341"/>
      <c r="HD89" s="341"/>
      <c r="HE89" s="341"/>
      <c r="HF89" s="341"/>
      <c r="HG89" s="275"/>
      <c r="HH89" s="275"/>
      <c r="HI89" s="275"/>
      <c r="HJ89" s="275"/>
      <c r="HK89" s="275"/>
      <c r="HL89" s="275"/>
      <c r="HM89" s="275"/>
      <c r="HN89" s="275"/>
      <c r="HO89" s="275"/>
      <c r="HP89" s="275"/>
      <c r="HQ89" s="275"/>
      <c r="HR89" s="275"/>
      <c r="HS89" s="275"/>
      <c r="HT89" s="275"/>
      <c r="HU89" s="275"/>
      <c r="HV89" s="275"/>
      <c r="HW89" s="275"/>
      <c r="HX89" s="275"/>
      <c r="HY89" s="275"/>
      <c r="HZ89" s="275"/>
      <c r="IA89" s="275"/>
      <c r="IB89" s="275"/>
      <c r="IC89" s="275"/>
      <c r="ID89" s="275"/>
      <c r="IE89" s="275"/>
      <c r="IF89" s="275"/>
      <c r="IG89" s="275"/>
      <c r="IH89" s="275"/>
      <c r="II89" s="275"/>
      <c r="IJ89" s="275"/>
      <c r="IK89" s="275"/>
      <c r="IL89" s="275"/>
      <c r="IM89" s="275"/>
      <c r="IN89" s="275"/>
      <c r="IO89" s="275"/>
      <c r="IP89" s="275"/>
      <c r="IQ89" s="275"/>
      <c r="IR89" s="275"/>
      <c r="IS89" s="275"/>
      <c r="IT89" s="275"/>
      <c r="IU89" s="275"/>
      <c r="IV89" s="275"/>
      <c r="IW89" s="275"/>
      <c r="IX89" s="275"/>
      <c r="IY89" s="275"/>
      <c r="IZ89" s="275"/>
      <c r="JA89" s="275"/>
      <c r="JB89" s="275"/>
      <c r="JC89" s="275"/>
      <c r="JD89" s="275"/>
      <c r="JE89" s="275"/>
      <c r="JF89" s="275"/>
      <c r="JG89" s="275"/>
      <c r="JH89" s="275"/>
      <c r="JI89" s="275"/>
      <c r="JJ89" s="275"/>
      <c r="JK89" s="275"/>
      <c r="JL89" s="275"/>
      <c r="JM89" s="275"/>
      <c r="JN89" s="275"/>
      <c r="JO89" s="275"/>
      <c r="JP89" s="275"/>
      <c r="JQ89" s="275"/>
      <c r="JR89" s="275"/>
      <c r="JS89" s="275"/>
      <c r="JT89" s="275"/>
      <c r="JU89" s="275"/>
      <c r="JV89" s="275"/>
      <c r="JW89" s="275"/>
      <c r="JX89" s="275"/>
      <c r="JY89" s="275"/>
      <c r="JZ89" s="275"/>
      <c r="KA89" s="275"/>
      <c r="KB89" s="275"/>
      <c r="KC89" s="275"/>
      <c r="KD89" s="275"/>
      <c r="KE89" s="275"/>
      <c r="KF89" s="275"/>
      <c r="KG89" s="275"/>
      <c r="KH89" s="275"/>
      <c r="KI89" s="275"/>
      <c r="KJ89" s="275"/>
      <c r="KK89" s="275"/>
      <c r="KL89" s="275"/>
      <c r="KM89" s="275"/>
      <c r="KN89" s="275"/>
      <c r="KO89" s="275"/>
      <c r="KP89" s="275"/>
      <c r="KQ89" s="275"/>
      <c r="KR89" s="275"/>
      <c r="KS89" s="275"/>
      <c r="KT89" s="275"/>
      <c r="KU89" s="275"/>
      <c r="KV89" s="275"/>
      <c r="KW89" s="275"/>
    </row>
    <row r="90" spans="1:309" s="342" customFormat="1">
      <c r="A90" s="1"/>
      <c r="B90" s="272"/>
      <c r="C90" s="272"/>
      <c r="D90" s="275"/>
      <c r="E90" s="272"/>
      <c r="F90" s="272"/>
      <c r="G90" s="272"/>
      <c r="H90" s="272"/>
      <c r="I90" s="272"/>
      <c r="J90" s="272"/>
      <c r="K90" s="272"/>
      <c r="L90" s="272"/>
      <c r="M90" s="272"/>
      <c r="N90" s="272"/>
      <c r="O90" s="272"/>
      <c r="P90" s="272"/>
      <c r="Q90" s="272"/>
      <c r="R90" s="272"/>
      <c r="S90" s="272"/>
      <c r="T90" s="272"/>
      <c r="U90" s="272"/>
      <c r="V90" s="272"/>
      <c r="W90" s="272"/>
      <c r="X90" s="272"/>
      <c r="Y90" s="272"/>
      <c r="Z90" s="272"/>
      <c r="AA90" s="272"/>
      <c r="AB90" s="272"/>
      <c r="AC90" s="272"/>
      <c r="AD90" s="272"/>
      <c r="AE90" s="272"/>
      <c r="AF90" s="272"/>
      <c r="AG90" s="272"/>
      <c r="AH90" s="272"/>
      <c r="AI90" s="272"/>
      <c r="AJ90" s="272"/>
      <c r="AK90" s="272"/>
      <c r="AL90" s="275"/>
      <c r="AM90" s="275"/>
      <c r="AN90" s="275"/>
      <c r="AO90" s="275"/>
      <c r="AP90" s="272"/>
      <c r="AQ90" s="275"/>
      <c r="AR90" s="272"/>
      <c r="AS90" s="272"/>
      <c r="AT90" s="272"/>
      <c r="AU90" s="272"/>
      <c r="AV90" s="275"/>
      <c r="AW90" s="272"/>
      <c r="AX90" s="272"/>
      <c r="AY90" s="272"/>
      <c r="AZ90" s="272"/>
      <c r="BA90" s="275"/>
      <c r="BB90" s="272"/>
      <c r="BC90" s="272"/>
      <c r="BD90" s="272"/>
      <c r="BE90" s="272"/>
      <c r="BF90" s="275"/>
      <c r="BG90" s="272"/>
      <c r="BH90" s="272"/>
      <c r="BI90" s="272"/>
      <c r="BJ90" s="272"/>
      <c r="BK90" s="275"/>
      <c r="BL90" s="272"/>
      <c r="BM90" s="272"/>
      <c r="BN90" s="272"/>
      <c r="BO90" s="272"/>
      <c r="BP90" s="275"/>
      <c r="BQ90" s="275"/>
      <c r="BR90" s="275"/>
      <c r="BS90" s="275"/>
      <c r="BT90" s="272"/>
      <c r="BU90" s="272"/>
      <c r="BV90" s="272"/>
      <c r="BW90" s="272"/>
      <c r="BX90" s="272"/>
      <c r="BY90" s="272"/>
      <c r="BZ90" s="272"/>
      <c r="CA90" s="275"/>
      <c r="CB90" s="275"/>
      <c r="CC90" s="275"/>
      <c r="CD90" s="275"/>
      <c r="CE90" s="272"/>
      <c r="CF90" s="272"/>
      <c r="CG90" s="272"/>
      <c r="CH90" s="272"/>
      <c r="CI90" s="272"/>
      <c r="CJ90" s="272"/>
      <c r="CK90" s="272"/>
      <c r="CL90" s="272"/>
      <c r="CM90" s="272"/>
      <c r="CN90" s="272"/>
      <c r="CO90" s="272"/>
      <c r="CP90" s="272"/>
      <c r="CQ90" s="272"/>
      <c r="CR90" s="272"/>
      <c r="CS90" s="272"/>
      <c r="CT90" s="272"/>
      <c r="CU90" s="272"/>
      <c r="CV90" s="272"/>
      <c r="CW90" s="272"/>
      <c r="CX90" s="272"/>
      <c r="CY90" s="272"/>
      <c r="CZ90" s="272"/>
      <c r="DA90" s="272"/>
      <c r="DB90" s="272"/>
      <c r="DC90" s="272"/>
      <c r="DD90" s="272"/>
      <c r="DE90" s="272"/>
      <c r="DF90" s="272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5"/>
      <c r="DU90" s="275"/>
      <c r="DV90" s="275"/>
      <c r="DW90" s="275"/>
      <c r="DX90" s="272"/>
      <c r="DY90" s="275"/>
      <c r="DZ90" s="275"/>
      <c r="EA90" s="275"/>
      <c r="EB90" s="275"/>
      <c r="EC90" s="272"/>
      <c r="ED90" s="275"/>
      <c r="EE90" s="272"/>
      <c r="EF90" s="272"/>
      <c r="EG90" s="272"/>
      <c r="EH90" s="272"/>
      <c r="EI90" s="275"/>
      <c r="EJ90" s="272"/>
      <c r="EK90" s="272"/>
      <c r="EL90" s="272"/>
      <c r="EM90" s="272"/>
      <c r="EN90" s="275"/>
      <c r="EO90" s="272"/>
      <c r="EP90" s="272"/>
      <c r="EQ90" s="272"/>
      <c r="ER90" s="272"/>
      <c r="ES90" s="275"/>
      <c r="ET90" s="272"/>
      <c r="EU90" s="272"/>
      <c r="EV90" s="272"/>
      <c r="EW90" s="272"/>
      <c r="EX90" s="275"/>
      <c r="EY90" s="272"/>
      <c r="EZ90" s="272"/>
      <c r="FA90" s="272"/>
      <c r="FB90" s="272"/>
      <c r="FC90" s="275"/>
      <c r="FD90" s="272"/>
      <c r="FE90" s="272"/>
      <c r="FF90" s="272"/>
      <c r="FG90" s="272"/>
      <c r="FH90" s="275"/>
      <c r="FI90" s="272"/>
      <c r="FJ90" s="272"/>
      <c r="FK90" s="272"/>
      <c r="FL90" s="272"/>
      <c r="FM90" s="275"/>
      <c r="FN90" s="272"/>
      <c r="FO90" s="272"/>
      <c r="FP90" s="272"/>
      <c r="FQ90" s="272"/>
      <c r="FR90" s="275"/>
      <c r="FS90" s="272"/>
      <c r="FT90" s="272"/>
      <c r="FU90" s="272"/>
      <c r="FV90" s="272"/>
      <c r="FW90" s="275"/>
      <c r="FX90" s="272"/>
      <c r="FY90" s="272"/>
      <c r="FZ90" s="272"/>
      <c r="GA90" s="272"/>
      <c r="GB90" s="275"/>
      <c r="GC90" s="272"/>
      <c r="GD90" s="272"/>
      <c r="GE90" s="272"/>
      <c r="GF90" s="272"/>
      <c r="GG90" s="275"/>
      <c r="GH90" s="272"/>
      <c r="GI90" s="272"/>
      <c r="GJ90" s="272"/>
      <c r="GK90" s="272"/>
      <c r="GL90" s="275"/>
      <c r="GM90" s="272"/>
      <c r="GN90" s="272"/>
      <c r="GO90" s="272"/>
      <c r="GP90" s="272"/>
      <c r="GQ90" s="272"/>
      <c r="GR90" s="272"/>
      <c r="GS90" s="272"/>
      <c r="GT90" s="272"/>
      <c r="GU90" s="272"/>
      <c r="GV90" s="272"/>
      <c r="GW90" s="272"/>
      <c r="GX90" s="272"/>
      <c r="GY90" s="272"/>
      <c r="GZ90" s="272"/>
      <c r="HA90" s="341"/>
      <c r="HB90" s="341"/>
      <c r="HC90" s="341"/>
      <c r="HD90" s="341"/>
      <c r="HE90" s="341"/>
      <c r="HF90" s="341"/>
      <c r="HG90" s="275"/>
      <c r="HH90" s="275"/>
      <c r="HI90" s="275"/>
      <c r="HJ90" s="275"/>
      <c r="HK90" s="275"/>
      <c r="HL90" s="275"/>
      <c r="HM90" s="275"/>
      <c r="HN90" s="275"/>
      <c r="HO90" s="275"/>
      <c r="HP90" s="275"/>
      <c r="HQ90" s="275"/>
      <c r="HR90" s="275"/>
      <c r="HS90" s="275"/>
      <c r="HT90" s="275"/>
      <c r="HU90" s="275"/>
      <c r="HV90" s="275"/>
      <c r="HW90" s="275"/>
      <c r="HX90" s="275"/>
      <c r="HY90" s="275"/>
      <c r="HZ90" s="275"/>
      <c r="IA90" s="275"/>
      <c r="IB90" s="275"/>
      <c r="IC90" s="275"/>
      <c r="ID90" s="275"/>
      <c r="IE90" s="275"/>
      <c r="IF90" s="275"/>
      <c r="IG90" s="275"/>
      <c r="IH90" s="275"/>
      <c r="II90" s="275"/>
      <c r="IJ90" s="275"/>
      <c r="IK90" s="275"/>
      <c r="IL90" s="275"/>
      <c r="IM90" s="275"/>
      <c r="IN90" s="275"/>
      <c r="IO90" s="275"/>
      <c r="IP90" s="275"/>
      <c r="IQ90" s="275"/>
      <c r="IR90" s="275"/>
      <c r="IS90" s="275"/>
      <c r="IT90" s="275"/>
      <c r="IU90" s="275"/>
      <c r="IV90" s="275"/>
      <c r="IW90" s="275"/>
      <c r="IX90" s="275"/>
      <c r="IY90" s="275"/>
      <c r="IZ90" s="275"/>
      <c r="JA90" s="275"/>
      <c r="JB90" s="275"/>
      <c r="JC90" s="275"/>
      <c r="JD90" s="275"/>
      <c r="JE90" s="275"/>
      <c r="JF90" s="275"/>
      <c r="JG90" s="275"/>
      <c r="JH90" s="275"/>
      <c r="JI90" s="275"/>
      <c r="JJ90" s="275"/>
      <c r="JK90" s="275"/>
      <c r="JL90" s="275"/>
      <c r="JM90" s="275"/>
      <c r="JN90" s="275"/>
      <c r="JO90" s="275"/>
      <c r="JP90" s="275"/>
      <c r="JQ90" s="275"/>
      <c r="JR90" s="275"/>
      <c r="JS90" s="275"/>
      <c r="JT90" s="275"/>
      <c r="JU90" s="275"/>
      <c r="JV90" s="275"/>
      <c r="JW90" s="275"/>
      <c r="JX90" s="275"/>
      <c r="JY90" s="275"/>
      <c r="JZ90" s="275"/>
      <c r="KA90" s="275"/>
      <c r="KB90" s="275"/>
      <c r="KC90" s="275"/>
      <c r="KD90" s="275"/>
      <c r="KE90" s="275"/>
      <c r="KF90" s="275"/>
      <c r="KG90" s="275"/>
      <c r="KH90" s="275"/>
      <c r="KI90" s="275"/>
      <c r="KJ90" s="275"/>
      <c r="KK90" s="275"/>
      <c r="KL90" s="275"/>
      <c r="KM90" s="275"/>
      <c r="KN90" s="275"/>
      <c r="KO90" s="275"/>
      <c r="KP90" s="275"/>
      <c r="KQ90" s="275"/>
      <c r="KR90" s="275"/>
      <c r="KS90" s="275"/>
      <c r="KT90" s="275"/>
      <c r="KU90" s="275"/>
      <c r="KV90" s="275"/>
      <c r="KW90" s="275"/>
    </row>
    <row r="91" spans="1:309" s="342" customFormat="1">
      <c r="A91" s="1"/>
      <c r="B91" s="272"/>
      <c r="C91" s="272"/>
      <c r="D91" s="275"/>
      <c r="E91" s="272"/>
      <c r="F91" s="272"/>
      <c r="G91" s="272"/>
      <c r="H91" s="272"/>
      <c r="I91" s="272"/>
      <c r="J91" s="272"/>
      <c r="K91" s="272"/>
      <c r="L91" s="272"/>
      <c r="M91" s="272"/>
      <c r="N91" s="272"/>
      <c r="O91" s="272"/>
      <c r="P91" s="272"/>
      <c r="Q91" s="272"/>
      <c r="R91" s="272"/>
      <c r="S91" s="272"/>
      <c r="T91" s="272"/>
      <c r="U91" s="272"/>
      <c r="V91" s="272"/>
      <c r="W91" s="272"/>
      <c r="X91" s="272"/>
      <c r="Y91" s="272"/>
      <c r="Z91" s="272"/>
      <c r="AA91" s="272"/>
      <c r="AB91" s="272"/>
      <c r="AC91" s="272"/>
      <c r="AD91" s="272"/>
      <c r="AE91" s="272"/>
      <c r="AF91" s="272"/>
      <c r="AG91" s="272"/>
      <c r="AH91" s="272"/>
      <c r="AI91" s="272"/>
      <c r="AJ91" s="272"/>
      <c r="AK91" s="272"/>
      <c r="AL91" s="275"/>
      <c r="AM91" s="275"/>
      <c r="AN91" s="275"/>
      <c r="AO91" s="275"/>
      <c r="AP91" s="272"/>
      <c r="AQ91" s="275"/>
      <c r="AR91" s="272"/>
      <c r="AS91" s="272"/>
      <c r="AT91" s="272"/>
      <c r="AU91" s="272"/>
      <c r="AV91" s="275"/>
      <c r="AW91" s="272"/>
      <c r="AX91" s="272"/>
      <c r="AY91" s="272"/>
      <c r="AZ91" s="272"/>
      <c r="BA91" s="275"/>
      <c r="BB91" s="272"/>
      <c r="BC91" s="272"/>
      <c r="BD91" s="272"/>
      <c r="BE91" s="272"/>
      <c r="BF91" s="275"/>
      <c r="BG91" s="272"/>
      <c r="BH91" s="272"/>
      <c r="BI91" s="272"/>
      <c r="BJ91" s="272"/>
      <c r="BK91" s="275"/>
      <c r="BL91" s="272"/>
      <c r="BM91" s="272"/>
      <c r="BN91" s="272"/>
      <c r="BO91" s="272"/>
      <c r="BP91" s="275"/>
      <c r="BQ91" s="275"/>
      <c r="BR91" s="275"/>
      <c r="BS91" s="275"/>
      <c r="BT91" s="272"/>
      <c r="BU91" s="272"/>
      <c r="BV91" s="272"/>
      <c r="BW91" s="272"/>
      <c r="BX91" s="272"/>
      <c r="BY91" s="272"/>
      <c r="BZ91" s="272"/>
      <c r="CA91" s="275"/>
      <c r="CB91" s="275"/>
      <c r="CC91" s="275"/>
      <c r="CD91" s="275"/>
      <c r="CE91" s="272"/>
      <c r="CF91" s="272"/>
      <c r="CG91" s="272"/>
      <c r="CH91" s="272"/>
      <c r="CI91" s="272"/>
      <c r="CJ91" s="272"/>
      <c r="CK91" s="272"/>
      <c r="CL91" s="272"/>
      <c r="CM91" s="272"/>
      <c r="CN91" s="272"/>
      <c r="CO91" s="272"/>
      <c r="CP91" s="272"/>
      <c r="CQ91" s="272"/>
      <c r="CR91" s="272"/>
      <c r="CS91" s="272"/>
      <c r="CT91" s="272"/>
      <c r="CU91" s="272"/>
      <c r="CV91" s="272"/>
      <c r="CW91" s="272"/>
      <c r="CX91" s="272"/>
      <c r="CY91" s="272"/>
      <c r="CZ91" s="272"/>
      <c r="DA91" s="272"/>
      <c r="DB91" s="272"/>
      <c r="DC91" s="272"/>
      <c r="DD91" s="272"/>
      <c r="DE91" s="272"/>
      <c r="DF91" s="272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5"/>
      <c r="DU91" s="275"/>
      <c r="DV91" s="275"/>
      <c r="DW91" s="275"/>
      <c r="DX91" s="272"/>
      <c r="DY91" s="275"/>
      <c r="DZ91" s="275"/>
      <c r="EA91" s="275"/>
      <c r="EB91" s="275"/>
      <c r="EC91" s="272"/>
      <c r="ED91" s="275"/>
      <c r="EE91" s="272"/>
      <c r="EF91" s="272"/>
      <c r="EG91" s="272"/>
      <c r="EH91" s="272"/>
      <c r="EI91" s="275"/>
      <c r="EJ91" s="272"/>
      <c r="EK91" s="272"/>
      <c r="EL91" s="272"/>
      <c r="EM91" s="272"/>
      <c r="EN91" s="275"/>
      <c r="EO91" s="272"/>
      <c r="EP91" s="272"/>
      <c r="EQ91" s="272"/>
      <c r="ER91" s="272"/>
      <c r="ES91" s="275"/>
      <c r="ET91" s="272"/>
      <c r="EU91" s="272"/>
      <c r="EV91" s="272"/>
      <c r="EW91" s="272"/>
      <c r="EX91" s="275"/>
      <c r="EY91" s="272"/>
      <c r="EZ91" s="272"/>
      <c r="FA91" s="272"/>
      <c r="FB91" s="272"/>
      <c r="FC91" s="275"/>
      <c r="FD91" s="272"/>
      <c r="FE91" s="272"/>
      <c r="FF91" s="272"/>
      <c r="FG91" s="272"/>
      <c r="FH91" s="275"/>
      <c r="FI91" s="272"/>
      <c r="FJ91" s="272"/>
      <c r="FK91" s="272"/>
      <c r="FL91" s="272"/>
      <c r="FM91" s="275"/>
      <c r="FN91" s="272"/>
      <c r="FO91" s="272"/>
      <c r="FP91" s="272"/>
      <c r="FQ91" s="272"/>
      <c r="FR91" s="275"/>
      <c r="FS91" s="272"/>
      <c r="FT91" s="272"/>
      <c r="FU91" s="272"/>
      <c r="FV91" s="272"/>
      <c r="FW91" s="275"/>
      <c r="FX91" s="272"/>
      <c r="FY91" s="272"/>
      <c r="FZ91" s="272"/>
      <c r="GA91" s="272"/>
      <c r="GB91" s="275"/>
      <c r="GC91" s="272"/>
      <c r="GD91" s="272"/>
      <c r="GE91" s="272"/>
      <c r="GF91" s="272"/>
      <c r="GG91" s="275"/>
      <c r="GH91" s="272"/>
      <c r="GI91" s="272"/>
      <c r="GJ91" s="272"/>
      <c r="GK91" s="272"/>
      <c r="GL91" s="275"/>
      <c r="GM91" s="272"/>
      <c r="GN91" s="272"/>
      <c r="GO91" s="272"/>
      <c r="GP91" s="272"/>
      <c r="GQ91" s="272"/>
      <c r="GR91" s="272"/>
      <c r="GS91" s="272"/>
      <c r="GT91" s="272"/>
      <c r="GU91" s="272"/>
      <c r="GV91" s="272"/>
      <c r="GW91" s="272"/>
      <c r="GX91" s="272"/>
      <c r="GY91" s="272"/>
      <c r="GZ91" s="272"/>
      <c r="HA91" s="341"/>
      <c r="HB91" s="341"/>
      <c r="HC91" s="341"/>
      <c r="HD91" s="341"/>
      <c r="HE91" s="341"/>
      <c r="HF91" s="341"/>
      <c r="HG91" s="275"/>
      <c r="HH91" s="275"/>
      <c r="HI91" s="275"/>
      <c r="HJ91" s="275"/>
      <c r="HK91" s="275"/>
      <c r="HL91" s="275"/>
      <c r="HM91" s="275"/>
      <c r="HN91" s="275"/>
      <c r="HO91" s="275"/>
      <c r="HP91" s="275"/>
      <c r="HQ91" s="275"/>
      <c r="HR91" s="275"/>
      <c r="HS91" s="275"/>
      <c r="HT91" s="275"/>
      <c r="HU91" s="275"/>
      <c r="HV91" s="275"/>
      <c r="HW91" s="275"/>
      <c r="HX91" s="275"/>
      <c r="HY91" s="275"/>
      <c r="HZ91" s="275"/>
      <c r="IA91" s="275"/>
      <c r="IB91" s="275"/>
      <c r="IC91" s="275"/>
      <c r="ID91" s="275"/>
      <c r="IE91" s="275"/>
      <c r="IF91" s="275"/>
      <c r="IG91" s="275"/>
      <c r="IH91" s="275"/>
      <c r="II91" s="275"/>
      <c r="IJ91" s="275"/>
      <c r="IK91" s="275"/>
      <c r="IL91" s="275"/>
      <c r="IM91" s="275"/>
      <c r="IN91" s="275"/>
      <c r="IO91" s="275"/>
      <c r="IP91" s="275"/>
      <c r="IQ91" s="275"/>
      <c r="IR91" s="275"/>
      <c r="IS91" s="275"/>
      <c r="IT91" s="275"/>
      <c r="IU91" s="275"/>
      <c r="IV91" s="275"/>
      <c r="IW91" s="275"/>
      <c r="IX91" s="275"/>
      <c r="IY91" s="275"/>
      <c r="IZ91" s="275"/>
      <c r="JA91" s="275"/>
      <c r="JB91" s="275"/>
      <c r="JC91" s="275"/>
      <c r="JD91" s="275"/>
      <c r="JE91" s="275"/>
      <c r="JF91" s="275"/>
      <c r="JG91" s="275"/>
      <c r="JH91" s="275"/>
      <c r="JI91" s="275"/>
      <c r="JJ91" s="275"/>
      <c r="JK91" s="275"/>
      <c r="JL91" s="275"/>
      <c r="JM91" s="275"/>
      <c r="JN91" s="275"/>
      <c r="JO91" s="275"/>
      <c r="JP91" s="275"/>
      <c r="JQ91" s="275"/>
      <c r="JR91" s="275"/>
      <c r="JS91" s="275"/>
      <c r="JT91" s="275"/>
      <c r="JU91" s="275"/>
      <c r="JV91" s="275"/>
      <c r="JW91" s="275"/>
      <c r="JX91" s="275"/>
      <c r="JY91" s="275"/>
      <c r="JZ91" s="275"/>
      <c r="KA91" s="275"/>
      <c r="KB91" s="275"/>
      <c r="KC91" s="275"/>
      <c r="KD91" s="275"/>
      <c r="KE91" s="275"/>
      <c r="KF91" s="275"/>
      <c r="KG91" s="275"/>
      <c r="KH91" s="275"/>
      <c r="KI91" s="275"/>
      <c r="KJ91" s="275"/>
      <c r="KK91" s="275"/>
      <c r="KL91" s="275"/>
      <c r="KM91" s="275"/>
      <c r="KN91" s="275"/>
      <c r="KO91" s="275"/>
      <c r="KP91" s="275"/>
      <c r="KQ91" s="275"/>
      <c r="KR91" s="275"/>
      <c r="KS91" s="275"/>
      <c r="KT91" s="275"/>
      <c r="KU91" s="275"/>
      <c r="KV91" s="275"/>
      <c r="KW91" s="275"/>
    </row>
    <row r="92" spans="1:309" s="342" customFormat="1">
      <c r="A92" s="1"/>
      <c r="B92" s="272"/>
      <c r="C92" s="272"/>
      <c r="D92" s="275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272"/>
      <c r="P92" s="272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2"/>
      <c r="AD92" s="272"/>
      <c r="AE92" s="272"/>
      <c r="AF92" s="272"/>
      <c r="AG92" s="272"/>
      <c r="AH92" s="272"/>
      <c r="AI92" s="272"/>
      <c r="AJ92" s="272"/>
      <c r="AK92" s="272"/>
      <c r="AL92" s="275"/>
      <c r="AM92" s="275"/>
      <c r="AN92" s="275"/>
      <c r="AO92" s="275"/>
      <c r="AP92" s="272"/>
      <c r="AQ92" s="275"/>
      <c r="AR92" s="272"/>
      <c r="AS92" s="272"/>
      <c r="AT92" s="272"/>
      <c r="AU92" s="272"/>
      <c r="AV92" s="275"/>
      <c r="AW92" s="272"/>
      <c r="AX92" s="272"/>
      <c r="AY92" s="272"/>
      <c r="AZ92" s="272"/>
      <c r="BA92" s="275"/>
      <c r="BB92" s="272"/>
      <c r="BC92" s="272"/>
      <c r="BD92" s="272"/>
      <c r="BE92" s="272"/>
      <c r="BF92" s="275"/>
      <c r="BG92" s="272"/>
      <c r="BH92" s="272"/>
      <c r="BI92" s="272"/>
      <c r="BJ92" s="272"/>
      <c r="BK92" s="275"/>
      <c r="BL92" s="272"/>
      <c r="BM92" s="272"/>
      <c r="BN92" s="272"/>
      <c r="BO92" s="272"/>
      <c r="BP92" s="275"/>
      <c r="BQ92" s="275"/>
      <c r="BR92" s="275"/>
      <c r="BS92" s="275"/>
      <c r="BT92" s="272"/>
      <c r="BU92" s="272"/>
      <c r="BV92" s="272"/>
      <c r="BW92" s="272"/>
      <c r="BX92" s="272"/>
      <c r="BY92" s="272"/>
      <c r="BZ92" s="272"/>
      <c r="CA92" s="275"/>
      <c r="CB92" s="275"/>
      <c r="CC92" s="275"/>
      <c r="CD92" s="275"/>
      <c r="CE92" s="272"/>
      <c r="CF92" s="272"/>
      <c r="CG92" s="272"/>
      <c r="CH92" s="272"/>
      <c r="CI92" s="272"/>
      <c r="CJ92" s="272"/>
      <c r="CK92" s="272"/>
      <c r="CL92" s="272"/>
      <c r="CM92" s="272"/>
      <c r="CN92" s="272"/>
      <c r="CO92" s="272"/>
      <c r="CP92" s="272"/>
      <c r="CQ92" s="272"/>
      <c r="CR92" s="272"/>
      <c r="CS92" s="272"/>
      <c r="CT92" s="272"/>
      <c r="CU92" s="272"/>
      <c r="CV92" s="272"/>
      <c r="CW92" s="272"/>
      <c r="CX92" s="272"/>
      <c r="CY92" s="272"/>
      <c r="CZ92" s="272"/>
      <c r="DA92" s="272"/>
      <c r="DB92" s="272"/>
      <c r="DC92" s="272"/>
      <c r="DD92" s="272"/>
      <c r="DE92" s="272"/>
      <c r="DF92" s="272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5"/>
      <c r="DU92" s="275"/>
      <c r="DV92" s="275"/>
      <c r="DW92" s="275"/>
      <c r="DX92" s="272"/>
      <c r="DY92" s="275"/>
      <c r="DZ92" s="275"/>
      <c r="EA92" s="275"/>
      <c r="EB92" s="275"/>
      <c r="EC92" s="272"/>
      <c r="ED92" s="275"/>
      <c r="EE92" s="272"/>
      <c r="EF92" s="272"/>
      <c r="EG92" s="272"/>
      <c r="EH92" s="272"/>
      <c r="EI92" s="275"/>
      <c r="EJ92" s="272"/>
      <c r="EK92" s="272"/>
      <c r="EL92" s="272"/>
      <c r="EM92" s="272"/>
      <c r="EN92" s="275"/>
      <c r="EO92" s="272"/>
      <c r="EP92" s="272"/>
      <c r="EQ92" s="272"/>
      <c r="ER92" s="272"/>
      <c r="ES92" s="275"/>
      <c r="ET92" s="272"/>
      <c r="EU92" s="272"/>
      <c r="EV92" s="272"/>
      <c r="EW92" s="272"/>
      <c r="EX92" s="275"/>
      <c r="EY92" s="272"/>
      <c r="EZ92" s="272"/>
      <c r="FA92" s="272"/>
      <c r="FB92" s="272"/>
      <c r="FC92" s="275"/>
      <c r="FD92" s="272"/>
      <c r="FE92" s="272"/>
      <c r="FF92" s="272"/>
      <c r="FG92" s="272"/>
      <c r="FH92" s="275"/>
      <c r="FI92" s="272"/>
      <c r="FJ92" s="272"/>
      <c r="FK92" s="272"/>
      <c r="FL92" s="272"/>
      <c r="FM92" s="275"/>
      <c r="FN92" s="272"/>
      <c r="FO92" s="272"/>
      <c r="FP92" s="272"/>
      <c r="FQ92" s="272"/>
      <c r="FR92" s="275"/>
      <c r="FS92" s="272"/>
      <c r="FT92" s="272"/>
      <c r="FU92" s="272"/>
      <c r="FV92" s="272"/>
      <c r="FW92" s="275"/>
      <c r="FX92" s="272"/>
      <c r="FY92" s="272"/>
      <c r="FZ92" s="272"/>
      <c r="GA92" s="272"/>
      <c r="GB92" s="275"/>
      <c r="GC92" s="272"/>
      <c r="GD92" s="272"/>
      <c r="GE92" s="272"/>
      <c r="GF92" s="272"/>
      <c r="GG92" s="275"/>
      <c r="GH92" s="272"/>
      <c r="GI92" s="272"/>
      <c r="GJ92" s="272"/>
      <c r="GK92" s="272"/>
      <c r="GL92" s="275"/>
      <c r="GM92" s="272"/>
      <c r="GN92" s="272"/>
      <c r="GO92" s="272"/>
      <c r="GP92" s="272"/>
      <c r="GQ92" s="272"/>
      <c r="GR92" s="272"/>
      <c r="GS92" s="272"/>
      <c r="GT92" s="272"/>
      <c r="GU92" s="272"/>
      <c r="GV92" s="272"/>
      <c r="GW92" s="272"/>
      <c r="GX92" s="272"/>
      <c r="GY92" s="272"/>
      <c r="GZ92" s="272"/>
      <c r="HA92" s="341"/>
      <c r="HB92" s="341"/>
      <c r="HC92" s="341"/>
      <c r="HD92" s="341"/>
      <c r="HE92" s="341"/>
      <c r="HF92" s="341"/>
      <c r="HG92" s="275"/>
      <c r="HH92" s="275"/>
      <c r="HI92" s="275"/>
      <c r="HJ92" s="275"/>
      <c r="HK92" s="275"/>
      <c r="HL92" s="275"/>
      <c r="HM92" s="275"/>
      <c r="HN92" s="275"/>
      <c r="HO92" s="275"/>
      <c r="HP92" s="275"/>
      <c r="HQ92" s="275"/>
      <c r="HR92" s="275"/>
      <c r="HS92" s="275"/>
      <c r="HT92" s="275"/>
      <c r="HU92" s="275"/>
      <c r="HV92" s="275"/>
      <c r="HW92" s="275"/>
      <c r="HX92" s="275"/>
      <c r="HY92" s="275"/>
      <c r="HZ92" s="275"/>
      <c r="IA92" s="275"/>
      <c r="IB92" s="275"/>
      <c r="IC92" s="275"/>
      <c r="ID92" s="275"/>
      <c r="IE92" s="275"/>
      <c r="IF92" s="275"/>
      <c r="IG92" s="275"/>
      <c r="IH92" s="275"/>
      <c r="II92" s="275"/>
      <c r="IJ92" s="275"/>
      <c r="IK92" s="275"/>
      <c r="IL92" s="275"/>
      <c r="IM92" s="275"/>
      <c r="IN92" s="275"/>
      <c r="IO92" s="275"/>
      <c r="IP92" s="275"/>
      <c r="IQ92" s="275"/>
      <c r="IR92" s="275"/>
      <c r="IS92" s="275"/>
      <c r="IT92" s="275"/>
      <c r="IU92" s="275"/>
      <c r="IV92" s="275"/>
      <c r="IW92" s="275"/>
      <c r="IX92" s="275"/>
      <c r="IY92" s="275"/>
      <c r="IZ92" s="275"/>
      <c r="JA92" s="275"/>
      <c r="JB92" s="275"/>
      <c r="JC92" s="275"/>
      <c r="JD92" s="275"/>
      <c r="JE92" s="275"/>
      <c r="JF92" s="275"/>
      <c r="JG92" s="275"/>
      <c r="JH92" s="275"/>
      <c r="JI92" s="275"/>
      <c r="JJ92" s="275"/>
      <c r="JK92" s="275"/>
      <c r="JL92" s="275"/>
      <c r="JM92" s="275"/>
      <c r="JN92" s="275"/>
      <c r="JO92" s="275"/>
      <c r="JP92" s="275"/>
      <c r="JQ92" s="275"/>
      <c r="JR92" s="275"/>
      <c r="JS92" s="275"/>
      <c r="JT92" s="275"/>
      <c r="JU92" s="275"/>
      <c r="JV92" s="275"/>
      <c r="JW92" s="275"/>
      <c r="JX92" s="275"/>
      <c r="JY92" s="275"/>
      <c r="JZ92" s="275"/>
      <c r="KA92" s="275"/>
      <c r="KB92" s="275"/>
      <c r="KC92" s="275"/>
      <c r="KD92" s="275"/>
      <c r="KE92" s="275"/>
      <c r="KF92" s="275"/>
      <c r="KG92" s="275"/>
      <c r="KH92" s="275"/>
      <c r="KI92" s="275"/>
      <c r="KJ92" s="275"/>
      <c r="KK92" s="275"/>
      <c r="KL92" s="275"/>
      <c r="KM92" s="275"/>
      <c r="KN92" s="275"/>
      <c r="KO92" s="275"/>
      <c r="KP92" s="275"/>
      <c r="KQ92" s="275"/>
      <c r="KR92" s="275"/>
      <c r="KS92" s="275"/>
      <c r="KT92" s="275"/>
      <c r="KU92" s="275"/>
      <c r="KV92" s="275"/>
      <c r="KW92" s="275"/>
    </row>
    <row r="93" spans="1:309" s="342" customFormat="1">
      <c r="A93" s="1"/>
      <c r="B93" s="272"/>
      <c r="C93" s="272"/>
      <c r="D93" s="275"/>
      <c r="E93" s="272"/>
      <c r="F93" s="272"/>
      <c r="G93" s="272"/>
      <c r="H93" s="272"/>
      <c r="I93" s="272"/>
      <c r="J93" s="272"/>
      <c r="K93" s="272"/>
      <c r="L93" s="272"/>
      <c r="M93" s="272"/>
      <c r="N93" s="272"/>
      <c r="O93" s="272"/>
      <c r="P93" s="272"/>
      <c r="Q93" s="272"/>
      <c r="R93" s="272"/>
      <c r="S93" s="272"/>
      <c r="T93" s="272"/>
      <c r="U93" s="272"/>
      <c r="V93" s="272"/>
      <c r="W93" s="272"/>
      <c r="X93" s="272"/>
      <c r="Y93" s="272"/>
      <c r="Z93" s="272"/>
      <c r="AA93" s="272"/>
      <c r="AB93" s="272"/>
      <c r="AC93" s="272"/>
      <c r="AD93" s="272"/>
      <c r="AE93" s="272"/>
      <c r="AF93" s="272"/>
      <c r="AG93" s="272"/>
      <c r="AH93" s="272"/>
      <c r="AI93" s="272"/>
      <c r="AJ93" s="272"/>
      <c r="AK93" s="272"/>
      <c r="AL93" s="275"/>
      <c r="AM93" s="275"/>
      <c r="AN93" s="275"/>
      <c r="AO93" s="275"/>
      <c r="AP93" s="272"/>
      <c r="AQ93" s="275"/>
      <c r="AR93" s="272"/>
      <c r="AS93" s="272"/>
      <c r="AT93" s="272"/>
      <c r="AU93" s="272"/>
      <c r="AV93" s="275"/>
      <c r="AW93" s="272"/>
      <c r="AX93" s="272"/>
      <c r="AY93" s="272"/>
      <c r="AZ93" s="272"/>
      <c r="BA93" s="275"/>
      <c r="BB93" s="272"/>
      <c r="BC93" s="272"/>
      <c r="BD93" s="272"/>
      <c r="BE93" s="272"/>
      <c r="BF93" s="275"/>
      <c r="BG93" s="272"/>
      <c r="BH93" s="272"/>
      <c r="BI93" s="272"/>
      <c r="BJ93" s="272"/>
      <c r="BK93" s="275"/>
      <c r="BL93" s="272"/>
      <c r="BM93" s="272"/>
      <c r="BN93" s="272"/>
      <c r="BO93" s="272"/>
      <c r="BP93" s="275"/>
      <c r="BQ93" s="275"/>
      <c r="BR93" s="275"/>
      <c r="BS93" s="275"/>
      <c r="BT93" s="272"/>
      <c r="BU93" s="272"/>
      <c r="BV93" s="272"/>
      <c r="BW93" s="272"/>
      <c r="BX93" s="272"/>
      <c r="BY93" s="272"/>
      <c r="BZ93" s="272"/>
      <c r="CA93" s="275"/>
      <c r="CB93" s="275"/>
      <c r="CC93" s="275"/>
      <c r="CD93" s="275"/>
      <c r="CE93" s="272"/>
      <c r="CF93" s="272"/>
      <c r="CG93" s="272"/>
      <c r="CH93" s="272"/>
      <c r="CI93" s="272"/>
      <c r="CJ93" s="272"/>
      <c r="CK93" s="272"/>
      <c r="CL93" s="272"/>
      <c r="CM93" s="272"/>
      <c r="CN93" s="272"/>
      <c r="CO93" s="272"/>
      <c r="CP93" s="272"/>
      <c r="CQ93" s="272"/>
      <c r="CR93" s="272"/>
      <c r="CS93" s="272"/>
      <c r="CT93" s="272"/>
      <c r="CU93" s="272"/>
      <c r="CV93" s="272"/>
      <c r="CW93" s="272"/>
      <c r="CX93" s="272"/>
      <c r="CY93" s="272"/>
      <c r="CZ93" s="272"/>
      <c r="DA93" s="272"/>
      <c r="DB93" s="272"/>
      <c r="DC93" s="272"/>
      <c r="DD93" s="272"/>
      <c r="DE93" s="272"/>
      <c r="DF93" s="272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5"/>
      <c r="DU93" s="275"/>
      <c r="DV93" s="275"/>
      <c r="DW93" s="275"/>
      <c r="DX93" s="272"/>
      <c r="DY93" s="275"/>
      <c r="DZ93" s="275"/>
      <c r="EA93" s="275"/>
      <c r="EB93" s="275"/>
      <c r="EC93" s="272"/>
      <c r="ED93" s="275"/>
      <c r="EE93" s="272"/>
      <c r="EF93" s="272"/>
      <c r="EG93" s="272"/>
      <c r="EH93" s="272"/>
      <c r="EI93" s="275"/>
      <c r="EJ93" s="272"/>
      <c r="EK93" s="272"/>
      <c r="EL93" s="272"/>
      <c r="EM93" s="272"/>
      <c r="EN93" s="275"/>
      <c r="EO93" s="272"/>
      <c r="EP93" s="272"/>
      <c r="EQ93" s="272"/>
      <c r="ER93" s="272"/>
      <c r="ES93" s="275"/>
      <c r="ET93" s="272"/>
      <c r="EU93" s="272"/>
      <c r="EV93" s="272"/>
      <c r="EW93" s="272"/>
      <c r="EX93" s="275"/>
      <c r="EY93" s="272"/>
      <c r="EZ93" s="272"/>
      <c r="FA93" s="272"/>
      <c r="FB93" s="272"/>
      <c r="FC93" s="275"/>
      <c r="FD93" s="272"/>
      <c r="FE93" s="272"/>
      <c r="FF93" s="272"/>
      <c r="FG93" s="272"/>
      <c r="FH93" s="275"/>
      <c r="FI93" s="272"/>
      <c r="FJ93" s="272"/>
      <c r="FK93" s="272"/>
      <c r="FL93" s="272"/>
      <c r="FM93" s="275"/>
      <c r="FN93" s="272"/>
      <c r="FO93" s="272"/>
      <c r="FP93" s="272"/>
      <c r="FQ93" s="272"/>
      <c r="FR93" s="275"/>
      <c r="FS93" s="272"/>
      <c r="FT93" s="272"/>
      <c r="FU93" s="272"/>
      <c r="FV93" s="272"/>
      <c r="FW93" s="275"/>
      <c r="FX93" s="272"/>
      <c r="FY93" s="272"/>
      <c r="FZ93" s="272"/>
      <c r="GA93" s="272"/>
      <c r="GB93" s="275"/>
      <c r="GC93" s="272"/>
      <c r="GD93" s="272"/>
      <c r="GE93" s="272"/>
      <c r="GF93" s="272"/>
      <c r="GG93" s="275"/>
      <c r="GH93" s="272"/>
      <c r="GI93" s="272"/>
      <c r="GJ93" s="272"/>
      <c r="GK93" s="272"/>
      <c r="GL93" s="275"/>
      <c r="GM93" s="272"/>
      <c r="GN93" s="272"/>
      <c r="GO93" s="272"/>
      <c r="GP93" s="272"/>
      <c r="GQ93" s="272"/>
      <c r="GR93" s="272"/>
      <c r="GS93" s="272"/>
      <c r="GT93" s="272"/>
      <c r="GU93" s="272"/>
      <c r="GV93" s="272"/>
      <c r="GW93" s="272"/>
      <c r="GX93" s="272"/>
      <c r="GY93" s="272"/>
      <c r="GZ93" s="272"/>
      <c r="HA93" s="341"/>
      <c r="HB93" s="341"/>
      <c r="HC93" s="341"/>
      <c r="HD93" s="341"/>
      <c r="HE93" s="341"/>
      <c r="HF93" s="341"/>
      <c r="HG93" s="275"/>
      <c r="HH93" s="275"/>
      <c r="HI93" s="275"/>
      <c r="HJ93" s="275"/>
      <c r="HK93" s="275"/>
      <c r="HL93" s="275"/>
      <c r="HM93" s="275"/>
      <c r="HN93" s="275"/>
      <c r="HO93" s="275"/>
      <c r="HP93" s="275"/>
      <c r="HQ93" s="275"/>
      <c r="HR93" s="275"/>
      <c r="HS93" s="275"/>
      <c r="HT93" s="275"/>
      <c r="HU93" s="275"/>
      <c r="HV93" s="275"/>
      <c r="HW93" s="275"/>
      <c r="HX93" s="275"/>
      <c r="HY93" s="275"/>
      <c r="HZ93" s="275"/>
      <c r="IA93" s="275"/>
      <c r="IB93" s="275"/>
      <c r="IC93" s="275"/>
      <c r="ID93" s="275"/>
      <c r="IE93" s="275"/>
      <c r="IF93" s="275"/>
      <c r="IG93" s="275"/>
      <c r="IH93" s="275"/>
      <c r="II93" s="275"/>
      <c r="IJ93" s="275"/>
      <c r="IK93" s="275"/>
      <c r="IL93" s="275"/>
      <c r="IM93" s="275"/>
      <c r="IN93" s="275"/>
      <c r="IO93" s="275"/>
      <c r="IP93" s="275"/>
      <c r="IQ93" s="275"/>
      <c r="IR93" s="275"/>
      <c r="IS93" s="275"/>
      <c r="IT93" s="275"/>
      <c r="IU93" s="275"/>
      <c r="IV93" s="275"/>
      <c r="IW93" s="275"/>
      <c r="IX93" s="275"/>
      <c r="IY93" s="275"/>
      <c r="IZ93" s="275"/>
      <c r="JA93" s="275"/>
      <c r="JB93" s="275"/>
      <c r="JC93" s="275"/>
      <c r="JD93" s="275"/>
      <c r="JE93" s="275"/>
      <c r="JF93" s="275"/>
      <c r="JG93" s="275"/>
      <c r="JH93" s="275"/>
      <c r="JI93" s="275"/>
      <c r="JJ93" s="275"/>
      <c r="JK93" s="275"/>
      <c r="JL93" s="275"/>
      <c r="JM93" s="275"/>
      <c r="JN93" s="275"/>
      <c r="JO93" s="275"/>
      <c r="JP93" s="275"/>
      <c r="JQ93" s="275"/>
      <c r="JR93" s="275"/>
      <c r="JS93" s="275"/>
      <c r="JT93" s="275"/>
      <c r="JU93" s="275"/>
      <c r="JV93" s="275"/>
      <c r="JW93" s="275"/>
      <c r="JX93" s="275"/>
      <c r="JY93" s="275"/>
      <c r="JZ93" s="275"/>
      <c r="KA93" s="275"/>
      <c r="KB93" s="275"/>
      <c r="KC93" s="275"/>
      <c r="KD93" s="275"/>
      <c r="KE93" s="275"/>
      <c r="KF93" s="275"/>
      <c r="KG93" s="275"/>
      <c r="KH93" s="275"/>
      <c r="KI93" s="275"/>
      <c r="KJ93" s="275"/>
      <c r="KK93" s="275"/>
      <c r="KL93" s="275"/>
      <c r="KM93" s="275"/>
      <c r="KN93" s="275"/>
      <c r="KO93" s="275"/>
      <c r="KP93" s="275"/>
      <c r="KQ93" s="275"/>
      <c r="KR93" s="275"/>
      <c r="KS93" s="275"/>
      <c r="KT93" s="275"/>
      <c r="KU93" s="275"/>
      <c r="KV93" s="275"/>
      <c r="KW93" s="275"/>
    </row>
    <row r="94" spans="1:309" s="342" customFormat="1">
      <c r="A94" s="1"/>
      <c r="B94" s="272"/>
      <c r="C94" s="272"/>
      <c r="D94" s="275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272"/>
      <c r="Q94" s="272"/>
      <c r="R94" s="272"/>
      <c r="S94" s="272"/>
      <c r="T94" s="272"/>
      <c r="U94" s="272"/>
      <c r="V94" s="272"/>
      <c r="W94" s="272"/>
      <c r="X94" s="272"/>
      <c r="Y94" s="272"/>
      <c r="Z94" s="272"/>
      <c r="AA94" s="272"/>
      <c r="AB94" s="272"/>
      <c r="AC94" s="272"/>
      <c r="AD94" s="272"/>
      <c r="AE94" s="272"/>
      <c r="AF94" s="272"/>
      <c r="AG94" s="272"/>
      <c r="AH94" s="272"/>
      <c r="AI94" s="272"/>
      <c r="AJ94" s="272"/>
      <c r="AK94" s="272"/>
      <c r="AL94" s="275"/>
      <c r="AM94" s="275"/>
      <c r="AN94" s="275"/>
      <c r="AO94" s="275"/>
      <c r="AP94" s="272"/>
      <c r="AQ94" s="275"/>
      <c r="AR94" s="272"/>
      <c r="AS94" s="272"/>
      <c r="AT94" s="272"/>
      <c r="AU94" s="272"/>
      <c r="AV94" s="275"/>
      <c r="AW94" s="272"/>
      <c r="AX94" s="272"/>
      <c r="AY94" s="272"/>
      <c r="AZ94" s="272"/>
      <c r="BA94" s="275"/>
      <c r="BB94" s="272"/>
      <c r="BC94" s="272"/>
      <c r="BD94" s="272"/>
      <c r="BE94" s="272"/>
      <c r="BF94" s="275"/>
      <c r="BG94" s="272"/>
      <c r="BH94" s="272"/>
      <c r="BI94" s="272"/>
      <c r="BJ94" s="272"/>
      <c r="BK94" s="275"/>
      <c r="BL94" s="272"/>
      <c r="BM94" s="272"/>
      <c r="BN94" s="272"/>
      <c r="BO94" s="272"/>
      <c r="BP94" s="275"/>
      <c r="BQ94" s="275"/>
      <c r="BR94" s="275"/>
      <c r="BS94" s="275"/>
      <c r="BT94" s="272"/>
      <c r="BU94" s="272"/>
      <c r="BV94" s="272"/>
      <c r="BW94" s="272"/>
      <c r="BX94" s="272"/>
      <c r="BY94" s="272"/>
      <c r="BZ94" s="272"/>
      <c r="CA94" s="275"/>
      <c r="CB94" s="275"/>
      <c r="CC94" s="275"/>
      <c r="CD94" s="275"/>
      <c r="CE94" s="272"/>
      <c r="CF94" s="272"/>
      <c r="CG94" s="272"/>
      <c r="CH94" s="272"/>
      <c r="CI94" s="272"/>
      <c r="CJ94" s="272"/>
      <c r="CK94" s="272"/>
      <c r="CL94" s="272"/>
      <c r="CM94" s="272"/>
      <c r="CN94" s="272"/>
      <c r="CO94" s="272"/>
      <c r="CP94" s="272"/>
      <c r="CQ94" s="272"/>
      <c r="CR94" s="272"/>
      <c r="CS94" s="272"/>
      <c r="CT94" s="272"/>
      <c r="CU94" s="272"/>
      <c r="CV94" s="272"/>
      <c r="CW94" s="272"/>
      <c r="CX94" s="272"/>
      <c r="CY94" s="272"/>
      <c r="CZ94" s="272"/>
      <c r="DA94" s="272"/>
      <c r="DB94" s="272"/>
      <c r="DC94" s="272"/>
      <c r="DD94" s="272"/>
      <c r="DE94" s="272"/>
      <c r="DF94" s="272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5"/>
      <c r="DU94" s="275"/>
      <c r="DV94" s="275"/>
      <c r="DW94" s="275"/>
      <c r="DX94" s="272"/>
      <c r="DY94" s="275"/>
      <c r="DZ94" s="275"/>
      <c r="EA94" s="275"/>
      <c r="EB94" s="275"/>
      <c r="EC94" s="272"/>
      <c r="ED94" s="275"/>
      <c r="EE94" s="272"/>
      <c r="EF94" s="272"/>
      <c r="EG94" s="272"/>
      <c r="EH94" s="272"/>
      <c r="EI94" s="275"/>
      <c r="EJ94" s="272"/>
      <c r="EK94" s="272"/>
      <c r="EL94" s="272"/>
      <c r="EM94" s="272"/>
      <c r="EN94" s="275"/>
      <c r="EO94" s="272"/>
      <c r="EP94" s="272"/>
      <c r="EQ94" s="272"/>
      <c r="ER94" s="272"/>
      <c r="ES94" s="275"/>
      <c r="ET94" s="272"/>
      <c r="EU94" s="272"/>
      <c r="EV94" s="272"/>
      <c r="EW94" s="272"/>
      <c r="EX94" s="275"/>
      <c r="EY94" s="272"/>
      <c r="EZ94" s="272"/>
      <c r="FA94" s="272"/>
      <c r="FB94" s="272"/>
      <c r="FC94" s="275"/>
      <c r="FD94" s="272"/>
      <c r="FE94" s="272"/>
      <c r="FF94" s="272"/>
      <c r="FG94" s="272"/>
      <c r="FH94" s="275"/>
      <c r="FI94" s="272"/>
      <c r="FJ94" s="272"/>
      <c r="FK94" s="272"/>
      <c r="FL94" s="272"/>
      <c r="FM94" s="275"/>
      <c r="FN94" s="272"/>
      <c r="FO94" s="272"/>
      <c r="FP94" s="272"/>
      <c r="FQ94" s="272"/>
      <c r="FR94" s="275"/>
      <c r="FS94" s="272"/>
      <c r="FT94" s="272"/>
      <c r="FU94" s="272"/>
      <c r="FV94" s="272"/>
      <c r="FW94" s="275"/>
      <c r="FX94" s="272"/>
      <c r="FY94" s="272"/>
      <c r="FZ94" s="272"/>
      <c r="GA94" s="272"/>
      <c r="GB94" s="275"/>
      <c r="GC94" s="272"/>
      <c r="GD94" s="272"/>
      <c r="GE94" s="272"/>
      <c r="GF94" s="272"/>
      <c r="GG94" s="275"/>
      <c r="GH94" s="272"/>
      <c r="GI94" s="272"/>
      <c r="GJ94" s="272"/>
      <c r="GK94" s="272"/>
      <c r="GL94" s="275"/>
      <c r="GM94" s="272"/>
      <c r="GN94" s="272"/>
      <c r="GO94" s="272"/>
      <c r="GP94" s="272"/>
      <c r="GQ94" s="272"/>
      <c r="GR94" s="272"/>
      <c r="GS94" s="272"/>
      <c r="GT94" s="272"/>
      <c r="GU94" s="272"/>
      <c r="GV94" s="272"/>
      <c r="GW94" s="272"/>
      <c r="GX94" s="272"/>
      <c r="GY94" s="272"/>
      <c r="GZ94" s="272"/>
      <c r="HA94" s="341"/>
      <c r="HB94" s="341"/>
      <c r="HC94" s="341"/>
      <c r="HD94" s="341"/>
      <c r="HE94" s="341"/>
      <c r="HF94" s="341"/>
      <c r="HG94" s="275"/>
      <c r="HH94" s="275"/>
      <c r="HI94" s="275"/>
      <c r="HJ94" s="275"/>
      <c r="HK94" s="275"/>
      <c r="HL94" s="275"/>
      <c r="HM94" s="275"/>
      <c r="HN94" s="275"/>
      <c r="HO94" s="275"/>
      <c r="HP94" s="275"/>
      <c r="HQ94" s="275"/>
      <c r="HR94" s="275"/>
      <c r="HS94" s="275"/>
      <c r="HT94" s="275"/>
      <c r="HU94" s="275"/>
      <c r="HV94" s="275"/>
      <c r="HW94" s="275"/>
      <c r="HX94" s="275"/>
      <c r="HY94" s="275"/>
      <c r="HZ94" s="275"/>
      <c r="IA94" s="275"/>
      <c r="IB94" s="275"/>
      <c r="IC94" s="275"/>
      <c r="ID94" s="275"/>
      <c r="IE94" s="275"/>
      <c r="IF94" s="275"/>
      <c r="IG94" s="275"/>
      <c r="IH94" s="275"/>
      <c r="II94" s="275"/>
      <c r="IJ94" s="275"/>
      <c r="IK94" s="275"/>
      <c r="IL94" s="275"/>
      <c r="IM94" s="275"/>
      <c r="IN94" s="275"/>
      <c r="IO94" s="275"/>
      <c r="IP94" s="275"/>
      <c r="IQ94" s="275"/>
      <c r="IR94" s="275"/>
      <c r="IS94" s="275"/>
      <c r="IT94" s="275"/>
      <c r="IU94" s="275"/>
      <c r="IV94" s="275"/>
      <c r="IW94" s="275"/>
      <c r="IX94" s="275"/>
      <c r="IY94" s="275"/>
      <c r="IZ94" s="275"/>
      <c r="JA94" s="275"/>
      <c r="JB94" s="275"/>
      <c r="JC94" s="275"/>
      <c r="JD94" s="275"/>
      <c r="JE94" s="275"/>
      <c r="JF94" s="275"/>
      <c r="JG94" s="275"/>
      <c r="JH94" s="275"/>
      <c r="JI94" s="275"/>
      <c r="JJ94" s="275"/>
      <c r="JK94" s="275"/>
      <c r="JL94" s="275"/>
      <c r="JM94" s="275"/>
      <c r="JN94" s="275"/>
      <c r="JO94" s="275"/>
      <c r="JP94" s="275"/>
      <c r="JQ94" s="275"/>
      <c r="JR94" s="275"/>
      <c r="JS94" s="275"/>
      <c r="JT94" s="275"/>
      <c r="JU94" s="275"/>
      <c r="JV94" s="275"/>
      <c r="JW94" s="275"/>
      <c r="JX94" s="275"/>
      <c r="JY94" s="275"/>
      <c r="JZ94" s="275"/>
      <c r="KA94" s="275"/>
      <c r="KB94" s="275"/>
      <c r="KC94" s="275"/>
      <c r="KD94" s="275"/>
      <c r="KE94" s="275"/>
      <c r="KF94" s="275"/>
      <c r="KG94" s="275"/>
      <c r="KH94" s="275"/>
      <c r="KI94" s="275"/>
      <c r="KJ94" s="275"/>
      <c r="KK94" s="275"/>
      <c r="KL94" s="275"/>
      <c r="KM94" s="275"/>
      <c r="KN94" s="275"/>
      <c r="KO94" s="275"/>
      <c r="KP94" s="275"/>
      <c r="KQ94" s="275"/>
      <c r="KR94" s="275"/>
      <c r="KS94" s="275"/>
      <c r="KT94" s="275"/>
      <c r="KU94" s="275"/>
      <c r="KV94" s="275"/>
      <c r="KW94" s="275"/>
    </row>
    <row r="95" spans="1:309" s="342" customFormat="1">
      <c r="A95" s="1"/>
      <c r="B95" s="272"/>
      <c r="C95" s="272"/>
      <c r="D95" s="275"/>
      <c r="E95" s="272"/>
      <c r="F95" s="272"/>
      <c r="G95" s="272"/>
      <c r="H95" s="272"/>
      <c r="I95" s="272"/>
      <c r="J95" s="272"/>
      <c r="K95" s="272"/>
      <c r="L95" s="272"/>
      <c r="M95" s="272"/>
      <c r="N95" s="272"/>
      <c r="O95" s="272"/>
      <c r="P95" s="272"/>
      <c r="Q95" s="272"/>
      <c r="R95" s="272"/>
      <c r="S95" s="272"/>
      <c r="T95" s="272"/>
      <c r="U95" s="272"/>
      <c r="V95" s="272"/>
      <c r="W95" s="272"/>
      <c r="X95" s="272"/>
      <c r="Y95" s="272"/>
      <c r="Z95" s="272"/>
      <c r="AA95" s="272"/>
      <c r="AB95" s="272"/>
      <c r="AC95" s="272"/>
      <c r="AD95" s="272"/>
      <c r="AE95" s="272"/>
      <c r="AF95" s="272"/>
      <c r="AG95" s="272"/>
      <c r="AH95" s="272"/>
      <c r="AI95" s="272"/>
      <c r="AJ95" s="272"/>
      <c r="AK95" s="272"/>
      <c r="AL95" s="275"/>
      <c r="AM95" s="275"/>
      <c r="AN95" s="275"/>
      <c r="AO95" s="275"/>
      <c r="AP95" s="272"/>
      <c r="AQ95" s="275"/>
      <c r="AR95" s="272"/>
      <c r="AS95" s="272"/>
      <c r="AT95" s="272"/>
      <c r="AU95" s="272"/>
      <c r="AV95" s="275"/>
      <c r="AW95" s="272"/>
      <c r="AX95" s="272"/>
      <c r="AY95" s="272"/>
      <c r="AZ95" s="272"/>
      <c r="BA95" s="275"/>
      <c r="BB95" s="272"/>
      <c r="BC95" s="272"/>
      <c r="BD95" s="272"/>
      <c r="BE95" s="272"/>
      <c r="BF95" s="275"/>
      <c r="BG95" s="272"/>
      <c r="BH95" s="272"/>
      <c r="BI95" s="272"/>
      <c r="BJ95" s="272"/>
      <c r="BK95" s="275"/>
      <c r="BL95" s="272"/>
      <c r="BM95" s="272"/>
      <c r="BN95" s="272"/>
      <c r="BO95" s="272"/>
      <c r="BP95" s="275"/>
      <c r="BQ95" s="275"/>
      <c r="BR95" s="275"/>
      <c r="BS95" s="275"/>
      <c r="BT95" s="272"/>
      <c r="BU95" s="272"/>
      <c r="BV95" s="272"/>
      <c r="BW95" s="272"/>
      <c r="BX95" s="272"/>
      <c r="BY95" s="272"/>
      <c r="BZ95" s="272"/>
      <c r="CA95" s="275"/>
      <c r="CB95" s="275"/>
      <c r="CC95" s="275"/>
      <c r="CD95" s="275"/>
      <c r="CE95" s="272"/>
      <c r="CF95" s="272"/>
      <c r="CG95" s="272"/>
      <c r="CH95" s="272"/>
      <c r="CI95" s="272"/>
      <c r="CJ95" s="272"/>
      <c r="CK95" s="272"/>
      <c r="CL95" s="272"/>
      <c r="CM95" s="272"/>
      <c r="CN95" s="272"/>
      <c r="CO95" s="272"/>
      <c r="CP95" s="272"/>
      <c r="CQ95" s="272"/>
      <c r="CR95" s="272"/>
      <c r="CS95" s="272"/>
      <c r="CT95" s="272"/>
      <c r="CU95" s="272"/>
      <c r="CV95" s="272"/>
      <c r="CW95" s="272"/>
      <c r="CX95" s="272"/>
      <c r="CY95" s="272"/>
      <c r="CZ95" s="272"/>
      <c r="DA95" s="272"/>
      <c r="DB95" s="272"/>
      <c r="DC95" s="272"/>
      <c r="DD95" s="272"/>
      <c r="DE95" s="272"/>
      <c r="DF95" s="272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5"/>
      <c r="DU95" s="275"/>
      <c r="DV95" s="275"/>
      <c r="DW95" s="275"/>
      <c r="DX95" s="272"/>
      <c r="DY95" s="275"/>
      <c r="DZ95" s="275"/>
      <c r="EA95" s="275"/>
      <c r="EB95" s="275"/>
      <c r="EC95" s="272"/>
      <c r="ED95" s="275"/>
      <c r="EE95" s="272"/>
      <c r="EF95" s="272"/>
      <c r="EG95" s="272"/>
      <c r="EH95" s="272"/>
      <c r="EI95" s="275"/>
      <c r="EJ95" s="272"/>
      <c r="EK95" s="272"/>
      <c r="EL95" s="272"/>
      <c r="EM95" s="272"/>
      <c r="EN95" s="275"/>
      <c r="EO95" s="272"/>
      <c r="EP95" s="272"/>
      <c r="EQ95" s="272"/>
      <c r="ER95" s="272"/>
      <c r="ES95" s="275"/>
      <c r="ET95" s="272"/>
      <c r="EU95" s="272"/>
      <c r="EV95" s="272"/>
      <c r="EW95" s="272"/>
      <c r="EX95" s="275"/>
      <c r="EY95" s="272"/>
      <c r="EZ95" s="272"/>
      <c r="FA95" s="272"/>
      <c r="FB95" s="272"/>
      <c r="FC95" s="275"/>
      <c r="FD95" s="272"/>
      <c r="FE95" s="272"/>
      <c r="FF95" s="272"/>
      <c r="FG95" s="272"/>
      <c r="FH95" s="275"/>
      <c r="FI95" s="272"/>
      <c r="FJ95" s="272"/>
      <c r="FK95" s="272"/>
      <c r="FL95" s="272"/>
      <c r="FM95" s="275"/>
      <c r="FN95" s="272"/>
      <c r="FO95" s="272"/>
      <c r="FP95" s="272"/>
      <c r="FQ95" s="272"/>
      <c r="FR95" s="275"/>
      <c r="FS95" s="272"/>
      <c r="FT95" s="272"/>
      <c r="FU95" s="272"/>
      <c r="FV95" s="272"/>
      <c r="FW95" s="275"/>
      <c r="FX95" s="272"/>
      <c r="FY95" s="272"/>
      <c r="FZ95" s="272"/>
      <c r="GA95" s="272"/>
      <c r="GB95" s="275"/>
      <c r="GC95" s="272"/>
      <c r="GD95" s="272"/>
      <c r="GE95" s="272"/>
      <c r="GF95" s="272"/>
      <c r="GG95" s="275"/>
      <c r="GH95" s="272"/>
      <c r="GI95" s="272"/>
      <c r="GJ95" s="272"/>
      <c r="GK95" s="272"/>
      <c r="GL95" s="275"/>
      <c r="GM95" s="272"/>
      <c r="GN95" s="272"/>
      <c r="GO95" s="272"/>
      <c r="GP95" s="272"/>
      <c r="GQ95" s="272"/>
      <c r="GR95" s="272"/>
      <c r="GS95" s="272"/>
      <c r="GT95" s="272"/>
      <c r="GU95" s="272"/>
      <c r="GV95" s="272"/>
      <c r="GW95" s="272"/>
      <c r="GX95" s="272"/>
      <c r="GY95" s="272"/>
      <c r="GZ95" s="272"/>
      <c r="HA95" s="341"/>
      <c r="HB95" s="341"/>
      <c r="HC95" s="341"/>
      <c r="HD95" s="341"/>
      <c r="HE95" s="341"/>
      <c r="HF95" s="341"/>
      <c r="HG95" s="275"/>
      <c r="HH95" s="275"/>
      <c r="HI95" s="275"/>
      <c r="HJ95" s="275"/>
      <c r="HK95" s="275"/>
      <c r="HL95" s="275"/>
      <c r="HM95" s="275"/>
      <c r="HN95" s="275"/>
      <c r="HO95" s="275"/>
      <c r="HP95" s="275"/>
      <c r="HQ95" s="275"/>
      <c r="HR95" s="275"/>
      <c r="HS95" s="275"/>
      <c r="HT95" s="275"/>
      <c r="HU95" s="275"/>
      <c r="HV95" s="275"/>
      <c r="HW95" s="275"/>
      <c r="HX95" s="275"/>
      <c r="HY95" s="275"/>
      <c r="HZ95" s="275"/>
      <c r="IA95" s="275"/>
      <c r="IB95" s="275"/>
      <c r="IC95" s="275"/>
      <c r="ID95" s="275"/>
      <c r="IE95" s="275"/>
      <c r="IF95" s="275"/>
      <c r="IG95" s="275"/>
      <c r="IH95" s="275"/>
      <c r="II95" s="275"/>
      <c r="IJ95" s="275"/>
      <c r="IK95" s="275"/>
      <c r="IL95" s="275"/>
      <c r="IM95" s="275"/>
      <c r="IN95" s="275"/>
      <c r="IO95" s="275"/>
      <c r="IP95" s="275"/>
      <c r="IQ95" s="275"/>
      <c r="IR95" s="275"/>
      <c r="IS95" s="275"/>
      <c r="IT95" s="275"/>
      <c r="IU95" s="275"/>
      <c r="IV95" s="275"/>
      <c r="IW95" s="275"/>
      <c r="IX95" s="275"/>
      <c r="IY95" s="275"/>
      <c r="IZ95" s="275"/>
      <c r="JA95" s="275"/>
      <c r="JB95" s="275"/>
      <c r="JC95" s="275"/>
      <c r="JD95" s="275"/>
      <c r="JE95" s="275"/>
      <c r="JF95" s="275"/>
      <c r="JG95" s="275"/>
      <c r="JH95" s="275"/>
      <c r="JI95" s="275"/>
      <c r="JJ95" s="275"/>
      <c r="JK95" s="275"/>
      <c r="JL95" s="275"/>
      <c r="JM95" s="275"/>
      <c r="JN95" s="275"/>
      <c r="JO95" s="275"/>
      <c r="JP95" s="275"/>
      <c r="JQ95" s="275"/>
      <c r="JR95" s="275"/>
      <c r="JS95" s="275"/>
      <c r="JT95" s="275"/>
      <c r="JU95" s="275"/>
      <c r="JV95" s="275"/>
      <c r="JW95" s="275"/>
      <c r="JX95" s="275"/>
      <c r="JY95" s="275"/>
      <c r="JZ95" s="275"/>
      <c r="KA95" s="275"/>
      <c r="KB95" s="275"/>
      <c r="KC95" s="275"/>
      <c r="KD95" s="275"/>
      <c r="KE95" s="275"/>
      <c r="KF95" s="275"/>
      <c r="KG95" s="275"/>
      <c r="KH95" s="275"/>
      <c r="KI95" s="275"/>
      <c r="KJ95" s="275"/>
      <c r="KK95" s="275"/>
      <c r="KL95" s="275"/>
      <c r="KM95" s="275"/>
      <c r="KN95" s="275"/>
      <c r="KO95" s="275"/>
      <c r="KP95" s="275"/>
      <c r="KQ95" s="275"/>
      <c r="KR95" s="275"/>
      <c r="KS95" s="275"/>
      <c r="KT95" s="275"/>
      <c r="KU95" s="275"/>
      <c r="KV95" s="275"/>
      <c r="KW95" s="275"/>
    </row>
  </sheetData>
  <sheetProtection selectLockedCells="1" selectUnlockedCells="1"/>
  <mergeCells count="152">
    <mergeCell ref="CZ2:DS2"/>
    <mergeCell ref="CA3:CE3"/>
    <mergeCell ref="CF3:CJ3"/>
    <mergeCell ref="CK3:CY3"/>
    <mergeCell ref="CZ3:DD3"/>
    <mergeCell ref="BV3:BZ3"/>
    <mergeCell ref="AB4:AE4"/>
    <mergeCell ref="AF4:AI4"/>
    <mergeCell ref="AL4:AZ4"/>
    <mergeCell ref="BF4:BT4"/>
    <mergeCell ref="CK4:CO4"/>
    <mergeCell ref="CP4:CY4"/>
    <mergeCell ref="CZ4:DD4"/>
    <mergeCell ref="AJ2:AK3"/>
    <mergeCell ref="HB3:HF5"/>
    <mergeCell ref="HG3:HG8"/>
    <mergeCell ref="HH3:HH8"/>
    <mergeCell ref="HI3:HI8"/>
    <mergeCell ref="BF5:BJ5"/>
    <mergeCell ref="BK5:BO5"/>
    <mergeCell ref="BP5:BT5"/>
    <mergeCell ref="BV4:BZ4"/>
    <mergeCell ref="CA4:CE4"/>
    <mergeCell ref="BV5:BZ5"/>
    <mergeCell ref="CA5:CE5"/>
    <mergeCell ref="CF5:CJ5"/>
    <mergeCell ref="CK5:CO5"/>
    <mergeCell ref="CP5:CT5"/>
    <mergeCell ref="CU5:CY5"/>
    <mergeCell ref="EN4:FG4"/>
    <mergeCell ref="FH4:GA4"/>
    <mergeCell ref="GB4:GU4"/>
    <mergeCell ref="CF4:CJ4"/>
    <mergeCell ref="DJ5:DN5"/>
    <mergeCell ref="DO5:DS5"/>
    <mergeCell ref="DT5:DX5"/>
    <mergeCell ref="DY5:EC5"/>
    <mergeCell ref="FW5:GA5"/>
    <mergeCell ref="AL5:AP5"/>
    <mergeCell ref="AQ5:AU5"/>
    <mergeCell ref="AV5:AZ5"/>
    <mergeCell ref="BA5:BE5"/>
    <mergeCell ref="B2:O2"/>
    <mergeCell ref="P2:S2"/>
    <mergeCell ref="T2:AA3"/>
    <mergeCell ref="AB2:AI3"/>
    <mergeCell ref="AL2:CY2"/>
    <mergeCell ref="HJ3:HJ8"/>
    <mergeCell ref="B4:E4"/>
    <mergeCell ref="F4:I4"/>
    <mergeCell ref="N4:O4"/>
    <mergeCell ref="T4:W4"/>
    <mergeCell ref="X4:AA4"/>
    <mergeCell ref="DE3:DI3"/>
    <mergeCell ref="DJ3:DS3"/>
    <mergeCell ref="DT3:FG3"/>
    <mergeCell ref="FH3:GU3"/>
    <mergeCell ref="GV3:GZ5"/>
    <mergeCell ref="HA3:HA8"/>
    <mergeCell ref="DE4:DI4"/>
    <mergeCell ref="DJ4:DN4"/>
    <mergeCell ref="DO4:DS4"/>
    <mergeCell ref="DT4:EM4"/>
    <mergeCell ref="B3:I3"/>
    <mergeCell ref="M3:O3"/>
    <mergeCell ref="R3:S3"/>
    <mergeCell ref="AL3:BT3"/>
    <mergeCell ref="GL5:GP5"/>
    <mergeCell ref="GQ5:GU5"/>
    <mergeCell ref="AL6:AL7"/>
    <mergeCell ref="AM6:AP6"/>
    <mergeCell ref="AQ6:AQ7"/>
    <mergeCell ref="AR6:AU6"/>
    <mergeCell ref="AV6:AV7"/>
    <mergeCell ref="AW6:AZ6"/>
    <mergeCell ref="BA6:BA7"/>
    <mergeCell ref="BB6:BE6"/>
    <mergeCell ref="FH5:FL5"/>
    <mergeCell ref="FM5:FQ5"/>
    <mergeCell ref="FR5:FV5"/>
    <mergeCell ref="BV6:BV7"/>
    <mergeCell ref="BW6:BZ6"/>
    <mergeCell ref="CA6:CA7"/>
    <mergeCell ref="CB6:CE6"/>
    <mergeCell ref="CF6:CF7"/>
    <mergeCell ref="CG6:CJ6"/>
    <mergeCell ref="BF6:BF7"/>
    <mergeCell ref="BG6:BJ6"/>
    <mergeCell ref="BK6:BK7"/>
    <mergeCell ref="BL6:BO6"/>
    <mergeCell ref="BP6:BP7"/>
    <mergeCell ref="BQ6:BT6"/>
    <mergeCell ref="DA6:DD6"/>
    <mergeCell ref="DF6:DI6"/>
    <mergeCell ref="DJ6:DJ7"/>
    <mergeCell ref="GB5:GF5"/>
    <mergeCell ref="GG5:GK5"/>
    <mergeCell ref="ED5:EH5"/>
    <mergeCell ref="EI5:EM5"/>
    <mergeCell ref="EN5:ER5"/>
    <mergeCell ref="ES5:EW5"/>
    <mergeCell ref="EX5:FB5"/>
    <mergeCell ref="FC5:FG5"/>
    <mergeCell ref="CZ5:DD5"/>
    <mergeCell ref="DE5:DI5"/>
    <mergeCell ref="DK6:DN6"/>
    <mergeCell ref="DO6:DO7"/>
    <mergeCell ref="DP6:DS6"/>
    <mergeCell ref="CK6:CK7"/>
    <mergeCell ref="CL6:CO6"/>
    <mergeCell ref="CP6:CP7"/>
    <mergeCell ref="CQ6:CT6"/>
    <mergeCell ref="CU6:CU7"/>
    <mergeCell ref="CV6:CY6"/>
    <mergeCell ref="FH6:FH7"/>
    <mergeCell ref="FI6:FL6"/>
    <mergeCell ref="EI6:EI7"/>
    <mergeCell ref="EJ6:EM6"/>
    <mergeCell ref="EN6:EN7"/>
    <mergeCell ref="EO6:ER6"/>
    <mergeCell ref="ES6:ES7"/>
    <mergeCell ref="ET6:EW6"/>
    <mergeCell ref="DT6:DT7"/>
    <mergeCell ref="DU6:DX6"/>
    <mergeCell ref="DY6:DY7"/>
    <mergeCell ref="DZ6:EC6"/>
    <mergeCell ref="ED6:ED7"/>
    <mergeCell ref="EE6:EH6"/>
    <mergeCell ref="B1:AK1"/>
    <mergeCell ref="A2:A5"/>
    <mergeCell ref="GQ6:GQ7"/>
    <mergeCell ref="GR6:GU6"/>
    <mergeCell ref="GV6:GV7"/>
    <mergeCell ref="GW6:GZ6"/>
    <mergeCell ref="HB6:HB7"/>
    <mergeCell ref="HC6:HF6"/>
    <mergeCell ref="GB6:GB7"/>
    <mergeCell ref="GC6:GF6"/>
    <mergeCell ref="GG6:GG7"/>
    <mergeCell ref="GH6:GK6"/>
    <mergeCell ref="GL6:GL7"/>
    <mergeCell ref="GM6:GP6"/>
    <mergeCell ref="FM6:FM7"/>
    <mergeCell ref="FN6:FQ6"/>
    <mergeCell ref="FR6:FR7"/>
    <mergeCell ref="FS6:FV6"/>
    <mergeCell ref="FW6:FW7"/>
    <mergeCell ref="FX6:GA6"/>
    <mergeCell ref="EX6:EX7"/>
    <mergeCell ref="EY6:FB6"/>
    <mergeCell ref="FC6:FC7"/>
    <mergeCell ref="FD6:FG6"/>
  </mergeCells>
  <pageMargins left="0.31496062992125984" right="0.11811023622047245" top="0.19685039370078741" bottom="0.19685039370078741" header="0.31496062992125984" footer="0.31496062992125984"/>
  <pageSetup paperSize="9" scale="5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FL53"/>
  <sheetViews>
    <sheetView zoomScale="60" zoomScaleNormal="60" workbookViewId="0">
      <pane xSplit="2" ySplit="9" topLeftCell="R10" activePane="bottomRight" state="frozen"/>
      <selection pane="topRight" activeCell="C1" sqref="C1"/>
      <selection pane="bottomLeft" activeCell="A8" sqref="A8"/>
      <selection pane="bottomRight" sqref="A1:XFD1"/>
    </sheetView>
  </sheetViews>
  <sheetFormatPr defaultColWidth="9.140625" defaultRowHeight="18.75"/>
  <cols>
    <col min="1" max="1" width="14.7109375" style="343" customWidth="1"/>
    <col min="2" max="2" width="36.28515625" style="343" customWidth="1"/>
    <col min="3" max="4" width="11.140625" style="343" hidden="1" customWidth="1"/>
    <col min="5" max="5" width="18.28515625" style="343" customWidth="1"/>
    <col min="6" max="9" width="11.140625" style="343" hidden="1" customWidth="1"/>
    <col min="10" max="10" width="18.28515625" style="343" customWidth="1"/>
    <col min="11" max="14" width="11.140625" style="343" hidden="1" customWidth="1"/>
    <col min="15" max="15" width="18.28515625" style="343" customWidth="1"/>
    <col min="16" max="17" width="11.140625" style="343" hidden="1" customWidth="1"/>
    <col min="18" max="18" width="0.28515625" style="343" customWidth="1"/>
    <col min="19" max="19" width="11.5703125" style="343" hidden="1" customWidth="1"/>
    <col min="20" max="20" width="18.28515625" style="343" customWidth="1"/>
    <col min="21" max="24" width="11.5703125" style="343" hidden="1" customWidth="1"/>
    <col min="25" max="25" width="18.28515625" style="343" customWidth="1"/>
    <col min="26" max="29" width="11.5703125" style="343" hidden="1" customWidth="1"/>
    <col min="30" max="30" width="18.28515625" style="343" customWidth="1"/>
    <col min="31" max="34" width="11.5703125" style="343" hidden="1" customWidth="1"/>
    <col min="35" max="35" width="18.28515625" style="343" customWidth="1"/>
    <col min="36" max="47" width="11.5703125" style="343" hidden="1" customWidth="1"/>
    <col min="48" max="48" width="0.28515625" style="343" customWidth="1"/>
    <col min="49" max="49" width="11.5703125" style="343" hidden="1" customWidth="1"/>
    <col min="50" max="50" width="18.28515625" style="343" customWidth="1"/>
    <col min="51" max="52" width="11.5703125" style="343" hidden="1" customWidth="1"/>
    <col min="53" max="53" width="0.5703125" style="343" customWidth="1"/>
    <col min="54" max="54" width="11.5703125" style="343" hidden="1" customWidth="1"/>
    <col min="55" max="55" width="18.28515625" style="343" customWidth="1"/>
    <col min="56" max="59" width="11.5703125" style="343" hidden="1" customWidth="1"/>
    <col min="60" max="60" width="18.28515625" style="343" customWidth="1"/>
    <col min="61" max="62" width="11.5703125" style="343" hidden="1" customWidth="1"/>
    <col min="63" max="63" width="0.5703125" style="343" customWidth="1"/>
    <col min="64" max="64" width="11.5703125" style="343" hidden="1" customWidth="1"/>
    <col min="65" max="65" width="18.28515625" style="343" customWidth="1"/>
    <col min="66" max="69" width="11.5703125" style="343" hidden="1" customWidth="1"/>
    <col min="70" max="70" width="18.28515625" style="343" customWidth="1"/>
    <col min="71" max="72" width="11.5703125" style="343" hidden="1" customWidth="1"/>
    <col min="73" max="73" width="0.28515625" style="343" customWidth="1"/>
    <col min="74" max="74" width="11.5703125" style="343" hidden="1" customWidth="1"/>
    <col min="75" max="75" width="18.28515625" style="343" customWidth="1"/>
    <col min="76" max="79" width="11.5703125" style="343" hidden="1" customWidth="1"/>
    <col min="80" max="80" width="18.28515625" style="343" customWidth="1"/>
    <col min="81" max="82" width="11.5703125" style="343" hidden="1" customWidth="1"/>
    <col min="83" max="83" width="0.28515625" style="343" customWidth="1"/>
    <col min="84" max="84" width="11.5703125" style="343" hidden="1" customWidth="1"/>
    <col min="85" max="85" width="18.28515625" style="343" customWidth="1"/>
    <col min="86" max="89" width="11.5703125" style="343" hidden="1" customWidth="1"/>
    <col min="90" max="90" width="18.28515625" style="343" customWidth="1"/>
    <col min="91" max="92" width="11.5703125" style="343" hidden="1" customWidth="1"/>
    <col min="93" max="93" width="0.28515625" style="343" customWidth="1"/>
    <col min="94" max="94" width="11.5703125" style="343" hidden="1" customWidth="1"/>
    <col min="95" max="95" width="18.28515625" style="343" customWidth="1"/>
    <col min="96" max="99" width="11.5703125" style="343" hidden="1" customWidth="1"/>
    <col min="100" max="100" width="18.28515625" style="343" customWidth="1"/>
    <col min="101" max="102" width="11.5703125" style="343" hidden="1" customWidth="1"/>
    <col min="103" max="16384" width="9.140625" style="343"/>
  </cols>
  <sheetData>
    <row r="1" spans="1:168" s="774" customFormat="1">
      <c r="CG1" s="936" t="s">
        <v>1325</v>
      </c>
      <c r="CH1" s="936"/>
      <c r="CI1" s="936"/>
      <c r="CJ1" s="936"/>
      <c r="CK1" s="936"/>
      <c r="CL1" s="936"/>
      <c r="CM1" s="936"/>
      <c r="CN1" s="936"/>
      <c r="CO1" s="936"/>
      <c r="CP1" s="936"/>
      <c r="CQ1" s="936"/>
      <c r="CR1" s="936"/>
      <c r="CS1" s="936"/>
      <c r="CT1" s="936"/>
      <c r="CU1" s="936"/>
      <c r="CV1" s="936"/>
    </row>
    <row r="2" spans="1:168" ht="51" customHeight="1">
      <c r="A2" s="1109" t="s">
        <v>1234</v>
      </c>
      <c r="B2" s="1109"/>
      <c r="C2" s="1109"/>
      <c r="D2" s="1109"/>
      <c r="E2" s="1109"/>
      <c r="F2" s="1109"/>
      <c r="G2" s="1109"/>
      <c r="H2" s="1109"/>
      <c r="I2" s="1109"/>
      <c r="J2" s="1109"/>
      <c r="K2" s="1109"/>
      <c r="L2" s="1109"/>
      <c r="M2" s="1109"/>
      <c r="N2" s="1109"/>
      <c r="O2" s="1109"/>
      <c r="P2" s="1109"/>
      <c r="Q2" s="1109"/>
      <c r="R2" s="1109"/>
      <c r="S2" s="1109"/>
      <c r="T2" s="1109"/>
      <c r="U2" s="1109"/>
      <c r="V2" s="1109"/>
      <c r="W2" s="1109"/>
      <c r="X2" s="1109"/>
      <c r="Y2" s="1109"/>
      <c r="Z2" s="1109"/>
      <c r="AA2" s="1109"/>
      <c r="AB2" s="1109"/>
      <c r="AC2" s="1109"/>
      <c r="AD2" s="1109"/>
      <c r="AE2" s="1109"/>
      <c r="AF2" s="1109"/>
      <c r="AG2" s="1109"/>
      <c r="AH2" s="1109"/>
      <c r="AI2" s="1109"/>
    </row>
    <row r="3" spans="1:168" ht="25.5" customHeight="1">
      <c r="A3" s="1109"/>
      <c r="B3" s="1109"/>
      <c r="C3" s="1109"/>
      <c r="D3" s="1109"/>
      <c r="E3" s="1109"/>
      <c r="F3" s="1109"/>
      <c r="G3" s="1109"/>
      <c r="H3" s="1109"/>
      <c r="I3" s="1109"/>
      <c r="J3" s="1109"/>
      <c r="K3" s="1109"/>
      <c r="L3" s="1109"/>
      <c r="M3" s="1109"/>
      <c r="N3" s="1109"/>
      <c r="O3" s="1109"/>
      <c r="P3" s="1109"/>
      <c r="Q3" s="1109"/>
      <c r="R3" s="1109"/>
      <c r="S3" s="1109"/>
      <c r="T3" s="1109"/>
      <c r="U3" s="1109"/>
      <c r="V3" s="1109"/>
      <c r="W3" s="1109"/>
      <c r="X3" s="1109"/>
      <c r="Y3" s="1109"/>
      <c r="Z3" s="1109"/>
      <c r="AA3" s="1109"/>
      <c r="AB3" s="1109"/>
      <c r="AC3" s="1109"/>
      <c r="AD3" s="1109"/>
      <c r="AE3" s="1109"/>
      <c r="AF3" s="1109"/>
      <c r="AG3" s="1109"/>
      <c r="AH3" s="1109"/>
      <c r="AI3" s="1109"/>
      <c r="AJ3" s="344"/>
      <c r="AK3" s="344"/>
      <c r="AL3" s="344"/>
      <c r="AM3" s="344"/>
      <c r="AN3" s="344"/>
      <c r="AO3" s="344"/>
      <c r="AP3" s="344"/>
      <c r="AQ3" s="344"/>
      <c r="AR3" s="344"/>
      <c r="AS3" s="344"/>
      <c r="AT3" s="344"/>
      <c r="AU3" s="344"/>
      <c r="AV3" s="344"/>
      <c r="AW3" s="344"/>
      <c r="AX3" s="344"/>
      <c r="AY3" s="344"/>
      <c r="AZ3" s="344"/>
      <c r="BA3" s="344"/>
      <c r="BK3" s="344"/>
      <c r="BU3" s="344"/>
    </row>
    <row r="4" spans="1:168" ht="23.25" thickBot="1">
      <c r="A4" s="345"/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345"/>
      <c r="M4" s="345"/>
      <c r="N4" s="345"/>
      <c r="O4" s="345"/>
      <c r="P4" s="345"/>
      <c r="Q4" s="345"/>
      <c r="R4" s="344"/>
      <c r="S4" s="344"/>
      <c r="T4" s="344"/>
      <c r="U4" s="344"/>
      <c r="V4" s="344"/>
      <c r="W4" s="344"/>
      <c r="X4" s="344"/>
      <c r="Y4" s="344"/>
      <c r="Z4" s="344"/>
      <c r="AA4" s="344"/>
      <c r="AB4" s="344"/>
      <c r="AC4" s="344"/>
      <c r="AD4" s="344"/>
      <c r="AE4" s="344"/>
      <c r="AF4" s="344"/>
      <c r="AG4" s="344"/>
      <c r="AH4" s="344"/>
      <c r="AI4" s="344"/>
      <c r="AJ4" s="344"/>
      <c r="AK4" s="344"/>
      <c r="AL4" s="344"/>
      <c r="AM4" s="344"/>
      <c r="AN4" s="344"/>
      <c r="AO4" s="344"/>
      <c r="AP4" s="344"/>
      <c r="AQ4" s="344"/>
      <c r="AR4" s="344"/>
      <c r="AS4" s="344"/>
      <c r="AT4" s="344"/>
      <c r="AU4" s="344"/>
      <c r="AV4" s="344"/>
      <c r="AW4" s="344"/>
      <c r="AX4" s="344"/>
      <c r="AY4" s="344"/>
      <c r="AZ4" s="344"/>
      <c r="BA4" s="344"/>
      <c r="BK4" s="344"/>
      <c r="BU4" s="344"/>
    </row>
    <row r="5" spans="1:168" ht="21" thickBot="1">
      <c r="A5" s="1101" t="s">
        <v>811</v>
      </c>
      <c r="B5" s="1104" t="s">
        <v>1235</v>
      </c>
      <c r="C5" s="1087" t="s">
        <v>751</v>
      </c>
      <c r="D5" s="1087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/>
      <c r="W5" s="1087"/>
      <c r="X5" s="1087"/>
      <c r="Y5" s="1087"/>
      <c r="Z5" s="1087"/>
      <c r="AA5" s="1087"/>
      <c r="AB5" s="1087"/>
      <c r="AC5" s="1087"/>
      <c r="AD5" s="1087"/>
      <c r="AE5" s="1087"/>
      <c r="AF5" s="1087"/>
      <c r="AG5" s="1087"/>
      <c r="AH5" s="1087"/>
      <c r="AI5" s="1087"/>
      <c r="AJ5" s="1087"/>
      <c r="AK5" s="1087"/>
      <c r="AL5" s="1087"/>
      <c r="AM5" s="1087"/>
      <c r="AN5" s="1087"/>
      <c r="AO5" s="1087"/>
      <c r="AP5" s="1087"/>
      <c r="AQ5" s="1087"/>
      <c r="AR5" s="1087"/>
      <c r="AS5" s="1087"/>
      <c r="AT5" s="1087"/>
      <c r="AU5" s="1088"/>
      <c r="AV5" s="1083" t="s">
        <v>752</v>
      </c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5"/>
      <c r="CE5" s="1086" t="s">
        <v>753</v>
      </c>
      <c r="CF5" s="1087"/>
      <c r="CG5" s="1087"/>
      <c r="CH5" s="1087"/>
      <c r="CI5" s="1087"/>
      <c r="CJ5" s="1087"/>
      <c r="CK5" s="1087"/>
      <c r="CL5" s="1087"/>
      <c r="CM5" s="1087"/>
      <c r="CN5" s="1088"/>
      <c r="CO5" s="1086" t="s">
        <v>754</v>
      </c>
      <c r="CP5" s="1087"/>
      <c r="CQ5" s="1087"/>
      <c r="CR5" s="1087"/>
      <c r="CS5" s="1087"/>
      <c r="CT5" s="1087"/>
      <c r="CU5" s="1087"/>
      <c r="CV5" s="1087"/>
      <c r="CW5" s="1087"/>
      <c r="CX5" s="1088"/>
    </row>
    <row r="6" spans="1:168" s="346" customFormat="1" ht="33" customHeight="1">
      <c r="A6" s="1102"/>
      <c r="B6" s="1105"/>
      <c r="C6" s="1093"/>
      <c r="D6" s="1093"/>
      <c r="E6" s="1093"/>
      <c r="F6" s="1093"/>
      <c r="G6" s="1093"/>
      <c r="H6" s="1093"/>
      <c r="I6" s="1093"/>
      <c r="J6" s="1093"/>
      <c r="K6" s="1093"/>
      <c r="L6" s="1093"/>
      <c r="M6" s="1093"/>
      <c r="N6" s="1093"/>
      <c r="O6" s="1093"/>
      <c r="P6" s="1093"/>
      <c r="Q6" s="1093"/>
      <c r="R6" s="1093"/>
      <c r="S6" s="1093"/>
      <c r="T6" s="1093"/>
      <c r="U6" s="1093"/>
      <c r="V6" s="1093"/>
      <c r="W6" s="1093"/>
      <c r="X6" s="1093"/>
      <c r="Y6" s="1093"/>
      <c r="Z6" s="1093"/>
      <c r="AA6" s="1093"/>
      <c r="AB6" s="1093"/>
      <c r="AC6" s="1093"/>
      <c r="AD6" s="1093"/>
      <c r="AE6" s="1093"/>
      <c r="AF6" s="1093"/>
      <c r="AG6" s="1093"/>
      <c r="AH6" s="1093"/>
      <c r="AI6" s="1093"/>
      <c r="AJ6" s="1093"/>
      <c r="AK6" s="1093"/>
      <c r="AL6" s="1093"/>
      <c r="AM6" s="1093"/>
      <c r="AN6" s="1093"/>
      <c r="AO6" s="1093"/>
      <c r="AP6" s="1093"/>
      <c r="AQ6" s="1093"/>
      <c r="AR6" s="1093"/>
      <c r="AS6" s="1093"/>
      <c r="AT6" s="1093"/>
      <c r="AU6" s="1094"/>
      <c r="AV6" s="1077" t="s">
        <v>760</v>
      </c>
      <c r="AW6" s="1078"/>
      <c r="AX6" s="1078"/>
      <c r="AY6" s="1078"/>
      <c r="AZ6" s="1079"/>
      <c r="BA6" s="1077" t="s">
        <v>761</v>
      </c>
      <c r="BB6" s="1078"/>
      <c r="BC6" s="1078"/>
      <c r="BD6" s="1078"/>
      <c r="BE6" s="1078"/>
      <c r="BF6" s="1078"/>
      <c r="BG6" s="1078"/>
      <c r="BH6" s="1078"/>
      <c r="BI6" s="1078"/>
      <c r="BJ6" s="1079"/>
      <c r="BK6" s="1077" t="s">
        <v>812</v>
      </c>
      <c r="BL6" s="1078"/>
      <c r="BM6" s="1078"/>
      <c r="BN6" s="1078"/>
      <c r="BO6" s="1078"/>
      <c r="BP6" s="1078"/>
      <c r="BQ6" s="1078"/>
      <c r="BR6" s="1078"/>
      <c r="BS6" s="1078"/>
      <c r="BT6" s="1079"/>
      <c r="BU6" s="1077" t="s">
        <v>762</v>
      </c>
      <c r="BV6" s="1078"/>
      <c r="BW6" s="1078"/>
      <c r="BX6" s="1078"/>
      <c r="BY6" s="1078"/>
      <c r="BZ6" s="1078"/>
      <c r="CA6" s="1078"/>
      <c r="CB6" s="1078"/>
      <c r="CC6" s="1078"/>
      <c r="CD6" s="1079"/>
      <c r="CE6" s="1089"/>
      <c r="CF6" s="1090"/>
      <c r="CG6" s="1090"/>
      <c r="CH6" s="1090"/>
      <c r="CI6" s="1090"/>
      <c r="CJ6" s="1090"/>
      <c r="CK6" s="1090"/>
      <c r="CL6" s="1090"/>
      <c r="CM6" s="1090"/>
      <c r="CN6" s="1091"/>
      <c r="CO6" s="1089"/>
      <c r="CP6" s="1090"/>
      <c r="CQ6" s="1090"/>
      <c r="CR6" s="1090"/>
      <c r="CS6" s="1090"/>
      <c r="CT6" s="1090"/>
      <c r="CU6" s="1090"/>
      <c r="CV6" s="1090"/>
      <c r="CW6" s="1090"/>
      <c r="CX6" s="1091"/>
    </row>
    <row r="7" spans="1:168" s="346" customFormat="1" ht="99.75" customHeight="1">
      <c r="A7" s="1102"/>
      <c r="B7" s="1105"/>
      <c r="C7" s="1095" t="s">
        <v>763</v>
      </c>
      <c r="D7" s="1096"/>
      <c r="E7" s="1096"/>
      <c r="F7" s="1096"/>
      <c r="G7" s="1096"/>
      <c r="H7" s="1096"/>
      <c r="I7" s="1096"/>
      <c r="J7" s="1096"/>
      <c r="K7" s="1096"/>
      <c r="L7" s="1096"/>
      <c r="M7" s="1096"/>
      <c r="N7" s="1096"/>
      <c r="O7" s="1096"/>
      <c r="P7" s="1096"/>
      <c r="Q7" s="1097"/>
      <c r="R7" s="1098" t="s">
        <v>813</v>
      </c>
      <c r="S7" s="1099"/>
      <c r="T7" s="1099"/>
      <c r="U7" s="1099"/>
      <c r="V7" s="1099"/>
      <c r="W7" s="1099"/>
      <c r="X7" s="1099"/>
      <c r="Y7" s="1099"/>
      <c r="Z7" s="1099"/>
      <c r="AA7" s="1099"/>
      <c r="AB7" s="1099"/>
      <c r="AC7" s="1099"/>
      <c r="AD7" s="1099"/>
      <c r="AE7" s="1099"/>
      <c r="AF7" s="1099"/>
      <c r="AG7" s="1099"/>
      <c r="AH7" s="1099"/>
      <c r="AI7" s="1099"/>
      <c r="AJ7" s="1099"/>
      <c r="AK7" s="1099"/>
      <c r="AL7" s="1100" t="s">
        <v>759</v>
      </c>
      <c r="AM7" s="1096"/>
      <c r="AN7" s="1096"/>
      <c r="AO7" s="1096"/>
      <c r="AP7" s="1096"/>
      <c r="AQ7" s="1096"/>
      <c r="AR7" s="1096"/>
      <c r="AS7" s="1096"/>
      <c r="AT7" s="1096"/>
      <c r="AU7" s="1097"/>
      <c r="AV7" s="1080"/>
      <c r="AW7" s="1081"/>
      <c r="AX7" s="1081"/>
      <c r="AY7" s="1081"/>
      <c r="AZ7" s="1082"/>
      <c r="BA7" s="1080"/>
      <c r="BB7" s="1081"/>
      <c r="BC7" s="1081"/>
      <c r="BD7" s="1081"/>
      <c r="BE7" s="1081"/>
      <c r="BF7" s="1081"/>
      <c r="BG7" s="1081"/>
      <c r="BH7" s="1081"/>
      <c r="BI7" s="1081"/>
      <c r="BJ7" s="1082"/>
      <c r="BK7" s="1080"/>
      <c r="BL7" s="1081"/>
      <c r="BM7" s="1081"/>
      <c r="BN7" s="1081"/>
      <c r="BO7" s="1081"/>
      <c r="BP7" s="1081"/>
      <c r="BQ7" s="1081"/>
      <c r="BR7" s="1081"/>
      <c r="BS7" s="1081"/>
      <c r="BT7" s="1082"/>
      <c r="BU7" s="1080"/>
      <c r="BV7" s="1081"/>
      <c r="BW7" s="1081"/>
      <c r="BX7" s="1081"/>
      <c r="BY7" s="1081"/>
      <c r="BZ7" s="1081"/>
      <c r="CA7" s="1081"/>
      <c r="CB7" s="1081"/>
      <c r="CC7" s="1081"/>
      <c r="CD7" s="1082"/>
      <c r="CE7" s="1092"/>
      <c r="CF7" s="1093"/>
      <c r="CG7" s="1093"/>
      <c r="CH7" s="1093"/>
      <c r="CI7" s="1093"/>
      <c r="CJ7" s="1093"/>
      <c r="CK7" s="1093"/>
      <c r="CL7" s="1093"/>
      <c r="CM7" s="1093"/>
      <c r="CN7" s="1094"/>
      <c r="CO7" s="1092"/>
      <c r="CP7" s="1093"/>
      <c r="CQ7" s="1093"/>
      <c r="CR7" s="1093"/>
      <c r="CS7" s="1093"/>
      <c r="CT7" s="1093"/>
      <c r="CU7" s="1093"/>
      <c r="CV7" s="1093"/>
      <c r="CW7" s="1093"/>
      <c r="CX7" s="1094"/>
    </row>
    <row r="8" spans="1:168" s="740" customFormat="1" ht="46.5" customHeight="1">
      <c r="A8" s="1102"/>
      <c r="B8" s="1105"/>
      <c r="C8" s="1107" t="s">
        <v>814</v>
      </c>
      <c r="D8" s="1108"/>
      <c r="E8" s="1108"/>
      <c r="F8" s="1108"/>
      <c r="G8" s="1108"/>
      <c r="H8" s="1071" t="s">
        <v>815</v>
      </c>
      <c r="I8" s="1071"/>
      <c r="J8" s="1071"/>
      <c r="K8" s="1071"/>
      <c r="L8" s="1071"/>
      <c r="M8" s="1071" t="s">
        <v>772</v>
      </c>
      <c r="N8" s="1071"/>
      <c r="O8" s="1071"/>
      <c r="P8" s="1071"/>
      <c r="Q8" s="1072"/>
      <c r="R8" s="1071" t="s">
        <v>816</v>
      </c>
      <c r="S8" s="1071"/>
      <c r="T8" s="1071"/>
      <c r="U8" s="1071"/>
      <c r="V8" s="1071"/>
      <c r="W8" s="1071" t="s">
        <v>817</v>
      </c>
      <c r="X8" s="1071"/>
      <c r="Y8" s="1071"/>
      <c r="Z8" s="1071"/>
      <c r="AA8" s="1071"/>
      <c r="AB8" s="1071" t="s">
        <v>818</v>
      </c>
      <c r="AC8" s="1071"/>
      <c r="AD8" s="1071"/>
      <c r="AE8" s="1071"/>
      <c r="AF8" s="1071"/>
      <c r="AG8" s="1071" t="s">
        <v>819</v>
      </c>
      <c r="AH8" s="1071"/>
      <c r="AI8" s="1071"/>
      <c r="AJ8" s="1071"/>
      <c r="AK8" s="1076"/>
      <c r="AL8" s="1070" t="s">
        <v>771</v>
      </c>
      <c r="AM8" s="1071"/>
      <c r="AN8" s="1071"/>
      <c r="AO8" s="1071"/>
      <c r="AP8" s="1071"/>
      <c r="AQ8" s="1071" t="s">
        <v>772</v>
      </c>
      <c r="AR8" s="1071"/>
      <c r="AS8" s="1071"/>
      <c r="AT8" s="1071"/>
      <c r="AU8" s="1072"/>
      <c r="AV8" s="1070" t="s">
        <v>772</v>
      </c>
      <c r="AW8" s="1071"/>
      <c r="AX8" s="1071"/>
      <c r="AY8" s="1071"/>
      <c r="AZ8" s="1072"/>
      <c r="BA8" s="1070" t="s">
        <v>771</v>
      </c>
      <c r="BB8" s="1071"/>
      <c r="BC8" s="1071"/>
      <c r="BD8" s="1071"/>
      <c r="BE8" s="1071"/>
      <c r="BF8" s="1071" t="s">
        <v>772</v>
      </c>
      <c r="BG8" s="1071"/>
      <c r="BH8" s="1071"/>
      <c r="BI8" s="1071"/>
      <c r="BJ8" s="1072"/>
      <c r="BK8" s="1070" t="s">
        <v>771</v>
      </c>
      <c r="BL8" s="1071"/>
      <c r="BM8" s="1071"/>
      <c r="BN8" s="1071"/>
      <c r="BO8" s="1071"/>
      <c r="BP8" s="1071" t="s">
        <v>772</v>
      </c>
      <c r="BQ8" s="1071"/>
      <c r="BR8" s="1071"/>
      <c r="BS8" s="1071"/>
      <c r="BT8" s="1072"/>
      <c r="BU8" s="1070" t="s">
        <v>771</v>
      </c>
      <c r="BV8" s="1071"/>
      <c r="BW8" s="1071"/>
      <c r="BX8" s="1071"/>
      <c r="BY8" s="1071"/>
      <c r="BZ8" s="1071" t="s">
        <v>772</v>
      </c>
      <c r="CA8" s="1071"/>
      <c r="CB8" s="1071"/>
      <c r="CC8" s="1071"/>
      <c r="CD8" s="1072"/>
      <c r="CE8" s="1070" t="s">
        <v>771</v>
      </c>
      <c r="CF8" s="1071"/>
      <c r="CG8" s="1071"/>
      <c r="CH8" s="1071"/>
      <c r="CI8" s="1071"/>
      <c r="CJ8" s="1071" t="s">
        <v>772</v>
      </c>
      <c r="CK8" s="1071"/>
      <c r="CL8" s="1071"/>
      <c r="CM8" s="1071"/>
      <c r="CN8" s="1072"/>
      <c r="CO8" s="1070" t="s">
        <v>771</v>
      </c>
      <c r="CP8" s="1071"/>
      <c r="CQ8" s="1071"/>
      <c r="CR8" s="1071"/>
      <c r="CS8" s="1071"/>
      <c r="CT8" s="1071" t="s">
        <v>772</v>
      </c>
      <c r="CU8" s="1071"/>
      <c r="CV8" s="1071"/>
      <c r="CW8" s="1071"/>
      <c r="CX8" s="1072"/>
    </row>
    <row r="9" spans="1:168" s="784" customFormat="1" ht="30" customHeight="1">
      <c r="A9" s="1103"/>
      <c r="B9" s="1106"/>
      <c r="C9" s="779" t="s">
        <v>773</v>
      </c>
      <c r="D9" s="780" t="s">
        <v>820</v>
      </c>
      <c r="E9" s="780" t="s">
        <v>775</v>
      </c>
      <c r="F9" s="780" t="s">
        <v>821</v>
      </c>
      <c r="G9" s="780" t="s">
        <v>822</v>
      </c>
      <c r="H9" s="780" t="s">
        <v>773</v>
      </c>
      <c r="I9" s="780" t="s">
        <v>820</v>
      </c>
      <c r="J9" s="842" t="s">
        <v>775</v>
      </c>
      <c r="K9" s="780" t="s">
        <v>821</v>
      </c>
      <c r="L9" s="780" t="s">
        <v>822</v>
      </c>
      <c r="M9" s="780" t="s">
        <v>773</v>
      </c>
      <c r="N9" s="780" t="s">
        <v>820</v>
      </c>
      <c r="O9" s="842" t="s">
        <v>775</v>
      </c>
      <c r="P9" s="780" t="s">
        <v>821</v>
      </c>
      <c r="Q9" s="781" t="s">
        <v>822</v>
      </c>
      <c r="R9" s="779" t="s">
        <v>773</v>
      </c>
      <c r="S9" s="780" t="s">
        <v>820</v>
      </c>
      <c r="T9" s="780" t="s">
        <v>775</v>
      </c>
      <c r="U9" s="780" t="s">
        <v>821</v>
      </c>
      <c r="V9" s="780" t="s">
        <v>822</v>
      </c>
      <c r="W9" s="780" t="s">
        <v>773</v>
      </c>
      <c r="X9" s="780" t="s">
        <v>820</v>
      </c>
      <c r="Y9" s="842" t="s">
        <v>775</v>
      </c>
      <c r="Z9" s="780" t="s">
        <v>821</v>
      </c>
      <c r="AA9" s="780" t="s">
        <v>822</v>
      </c>
      <c r="AB9" s="780" t="s">
        <v>773</v>
      </c>
      <c r="AC9" s="780" t="s">
        <v>820</v>
      </c>
      <c r="AD9" s="842" t="s">
        <v>775</v>
      </c>
      <c r="AE9" s="780" t="s">
        <v>821</v>
      </c>
      <c r="AF9" s="780" t="s">
        <v>822</v>
      </c>
      <c r="AG9" s="780" t="s">
        <v>773</v>
      </c>
      <c r="AH9" s="780" t="s">
        <v>820</v>
      </c>
      <c r="AI9" s="842" t="s">
        <v>775</v>
      </c>
      <c r="AJ9" s="780" t="s">
        <v>821</v>
      </c>
      <c r="AK9" s="782" t="s">
        <v>822</v>
      </c>
      <c r="AL9" s="783" t="s">
        <v>773</v>
      </c>
      <c r="AM9" s="780" t="s">
        <v>820</v>
      </c>
      <c r="AN9" s="780" t="s">
        <v>775</v>
      </c>
      <c r="AO9" s="780" t="s">
        <v>821</v>
      </c>
      <c r="AP9" s="780" t="s">
        <v>822</v>
      </c>
      <c r="AQ9" s="780" t="s">
        <v>773</v>
      </c>
      <c r="AR9" s="780" t="s">
        <v>820</v>
      </c>
      <c r="AS9" s="780" t="s">
        <v>775</v>
      </c>
      <c r="AT9" s="780" t="s">
        <v>821</v>
      </c>
      <c r="AU9" s="781" t="s">
        <v>822</v>
      </c>
      <c r="AV9" s="783" t="s">
        <v>773</v>
      </c>
      <c r="AW9" s="780" t="s">
        <v>820</v>
      </c>
      <c r="AX9" s="842" t="s">
        <v>775</v>
      </c>
      <c r="AY9" s="780" t="s">
        <v>821</v>
      </c>
      <c r="AZ9" s="781" t="s">
        <v>822</v>
      </c>
      <c r="BA9" s="783" t="s">
        <v>773</v>
      </c>
      <c r="BB9" s="780" t="s">
        <v>820</v>
      </c>
      <c r="BC9" s="780" t="s">
        <v>775</v>
      </c>
      <c r="BD9" s="780" t="s">
        <v>821</v>
      </c>
      <c r="BE9" s="780" t="s">
        <v>822</v>
      </c>
      <c r="BF9" s="780" t="s">
        <v>773</v>
      </c>
      <c r="BG9" s="780" t="s">
        <v>820</v>
      </c>
      <c r="BH9" s="842" t="s">
        <v>775</v>
      </c>
      <c r="BI9" s="780" t="s">
        <v>821</v>
      </c>
      <c r="BJ9" s="781" t="s">
        <v>822</v>
      </c>
      <c r="BK9" s="783" t="s">
        <v>773</v>
      </c>
      <c r="BL9" s="780" t="s">
        <v>820</v>
      </c>
      <c r="BM9" s="842" t="s">
        <v>775</v>
      </c>
      <c r="BN9" s="780" t="s">
        <v>821</v>
      </c>
      <c r="BO9" s="780" t="s">
        <v>822</v>
      </c>
      <c r="BP9" s="780" t="s">
        <v>773</v>
      </c>
      <c r="BQ9" s="780" t="s">
        <v>820</v>
      </c>
      <c r="BR9" s="780" t="s">
        <v>775</v>
      </c>
      <c r="BS9" s="780" t="s">
        <v>821</v>
      </c>
      <c r="BT9" s="781" t="s">
        <v>822</v>
      </c>
      <c r="BU9" s="783" t="s">
        <v>773</v>
      </c>
      <c r="BV9" s="780" t="s">
        <v>820</v>
      </c>
      <c r="BW9" s="780" t="s">
        <v>775</v>
      </c>
      <c r="BX9" s="780" t="s">
        <v>821</v>
      </c>
      <c r="BY9" s="780" t="s">
        <v>822</v>
      </c>
      <c r="BZ9" s="780" t="s">
        <v>773</v>
      </c>
      <c r="CA9" s="780" t="s">
        <v>820</v>
      </c>
      <c r="CB9" s="842" t="s">
        <v>775</v>
      </c>
      <c r="CC9" s="780" t="s">
        <v>821</v>
      </c>
      <c r="CD9" s="781" t="s">
        <v>822</v>
      </c>
      <c r="CE9" s="783" t="s">
        <v>773</v>
      </c>
      <c r="CF9" s="780" t="s">
        <v>820</v>
      </c>
      <c r="CG9" s="842" t="s">
        <v>775</v>
      </c>
      <c r="CH9" s="780" t="s">
        <v>821</v>
      </c>
      <c r="CI9" s="780" t="s">
        <v>822</v>
      </c>
      <c r="CJ9" s="780" t="s">
        <v>773</v>
      </c>
      <c r="CK9" s="780" t="s">
        <v>820</v>
      </c>
      <c r="CL9" s="842" t="s">
        <v>775</v>
      </c>
      <c r="CM9" s="780" t="s">
        <v>821</v>
      </c>
      <c r="CN9" s="781" t="s">
        <v>822</v>
      </c>
      <c r="CO9" s="783" t="s">
        <v>773</v>
      </c>
      <c r="CP9" s="780" t="s">
        <v>820</v>
      </c>
      <c r="CQ9" s="842" t="s">
        <v>775</v>
      </c>
      <c r="CR9" s="780" t="s">
        <v>821</v>
      </c>
      <c r="CS9" s="780" t="s">
        <v>822</v>
      </c>
      <c r="CT9" s="780" t="s">
        <v>773</v>
      </c>
      <c r="CU9" s="780" t="s">
        <v>820</v>
      </c>
      <c r="CV9" s="842" t="s">
        <v>775</v>
      </c>
      <c r="CW9" s="780" t="s">
        <v>821</v>
      </c>
      <c r="CX9" s="781" t="s">
        <v>822</v>
      </c>
    </row>
    <row r="10" spans="1:168" s="351" customFormat="1">
      <c r="A10" s="1073" t="s">
        <v>823</v>
      </c>
      <c r="B10" s="347" t="s">
        <v>824</v>
      </c>
      <c r="C10" s="731">
        <f>ROUND(C11+C15,0)</f>
        <v>33037</v>
      </c>
      <c r="D10" s="348">
        <f t="shared" ref="D10:BO10" si="0">ROUND(D11+D15,0)</f>
        <v>47631</v>
      </c>
      <c r="E10" s="348">
        <f t="shared" si="0"/>
        <v>57362</v>
      </c>
      <c r="F10" s="348">
        <f t="shared" si="0"/>
        <v>62226</v>
      </c>
      <c r="G10" s="348">
        <f t="shared" si="0"/>
        <v>62226</v>
      </c>
      <c r="H10" s="348">
        <f t="shared" si="0"/>
        <v>33037</v>
      </c>
      <c r="I10" s="348">
        <f t="shared" si="0"/>
        <v>47631</v>
      </c>
      <c r="J10" s="348">
        <f t="shared" si="0"/>
        <v>57362</v>
      </c>
      <c r="K10" s="348">
        <f t="shared" si="0"/>
        <v>62226</v>
      </c>
      <c r="L10" s="348">
        <f t="shared" si="0"/>
        <v>62226</v>
      </c>
      <c r="M10" s="348">
        <f t="shared" si="0"/>
        <v>29008</v>
      </c>
      <c r="N10" s="348">
        <f t="shared" si="0"/>
        <v>41868</v>
      </c>
      <c r="O10" s="348">
        <f t="shared" si="0"/>
        <v>50442</v>
      </c>
      <c r="P10" s="348">
        <f t="shared" si="0"/>
        <v>54730</v>
      </c>
      <c r="Q10" s="347">
        <f t="shared" si="0"/>
        <v>54730</v>
      </c>
      <c r="R10" s="348">
        <f t="shared" si="0"/>
        <v>37346</v>
      </c>
      <c r="S10" s="348">
        <f t="shared" si="0"/>
        <v>53844</v>
      </c>
      <c r="T10" s="348">
        <f t="shared" si="0"/>
        <v>64843</v>
      </c>
      <c r="U10" s="348">
        <f t="shared" si="0"/>
        <v>70342</v>
      </c>
      <c r="V10" s="348">
        <f t="shared" si="0"/>
        <v>70342</v>
      </c>
      <c r="W10" s="731">
        <f t="shared" si="0"/>
        <v>40612</v>
      </c>
      <c r="X10" s="348">
        <f t="shared" si="0"/>
        <v>58616</v>
      </c>
      <c r="Y10" s="348">
        <f t="shared" si="0"/>
        <v>70619</v>
      </c>
      <c r="Z10" s="348">
        <f t="shared" si="0"/>
        <v>76620</v>
      </c>
      <c r="AA10" s="348">
        <f t="shared" si="0"/>
        <v>76620</v>
      </c>
      <c r="AB10" s="731">
        <f t="shared" si="0"/>
        <v>29008</v>
      </c>
      <c r="AC10" s="348">
        <f t="shared" si="0"/>
        <v>41868</v>
      </c>
      <c r="AD10" s="348">
        <f t="shared" si="0"/>
        <v>50442</v>
      </c>
      <c r="AE10" s="348">
        <f t="shared" si="0"/>
        <v>54730</v>
      </c>
      <c r="AF10" s="348">
        <f t="shared" si="0"/>
        <v>54730</v>
      </c>
      <c r="AG10" s="731">
        <f t="shared" si="0"/>
        <v>29008</v>
      </c>
      <c r="AH10" s="348">
        <f t="shared" si="0"/>
        <v>41868</v>
      </c>
      <c r="AI10" s="348">
        <f t="shared" si="0"/>
        <v>50442</v>
      </c>
      <c r="AJ10" s="348">
        <f t="shared" si="0"/>
        <v>54730</v>
      </c>
      <c r="AK10" s="732">
        <f t="shared" si="0"/>
        <v>54730</v>
      </c>
      <c r="AL10" s="349">
        <f t="shared" si="0"/>
        <v>33037</v>
      </c>
      <c r="AM10" s="348">
        <f t="shared" si="0"/>
        <v>47631</v>
      </c>
      <c r="AN10" s="348">
        <f t="shared" si="0"/>
        <v>57362</v>
      </c>
      <c r="AO10" s="348">
        <f t="shared" si="0"/>
        <v>62226</v>
      </c>
      <c r="AP10" s="348">
        <f t="shared" si="0"/>
        <v>62226</v>
      </c>
      <c r="AQ10" s="731">
        <f t="shared" si="0"/>
        <v>29008</v>
      </c>
      <c r="AR10" s="348">
        <f t="shared" si="0"/>
        <v>41868</v>
      </c>
      <c r="AS10" s="348">
        <f t="shared" si="0"/>
        <v>50442</v>
      </c>
      <c r="AT10" s="348">
        <f t="shared" si="0"/>
        <v>54730</v>
      </c>
      <c r="AU10" s="347">
        <f t="shared" si="0"/>
        <v>54730</v>
      </c>
      <c r="AV10" s="349">
        <f t="shared" si="0"/>
        <v>40938</v>
      </c>
      <c r="AW10" s="348">
        <f t="shared" si="0"/>
        <v>60956</v>
      </c>
      <c r="AX10" s="348">
        <f t="shared" si="0"/>
        <v>74301</v>
      </c>
      <c r="AY10" s="348">
        <f t="shared" si="0"/>
        <v>80974</v>
      </c>
      <c r="AZ10" s="350">
        <f t="shared" si="0"/>
        <v>80974</v>
      </c>
      <c r="BA10" s="349">
        <f t="shared" si="0"/>
        <v>84209</v>
      </c>
      <c r="BB10" s="348">
        <f t="shared" si="0"/>
        <v>121145</v>
      </c>
      <c r="BC10" s="348">
        <f t="shared" si="0"/>
        <v>145769</v>
      </c>
      <c r="BD10" s="348">
        <f t="shared" si="0"/>
        <v>158081</v>
      </c>
      <c r="BE10" s="731">
        <f t="shared" si="0"/>
        <v>158081</v>
      </c>
      <c r="BF10" s="348">
        <f t="shared" si="0"/>
        <v>73592</v>
      </c>
      <c r="BG10" s="348">
        <f t="shared" si="0"/>
        <v>105930</v>
      </c>
      <c r="BH10" s="348">
        <f t="shared" si="0"/>
        <v>127488</v>
      </c>
      <c r="BI10" s="348">
        <f t="shared" si="0"/>
        <v>138267</v>
      </c>
      <c r="BJ10" s="350">
        <f t="shared" si="0"/>
        <v>138267</v>
      </c>
      <c r="BK10" s="349">
        <f t="shared" si="0"/>
        <v>103426</v>
      </c>
      <c r="BL10" s="348">
        <f t="shared" si="0"/>
        <v>148757</v>
      </c>
      <c r="BM10" s="348">
        <f t="shared" si="0"/>
        <v>178976</v>
      </c>
      <c r="BN10" s="348">
        <f t="shared" si="0"/>
        <v>194086</v>
      </c>
      <c r="BO10" s="731">
        <f t="shared" si="0"/>
        <v>194086</v>
      </c>
      <c r="BP10" s="348">
        <f t="shared" ref="BP10:CX10" si="1">ROUND(BP11+BP15,0)</f>
        <v>90349</v>
      </c>
      <c r="BQ10" s="348">
        <f t="shared" si="1"/>
        <v>130014</v>
      </c>
      <c r="BR10" s="348">
        <f t="shared" si="1"/>
        <v>156457</v>
      </c>
      <c r="BS10" s="348">
        <f t="shared" si="1"/>
        <v>169679</v>
      </c>
      <c r="BT10" s="350">
        <f t="shared" si="1"/>
        <v>169679</v>
      </c>
      <c r="BU10" s="349">
        <f t="shared" si="1"/>
        <v>161267</v>
      </c>
      <c r="BV10" s="348">
        <f t="shared" si="1"/>
        <v>231892</v>
      </c>
      <c r="BW10" s="348">
        <f t="shared" si="1"/>
        <v>278975</v>
      </c>
      <c r="BX10" s="348">
        <f t="shared" si="1"/>
        <v>302517</v>
      </c>
      <c r="BY10" s="731">
        <f t="shared" si="1"/>
        <v>302517</v>
      </c>
      <c r="BZ10" s="348">
        <f t="shared" si="1"/>
        <v>140819</v>
      </c>
      <c r="CA10" s="348">
        <f t="shared" si="1"/>
        <v>202584</v>
      </c>
      <c r="CB10" s="348">
        <f t="shared" si="1"/>
        <v>243762</v>
      </c>
      <c r="CC10" s="348">
        <f t="shared" si="1"/>
        <v>264350</v>
      </c>
      <c r="CD10" s="350">
        <f t="shared" si="1"/>
        <v>264350</v>
      </c>
      <c r="CE10" s="349">
        <f t="shared" si="1"/>
        <v>44253</v>
      </c>
      <c r="CF10" s="348">
        <f t="shared" si="1"/>
        <v>63749</v>
      </c>
      <c r="CG10" s="348">
        <f t="shared" si="1"/>
        <v>76744</v>
      </c>
      <c r="CH10" s="348">
        <f t="shared" si="1"/>
        <v>83244</v>
      </c>
      <c r="CI10" s="731">
        <f t="shared" si="1"/>
        <v>83244</v>
      </c>
      <c r="CJ10" s="348">
        <f t="shared" si="1"/>
        <v>38782</v>
      </c>
      <c r="CK10" s="348">
        <f t="shared" si="1"/>
        <v>55915</v>
      </c>
      <c r="CL10" s="348">
        <f t="shared" si="1"/>
        <v>67337</v>
      </c>
      <c r="CM10" s="348">
        <f t="shared" si="1"/>
        <v>73047</v>
      </c>
      <c r="CN10" s="350">
        <f t="shared" si="1"/>
        <v>73047</v>
      </c>
      <c r="CO10" s="349">
        <f t="shared" si="1"/>
        <v>37991</v>
      </c>
      <c r="CP10" s="348">
        <f t="shared" si="1"/>
        <v>54775</v>
      </c>
      <c r="CQ10" s="348">
        <f t="shared" si="1"/>
        <v>65965</v>
      </c>
      <c r="CR10" s="348">
        <f t="shared" si="1"/>
        <v>71559</v>
      </c>
      <c r="CS10" s="731">
        <f t="shared" si="1"/>
        <v>71559</v>
      </c>
      <c r="CT10" s="348">
        <f t="shared" si="1"/>
        <v>33361</v>
      </c>
      <c r="CU10" s="348">
        <f t="shared" si="1"/>
        <v>48150</v>
      </c>
      <c r="CV10" s="348">
        <f t="shared" si="1"/>
        <v>58009</v>
      </c>
      <c r="CW10" s="348">
        <f t="shared" si="1"/>
        <v>62938</v>
      </c>
      <c r="CX10" s="350">
        <f t="shared" si="1"/>
        <v>62938</v>
      </c>
    </row>
    <row r="11" spans="1:168" s="358" customFormat="1">
      <c r="A11" s="1074"/>
      <c r="B11" s="352" t="s">
        <v>825</v>
      </c>
      <c r="C11" s="733">
        <f>ROUND(C12+C13+C14,0)</f>
        <v>31741</v>
      </c>
      <c r="D11" s="354">
        <f t="shared" ref="D11:BO11" si="2">ROUND(D12+D13+D14,0)</f>
        <v>45558</v>
      </c>
      <c r="E11" s="354">
        <f t="shared" si="2"/>
        <v>54770</v>
      </c>
      <c r="F11" s="354">
        <f t="shared" si="2"/>
        <v>59375</v>
      </c>
      <c r="G11" s="354">
        <f t="shared" si="2"/>
        <v>59375</v>
      </c>
      <c r="H11" s="354">
        <f t="shared" si="2"/>
        <v>31741</v>
      </c>
      <c r="I11" s="354">
        <f t="shared" si="2"/>
        <v>45558</v>
      </c>
      <c r="J11" s="354">
        <f t="shared" si="2"/>
        <v>54770</v>
      </c>
      <c r="K11" s="354">
        <f t="shared" si="2"/>
        <v>59375</v>
      </c>
      <c r="L11" s="354">
        <f t="shared" si="2"/>
        <v>59375</v>
      </c>
      <c r="M11" s="354">
        <f t="shared" si="2"/>
        <v>27600</v>
      </c>
      <c r="N11" s="354">
        <f t="shared" si="2"/>
        <v>39615</v>
      </c>
      <c r="O11" s="354">
        <f t="shared" si="2"/>
        <v>47625</v>
      </c>
      <c r="P11" s="354">
        <f t="shared" si="2"/>
        <v>51631</v>
      </c>
      <c r="Q11" s="352">
        <f t="shared" si="2"/>
        <v>51631</v>
      </c>
      <c r="R11" s="354">
        <f t="shared" si="2"/>
        <v>35881</v>
      </c>
      <c r="S11" s="354">
        <f t="shared" si="2"/>
        <v>51500</v>
      </c>
      <c r="T11" s="354">
        <f t="shared" si="2"/>
        <v>61913</v>
      </c>
      <c r="U11" s="354">
        <f t="shared" si="2"/>
        <v>67120</v>
      </c>
      <c r="V11" s="354">
        <f t="shared" si="2"/>
        <v>67120</v>
      </c>
      <c r="W11" s="733">
        <f t="shared" si="2"/>
        <v>38640</v>
      </c>
      <c r="X11" s="354">
        <f t="shared" si="2"/>
        <v>55461</v>
      </c>
      <c r="Y11" s="354">
        <f t="shared" si="2"/>
        <v>66675</v>
      </c>
      <c r="Z11" s="354">
        <f t="shared" si="2"/>
        <v>72282</v>
      </c>
      <c r="AA11" s="354">
        <f t="shared" si="2"/>
        <v>72282</v>
      </c>
      <c r="AB11" s="733">
        <f t="shared" si="2"/>
        <v>27600</v>
      </c>
      <c r="AC11" s="354">
        <f t="shared" si="2"/>
        <v>39615</v>
      </c>
      <c r="AD11" s="354">
        <f t="shared" si="2"/>
        <v>47625</v>
      </c>
      <c r="AE11" s="354">
        <f t="shared" si="2"/>
        <v>51631</v>
      </c>
      <c r="AF11" s="354">
        <f t="shared" si="2"/>
        <v>51631</v>
      </c>
      <c r="AG11" s="733">
        <f t="shared" si="2"/>
        <v>27600</v>
      </c>
      <c r="AH11" s="354">
        <f t="shared" si="2"/>
        <v>39615</v>
      </c>
      <c r="AI11" s="354">
        <f t="shared" si="2"/>
        <v>47625</v>
      </c>
      <c r="AJ11" s="354">
        <f t="shared" si="2"/>
        <v>51631</v>
      </c>
      <c r="AK11" s="734">
        <f t="shared" si="2"/>
        <v>51631</v>
      </c>
      <c r="AL11" s="356">
        <f t="shared" si="2"/>
        <v>31741</v>
      </c>
      <c r="AM11" s="354">
        <f t="shared" si="2"/>
        <v>45558</v>
      </c>
      <c r="AN11" s="354">
        <f t="shared" si="2"/>
        <v>54770</v>
      </c>
      <c r="AO11" s="354">
        <f t="shared" si="2"/>
        <v>59375</v>
      </c>
      <c r="AP11" s="354">
        <f t="shared" si="2"/>
        <v>59375</v>
      </c>
      <c r="AQ11" s="733">
        <f t="shared" si="2"/>
        <v>27600</v>
      </c>
      <c r="AR11" s="354">
        <f t="shared" si="2"/>
        <v>39615</v>
      </c>
      <c r="AS11" s="354">
        <f t="shared" si="2"/>
        <v>47625</v>
      </c>
      <c r="AT11" s="354">
        <f t="shared" si="2"/>
        <v>51631</v>
      </c>
      <c r="AU11" s="352">
        <f t="shared" si="2"/>
        <v>51631</v>
      </c>
      <c r="AV11" s="356">
        <f t="shared" si="2"/>
        <v>39417</v>
      </c>
      <c r="AW11" s="354">
        <f t="shared" si="2"/>
        <v>58522</v>
      </c>
      <c r="AX11" s="354">
        <f t="shared" si="2"/>
        <v>71259</v>
      </c>
      <c r="AY11" s="354">
        <f t="shared" si="2"/>
        <v>77628</v>
      </c>
      <c r="AZ11" s="357">
        <f t="shared" si="2"/>
        <v>77628</v>
      </c>
      <c r="BA11" s="356">
        <f t="shared" si="2"/>
        <v>82525</v>
      </c>
      <c r="BB11" s="354">
        <f t="shared" si="2"/>
        <v>118450</v>
      </c>
      <c r="BC11" s="354">
        <f t="shared" si="2"/>
        <v>142400</v>
      </c>
      <c r="BD11" s="354">
        <f t="shared" si="2"/>
        <v>154375</v>
      </c>
      <c r="BE11" s="733">
        <f t="shared" si="2"/>
        <v>154375</v>
      </c>
      <c r="BF11" s="354">
        <f t="shared" si="2"/>
        <v>71761</v>
      </c>
      <c r="BG11" s="354">
        <f t="shared" si="2"/>
        <v>103000</v>
      </c>
      <c r="BH11" s="354">
        <f t="shared" si="2"/>
        <v>123826</v>
      </c>
      <c r="BI11" s="354">
        <f t="shared" si="2"/>
        <v>134239</v>
      </c>
      <c r="BJ11" s="357">
        <f t="shared" si="2"/>
        <v>134239</v>
      </c>
      <c r="BK11" s="356">
        <f t="shared" si="2"/>
        <v>101569</v>
      </c>
      <c r="BL11" s="354">
        <f t="shared" si="2"/>
        <v>145785</v>
      </c>
      <c r="BM11" s="354">
        <f t="shared" si="2"/>
        <v>175262</v>
      </c>
      <c r="BN11" s="354">
        <f t="shared" si="2"/>
        <v>190000</v>
      </c>
      <c r="BO11" s="733">
        <f t="shared" si="2"/>
        <v>190000</v>
      </c>
      <c r="BP11" s="354">
        <f t="shared" ref="BP11:CX11" si="3">ROUND(BP12+BP13+BP14,0)</f>
        <v>88321</v>
      </c>
      <c r="BQ11" s="354">
        <f t="shared" si="3"/>
        <v>126769</v>
      </c>
      <c r="BR11" s="354">
        <f t="shared" si="3"/>
        <v>152401</v>
      </c>
      <c r="BS11" s="354">
        <f t="shared" si="3"/>
        <v>165217</v>
      </c>
      <c r="BT11" s="357">
        <f t="shared" si="3"/>
        <v>165217</v>
      </c>
      <c r="BU11" s="356">
        <f t="shared" si="3"/>
        <v>158702</v>
      </c>
      <c r="BV11" s="354">
        <f t="shared" si="3"/>
        <v>227789</v>
      </c>
      <c r="BW11" s="354">
        <f t="shared" si="3"/>
        <v>273846</v>
      </c>
      <c r="BX11" s="354">
        <f t="shared" si="3"/>
        <v>296875</v>
      </c>
      <c r="BY11" s="733">
        <f t="shared" si="3"/>
        <v>296875</v>
      </c>
      <c r="BZ11" s="354">
        <f t="shared" si="3"/>
        <v>138002</v>
      </c>
      <c r="CA11" s="354">
        <f t="shared" si="3"/>
        <v>198077</v>
      </c>
      <c r="CB11" s="354">
        <f t="shared" si="3"/>
        <v>238128</v>
      </c>
      <c r="CC11" s="354">
        <f t="shared" si="3"/>
        <v>258153</v>
      </c>
      <c r="CD11" s="357">
        <f t="shared" si="3"/>
        <v>258153</v>
      </c>
      <c r="CE11" s="356">
        <f t="shared" si="3"/>
        <v>42850</v>
      </c>
      <c r="CF11" s="354">
        <f t="shared" si="3"/>
        <v>61504</v>
      </c>
      <c r="CG11" s="354">
        <f t="shared" si="3"/>
        <v>73938</v>
      </c>
      <c r="CH11" s="354">
        <f t="shared" si="3"/>
        <v>80157</v>
      </c>
      <c r="CI11" s="733">
        <f t="shared" si="3"/>
        <v>80157</v>
      </c>
      <c r="CJ11" s="354">
        <f t="shared" si="3"/>
        <v>37261</v>
      </c>
      <c r="CK11" s="354">
        <f t="shared" si="3"/>
        <v>53481</v>
      </c>
      <c r="CL11" s="354">
        <f t="shared" si="3"/>
        <v>64295</v>
      </c>
      <c r="CM11" s="354">
        <f t="shared" si="3"/>
        <v>69701</v>
      </c>
      <c r="CN11" s="357">
        <f t="shared" si="3"/>
        <v>69701</v>
      </c>
      <c r="CO11" s="356">
        <f t="shared" si="3"/>
        <v>36501</v>
      </c>
      <c r="CP11" s="354">
        <f t="shared" si="3"/>
        <v>52391</v>
      </c>
      <c r="CQ11" s="354">
        <f t="shared" si="3"/>
        <v>62985</v>
      </c>
      <c r="CR11" s="354">
        <f t="shared" si="3"/>
        <v>68281</v>
      </c>
      <c r="CS11" s="733">
        <f t="shared" si="3"/>
        <v>68281</v>
      </c>
      <c r="CT11" s="354">
        <f t="shared" si="3"/>
        <v>31741</v>
      </c>
      <c r="CU11" s="354">
        <f t="shared" si="3"/>
        <v>45558</v>
      </c>
      <c r="CV11" s="354">
        <f t="shared" si="3"/>
        <v>54770</v>
      </c>
      <c r="CW11" s="354">
        <f t="shared" si="3"/>
        <v>59375</v>
      </c>
      <c r="CX11" s="357">
        <f t="shared" si="3"/>
        <v>59375</v>
      </c>
      <c r="CY11" s="351"/>
      <c r="CZ11" s="351"/>
      <c r="DA11" s="351"/>
      <c r="DB11" s="351"/>
      <c r="DC11" s="351"/>
      <c r="DD11" s="351"/>
      <c r="DE11" s="351"/>
      <c r="DF11" s="351"/>
      <c r="DG11" s="351"/>
      <c r="DH11" s="351"/>
      <c r="DI11" s="351"/>
      <c r="DJ11" s="351"/>
      <c r="DK11" s="351"/>
      <c r="DL11" s="351"/>
      <c r="DM11" s="351"/>
      <c r="DN11" s="351"/>
      <c r="DO11" s="351"/>
      <c r="DP11" s="351"/>
      <c r="DQ11" s="351"/>
      <c r="DR11" s="351"/>
      <c r="DS11" s="351"/>
      <c r="DT11" s="351"/>
      <c r="DU11" s="351"/>
      <c r="DV11" s="351"/>
      <c r="DW11" s="351"/>
      <c r="DX11" s="351"/>
      <c r="DY11" s="351"/>
      <c r="DZ11" s="351"/>
      <c r="EA11" s="351"/>
      <c r="EB11" s="351"/>
      <c r="EC11" s="351"/>
      <c r="ED11" s="351"/>
      <c r="EE11" s="351"/>
      <c r="EF11" s="351"/>
      <c r="EG11" s="351"/>
      <c r="EH11" s="351"/>
      <c r="EI11" s="351"/>
      <c r="EJ11" s="351"/>
      <c r="EK11" s="351"/>
      <c r="EL11" s="351"/>
      <c r="EM11" s="351"/>
      <c r="EN11" s="351"/>
      <c r="EO11" s="351"/>
      <c r="EP11" s="351"/>
      <c r="EQ11" s="351"/>
      <c r="ER11" s="351"/>
      <c r="ES11" s="351"/>
      <c r="ET11" s="351"/>
      <c r="EU11" s="351"/>
      <c r="EV11" s="351"/>
      <c r="EW11" s="351"/>
      <c r="EX11" s="351"/>
      <c r="EY11" s="351"/>
      <c r="EZ11" s="351"/>
      <c r="FA11" s="351"/>
      <c r="FB11" s="351"/>
      <c r="FC11" s="351"/>
      <c r="FD11" s="351"/>
      <c r="FE11" s="351"/>
      <c r="FF11" s="351"/>
      <c r="FG11" s="351"/>
      <c r="FH11" s="351"/>
      <c r="FI11" s="351"/>
      <c r="FJ11" s="351"/>
      <c r="FK11" s="351"/>
      <c r="FL11" s="351"/>
    </row>
    <row r="12" spans="1:168" s="351" customFormat="1">
      <c r="A12" s="1074"/>
      <c r="B12" s="359" t="s">
        <v>826</v>
      </c>
      <c r="C12" s="735">
        <v>16987</v>
      </c>
      <c r="D12" s="360">
        <v>27179</v>
      </c>
      <c r="E12" s="360">
        <v>33974</v>
      </c>
      <c r="F12" s="360">
        <v>37371</v>
      </c>
      <c r="G12" s="360">
        <v>37371</v>
      </c>
      <c r="H12" s="360">
        <v>16987</v>
      </c>
      <c r="I12" s="360">
        <v>27179</v>
      </c>
      <c r="J12" s="360">
        <v>33974</v>
      </c>
      <c r="K12" s="360">
        <v>37371</v>
      </c>
      <c r="L12" s="360">
        <v>37371</v>
      </c>
      <c r="M12" s="360">
        <v>14771</v>
      </c>
      <c r="N12" s="360">
        <v>23634</v>
      </c>
      <c r="O12" s="360">
        <v>29542</v>
      </c>
      <c r="P12" s="360">
        <v>32497</v>
      </c>
      <c r="Q12" s="361">
        <v>32497</v>
      </c>
      <c r="R12" s="360">
        <v>19203</v>
      </c>
      <c r="S12" s="360">
        <v>30724</v>
      </c>
      <c r="T12" s="360">
        <v>38405</v>
      </c>
      <c r="U12" s="360">
        <v>42246</v>
      </c>
      <c r="V12" s="360">
        <v>42246</v>
      </c>
      <c r="W12" s="735">
        <v>20680</v>
      </c>
      <c r="X12" s="360">
        <v>33087</v>
      </c>
      <c r="Y12" s="360">
        <v>41359</v>
      </c>
      <c r="Z12" s="360">
        <v>45495</v>
      </c>
      <c r="AA12" s="360">
        <v>45495</v>
      </c>
      <c r="AB12" s="735">
        <v>14771</v>
      </c>
      <c r="AC12" s="360">
        <v>23634</v>
      </c>
      <c r="AD12" s="360">
        <v>29542</v>
      </c>
      <c r="AE12" s="360">
        <v>32497</v>
      </c>
      <c r="AF12" s="360">
        <v>32497</v>
      </c>
      <c r="AG12" s="735">
        <v>14771</v>
      </c>
      <c r="AH12" s="360">
        <v>23634</v>
      </c>
      <c r="AI12" s="360">
        <v>29542</v>
      </c>
      <c r="AJ12" s="360">
        <v>32497</v>
      </c>
      <c r="AK12" s="736">
        <v>32497</v>
      </c>
      <c r="AL12" s="362">
        <v>16987</v>
      </c>
      <c r="AM12" s="360">
        <v>27179</v>
      </c>
      <c r="AN12" s="360">
        <v>33974</v>
      </c>
      <c r="AO12" s="360">
        <v>37371</v>
      </c>
      <c r="AP12" s="360">
        <v>37371</v>
      </c>
      <c r="AQ12" s="735">
        <v>14771</v>
      </c>
      <c r="AR12" s="360">
        <v>23634</v>
      </c>
      <c r="AS12" s="360">
        <v>29542</v>
      </c>
      <c r="AT12" s="360">
        <v>32497</v>
      </c>
      <c r="AU12" s="361">
        <v>32497</v>
      </c>
      <c r="AV12" s="362">
        <v>26588</v>
      </c>
      <c r="AW12" s="360">
        <v>42541</v>
      </c>
      <c r="AX12" s="360">
        <v>53176</v>
      </c>
      <c r="AY12" s="360">
        <v>58494</v>
      </c>
      <c r="AZ12" s="363">
        <v>58494</v>
      </c>
      <c r="BA12" s="362">
        <v>44166</v>
      </c>
      <c r="BB12" s="360">
        <v>70665</v>
      </c>
      <c r="BC12" s="360">
        <v>88332</v>
      </c>
      <c r="BD12" s="360">
        <v>97165</v>
      </c>
      <c r="BE12" s="735">
        <v>97165</v>
      </c>
      <c r="BF12" s="360">
        <v>38405</v>
      </c>
      <c r="BG12" s="360">
        <v>61448</v>
      </c>
      <c r="BH12" s="360">
        <v>76810</v>
      </c>
      <c r="BI12" s="360">
        <v>84491</v>
      </c>
      <c r="BJ12" s="363">
        <v>84491</v>
      </c>
      <c r="BK12" s="362">
        <v>54358</v>
      </c>
      <c r="BL12" s="360">
        <v>86973</v>
      </c>
      <c r="BM12" s="360">
        <v>108716</v>
      </c>
      <c r="BN12" s="360">
        <v>119587</v>
      </c>
      <c r="BO12" s="735">
        <v>119587</v>
      </c>
      <c r="BP12" s="360">
        <v>47268</v>
      </c>
      <c r="BQ12" s="360">
        <v>75628</v>
      </c>
      <c r="BR12" s="360">
        <v>94535</v>
      </c>
      <c r="BS12" s="360">
        <v>103989</v>
      </c>
      <c r="BT12" s="363">
        <v>103989</v>
      </c>
      <c r="BU12" s="362">
        <v>84934</v>
      </c>
      <c r="BV12" s="360">
        <v>135895</v>
      </c>
      <c r="BW12" s="360">
        <v>169868</v>
      </c>
      <c r="BX12" s="360">
        <v>186855</v>
      </c>
      <c r="BY12" s="735">
        <v>186855</v>
      </c>
      <c r="BZ12" s="360">
        <v>73856</v>
      </c>
      <c r="CA12" s="360">
        <v>118169</v>
      </c>
      <c r="CB12" s="360">
        <v>147712</v>
      </c>
      <c r="CC12" s="360">
        <v>162483</v>
      </c>
      <c r="CD12" s="363">
        <v>162483</v>
      </c>
      <c r="CE12" s="362">
        <v>22932</v>
      </c>
      <c r="CF12" s="360">
        <v>36692</v>
      </c>
      <c r="CG12" s="360">
        <v>45864</v>
      </c>
      <c r="CH12" s="360">
        <v>50451</v>
      </c>
      <c r="CI12" s="735">
        <v>50451</v>
      </c>
      <c r="CJ12" s="360">
        <v>19941</v>
      </c>
      <c r="CK12" s="360">
        <v>31906</v>
      </c>
      <c r="CL12" s="360">
        <v>39882</v>
      </c>
      <c r="CM12" s="360">
        <v>43870</v>
      </c>
      <c r="CN12" s="363">
        <v>43870</v>
      </c>
      <c r="CO12" s="362">
        <v>19535</v>
      </c>
      <c r="CP12" s="360">
        <v>31256</v>
      </c>
      <c r="CQ12" s="360">
        <v>39070</v>
      </c>
      <c r="CR12" s="360">
        <v>42977</v>
      </c>
      <c r="CS12" s="735">
        <v>42977</v>
      </c>
      <c r="CT12" s="360">
        <v>16987</v>
      </c>
      <c r="CU12" s="360">
        <v>27179</v>
      </c>
      <c r="CV12" s="360">
        <v>33974</v>
      </c>
      <c r="CW12" s="360">
        <v>37371</v>
      </c>
      <c r="CX12" s="363">
        <v>37371</v>
      </c>
    </row>
    <row r="13" spans="1:168" s="364" customFormat="1">
      <c r="A13" s="1074"/>
      <c r="B13" s="359" t="s">
        <v>827</v>
      </c>
      <c r="C13" s="735">
        <v>6042</v>
      </c>
      <c r="D13" s="360">
        <v>9667</v>
      </c>
      <c r="E13" s="360">
        <v>12084</v>
      </c>
      <c r="F13" s="360">
        <v>13292</v>
      </c>
      <c r="G13" s="360">
        <v>13292</v>
      </c>
      <c r="H13" s="360">
        <v>6042</v>
      </c>
      <c r="I13" s="360">
        <v>9667</v>
      </c>
      <c r="J13" s="360">
        <v>12084</v>
      </c>
      <c r="K13" s="360">
        <v>13292</v>
      </c>
      <c r="L13" s="360">
        <v>13292</v>
      </c>
      <c r="M13" s="360">
        <v>5254</v>
      </c>
      <c r="N13" s="360">
        <v>8406</v>
      </c>
      <c r="O13" s="360">
        <v>10508</v>
      </c>
      <c r="P13" s="360">
        <v>11559</v>
      </c>
      <c r="Q13" s="361">
        <v>11559</v>
      </c>
      <c r="R13" s="360">
        <v>6830</v>
      </c>
      <c r="S13" s="360">
        <v>10928</v>
      </c>
      <c r="T13" s="360">
        <v>13660</v>
      </c>
      <c r="U13" s="360">
        <v>15026</v>
      </c>
      <c r="V13" s="360">
        <v>15026</v>
      </c>
      <c r="W13" s="735">
        <v>7355</v>
      </c>
      <c r="X13" s="360">
        <v>11769</v>
      </c>
      <c r="Y13" s="360">
        <v>14711</v>
      </c>
      <c r="Z13" s="360">
        <v>16182</v>
      </c>
      <c r="AA13" s="360">
        <v>16182</v>
      </c>
      <c r="AB13" s="735">
        <v>5254</v>
      </c>
      <c r="AC13" s="360">
        <v>8406</v>
      </c>
      <c r="AD13" s="360">
        <v>10508</v>
      </c>
      <c r="AE13" s="360">
        <v>11559</v>
      </c>
      <c r="AF13" s="360">
        <v>11559</v>
      </c>
      <c r="AG13" s="735">
        <v>5254</v>
      </c>
      <c r="AH13" s="360">
        <v>8406</v>
      </c>
      <c r="AI13" s="360">
        <v>10508</v>
      </c>
      <c r="AJ13" s="360">
        <v>11559</v>
      </c>
      <c r="AK13" s="736">
        <v>11559</v>
      </c>
      <c r="AL13" s="362">
        <v>6042</v>
      </c>
      <c r="AM13" s="360">
        <v>9667</v>
      </c>
      <c r="AN13" s="360">
        <v>12084</v>
      </c>
      <c r="AO13" s="360">
        <v>13292</v>
      </c>
      <c r="AP13" s="360">
        <v>13292</v>
      </c>
      <c r="AQ13" s="735">
        <v>5254</v>
      </c>
      <c r="AR13" s="360">
        <v>8406</v>
      </c>
      <c r="AS13" s="360">
        <v>10508</v>
      </c>
      <c r="AT13" s="360">
        <v>11559</v>
      </c>
      <c r="AU13" s="361">
        <v>11559</v>
      </c>
      <c r="AV13" s="362">
        <v>5254</v>
      </c>
      <c r="AW13" s="360">
        <v>8406</v>
      </c>
      <c r="AX13" s="360">
        <v>10508</v>
      </c>
      <c r="AY13" s="360">
        <v>11559</v>
      </c>
      <c r="AZ13" s="363">
        <v>11559</v>
      </c>
      <c r="BA13" s="362">
        <v>15709</v>
      </c>
      <c r="BB13" s="360">
        <v>25135</v>
      </c>
      <c r="BC13" s="360">
        <v>31418</v>
      </c>
      <c r="BD13" s="360">
        <v>34560</v>
      </c>
      <c r="BE13" s="735">
        <v>34560</v>
      </c>
      <c r="BF13" s="360">
        <v>13660</v>
      </c>
      <c r="BG13" s="360">
        <v>21856</v>
      </c>
      <c r="BH13" s="360">
        <v>27320</v>
      </c>
      <c r="BI13" s="360">
        <v>30052</v>
      </c>
      <c r="BJ13" s="363">
        <v>30052</v>
      </c>
      <c r="BK13" s="362">
        <v>19334</v>
      </c>
      <c r="BL13" s="360">
        <v>30935</v>
      </c>
      <c r="BM13" s="360">
        <v>38669</v>
      </c>
      <c r="BN13" s="360">
        <v>42536</v>
      </c>
      <c r="BO13" s="735">
        <v>42536</v>
      </c>
      <c r="BP13" s="360">
        <v>16812</v>
      </c>
      <c r="BQ13" s="360">
        <v>26900</v>
      </c>
      <c r="BR13" s="360">
        <v>33625</v>
      </c>
      <c r="BS13" s="360">
        <v>36987</v>
      </c>
      <c r="BT13" s="363">
        <v>36987</v>
      </c>
      <c r="BU13" s="362">
        <v>30210</v>
      </c>
      <c r="BV13" s="360">
        <v>48336</v>
      </c>
      <c r="BW13" s="360">
        <v>60420</v>
      </c>
      <c r="BX13" s="360">
        <v>66462</v>
      </c>
      <c r="BY13" s="735">
        <v>66462</v>
      </c>
      <c r="BZ13" s="360">
        <v>26269</v>
      </c>
      <c r="CA13" s="360">
        <v>42031</v>
      </c>
      <c r="CB13" s="360">
        <v>52539</v>
      </c>
      <c r="CC13" s="360">
        <v>57793</v>
      </c>
      <c r="CD13" s="363">
        <v>57793</v>
      </c>
      <c r="CE13" s="362">
        <v>8157</v>
      </c>
      <c r="CF13" s="360">
        <v>13051</v>
      </c>
      <c r="CG13" s="360">
        <v>16313</v>
      </c>
      <c r="CH13" s="360">
        <v>17945</v>
      </c>
      <c r="CI13" s="735">
        <v>17945</v>
      </c>
      <c r="CJ13" s="360">
        <v>7093</v>
      </c>
      <c r="CK13" s="360">
        <v>11348</v>
      </c>
      <c r="CL13" s="360">
        <v>14186</v>
      </c>
      <c r="CM13" s="360">
        <v>15604</v>
      </c>
      <c r="CN13" s="363">
        <v>15604</v>
      </c>
      <c r="CO13" s="362">
        <v>6948</v>
      </c>
      <c r="CP13" s="360">
        <v>11117</v>
      </c>
      <c r="CQ13" s="360">
        <v>13897</v>
      </c>
      <c r="CR13" s="360">
        <v>15286</v>
      </c>
      <c r="CS13" s="735">
        <v>15286</v>
      </c>
      <c r="CT13" s="360">
        <v>6042</v>
      </c>
      <c r="CU13" s="360">
        <v>9667</v>
      </c>
      <c r="CV13" s="360">
        <v>12084</v>
      </c>
      <c r="CW13" s="360">
        <v>13292</v>
      </c>
      <c r="CX13" s="363">
        <v>13292</v>
      </c>
      <c r="CY13" s="351"/>
      <c r="CZ13" s="351"/>
      <c r="DA13" s="351"/>
      <c r="DB13" s="351"/>
      <c r="DC13" s="351"/>
      <c r="DD13" s="351"/>
      <c r="DE13" s="351"/>
      <c r="DF13" s="351"/>
      <c r="DG13" s="351"/>
      <c r="DH13" s="351"/>
      <c r="DI13" s="351"/>
      <c r="DJ13" s="351"/>
      <c r="DK13" s="351"/>
      <c r="DL13" s="351"/>
      <c r="DM13" s="351"/>
      <c r="DN13" s="351"/>
      <c r="DO13" s="351"/>
      <c r="DP13" s="351"/>
      <c r="DQ13" s="351"/>
      <c r="DR13" s="351"/>
      <c r="DS13" s="351"/>
      <c r="DT13" s="351"/>
      <c r="DU13" s="351"/>
      <c r="DV13" s="351"/>
      <c r="DW13" s="351"/>
      <c r="DX13" s="351"/>
      <c r="DY13" s="351"/>
      <c r="DZ13" s="351"/>
      <c r="EA13" s="351"/>
      <c r="EB13" s="351"/>
      <c r="EC13" s="351"/>
      <c r="ED13" s="351"/>
      <c r="EE13" s="351"/>
      <c r="EF13" s="351"/>
      <c r="EG13" s="351"/>
      <c r="EH13" s="351"/>
      <c r="EI13" s="351"/>
      <c r="EJ13" s="351"/>
      <c r="EK13" s="351"/>
      <c r="EL13" s="351"/>
      <c r="EM13" s="351"/>
      <c r="EN13" s="351"/>
      <c r="EO13" s="351"/>
      <c r="EP13" s="351"/>
      <c r="EQ13" s="351"/>
      <c r="ER13" s="351"/>
      <c r="ES13" s="351"/>
      <c r="ET13" s="351"/>
      <c r="EU13" s="351"/>
      <c r="EV13" s="351"/>
      <c r="EW13" s="351"/>
      <c r="EX13" s="351"/>
      <c r="EY13" s="351"/>
      <c r="EZ13" s="351"/>
      <c r="FA13" s="351"/>
      <c r="FB13" s="351"/>
      <c r="FC13" s="351"/>
      <c r="FD13" s="351"/>
      <c r="FE13" s="351"/>
      <c r="FF13" s="351"/>
      <c r="FG13" s="351"/>
      <c r="FH13" s="351"/>
      <c r="FI13" s="351"/>
      <c r="FJ13" s="351"/>
      <c r="FK13" s="351"/>
      <c r="FL13" s="351"/>
    </row>
    <row r="14" spans="1:168" s="364" customFormat="1">
      <c r="A14" s="1074"/>
      <c r="B14" s="359" t="s">
        <v>828</v>
      </c>
      <c r="C14" s="735">
        <v>8712</v>
      </c>
      <c r="D14" s="360">
        <v>8712</v>
      </c>
      <c r="E14" s="360">
        <v>8712</v>
      </c>
      <c r="F14" s="360">
        <v>8712</v>
      </c>
      <c r="G14" s="360">
        <v>8712</v>
      </c>
      <c r="H14" s="360">
        <v>8712</v>
      </c>
      <c r="I14" s="360">
        <v>8712</v>
      </c>
      <c r="J14" s="360">
        <v>8712</v>
      </c>
      <c r="K14" s="360">
        <v>8712</v>
      </c>
      <c r="L14" s="360">
        <v>8712</v>
      </c>
      <c r="M14" s="360">
        <v>7575</v>
      </c>
      <c r="N14" s="360">
        <v>7575</v>
      </c>
      <c r="O14" s="360">
        <v>7575</v>
      </c>
      <c r="P14" s="360">
        <v>7575</v>
      </c>
      <c r="Q14" s="361">
        <v>7575</v>
      </c>
      <c r="R14" s="360">
        <v>9848</v>
      </c>
      <c r="S14" s="360">
        <v>9848</v>
      </c>
      <c r="T14" s="360">
        <v>9848</v>
      </c>
      <c r="U14" s="360">
        <v>9848</v>
      </c>
      <c r="V14" s="360">
        <v>9848</v>
      </c>
      <c r="W14" s="735">
        <v>10605</v>
      </c>
      <c r="X14" s="360">
        <v>10605</v>
      </c>
      <c r="Y14" s="360">
        <v>10605</v>
      </c>
      <c r="Z14" s="360">
        <v>10605</v>
      </c>
      <c r="AA14" s="360">
        <v>10605</v>
      </c>
      <c r="AB14" s="735">
        <v>7575</v>
      </c>
      <c r="AC14" s="360">
        <v>7575</v>
      </c>
      <c r="AD14" s="360">
        <v>7575</v>
      </c>
      <c r="AE14" s="360">
        <v>7575</v>
      </c>
      <c r="AF14" s="360">
        <v>7575</v>
      </c>
      <c r="AG14" s="735">
        <v>7575</v>
      </c>
      <c r="AH14" s="360">
        <v>7575</v>
      </c>
      <c r="AI14" s="360">
        <v>7575</v>
      </c>
      <c r="AJ14" s="360">
        <v>7575</v>
      </c>
      <c r="AK14" s="736">
        <v>7575</v>
      </c>
      <c r="AL14" s="362">
        <v>8712</v>
      </c>
      <c r="AM14" s="360">
        <v>8712</v>
      </c>
      <c r="AN14" s="360">
        <v>8712</v>
      </c>
      <c r="AO14" s="360">
        <v>8712</v>
      </c>
      <c r="AP14" s="360">
        <v>8712</v>
      </c>
      <c r="AQ14" s="735">
        <v>7575</v>
      </c>
      <c r="AR14" s="360">
        <v>7575</v>
      </c>
      <c r="AS14" s="360">
        <v>7575</v>
      </c>
      <c r="AT14" s="360">
        <v>7575</v>
      </c>
      <c r="AU14" s="361">
        <v>7575</v>
      </c>
      <c r="AV14" s="362">
        <v>7575</v>
      </c>
      <c r="AW14" s="360">
        <v>7575</v>
      </c>
      <c r="AX14" s="360">
        <v>7575</v>
      </c>
      <c r="AY14" s="360">
        <v>7575</v>
      </c>
      <c r="AZ14" s="363">
        <v>7575</v>
      </c>
      <c r="BA14" s="362">
        <v>22650</v>
      </c>
      <c r="BB14" s="360">
        <v>22650</v>
      </c>
      <c r="BC14" s="360">
        <v>22650</v>
      </c>
      <c r="BD14" s="360">
        <v>22650</v>
      </c>
      <c r="BE14" s="735">
        <v>22650</v>
      </c>
      <c r="BF14" s="360">
        <v>19696</v>
      </c>
      <c r="BG14" s="360">
        <v>19696</v>
      </c>
      <c r="BH14" s="360">
        <v>19696</v>
      </c>
      <c r="BI14" s="360">
        <v>19696</v>
      </c>
      <c r="BJ14" s="363">
        <v>19696</v>
      </c>
      <c r="BK14" s="362">
        <v>27877</v>
      </c>
      <c r="BL14" s="360">
        <v>27877</v>
      </c>
      <c r="BM14" s="360">
        <v>27877</v>
      </c>
      <c r="BN14" s="360">
        <v>27877</v>
      </c>
      <c r="BO14" s="735">
        <v>27877</v>
      </c>
      <c r="BP14" s="360">
        <v>24241</v>
      </c>
      <c r="BQ14" s="360">
        <v>24241</v>
      </c>
      <c r="BR14" s="360">
        <v>24241</v>
      </c>
      <c r="BS14" s="360">
        <v>24241</v>
      </c>
      <c r="BT14" s="363">
        <v>24241</v>
      </c>
      <c r="BU14" s="362">
        <v>43558</v>
      </c>
      <c r="BV14" s="360">
        <v>43558</v>
      </c>
      <c r="BW14" s="360">
        <v>43558</v>
      </c>
      <c r="BX14" s="360">
        <v>43558</v>
      </c>
      <c r="BY14" s="735">
        <v>43558</v>
      </c>
      <c r="BZ14" s="360">
        <v>37877</v>
      </c>
      <c r="CA14" s="360">
        <v>37877</v>
      </c>
      <c r="CB14" s="360">
        <v>37877</v>
      </c>
      <c r="CC14" s="360">
        <v>37877</v>
      </c>
      <c r="CD14" s="363">
        <v>37877</v>
      </c>
      <c r="CE14" s="362">
        <v>11761</v>
      </c>
      <c r="CF14" s="360">
        <v>11761</v>
      </c>
      <c r="CG14" s="360">
        <v>11761</v>
      </c>
      <c r="CH14" s="360">
        <v>11761</v>
      </c>
      <c r="CI14" s="735">
        <v>11761</v>
      </c>
      <c r="CJ14" s="360">
        <v>10227</v>
      </c>
      <c r="CK14" s="360">
        <v>10227</v>
      </c>
      <c r="CL14" s="360">
        <v>10227</v>
      </c>
      <c r="CM14" s="360">
        <v>10227</v>
      </c>
      <c r="CN14" s="363">
        <v>10227</v>
      </c>
      <c r="CO14" s="362">
        <v>10018</v>
      </c>
      <c r="CP14" s="360">
        <v>10018</v>
      </c>
      <c r="CQ14" s="360">
        <v>10018</v>
      </c>
      <c r="CR14" s="360">
        <v>10018</v>
      </c>
      <c r="CS14" s="735">
        <v>10018</v>
      </c>
      <c r="CT14" s="360">
        <v>8712</v>
      </c>
      <c r="CU14" s="360">
        <v>8712</v>
      </c>
      <c r="CV14" s="360">
        <v>8712</v>
      </c>
      <c r="CW14" s="360">
        <v>8712</v>
      </c>
      <c r="CX14" s="363">
        <v>8712</v>
      </c>
      <c r="CY14" s="351"/>
      <c r="CZ14" s="351"/>
      <c r="DA14" s="351"/>
      <c r="DB14" s="351"/>
      <c r="DC14" s="351"/>
      <c r="DD14" s="351"/>
      <c r="DE14" s="351"/>
      <c r="DF14" s="351"/>
      <c r="DG14" s="351"/>
      <c r="DH14" s="351"/>
      <c r="DI14" s="351"/>
      <c r="DJ14" s="351"/>
      <c r="DK14" s="351"/>
      <c r="DL14" s="351"/>
      <c r="DM14" s="351"/>
      <c r="DN14" s="351"/>
      <c r="DO14" s="351"/>
      <c r="DP14" s="351"/>
      <c r="DQ14" s="351"/>
      <c r="DR14" s="351"/>
      <c r="DS14" s="351"/>
      <c r="DT14" s="351"/>
      <c r="DU14" s="351"/>
      <c r="DV14" s="351"/>
      <c r="DW14" s="351"/>
      <c r="DX14" s="351"/>
      <c r="DY14" s="351"/>
      <c r="DZ14" s="351"/>
      <c r="EA14" s="351"/>
      <c r="EB14" s="351"/>
      <c r="EC14" s="351"/>
      <c r="ED14" s="351"/>
      <c r="EE14" s="351"/>
      <c r="EF14" s="351"/>
      <c r="EG14" s="351"/>
      <c r="EH14" s="351"/>
      <c r="EI14" s="351"/>
      <c r="EJ14" s="351"/>
      <c r="EK14" s="351"/>
      <c r="EL14" s="351"/>
      <c r="EM14" s="351"/>
      <c r="EN14" s="351"/>
      <c r="EO14" s="351"/>
      <c r="EP14" s="351"/>
      <c r="EQ14" s="351"/>
      <c r="ER14" s="351"/>
      <c r="ES14" s="351"/>
      <c r="ET14" s="351"/>
      <c r="EU14" s="351"/>
      <c r="EV14" s="351"/>
      <c r="EW14" s="351"/>
      <c r="EX14" s="351"/>
      <c r="EY14" s="351"/>
      <c r="EZ14" s="351"/>
      <c r="FA14" s="351"/>
      <c r="FB14" s="351"/>
      <c r="FC14" s="351"/>
      <c r="FD14" s="351"/>
      <c r="FE14" s="351"/>
      <c r="FF14" s="351"/>
      <c r="FG14" s="351"/>
      <c r="FH14" s="351"/>
      <c r="FI14" s="351"/>
      <c r="FJ14" s="351"/>
      <c r="FK14" s="351"/>
      <c r="FL14" s="351"/>
    </row>
    <row r="15" spans="1:168" s="358" customFormat="1">
      <c r="A15" s="1075"/>
      <c r="B15" s="352" t="s">
        <v>829</v>
      </c>
      <c r="C15" s="733">
        <v>1296</v>
      </c>
      <c r="D15" s="354">
        <v>2073</v>
      </c>
      <c r="E15" s="354">
        <v>2592</v>
      </c>
      <c r="F15" s="354">
        <v>2851</v>
      </c>
      <c r="G15" s="354">
        <v>2851</v>
      </c>
      <c r="H15" s="354">
        <v>1296</v>
      </c>
      <c r="I15" s="354">
        <v>2073</v>
      </c>
      <c r="J15" s="354">
        <v>2592</v>
      </c>
      <c r="K15" s="354">
        <v>2851</v>
      </c>
      <c r="L15" s="354">
        <v>2851</v>
      </c>
      <c r="M15" s="354">
        <v>1408</v>
      </c>
      <c r="N15" s="354">
        <v>2253</v>
      </c>
      <c r="O15" s="354">
        <v>2817</v>
      </c>
      <c r="P15" s="354">
        <v>3099</v>
      </c>
      <c r="Q15" s="352">
        <v>3099</v>
      </c>
      <c r="R15" s="354">
        <v>1465</v>
      </c>
      <c r="S15" s="354">
        <v>2344</v>
      </c>
      <c r="T15" s="354">
        <v>2930</v>
      </c>
      <c r="U15" s="354">
        <v>3222</v>
      </c>
      <c r="V15" s="354">
        <v>3222</v>
      </c>
      <c r="W15" s="733">
        <v>1972</v>
      </c>
      <c r="X15" s="354">
        <v>3155</v>
      </c>
      <c r="Y15" s="354">
        <v>3944</v>
      </c>
      <c r="Z15" s="354">
        <v>4338</v>
      </c>
      <c r="AA15" s="354">
        <v>4338</v>
      </c>
      <c r="AB15" s="733">
        <v>1408</v>
      </c>
      <c r="AC15" s="354">
        <v>2253</v>
      </c>
      <c r="AD15" s="354">
        <v>2817</v>
      </c>
      <c r="AE15" s="354">
        <v>3099</v>
      </c>
      <c r="AF15" s="354">
        <v>3099</v>
      </c>
      <c r="AG15" s="733">
        <v>1408</v>
      </c>
      <c r="AH15" s="354">
        <v>2253</v>
      </c>
      <c r="AI15" s="354">
        <v>2817</v>
      </c>
      <c r="AJ15" s="354">
        <v>3099</v>
      </c>
      <c r="AK15" s="734">
        <v>3099</v>
      </c>
      <c r="AL15" s="356">
        <v>1296</v>
      </c>
      <c r="AM15" s="354">
        <v>2073</v>
      </c>
      <c r="AN15" s="354">
        <v>2592</v>
      </c>
      <c r="AO15" s="354">
        <v>2851</v>
      </c>
      <c r="AP15" s="354">
        <v>2851</v>
      </c>
      <c r="AQ15" s="733">
        <v>1408</v>
      </c>
      <c r="AR15" s="354">
        <v>2253</v>
      </c>
      <c r="AS15" s="354">
        <v>2817</v>
      </c>
      <c r="AT15" s="354">
        <v>3099</v>
      </c>
      <c r="AU15" s="352">
        <v>3099</v>
      </c>
      <c r="AV15" s="356">
        <v>1521</v>
      </c>
      <c r="AW15" s="354">
        <v>2434</v>
      </c>
      <c r="AX15" s="354">
        <v>3042</v>
      </c>
      <c r="AY15" s="354">
        <v>3346</v>
      </c>
      <c r="AZ15" s="357">
        <v>3346</v>
      </c>
      <c r="BA15" s="356">
        <v>1684</v>
      </c>
      <c r="BB15" s="354">
        <v>2695</v>
      </c>
      <c r="BC15" s="354">
        <v>3369</v>
      </c>
      <c r="BD15" s="354">
        <v>3706</v>
      </c>
      <c r="BE15" s="733">
        <v>3706</v>
      </c>
      <c r="BF15" s="354">
        <v>1831</v>
      </c>
      <c r="BG15" s="354">
        <v>2930</v>
      </c>
      <c r="BH15" s="354">
        <v>3662</v>
      </c>
      <c r="BI15" s="354">
        <v>4028</v>
      </c>
      <c r="BJ15" s="357">
        <v>4028</v>
      </c>
      <c r="BK15" s="356">
        <v>1857</v>
      </c>
      <c r="BL15" s="354">
        <v>2972</v>
      </c>
      <c r="BM15" s="354">
        <v>3714</v>
      </c>
      <c r="BN15" s="354">
        <v>4086</v>
      </c>
      <c r="BO15" s="733">
        <v>4086</v>
      </c>
      <c r="BP15" s="354">
        <v>2028</v>
      </c>
      <c r="BQ15" s="354">
        <v>3245</v>
      </c>
      <c r="BR15" s="354">
        <v>4056</v>
      </c>
      <c r="BS15" s="354">
        <v>4462</v>
      </c>
      <c r="BT15" s="357">
        <v>4462</v>
      </c>
      <c r="BU15" s="356">
        <v>2565</v>
      </c>
      <c r="BV15" s="354">
        <v>4103</v>
      </c>
      <c r="BW15" s="354">
        <v>5129</v>
      </c>
      <c r="BX15" s="354">
        <v>5642</v>
      </c>
      <c r="BY15" s="733">
        <v>5642</v>
      </c>
      <c r="BZ15" s="354">
        <v>2817</v>
      </c>
      <c r="CA15" s="354">
        <v>4507</v>
      </c>
      <c r="CB15" s="354">
        <v>5634</v>
      </c>
      <c r="CC15" s="354">
        <v>6197</v>
      </c>
      <c r="CD15" s="357">
        <v>6197</v>
      </c>
      <c r="CE15" s="356">
        <v>1403</v>
      </c>
      <c r="CF15" s="354">
        <v>2245</v>
      </c>
      <c r="CG15" s="354">
        <v>2806</v>
      </c>
      <c r="CH15" s="354">
        <v>3087</v>
      </c>
      <c r="CI15" s="733">
        <v>3087</v>
      </c>
      <c r="CJ15" s="354">
        <v>1521</v>
      </c>
      <c r="CK15" s="354">
        <v>2434</v>
      </c>
      <c r="CL15" s="354">
        <v>3042</v>
      </c>
      <c r="CM15" s="354">
        <v>3346</v>
      </c>
      <c r="CN15" s="357">
        <v>3346</v>
      </c>
      <c r="CO15" s="356">
        <v>1490</v>
      </c>
      <c r="CP15" s="354">
        <v>2384</v>
      </c>
      <c r="CQ15" s="354">
        <v>2980</v>
      </c>
      <c r="CR15" s="354">
        <v>3278</v>
      </c>
      <c r="CS15" s="733">
        <v>3278</v>
      </c>
      <c r="CT15" s="354">
        <v>1620</v>
      </c>
      <c r="CU15" s="354">
        <v>2592</v>
      </c>
      <c r="CV15" s="354">
        <v>3239</v>
      </c>
      <c r="CW15" s="354">
        <v>3563</v>
      </c>
      <c r="CX15" s="357">
        <v>3563</v>
      </c>
      <c r="CY15" s="351"/>
      <c r="CZ15" s="351"/>
      <c r="DA15" s="351"/>
      <c r="DB15" s="351"/>
      <c r="DC15" s="351"/>
      <c r="DD15" s="351"/>
      <c r="DE15" s="351"/>
      <c r="DF15" s="351"/>
      <c r="DG15" s="351"/>
      <c r="DH15" s="351"/>
      <c r="DI15" s="351"/>
      <c r="DJ15" s="351"/>
      <c r="DK15" s="351"/>
      <c r="DL15" s="351"/>
      <c r="DM15" s="351"/>
      <c r="DN15" s="351"/>
      <c r="DO15" s="351"/>
      <c r="DP15" s="351"/>
      <c r="DQ15" s="351"/>
      <c r="DR15" s="351"/>
      <c r="DS15" s="351"/>
      <c r="DT15" s="351"/>
      <c r="DU15" s="351"/>
      <c r="DV15" s="351"/>
      <c r="DW15" s="351"/>
      <c r="DX15" s="351"/>
      <c r="DY15" s="351"/>
      <c r="DZ15" s="351"/>
      <c r="EA15" s="351"/>
      <c r="EB15" s="351"/>
      <c r="EC15" s="351"/>
      <c r="ED15" s="351"/>
      <c r="EE15" s="351"/>
      <c r="EF15" s="351"/>
      <c r="EG15" s="351"/>
      <c r="EH15" s="351"/>
      <c r="EI15" s="351"/>
      <c r="EJ15" s="351"/>
      <c r="EK15" s="351"/>
      <c r="EL15" s="351"/>
      <c r="EM15" s="351"/>
      <c r="EN15" s="351"/>
      <c r="EO15" s="351"/>
      <c r="EP15" s="351"/>
      <c r="EQ15" s="351"/>
      <c r="ER15" s="351"/>
      <c r="ES15" s="351"/>
      <c r="ET15" s="351"/>
      <c r="EU15" s="351"/>
      <c r="EV15" s="351"/>
      <c r="EW15" s="351"/>
      <c r="EX15" s="351"/>
      <c r="EY15" s="351"/>
      <c r="EZ15" s="351"/>
      <c r="FA15" s="351"/>
      <c r="FB15" s="351"/>
      <c r="FC15" s="351"/>
      <c r="FD15" s="351"/>
      <c r="FE15" s="351"/>
      <c r="FF15" s="351"/>
      <c r="FG15" s="351"/>
      <c r="FH15" s="351"/>
      <c r="FI15" s="351"/>
      <c r="FJ15" s="351"/>
      <c r="FK15" s="351"/>
      <c r="FL15" s="351"/>
    </row>
    <row r="16" spans="1:168" s="358" customFormat="1" ht="37.5">
      <c r="A16" s="1067"/>
      <c r="B16" s="367" t="s">
        <v>1239</v>
      </c>
      <c r="C16" s="353"/>
      <c r="D16" s="354"/>
      <c r="E16" s="378">
        <f>E15/E20</f>
        <v>0.4636851521</v>
      </c>
      <c r="F16" s="354"/>
      <c r="G16" s="354"/>
      <c r="H16" s="354"/>
      <c r="I16" s="354"/>
      <c r="J16" s="378">
        <f>J15/J20</f>
        <v>0.4636851521</v>
      </c>
      <c r="K16" s="354"/>
      <c r="L16" s="354"/>
      <c r="M16" s="354"/>
      <c r="N16" s="354"/>
      <c r="O16" s="378">
        <f>O15/O20</f>
        <v>0.50393559929999998</v>
      </c>
      <c r="P16" s="354"/>
      <c r="Q16" s="352"/>
      <c r="R16" s="354"/>
      <c r="S16" s="354"/>
      <c r="T16" s="378">
        <f>T15/T20</f>
        <v>0.5241502683</v>
      </c>
      <c r="U16" s="354"/>
      <c r="V16" s="354"/>
      <c r="W16" s="353"/>
      <c r="X16" s="354"/>
      <c r="Y16" s="378">
        <f>Y15/Y20</f>
        <v>0.70554561719999997</v>
      </c>
      <c r="Z16" s="354"/>
      <c r="AA16" s="354"/>
      <c r="AB16" s="353"/>
      <c r="AC16" s="354"/>
      <c r="AD16" s="378">
        <f>AD15/AD20</f>
        <v>0.50393559929999998</v>
      </c>
      <c r="AE16" s="354"/>
      <c r="AF16" s="354"/>
      <c r="AG16" s="353"/>
      <c r="AH16" s="354"/>
      <c r="AI16" s="378">
        <f>AI15/AI20</f>
        <v>0.50393559929999998</v>
      </c>
      <c r="AJ16" s="354"/>
      <c r="AK16" s="355"/>
      <c r="AL16" s="356"/>
      <c r="AM16" s="354"/>
      <c r="AN16" s="378">
        <f>AN15/AN20</f>
        <v>0.44945378879999998</v>
      </c>
      <c r="AO16" s="354"/>
      <c r="AP16" s="354"/>
      <c r="AQ16" s="353"/>
      <c r="AR16" s="354"/>
      <c r="AS16" s="378">
        <f>AS15/AS20</f>
        <v>0.48846887459999999</v>
      </c>
      <c r="AT16" s="354"/>
      <c r="AU16" s="352"/>
      <c r="AV16" s="356"/>
      <c r="AW16" s="354"/>
      <c r="AX16" s="378">
        <f>AX15/AX20</f>
        <v>0.54418604650000002</v>
      </c>
      <c r="AY16" s="354"/>
      <c r="AZ16" s="357"/>
      <c r="BA16" s="356"/>
      <c r="BB16" s="354"/>
      <c r="BC16" s="378">
        <f>BC15/BC20</f>
        <v>0.60268336310000004</v>
      </c>
      <c r="BD16" s="354"/>
      <c r="BE16" s="353"/>
      <c r="BF16" s="354"/>
      <c r="BG16" s="354"/>
      <c r="BH16" s="378">
        <f>BH15/BH20</f>
        <v>0.65509839000000003</v>
      </c>
      <c r="BI16" s="354"/>
      <c r="BJ16" s="357"/>
      <c r="BK16" s="356"/>
      <c r="BL16" s="354"/>
      <c r="BM16" s="378">
        <f>BM15/BM20</f>
        <v>0.66440071560000002</v>
      </c>
      <c r="BN16" s="354"/>
      <c r="BO16" s="353"/>
      <c r="BP16" s="354"/>
      <c r="BQ16" s="354"/>
      <c r="BR16" s="378">
        <f>BR15/BR20</f>
        <v>0.72558139529999999</v>
      </c>
      <c r="BS16" s="354"/>
      <c r="BT16" s="357"/>
      <c r="BU16" s="356"/>
      <c r="BV16" s="354"/>
      <c r="BW16" s="378">
        <f>BW15/BW20</f>
        <v>0.91753130589999998</v>
      </c>
      <c r="BX16" s="354"/>
      <c r="BY16" s="353"/>
      <c r="BZ16" s="354"/>
      <c r="CA16" s="354"/>
      <c r="CB16" s="378">
        <f>CB15/CB20</f>
        <v>1.0078711986</v>
      </c>
      <c r="CC16" s="354"/>
      <c r="CD16" s="357"/>
      <c r="CE16" s="356"/>
      <c r="CF16" s="354"/>
      <c r="CG16" s="378">
        <f>CG15/CG20</f>
        <v>0.50196779960000004</v>
      </c>
      <c r="CH16" s="354"/>
      <c r="CI16" s="353"/>
      <c r="CJ16" s="354"/>
      <c r="CK16" s="354"/>
      <c r="CL16" s="378">
        <f>CL15/CL20</f>
        <v>0.54418604650000002</v>
      </c>
      <c r="CM16" s="354"/>
      <c r="CN16" s="357"/>
      <c r="CO16" s="356"/>
      <c r="CP16" s="354"/>
      <c r="CQ16" s="378">
        <f>CQ15/CQ20</f>
        <v>0.53309481219999999</v>
      </c>
      <c r="CR16" s="354"/>
      <c r="CS16" s="353"/>
      <c r="CT16" s="354"/>
      <c r="CU16" s="354"/>
      <c r="CV16" s="378">
        <f>CV15/CV20</f>
        <v>0.57942754919999995</v>
      </c>
      <c r="CW16" s="354"/>
      <c r="CX16" s="357"/>
      <c r="CY16" s="351"/>
      <c r="CZ16" s="351"/>
      <c r="DA16" s="351"/>
      <c r="DB16" s="351"/>
      <c r="DC16" s="351"/>
      <c r="DD16" s="351"/>
      <c r="DE16" s="351"/>
      <c r="DF16" s="351"/>
      <c r="DG16" s="351"/>
      <c r="DH16" s="351"/>
      <c r="DI16" s="351"/>
      <c r="DJ16" s="351"/>
      <c r="DK16" s="351"/>
      <c r="DL16" s="351"/>
      <c r="DM16" s="351"/>
      <c r="DN16" s="351"/>
      <c r="DO16" s="351"/>
      <c r="DP16" s="351"/>
      <c r="DQ16" s="351"/>
      <c r="DR16" s="351"/>
      <c r="DS16" s="351"/>
      <c r="DT16" s="351"/>
      <c r="DU16" s="351"/>
      <c r="DV16" s="351"/>
      <c r="DW16" s="351"/>
      <c r="DX16" s="351"/>
      <c r="DY16" s="351"/>
      <c r="DZ16" s="351"/>
      <c r="EA16" s="351"/>
      <c r="EB16" s="351"/>
      <c r="EC16" s="351"/>
      <c r="ED16" s="351"/>
      <c r="EE16" s="351"/>
      <c r="EF16" s="351"/>
      <c r="EG16" s="351"/>
      <c r="EH16" s="351"/>
      <c r="EI16" s="351"/>
      <c r="EJ16" s="351"/>
      <c r="EK16" s="351"/>
      <c r="EL16" s="351"/>
      <c r="EM16" s="351"/>
      <c r="EN16" s="351"/>
      <c r="EO16" s="351"/>
      <c r="EP16" s="351"/>
      <c r="EQ16" s="351"/>
      <c r="ER16" s="351"/>
      <c r="ES16" s="351"/>
      <c r="ET16" s="351"/>
      <c r="EU16" s="351"/>
      <c r="EV16" s="351"/>
      <c r="EW16" s="351"/>
      <c r="EX16" s="351"/>
      <c r="EY16" s="351"/>
      <c r="EZ16" s="351"/>
      <c r="FA16" s="351"/>
      <c r="FB16" s="351"/>
      <c r="FC16" s="351"/>
      <c r="FD16" s="351"/>
      <c r="FE16" s="351"/>
      <c r="FF16" s="351"/>
      <c r="FG16" s="351"/>
      <c r="FH16" s="351"/>
      <c r="FI16" s="351"/>
      <c r="FJ16" s="351"/>
      <c r="FK16" s="351"/>
      <c r="FL16" s="351"/>
    </row>
    <row r="17" spans="1:168" s="358" customFormat="1" ht="112.5">
      <c r="A17" s="1068"/>
      <c r="B17" s="367" t="s">
        <v>830</v>
      </c>
      <c r="C17" s="353"/>
      <c r="D17" s="354"/>
      <c r="E17" s="368">
        <f>E21*E16</f>
        <v>675</v>
      </c>
      <c r="F17" s="354"/>
      <c r="G17" s="354"/>
      <c r="H17" s="354"/>
      <c r="I17" s="354"/>
      <c r="J17" s="368">
        <f>J21*J16</f>
        <v>675</v>
      </c>
      <c r="K17" s="354"/>
      <c r="L17" s="354"/>
      <c r="M17" s="354"/>
      <c r="N17" s="354"/>
      <c r="O17" s="368">
        <f>O21*O16</f>
        <v>733</v>
      </c>
      <c r="P17" s="354"/>
      <c r="Q17" s="352"/>
      <c r="R17" s="354"/>
      <c r="S17" s="354"/>
      <c r="T17" s="368">
        <f>T21*T16</f>
        <v>763</v>
      </c>
      <c r="U17" s="354"/>
      <c r="V17" s="354"/>
      <c r="W17" s="353"/>
      <c r="X17" s="354"/>
      <c r="Y17" s="368">
        <f>Y21*Y16</f>
        <v>1027</v>
      </c>
      <c r="Z17" s="354"/>
      <c r="AA17" s="354"/>
      <c r="AB17" s="353"/>
      <c r="AC17" s="354"/>
      <c r="AD17" s="368">
        <f>AD21*AD16</f>
        <v>733</v>
      </c>
      <c r="AE17" s="354"/>
      <c r="AF17" s="354"/>
      <c r="AG17" s="353"/>
      <c r="AH17" s="354"/>
      <c r="AI17" s="368">
        <f>AI21*AI16</f>
        <v>733</v>
      </c>
      <c r="AJ17" s="354"/>
      <c r="AK17" s="355"/>
      <c r="AL17" s="356"/>
      <c r="AM17" s="354"/>
      <c r="AN17" s="368">
        <f>AN21*AN16</f>
        <v>654</v>
      </c>
      <c r="AO17" s="354"/>
      <c r="AP17" s="354"/>
      <c r="AQ17" s="353"/>
      <c r="AR17" s="354"/>
      <c r="AS17" s="368">
        <f>AS21*AS16</f>
        <v>711</v>
      </c>
      <c r="AT17" s="354"/>
      <c r="AU17" s="352"/>
      <c r="AV17" s="356"/>
      <c r="AW17" s="354"/>
      <c r="AX17" s="368">
        <f>AX21*AX16</f>
        <v>792</v>
      </c>
      <c r="AY17" s="354"/>
      <c r="AZ17" s="357"/>
      <c r="BA17" s="356"/>
      <c r="BB17" s="354"/>
      <c r="BC17" s="368">
        <f>BC21*BC16</f>
        <v>877</v>
      </c>
      <c r="BD17" s="354"/>
      <c r="BE17" s="353"/>
      <c r="BF17" s="354"/>
      <c r="BG17" s="354"/>
      <c r="BH17" s="368">
        <f>BH21*BH16</f>
        <v>953</v>
      </c>
      <c r="BI17" s="354"/>
      <c r="BJ17" s="357"/>
      <c r="BK17" s="356"/>
      <c r="BL17" s="354"/>
      <c r="BM17" s="368">
        <f>BM21*BM16</f>
        <v>967</v>
      </c>
      <c r="BN17" s="354"/>
      <c r="BO17" s="353"/>
      <c r="BP17" s="354"/>
      <c r="BQ17" s="354"/>
      <c r="BR17" s="368">
        <f>BR21*BR16</f>
        <v>1056</v>
      </c>
      <c r="BS17" s="354"/>
      <c r="BT17" s="357"/>
      <c r="BU17" s="356"/>
      <c r="BV17" s="354"/>
      <c r="BW17" s="368">
        <f>BW21*BW16</f>
        <v>1335</v>
      </c>
      <c r="BX17" s="354"/>
      <c r="BY17" s="353"/>
      <c r="BZ17" s="354"/>
      <c r="CA17" s="354"/>
      <c r="CB17" s="368">
        <f>CB21*CB16</f>
        <v>1466</v>
      </c>
      <c r="CC17" s="354"/>
      <c r="CD17" s="357"/>
      <c r="CE17" s="356"/>
      <c r="CF17" s="354"/>
      <c r="CG17" s="368">
        <f>CG21*CG16</f>
        <v>730</v>
      </c>
      <c r="CH17" s="354"/>
      <c r="CI17" s="353"/>
      <c r="CJ17" s="354"/>
      <c r="CK17" s="354"/>
      <c r="CL17" s="368">
        <f>CL21*CL16</f>
        <v>792</v>
      </c>
      <c r="CM17" s="354"/>
      <c r="CN17" s="357"/>
      <c r="CO17" s="356"/>
      <c r="CP17" s="354"/>
      <c r="CQ17" s="368">
        <f>CQ21*CQ16</f>
        <v>776</v>
      </c>
      <c r="CR17" s="354"/>
      <c r="CS17" s="353"/>
      <c r="CT17" s="354"/>
      <c r="CU17" s="354"/>
      <c r="CV17" s="368">
        <f>CV21*CV16</f>
        <v>843</v>
      </c>
      <c r="CW17" s="354"/>
      <c r="CX17" s="357"/>
      <c r="CY17" s="351"/>
      <c r="CZ17" s="351"/>
      <c r="DA17" s="351"/>
      <c r="DB17" s="351"/>
      <c r="DC17" s="351"/>
      <c r="DD17" s="351"/>
      <c r="DE17" s="351"/>
      <c r="DF17" s="351"/>
      <c r="DG17" s="351"/>
      <c r="DH17" s="351"/>
      <c r="DI17" s="351"/>
      <c r="DJ17" s="351"/>
      <c r="DK17" s="351"/>
      <c r="DL17" s="351"/>
      <c r="DM17" s="351"/>
      <c r="DN17" s="351"/>
      <c r="DO17" s="351"/>
      <c r="DP17" s="351"/>
      <c r="DQ17" s="351"/>
      <c r="DR17" s="351"/>
      <c r="DS17" s="351"/>
      <c r="DT17" s="351"/>
      <c r="DU17" s="351"/>
      <c r="DV17" s="351"/>
      <c r="DW17" s="351"/>
      <c r="DX17" s="351"/>
      <c r="DY17" s="351"/>
      <c r="DZ17" s="351"/>
      <c r="EA17" s="351"/>
      <c r="EB17" s="351"/>
      <c r="EC17" s="351"/>
      <c r="ED17" s="351"/>
      <c r="EE17" s="351"/>
      <c r="EF17" s="351"/>
      <c r="EG17" s="351"/>
      <c r="EH17" s="351"/>
      <c r="EI17" s="351"/>
      <c r="EJ17" s="351"/>
      <c r="EK17" s="351"/>
      <c r="EL17" s="351"/>
      <c r="EM17" s="351"/>
      <c r="EN17" s="351"/>
      <c r="EO17" s="351"/>
      <c r="EP17" s="351"/>
      <c r="EQ17" s="351"/>
      <c r="ER17" s="351"/>
      <c r="ES17" s="351"/>
      <c r="ET17" s="351"/>
      <c r="EU17" s="351"/>
      <c r="EV17" s="351"/>
      <c r="EW17" s="351"/>
      <c r="EX17" s="351"/>
      <c r="EY17" s="351"/>
      <c r="EZ17" s="351"/>
      <c r="FA17" s="351"/>
      <c r="FB17" s="351"/>
      <c r="FC17" s="351"/>
      <c r="FD17" s="351"/>
      <c r="FE17" s="351"/>
      <c r="FF17" s="351"/>
      <c r="FG17" s="351"/>
      <c r="FH17" s="351"/>
      <c r="FI17" s="351"/>
      <c r="FJ17" s="351"/>
      <c r="FK17" s="351"/>
      <c r="FL17" s="351"/>
    </row>
    <row r="18" spans="1:168" s="358" customFormat="1" ht="93.75">
      <c r="A18" s="1068"/>
      <c r="B18" s="367" t="s">
        <v>831</v>
      </c>
      <c r="C18" s="353"/>
      <c r="D18" s="354"/>
      <c r="E18" s="368">
        <f>E22*E16</f>
        <v>1917</v>
      </c>
      <c r="F18" s="354"/>
      <c r="G18" s="354"/>
      <c r="H18" s="354"/>
      <c r="I18" s="354"/>
      <c r="J18" s="368">
        <f>J22*J16</f>
        <v>1917</v>
      </c>
      <c r="K18" s="354"/>
      <c r="L18" s="354"/>
      <c r="M18" s="354"/>
      <c r="N18" s="354"/>
      <c r="O18" s="368">
        <f>O22*O16</f>
        <v>2084</v>
      </c>
      <c r="P18" s="354"/>
      <c r="Q18" s="352"/>
      <c r="R18" s="354"/>
      <c r="S18" s="354"/>
      <c r="T18" s="368">
        <f>T22*T16</f>
        <v>2167</v>
      </c>
      <c r="U18" s="354"/>
      <c r="V18" s="354"/>
      <c r="W18" s="353"/>
      <c r="X18" s="354"/>
      <c r="Y18" s="368">
        <f>Y22*Y16</f>
        <v>2917</v>
      </c>
      <c r="Z18" s="354"/>
      <c r="AA18" s="354"/>
      <c r="AB18" s="353"/>
      <c r="AC18" s="354"/>
      <c r="AD18" s="368">
        <f>AD22*AD16</f>
        <v>2084</v>
      </c>
      <c r="AE18" s="354"/>
      <c r="AF18" s="354"/>
      <c r="AG18" s="353"/>
      <c r="AH18" s="354"/>
      <c r="AI18" s="368">
        <f>AI22*AI16</f>
        <v>2084</v>
      </c>
      <c r="AJ18" s="354"/>
      <c r="AK18" s="355"/>
      <c r="AL18" s="356"/>
      <c r="AM18" s="354"/>
      <c r="AN18" s="368">
        <f>AN22*AN16</f>
        <v>1938</v>
      </c>
      <c r="AO18" s="354"/>
      <c r="AP18" s="354"/>
      <c r="AQ18" s="353"/>
      <c r="AR18" s="354"/>
      <c r="AS18" s="368">
        <f>AS22*AS16</f>
        <v>2106</v>
      </c>
      <c r="AT18" s="354"/>
      <c r="AU18" s="352"/>
      <c r="AV18" s="356"/>
      <c r="AW18" s="354"/>
      <c r="AX18" s="368">
        <f>AX22*AX16</f>
        <v>2250</v>
      </c>
      <c r="AY18" s="354"/>
      <c r="AZ18" s="357"/>
      <c r="BA18" s="356"/>
      <c r="BB18" s="354"/>
      <c r="BC18" s="368">
        <f>BC22*BC16</f>
        <v>2492</v>
      </c>
      <c r="BD18" s="354"/>
      <c r="BE18" s="353"/>
      <c r="BF18" s="354"/>
      <c r="BG18" s="354"/>
      <c r="BH18" s="368">
        <f>BH22*BH16</f>
        <v>2709</v>
      </c>
      <c r="BI18" s="354"/>
      <c r="BJ18" s="357"/>
      <c r="BK18" s="356"/>
      <c r="BL18" s="354"/>
      <c r="BM18" s="368">
        <f>BM22*BM16</f>
        <v>2747</v>
      </c>
      <c r="BN18" s="354"/>
      <c r="BO18" s="353"/>
      <c r="BP18" s="354"/>
      <c r="BQ18" s="354"/>
      <c r="BR18" s="368">
        <f>BR22*BR16</f>
        <v>3000</v>
      </c>
      <c r="BS18" s="354"/>
      <c r="BT18" s="357"/>
      <c r="BU18" s="356"/>
      <c r="BV18" s="354"/>
      <c r="BW18" s="368">
        <f>BW22*BW16</f>
        <v>3794</v>
      </c>
      <c r="BX18" s="354"/>
      <c r="BY18" s="353"/>
      <c r="BZ18" s="354"/>
      <c r="CA18" s="354"/>
      <c r="CB18" s="368">
        <f>CB22*CB16</f>
        <v>4168</v>
      </c>
      <c r="CC18" s="354"/>
      <c r="CD18" s="357"/>
      <c r="CE18" s="356"/>
      <c r="CF18" s="354"/>
      <c r="CG18" s="368">
        <f>CG22*CG16</f>
        <v>2076</v>
      </c>
      <c r="CH18" s="354"/>
      <c r="CI18" s="353"/>
      <c r="CJ18" s="354"/>
      <c r="CK18" s="354"/>
      <c r="CL18" s="368">
        <f>CL22*CL16</f>
        <v>2250</v>
      </c>
      <c r="CM18" s="354"/>
      <c r="CN18" s="357"/>
      <c r="CO18" s="356"/>
      <c r="CP18" s="354"/>
      <c r="CQ18" s="368">
        <f>CQ22*CQ16</f>
        <v>2204</v>
      </c>
      <c r="CR18" s="354"/>
      <c r="CS18" s="353"/>
      <c r="CT18" s="354"/>
      <c r="CU18" s="354"/>
      <c r="CV18" s="368">
        <f>CV22*CV16</f>
        <v>2396</v>
      </c>
      <c r="CW18" s="354"/>
      <c r="CX18" s="357"/>
      <c r="CY18" s="351"/>
      <c r="CZ18" s="351"/>
      <c r="DA18" s="351"/>
      <c r="DB18" s="351"/>
      <c r="DC18" s="351"/>
      <c r="DD18" s="351"/>
      <c r="DE18" s="351"/>
      <c r="DF18" s="351"/>
      <c r="DG18" s="351"/>
      <c r="DH18" s="351"/>
      <c r="DI18" s="351"/>
      <c r="DJ18" s="351"/>
      <c r="DK18" s="351"/>
      <c r="DL18" s="351"/>
      <c r="DM18" s="351"/>
      <c r="DN18" s="351"/>
      <c r="DO18" s="351"/>
      <c r="DP18" s="351"/>
      <c r="DQ18" s="351"/>
      <c r="DR18" s="351"/>
      <c r="DS18" s="351"/>
      <c r="DT18" s="351"/>
      <c r="DU18" s="351"/>
      <c r="DV18" s="351"/>
      <c r="DW18" s="351"/>
      <c r="DX18" s="351"/>
      <c r="DY18" s="351"/>
      <c r="DZ18" s="351"/>
      <c r="EA18" s="351"/>
      <c r="EB18" s="351"/>
      <c r="EC18" s="351"/>
      <c r="ED18" s="351"/>
      <c r="EE18" s="351"/>
      <c r="EF18" s="351"/>
      <c r="EG18" s="351"/>
      <c r="EH18" s="351"/>
      <c r="EI18" s="351"/>
      <c r="EJ18" s="351"/>
      <c r="EK18" s="351"/>
      <c r="EL18" s="351"/>
      <c r="EM18" s="351"/>
      <c r="EN18" s="351"/>
      <c r="EO18" s="351"/>
      <c r="EP18" s="351"/>
      <c r="EQ18" s="351"/>
      <c r="ER18" s="351"/>
      <c r="ES18" s="351"/>
      <c r="ET18" s="351"/>
      <c r="EU18" s="351"/>
      <c r="EV18" s="351"/>
      <c r="EW18" s="351"/>
      <c r="EX18" s="351"/>
      <c r="EY18" s="351"/>
      <c r="EZ18" s="351"/>
      <c r="FA18" s="351"/>
      <c r="FB18" s="351"/>
      <c r="FC18" s="351"/>
      <c r="FD18" s="351"/>
      <c r="FE18" s="351"/>
      <c r="FF18" s="351"/>
      <c r="FG18" s="351"/>
      <c r="FH18" s="351"/>
      <c r="FI18" s="351"/>
      <c r="FJ18" s="351"/>
      <c r="FK18" s="351"/>
      <c r="FL18" s="351"/>
    </row>
    <row r="19" spans="1:168" s="387" customFormat="1" ht="15.75">
      <c r="A19" s="1068"/>
      <c r="B19" s="379" t="s">
        <v>456</v>
      </c>
      <c r="C19" s="380"/>
      <c r="D19" s="381"/>
      <c r="E19" s="381">
        <f>E15-E17-E18</f>
        <v>0</v>
      </c>
      <c r="F19" s="381"/>
      <c r="G19" s="381"/>
      <c r="H19" s="381"/>
      <c r="I19" s="381"/>
      <c r="J19" s="381">
        <f>J15-J17-J18</f>
        <v>0</v>
      </c>
      <c r="K19" s="381"/>
      <c r="L19" s="381"/>
      <c r="M19" s="381"/>
      <c r="N19" s="381"/>
      <c r="O19" s="381">
        <f>O15-O17-O18</f>
        <v>0</v>
      </c>
      <c r="P19" s="381"/>
      <c r="Q19" s="382"/>
      <c r="R19" s="381"/>
      <c r="S19" s="381"/>
      <c r="T19" s="381">
        <f>T15-T17-T18</f>
        <v>0</v>
      </c>
      <c r="U19" s="381"/>
      <c r="V19" s="381"/>
      <c r="W19" s="380"/>
      <c r="X19" s="381"/>
      <c r="Y19" s="381">
        <f>Y15-Y17-Y18</f>
        <v>0</v>
      </c>
      <c r="Z19" s="381"/>
      <c r="AA19" s="381"/>
      <c r="AB19" s="380"/>
      <c r="AC19" s="381"/>
      <c r="AD19" s="381">
        <f>AD15-AD17-AD18</f>
        <v>0</v>
      </c>
      <c r="AE19" s="381"/>
      <c r="AF19" s="381"/>
      <c r="AG19" s="380"/>
      <c r="AH19" s="381"/>
      <c r="AI19" s="381">
        <f>AI15-AI17-AI18</f>
        <v>0</v>
      </c>
      <c r="AJ19" s="381"/>
      <c r="AK19" s="383"/>
      <c r="AL19" s="384"/>
      <c r="AM19" s="381"/>
      <c r="AN19" s="381">
        <f>AN15-AN17-AN18</f>
        <v>0</v>
      </c>
      <c r="AO19" s="381"/>
      <c r="AP19" s="381"/>
      <c r="AQ19" s="380"/>
      <c r="AR19" s="381"/>
      <c r="AS19" s="381">
        <f>AS15-AS17-AS18</f>
        <v>0</v>
      </c>
      <c r="AT19" s="381"/>
      <c r="AU19" s="382"/>
      <c r="AV19" s="384"/>
      <c r="AW19" s="381"/>
      <c r="AX19" s="381">
        <f>AX15-AX17-AX18</f>
        <v>0</v>
      </c>
      <c r="AY19" s="381"/>
      <c r="AZ19" s="385"/>
      <c r="BA19" s="384"/>
      <c r="BB19" s="381"/>
      <c r="BC19" s="381">
        <f>BC15-BC17-BC18</f>
        <v>0</v>
      </c>
      <c r="BD19" s="381"/>
      <c r="BE19" s="380"/>
      <c r="BF19" s="381"/>
      <c r="BG19" s="381"/>
      <c r="BH19" s="381">
        <f>BH15-BH17-BH18</f>
        <v>0</v>
      </c>
      <c r="BI19" s="381"/>
      <c r="BJ19" s="385"/>
      <c r="BK19" s="384"/>
      <c r="BL19" s="381"/>
      <c r="BM19" s="381">
        <f>BM15-BM17-BM18</f>
        <v>0</v>
      </c>
      <c r="BN19" s="381"/>
      <c r="BO19" s="380"/>
      <c r="BP19" s="381"/>
      <c r="BQ19" s="381"/>
      <c r="BR19" s="381">
        <f>BR15-BR17-BR18</f>
        <v>0</v>
      </c>
      <c r="BS19" s="381"/>
      <c r="BT19" s="385"/>
      <c r="BU19" s="384"/>
      <c r="BV19" s="381"/>
      <c r="BW19" s="381">
        <f>BW15-BW17-BW18</f>
        <v>0</v>
      </c>
      <c r="BX19" s="381"/>
      <c r="BY19" s="380"/>
      <c r="BZ19" s="381"/>
      <c r="CA19" s="381"/>
      <c r="CB19" s="381">
        <f>CB15-CB17-CB18</f>
        <v>0</v>
      </c>
      <c r="CC19" s="381"/>
      <c r="CD19" s="385"/>
      <c r="CE19" s="384"/>
      <c r="CF19" s="381"/>
      <c r="CG19" s="381">
        <f>CG15-CG17-CG18</f>
        <v>0</v>
      </c>
      <c r="CH19" s="381"/>
      <c r="CI19" s="380"/>
      <c r="CJ19" s="381"/>
      <c r="CK19" s="381"/>
      <c r="CL19" s="381">
        <f>CL15-CL17-CL18</f>
        <v>0</v>
      </c>
      <c r="CM19" s="381"/>
      <c r="CN19" s="385"/>
      <c r="CO19" s="384"/>
      <c r="CP19" s="381"/>
      <c r="CQ19" s="381">
        <f>CQ15-CQ17-CQ18</f>
        <v>0</v>
      </c>
      <c r="CR19" s="381"/>
      <c r="CS19" s="380"/>
      <c r="CT19" s="381"/>
      <c r="CU19" s="381"/>
      <c r="CV19" s="381">
        <f>CV15-CV17-CV18</f>
        <v>0</v>
      </c>
      <c r="CW19" s="381"/>
      <c r="CX19" s="385"/>
      <c r="CY19" s="386"/>
      <c r="CZ19" s="386"/>
      <c r="DA19" s="386"/>
      <c r="DB19" s="386"/>
      <c r="DC19" s="386"/>
      <c r="DD19" s="386"/>
      <c r="DE19" s="386"/>
      <c r="DF19" s="386"/>
      <c r="DG19" s="386"/>
      <c r="DH19" s="386"/>
      <c r="DI19" s="386"/>
      <c r="DJ19" s="386"/>
      <c r="DK19" s="386"/>
      <c r="DL19" s="386"/>
      <c r="DM19" s="386"/>
      <c r="DN19" s="386"/>
      <c r="DO19" s="386"/>
      <c r="DP19" s="386"/>
      <c r="DQ19" s="386"/>
      <c r="DR19" s="386"/>
      <c r="DS19" s="386"/>
      <c r="DT19" s="386"/>
      <c r="DU19" s="386"/>
      <c r="DV19" s="386"/>
      <c r="DW19" s="386"/>
      <c r="DX19" s="386"/>
      <c r="DY19" s="386"/>
      <c r="DZ19" s="386"/>
      <c r="EA19" s="386"/>
      <c r="EB19" s="386"/>
      <c r="EC19" s="386"/>
      <c r="ED19" s="386"/>
      <c r="EE19" s="386"/>
      <c r="EF19" s="386"/>
      <c r="EG19" s="386"/>
      <c r="EH19" s="386"/>
      <c r="EI19" s="386"/>
      <c r="EJ19" s="386"/>
      <c r="EK19" s="386"/>
      <c r="EL19" s="386"/>
      <c r="EM19" s="386"/>
      <c r="EN19" s="386"/>
      <c r="EO19" s="386"/>
      <c r="EP19" s="386"/>
      <c r="EQ19" s="386"/>
      <c r="ER19" s="386"/>
      <c r="ES19" s="386"/>
      <c r="ET19" s="386"/>
      <c r="EU19" s="386"/>
      <c r="EV19" s="386"/>
      <c r="EW19" s="386"/>
      <c r="EX19" s="386"/>
      <c r="EY19" s="386"/>
      <c r="EZ19" s="386"/>
      <c r="FA19" s="386"/>
      <c r="FB19" s="386"/>
      <c r="FC19" s="386"/>
      <c r="FD19" s="386"/>
      <c r="FE19" s="386"/>
      <c r="FF19" s="386"/>
      <c r="FG19" s="386"/>
      <c r="FH19" s="386"/>
      <c r="FI19" s="386"/>
      <c r="FJ19" s="386"/>
      <c r="FK19" s="386"/>
      <c r="FL19" s="386"/>
    </row>
    <row r="20" spans="1:168" s="377" customFormat="1" ht="37.5">
      <c r="A20" s="1068"/>
      <c r="B20" s="369" t="s">
        <v>832</v>
      </c>
      <c r="C20" s="370"/>
      <c r="D20" s="371"/>
      <c r="E20" s="372">
        <f>E21+E22</f>
        <v>5590</v>
      </c>
      <c r="F20" s="371"/>
      <c r="G20" s="371"/>
      <c r="H20" s="371"/>
      <c r="I20" s="371"/>
      <c r="J20" s="372">
        <f>J21+J22</f>
        <v>5590</v>
      </c>
      <c r="K20" s="371"/>
      <c r="L20" s="371"/>
      <c r="M20" s="371"/>
      <c r="N20" s="371"/>
      <c r="O20" s="372">
        <f>O21+O22</f>
        <v>5590</v>
      </c>
      <c r="P20" s="371"/>
      <c r="Q20" s="373"/>
      <c r="R20" s="371"/>
      <c r="S20" s="371"/>
      <c r="T20" s="372">
        <f>T21+T22</f>
        <v>5590</v>
      </c>
      <c r="U20" s="371"/>
      <c r="V20" s="371"/>
      <c r="W20" s="370"/>
      <c r="X20" s="371"/>
      <c r="Y20" s="372">
        <f>Y21+Y22</f>
        <v>5590</v>
      </c>
      <c r="Z20" s="371"/>
      <c r="AA20" s="371"/>
      <c r="AB20" s="370"/>
      <c r="AC20" s="371"/>
      <c r="AD20" s="372">
        <f>AD21+AD22</f>
        <v>5590</v>
      </c>
      <c r="AE20" s="371"/>
      <c r="AF20" s="371"/>
      <c r="AG20" s="370"/>
      <c r="AH20" s="371"/>
      <c r="AI20" s="372">
        <f>AI21+AI22</f>
        <v>5590</v>
      </c>
      <c r="AJ20" s="371"/>
      <c r="AK20" s="374"/>
      <c r="AL20" s="375"/>
      <c r="AM20" s="371"/>
      <c r="AN20" s="372">
        <f>AN21+AN22</f>
        <v>5767</v>
      </c>
      <c r="AO20" s="371"/>
      <c r="AP20" s="371"/>
      <c r="AQ20" s="370"/>
      <c r="AR20" s="371"/>
      <c r="AS20" s="372">
        <f>AS21+AS22</f>
        <v>5767</v>
      </c>
      <c r="AT20" s="371"/>
      <c r="AU20" s="373"/>
      <c r="AV20" s="375"/>
      <c r="AW20" s="371"/>
      <c r="AX20" s="372">
        <f>AX21+AX22</f>
        <v>5590</v>
      </c>
      <c r="AY20" s="371"/>
      <c r="AZ20" s="376"/>
      <c r="BA20" s="375"/>
      <c r="BB20" s="371"/>
      <c r="BC20" s="372">
        <f>BC21+BC22</f>
        <v>5590</v>
      </c>
      <c r="BD20" s="371"/>
      <c r="BE20" s="370"/>
      <c r="BF20" s="371"/>
      <c r="BG20" s="371"/>
      <c r="BH20" s="372">
        <f>BH21+BH22</f>
        <v>5590</v>
      </c>
      <c r="BI20" s="371"/>
      <c r="BJ20" s="376"/>
      <c r="BK20" s="375"/>
      <c r="BL20" s="371"/>
      <c r="BM20" s="372">
        <f>BM21+BM22</f>
        <v>5590</v>
      </c>
      <c r="BN20" s="371"/>
      <c r="BO20" s="370"/>
      <c r="BP20" s="371"/>
      <c r="BQ20" s="371"/>
      <c r="BR20" s="372">
        <f>BR21+BR22</f>
        <v>5590</v>
      </c>
      <c r="BS20" s="371"/>
      <c r="BT20" s="376"/>
      <c r="BU20" s="375"/>
      <c r="BV20" s="371"/>
      <c r="BW20" s="372">
        <f>BW21+BW22</f>
        <v>5590</v>
      </c>
      <c r="BX20" s="371"/>
      <c r="BY20" s="370"/>
      <c r="BZ20" s="371"/>
      <c r="CA20" s="371"/>
      <c r="CB20" s="372">
        <f>CB21+CB22</f>
        <v>5590</v>
      </c>
      <c r="CC20" s="371"/>
      <c r="CD20" s="376"/>
      <c r="CE20" s="375"/>
      <c r="CF20" s="371"/>
      <c r="CG20" s="372">
        <f>CG21+CG22</f>
        <v>5590</v>
      </c>
      <c r="CH20" s="371"/>
      <c r="CI20" s="370"/>
      <c r="CJ20" s="371"/>
      <c r="CK20" s="371"/>
      <c r="CL20" s="372">
        <f>CL21+CL22</f>
        <v>5590</v>
      </c>
      <c r="CM20" s="371"/>
      <c r="CN20" s="376"/>
      <c r="CO20" s="375"/>
      <c r="CP20" s="371"/>
      <c r="CQ20" s="372">
        <f>CQ21+CQ22</f>
        <v>5590</v>
      </c>
      <c r="CR20" s="371"/>
      <c r="CS20" s="370"/>
      <c r="CT20" s="371"/>
      <c r="CU20" s="371"/>
      <c r="CV20" s="372">
        <f>CV21+CV22</f>
        <v>5590</v>
      </c>
      <c r="CW20" s="371"/>
      <c r="CX20" s="376"/>
      <c r="CY20" s="365"/>
      <c r="CZ20" s="365"/>
      <c r="DA20" s="365"/>
      <c r="DB20" s="365"/>
      <c r="DC20" s="365"/>
      <c r="DD20" s="365"/>
      <c r="DE20" s="365"/>
      <c r="DF20" s="365"/>
      <c r="DG20" s="365"/>
      <c r="DH20" s="365"/>
      <c r="DI20" s="365"/>
      <c r="DJ20" s="365"/>
      <c r="DK20" s="365"/>
      <c r="DL20" s="365"/>
      <c r="DM20" s="365"/>
      <c r="DN20" s="365"/>
      <c r="DO20" s="365"/>
      <c r="DP20" s="365"/>
      <c r="DQ20" s="365"/>
      <c r="DR20" s="365"/>
      <c r="DS20" s="365"/>
      <c r="DT20" s="365"/>
      <c r="DU20" s="365"/>
      <c r="DV20" s="365"/>
      <c r="DW20" s="365"/>
      <c r="DX20" s="365"/>
      <c r="DY20" s="365"/>
      <c r="DZ20" s="365"/>
      <c r="EA20" s="365"/>
      <c r="EB20" s="365"/>
      <c r="EC20" s="365"/>
      <c r="ED20" s="365"/>
      <c r="EE20" s="365"/>
      <c r="EF20" s="365"/>
      <c r="EG20" s="365"/>
      <c r="EH20" s="365"/>
      <c r="EI20" s="365"/>
      <c r="EJ20" s="365"/>
      <c r="EK20" s="365"/>
      <c r="EL20" s="365"/>
      <c r="EM20" s="365"/>
      <c r="EN20" s="365"/>
      <c r="EO20" s="365"/>
      <c r="EP20" s="365"/>
      <c r="EQ20" s="365"/>
      <c r="ER20" s="365"/>
      <c r="ES20" s="365"/>
      <c r="ET20" s="365"/>
      <c r="EU20" s="365"/>
      <c r="EV20" s="365"/>
      <c r="EW20" s="365"/>
      <c r="EX20" s="365"/>
      <c r="EY20" s="365"/>
      <c r="EZ20" s="365"/>
      <c r="FA20" s="365"/>
      <c r="FB20" s="365"/>
      <c r="FC20" s="365"/>
      <c r="FD20" s="365"/>
      <c r="FE20" s="365"/>
      <c r="FF20" s="365"/>
      <c r="FG20" s="365"/>
      <c r="FH20" s="365"/>
      <c r="FI20" s="365"/>
      <c r="FJ20" s="365"/>
      <c r="FK20" s="365"/>
      <c r="FL20" s="365"/>
    </row>
    <row r="21" spans="1:168" s="358" customFormat="1" ht="112.5">
      <c r="A21" s="1068"/>
      <c r="B21" s="367" t="s">
        <v>830</v>
      </c>
      <c r="C21" s="353"/>
      <c r="D21" s="354"/>
      <c r="E21" s="354">
        <v>1455</v>
      </c>
      <c r="F21" s="354"/>
      <c r="G21" s="354"/>
      <c r="H21" s="354"/>
      <c r="I21" s="354"/>
      <c r="J21" s="354">
        <v>1455</v>
      </c>
      <c r="K21" s="354"/>
      <c r="L21" s="354"/>
      <c r="M21" s="354"/>
      <c r="N21" s="354"/>
      <c r="O21" s="354">
        <v>1455</v>
      </c>
      <c r="P21" s="354"/>
      <c r="Q21" s="352"/>
      <c r="R21" s="354"/>
      <c r="S21" s="354"/>
      <c r="T21" s="354">
        <v>1455</v>
      </c>
      <c r="U21" s="354"/>
      <c r="V21" s="354"/>
      <c r="W21" s="353"/>
      <c r="X21" s="354"/>
      <c r="Y21" s="354">
        <v>1455</v>
      </c>
      <c r="Z21" s="354"/>
      <c r="AA21" s="354"/>
      <c r="AB21" s="353"/>
      <c r="AC21" s="354"/>
      <c r="AD21" s="354">
        <v>1455</v>
      </c>
      <c r="AE21" s="354"/>
      <c r="AF21" s="354"/>
      <c r="AG21" s="353"/>
      <c r="AH21" s="354"/>
      <c r="AI21" s="354">
        <v>1455</v>
      </c>
      <c r="AJ21" s="354"/>
      <c r="AK21" s="355"/>
      <c r="AL21" s="356"/>
      <c r="AM21" s="354"/>
      <c r="AN21" s="354">
        <v>1455</v>
      </c>
      <c r="AO21" s="354"/>
      <c r="AP21" s="354"/>
      <c r="AQ21" s="353"/>
      <c r="AR21" s="354"/>
      <c r="AS21" s="354">
        <v>1455</v>
      </c>
      <c r="AT21" s="354"/>
      <c r="AU21" s="352"/>
      <c r="AV21" s="356"/>
      <c r="AW21" s="354"/>
      <c r="AX21" s="354">
        <v>1455</v>
      </c>
      <c r="AY21" s="354"/>
      <c r="AZ21" s="357"/>
      <c r="BA21" s="356"/>
      <c r="BB21" s="354"/>
      <c r="BC21" s="354">
        <v>1455</v>
      </c>
      <c r="BD21" s="354"/>
      <c r="BE21" s="353"/>
      <c r="BF21" s="354"/>
      <c r="BG21" s="354"/>
      <c r="BH21" s="354">
        <v>1455</v>
      </c>
      <c r="BI21" s="354"/>
      <c r="BJ21" s="357"/>
      <c r="BK21" s="356"/>
      <c r="BL21" s="354"/>
      <c r="BM21" s="354">
        <v>1455</v>
      </c>
      <c r="BN21" s="354"/>
      <c r="BO21" s="353"/>
      <c r="BP21" s="354"/>
      <c r="BQ21" s="354"/>
      <c r="BR21" s="354">
        <v>1455</v>
      </c>
      <c r="BS21" s="354"/>
      <c r="BT21" s="357"/>
      <c r="BU21" s="356"/>
      <c r="BV21" s="354"/>
      <c r="BW21" s="354">
        <v>1455</v>
      </c>
      <c r="BX21" s="354"/>
      <c r="BY21" s="353"/>
      <c r="BZ21" s="354"/>
      <c r="CA21" s="354"/>
      <c r="CB21" s="354">
        <v>1455</v>
      </c>
      <c r="CC21" s="354"/>
      <c r="CD21" s="357"/>
      <c r="CE21" s="356"/>
      <c r="CF21" s="354"/>
      <c r="CG21" s="354">
        <v>1455</v>
      </c>
      <c r="CH21" s="354"/>
      <c r="CI21" s="353"/>
      <c r="CJ21" s="354"/>
      <c r="CK21" s="354"/>
      <c r="CL21" s="354">
        <v>1455</v>
      </c>
      <c r="CM21" s="354"/>
      <c r="CN21" s="357"/>
      <c r="CO21" s="356"/>
      <c r="CP21" s="354"/>
      <c r="CQ21" s="354">
        <v>1455</v>
      </c>
      <c r="CR21" s="354"/>
      <c r="CS21" s="353"/>
      <c r="CT21" s="354"/>
      <c r="CU21" s="354"/>
      <c r="CV21" s="354">
        <v>1455</v>
      </c>
      <c r="CW21" s="354"/>
      <c r="CX21" s="357"/>
      <c r="CY21" s="351"/>
      <c r="CZ21" s="351"/>
      <c r="DA21" s="351"/>
      <c r="DB21" s="351"/>
      <c r="DC21" s="351"/>
      <c r="DD21" s="351"/>
      <c r="DE21" s="351"/>
      <c r="DF21" s="351"/>
      <c r="DG21" s="351"/>
      <c r="DH21" s="351"/>
      <c r="DI21" s="351"/>
      <c r="DJ21" s="351"/>
      <c r="DK21" s="351"/>
      <c r="DL21" s="351"/>
      <c r="DM21" s="351"/>
      <c r="DN21" s="351"/>
      <c r="DO21" s="351"/>
      <c r="DP21" s="351"/>
      <c r="DQ21" s="351"/>
      <c r="DR21" s="351"/>
      <c r="DS21" s="351"/>
      <c r="DT21" s="351"/>
      <c r="DU21" s="351"/>
      <c r="DV21" s="351"/>
      <c r="DW21" s="351"/>
      <c r="DX21" s="351"/>
      <c r="DY21" s="351"/>
      <c r="DZ21" s="351"/>
      <c r="EA21" s="351"/>
      <c r="EB21" s="351"/>
      <c r="EC21" s="351"/>
      <c r="ED21" s="351"/>
      <c r="EE21" s="351"/>
      <c r="EF21" s="351"/>
      <c r="EG21" s="351"/>
      <c r="EH21" s="351"/>
      <c r="EI21" s="351"/>
      <c r="EJ21" s="351"/>
      <c r="EK21" s="351"/>
      <c r="EL21" s="351"/>
      <c r="EM21" s="351"/>
      <c r="EN21" s="351"/>
      <c r="EO21" s="351"/>
      <c r="EP21" s="351"/>
      <c r="EQ21" s="351"/>
      <c r="ER21" s="351"/>
      <c r="ES21" s="351"/>
      <c r="ET21" s="351"/>
      <c r="EU21" s="351"/>
      <c r="EV21" s="351"/>
      <c r="EW21" s="351"/>
      <c r="EX21" s="351"/>
      <c r="EY21" s="351"/>
      <c r="EZ21" s="351"/>
      <c r="FA21" s="351"/>
      <c r="FB21" s="351"/>
      <c r="FC21" s="351"/>
      <c r="FD21" s="351"/>
      <c r="FE21" s="351"/>
      <c r="FF21" s="351"/>
      <c r="FG21" s="351"/>
      <c r="FH21" s="351"/>
      <c r="FI21" s="351"/>
      <c r="FJ21" s="351"/>
      <c r="FK21" s="351"/>
      <c r="FL21" s="351"/>
    </row>
    <row r="22" spans="1:168" s="358" customFormat="1" ht="93.75">
      <c r="A22" s="1069"/>
      <c r="B22" s="367" t="s">
        <v>831</v>
      </c>
      <c r="C22" s="353"/>
      <c r="D22" s="354"/>
      <c r="E22" s="354">
        <v>4135</v>
      </c>
      <c r="F22" s="354"/>
      <c r="G22" s="354"/>
      <c r="H22" s="354"/>
      <c r="I22" s="354"/>
      <c r="J22" s="354">
        <v>4135</v>
      </c>
      <c r="K22" s="354"/>
      <c r="L22" s="354"/>
      <c r="M22" s="354"/>
      <c r="N22" s="354"/>
      <c r="O22" s="354">
        <v>4135</v>
      </c>
      <c r="P22" s="354"/>
      <c r="Q22" s="352"/>
      <c r="R22" s="354"/>
      <c r="S22" s="354"/>
      <c r="T22" s="354">
        <v>4135</v>
      </c>
      <c r="U22" s="354"/>
      <c r="V22" s="354"/>
      <c r="W22" s="353"/>
      <c r="X22" s="354"/>
      <c r="Y22" s="354">
        <v>4135</v>
      </c>
      <c r="Z22" s="354"/>
      <c r="AA22" s="354"/>
      <c r="AB22" s="353"/>
      <c r="AC22" s="354"/>
      <c r="AD22" s="354">
        <v>4135</v>
      </c>
      <c r="AE22" s="354"/>
      <c r="AF22" s="354"/>
      <c r="AG22" s="353"/>
      <c r="AH22" s="354"/>
      <c r="AI22" s="354">
        <v>4135</v>
      </c>
      <c r="AJ22" s="354"/>
      <c r="AK22" s="355"/>
      <c r="AL22" s="356"/>
      <c r="AM22" s="354"/>
      <c r="AN22" s="354">
        <v>4312</v>
      </c>
      <c r="AO22" s="354"/>
      <c r="AP22" s="354"/>
      <c r="AQ22" s="353"/>
      <c r="AR22" s="354"/>
      <c r="AS22" s="354">
        <v>4312</v>
      </c>
      <c r="AT22" s="354"/>
      <c r="AU22" s="352"/>
      <c r="AV22" s="356"/>
      <c r="AW22" s="354"/>
      <c r="AX22" s="354">
        <v>4135</v>
      </c>
      <c r="AY22" s="354"/>
      <c r="AZ22" s="357"/>
      <c r="BA22" s="356"/>
      <c r="BB22" s="354"/>
      <c r="BC22" s="354">
        <v>4135</v>
      </c>
      <c r="BD22" s="354"/>
      <c r="BE22" s="353"/>
      <c r="BF22" s="354"/>
      <c r="BG22" s="354"/>
      <c r="BH22" s="354">
        <v>4135</v>
      </c>
      <c r="BI22" s="354"/>
      <c r="BJ22" s="357"/>
      <c r="BK22" s="356"/>
      <c r="BL22" s="354"/>
      <c r="BM22" s="354">
        <v>4135</v>
      </c>
      <c r="BN22" s="354"/>
      <c r="BO22" s="353"/>
      <c r="BP22" s="354"/>
      <c r="BQ22" s="354"/>
      <c r="BR22" s="354">
        <v>4135</v>
      </c>
      <c r="BS22" s="354"/>
      <c r="BT22" s="357"/>
      <c r="BU22" s="356"/>
      <c r="BV22" s="354"/>
      <c r="BW22" s="354">
        <v>4135</v>
      </c>
      <c r="BX22" s="354"/>
      <c r="BY22" s="353"/>
      <c r="BZ22" s="354"/>
      <c r="CA22" s="354"/>
      <c r="CB22" s="354">
        <v>4135</v>
      </c>
      <c r="CC22" s="354"/>
      <c r="CD22" s="357"/>
      <c r="CE22" s="356"/>
      <c r="CF22" s="354"/>
      <c r="CG22" s="354">
        <v>4135</v>
      </c>
      <c r="CH22" s="354"/>
      <c r="CI22" s="353"/>
      <c r="CJ22" s="354"/>
      <c r="CK22" s="354"/>
      <c r="CL22" s="354">
        <v>4135</v>
      </c>
      <c r="CM22" s="354"/>
      <c r="CN22" s="357"/>
      <c r="CO22" s="356"/>
      <c r="CP22" s="354"/>
      <c r="CQ22" s="354">
        <v>4135</v>
      </c>
      <c r="CR22" s="354"/>
      <c r="CS22" s="353"/>
      <c r="CT22" s="354"/>
      <c r="CU22" s="354"/>
      <c r="CV22" s="354">
        <v>4135</v>
      </c>
      <c r="CW22" s="354"/>
      <c r="CX22" s="357"/>
      <c r="CY22" s="351"/>
      <c r="CZ22" s="351"/>
      <c r="DA22" s="351"/>
      <c r="DB22" s="351"/>
      <c r="DC22" s="351"/>
      <c r="DD22" s="351"/>
      <c r="DE22" s="351"/>
      <c r="DF22" s="351"/>
      <c r="DG22" s="351"/>
      <c r="DH22" s="351"/>
      <c r="DI22" s="351"/>
      <c r="DJ22" s="351"/>
      <c r="DK22" s="351"/>
      <c r="DL22" s="351"/>
      <c r="DM22" s="351"/>
      <c r="DN22" s="351"/>
      <c r="DO22" s="351"/>
      <c r="DP22" s="351"/>
      <c r="DQ22" s="351"/>
      <c r="DR22" s="351"/>
      <c r="DS22" s="351"/>
      <c r="DT22" s="351"/>
      <c r="DU22" s="351"/>
      <c r="DV22" s="351"/>
      <c r="DW22" s="351"/>
      <c r="DX22" s="351"/>
      <c r="DY22" s="351"/>
      <c r="DZ22" s="351"/>
      <c r="EA22" s="351"/>
      <c r="EB22" s="351"/>
      <c r="EC22" s="351"/>
      <c r="ED22" s="351"/>
      <c r="EE22" s="351"/>
      <c r="EF22" s="351"/>
      <c r="EG22" s="351"/>
      <c r="EH22" s="351"/>
      <c r="EI22" s="351"/>
      <c r="EJ22" s="351"/>
      <c r="EK22" s="351"/>
      <c r="EL22" s="351"/>
      <c r="EM22" s="351"/>
      <c r="EN22" s="351"/>
      <c r="EO22" s="351"/>
      <c r="EP22" s="351"/>
      <c r="EQ22" s="351"/>
      <c r="ER22" s="351"/>
      <c r="ES22" s="351"/>
      <c r="ET22" s="351"/>
      <c r="EU22" s="351"/>
      <c r="EV22" s="351"/>
      <c r="EW22" s="351"/>
      <c r="EX22" s="351"/>
      <c r="EY22" s="351"/>
      <c r="EZ22" s="351"/>
      <c r="FA22" s="351"/>
      <c r="FB22" s="351"/>
      <c r="FC22" s="351"/>
      <c r="FD22" s="351"/>
      <c r="FE22" s="351"/>
      <c r="FF22" s="351"/>
      <c r="FG22" s="351"/>
      <c r="FH22" s="351"/>
      <c r="FI22" s="351"/>
      <c r="FJ22" s="351"/>
      <c r="FK22" s="351"/>
      <c r="FL22" s="351"/>
    </row>
    <row r="23" spans="1:168" s="774" customFormat="1">
      <c r="H23" s="831"/>
      <c r="I23" s="831"/>
      <c r="J23" s="831"/>
      <c r="K23" s="831"/>
      <c r="L23" s="831"/>
      <c r="M23" s="831"/>
      <c r="N23" s="831"/>
      <c r="O23" s="831"/>
      <c r="P23" s="831"/>
      <c r="Q23" s="831"/>
      <c r="R23" s="831"/>
      <c r="S23" s="831"/>
      <c r="T23" s="831"/>
      <c r="U23" s="831"/>
      <c r="V23" s="831"/>
      <c r="W23" s="831"/>
      <c r="X23" s="831"/>
      <c r="Y23" s="831"/>
      <c r="Z23" s="831"/>
      <c r="AA23" s="831"/>
      <c r="AB23" s="831"/>
      <c r="AC23" s="831"/>
      <c r="AD23" s="831"/>
      <c r="AE23" s="831"/>
      <c r="AF23" s="831"/>
      <c r="AG23" s="831"/>
      <c r="AH23" s="831"/>
      <c r="AI23" s="831"/>
      <c r="AJ23" s="831"/>
      <c r="AK23" s="831"/>
      <c r="AL23" s="831"/>
      <c r="AM23" s="831"/>
      <c r="AN23" s="831"/>
      <c r="AO23" s="831"/>
      <c r="AP23" s="831"/>
      <c r="AQ23" s="831"/>
      <c r="AR23" s="831"/>
      <c r="AS23" s="831"/>
      <c r="AT23" s="831"/>
      <c r="AU23" s="831"/>
      <c r="AV23" s="831"/>
      <c r="AW23" s="831"/>
      <c r="AX23" s="831"/>
      <c r="AY23" s="831"/>
      <c r="AZ23" s="831"/>
      <c r="BA23" s="831"/>
      <c r="BB23" s="831"/>
      <c r="BC23" s="831"/>
      <c r="BD23" s="831"/>
      <c r="BE23" s="831"/>
      <c r="BF23" s="831"/>
      <c r="BG23" s="831"/>
      <c r="BH23" s="831"/>
      <c r="BI23" s="831"/>
      <c r="BJ23" s="831"/>
      <c r="BK23" s="831"/>
      <c r="BL23" s="831"/>
      <c r="BM23" s="831"/>
      <c r="BN23" s="831"/>
      <c r="BO23" s="831"/>
      <c r="BP23" s="831"/>
      <c r="BQ23" s="831"/>
      <c r="BR23" s="831"/>
      <c r="BS23" s="831"/>
      <c r="BT23" s="831"/>
      <c r="BU23" s="831"/>
      <c r="BV23" s="831"/>
      <c r="BW23" s="831"/>
      <c r="BX23" s="831"/>
      <c r="BY23" s="831"/>
      <c r="BZ23" s="831"/>
      <c r="CA23" s="831"/>
      <c r="CB23" s="831"/>
      <c r="CC23" s="831"/>
      <c r="CD23" s="831"/>
      <c r="CE23" s="831"/>
      <c r="CF23" s="831"/>
      <c r="CG23" s="831"/>
      <c r="CH23" s="831"/>
      <c r="CI23" s="831"/>
      <c r="CJ23" s="831"/>
      <c r="CK23" s="831"/>
      <c r="CL23" s="831"/>
      <c r="CM23" s="831"/>
      <c r="CN23" s="831"/>
      <c r="CO23" s="831"/>
      <c r="CP23" s="831"/>
      <c r="CQ23" s="831"/>
      <c r="CR23" s="831"/>
      <c r="CS23" s="831"/>
      <c r="CT23" s="831"/>
      <c r="CU23" s="831"/>
      <c r="CV23" s="831"/>
      <c r="CW23" s="831"/>
      <c r="CX23" s="831"/>
      <c r="CY23" s="831"/>
      <c r="CZ23" s="831"/>
      <c r="DA23" s="831"/>
      <c r="DB23" s="831"/>
      <c r="DC23" s="831"/>
      <c r="DD23" s="831"/>
      <c r="DE23" s="831"/>
      <c r="DF23" s="831"/>
      <c r="DG23" s="831"/>
      <c r="DH23" s="831"/>
      <c r="DI23" s="831"/>
      <c r="DJ23" s="831"/>
      <c r="DK23" s="831"/>
    </row>
    <row r="24" spans="1:168" s="774" customFormat="1">
      <c r="E24" s="836" t="s">
        <v>1311</v>
      </c>
      <c r="F24" s="835"/>
      <c r="G24" s="835"/>
      <c r="H24" s="839"/>
      <c r="I24" s="839"/>
      <c r="J24" s="836" t="s">
        <v>1313</v>
      </c>
      <c r="K24" s="839"/>
      <c r="L24" s="839"/>
      <c r="M24" s="839"/>
      <c r="N24" s="839"/>
      <c r="O24" s="836" t="s">
        <v>1312</v>
      </c>
      <c r="P24" s="831"/>
      <c r="Q24" s="831"/>
      <c r="R24" s="831"/>
      <c r="S24" s="831"/>
      <c r="T24" s="831"/>
      <c r="U24" s="831"/>
      <c r="V24" s="831"/>
      <c r="W24" s="831"/>
      <c r="X24" s="831"/>
      <c r="Y24" s="831"/>
      <c r="Z24" s="831"/>
      <c r="AA24" s="831"/>
      <c r="AB24" s="831"/>
      <c r="AC24" s="831"/>
      <c r="AD24" s="831"/>
      <c r="AE24" s="831"/>
      <c r="AF24" s="831"/>
      <c r="AG24" s="831"/>
      <c r="AH24" s="831"/>
      <c r="AI24" s="831"/>
      <c r="AJ24" s="831"/>
      <c r="AK24" s="831"/>
      <c r="AL24" s="831"/>
      <c r="AM24" s="831"/>
      <c r="AN24" s="831"/>
      <c r="AO24" s="831"/>
      <c r="AP24" s="831"/>
      <c r="AQ24" s="831"/>
      <c r="AR24" s="831"/>
      <c r="AS24" s="831"/>
      <c r="AT24" s="831"/>
      <c r="AU24" s="831"/>
      <c r="AV24" s="831"/>
      <c r="AW24" s="831"/>
      <c r="AX24" s="831"/>
      <c r="AY24" s="831"/>
      <c r="AZ24" s="831"/>
      <c r="BA24" s="831"/>
      <c r="BB24" s="831"/>
      <c r="BC24" s="831"/>
      <c r="BD24" s="831"/>
      <c r="BE24" s="831"/>
      <c r="BF24" s="831"/>
      <c r="BG24" s="831"/>
      <c r="BH24" s="831"/>
      <c r="BI24" s="831"/>
      <c r="BJ24" s="831"/>
      <c r="BK24" s="831"/>
      <c r="BL24" s="831"/>
      <c r="BM24" s="831"/>
      <c r="BN24" s="831"/>
      <c r="BO24" s="831"/>
      <c r="BP24" s="831"/>
      <c r="BQ24" s="831"/>
      <c r="BR24" s="831"/>
      <c r="BS24" s="831"/>
      <c r="BT24" s="831"/>
      <c r="BU24" s="831"/>
      <c r="BV24" s="831"/>
      <c r="BW24" s="831"/>
      <c r="BX24" s="831"/>
      <c r="BY24" s="831"/>
      <c r="BZ24" s="831"/>
      <c r="CA24" s="831"/>
      <c r="CB24" s="831"/>
      <c r="CC24" s="831"/>
      <c r="CD24" s="831"/>
      <c r="CE24" s="831"/>
      <c r="CF24" s="831"/>
      <c r="CG24" s="831"/>
      <c r="CH24" s="831"/>
      <c r="CI24" s="831"/>
      <c r="CJ24" s="831"/>
      <c r="CK24" s="831"/>
      <c r="CL24" s="831"/>
      <c r="CM24" s="831"/>
      <c r="CN24" s="831"/>
      <c r="CO24" s="831"/>
      <c r="CP24" s="831"/>
      <c r="CQ24" s="831"/>
      <c r="CR24" s="831"/>
      <c r="CS24" s="831"/>
      <c r="CT24" s="831"/>
      <c r="CU24" s="831"/>
      <c r="CV24" s="831"/>
      <c r="CW24" s="831"/>
      <c r="CX24" s="831"/>
      <c r="CY24" s="831"/>
      <c r="CZ24" s="831"/>
      <c r="DA24" s="831"/>
      <c r="DB24" s="831"/>
      <c r="DC24" s="831"/>
      <c r="DD24" s="831"/>
      <c r="DE24" s="831"/>
      <c r="DF24" s="831"/>
      <c r="DG24" s="831"/>
      <c r="DH24" s="831"/>
      <c r="DI24" s="831"/>
      <c r="DJ24" s="831"/>
      <c r="DK24" s="831"/>
    </row>
    <row r="25" spans="1:168" s="774" customFormat="1" ht="60">
      <c r="B25" s="832" t="s">
        <v>414</v>
      </c>
      <c r="C25" s="831"/>
      <c r="D25" s="831"/>
      <c r="E25" s="837">
        <f>E11</f>
        <v>54770</v>
      </c>
      <c r="F25" s="838"/>
      <c r="G25" s="838"/>
      <c r="H25" s="838"/>
      <c r="I25" s="838"/>
      <c r="J25" s="837">
        <f>J17</f>
        <v>675</v>
      </c>
      <c r="K25" s="831"/>
      <c r="L25" s="831"/>
      <c r="M25" s="831"/>
      <c r="N25" s="831"/>
      <c r="O25" s="837">
        <f>J18</f>
        <v>1917</v>
      </c>
      <c r="P25" s="831"/>
      <c r="Q25" s="831"/>
      <c r="R25" s="831"/>
      <c r="S25" s="831"/>
      <c r="T25" s="831"/>
      <c r="U25" s="831"/>
      <c r="V25" s="831"/>
      <c r="W25" s="831"/>
      <c r="X25" s="831"/>
      <c r="Y25" s="831"/>
      <c r="Z25" s="831"/>
      <c r="AA25" s="831"/>
      <c r="AB25" s="831"/>
      <c r="AC25" s="831"/>
      <c r="AD25" s="831"/>
      <c r="AE25" s="831"/>
      <c r="AF25" s="831"/>
      <c r="AG25" s="831"/>
      <c r="AH25" s="831"/>
      <c r="AI25" s="831"/>
      <c r="AJ25" s="831"/>
      <c r="AK25" s="831"/>
      <c r="AL25" s="831"/>
      <c r="AM25" s="831"/>
      <c r="AN25" s="831"/>
      <c r="AO25" s="831"/>
      <c r="AP25" s="831"/>
      <c r="AQ25" s="831"/>
      <c r="AR25" s="831"/>
      <c r="AS25" s="831"/>
      <c r="AT25" s="831"/>
      <c r="AU25" s="831"/>
      <c r="AV25" s="831"/>
      <c r="AW25" s="831"/>
      <c r="AX25" s="831"/>
      <c r="AY25" s="831"/>
      <c r="AZ25" s="831"/>
      <c r="BA25" s="831"/>
      <c r="BB25" s="831"/>
      <c r="BC25" s="831"/>
      <c r="BD25" s="831"/>
      <c r="BE25" s="831"/>
      <c r="BF25" s="831"/>
      <c r="BG25" s="831"/>
      <c r="BH25" s="831"/>
      <c r="BI25" s="831"/>
      <c r="BJ25" s="831"/>
      <c r="BK25" s="831"/>
      <c r="BL25" s="831"/>
      <c r="BM25" s="831"/>
      <c r="BN25" s="831"/>
      <c r="BO25" s="831"/>
      <c r="BP25" s="831"/>
      <c r="BQ25" s="831"/>
      <c r="BR25" s="831"/>
      <c r="BS25" s="831"/>
      <c r="BT25" s="831"/>
      <c r="BU25" s="831"/>
      <c r="BV25" s="831"/>
      <c r="BW25" s="831"/>
      <c r="BX25" s="831"/>
      <c r="BY25" s="831"/>
      <c r="BZ25" s="831"/>
      <c r="CA25" s="831"/>
      <c r="CB25" s="831"/>
      <c r="CC25" s="831"/>
      <c r="CD25" s="831"/>
      <c r="CE25" s="831"/>
      <c r="CF25" s="831"/>
      <c r="CG25" s="831"/>
      <c r="CH25" s="831"/>
      <c r="CI25" s="831"/>
      <c r="CJ25" s="831"/>
      <c r="CK25" s="831"/>
      <c r="CL25" s="831"/>
      <c r="CM25" s="831"/>
      <c r="CN25" s="831"/>
      <c r="CO25" s="831"/>
      <c r="CP25" s="831"/>
      <c r="CQ25" s="831"/>
      <c r="CR25" s="831"/>
      <c r="CS25" s="831"/>
      <c r="CT25" s="831"/>
      <c r="CU25" s="831"/>
      <c r="CV25" s="831"/>
      <c r="CW25" s="831"/>
      <c r="CX25" s="831"/>
      <c r="CY25" s="831"/>
      <c r="CZ25" s="831"/>
      <c r="DA25" s="831"/>
      <c r="DB25" s="831"/>
      <c r="DC25" s="831"/>
      <c r="DD25" s="831"/>
      <c r="DE25" s="831"/>
      <c r="DF25" s="831"/>
      <c r="DG25" s="831"/>
      <c r="DH25" s="831"/>
      <c r="DI25" s="831"/>
      <c r="DJ25" s="831"/>
      <c r="DK25" s="831"/>
    </row>
    <row r="26" spans="1:168" s="774" customFormat="1" ht="42.75" customHeight="1">
      <c r="B26" s="832" t="s">
        <v>406</v>
      </c>
      <c r="C26" s="831"/>
      <c r="D26" s="831"/>
      <c r="E26" s="794">
        <f>O11</f>
        <v>47625</v>
      </c>
      <c r="F26" s="808"/>
      <c r="G26" s="808"/>
      <c r="H26" s="808"/>
      <c r="I26" s="808"/>
      <c r="J26" s="794">
        <f>O17</f>
        <v>733</v>
      </c>
      <c r="K26" s="831"/>
      <c r="L26" s="831"/>
      <c r="M26" s="831"/>
      <c r="N26" s="831"/>
      <c r="O26" s="794">
        <f>O18</f>
        <v>2084</v>
      </c>
      <c r="P26" s="831"/>
      <c r="Q26" s="831"/>
      <c r="R26" s="831"/>
      <c r="S26" s="831"/>
      <c r="T26" s="831"/>
      <c r="U26" s="831"/>
      <c r="V26" s="831"/>
      <c r="W26" s="831"/>
      <c r="X26" s="831"/>
      <c r="Y26" s="831"/>
      <c r="Z26" s="831"/>
      <c r="AA26" s="831"/>
      <c r="AB26" s="831"/>
      <c r="AC26" s="831"/>
      <c r="AD26" s="831"/>
      <c r="AE26" s="831"/>
      <c r="AF26" s="831"/>
      <c r="AG26" s="831"/>
      <c r="AH26" s="831"/>
      <c r="AI26" s="831"/>
      <c r="AJ26" s="831"/>
      <c r="AK26" s="831"/>
      <c r="AL26" s="831"/>
      <c r="AM26" s="831"/>
      <c r="AN26" s="831"/>
      <c r="AO26" s="831"/>
      <c r="AP26" s="831"/>
      <c r="AQ26" s="831"/>
      <c r="AR26" s="831"/>
      <c r="AS26" s="831"/>
      <c r="AT26" s="831"/>
      <c r="AU26" s="831"/>
      <c r="AV26" s="831"/>
      <c r="AW26" s="831"/>
      <c r="AX26" s="831"/>
      <c r="AY26" s="831"/>
      <c r="AZ26" s="831"/>
      <c r="BA26" s="831"/>
      <c r="BB26" s="831"/>
      <c r="BC26" s="831"/>
      <c r="BD26" s="831"/>
      <c r="BE26" s="831"/>
      <c r="BF26" s="831"/>
      <c r="BG26" s="831"/>
      <c r="BH26" s="831"/>
      <c r="BI26" s="831"/>
      <c r="BJ26" s="831"/>
      <c r="BK26" s="831"/>
      <c r="BL26" s="831"/>
      <c r="BM26" s="831"/>
      <c r="BN26" s="831"/>
      <c r="BO26" s="831"/>
      <c r="BP26" s="831"/>
      <c r="BQ26" s="831"/>
      <c r="BR26" s="831"/>
      <c r="BS26" s="831"/>
      <c r="BT26" s="831"/>
      <c r="BU26" s="831"/>
      <c r="BV26" s="831"/>
      <c r="BW26" s="831"/>
      <c r="BX26" s="831"/>
      <c r="BY26" s="831"/>
      <c r="BZ26" s="831"/>
      <c r="CA26" s="831"/>
      <c r="CB26" s="831"/>
      <c r="CC26" s="831"/>
      <c r="CD26" s="831"/>
      <c r="CE26" s="831"/>
      <c r="CF26" s="831"/>
      <c r="CG26" s="831"/>
      <c r="CH26" s="831"/>
      <c r="CI26" s="831"/>
      <c r="CJ26" s="831"/>
      <c r="CK26" s="831"/>
      <c r="CL26" s="831"/>
      <c r="CM26" s="831"/>
      <c r="CN26" s="831"/>
      <c r="CO26" s="831"/>
      <c r="CP26" s="831"/>
      <c r="CQ26" s="831"/>
      <c r="CR26" s="831"/>
      <c r="CS26" s="831"/>
      <c r="CT26" s="831"/>
      <c r="CU26" s="831"/>
      <c r="CV26" s="831"/>
      <c r="CW26" s="831"/>
      <c r="CX26" s="831"/>
      <c r="CY26" s="831"/>
      <c r="CZ26" s="831"/>
      <c r="DA26" s="831"/>
      <c r="DB26" s="831"/>
      <c r="DC26" s="831"/>
      <c r="DD26" s="831"/>
      <c r="DE26" s="831"/>
      <c r="DF26" s="831"/>
      <c r="DG26" s="831"/>
      <c r="DH26" s="831"/>
      <c r="DI26" s="831"/>
      <c r="DJ26" s="831"/>
      <c r="DK26" s="831"/>
    </row>
    <row r="27" spans="1:168" s="774" customFormat="1" ht="47.25" customHeight="1">
      <c r="B27" s="832" t="s">
        <v>419</v>
      </c>
      <c r="C27" s="831"/>
      <c r="D27" s="831"/>
      <c r="E27" s="794">
        <f>Y11</f>
        <v>66675</v>
      </c>
      <c r="F27" s="808"/>
      <c r="G27" s="808"/>
      <c r="H27" s="808"/>
      <c r="I27" s="808"/>
      <c r="J27" s="794">
        <f>Y17</f>
        <v>1027</v>
      </c>
      <c r="K27" s="831"/>
      <c r="L27" s="831"/>
      <c r="M27" s="831"/>
      <c r="N27" s="831"/>
      <c r="O27" s="794">
        <f>Y18</f>
        <v>2917</v>
      </c>
      <c r="P27" s="831"/>
      <c r="Q27" s="831"/>
      <c r="R27" s="831"/>
      <c r="S27" s="831"/>
      <c r="T27" s="831"/>
      <c r="U27" s="831"/>
      <c r="V27" s="831"/>
      <c r="W27" s="831"/>
      <c r="X27" s="831"/>
      <c r="Y27" s="831"/>
      <c r="Z27" s="831"/>
      <c r="AA27" s="831"/>
      <c r="AB27" s="831"/>
      <c r="AC27" s="831"/>
      <c r="AD27" s="831"/>
      <c r="AE27" s="831"/>
      <c r="AF27" s="831"/>
      <c r="AG27" s="831"/>
      <c r="AH27" s="831"/>
      <c r="AI27" s="831"/>
      <c r="AJ27" s="831"/>
      <c r="AK27" s="831"/>
      <c r="AL27" s="831"/>
      <c r="AM27" s="831"/>
      <c r="AN27" s="831"/>
      <c r="AO27" s="831"/>
      <c r="AP27" s="831"/>
      <c r="AQ27" s="831"/>
      <c r="AR27" s="831"/>
      <c r="AS27" s="831"/>
      <c r="AT27" s="831"/>
      <c r="AU27" s="831"/>
      <c r="AV27" s="831"/>
      <c r="AW27" s="831"/>
      <c r="AX27" s="831"/>
      <c r="AY27" s="831"/>
      <c r="AZ27" s="831"/>
      <c r="BA27" s="831"/>
      <c r="BB27" s="831"/>
      <c r="BC27" s="831"/>
      <c r="BD27" s="831"/>
      <c r="BE27" s="831"/>
      <c r="BF27" s="831"/>
      <c r="BG27" s="831"/>
      <c r="BH27" s="831"/>
      <c r="BI27" s="831"/>
      <c r="BJ27" s="831"/>
      <c r="BK27" s="831"/>
      <c r="BL27" s="831"/>
      <c r="BM27" s="831"/>
      <c r="BN27" s="831"/>
      <c r="BO27" s="831"/>
      <c r="BP27" s="831"/>
      <c r="BQ27" s="831"/>
      <c r="BR27" s="831"/>
      <c r="BS27" s="831"/>
      <c r="BT27" s="831"/>
      <c r="BU27" s="831"/>
      <c r="BV27" s="831"/>
      <c r="BW27" s="831"/>
      <c r="BX27" s="831"/>
      <c r="BY27" s="831"/>
      <c r="BZ27" s="831"/>
      <c r="CA27" s="831"/>
      <c r="CB27" s="831"/>
      <c r="CC27" s="831"/>
      <c r="CD27" s="831"/>
      <c r="CE27" s="831"/>
      <c r="CF27" s="831"/>
      <c r="CG27" s="831"/>
      <c r="CH27" s="831"/>
      <c r="CI27" s="831"/>
      <c r="CJ27" s="831"/>
      <c r="CK27" s="831"/>
      <c r="CL27" s="831"/>
      <c r="CM27" s="831"/>
      <c r="CN27" s="831"/>
      <c r="CO27" s="831"/>
      <c r="CP27" s="831"/>
      <c r="CQ27" s="831"/>
      <c r="CR27" s="831"/>
      <c r="CS27" s="831"/>
      <c r="CT27" s="831"/>
      <c r="CU27" s="831"/>
      <c r="CV27" s="831"/>
      <c r="CW27" s="831"/>
      <c r="CX27" s="831"/>
      <c r="CY27" s="831"/>
      <c r="CZ27" s="831"/>
      <c r="DA27" s="831"/>
      <c r="DB27" s="831"/>
      <c r="DC27" s="831"/>
      <c r="DD27" s="831"/>
      <c r="DE27" s="831"/>
      <c r="DF27" s="831"/>
      <c r="DG27" s="831"/>
      <c r="DH27" s="831"/>
      <c r="DI27" s="831"/>
      <c r="DJ27" s="831"/>
      <c r="DK27" s="831"/>
    </row>
    <row r="28" spans="1:168" s="774" customFormat="1" ht="60">
      <c r="B28" s="832" t="s">
        <v>407</v>
      </c>
      <c r="C28" s="831"/>
      <c r="D28" s="831"/>
      <c r="E28" s="794">
        <f>AD11</f>
        <v>47625</v>
      </c>
      <c r="F28" s="808"/>
      <c r="G28" s="808"/>
      <c r="H28" s="808"/>
      <c r="I28" s="808"/>
      <c r="J28" s="794">
        <f>AD17</f>
        <v>733</v>
      </c>
      <c r="K28" s="831"/>
      <c r="L28" s="831"/>
      <c r="M28" s="831"/>
      <c r="N28" s="831"/>
      <c r="O28" s="794">
        <f>AD18</f>
        <v>2084</v>
      </c>
      <c r="P28" s="831"/>
      <c r="Q28" s="831"/>
      <c r="R28" s="831"/>
      <c r="S28" s="831"/>
      <c r="T28" s="831"/>
      <c r="U28" s="831"/>
      <c r="V28" s="831"/>
      <c r="W28" s="831"/>
      <c r="X28" s="831"/>
      <c r="Y28" s="831"/>
      <c r="Z28" s="831"/>
      <c r="AA28" s="831"/>
      <c r="AB28" s="831"/>
      <c r="AC28" s="831"/>
      <c r="AD28" s="831"/>
      <c r="AE28" s="831"/>
      <c r="AF28" s="831"/>
      <c r="AG28" s="831"/>
      <c r="AH28" s="831"/>
      <c r="AI28" s="831"/>
      <c r="AJ28" s="831"/>
      <c r="AK28" s="831"/>
      <c r="AL28" s="831"/>
      <c r="AM28" s="831"/>
      <c r="AN28" s="831"/>
      <c r="AO28" s="831"/>
      <c r="AP28" s="831"/>
      <c r="AQ28" s="831"/>
      <c r="AR28" s="831"/>
      <c r="AS28" s="831"/>
      <c r="AT28" s="831"/>
      <c r="AU28" s="831"/>
      <c r="AV28" s="831"/>
      <c r="AW28" s="831"/>
      <c r="AX28" s="831"/>
      <c r="AY28" s="831"/>
      <c r="AZ28" s="831"/>
      <c r="BA28" s="831"/>
      <c r="BB28" s="831"/>
      <c r="BC28" s="831"/>
      <c r="BD28" s="831"/>
      <c r="BE28" s="831"/>
      <c r="BF28" s="831"/>
      <c r="BG28" s="831"/>
      <c r="BH28" s="831"/>
      <c r="BI28" s="831"/>
      <c r="BJ28" s="831"/>
      <c r="BK28" s="831"/>
      <c r="BL28" s="831"/>
      <c r="BM28" s="831"/>
      <c r="BN28" s="831"/>
      <c r="BO28" s="831"/>
      <c r="BP28" s="831"/>
      <c r="BQ28" s="831"/>
      <c r="BR28" s="831"/>
      <c r="BS28" s="831"/>
      <c r="BT28" s="831"/>
      <c r="BU28" s="831"/>
      <c r="BV28" s="831"/>
      <c r="BW28" s="831"/>
      <c r="BX28" s="831"/>
      <c r="BY28" s="831"/>
      <c r="BZ28" s="831"/>
      <c r="CA28" s="831"/>
      <c r="CB28" s="831"/>
      <c r="CC28" s="831"/>
      <c r="CD28" s="831"/>
      <c r="CE28" s="831"/>
      <c r="CF28" s="831"/>
      <c r="CG28" s="831"/>
      <c r="CH28" s="831"/>
      <c r="CI28" s="831"/>
      <c r="CJ28" s="831"/>
      <c r="CK28" s="831"/>
      <c r="CL28" s="831"/>
      <c r="CM28" s="831"/>
      <c r="CN28" s="831"/>
      <c r="CO28" s="831"/>
      <c r="CP28" s="831"/>
      <c r="CQ28" s="831"/>
      <c r="CR28" s="831"/>
      <c r="CS28" s="831"/>
      <c r="CT28" s="831"/>
      <c r="CU28" s="831"/>
      <c r="CV28" s="831"/>
      <c r="CW28" s="831"/>
      <c r="CX28" s="831"/>
      <c r="CY28" s="831"/>
      <c r="CZ28" s="831"/>
      <c r="DA28" s="831"/>
      <c r="DB28" s="831"/>
      <c r="DC28" s="831"/>
      <c r="DD28" s="831"/>
      <c r="DE28" s="831"/>
      <c r="DF28" s="831"/>
      <c r="DG28" s="831"/>
      <c r="DH28" s="831"/>
      <c r="DI28" s="831"/>
      <c r="DJ28" s="831"/>
      <c r="DK28" s="831"/>
    </row>
    <row r="29" spans="1:168" s="774" customFormat="1" ht="60">
      <c r="B29" s="832" t="s">
        <v>408</v>
      </c>
      <c r="C29" s="831"/>
      <c r="D29" s="831"/>
      <c r="E29" s="794">
        <f>AI11</f>
        <v>47625</v>
      </c>
      <c r="F29" s="808"/>
      <c r="G29" s="808"/>
      <c r="H29" s="808"/>
      <c r="I29" s="808"/>
      <c r="J29" s="794">
        <f>AI17</f>
        <v>733</v>
      </c>
      <c r="K29" s="831"/>
      <c r="L29" s="831"/>
      <c r="M29" s="831"/>
      <c r="N29" s="831"/>
      <c r="O29" s="794">
        <f>AI18</f>
        <v>2084</v>
      </c>
      <c r="P29" s="831"/>
      <c r="Q29" s="831"/>
      <c r="R29" s="831"/>
      <c r="S29" s="831"/>
      <c r="T29" s="831"/>
      <c r="U29" s="831"/>
      <c r="V29" s="831"/>
      <c r="W29" s="831"/>
      <c r="X29" s="831"/>
      <c r="Y29" s="831"/>
      <c r="Z29" s="831"/>
      <c r="AA29" s="831"/>
      <c r="AB29" s="831"/>
      <c r="AC29" s="831"/>
      <c r="AD29" s="831"/>
      <c r="AE29" s="831"/>
      <c r="AF29" s="831"/>
      <c r="AG29" s="831"/>
      <c r="AH29" s="831"/>
      <c r="AI29" s="831"/>
      <c r="AJ29" s="831"/>
      <c r="AK29" s="831"/>
      <c r="AL29" s="831"/>
      <c r="AM29" s="831"/>
      <c r="AN29" s="831"/>
      <c r="AO29" s="831"/>
      <c r="AP29" s="831"/>
      <c r="AQ29" s="831"/>
      <c r="AR29" s="831"/>
      <c r="AS29" s="831"/>
      <c r="AT29" s="831"/>
      <c r="AU29" s="831"/>
      <c r="AV29" s="831"/>
      <c r="AW29" s="831"/>
      <c r="AX29" s="831"/>
      <c r="AY29" s="831"/>
      <c r="AZ29" s="831"/>
      <c r="BA29" s="831"/>
      <c r="BB29" s="831"/>
      <c r="BC29" s="831"/>
      <c r="BD29" s="831"/>
      <c r="BE29" s="831"/>
      <c r="BF29" s="831"/>
      <c r="BG29" s="831"/>
      <c r="BH29" s="831"/>
      <c r="BI29" s="831"/>
      <c r="BJ29" s="831"/>
      <c r="BK29" s="831"/>
      <c r="BL29" s="831"/>
      <c r="BM29" s="831"/>
      <c r="BN29" s="831"/>
      <c r="BO29" s="831"/>
      <c r="BP29" s="831"/>
      <c r="BQ29" s="831"/>
      <c r="BR29" s="831"/>
      <c r="BS29" s="831"/>
      <c r="BT29" s="831"/>
      <c r="BU29" s="831"/>
      <c r="BV29" s="831"/>
      <c r="BW29" s="831"/>
      <c r="BX29" s="831"/>
      <c r="BY29" s="831"/>
      <c r="BZ29" s="831"/>
      <c r="CA29" s="831"/>
      <c r="CB29" s="831"/>
      <c r="CC29" s="831"/>
      <c r="CD29" s="831"/>
      <c r="CE29" s="831"/>
      <c r="CF29" s="831"/>
      <c r="CG29" s="831"/>
      <c r="CH29" s="831"/>
      <c r="CI29" s="831"/>
      <c r="CJ29" s="831"/>
      <c r="CK29" s="831"/>
      <c r="CL29" s="831"/>
      <c r="CM29" s="831"/>
      <c r="CN29" s="831"/>
      <c r="CO29" s="831"/>
      <c r="CP29" s="831"/>
      <c r="CQ29" s="831"/>
      <c r="CR29" s="831"/>
      <c r="CS29" s="831"/>
      <c r="CT29" s="831"/>
      <c r="CU29" s="831"/>
      <c r="CV29" s="831"/>
      <c r="CW29" s="831"/>
      <c r="CX29" s="831"/>
      <c r="CY29" s="831"/>
      <c r="CZ29" s="831"/>
      <c r="DA29" s="831"/>
      <c r="DB29" s="831"/>
      <c r="DC29" s="831"/>
      <c r="DD29" s="831"/>
      <c r="DE29" s="831"/>
      <c r="DF29" s="831"/>
      <c r="DG29" s="831"/>
      <c r="DH29" s="831"/>
      <c r="DI29" s="831"/>
      <c r="DJ29" s="831"/>
      <c r="DK29" s="831"/>
    </row>
    <row r="30" spans="1:168" s="774" customFormat="1" ht="75">
      <c r="B30" s="833" t="s">
        <v>409</v>
      </c>
      <c r="C30" s="831"/>
      <c r="D30" s="831"/>
      <c r="E30" s="794">
        <f>AX11</f>
        <v>71259</v>
      </c>
      <c r="F30" s="808"/>
      <c r="G30" s="808"/>
      <c r="H30" s="808"/>
      <c r="I30" s="808"/>
      <c r="J30" s="794">
        <f>AX17</f>
        <v>792</v>
      </c>
      <c r="K30" s="831"/>
      <c r="L30" s="831"/>
      <c r="M30" s="831"/>
      <c r="N30" s="831"/>
      <c r="O30" s="794">
        <f>AX18</f>
        <v>2250</v>
      </c>
      <c r="P30" s="831"/>
      <c r="Q30" s="831"/>
      <c r="R30" s="831"/>
      <c r="S30" s="831"/>
      <c r="T30" s="831"/>
      <c r="U30" s="831"/>
      <c r="V30" s="831"/>
      <c r="W30" s="831"/>
      <c r="X30" s="831"/>
      <c r="Y30" s="831"/>
      <c r="Z30" s="831"/>
      <c r="AA30" s="831"/>
      <c r="AB30" s="831"/>
      <c r="AC30" s="831"/>
      <c r="AD30" s="831"/>
      <c r="AE30" s="831"/>
      <c r="AF30" s="831"/>
      <c r="AG30" s="831"/>
      <c r="AH30" s="831"/>
      <c r="AI30" s="831"/>
      <c r="AJ30" s="831"/>
      <c r="AK30" s="831"/>
      <c r="AL30" s="831"/>
      <c r="AM30" s="831"/>
      <c r="AN30" s="831"/>
      <c r="AO30" s="831"/>
      <c r="AP30" s="831"/>
      <c r="AQ30" s="831"/>
      <c r="AR30" s="831"/>
      <c r="AS30" s="831"/>
      <c r="AT30" s="831"/>
      <c r="AU30" s="831"/>
      <c r="AV30" s="831"/>
      <c r="AW30" s="831"/>
      <c r="AX30" s="831"/>
      <c r="AY30" s="831"/>
      <c r="AZ30" s="831"/>
      <c r="BA30" s="831"/>
      <c r="BB30" s="831"/>
      <c r="BC30" s="831"/>
      <c r="BD30" s="831"/>
      <c r="BE30" s="831"/>
      <c r="BF30" s="831"/>
      <c r="BG30" s="831"/>
      <c r="BH30" s="831"/>
      <c r="BI30" s="831"/>
      <c r="BJ30" s="831"/>
      <c r="BK30" s="831"/>
      <c r="BL30" s="831"/>
      <c r="BM30" s="831"/>
      <c r="BN30" s="831"/>
      <c r="BO30" s="831"/>
      <c r="BP30" s="831"/>
      <c r="BQ30" s="831"/>
      <c r="BR30" s="831"/>
      <c r="BS30" s="831"/>
      <c r="BT30" s="831"/>
      <c r="BU30" s="831"/>
      <c r="BV30" s="831"/>
      <c r="BW30" s="831"/>
      <c r="BX30" s="831"/>
      <c r="BY30" s="831"/>
      <c r="BZ30" s="831"/>
      <c r="CA30" s="831"/>
      <c r="CB30" s="831"/>
      <c r="CC30" s="831"/>
      <c r="CD30" s="831"/>
      <c r="CE30" s="831"/>
      <c r="CF30" s="831"/>
      <c r="CG30" s="831"/>
      <c r="CH30" s="831"/>
      <c r="CI30" s="831"/>
      <c r="CJ30" s="831"/>
      <c r="CK30" s="831"/>
      <c r="CL30" s="831"/>
      <c r="CM30" s="831"/>
      <c r="CN30" s="831"/>
      <c r="CO30" s="831"/>
      <c r="CP30" s="831"/>
      <c r="CQ30" s="831"/>
      <c r="CR30" s="831"/>
      <c r="CS30" s="831"/>
      <c r="CT30" s="831"/>
      <c r="CU30" s="831"/>
      <c r="CV30" s="831"/>
      <c r="CW30" s="831"/>
      <c r="CX30" s="831"/>
      <c r="CY30" s="831"/>
      <c r="CZ30" s="831"/>
      <c r="DA30" s="831"/>
      <c r="DB30" s="831"/>
      <c r="DC30" s="831"/>
      <c r="DD30" s="831"/>
      <c r="DE30" s="831"/>
      <c r="DF30" s="831"/>
      <c r="DG30" s="831"/>
      <c r="DH30" s="831"/>
      <c r="DI30" s="831"/>
      <c r="DJ30" s="831"/>
      <c r="DK30" s="831"/>
    </row>
    <row r="31" spans="1:168" s="774" customFormat="1" ht="135">
      <c r="B31" s="834" t="s">
        <v>410</v>
      </c>
      <c r="C31" s="831"/>
      <c r="D31" s="831"/>
      <c r="E31" s="794">
        <f>BH11</f>
        <v>123826</v>
      </c>
      <c r="F31" s="808"/>
      <c r="G31" s="808"/>
      <c r="H31" s="808"/>
      <c r="I31" s="808"/>
      <c r="J31" s="794">
        <f>BH17</f>
        <v>953</v>
      </c>
      <c r="K31" s="831"/>
      <c r="L31" s="831"/>
      <c r="M31" s="831"/>
      <c r="N31" s="831"/>
      <c r="O31" s="794">
        <f>BH18</f>
        <v>2709</v>
      </c>
      <c r="P31" s="831"/>
      <c r="Q31" s="831"/>
      <c r="R31" s="831"/>
      <c r="S31" s="831"/>
      <c r="T31" s="831"/>
      <c r="U31" s="831"/>
      <c r="V31" s="831"/>
      <c r="W31" s="831"/>
      <c r="X31" s="831"/>
      <c r="Y31" s="831"/>
      <c r="Z31" s="831"/>
      <c r="AA31" s="831"/>
      <c r="AB31" s="831"/>
      <c r="AC31" s="831"/>
      <c r="AD31" s="831"/>
      <c r="AE31" s="831"/>
      <c r="AF31" s="831"/>
      <c r="AG31" s="831"/>
      <c r="AH31" s="831"/>
      <c r="AI31" s="831"/>
      <c r="AJ31" s="831"/>
      <c r="AK31" s="831"/>
      <c r="AL31" s="831"/>
      <c r="AM31" s="831"/>
      <c r="AN31" s="831"/>
      <c r="AO31" s="831"/>
      <c r="AP31" s="831"/>
      <c r="AQ31" s="831"/>
      <c r="AR31" s="831"/>
      <c r="AS31" s="831"/>
      <c r="AT31" s="831"/>
      <c r="AU31" s="831"/>
      <c r="AV31" s="831"/>
      <c r="AW31" s="831"/>
      <c r="AX31" s="831"/>
      <c r="AY31" s="831"/>
      <c r="AZ31" s="831"/>
      <c r="BA31" s="831"/>
      <c r="BB31" s="831"/>
      <c r="BC31" s="831"/>
      <c r="BD31" s="831"/>
      <c r="BE31" s="831"/>
      <c r="BF31" s="831"/>
      <c r="BG31" s="831"/>
      <c r="BH31" s="831"/>
      <c r="BI31" s="831"/>
      <c r="BJ31" s="831"/>
      <c r="BK31" s="831"/>
      <c r="BL31" s="831"/>
      <c r="BM31" s="831"/>
      <c r="BN31" s="831"/>
      <c r="BO31" s="831"/>
      <c r="BP31" s="831"/>
      <c r="BQ31" s="831"/>
      <c r="BR31" s="831"/>
      <c r="BS31" s="831"/>
      <c r="BT31" s="831"/>
      <c r="BU31" s="831"/>
      <c r="BV31" s="831"/>
      <c r="BW31" s="831"/>
      <c r="BX31" s="831"/>
      <c r="BY31" s="831"/>
      <c r="BZ31" s="831"/>
      <c r="CA31" s="831"/>
      <c r="CB31" s="831"/>
      <c r="CC31" s="831"/>
      <c r="CD31" s="831"/>
      <c r="CE31" s="831"/>
      <c r="CF31" s="831"/>
      <c r="CG31" s="831"/>
      <c r="CH31" s="831"/>
      <c r="CI31" s="831"/>
      <c r="CJ31" s="831"/>
      <c r="CK31" s="831"/>
      <c r="CL31" s="831"/>
      <c r="CM31" s="831"/>
      <c r="CN31" s="831"/>
      <c r="CO31" s="831"/>
      <c r="CP31" s="831"/>
      <c r="CQ31" s="831"/>
      <c r="CR31" s="831"/>
      <c r="CS31" s="831"/>
      <c r="CT31" s="831"/>
      <c r="CU31" s="831"/>
      <c r="CV31" s="831"/>
      <c r="CW31" s="831"/>
      <c r="CX31" s="831"/>
      <c r="CY31" s="831"/>
      <c r="CZ31" s="831"/>
      <c r="DA31" s="831"/>
      <c r="DB31" s="831"/>
      <c r="DC31" s="831"/>
      <c r="DD31" s="831"/>
      <c r="DE31" s="831"/>
      <c r="DF31" s="831"/>
      <c r="DG31" s="831"/>
      <c r="DH31" s="831"/>
      <c r="DI31" s="831"/>
      <c r="DJ31" s="831"/>
      <c r="DK31" s="831"/>
    </row>
    <row r="32" spans="1:168" s="774" customFormat="1" ht="135">
      <c r="B32" s="834" t="s">
        <v>415</v>
      </c>
      <c r="C32" s="831"/>
      <c r="D32" s="831"/>
      <c r="E32" s="794">
        <f>BW11</f>
        <v>273846</v>
      </c>
      <c r="F32" s="808"/>
      <c r="G32" s="808"/>
      <c r="H32" s="808"/>
      <c r="I32" s="808"/>
      <c r="J32" s="794">
        <f>BW17</f>
        <v>1335</v>
      </c>
      <c r="K32" s="831"/>
      <c r="L32" s="831"/>
      <c r="M32" s="831"/>
      <c r="N32" s="831"/>
      <c r="O32" s="794">
        <f>BW18</f>
        <v>3794</v>
      </c>
      <c r="P32" s="831"/>
      <c r="Q32" s="831"/>
      <c r="R32" s="831"/>
      <c r="S32" s="831"/>
      <c r="T32" s="831"/>
      <c r="U32" s="831"/>
      <c r="V32" s="831"/>
      <c r="W32" s="831"/>
      <c r="X32" s="831"/>
      <c r="Y32" s="831"/>
      <c r="Z32" s="831"/>
      <c r="AA32" s="831"/>
      <c r="AB32" s="831"/>
      <c r="AC32" s="831"/>
      <c r="AD32" s="831"/>
      <c r="AE32" s="831"/>
      <c r="AF32" s="831"/>
      <c r="AG32" s="831"/>
      <c r="AH32" s="831"/>
      <c r="AI32" s="831"/>
      <c r="AJ32" s="831"/>
      <c r="AK32" s="831"/>
      <c r="AL32" s="831"/>
      <c r="AM32" s="831"/>
      <c r="AN32" s="831"/>
      <c r="AO32" s="831"/>
      <c r="AP32" s="831"/>
      <c r="AQ32" s="831"/>
      <c r="AR32" s="831"/>
      <c r="AS32" s="831"/>
      <c r="AT32" s="831"/>
      <c r="AU32" s="831"/>
      <c r="AV32" s="831"/>
      <c r="AW32" s="831"/>
      <c r="AX32" s="831"/>
      <c r="AY32" s="831"/>
      <c r="AZ32" s="831"/>
      <c r="BA32" s="831"/>
      <c r="BB32" s="831"/>
      <c r="BC32" s="831"/>
      <c r="BD32" s="831"/>
      <c r="BE32" s="831"/>
      <c r="BF32" s="831"/>
      <c r="BG32" s="831"/>
      <c r="BH32" s="831"/>
      <c r="BI32" s="831"/>
      <c r="BJ32" s="831"/>
      <c r="BK32" s="831"/>
      <c r="BL32" s="831"/>
      <c r="BM32" s="831"/>
      <c r="BN32" s="831"/>
      <c r="BO32" s="831"/>
      <c r="BP32" s="831"/>
      <c r="BQ32" s="831"/>
      <c r="BR32" s="831"/>
      <c r="BS32" s="831"/>
      <c r="BT32" s="831"/>
      <c r="BU32" s="831"/>
      <c r="BV32" s="831"/>
      <c r="BW32" s="831"/>
      <c r="BX32" s="831"/>
      <c r="BY32" s="831"/>
      <c r="BZ32" s="831"/>
      <c r="CA32" s="831"/>
      <c r="CB32" s="831"/>
      <c r="CC32" s="831"/>
      <c r="CD32" s="831"/>
      <c r="CE32" s="831"/>
      <c r="CF32" s="831"/>
      <c r="CG32" s="831"/>
      <c r="CH32" s="831"/>
      <c r="CI32" s="831"/>
      <c r="CJ32" s="831"/>
      <c r="CK32" s="831"/>
      <c r="CL32" s="831"/>
      <c r="CM32" s="831"/>
      <c r="CN32" s="831"/>
      <c r="CO32" s="831"/>
      <c r="CP32" s="831"/>
      <c r="CQ32" s="831"/>
      <c r="CR32" s="831"/>
      <c r="CS32" s="831"/>
      <c r="CT32" s="831"/>
      <c r="CU32" s="831"/>
      <c r="CV32" s="831"/>
      <c r="CW32" s="831"/>
      <c r="CX32" s="831"/>
      <c r="CY32" s="831"/>
      <c r="CZ32" s="831"/>
      <c r="DA32" s="831"/>
      <c r="DB32" s="831"/>
      <c r="DC32" s="831"/>
      <c r="DD32" s="831"/>
      <c r="DE32" s="831"/>
      <c r="DF32" s="831"/>
      <c r="DG32" s="831"/>
      <c r="DH32" s="831"/>
      <c r="DI32" s="831"/>
      <c r="DJ32" s="831"/>
      <c r="DK32" s="831"/>
    </row>
    <row r="33" spans="2:116" s="774" customFormat="1" ht="135">
      <c r="B33" s="834" t="s">
        <v>411</v>
      </c>
      <c r="C33" s="831"/>
      <c r="D33" s="831"/>
      <c r="E33" s="794">
        <f>CB11</f>
        <v>238128</v>
      </c>
      <c r="F33" s="808"/>
      <c r="G33" s="808"/>
      <c r="H33" s="808"/>
      <c r="I33" s="808"/>
      <c r="J33" s="794">
        <f>CB17</f>
        <v>1466</v>
      </c>
      <c r="K33" s="831"/>
      <c r="L33" s="831"/>
      <c r="M33" s="831"/>
      <c r="N33" s="831"/>
      <c r="O33" s="794">
        <f>CB18</f>
        <v>4168</v>
      </c>
      <c r="P33" s="831"/>
      <c r="Q33" s="831"/>
      <c r="R33" s="831"/>
      <c r="S33" s="831"/>
      <c r="T33" s="831"/>
      <c r="U33" s="831"/>
      <c r="V33" s="831"/>
      <c r="W33" s="831"/>
      <c r="X33" s="831"/>
      <c r="Y33" s="831"/>
      <c r="Z33" s="831"/>
      <c r="AA33" s="831"/>
      <c r="AB33" s="831"/>
      <c r="AC33" s="831"/>
      <c r="AD33" s="831"/>
      <c r="AE33" s="831"/>
      <c r="AF33" s="831"/>
      <c r="AG33" s="831"/>
      <c r="AH33" s="831"/>
      <c r="AI33" s="831"/>
      <c r="AJ33" s="831"/>
      <c r="AK33" s="831"/>
      <c r="AL33" s="831"/>
      <c r="AM33" s="831"/>
      <c r="AN33" s="831"/>
      <c r="AO33" s="831"/>
      <c r="AP33" s="831"/>
      <c r="AQ33" s="831"/>
      <c r="AR33" s="831"/>
      <c r="AS33" s="831"/>
      <c r="AT33" s="831"/>
      <c r="AU33" s="831"/>
      <c r="AV33" s="831"/>
      <c r="AW33" s="831"/>
      <c r="AX33" s="831"/>
      <c r="AY33" s="831"/>
      <c r="AZ33" s="831"/>
      <c r="BA33" s="831"/>
      <c r="BB33" s="831"/>
      <c r="BC33" s="831"/>
      <c r="BD33" s="831"/>
      <c r="BE33" s="831"/>
      <c r="BF33" s="831"/>
      <c r="BG33" s="831"/>
      <c r="BH33" s="831"/>
      <c r="BI33" s="831"/>
      <c r="BJ33" s="831"/>
      <c r="BK33" s="831"/>
      <c r="BL33" s="831"/>
      <c r="BM33" s="831"/>
      <c r="BN33" s="831"/>
      <c r="BO33" s="831"/>
      <c r="BP33" s="831"/>
      <c r="BQ33" s="831"/>
      <c r="BR33" s="831"/>
      <c r="BS33" s="831"/>
      <c r="BT33" s="831"/>
      <c r="BU33" s="831"/>
      <c r="BV33" s="831"/>
      <c r="BW33" s="831"/>
      <c r="BX33" s="831"/>
      <c r="BY33" s="831"/>
      <c r="BZ33" s="831"/>
      <c r="CA33" s="831"/>
      <c r="CB33" s="831"/>
      <c r="CC33" s="831"/>
      <c r="CD33" s="831"/>
      <c r="CE33" s="831"/>
      <c r="CF33" s="831"/>
      <c r="CG33" s="831"/>
      <c r="CH33" s="831"/>
      <c r="CI33" s="831"/>
      <c r="CJ33" s="831"/>
      <c r="CK33" s="831"/>
      <c r="CL33" s="831"/>
      <c r="CM33" s="831"/>
      <c r="CN33" s="831"/>
      <c r="CO33" s="831"/>
      <c r="CP33" s="831"/>
      <c r="CQ33" s="831"/>
      <c r="CR33" s="831"/>
      <c r="CS33" s="831"/>
      <c r="CT33" s="831"/>
      <c r="CU33" s="831"/>
      <c r="CV33" s="831"/>
      <c r="CW33" s="831"/>
      <c r="CX33" s="831"/>
      <c r="CY33" s="831"/>
      <c r="CZ33" s="831"/>
      <c r="DA33" s="831"/>
      <c r="DB33" s="831"/>
      <c r="DC33" s="831"/>
      <c r="DD33" s="831"/>
      <c r="DE33" s="831"/>
      <c r="DF33" s="831"/>
      <c r="DG33" s="831"/>
      <c r="DH33" s="831"/>
      <c r="DI33" s="831"/>
      <c r="DJ33" s="831"/>
      <c r="DK33" s="831"/>
    </row>
    <row r="34" spans="2:116" s="774" customFormat="1" ht="45">
      <c r="B34" s="833" t="s">
        <v>416</v>
      </c>
      <c r="C34" s="831"/>
      <c r="D34" s="831"/>
      <c r="E34" s="794">
        <f>CG11</f>
        <v>73938</v>
      </c>
      <c r="F34" s="808"/>
      <c r="G34" s="808"/>
      <c r="H34" s="808"/>
      <c r="I34" s="808"/>
      <c r="J34" s="794">
        <f>CG17</f>
        <v>730</v>
      </c>
      <c r="K34" s="831"/>
      <c r="L34" s="831"/>
      <c r="M34" s="831"/>
      <c r="N34" s="831"/>
      <c r="O34" s="794">
        <f>CG18</f>
        <v>2076</v>
      </c>
      <c r="P34" s="831"/>
      <c r="Q34" s="831"/>
      <c r="R34" s="831"/>
      <c r="S34" s="831"/>
      <c r="T34" s="831"/>
      <c r="U34" s="831"/>
      <c r="V34" s="831"/>
      <c r="W34" s="831"/>
      <c r="X34" s="831"/>
      <c r="Y34" s="831"/>
      <c r="Z34" s="831"/>
      <c r="AA34" s="831"/>
      <c r="AB34" s="831"/>
      <c r="AC34" s="831"/>
      <c r="AD34" s="831"/>
      <c r="AE34" s="831"/>
      <c r="AF34" s="831"/>
      <c r="AG34" s="831"/>
      <c r="AH34" s="831"/>
      <c r="AI34" s="831"/>
      <c r="AJ34" s="831"/>
      <c r="AK34" s="831"/>
      <c r="AL34" s="831"/>
      <c r="AM34" s="831"/>
      <c r="AN34" s="831"/>
      <c r="AO34" s="831"/>
      <c r="AP34" s="831"/>
      <c r="AQ34" s="831"/>
      <c r="AR34" s="831"/>
      <c r="AS34" s="831"/>
      <c r="AT34" s="831"/>
      <c r="AU34" s="831"/>
      <c r="AV34" s="831"/>
      <c r="AW34" s="831"/>
      <c r="AX34" s="831"/>
      <c r="AY34" s="831"/>
      <c r="AZ34" s="831"/>
      <c r="BA34" s="831"/>
      <c r="BB34" s="831"/>
      <c r="BC34" s="831"/>
      <c r="BD34" s="831"/>
      <c r="BE34" s="831"/>
      <c r="BF34" s="831"/>
      <c r="BG34" s="831"/>
      <c r="BH34" s="831"/>
      <c r="BI34" s="831"/>
      <c r="BJ34" s="831"/>
      <c r="BK34" s="831"/>
      <c r="BL34" s="831"/>
      <c r="BM34" s="831"/>
      <c r="BN34" s="831"/>
      <c r="BO34" s="831"/>
      <c r="BP34" s="831"/>
      <c r="BQ34" s="831"/>
      <c r="BR34" s="831"/>
      <c r="BS34" s="831"/>
      <c r="BT34" s="831"/>
      <c r="BU34" s="831"/>
      <c r="BV34" s="831"/>
      <c r="BW34" s="831"/>
      <c r="BX34" s="831"/>
      <c r="BY34" s="831"/>
      <c r="BZ34" s="831"/>
      <c r="CA34" s="831"/>
      <c r="CB34" s="831"/>
      <c r="CC34" s="831"/>
      <c r="CD34" s="831"/>
      <c r="CE34" s="831"/>
      <c r="CF34" s="831"/>
      <c r="CG34" s="831"/>
      <c r="CH34" s="831"/>
      <c r="CI34" s="831"/>
      <c r="CJ34" s="831"/>
      <c r="CK34" s="831"/>
      <c r="CL34" s="831"/>
      <c r="CM34" s="831"/>
      <c r="CN34" s="831"/>
      <c r="CO34" s="831"/>
      <c r="CP34" s="831"/>
      <c r="CQ34" s="831"/>
      <c r="CR34" s="831"/>
      <c r="CS34" s="831"/>
      <c r="CT34" s="831"/>
      <c r="CU34" s="831"/>
      <c r="CV34" s="831"/>
      <c r="CW34" s="831"/>
      <c r="CX34" s="831"/>
      <c r="CY34" s="831"/>
      <c r="CZ34" s="831"/>
      <c r="DA34" s="831"/>
      <c r="DB34" s="831"/>
      <c r="DC34" s="831"/>
      <c r="DD34" s="831"/>
      <c r="DE34" s="831"/>
      <c r="DF34" s="831"/>
      <c r="DG34" s="831"/>
      <c r="DH34" s="831"/>
      <c r="DI34" s="831"/>
      <c r="DJ34" s="831"/>
      <c r="DK34" s="831"/>
    </row>
    <row r="35" spans="2:116" s="774" customFormat="1" ht="45">
      <c r="B35" s="832" t="s">
        <v>412</v>
      </c>
      <c r="E35" s="794">
        <f>CL11</f>
        <v>64295</v>
      </c>
      <c r="F35" s="808"/>
      <c r="G35" s="808"/>
      <c r="H35" s="808"/>
      <c r="I35" s="808"/>
      <c r="J35" s="794">
        <f>CL17</f>
        <v>792</v>
      </c>
      <c r="O35" s="794">
        <f>CL18</f>
        <v>2250</v>
      </c>
    </row>
    <row r="36" spans="2:116" s="774" customFormat="1" ht="45">
      <c r="B36" s="833" t="s">
        <v>417</v>
      </c>
      <c r="E36" s="794">
        <f>CQ11</f>
        <v>62985</v>
      </c>
      <c r="F36" s="808"/>
      <c r="G36" s="808"/>
      <c r="H36" s="808"/>
      <c r="I36" s="808"/>
      <c r="J36" s="794">
        <f>CQ17</f>
        <v>776</v>
      </c>
      <c r="O36" s="794">
        <f>CQ18</f>
        <v>2204</v>
      </c>
    </row>
    <row r="37" spans="2:116" s="774" customFormat="1" ht="45">
      <c r="B37" s="832" t="s">
        <v>413</v>
      </c>
      <c r="E37" s="794">
        <f>CV11</f>
        <v>54770</v>
      </c>
      <c r="F37" s="808"/>
      <c r="G37" s="808"/>
      <c r="H37" s="808"/>
      <c r="I37" s="808"/>
      <c r="J37" s="794">
        <f>CV17</f>
        <v>843</v>
      </c>
      <c r="O37" s="794">
        <f>CV18</f>
        <v>2396</v>
      </c>
    </row>
    <row r="38" spans="2:116" s="774" customFormat="1"/>
    <row r="39" spans="2:116">
      <c r="H39" s="366"/>
      <c r="I39" s="366"/>
      <c r="J39" s="366"/>
      <c r="K39" s="366"/>
      <c r="L39" s="366"/>
      <c r="M39" s="366"/>
      <c r="N39" s="366"/>
      <c r="O39" s="366"/>
      <c r="P39" s="366"/>
      <c r="Q39" s="366"/>
      <c r="R39" s="366"/>
      <c r="S39" s="366"/>
      <c r="T39" s="366"/>
      <c r="U39" s="366"/>
      <c r="V39" s="366"/>
      <c r="W39" s="366"/>
      <c r="X39" s="366"/>
      <c r="Y39" s="366"/>
      <c r="Z39" s="366"/>
      <c r="AA39" s="366"/>
      <c r="AB39" s="366"/>
      <c r="AC39" s="366"/>
      <c r="AD39" s="366"/>
      <c r="AE39" s="366"/>
      <c r="AF39" s="366"/>
      <c r="AG39" s="366"/>
      <c r="AH39" s="366"/>
      <c r="AI39" s="366"/>
      <c r="AJ39" s="366"/>
      <c r="AK39" s="366"/>
      <c r="AL39" s="366"/>
      <c r="AM39" s="366"/>
      <c r="AN39" s="366"/>
      <c r="AO39" s="366"/>
      <c r="AP39" s="366"/>
      <c r="AQ39" s="366"/>
      <c r="AR39" s="366"/>
      <c r="AS39" s="366"/>
      <c r="AT39" s="366"/>
      <c r="AU39" s="366"/>
      <c r="AV39" s="366"/>
      <c r="AW39" s="366"/>
      <c r="AX39" s="366"/>
      <c r="AY39" s="366"/>
      <c r="AZ39" s="366"/>
      <c r="BA39" s="366"/>
      <c r="BB39" s="366"/>
      <c r="BC39" s="366"/>
      <c r="BD39" s="366"/>
      <c r="BE39" s="366"/>
      <c r="BF39" s="366"/>
      <c r="BG39" s="366"/>
      <c r="BH39" s="366"/>
      <c r="BI39" s="366"/>
      <c r="BJ39" s="366"/>
      <c r="BK39" s="366"/>
      <c r="BL39" s="366"/>
      <c r="BM39" s="366"/>
      <c r="BN39" s="366"/>
      <c r="BO39" s="366"/>
      <c r="BP39" s="366"/>
      <c r="BQ39" s="366"/>
      <c r="BR39" s="366"/>
      <c r="BS39" s="366"/>
      <c r="BT39" s="366"/>
      <c r="BU39" s="366"/>
      <c r="BV39" s="366"/>
      <c r="BW39" s="366"/>
      <c r="BX39" s="366"/>
      <c r="BY39" s="366"/>
      <c r="BZ39" s="366"/>
      <c r="CA39" s="366"/>
      <c r="CB39" s="366"/>
      <c r="CC39" s="366"/>
      <c r="CD39" s="366"/>
      <c r="CE39" s="366"/>
      <c r="CF39" s="366"/>
      <c r="CG39" s="366"/>
      <c r="CH39" s="366"/>
      <c r="CI39" s="366"/>
      <c r="CJ39" s="366"/>
      <c r="CK39" s="366"/>
      <c r="CL39" s="366"/>
      <c r="CM39" s="366"/>
      <c r="CN39" s="366"/>
      <c r="CO39" s="366"/>
      <c r="CP39" s="366"/>
      <c r="CQ39" s="366"/>
      <c r="CR39" s="366"/>
      <c r="CS39" s="366"/>
      <c r="CT39" s="366"/>
      <c r="CU39" s="366"/>
      <c r="CV39" s="366"/>
      <c r="CW39" s="366"/>
      <c r="CX39" s="366"/>
      <c r="CY39" s="366"/>
      <c r="CZ39" s="366"/>
      <c r="DA39" s="366"/>
      <c r="DB39" s="366"/>
      <c r="DC39" s="366"/>
      <c r="DD39" s="366"/>
      <c r="DE39" s="366"/>
      <c r="DF39" s="366"/>
      <c r="DG39" s="366"/>
      <c r="DH39" s="366"/>
      <c r="DI39" s="366"/>
      <c r="DJ39" s="366"/>
      <c r="DK39" s="366"/>
      <c r="DL39" s="366"/>
    </row>
    <row r="40" spans="2:116">
      <c r="H40" s="366"/>
      <c r="I40" s="366"/>
      <c r="J40" s="366"/>
      <c r="K40" s="366"/>
      <c r="L40" s="366"/>
      <c r="M40" s="366"/>
      <c r="N40" s="366"/>
      <c r="O40" s="366"/>
      <c r="P40" s="366"/>
      <c r="Q40" s="366"/>
      <c r="R40" s="366"/>
      <c r="S40" s="366"/>
      <c r="T40" s="366"/>
      <c r="U40" s="366"/>
      <c r="V40" s="366"/>
      <c r="W40" s="366"/>
      <c r="X40" s="366"/>
      <c r="Y40" s="366"/>
      <c r="Z40" s="366"/>
      <c r="AA40" s="366"/>
      <c r="AB40" s="366"/>
      <c r="AC40" s="366"/>
      <c r="AD40" s="366"/>
      <c r="AE40" s="366"/>
      <c r="AF40" s="366"/>
      <c r="AG40" s="366"/>
      <c r="AH40" s="366"/>
      <c r="AI40" s="366"/>
      <c r="AJ40" s="366"/>
      <c r="AK40" s="366"/>
      <c r="AL40" s="366"/>
      <c r="AM40" s="366"/>
      <c r="AN40" s="366"/>
      <c r="AO40" s="366"/>
      <c r="AP40" s="366"/>
      <c r="AQ40" s="366"/>
      <c r="AR40" s="366"/>
      <c r="AS40" s="366"/>
      <c r="AT40" s="366"/>
      <c r="AU40" s="366"/>
      <c r="AV40" s="366"/>
      <c r="AW40" s="366"/>
      <c r="AX40" s="366"/>
      <c r="AY40" s="366"/>
      <c r="AZ40" s="366"/>
      <c r="BA40" s="366"/>
      <c r="BB40" s="366"/>
      <c r="BC40" s="366"/>
      <c r="BD40" s="366"/>
      <c r="BE40" s="366"/>
      <c r="BF40" s="366"/>
      <c r="BG40" s="366"/>
      <c r="BH40" s="366"/>
      <c r="BI40" s="366"/>
      <c r="BJ40" s="366"/>
      <c r="BK40" s="366"/>
      <c r="BL40" s="366"/>
      <c r="BM40" s="366"/>
      <c r="BN40" s="366"/>
      <c r="BO40" s="366"/>
      <c r="BP40" s="366"/>
      <c r="BQ40" s="366"/>
      <c r="BR40" s="366"/>
      <c r="BS40" s="366"/>
      <c r="BT40" s="366"/>
      <c r="BU40" s="366"/>
      <c r="BV40" s="366"/>
      <c r="BW40" s="366"/>
      <c r="BX40" s="366"/>
      <c r="BY40" s="366"/>
      <c r="BZ40" s="366"/>
      <c r="CA40" s="366"/>
      <c r="CB40" s="366"/>
      <c r="CC40" s="366"/>
      <c r="CD40" s="366"/>
      <c r="CE40" s="366"/>
      <c r="CF40" s="366"/>
      <c r="CG40" s="366"/>
      <c r="CH40" s="366"/>
      <c r="CI40" s="366"/>
      <c r="CJ40" s="366"/>
      <c r="CK40" s="366"/>
      <c r="CL40" s="366"/>
      <c r="CM40" s="366"/>
      <c r="CN40" s="366"/>
      <c r="CO40" s="366"/>
      <c r="CP40" s="366"/>
      <c r="CQ40" s="366"/>
      <c r="CR40" s="366"/>
      <c r="CS40" s="366"/>
      <c r="CT40" s="366"/>
      <c r="CU40" s="366"/>
      <c r="CV40" s="366"/>
      <c r="CW40" s="366"/>
      <c r="CX40" s="366"/>
      <c r="CY40" s="366"/>
      <c r="CZ40" s="366"/>
      <c r="DA40" s="366"/>
      <c r="DB40" s="366"/>
      <c r="DC40" s="366"/>
      <c r="DD40" s="366"/>
      <c r="DE40" s="366"/>
      <c r="DF40" s="366"/>
      <c r="DG40" s="366"/>
      <c r="DH40" s="366"/>
      <c r="DI40" s="366"/>
      <c r="DJ40" s="366"/>
      <c r="DK40" s="366"/>
      <c r="DL40" s="366"/>
    </row>
    <row r="41" spans="2:116">
      <c r="H41" s="366"/>
      <c r="I41" s="366"/>
      <c r="J41" s="366"/>
      <c r="K41" s="366"/>
      <c r="L41" s="366"/>
      <c r="M41" s="366"/>
      <c r="N41" s="366"/>
      <c r="O41" s="366"/>
      <c r="P41" s="366"/>
      <c r="Q41" s="366"/>
      <c r="R41" s="366"/>
      <c r="S41" s="366"/>
      <c r="T41" s="366"/>
      <c r="U41" s="366"/>
      <c r="V41" s="366"/>
      <c r="W41" s="366"/>
      <c r="X41" s="366"/>
      <c r="Y41" s="366"/>
      <c r="Z41" s="366"/>
      <c r="AA41" s="366"/>
      <c r="AB41" s="366"/>
      <c r="AC41" s="366"/>
      <c r="AD41" s="366"/>
      <c r="AE41" s="366"/>
      <c r="AF41" s="366"/>
      <c r="AG41" s="366"/>
      <c r="AH41" s="366"/>
      <c r="AI41" s="366"/>
      <c r="AJ41" s="366"/>
      <c r="AK41" s="366"/>
      <c r="AL41" s="366"/>
      <c r="AM41" s="366"/>
      <c r="AN41" s="366"/>
      <c r="AO41" s="366"/>
      <c r="AP41" s="366"/>
      <c r="AQ41" s="366"/>
      <c r="AR41" s="366"/>
      <c r="AS41" s="366"/>
      <c r="AT41" s="366"/>
      <c r="AU41" s="366"/>
      <c r="AV41" s="366"/>
      <c r="AW41" s="366"/>
      <c r="AX41" s="366"/>
      <c r="AY41" s="366"/>
      <c r="AZ41" s="366"/>
      <c r="BA41" s="366"/>
      <c r="BB41" s="366"/>
      <c r="BC41" s="366"/>
      <c r="BD41" s="366"/>
      <c r="BE41" s="366"/>
      <c r="BF41" s="366"/>
      <c r="BG41" s="366"/>
      <c r="BH41" s="366"/>
      <c r="BI41" s="366"/>
      <c r="BJ41" s="366"/>
      <c r="BK41" s="366"/>
      <c r="BL41" s="366"/>
      <c r="BM41" s="366"/>
      <c r="BN41" s="366"/>
      <c r="BO41" s="366"/>
      <c r="BP41" s="366"/>
      <c r="BQ41" s="366"/>
      <c r="BR41" s="366"/>
      <c r="BS41" s="366"/>
      <c r="BT41" s="366"/>
      <c r="BU41" s="366"/>
      <c r="BV41" s="366"/>
      <c r="BW41" s="366"/>
      <c r="BX41" s="366"/>
      <c r="BY41" s="366"/>
      <c r="BZ41" s="366"/>
      <c r="CA41" s="366"/>
      <c r="CB41" s="366"/>
      <c r="CC41" s="366"/>
      <c r="CD41" s="366"/>
      <c r="CE41" s="366"/>
      <c r="CF41" s="366"/>
      <c r="CG41" s="366"/>
      <c r="CH41" s="366"/>
      <c r="CI41" s="366"/>
      <c r="CJ41" s="366"/>
      <c r="CK41" s="366"/>
      <c r="CL41" s="366"/>
      <c r="CM41" s="366"/>
      <c r="CN41" s="366"/>
      <c r="CO41" s="366"/>
      <c r="CP41" s="366"/>
      <c r="CQ41" s="366"/>
      <c r="CR41" s="366"/>
      <c r="CS41" s="366"/>
      <c r="CT41" s="366"/>
      <c r="CU41" s="366"/>
      <c r="CV41" s="366"/>
      <c r="CW41" s="366"/>
      <c r="CX41" s="366"/>
      <c r="CY41" s="366"/>
      <c r="CZ41" s="366"/>
      <c r="DA41" s="366"/>
      <c r="DB41" s="366"/>
      <c r="DC41" s="366"/>
      <c r="DD41" s="366"/>
      <c r="DE41" s="366"/>
      <c r="DF41" s="366"/>
      <c r="DG41" s="366"/>
      <c r="DH41" s="366"/>
      <c r="DI41" s="366"/>
      <c r="DJ41" s="366"/>
      <c r="DK41" s="366"/>
      <c r="DL41" s="366"/>
    </row>
    <row r="42" spans="2:116">
      <c r="H42" s="366"/>
      <c r="I42" s="366"/>
      <c r="J42" s="366"/>
      <c r="K42" s="366"/>
      <c r="L42" s="366"/>
      <c r="M42" s="366"/>
      <c r="N42" s="366"/>
      <c r="O42" s="366"/>
      <c r="P42" s="366"/>
      <c r="Q42" s="366"/>
      <c r="R42" s="366"/>
      <c r="S42" s="366"/>
      <c r="T42" s="366"/>
      <c r="U42" s="366"/>
      <c r="V42" s="366"/>
      <c r="W42" s="366"/>
      <c r="X42" s="366"/>
      <c r="Y42" s="366"/>
      <c r="Z42" s="366"/>
      <c r="AA42" s="366"/>
      <c r="AB42" s="366"/>
      <c r="AC42" s="366"/>
      <c r="AD42" s="366"/>
      <c r="AE42" s="366"/>
      <c r="AF42" s="366"/>
      <c r="AG42" s="366"/>
      <c r="AH42" s="366"/>
      <c r="AI42" s="366"/>
      <c r="AJ42" s="366"/>
      <c r="AK42" s="366"/>
      <c r="AL42" s="366"/>
      <c r="AM42" s="366"/>
      <c r="AN42" s="366"/>
      <c r="AO42" s="366"/>
      <c r="AP42" s="366"/>
      <c r="AQ42" s="366"/>
      <c r="AR42" s="366"/>
      <c r="AS42" s="366"/>
      <c r="AT42" s="366"/>
      <c r="AU42" s="366"/>
      <c r="AV42" s="366"/>
      <c r="AW42" s="366"/>
      <c r="AX42" s="366"/>
      <c r="AY42" s="366"/>
      <c r="AZ42" s="366"/>
      <c r="BA42" s="366"/>
      <c r="BB42" s="366"/>
      <c r="BC42" s="366"/>
      <c r="BD42" s="366"/>
      <c r="BE42" s="366"/>
      <c r="BF42" s="366"/>
      <c r="BG42" s="366"/>
      <c r="BH42" s="366"/>
      <c r="BI42" s="366"/>
      <c r="BJ42" s="366"/>
      <c r="BK42" s="366"/>
      <c r="BL42" s="366"/>
      <c r="BM42" s="366"/>
      <c r="BN42" s="366"/>
      <c r="BO42" s="366"/>
      <c r="BP42" s="366"/>
      <c r="BQ42" s="366"/>
      <c r="BR42" s="366"/>
      <c r="BS42" s="366"/>
      <c r="BT42" s="366"/>
      <c r="BU42" s="366"/>
      <c r="BV42" s="366"/>
      <c r="BW42" s="366"/>
      <c r="BX42" s="366"/>
      <c r="BY42" s="366"/>
      <c r="BZ42" s="366"/>
      <c r="CA42" s="366"/>
      <c r="CB42" s="366"/>
      <c r="CC42" s="366"/>
      <c r="CD42" s="366"/>
      <c r="CE42" s="366"/>
      <c r="CF42" s="366"/>
      <c r="CG42" s="366"/>
      <c r="CH42" s="366"/>
      <c r="CI42" s="366"/>
      <c r="CJ42" s="366"/>
      <c r="CK42" s="366"/>
      <c r="CL42" s="366"/>
      <c r="CM42" s="366"/>
      <c r="CN42" s="366"/>
      <c r="CO42" s="366"/>
      <c r="CP42" s="366"/>
      <c r="CQ42" s="366"/>
      <c r="CR42" s="366"/>
      <c r="CS42" s="366"/>
      <c r="CT42" s="366"/>
      <c r="CU42" s="366"/>
      <c r="CV42" s="366"/>
      <c r="CW42" s="366"/>
      <c r="CX42" s="366"/>
      <c r="CY42" s="366"/>
      <c r="CZ42" s="366"/>
      <c r="DA42" s="366"/>
      <c r="DB42" s="366"/>
      <c r="DC42" s="366"/>
      <c r="DD42" s="366"/>
      <c r="DE42" s="366"/>
      <c r="DF42" s="366"/>
      <c r="DG42" s="366"/>
      <c r="DH42" s="366"/>
      <c r="DI42" s="366"/>
      <c r="DJ42" s="366"/>
      <c r="DK42" s="366"/>
      <c r="DL42" s="366"/>
    </row>
    <row r="43" spans="2:116">
      <c r="H43" s="366"/>
      <c r="I43" s="366"/>
      <c r="J43" s="366"/>
      <c r="K43" s="366"/>
      <c r="L43" s="366"/>
      <c r="M43" s="366"/>
      <c r="N43" s="366"/>
      <c r="O43" s="366"/>
      <c r="P43" s="366"/>
      <c r="Q43" s="366"/>
      <c r="R43" s="366"/>
      <c r="S43" s="366"/>
      <c r="T43" s="366"/>
      <c r="U43" s="366"/>
      <c r="V43" s="366"/>
      <c r="W43" s="366"/>
      <c r="X43" s="366"/>
      <c r="Y43" s="366"/>
      <c r="Z43" s="366"/>
      <c r="AA43" s="366"/>
      <c r="AB43" s="366"/>
      <c r="AC43" s="366"/>
      <c r="AD43" s="366"/>
      <c r="AE43" s="366"/>
      <c r="AF43" s="366"/>
      <c r="AG43" s="366"/>
      <c r="AH43" s="366"/>
      <c r="AI43" s="366"/>
      <c r="AJ43" s="366"/>
      <c r="AK43" s="366"/>
      <c r="AL43" s="366"/>
      <c r="AM43" s="366"/>
      <c r="AN43" s="366"/>
      <c r="AO43" s="366"/>
      <c r="AP43" s="366"/>
      <c r="AQ43" s="366"/>
      <c r="AR43" s="366"/>
      <c r="AS43" s="366"/>
      <c r="AT43" s="366"/>
      <c r="AU43" s="366"/>
      <c r="AV43" s="366"/>
      <c r="AW43" s="366"/>
      <c r="AX43" s="366"/>
      <c r="AY43" s="366"/>
      <c r="AZ43" s="366"/>
      <c r="BA43" s="366"/>
      <c r="BB43" s="366"/>
      <c r="BC43" s="366"/>
      <c r="BD43" s="366"/>
      <c r="BE43" s="366"/>
      <c r="BF43" s="366"/>
      <c r="BG43" s="366"/>
      <c r="BH43" s="366"/>
      <c r="BI43" s="366"/>
      <c r="BJ43" s="366"/>
      <c r="BK43" s="366"/>
      <c r="BL43" s="366"/>
      <c r="BM43" s="366"/>
      <c r="BN43" s="366"/>
      <c r="BO43" s="366"/>
      <c r="BP43" s="366"/>
      <c r="BQ43" s="366"/>
      <c r="BR43" s="366"/>
      <c r="BS43" s="366"/>
      <c r="BT43" s="366"/>
      <c r="BU43" s="366"/>
      <c r="BV43" s="366"/>
      <c r="BW43" s="366"/>
      <c r="BX43" s="366"/>
      <c r="BY43" s="366"/>
      <c r="BZ43" s="366"/>
      <c r="CA43" s="366"/>
      <c r="CB43" s="366"/>
      <c r="CC43" s="366"/>
      <c r="CD43" s="366"/>
      <c r="CE43" s="366"/>
      <c r="CF43" s="366"/>
      <c r="CG43" s="366"/>
      <c r="CH43" s="366"/>
      <c r="CI43" s="366"/>
      <c r="CJ43" s="366"/>
      <c r="CK43" s="366"/>
      <c r="CL43" s="366"/>
      <c r="CM43" s="366"/>
      <c r="CN43" s="366"/>
      <c r="CO43" s="366"/>
      <c r="CP43" s="366"/>
      <c r="CQ43" s="366"/>
      <c r="CR43" s="366"/>
      <c r="CS43" s="366"/>
      <c r="CT43" s="366"/>
      <c r="CU43" s="366"/>
      <c r="CV43" s="366"/>
      <c r="CW43" s="366"/>
      <c r="CX43" s="366"/>
      <c r="CY43" s="366"/>
      <c r="CZ43" s="366"/>
      <c r="DA43" s="366"/>
      <c r="DB43" s="366"/>
      <c r="DC43" s="366"/>
      <c r="DD43" s="366"/>
      <c r="DE43" s="366"/>
      <c r="DF43" s="366"/>
      <c r="DG43" s="366"/>
      <c r="DH43" s="366"/>
      <c r="DI43" s="366"/>
      <c r="DJ43" s="366"/>
      <c r="DK43" s="366"/>
      <c r="DL43" s="366"/>
    </row>
    <row r="44" spans="2:116">
      <c r="H44" s="366"/>
      <c r="I44" s="366"/>
      <c r="J44" s="366"/>
      <c r="K44" s="366"/>
      <c r="L44" s="366"/>
      <c r="M44" s="366"/>
      <c r="N44" s="366"/>
      <c r="O44" s="366"/>
      <c r="P44" s="366"/>
      <c r="Q44" s="366"/>
      <c r="R44" s="366"/>
      <c r="S44" s="366"/>
      <c r="T44" s="366"/>
      <c r="U44" s="366"/>
      <c r="V44" s="366"/>
      <c r="W44" s="366"/>
      <c r="X44" s="366"/>
      <c r="Y44" s="366"/>
      <c r="Z44" s="366"/>
      <c r="AA44" s="366"/>
      <c r="AB44" s="366"/>
      <c r="AC44" s="366"/>
      <c r="AD44" s="366"/>
      <c r="AE44" s="366"/>
      <c r="AF44" s="366"/>
      <c r="AG44" s="366"/>
      <c r="AH44" s="366"/>
      <c r="AI44" s="366"/>
      <c r="AJ44" s="366"/>
      <c r="AK44" s="366"/>
      <c r="AL44" s="366"/>
      <c r="AM44" s="366"/>
      <c r="AN44" s="366"/>
      <c r="AO44" s="366"/>
      <c r="AP44" s="366"/>
      <c r="AQ44" s="366"/>
      <c r="AR44" s="366"/>
      <c r="AS44" s="366"/>
      <c r="AT44" s="366"/>
      <c r="AU44" s="366"/>
      <c r="AV44" s="366"/>
      <c r="AW44" s="366"/>
      <c r="AX44" s="366"/>
      <c r="AY44" s="366"/>
      <c r="AZ44" s="366"/>
      <c r="BA44" s="366"/>
      <c r="BB44" s="366"/>
      <c r="BC44" s="366"/>
      <c r="BD44" s="366"/>
      <c r="BE44" s="366"/>
      <c r="BF44" s="366"/>
      <c r="BG44" s="366"/>
      <c r="BH44" s="366"/>
      <c r="BI44" s="366"/>
      <c r="BJ44" s="366"/>
      <c r="BK44" s="366"/>
      <c r="BL44" s="366"/>
      <c r="BM44" s="366"/>
      <c r="BN44" s="366"/>
      <c r="BO44" s="366"/>
      <c r="BP44" s="366"/>
      <c r="BQ44" s="366"/>
      <c r="BR44" s="366"/>
      <c r="BS44" s="366"/>
      <c r="BT44" s="366"/>
      <c r="BU44" s="366"/>
      <c r="BV44" s="366"/>
      <c r="BW44" s="366"/>
      <c r="BX44" s="366"/>
      <c r="BY44" s="366"/>
      <c r="BZ44" s="366"/>
      <c r="CA44" s="366"/>
      <c r="CB44" s="366"/>
      <c r="CC44" s="366"/>
      <c r="CD44" s="366"/>
      <c r="CE44" s="366"/>
      <c r="CF44" s="366"/>
      <c r="CG44" s="366"/>
      <c r="CH44" s="366"/>
      <c r="CI44" s="366"/>
      <c r="CJ44" s="366"/>
      <c r="CK44" s="366"/>
      <c r="CL44" s="366"/>
      <c r="CM44" s="366"/>
      <c r="CN44" s="366"/>
      <c r="CO44" s="366"/>
      <c r="CP44" s="366"/>
      <c r="CQ44" s="366"/>
      <c r="CR44" s="366"/>
      <c r="CS44" s="366"/>
      <c r="CT44" s="366"/>
      <c r="CU44" s="366"/>
      <c r="CV44" s="366"/>
      <c r="CW44" s="366"/>
      <c r="CX44" s="366"/>
      <c r="CY44" s="366"/>
      <c r="CZ44" s="366"/>
      <c r="DA44" s="366"/>
      <c r="DB44" s="366"/>
      <c r="DC44" s="366"/>
      <c r="DD44" s="366"/>
      <c r="DE44" s="366"/>
      <c r="DF44" s="366"/>
      <c r="DG44" s="366"/>
      <c r="DH44" s="366"/>
      <c r="DI44" s="366"/>
      <c r="DJ44" s="366"/>
      <c r="DK44" s="366"/>
      <c r="DL44" s="366"/>
    </row>
    <row r="45" spans="2:116">
      <c r="H45" s="366"/>
      <c r="I45" s="366"/>
      <c r="J45" s="366"/>
      <c r="K45" s="366"/>
      <c r="L45" s="366"/>
      <c r="M45" s="366"/>
      <c r="N45" s="366"/>
      <c r="O45" s="366"/>
      <c r="P45" s="366"/>
      <c r="Q45" s="366"/>
      <c r="R45" s="366"/>
      <c r="S45" s="366"/>
      <c r="T45" s="366"/>
      <c r="U45" s="366"/>
      <c r="V45" s="366"/>
      <c r="W45" s="366"/>
      <c r="X45" s="366"/>
      <c r="Y45" s="366"/>
      <c r="Z45" s="366"/>
      <c r="AA45" s="366"/>
      <c r="AB45" s="366"/>
      <c r="AC45" s="366"/>
      <c r="AD45" s="366"/>
      <c r="AE45" s="366"/>
      <c r="AF45" s="366"/>
      <c r="AG45" s="366"/>
      <c r="AH45" s="366"/>
      <c r="AI45" s="366"/>
      <c r="AJ45" s="366"/>
      <c r="AK45" s="366"/>
      <c r="AL45" s="366"/>
      <c r="AM45" s="366"/>
      <c r="AN45" s="366"/>
      <c r="AO45" s="366"/>
      <c r="AP45" s="366"/>
      <c r="AQ45" s="366"/>
      <c r="AR45" s="366"/>
      <c r="AS45" s="366"/>
      <c r="AT45" s="366"/>
      <c r="AU45" s="366"/>
      <c r="AV45" s="366"/>
      <c r="AW45" s="366"/>
      <c r="AX45" s="366"/>
      <c r="AY45" s="366"/>
      <c r="AZ45" s="366"/>
      <c r="BA45" s="366"/>
      <c r="BB45" s="366"/>
      <c r="BC45" s="366"/>
      <c r="BD45" s="366"/>
      <c r="BE45" s="366"/>
      <c r="BF45" s="366"/>
      <c r="BG45" s="366"/>
      <c r="BH45" s="366"/>
      <c r="BI45" s="366"/>
      <c r="BJ45" s="366"/>
      <c r="BK45" s="366"/>
      <c r="BL45" s="366"/>
      <c r="BM45" s="366"/>
      <c r="BN45" s="366"/>
      <c r="BO45" s="366"/>
      <c r="BP45" s="366"/>
      <c r="BQ45" s="366"/>
      <c r="BR45" s="366"/>
      <c r="BS45" s="366"/>
      <c r="BT45" s="366"/>
      <c r="BU45" s="366"/>
      <c r="BV45" s="366"/>
      <c r="BW45" s="366"/>
      <c r="BX45" s="366"/>
      <c r="BY45" s="366"/>
      <c r="BZ45" s="366"/>
      <c r="CA45" s="366"/>
      <c r="CB45" s="366"/>
      <c r="CC45" s="366"/>
      <c r="CD45" s="366"/>
      <c r="CE45" s="366"/>
      <c r="CF45" s="366"/>
      <c r="CG45" s="366"/>
      <c r="CH45" s="366"/>
      <c r="CI45" s="366"/>
      <c r="CJ45" s="366"/>
      <c r="CK45" s="366"/>
      <c r="CL45" s="366"/>
      <c r="CM45" s="366"/>
      <c r="CN45" s="366"/>
      <c r="CO45" s="366"/>
      <c r="CP45" s="366"/>
      <c r="CQ45" s="366"/>
      <c r="CR45" s="366"/>
      <c r="CS45" s="366"/>
      <c r="CT45" s="366"/>
      <c r="CU45" s="366"/>
      <c r="CV45" s="366"/>
      <c r="CW45" s="366"/>
      <c r="CX45" s="366"/>
      <c r="CY45" s="366"/>
      <c r="CZ45" s="366"/>
      <c r="DA45" s="366"/>
      <c r="DB45" s="366"/>
      <c r="DC45" s="366"/>
      <c r="DD45" s="366"/>
      <c r="DE45" s="366"/>
      <c r="DF45" s="366"/>
      <c r="DG45" s="366"/>
      <c r="DH45" s="366"/>
      <c r="DI45" s="366"/>
      <c r="DJ45" s="366"/>
      <c r="DK45" s="366"/>
      <c r="DL45" s="366"/>
    </row>
    <row r="46" spans="2:116">
      <c r="H46" s="366"/>
      <c r="I46" s="366"/>
      <c r="J46" s="366"/>
      <c r="K46" s="366"/>
      <c r="L46" s="366"/>
      <c r="M46" s="366"/>
      <c r="N46" s="366"/>
      <c r="O46" s="366"/>
      <c r="P46" s="366"/>
      <c r="Q46" s="366"/>
      <c r="R46" s="366"/>
      <c r="S46" s="366"/>
      <c r="T46" s="366"/>
      <c r="U46" s="366"/>
      <c r="V46" s="366"/>
      <c r="W46" s="366"/>
      <c r="X46" s="366"/>
      <c r="Y46" s="366"/>
      <c r="Z46" s="366"/>
      <c r="AA46" s="366"/>
      <c r="AB46" s="366"/>
      <c r="AC46" s="366"/>
      <c r="AD46" s="366"/>
      <c r="AE46" s="366"/>
      <c r="AF46" s="366"/>
      <c r="AG46" s="366"/>
      <c r="AH46" s="366"/>
      <c r="AI46" s="366"/>
      <c r="AJ46" s="366"/>
      <c r="AK46" s="366"/>
      <c r="AL46" s="366"/>
      <c r="AM46" s="366"/>
      <c r="AN46" s="366"/>
      <c r="AO46" s="366"/>
      <c r="AP46" s="366"/>
      <c r="AQ46" s="366"/>
      <c r="AR46" s="366"/>
      <c r="AS46" s="366"/>
      <c r="AT46" s="366"/>
      <c r="AU46" s="366"/>
      <c r="AV46" s="366"/>
      <c r="AW46" s="366"/>
      <c r="AX46" s="366"/>
      <c r="AY46" s="366"/>
      <c r="AZ46" s="366"/>
      <c r="BA46" s="366"/>
      <c r="BB46" s="366"/>
      <c r="BC46" s="366"/>
      <c r="BD46" s="366"/>
      <c r="BE46" s="366"/>
      <c r="BF46" s="366"/>
      <c r="BG46" s="366"/>
      <c r="BH46" s="366"/>
      <c r="BI46" s="366"/>
      <c r="BJ46" s="366"/>
      <c r="BK46" s="366"/>
      <c r="BL46" s="366"/>
      <c r="BM46" s="366"/>
      <c r="BN46" s="366"/>
      <c r="BO46" s="366"/>
      <c r="BP46" s="366"/>
      <c r="BQ46" s="366"/>
      <c r="BR46" s="366"/>
      <c r="BS46" s="366"/>
      <c r="BT46" s="366"/>
      <c r="BU46" s="366"/>
      <c r="BV46" s="366"/>
      <c r="BW46" s="366"/>
      <c r="BX46" s="366"/>
      <c r="BY46" s="366"/>
      <c r="BZ46" s="366"/>
      <c r="CA46" s="366"/>
      <c r="CB46" s="366"/>
      <c r="CC46" s="366"/>
      <c r="CD46" s="366"/>
      <c r="CE46" s="366"/>
      <c r="CF46" s="366"/>
      <c r="CG46" s="366"/>
      <c r="CH46" s="366"/>
      <c r="CI46" s="366"/>
      <c r="CJ46" s="366"/>
      <c r="CK46" s="366"/>
      <c r="CL46" s="366"/>
      <c r="CM46" s="366"/>
      <c r="CN46" s="366"/>
      <c r="CO46" s="366"/>
      <c r="CP46" s="366"/>
      <c r="CQ46" s="366"/>
      <c r="CR46" s="366"/>
      <c r="CS46" s="366"/>
      <c r="CT46" s="366"/>
      <c r="CU46" s="366"/>
      <c r="CV46" s="366"/>
      <c r="CW46" s="366"/>
      <c r="CX46" s="366"/>
      <c r="CY46" s="366"/>
      <c r="CZ46" s="366"/>
      <c r="DA46" s="366"/>
      <c r="DB46" s="366"/>
      <c r="DC46" s="366"/>
      <c r="DD46" s="366"/>
      <c r="DE46" s="366"/>
      <c r="DF46" s="366"/>
      <c r="DG46" s="366"/>
      <c r="DH46" s="366"/>
      <c r="DI46" s="366"/>
      <c r="DJ46" s="366"/>
      <c r="DK46" s="366"/>
      <c r="DL46" s="366"/>
    </row>
    <row r="47" spans="2:116">
      <c r="H47" s="366"/>
      <c r="I47" s="366"/>
      <c r="J47" s="366"/>
      <c r="K47" s="366"/>
      <c r="L47" s="366"/>
      <c r="M47" s="366"/>
      <c r="N47" s="366"/>
      <c r="O47" s="366"/>
      <c r="P47" s="366"/>
      <c r="Q47" s="366"/>
      <c r="R47" s="366"/>
      <c r="S47" s="366"/>
      <c r="T47" s="366"/>
      <c r="U47" s="366"/>
      <c r="V47" s="366"/>
      <c r="W47" s="366"/>
      <c r="X47" s="366"/>
      <c r="Y47" s="366"/>
      <c r="Z47" s="366"/>
      <c r="AA47" s="366"/>
      <c r="AB47" s="366"/>
      <c r="AC47" s="366"/>
      <c r="AD47" s="366"/>
      <c r="AE47" s="366"/>
      <c r="AF47" s="366"/>
      <c r="AG47" s="366"/>
      <c r="AH47" s="366"/>
      <c r="AI47" s="366"/>
      <c r="AJ47" s="366"/>
      <c r="AK47" s="366"/>
      <c r="AL47" s="366"/>
      <c r="AM47" s="366"/>
      <c r="AN47" s="366"/>
      <c r="AO47" s="366"/>
      <c r="AP47" s="366"/>
      <c r="AQ47" s="366"/>
      <c r="AR47" s="366"/>
      <c r="AS47" s="366"/>
      <c r="AT47" s="366"/>
      <c r="AU47" s="366"/>
      <c r="AV47" s="366"/>
      <c r="AW47" s="366"/>
      <c r="AX47" s="366"/>
      <c r="AY47" s="366"/>
      <c r="AZ47" s="366"/>
      <c r="BA47" s="366"/>
      <c r="BB47" s="366"/>
      <c r="BC47" s="366"/>
      <c r="BD47" s="366"/>
      <c r="BE47" s="366"/>
      <c r="BF47" s="366"/>
      <c r="BG47" s="366"/>
      <c r="BH47" s="366"/>
      <c r="BI47" s="366"/>
      <c r="BJ47" s="366"/>
      <c r="BK47" s="366"/>
      <c r="BL47" s="366"/>
      <c r="BM47" s="366"/>
      <c r="BN47" s="366"/>
      <c r="BO47" s="366"/>
      <c r="BP47" s="366"/>
      <c r="BQ47" s="366"/>
      <c r="BR47" s="366"/>
      <c r="BS47" s="366"/>
      <c r="BT47" s="366"/>
      <c r="BU47" s="366"/>
      <c r="BV47" s="366"/>
      <c r="BW47" s="366"/>
      <c r="BX47" s="366"/>
      <c r="BY47" s="366"/>
      <c r="BZ47" s="366"/>
      <c r="CA47" s="366"/>
      <c r="CB47" s="366"/>
      <c r="CC47" s="366"/>
      <c r="CD47" s="366"/>
      <c r="CE47" s="366"/>
      <c r="CF47" s="366"/>
      <c r="CG47" s="366"/>
      <c r="CH47" s="366"/>
      <c r="CI47" s="366"/>
      <c r="CJ47" s="366"/>
      <c r="CK47" s="366"/>
      <c r="CL47" s="366"/>
      <c r="CM47" s="366"/>
      <c r="CN47" s="366"/>
      <c r="CO47" s="366"/>
      <c r="CP47" s="366"/>
      <c r="CQ47" s="366"/>
      <c r="CR47" s="366"/>
      <c r="CS47" s="366"/>
      <c r="CT47" s="366"/>
      <c r="CU47" s="366"/>
      <c r="CV47" s="366"/>
      <c r="CW47" s="366"/>
      <c r="CX47" s="366"/>
      <c r="CY47" s="366"/>
      <c r="CZ47" s="366"/>
      <c r="DA47" s="366"/>
      <c r="DB47" s="366"/>
      <c r="DC47" s="366"/>
      <c r="DD47" s="366"/>
      <c r="DE47" s="366"/>
      <c r="DF47" s="366"/>
      <c r="DG47" s="366"/>
      <c r="DH47" s="366"/>
      <c r="DI47" s="366"/>
      <c r="DJ47" s="366"/>
      <c r="DK47" s="366"/>
      <c r="DL47" s="366"/>
    </row>
    <row r="48" spans="2:116">
      <c r="H48" s="366"/>
      <c r="I48" s="366"/>
      <c r="J48" s="366"/>
      <c r="K48" s="366"/>
      <c r="L48" s="366"/>
      <c r="M48" s="366"/>
      <c r="N48" s="366"/>
      <c r="O48" s="366"/>
      <c r="P48" s="366"/>
      <c r="Q48" s="366"/>
      <c r="R48" s="366"/>
      <c r="S48" s="366"/>
      <c r="T48" s="366"/>
      <c r="U48" s="366"/>
      <c r="V48" s="366"/>
      <c r="W48" s="366"/>
      <c r="X48" s="366"/>
      <c r="Y48" s="366"/>
      <c r="Z48" s="366"/>
      <c r="AA48" s="366"/>
      <c r="AB48" s="366"/>
      <c r="AC48" s="366"/>
      <c r="AD48" s="366"/>
      <c r="AE48" s="366"/>
      <c r="AF48" s="366"/>
      <c r="AG48" s="366"/>
      <c r="AH48" s="366"/>
      <c r="AI48" s="366"/>
      <c r="AJ48" s="366"/>
      <c r="AK48" s="366"/>
      <c r="AL48" s="366"/>
      <c r="AM48" s="366"/>
      <c r="AN48" s="366"/>
      <c r="AO48" s="366"/>
      <c r="AP48" s="366"/>
      <c r="AQ48" s="366"/>
      <c r="AR48" s="366"/>
      <c r="AS48" s="366"/>
      <c r="AT48" s="366"/>
      <c r="AU48" s="366"/>
      <c r="AV48" s="366"/>
      <c r="AW48" s="366"/>
      <c r="AX48" s="366"/>
      <c r="AY48" s="366"/>
      <c r="AZ48" s="366"/>
      <c r="BA48" s="366"/>
      <c r="BB48" s="366"/>
      <c r="BC48" s="366"/>
      <c r="BD48" s="366"/>
      <c r="BE48" s="366"/>
      <c r="BF48" s="366"/>
      <c r="BG48" s="366"/>
      <c r="BH48" s="366"/>
      <c r="BI48" s="366"/>
      <c r="BJ48" s="366"/>
      <c r="BK48" s="366"/>
      <c r="BL48" s="366"/>
      <c r="BM48" s="366"/>
      <c r="BN48" s="366"/>
      <c r="BO48" s="366"/>
      <c r="BP48" s="366"/>
      <c r="BQ48" s="366"/>
      <c r="BR48" s="366"/>
      <c r="BS48" s="366"/>
      <c r="BT48" s="366"/>
      <c r="BU48" s="366"/>
      <c r="BV48" s="366"/>
      <c r="BW48" s="366"/>
      <c r="BX48" s="366"/>
      <c r="BY48" s="366"/>
      <c r="BZ48" s="366"/>
      <c r="CA48" s="366"/>
      <c r="CB48" s="366"/>
      <c r="CC48" s="366"/>
      <c r="CD48" s="366"/>
      <c r="CE48" s="366"/>
      <c r="CF48" s="366"/>
      <c r="CG48" s="366"/>
      <c r="CH48" s="366"/>
      <c r="CI48" s="366"/>
      <c r="CJ48" s="366"/>
      <c r="CK48" s="366"/>
      <c r="CL48" s="366"/>
      <c r="CM48" s="366"/>
      <c r="CN48" s="366"/>
      <c r="CO48" s="366"/>
      <c r="CP48" s="366"/>
      <c r="CQ48" s="366"/>
      <c r="CR48" s="366"/>
      <c r="CS48" s="366"/>
      <c r="CT48" s="366"/>
      <c r="CU48" s="366"/>
      <c r="CV48" s="366"/>
      <c r="CW48" s="366"/>
      <c r="CX48" s="366"/>
      <c r="CY48" s="366"/>
      <c r="CZ48" s="366"/>
      <c r="DA48" s="366"/>
      <c r="DB48" s="366"/>
      <c r="DC48" s="366"/>
      <c r="DD48" s="366"/>
      <c r="DE48" s="366"/>
      <c r="DF48" s="366"/>
      <c r="DG48" s="366"/>
      <c r="DH48" s="366"/>
      <c r="DI48" s="366"/>
      <c r="DJ48" s="366"/>
      <c r="DK48" s="366"/>
      <c r="DL48" s="366"/>
    </row>
    <row r="49" spans="8:116">
      <c r="H49" s="366"/>
      <c r="I49" s="366"/>
      <c r="J49" s="366"/>
      <c r="K49" s="366"/>
      <c r="L49" s="366"/>
      <c r="M49" s="366"/>
      <c r="N49" s="366"/>
      <c r="O49" s="366"/>
      <c r="P49" s="366"/>
      <c r="Q49" s="366"/>
      <c r="R49" s="366"/>
      <c r="S49" s="366"/>
      <c r="T49" s="366"/>
      <c r="U49" s="366"/>
      <c r="V49" s="366"/>
      <c r="W49" s="366"/>
      <c r="X49" s="366"/>
      <c r="Y49" s="366"/>
      <c r="Z49" s="366"/>
      <c r="AA49" s="366"/>
      <c r="AB49" s="366"/>
      <c r="AC49" s="366"/>
      <c r="AD49" s="366"/>
      <c r="AE49" s="366"/>
      <c r="AF49" s="366"/>
      <c r="AG49" s="366"/>
      <c r="AH49" s="366"/>
      <c r="AI49" s="366"/>
      <c r="AJ49" s="366"/>
      <c r="AK49" s="366"/>
      <c r="AL49" s="366"/>
      <c r="AM49" s="366"/>
      <c r="AN49" s="366"/>
      <c r="AO49" s="366"/>
      <c r="AP49" s="366"/>
      <c r="AQ49" s="366"/>
      <c r="AR49" s="366"/>
      <c r="AS49" s="366"/>
      <c r="AT49" s="366"/>
      <c r="AU49" s="366"/>
      <c r="AV49" s="366"/>
      <c r="AW49" s="366"/>
      <c r="AX49" s="366"/>
      <c r="AY49" s="366"/>
      <c r="AZ49" s="366"/>
      <c r="BA49" s="366"/>
      <c r="BB49" s="366"/>
      <c r="BC49" s="366"/>
      <c r="BD49" s="366"/>
      <c r="BE49" s="366"/>
      <c r="BF49" s="366"/>
      <c r="BG49" s="366"/>
      <c r="BH49" s="366"/>
      <c r="BI49" s="366"/>
      <c r="BJ49" s="366"/>
      <c r="BK49" s="366"/>
      <c r="BL49" s="366"/>
      <c r="BM49" s="366"/>
      <c r="BN49" s="366"/>
      <c r="BO49" s="366"/>
      <c r="BP49" s="366"/>
      <c r="BQ49" s="366"/>
      <c r="BR49" s="366"/>
      <c r="BS49" s="366"/>
      <c r="BT49" s="366"/>
      <c r="BU49" s="366"/>
      <c r="BV49" s="366"/>
      <c r="BW49" s="366"/>
      <c r="BX49" s="366"/>
      <c r="BY49" s="366"/>
      <c r="BZ49" s="366"/>
      <c r="CA49" s="366"/>
      <c r="CB49" s="366"/>
      <c r="CC49" s="366"/>
      <c r="CD49" s="366"/>
      <c r="CE49" s="366"/>
      <c r="CF49" s="366"/>
      <c r="CG49" s="366"/>
      <c r="CH49" s="366"/>
      <c r="CI49" s="366"/>
      <c r="CJ49" s="366"/>
      <c r="CK49" s="366"/>
      <c r="CL49" s="366"/>
      <c r="CM49" s="366"/>
      <c r="CN49" s="366"/>
      <c r="CO49" s="366"/>
      <c r="CP49" s="366"/>
      <c r="CQ49" s="366"/>
      <c r="CR49" s="366"/>
      <c r="CS49" s="366"/>
      <c r="CT49" s="366"/>
      <c r="CU49" s="366"/>
      <c r="CV49" s="366"/>
      <c r="CW49" s="366"/>
      <c r="CX49" s="366"/>
      <c r="CY49" s="366"/>
      <c r="CZ49" s="366"/>
      <c r="DA49" s="366"/>
      <c r="DB49" s="366"/>
      <c r="DC49" s="366"/>
      <c r="DD49" s="366"/>
      <c r="DE49" s="366"/>
      <c r="DF49" s="366"/>
      <c r="DG49" s="366"/>
      <c r="DH49" s="366"/>
      <c r="DI49" s="366"/>
      <c r="DJ49" s="366"/>
      <c r="DK49" s="366"/>
      <c r="DL49" s="366"/>
    </row>
    <row r="50" spans="8:116">
      <c r="H50" s="366"/>
      <c r="I50" s="366"/>
      <c r="J50" s="366"/>
      <c r="K50" s="366"/>
      <c r="L50" s="366"/>
      <c r="M50" s="366"/>
      <c r="N50" s="366"/>
      <c r="O50" s="366"/>
      <c r="P50" s="366"/>
      <c r="Q50" s="366"/>
      <c r="R50" s="366"/>
      <c r="S50" s="366"/>
      <c r="T50" s="366"/>
      <c r="U50" s="366"/>
      <c r="V50" s="366"/>
      <c r="W50" s="366"/>
      <c r="X50" s="366"/>
      <c r="Y50" s="366"/>
      <c r="Z50" s="366"/>
      <c r="AA50" s="366"/>
      <c r="AB50" s="366"/>
      <c r="AC50" s="366"/>
      <c r="AD50" s="366"/>
      <c r="AE50" s="366"/>
      <c r="AF50" s="366"/>
      <c r="AG50" s="366"/>
      <c r="AH50" s="366"/>
      <c r="AI50" s="366"/>
      <c r="AJ50" s="366"/>
      <c r="AK50" s="366"/>
      <c r="AL50" s="366"/>
      <c r="AM50" s="366"/>
      <c r="AN50" s="366"/>
      <c r="AO50" s="366"/>
      <c r="AP50" s="366"/>
      <c r="AQ50" s="366"/>
      <c r="AR50" s="366"/>
      <c r="AS50" s="366"/>
      <c r="AT50" s="366"/>
      <c r="AU50" s="366"/>
      <c r="AV50" s="366"/>
      <c r="AW50" s="366"/>
      <c r="AX50" s="366"/>
      <c r="AY50" s="366"/>
      <c r="AZ50" s="366"/>
      <c r="BA50" s="366"/>
      <c r="BB50" s="366"/>
      <c r="BC50" s="366"/>
      <c r="BD50" s="366"/>
      <c r="BE50" s="366"/>
      <c r="BF50" s="366"/>
      <c r="BG50" s="366"/>
      <c r="BH50" s="366"/>
      <c r="BI50" s="366"/>
      <c r="BJ50" s="366"/>
      <c r="BK50" s="366"/>
      <c r="BL50" s="366"/>
      <c r="BM50" s="366"/>
      <c r="BN50" s="366"/>
      <c r="BO50" s="366"/>
      <c r="BP50" s="366"/>
      <c r="BQ50" s="366"/>
      <c r="BR50" s="366"/>
      <c r="BS50" s="366"/>
      <c r="BT50" s="366"/>
      <c r="BU50" s="366"/>
      <c r="BV50" s="366"/>
      <c r="BW50" s="366"/>
      <c r="BX50" s="366"/>
      <c r="BY50" s="366"/>
      <c r="BZ50" s="366"/>
      <c r="CA50" s="366"/>
      <c r="CB50" s="366"/>
      <c r="CC50" s="366"/>
      <c r="CD50" s="366"/>
      <c r="CE50" s="366"/>
      <c r="CF50" s="366"/>
      <c r="CG50" s="366"/>
      <c r="CH50" s="366"/>
      <c r="CI50" s="366"/>
      <c r="CJ50" s="366"/>
      <c r="CK50" s="366"/>
      <c r="CL50" s="366"/>
      <c r="CM50" s="366"/>
      <c r="CN50" s="366"/>
      <c r="CO50" s="366"/>
      <c r="CP50" s="366"/>
      <c r="CQ50" s="366"/>
      <c r="CR50" s="366"/>
      <c r="CS50" s="366"/>
      <c r="CT50" s="366"/>
      <c r="CU50" s="366"/>
      <c r="CV50" s="366"/>
      <c r="CW50" s="366"/>
      <c r="CX50" s="366"/>
      <c r="CY50" s="366"/>
      <c r="CZ50" s="366"/>
      <c r="DA50" s="366"/>
      <c r="DB50" s="366"/>
      <c r="DC50" s="366"/>
      <c r="DD50" s="366"/>
      <c r="DE50" s="366"/>
      <c r="DF50" s="366"/>
      <c r="DG50" s="366"/>
      <c r="DH50" s="366"/>
      <c r="DI50" s="366"/>
      <c r="DJ50" s="366"/>
      <c r="DK50" s="366"/>
      <c r="DL50" s="366"/>
    </row>
    <row r="51" spans="8:116">
      <c r="H51" s="366"/>
      <c r="I51" s="366"/>
      <c r="J51" s="366"/>
      <c r="K51" s="366"/>
      <c r="L51" s="366"/>
      <c r="M51" s="366"/>
      <c r="N51" s="366"/>
      <c r="O51" s="366"/>
      <c r="P51" s="366"/>
      <c r="Q51" s="366"/>
      <c r="R51" s="366"/>
      <c r="S51" s="366"/>
      <c r="T51" s="366"/>
      <c r="U51" s="366"/>
      <c r="V51" s="366"/>
      <c r="W51" s="366"/>
      <c r="X51" s="366"/>
      <c r="Y51" s="366"/>
      <c r="Z51" s="366"/>
      <c r="AA51" s="366"/>
      <c r="AB51" s="366"/>
      <c r="AC51" s="366"/>
      <c r="AD51" s="366"/>
      <c r="AE51" s="366"/>
      <c r="AF51" s="366"/>
      <c r="AG51" s="366"/>
      <c r="AH51" s="366"/>
      <c r="AI51" s="366"/>
      <c r="AJ51" s="366"/>
      <c r="AK51" s="366"/>
      <c r="AL51" s="366"/>
      <c r="AM51" s="366"/>
      <c r="AN51" s="366"/>
      <c r="AO51" s="366"/>
      <c r="AP51" s="366"/>
      <c r="AQ51" s="366"/>
      <c r="AR51" s="366"/>
      <c r="AS51" s="366"/>
      <c r="AT51" s="366"/>
      <c r="AU51" s="366"/>
      <c r="AV51" s="366"/>
      <c r="AW51" s="366"/>
      <c r="AX51" s="366"/>
      <c r="AY51" s="366"/>
      <c r="AZ51" s="366"/>
      <c r="BA51" s="366"/>
      <c r="BB51" s="366"/>
      <c r="BC51" s="366"/>
      <c r="BD51" s="366"/>
      <c r="BE51" s="366"/>
      <c r="BF51" s="366"/>
      <c r="BG51" s="366"/>
      <c r="BH51" s="366"/>
      <c r="BI51" s="366"/>
      <c r="BJ51" s="366"/>
      <c r="BK51" s="366"/>
      <c r="BL51" s="366"/>
      <c r="BM51" s="366"/>
      <c r="BN51" s="366"/>
      <c r="BO51" s="366"/>
      <c r="BP51" s="366"/>
      <c r="BQ51" s="366"/>
      <c r="BR51" s="366"/>
      <c r="BS51" s="366"/>
      <c r="BT51" s="366"/>
      <c r="BU51" s="366"/>
      <c r="BV51" s="366"/>
      <c r="BW51" s="366"/>
      <c r="BX51" s="366"/>
      <c r="BY51" s="366"/>
      <c r="BZ51" s="366"/>
      <c r="CA51" s="366"/>
      <c r="CB51" s="366"/>
      <c r="CC51" s="366"/>
      <c r="CD51" s="366"/>
      <c r="CE51" s="366"/>
      <c r="CF51" s="366"/>
      <c r="CG51" s="366"/>
      <c r="CH51" s="366"/>
      <c r="CI51" s="366"/>
      <c r="CJ51" s="366"/>
      <c r="CK51" s="366"/>
      <c r="CL51" s="366"/>
      <c r="CM51" s="366"/>
      <c r="CN51" s="366"/>
      <c r="CO51" s="366"/>
      <c r="CP51" s="366"/>
      <c r="CQ51" s="366"/>
      <c r="CR51" s="366"/>
      <c r="CS51" s="366"/>
      <c r="CT51" s="366"/>
      <c r="CU51" s="366"/>
      <c r="CV51" s="366"/>
      <c r="CW51" s="366"/>
      <c r="CX51" s="366"/>
      <c r="CY51" s="366"/>
      <c r="CZ51" s="366"/>
      <c r="DA51" s="366"/>
      <c r="DB51" s="366"/>
      <c r="DC51" s="366"/>
      <c r="DD51" s="366"/>
      <c r="DE51" s="366"/>
      <c r="DF51" s="366"/>
      <c r="DG51" s="366"/>
      <c r="DH51" s="366"/>
      <c r="DI51" s="366"/>
      <c r="DJ51" s="366"/>
      <c r="DK51" s="366"/>
      <c r="DL51" s="366"/>
    </row>
    <row r="52" spans="8:116">
      <c r="H52" s="366"/>
      <c r="I52" s="366"/>
      <c r="J52" s="366"/>
      <c r="K52" s="366"/>
      <c r="L52" s="366"/>
      <c r="M52" s="366"/>
      <c r="N52" s="366"/>
      <c r="O52" s="366"/>
      <c r="P52" s="366"/>
      <c r="Q52" s="366"/>
      <c r="R52" s="366"/>
      <c r="S52" s="366"/>
      <c r="T52" s="366"/>
      <c r="U52" s="366"/>
      <c r="V52" s="366"/>
      <c r="W52" s="366"/>
      <c r="X52" s="366"/>
      <c r="Y52" s="366"/>
      <c r="Z52" s="366"/>
      <c r="AA52" s="366"/>
      <c r="AB52" s="366"/>
      <c r="AC52" s="366"/>
      <c r="AD52" s="366"/>
      <c r="AE52" s="366"/>
      <c r="AF52" s="366"/>
      <c r="AG52" s="366"/>
      <c r="AH52" s="366"/>
      <c r="AI52" s="366"/>
      <c r="AJ52" s="366"/>
      <c r="AK52" s="366"/>
      <c r="AL52" s="366"/>
      <c r="AM52" s="366"/>
      <c r="AN52" s="366"/>
      <c r="AO52" s="366"/>
      <c r="AP52" s="366"/>
      <c r="AQ52" s="366"/>
      <c r="AR52" s="366"/>
      <c r="AS52" s="366"/>
      <c r="AT52" s="366"/>
      <c r="AU52" s="366"/>
      <c r="AV52" s="366"/>
      <c r="AW52" s="366"/>
      <c r="AX52" s="366"/>
      <c r="AY52" s="366"/>
      <c r="AZ52" s="366"/>
      <c r="BA52" s="366"/>
      <c r="BB52" s="366"/>
      <c r="BC52" s="366"/>
      <c r="BD52" s="366"/>
      <c r="BE52" s="366"/>
      <c r="BF52" s="366"/>
      <c r="BG52" s="366"/>
      <c r="BH52" s="366"/>
      <c r="BI52" s="366"/>
      <c r="BJ52" s="366"/>
      <c r="BK52" s="366"/>
      <c r="BL52" s="366"/>
      <c r="BM52" s="366"/>
      <c r="BN52" s="366"/>
      <c r="BO52" s="366"/>
      <c r="BP52" s="366"/>
      <c r="BQ52" s="366"/>
      <c r="BR52" s="366"/>
      <c r="BS52" s="366"/>
      <c r="BT52" s="366"/>
      <c r="BU52" s="366"/>
      <c r="BV52" s="366"/>
      <c r="BW52" s="366"/>
      <c r="BX52" s="366"/>
      <c r="BY52" s="366"/>
      <c r="BZ52" s="366"/>
      <c r="CA52" s="366"/>
      <c r="CB52" s="366"/>
      <c r="CC52" s="366"/>
      <c r="CD52" s="366"/>
      <c r="CE52" s="366"/>
      <c r="CF52" s="366"/>
      <c r="CG52" s="366"/>
      <c r="CH52" s="366"/>
      <c r="CI52" s="366"/>
      <c r="CJ52" s="366"/>
      <c r="CK52" s="366"/>
      <c r="CL52" s="366"/>
      <c r="CM52" s="366"/>
      <c r="CN52" s="366"/>
      <c r="CO52" s="366"/>
      <c r="CP52" s="366"/>
      <c r="CQ52" s="366"/>
      <c r="CR52" s="366"/>
      <c r="CS52" s="366"/>
      <c r="CT52" s="366"/>
      <c r="CU52" s="366"/>
      <c r="CV52" s="366"/>
      <c r="CW52" s="366"/>
      <c r="CX52" s="366"/>
      <c r="CY52" s="366"/>
      <c r="CZ52" s="366"/>
      <c r="DA52" s="366"/>
      <c r="DB52" s="366"/>
      <c r="DC52" s="366"/>
      <c r="DD52" s="366"/>
      <c r="DE52" s="366"/>
      <c r="DF52" s="366"/>
      <c r="DG52" s="366"/>
      <c r="DH52" s="366"/>
      <c r="DI52" s="366"/>
      <c r="DJ52" s="366"/>
      <c r="DK52" s="366"/>
      <c r="DL52" s="366"/>
    </row>
    <row r="53" spans="8:116">
      <c r="L53" s="366"/>
    </row>
  </sheetData>
  <mergeCells count="37">
    <mergeCell ref="CG1:CV1"/>
    <mergeCell ref="C7:Q7"/>
    <mergeCell ref="R7:AK7"/>
    <mergeCell ref="AL7:AU7"/>
    <mergeCell ref="A5:A9"/>
    <mergeCell ref="B5:B9"/>
    <mergeCell ref="C5:AU6"/>
    <mergeCell ref="C8:G8"/>
    <mergeCell ref="H8:L8"/>
    <mergeCell ref="M8:Q8"/>
    <mergeCell ref="R8:V8"/>
    <mergeCell ref="AQ8:AU8"/>
    <mergeCell ref="A2:AI3"/>
    <mergeCell ref="AV8:AZ8"/>
    <mergeCell ref="CO5:CX7"/>
    <mergeCell ref="AV6:AZ7"/>
    <mergeCell ref="BA6:BJ7"/>
    <mergeCell ref="BK6:BT7"/>
    <mergeCell ref="BU6:CD7"/>
    <mergeCell ref="AV5:CD5"/>
    <mergeCell ref="CE5:CN7"/>
    <mergeCell ref="A16:A22"/>
    <mergeCell ref="CE8:CI8"/>
    <mergeCell ref="CJ8:CN8"/>
    <mergeCell ref="CO8:CS8"/>
    <mergeCell ref="CT8:CX8"/>
    <mergeCell ref="A10:A15"/>
    <mergeCell ref="BA8:BE8"/>
    <mergeCell ref="BF8:BJ8"/>
    <mergeCell ref="BK8:BO8"/>
    <mergeCell ref="BP8:BT8"/>
    <mergeCell ref="BU8:BY8"/>
    <mergeCell ref="BZ8:CD8"/>
    <mergeCell ref="W8:AA8"/>
    <mergeCell ref="AB8:AF8"/>
    <mergeCell ref="AG8:AK8"/>
    <mergeCell ref="AL8:AP8"/>
  </mergeCells>
  <pageMargins left="0" right="0" top="0" bottom="0" header="0" footer="0"/>
  <pageSetup paperSize="9" scale="45" fitToWidth="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KW95"/>
  <sheetViews>
    <sheetView view="pageBreakPreview" zoomScale="90" zoomScaleSheetLayoutView="90" workbookViewId="0">
      <pane xSplit="1" ySplit="8" topLeftCell="HC57" activePane="bottomRight" state="frozen"/>
      <selection pane="topRight" activeCell="B1" sqref="B1"/>
      <selection pane="bottomLeft" activeCell="A9" sqref="A9"/>
      <selection pane="bottomRight" activeCell="HJ1" sqref="HJ1:HK1048576"/>
    </sheetView>
  </sheetViews>
  <sheetFormatPr defaultRowHeight="18.75" outlineLevelCol="1"/>
  <cols>
    <col min="1" max="1" width="21.28515625" style="1" customWidth="1"/>
    <col min="2" max="3" width="7.7109375" style="272" hidden="1" customWidth="1"/>
    <col min="4" max="4" width="7.7109375" style="275" customWidth="1"/>
    <col min="5" max="7" width="7.7109375" style="272" hidden="1" customWidth="1"/>
    <col min="8" max="8" width="8.7109375" style="272" customWidth="1"/>
    <col min="9" max="9" width="7.7109375" style="272" hidden="1" customWidth="1"/>
    <col min="10" max="11" width="7.7109375" style="272" customWidth="1"/>
    <col min="12" max="13" width="8.5703125" style="272" customWidth="1"/>
    <col min="14" max="14" width="9.140625" style="272" hidden="1" customWidth="1"/>
    <col min="15" max="15" width="8.5703125" style="272" customWidth="1"/>
    <col min="16" max="16" width="9.28515625" style="272" customWidth="1"/>
    <col min="17" max="17" width="11.140625" style="272" customWidth="1"/>
    <col min="18" max="18" width="9" style="272" customWidth="1"/>
    <col min="19" max="19" width="9.140625" style="272" customWidth="1"/>
    <col min="20" max="21" width="7.7109375" style="272" hidden="1" customWidth="1"/>
    <col min="22" max="22" width="7.7109375" style="272" customWidth="1"/>
    <col min="23" max="25" width="7.7109375" style="272" hidden="1" customWidth="1"/>
    <col min="26" max="26" width="7.7109375" style="272" customWidth="1"/>
    <col min="27" max="29" width="7.7109375" style="272" hidden="1" customWidth="1"/>
    <col min="30" max="30" width="7.7109375" style="272" customWidth="1"/>
    <col min="31" max="33" width="7.7109375" style="272" hidden="1" customWidth="1"/>
    <col min="34" max="34" width="7.7109375" style="272" customWidth="1"/>
    <col min="35" max="35" width="9.85546875" style="272" hidden="1" customWidth="1"/>
    <col min="36" max="37" width="9.85546875" style="272" customWidth="1"/>
    <col min="38" max="41" width="9.85546875" style="275" hidden="1" customWidth="1"/>
    <col min="42" max="42" width="9.85546875" style="272" hidden="1" customWidth="1"/>
    <col min="43" max="43" width="9.85546875" style="275" hidden="1" customWidth="1"/>
    <col min="44" max="47" width="9.85546875" style="272" hidden="1" customWidth="1"/>
    <col min="48" max="48" width="11.42578125" style="275" customWidth="1"/>
    <col min="49" max="49" width="11" style="272" customWidth="1"/>
    <col min="50" max="50" width="12" style="272" customWidth="1"/>
    <col min="51" max="51" width="11.5703125" style="272" customWidth="1"/>
    <col min="52" max="52" width="9.85546875" style="272" customWidth="1"/>
    <col min="53" max="53" width="9.85546875" style="275" hidden="1" customWidth="1" outlineLevel="1"/>
    <col min="54" max="57" width="9.85546875" style="272" hidden="1" customWidth="1" outlineLevel="1"/>
    <col min="58" max="58" width="9.85546875" style="275" hidden="1" customWidth="1" collapsed="1"/>
    <col min="59" max="62" width="9.85546875" style="272" hidden="1" customWidth="1"/>
    <col min="63" max="63" width="9.85546875" style="275" hidden="1" customWidth="1"/>
    <col min="64" max="67" width="9.85546875" style="272" hidden="1" customWidth="1"/>
    <col min="68" max="68" width="12.42578125" style="275" customWidth="1"/>
    <col min="69" max="69" width="13.140625" style="275" customWidth="1"/>
    <col min="70" max="70" width="12.42578125" style="275" customWidth="1"/>
    <col min="71" max="71" width="13.42578125" style="275" customWidth="1"/>
    <col min="72" max="72" width="12" style="272" customWidth="1"/>
    <col min="73" max="73" width="9.85546875" style="272" hidden="1" customWidth="1"/>
    <col min="74" max="74" width="9.85546875" style="272" customWidth="1"/>
    <col min="75" max="75" width="12.42578125" style="272" customWidth="1"/>
    <col min="76" max="76" width="9.85546875" style="272" customWidth="1"/>
    <col min="77" max="77" width="11.7109375" style="272" customWidth="1"/>
    <col min="78" max="78" width="9.85546875" style="272" customWidth="1"/>
    <col min="79" max="82" width="9.85546875" style="275" customWidth="1"/>
    <col min="83" max="93" width="9.85546875" style="272" customWidth="1"/>
    <col min="94" max="98" width="9.85546875" style="272" hidden="1" customWidth="1"/>
    <col min="99" max="108" width="9.85546875" style="272" customWidth="1"/>
    <col min="109" max="112" width="11.28515625" style="272" customWidth="1"/>
    <col min="113" max="118" width="9.85546875" style="272" customWidth="1"/>
    <col min="119" max="119" width="11" style="272" customWidth="1"/>
    <col min="120" max="121" width="11.28515625" style="272" customWidth="1"/>
    <col min="122" max="123" width="9.85546875" style="272" customWidth="1"/>
    <col min="124" max="127" width="9.85546875" style="275" hidden="1" customWidth="1" outlineLevel="1"/>
    <col min="128" max="128" width="9.85546875" style="272" hidden="1" customWidth="1" outlineLevel="1"/>
    <col min="129" max="132" width="9.85546875" style="275" hidden="1" customWidth="1" outlineLevel="1"/>
    <col min="133" max="133" width="9.85546875" style="272" hidden="1" customWidth="1" outlineLevel="1"/>
    <col min="134" max="134" width="9.85546875" style="275" customWidth="1" collapsed="1"/>
    <col min="135" max="138" width="9.85546875" style="272" customWidth="1"/>
    <col min="139" max="139" width="9.85546875" style="275" hidden="1" customWidth="1" outlineLevel="1"/>
    <col min="140" max="143" width="9.85546875" style="272" hidden="1" customWidth="1" outlineLevel="1"/>
    <col min="144" max="144" width="9.85546875" style="275" hidden="1" customWidth="1" outlineLevel="1"/>
    <col min="145" max="148" width="9.85546875" style="272" hidden="1" customWidth="1" outlineLevel="1"/>
    <col min="149" max="149" width="9.85546875" style="275" hidden="1" customWidth="1" outlineLevel="1"/>
    <col min="150" max="153" width="9.85546875" style="272" hidden="1" customWidth="1" outlineLevel="1"/>
    <col min="154" max="154" width="9.85546875" style="275" customWidth="1" collapsed="1"/>
    <col min="155" max="158" width="9.85546875" style="272" customWidth="1"/>
    <col min="159" max="159" width="9.85546875" style="275" hidden="1" customWidth="1"/>
    <col min="160" max="163" width="9.85546875" style="272" hidden="1" customWidth="1"/>
    <col min="164" max="164" width="9.85546875" style="275" hidden="1" customWidth="1" outlineLevel="1"/>
    <col min="165" max="168" width="9.85546875" style="272" hidden="1" customWidth="1" outlineLevel="1"/>
    <col min="169" max="169" width="9.85546875" style="275" hidden="1" customWidth="1" outlineLevel="1"/>
    <col min="170" max="173" width="9.85546875" style="272" hidden="1" customWidth="1" outlineLevel="1"/>
    <col min="174" max="174" width="9.85546875" style="275" customWidth="1" outlineLevel="1"/>
    <col min="175" max="178" width="9.85546875" style="272" customWidth="1" outlineLevel="1"/>
    <col min="179" max="179" width="9.85546875" style="275" hidden="1" customWidth="1" outlineLevel="1"/>
    <col min="180" max="183" width="9.85546875" style="272" hidden="1" customWidth="1" outlineLevel="1"/>
    <col min="184" max="184" width="9.85546875" style="275" hidden="1" customWidth="1" outlineLevel="1"/>
    <col min="185" max="188" width="9.85546875" style="272" hidden="1" customWidth="1" outlineLevel="1"/>
    <col min="189" max="189" width="9.85546875" style="275" hidden="1" customWidth="1" outlineLevel="1"/>
    <col min="190" max="193" width="9.85546875" style="272" hidden="1" customWidth="1" outlineLevel="1"/>
    <col min="194" max="194" width="9.85546875" style="275" customWidth="1" collapsed="1"/>
    <col min="195" max="198" width="9.85546875" style="272" customWidth="1"/>
    <col min="199" max="203" width="9.85546875" style="272" hidden="1" customWidth="1" outlineLevel="1"/>
    <col min="204" max="204" width="15.5703125" style="272" customWidth="1" collapsed="1"/>
    <col min="205" max="207" width="12.85546875" style="272" customWidth="1"/>
    <col min="208" max="208" width="12.7109375" style="272" customWidth="1"/>
    <col min="209" max="209" width="11" style="341" customWidth="1"/>
    <col min="210" max="214" width="14" style="341" customWidth="1"/>
    <col min="215" max="215" width="14" style="275" customWidth="1"/>
    <col min="216" max="217" width="14.140625" style="275" customWidth="1"/>
    <col min="218" max="218" width="16" style="275" hidden="1" customWidth="1"/>
    <col min="219" max="219" width="19.85546875" style="275" hidden="1" customWidth="1"/>
    <col min="220" max="220" width="11.28515625" style="275" customWidth="1"/>
    <col min="221" max="16384" width="9.140625" style="275"/>
  </cols>
  <sheetData>
    <row r="1" spans="1:309" ht="19.5" thickBot="1">
      <c r="B1" s="951" t="s">
        <v>1229</v>
      </c>
      <c r="C1" s="951"/>
      <c r="D1" s="951"/>
      <c r="E1" s="951"/>
      <c r="F1" s="951"/>
      <c r="G1" s="951"/>
      <c r="H1" s="951"/>
      <c r="I1" s="951"/>
      <c r="J1" s="951"/>
      <c r="K1" s="951"/>
      <c r="L1" s="951"/>
      <c r="M1" s="951"/>
      <c r="N1" s="951"/>
      <c r="O1" s="951"/>
      <c r="P1" s="951"/>
      <c r="Q1" s="951"/>
      <c r="R1" s="951"/>
      <c r="S1" s="951"/>
      <c r="T1" s="951"/>
      <c r="U1" s="951"/>
      <c r="V1" s="951"/>
      <c r="W1" s="951"/>
      <c r="X1" s="951"/>
      <c r="Y1" s="951"/>
      <c r="Z1" s="951"/>
      <c r="AA1" s="951"/>
      <c r="AB1" s="951"/>
      <c r="AC1" s="951"/>
      <c r="AD1" s="951"/>
      <c r="AE1" s="951"/>
      <c r="AF1" s="951"/>
      <c r="AG1" s="951"/>
      <c r="AH1" s="951"/>
      <c r="AI1" s="951"/>
      <c r="AJ1" s="951"/>
      <c r="AK1" s="951"/>
      <c r="AL1" s="273"/>
      <c r="AM1" s="273"/>
      <c r="AN1" s="273"/>
      <c r="AO1" s="273"/>
      <c r="AP1" s="274"/>
      <c r="AQ1" s="273"/>
      <c r="AR1" s="274"/>
      <c r="AS1" s="274"/>
      <c r="AT1" s="274"/>
      <c r="AU1" s="274"/>
      <c r="AV1" s="273"/>
      <c r="AW1" s="274"/>
      <c r="AX1" s="274"/>
      <c r="AY1" s="274"/>
      <c r="AZ1" s="274"/>
      <c r="BA1" s="273"/>
      <c r="BB1" s="274"/>
      <c r="BC1" s="274"/>
      <c r="BD1" s="274"/>
      <c r="BE1" s="274"/>
      <c r="BF1" s="273"/>
      <c r="BG1" s="274"/>
      <c r="BH1" s="274"/>
      <c r="BI1" s="274"/>
      <c r="BJ1" s="274"/>
      <c r="BK1" s="273"/>
      <c r="BL1" s="274"/>
      <c r="BM1" s="274"/>
      <c r="BN1" s="274"/>
      <c r="BO1" s="274"/>
      <c r="BP1" s="273"/>
      <c r="BQ1" s="273"/>
      <c r="BR1" s="273"/>
      <c r="BS1" s="273"/>
      <c r="BT1" s="274"/>
      <c r="BU1" s="274"/>
      <c r="BV1" s="274"/>
      <c r="BW1" s="274"/>
      <c r="BX1" s="274"/>
      <c r="BY1" s="274"/>
      <c r="BZ1" s="274"/>
      <c r="CA1" s="273"/>
      <c r="CB1" s="273"/>
      <c r="CC1" s="273"/>
      <c r="CD1" s="273"/>
      <c r="CE1" s="274"/>
      <c r="CF1" s="274"/>
      <c r="CG1" s="274"/>
      <c r="CH1" s="274"/>
      <c r="CI1" s="274"/>
      <c r="CJ1" s="274"/>
      <c r="CK1" s="274"/>
      <c r="CL1" s="274"/>
      <c r="CM1" s="274"/>
      <c r="CN1" s="274"/>
      <c r="CO1" s="274"/>
      <c r="CP1" s="274"/>
      <c r="CQ1" s="274"/>
      <c r="CR1" s="274"/>
      <c r="CS1" s="274"/>
      <c r="CT1" s="274"/>
      <c r="CU1" s="274"/>
      <c r="CV1" s="274"/>
      <c r="CW1" s="274"/>
      <c r="CX1" s="274"/>
      <c r="CY1" s="274"/>
      <c r="CZ1" s="274"/>
      <c r="DA1" s="274"/>
      <c r="DB1" s="274"/>
      <c r="DC1" s="274"/>
      <c r="DD1" s="274"/>
      <c r="DE1" s="274"/>
      <c r="DF1" s="274"/>
      <c r="DG1" s="274"/>
      <c r="DH1" s="274"/>
      <c r="DI1" s="274"/>
      <c r="DJ1" s="274"/>
      <c r="DK1" s="274"/>
      <c r="DL1" s="274"/>
      <c r="DM1" s="274"/>
      <c r="DN1" s="274"/>
      <c r="DO1" s="274"/>
      <c r="DP1" s="274"/>
      <c r="DQ1" s="274"/>
      <c r="DR1" s="274"/>
      <c r="DS1" s="274"/>
      <c r="DU1" s="273"/>
      <c r="DV1" s="273"/>
      <c r="DW1" s="273"/>
      <c r="DX1" s="274"/>
      <c r="DZ1" s="273"/>
      <c r="EA1" s="273"/>
      <c r="EB1" s="273"/>
      <c r="EC1" s="274"/>
      <c r="EE1" s="274"/>
      <c r="EF1" s="274"/>
      <c r="EG1" s="274"/>
      <c r="EH1" s="274"/>
      <c r="EJ1" s="274"/>
      <c r="EK1" s="274"/>
      <c r="EL1" s="274"/>
      <c r="EM1" s="274"/>
      <c r="EO1" s="274"/>
      <c r="EP1" s="274"/>
      <c r="EQ1" s="274"/>
      <c r="ER1" s="274"/>
      <c r="ET1" s="274"/>
      <c r="EU1" s="274"/>
      <c r="EV1" s="274"/>
      <c r="EW1" s="274"/>
      <c r="EY1" s="274"/>
      <c r="EZ1" s="274"/>
      <c r="FA1" s="274"/>
      <c r="FB1" s="274"/>
      <c r="FD1" s="274"/>
      <c r="FE1" s="274"/>
      <c r="FF1" s="274"/>
      <c r="FG1" s="274"/>
      <c r="FI1" s="274"/>
      <c r="FJ1" s="274"/>
      <c r="FK1" s="274"/>
      <c r="FL1" s="274"/>
      <c r="FN1" s="274"/>
      <c r="FO1" s="274"/>
      <c r="FP1" s="274"/>
      <c r="FQ1" s="274"/>
      <c r="FS1" s="274"/>
      <c r="FT1" s="274"/>
      <c r="FU1" s="274"/>
      <c r="FV1" s="274"/>
      <c r="FX1" s="274"/>
      <c r="FY1" s="274"/>
      <c r="FZ1" s="274"/>
      <c r="GA1" s="274"/>
      <c r="GC1" s="274"/>
      <c r="GD1" s="274"/>
      <c r="GE1" s="274"/>
      <c r="GF1" s="274"/>
      <c r="GH1" s="274"/>
      <c r="GI1" s="274"/>
      <c r="GJ1" s="274"/>
      <c r="GK1" s="274"/>
      <c r="GM1" s="274"/>
      <c r="GN1" s="274"/>
      <c r="GO1" s="274"/>
      <c r="GP1" s="274"/>
      <c r="GR1" s="274"/>
      <c r="GS1" s="274"/>
      <c r="GT1" s="274"/>
      <c r="GU1" s="274"/>
      <c r="GW1" s="274"/>
      <c r="GX1" s="274"/>
      <c r="GY1" s="274"/>
      <c r="GZ1" s="274"/>
      <c r="HA1" s="276"/>
      <c r="HB1" s="276"/>
      <c r="HC1" s="276"/>
      <c r="HD1" s="276"/>
      <c r="HE1" s="276"/>
      <c r="HF1" s="276"/>
    </row>
    <row r="2" spans="1:309" ht="36" customHeight="1" thickBot="1">
      <c r="A2" s="952" t="s">
        <v>1173</v>
      </c>
      <c r="B2" s="1026" t="s">
        <v>751</v>
      </c>
      <c r="C2" s="1013"/>
      <c r="D2" s="1013"/>
      <c r="E2" s="1013"/>
      <c r="F2" s="1013"/>
      <c r="G2" s="1013"/>
      <c r="H2" s="1013"/>
      <c r="I2" s="1013"/>
      <c r="J2" s="1013"/>
      <c r="K2" s="1013"/>
      <c r="L2" s="1013"/>
      <c r="M2" s="1013"/>
      <c r="N2" s="1013"/>
      <c r="O2" s="1014"/>
      <c r="P2" s="1015" t="s">
        <v>752</v>
      </c>
      <c r="Q2" s="1016"/>
      <c r="R2" s="1016"/>
      <c r="S2" s="1017"/>
      <c r="T2" s="1018" t="s">
        <v>753</v>
      </c>
      <c r="U2" s="1018"/>
      <c r="V2" s="1018"/>
      <c r="W2" s="1018"/>
      <c r="X2" s="1018"/>
      <c r="Y2" s="1018"/>
      <c r="Z2" s="1018"/>
      <c r="AA2" s="1018"/>
      <c r="AB2" s="1020" t="s">
        <v>754</v>
      </c>
      <c r="AC2" s="1020"/>
      <c r="AD2" s="1020"/>
      <c r="AE2" s="1020"/>
      <c r="AF2" s="1020"/>
      <c r="AG2" s="1020"/>
      <c r="AH2" s="1020"/>
      <c r="AI2" s="1021"/>
      <c r="AJ2" s="960" t="s">
        <v>1236</v>
      </c>
      <c r="AK2" s="961"/>
      <c r="AL2" s="1118" t="s">
        <v>751</v>
      </c>
      <c r="AM2" s="1022"/>
      <c r="AN2" s="1022"/>
      <c r="AO2" s="1022"/>
      <c r="AP2" s="1022"/>
      <c r="AQ2" s="1022"/>
      <c r="AR2" s="1022"/>
      <c r="AS2" s="1022"/>
      <c r="AT2" s="1022"/>
      <c r="AU2" s="1022"/>
      <c r="AV2" s="1022"/>
      <c r="AW2" s="1022"/>
      <c r="AX2" s="1022"/>
      <c r="AY2" s="1022"/>
      <c r="AZ2" s="1022"/>
      <c r="BA2" s="1022"/>
      <c r="BB2" s="1022"/>
      <c r="BC2" s="1022"/>
      <c r="BD2" s="1022"/>
      <c r="BE2" s="1022"/>
      <c r="BF2" s="1022"/>
      <c r="BG2" s="1022"/>
      <c r="BH2" s="1022"/>
      <c r="BI2" s="1022"/>
      <c r="BJ2" s="1022"/>
      <c r="BK2" s="1022"/>
      <c r="BL2" s="1022"/>
      <c r="BM2" s="1022"/>
      <c r="BN2" s="1022"/>
      <c r="BO2" s="1022"/>
      <c r="BP2" s="1022"/>
      <c r="BQ2" s="1022"/>
      <c r="BR2" s="1022"/>
      <c r="BS2" s="1022"/>
      <c r="BT2" s="1022"/>
      <c r="BU2" s="1022"/>
      <c r="BV2" s="1023"/>
      <c r="BW2" s="1023"/>
      <c r="BX2" s="1023"/>
      <c r="BY2" s="1023"/>
      <c r="BZ2" s="1023"/>
      <c r="CA2" s="1022"/>
      <c r="CB2" s="1022"/>
      <c r="CC2" s="1022"/>
      <c r="CD2" s="1022"/>
      <c r="CE2" s="1022"/>
      <c r="CF2" s="1022"/>
      <c r="CG2" s="1022"/>
      <c r="CH2" s="1022"/>
      <c r="CI2" s="1022"/>
      <c r="CJ2" s="1022"/>
      <c r="CK2" s="1022"/>
      <c r="CL2" s="1022"/>
      <c r="CM2" s="1022"/>
      <c r="CN2" s="1022"/>
      <c r="CO2" s="1022"/>
      <c r="CP2" s="1022"/>
      <c r="CQ2" s="1022"/>
      <c r="CR2" s="1022"/>
      <c r="CS2" s="1022"/>
      <c r="CT2" s="1022"/>
      <c r="CU2" s="1022"/>
      <c r="CV2" s="1022"/>
      <c r="CW2" s="1022"/>
      <c r="CX2" s="1022"/>
      <c r="CY2" s="1024"/>
      <c r="CZ2" s="1042" t="s">
        <v>752</v>
      </c>
      <c r="DA2" s="1043"/>
      <c r="DB2" s="1043"/>
      <c r="DC2" s="1043"/>
      <c r="DD2" s="1043"/>
      <c r="DE2" s="1043"/>
      <c r="DF2" s="1043"/>
      <c r="DG2" s="1043"/>
      <c r="DH2" s="1043"/>
      <c r="DI2" s="1043"/>
      <c r="DJ2" s="1043"/>
      <c r="DK2" s="1043"/>
      <c r="DL2" s="1043"/>
      <c r="DM2" s="1043"/>
      <c r="DN2" s="1043"/>
      <c r="DO2" s="1043"/>
      <c r="DP2" s="1043"/>
      <c r="DQ2" s="1043"/>
      <c r="DR2" s="1043"/>
      <c r="DS2" s="1044"/>
      <c r="DU2" s="273"/>
      <c r="DV2" s="273"/>
      <c r="DW2" s="273"/>
      <c r="DX2" s="274"/>
      <c r="DZ2" s="273"/>
      <c r="EA2" s="273"/>
      <c r="EB2" s="273"/>
      <c r="EC2" s="274"/>
      <c r="EE2" s="274"/>
      <c r="EF2" s="274"/>
      <c r="EG2" s="274"/>
      <c r="EH2" s="274"/>
      <c r="EJ2" s="274"/>
      <c r="EK2" s="274"/>
      <c r="EL2" s="274"/>
      <c r="EM2" s="274"/>
      <c r="EO2" s="274"/>
      <c r="EP2" s="274"/>
      <c r="EQ2" s="274"/>
      <c r="ER2" s="274"/>
      <c r="ET2" s="274"/>
      <c r="EU2" s="274"/>
      <c r="EV2" s="274"/>
      <c r="EW2" s="274"/>
      <c r="EY2" s="274"/>
      <c r="EZ2" s="274"/>
      <c r="FA2" s="274"/>
      <c r="FB2" s="274"/>
      <c r="FD2" s="274"/>
      <c r="FE2" s="274"/>
      <c r="FF2" s="274"/>
      <c r="FG2" s="274"/>
      <c r="FI2" s="274"/>
      <c r="FJ2" s="274"/>
      <c r="FK2" s="274"/>
      <c r="FL2" s="274"/>
      <c r="FN2" s="274"/>
      <c r="FO2" s="274"/>
      <c r="FP2" s="274"/>
      <c r="FQ2" s="274"/>
      <c r="FS2" s="274"/>
      <c r="FT2" s="274"/>
      <c r="FU2" s="274"/>
      <c r="FV2" s="274"/>
      <c r="FX2" s="274"/>
      <c r="FY2" s="274"/>
      <c r="FZ2" s="274"/>
      <c r="GA2" s="274"/>
      <c r="GC2" s="274"/>
      <c r="GD2" s="274"/>
      <c r="GE2" s="274"/>
      <c r="GF2" s="274"/>
      <c r="GH2" s="274"/>
      <c r="GI2" s="274"/>
      <c r="GJ2" s="274"/>
      <c r="GK2" s="274"/>
      <c r="GM2" s="274"/>
      <c r="GN2" s="274"/>
      <c r="GO2" s="274"/>
      <c r="GP2" s="274"/>
      <c r="GR2" s="274"/>
      <c r="GS2" s="274"/>
      <c r="GT2" s="274"/>
      <c r="GU2" s="274"/>
      <c r="GW2" s="274"/>
      <c r="GX2" s="274"/>
      <c r="GY2" s="274"/>
      <c r="GZ2" s="274"/>
      <c r="HA2" s="276"/>
      <c r="HB2" s="276"/>
      <c r="HC2" s="276"/>
      <c r="HD2" s="276"/>
      <c r="HE2" s="276"/>
      <c r="HF2" s="276"/>
    </row>
    <row r="3" spans="1:309" s="282" customFormat="1" ht="75" customHeight="1" thickBot="1">
      <c r="A3" s="953"/>
      <c r="B3" s="1026" t="s">
        <v>755</v>
      </c>
      <c r="C3" s="1013"/>
      <c r="D3" s="1013"/>
      <c r="E3" s="1013"/>
      <c r="F3" s="1013"/>
      <c r="G3" s="1013"/>
      <c r="H3" s="1013"/>
      <c r="I3" s="1014"/>
      <c r="J3" s="277" t="s">
        <v>756</v>
      </c>
      <c r="K3" s="277" t="s">
        <v>757</v>
      </c>
      <c r="L3" s="278" t="s">
        <v>758</v>
      </c>
      <c r="M3" s="1051" t="s">
        <v>759</v>
      </c>
      <c r="N3" s="1052"/>
      <c r="O3" s="1053"/>
      <c r="P3" s="279" t="s">
        <v>760</v>
      </c>
      <c r="Q3" s="280" t="s">
        <v>761</v>
      </c>
      <c r="R3" s="1054" t="s">
        <v>762</v>
      </c>
      <c r="S3" s="1055"/>
      <c r="T3" s="1019"/>
      <c r="U3" s="1019"/>
      <c r="V3" s="1019"/>
      <c r="W3" s="1019"/>
      <c r="X3" s="1019"/>
      <c r="Y3" s="1019"/>
      <c r="Z3" s="1019"/>
      <c r="AA3" s="1019"/>
      <c r="AB3" s="1020"/>
      <c r="AC3" s="1020"/>
      <c r="AD3" s="1020"/>
      <c r="AE3" s="1020"/>
      <c r="AF3" s="1020"/>
      <c r="AG3" s="1020"/>
      <c r="AH3" s="1020"/>
      <c r="AI3" s="1021"/>
      <c r="AJ3" s="962"/>
      <c r="AK3" s="963"/>
      <c r="AL3" s="1117" t="s">
        <v>763</v>
      </c>
      <c r="AM3" s="1056"/>
      <c r="AN3" s="1056"/>
      <c r="AO3" s="1056"/>
      <c r="AP3" s="1056"/>
      <c r="AQ3" s="1056"/>
      <c r="AR3" s="1056"/>
      <c r="AS3" s="1056"/>
      <c r="AT3" s="1056"/>
      <c r="AU3" s="1056"/>
      <c r="AV3" s="1056"/>
      <c r="AW3" s="1056"/>
      <c r="AX3" s="1056"/>
      <c r="AY3" s="1056"/>
      <c r="AZ3" s="1056"/>
      <c r="BA3" s="1056"/>
      <c r="BB3" s="1056"/>
      <c r="BC3" s="1056"/>
      <c r="BD3" s="1056"/>
      <c r="BE3" s="1056"/>
      <c r="BF3" s="1056"/>
      <c r="BG3" s="1056"/>
      <c r="BH3" s="1056"/>
      <c r="BI3" s="1056"/>
      <c r="BJ3" s="1056"/>
      <c r="BK3" s="1056"/>
      <c r="BL3" s="1056"/>
      <c r="BM3" s="1056"/>
      <c r="BN3" s="1056"/>
      <c r="BO3" s="1056"/>
      <c r="BP3" s="1056"/>
      <c r="BQ3" s="1056"/>
      <c r="BR3" s="1056"/>
      <c r="BS3" s="1056"/>
      <c r="BT3" s="1057"/>
      <c r="BU3" s="553"/>
      <c r="BV3" s="1058" t="s">
        <v>764</v>
      </c>
      <c r="BW3" s="1059"/>
      <c r="BX3" s="1059"/>
      <c r="BY3" s="1059"/>
      <c r="BZ3" s="1060"/>
      <c r="CA3" s="1045" t="s">
        <v>765</v>
      </c>
      <c r="CB3" s="1045"/>
      <c r="CC3" s="1045"/>
      <c r="CD3" s="1045"/>
      <c r="CE3" s="1046"/>
      <c r="CF3" s="1047" t="s">
        <v>766</v>
      </c>
      <c r="CG3" s="1045"/>
      <c r="CH3" s="1045"/>
      <c r="CI3" s="1045"/>
      <c r="CJ3" s="1046"/>
      <c r="CK3" s="1048" t="s">
        <v>759</v>
      </c>
      <c r="CL3" s="1049"/>
      <c r="CM3" s="1049"/>
      <c r="CN3" s="1049"/>
      <c r="CO3" s="1049"/>
      <c r="CP3" s="1049"/>
      <c r="CQ3" s="1049"/>
      <c r="CR3" s="1049"/>
      <c r="CS3" s="1049"/>
      <c r="CT3" s="1049"/>
      <c r="CU3" s="1049"/>
      <c r="CV3" s="1049"/>
      <c r="CW3" s="1049"/>
      <c r="CX3" s="1049"/>
      <c r="CY3" s="1050"/>
      <c r="CZ3" s="1039" t="s">
        <v>760</v>
      </c>
      <c r="DA3" s="1040"/>
      <c r="DB3" s="1040"/>
      <c r="DC3" s="1040"/>
      <c r="DD3" s="1041"/>
      <c r="DE3" s="1039" t="s">
        <v>761</v>
      </c>
      <c r="DF3" s="1040"/>
      <c r="DG3" s="1040"/>
      <c r="DH3" s="1040"/>
      <c r="DI3" s="1041"/>
      <c r="DJ3" s="1039" t="s">
        <v>767</v>
      </c>
      <c r="DK3" s="1040"/>
      <c r="DL3" s="1040"/>
      <c r="DM3" s="1040"/>
      <c r="DN3" s="1040"/>
      <c r="DO3" s="1040"/>
      <c r="DP3" s="1040"/>
      <c r="DQ3" s="1040"/>
      <c r="DR3" s="1040"/>
      <c r="DS3" s="1041"/>
      <c r="DT3" s="983" t="s">
        <v>753</v>
      </c>
      <c r="DU3" s="984"/>
      <c r="DV3" s="984"/>
      <c r="DW3" s="984"/>
      <c r="DX3" s="984"/>
      <c r="DY3" s="984"/>
      <c r="DZ3" s="984"/>
      <c r="EA3" s="984"/>
      <c r="EB3" s="984"/>
      <c r="EC3" s="984"/>
      <c r="ED3" s="984"/>
      <c r="EE3" s="984"/>
      <c r="EF3" s="984"/>
      <c r="EG3" s="984"/>
      <c r="EH3" s="984"/>
      <c r="EI3" s="984"/>
      <c r="EJ3" s="984"/>
      <c r="EK3" s="984"/>
      <c r="EL3" s="984"/>
      <c r="EM3" s="984"/>
      <c r="EN3" s="984"/>
      <c r="EO3" s="984"/>
      <c r="EP3" s="984"/>
      <c r="EQ3" s="984"/>
      <c r="ER3" s="984"/>
      <c r="ES3" s="984"/>
      <c r="ET3" s="984"/>
      <c r="EU3" s="984"/>
      <c r="EV3" s="984"/>
      <c r="EW3" s="984"/>
      <c r="EX3" s="984"/>
      <c r="EY3" s="984"/>
      <c r="EZ3" s="984"/>
      <c r="FA3" s="984"/>
      <c r="FB3" s="984"/>
      <c r="FC3" s="984"/>
      <c r="FD3" s="984"/>
      <c r="FE3" s="984"/>
      <c r="FF3" s="984"/>
      <c r="FG3" s="985"/>
      <c r="FH3" s="986" t="s">
        <v>754</v>
      </c>
      <c r="FI3" s="987"/>
      <c r="FJ3" s="987"/>
      <c r="FK3" s="987"/>
      <c r="FL3" s="987"/>
      <c r="FM3" s="987"/>
      <c r="FN3" s="987"/>
      <c r="FO3" s="987"/>
      <c r="FP3" s="987"/>
      <c r="FQ3" s="987"/>
      <c r="FR3" s="987"/>
      <c r="FS3" s="987"/>
      <c r="FT3" s="987"/>
      <c r="FU3" s="987"/>
      <c r="FV3" s="987"/>
      <c r="FW3" s="987"/>
      <c r="FX3" s="987"/>
      <c r="FY3" s="987"/>
      <c r="FZ3" s="987"/>
      <c r="GA3" s="987"/>
      <c r="GB3" s="987"/>
      <c r="GC3" s="987"/>
      <c r="GD3" s="987"/>
      <c r="GE3" s="987"/>
      <c r="GF3" s="987"/>
      <c r="GG3" s="987"/>
      <c r="GH3" s="987"/>
      <c r="GI3" s="987"/>
      <c r="GJ3" s="987"/>
      <c r="GK3" s="987"/>
      <c r="GL3" s="987"/>
      <c r="GM3" s="987"/>
      <c r="GN3" s="987"/>
      <c r="GO3" s="987"/>
      <c r="GP3" s="987"/>
      <c r="GQ3" s="987"/>
      <c r="GR3" s="987"/>
      <c r="GS3" s="988"/>
      <c r="GT3" s="988"/>
      <c r="GU3" s="988"/>
      <c r="GV3" s="989" t="s">
        <v>768</v>
      </c>
      <c r="GW3" s="989"/>
      <c r="GX3" s="989"/>
      <c r="GY3" s="989"/>
      <c r="GZ3" s="989"/>
      <c r="HA3" s="990" t="s">
        <v>1220</v>
      </c>
      <c r="HB3" s="989" t="s">
        <v>1222</v>
      </c>
      <c r="HC3" s="989"/>
      <c r="HD3" s="989"/>
      <c r="HE3" s="989"/>
      <c r="HF3" s="989"/>
      <c r="HG3" s="1035" t="s">
        <v>1223</v>
      </c>
      <c r="HH3" s="1036" t="s">
        <v>769</v>
      </c>
      <c r="HI3" s="1110" t="s">
        <v>1224</v>
      </c>
      <c r="HJ3" s="1110" t="s">
        <v>770</v>
      </c>
      <c r="HK3" s="281"/>
      <c r="HL3" s="281"/>
      <c r="HM3" s="281"/>
      <c r="HN3" s="281"/>
      <c r="HO3" s="281"/>
      <c r="HP3" s="281"/>
      <c r="HQ3" s="281"/>
      <c r="HR3" s="281"/>
      <c r="HS3" s="281"/>
      <c r="HT3" s="281"/>
      <c r="HU3" s="281"/>
      <c r="HV3" s="281"/>
      <c r="HW3" s="281"/>
      <c r="HX3" s="281"/>
      <c r="HY3" s="281"/>
      <c r="HZ3" s="281"/>
      <c r="IA3" s="281"/>
      <c r="IB3" s="281"/>
      <c r="IC3" s="281"/>
      <c r="ID3" s="281"/>
      <c r="IE3" s="281"/>
      <c r="IF3" s="281"/>
      <c r="IG3" s="281"/>
      <c r="IH3" s="281"/>
      <c r="II3" s="281"/>
      <c r="IJ3" s="281"/>
      <c r="IK3" s="281"/>
      <c r="IL3" s="281"/>
      <c r="IM3" s="281"/>
      <c r="IN3" s="281"/>
      <c r="IO3" s="281"/>
      <c r="IP3" s="281"/>
      <c r="IQ3" s="281"/>
      <c r="IR3" s="281"/>
      <c r="IS3" s="281"/>
      <c r="IT3" s="281"/>
      <c r="IU3" s="281"/>
      <c r="IV3" s="281"/>
      <c r="IW3" s="281"/>
      <c r="IX3" s="281"/>
      <c r="IY3" s="281"/>
      <c r="IZ3" s="281"/>
      <c r="JA3" s="281"/>
      <c r="JB3" s="281"/>
      <c r="JC3" s="281"/>
      <c r="JD3" s="281"/>
      <c r="JE3" s="281"/>
      <c r="JF3" s="281"/>
      <c r="JG3" s="281"/>
      <c r="JH3" s="281"/>
      <c r="JI3" s="281"/>
      <c r="JJ3" s="281"/>
      <c r="JK3" s="281"/>
      <c r="JL3" s="281"/>
      <c r="JM3" s="281"/>
      <c r="JN3" s="281"/>
      <c r="JO3" s="281"/>
      <c r="JP3" s="281"/>
      <c r="JQ3" s="281"/>
      <c r="JR3" s="281"/>
      <c r="JS3" s="281"/>
      <c r="JT3" s="281"/>
      <c r="JU3" s="281"/>
      <c r="JV3" s="281"/>
      <c r="JW3" s="281"/>
      <c r="JX3" s="281"/>
      <c r="JY3" s="281"/>
      <c r="JZ3" s="281"/>
      <c r="KA3" s="281"/>
      <c r="KB3" s="281"/>
      <c r="KC3" s="281"/>
      <c r="KD3" s="281"/>
      <c r="KE3" s="281"/>
      <c r="KF3" s="281"/>
      <c r="KG3" s="281"/>
      <c r="KH3" s="281"/>
      <c r="KI3" s="281"/>
      <c r="KJ3" s="281"/>
      <c r="KK3" s="281"/>
      <c r="KL3" s="281"/>
      <c r="KM3" s="281"/>
      <c r="KN3" s="281"/>
      <c r="KO3" s="281"/>
      <c r="KP3" s="281"/>
      <c r="KQ3" s="281"/>
      <c r="KR3" s="281"/>
      <c r="KS3" s="281"/>
      <c r="KT3" s="281"/>
      <c r="KU3" s="281"/>
      <c r="KV3" s="281"/>
      <c r="KW3" s="281"/>
    </row>
    <row r="4" spans="1:309" s="282" customFormat="1" ht="42" customHeight="1" thickBot="1">
      <c r="A4" s="953"/>
      <c r="B4" s="1026" t="s">
        <v>771</v>
      </c>
      <c r="C4" s="1013"/>
      <c r="D4" s="1013"/>
      <c r="E4" s="1014"/>
      <c r="F4" s="1026" t="s">
        <v>772</v>
      </c>
      <c r="G4" s="1013"/>
      <c r="H4" s="1013"/>
      <c r="I4" s="1014"/>
      <c r="J4" s="551" t="s">
        <v>771</v>
      </c>
      <c r="K4" s="283" t="s">
        <v>772</v>
      </c>
      <c r="L4" s="684" t="s">
        <v>772</v>
      </c>
      <c r="M4" s="284" t="s">
        <v>771</v>
      </c>
      <c r="N4" s="1027" t="s">
        <v>772</v>
      </c>
      <c r="O4" s="1028"/>
      <c r="P4" s="685" t="s">
        <v>772</v>
      </c>
      <c r="Q4" s="685" t="s">
        <v>772</v>
      </c>
      <c r="R4" s="285" t="s">
        <v>771</v>
      </c>
      <c r="S4" s="685" t="s">
        <v>772</v>
      </c>
      <c r="T4" s="1113" t="s">
        <v>771</v>
      </c>
      <c r="U4" s="1114"/>
      <c r="V4" s="1114"/>
      <c r="W4" s="1115"/>
      <c r="X4" s="1116" t="s">
        <v>772</v>
      </c>
      <c r="Y4" s="1114"/>
      <c r="Z4" s="1114"/>
      <c r="AA4" s="1114"/>
      <c r="AB4" s="1020" t="s">
        <v>771</v>
      </c>
      <c r="AC4" s="1020"/>
      <c r="AD4" s="1020"/>
      <c r="AE4" s="1020"/>
      <c r="AF4" s="1020" t="s">
        <v>772</v>
      </c>
      <c r="AG4" s="1020"/>
      <c r="AH4" s="1020"/>
      <c r="AI4" s="1020"/>
      <c r="AJ4" s="552" t="s">
        <v>1237</v>
      </c>
      <c r="AK4" s="552" t="s">
        <v>1238</v>
      </c>
      <c r="AL4" s="1030" t="s">
        <v>771</v>
      </c>
      <c r="AM4" s="1030"/>
      <c r="AN4" s="1030"/>
      <c r="AO4" s="1030"/>
      <c r="AP4" s="1030"/>
      <c r="AQ4" s="1030"/>
      <c r="AR4" s="1030"/>
      <c r="AS4" s="1030"/>
      <c r="AT4" s="1030"/>
      <c r="AU4" s="1030"/>
      <c r="AV4" s="1030"/>
      <c r="AW4" s="1030"/>
      <c r="AX4" s="1030"/>
      <c r="AY4" s="1030"/>
      <c r="AZ4" s="1031"/>
      <c r="BA4" s="286"/>
      <c r="BB4" s="286"/>
      <c r="BC4" s="286"/>
      <c r="BD4" s="286"/>
      <c r="BE4" s="287"/>
      <c r="BF4" s="1010" t="s">
        <v>772</v>
      </c>
      <c r="BG4" s="1011"/>
      <c r="BH4" s="1011"/>
      <c r="BI4" s="1011"/>
      <c r="BJ4" s="1011"/>
      <c r="BK4" s="1011"/>
      <c r="BL4" s="1011"/>
      <c r="BM4" s="1011"/>
      <c r="BN4" s="1011"/>
      <c r="BO4" s="1011"/>
      <c r="BP4" s="1011"/>
      <c r="BQ4" s="1011"/>
      <c r="BR4" s="1011"/>
      <c r="BS4" s="1011"/>
      <c r="BT4" s="1012"/>
      <c r="BU4" s="288"/>
      <c r="BV4" s="1002" t="s">
        <v>771</v>
      </c>
      <c r="BW4" s="1002"/>
      <c r="BX4" s="1002"/>
      <c r="BY4" s="1002"/>
      <c r="BZ4" s="1003"/>
      <c r="CA4" s="1001" t="s">
        <v>772</v>
      </c>
      <c r="CB4" s="1002"/>
      <c r="CC4" s="1002"/>
      <c r="CD4" s="1002"/>
      <c r="CE4" s="1003"/>
      <c r="CF4" s="1001" t="s">
        <v>772</v>
      </c>
      <c r="CG4" s="1002"/>
      <c r="CH4" s="1002"/>
      <c r="CI4" s="1002"/>
      <c r="CJ4" s="1003"/>
      <c r="CK4" s="991" t="s">
        <v>771</v>
      </c>
      <c r="CL4" s="992"/>
      <c r="CM4" s="992"/>
      <c r="CN4" s="992"/>
      <c r="CO4" s="993"/>
      <c r="CP4" s="1004" t="s">
        <v>772</v>
      </c>
      <c r="CQ4" s="1005"/>
      <c r="CR4" s="1005"/>
      <c r="CS4" s="1005"/>
      <c r="CT4" s="1005"/>
      <c r="CU4" s="1005"/>
      <c r="CV4" s="1005"/>
      <c r="CW4" s="1005"/>
      <c r="CX4" s="1005"/>
      <c r="CY4" s="1006"/>
      <c r="CZ4" s="994" t="s">
        <v>772</v>
      </c>
      <c r="DA4" s="995"/>
      <c r="DB4" s="995"/>
      <c r="DC4" s="995"/>
      <c r="DD4" s="995"/>
      <c r="DE4" s="994" t="s">
        <v>772</v>
      </c>
      <c r="DF4" s="995"/>
      <c r="DG4" s="995"/>
      <c r="DH4" s="995"/>
      <c r="DI4" s="995"/>
      <c r="DJ4" s="991" t="s">
        <v>771</v>
      </c>
      <c r="DK4" s="992"/>
      <c r="DL4" s="992"/>
      <c r="DM4" s="992"/>
      <c r="DN4" s="993"/>
      <c r="DO4" s="994" t="s">
        <v>772</v>
      </c>
      <c r="DP4" s="995"/>
      <c r="DQ4" s="995"/>
      <c r="DR4" s="995"/>
      <c r="DS4" s="996"/>
      <c r="DT4" s="1007" t="s">
        <v>771</v>
      </c>
      <c r="DU4" s="1008"/>
      <c r="DV4" s="1008"/>
      <c r="DW4" s="1008"/>
      <c r="DX4" s="1008"/>
      <c r="DY4" s="1008"/>
      <c r="DZ4" s="1008"/>
      <c r="EA4" s="1008"/>
      <c r="EB4" s="1008"/>
      <c r="EC4" s="1008"/>
      <c r="ED4" s="1008"/>
      <c r="EE4" s="1008"/>
      <c r="EF4" s="1008"/>
      <c r="EG4" s="1008"/>
      <c r="EH4" s="1008"/>
      <c r="EI4" s="1008"/>
      <c r="EJ4" s="1008"/>
      <c r="EK4" s="1008"/>
      <c r="EL4" s="1008"/>
      <c r="EM4" s="1009"/>
      <c r="EN4" s="994" t="s">
        <v>772</v>
      </c>
      <c r="EO4" s="995"/>
      <c r="EP4" s="995"/>
      <c r="EQ4" s="995"/>
      <c r="ER4" s="995"/>
      <c r="ES4" s="995"/>
      <c r="ET4" s="995"/>
      <c r="EU4" s="995"/>
      <c r="EV4" s="995"/>
      <c r="EW4" s="995"/>
      <c r="EX4" s="995"/>
      <c r="EY4" s="995"/>
      <c r="EZ4" s="995"/>
      <c r="FA4" s="995"/>
      <c r="FB4" s="995"/>
      <c r="FC4" s="995"/>
      <c r="FD4" s="995"/>
      <c r="FE4" s="995"/>
      <c r="FF4" s="995"/>
      <c r="FG4" s="996"/>
      <c r="FH4" s="997" t="s">
        <v>771</v>
      </c>
      <c r="FI4" s="997"/>
      <c r="FJ4" s="997"/>
      <c r="FK4" s="997"/>
      <c r="FL4" s="997"/>
      <c r="FM4" s="997"/>
      <c r="FN4" s="997"/>
      <c r="FO4" s="997"/>
      <c r="FP4" s="997"/>
      <c r="FQ4" s="997"/>
      <c r="FR4" s="997"/>
      <c r="FS4" s="997"/>
      <c r="FT4" s="997"/>
      <c r="FU4" s="997"/>
      <c r="FV4" s="997"/>
      <c r="FW4" s="997"/>
      <c r="FX4" s="997"/>
      <c r="FY4" s="997"/>
      <c r="FZ4" s="997"/>
      <c r="GA4" s="998"/>
      <c r="GB4" s="999" t="s">
        <v>772</v>
      </c>
      <c r="GC4" s="1000"/>
      <c r="GD4" s="1000"/>
      <c r="GE4" s="1000"/>
      <c r="GF4" s="1000"/>
      <c r="GG4" s="1000"/>
      <c r="GH4" s="1000"/>
      <c r="GI4" s="1000"/>
      <c r="GJ4" s="1000"/>
      <c r="GK4" s="1000"/>
      <c r="GL4" s="1000"/>
      <c r="GM4" s="1000"/>
      <c r="GN4" s="1000"/>
      <c r="GO4" s="1000"/>
      <c r="GP4" s="1000"/>
      <c r="GQ4" s="1000"/>
      <c r="GR4" s="1000"/>
      <c r="GS4" s="1000"/>
      <c r="GT4" s="1000"/>
      <c r="GU4" s="1000"/>
      <c r="GV4" s="989"/>
      <c r="GW4" s="989"/>
      <c r="GX4" s="989"/>
      <c r="GY4" s="989"/>
      <c r="GZ4" s="989"/>
      <c r="HA4" s="990"/>
      <c r="HB4" s="989"/>
      <c r="HC4" s="989"/>
      <c r="HD4" s="989"/>
      <c r="HE4" s="989"/>
      <c r="HF4" s="989"/>
      <c r="HG4" s="1035"/>
      <c r="HH4" s="1037"/>
      <c r="HI4" s="1111"/>
      <c r="HJ4" s="1111"/>
      <c r="HK4" s="281"/>
      <c r="HL4" s="281"/>
      <c r="HM4" s="281"/>
      <c r="HN4" s="281"/>
      <c r="HO4" s="281"/>
      <c r="HP4" s="281"/>
      <c r="HQ4" s="281"/>
      <c r="HR4" s="281"/>
      <c r="HS4" s="281"/>
      <c r="HT4" s="281"/>
      <c r="HU4" s="281"/>
      <c r="HV4" s="281"/>
      <c r="HW4" s="281"/>
      <c r="HX4" s="281"/>
      <c r="HY4" s="281"/>
      <c r="HZ4" s="281"/>
      <c r="IA4" s="281"/>
      <c r="IB4" s="281"/>
      <c r="IC4" s="281"/>
      <c r="ID4" s="281"/>
      <c r="IE4" s="281"/>
      <c r="IF4" s="281"/>
      <c r="IG4" s="281"/>
      <c r="IH4" s="281"/>
      <c r="II4" s="281"/>
      <c r="IJ4" s="281"/>
      <c r="IK4" s="281"/>
      <c r="IL4" s="281"/>
      <c r="IM4" s="281"/>
      <c r="IN4" s="281"/>
      <c r="IO4" s="281"/>
      <c r="IP4" s="281"/>
      <c r="IQ4" s="281"/>
      <c r="IR4" s="281"/>
      <c r="IS4" s="281"/>
      <c r="IT4" s="281"/>
      <c r="IU4" s="281"/>
      <c r="IV4" s="281"/>
      <c r="IW4" s="281"/>
      <c r="IX4" s="281"/>
      <c r="IY4" s="281"/>
      <c r="IZ4" s="281"/>
      <c r="JA4" s="281"/>
      <c r="JB4" s="281"/>
      <c r="JC4" s="281"/>
      <c r="JD4" s="281"/>
      <c r="JE4" s="281"/>
      <c r="JF4" s="281"/>
      <c r="JG4" s="281"/>
      <c r="JH4" s="281"/>
      <c r="JI4" s="281"/>
      <c r="JJ4" s="281"/>
      <c r="JK4" s="281"/>
      <c r="JL4" s="281"/>
      <c r="JM4" s="281"/>
      <c r="JN4" s="281"/>
      <c r="JO4" s="281"/>
      <c r="JP4" s="281"/>
      <c r="JQ4" s="281"/>
      <c r="JR4" s="281"/>
      <c r="JS4" s="281"/>
      <c r="JT4" s="281"/>
      <c r="JU4" s="281"/>
      <c r="JV4" s="281"/>
      <c r="JW4" s="281"/>
      <c r="JX4" s="281"/>
      <c r="JY4" s="281"/>
      <c r="JZ4" s="281"/>
      <c r="KA4" s="281"/>
      <c r="KB4" s="281"/>
      <c r="KC4" s="281"/>
      <c r="KD4" s="281"/>
      <c r="KE4" s="281"/>
      <c r="KF4" s="281"/>
      <c r="KG4" s="281"/>
      <c r="KH4" s="281"/>
      <c r="KI4" s="281"/>
      <c r="KJ4" s="281"/>
      <c r="KK4" s="281"/>
      <c r="KL4" s="281"/>
      <c r="KM4" s="281"/>
      <c r="KN4" s="281"/>
      <c r="KO4" s="281"/>
      <c r="KP4" s="281"/>
      <c r="KQ4" s="281"/>
      <c r="KR4" s="281"/>
      <c r="KS4" s="281"/>
      <c r="KT4" s="281"/>
      <c r="KU4" s="281"/>
      <c r="KV4" s="281"/>
      <c r="KW4" s="281"/>
    </row>
    <row r="5" spans="1:309" s="282" customFormat="1" ht="25.5" customHeight="1">
      <c r="A5" s="954"/>
      <c r="B5" s="289" t="s">
        <v>773</v>
      </c>
      <c r="C5" s="290" t="s">
        <v>774</v>
      </c>
      <c r="D5" s="290" t="s">
        <v>775</v>
      </c>
      <c r="E5" s="290" t="s">
        <v>776</v>
      </c>
      <c r="F5" s="290" t="s">
        <v>773</v>
      </c>
      <c r="G5" s="290" t="s">
        <v>774</v>
      </c>
      <c r="H5" s="290" t="s">
        <v>775</v>
      </c>
      <c r="I5" s="290" t="s">
        <v>776</v>
      </c>
      <c r="J5" s="290" t="s">
        <v>775</v>
      </c>
      <c r="K5" s="290" t="s">
        <v>775</v>
      </c>
      <c r="L5" s="284" t="s">
        <v>775</v>
      </c>
      <c r="M5" s="284" t="s">
        <v>775</v>
      </c>
      <c r="N5" s="284" t="s">
        <v>774</v>
      </c>
      <c r="O5" s="284" t="s">
        <v>775</v>
      </c>
      <c r="P5" s="291" t="s">
        <v>775</v>
      </c>
      <c r="Q5" s="292" t="s">
        <v>775</v>
      </c>
      <c r="R5" s="292" t="s">
        <v>775</v>
      </c>
      <c r="S5" s="292" t="s">
        <v>775</v>
      </c>
      <c r="T5" s="293" t="s">
        <v>773</v>
      </c>
      <c r="U5" s="294" t="s">
        <v>774</v>
      </c>
      <c r="V5" s="294" t="s">
        <v>775</v>
      </c>
      <c r="W5" s="294" t="s">
        <v>776</v>
      </c>
      <c r="X5" s="294" t="s">
        <v>773</v>
      </c>
      <c r="Y5" s="294" t="s">
        <v>774</v>
      </c>
      <c r="Z5" s="294" t="s">
        <v>775</v>
      </c>
      <c r="AA5" s="737" t="s">
        <v>776</v>
      </c>
      <c r="AB5" s="552" t="s">
        <v>773</v>
      </c>
      <c r="AC5" s="552" t="s">
        <v>774</v>
      </c>
      <c r="AD5" s="552" t="s">
        <v>775</v>
      </c>
      <c r="AE5" s="552" t="s">
        <v>776</v>
      </c>
      <c r="AF5" s="552" t="s">
        <v>773</v>
      </c>
      <c r="AG5" s="552" t="s">
        <v>774</v>
      </c>
      <c r="AH5" s="552" t="s">
        <v>775</v>
      </c>
      <c r="AI5" s="552" t="s">
        <v>776</v>
      </c>
      <c r="AJ5" s="552"/>
      <c r="AK5" s="552"/>
      <c r="AL5" s="977" t="s">
        <v>773</v>
      </c>
      <c r="AM5" s="977"/>
      <c r="AN5" s="977"/>
      <c r="AO5" s="977"/>
      <c r="AP5" s="978"/>
      <c r="AQ5" s="976" t="s">
        <v>774</v>
      </c>
      <c r="AR5" s="977"/>
      <c r="AS5" s="977"/>
      <c r="AT5" s="977"/>
      <c r="AU5" s="978"/>
      <c r="AV5" s="976" t="s">
        <v>775</v>
      </c>
      <c r="AW5" s="977"/>
      <c r="AX5" s="977"/>
      <c r="AY5" s="977"/>
      <c r="AZ5" s="978"/>
      <c r="BA5" s="976" t="s">
        <v>776</v>
      </c>
      <c r="BB5" s="977"/>
      <c r="BC5" s="977"/>
      <c r="BD5" s="977"/>
      <c r="BE5" s="978"/>
      <c r="BF5" s="976" t="s">
        <v>773</v>
      </c>
      <c r="BG5" s="977"/>
      <c r="BH5" s="977"/>
      <c r="BI5" s="977"/>
      <c r="BJ5" s="978"/>
      <c r="BK5" s="976" t="s">
        <v>774</v>
      </c>
      <c r="BL5" s="977"/>
      <c r="BM5" s="977"/>
      <c r="BN5" s="977"/>
      <c r="BO5" s="978"/>
      <c r="BP5" s="976" t="s">
        <v>775</v>
      </c>
      <c r="BQ5" s="977"/>
      <c r="BR5" s="977"/>
      <c r="BS5" s="977"/>
      <c r="BT5" s="978"/>
      <c r="BU5" s="556"/>
      <c r="BV5" s="981" t="s">
        <v>775</v>
      </c>
      <c r="BW5" s="981"/>
      <c r="BX5" s="981"/>
      <c r="BY5" s="981"/>
      <c r="BZ5" s="982"/>
      <c r="CA5" s="976" t="s">
        <v>775</v>
      </c>
      <c r="CB5" s="977"/>
      <c r="CC5" s="977"/>
      <c r="CD5" s="977"/>
      <c r="CE5" s="979"/>
      <c r="CF5" s="976" t="s">
        <v>775</v>
      </c>
      <c r="CG5" s="977"/>
      <c r="CH5" s="977"/>
      <c r="CI5" s="977"/>
      <c r="CJ5" s="977"/>
      <c r="CK5" s="973" t="s">
        <v>775</v>
      </c>
      <c r="CL5" s="974"/>
      <c r="CM5" s="974"/>
      <c r="CN5" s="974"/>
      <c r="CO5" s="975"/>
      <c r="CP5" s="973" t="s">
        <v>774</v>
      </c>
      <c r="CQ5" s="974"/>
      <c r="CR5" s="974"/>
      <c r="CS5" s="974"/>
      <c r="CT5" s="975"/>
      <c r="CU5" s="973" t="s">
        <v>775</v>
      </c>
      <c r="CV5" s="974"/>
      <c r="CW5" s="974"/>
      <c r="CX5" s="974"/>
      <c r="CY5" s="975"/>
      <c r="CZ5" s="980" t="s">
        <v>775</v>
      </c>
      <c r="DA5" s="981"/>
      <c r="DB5" s="981"/>
      <c r="DC5" s="981"/>
      <c r="DD5" s="982"/>
      <c r="DE5" s="980" t="s">
        <v>775</v>
      </c>
      <c r="DF5" s="981"/>
      <c r="DG5" s="981"/>
      <c r="DH5" s="981"/>
      <c r="DI5" s="982"/>
      <c r="DJ5" s="976" t="s">
        <v>775</v>
      </c>
      <c r="DK5" s="977"/>
      <c r="DL5" s="977"/>
      <c r="DM5" s="977"/>
      <c r="DN5" s="978"/>
      <c r="DO5" s="976" t="s">
        <v>775</v>
      </c>
      <c r="DP5" s="977"/>
      <c r="DQ5" s="977"/>
      <c r="DR5" s="977"/>
      <c r="DS5" s="978"/>
      <c r="DT5" s="976" t="s">
        <v>773</v>
      </c>
      <c r="DU5" s="977"/>
      <c r="DV5" s="977"/>
      <c r="DW5" s="977"/>
      <c r="DX5" s="978"/>
      <c r="DY5" s="976" t="s">
        <v>774</v>
      </c>
      <c r="DZ5" s="977"/>
      <c r="EA5" s="977"/>
      <c r="EB5" s="977"/>
      <c r="EC5" s="978"/>
      <c r="ED5" s="976" t="s">
        <v>775</v>
      </c>
      <c r="EE5" s="977"/>
      <c r="EF5" s="977"/>
      <c r="EG5" s="977"/>
      <c r="EH5" s="978"/>
      <c r="EI5" s="976" t="s">
        <v>776</v>
      </c>
      <c r="EJ5" s="977"/>
      <c r="EK5" s="977"/>
      <c r="EL5" s="977"/>
      <c r="EM5" s="978"/>
      <c r="EN5" s="976" t="s">
        <v>773</v>
      </c>
      <c r="EO5" s="977"/>
      <c r="EP5" s="977"/>
      <c r="EQ5" s="977"/>
      <c r="ER5" s="978"/>
      <c r="ES5" s="976" t="s">
        <v>774</v>
      </c>
      <c r="ET5" s="977"/>
      <c r="EU5" s="977"/>
      <c r="EV5" s="977"/>
      <c r="EW5" s="978"/>
      <c r="EX5" s="976" t="s">
        <v>775</v>
      </c>
      <c r="EY5" s="977"/>
      <c r="EZ5" s="977"/>
      <c r="FA5" s="977"/>
      <c r="FB5" s="978"/>
      <c r="FC5" s="976" t="s">
        <v>776</v>
      </c>
      <c r="FD5" s="977"/>
      <c r="FE5" s="977"/>
      <c r="FF5" s="977"/>
      <c r="FG5" s="979"/>
      <c r="FH5" s="974" t="s">
        <v>773</v>
      </c>
      <c r="FI5" s="974"/>
      <c r="FJ5" s="974"/>
      <c r="FK5" s="974"/>
      <c r="FL5" s="975"/>
      <c r="FM5" s="973" t="s">
        <v>774</v>
      </c>
      <c r="FN5" s="974"/>
      <c r="FO5" s="974"/>
      <c r="FP5" s="974"/>
      <c r="FQ5" s="975"/>
      <c r="FR5" s="973" t="s">
        <v>775</v>
      </c>
      <c r="FS5" s="974"/>
      <c r="FT5" s="974"/>
      <c r="FU5" s="974"/>
      <c r="FV5" s="975"/>
      <c r="FW5" s="973" t="s">
        <v>776</v>
      </c>
      <c r="FX5" s="974"/>
      <c r="FY5" s="974"/>
      <c r="FZ5" s="974"/>
      <c r="GA5" s="975"/>
      <c r="GB5" s="973" t="s">
        <v>773</v>
      </c>
      <c r="GC5" s="974"/>
      <c r="GD5" s="974"/>
      <c r="GE5" s="974"/>
      <c r="GF5" s="975"/>
      <c r="GG5" s="973" t="s">
        <v>774</v>
      </c>
      <c r="GH5" s="974"/>
      <c r="GI5" s="974"/>
      <c r="GJ5" s="974"/>
      <c r="GK5" s="975"/>
      <c r="GL5" s="973" t="s">
        <v>775</v>
      </c>
      <c r="GM5" s="974"/>
      <c r="GN5" s="974"/>
      <c r="GO5" s="974"/>
      <c r="GP5" s="975"/>
      <c r="GQ5" s="973" t="s">
        <v>776</v>
      </c>
      <c r="GR5" s="974"/>
      <c r="GS5" s="974"/>
      <c r="GT5" s="974"/>
      <c r="GU5" s="974"/>
      <c r="GV5" s="989"/>
      <c r="GW5" s="989"/>
      <c r="GX5" s="989"/>
      <c r="GY5" s="989"/>
      <c r="GZ5" s="989"/>
      <c r="HA5" s="990"/>
      <c r="HB5" s="989"/>
      <c r="HC5" s="989"/>
      <c r="HD5" s="989"/>
      <c r="HE5" s="989"/>
      <c r="HF5" s="989"/>
      <c r="HG5" s="1035"/>
      <c r="HH5" s="1037"/>
      <c r="HI5" s="1111"/>
      <c r="HJ5" s="1111"/>
      <c r="HK5" s="281"/>
      <c r="HL5" s="281"/>
      <c r="HM5" s="281"/>
      <c r="HN5" s="281"/>
      <c r="HO5" s="281"/>
      <c r="HP5" s="281"/>
      <c r="HQ5" s="281"/>
      <c r="HR5" s="281"/>
      <c r="HS5" s="281"/>
      <c r="HT5" s="281"/>
      <c r="HU5" s="281"/>
      <c r="HV5" s="281"/>
      <c r="HW5" s="281"/>
      <c r="HX5" s="281"/>
      <c r="HY5" s="281"/>
      <c r="HZ5" s="281"/>
      <c r="IA5" s="281"/>
      <c r="IB5" s="281"/>
      <c r="IC5" s="281"/>
      <c r="ID5" s="281"/>
      <c r="IE5" s="281"/>
      <c r="IF5" s="281"/>
      <c r="IG5" s="281"/>
      <c r="IH5" s="281"/>
      <c r="II5" s="281"/>
      <c r="IJ5" s="281"/>
      <c r="IK5" s="281"/>
      <c r="IL5" s="281"/>
      <c r="IM5" s="281"/>
      <c r="IN5" s="281"/>
      <c r="IO5" s="281"/>
      <c r="IP5" s="281"/>
      <c r="IQ5" s="281"/>
      <c r="IR5" s="281"/>
      <c r="IS5" s="281"/>
      <c r="IT5" s="281"/>
      <c r="IU5" s="281"/>
      <c r="IV5" s="281"/>
      <c r="IW5" s="281"/>
      <c r="IX5" s="281"/>
      <c r="IY5" s="281"/>
      <c r="IZ5" s="281"/>
      <c r="JA5" s="281"/>
      <c r="JB5" s="281"/>
      <c r="JC5" s="281"/>
      <c r="JD5" s="281"/>
      <c r="JE5" s="281"/>
      <c r="JF5" s="281"/>
      <c r="JG5" s="281"/>
      <c r="JH5" s="281"/>
      <c r="JI5" s="281"/>
      <c r="JJ5" s="281"/>
      <c r="JK5" s="281"/>
      <c r="JL5" s="281"/>
      <c r="JM5" s="281"/>
      <c r="JN5" s="281"/>
      <c r="JO5" s="281"/>
      <c r="JP5" s="281"/>
      <c r="JQ5" s="281"/>
      <c r="JR5" s="281"/>
      <c r="JS5" s="281"/>
      <c r="JT5" s="281"/>
      <c r="JU5" s="281"/>
      <c r="JV5" s="281"/>
      <c r="JW5" s="281"/>
      <c r="JX5" s="281"/>
      <c r="JY5" s="281"/>
      <c r="JZ5" s="281"/>
      <c r="KA5" s="281"/>
      <c r="KB5" s="281"/>
      <c r="KC5" s="281"/>
      <c r="KD5" s="281"/>
      <c r="KE5" s="281"/>
      <c r="KF5" s="281"/>
      <c r="KG5" s="281"/>
      <c r="KH5" s="281"/>
      <c r="KI5" s="281"/>
      <c r="KJ5" s="281"/>
      <c r="KK5" s="281"/>
      <c r="KL5" s="281"/>
      <c r="KM5" s="281"/>
      <c r="KN5" s="281"/>
      <c r="KO5" s="281"/>
      <c r="KP5" s="281"/>
      <c r="KQ5" s="281"/>
      <c r="KR5" s="281"/>
      <c r="KS5" s="281"/>
      <c r="KT5" s="281"/>
      <c r="KU5" s="281"/>
      <c r="KV5" s="281"/>
      <c r="KW5" s="281"/>
    </row>
    <row r="6" spans="1:309" s="252" customFormat="1" ht="18.75" customHeight="1">
      <c r="A6" s="297"/>
      <c r="B6" s="687"/>
      <c r="C6" s="298"/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  <c r="O6" s="298"/>
      <c r="P6" s="299"/>
      <c r="Q6" s="688"/>
      <c r="R6" s="299"/>
      <c r="S6" s="688"/>
      <c r="T6" s="300"/>
      <c r="U6" s="300"/>
      <c r="V6" s="300"/>
      <c r="W6" s="300"/>
      <c r="X6" s="300"/>
      <c r="Y6" s="300"/>
      <c r="Z6" s="300"/>
      <c r="AA6" s="738"/>
      <c r="AB6" s="301"/>
      <c r="AC6" s="301"/>
      <c r="AD6" s="301"/>
      <c r="AE6" s="301"/>
      <c r="AF6" s="301"/>
      <c r="AG6" s="301"/>
      <c r="AH6" s="301"/>
      <c r="AI6" s="301"/>
      <c r="AJ6" s="301"/>
      <c r="AK6" s="301"/>
      <c r="AL6" s="967" t="s">
        <v>750</v>
      </c>
      <c r="AM6" s="955" t="s">
        <v>31</v>
      </c>
      <c r="AN6" s="956"/>
      <c r="AO6" s="956"/>
      <c r="AP6" s="957"/>
      <c r="AQ6" s="964" t="s">
        <v>750</v>
      </c>
      <c r="AR6" s="955" t="s">
        <v>31</v>
      </c>
      <c r="AS6" s="956"/>
      <c r="AT6" s="956"/>
      <c r="AU6" s="957"/>
      <c r="AV6" s="964" t="s">
        <v>750</v>
      </c>
      <c r="AW6" s="955" t="s">
        <v>31</v>
      </c>
      <c r="AX6" s="956"/>
      <c r="AY6" s="956"/>
      <c r="AZ6" s="957"/>
      <c r="BA6" s="964" t="s">
        <v>750</v>
      </c>
      <c r="BB6" s="955" t="s">
        <v>31</v>
      </c>
      <c r="BC6" s="956"/>
      <c r="BD6" s="956"/>
      <c r="BE6" s="957"/>
      <c r="BF6" s="964" t="s">
        <v>750</v>
      </c>
      <c r="BG6" s="955" t="s">
        <v>31</v>
      </c>
      <c r="BH6" s="956"/>
      <c r="BI6" s="956"/>
      <c r="BJ6" s="957"/>
      <c r="BK6" s="964" t="s">
        <v>750</v>
      </c>
      <c r="BL6" s="955" t="s">
        <v>31</v>
      </c>
      <c r="BM6" s="956"/>
      <c r="BN6" s="956"/>
      <c r="BO6" s="957"/>
      <c r="BP6" s="964" t="s">
        <v>750</v>
      </c>
      <c r="BQ6" s="955" t="s">
        <v>31</v>
      </c>
      <c r="BR6" s="956"/>
      <c r="BS6" s="956"/>
      <c r="BT6" s="957"/>
      <c r="BU6" s="691"/>
      <c r="BV6" s="964" t="s">
        <v>750</v>
      </c>
      <c r="BW6" s="955" t="s">
        <v>31</v>
      </c>
      <c r="BX6" s="956"/>
      <c r="BY6" s="956"/>
      <c r="BZ6" s="966"/>
      <c r="CA6" s="964" t="s">
        <v>750</v>
      </c>
      <c r="CB6" s="955" t="s">
        <v>31</v>
      </c>
      <c r="CC6" s="956"/>
      <c r="CD6" s="956"/>
      <c r="CE6" s="966"/>
      <c r="CF6" s="964" t="s">
        <v>750</v>
      </c>
      <c r="CG6" s="955" t="s">
        <v>31</v>
      </c>
      <c r="CH6" s="956"/>
      <c r="CI6" s="956"/>
      <c r="CJ6" s="957"/>
      <c r="CK6" s="972" t="s">
        <v>750</v>
      </c>
      <c r="CL6" s="969" t="s">
        <v>31</v>
      </c>
      <c r="CM6" s="970"/>
      <c r="CN6" s="970"/>
      <c r="CO6" s="971"/>
      <c r="CP6" s="972" t="s">
        <v>750</v>
      </c>
      <c r="CQ6" s="969" t="s">
        <v>31</v>
      </c>
      <c r="CR6" s="970"/>
      <c r="CS6" s="970"/>
      <c r="CT6" s="971"/>
      <c r="CU6" s="964" t="s">
        <v>750</v>
      </c>
      <c r="CV6" s="955" t="s">
        <v>31</v>
      </c>
      <c r="CW6" s="956"/>
      <c r="CX6" s="956"/>
      <c r="CY6" s="957"/>
      <c r="CZ6" s="554" t="s">
        <v>750</v>
      </c>
      <c r="DA6" s="955" t="s">
        <v>31</v>
      </c>
      <c r="DB6" s="956"/>
      <c r="DC6" s="956"/>
      <c r="DD6" s="966"/>
      <c r="DE6" s="554" t="s">
        <v>750</v>
      </c>
      <c r="DF6" s="955" t="s">
        <v>31</v>
      </c>
      <c r="DG6" s="956"/>
      <c r="DH6" s="956"/>
      <c r="DI6" s="966"/>
      <c r="DJ6" s="964" t="s">
        <v>750</v>
      </c>
      <c r="DK6" s="955" t="s">
        <v>31</v>
      </c>
      <c r="DL6" s="956"/>
      <c r="DM6" s="956"/>
      <c r="DN6" s="957"/>
      <c r="DO6" s="964" t="s">
        <v>750</v>
      </c>
      <c r="DP6" s="955" t="s">
        <v>31</v>
      </c>
      <c r="DQ6" s="956"/>
      <c r="DR6" s="956"/>
      <c r="DS6" s="966"/>
      <c r="DT6" s="964" t="s">
        <v>750</v>
      </c>
      <c r="DU6" s="955" t="s">
        <v>31</v>
      </c>
      <c r="DV6" s="956"/>
      <c r="DW6" s="956"/>
      <c r="DX6" s="957"/>
      <c r="DY6" s="964" t="s">
        <v>750</v>
      </c>
      <c r="DZ6" s="955" t="s">
        <v>31</v>
      </c>
      <c r="EA6" s="956"/>
      <c r="EB6" s="956"/>
      <c r="EC6" s="957"/>
      <c r="ED6" s="964" t="s">
        <v>750</v>
      </c>
      <c r="EE6" s="955" t="s">
        <v>31</v>
      </c>
      <c r="EF6" s="956"/>
      <c r="EG6" s="956"/>
      <c r="EH6" s="957"/>
      <c r="EI6" s="964" t="s">
        <v>750</v>
      </c>
      <c r="EJ6" s="955" t="s">
        <v>31</v>
      </c>
      <c r="EK6" s="956"/>
      <c r="EL6" s="956"/>
      <c r="EM6" s="957"/>
      <c r="EN6" s="964" t="s">
        <v>750</v>
      </c>
      <c r="EO6" s="955" t="s">
        <v>31</v>
      </c>
      <c r="EP6" s="956"/>
      <c r="EQ6" s="956"/>
      <c r="ER6" s="957"/>
      <c r="ES6" s="964" t="s">
        <v>750</v>
      </c>
      <c r="ET6" s="955" t="s">
        <v>31</v>
      </c>
      <c r="EU6" s="956"/>
      <c r="EV6" s="956"/>
      <c r="EW6" s="957"/>
      <c r="EX6" s="964" t="s">
        <v>750</v>
      </c>
      <c r="EY6" s="955" t="s">
        <v>31</v>
      </c>
      <c r="EZ6" s="956"/>
      <c r="FA6" s="956"/>
      <c r="FB6" s="957"/>
      <c r="FC6" s="964" t="s">
        <v>750</v>
      </c>
      <c r="FD6" s="955" t="s">
        <v>31</v>
      </c>
      <c r="FE6" s="956"/>
      <c r="FF6" s="956"/>
      <c r="FG6" s="966"/>
      <c r="FH6" s="967" t="s">
        <v>750</v>
      </c>
      <c r="FI6" s="955" t="s">
        <v>31</v>
      </c>
      <c r="FJ6" s="956"/>
      <c r="FK6" s="956"/>
      <c r="FL6" s="957"/>
      <c r="FM6" s="964" t="s">
        <v>750</v>
      </c>
      <c r="FN6" s="955" t="s">
        <v>31</v>
      </c>
      <c r="FO6" s="956"/>
      <c r="FP6" s="956"/>
      <c r="FQ6" s="957"/>
      <c r="FR6" s="964" t="s">
        <v>750</v>
      </c>
      <c r="FS6" s="955" t="s">
        <v>31</v>
      </c>
      <c r="FT6" s="956"/>
      <c r="FU6" s="956"/>
      <c r="FV6" s="957"/>
      <c r="FW6" s="964" t="s">
        <v>750</v>
      </c>
      <c r="FX6" s="955" t="s">
        <v>31</v>
      </c>
      <c r="FY6" s="956"/>
      <c r="FZ6" s="956"/>
      <c r="GA6" s="957"/>
      <c r="GB6" s="964" t="s">
        <v>750</v>
      </c>
      <c r="GC6" s="955" t="s">
        <v>31</v>
      </c>
      <c r="GD6" s="956"/>
      <c r="GE6" s="956"/>
      <c r="GF6" s="957"/>
      <c r="GG6" s="964" t="s">
        <v>750</v>
      </c>
      <c r="GH6" s="955" t="s">
        <v>31</v>
      </c>
      <c r="GI6" s="956"/>
      <c r="GJ6" s="956"/>
      <c r="GK6" s="957"/>
      <c r="GL6" s="964" t="s">
        <v>750</v>
      </c>
      <c r="GM6" s="955" t="s">
        <v>31</v>
      </c>
      <c r="GN6" s="956"/>
      <c r="GO6" s="956"/>
      <c r="GP6" s="957"/>
      <c r="GQ6" s="958" t="s">
        <v>750</v>
      </c>
      <c r="GR6" s="955" t="s">
        <v>31</v>
      </c>
      <c r="GS6" s="956"/>
      <c r="GT6" s="956"/>
      <c r="GU6" s="957"/>
      <c r="GV6" s="958" t="s">
        <v>750</v>
      </c>
      <c r="GW6" s="955" t="s">
        <v>31</v>
      </c>
      <c r="GX6" s="956"/>
      <c r="GY6" s="956"/>
      <c r="GZ6" s="956"/>
      <c r="HA6" s="990"/>
      <c r="HB6" s="958" t="s">
        <v>750</v>
      </c>
      <c r="HC6" s="955" t="s">
        <v>31</v>
      </c>
      <c r="HD6" s="956"/>
      <c r="HE6" s="956"/>
      <c r="HF6" s="956"/>
      <c r="HG6" s="1035"/>
      <c r="HH6" s="1037"/>
      <c r="HI6" s="1111"/>
      <c r="HJ6" s="1111"/>
      <c r="HK6" s="302"/>
      <c r="HL6" s="302"/>
      <c r="HM6" s="302"/>
      <c r="HN6" s="302"/>
      <c r="HO6" s="302"/>
      <c r="HP6" s="302"/>
      <c r="HQ6" s="302"/>
      <c r="HR6" s="302"/>
      <c r="HS6" s="302"/>
      <c r="HT6" s="302"/>
      <c r="HU6" s="302"/>
      <c r="HV6" s="302"/>
      <c r="HW6" s="302"/>
      <c r="HX6" s="302"/>
      <c r="HY6" s="302"/>
      <c r="HZ6" s="302"/>
      <c r="IA6" s="302"/>
      <c r="IB6" s="302"/>
      <c r="IC6" s="302"/>
      <c r="ID6" s="302"/>
      <c r="IE6" s="302"/>
      <c r="IF6" s="302"/>
      <c r="IG6" s="302"/>
      <c r="IH6" s="302"/>
      <c r="II6" s="302"/>
      <c r="IJ6" s="302"/>
      <c r="IK6" s="302"/>
      <c r="IL6" s="302"/>
      <c r="IM6" s="302"/>
      <c r="IN6" s="302"/>
      <c r="IO6" s="302"/>
      <c r="IP6" s="302"/>
      <c r="IQ6" s="302"/>
      <c r="IR6" s="302"/>
      <c r="IS6" s="302"/>
      <c r="IT6" s="302"/>
      <c r="IU6" s="302"/>
      <c r="IV6" s="302"/>
      <c r="IW6" s="302"/>
      <c r="IX6" s="302"/>
      <c r="IY6" s="302"/>
      <c r="IZ6" s="302"/>
      <c r="JA6" s="302"/>
      <c r="JB6" s="302"/>
      <c r="JC6" s="302"/>
      <c r="JD6" s="302"/>
      <c r="JE6" s="302"/>
      <c r="JF6" s="302"/>
      <c r="JG6" s="302"/>
      <c r="JH6" s="302"/>
      <c r="JI6" s="302"/>
      <c r="JJ6" s="302"/>
      <c r="JK6" s="302"/>
      <c r="JL6" s="302"/>
      <c r="JM6" s="302"/>
      <c r="JN6" s="302"/>
      <c r="JO6" s="302"/>
      <c r="JP6" s="302"/>
      <c r="JQ6" s="302"/>
      <c r="JR6" s="302"/>
      <c r="JS6" s="302"/>
      <c r="JT6" s="302"/>
      <c r="JU6" s="302"/>
      <c r="JV6" s="302"/>
      <c r="JW6" s="302"/>
      <c r="JX6" s="302"/>
      <c r="JY6" s="302"/>
      <c r="JZ6" s="302"/>
      <c r="KA6" s="302"/>
      <c r="KB6" s="302"/>
      <c r="KC6" s="302"/>
      <c r="KD6" s="302"/>
      <c r="KE6" s="302"/>
      <c r="KF6" s="302"/>
      <c r="KG6" s="302"/>
      <c r="KH6" s="302"/>
      <c r="KI6" s="302"/>
      <c r="KJ6" s="302"/>
      <c r="KK6" s="302"/>
      <c r="KL6" s="302"/>
      <c r="KM6" s="302"/>
      <c r="KN6" s="302"/>
      <c r="KO6" s="302"/>
      <c r="KP6" s="302"/>
      <c r="KQ6" s="302"/>
      <c r="KR6" s="302"/>
      <c r="KS6" s="302"/>
      <c r="KT6" s="302"/>
      <c r="KU6" s="302"/>
      <c r="KV6" s="302"/>
      <c r="KW6" s="302"/>
    </row>
    <row r="7" spans="1:309" s="252" customFormat="1" ht="26.25" customHeight="1">
      <c r="A7" s="297"/>
      <c r="B7" s="687"/>
      <c r="C7" s="298"/>
      <c r="D7" s="298"/>
      <c r="E7" s="298"/>
      <c r="F7" s="298"/>
      <c r="G7" s="298"/>
      <c r="H7" s="298"/>
      <c r="I7" s="298"/>
      <c r="J7" s="298"/>
      <c r="K7" s="298"/>
      <c r="L7" s="303"/>
      <c r="M7" s="693"/>
      <c r="N7" s="693"/>
      <c r="O7" s="687"/>
      <c r="P7" s="299"/>
      <c r="Q7" s="688"/>
      <c r="R7" s="299"/>
      <c r="S7" s="688"/>
      <c r="T7" s="300"/>
      <c r="U7" s="300"/>
      <c r="V7" s="300"/>
      <c r="W7" s="300"/>
      <c r="X7" s="300"/>
      <c r="Y7" s="300"/>
      <c r="Z7" s="300"/>
      <c r="AA7" s="738"/>
      <c r="AB7" s="301"/>
      <c r="AC7" s="301"/>
      <c r="AD7" s="301"/>
      <c r="AE7" s="301"/>
      <c r="AF7" s="301"/>
      <c r="AG7" s="301"/>
      <c r="AH7" s="301"/>
      <c r="AI7" s="301"/>
      <c r="AJ7" s="301"/>
      <c r="AK7" s="301"/>
      <c r="AL7" s="968"/>
      <c r="AM7" s="694" t="s">
        <v>777</v>
      </c>
      <c r="AN7" s="695" t="s">
        <v>778</v>
      </c>
      <c r="AO7" s="695" t="s">
        <v>779</v>
      </c>
      <c r="AP7" s="696" t="s">
        <v>780</v>
      </c>
      <c r="AQ7" s="965"/>
      <c r="AR7" s="694" t="s">
        <v>777</v>
      </c>
      <c r="AS7" s="695" t="s">
        <v>778</v>
      </c>
      <c r="AT7" s="695" t="s">
        <v>779</v>
      </c>
      <c r="AU7" s="696" t="s">
        <v>780</v>
      </c>
      <c r="AV7" s="965"/>
      <c r="AW7" s="694" t="s">
        <v>777</v>
      </c>
      <c r="AX7" s="695" t="s">
        <v>778</v>
      </c>
      <c r="AY7" s="695" t="s">
        <v>779</v>
      </c>
      <c r="AZ7" s="696" t="s">
        <v>780</v>
      </c>
      <c r="BA7" s="965"/>
      <c r="BB7" s="694" t="s">
        <v>777</v>
      </c>
      <c r="BC7" s="695" t="s">
        <v>778</v>
      </c>
      <c r="BD7" s="695" t="s">
        <v>779</v>
      </c>
      <c r="BE7" s="696" t="s">
        <v>780</v>
      </c>
      <c r="BF7" s="965"/>
      <c r="BG7" s="694" t="s">
        <v>777</v>
      </c>
      <c r="BH7" s="695" t="s">
        <v>778</v>
      </c>
      <c r="BI7" s="695" t="s">
        <v>779</v>
      </c>
      <c r="BJ7" s="696" t="s">
        <v>780</v>
      </c>
      <c r="BK7" s="965"/>
      <c r="BL7" s="694" t="s">
        <v>777</v>
      </c>
      <c r="BM7" s="695" t="s">
        <v>778</v>
      </c>
      <c r="BN7" s="695" t="s">
        <v>779</v>
      </c>
      <c r="BO7" s="696" t="s">
        <v>780</v>
      </c>
      <c r="BP7" s="965"/>
      <c r="BQ7" s="694" t="s">
        <v>777</v>
      </c>
      <c r="BR7" s="695" t="s">
        <v>778</v>
      </c>
      <c r="BS7" s="695" t="s">
        <v>779</v>
      </c>
      <c r="BT7" s="696" t="s">
        <v>780</v>
      </c>
      <c r="BU7" s="557"/>
      <c r="BV7" s="965"/>
      <c r="BW7" s="694" t="s">
        <v>777</v>
      </c>
      <c r="BX7" s="695" t="s">
        <v>778</v>
      </c>
      <c r="BY7" s="695" t="s">
        <v>779</v>
      </c>
      <c r="BZ7" s="696" t="s">
        <v>780</v>
      </c>
      <c r="CA7" s="965"/>
      <c r="CB7" s="694" t="s">
        <v>777</v>
      </c>
      <c r="CC7" s="695" t="s">
        <v>778</v>
      </c>
      <c r="CD7" s="695" t="s">
        <v>779</v>
      </c>
      <c r="CE7" s="696" t="s">
        <v>780</v>
      </c>
      <c r="CF7" s="965"/>
      <c r="CG7" s="694" t="s">
        <v>777</v>
      </c>
      <c r="CH7" s="695" t="s">
        <v>778</v>
      </c>
      <c r="CI7" s="695" t="s">
        <v>779</v>
      </c>
      <c r="CJ7" s="696" t="s">
        <v>780</v>
      </c>
      <c r="CK7" s="965"/>
      <c r="CL7" s="694" t="s">
        <v>777</v>
      </c>
      <c r="CM7" s="695" t="s">
        <v>778</v>
      </c>
      <c r="CN7" s="695" t="s">
        <v>779</v>
      </c>
      <c r="CO7" s="696" t="s">
        <v>780</v>
      </c>
      <c r="CP7" s="965"/>
      <c r="CQ7" s="694" t="s">
        <v>777</v>
      </c>
      <c r="CR7" s="695" t="s">
        <v>778</v>
      </c>
      <c r="CS7" s="695" t="s">
        <v>779</v>
      </c>
      <c r="CT7" s="696" t="s">
        <v>780</v>
      </c>
      <c r="CU7" s="965"/>
      <c r="CV7" s="694" t="s">
        <v>777</v>
      </c>
      <c r="CW7" s="695" t="s">
        <v>778</v>
      </c>
      <c r="CX7" s="695" t="s">
        <v>779</v>
      </c>
      <c r="CY7" s="696" t="s">
        <v>780</v>
      </c>
      <c r="CZ7" s="555"/>
      <c r="DA7" s="694" t="s">
        <v>777</v>
      </c>
      <c r="DB7" s="695" t="s">
        <v>778</v>
      </c>
      <c r="DC7" s="695" t="s">
        <v>779</v>
      </c>
      <c r="DD7" s="696" t="s">
        <v>780</v>
      </c>
      <c r="DE7" s="555"/>
      <c r="DF7" s="694" t="s">
        <v>777</v>
      </c>
      <c r="DG7" s="695" t="s">
        <v>778</v>
      </c>
      <c r="DH7" s="695" t="s">
        <v>779</v>
      </c>
      <c r="DI7" s="696" t="s">
        <v>780</v>
      </c>
      <c r="DJ7" s="965"/>
      <c r="DK7" s="694" t="s">
        <v>777</v>
      </c>
      <c r="DL7" s="695" t="s">
        <v>778</v>
      </c>
      <c r="DM7" s="695" t="s">
        <v>779</v>
      </c>
      <c r="DN7" s="696" t="s">
        <v>780</v>
      </c>
      <c r="DO7" s="965"/>
      <c r="DP7" s="694" t="s">
        <v>777</v>
      </c>
      <c r="DQ7" s="695" t="s">
        <v>778</v>
      </c>
      <c r="DR7" s="695" t="s">
        <v>779</v>
      </c>
      <c r="DS7" s="696" t="s">
        <v>780</v>
      </c>
      <c r="DT7" s="965"/>
      <c r="DU7" s="694" t="s">
        <v>777</v>
      </c>
      <c r="DV7" s="695" t="s">
        <v>778</v>
      </c>
      <c r="DW7" s="695" t="s">
        <v>779</v>
      </c>
      <c r="DX7" s="696" t="s">
        <v>780</v>
      </c>
      <c r="DY7" s="965"/>
      <c r="DZ7" s="694" t="s">
        <v>777</v>
      </c>
      <c r="EA7" s="695" t="s">
        <v>778</v>
      </c>
      <c r="EB7" s="695" t="s">
        <v>779</v>
      </c>
      <c r="EC7" s="696" t="s">
        <v>780</v>
      </c>
      <c r="ED7" s="965"/>
      <c r="EE7" s="694" t="s">
        <v>777</v>
      </c>
      <c r="EF7" s="695" t="s">
        <v>778</v>
      </c>
      <c r="EG7" s="695" t="s">
        <v>779</v>
      </c>
      <c r="EH7" s="696" t="s">
        <v>780</v>
      </c>
      <c r="EI7" s="965"/>
      <c r="EJ7" s="694" t="s">
        <v>777</v>
      </c>
      <c r="EK7" s="695" t="s">
        <v>778</v>
      </c>
      <c r="EL7" s="695" t="s">
        <v>779</v>
      </c>
      <c r="EM7" s="696" t="s">
        <v>780</v>
      </c>
      <c r="EN7" s="965"/>
      <c r="EO7" s="694" t="s">
        <v>777</v>
      </c>
      <c r="EP7" s="695" t="s">
        <v>778</v>
      </c>
      <c r="EQ7" s="695" t="s">
        <v>779</v>
      </c>
      <c r="ER7" s="696" t="s">
        <v>780</v>
      </c>
      <c r="ES7" s="965"/>
      <c r="ET7" s="694" t="s">
        <v>777</v>
      </c>
      <c r="EU7" s="695" t="s">
        <v>778</v>
      </c>
      <c r="EV7" s="695" t="s">
        <v>779</v>
      </c>
      <c r="EW7" s="696" t="s">
        <v>780</v>
      </c>
      <c r="EX7" s="965"/>
      <c r="EY7" s="694" t="s">
        <v>777</v>
      </c>
      <c r="EZ7" s="695" t="s">
        <v>778</v>
      </c>
      <c r="FA7" s="695" t="s">
        <v>779</v>
      </c>
      <c r="FB7" s="696" t="s">
        <v>780</v>
      </c>
      <c r="FC7" s="965"/>
      <c r="FD7" s="694" t="s">
        <v>777</v>
      </c>
      <c r="FE7" s="695" t="s">
        <v>778</v>
      </c>
      <c r="FF7" s="695" t="s">
        <v>779</v>
      </c>
      <c r="FG7" s="696" t="s">
        <v>780</v>
      </c>
      <c r="FH7" s="968"/>
      <c r="FI7" s="694" t="s">
        <v>777</v>
      </c>
      <c r="FJ7" s="695" t="s">
        <v>778</v>
      </c>
      <c r="FK7" s="695" t="s">
        <v>779</v>
      </c>
      <c r="FL7" s="696" t="s">
        <v>780</v>
      </c>
      <c r="FM7" s="965"/>
      <c r="FN7" s="694" t="s">
        <v>777</v>
      </c>
      <c r="FO7" s="695" t="s">
        <v>778</v>
      </c>
      <c r="FP7" s="695" t="s">
        <v>779</v>
      </c>
      <c r="FQ7" s="696" t="s">
        <v>780</v>
      </c>
      <c r="FR7" s="965"/>
      <c r="FS7" s="694" t="s">
        <v>777</v>
      </c>
      <c r="FT7" s="695" t="s">
        <v>778</v>
      </c>
      <c r="FU7" s="695" t="s">
        <v>779</v>
      </c>
      <c r="FV7" s="696" t="s">
        <v>780</v>
      </c>
      <c r="FW7" s="965"/>
      <c r="FX7" s="694" t="s">
        <v>777</v>
      </c>
      <c r="FY7" s="695" t="s">
        <v>778</v>
      </c>
      <c r="FZ7" s="695" t="s">
        <v>779</v>
      </c>
      <c r="GA7" s="696" t="s">
        <v>780</v>
      </c>
      <c r="GB7" s="965"/>
      <c r="GC7" s="694" t="s">
        <v>777</v>
      </c>
      <c r="GD7" s="695" t="s">
        <v>778</v>
      </c>
      <c r="GE7" s="695" t="s">
        <v>779</v>
      </c>
      <c r="GF7" s="696" t="s">
        <v>780</v>
      </c>
      <c r="GG7" s="965"/>
      <c r="GH7" s="694" t="s">
        <v>777</v>
      </c>
      <c r="GI7" s="695" t="s">
        <v>778</v>
      </c>
      <c r="GJ7" s="695" t="s">
        <v>779</v>
      </c>
      <c r="GK7" s="696" t="s">
        <v>780</v>
      </c>
      <c r="GL7" s="965"/>
      <c r="GM7" s="694" t="s">
        <v>777</v>
      </c>
      <c r="GN7" s="695" t="s">
        <v>778</v>
      </c>
      <c r="GO7" s="695" t="s">
        <v>779</v>
      </c>
      <c r="GP7" s="696" t="s">
        <v>780</v>
      </c>
      <c r="GQ7" s="959"/>
      <c r="GR7" s="694" t="s">
        <v>777</v>
      </c>
      <c r="GS7" s="695" t="s">
        <v>778</v>
      </c>
      <c r="GT7" s="695" t="s">
        <v>779</v>
      </c>
      <c r="GU7" s="696" t="s">
        <v>780</v>
      </c>
      <c r="GV7" s="959"/>
      <c r="GW7" s="694" t="s">
        <v>777</v>
      </c>
      <c r="GX7" s="695" t="s">
        <v>778</v>
      </c>
      <c r="GY7" s="695" t="s">
        <v>779</v>
      </c>
      <c r="GZ7" s="697" t="s">
        <v>780</v>
      </c>
      <c r="HA7" s="990"/>
      <c r="HB7" s="959"/>
      <c r="HC7" s="694" t="s">
        <v>777</v>
      </c>
      <c r="HD7" s="695" t="s">
        <v>778</v>
      </c>
      <c r="HE7" s="695" t="s">
        <v>779</v>
      </c>
      <c r="HF7" s="697" t="s">
        <v>780</v>
      </c>
      <c r="HG7" s="1035"/>
      <c r="HH7" s="1037"/>
      <c r="HI7" s="1111"/>
      <c r="HJ7" s="1111"/>
      <c r="HK7" s="302"/>
      <c r="HL7" s="302"/>
      <c r="HM7" s="302"/>
      <c r="HN7" s="302"/>
      <c r="HO7" s="302"/>
      <c r="HP7" s="302"/>
      <c r="HQ7" s="302"/>
      <c r="HR7" s="302"/>
      <c r="HS7" s="302"/>
      <c r="HT7" s="302"/>
      <c r="HU7" s="302"/>
      <c r="HV7" s="302"/>
      <c r="HW7" s="302"/>
      <c r="HX7" s="302"/>
      <c r="HY7" s="302"/>
      <c r="HZ7" s="302"/>
      <c r="IA7" s="302"/>
      <c r="IB7" s="302"/>
      <c r="IC7" s="302"/>
      <c r="ID7" s="302"/>
      <c r="IE7" s="302"/>
      <c r="IF7" s="302"/>
      <c r="IG7" s="302"/>
      <c r="IH7" s="302"/>
      <c r="II7" s="302"/>
      <c r="IJ7" s="302"/>
      <c r="IK7" s="302"/>
      <c r="IL7" s="302"/>
      <c r="IM7" s="302"/>
      <c r="IN7" s="302"/>
      <c r="IO7" s="302"/>
      <c r="IP7" s="302"/>
      <c r="IQ7" s="302"/>
      <c r="IR7" s="302"/>
      <c r="IS7" s="302"/>
      <c r="IT7" s="302"/>
      <c r="IU7" s="302"/>
      <c r="IV7" s="302"/>
      <c r="IW7" s="302"/>
      <c r="IX7" s="302"/>
      <c r="IY7" s="302"/>
      <c r="IZ7" s="302"/>
      <c r="JA7" s="302"/>
      <c r="JB7" s="302"/>
      <c r="JC7" s="302"/>
      <c r="JD7" s="302"/>
      <c r="JE7" s="302"/>
      <c r="JF7" s="302"/>
      <c r="JG7" s="302"/>
      <c r="JH7" s="302"/>
      <c r="JI7" s="302"/>
      <c r="JJ7" s="302"/>
      <c r="JK7" s="302"/>
      <c r="JL7" s="302"/>
      <c r="JM7" s="302"/>
      <c r="JN7" s="302"/>
      <c r="JO7" s="302"/>
      <c r="JP7" s="302"/>
      <c r="JQ7" s="302"/>
      <c r="JR7" s="302"/>
      <c r="JS7" s="302"/>
      <c r="JT7" s="302"/>
      <c r="JU7" s="302"/>
      <c r="JV7" s="302"/>
      <c r="JW7" s="302"/>
      <c r="JX7" s="302"/>
      <c r="JY7" s="302"/>
      <c r="JZ7" s="302"/>
      <c r="KA7" s="302"/>
      <c r="KB7" s="302"/>
      <c r="KC7" s="302"/>
      <c r="KD7" s="302"/>
      <c r="KE7" s="302"/>
      <c r="KF7" s="302"/>
      <c r="KG7" s="302"/>
      <c r="KH7" s="302"/>
      <c r="KI7" s="302"/>
      <c r="KJ7" s="302"/>
      <c r="KK7" s="302"/>
      <c r="KL7" s="302"/>
      <c r="KM7" s="302"/>
      <c r="KN7" s="302"/>
      <c r="KO7" s="302"/>
      <c r="KP7" s="302"/>
      <c r="KQ7" s="302"/>
      <c r="KR7" s="302"/>
      <c r="KS7" s="302"/>
      <c r="KT7" s="302"/>
      <c r="KU7" s="302"/>
      <c r="KV7" s="302"/>
      <c r="KW7" s="302"/>
    </row>
    <row r="8" spans="1:309" s="314" customFormat="1">
      <c r="A8" s="698" t="s">
        <v>781</v>
      </c>
      <c r="B8" s="699"/>
      <c r="C8" s="304"/>
      <c r="D8" s="304"/>
      <c r="E8" s="304"/>
      <c r="F8" s="304"/>
      <c r="G8" s="304"/>
      <c r="H8" s="304"/>
      <c r="I8" s="304"/>
      <c r="J8" s="304"/>
      <c r="K8" s="304"/>
      <c r="L8" s="303"/>
      <c r="M8" s="693"/>
      <c r="N8" s="693"/>
      <c r="O8" s="699"/>
      <c r="P8" s="305"/>
      <c r="Q8" s="700"/>
      <c r="R8" s="305"/>
      <c r="S8" s="700"/>
      <c r="T8" s="300"/>
      <c r="U8" s="300"/>
      <c r="V8" s="300"/>
      <c r="W8" s="300"/>
      <c r="X8" s="300"/>
      <c r="Y8" s="300"/>
      <c r="Z8" s="300"/>
      <c r="AA8" s="738"/>
      <c r="AB8" s="306"/>
      <c r="AC8" s="306"/>
      <c r="AD8" s="306"/>
      <c r="AE8" s="306"/>
      <c r="AF8" s="306"/>
      <c r="AG8" s="306"/>
      <c r="AH8" s="306"/>
      <c r="AI8" s="306"/>
      <c r="AJ8" s="306" t="s">
        <v>782</v>
      </c>
      <c r="AK8" s="306" t="s">
        <v>783</v>
      </c>
      <c r="AL8" s="739">
        <v>30047</v>
      </c>
      <c r="AM8" s="308">
        <v>28790</v>
      </c>
      <c r="AN8" s="309">
        <v>15963</v>
      </c>
      <c r="AO8" s="310">
        <f>5220+7607</f>
        <v>12827</v>
      </c>
      <c r="AP8" s="311">
        <v>1257</v>
      </c>
      <c r="AQ8" s="307">
        <v>39680</v>
      </c>
      <c r="AR8" s="308">
        <v>37669</v>
      </c>
      <c r="AS8" s="309">
        <v>24045</v>
      </c>
      <c r="AT8" s="310">
        <v>13624</v>
      </c>
      <c r="AU8" s="311">
        <v>2011</v>
      </c>
      <c r="AV8" s="307">
        <v>57362</v>
      </c>
      <c r="AW8" s="308">
        <v>54770</v>
      </c>
      <c r="AX8" s="309">
        <v>33974</v>
      </c>
      <c r="AY8" s="310">
        <f>12084+8712</f>
        <v>20796</v>
      </c>
      <c r="AZ8" s="311">
        <f>AV8-AW8</f>
        <v>2592</v>
      </c>
      <c r="BA8" s="307">
        <v>52107</v>
      </c>
      <c r="BB8" s="308">
        <v>49341</v>
      </c>
      <c r="BC8" s="309">
        <v>33062</v>
      </c>
      <c r="BD8" s="310">
        <v>16279</v>
      </c>
      <c r="BE8" s="311">
        <f>BA8-BC8-BD8</f>
        <v>2766</v>
      </c>
      <c r="BF8" s="307">
        <v>25029</v>
      </c>
      <c r="BG8" s="308">
        <v>22606</v>
      </c>
      <c r="BH8" s="309">
        <v>13068</v>
      </c>
      <c r="BI8" s="310">
        <v>9538</v>
      </c>
      <c r="BJ8" s="311">
        <f>BF8-BG8</f>
        <v>2423</v>
      </c>
      <c r="BK8" s="307">
        <v>34942</v>
      </c>
      <c r="BL8" s="308">
        <v>32756</v>
      </c>
      <c r="BM8" s="309">
        <v>20909</v>
      </c>
      <c r="BN8" s="310">
        <v>11847</v>
      </c>
      <c r="BO8" s="311">
        <f>BK8-BM8-BN8</f>
        <v>2186</v>
      </c>
      <c r="BP8" s="307">
        <v>50442</v>
      </c>
      <c r="BQ8" s="308">
        <v>47625</v>
      </c>
      <c r="BR8" s="309">
        <v>29542</v>
      </c>
      <c r="BS8" s="310">
        <f>10508+7575</f>
        <v>18083</v>
      </c>
      <c r="BT8" s="311">
        <f>BP8-BQ8</f>
        <v>2817</v>
      </c>
      <c r="BU8" s="704"/>
      <c r="BV8" s="705">
        <v>70619</v>
      </c>
      <c r="BW8" s="706">
        <v>66675</v>
      </c>
      <c r="BX8" s="706">
        <v>41359</v>
      </c>
      <c r="BY8" s="706">
        <f>14711+10605</f>
        <v>25316</v>
      </c>
      <c r="BZ8" s="707">
        <f>BV8-BW8</f>
        <v>3944</v>
      </c>
      <c r="CA8" s="307">
        <v>50442</v>
      </c>
      <c r="CB8" s="308">
        <v>47625</v>
      </c>
      <c r="CC8" s="309">
        <v>29542</v>
      </c>
      <c r="CD8" s="310">
        <f>10508+7575</f>
        <v>18083</v>
      </c>
      <c r="CE8" s="311">
        <f>CA8-CC8-CD8</f>
        <v>2817</v>
      </c>
      <c r="CF8" s="307">
        <v>50442</v>
      </c>
      <c r="CG8" s="308">
        <v>47625</v>
      </c>
      <c r="CH8" s="309">
        <v>29542</v>
      </c>
      <c r="CI8" s="310">
        <f>10508+7575</f>
        <v>18083</v>
      </c>
      <c r="CJ8" s="311">
        <f>CF8-CH8-CI8</f>
        <v>2817</v>
      </c>
      <c r="CK8" s="307">
        <v>47964</v>
      </c>
      <c r="CL8" s="308">
        <v>45450</v>
      </c>
      <c r="CM8" s="309">
        <v>30056</v>
      </c>
      <c r="CN8" s="310">
        <v>15394</v>
      </c>
      <c r="CO8" s="311">
        <f>CK8-CL8</f>
        <v>2514</v>
      </c>
      <c r="CP8" s="307">
        <v>34942</v>
      </c>
      <c r="CQ8" s="308">
        <v>32756</v>
      </c>
      <c r="CR8" s="309">
        <v>20909</v>
      </c>
      <c r="CS8" s="310">
        <v>11847</v>
      </c>
      <c r="CT8" s="311">
        <f>CP8-CQ8</f>
        <v>2186</v>
      </c>
      <c r="CU8" s="307">
        <v>43766</v>
      </c>
      <c r="CV8" s="308">
        <v>39522</v>
      </c>
      <c r="CW8" s="309">
        <v>26136</v>
      </c>
      <c r="CX8" s="310">
        <v>13386</v>
      </c>
      <c r="CY8" s="311">
        <f>CU8-CW8-CX8</f>
        <v>4244</v>
      </c>
      <c r="CZ8" s="307">
        <v>64894</v>
      </c>
      <c r="DA8" s="308">
        <v>60431</v>
      </c>
      <c r="DB8" s="309">
        <v>47045</v>
      </c>
      <c r="DC8" s="310">
        <v>13386</v>
      </c>
      <c r="DD8" s="311">
        <f>CZ8-DA8</f>
        <v>4463</v>
      </c>
      <c r="DE8" s="307">
        <v>127488</v>
      </c>
      <c r="DF8" s="308">
        <v>123826</v>
      </c>
      <c r="DG8" s="309">
        <v>76810</v>
      </c>
      <c r="DH8" s="310">
        <f>27320+19696</f>
        <v>47016</v>
      </c>
      <c r="DI8" s="311">
        <f>DE8-DF8</f>
        <v>3662</v>
      </c>
      <c r="DJ8" s="307">
        <v>278975</v>
      </c>
      <c r="DK8" s="308">
        <v>273846</v>
      </c>
      <c r="DL8" s="309">
        <v>169868</v>
      </c>
      <c r="DM8" s="310">
        <f>60420+43558</f>
        <v>103978</v>
      </c>
      <c r="DN8" s="311">
        <f>DJ8-DK8</f>
        <v>5129</v>
      </c>
      <c r="DO8" s="307">
        <v>243762</v>
      </c>
      <c r="DP8" s="308">
        <v>238128</v>
      </c>
      <c r="DQ8" s="309">
        <v>147712</v>
      </c>
      <c r="DR8" s="310">
        <f>52539+37877</f>
        <v>90416</v>
      </c>
      <c r="DS8" s="311">
        <f>DO8-DP8</f>
        <v>5634</v>
      </c>
      <c r="DT8" s="307">
        <v>36457</v>
      </c>
      <c r="DU8" s="308">
        <v>35096</v>
      </c>
      <c r="DV8" s="309">
        <v>20288</v>
      </c>
      <c r="DW8" s="310">
        <f>DU8-DV8</f>
        <v>14808</v>
      </c>
      <c r="DX8" s="311">
        <f>DT8-DV8-DW8</f>
        <v>1361</v>
      </c>
      <c r="DY8" s="307">
        <v>53031</v>
      </c>
      <c r="DZ8" s="308">
        <v>50853</v>
      </c>
      <c r="EA8" s="309">
        <v>32461</v>
      </c>
      <c r="EB8" s="310">
        <f>DZ8-EA8</f>
        <v>18392</v>
      </c>
      <c r="EC8" s="311">
        <f>DY8-EA8-EB8</f>
        <v>2178</v>
      </c>
      <c r="ED8" s="307">
        <v>64079</v>
      </c>
      <c r="EE8" s="308">
        <v>61357</v>
      </c>
      <c r="EF8" s="309">
        <v>40576</v>
      </c>
      <c r="EG8" s="310">
        <v>20781</v>
      </c>
      <c r="EH8" s="311">
        <v>2722</v>
      </c>
      <c r="EI8" s="307">
        <v>69605</v>
      </c>
      <c r="EJ8" s="308">
        <v>66610</v>
      </c>
      <c r="EK8" s="309">
        <v>44634</v>
      </c>
      <c r="EL8" s="310">
        <f>EJ8-EK8</f>
        <v>21976</v>
      </c>
      <c r="EM8" s="311">
        <f>EI8-EK8-EL8</f>
        <v>2995</v>
      </c>
      <c r="EN8" s="307">
        <v>31995</v>
      </c>
      <c r="EO8" s="308">
        <v>30519</v>
      </c>
      <c r="EP8" s="309">
        <v>17642</v>
      </c>
      <c r="EQ8" s="310">
        <f>EO8-EP8</f>
        <v>12877</v>
      </c>
      <c r="ER8" s="311">
        <f>EN8-EP8-EQ8</f>
        <v>1476</v>
      </c>
      <c r="ES8" s="307">
        <v>46581</v>
      </c>
      <c r="ET8" s="308">
        <v>44220</v>
      </c>
      <c r="EU8" s="309">
        <v>28227</v>
      </c>
      <c r="EV8" s="310">
        <f>ET8-EU8</f>
        <v>15993</v>
      </c>
      <c r="EW8" s="311">
        <f>ES8-EU8-EV8</f>
        <v>2361</v>
      </c>
      <c r="EX8" s="307">
        <v>67337</v>
      </c>
      <c r="EY8" s="308">
        <v>64295</v>
      </c>
      <c r="EZ8" s="309">
        <v>39882</v>
      </c>
      <c r="FA8" s="310">
        <f>14186+10227</f>
        <v>24413</v>
      </c>
      <c r="FB8" s="311">
        <f>EX8-EY8</f>
        <v>3042</v>
      </c>
      <c r="FC8" s="307">
        <v>61169</v>
      </c>
      <c r="FD8" s="308">
        <v>57922</v>
      </c>
      <c r="FE8" s="309">
        <v>38812</v>
      </c>
      <c r="FF8" s="310">
        <v>19110</v>
      </c>
      <c r="FG8" s="311">
        <f>FC8-FD8</f>
        <v>3247</v>
      </c>
      <c r="FH8" s="307">
        <v>31342</v>
      </c>
      <c r="FI8" s="308">
        <v>29896</v>
      </c>
      <c r="FJ8" s="309">
        <v>17282</v>
      </c>
      <c r="FK8" s="310">
        <f>FI8-FJ8</f>
        <v>12614</v>
      </c>
      <c r="FL8" s="311">
        <f>FH8-FJ8-FK8</f>
        <v>1446</v>
      </c>
      <c r="FM8" s="307">
        <v>45632</v>
      </c>
      <c r="FN8" s="308">
        <v>43319</v>
      </c>
      <c r="FO8" s="309">
        <v>27652</v>
      </c>
      <c r="FP8" s="310">
        <f>FN8-FO8</f>
        <v>15667</v>
      </c>
      <c r="FQ8" s="311">
        <f>FM8-FO8-FP8</f>
        <v>2313</v>
      </c>
      <c r="FR8" s="307">
        <v>55158</v>
      </c>
      <c r="FS8" s="308">
        <v>52267</v>
      </c>
      <c r="FT8" s="309">
        <v>34565</v>
      </c>
      <c r="FU8" s="310">
        <f>FS8-FT8</f>
        <v>17702</v>
      </c>
      <c r="FV8" s="311">
        <f>FR8-FT8-FU8</f>
        <v>2891</v>
      </c>
      <c r="FW8" s="307">
        <v>59922</v>
      </c>
      <c r="FX8" s="308">
        <v>56741</v>
      </c>
      <c r="FY8" s="309">
        <v>38021</v>
      </c>
      <c r="FZ8" s="310">
        <f>FX8-FY8</f>
        <v>18720</v>
      </c>
      <c r="GA8" s="311">
        <f>FW8-FY8-FZ8</f>
        <v>3181</v>
      </c>
      <c r="GB8" s="307">
        <v>27568</v>
      </c>
      <c r="GC8" s="308">
        <v>25997</v>
      </c>
      <c r="GD8" s="309">
        <v>15028</v>
      </c>
      <c r="GE8" s="310">
        <f>GC8-GD8</f>
        <v>10969</v>
      </c>
      <c r="GF8" s="311">
        <f>GB8-GD8-GE8</f>
        <v>1571</v>
      </c>
      <c r="GG8" s="307">
        <v>40183</v>
      </c>
      <c r="GH8" s="308">
        <v>37669</v>
      </c>
      <c r="GI8" s="309">
        <v>24045</v>
      </c>
      <c r="GJ8" s="310">
        <f>GH8-GI8</f>
        <v>13624</v>
      </c>
      <c r="GK8" s="311">
        <f>GG8-GI8-GJ8</f>
        <v>2514</v>
      </c>
      <c r="GL8" s="307">
        <v>58009</v>
      </c>
      <c r="GM8" s="308">
        <v>54770</v>
      </c>
      <c r="GN8" s="309">
        <v>33974</v>
      </c>
      <c r="GO8" s="310">
        <f>12084+8712</f>
        <v>20796</v>
      </c>
      <c r="GP8" s="311">
        <f>GL8-GM8</f>
        <v>3239</v>
      </c>
      <c r="GQ8" s="307">
        <v>52798</v>
      </c>
      <c r="GR8" s="308">
        <v>49341</v>
      </c>
      <c r="GS8" s="309">
        <v>33062</v>
      </c>
      <c r="GT8" s="310">
        <f>GR8-GS8</f>
        <v>16279</v>
      </c>
      <c r="GU8" s="708">
        <f>GQ8-GS8-GT8</f>
        <v>3457</v>
      </c>
      <c r="GV8" s="312"/>
      <c r="GW8" s="312"/>
      <c r="GX8" s="312"/>
      <c r="GY8" s="312"/>
      <c r="GZ8" s="312"/>
      <c r="HA8" s="990"/>
      <c r="HB8" s="312"/>
      <c r="HC8" s="312"/>
      <c r="HD8" s="312"/>
      <c r="HE8" s="312"/>
      <c r="HF8" s="312"/>
      <c r="HG8" s="1035"/>
      <c r="HH8" s="1038"/>
      <c r="HI8" s="1112"/>
      <c r="HJ8" s="1112"/>
      <c r="HK8" s="313"/>
      <c r="HL8" s="313"/>
      <c r="HM8" s="313"/>
      <c r="HN8" s="313"/>
      <c r="HO8" s="313"/>
      <c r="HP8" s="313"/>
      <c r="HQ8" s="313"/>
      <c r="HR8" s="313"/>
      <c r="HS8" s="313"/>
      <c r="HT8" s="313"/>
      <c r="HU8" s="313"/>
      <c r="HV8" s="313"/>
      <c r="HW8" s="313"/>
      <c r="HX8" s="313"/>
      <c r="HY8" s="313"/>
      <c r="HZ8" s="313"/>
      <c r="IA8" s="313"/>
      <c r="IB8" s="313"/>
      <c r="IC8" s="313"/>
      <c r="ID8" s="313"/>
      <c r="IE8" s="313"/>
      <c r="IF8" s="313"/>
      <c r="IG8" s="313"/>
      <c r="IH8" s="313"/>
      <c r="II8" s="313"/>
      <c r="IJ8" s="313"/>
      <c r="IK8" s="313"/>
      <c r="IL8" s="313"/>
      <c r="IM8" s="313"/>
      <c r="IN8" s="313"/>
      <c r="IO8" s="313"/>
      <c r="IP8" s="313"/>
      <c r="IQ8" s="313"/>
      <c r="IR8" s="313"/>
      <c r="IS8" s="313"/>
      <c r="IT8" s="313"/>
      <c r="IU8" s="313"/>
      <c r="IV8" s="313"/>
      <c r="IW8" s="313"/>
      <c r="IX8" s="313"/>
      <c r="IY8" s="313"/>
      <c r="IZ8" s="313"/>
      <c r="JA8" s="313"/>
      <c r="JB8" s="313"/>
      <c r="JC8" s="313"/>
      <c r="JD8" s="313"/>
      <c r="JE8" s="313"/>
      <c r="JF8" s="313"/>
      <c r="JG8" s="313"/>
      <c r="JH8" s="313"/>
      <c r="JI8" s="313"/>
      <c r="JJ8" s="313"/>
      <c r="JK8" s="313"/>
      <c r="JL8" s="313"/>
      <c r="JM8" s="313"/>
      <c r="JN8" s="313"/>
      <c r="JO8" s="313"/>
      <c r="JP8" s="313"/>
      <c r="JQ8" s="313"/>
      <c r="JR8" s="313"/>
      <c r="JS8" s="313"/>
      <c r="JT8" s="313"/>
      <c r="JU8" s="313"/>
      <c r="JV8" s="313"/>
      <c r="JW8" s="313"/>
      <c r="JX8" s="313"/>
      <c r="JY8" s="313"/>
      <c r="JZ8" s="313"/>
      <c r="KA8" s="313"/>
      <c r="KB8" s="313"/>
      <c r="KC8" s="313"/>
      <c r="KD8" s="313"/>
      <c r="KE8" s="313"/>
      <c r="KF8" s="313"/>
      <c r="KG8" s="313"/>
      <c r="KH8" s="313"/>
      <c r="KI8" s="313"/>
      <c r="KJ8" s="313"/>
      <c r="KK8" s="313"/>
      <c r="KL8" s="313"/>
      <c r="KM8" s="313"/>
      <c r="KN8" s="313"/>
      <c r="KO8" s="313"/>
      <c r="KP8" s="313"/>
      <c r="KQ8" s="313"/>
      <c r="KR8" s="313"/>
      <c r="KS8" s="313"/>
      <c r="KT8" s="313"/>
      <c r="KU8" s="313"/>
      <c r="KV8" s="313"/>
      <c r="KW8" s="313"/>
    </row>
    <row r="9" spans="1:309" ht="18.75" customHeight="1">
      <c r="A9" s="315" t="s">
        <v>1225</v>
      </c>
      <c r="B9" s="316">
        <v>0</v>
      </c>
      <c r="C9" s="316">
        <v>0</v>
      </c>
      <c r="D9" s="317">
        <v>54</v>
      </c>
      <c r="E9" s="318">
        <v>0</v>
      </c>
      <c r="F9" s="317"/>
      <c r="G9" s="316">
        <v>0</v>
      </c>
      <c r="H9" s="317">
        <v>169</v>
      </c>
      <c r="I9" s="318">
        <v>0</v>
      </c>
      <c r="J9" s="317"/>
      <c r="K9" s="317"/>
      <c r="L9" s="317"/>
      <c r="M9" s="316">
        <v>0</v>
      </c>
      <c r="N9" s="318">
        <v>0</v>
      </c>
      <c r="O9" s="317"/>
      <c r="P9" s="318">
        <v>0</v>
      </c>
      <c r="Q9" s="317"/>
      <c r="R9" s="318">
        <v>0</v>
      </c>
      <c r="S9" s="317"/>
      <c r="T9" s="319">
        <v>0</v>
      </c>
      <c r="U9" s="319">
        <v>0</v>
      </c>
      <c r="V9" s="319">
        <v>0</v>
      </c>
      <c r="W9" s="318">
        <v>0</v>
      </c>
      <c r="X9" s="318">
        <v>0</v>
      </c>
      <c r="Y9" s="318">
        <v>0</v>
      </c>
      <c r="Z9" s="318">
        <v>0</v>
      </c>
      <c r="AA9" s="318">
        <v>0</v>
      </c>
      <c r="AB9" s="318">
        <v>0</v>
      </c>
      <c r="AC9" s="318">
        <v>0</v>
      </c>
      <c r="AD9" s="320">
        <v>0</v>
      </c>
      <c r="AE9" s="320">
        <v>0</v>
      </c>
      <c r="AF9" s="320">
        <v>0</v>
      </c>
      <c r="AG9" s="320">
        <v>0</v>
      </c>
      <c r="AH9" s="317"/>
      <c r="AI9" s="320">
        <v>0</v>
      </c>
      <c r="AJ9" s="710">
        <f>D9+J9+R9</f>
        <v>54</v>
      </c>
      <c r="AK9" s="710">
        <f>H9+K9+L9+O9+P9+Q9+S9+Z9+AH9+F9</f>
        <v>169</v>
      </c>
      <c r="AL9" s="321">
        <f t="shared" ref="AL9:AL63" si="0">ROUND(B9*$AL$8/1000,1)</f>
        <v>0</v>
      </c>
      <c r="AM9" s="322">
        <f>ROUND(B9*AM$8/1000,1)</f>
        <v>0</v>
      </c>
      <c r="AN9" s="322">
        <f t="shared" ref="AN9:AN63" si="1">ROUND(B9*AN$8/1000,1)</f>
        <v>0</v>
      </c>
      <c r="AO9" s="322">
        <f>AM9-AN9</f>
        <v>0</v>
      </c>
      <c r="AP9" s="322">
        <f>AL9-AM9</f>
        <v>0</v>
      </c>
      <c r="AQ9" s="322">
        <f t="shared" ref="AQ9:AQ63" si="2">ROUND(C9*$AQ$8/1000,1)</f>
        <v>0</v>
      </c>
      <c r="AR9" s="322">
        <f t="shared" ref="AR9:AR63" si="3">ROUND(C9*$AR$8/1000,1)</f>
        <v>0</v>
      </c>
      <c r="AS9" s="322">
        <f t="shared" ref="AS9:AS63" si="4">ROUND(C9*AS$8/1000,1)</f>
        <v>0</v>
      </c>
      <c r="AT9" s="322">
        <f>AR9-AS9</f>
        <v>0</v>
      </c>
      <c r="AU9" s="322">
        <f>AQ9-AR9</f>
        <v>0</v>
      </c>
      <c r="AV9" s="322">
        <f>ROUND(D9*$AV$8/1000,1)</f>
        <v>3097.5</v>
      </c>
      <c r="AW9" s="322">
        <f>ROUND(D9*$AW$8/1000,1)</f>
        <v>2957.6</v>
      </c>
      <c r="AX9" s="322">
        <f t="shared" ref="AX9:AX63" si="5">ROUND(D9*AX$8/1000,1)</f>
        <v>1834.6</v>
      </c>
      <c r="AY9" s="322">
        <f>AW9-AX9</f>
        <v>1123</v>
      </c>
      <c r="AZ9" s="322">
        <f t="shared" ref="AZ9:AZ63" si="6">AV9-AW9</f>
        <v>139.9</v>
      </c>
      <c r="BA9" s="322">
        <f>ROUND(E9*$BA$8/1000,1)</f>
        <v>0</v>
      </c>
      <c r="BB9" s="322">
        <f>ROUND(E9*$BB$8/1000,1)</f>
        <v>0</v>
      </c>
      <c r="BC9" s="322">
        <f t="shared" ref="BC9:BC63" si="7">ROUND(E9*BC$8/1000,1)</f>
        <v>0</v>
      </c>
      <c r="BD9" s="322">
        <f>BB9-BC9</f>
        <v>0</v>
      </c>
      <c r="BE9" s="322">
        <f t="shared" ref="BE9:BE63" si="8">BA9-BB9</f>
        <v>0</v>
      </c>
      <c r="BF9" s="322">
        <f>ROUND(F9*$BF$8/1000,1)</f>
        <v>0</v>
      </c>
      <c r="BG9" s="322">
        <f>ROUND(F9*$BG$8/1000,1)</f>
        <v>0</v>
      </c>
      <c r="BH9" s="322">
        <f t="shared" ref="BH9:BH63" si="9">ROUND(F9*BH$8/1000,1)</f>
        <v>0</v>
      </c>
      <c r="BI9" s="322">
        <f>BG9-BH9</f>
        <v>0</v>
      </c>
      <c r="BJ9" s="322">
        <f>BF9-BG9</f>
        <v>0</v>
      </c>
      <c r="BK9" s="322">
        <f>ROUND(G9*$BK$8/1000,1)</f>
        <v>0</v>
      </c>
      <c r="BL9" s="322">
        <f>ROUND(G9*$BL$8/1000,1)</f>
        <v>0</v>
      </c>
      <c r="BM9" s="322">
        <f t="shared" ref="BM9:BM63" si="10">ROUND(G9*BM$8/1000,1)</f>
        <v>0</v>
      </c>
      <c r="BN9" s="322">
        <f>BL9-BM9</f>
        <v>0</v>
      </c>
      <c r="BO9" s="322">
        <f>BK9-BL9</f>
        <v>0</v>
      </c>
      <c r="BP9" s="322">
        <f>ROUND(H9*$BP$8/1000,1)</f>
        <v>8524.7000000000007</v>
      </c>
      <c r="BQ9" s="322">
        <f>ROUND(H9*$BQ$8/1000,1)</f>
        <v>8048.6</v>
      </c>
      <c r="BR9" s="322">
        <f t="shared" ref="BR9:BR63" si="11">ROUND(H9*BR$8/1000,1)</f>
        <v>4992.6000000000004</v>
      </c>
      <c r="BS9" s="322">
        <f>BQ9-BR9</f>
        <v>3056</v>
      </c>
      <c r="BT9" s="322">
        <f t="shared" ref="BT9:BT63" si="12">BP9-BQ9</f>
        <v>476.1</v>
      </c>
      <c r="BU9" s="322"/>
      <c r="BV9" s="322">
        <f>ROUND(J9*$BV$8/1000,1)</f>
        <v>0</v>
      </c>
      <c r="BW9" s="322">
        <f>ROUND(J9*$BW$8/1000,1)</f>
        <v>0</v>
      </c>
      <c r="BX9" s="322">
        <f>ROUND(J9*$BX$8/1000,1)</f>
        <v>0</v>
      </c>
      <c r="BY9" s="322">
        <f>ROUND(J9*$BY$8/1000,1)</f>
        <v>0</v>
      </c>
      <c r="BZ9" s="322">
        <f>ROUND(J9*$BZ$8/1000,1)</f>
        <v>0</v>
      </c>
      <c r="CA9" s="322">
        <f>ROUND(K9*$CA$8/1000,1)</f>
        <v>0</v>
      </c>
      <c r="CB9" s="322">
        <f>ROUND(K9*$CB$8/1000,1)</f>
        <v>0</v>
      </c>
      <c r="CC9" s="322">
        <f>ROUND(K9*CC$8/1000,1)</f>
        <v>0</v>
      </c>
      <c r="CD9" s="322">
        <f>CB9-CC9</f>
        <v>0</v>
      </c>
      <c r="CE9" s="711">
        <f t="shared" ref="CE9:CE63" si="13">CA9-CB9</f>
        <v>0</v>
      </c>
      <c r="CF9" s="322">
        <f>ROUND(L9*$CF$8/1000,1)</f>
        <v>0</v>
      </c>
      <c r="CG9" s="322">
        <f>ROUND(L9*$CG$8/1000,1)</f>
        <v>0</v>
      </c>
      <c r="CH9" s="322">
        <f t="shared" ref="CH9:CH63" si="14">ROUND(L9*CH$8/1000,1)</f>
        <v>0</v>
      </c>
      <c r="CI9" s="322">
        <f>CG9-CH9</f>
        <v>0</v>
      </c>
      <c r="CJ9" s="711">
        <f t="shared" ref="CJ9:CJ63" si="15">CF9-CG9</f>
        <v>0</v>
      </c>
      <c r="CK9" s="322">
        <f>ROUND(M9*$CK$8/1000,1)</f>
        <v>0</v>
      </c>
      <c r="CL9" s="322">
        <f>ROUND(M9*$CL$8/1000,1)</f>
        <v>0</v>
      </c>
      <c r="CM9" s="322">
        <f t="shared" ref="CM9:CM63" si="16">ROUND(M9*CM$8/1000,1)</f>
        <v>0</v>
      </c>
      <c r="CN9" s="322">
        <f>CL9-CM9</f>
        <v>0</v>
      </c>
      <c r="CO9" s="711">
        <f t="shared" ref="CO9:CO63" si="17">CK9-CL9</f>
        <v>0</v>
      </c>
      <c r="CP9" s="322">
        <f>ROUND(N9*$CP$8/1000,1)</f>
        <v>0</v>
      </c>
      <c r="CQ9" s="322">
        <f>ROUND(N9*$CQ$8/1000,1)</f>
        <v>0</v>
      </c>
      <c r="CR9" s="322">
        <f t="shared" ref="CR9:CR63" si="18">ROUND(N9*CR$8/1000,1)</f>
        <v>0</v>
      </c>
      <c r="CS9" s="322">
        <f>CQ9-CR9</f>
        <v>0</v>
      </c>
      <c r="CT9" s="711">
        <f t="shared" ref="CT9:CT63" si="19">CP9-CQ9</f>
        <v>0</v>
      </c>
      <c r="CU9" s="322">
        <f>ROUND(O9*$CU$8/1000,1)</f>
        <v>0</v>
      </c>
      <c r="CV9" s="322">
        <f>ROUND(O9*$CV$8/1000,1)</f>
        <v>0</v>
      </c>
      <c r="CW9" s="322">
        <f t="shared" ref="CW9:CW63" si="20">ROUND(O9*CW$8/1000,1)</f>
        <v>0</v>
      </c>
      <c r="CX9" s="322">
        <f>CV9-CW9</f>
        <v>0</v>
      </c>
      <c r="CY9" s="322">
        <f t="shared" ref="CY9:CY63" si="21">CU9-CV9</f>
        <v>0</v>
      </c>
      <c r="CZ9" s="322">
        <f>ROUND(P9*$CZ$8/1000,1)</f>
        <v>0</v>
      </c>
      <c r="DA9" s="322">
        <f>ROUND(P9*$DA$8/1000,1)</f>
        <v>0</v>
      </c>
      <c r="DB9" s="322">
        <f t="shared" ref="DB9:DB63" si="22">ROUND(P9*DB$8/1000,1)</f>
        <v>0</v>
      </c>
      <c r="DC9" s="322">
        <f>DA9-DB9</f>
        <v>0</v>
      </c>
      <c r="DD9" s="322">
        <f t="shared" ref="DD9:DD63" si="23">CZ9-DA9</f>
        <v>0</v>
      </c>
      <c r="DE9" s="322">
        <f t="shared" ref="DE9:DE63" si="24">ROUND(Q9*$DE$8/1000,1)</f>
        <v>0</v>
      </c>
      <c r="DF9" s="322">
        <f t="shared" ref="DF9:DF63" si="25">ROUND(Q9*$DF$8/1000,1)</f>
        <v>0</v>
      </c>
      <c r="DG9" s="322">
        <f t="shared" ref="DG9:DG63" si="26">ROUND(Q9*DG$8/1000,1)</f>
        <v>0</v>
      </c>
      <c r="DH9" s="322">
        <f>DF9-DG9</f>
        <v>0</v>
      </c>
      <c r="DI9" s="322">
        <f t="shared" ref="DI9:DI63" si="27">DE9-DF9</f>
        <v>0</v>
      </c>
      <c r="DJ9" s="322">
        <f t="shared" ref="DJ9:DJ63" si="28">ROUND(R9*$DJ$8/1000,1)</f>
        <v>0</v>
      </c>
      <c r="DK9" s="322">
        <f t="shared" ref="DK9:DK63" si="29">ROUND(R9*DK$8/1000,1)</f>
        <v>0</v>
      </c>
      <c r="DL9" s="322">
        <f t="shared" ref="DL9:DL63" si="30">ROUND(R9*DL$8/1000,1)</f>
        <v>0</v>
      </c>
      <c r="DM9" s="322">
        <f>DK9-DL9</f>
        <v>0</v>
      </c>
      <c r="DN9" s="322">
        <f t="shared" ref="DN9:DN63" si="31">DJ9-DK9</f>
        <v>0</v>
      </c>
      <c r="DO9" s="322">
        <f>ROUND(S9*$DO$8/1000,1)</f>
        <v>0</v>
      </c>
      <c r="DP9" s="322">
        <f>ROUND(S9*$DP$8/1000,1)</f>
        <v>0</v>
      </c>
      <c r="DQ9" s="322">
        <f>ROUND(S9*DQ$8/1000,1)</f>
        <v>0</v>
      </c>
      <c r="DR9" s="322">
        <f>DP9-DQ9</f>
        <v>0</v>
      </c>
      <c r="DS9" s="322">
        <f t="shared" ref="DS9:DS63" si="32">DO9-DP9</f>
        <v>0</v>
      </c>
      <c r="DT9" s="323">
        <f>ROUND(T9*$DT$8/1000,1)</f>
        <v>0</v>
      </c>
      <c r="DU9" s="324">
        <f>ROUND(T9*$DU$8/1000,1)</f>
        <v>0</v>
      </c>
      <c r="DV9" s="322">
        <f t="shared" ref="DV9:DV63" si="33">ROUND(T9*DV$8/1000,1)</f>
        <v>0</v>
      </c>
      <c r="DW9" s="322">
        <f>DU9-DV9</f>
        <v>0</v>
      </c>
      <c r="DX9" s="324">
        <f>DT9-DU9</f>
        <v>0</v>
      </c>
      <c r="DY9" s="324">
        <f>ROUND(U9*$DY$8/1000,1)</f>
        <v>0</v>
      </c>
      <c r="DZ9" s="324">
        <f>ROUND(U9*$DZ$8/1000,1)</f>
        <v>0</v>
      </c>
      <c r="EA9" s="322">
        <f t="shared" ref="EA9:EA63" si="34">ROUND(U9*EA$8/1000,1)</f>
        <v>0</v>
      </c>
      <c r="EB9" s="322">
        <f>DZ9-EA9</f>
        <v>0</v>
      </c>
      <c r="EC9" s="324">
        <f>DY9-DZ9</f>
        <v>0</v>
      </c>
      <c r="ED9" s="324">
        <f>ROUND(V9*$ED$8/1000,1)</f>
        <v>0</v>
      </c>
      <c r="EE9" s="324">
        <f>ROUND(V9*$EE$8/1000,1)</f>
        <v>0</v>
      </c>
      <c r="EF9" s="322">
        <f t="shared" ref="EF9:EF63" si="35">ROUND(V9*EF$8/1000,1)</f>
        <v>0</v>
      </c>
      <c r="EG9" s="322">
        <f>EE9-EF9</f>
        <v>0</v>
      </c>
      <c r="EH9" s="324">
        <f>ED9-EE9</f>
        <v>0</v>
      </c>
      <c r="EI9" s="324">
        <f>ROUND(W9*$EI$8/1000,1)</f>
        <v>0</v>
      </c>
      <c r="EJ9" s="324">
        <f>ROUND(W9*$EJ$8/1000,1)</f>
        <v>0</v>
      </c>
      <c r="EK9" s="322">
        <f t="shared" ref="EK9:EK63" si="36">ROUND(W9*EK$8/1000,1)</f>
        <v>0</v>
      </c>
      <c r="EL9" s="322">
        <f>EJ9-EK9</f>
        <v>0</v>
      </c>
      <c r="EM9" s="324">
        <f>EI9-EJ9</f>
        <v>0</v>
      </c>
      <c r="EN9" s="324">
        <f>ROUND(X9*$EN$8/1000,1)</f>
        <v>0</v>
      </c>
      <c r="EO9" s="324">
        <f>ROUND(X9*$EO$8/1000,1)</f>
        <v>0</v>
      </c>
      <c r="EP9" s="322">
        <f t="shared" ref="EP9:EP63" si="37">ROUND(X9*EP$8/1000,1)</f>
        <v>0</v>
      </c>
      <c r="EQ9" s="322">
        <f>EO9-EP9</f>
        <v>0</v>
      </c>
      <c r="ER9" s="324">
        <f>EN9-EO9</f>
        <v>0</v>
      </c>
      <c r="ES9" s="324">
        <f>ROUND(Y9*$ES$8/1000,1)</f>
        <v>0</v>
      </c>
      <c r="ET9" s="324">
        <f>ROUND(Y9*$ET$8/1000,1)</f>
        <v>0</v>
      </c>
      <c r="EU9" s="322">
        <f t="shared" ref="EU9:EU63" si="38">ROUND(Y9*EU$8/1000,1)</f>
        <v>0</v>
      </c>
      <c r="EV9" s="322">
        <f>ET9-EU9</f>
        <v>0</v>
      </c>
      <c r="EW9" s="324">
        <f>ES9-ET9</f>
        <v>0</v>
      </c>
      <c r="EX9" s="324">
        <f>ROUND(Z9*$EX$8/1000,1)</f>
        <v>0</v>
      </c>
      <c r="EY9" s="324">
        <f>ROUND(Z9*$EY$8/1000,1)</f>
        <v>0</v>
      </c>
      <c r="EZ9" s="322">
        <f t="shared" ref="EZ9:EZ63" si="39">ROUND(Z9*EZ$8/1000,1)</f>
        <v>0</v>
      </c>
      <c r="FA9" s="322">
        <f>EY9-EZ9</f>
        <v>0</v>
      </c>
      <c r="FB9" s="324">
        <f>EX9-EY9</f>
        <v>0</v>
      </c>
      <c r="FC9" s="324">
        <f>ROUND(AA9*$FC$8/1000,1)</f>
        <v>0</v>
      </c>
      <c r="FD9" s="324">
        <f>ROUND(AA9*$FD$8/1000,1)</f>
        <v>0</v>
      </c>
      <c r="FE9" s="322">
        <f t="shared" ref="FE9:FE63" si="40">ROUND(AA9*FE$8/1000,1)</f>
        <v>0</v>
      </c>
      <c r="FF9" s="322">
        <f>FD9-FE9</f>
        <v>0</v>
      </c>
      <c r="FG9" s="325">
        <f>FC9-FD9</f>
        <v>0</v>
      </c>
      <c r="FH9" s="712">
        <f t="shared" ref="FH9:FH63" si="41">ROUND(AB9*$FH$8/1000,1)</f>
        <v>0</v>
      </c>
      <c r="FI9" s="322">
        <f t="shared" ref="FI9:FI63" si="42">ROUND(AB9*$FI$8/1000,1)</f>
        <v>0</v>
      </c>
      <c r="FJ9" s="322">
        <f t="shared" ref="FJ9:FJ63" si="43">ROUND(AB9*FJ$8/1000,1)</f>
        <v>0</v>
      </c>
      <c r="FK9" s="322">
        <f>FI9-FJ9</f>
        <v>0</v>
      </c>
      <c r="FL9" s="322">
        <f t="shared" ref="FL9:FL63" si="44">FH9-FI9</f>
        <v>0</v>
      </c>
      <c r="FM9" s="322">
        <f t="shared" ref="FM9:FM63" si="45">ROUND(AC9*$FM$8/1000,1)</f>
        <v>0</v>
      </c>
      <c r="FN9" s="322">
        <f t="shared" ref="FN9:FN63" si="46">ROUND(AC9*$FN$8/1000,1)</f>
        <v>0</v>
      </c>
      <c r="FO9" s="322">
        <f t="shared" ref="FO9:FO63" si="47">ROUND(AC9*FO$8/1000,1)</f>
        <v>0</v>
      </c>
      <c r="FP9" s="322">
        <f>FN9-FO9</f>
        <v>0</v>
      </c>
      <c r="FQ9" s="322">
        <f t="shared" ref="FQ9:FQ63" si="48">FM9-FN9</f>
        <v>0</v>
      </c>
      <c r="FR9" s="322">
        <f t="shared" ref="FR9:FR63" si="49">ROUND(AD9*$FR$8/1000,1)</f>
        <v>0</v>
      </c>
      <c r="FS9" s="322">
        <f t="shared" ref="FS9:FS63" si="50">ROUND(AD9*$FS$8/1000,1)</f>
        <v>0</v>
      </c>
      <c r="FT9" s="322">
        <f t="shared" ref="FT9:FT63" si="51">ROUND(AD9*FT$8/1000,1)</f>
        <v>0</v>
      </c>
      <c r="FU9" s="322">
        <f>FS9-FT9</f>
        <v>0</v>
      </c>
      <c r="FV9" s="322">
        <f t="shared" ref="FV9:FV63" si="52">FR9-FS9</f>
        <v>0</v>
      </c>
      <c r="FW9" s="322">
        <f t="shared" ref="FW9:FW63" si="53">ROUND(AE9*$FW$8/1000,1)</f>
        <v>0</v>
      </c>
      <c r="FX9" s="322">
        <f t="shared" ref="FX9:FX63" si="54">ROUND(AE9*$FX$8/1000,1)</f>
        <v>0</v>
      </c>
      <c r="FY9" s="322">
        <f t="shared" ref="FY9:FY63" si="55">ROUND(AE9*FY$8/1000,1)</f>
        <v>0</v>
      </c>
      <c r="FZ9" s="322">
        <f>FX9-FY9</f>
        <v>0</v>
      </c>
      <c r="GA9" s="322">
        <f t="shared" ref="GA9:GA63" si="56">FW9-FX9</f>
        <v>0</v>
      </c>
      <c r="GB9" s="322">
        <f t="shared" ref="GB9:GB63" si="57">ROUND(AF9*$GB$8/1000,1)</f>
        <v>0</v>
      </c>
      <c r="GC9" s="322">
        <f t="shared" ref="GC9:GC63" si="58">ROUND(AF9*$GC$8/1000,1)</f>
        <v>0</v>
      </c>
      <c r="GD9" s="322">
        <f t="shared" ref="GD9:GD63" si="59">ROUND(AF9*GD$8/1000,1)</f>
        <v>0</v>
      </c>
      <c r="GE9" s="322">
        <f>GC9-GD9</f>
        <v>0</v>
      </c>
      <c r="GF9" s="322">
        <f t="shared" ref="GF9:GF63" si="60">GB9-GC9</f>
        <v>0</v>
      </c>
      <c r="GG9" s="322">
        <f t="shared" ref="GG9:GG63" si="61">ROUND(AG9*$GG$8/1000,1)</f>
        <v>0</v>
      </c>
      <c r="GH9" s="322">
        <f t="shared" ref="GH9:GH63" si="62">ROUND(AG9*$GH$8/1000,1)</f>
        <v>0</v>
      </c>
      <c r="GI9" s="322">
        <f t="shared" ref="GI9:GI63" si="63">ROUND(AG9*GI$8/1000,1)</f>
        <v>0</v>
      </c>
      <c r="GJ9" s="322">
        <f>GH9-GI9</f>
        <v>0</v>
      </c>
      <c r="GK9" s="322">
        <f t="shared" ref="GK9:GK63" si="64">GG9-GH9</f>
        <v>0</v>
      </c>
      <c r="GL9" s="322">
        <f t="shared" ref="GL9:GL63" si="65">ROUND(AH9*$GL$8/1000,1)</f>
        <v>0</v>
      </c>
      <c r="GM9" s="322">
        <f t="shared" ref="GM9:GM63" si="66">ROUND(AH9*$GM$8/1000,1)</f>
        <v>0</v>
      </c>
      <c r="GN9" s="322">
        <f t="shared" ref="GN9:GN63" si="67">ROUND(AH9*GN$8/1000,1)</f>
        <v>0</v>
      </c>
      <c r="GO9" s="322">
        <f>GM9-GN9</f>
        <v>0</v>
      </c>
      <c r="GP9" s="322">
        <f t="shared" ref="GP9:GP63" si="68">GL9-GM9</f>
        <v>0</v>
      </c>
      <c r="GQ9" s="322">
        <f t="shared" ref="GQ9:GQ63" si="69">ROUND(AI9*$GQ$8/1000,1)</f>
        <v>0</v>
      </c>
      <c r="GR9" s="322">
        <f t="shared" ref="GR9:GR63" si="70">ROUND(AI9*$GR$8/1000,1)</f>
        <v>0</v>
      </c>
      <c r="GS9" s="322">
        <f t="shared" ref="GS9:GS63" si="71">ROUND(AI9*GS$8/1000,1)</f>
        <v>0</v>
      </c>
      <c r="GT9" s="322">
        <f>GR9-GS9</f>
        <v>0</v>
      </c>
      <c r="GU9" s="322">
        <f t="shared" ref="GU9:GU63" si="72">GQ9-GR9</f>
        <v>0</v>
      </c>
      <c r="GV9" s="326">
        <f>AL9+AQ9+AV9+BA9+BF9+BK9+BP9+BV9+CA9+CU9+DT9+DY9+ED9+EI9+EN9+ES9+EX9+FC9+FH9+FM9+FR9+FW9+GB9+GG9+GL9+GQ9+CF9+CK9+CP9+CZ9+DE9+DJ9+DO9</f>
        <v>11622.2</v>
      </c>
      <c r="GW9" s="322">
        <f>AM9+AR9+AW9+BB9+BG9+BL9+BQ9+BW9+CB9+CV9+DU9+DZ9+EE9+EJ9+EO9+ET9+EY9+FD9+FI9+FN9+FS9+FX9+GC9+GH9+GM9+GR9+CG9+CL9+CQ9+DA9+DF9+DK9+DP9</f>
        <v>11006.2</v>
      </c>
      <c r="GX9" s="322">
        <f t="shared" ref="GX9:GZ24" si="73">AN9+AS9+AX9+BC9+BH9+BM9+BR9+BX9+CC9+CW9+DV9+EA9+EF9+EK9+EP9+EU9+EZ9+FE9+FJ9+FO9+FT9+FY9+GD9+GI9+GN9+GS9+CH9+CM9+CR9+DB9+DG9+DL9+DQ9</f>
        <v>6827.2</v>
      </c>
      <c r="GY9" s="322">
        <f t="shared" si="73"/>
        <v>4179</v>
      </c>
      <c r="GZ9" s="322">
        <f t="shared" si="73"/>
        <v>616</v>
      </c>
      <c r="HA9" s="328">
        <f>SUM(B9:AI9)</f>
        <v>223</v>
      </c>
      <c r="HB9" s="322">
        <f>GV9*$HB$69</f>
        <v>11393.7</v>
      </c>
      <c r="HC9" s="322">
        <f t="shared" ref="HC9:HF24" si="74">GW9*$HB$69</f>
        <v>10789.8</v>
      </c>
      <c r="HD9" s="322">
        <f t="shared" si="74"/>
        <v>6693</v>
      </c>
      <c r="HE9" s="322">
        <f t="shared" si="74"/>
        <v>4096.8</v>
      </c>
      <c r="HF9" s="322">
        <f t="shared" si="74"/>
        <v>603.9</v>
      </c>
      <c r="HG9" s="329">
        <v>24.25</v>
      </c>
      <c r="HH9" s="327">
        <f>HG9*$HH$70</f>
        <v>1509.7</v>
      </c>
      <c r="HI9" s="327">
        <f>HB9+HH9</f>
        <v>12903.4</v>
      </c>
      <c r="HJ9" s="330">
        <f>HD9+HH9</f>
        <v>8202.7000000000007</v>
      </c>
      <c r="HK9" s="275">
        <f>HI9*1000</f>
        <v>12903400</v>
      </c>
    </row>
    <row r="10" spans="1:309" ht="18.75" customHeight="1">
      <c r="A10" s="315" t="s">
        <v>784</v>
      </c>
      <c r="B10" s="316">
        <v>0</v>
      </c>
      <c r="C10" s="316">
        <v>0</v>
      </c>
      <c r="D10" s="317">
        <v>51</v>
      </c>
      <c r="E10" s="318"/>
      <c r="F10" s="317"/>
      <c r="G10" s="316"/>
      <c r="H10" s="317">
        <v>329</v>
      </c>
      <c r="I10" s="318"/>
      <c r="J10" s="317"/>
      <c r="K10" s="317"/>
      <c r="L10" s="317">
        <v>27</v>
      </c>
      <c r="M10" s="316">
        <v>0</v>
      </c>
      <c r="N10" s="318">
        <v>0</v>
      </c>
      <c r="O10" s="317"/>
      <c r="P10" s="318">
        <v>0</v>
      </c>
      <c r="Q10" s="317">
        <v>39</v>
      </c>
      <c r="R10" s="317"/>
      <c r="S10" s="317"/>
      <c r="T10" s="319">
        <v>0</v>
      </c>
      <c r="U10" s="319">
        <v>0</v>
      </c>
      <c r="V10" s="319">
        <v>0</v>
      </c>
      <c r="W10" s="318">
        <v>0</v>
      </c>
      <c r="X10" s="318">
        <v>0</v>
      </c>
      <c r="Y10" s="318">
        <v>0</v>
      </c>
      <c r="Z10" s="318">
        <v>0</v>
      </c>
      <c r="AA10" s="318">
        <v>0</v>
      </c>
      <c r="AB10" s="318">
        <v>0</v>
      </c>
      <c r="AC10" s="318">
        <v>0</v>
      </c>
      <c r="AD10" s="320">
        <v>0</v>
      </c>
      <c r="AE10" s="320">
        <v>0</v>
      </c>
      <c r="AF10" s="320">
        <v>0</v>
      </c>
      <c r="AG10" s="320">
        <v>0</v>
      </c>
      <c r="AH10" s="317"/>
      <c r="AI10" s="320">
        <v>0</v>
      </c>
      <c r="AJ10" s="710">
        <f>D10+J10+R10</f>
        <v>51</v>
      </c>
      <c r="AK10" s="710">
        <f>H10+K10+L10+O10+P10+Q10+S10+Z10+AH10+F10</f>
        <v>395</v>
      </c>
      <c r="AL10" s="321">
        <f t="shared" si="0"/>
        <v>0</v>
      </c>
      <c r="AM10" s="322">
        <f>ROUND(B10*AM$8/1000,1)</f>
        <v>0</v>
      </c>
      <c r="AN10" s="322">
        <f t="shared" si="1"/>
        <v>0</v>
      </c>
      <c r="AO10" s="322">
        <f>AM10-AN10</f>
        <v>0</v>
      </c>
      <c r="AP10" s="322">
        <f>AL10-AM10</f>
        <v>0</v>
      </c>
      <c r="AQ10" s="322">
        <f t="shared" si="2"/>
        <v>0</v>
      </c>
      <c r="AR10" s="322">
        <f t="shared" si="3"/>
        <v>0</v>
      </c>
      <c r="AS10" s="322">
        <f t="shared" si="4"/>
        <v>0</v>
      </c>
      <c r="AT10" s="322">
        <f>AR10-AS10</f>
        <v>0</v>
      </c>
      <c r="AU10" s="322">
        <f>AQ10-AR10</f>
        <v>0</v>
      </c>
      <c r="AV10" s="322">
        <f>ROUND(D10*$AV$8/1000,1)</f>
        <v>2925.5</v>
      </c>
      <c r="AW10" s="322">
        <f>ROUND(D10*$AW$8/1000,1)</f>
        <v>2793.3</v>
      </c>
      <c r="AX10" s="322">
        <f t="shared" si="5"/>
        <v>1732.7</v>
      </c>
      <c r="AY10" s="322">
        <f>AW10-AX10</f>
        <v>1060.5999999999999</v>
      </c>
      <c r="AZ10" s="322">
        <f t="shared" si="6"/>
        <v>132.19999999999999</v>
      </c>
      <c r="BA10" s="322">
        <f>ROUND(E10*$BA$8/1000,1)</f>
        <v>0</v>
      </c>
      <c r="BB10" s="322">
        <f>ROUND(E10*$BB$8/1000,1)</f>
        <v>0</v>
      </c>
      <c r="BC10" s="322">
        <f t="shared" si="7"/>
        <v>0</v>
      </c>
      <c r="BD10" s="322">
        <f>BB10-BC10</f>
        <v>0</v>
      </c>
      <c r="BE10" s="322">
        <f t="shared" si="8"/>
        <v>0</v>
      </c>
      <c r="BF10" s="322">
        <f>ROUND(F10*$BF$8/1000,1)</f>
        <v>0</v>
      </c>
      <c r="BG10" s="322">
        <f>ROUND(F10*$BG$8/1000,1)</f>
        <v>0</v>
      </c>
      <c r="BH10" s="322">
        <f t="shared" si="9"/>
        <v>0</v>
      </c>
      <c r="BI10" s="322">
        <f>BG10-BH10</f>
        <v>0</v>
      </c>
      <c r="BJ10" s="322">
        <f>BF10-BG10</f>
        <v>0</v>
      </c>
      <c r="BK10" s="322">
        <f>ROUND(G10*$BK$8/1000,1)</f>
        <v>0</v>
      </c>
      <c r="BL10" s="322">
        <f>ROUND(G10*$BL$8/1000,1)</f>
        <v>0</v>
      </c>
      <c r="BM10" s="322">
        <f t="shared" si="10"/>
        <v>0</v>
      </c>
      <c r="BN10" s="322">
        <f>BL10-BM10</f>
        <v>0</v>
      </c>
      <c r="BO10" s="322">
        <f>BK10-BL10</f>
        <v>0</v>
      </c>
      <c r="BP10" s="322">
        <f>ROUND(H10*$BP$8/1000,1)</f>
        <v>16595.400000000001</v>
      </c>
      <c r="BQ10" s="322">
        <f>ROUND(H10*$BQ$8/1000,1)</f>
        <v>15668.6</v>
      </c>
      <c r="BR10" s="322">
        <f t="shared" si="11"/>
        <v>9719.2999999999993</v>
      </c>
      <c r="BS10" s="322">
        <f>BQ10-BR10</f>
        <v>5949.3</v>
      </c>
      <c r="BT10" s="322">
        <f t="shared" si="12"/>
        <v>926.8</v>
      </c>
      <c r="BU10" s="322"/>
      <c r="BV10" s="322">
        <f>ROUND(J10*$BV$8/1000,1)</f>
        <v>0</v>
      </c>
      <c r="BW10" s="322">
        <f>ROUND(J10*$BW$8/1000,1)</f>
        <v>0</v>
      </c>
      <c r="BX10" s="322">
        <f>ROUND(J10*$BX$8/1000,1)</f>
        <v>0</v>
      </c>
      <c r="BY10" s="322">
        <f>ROUND(J10*$BY$8/1000,1)</f>
        <v>0</v>
      </c>
      <c r="BZ10" s="322">
        <f>ROUND(J10*$BZ$8/1000,1)</f>
        <v>0</v>
      </c>
      <c r="CA10" s="322">
        <f>ROUND(K10*$CA$8/1000,1)</f>
        <v>0</v>
      </c>
      <c r="CB10" s="322">
        <f>ROUND(K10*$CB$8/1000,1)</f>
        <v>0</v>
      </c>
      <c r="CC10" s="322">
        <f>ROUND(K10*CC$8/1000,1)</f>
        <v>0</v>
      </c>
      <c r="CD10" s="322">
        <f>CB10-CC10</f>
        <v>0</v>
      </c>
      <c r="CE10" s="711">
        <f t="shared" si="13"/>
        <v>0</v>
      </c>
      <c r="CF10" s="322">
        <f>ROUND(L10*$CF$8/1000,1)</f>
        <v>1361.9</v>
      </c>
      <c r="CG10" s="322">
        <f>ROUND(L10*$CG$8/1000,1)</f>
        <v>1285.9000000000001</v>
      </c>
      <c r="CH10" s="322">
        <f t="shared" si="14"/>
        <v>797.6</v>
      </c>
      <c r="CI10" s="322">
        <f>CG10-CH10</f>
        <v>488.3</v>
      </c>
      <c r="CJ10" s="711">
        <f t="shared" si="15"/>
        <v>76</v>
      </c>
      <c r="CK10" s="322">
        <f>ROUND(M10*$CK$8/1000,1)</f>
        <v>0</v>
      </c>
      <c r="CL10" s="322">
        <f>ROUND(M10*$CL$8/1000,1)</f>
        <v>0</v>
      </c>
      <c r="CM10" s="322">
        <f t="shared" si="16"/>
        <v>0</v>
      </c>
      <c r="CN10" s="322">
        <f>CL10-CM10</f>
        <v>0</v>
      </c>
      <c r="CO10" s="711">
        <f t="shared" si="17"/>
        <v>0</v>
      </c>
      <c r="CP10" s="322">
        <f>ROUND(N10*$CP$8/1000,1)</f>
        <v>0</v>
      </c>
      <c r="CQ10" s="322">
        <f>ROUND(N10*$CQ$8/1000,1)</f>
        <v>0</v>
      </c>
      <c r="CR10" s="322">
        <f t="shared" si="18"/>
        <v>0</v>
      </c>
      <c r="CS10" s="322">
        <f>CQ10-CR10</f>
        <v>0</v>
      </c>
      <c r="CT10" s="711">
        <f t="shared" si="19"/>
        <v>0</v>
      </c>
      <c r="CU10" s="322">
        <f>ROUND(O10*$CU$8/1000,1)</f>
        <v>0</v>
      </c>
      <c r="CV10" s="322">
        <f>ROUND(O10*$CV$8/1000,1)</f>
        <v>0</v>
      </c>
      <c r="CW10" s="322">
        <f t="shared" si="20"/>
        <v>0</v>
      </c>
      <c r="CX10" s="322">
        <f>CV10-CW10</f>
        <v>0</v>
      </c>
      <c r="CY10" s="322">
        <f t="shared" si="21"/>
        <v>0</v>
      </c>
      <c r="CZ10" s="322">
        <f>ROUND(P10*$CZ$8/1000,1)</f>
        <v>0</v>
      </c>
      <c r="DA10" s="322">
        <f>ROUND(P10*$DA$8/1000,1)</f>
        <v>0</v>
      </c>
      <c r="DB10" s="322">
        <f t="shared" si="22"/>
        <v>0</v>
      </c>
      <c r="DC10" s="322">
        <f>DA10-DB10</f>
        <v>0</v>
      </c>
      <c r="DD10" s="322">
        <f t="shared" si="23"/>
        <v>0</v>
      </c>
      <c r="DE10" s="322">
        <f t="shared" si="24"/>
        <v>4972</v>
      </c>
      <c r="DF10" s="322">
        <f t="shared" si="25"/>
        <v>4829.2</v>
      </c>
      <c r="DG10" s="322">
        <f t="shared" si="26"/>
        <v>2995.6</v>
      </c>
      <c r="DH10" s="322">
        <f>DF10-DG10</f>
        <v>1833.6</v>
      </c>
      <c r="DI10" s="322">
        <f t="shared" si="27"/>
        <v>142.80000000000001</v>
      </c>
      <c r="DJ10" s="322">
        <f t="shared" si="28"/>
        <v>0</v>
      </c>
      <c r="DK10" s="322">
        <f t="shared" si="29"/>
        <v>0</v>
      </c>
      <c r="DL10" s="322">
        <f t="shared" si="30"/>
        <v>0</v>
      </c>
      <c r="DM10" s="322">
        <f>DK10-DL10</f>
        <v>0</v>
      </c>
      <c r="DN10" s="322">
        <f t="shared" si="31"/>
        <v>0</v>
      </c>
      <c r="DO10" s="322">
        <f>ROUND(S10*$DO$8/1000,1)</f>
        <v>0</v>
      </c>
      <c r="DP10" s="322">
        <f>ROUND(S10*$DP$8/1000,1)</f>
        <v>0</v>
      </c>
      <c r="DQ10" s="322">
        <f>ROUND(S10*DQ$8/1000,1)</f>
        <v>0</v>
      </c>
      <c r="DR10" s="322">
        <f>DP10-DQ10</f>
        <v>0</v>
      </c>
      <c r="DS10" s="322">
        <f t="shared" si="32"/>
        <v>0</v>
      </c>
      <c r="DT10" s="323">
        <f>ROUND(T10*$DT$8/1000,1)</f>
        <v>0</v>
      </c>
      <c r="DU10" s="324">
        <f>ROUND(T10*$DU$8/1000,1)</f>
        <v>0</v>
      </c>
      <c r="DV10" s="322">
        <f t="shared" si="33"/>
        <v>0</v>
      </c>
      <c r="DW10" s="322">
        <f>DU10-DV10</f>
        <v>0</v>
      </c>
      <c r="DX10" s="324">
        <f>DT10-DU10</f>
        <v>0</v>
      </c>
      <c r="DY10" s="324">
        <f>ROUND(U10*$DY$8/1000,1)</f>
        <v>0</v>
      </c>
      <c r="DZ10" s="324">
        <f>ROUND(U10*$DZ$8/1000,1)</f>
        <v>0</v>
      </c>
      <c r="EA10" s="322">
        <f t="shared" si="34"/>
        <v>0</v>
      </c>
      <c r="EB10" s="322">
        <f>DZ10-EA10</f>
        <v>0</v>
      </c>
      <c r="EC10" s="324">
        <f>DY10-DZ10</f>
        <v>0</v>
      </c>
      <c r="ED10" s="324">
        <f>ROUND(V10*$ED$8/1000,1)</f>
        <v>0</v>
      </c>
      <c r="EE10" s="324">
        <f>ROUND(V10*$EE$8/1000,1)</f>
        <v>0</v>
      </c>
      <c r="EF10" s="322">
        <f t="shared" si="35"/>
        <v>0</v>
      </c>
      <c r="EG10" s="322">
        <f>EE10-EF10</f>
        <v>0</v>
      </c>
      <c r="EH10" s="324">
        <f>ED10-EE10</f>
        <v>0</v>
      </c>
      <c r="EI10" s="324">
        <f>ROUND(W10*$EI$8/1000,1)</f>
        <v>0</v>
      </c>
      <c r="EJ10" s="324">
        <f>ROUND(W10*$EJ$8/1000,1)</f>
        <v>0</v>
      </c>
      <c r="EK10" s="322">
        <f t="shared" si="36"/>
        <v>0</v>
      </c>
      <c r="EL10" s="322">
        <f>EJ10-EK10</f>
        <v>0</v>
      </c>
      <c r="EM10" s="324">
        <f>EI10-EJ10</f>
        <v>0</v>
      </c>
      <c r="EN10" s="324">
        <f>ROUND(X10*$EN$8/1000,1)</f>
        <v>0</v>
      </c>
      <c r="EO10" s="324">
        <f>ROUND(X10*$EO$8/1000,1)</f>
        <v>0</v>
      </c>
      <c r="EP10" s="322">
        <f t="shared" si="37"/>
        <v>0</v>
      </c>
      <c r="EQ10" s="322">
        <f>EO10-EP10</f>
        <v>0</v>
      </c>
      <c r="ER10" s="324">
        <f>EN10-EO10</f>
        <v>0</v>
      </c>
      <c r="ES10" s="324">
        <f>ROUND(Y10*$ES$8/1000,1)</f>
        <v>0</v>
      </c>
      <c r="ET10" s="324">
        <f>ROUND(Y10*$ET$8/1000,1)</f>
        <v>0</v>
      </c>
      <c r="EU10" s="322">
        <f t="shared" si="38"/>
        <v>0</v>
      </c>
      <c r="EV10" s="322">
        <f>ET10-EU10</f>
        <v>0</v>
      </c>
      <c r="EW10" s="324">
        <f>ES10-ET10</f>
        <v>0</v>
      </c>
      <c r="EX10" s="324">
        <f>ROUND(Z10*$EX$8/1000,1)</f>
        <v>0</v>
      </c>
      <c r="EY10" s="324">
        <f>ROUND(Z10*$EY$8/1000,1)</f>
        <v>0</v>
      </c>
      <c r="EZ10" s="322">
        <f t="shared" si="39"/>
        <v>0</v>
      </c>
      <c r="FA10" s="322">
        <f>EY10-EZ10</f>
        <v>0</v>
      </c>
      <c r="FB10" s="324">
        <f>EX10-EY10</f>
        <v>0</v>
      </c>
      <c r="FC10" s="324">
        <f>ROUND(AA10*$FC$8/1000,1)</f>
        <v>0</v>
      </c>
      <c r="FD10" s="324">
        <f>ROUND(AA10*$FD$8/1000,1)</f>
        <v>0</v>
      </c>
      <c r="FE10" s="322">
        <f t="shared" si="40"/>
        <v>0</v>
      </c>
      <c r="FF10" s="322">
        <f>FD10-FE10</f>
        <v>0</v>
      </c>
      <c r="FG10" s="325">
        <f>FC10-FD10</f>
        <v>0</v>
      </c>
      <c r="FH10" s="712">
        <f t="shared" si="41"/>
        <v>0</v>
      </c>
      <c r="FI10" s="322">
        <f t="shared" si="42"/>
        <v>0</v>
      </c>
      <c r="FJ10" s="322">
        <f t="shared" si="43"/>
        <v>0</v>
      </c>
      <c r="FK10" s="322">
        <f>FI10-FJ10</f>
        <v>0</v>
      </c>
      <c r="FL10" s="322">
        <f t="shared" si="44"/>
        <v>0</v>
      </c>
      <c r="FM10" s="322">
        <f t="shared" si="45"/>
        <v>0</v>
      </c>
      <c r="FN10" s="322">
        <f t="shared" si="46"/>
        <v>0</v>
      </c>
      <c r="FO10" s="322">
        <f t="shared" si="47"/>
        <v>0</v>
      </c>
      <c r="FP10" s="322">
        <f>FN10-FO10</f>
        <v>0</v>
      </c>
      <c r="FQ10" s="322">
        <f t="shared" si="48"/>
        <v>0</v>
      </c>
      <c r="FR10" s="322">
        <f t="shared" si="49"/>
        <v>0</v>
      </c>
      <c r="FS10" s="322">
        <f t="shared" si="50"/>
        <v>0</v>
      </c>
      <c r="FT10" s="322">
        <f t="shared" si="51"/>
        <v>0</v>
      </c>
      <c r="FU10" s="322">
        <f>FS10-FT10</f>
        <v>0</v>
      </c>
      <c r="FV10" s="322">
        <f t="shared" si="52"/>
        <v>0</v>
      </c>
      <c r="FW10" s="322">
        <f t="shared" si="53"/>
        <v>0</v>
      </c>
      <c r="FX10" s="322">
        <f t="shared" si="54"/>
        <v>0</v>
      </c>
      <c r="FY10" s="322">
        <f t="shared" si="55"/>
        <v>0</v>
      </c>
      <c r="FZ10" s="322">
        <f>FX10-FY10</f>
        <v>0</v>
      </c>
      <c r="GA10" s="322">
        <f t="shared" si="56"/>
        <v>0</v>
      </c>
      <c r="GB10" s="322">
        <f t="shared" si="57"/>
        <v>0</v>
      </c>
      <c r="GC10" s="322">
        <f t="shared" si="58"/>
        <v>0</v>
      </c>
      <c r="GD10" s="322">
        <f t="shared" si="59"/>
        <v>0</v>
      </c>
      <c r="GE10" s="322">
        <f>GC10-GD10</f>
        <v>0</v>
      </c>
      <c r="GF10" s="322">
        <f t="shared" si="60"/>
        <v>0</v>
      </c>
      <c r="GG10" s="322">
        <f t="shared" si="61"/>
        <v>0</v>
      </c>
      <c r="GH10" s="322">
        <f t="shared" si="62"/>
        <v>0</v>
      </c>
      <c r="GI10" s="322">
        <f t="shared" si="63"/>
        <v>0</v>
      </c>
      <c r="GJ10" s="322">
        <f>GH10-GI10</f>
        <v>0</v>
      </c>
      <c r="GK10" s="322">
        <f t="shared" si="64"/>
        <v>0</v>
      </c>
      <c r="GL10" s="322">
        <f t="shared" si="65"/>
        <v>0</v>
      </c>
      <c r="GM10" s="322">
        <f t="shared" si="66"/>
        <v>0</v>
      </c>
      <c r="GN10" s="322">
        <f t="shared" si="67"/>
        <v>0</v>
      </c>
      <c r="GO10" s="322">
        <f>GM10-GN10</f>
        <v>0</v>
      </c>
      <c r="GP10" s="322">
        <f t="shared" si="68"/>
        <v>0</v>
      </c>
      <c r="GQ10" s="322">
        <f t="shared" si="69"/>
        <v>0</v>
      </c>
      <c r="GR10" s="322">
        <f t="shared" si="70"/>
        <v>0</v>
      </c>
      <c r="GS10" s="322">
        <f t="shared" si="71"/>
        <v>0</v>
      </c>
      <c r="GT10" s="322">
        <f>GR10-GS10</f>
        <v>0</v>
      </c>
      <c r="GU10" s="322">
        <f t="shared" si="72"/>
        <v>0</v>
      </c>
      <c r="GV10" s="326">
        <f>AL10+AQ10+AV10+BA10+BF10+BK10+BP10+BV10+CA10+CU10+DT10+DY10+ED10+EI10+EN10+ES10+EX10+FC10+FH10+FM10+FR10+FW10+GB10+GG10+GL10+GQ10+CF10+CK10+CP10+CZ10+DE10+DJ10+DO10</f>
        <v>25854.799999999999</v>
      </c>
      <c r="GW10" s="322">
        <f>AM10+AR10+AW10+BB10+BG10+BL10+BQ10+BW10+CB10+CV10+DU10+DZ10+EE10+EJ10+EO10+ET10+EY10+FD10+FI10+FN10+FS10+FX10+GC10+GH10+GM10+GR10+CG10+CL10+CQ10+DA10+DF10+DK10+DP10</f>
        <v>24577</v>
      </c>
      <c r="GX10" s="322">
        <f t="shared" si="73"/>
        <v>15245.2</v>
      </c>
      <c r="GY10" s="322">
        <f t="shared" si="73"/>
        <v>9331.7999999999993</v>
      </c>
      <c r="GZ10" s="322">
        <f t="shared" si="73"/>
        <v>1277.8</v>
      </c>
      <c r="HA10" s="328">
        <f>SUM(B10:AI10)</f>
        <v>446</v>
      </c>
      <c r="HB10" s="322">
        <f t="shared" ref="HB10:HF63" si="75">GV10*$HB$69</f>
        <v>25346.5</v>
      </c>
      <c r="HC10" s="322">
        <f t="shared" si="74"/>
        <v>24093.8</v>
      </c>
      <c r="HD10" s="322">
        <f t="shared" si="74"/>
        <v>14945.5</v>
      </c>
      <c r="HE10" s="322">
        <f t="shared" si="74"/>
        <v>9148.2999999999993</v>
      </c>
      <c r="HF10" s="322">
        <f t="shared" si="74"/>
        <v>1252.7</v>
      </c>
      <c r="HG10" s="329">
        <v>51.75</v>
      </c>
      <c r="HH10" s="327">
        <f t="shared" ref="HH10:HH62" si="76">HG10*$HH$70</f>
        <v>3221.7</v>
      </c>
      <c r="HI10" s="327">
        <f t="shared" ref="HI10:HI62" si="77">HB10+HH10</f>
        <v>28568.2</v>
      </c>
      <c r="HJ10" s="330">
        <f t="shared" ref="HJ10:HJ63" si="78">HD10+HH10</f>
        <v>18167.2</v>
      </c>
      <c r="HK10" s="275">
        <f t="shared" ref="HK10:HK63" si="79">HI10*1000</f>
        <v>28568200</v>
      </c>
    </row>
    <row r="11" spans="1:309" ht="18.75" customHeight="1">
      <c r="A11" s="315" t="s">
        <v>785</v>
      </c>
      <c r="B11" s="316"/>
      <c r="C11" s="316"/>
      <c r="D11" s="317"/>
      <c r="E11" s="318">
        <v>0</v>
      </c>
      <c r="F11" s="317"/>
      <c r="G11" s="316">
        <v>0</v>
      </c>
      <c r="H11" s="317">
        <v>276</v>
      </c>
      <c r="I11" s="318">
        <v>0</v>
      </c>
      <c r="J11" s="317"/>
      <c r="K11" s="317"/>
      <c r="L11" s="317"/>
      <c r="M11" s="316"/>
      <c r="N11" s="318"/>
      <c r="O11" s="317"/>
      <c r="P11" s="318"/>
      <c r="Q11" s="317"/>
      <c r="R11" s="317"/>
      <c r="S11" s="317"/>
      <c r="T11" s="319"/>
      <c r="U11" s="319"/>
      <c r="V11" s="319"/>
      <c r="W11" s="318"/>
      <c r="X11" s="318"/>
      <c r="Y11" s="318"/>
      <c r="Z11" s="318"/>
      <c r="AA11" s="318"/>
      <c r="AB11" s="318"/>
      <c r="AC11" s="318"/>
      <c r="AD11" s="320"/>
      <c r="AE11" s="320"/>
      <c r="AF11" s="320"/>
      <c r="AG11" s="320"/>
      <c r="AH11" s="317"/>
      <c r="AI11" s="320"/>
      <c r="AJ11" s="710">
        <f t="shared" ref="AJ11:AJ63" si="80">D11+J11+R11</f>
        <v>0</v>
      </c>
      <c r="AK11" s="710">
        <f t="shared" ref="AK11:AK63" si="81">H11+K11+L11+O11+P11+Q11+S11+Z11+AH11+F11</f>
        <v>276</v>
      </c>
      <c r="AL11" s="321">
        <f t="shared" si="0"/>
        <v>0</v>
      </c>
      <c r="AM11" s="322">
        <f>ROUND(B11*AM$8/1000,1)</f>
        <v>0</v>
      </c>
      <c r="AN11" s="322">
        <f t="shared" si="1"/>
        <v>0</v>
      </c>
      <c r="AO11" s="322">
        <f>AM11-AN11</f>
        <v>0</v>
      </c>
      <c r="AP11" s="322">
        <f>AL11-AM11</f>
        <v>0</v>
      </c>
      <c r="AQ11" s="322">
        <f t="shared" si="2"/>
        <v>0</v>
      </c>
      <c r="AR11" s="322">
        <f t="shared" si="3"/>
        <v>0</v>
      </c>
      <c r="AS11" s="322">
        <f t="shared" si="4"/>
        <v>0</v>
      </c>
      <c r="AT11" s="322">
        <f>AR11-AS11</f>
        <v>0</v>
      </c>
      <c r="AU11" s="322">
        <f>AQ11-AR11</f>
        <v>0</v>
      </c>
      <c r="AV11" s="322">
        <f>ROUND(D11*$AV$8/1000,1)</f>
        <v>0</v>
      </c>
      <c r="AW11" s="322">
        <f>ROUND(D11*$AW$8/1000,1)</f>
        <v>0</v>
      </c>
      <c r="AX11" s="322">
        <f t="shared" si="5"/>
        <v>0</v>
      </c>
      <c r="AY11" s="322">
        <f>AW11-AX11</f>
        <v>0</v>
      </c>
      <c r="AZ11" s="322">
        <f t="shared" si="6"/>
        <v>0</v>
      </c>
      <c r="BA11" s="322">
        <f>ROUND(E11*$BA$8/1000,1)</f>
        <v>0</v>
      </c>
      <c r="BB11" s="322">
        <f>ROUND(E11*$BB$8/1000,1)</f>
        <v>0</v>
      </c>
      <c r="BC11" s="322">
        <f t="shared" si="7"/>
        <v>0</v>
      </c>
      <c r="BD11" s="322">
        <f>BB11-BC11</f>
        <v>0</v>
      </c>
      <c r="BE11" s="322">
        <f t="shared" si="8"/>
        <v>0</v>
      </c>
      <c r="BF11" s="322">
        <f>ROUND(F11*$BF$8/1000,1)</f>
        <v>0</v>
      </c>
      <c r="BG11" s="322">
        <f>ROUND(F11*$BG$8/1000,1)</f>
        <v>0</v>
      </c>
      <c r="BH11" s="322">
        <f t="shared" si="9"/>
        <v>0</v>
      </c>
      <c r="BI11" s="322">
        <f>BG11-BH11</f>
        <v>0</v>
      </c>
      <c r="BJ11" s="322">
        <f>BF11-BG11</f>
        <v>0</v>
      </c>
      <c r="BK11" s="322">
        <f>ROUND(G11*$BK$8/1000,1)</f>
        <v>0</v>
      </c>
      <c r="BL11" s="322">
        <f>ROUND(G11*$BL$8/1000,1)</f>
        <v>0</v>
      </c>
      <c r="BM11" s="322">
        <f t="shared" si="10"/>
        <v>0</v>
      </c>
      <c r="BN11" s="322">
        <f>BL11-BM11</f>
        <v>0</v>
      </c>
      <c r="BO11" s="322">
        <f>BK11-BL11</f>
        <v>0</v>
      </c>
      <c r="BP11" s="322">
        <f>ROUND(H11*$BP$8/1000,1)</f>
        <v>13922</v>
      </c>
      <c r="BQ11" s="322">
        <f>ROUND(H11*$BQ$8/1000,1)</f>
        <v>13144.5</v>
      </c>
      <c r="BR11" s="322">
        <f t="shared" si="11"/>
        <v>8153.6</v>
      </c>
      <c r="BS11" s="322">
        <f>BQ11-BR11</f>
        <v>4990.8999999999996</v>
      </c>
      <c r="BT11" s="322">
        <f t="shared" si="12"/>
        <v>777.5</v>
      </c>
      <c r="BU11" s="322"/>
      <c r="BV11" s="322">
        <f>ROUND(J11*$BV$8/1000,1)</f>
        <v>0</v>
      </c>
      <c r="BW11" s="322">
        <f>ROUND(J11*$BW$8/1000,1)</f>
        <v>0</v>
      </c>
      <c r="BX11" s="322">
        <f>ROUND(J11*$BX$8/1000,1)</f>
        <v>0</v>
      </c>
      <c r="BY11" s="322">
        <f>ROUND(J11*$BY$8/1000,1)</f>
        <v>0</v>
      </c>
      <c r="BZ11" s="322">
        <f>ROUND(J11*$BZ$8/1000,1)</f>
        <v>0</v>
      </c>
      <c r="CA11" s="322">
        <f>ROUND(K11*$CA$8/1000,1)</f>
        <v>0</v>
      </c>
      <c r="CB11" s="322">
        <f>ROUND(K11*$CB$8/1000,1)</f>
        <v>0</v>
      </c>
      <c r="CC11" s="322">
        <f>ROUND(K11*CC$8/1000,1)</f>
        <v>0</v>
      </c>
      <c r="CD11" s="322">
        <f>CB11-CC11</f>
        <v>0</v>
      </c>
      <c r="CE11" s="711">
        <f t="shared" si="13"/>
        <v>0</v>
      </c>
      <c r="CF11" s="322">
        <f>ROUND(L11*$CF$8/1000,1)</f>
        <v>0</v>
      </c>
      <c r="CG11" s="322">
        <f>ROUND(L11*$CG$8/1000,1)</f>
        <v>0</v>
      </c>
      <c r="CH11" s="322">
        <f t="shared" si="14"/>
        <v>0</v>
      </c>
      <c r="CI11" s="322">
        <f>CG11-CH11</f>
        <v>0</v>
      </c>
      <c r="CJ11" s="711">
        <f t="shared" si="15"/>
        <v>0</v>
      </c>
      <c r="CK11" s="322">
        <f>ROUND(M11*$CK$8/1000,1)</f>
        <v>0</v>
      </c>
      <c r="CL11" s="322">
        <f>ROUND(M11*$CL$8/1000,1)</f>
        <v>0</v>
      </c>
      <c r="CM11" s="322">
        <f t="shared" si="16"/>
        <v>0</v>
      </c>
      <c r="CN11" s="322">
        <f>CL11-CM11</f>
        <v>0</v>
      </c>
      <c r="CO11" s="711">
        <f t="shared" si="17"/>
        <v>0</v>
      </c>
      <c r="CP11" s="322">
        <f>ROUND(N11*$CP$8/1000,1)</f>
        <v>0</v>
      </c>
      <c r="CQ11" s="322">
        <f>ROUND(N11*$CQ$8/1000,1)</f>
        <v>0</v>
      </c>
      <c r="CR11" s="322">
        <f t="shared" si="18"/>
        <v>0</v>
      </c>
      <c r="CS11" s="322">
        <f>CQ11-CR11</f>
        <v>0</v>
      </c>
      <c r="CT11" s="711">
        <f t="shared" si="19"/>
        <v>0</v>
      </c>
      <c r="CU11" s="322">
        <f>ROUND(O11*$CU$8/1000,1)</f>
        <v>0</v>
      </c>
      <c r="CV11" s="322">
        <f>ROUND(O11*$CV$8/1000,1)</f>
        <v>0</v>
      </c>
      <c r="CW11" s="322">
        <f t="shared" si="20"/>
        <v>0</v>
      </c>
      <c r="CX11" s="322">
        <f>CV11-CW11</f>
        <v>0</v>
      </c>
      <c r="CY11" s="322">
        <f t="shared" si="21"/>
        <v>0</v>
      </c>
      <c r="CZ11" s="322">
        <f>ROUND(P11*$CZ$8/1000,1)</f>
        <v>0</v>
      </c>
      <c r="DA11" s="322">
        <f>ROUND(P11*$DA$8/1000,1)</f>
        <v>0</v>
      </c>
      <c r="DB11" s="322">
        <f t="shared" si="22"/>
        <v>0</v>
      </c>
      <c r="DC11" s="322">
        <f>DA11-DB11</f>
        <v>0</v>
      </c>
      <c r="DD11" s="322">
        <f t="shared" si="23"/>
        <v>0</v>
      </c>
      <c r="DE11" s="322">
        <f t="shared" si="24"/>
        <v>0</v>
      </c>
      <c r="DF11" s="322">
        <f t="shared" si="25"/>
        <v>0</v>
      </c>
      <c r="DG11" s="322">
        <f t="shared" si="26"/>
        <v>0</v>
      </c>
      <c r="DH11" s="322">
        <f>DF11-DG11</f>
        <v>0</v>
      </c>
      <c r="DI11" s="322">
        <f t="shared" si="27"/>
        <v>0</v>
      </c>
      <c r="DJ11" s="322">
        <f t="shared" si="28"/>
        <v>0</v>
      </c>
      <c r="DK11" s="322">
        <f t="shared" si="29"/>
        <v>0</v>
      </c>
      <c r="DL11" s="322">
        <f t="shared" si="30"/>
        <v>0</v>
      </c>
      <c r="DM11" s="322">
        <f>DK11-DL11</f>
        <v>0</v>
      </c>
      <c r="DN11" s="322">
        <f t="shared" si="31"/>
        <v>0</v>
      </c>
      <c r="DO11" s="322">
        <f>ROUND(S11*$DO$8/1000,1)</f>
        <v>0</v>
      </c>
      <c r="DP11" s="322">
        <f>ROUND(S11*$DP$8/1000,1)</f>
        <v>0</v>
      </c>
      <c r="DQ11" s="322">
        <f>ROUND(S11*DQ$8/1000,1)</f>
        <v>0</v>
      </c>
      <c r="DR11" s="322">
        <f>DP11-DQ11</f>
        <v>0</v>
      </c>
      <c r="DS11" s="322">
        <f t="shared" si="32"/>
        <v>0</v>
      </c>
      <c r="DT11" s="323">
        <f>ROUND(T11*$DT$8/1000,1)</f>
        <v>0</v>
      </c>
      <c r="DU11" s="324">
        <f>ROUND(T11*$DU$8/1000,1)</f>
        <v>0</v>
      </c>
      <c r="DV11" s="322">
        <f t="shared" si="33"/>
        <v>0</v>
      </c>
      <c r="DW11" s="322">
        <f>DU11-DV11</f>
        <v>0</v>
      </c>
      <c r="DX11" s="324">
        <f>DT11-DU11</f>
        <v>0</v>
      </c>
      <c r="DY11" s="324">
        <f>ROUND(U11*$DY$8/1000,1)</f>
        <v>0</v>
      </c>
      <c r="DZ11" s="324">
        <f>ROUND(U11*$DZ$8/1000,1)</f>
        <v>0</v>
      </c>
      <c r="EA11" s="322">
        <f t="shared" si="34"/>
        <v>0</v>
      </c>
      <c r="EB11" s="322">
        <f>DZ11-EA11</f>
        <v>0</v>
      </c>
      <c r="EC11" s="324">
        <f>DY11-DZ11</f>
        <v>0</v>
      </c>
      <c r="ED11" s="324">
        <f>ROUND(V11*$ED$8/1000,1)</f>
        <v>0</v>
      </c>
      <c r="EE11" s="324">
        <f>ROUND(V11*$EE$8/1000,1)</f>
        <v>0</v>
      </c>
      <c r="EF11" s="322">
        <f t="shared" si="35"/>
        <v>0</v>
      </c>
      <c r="EG11" s="322">
        <f>EE11-EF11</f>
        <v>0</v>
      </c>
      <c r="EH11" s="324">
        <f>ED11-EE11</f>
        <v>0</v>
      </c>
      <c r="EI11" s="324">
        <f>ROUND(W11*$EI$8/1000,1)</f>
        <v>0</v>
      </c>
      <c r="EJ11" s="324">
        <f>ROUND(W11*$EJ$8/1000,1)</f>
        <v>0</v>
      </c>
      <c r="EK11" s="322">
        <f t="shared" si="36"/>
        <v>0</v>
      </c>
      <c r="EL11" s="322">
        <f>EJ11-EK11</f>
        <v>0</v>
      </c>
      <c r="EM11" s="324">
        <f>EI11-EJ11</f>
        <v>0</v>
      </c>
      <c r="EN11" s="324">
        <f>ROUND(X11*$EN$8/1000,1)</f>
        <v>0</v>
      </c>
      <c r="EO11" s="324">
        <f>ROUND(X11*$EO$8/1000,1)</f>
        <v>0</v>
      </c>
      <c r="EP11" s="322">
        <f t="shared" si="37"/>
        <v>0</v>
      </c>
      <c r="EQ11" s="322">
        <f>EO11-EP11</f>
        <v>0</v>
      </c>
      <c r="ER11" s="324">
        <f>EN11-EO11</f>
        <v>0</v>
      </c>
      <c r="ES11" s="324">
        <f>ROUND(Y11*$ES$8/1000,1)</f>
        <v>0</v>
      </c>
      <c r="ET11" s="324">
        <f>ROUND(Y11*$ET$8/1000,1)</f>
        <v>0</v>
      </c>
      <c r="EU11" s="322">
        <f t="shared" si="38"/>
        <v>0</v>
      </c>
      <c r="EV11" s="322">
        <f>ET11-EU11</f>
        <v>0</v>
      </c>
      <c r="EW11" s="324">
        <f>ES11-ET11</f>
        <v>0</v>
      </c>
      <c r="EX11" s="324">
        <f>ROUND(Z11*$EX$8/1000,1)</f>
        <v>0</v>
      </c>
      <c r="EY11" s="324">
        <f>ROUND(Z11*$EY$8/1000,1)</f>
        <v>0</v>
      </c>
      <c r="EZ11" s="322">
        <f t="shared" si="39"/>
        <v>0</v>
      </c>
      <c r="FA11" s="322">
        <f>EY11-EZ11</f>
        <v>0</v>
      </c>
      <c r="FB11" s="324">
        <f>EX11-EY11</f>
        <v>0</v>
      </c>
      <c r="FC11" s="324">
        <f>ROUND(AA11*$FC$8/1000,1)</f>
        <v>0</v>
      </c>
      <c r="FD11" s="324">
        <f>ROUND(AA11*$FD$8/1000,1)</f>
        <v>0</v>
      </c>
      <c r="FE11" s="322">
        <f t="shared" si="40"/>
        <v>0</v>
      </c>
      <c r="FF11" s="322">
        <f>FD11-FE11</f>
        <v>0</v>
      </c>
      <c r="FG11" s="325">
        <f>FC11-FD11</f>
        <v>0</v>
      </c>
      <c r="FH11" s="712">
        <f t="shared" si="41"/>
        <v>0</v>
      </c>
      <c r="FI11" s="322">
        <f t="shared" si="42"/>
        <v>0</v>
      </c>
      <c r="FJ11" s="322">
        <f t="shared" si="43"/>
        <v>0</v>
      </c>
      <c r="FK11" s="322">
        <f>FI11-FJ11</f>
        <v>0</v>
      </c>
      <c r="FL11" s="322">
        <f t="shared" si="44"/>
        <v>0</v>
      </c>
      <c r="FM11" s="322">
        <f t="shared" si="45"/>
        <v>0</v>
      </c>
      <c r="FN11" s="322">
        <f t="shared" si="46"/>
        <v>0</v>
      </c>
      <c r="FO11" s="322">
        <f t="shared" si="47"/>
        <v>0</v>
      </c>
      <c r="FP11" s="322">
        <f>FN11-FO11</f>
        <v>0</v>
      </c>
      <c r="FQ11" s="322">
        <f t="shared" si="48"/>
        <v>0</v>
      </c>
      <c r="FR11" s="322">
        <f t="shared" si="49"/>
        <v>0</v>
      </c>
      <c r="FS11" s="322">
        <f t="shared" si="50"/>
        <v>0</v>
      </c>
      <c r="FT11" s="322">
        <f t="shared" si="51"/>
        <v>0</v>
      </c>
      <c r="FU11" s="322">
        <f>FS11-FT11</f>
        <v>0</v>
      </c>
      <c r="FV11" s="322">
        <f t="shared" si="52"/>
        <v>0</v>
      </c>
      <c r="FW11" s="322">
        <f t="shared" si="53"/>
        <v>0</v>
      </c>
      <c r="FX11" s="322">
        <f t="shared" si="54"/>
        <v>0</v>
      </c>
      <c r="FY11" s="322">
        <f t="shared" si="55"/>
        <v>0</v>
      </c>
      <c r="FZ11" s="322">
        <f>FX11-FY11</f>
        <v>0</v>
      </c>
      <c r="GA11" s="322">
        <f t="shared" si="56"/>
        <v>0</v>
      </c>
      <c r="GB11" s="322">
        <f t="shared" si="57"/>
        <v>0</v>
      </c>
      <c r="GC11" s="322">
        <f t="shared" si="58"/>
        <v>0</v>
      </c>
      <c r="GD11" s="322">
        <f t="shared" si="59"/>
        <v>0</v>
      </c>
      <c r="GE11" s="322">
        <f>GC11-GD11</f>
        <v>0</v>
      </c>
      <c r="GF11" s="322">
        <f t="shared" si="60"/>
        <v>0</v>
      </c>
      <c r="GG11" s="322">
        <f t="shared" si="61"/>
        <v>0</v>
      </c>
      <c r="GH11" s="322">
        <f t="shared" si="62"/>
        <v>0</v>
      </c>
      <c r="GI11" s="322">
        <f t="shared" si="63"/>
        <v>0</v>
      </c>
      <c r="GJ11" s="322">
        <f>GH11-GI11</f>
        <v>0</v>
      </c>
      <c r="GK11" s="322">
        <f t="shared" si="64"/>
        <v>0</v>
      </c>
      <c r="GL11" s="322">
        <f t="shared" si="65"/>
        <v>0</v>
      </c>
      <c r="GM11" s="322">
        <f t="shared" si="66"/>
        <v>0</v>
      </c>
      <c r="GN11" s="322">
        <f t="shared" si="67"/>
        <v>0</v>
      </c>
      <c r="GO11" s="322">
        <f>GM11-GN11</f>
        <v>0</v>
      </c>
      <c r="GP11" s="322">
        <f t="shared" si="68"/>
        <v>0</v>
      </c>
      <c r="GQ11" s="322">
        <f t="shared" si="69"/>
        <v>0</v>
      </c>
      <c r="GR11" s="322">
        <f t="shared" si="70"/>
        <v>0</v>
      </c>
      <c r="GS11" s="322">
        <f t="shared" si="71"/>
        <v>0</v>
      </c>
      <c r="GT11" s="322">
        <f>GR11-GS11</f>
        <v>0</v>
      </c>
      <c r="GU11" s="322">
        <f t="shared" si="72"/>
        <v>0</v>
      </c>
      <c r="GV11" s="326">
        <f>AL11+AQ11+AV11+BA11+BF11+BK11+BP11+BV11+CA11+CU11+DT11+DY11+ED11+EI11+EN11+ES11+EX11+FC11+FH11+FM11+FR11+FW11+GB11+GG11+GL11+GQ11+CF11+CK11+CP11+CZ11+DE11+DJ11+DO11</f>
        <v>13922</v>
      </c>
      <c r="GW11" s="322">
        <f t="shared" ref="GW11:GZ62" si="82">AM11+AR11+AW11+BB11+BG11+BL11+BQ11+BW11+CB11+CV11+DU11+DZ11+EE11+EJ11+EO11+ET11+EY11+FD11+FI11+FN11+FS11+FX11+GC11+GH11+GM11+GR11+CG11+CL11+CQ11+DA11+DF11+DK11+DP11</f>
        <v>13144.5</v>
      </c>
      <c r="GX11" s="322">
        <f t="shared" si="73"/>
        <v>8153.6</v>
      </c>
      <c r="GY11" s="322">
        <f t="shared" si="73"/>
        <v>4990.8999999999996</v>
      </c>
      <c r="GZ11" s="322">
        <f t="shared" si="73"/>
        <v>777.5</v>
      </c>
      <c r="HA11" s="328">
        <f>SUM(B11:AI11)</f>
        <v>276</v>
      </c>
      <c r="HB11" s="322">
        <f t="shared" si="75"/>
        <v>13648.3</v>
      </c>
      <c r="HC11" s="322">
        <f t="shared" si="74"/>
        <v>12886.1</v>
      </c>
      <c r="HD11" s="322">
        <f t="shared" si="74"/>
        <v>7993.3</v>
      </c>
      <c r="HE11" s="322">
        <f t="shared" si="74"/>
        <v>4892.8</v>
      </c>
      <c r="HF11" s="322">
        <f t="shared" si="74"/>
        <v>762.2</v>
      </c>
      <c r="HG11" s="329">
        <v>29.5</v>
      </c>
      <c r="HH11" s="327">
        <f t="shared" si="76"/>
        <v>1836.5</v>
      </c>
      <c r="HI11" s="327">
        <f t="shared" si="77"/>
        <v>15484.8</v>
      </c>
      <c r="HJ11" s="330">
        <f t="shared" si="78"/>
        <v>9829.7999999999993</v>
      </c>
      <c r="HK11" s="275">
        <f t="shared" si="79"/>
        <v>15484800</v>
      </c>
    </row>
    <row r="12" spans="1:309" ht="18.75" customHeight="1">
      <c r="A12" s="315" t="s">
        <v>786</v>
      </c>
      <c r="B12" s="316">
        <v>0</v>
      </c>
      <c r="C12" s="316">
        <v>0</v>
      </c>
      <c r="D12" s="317"/>
      <c r="E12" s="318">
        <v>0</v>
      </c>
      <c r="F12" s="317"/>
      <c r="G12" s="316">
        <v>0</v>
      </c>
      <c r="H12" s="317">
        <v>131</v>
      </c>
      <c r="I12" s="318">
        <v>0</v>
      </c>
      <c r="J12" s="317"/>
      <c r="K12" s="317"/>
      <c r="L12" s="317"/>
      <c r="M12" s="316">
        <v>0</v>
      </c>
      <c r="N12" s="318">
        <v>0</v>
      </c>
      <c r="O12" s="317"/>
      <c r="P12" s="318">
        <v>0</v>
      </c>
      <c r="Q12" s="317"/>
      <c r="R12" s="317"/>
      <c r="S12" s="317"/>
      <c r="T12" s="319">
        <v>0</v>
      </c>
      <c r="U12" s="319">
        <v>0</v>
      </c>
      <c r="V12" s="319">
        <v>0</v>
      </c>
      <c r="W12" s="318">
        <v>0</v>
      </c>
      <c r="X12" s="318">
        <v>0</v>
      </c>
      <c r="Y12" s="318">
        <v>0</v>
      </c>
      <c r="Z12" s="318">
        <v>0</v>
      </c>
      <c r="AA12" s="318">
        <v>0</v>
      </c>
      <c r="AB12" s="318">
        <v>0</v>
      </c>
      <c r="AC12" s="318">
        <v>0</v>
      </c>
      <c r="AD12" s="320">
        <v>0</v>
      </c>
      <c r="AE12" s="320">
        <v>0</v>
      </c>
      <c r="AF12" s="320">
        <v>0</v>
      </c>
      <c r="AG12" s="320">
        <v>0</v>
      </c>
      <c r="AH12" s="317"/>
      <c r="AI12" s="320">
        <v>0</v>
      </c>
      <c r="AJ12" s="710">
        <f t="shared" si="80"/>
        <v>0</v>
      </c>
      <c r="AK12" s="710">
        <f t="shared" si="81"/>
        <v>131</v>
      </c>
      <c r="AL12" s="321">
        <f t="shared" si="0"/>
        <v>0</v>
      </c>
      <c r="AM12" s="322">
        <f>ROUND(B12*AM$8/1000,1)</f>
        <v>0</v>
      </c>
      <c r="AN12" s="322">
        <f t="shared" si="1"/>
        <v>0</v>
      </c>
      <c r="AO12" s="322">
        <f>AM12-AN12</f>
        <v>0</v>
      </c>
      <c r="AP12" s="322">
        <f>AL12-AM12</f>
        <v>0</v>
      </c>
      <c r="AQ12" s="322">
        <f t="shared" si="2"/>
        <v>0</v>
      </c>
      <c r="AR12" s="322">
        <f t="shared" si="3"/>
        <v>0</v>
      </c>
      <c r="AS12" s="322">
        <f t="shared" si="4"/>
        <v>0</v>
      </c>
      <c r="AT12" s="322">
        <f>AR12-AS12</f>
        <v>0</v>
      </c>
      <c r="AU12" s="322">
        <f>AQ12-AR12</f>
        <v>0</v>
      </c>
      <c r="AV12" s="322">
        <f>ROUND(D12*$AV$8/1000,1)</f>
        <v>0</v>
      </c>
      <c r="AW12" s="322">
        <f>ROUND(D12*$AW$8/1000,1)</f>
        <v>0</v>
      </c>
      <c r="AX12" s="322">
        <f t="shared" si="5"/>
        <v>0</v>
      </c>
      <c r="AY12" s="322">
        <f>AW12-AX12</f>
        <v>0</v>
      </c>
      <c r="AZ12" s="322">
        <f t="shared" si="6"/>
        <v>0</v>
      </c>
      <c r="BA12" s="322">
        <f>ROUND(E12*$BA$8/1000,1)</f>
        <v>0</v>
      </c>
      <c r="BB12" s="322">
        <f>ROUND(E12*$BB$8/1000,1)</f>
        <v>0</v>
      </c>
      <c r="BC12" s="322">
        <f t="shared" si="7"/>
        <v>0</v>
      </c>
      <c r="BD12" s="322">
        <f>BB12-BC12</f>
        <v>0</v>
      </c>
      <c r="BE12" s="322">
        <f t="shared" si="8"/>
        <v>0</v>
      </c>
      <c r="BF12" s="322">
        <f>ROUND(F12*$BF$8/1000,1)</f>
        <v>0</v>
      </c>
      <c r="BG12" s="322">
        <f>ROUND(F12*$BG$8/1000,1)</f>
        <v>0</v>
      </c>
      <c r="BH12" s="322">
        <f t="shared" si="9"/>
        <v>0</v>
      </c>
      <c r="BI12" s="322">
        <f>BG12-BH12</f>
        <v>0</v>
      </c>
      <c r="BJ12" s="322">
        <f>BF12-BG12</f>
        <v>0</v>
      </c>
      <c r="BK12" s="322">
        <f>ROUND(G12*$BK$8/1000,1)</f>
        <v>0</v>
      </c>
      <c r="BL12" s="322">
        <f>ROUND(G12*$BL$8/1000,1)</f>
        <v>0</v>
      </c>
      <c r="BM12" s="322">
        <f t="shared" si="10"/>
        <v>0</v>
      </c>
      <c r="BN12" s="322">
        <f>BL12-BM12</f>
        <v>0</v>
      </c>
      <c r="BO12" s="322">
        <f>BK12-BL12</f>
        <v>0</v>
      </c>
      <c r="BP12" s="322">
        <f>ROUND(H12*$BP$8/1000,1)</f>
        <v>6607.9</v>
      </c>
      <c r="BQ12" s="322">
        <f>ROUND(H12*$BQ$8/1000,1)</f>
        <v>6238.9</v>
      </c>
      <c r="BR12" s="322">
        <f t="shared" si="11"/>
        <v>3870</v>
      </c>
      <c r="BS12" s="322">
        <f>BQ12-BR12</f>
        <v>2368.9</v>
      </c>
      <c r="BT12" s="322">
        <f t="shared" si="12"/>
        <v>369</v>
      </c>
      <c r="BU12" s="322"/>
      <c r="BV12" s="322">
        <f t="shared" ref="BV12:BV63" si="83">ROUND(J12*$BV$8/1000,1)</f>
        <v>0</v>
      </c>
      <c r="BW12" s="322">
        <f t="shared" ref="BW12:BW63" si="84">ROUND(J12*$BW$8/1000,1)</f>
        <v>0</v>
      </c>
      <c r="BX12" s="322">
        <f t="shared" ref="BX12:BX63" si="85">ROUND(J12*$BX$8/1000,1)</f>
        <v>0</v>
      </c>
      <c r="BY12" s="322">
        <f t="shared" ref="BY12:BY63" si="86">ROUND(J12*$BY$8/1000,1)</f>
        <v>0</v>
      </c>
      <c r="BZ12" s="322">
        <f t="shared" ref="BZ12:BZ63" si="87">ROUND(J12*$BZ$8/1000,1)</f>
        <v>0</v>
      </c>
      <c r="CA12" s="322">
        <f t="shared" ref="CA12:CA63" si="88">ROUND(K12*$CA$8/1000,1)</f>
        <v>0</v>
      </c>
      <c r="CB12" s="322">
        <f t="shared" ref="CB12:CB63" si="89">ROUND(K12*$CB$8/1000,1)</f>
        <v>0</v>
      </c>
      <c r="CC12" s="322">
        <f t="shared" ref="CC12:CC63" si="90">ROUND(K12*CC$8/1000,1)</f>
        <v>0</v>
      </c>
      <c r="CD12" s="322">
        <f t="shared" ref="CD12:CD63" si="91">CB12-CC12</f>
        <v>0</v>
      </c>
      <c r="CE12" s="711">
        <f t="shared" si="13"/>
        <v>0</v>
      </c>
      <c r="CF12" s="322">
        <f>ROUND(L12*$CF$8/1000,1)</f>
        <v>0</v>
      </c>
      <c r="CG12" s="322">
        <f>ROUND(L12*$CG$8/1000,1)</f>
        <v>0</v>
      </c>
      <c r="CH12" s="322">
        <f t="shared" si="14"/>
        <v>0</v>
      </c>
      <c r="CI12" s="322">
        <f>CG12-CH12</f>
        <v>0</v>
      </c>
      <c r="CJ12" s="711">
        <f t="shared" si="15"/>
        <v>0</v>
      </c>
      <c r="CK12" s="322">
        <f>ROUND(M12*$CK$8/1000,1)</f>
        <v>0</v>
      </c>
      <c r="CL12" s="322">
        <f>ROUND(M12*$CL$8/1000,1)</f>
        <v>0</v>
      </c>
      <c r="CM12" s="322">
        <f t="shared" si="16"/>
        <v>0</v>
      </c>
      <c r="CN12" s="322">
        <f>CL12-CM12</f>
        <v>0</v>
      </c>
      <c r="CO12" s="711">
        <f t="shared" si="17"/>
        <v>0</v>
      </c>
      <c r="CP12" s="322">
        <f>ROUND(N12*$CP$8/1000,1)</f>
        <v>0</v>
      </c>
      <c r="CQ12" s="322">
        <f>ROUND(N12*$CQ$8/1000,1)</f>
        <v>0</v>
      </c>
      <c r="CR12" s="322">
        <f t="shared" si="18"/>
        <v>0</v>
      </c>
      <c r="CS12" s="322">
        <f>CQ12-CR12</f>
        <v>0</v>
      </c>
      <c r="CT12" s="711">
        <f t="shared" si="19"/>
        <v>0</v>
      </c>
      <c r="CU12" s="322">
        <f>ROUND(O12*$CU$8/1000,1)</f>
        <v>0</v>
      </c>
      <c r="CV12" s="322">
        <f>ROUND(O12*$CV$8/1000,1)</f>
        <v>0</v>
      </c>
      <c r="CW12" s="322">
        <f t="shared" si="20"/>
        <v>0</v>
      </c>
      <c r="CX12" s="322">
        <f>CV12-CW12</f>
        <v>0</v>
      </c>
      <c r="CY12" s="322">
        <f t="shared" si="21"/>
        <v>0</v>
      </c>
      <c r="CZ12" s="322">
        <f>ROUND(P12*$CZ$8/1000,1)</f>
        <v>0</v>
      </c>
      <c r="DA12" s="322">
        <f>ROUND(P12*$DA$8/1000,1)</f>
        <v>0</v>
      </c>
      <c r="DB12" s="322">
        <f t="shared" si="22"/>
        <v>0</v>
      </c>
      <c r="DC12" s="322">
        <f>DA12-DB12</f>
        <v>0</v>
      </c>
      <c r="DD12" s="322">
        <f t="shared" si="23"/>
        <v>0</v>
      </c>
      <c r="DE12" s="322">
        <f t="shared" si="24"/>
        <v>0</v>
      </c>
      <c r="DF12" s="322">
        <f t="shared" si="25"/>
        <v>0</v>
      </c>
      <c r="DG12" s="322">
        <f t="shared" si="26"/>
        <v>0</v>
      </c>
      <c r="DH12" s="322">
        <f>DF12-DG12</f>
        <v>0</v>
      </c>
      <c r="DI12" s="322">
        <f t="shared" si="27"/>
        <v>0</v>
      </c>
      <c r="DJ12" s="322">
        <f t="shared" si="28"/>
        <v>0</v>
      </c>
      <c r="DK12" s="322">
        <f t="shared" si="29"/>
        <v>0</v>
      </c>
      <c r="DL12" s="322">
        <f t="shared" si="30"/>
        <v>0</v>
      </c>
      <c r="DM12" s="322">
        <f>DK12-DL12</f>
        <v>0</v>
      </c>
      <c r="DN12" s="322">
        <f t="shared" si="31"/>
        <v>0</v>
      </c>
      <c r="DO12" s="322">
        <f>ROUND(S12*$DO$8/1000,1)</f>
        <v>0</v>
      </c>
      <c r="DP12" s="322">
        <f>ROUND(S12*$DP$8/1000,1)</f>
        <v>0</v>
      </c>
      <c r="DQ12" s="322">
        <f>ROUND(S12*DQ$8/1000,1)</f>
        <v>0</v>
      </c>
      <c r="DR12" s="322">
        <f>DP12-DQ12</f>
        <v>0</v>
      </c>
      <c r="DS12" s="322">
        <f t="shared" si="32"/>
        <v>0</v>
      </c>
      <c r="DT12" s="323">
        <f>ROUND(T12*$DT$8/1000,1)</f>
        <v>0</v>
      </c>
      <c r="DU12" s="324">
        <f>ROUND(T12*$DU$8/1000,1)</f>
        <v>0</v>
      </c>
      <c r="DV12" s="322">
        <f t="shared" si="33"/>
        <v>0</v>
      </c>
      <c r="DW12" s="322">
        <f>DU12-DV12</f>
        <v>0</v>
      </c>
      <c r="DX12" s="324">
        <f>DT12-DU12</f>
        <v>0</v>
      </c>
      <c r="DY12" s="324">
        <f>ROUND(U12*$DY$8/1000,1)</f>
        <v>0</v>
      </c>
      <c r="DZ12" s="324">
        <f>ROUND(U12*$DZ$8/1000,1)</f>
        <v>0</v>
      </c>
      <c r="EA12" s="322">
        <f t="shared" si="34"/>
        <v>0</v>
      </c>
      <c r="EB12" s="322">
        <f>DZ12-EA12</f>
        <v>0</v>
      </c>
      <c r="EC12" s="324">
        <f>DY12-DZ12</f>
        <v>0</v>
      </c>
      <c r="ED12" s="324">
        <f>ROUND(V12*$ED$8/1000,1)</f>
        <v>0</v>
      </c>
      <c r="EE12" s="324">
        <f>ROUND(V12*$EE$8/1000,1)</f>
        <v>0</v>
      </c>
      <c r="EF12" s="322">
        <f t="shared" si="35"/>
        <v>0</v>
      </c>
      <c r="EG12" s="322">
        <f>EE12-EF12</f>
        <v>0</v>
      </c>
      <c r="EH12" s="324">
        <f>ED12-EE12</f>
        <v>0</v>
      </c>
      <c r="EI12" s="324">
        <f>ROUND(W12*$EI$8/1000,1)</f>
        <v>0</v>
      </c>
      <c r="EJ12" s="324">
        <f>ROUND(W12*$EJ$8/1000,1)</f>
        <v>0</v>
      </c>
      <c r="EK12" s="322">
        <f t="shared" si="36"/>
        <v>0</v>
      </c>
      <c r="EL12" s="322">
        <f>EJ12-EK12</f>
        <v>0</v>
      </c>
      <c r="EM12" s="324">
        <f>EI12-EJ12</f>
        <v>0</v>
      </c>
      <c r="EN12" s="324">
        <f>ROUND(X12*$EN$8/1000,1)</f>
        <v>0</v>
      </c>
      <c r="EO12" s="324">
        <f>ROUND(X12*$EO$8/1000,1)</f>
        <v>0</v>
      </c>
      <c r="EP12" s="322">
        <f t="shared" si="37"/>
        <v>0</v>
      </c>
      <c r="EQ12" s="322">
        <f>EO12-EP12</f>
        <v>0</v>
      </c>
      <c r="ER12" s="324">
        <f>EN12-EO12</f>
        <v>0</v>
      </c>
      <c r="ES12" s="324">
        <f>ROUND(Y12*$ES$8/1000,1)</f>
        <v>0</v>
      </c>
      <c r="ET12" s="324">
        <f>ROUND(Y12*$ET$8/1000,1)</f>
        <v>0</v>
      </c>
      <c r="EU12" s="322">
        <f t="shared" si="38"/>
        <v>0</v>
      </c>
      <c r="EV12" s="322">
        <f>ET12-EU12</f>
        <v>0</v>
      </c>
      <c r="EW12" s="324">
        <f>ES12-ET12</f>
        <v>0</v>
      </c>
      <c r="EX12" s="324">
        <f>ROUND(Z12*$EX$8/1000,1)</f>
        <v>0</v>
      </c>
      <c r="EY12" s="324">
        <f>ROUND(Z12*$EY$8/1000,1)</f>
        <v>0</v>
      </c>
      <c r="EZ12" s="322">
        <f t="shared" si="39"/>
        <v>0</v>
      </c>
      <c r="FA12" s="322">
        <f>EY12-EZ12</f>
        <v>0</v>
      </c>
      <c r="FB12" s="324">
        <f>EX12-EY12</f>
        <v>0</v>
      </c>
      <c r="FC12" s="324">
        <f>ROUND(AA12*$FC$8/1000,1)</f>
        <v>0</v>
      </c>
      <c r="FD12" s="324">
        <f>ROUND(AA12*$FD$8/1000,1)</f>
        <v>0</v>
      </c>
      <c r="FE12" s="322">
        <f t="shared" si="40"/>
        <v>0</v>
      </c>
      <c r="FF12" s="322">
        <f>FD12-FE12</f>
        <v>0</v>
      </c>
      <c r="FG12" s="325">
        <f>FC12-FD12</f>
        <v>0</v>
      </c>
      <c r="FH12" s="712">
        <f t="shared" si="41"/>
        <v>0</v>
      </c>
      <c r="FI12" s="322">
        <f t="shared" si="42"/>
        <v>0</v>
      </c>
      <c r="FJ12" s="322">
        <f t="shared" si="43"/>
        <v>0</v>
      </c>
      <c r="FK12" s="322">
        <f>FI12-FJ12</f>
        <v>0</v>
      </c>
      <c r="FL12" s="322">
        <f t="shared" si="44"/>
        <v>0</v>
      </c>
      <c r="FM12" s="322">
        <f t="shared" si="45"/>
        <v>0</v>
      </c>
      <c r="FN12" s="322">
        <f t="shared" si="46"/>
        <v>0</v>
      </c>
      <c r="FO12" s="322">
        <f t="shared" si="47"/>
        <v>0</v>
      </c>
      <c r="FP12" s="322">
        <f>FN12-FO12</f>
        <v>0</v>
      </c>
      <c r="FQ12" s="322">
        <f t="shared" si="48"/>
        <v>0</v>
      </c>
      <c r="FR12" s="322">
        <f t="shared" si="49"/>
        <v>0</v>
      </c>
      <c r="FS12" s="322">
        <f t="shared" si="50"/>
        <v>0</v>
      </c>
      <c r="FT12" s="322">
        <f t="shared" si="51"/>
        <v>0</v>
      </c>
      <c r="FU12" s="322">
        <f>FS12-FT12</f>
        <v>0</v>
      </c>
      <c r="FV12" s="322">
        <f t="shared" si="52"/>
        <v>0</v>
      </c>
      <c r="FW12" s="322">
        <f t="shared" si="53"/>
        <v>0</v>
      </c>
      <c r="FX12" s="322">
        <f t="shared" si="54"/>
        <v>0</v>
      </c>
      <c r="FY12" s="322">
        <f t="shared" si="55"/>
        <v>0</v>
      </c>
      <c r="FZ12" s="322">
        <f>FX12-FY12</f>
        <v>0</v>
      </c>
      <c r="GA12" s="322">
        <f t="shared" si="56"/>
        <v>0</v>
      </c>
      <c r="GB12" s="322">
        <f t="shared" si="57"/>
        <v>0</v>
      </c>
      <c r="GC12" s="322">
        <f t="shared" si="58"/>
        <v>0</v>
      </c>
      <c r="GD12" s="322">
        <f t="shared" si="59"/>
        <v>0</v>
      </c>
      <c r="GE12" s="322">
        <f>GC12-GD12</f>
        <v>0</v>
      </c>
      <c r="GF12" s="322">
        <f t="shared" si="60"/>
        <v>0</v>
      </c>
      <c r="GG12" s="322">
        <f t="shared" si="61"/>
        <v>0</v>
      </c>
      <c r="GH12" s="322">
        <f t="shared" si="62"/>
        <v>0</v>
      </c>
      <c r="GI12" s="322">
        <f t="shared" si="63"/>
        <v>0</v>
      </c>
      <c r="GJ12" s="322">
        <f>GH12-GI12</f>
        <v>0</v>
      </c>
      <c r="GK12" s="322">
        <f t="shared" si="64"/>
        <v>0</v>
      </c>
      <c r="GL12" s="322">
        <f t="shared" si="65"/>
        <v>0</v>
      </c>
      <c r="GM12" s="322">
        <f t="shared" si="66"/>
        <v>0</v>
      </c>
      <c r="GN12" s="322">
        <f t="shared" si="67"/>
        <v>0</v>
      </c>
      <c r="GO12" s="322">
        <f>GM12-GN12</f>
        <v>0</v>
      </c>
      <c r="GP12" s="322">
        <f t="shared" si="68"/>
        <v>0</v>
      </c>
      <c r="GQ12" s="322">
        <f t="shared" si="69"/>
        <v>0</v>
      </c>
      <c r="GR12" s="322">
        <f t="shared" si="70"/>
        <v>0</v>
      </c>
      <c r="GS12" s="322">
        <f t="shared" si="71"/>
        <v>0</v>
      </c>
      <c r="GT12" s="322">
        <f>GR12-GS12</f>
        <v>0</v>
      </c>
      <c r="GU12" s="322">
        <f t="shared" si="72"/>
        <v>0</v>
      </c>
      <c r="GV12" s="326">
        <f t="shared" ref="GV12:GV62" si="92">AL12+AQ12+AV12+BA12+BF12+BK12+BP12+BV12+CA12+CU12+DT12+DY12+ED12+EI12+EN12+ES12+EX12+FC12+FH12+FM12+FR12+FW12+GB12+GG12+GL12+GQ12+CF12+CK12+CP12+CZ12+DE12+DJ12+DO12</f>
        <v>6607.9</v>
      </c>
      <c r="GW12" s="322">
        <f t="shared" si="82"/>
        <v>6238.9</v>
      </c>
      <c r="GX12" s="322">
        <f t="shared" si="73"/>
        <v>3870</v>
      </c>
      <c r="GY12" s="322">
        <f t="shared" si="73"/>
        <v>2368.9</v>
      </c>
      <c r="GZ12" s="322">
        <f t="shared" si="73"/>
        <v>369</v>
      </c>
      <c r="HA12" s="328">
        <f>SUM(B12:AI12)</f>
        <v>131</v>
      </c>
      <c r="HB12" s="322">
        <f t="shared" si="75"/>
        <v>6478</v>
      </c>
      <c r="HC12" s="322">
        <f t="shared" si="74"/>
        <v>6116.2</v>
      </c>
      <c r="HD12" s="322">
        <f t="shared" si="74"/>
        <v>3793.9</v>
      </c>
      <c r="HE12" s="322">
        <f t="shared" si="74"/>
        <v>2322.3000000000002</v>
      </c>
      <c r="HF12" s="322">
        <f t="shared" si="74"/>
        <v>361.7</v>
      </c>
      <c r="HG12" s="329">
        <v>11</v>
      </c>
      <c r="HH12" s="327">
        <f t="shared" si="76"/>
        <v>684.8</v>
      </c>
      <c r="HI12" s="327">
        <f t="shared" si="77"/>
        <v>7162.8</v>
      </c>
      <c r="HJ12" s="330">
        <f t="shared" si="78"/>
        <v>4478.7</v>
      </c>
      <c r="HK12" s="275">
        <f t="shared" si="79"/>
        <v>7162800</v>
      </c>
    </row>
    <row r="13" spans="1:309">
      <c r="A13" s="315" t="s">
        <v>700</v>
      </c>
      <c r="B13" s="316">
        <v>0</v>
      </c>
      <c r="C13" s="316">
        <v>0</v>
      </c>
      <c r="D13" s="317"/>
      <c r="E13" s="318">
        <v>0</v>
      </c>
      <c r="F13" s="317"/>
      <c r="G13" s="316">
        <v>0</v>
      </c>
      <c r="H13" s="317">
        <v>100</v>
      </c>
      <c r="I13" s="318">
        <v>0</v>
      </c>
      <c r="J13" s="317"/>
      <c r="K13" s="317">
        <v>28</v>
      </c>
      <c r="L13" s="317">
        <v>23</v>
      </c>
      <c r="M13" s="316">
        <v>0</v>
      </c>
      <c r="N13" s="318">
        <v>0</v>
      </c>
      <c r="O13" s="317"/>
      <c r="P13" s="318">
        <v>0</v>
      </c>
      <c r="Q13" s="317"/>
      <c r="R13" s="317"/>
      <c r="S13" s="317"/>
      <c r="T13" s="319">
        <v>0</v>
      </c>
      <c r="U13" s="319">
        <v>0</v>
      </c>
      <c r="V13" s="319">
        <v>0</v>
      </c>
      <c r="W13" s="318">
        <v>0</v>
      </c>
      <c r="X13" s="318">
        <v>0</v>
      </c>
      <c r="Y13" s="318">
        <v>0</v>
      </c>
      <c r="Z13" s="318">
        <v>0</v>
      </c>
      <c r="AA13" s="318">
        <v>0</v>
      </c>
      <c r="AB13" s="318">
        <v>0</v>
      </c>
      <c r="AC13" s="318">
        <v>0</v>
      </c>
      <c r="AD13" s="320">
        <v>0</v>
      </c>
      <c r="AE13" s="320">
        <v>0</v>
      </c>
      <c r="AF13" s="320">
        <v>0</v>
      </c>
      <c r="AG13" s="320">
        <v>0</v>
      </c>
      <c r="AH13" s="317"/>
      <c r="AI13" s="320">
        <v>0</v>
      </c>
      <c r="AJ13" s="710">
        <f t="shared" si="80"/>
        <v>0</v>
      </c>
      <c r="AK13" s="710">
        <f t="shared" si="81"/>
        <v>151</v>
      </c>
      <c r="AL13" s="321">
        <f t="shared" si="0"/>
        <v>0</v>
      </c>
      <c r="AM13" s="322">
        <f t="shared" ref="AM13:AM63" si="93">ROUND(B13*$AM$8/1000,1)</f>
        <v>0</v>
      </c>
      <c r="AN13" s="322">
        <f t="shared" si="1"/>
        <v>0</v>
      </c>
      <c r="AO13" s="322">
        <f t="shared" ref="AO13:AO63" si="94">AM13-AN13</f>
        <v>0</v>
      </c>
      <c r="AP13" s="322">
        <f t="shared" ref="AP13:AP53" si="95">AL13-AM13</f>
        <v>0</v>
      </c>
      <c r="AQ13" s="322">
        <f t="shared" si="2"/>
        <v>0</v>
      </c>
      <c r="AR13" s="322">
        <f t="shared" si="3"/>
        <v>0</v>
      </c>
      <c r="AS13" s="322">
        <f t="shared" si="4"/>
        <v>0</v>
      </c>
      <c r="AT13" s="322">
        <f t="shared" ref="AT13:AT63" si="96">AR13-AS13</f>
        <v>0</v>
      </c>
      <c r="AU13" s="322">
        <f t="shared" ref="AU13:AU53" si="97">AQ13-AR13</f>
        <v>0</v>
      </c>
      <c r="AV13" s="322">
        <f t="shared" ref="AV13:AV53" si="98">ROUND(D13*$AV$8/1000,1)</f>
        <v>0</v>
      </c>
      <c r="AW13" s="322">
        <f t="shared" ref="AW13:AW53" si="99">ROUND(D13*$AW$8/1000,1)</f>
        <v>0</v>
      </c>
      <c r="AX13" s="322">
        <f t="shared" si="5"/>
        <v>0</v>
      </c>
      <c r="AY13" s="322">
        <f t="shared" ref="AY13:AY63" si="100">AW13-AX13</f>
        <v>0</v>
      </c>
      <c r="AZ13" s="322">
        <f t="shared" si="6"/>
        <v>0</v>
      </c>
      <c r="BA13" s="322">
        <f t="shared" ref="BA13:BA53" si="101">ROUND(E13*$BA$8/1000,1)</f>
        <v>0</v>
      </c>
      <c r="BB13" s="322">
        <f t="shared" ref="BB13:BB53" si="102">ROUND(E13*$BB$8/1000,1)</f>
        <v>0</v>
      </c>
      <c r="BC13" s="322">
        <f t="shared" si="7"/>
        <v>0</v>
      </c>
      <c r="BD13" s="322">
        <f t="shared" ref="BD13:BD63" si="103">BB13-BC13</f>
        <v>0</v>
      </c>
      <c r="BE13" s="322">
        <f t="shared" si="8"/>
        <v>0</v>
      </c>
      <c r="BF13" s="322">
        <f t="shared" ref="BF13:BF53" si="104">ROUND(F13*$BF$8/1000,1)</f>
        <v>0</v>
      </c>
      <c r="BG13" s="322">
        <f t="shared" ref="BG13:BG53" si="105">ROUND(F13*$BG$8/1000,1)</f>
        <v>0</v>
      </c>
      <c r="BH13" s="322">
        <f t="shared" si="9"/>
        <v>0</v>
      </c>
      <c r="BI13" s="322">
        <f t="shared" ref="BI13:BI63" si="106">BG13-BH13</f>
        <v>0</v>
      </c>
      <c r="BJ13" s="322">
        <f t="shared" ref="BJ13:BJ53" si="107">BF13-BG13</f>
        <v>0</v>
      </c>
      <c r="BK13" s="322">
        <f t="shared" ref="BK13:BK53" si="108">ROUND(G13*$BK$8/1000,1)</f>
        <v>0</v>
      </c>
      <c r="BL13" s="322">
        <f t="shared" ref="BL13:BL53" si="109">ROUND(G13*$BL$8/1000,1)</f>
        <v>0</v>
      </c>
      <c r="BM13" s="322">
        <f t="shared" si="10"/>
        <v>0</v>
      </c>
      <c r="BN13" s="322">
        <f t="shared" ref="BN13:BN63" si="110">BL13-BM13</f>
        <v>0</v>
      </c>
      <c r="BO13" s="322">
        <f t="shared" ref="BO13:BO53" si="111">BK13-BL13</f>
        <v>0</v>
      </c>
      <c r="BP13" s="322">
        <f t="shared" ref="BP13:BP53" si="112">ROUND(H13*$BP$8/1000,1)</f>
        <v>5044.2</v>
      </c>
      <c r="BQ13" s="322">
        <f t="shared" ref="BQ13:BQ53" si="113">ROUND(H13*$BQ$8/1000,1)</f>
        <v>4762.5</v>
      </c>
      <c r="BR13" s="322">
        <f t="shared" si="11"/>
        <v>2954.2</v>
      </c>
      <c r="BS13" s="322">
        <f t="shared" ref="BS13:BS63" si="114">BQ13-BR13</f>
        <v>1808.3</v>
      </c>
      <c r="BT13" s="322">
        <f t="shared" si="12"/>
        <v>281.7</v>
      </c>
      <c r="BU13" s="322"/>
      <c r="BV13" s="322">
        <f t="shared" si="83"/>
        <v>0</v>
      </c>
      <c r="BW13" s="322">
        <f t="shared" si="84"/>
        <v>0</v>
      </c>
      <c r="BX13" s="322">
        <f t="shared" si="85"/>
        <v>0</v>
      </c>
      <c r="BY13" s="322">
        <f t="shared" si="86"/>
        <v>0</v>
      </c>
      <c r="BZ13" s="322">
        <f t="shared" si="87"/>
        <v>0</v>
      </c>
      <c r="CA13" s="322">
        <f t="shared" si="88"/>
        <v>1412.4</v>
      </c>
      <c r="CB13" s="322">
        <f t="shared" si="89"/>
        <v>1333.5</v>
      </c>
      <c r="CC13" s="322">
        <f t="shared" si="90"/>
        <v>827.2</v>
      </c>
      <c r="CD13" s="322">
        <f t="shared" si="91"/>
        <v>506.3</v>
      </c>
      <c r="CE13" s="711">
        <f t="shared" si="13"/>
        <v>78.900000000000006</v>
      </c>
      <c r="CF13" s="322">
        <f t="shared" ref="CF13:CF63" si="115">ROUND(L13*$CF$8/1000,1)</f>
        <v>1160.2</v>
      </c>
      <c r="CG13" s="322">
        <f t="shared" ref="CG13:CG63" si="116">ROUND(L13*$CG$8/1000,1)</f>
        <v>1095.4000000000001</v>
      </c>
      <c r="CH13" s="322">
        <f t="shared" si="14"/>
        <v>679.5</v>
      </c>
      <c r="CI13" s="322">
        <f t="shared" ref="CI13:CI63" si="117">CG13-CH13</f>
        <v>415.9</v>
      </c>
      <c r="CJ13" s="711">
        <f t="shared" si="15"/>
        <v>64.8</v>
      </c>
      <c r="CK13" s="322">
        <f t="shared" ref="CK13:CK63" si="118">ROUND(M13*$CK$8/1000,1)</f>
        <v>0</v>
      </c>
      <c r="CL13" s="322">
        <f t="shared" ref="CL13:CL63" si="119">ROUND(M13*$CL$8/1000,1)</f>
        <v>0</v>
      </c>
      <c r="CM13" s="322">
        <f t="shared" si="16"/>
        <v>0</v>
      </c>
      <c r="CN13" s="322">
        <f t="shared" ref="CN13:CN63" si="120">CL13-CM13</f>
        <v>0</v>
      </c>
      <c r="CO13" s="711">
        <f t="shared" si="17"/>
        <v>0</v>
      </c>
      <c r="CP13" s="322">
        <f t="shared" ref="CP13:CP63" si="121">ROUND(N13*$CP$8/1000,1)</f>
        <v>0</v>
      </c>
      <c r="CQ13" s="322">
        <f t="shared" ref="CQ13:CQ63" si="122">ROUND(N13*$CQ$8/1000,1)</f>
        <v>0</v>
      </c>
      <c r="CR13" s="322">
        <f t="shared" si="18"/>
        <v>0</v>
      </c>
      <c r="CS13" s="322">
        <f t="shared" ref="CS13:CS63" si="123">CQ13-CR13</f>
        <v>0</v>
      </c>
      <c r="CT13" s="711">
        <f t="shared" si="19"/>
        <v>0</v>
      </c>
      <c r="CU13" s="322">
        <f t="shared" ref="CU13:CU63" si="124">ROUND(O13*$CU$8/1000,1)</f>
        <v>0</v>
      </c>
      <c r="CV13" s="322">
        <f t="shared" ref="CV13:CV63" si="125">ROUND(O13*$CV$8/1000,1)</f>
        <v>0</v>
      </c>
      <c r="CW13" s="322">
        <f t="shared" si="20"/>
        <v>0</v>
      </c>
      <c r="CX13" s="322">
        <f t="shared" ref="CX13:CX63" si="126">CV13-CW13</f>
        <v>0</v>
      </c>
      <c r="CY13" s="322">
        <f t="shared" si="21"/>
        <v>0</v>
      </c>
      <c r="CZ13" s="322">
        <f t="shared" ref="CZ13:CZ63" si="127">ROUND(P13*$CZ$8/1000,1)</f>
        <v>0</v>
      </c>
      <c r="DA13" s="322">
        <f t="shared" ref="DA13:DA63" si="128">ROUND(P13*$DA$8/1000,1)</f>
        <v>0</v>
      </c>
      <c r="DB13" s="322">
        <f t="shared" si="22"/>
        <v>0</v>
      </c>
      <c r="DC13" s="322">
        <f t="shared" ref="DC13:DC63" si="129">DA13-DB13</f>
        <v>0</v>
      </c>
      <c r="DD13" s="322">
        <f t="shared" si="23"/>
        <v>0</v>
      </c>
      <c r="DE13" s="322">
        <f t="shared" si="24"/>
        <v>0</v>
      </c>
      <c r="DF13" s="322">
        <f t="shared" si="25"/>
        <v>0</v>
      </c>
      <c r="DG13" s="322">
        <f t="shared" si="26"/>
        <v>0</v>
      </c>
      <c r="DH13" s="322">
        <f t="shared" ref="DH13:DH63" si="130">DF13-DG13</f>
        <v>0</v>
      </c>
      <c r="DI13" s="322">
        <f t="shared" si="27"/>
        <v>0</v>
      </c>
      <c r="DJ13" s="322">
        <f t="shared" si="28"/>
        <v>0</v>
      </c>
      <c r="DK13" s="322">
        <f t="shared" si="29"/>
        <v>0</v>
      </c>
      <c r="DL13" s="322">
        <f t="shared" si="30"/>
        <v>0</v>
      </c>
      <c r="DM13" s="322">
        <f t="shared" ref="DM13:DM63" si="131">DK13-DL13</f>
        <v>0</v>
      </c>
      <c r="DN13" s="322">
        <f t="shared" si="31"/>
        <v>0</v>
      </c>
      <c r="DO13" s="322">
        <f t="shared" ref="DO13:DO63" si="132">ROUND(S13*$DO$8/1000,1)</f>
        <v>0</v>
      </c>
      <c r="DP13" s="322">
        <f t="shared" ref="DP13:DP63" si="133">ROUND(S13*$DP$8/1000,1)</f>
        <v>0</v>
      </c>
      <c r="DQ13" s="322">
        <f t="shared" ref="DQ13:DQ63" si="134">ROUND(S13*DQ$8/1000,1)</f>
        <v>0</v>
      </c>
      <c r="DR13" s="322">
        <f t="shared" ref="DR13:DR63" si="135">DP13-DQ13</f>
        <v>0</v>
      </c>
      <c r="DS13" s="322">
        <f t="shared" si="32"/>
        <v>0</v>
      </c>
      <c r="DT13" s="323">
        <f t="shared" ref="DT13:DT63" si="136">ROUND(T13*$DT$8/1000,1)</f>
        <v>0</v>
      </c>
      <c r="DU13" s="324">
        <f t="shared" ref="DU13:DU63" si="137">ROUND(T13*$DU$8/1000,1)</f>
        <v>0</v>
      </c>
      <c r="DV13" s="322">
        <f t="shared" si="33"/>
        <v>0</v>
      </c>
      <c r="DW13" s="322">
        <f t="shared" ref="DW13:DW63" si="138">DU13-DV13</f>
        <v>0</v>
      </c>
      <c r="DX13" s="324">
        <f t="shared" ref="DX13:DX63" si="139">DT13-DU13</f>
        <v>0</v>
      </c>
      <c r="DY13" s="324">
        <f t="shared" ref="DY13:DY63" si="140">ROUND(U13*$DY$8/1000,1)</f>
        <v>0</v>
      </c>
      <c r="DZ13" s="324">
        <f t="shared" ref="DZ13:DZ63" si="141">ROUND(U13*$DZ$8/1000,1)</f>
        <v>0</v>
      </c>
      <c r="EA13" s="322">
        <f t="shared" si="34"/>
        <v>0</v>
      </c>
      <c r="EB13" s="322">
        <f t="shared" ref="EB13:EB63" si="142">DZ13-EA13</f>
        <v>0</v>
      </c>
      <c r="EC13" s="324">
        <f t="shared" ref="EC13:EC63" si="143">DY13-DZ13</f>
        <v>0</v>
      </c>
      <c r="ED13" s="324">
        <f t="shared" ref="ED13:ED63" si="144">ROUND(V13*$ED$8/1000,1)</f>
        <v>0</v>
      </c>
      <c r="EE13" s="324">
        <f t="shared" ref="EE13:EE63" si="145">ROUND(V13*$EE$8/1000,1)</f>
        <v>0</v>
      </c>
      <c r="EF13" s="322">
        <f t="shared" si="35"/>
        <v>0</v>
      </c>
      <c r="EG13" s="322">
        <f t="shared" ref="EG13:EG63" si="146">EE13-EF13</f>
        <v>0</v>
      </c>
      <c r="EH13" s="324">
        <f t="shared" ref="EH13:EH63" si="147">ED13-EE13</f>
        <v>0</v>
      </c>
      <c r="EI13" s="324">
        <f t="shared" ref="EI13:EI63" si="148">ROUND(W13*$EI$8/1000,1)</f>
        <v>0</v>
      </c>
      <c r="EJ13" s="324">
        <f t="shared" ref="EJ13:EJ63" si="149">ROUND(W13*$EJ$8/1000,1)</f>
        <v>0</v>
      </c>
      <c r="EK13" s="322">
        <f t="shared" si="36"/>
        <v>0</v>
      </c>
      <c r="EL13" s="322">
        <f t="shared" ref="EL13:EL63" si="150">EJ13-EK13</f>
        <v>0</v>
      </c>
      <c r="EM13" s="324">
        <f t="shared" ref="EM13:EM63" si="151">EI13-EJ13</f>
        <v>0</v>
      </c>
      <c r="EN13" s="324">
        <f t="shared" ref="EN13:EN63" si="152">ROUND(X13*$EN$8/1000,1)</f>
        <v>0</v>
      </c>
      <c r="EO13" s="324">
        <f t="shared" ref="EO13:EO63" si="153">ROUND(X13*$EO$8/1000,1)</f>
        <v>0</v>
      </c>
      <c r="EP13" s="322">
        <f t="shared" si="37"/>
        <v>0</v>
      </c>
      <c r="EQ13" s="322">
        <f t="shared" ref="EQ13:EQ63" si="154">EO13-EP13</f>
        <v>0</v>
      </c>
      <c r="ER13" s="324">
        <f t="shared" ref="ER13:ER63" si="155">EN13-EO13</f>
        <v>0</v>
      </c>
      <c r="ES13" s="324">
        <f t="shared" ref="ES13:ES63" si="156">ROUND(Y13*$ES$8/1000,1)</f>
        <v>0</v>
      </c>
      <c r="ET13" s="324">
        <f t="shared" ref="ET13:ET63" si="157">ROUND(Y13*$ET$8/1000,1)</f>
        <v>0</v>
      </c>
      <c r="EU13" s="322">
        <f t="shared" si="38"/>
        <v>0</v>
      </c>
      <c r="EV13" s="322">
        <f t="shared" ref="EV13:EV63" si="158">ET13-EU13</f>
        <v>0</v>
      </c>
      <c r="EW13" s="324">
        <f t="shared" ref="EW13:EW63" si="159">ES13-ET13</f>
        <v>0</v>
      </c>
      <c r="EX13" s="324">
        <f t="shared" ref="EX13:EX63" si="160">ROUND(Z13*$EX$8/1000,1)</f>
        <v>0</v>
      </c>
      <c r="EY13" s="324">
        <f t="shared" ref="EY13:EY63" si="161">ROUND(Z13*$EY$8/1000,1)</f>
        <v>0</v>
      </c>
      <c r="EZ13" s="322">
        <f t="shared" si="39"/>
        <v>0</v>
      </c>
      <c r="FA13" s="322">
        <f t="shared" ref="FA13:FA63" si="162">EY13-EZ13</f>
        <v>0</v>
      </c>
      <c r="FB13" s="324">
        <f t="shared" ref="FB13:FB63" si="163">EX13-EY13</f>
        <v>0</v>
      </c>
      <c r="FC13" s="324">
        <f t="shared" ref="FC13:FC63" si="164">ROUND(AA13*$FC$8/1000,1)</f>
        <v>0</v>
      </c>
      <c r="FD13" s="324">
        <f t="shared" ref="FD13:FD63" si="165">ROUND(AA13*$FD$8/1000,1)</f>
        <v>0</v>
      </c>
      <c r="FE13" s="322">
        <f t="shared" si="40"/>
        <v>0</v>
      </c>
      <c r="FF13" s="322">
        <f t="shared" ref="FF13:FF63" si="166">FD13-FE13</f>
        <v>0</v>
      </c>
      <c r="FG13" s="325">
        <f t="shared" ref="FG13:FG63" si="167">FC13-FD13</f>
        <v>0</v>
      </c>
      <c r="FH13" s="712">
        <f t="shared" si="41"/>
        <v>0</v>
      </c>
      <c r="FI13" s="322">
        <f t="shared" si="42"/>
        <v>0</v>
      </c>
      <c r="FJ13" s="322">
        <f t="shared" si="43"/>
        <v>0</v>
      </c>
      <c r="FK13" s="322">
        <f t="shared" ref="FK13:FK63" si="168">FI13-FJ13</f>
        <v>0</v>
      </c>
      <c r="FL13" s="322">
        <f t="shared" si="44"/>
        <v>0</v>
      </c>
      <c r="FM13" s="322">
        <f t="shared" si="45"/>
        <v>0</v>
      </c>
      <c r="FN13" s="322">
        <f t="shared" si="46"/>
        <v>0</v>
      </c>
      <c r="FO13" s="322">
        <f t="shared" si="47"/>
        <v>0</v>
      </c>
      <c r="FP13" s="322">
        <f t="shared" ref="FP13:FP63" si="169">FN13-FO13</f>
        <v>0</v>
      </c>
      <c r="FQ13" s="322">
        <f t="shared" si="48"/>
        <v>0</v>
      </c>
      <c r="FR13" s="322">
        <f t="shared" si="49"/>
        <v>0</v>
      </c>
      <c r="FS13" s="322">
        <f t="shared" si="50"/>
        <v>0</v>
      </c>
      <c r="FT13" s="322">
        <f t="shared" si="51"/>
        <v>0</v>
      </c>
      <c r="FU13" s="322">
        <f t="shared" ref="FU13:FU63" si="170">FS13-FT13</f>
        <v>0</v>
      </c>
      <c r="FV13" s="322">
        <f t="shared" si="52"/>
        <v>0</v>
      </c>
      <c r="FW13" s="322">
        <f t="shared" si="53"/>
        <v>0</v>
      </c>
      <c r="FX13" s="322">
        <f t="shared" si="54"/>
        <v>0</v>
      </c>
      <c r="FY13" s="322">
        <f t="shared" si="55"/>
        <v>0</v>
      </c>
      <c r="FZ13" s="322">
        <f t="shared" ref="FZ13:FZ63" si="171">FX13-FY13</f>
        <v>0</v>
      </c>
      <c r="GA13" s="322">
        <f t="shared" si="56"/>
        <v>0</v>
      </c>
      <c r="GB13" s="322">
        <f t="shared" si="57"/>
        <v>0</v>
      </c>
      <c r="GC13" s="322">
        <f t="shared" si="58"/>
        <v>0</v>
      </c>
      <c r="GD13" s="322">
        <f t="shared" si="59"/>
        <v>0</v>
      </c>
      <c r="GE13" s="322">
        <f t="shared" ref="GE13:GE63" si="172">GC13-GD13</f>
        <v>0</v>
      </c>
      <c r="GF13" s="322">
        <f t="shared" si="60"/>
        <v>0</v>
      </c>
      <c r="GG13" s="322">
        <f t="shared" si="61"/>
        <v>0</v>
      </c>
      <c r="GH13" s="322">
        <f t="shared" si="62"/>
        <v>0</v>
      </c>
      <c r="GI13" s="322">
        <f t="shared" si="63"/>
        <v>0</v>
      </c>
      <c r="GJ13" s="322">
        <f t="shared" ref="GJ13:GJ63" si="173">GH13-GI13</f>
        <v>0</v>
      </c>
      <c r="GK13" s="322">
        <f t="shared" si="64"/>
        <v>0</v>
      </c>
      <c r="GL13" s="322">
        <f t="shared" si="65"/>
        <v>0</v>
      </c>
      <c r="GM13" s="322">
        <f t="shared" si="66"/>
        <v>0</v>
      </c>
      <c r="GN13" s="322">
        <f t="shared" si="67"/>
        <v>0</v>
      </c>
      <c r="GO13" s="322">
        <f t="shared" ref="GO13:GO63" si="174">GM13-GN13</f>
        <v>0</v>
      </c>
      <c r="GP13" s="322">
        <f t="shared" si="68"/>
        <v>0</v>
      </c>
      <c r="GQ13" s="322">
        <f t="shared" si="69"/>
        <v>0</v>
      </c>
      <c r="GR13" s="322">
        <f t="shared" si="70"/>
        <v>0</v>
      </c>
      <c r="GS13" s="322">
        <f t="shared" si="71"/>
        <v>0</v>
      </c>
      <c r="GT13" s="322">
        <f t="shared" ref="GT13:GT63" si="175">GR13-GS13</f>
        <v>0</v>
      </c>
      <c r="GU13" s="322">
        <f t="shared" si="72"/>
        <v>0</v>
      </c>
      <c r="GV13" s="326">
        <f t="shared" si="92"/>
        <v>7616.8</v>
      </c>
      <c r="GW13" s="322">
        <f t="shared" si="82"/>
        <v>7191.4</v>
      </c>
      <c r="GX13" s="322">
        <f t="shared" si="73"/>
        <v>4460.8999999999996</v>
      </c>
      <c r="GY13" s="322">
        <f t="shared" si="73"/>
        <v>2730.5</v>
      </c>
      <c r="GZ13" s="322">
        <f t="shared" si="73"/>
        <v>425.4</v>
      </c>
      <c r="HA13" s="328">
        <f t="shared" ref="HA13:HA63" si="176">SUM(B13:AI13)</f>
        <v>151</v>
      </c>
      <c r="HB13" s="322">
        <f t="shared" si="75"/>
        <v>7467.1</v>
      </c>
      <c r="HC13" s="322">
        <f t="shared" si="74"/>
        <v>7050</v>
      </c>
      <c r="HD13" s="322">
        <f t="shared" si="74"/>
        <v>4373.2</v>
      </c>
      <c r="HE13" s="322">
        <f t="shared" si="74"/>
        <v>2676.8</v>
      </c>
      <c r="HF13" s="322">
        <f t="shared" si="74"/>
        <v>417</v>
      </c>
      <c r="HG13" s="329">
        <v>15.75</v>
      </c>
      <c r="HH13" s="327">
        <f t="shared" si="76"/>
        <v>980.5</v>
      </c>
      <c r="HI13" s="327">
        <f t="shared" si="77"/>
        <v>8447.6</v>
      </c>
      <c r="HJ13" s="330">
        <f t="shared" si="78"/>
        <v>5353.7</v>
      </c>
      <c r="HK13" s="275">
        <f t="shared" si="79"/>
        <v>8447600</v>
      </c>
    </row>
    <row r="14" spans="1:309">
      <c r="A14" s="315" t="s">
        <v>701</v>
      </c>
      <c r="B14" s="316">
        <v>0</v>
      </c>
      <c r="C14" s="316">
        <v>0</v>
      </c>
      <c r="D14" s="317"/>
      <c r="E14" s="318">
        <v>0</v>
      </c>
      <c r="F14" s="317"/>
      <c r="G14" s="316">
        <v>0</v>
      </c>
      <c r="H14" s="317"/>
      <c r="I14" s="318">
        <v>0</v>
      </c>
      <c r="J14" s="317"/>
      <c r="K14" s="317"/>
      <c r="L14" s="317"/>
      <c r="M14" s="316">
        <v>0</v>
      </c>
      <c r="N14" s="318">
        <v>0</v>
      </c>
      <c r="O14" s="317"/>
      <c r="P14" s="318">
        <v>0</v>
      </c>
      <c r="Q14" s="317">
        <v>50</v>
      </c>
      <c r="R14" s="317"/>
      <c r="S14" s="317"/>
      <c r="T14" s="319">
        <v>0</v>
      </c>
      <c r="U14" s="319">
        <v>0</v>
      </c>
      <c r="V14" s="319">
        <v>0</v>
      </c>
      <c r="W14" s="318">
        <v>0</v>
      </c>
      <c r="X14" s="318">
        <v>0</v>
      </c>
      <c r="Y14" s="318">
        <v>0</v>
      </c>
      <c r="Z14" s="318">
        <v>0</v>
      </c>
      <c r="AA14" s="318">
        <v>0</v>
      </c>
      <c r="AB14" s="318">
        <v>0</v>
      </c>
      <c r="AC14" s="318">
        <v>0</v>
      </c>
      <c r="AD14" s="320">
        <v>0</v>
      </c>
      <c r="AE14" s="320">
        <v>0</v>
      </c>
      <c r="AF14" s="320">
        <v>0</v>
      </c>
      <c r="AG14" s="320">
        <v>0</v>
      </c>
      <c r="AH14" s="317"/>
      <c r="AI14" s="320">
        <v>0</v>
      </c>
      <c r="AJ14" s="710">
        <f t="shared" si="80"/>
        <v>0</v>
      </c>
      <c r="AK14" s="710">
        <f t="shared" si="81"/>
        <v>50</v>
      </c>
      <c r="AL14" s="321">
        <f t="shared" si="0"/>
        <v>0</v>
      </c>
      <c r="AM14" s="322">
        <f t="shared" si="93"/>
        <v>0</v>
      </c>
      <c r="AN14" s="322">
        <f t="shared" si="1"/>
        <v>0</v>
      </c>
      <c r="AO14" s="322">
        <f t="shared" si="94"/>
        <v>0</v>
      </c>
      <c r="AP14" s="322">
        <f t="shared" si="95"/>
        <v>0</v>
      </c>
      <c r="AQ14" s="322">
        <f t="shared" si="2"/>
        <v>0</v>
      </c>
      <c r="AR14" s="322">
        <f t="shared" si="3"/>
        <v>0</v>
      </c>
      <c r="AS14" s="322">
        <f t="shared" si="4"/>
        <v>0</v>
      </c>
      <c r="AT14" s="322">
        <f t="shared" si="96"/>
        <v>0</v>
      </c>
      <c r="AU14" s="322">
        <f t="shared" si="97"/>
        <v>0</v>
      </c>
      <c r="AV14" s="322">
        <f t="shared" si="98"/>
        <v>0</v>
      </c>
      <c r="AW14" s="322">
        <f t="shared" si="99"/>
        <v>0</v>
      </c>
      <c r="AX14" s="322">
        <f t="shared" si="5"/>
        <v>0</v>
      </c>
      <c r="AY14" s="322">
        <f t="shared" si="100"/>
        <v>0</v>
      </c>
      <c r="AZ14" s="322">
        <f t="shared" si="6"/>
        <v>0</v>
      </c>
      <c r="BA14" s="322">
        <f t="shared" si="101"/>
        <v>0</v>
      </c>
      <c r="BB14" s="322">
        <f t="shared" si="102"/>
        <v>0</v>
      </c>
      <c r="BC14" s="322">
        <f t="shared" si="7"/>
        <v>0</v>
      </c>
      <c r="BD14" s="322">
        <f t="shared" si="103"/>
        <v>0</v>
      </c>
      <c r="BE14" s="322">
        <f t="shared" si="8"/>
        <v>0</v>
      </c>
      <c r="BF14" s="322">
        <f t="shared" si="104"/>
        <v>0</v>
      </c>
      <c r="BG14" s="322">
        <f t="shared" si="105"/>
        <v>0</v>
      </c>
      <c r="BH14" s="322">
        <f t="shared" si="9"/>
        <v>0</v>
      </c>
      <c r="BI14" s="322">
        <f t="shared" si="106"/>
        <v>0</v>
      </c>
      <c r="BJ14" s="322">
        <f t="shared" si="107"/>
        <v>0</v>
      </c>
      <c r="BK14" s="322">
        <f t="shared" si="108"/>
        <v>0</v>
      </c>
      <c r="BL14" s="322">
        <f t="shared" si="109"/>
        <v>0</v>
      </c>
      <c r="BM14" s="322">
        <f t="shared" si="10"/>
        <v>0</v>
      </c>
      <c r="BN14" s="322">
        <f t="shared" si="110"/>
        <v>0</v>
      </c>
      <c r="BO14" s="322">
        <f t="shared" si="111"/>
        <v>0</v>
      </c>
      <c r="BP14" s="322">
        <f t="shared" si="112"/>
        <v>0</v>
      </c>
      <c r="BQ14" s="322">
        <f t="shared" si="113"/>
        <v>0</v>
      </c>
      <c r="BR14" s="322">
        <f t="shared" si="11"/>
        <v>0</v>
      </c>
      <c r="BS14" s="322">
        <f t="shared" si="114"/>
        <v>0</v>
      </c>
      <c r="BT14" s="322">
        <f t="shared" si="12"/>
        <v>0</v>
      </c>
      <c r="BU14" s="322"/>
      <c r="BV14" s="322">
        <f t="shared" si="83"/>
        <v>0</v>
      </c>
      <c r="BW14" s="322">
        <f t="shared" si="84"/>
        <v>0</v>
      </c>
      <c r="BX14" s="322">
        <f t="shared" si="85"/>
        <v>0</v>
      </c>
      <c r="BY14" s="322">
        <f t="shared" si="86"/>
        <v>0</v>
      </c>
      <c r="BZ14" s="322">
        <f t="shared" si="87"/>
        <v>0</v>
      </c>
      <c r="CA14" s="322">
        <f t="shared" si="88"/>
        <v>0</v>
      </c>
      <c r="CB14" s="322">
        <f t="shared" si="89"/>
        <v>0</v>
      </c>
      <c r="CC14" s="322">
        <f t="shared" si="90"/>
        <v>0</v>
      </c>
      <c r="CD14" s="322">
        <f t="shared" si="91"/>
        <v>0</v>
      </c>
      <c r="CE14" s="711">
        <f t="shared" si="13"/>
        <v>0</v>
      </c>
      <c r="CF14" s="322">
        <f t="shared" si="115"/>
        <v>0</v>
      </c>
      <c r="CG14" s="322">
        <f t="shared" si="116"/>
        <v>0</v>
      </c>
      <c r="CH14" s="322">
        <f t="shared" si="14"/>
        <v>0</v>
      </c>
      <c r="CI14" s="322">
        <f t="shared" si="117"/>
        <v>0</v>
      </c>
      <c r="CJ14" s="711">
        <f t="shared" si="15"/>
        <v>0</v>
      </c>
      <c r="CK14" s="322">
        <f t="shared" si="118"/>
        <v>0</v>
      </c>
      <c r="CL14" s="322">
        <f t="shared" si="119"/>
        <v>0</v>
      </c>
      <c r="CM14" s="322">
        <f t="shared" si="16"/>
        <v>0</v>
      </c>
      <c r="CN14" s="322">
        <f t="shared" si="120"/>
        <v>0</v>
      </c>
      <c r="CO14" s="711">
        <f t="shared" si="17"/>
        <v>0</v>
      </c>
      <c r="CP14" s="322">
        <f t="shared" si="121"/>
        <v>0</v>
      </c>
      <c r="CQ14" s="322">
        <f t="shared" si="122"/>
        <v>0</v>
      </c>
      <c r="CR14" s="322">
        <f t="shared" si="18"/>
        <v>0</v>
      </c>
      <c r="CS14" s="322">
        <f t="shared" si="123"/>
        <v>0</v>
      </c>
      <c r="CT14" s="711">
        <f t="shared" si="19"/>
        <v>0</v>
      </c>
      <c r="CU14" s="322">
        <f t="shared" si="124"/>
        <v>0</v>
      </c>
      <c r="CV14" s="322">
        <f t="shared" si="125"/>
        <v>0</v>
      </c>
      <c r="CW14" s="322">
        <f t="shared" si="20"/>
        <v>0</v>
      </c>
      <c r="CX14" s="322">
        <f t="shared" si="126"/>
        <v>0</v>
      </c>
      <c r="CY14" s="322">
        <f t="shared" si="21"/>
        <v>0</v>
      </c>
      <c r="CZ14" s="322">
        <f t="shared" si="127"/>
        <v>0</v>
      </c>
      <c r="DA14" s="322">
        <f t="shared" si="128"/>
        <v>0</v>
      </c>
      <c r="DB14" s="322">
        <f t="shared" si="22"/>
        <v>0</v>
      </c>
      <c r="DC14" s="322">
        <f t="shared" si="129"/>
        <v>0</v>
      </c>
      <c r="DD14" s="322">
        <f t="shared" si="23"/>
        <v>0</v>
      </c>
      <c r="DE14" s="322">
        <f t="shared" si="24"/>
        <v>6374.4</v>
      </c>
      <c r="DF14" s="322">
        <f t="shared" si="25"/>
        <v>6191.3</v>
      </c>
      <c r="DG14" s="322">
        <f t="shared" si="26"/>
        <v>3840.5</v>
      </c>
      <c r="DH14" s="322">
        <f t="shared" si="130"/>
        <v>2350.8000000000002</v>
      </c>
      <c r="DI14" s="322">
        <f t="shared" si="27"/>
        <v>183.1</v>
      </c>
      <c r="DJ14" s="322">
        <f t="shared" si="28"/>
        <v>0</v>
      </c>
      <c r="DK14" s="322">
        <f t="shared" si="29"/>
        <v>0</v>
      </c>
      <c r="DL14" s="322">
        <f t="shared" si="30"/>
        <v>0</v>
      </c>
      <c r="DM14" s="322">
        <f t="shared" si="131"/>
        <v>0</v>
      </c>
      <c r="DN14" s="322">
        <f t="shared" si="31"/>
        <v>0</v>
      </c>
      <c r="DO14" s="322">
        <f t="shared" si="132"/>
        <v>0</v>
      </c>
      <c r="DP14" s="322">
        <f t="shared" si="133"/>
        <v>0</v>
      </c>
      <c r="DQ14" s="322">
        <f t="shared" si="134"/>
        <v>0</v>
      </c>
      <c r="DR14" s="322">
        <f t="shared" si="135"/>
        <v>0</v>
      </c>
      <c r="DS14" s="322">
        <f t="shared" si="32"/>
        <v>0</v>
      </c>
      <c r="DT14" s="323">
        <f t="shared" si="136"/>
        <v>0</v>
      </c>
      <c r="DU14" s="324">
        <f t="shared" si="137"/>
        <v>0</v>
      </c>
      <c r="DV14" s="322">
        <f t="shared" si="33"/>
        <v>0</v>
      </c>
      <c r="DW14" s="322">
        <f t="shared" si="138"/>
        <v>0</v>
      </c>
      <c r="DX14" s="324">
        <f t="shared" si="139"/>
        <v>0</v>
      </c>
      <c r="DY14" s="324">
        <f t="shared" si="140"/>
        <v>0</v>
      </c>
      <c r="DZ14" s="324">
        <f t="shared" si="141"/>
        <v>0</v>
      </c>
      <c r="EA14" s="322">
        <f t="shared" si="34"/>
        <v>0</v>
      </c>
      <c r="EB14" s="322">
        <f t="shared" si="142"/>
        <v>0</v>
      </c>
      <c r="EC14" s="324">
        <f t="shared" si="143"/>
        <v>0</v>
      </c>
      <c r="ED14" s="324">
        <f t="shared" si="144"/>
        <v>0</v>
      </c>
      <c r="EE14" s="324">
        <f t="shared" si="145"/>
        <v>0</v>
      </c>
      <c r="EF14" s="322">
        <f t="shared" si="35"/>
        <v>0</v>
      </c>
      <c r="EG14" s="322">
        <f t="shared" si="146"/>
        <v>0</v>
      </c>
      <c r="EH14" s="324">
        <f t="shared" si="147"/>
        <v>0</v>
      </c>
      <c r="EI14" s="324">
        <f t="shared" si="148"/>
        <v>0</v>
      </c>
      <c r="EJ14" s="324">
        <f t="shared" si="149"/>
        <v>0</v>
      </c>
      <c r="EK14" s="322">
        <f t="shared" si="36"/>
        <v>0</v>
      </c>
      <c r="EL14" s="322">
        <f t="shared" si="150"/>
        <v>0</v>
      </c>
      <c r="EM14" s="324">
        <f t="shared" si="151"/>
        <v>0</v>
      </c>
      <c r="EN14" s="324">
        <f t="shared" si="152"/>
        <v>0</v>
      </c>
      <c r="EO14" s="324">
        <f t="shared" si="153"/>
        <v>0</v>
      </c>
      <c r="EP14" s="322">
        <f t="shared" si="37"/>
        <v>0</v>
      </c>
      <c r="EQ14" s="322">
        <f t="shared" si="154"/>
        <v>0</v>
      </c>
      <c r="ER14" s="324">
        <f t="shared" si="155"/>
        <v>0</v>
      </c>
      <c r="ES14" s="324">
        <f t="shared" si="156"/>
        <v>0</v>
      </c>
      <c r="ET14" s="324">
        <f t="shared" si="157"/>
        <v>0</v>
      </c>
      <c r="EU14" s="322">
        <f t="shared" si="38"/>
        <v>0</v>
      </c>
      <c r="EV14" s="322">
        <f t="shared" si="158"/>
        <v>0</v>
      </c>
      <c r="EW14" s="324">
        <f t="shared" si="159"/>
        <v>0</v>
      </c>
      <c r="EX14" s="324">
        <f t="shared" si="160"/>
        <v>0</v>
      </c>
      <c r="EY14" s="324">
        <f t="shared" si="161"/>
        <v>0</v>
      </c>
      <c r="EZ14" s="322">
        <f t="shared" si="39"/>
        <v>0</v>
      </c>
      <c r="FA14" s="322">
        <f t="shared" si="162"/>
        <v>0</v>
      </c>
      <c r="FB14" s="324">
        <f t="shared" si="163"/>
        <v>0</v>
      </c>
      <c r="FC14" s="324">
        <f t="shared" si="164"/>
        <v>0</v>
      </c>
      <c r="FD14" s="324">
        <f t="shared" si="165"/>
        <v>0</v>
      </c>
      <c r="FE14" s="322">
        <f t="shared" si="40"/>
        <v>0</v>
      </c>
      <c r="FF14" s="322">
        <f t="shared" si="166"/>
        <v>0</v>
      </c>
      <c r="FG14" s="325">
        <f t="shared" si="167"/>
        <v>0</v>
      </c>
      <c r="FH14" s="712">
        <f t="shared" si="41"/>
        <v>0</v>
      </c>
      <c r="FI14" s="322">
        <f t="shared" si="42"/>
        <v>0</v>
      </c>
      <c r="FJ14" s="322">
        <f t="shared" si="43"/>
        <v>0</v>
      </c>
      <c r="FK14" s="322">
        <f t="shared" si="168"/>
        <v>0</v>
      </c>
      <c r="FL14" s="322">
        <f t="shared" si="44"/>
        <v>0</v>
      </c>
      <c r="FM14" s="322">
        <f t="shared" si="45"/>
        <v>0</v>
      </c>
      <c r="FN14" s="322">
        <f t="shared" si="46"/>
        <v>0</v>
      </c>
      <c r="FO14" s="322">
        <f t="shared" si="47"/>
        <v>0</v>
      </c>
      <c r="FP14" s="322">
        <f t="shared" si="169"/>
        <v>0</v>
      </c>
      <c r="FQ14" s="322">
        <f t="shared" si="48"/>
        <v>0</v>
      </c>
      <c r="FR14" s="322">
        <f t="shared" si="49"/>
        <v>0</v>
      </c>
      <c r="FS14" s="322">
        <f t="shared" si="50"/>
        <v>0</v>
      </c>
      <c r="FT14" s="322">
        <f t="shared" si="51"/>
        <v>0</v>
      </c>
      <c r="FU14" s="322">
        <f t="shared" si="170"/>
        <v>0</v>
      </c>
      <c r="FV14" s="322">
        <f t="shared" si="52"/>
        <v>0</v>
      </c>
      <c r="FW14" s="322">
        <f t="shared" si="53"/>
        <v>0</v>
      </c>
      <c r="FX14" s="322">
        <f t="shared" si="54"/>
        <v>0</v>
      </c>
      <c r="FY14" s="322">
        <f t="shared" si="55"/>
        <v>0</v>
      </c>
      <c r="FZ14" s="322">
        <f t="shared" si="171"/>
        <v>0</v>
      </c>
      <c r="GA14" s="322">
        <f t="shared" si="56"/>
        <v>0</v>
      </c>
      <c r="GB14" s="322">
        <f t="shared" si="57"/>
        <v>0</v>
      </c>
      <c r="GC14" s="322">
        <f t="shared" si="58"/>
        <v>0</v>
      </c>
      <c r="GD14" s="322">
        <f t="shared" si="59"/>
        <v>0</v>
      </c>
      <c r="GE14" s="322">
        <f t="shared" si="172"/>
        <v>0</v>
      </c>
      <c r="GF14" s="322">
        <f t="shared" si="60"/>
        <v>0</v>
      </c>
      <c r="GG14" s="322">
        <f t="shared" si="61"/>
        <v>0</v>
      </c>
      <c r="GH14" s="322">
        <f t="shared" si="62"/>
        <v>0</v>
      </c>
      <c r="GI14" s="322">
        <f t="shared" si="63"/>
        <v>0</v>
      </c>
      <c r="GJ14" s="322">
        <f t="shared" si="173"/>
        <v>0</v>
      </c>
      <c r="GK14" s="322">
        <f t="shared" si="64"/>
        <v>0</v>
      </c>
      <c r="GL14" s="322">
        <f t="shared" si="65"/>
        <v>0</v>
      </c>
      <c r="GM14" s="322">
        <f t="shared" si="66"/>
        <v>0</v>
      </c>
      <c r="GN14" s="322">
        <f t="shared" si="67"/>
        <v>0</v>
      </c>
      <c r="GO14" s="322">
        <f t="shared" si="174"/>
        <v>0</v>
      </c>
      <c r="GP14" s="322">
        <f t="shared" si="68"/>
        <v>0</v>
      </c>
      <c r="GQ14" s="322">
        <f t="shared" si="69"/>
        <v>0</v>
      </c>
      <c r="GR14" s="322">
        <f t="shared" si="70"/>
        <v>0</v>
      </c>
      <c r="GS14" s="322">
        <f t="shared" si="71"/>
        <v>0</v>
      </c>
      <c r="GT14" s="322">
        <f t="shared" si="175"/>
        <v>0</v>
      </c>
      <c r="GU14" s="322">
        <f t="shared" si="72"/>
        <v>0</v>
      </c>
      <c r="GV14" s="326">
        <f t="shared" si="92"/>
        <v>6374.4</v>
      </c>
      <c r="GW14" s="322">
        <f t="shared" si="82"/>
        <v>6191.3</v>
      </c>
      <c r="GX14" s="322">
        <f t="shared" si="73"/>
        <v>3840.5</v>
      </c>
      <c r="GY14" s="322">
        <f t="shared" si="73"/>
        <v>2350.8000000000002</v>
      </c>
      <c r="GZ14" s="322">
        <f t="shared" si="73"/>
        <v>183.1</v>
      </c>
      <c r="HA14" s="328">
        <f t="shared" si="176"/>
        <v>50</v>
      </c>
      <c r="HB14" s="322">
        <f t="shared" si="75"/>
        <v>6249.1</v>
      </c>
      <c r="HC14" s="322">
        <f t="shared" si="74"/>
        <v>6069.6</v>
      </c>
      <c r="HD14" s="322">
        <f t="shared" si="74"/>
        <v>3765</v>
      </c>
      <c r="HE14" s="322">
        <f t="shared" si="74"/>
        <v>2304.6</v>
      </c>
      <c r="HF14" s="322">
        <f t="shared" si="74"/>
        <v>179.5</v>
      </c>
      <c r="HG14" s="329">
        <v>14.75</v>
      </c>
      <c r="HH14" s="327">
        <f t="shared" si="76"/>
        <v>918.3</v>
      </c>
      <c r="HI14" s="327">
        <f t="shared" si="77"/>
        <v>7167.4</v>
      </c>
      <c r="HJ14" s="330">
        <f t="shared" si="78"/>
        <v>4683.3</v>
      </c>
      <c r="HK14" s="275">
        <f t="shared" si="79"/>
        <v>7167400</v>
      </c>
      <c r="HL14" s="331"/>
    </row>
    <row r="15" spans="1:309" s="332" customFormat="1" ht="19.5" customHeight="1">
      <c r="A15" s="315" t="s">
        <v>787</v>
      </c>
      <c r="B15" s="316">
        <v>0</v>
      </c>
      <c r="C15" s="316">
        <v>0</v>
      </c>
      <c r="D15" s="317">
        <v>27</v>
      </c>
      <c r="E15" s="318">
        <v>0</v>
      </c>
      <c r="F15" s="317"/>
      <c r="G15" s="316">
        <v>0</v>
      </c>
      <c r="H15" s="317">
        <v>140</v>
      </c>
      <c r="I15" s="318">
        <v>0</v>
      </c>
      <c r="J15" s="317"/>
      <c r="K15" s="317"/>
      <c r="L15" s="317"/>
      <c r="M15" s="316">
        <v>0</v>
      </c>
      <c r="N15" s="318">
        <v>0</v>
      </c>
      <c r="O15" s="317"/>
      <c r="P15" s="318">
        <v>0</v>
      </c>
      <c r="Q15" s="317"/>
      <c r="R15" s="317"/>
      <c r="S15" s="317"/>
      <c r="T15" s="319">
        <v>0</v>
      </c>
      <c r="U15" s="319">
        <v>0</v>
      </c>
      <c r="V15" s="319">
        <v>0</v>
      </c>
      <c r="W15" s="318">
        <v>0</v>
      </c>
      <c r="X15" s="318">
        <v>0</v>
      </c>
      <c r="Y15" s="318">
        <v>0</v>
      </c>
      <c r="Z15" s="318">
        <v>0</v>
      </c>
      <c r="AA15" s="318">
        <v>0</v>
      </c>
      <c r="AB15" s="318">
        <v>0</v>
      </c>
      <c r="AC15" s="318">
        <v>0</v>
      </c>
      <c r="AD15" s="320">
        <v>0</v>
      </c>
      <c r="AE15" s="320">
        <v>0</v>
      </c>
      <c r="AF15" s="320">
        <v>0</v>
      </c>
      <c r="AG15" s="320">
        <v>0</v>
      </c>
      <c r="AH15" s="317"/>
      <c r="AI15" s="320">
        <v>0</v>
      </c>
      <c r="AJ15" s="710">
        <f t="shared" si="80"/>
        <v>27</v>
      </c>
      <c r="AK15" s="710">
        <f t="shared" si="81"/>
        <v>140</v>
      </c>
      <c r="AL15" s="321">
        <f t="shared" si="0"/>
        <v>0</v>
      </c>
      <c r="AM15" s="322">
        <f t="shared" si="93"/>
        <v>0</v>
      </c>
      <c r="AN15" s="322">
        <f t="shared" si="1"/>
        <v>0</v>
      </c>
      <c r="AO15" s="322">
        <f t="shared" si="94"/>
        <v>0</v>
      </c>
      <c r="AP15" s="322">
        <f t="shared" si="95"/>
        <v>0</v>
      </c>
      <c r="AQ15" s="322">
        <f t="shared" si="2"/>
        <v>0</v>
      </c>
      <c r="AR15" s="322">
        <f t="shared" si="3"/>
        <v>0</v>
      </c>
      <c r="AS15" s="322">
        <f t="shared" si="4"/>
        <v>0</v>
      </c>
      <c r="AT15" s="322">
        <f t="shared" si="96"/>
        <v>0</v>
      </c>
      <c r="AU15" s="322">
        <f t="shared" si="97"/>
        <v>0</v>
      </c>
      <c r="AV15" s="322">
        <f t="shared" si="98"/>
        <v>1548.8</v>
      </c>
      <c r="AW15" s="322">
        <f t="shared" si="99"/>
        <v>1478.8</v>
      </c>
      <c r="AX15" s="322">
        <f t="shared" si="5"/>
        <v>917.3</v>
      </c>
      <c r="AY15" s="322">
        <f t="shared" si="100"/>
        <v>561.5</v>
      </c>
      <c r="AZ15" s="322">
        <f t="shared" si="6"/>
        <v>70</v>
      </c>
      <c r="BA15" s="322">
        <f t="shared" si="101"/>
        <v>0</v>
      </c>
      <c r="BB15" s="322">
        <f t="shared" si="102"/>
        <v>0</v>
      </c>
      <c r="BC15" s="322">
        <f t="shared" si="7"/>
        <v>0</v>
      </c>
      <c r="BD15" s="322">
        <f t="shared" si="103"/>
        <v>0</v>
      </c>
      <c r="BE15" s="322">
        <f t="shared" si="8"/>
        <v>0</v>
      </c>
      <c r="BF15" s="322">
        <f t="shared" si="104"/>
        <v>0</v>
      </c>
      <c r="BG15" s="322">
        <f t="shared" si="105"/>
        <v>0</v>
      </c>
      <c r="BH15" s="322">
        <f t="shared" si="9"/>
        <v>0</v>
      </c>
      <c r="BI15" s="322">
        <f t="shared" si="106"/>
        <v>0</v>
      </c>
      <c r="BJ15" s="322">
        <f t="shared" si="107"/>
        <v>0</v>
      </c>
      <c r="BK15" s="322">
        <f t="shared" si="108"/>
        <v>0</v>
      </c>
      <c r="BL15" s="322">
        <f t="shared" si="109"/>
        <v>0</v>
      </c>
      <c r="BM15" s="322">
        <f t="shared" si="10"/>
        <v>0</v>
      </c>
      <c r="BN15" s="322">
        <f t="shared" si="110"/>
        <v>0</v>
      </c>
      <c r="BO15" s="322">
        <f t="shared" si="111"/>
        <v>0</v>
      </c>
      <c r="BP15" s="322">
        <f t="shared" si="112"/>
        <v>7061.9</v>
      </c>
      <c r="BQ15" s="322">
        <f t="shared" si="113"/>
        <v>6667.5</v>
      </c>
      <c r="BR15" s="322">
        <f t="shared" si="11"/>
        <v>4135.8999999999996</v>
      </c>
      <c r="BS15" s="322">
        <f t="shared" si="114"/>
        <v>2531.6</v>
      </c>
      <c r="BT15" s="322">
        <f t="shared" si="12"/>
        <v>394.4</v>
      </c>
      <c r="BU15" s="322"/>
      <c r="BV15" s="322">
        <f t="shared" si="83"/>
        <v>0</v>
      </c>
      <c r="BW15" s="322">
        <f t="shared" si="84"/>
        <v>0</v>
      </c>
      <c r="BX15" s="322">
        <f t="shared" si="85"/>
        <v>0</v>
      </c>
      <c r="BY15" s="322">
        <f t="shared" si="86"/>
        <v>0</v>
      </c>
      <c r="BZ15" s="322">
        <f t="shared" si="87"/>
        <v>0</v>
      </c>
      <c r="CA15" s="322">
        <f t="shared" si="88"/>
        <v>0</v>
      </c>
      <c r="CB15" s="322">
        <f t="shared" si="89"/>
        <v>0</v>
      </c>
      <c r="CC15" s="322">
        <f t="shared" si="90"/>
        <v>0</v>
      </c>
      <c r="CD15" s="322">
        <f t="shared" si="91"/>
        <v>0</v>
      </c>
      <c r="CE15" s="711">
        <f t="shared" si="13"/>
        <v>0</v>
      </c>
      <c r="CF15" s="322">
        <f t="shared" si="115"/>
        <v>0</v>
      </c>
      <c r="CG15" s="322">
        <f t="shared" si="116"/>
        <v>0</v>
      </c>
      <c r="CH15" s="322">
        <f t="shared" si="14"/>
        <v>0</v>
      </c>
      <c r="CI15" s="322">
        <f t="shared" si="117"/>
        <v>0</v>
      </c>
      <c r="CJ15" s="711">
        <f t="shared" si="15"/>
        <v>0</v>
      </c>
      <c r="CK15" s="322">
        <f t="shared" si="118"/>
        <v>0</v>
      </c>
      <c r="CL15" s="322">
        <f t="shared" si="119"/>
        <v>0</v>
      </c>
      <c r="CM15" s="322">
        <f t="shared" si="16"/>
        <v>0</v>
      </c>
      <c r="CN15" s="322">
        <f t="shared" si="120"/>
        <v>0</v>
      </c>
      <c r="CO15" s="711">
        <f t="shared" si="17"/>
        <v>0</v>
      </c>
      <c r="CP15" s="322">
        <f t="shared" si="121"/>
        <v>0</v>
      </c>
      <c r="CQ15" s="322">
        <f t="shared" si="122"/>
        <v>0</v>
      </c>
      <c r="CR15" s="322">
        <f t="shared" si="18"/>
        <v>0</v>
      </c>
      <c r="CS15" s="322">
        <f t="shared" si="123"/>
        <v>0</v>
      </c>
      <c r="CT15" s="711">
        <f t="shared" si="19"/>
        <v>0</v>
      </c>
      <c r="CU15" s="322">
        <f t="shared" si="124"/>
        <v>0</v>
      </c>
      <c r="CV15" s="322">
        <f t="shared" si="125"/>
        <v>0</v>
      </c>
      <c r="CW15" s="322">
        <f t="shared" si="20"/>
        <v>0</v>
      </c>
      <c r="CX15" s="322">
        <f t="shared" si="126"/>
        <v>0</v>
      </c>
      <c r="CY15" s="322">
        <f t="shared" si="21"/>
        <v>0</v>
      </c>
      <c r="CZ15" s="322">
        <f t="shared" si="127"/>
        <v>0</v>
      </c>
      <c r="DA15" s="322">
        <f t="shared" si="128"/>
        <v>0</v>
      </c>
      <c r="DB15" s="322">
        <f t="shared" si="22"/>
        <v>0</v>
      </c>
      <c r="DC15" s="322">
        <f t="shared" si="129"/>
        <v>0</v>
      </c>
      <c r="DD15" s="322">
        <f t="shared" si="23"/>
        <v>0</v>
      </c>
      <c r="DE15" s="322">
        <f t="shared" si="24"/>
        <v>0</v>
      </c>
      <c r="DF15" s="322">
        <f t="shared" si="25"/>
        <v>0</v>
      </c>
      <c r="DG15" s="322">
        <f t="shared" si="26"/>
        <v>0</v>
      </c>
      <c r="DH15" s="322">
        <f t="shared" si="130"/>
        <v>0</v>
      </c>
      <c r="DI15" s="322">
        <f t="shared" si="27"/>
        <v>0</v>
      </c>
      <c r="DJ15" s="322">
        <f t="shared" si="28"/>
        <v>0</v>
      </c>
      <c r="DK15" s="322">
        <f t="shared" si="29"/>
        <v>0</v>
      </c>
      <c r="DL15" s="322">
        <f t="shared" si="30"/>
        <v>0</v>
      </c>
      <c r="DM15" s="322">
        <f t="shared" si="131"/>
        <v>0</v>
      </c>
      <c r="DN15" s="322">
        <f t="shared" si="31"/>
        <v>0</v>
      </c>
      <c r="DO15" s="322">
        <f t="shared" si="132"/>
        <v>0</v>
      </c>
      <c r="DP15" s="322">
        <f t="shared" si="133"/>
        <v>0</v>
      </c>
      <c r="DQ15" s="322">
        <f t="shared" si="134"/>
        <v>0</v>
      </c>
      <c r="DR15" s="322">
        <f t="shared" si="135"/>
        <v>0</v>
      </c>
      <c r="DS15" s="322">
        <f t="shared" si="32"/>
        <v>0</v>
      </c>
      <c r="DT15" s="323">
        <f t="shared" si="136"/>
        <v>0</v>
      </c>
      <c r="DU15" s="324">
        <f t="shared" si="137"/>
        <v>0</v>
      </c>
      <c r="DV15" s="322">
        <f t="shared" si="33"/>
        <v>0</v>
      </c>
      <c r="DW15" s="322">
        <f t="shared" si="138"/>
        <v>0</v>
      </c>
      <c r="DX15" s="324">
        <f t="shared" si="139"/>
        <v>0</v>
      </c>
      <c r="DY15" s="324">
        <f t="shared" si="140"/>
        <v>0</v>
      </c>
      <c r="DZ15" s="324">
        <f t="shared" si="141"/>
        <v>0</v>
      </c>
      <c r="EA15" s="322">
        <f t="shared" si="34"/>
        <v>0</v>
      </c>
      <c r="EB15" s="322">
        <f t="shared" si="142"/>
        <v>0</v>
      </c>
      <c r="EC15" s="324">
        <f t="shared" si="143"/>
        <v>0</v>
      </c>
      <c r="ED15" s="324">
        <f t="shared" si="144"/>
        <v>0</v>
      </c>
      <c r="EE15" s="324">
        <f t="shared" si="145"/>
        <v>0</v>
      </c>
      <c r="EF15" s="322">
        <f t="shared" si="35"/>
        <v>0</v>
      </c>
      <c r="EG15" s="322">
        <f t="shared" si="146"/>
        <v>0</v>
      </c>
      <c r="EH15" s="324">
        <f t="shared" si="147"/>
        <v>0</v>
      </c>
      <c r="EI15" s="324">
        <f t="shared" si="148"/>
        <v>0</v>
      </c>
      <c r="EJ15" s="324">
        <f t="shared" si="149"/>
        <v>0</v>
      </c>
      <c r="EK15" s="322">
        <f t="shared" si="36"/>
        <v>0</v>
      </c>
      <c r="EL15" s="322">
        <f t="shared" si="150"/>
        <v>0</v>
      </c>
      <c r="EM15" s="324">
        <f t="shared" si="151"/>
        <v>0</v>
      </c>
      <c r="EN15" s="324">
        <f t="shared" si="152"/>
        <v>0</v>
      </c>
      <c r="EO15" s="324">
        <f t="shared" si="153"/>
        <v>0</v>
      </c>
      <c r="EP15" s="322">
        <f t="shared" si="37"/>
        <v>0</v>
      </c>
      <c r="EQ15" s="322">
        <f t="shared" si="154"/>
        <v>0</v>
      </c>
      <c r="ER15" s="324">
        <f t="shared" si="155"/>
        <v>0</v>
      </c>
      <c r="ES15" s="324">
        <f t="shared" si="156"/>
        <v>0</v>
      </c>
      <c r="ET15" s="324">
        <f t="shared" si="157"/>
        <v>0</v>
      </c>
      <c r="EU15" s="322">
        <f t="shared" si="38"/>
        <v>0</v>
      </c>
      <c r="EV15" s="322">
        <f t="shared" si="158"/>
        <v>0</v>
      </c>
      <c r="EW15" s="324">
        <f t="shared" si="159"/>
        <v>0</v>
      </c>
      <c r="EX15" s="324">
        <f t="shared" si="160"/>
        <v>0</v>
      </c>
      <c r="EY15" s="324">
        <f t="shared" si="161"/>
        <v>0</v>
      </c>
      <c r="EZ15" s="322">
        <f t="shared" si="39"/>
        <v>0</v>
      </c>
      <c r="FA15" s="322">
        <f t="shared" si="162"/>
        <v>0</v>
      </c>
      <c r="FB15" s="324">
        <f t="shared" si="163"/>
        <v>0</v>
      </c>
      <c r="FC15" s="324">
        <f t="shared" si="164"/>
        <v>0</v>
      </c>
      <c r="FD15" s="324">
        <f t="shared" si="165"/>
        <v>0</v>
      </c>
      <c r="FE15" s="322">
        <f t="shared" si="40"/>
        <v>0</v>
      </c>
      <c r="FF15" s="322">
        <f t="shared" si="166"/>
        <v>0</v>
      </c>
      <c r="FG15" s="325">
        <f t="shared" si="167"/>
        <v>0</v>
      </c>
      <c r="FH15" s="712">
        <f t="shared" si="41"/>
        <v>0</v>
      </c>
      <c r="FI15" s="322">
        <f t="shared" si="42"/>
        <v>0</v>
      </c>
      <c r="FJ15" s="322">
        <f t="shared" si="43"/>
        <v>0</v>
      </c>
      <c r="FK15" s="322">
        <f t="shared" si="168"/>
        <v>0</v>
      </c>
      <c r="FL15" s="322">
        <f t="shared" si="44"/>
        <v>0</v>
      </c>
      <c r="FM15" s="322">
        <f t="shared" si="45"/>
        <v>0</v>
      </c>
      <c r="FN15" s="322">
        <f t="shared" si="46"/>
        <v>0</v>
      </c>
      <c r="FO15" s="322">
        <f t="shared" si="47"/>
        <v>0</v>
      </c>
      <c r="FP15" s="322">
        <f t="shared" si="169"/>
        <v>0</v>
      </c>
      <c r="FQ15" s="322">
        <f t="shared" si="48"/>
        <v>0</v>
      </c>
      <c r="FR15" s="322">
        <f t="shared" si="49"/>
        <v>0</v>
      </c>
      <c r="FS15" s="322">
        <f t="shared" si="50"/>
        <v>0</v>
      </c>
      <c r="FT15" s="322">
        <f t="shared" si="51"/>
        <v>0</v>
      </c>
      <c r="FU15" s="322">
        <f t="shared" si="170"/>
        <v>0</v>
      </c>
      <c r="FV15" s="322">
        <f t="shared" si="52"/>
        <v>0</v>
      </c>
      <c r="FW15" s="322">
        <f t="shared" si="53"/>
        <v>0</v>
      </c>
      <c r="FX15" s="322">
        <f t="shared" si="54"/>
        <v>0</v>
      </c>
      <c r="FY15" s="322">
        <f t="shared" si="55"/>
        <v>0</v>
      </c>
      <c r="FZ15" s="322">
        <f t="shared" si="171"/>
        <v>0</v>
      </c>
      <c r="GA15" s="322">
        <f t="shared" si="56"/>
        <v>0</v>
      </c>
      <c r="GB15" s="322">
        <f t="shared" si="57"/>
        <v>0</v>
      </c>
      <c r="GC15" s="322">
        <f t="shared" si="58"/>
        <v>0</v>
      </c>
      <c r="GD15" s="322">
        <f t="shared" si="59"/>
        <v>0</v>
      </c>
      <c r="GE15" s="322">
        <f t="shared" si="172"/>
        <v>0</v>
      </c>
      <c r="GF15" s="322">
        <f t="shared" si="60"/>
        <v>0</v>
      </c>
      <c r="GG15" s="322">
        <f t="shared" si="61"/>
        <v>0</v>
      </c>
      <c r="GH15" s="322">
        <f t="shared" si="62"/>
        <v>0</v>
      </c>
      <c r="GI15" s="322">
        <f t="shared" si="63"/>
        <v>0</v>
      </c>
      <c r="GJ15" s="322">
        <f t="shared" si="173"/>
        <v>0</v>
      </c>
      <c r="GK15" s="322">
        <f t="shared" si="64"/>
        <v>0</v>
      </c>
      <c r="GL15" s="322">
        <f t="shared" si="65"/>
        <v>0</v>
      </c>
      <c r="GM15" s="322">
        <f t="shared" si="66"/>
        <v>0</v>
      </c>
      <c r="GN15" s="322">
        <f t="shared" si="67"/>
        <v>0</v>
      </c>
      <c r="GO15" s="322">
        <f t="shared" si="174"/>
        <v>0</v>
      </c>
      <c r="GP15" s="322">
        <f t="shared" si="68"/>
        <v>0</v>
      </c>
      <c r="GQ15" s="322">
        <f t="shared" si="69"/>
        <v>0</v>
      </c>
      <c r="GR15" s="322">
        <f t="shared" si="70"/>
        <v>0</v>
      </c>
      <c r="GS15" s="322">
        <f t="shared" si="71"/>
        <v>0</v>
      </c>
      <c r="GT15" s="322">
        <f t="shared" si="175"/>
        <v>0</v>
      </c>
      <c r="GU15" s="322">
        <f t="shared" si="72"/>
        <v>0</v>
      </c>
      <c r="GV15" s="326">
        <f t="shared" si="92"/>
        <v>8610.7000000000007</v>
      </c>
      <c r="GW15" s="322">
        <f t="shared" si="82"/>
        <v>8146.3</v>
      </c>
      <c r="GX15" s="322">
        <f t="shared" si="73"/>
        <v>5053.2</v>
      </c>
      <c r="GY15" s="322">
        <f t="shared" si="73"/>
        <v>3093.1</v>
      </c>
      <c r="GZ15" s="322">
        <f t="shared" si="73"/>
        <v>464.4</v>
      </c>
      <c r="HA15" s="328">
        <f t="shared" si="176"/>
        <v>167</v>
      </c>
      <c r="HB15" s="322">
        <f t="shared" si="75"/>
        <v>8441.4</v>
      </c>
      <c r="HC15" s="322">
        <f t="shared" si="74"/>
        <v>7986.2</v>
      </c>
      <c r="HD15" s="322">
        <f t="shared" si="74"/>
        <v>4953.8999999999996</v>
      </c>
      <c r="HE15" s="322">
        <f t="shared" si="74"/>
        <v>3032.3</v>
      </c>
      <c r="HF15" s="322">
        <f t="shared" si="74"/>
        <v>455.3</v>
      </c>
      <c r="HG15" s="329">
        <v>14.5</v>
      </c>
      <c r="HH15" s="327">
        <f t="shared" si="76"/>
        <v>902.7</v>
      </c>
      <c r="HI15" s="327">
        <f t="shared" si="77"/>
        <v>9344.1</v>
      </c>
      <c r="HJ15" s="330">
        <f t="shared" si="78"/>
        <v>5856.6</v>
      </c>
      <c r="HK15" s="275">
        <f t="shared" si="79"/>
        <v>9344100</v>
      </c>
    </row>
    <row r="16" spans="1:309" s="333" customFormat="1" ht="18.75" customHeight="1">
      <c r="A16" s="315" t="s">
        <v>704</v>
      </c>
      <c r="B16" s="316">
        <v>0</v>
      </c>
      <c r="C16" s="316">
        <v>0</v>
      </c>
      <c r="D16" s="317"/>
      <c r="E16" s="318">
        <v>0</v>
      </c>
      <c r="F16" s="317"/>
      <c r="G16" s="316">
        <v>0</v>
      </c>
      <c r="H16" s="317">
        <v>121</v>
      </c>
      <c r="I16" s="318">
        <v>0</v>
      </c>
      <c r="J16" s="317"/>
      <c r="K16" s="317"/>
      <c r="L16" s="317"/>
      <c r="M16" s="316">
        <v>0</v>
      </c>
      <c r="N16" s="318">
        <v>0</v>
      </c>
      <c r="O16" s="317"/>
      <c r="P16" s="318">
        <v>0</v>
      </c>
      <c r="Q16" s="317"/>
      <c r="R16" s="317"/>
      <c r="S16" s="317"/>
      <c r="T16" s="319">
        <v>0</v>
      </c>
      <c r="U16" s="319">
        <v>0</v>
      </c>
      <c r="V16" s="319">
        <v>0</v>
      </c>
      <c r="W16" s="318">
        <v>0</v>
      </c>
      <c r="X16" s="318">
        <v>0</v>
      </c>
      <c r="Y16" s="318">
        <v>0</v>
      </c>
      <c r="Z16" s="318">
        <v>0</v>
      </c>
      <c r="AA16" s="318">
        <v>0</v>
      </c>
      <c r="AB16" s="318">
        <v>0</v>
      </c>
      <c r="AC16" s="318">
        <v>0</v>
      </c>
      <c r="AD16" s="320">
        <v>0</v>
      </c>
      <c r="AE16" s="320">
        <v>0</v>
      </c>
      <c r="AF16" s="320">
        <v>0</v>
      </c>
      <c r="AG16" s="320">
        <v>0</v>
      </c>
      <c r="AH16" s="317"/>
      <c r="AI16" s="320">
        <v>0</v>
      </c>
      <c r="AJ16" s="710">
        <f t="shared" si="80"/>
        <v>0</v>
      </c>
      <c r="AK16" s="710">
        <f t="shared" si="81"/>
        <v>121</v>
      </c>
      <c r="AL16" s="321">
        <f t="shared" si="0"/>
        <v>0</v>
      </c>
      <c r="AM16" s="322">
        <f t="shared" si="93"/>
        <v>0</v>
      </c>
      <c r="AN16" s="322">
        <f t="shared" si="1"/>
        <v>0</v>
      </c>
      <c r="AO16" s="322">
        <f t="shared" si="94"/>
        <v>0</v>
      </c>
      <c r="AP16" s="322">
        <f t="shared" si="95"/>
        <v>0</v>
      </c>
      <c r="AQ16" s="322">
        <f t="shared" si="2"/>
        <v>0</v>
      </c>
      <c r="AR16" s="322">
        <f t="shared" si="3"/>
        <v>0</v>
      </c>
      <c r="AS16" s="322">
        <f t="shared" si="4"/>
        <v>0</v>
      </c>
      <c r="AT16" s="322">
        <f t="shared" si="96"/>
        <v>0</v>
      </c>
      <c r="AU16" s="322">
        <f t="shared" si="97"/>
        <v>0</v>
      </c>
      <c r="AV16" s="322">
        <f t="shared" si="98"/>
        <v>0</v>
      </c>
      <c r="AW16" s="322">
        <f t="shared" si="99"/>
        <v>0</v>
      </c>
      <c r="AX16" s="322">
        <f t="shared" si="5"/>
        <v>0</v>
      </c>
      <c r="AY16" s="322">
        <f t="shared" si="100"/>
        <v>0</v>
      </c>
      <c r="AZ16" s="322">
        <f t="shared" si="6"/>
        <v>0</v>
      </c>
      <c r="BA16" s="322">
        <f t="shared" si="101"/>
        <v>0</v>
      </c>
      <c r="BB16" s="322">
        <f t="shared" si="102"/>
        <v>0</v>
      </c>
      <c r="BC16" s="322">
        <f t="shared" si="7"/>
        <v>0</v>
      </c>
      <c r="BD16" s="322">
        <f t="shared" si="103"/>
        <v>0</v>
      </c>
      <c r="BE16" s="322">
        <f t="shared" si="8"/>
        <v>0</v>
      </c>
      <c r="BF16" s="322">
        <f t="shared" si="104"/>
        <v>0</v>
      </c>
      <c r="BG16" s="322">
        <f t="shared" si="105"/>
        <v>0</v>
      </c>
      <c r="BH16" s="322">
        <f t="shared" si="9"/>
        <v>0</v>
      </c>
      <c r="BI16" s="322">
        <f t="shared" si="106"/>
        <v>0</v>
      </c>
      <c r="BJ16" s="322">
        <f t="shared" si="107"/>
        <v>0</v>
      </c>
      <c r="BK16" s="322">
        <f t="shared" si="108"/>
        <v>0</v>
      </c>
      <c r="BL16" s="322">
        <f t="shared" si="109"/>
        <v>0</v>
      </c>
      <c r="BM16" s="322">
        <f t="shared" si="10"/>
        <v>0</v>
      </c>
      <c r="BN16" s="322">
        <f t="shared" si="110"/>
        <v>0</v>
      </c>
      <c r="BO16" s="322">
        <f t="shared" si="111"/>
        <v>0</v>
      </c>
      <c r="BP16" s="322">
        <f t="shared" si="112"/>
        <v>6103.5</v>
      </c>
      <c r="BQ16" s="322">
        <f t="shared" si="113"/>
        <v>5762.6</v>
      </c>
      <c r="BR16" s="322">
        <f t="shared" si="11"/>
        <v>3574.6</v>
      </c>
      <c r="BS16" s="322">
        <f t="shared" si="114"/>
        <v>2188</v>
      </c>
      <c r="BT16" s="322">
        <f t="shared" si="12"/>
        <v>340.9</v>
      </c>
      <c r="BU16" s="322"/>
      <c r="BV16" s="322">
        <f t="shared" si="83"/>
        <v>0</v>
      </c>
      <c r="BW16" s="322">
        <f t="shared" si="84"/>
        <v>0</v>
      </c>
      <c r="BX16" s="322">
        <f t="shared" si="85"/>
        <v>0</v>
      </c>
      <c r="BY16" s="322">
        <f t="shared" si="86"/>
        <v>0</v>
      </c>
      <c r="BZ16" s="322">
        <f t="shared" si="87"/>
        <v>0</v>
      </c>
      <c r="CA16" s="322">
        <f t="shared" si="88"/>
        <v>0</v>
      </c>
      <c r="CB16" s="322">
        <f t="shared" si="89"/>
        <v>0</v>
      </c>
      <c r="CC16" s="322">
        <f t="shared" si="90"/>
        <v>0</v>
      </c>
      <c r="CD16" s="322">
        <f t="shared" si="91"/>
        <v>0</v>
      </c>
      <c r="CE16" s="711">
        <f t="shared" si="13"/>
        <v>0</v>
      </c>
      <c r="CF16" s="322">
        <f t="shared" si="115"/>
        <v>0</v>
      </c>
      <c r="CG16" s="322">
        <f t="shared" si="116"/>
        <v>0</v>
      </c>
      <c r="CH16" s="322">
        <f t="shared" si="14"/>
        <v>0</v>
      </c>
      <c r="CI16" s="322">
        <f t="shared" si="117"/>
        <v>0</v>
      </c>
      <c r="CJ16" s="711">
        <f t="shared" si="15"/>
        <v>0</v>
      </c>
      <c r="CK16" s="322">
        <f t="shared" si="118"/>
        <v>0</v>
      </c>
      <c r="CL16" s="322">
        <f t="shared" si="119"/>
        <v>0</v>
      </c>
      <c r="CM16" s="322">
        <f t="shared" si="16"/>
        <v>0</v>
      </c>
      <c r="CN16" s="322">
        <f t="shared" si="120"/>
        <v>0</v>
      </c>
      <c r="CO16" s="711">
        <f t="shared" si="17"/>
        <v>0</v>
      </c>
      <c r="CP16" s="322">
        <f t="shared" si="121"/>
        <v>0</v>
      </c>
      <c r="CQ16" s="322">
        <f t="shared" si="122"/>
        <v>0</v>
      </c>
      <c r="CR16" s="322">
        <f t="shared" si="18"/>
        <v>0</v>
      </c>
      <c r="CS16" s="322">
        <f t="shared" si="123"/>
        <v>0</v>
      </c>
      <c r="CT16" s="711">
        <f t="shared" si="19"/>
        <v>0</v>
      </c>
      <c r="CU16" s="322">
        <f t="shared" si="124"/>
        <v>0</v>
      </c>
      <c r="CV16" s="322">
        <f t="shared" si="125"/>
        <v>0</v>
      </c>
      <c r="CW16" s="322">
        <f t="shared" si="20"/>
        <v>0</v>
      </c>
      <c r="CX16" s="322">
        <f t="shared" si="126"/>
        <v>0</v>
      </c>
      <c r="CY16" s="322">
        <f t="shared" si="21"/>
        <v>0</v>
      </c>
      <c r="CZ16" s="322">
        <f t="shared" si="127"/>
        <v>0</v>
      </c>
      <c r="DA16" s="322">
        <f t="shared" si="128"/>
        <v>0</v>
      </c>
      <c r="DB16" s="322">
        <f t="shared" si="22"/>
        <v>0</v>
      </c>
      <c r="DC16" s="322">
        <f t="shared" si="129"/>
        <v>0</v>
      </c>
      <c r="DD16" s="322">
        <f t="shared" si="23"/>
        <v>0</v>
      </c>
      <c r="DE16" s="322">
        <f t="shared" si="24"/>
        <v>0</v>
      </c>
      <c r="DF16" s="322">
        <f t="shared" si="25"/>
        <v>0</v>
      </c>
      <c r="DG16" s="322">
        <f t="shared" si="26"/>
        <v>0</v>
      </c>
      <c r="DH16" s="322">
        <f t="shared" si="130"/>
        <v>0</v>
      </c>
      <c r="DI16" s="322">
        <f t="shared" si="27"/>
        <v>0</v>
      </c>
      <c r="DJ16" s="322">
        <f t="shared" si="28"/>
        <v>0</v>
      </c>
      <c r="DK16" s="322">
        <f t="shared" si="29"/>
        <v>0</v>
      </c>
      <c r="DL16" s="322">
        <f t="shared" si="30"/>
        <v>0</v>
      </c>
      <c r="DM16" s="322">
        <f t="shared" si="131"/>
        <v>0</v>
      </c>
      <c r="DN16" s="322">
        <f t="shared" si="31"/>
        <v>0</v>
      </c>
      <c r="DO16" s="322">
        <f t="shared" si="132"/>
        <v>0</v>
      </c>
      <c r="DP16" s="322">
        <f t="shared" si="133"/>
        <v>0</v>
      </c>
      <c r="DQ16" s="322">
        <f t="shared" si="134"/>
        <v>0</v>
      </c>
      <c r="DR16" s="322">
        <f t="shared" si="135"/>
        <v>0</v>
      </c>
      <c r="DS16" s="322">
        <f t="shared" si="32"/>
        <v>0</v>
      </c>
      <c r="DT16" s="323">
        <f t="shared" si="136"/>
        <v>0</v>
      </c>
      <c r="DU16" s="324">
        <f t="shared" si="137"/>
        <v>0</v>
      </c>
      <c r="DV16" s="322">
        <f t="shared" si="33"/>
        <v>0</v>
      </c>
      <c r="DW16" s="322">
        <f t="shared" si="138"/>
        <v>0</v>
      </c>
      <c r="DX16" s="324">
        <f t="shared" si="139"/>
        <v>0</v>
      </c>
      <c r="DY16" s="324">
        <f t="shared" si="140"/>
        <v>0</v>
      </c>
      <c r="DZ16" s="324">
        <f t="shared" si="141"/>
        <v>0</v>
      </c>
      <c r="EA16" s="322">
        <f t="shared" si="34"/>
        <v>0</v>
      </c>
      <c r="EB16" s="322">
        <f t="shared" si="142"/>
        <v>0</v>
      </c>
      <c r="EC16" s="324">
        <f t="shared" si="143"/>
        <v>0</v>
      </c>
      <c r="ED16" s="324">
        <f t="shared" si="144"/>
        <v>0</v>
      </c>
      <c r="EE16" s="324">
        <f t="shared" si="145"/>
        <v>0</v>
      </c>
      <c r="EF16" s="322">
        <f t="shared" si="35"/>
        <v>0</v>
      </c>
      <c r="EG16" s="322">
        <f t="shared" si="146"/>
        <v>0</v>
      </c>
      <c r="EH16" s="324">
        <f t="shared" si="147"/>
        <v>0</v>
      </c>
      <c r="EI16" s="324">
        <f t="shared" si="148"/>
        <v>0</v>
      </c>
      <c r="EJ16" s="324">
        <f t="shared" si="149"/>
        <v>0</v>
      </c>
      <c r="EK16" s="322">
        <f t="shared" si="36"/>
        <v>0</v>
      </c>
      <c r="EL16" s="322">
        <f t="shared" si="150"/>
        <v>0</v>
      </c>
      <c r="EM16" s="324">
        <f t="shared" si="151"/>
        <v>0</v>
      </c>
      <c r="EN16" s="324">
        <f t="shared" si="152"/>
        <v>0</v>
      </c>
      <c r="EO16" s="324">
        <f t="shared" si="153"/>
        <v>0</v>
      </c>
      <c r="EP16" s="322">
        <f t="shared" si="37"/>
        <v>0</v>
      </c>
      <c r="EQ16" s="322">
        <f t="shared" si="154"/>
        <v>0</v>
      </c>
      <c r="ER16" s="324">
        <f t="shared" si="155"/>
        <v>0</v>
      </c>
      <c r="ES16" s="324">
        <f t="shared" si="156"/>
        <v>0</v>
      </c>
      <c r="ET16" s="324">
        <f t="shared" si="157"/>
        <v>0</v>
      </c>
      <c r="EU16" s="322">
        <f t="shared" si="38"/>
        <v>0</v>
      </c>
      <c r="EV16" s="322">
        <f t="shared" si="158"/>
        <v>0</v>
      </c>
      <c r="EW16" s="324">
        <f t="shared" si="159"/>
        <v>0</v>
      </c>
      <c r="EX16" s="324">
        <f t="shared" si="160"/>
        <v>0</v>
      </c>
      <c r="EY16" s="324">
        <f t="shared" si="161"/>
        <v>0</v>
      </c>
      <c r="EZ16" s="322">
        <f t="shared" si="39"/>
        <v>0</v>
      </c>
      <c r="FA16" s="322">
        <f t="shared" si="162"/>
        <v>0</v>
      </c>
      <c r="FB16" s="324">
        <f t="shared" si="163"/>
        <v>0</v>
      </c>
      <c r="FC16" s="324">
        <f t="shared" si="164"/>
        <v>0</v>
      </c>
      <c r="FD16" s="324">
        <f t="shared" si="165"/>
        <v>0</v>
      </c>
      <c r="FE16" s="322">
        <f t="shared" si="40"/>
        <v>0</v>
      </c>
      <c r="FF16" s="322">
        <f t="shared" si="166"/>
        <v>0</v>
      </c>
      <c r="FG16" s="325">
        <f t="shared" si="167"/>
        <v>0</v>
      </c>
      <c r="FH16" s="712">
        <f t="shared" si="41"/>
        <v>0</v>
      </c>
      <c r="FI16" s="322">
        <f t="shared" si="42"/>
        <v>0</v>
      </c>
      <c r="FJ16" s="322">
        <f t="shared" si="43"/>
        <v>0</v>
      </c>
      <c r="FK16" s="322">
        <f t="shared" si="168"/>
        <v>0</v>
      </c>
      <c r="FL16" s="322">
        <f t="shared" si="44"/>
        <v>0</v>
      </c>
      <c r="FM16" s="322">
        <f t="shared" si="45"/>
        <v>0</v>
      </c>
      <c r="FN16" s="322">
        <f t="shared" si="46"/>
        <v>0</v>
      </c>
      <c r="FO16" s="322">
        <f t="shared" si="47"/>
        <v>0</v>
      </c>
      <c r="FP16" s="322">
        <f t="shared" si="169"/>
        <v>0</v>
      </c>
      <c r="FQ16" s="322">
        <f t="shared" si="48"/>
        <v>0</v>
      </c>
      <c r="FR16" s="322">
        <f t="shared" si="49"/>
        <v>0</v>
      </c>
      <c r="FS16" s="322">
        <f t="shared" si="50"/>
        <v>0</v>
      </c>
      <c r="FT16" s="322">
        <f t="shared" si="51"/>
        <v>0</v>
      </c>
      <c r="FU16" s="322">
        <f t="shared" si="170"/>
        <v>0</v>
      </c>
      <c r="FV16" s="322">
        <f t="shared" si="52"/>
        <v>0</v>
      </c>
      <c r="FW16" s="322">
        <f t="shared" si="53"/>
        <v>0</v>
      </c>
      <c r="FX16" s="322">
        <f t="shared" si="54"/>
        <v>0</v>
      </c>
      <c r="FY16" s="322">
        <f t="shared" si="55"/>
        <v>0</v>
      </c>
      <c r="FZ16" s="322">
        <f t="shared" si="171"/>
        <v>0</v>
      </c>
      <c r="GA16" s="322">
        <f t="shared" si="56"/>
        <v>0</v>
      </c>
      <c r="GB16" s="322">
        <f t="shared" si="57"/>
        <v>0</v>
      </c>
      <c r="GC16" s="322">
        <f t="shared" si="58"/>
        <v>0</v>
      </c>
      <c r="GD16" s="322">
        <f t="shared" si="59"/>
        <v>0</v>
      </c>
      <c r="GE16" s="322">
        <f t="shared" si="172"/>
        <v>0</v>
      </c>
      <c r="GF16" s="322">
        <f t="shared" si="60"/>
        <v>0</v>
      </c>
      <c r="GG16" s="322">
        <f t="shared" si="61"/>
        <v>0</v>
      </c>
      <c r="GH16" s="322">
        <f t="shared" si="62"/>
        <v>0</v>
      </c>
      <c r="GI16" s="322">
        <f t="shared" si="63"/>
        <v>0</v>
      </c>
      <c r="GJ16" s="322">
        <f t="shared" si="173"/>
        <v>0</v>
      </c>
      <c r="GK16" s="322">
        <f t="shared" si="64"/>
        <v>0</v>
      </c>
      <c r="GL16" s="322">
        <f t="shared" si="65"/>
        <v>0</v>
      </c>
      <c r="GM16" s="322">
        <f t="shared" si="66"/>
        <v>0</v>
      </c>
      <c r="GN16" s="322">
        <f t="shared" si="67"/>
        <v>0</v>
      </c>
      <c r="GO16" s="322">
        <f t="shared" si="174"/>
        <v>0</v>
      </c>
      <c r="GP16" s="322">
        <f t="shared" si="68"/>
        <v>0</v>
      </c>
      <c r="GQ16" s="322">
        <f t="shared" si="69"/>
        <v>0</v>
      </c>
      <c r="GR16" s="322">
        <f t="shared" si="70"/>
        <v>0</v>
      </c>
      <c r="GS16" s="322">
        <f t="shared" si="71"/>
        <v>0</v>
      </c>
      <c r="GT16" s="322">
        <f t="shared" si="175"/>
        <v>0</v>
      </c>
      <c r="GU16" s="322">
        <f t="shared" si="72"/>
        <v>0</v>
      </c>
      <c r="GV16" s="326">
        <f t="shared" si="92"/>
        <v>6103.5</v>
      </c>
      <c r="GW16" s="322">
        <f t="shared" si="82"/>
        <v>5762.6</v>
      </c>
      <c r="GX16" s="322">
        <f t="shared" si="73"/>
        <v>3574.6</v>
      </c>
      <c r="GY16" s="322">
        <f t="shared" si="73"/>
        <v>2188</v>
      </c>
      <c r="GZ16" s="322">
        <f t="shared" si="73"/>
        <v>340.9</v>
      </c>
      <c r="HA16" s="328">
        <f t="shared" si="176"/>
        <v>121</v>
      </c>
      <c r="HB16" s="322">
        <f t="shared" si="75"/>
        <v>5983.5</v>
      </c>
      <c r="HC16" s="322">
        <f t="shared" si="74"/>
        <v>5649.3</v>
      </c>
      <c r="HD16" s="322">
        <f t="shared" si="74"/>
        <v>3504.3</v>
      </c>
      <c r="HE16" s="322">
        <f t="shared" si="74"/>
        <v>2145</v>
      </c>
      <c r="HF16" s="322">
        <f t="shared" si="74"/>
        <v>334.2</v>
      </c>
      <c r="HG16" s="329">
        <v>10</v>
      </c>
      <c r="HH16" s="327">
        <f t="shared" si="76"/>
        <v>622.6</v>
      </c>
      <c r="HI16" s="327">
        <f t="shared" si="77"/>
        <v>6606.1</v>
      </c>
      <c r="HJ16" s="330">
        <f t="shared" si="78"/>
        <v>4126.8999999999996</v>
      </c>
      <c r="HK16" s="275">
        <f t="shared" si="79"/>
        <v>6606100</v>
      </c>
      <c r="HL16" s="331"/>
      <c r="HM16" s="275"/>
      <c r="HN16" s="275"/>
      <c r="HO16" s="275"/>
      <c r="HP16" s="275"/>
      <c r="HQ16" s="275"/>
      <c r="HR16" s="275"/>
      <c r="HS16" s="275"/>
      <c r="HT16" s="275"/>
      <c r="HU16" s="275"/>
      <c r="HV16" s="275"/>
      <c r="HW16" s="275"/>
      <c r="HX16" s="275"/>
      <c r="HY16" s="275"/>
      <c r="HZ16" s="275"/>
      <c r="IA16" s="275"/>
      <c r="IB16" s="275"/>
      <c r="IC16" s="275"/>
      <c r="ID16" s="275"/>
      <c r="IE16" s="275"/>
      <c r="IF16" s="275"/>
      <c r="IG16" s="275"/>
      <c r="IH16" s="275"/>
      <c r="II16" s="275"/>
      <c r="IJ16" s="275"/>
      <c r="IK16" s="275"/>
      <c r="IL16" s="275"/>
      <c r="IM16" s="275"/>
      <c r="IN16" s="275"/>
      <c r="IO16" s="275"/>
      <c r="IP16" s="275"/>
      <c r="IQ16" s="275"/>
      <c r="IR16" s="275"/>
      <c r="IS16" s="275"/>
      <c r="IT16" s="275"/>
      <c r="IU16" s="275"/>
      <c r="IV16" s="275"/>
      <c r="IW16" s="275"/>
      <c r="IX16" s="275"/>
      <c r="IY16" s="275"/>
      <c r="IZ16" s="275"/>
      <c r="JA16" s="275"/>
      <c r="JB16" s="275"/>
      <c r="JC16" s="275"/>
      <c r="JD16" s="275"/>
      <c r="JE16" s="275"/>
      <c r="JF16" s="275"/>
      <c r="JG16" s="275"/>
      <c r="JH16" s="275"/>
      <c r="JI16" s="275"/>
      <c r="JJ16" s="275"/>
      <c r="JK16" s="275"/>
      <c r="JL16" s="275"/>
      <c r="JM16" s="275"/>
      <c r="JN16" s="275"/>
      <c r="JO16" s="275"/>
      <c r="JP16" s="275"/>
      <c r="JQ16" s="275"/>
      <c r="JR16" s="275"/>
      <c r="JS16" s="275"/>
      <c r="JT16" s="275"/>
      <c r="JU16" s="275"/>
      <c r="JV16" s="275"/>
      <c r="JW16" s="275"/>
      <c r="JX16" s="275"/>
      <c r="JY16" s="275"/>
      <c r="JZ16" s="275"/>
      <c r="KA16" s="275"/>
      <c r="KB16" s="275"/>
      <c r="KC16" s="275"/>
      <c r="KD16" s="275"/>
      <c r="KE16" s="275"/>
      <c r="KF16" s="275"/>
      <c r="KG16" s="275"/>
      <c r="KH16" s="275"/>
      <c r="KI16" s="275"/>
      <c r="KJ16" s="275"/>
      <c r="KK16" s="275"/>
      <c r="KL16" s="275"/>
      <c r="KM16" s="275"/>
      <c r="KN16" s="275"/>
      <c r="KO16" s="275"/>
      <c r="KP16" s="275"/>
      <c r="KQ16" s="275"/>
      <c r="KR16" s="275"/>
      <c r="KS16" s="275"/>
      <c r="KT16" s="275"/>
      <c r="KU16" s="275"/>
      <c r="KV16" s="275"/>
      <c r="KW16" s="275"/>
    </row>
    <row r="17" spans="1:309">
      <c r="A17" s="315" t="s">
        <v>788</v>
      </c>
      <c r="B17" s="316">
        <v>0</v>
      </c>
      <c r="C17" s="316">
        <v>0</v>
      </c>
      <c r="D17" s="317">
        <v>57</v>
      </c>
      <c r="E17" s="318">
        <v>0</v>
      </c>
      <c r="F17" s="317"/>
      <c r="G17" s="316">
        <v>0</v>
      </c>
      <c r="H17" s="317">
        <v>253</v>
      </c>
      <c r="I17" s="318">
        <v>0</v>
      </c>
      <c r="J17" s="317"/>
      <c r="K17" s="317"/>
      <c r="L17" s="317"/>
      <c r="M17" s="316">
        <v>0</v>
      </c>
      <c r="N17" s="318">
        <v>0</v>
      </c>
      <c r="O17" s="317"/>
      <c r="P17" s="318">
        <v>0</v>
      </c>
      <c r="Q17" s="317">
        <v>28</v>
      </c>
      <c r="R17" s="317"/>
      <c r="S17" s="317"/>
      <c r="T17" s="319">
        <v>0</v>
      </c>
      <c r="U17" s="319">
        <v>0</v>
      </c>
      <c r="V17" s="319">
        <v>0</v>
      </c>
      <c r="W17" s="318">
        <v>0</v>
      </c>
      <c r="X17" s="318">
        <v>0</v>
      </c>
      <c r="Y17" s="318">
        <v>0</v>
      </c>
      <c r="Z17" s="318">
        <v>0</v>
      </c>
      <c r="AA17" s="318">
        <v>0</v>
      </c>
      <c r="AB17" s="318">
        <v>0</v>
      </c>
      <c r="AC17" s="318">
        <v>0</v>
      </c>
      <c r="AD17" s="320">
        <v>0</v>
      </c>
      <c r="AE17" s="320">
        <v>0</v>
      </c>
      <c r="AF17" s="320">
        <v>0</v>
      </c>
      <c r="AG17" s="320">
        <v>0</v>
      </c>
      <c r="AH17" s="317"/>
      <c r="AI17" s="320">
        <v>0</v>
      </c>
      <c r="AJ17" s="710">
        <f t="shared" si="80"/>
        <v>57</v>
      </c>
      <c r="AK17" s="710">
        <f t="shared" si="81"/>
        <v>281</v>
      </c>
      <c r="AL17" s="321">
        <f t="shared" si="0"/>
        <v>0</v>
      </c>
      <c r="AM17" s="322">
        <f t="shared" si="93"/>
        <v>0</v>
      </c>
      <c r="AN17" s="322">
        <f t="shared" si="1"/>
        <v>0</v>
      </c>
      <c r="AO17" s="322">
        <f t="shared" si="94"/>
        <v>0</v>
      </c>
      <c r="AP17" s="322">
        <f t="shared" si="95"/>
        <v>0</v>
      </c>
      <c r="AQ17" s="322">
        <f t="shared" si="2"/>
        <v>0</v>
      </c>
      <c r="AR17" s="322">
        <f t="shared" si="3"/>
        <v>0</v>
      </c>
      <c r="AS17" s="322">
        <f t="shared" si="4"/>
        <v>0</v>
      </c>
      <c r="AT17" s="322">
        <f t="shared" si="96"/>
        <v>0</v>
      </c>
      <c r="AU17" s="322">
        <f t="shared" si="97"/>
        <v>0</v>
      </c>
      <c r="AV17" s="322">
        <f t="shared" si="98"/>
        <v>3269.6</v>
      </c>
      <c r="AW17" s="322">
        <f t="shared" si="99"/>
        <v>3121.9</v>
      </c>
      <c r="AX17" s="322">
        <f t="shared" si="5"/>
        <v>1936.5</v>
      </c>
      <c r="AY17" s="322">
        <f t="shared" si="100"/>
        <v>1185.4000000000001</v>
      </c>
      <c r="AZ17" s="322">
        <f t="shared" si="6"/>
        <v>147.69999999999999</v>
      </c>
      <c r="BA17" s="322">
        <f t="shared" si="101"/>
        <v>0</v>
      </c>
      <c r="BB17" s="322">
        <f t="shared" si="102"/>
        <v>0</v>
      </c>
      <c r="BC17" s="322">
        <f t="shared" si="7"/>
        <v>0</v>
      </c>
      <c r="BD17" s="322">
        <f t="shared" si="103"/>
        <v>0</v>
      </c>
      <c r="BE17" s="322">
        <f t="shared" si="8"/>
        <v>0</v>
      </c>
      <c r="BF17" s="322">
        <f t="shared" si="104"/>
        <v>0</v>
      </c>
      <c r="BG17" s="322">
        <f t="shared" si="105"/>
        <v>0</v>
      </c>
      <c r="BH17" s="322">
        <f t="shared" si="9"/>
        <v>0</v>
      </c>
      <c r="BI17" s="322">
        <f t="shared" si="106"/>
        <v>0</v>
      </c>
      <c r="BJ17" s="322">
        <f t="shared" si="107"/>
        <v>0</v>
      </c>
      <c r="BK17" s="322">
        <f t="shared" si="108"/>
        <v>0</v>
      </c>
      <c r="BL17" s="322">
        <f t="shared" si="109"/>
        <v>0</v>
      </c>
      <c r="BM17" s="322">
        <f t="shared" si="10"/>
        <v>0</v>
      </c>
      <c r="BN17" s="322">
        <f t="shared" si="110"/>
        <v>0</v>
      </c>
      <c r="BO17" s="322">
        <f t="shared" si="111"/>
        <v>0</v>
      </c>
      <c r="BP17" s="322">
        <f t="shared" si="112"/>
        <v>12761.8</v>
      </c>
      <c r="BQ17" s="322">
        <f t="shared" si="113"/>
        <v>12049.1</v>
      </c>
      <c r="BR17" s="322">
        <f t="shared" si="11"/>
        <v>7474.1</v>
      </c>
      <c r="BS17" s="322">
        <f t="shared" si="114"/>
        <v>4575</v>
      </c>
      <c r="BT17" s="322">
        <f t="shared" si="12"/>
        <v>712.7</v>
      </c>
      <c r="BU17" s="322"/>
      <c r="BV17" s="322">
        <f t="shared" si="83"/>
        <v>0</v>
      </c>
      <c r="BW17" s="322">
        <f t="shared" si="84"/>
        <v>0</v>
      </c>
      <c r="BX17" s="322">
        <f t="shared" si="85"/>
        <v>0</v>
      </c>
      <c r="BY17" s="322">
        <f t="shared" si="86"/>
        <v>0</v>
      </c>
      <c r="BZ17" s="322">
        <f t="shared" si="87"/>
        <v>0</v>
      </c>
      <c r="CA17" s="322">
        <f t="shared" si="88"/>
        <v>0</v>
      </c>
      <c r="CB17" s="322">
        <f t="shared" si="89"/>
        <v>0</v>
      </c>
      <c r="CC17" s="322">
        <f t="shared" si="90"/>
        <v>0</v>
      </c>
      <c r="CD17" s="322">
        <f t="shared" si="91"/>
        <v>0</v>
      </c>
      <c r="CE17" s="711">
        <f t="shared" si="13"/>
        <v>0</v>
      </c>
      <c r="CF17" s="322">
        <f t="shared" si="115"/>
        <v>0</v>
      </c>
      <c r="CG17" s="322">
        <f t="shared" si="116"/>
        <v>0</v>
      </c>
      <c r="CH17" s="322">
        <f t="shared" si="14"/>
        <v>0</v>
      </c>
      <c r="CI17" s="322">
        <f t="shared" si="117"/>
        <v>0</v>
      </c>
      <c r="CJ17" s="711">
        <f t="shared" si="15"/>
        <v>0</v>
      </c>
      <c r="CK17" s="322">
        <f t="shared" si="118"/>
        <v>0</v>
      </c>
      <c r="CL17" s="322">
        <f t="shared" si="119"/>
        <v>0</v>
      </c>
      <c r="CM17" s="322">
        <f t="shared" si="16"/>
        <v>0</v>
      </c>
      <c r="CN17" s="322">
        <f t="shared" si="120"/>
        <v>0</v>
      </c>
      <c r="CO17" s="711">
        <f t="shared" si="17"/>
        <v>0</v>
      </c>
      <c r="CP17" s="322">
        <f t="shared" si="121"/>
        <v>0</v>
      </c>
      <c r="CQ17" s="322">
        <f t="shared" si="122"/>
        <v>0</v>
      </c>
      <c r="CR17" s="322">
        <f t="shared" si="18"/>
        <v>0</v>
      </c>
      <c r="CS17" s="322">
        <f t="shared" si="123"/>
        <v>0</v>
      </c>
      <c r="CT17" s="711">
        <f t="shared" si="19"/>
        <v>0</v>
      </c>
      <c r="CU17" s="322">
        <f t="shared" si="124"/>
        <v>0</v>
      </c>
      <c r="CV17" s="322">
        <f t="shared" si="125"/>
        <v>0</v>
      </c>
      <c r="CW17" s="322">
        <f t="shared" si="20"/>
        <v>0</v>
      </c>
      <c r="CX17" s="322">
        <f t="shared" si="126"/>
        <v>0</v>
      </c>
      <c r="CY17" s="322">
        <f t="shared" si="21"/>
        <v>0</v>
      </c>
      <c r="CZ17" s="322">
        <f t="shared" si="127"/>
        <v>0</v>
      </c>
      <c r="DA17" s="322">
        <f t="shared" si="128"/>
        <v>0</v>
      </c>
      <c r="DB17" s="322">
        <f t="shared" si="22"/>
        <v>0</v>
      </c>
      <c r="DC17" s="322">
        <f t="shared" si="129"/>
        <v>0</v>
      </c>
      <c r="DD17" s="322">
        <f t="shared" si="23"/>
        <v>0</v>
      </c>
      <c r="DE17" s="322">
        <f t="shared" si="24"/>
        <v>3569.7</v>
      </c>
      <c r="DF17" s="322">
        <f t="shared" si="25"/>
        <v>3467.1</v>
      </c>
      <c r="DG17" s="322">
        <f t="shared" si="26"/>
        <v>2150.6999999999998</v>
      </c>
      <c r="DH17" s="322">
        <f t="shared" si="130"/>
        <v>1316.4</v>
      </c>
      <c r="DI17" s="322">
        <f t="shared" si="27"/>
        <v>102.6</v>
      </c>
      <c r="DJ17" s="322">
        <f t="shared" si="28"/>
        <v>0</v>
      </c>
      <c r="DK17" s="322">
        <f t="shared" si="29"/>
        <v>0</v>
      </c>
      <c r="DL17" s="322">
        <f t="shared" si="30"/>
        <v>0</v>
      </c>
      <c r="DM17" s="322">
        <f t="shared" si="131"/>
        <v>0</v>
      </c>
      <c r="DN17" s="322">
        <f t="shared" si="31"/>
        <v>0</v>
      </c>
      <c r="DO17" s="322">
        <f t="shared" si="132"/>
        <v>0</v>
      </c>
      <c r="DP17" s="322">
        <f t="shared" si="133"/>
        <v>0</v>
      </c>
      <c r="DQ17" s="322">
        <f t="shared" si="134"/>
        <v>0</v>
      </c>
      <c r="DR17" s="322">
        <f t="shared" si="135"/>
        <v>0</v>
      </c>
      <c r="DS17" s="322">
        <f t="shared" si="32"/>
        <v>0</v>
      </c>
      <c r="DT17" s="323">
        <f t="shared" si="136"/>
        <v>0</v>
      </c>
      <c r="DU17" s="324">
        <f t="shared" si="137"/>
        <v>0</v>
      </c>
      <c r="DV17" s="322">
        <f t="shared" si="33"/>
        <v>0</v>
      </c>
      <c r="DW17" s="322">
        <f t="shared" si="138"/>
        <v>0</v>
      </c>
      <c r="DX17" s="324">
        <f t="shared" si="139"/>
        <v>0</v>
      </c>
      <c r="DY17" s="324">
        <f t="shared" si="140"/>
        <v>0</v>
      </c>
      <c r="DZ17" s="324">
        <f t="shared" si="141"/>
        <v>0</v>
      </c>
      <c r="EA17" s="322">
        <f t="shared" si="34"/>
        <v>0</v>
      </c>
      <c r="EB17" s="322">
        <f t="shared" si="142"/>
        <v>0</v>
      </c>
      <c r="EC17" s="324">
        <f t="shared" si="143"/>
        <v>0</v>
      </c>
      <c r="ED17" s="324">
        <f t="shared" si="144"/>
        <v>0</v>
      </c>
      <c r="EE17" s="324">
        <f t="shared" si="145"/>
        <v>0</v>
      </c>
      <c r="EF17" s="322">
        <f t="shared" si="35"/>
        <v>0</v>
      </c>
      <c r="EG17" s="322">
        <f t="shared" si="146"/>
        <v>0</v>
      </c>
      <c r="EH17" s="324">
        <f t="shared" si="147"/>
        <v>0</v>
      </c>
      <c r="EI17" s="324">
        <f t="shared" si="148"/>
        <v>0</v>
      </c>
      <c r="EJ17" s="324">
        <f t="shared" si="149"/>
        <v>0</v>
      </c>
      <c r="EK17" s="322">
        <f t="shared" si="36"/>
        <v>0</v>
      </c>
      <c r="EL17" s="322">
        <f t="shared" si="150"/>
        <v>0</v>
      </c>
      <c r="EM17" s="324">
        <f t="shared" si="151"/>
        <v>0</v>
      </c>
      <c r="EN17" s="324">
        <f t="shared" si="152"/>
        <v>0</v>
      </c>
      <c r="EO17" s="324">
        <f t="shared" si="153"/>
        <v>0</v>
      </c>
      <c r="EP17" s="322">
        <f t="shared" si="37"/>
        <v>0</v>
      </c>
      <c r="EQ17" s="322">
        <f t="shared" si="154"/>
        <v>0</v>
      </c>
      <c r="ER17" s="324">
        <f t="shared" si="155"/>
        <v>0</v>
      </c>
      <c r="ES17" s="324">
        <f t="shared" si="156"/>
        <v>0</v>
      </c>
      <c r="ET17" s="324">
        <f t="shared" si="157"/>
        <v>0</v>
      </c>
      <c r="EU17" s="322">
        <f t="shared" si="38"/>
        <v>0</v>
      </c>
      <c r="EV17" s="322">
        <f t="shared" si="158"/>
        <v>0</v>
      </c>
      <c r="EW17" s="324">
        <f t="shared" si="159"/>
        <v>0</v>
      </c>
      <c r="EX17" s="324">
        <f t="shared" si="160"/>
        <v>0</v>
      </c>
      <c r="EY17" s="324">
        <f t="shared" si="161"/>
        <v>0</v>
      </c>
      <c r="EZ17" s="322">
        <f t="shared" si="39"/>
        <v>0</v>
      </c>
      <c r="FA17" s="322">
        <f t="shared" si="162"/>
        <v>0</v>
      </c>
      <c r="FB17" s="324">
        <f t="shared" si="163"/>
        <v>0</v>
      </c>
      <c r="FC17" s="324">
        <f t="shared" si="164"/>
        <v>0</v>
      </c>
      <c r="FD17" s="324">
        <f t="shared" si="165"/>
        <v>0</v>
      </c>
      <c r="FE17" s="322">
        <f t="shared" si="40"/>
        <v>0</v>
      </c>
      <c r="FF17" s="322">
        <f t="shared" si="166"/>
        <v>0</v>
      </c>
      <c r="FG17" s="325">
        <f t="shared" si="167"/>
        <v>0</v>
      </c>
      <c r="FH17" s="712">
        <f t="shared" si="41"/>
        <v>0</v>
      </c>
      <c r="FI17" s="322">
        <f t="shared" si="42"/>
        <v>0</v>
      </c>
      <c r="FJ17" s="322">
        <f t="shared" si="43"/>
        <v>0</v>
      </c>
      <c r="FK17" s="322">
        <f t="shared" si="168"/>
        <v>0</v>
      </c>
      <c r="FL17" s="322">
        <f t="shared" si="44"/>
        <v>0</v>
      </c>
      <c r="FM17" s="322">
        <f t="shared" si="45"/>
        <v>0</v>
      </c>
      <c r="FN17" s="322">
        <f t="shared" si="46"/>
        <v>0</v>
      </c>
      <c r="FO17" s="322">
        <f t="shared" si="47"/>
        <v>0</v>
      </c>
      <c r="FP17" s="322">
        <f t="shared" si="169"/>
        <v>0</v>
      </c>
      <c r="FQ17" s="322">
        <f t="shared" si="48"/>
        <v>0</v>
      </c>
      <c r="FR17" s="322">
        <f t="shared" si="49"/>
        <v>0</v>
      </c>
      <c r="FS17" s="322">
        <f t="shared" si="50"/>
        <v>0</v>
      </c>
      <c r="FT17" s="322">
        <f t="shared" si="51"/>
        <v>0</v>
      </c>
      <c r="FU17" s="322">
        <f t="shared" si="170"/>
        <v>0</v>
      </c>
      <c r="FV17" s="322">
        <f t="shared" si="52"/>
        <v>0</v>
      </c>
      <c r="FW17" s="322">
        <f t="shared" si="53"/>
        <v>0</v>
      </c>
      <c r="FX17" s="322">
        <f t="shared" si="54"/>
        <v>0</v>
      </c>
      <c r="FY17" s="322">
        <f t="shared" si="55"/>
        <v>0</v>
      </c>
      <c r="FZ17" s="322">
        <f t="shared" si="171"/>
        <v>0</v>
      </c>
      <c r="GA17" s="322">
        <f t="shared" si="56"/>
        <v>0</v>
      </c>
      <c r="GB17" s="322">
        <f t="shared" si="57"/>
        <v>0</v>
      </c>
      <c r="GC17" s="322">
        <f t="shared" si="58"/>
        <v>0</v>
      </c>
      <c r="GD17" s="322">
        <f t="shared" si="59"/>
        <v>0</v>
      </c>
      <c r="GE17" s="322">
        <f t="shared" si="172"/>
        <v>0</v>
      </c>
      <c r="GF17" s="322">
        <f t="shared" si="60"/>
        <v>0</v>
      </c>
      <c r="GG17" s="322">
        <f t="shared" si="61"/>
        <v>0</v>
      </c>
      <c r="GH17" s="322">
        <f t="shared" si="62"/>
        <v>0</v>
      </c>
      <c r="GI17" s="322">
        <f t="shared" si="63"/>
        <v>0</v>
      </c>
      <c r="GJ17" s="322">
        <f t="shared" si="173"/>
        <v>0</v>
      </c>
      <c r="GK17" s="322">
        <f t="shared" si="64"/>
        <v>0</v>
      </c>
      <c r="GL17" s="322">
        <f t="shared" si="65"/>
        <v>0</v>
      </c>
      <c r="GM17" s="322">
        <f t="shared" si="66"/>
        <v>0</v>
      </c>
      <c r="GN17" s="322">
        <f t="shared" si="67"/>
        <v>0</v>
      </c>
      <c r="GO17" s="322">
        <f t="shared" si="174"/>
        <v>0</v>
      </c>
      <c r="GP17" s="322">
        <f t="shared" si="68"/>
        <v>0</v>
      </c>
      <c r="GQ17" s="322">
        <f t="shared" si="69"/>
        <v>0</v>
      </c>
      <c r="GR17" s="322">
        <f t="shared" si="70"/>
        <v>0</v>
      </c>
      <c r="GS17" s="322">
        <f t="shared" si="71"/>
        <v>0</v>
      </c>
      <c r="GT17" s="322">
        <f t="shared" si="175"/>
        <v>0</v>
      </c>
      <c r="GU17" s="322">
        <f t="shared" si="72"/>
        <v>0</v>
      </c>
      <c r="GV17" s="326">
        <f t="shared" si="92"/>
        <v>19601.099999999999</v>
      </c>
      <c r="GW17" s="322">
        <f t="shared" si="82"/>
        <v>18638.099999999999</v>
      </c>
      <c r="GX17" s="322">
        <f t="shared" si="73"/>
        <v>11561.3</v>
      </c>
      <c r="GY17" s="322">
        <f t="shared" si="73"/>
        <v>7076.8</v>
      </c>
      <c r="GZ17" s="322">
        <f t="shared" si="73"/>
        <v>963</v>
      </c>
      <c r="HA17" s="328">
        <f t="shared" si="176"/>
        <v>338</v>
      </c>
      <c r="HB17" s="322">
        <f t="shared" si="75"/>
        <v>19215.8</v>
      </c>
      <c r="HC17" s="322">
        <f t="shared" si="74"/>
        <v>18271.7</v>
      </c>
      <c r="HD17" s="322">
        <f t="shared" si="74"/>
        <v>11334</v>
      </c>
      <c r="HE17" s="322">
        <f t="shared" si="74"/>
        <v>6937.7</v>
      </c>
      <c r="HF17" s="322">
        <f t="shared" si="74"/>
        <v>944.1</v>
      </c>
      <c r="HG17" s="329">
        <v>38.5</v>
      </c>
      <c r="HH17" s="327">
        <f t="shared" si="76"/>
        <v>2396.8000000000002</v>
      </c>
      <c r="HI17" s="327">
        <f t="shared" si="77"/>
        <v>21612.6</v>
      </c>
      <c r="HJ17" s="330">
        <f t="shared" si="78"/>
        <v>13730.8</v>
      </c>
      <c r="HK17" s="275">
        <f t="shared" si="79"/>
        <v>21612600</v>
      </c>
    </row>
    <row r="18" spans="1:309" ht="18" customHeight="1">
      <c r="A18" s="315" t="s">
        <v>706</v>
      </c>
      <c r="B18" s="316">
        <v>0</v>
      </c>
      <c r="C18" s="316">
        <v>0</v>
      </c>
      <c r="D18" s="317"/>
      <c r="E18" s="318">
        <v>0</v>
      </c>
      <c r="F18" s="317"/>
      <c r="G18" s="316">
        <v>0</v>
      </c>
      <c r="H18" s="317">
        <v>170</v>
      </c>
      <c r="I18" s="318">
        <v>0</v>
      </c>
      <c r="J18" s="317"/>
      <c r="K18" s="317"/>
      <c r="L18" s="317"/>
      <c r="M18" s="316">
        <v>0</v>
      </c>
      <c r="N18" s="318">
        <v>0</v>
      </c>
      <c r="O18" s="317"/>
      <c r="P18" s="318">
        <v>0</v>
      </c>
      <c r="Q18" s="317"/>
      <c r="R18" s="317"/>
      <c r="S18" s="317"/>
      <c r="T18" s="319">
        <v>0</v>
      </c>
      <c r="U18" s="319">
        <v>0</v>
      </c>
      <c r="V18" s="319">
        <v>0</v>
      </c>
      <c r="W18" s="318">
        <v>0</v>
      </c>
      <c r="X18" s="318">
        <v>0</v>
      </c>
      <c r="Y18" s="318">
        <v>0</v>
      </c>
      <c r="Z18" s="318">
        <v>0</v>
      </c>
      <c r="AA18" s="318">
        <v>0</v>
      </c>
      <c r="AB18" s="318">
        <v>0</v>
      </c>
      <c r="AC18" s="318">
        <v>0</v>
      </c>
      <c r="AD18" s="320">
        <v>0</v>
      </c>
      <c r="AE18" s="320">
        <v>0</v>
      </c>
      <c r="AF18" s="320">
        <v>0</v>
      </c>
      <c r="AG18" s="320">
        <v>0</v>
      </c>
      <c r="AH18" s="317"/>
      <c r="AI18" s="320">
        <v>0</v>
      </c>
      <c r="AJ18" s="710">
        <f t="shared" si="80"/>
        <v>0</v>
      </c>
      <c r="AK18" s="710">
        <f t="shared" si="81"/>
        <v>170</v>
      </c>
      <c r="AL18" s="321">
        <f t="shared" si="0"/>
        <v>0</v>
      </c>
      <c r="AM18" s="322">
        <f t="shared" si="93"/>
        <v>0</v>
      </c>
      <c r="AN18" s="322">
        <f t="shared" si="1"/>
        <v>0</v>
      </c>
      <c r="AO18" s="322">
        <f t="shared" si="94"/>
        <v>0</v>
      </c>
      <c r="AP18" s="322">
        <f t="shared" si="95"/>
        <v>0</v>
      </c>
      <c r="AQ18" s="322">
        <f t="shared" si="2"/>
        <v>0</v>
      </c>
      <c r="AR18" s="322">
        <f t="shared" si="3"/>
        <v>0</v>
      </c>
      <c r="AS18" s="322">
        <f t="shared" si="4"/>
        <v>0</v>
      </c>
      <c r="AT18" s="322">
        <f t="shared" si="96"/>
        <v>0</v>
      </c>
      <c r="AU18" s="322">
        <f t="shared" si="97"/>
        <v>0</v>
      </c>
      <c r="AV18" s="322">
        <f t="shared" si="98"/>
        <v>0</v>
      </c>
      <c r="AW18" s="322">
        <f t="shared" si="99"/>
        <v>0</v>
      </c>
      <c r="AX18" s="322">
        <f t="shared" si="5"/>
        <v>0</v>
      </c>
      <c r="AY18" s="322">
        <f t="shared" si="100"/>
        <v>0</v>
      </c>
      <c r="AZ18" s="322">
        <f t="shared" si="6"/>
        <v>0</v>
      </c>
      <c r="BA18" s="322">
        <f t="shared" si="101"/>
        <v>0</v>
      </c>
      <c r="BB18" s="322">
        <f t="shared" si="102"/>
        <v>0</v>
      </c>
      <c r="BC18" s="322">
        <f t="shared" si="7"/>
        <v>0</v>
      </c>
      <c r="BD18" s="322">
        <f t="shared" si="103"/>
        <v>0</v>
      </c>
      <c r="BE18" s="322">
        <f t="shared" si="8"/>
        <v>0</v>
      </c>
      <c r="BF18" s="322">
        <f t="shared" si="104"/>
        <v>0</v>
      </c>
      <c r="BG18" s="322">
        <f t="shared" si="105"/>
        <v>0</v>
      </c>
      <c r="BH18" s="322">
        <f t="shared" si="9"/>
        <v>0</v>
      </c>
      <c r="BI18" s="322">
        <f t="shared" si="106"/>
        <v>0</v>
      </c>
      <c r="BJ18" s="322">
        <f t="shared" si="107"/>
        <v>0</v>
      </c>
      <c r="BK18" s="322">
        <f t="shared" si="108"/>
        <v>0</v>
      </c>
      <c r="BL18" s="322">
        <f t="shared" si="109"/>
        <v>0</v>
      </c>
      <c r="BM18" s="322">
        <f t="shared" si="10"/>
        <v>0</v>
      </c>
      <c r="BN18" s="322">
        <f t="shared" si="110"/>
        <v>0</v>
      </c>
      <c r="BO18" s="322">
        <f t="shared" si="111"/>
        <v>0</v>
      </c>
      <c r="BP18" s="322">
        <f t="shared" si="112"/>
        <v>8575.1</v>
      </c>
      <c r="BQ18" s="322">
        <f t="shared" si="113"/>
        <v>8096.3</v>
      </c>
      <c r="BR18" s="322">
        <f t="shared" si="11"/>
        <v>5022.1000000000004</v>
      </c>
      <c r="BS18" s="322">
        <f t="shared" si="114"/>
        <v>3074.2</v>
      </c>
      <c r="BT18" s="322">
        <f t="shared" si="12"/>
        <v>478.8</v>
      </c>
      <c r="BU18" s="322"/>
      <c r="BV18" s="322">
        <f t="shared" si="83"/>
        <v>0</v>
      </c>
      <c r="BW18" s="322">
        <f t="shared" si="84"/>
        <v>0</v>
      </c>
      <c r="BX18" s="322">
        <f t="shared" si="85"/>
        <v>0</v>
      </c>
      <c r="BY18" s="322">
        <f t="shared" si="86"/>
        <v>0</v>
      </c>
      <c r="BZ18" s="322">
        <f t="shared" si="87"/>
        <v>0</v>
      </c>
      <c r="CA18" s="322">
        <f t="shared" si="88"/>
        <v>0</v>
      </c>
      <c r="CB18" s="322">
        <f t="shared" si="89"/>
        <v>0</v>
      </c>
      <c r="CC18" s="322">
        <f t="shared" si="90"/>
        <v>0</v>
      </c>
      <c r="CD18" s="322">
        <f t="shared" si="91"/>
        <v>0</v>
      </c>
      <c r="CE18" s="711">
        <f t="shared" si="13"/>
        <v>0</v>
      </c>
      <c r="CF18" s="322">
        <f t="shared" si="115"/>
        <v>0</v>
      </c>
      <c r="CG18" s="322">
        <f t="shared" si="116"/>
        <v>0</v>
      </c>
      <c r="CH18" s="322">
        <f t="shared" si="14"/>
        <v>0</v>
      </c>
      <c r="CI18" s="322">
        <f t="shared" si="117"/>
        <v>0</v>
      </c>
      <c r="CJ18" s="711">
        <f t="shared" si="15"/>
        <v>0</v>
      </c>
      <c r="CK18" s="322">
        <f t="shared" si="118"/>
        <v>0</v>
      </c>
      <c r="CL18" s="322">
        <f t="shared" si="119"/>
        <v>0</v>
      </c>
      <c r="CM18" s="322">
        <f t="shared" si="16"/>
        <v>0</v>
      </c>
      <c r="CN18" s="322">
        <f t="shared" si="120"/>
        <v>0</v>
      </c>
      <c r="CO18" s="711">
        <f t="shared" si="17"/>
        <v>0</v>
      </c>
      <c r="CP18" s="322">
        <f t="shared" si="121"/>
        <v>0</v>
      </c>
      <c r="CQ18" s="322">
        <f t="shared" si="122"/>
        <v>0</v>
      </c>
      <c r="CR18" s="322">
        <f t="shared" si="18"/>
        <v>0</v>
      </c>
      <c r="CS18" s="322">
        <f t="shared" si="123"/>
        <v>0</v>
      </c>
      <c r="CT18" s="711">
        <f t="shared" si="19"/>
        <v>0</v>
      </c>
      <c r="CU18" s="322">
        <f t="shared" si="124"/>
        <v>0</v>
      </c>
      <c r="CV18" s="322">
        <f t="shared" si="125"/>
        <v>0</v>
      </c>
      <c r="CW18" s="322">
        <f t="shared" si="20"/>
        <v>0</v>
      </c>
      <c r="CX18" s="322">
        <f t="shared" si="126"/>
        <v>0</v>
      </c>
      <c r="CY18" s="322">
        <f t="shared" si="21"/>
        <v>0</v>
      </c>
      <c r="CZ18" s="322">
        <f t="shared" si="127"/>
        <v>0</v>
      </c>
      <c r="DA18" s="322">
        <f t="shared" si="128"/>
        <v>0</v>
      </c>
      <c r="DB18" s="322">
        <f t="shared" si="22"/>
        <v>0</v>
      </c>
      <c r="DC18" s="322">
        <f t="shared" si="129"/>
        <v>0</v>
      </c>
      <c r="DD18" s="322">
        <f t="shared" si="23"/>
        <v>0</v>
      </c>
      <c r="DE18" s="322">
        <f t="shared" si="24"/>
        <v>0</v>
      </c>
      <c r="DF18" s="322">
        <f t="shared" si="25"/>
        <v>0</v>
      </c>
      <c r="DG18" s="322">
        <f t="shared" si="26"/>
        <v>0</v>
      </c>
      <c r="DH18" s="322">
        <f t="shared" si="130"/>
        <v>0</v>
      </c>
      <c r="DI18" s="322">
        <f t="shared" si="27"/>
        <v>0</v>
      </c>
      <c r="DJ18" s="322">
        <f t="shared" si="28"/>
        <v>0</v>
      </c>
      <c r="DK18" s="322">
        <f t="shared" si="29"/>
        <v>0</v>
      </c>
      <c r="DL18" s="322">
        <f t="shared" si="30"/>
        <v>0</v>
      </c>
      <c r="DM18" s="322">
        <f t="shared" si="131"/>
        <v>0</v>
      </c>
      <c r="DN18" s="322">
        <f t="shared" si="31"/>
        <v>0</v>
      </c>
      <c r="DO18" s="322">
        <f t="shared" si="132"/>
        <v>0</v>
      </c>
      <c r="DP18" s="322">
        <f t="shared" si="133"/>
        <v>0</v>
      </c>
      <c r="DQ18" s="322">
        <f t="shared" si="134"/>
        <v>0</v>
      </c>
      <c r="DR18" s="322">
        <f t="shared" si="135"/>
        <v>0</v>
      </c>
      <c r="DS18" s="322">
        <f t="shared" si="32"/>
        <v>0</v>
      </c>
      <c r="DT18" s="323">
        <f t="shared" si="136"/>
        <v>0</v>
      </c>
      <c r="DU18" s="324">
        <f t="shared" si="137"/>
        <v>0</v>
      </c>
      <c r="DV18" s="322">
        <f t="shared" si="33"/>
        <v>0</v>
      </c>
      <c r="DW18" s="322">
        <f t="shared" si="138"/>
        <v>0</v>
      </c>
      <c r="DX18" s="324">
        <f t="shared" si="139"/>
        <v>0</v>
      </c>
      <c r="DY18" s="324">
        <f t="shared" si="140"/>
        <v>0</v>
      </c>
      <c r="DZ18" s="324">
        <f t="shared" si="141"/>
        <v>0</v>
      </c>
      <c r="EA18" s="322">
        <f t="shared" si="34"/>
        <v>0</v>
      </c>
      <c r="EB18" s="322">
        <f t="shared" si="142"/>
        <v>0</v>
      </c>
      <c r="EC18" s="324">
        <f t="shared" si="143"/>
        <v>0</v>
      </c>
      <c r="ED18" s="324">
        <f t="shared" si="144"/>
        <v>0</v>
      </c>
      <c r="EE18" s="324">
        <f t="shared" si="145"/>
        <v>0</v>
      </c>
      <c r="EF18" s="322">
        <f t="shared" si="35"/>
        <v>0</v>
      </c>
      <c r="EG18" s="322">
        <f t="shared" si="146"/>
        <v>0</v>
      </c>
      <c r="EH18" s="324">
        <f t="shared" si="147"/>
        <v>0</v>
      </c>
      <c r="EI18" s="324">
        <f t="shared" si="148"/>
        <v>0</v>
      </c>
      <c r="EJ18" s="324">
        <f t="shared" si="149"/>
        <v>0</v>
      </c>
      <c r="EK18" s="322">
        <f t="shared" si="36"/>
        <v>0</v>
      </c>
      <c r="EL18" s="322">
        <f t="shared" si="150"/>
        <v>0</v>
      </c>
      <c r="EM18" s="324">
        <f t="shared" si="151"/>
        <v>0</v>
      </c>
      <c r="EN18" s="324">
        <f t="shared" si="152"/>
        <v>0</v>
      </c>
      <c r="EO18" s="324">
        <f t="shared" si="153"/>
        <v>0</v>
      </c>
      <c r="EP18" s="322">
        <f t="shared" si="37"/>
        <v>0</v>
      </c>
      <c r="EQ18" s="322">
        <f t="shared" si="154"/>
        <v>0</v>
      </c>
      <c r="ER18" s="324">
        <f t="shared" si="155"/>
        <v>0</v>
      </c>
      <c r="ES18" s="324">
        <f t="shared" si="156"/>
        <v>0</v>
      </c>
      <c r="ET18" s="324">
        <f t="shared" si="157"/>
        <v>0</v>
      </c>
      <c r="EU18" s="322">
        <f t="shared" si="38"/>
        <v>0</v>
      </c>
      <c r="EV18" s="322">
        <f t="shared" si="158"/>
        <v>0</v>
      </c>
      <c r="EW18" s="324">
        <f t="shared" si="159"/>
        <v>0</v>
      </c>
      <c r="EX18" s="324">
        <f t="shared" si="160"/>
        <v>0</v>
      </c>
      <c r="EY18" s="324">
        <f t="shared" si="161"/>
        <v>0</v>
      </c>
      <c r="EZ18" s="322">
        <f t="shared" si="39"/>
        <v>0</v>
      </c>
      <c r="FA18" s="322">
        <f t="shared" si="162"/>
        <v>0</v>
      </c>
      <c r="FB18" s="324">
        <f t="shared" si="163"/>
        <v>0</v>
      </c>
      <c r="FC18" s="324">
        <f t="shared" si="164"/>
        <v>0</v>
      </c>
      <c r="FD18" s="324">
        <f t="shared" si="165"/>
        <v>0</v>
      </c>
      <c r="FE18" s="322">
        <f t="shared" si="40"/>
        <v>0</v>
      </c>
      <c r="FF18" s="322">
        <f t="shared" si="166"/>
        <v>0</v>
      </c>
      <c r="FG18" s="325">
        <f t="shared" si="167"/>
        <v>0</v>
      </c>
      <c r="FH18" s="712">
        <f t="shared" si="41"/>
        <v>0</v>
      </c>
      <c r="FI18" s="322">
        <f t="shared" si="42"/>
        <v>0</v>
      </c>
      <c r="FJ18" s="322">
        <f t="shared" si="43"/>
        <v>0</v>
      </c>
      <c r="FK18" s="322">
        <f t="shared" si="168"/>
        <v>0</v>
      </c>
      <c r="FL18" s="322">
        <f t="shared" si="44"/>
        <v>0</v>
      </c>
      <c r="FM18" s="322">
        <f t="shared" si="45"/>
        <v>0</v>
      </c>
      <c r="FN18" s="322">
        <f t="shared" si="46"/>
        <v>0</v>
      </c>
      <c r="FO18" s="322">
        <f t="shared" si="47"/>
        <v>0</v>
      </c>
      <c r="FP18" s="322">
        <f t="shared" si="169"/>
        <v>0</v>
      </c>
      <c r="FQ18" s="322">
        <f t="shared" si="48"/>
        <v>0</v>
      </c>
      <c r="FR18" s="322">
        <f t="shared" si="49"/>
        <v>0</v>
      </c>
      <c r="FS18" s="322">
        <f t="shared" si="50"/>
        <v>0</v>
      </c>
      <c r="FT18" s="322">
        <f t="shared" si="51"/>
        <v>0</v>
      </c>
      <c r="FU18" s="322">
        <f t="shared" si="170"/>
        <v>0</v>
      </c>
      <c r="FV18" s="322">
        <f t="shared" si="52"/>
        <v>0</v>
      </c>
      <c r="FW18" s="322">
        <f t="shared" si="53"/>
        <v>0</v>
      </c>
      <c r="FX18" s="322">
        <f t="shared" si="54"/>
        <v>0</v>
      </c>
      <c r="FY18" s="322">
        <f t="shared" si="55"/>
        <v>0</v>
      </c>
      <c r="FZ18" s="322">
        <f t="shared" si="171"/>
        <v>0</v>
      </c>
      <c r="GA18" s="322">
        <f t="shared" si="56"/>
        <v>0</v>
      </c>
      <c r="GB18" s="322">
        <f t="shared" si="57"/>
        <v>0</v>
      </c>
      <c r="GC18" s="322">
        <f t="shared" si="58"/>
        <v>0</v>
      </c>
      <c r="GD18" s="322">
        <f t="shared" si="59"/>
        <v>0</v>
      </c>
      <c r="GE18" s="322">
        <f t="shared" si="172"/>
        <v>0</v>
      </c>
      <c r="GF18" s="322">
        <f t="shared" si="60"/>
        <v>0</v>
      </c>
      <c r="GG18" s="322">
        <f t="shared" si="61"/>
        <v>0</v>
      </c>
      <c r="GH18" s="322">
        <f t="shared" si="62"/>
        <v>0</v>
      </c>
      <c r="GI18" s="322">
        <f t="shared" si="63"/>
        <v>0</v>
      </c>
      <c r="GJ18" s="322">
        <f t="shared" si="173"/>
        <v>0</v>
      </c>
      <c r="GK18" s="322">
        <f t="shared" si="64"/>
        <v>0</v>
      </c>
      <c r="GL18" s="322">
        <f t="shared" si="65"/>
        <v>0</v>
      </c>
      <c r="GM18" s="322">
        <f t="shared" si="66"/>
        <v>0</v>
      </c>
      <c r="GN18" s="322">
        <f t="shared" si="67"/>
        <v>0</v>
      </c>
      <c r="GO18" s="322">
        <f t="shared" si="174"/>
        <v>0</v>
      </c>
      <c r="GP18" s="322">
        <f t="shared" si="68"/>
        <v>0</v>
      </c>
      <c r="GQ18" s="322">
        <f t="shared" si="69"/>
        <v>0</v>
      </c>
      <c r="GR18" s="322">
        <f t="shared" si="70"/>
        <v>0</v>
      </c>
      <c r="GS18" s="322">
        <f t="shared" si="71"/>
        <v>0</v>
      </c>
      <c r="GT18" s="322">
        <f t="shared" si="175"/>
        <v>0</v>
      </c>
      <c r="GU18" s="322">
        <f t="shared" si="72"/>
        <v>0</v>
      </c>
      <c r="GV18" s="326">
        <f t="shared" si="92"/>
        <v>8575.1</v>
      </c>
      <c r="GW18" s="322">
        <f t="shared" si="82"/>
        <v>8096.3</v>
      </c>
      <c r="GX18" s="322">
        <f t="shared" si="73"/>
        <v>5022.1000000000004</v>
      </c>
      <c r="GY18" s="322">
        <f t="shared" si="73"/>
        <v>3074.2</v>
      </c>
      <c r="GZ18" s="322">
        <f t="shared" si="73"/>
        <v>478.8</v>
      </c>
      <c r="HA18" s="328">
        <f t="shared" si="176"/>
        <v>170</v>
      </c>
      <c r="HB18" s="322">
        <f t="shared" si="75"/>
        <v>8406.5</v>
      </c>
      <c r="HC18" s="322">
        <f t="shared" si="74"/>
        <v>7937.1</v>
      </c>
      <c r="HD18" s="322">
        <f t="shared" si="74"/>
        <v>4923.3999999999996</v>
      </c>
      <c r="HE18" s="322">
        <f t="shared" si="74"/>
        <v>3013.8</v>
      </c>
      <c r="HF18" s="322">
        <f t="shared" si="74"/>
        <v>469.4</v>
      </c>
      <c r="HG18" s="329">
        <v>15</v>
      </c>
      <c r="HH18" s="327">
        <f t="shared" si="76"/>
        <v>933.8</v>
      </c>
      <c r="HI18" s="327">
        <f t="shared" si="77"/>
        <v>9340.2999999999993</v>
      </c>
      <c r="HJ18" s="330">
        <f t="shared" si="78"/>
        <v>5857.2</v>
      </c>
      <c r="HK18" s="275">
        <f t="shared" si="79"/>
        <v>9340300</v>
      </c>
    </row>
    <row r="19" spans="1:309" ht="31.5">
      <c r="A19" s="315" t="s">
        <v>789</v>
      </c>
      <c r="B19" s="316">
        <v>0</v>
      </c>
      <c r="C19" s="316">
        <v>0</v>
      </c>
      <c r="D19" s="317"/>
      <c r="E19" s="318">
        <v>0</v>
      </c>
      <c r="F19" s="317"/>
      <c r="G19" s="316">
        <v>0</v>
      </c>
      <c r="H19" s="317"/>
      <c r="I19" s="318">
        <v>0</v>
      </c>
      <c r="J19" s="317"/>
      <c r="K19" s="317"/>
      <c r="L19" s="317"/>
      <c r="M19" s="316">
        <v>0</v>
      </c>
      <c r="N19" s="318">
        <v>0</v>
      </c>
      <c r="O19" s="317"/>
      <c r="P19" s="316">
        <v>0</v>
      </c>
      <c r="Q19" s="317">
        <v>53</v>
      </c>
      <c r="R19" s="317"/>
      <c r="S19" s="317"/>
      <c r="T19" s="319">
        <v>0</v>
      </c>
      <c r="U19" s="319">
        <v>0</v>
      </c>
      <c r="V19" s="319">
        <v>0</v>
      </c>
      <c r="W19" s="318">
        <v>0</v>
      </c>
      <c r="X19" s="318">
        <v>0</v>
      </c>
      <c r="Y19" s="318">
        <v>0</v>
      </c>
      <c r="Z19" s="318">
        <v>0</v>
      </c>
      <c r="AA19" s="318">
        <v>0</v>
      </c>
      <c r="AB19" s="318">
        <v>0</v>
      </c>
      <c r="AC19" s="318">
        <v>0</v>
      </c>
      <c r="AD19" s="320">
        <v>0</v>
      </c>
      <c r="AE19" s="320">
        <v>0</v>
      </c>
      <c r="AF19" s="320">
        <v>0</v>
      </c>
      <c r="AG19" s="320">
        <v>0</v>
      </c>
      <c r="AH19" s="317"/>
      <c r="AI19" s="320">
        <v>0</v>
      </c>
      <c r="AJ19" s="710">
        <f t="shared" si="80"/>
        <v>0</v>
      </c>
      <c r="AK19" s="710">
        <f t="shared" si="81"/>
        <v>53</v>
      </c>
      <c r="AL19" s="321">
        <f t="shared" si="0"/>
        <v>0</v>
      </c>
      <c r="AM19" s="322">
        <f t="shared" si="93"/>
        <v>0</v>
      </c>
      <c r="AN19" s="322">
        <f t="shared" si="1"/>
        <v>0</v>
      </c>
      <c r="AO19" s="322">
        <f t="shared" si="94"/>
        <v>0</v>
      </c>
      <c r="AP19" s="322">
        <f t="shared" si="95"/>
        <v>0</v>
      </c>
      <c r="AQ19" s="322">
        <f t="shared" si="2"/>
        <v>0</v>
      </c>
      <c r="AR19" s="322">
        <f t="shared" si="3"/>
        <v>0</v>
      </c>
      <c r="AS19" s="322">
        <f t="shared" si="4"/>
        <v>0</v>
      </c>
      <c r="AT19" s="322">
        <f t="shared" si="96"/>
        <v>0</v>
      </c>
      <c r="AU19" s="322">
        <f t="shared" si="97"/>
        <v>0</v>
      </c>
      <c r="AV19" s="322">
        <f t="shared" si="98"/>
        <v>0</v>
      </c>
      <c r="AW19" s="322">
        <f t="shared" si="99"/>
        <v>0</v>
      </c>
      <c r="AX19" s="322">
        <f t="shared" si="5"/>
        <v>0</v>
      </c>
      <c r="AY19" s="322">
        <f t="shared" si="100"/>
        <v>0</v>
      </c>
      <c r="AZ19" s="322">
        <f t="shared" si="6"/>
        <v>0</v>
      </c>
      <c r="BA19" s="322">
        <f t="shared" si="101"/>
        <v>0</v>
      </c>
      <c r="BB19" s="322">
        <f t="shared" si="102"/>
        <v>0</v>
      </c>
      <c r="BC19" s="322">
        <f t="shared" si="7"/>
        <v>0</v>
      </c>
      <c r="BD19" s="322">
        <f t="shared" si="103"/>
        <v>0</v>
      </c>
      <c r="BE19" s="322">
        <f t="shared" si="8"/>
        <v>0</v>
      </c>
      <c r="BF19" s="322">
        <f t="shared" si="104"/>
        <v>0</v>
      </c>
      <c r="BG19" s="322">
        <f t="shared" si="105"/>
        <v>0</v>
      </c>
      <c r="BH19" s="322">
        <f t="shared" si="9"/>
        <v>0</v>
      </c>
      <c r="BI19" s="322">
        <f t="shared" si="106"/>
        <v>0</v>
      </c>
      <c r="BJ19" s="322">
        <f t="shared" si="107"/>
        <v>0</v>
      </c>
      <c r="BK19" s="322">
        <f t="shared" si="108"/>
        <v>0</v>
      </c>
      <c r="BL19" s="322">
        <f t="shared" si="109"/>
        <v>0</v>
      </c>
      <c r="BM19" s="322">
        <f t="shared" si="10"/>
        <v>0</v>
      </c>
      <c r="BN19" s="322">
        <f t="shared" si="110"/>
        <v>0</v>
      </c>
      <c r="BO19" s="322">
        <f t="shared" si="111"/>
        <v>0</v>
      </c>
      <c r="BP19" s="322">
        <f t="shared" si="112"/>
        <v>0</v>
      </c>
      <c r="BQ19" s="322">
        <f t="shared" si="113"/>
        <v>0</v>
      </c>
      <c r="BR19" s="322">
        <f t="shared" si="11"/>
        <v>0</v>
      </c>
      <c r="BS19" s="322">
        <f t="shared" si="114"/>
        <v>0</v>
      </c>
      <c r="BT19" s="322">
        <f t="shared" si="12"/>
        <v>0</v>
      </c>
      <c r="BU19" s="322"/>
      <c r="BV19" s="322">
        <f t="shared" si="83"/>
        <v>0</v>
      </c>
      <c r="BW19" s="322">
        <f t="shared" si="84"/>
        <v>0</v>
      </c>
      <c r="BX19" s="322">
        <f t="shared" si="85"/>
        <v>0</v>
      </c>
      <c r="BY19" s="322">
        <f t="shared" si="86"/>
        <v>0</v>
      </c>
      <c r="BZ19" s="322">
        <f t="shared" si="87"/>
        <v>0</v>
      </c>
      <c r="CA19" s="322">
        <f t="shared" si="88"/>
        <v>0</v>
      </c>
      <c r="CB19" s="322">
        <f t="shared" si="89"/>
        <v>0</v>
      </c>
      <c r="CC19" s="322">
        <f t="shared" si="90"/>
        <v>0</v>
      </c>
      <c r="CD19" s="322">
        <f t="shared" si="91"/>
        <v>0</v>
      </c>
      <c r="CE19" s="711">
        <f t="shared" si="13"/>
        <v>0</v>
      </c>
      <c r="CF19" s="322">
        <f t="shared" si="115"/>
        <v>0</v>
      </c>
      <c r="CG19" s="322">
        <f t="shared" si="116"/>
        <v>0</v>
      </c>
      <c r="CH19" s="322">
        <f t="shared" si="14"/>
        <v>0</v>
      </c>
      <c r="CI19" s="322">
        <f t="shared" si="117"/>
        <v>0</v>
      </c>
      <c r="CJ19" s="711">
        <f t="shared" si="15"/>
        <v>0</v>
      </c>
      <c r="CK19" s="322">
        <f t="shared" si="118"/>
        <v>0</v>
      </c>
      <c r="CL19" s="322">
        <f t="shared" si="119"/>
        <v>0</v>
      </c>
      <c r="CM19" s="322">
        <f t="shared" si="16"/>
        <v>0</v>
      </c>
      <c r="CN19" s="322">
        <f t="shared" si="120"/>
        <v>0</v>
      </c>
      <c r="CO19" s="711">
        <f t="shared" si="17"/>
        <v>0</v>
      </c>
      <c r="CP19" s="322">
        <f t="shared" si="121"/>
        <v>0</v>
      </c>
      <c r="CQ19" s="322">
        <f t="shared" si="122"/>
        <v>0</v>
      </c>
      <c r="CR19" s="322">
        <f t="shared" si="18"/>
        <v>0</v>
      </c>
      <c r="CS19" s="322">
        <f t="shared" si="123"/>
        <v>0</v>
      </c>
      <c r="CT19" s="711">
        <f t="shared" si="19"/>
        <v>0</v>
      </c>
      <c r="CU19" s="322">
        <f t="shared" si="124"/>
        <v>0</v>
      </c>
      <c r="CV19" s="322">
        <f t="shared" si="125"/>
        <v>0</v>
      </c>
      <c r="CW19" s="322">
        <f t="shared" si="20"/>
        <v>0</v>
      </c>
      <c r="CX19" s="322">
        <f t="shared" si="126"/>
        <v>0</v>
      </c>
      <c r="CY19" s="322">
        <f t="shared" si="21"/>
        <v>0</v>
      </c>
      <c r="CZ19" s="322">
        <f t="shared" si="127"/>
        <v>0</v>
      </c>
      <c r="DA19" s="322">
        <f t="shared" si="128"/>
        <v>0</v>
      </c>
      <c r="DB19" s="322">
        <f t="shared" si="22"/>
        <v>0</v>
      </c>
      <c r="DC19" s="322">
        <f t="shared" si="129"/>
        <v>0</v>
      </c>
      <c r="DD19" s="322">
        <f t="shared" si="23"/>
        <v>0</v>
      </c>
      <c r="DE19" s="322">
        <f t="shared" si="24"/>
        <v>6756.9</v>
      </c>
      <c r="DF19" s="322">
        <f t="shared" si="25"/>
        <v>6562.8</v>
      </c>
      <c r="DG19" s="322">
        <f t="shared" si="26"/>
        <v>4070.9</v>
      </c>
      <c r="DH19" s="322">
        <f t="shared" si="130"/>
        <v>2491.9</v>
      </c>
      <c r="DI19" s="322">
        <f t="shared" si="27"/>
        <v>194.1</v>
      </c>
      <c r="DJ19" s="322">
        <f t="shared" si="28"/>
        <v>0</v>
      </c>
      <c r="DK19" s="322">
        <f t="shared" si="29"/>
        <v>0</v>
      </c>
      <c r="DL19" s="322">
        <f t="shared" si="30"/>
        <v>0</v>
      </c>
      <c r="DM19" s="322">
        <f t="shared" si="131"/>
        <v>0</v>
      </c>
      <c r="DN19" s="322">
        <f t="shared" si="31"/>
        <v>0</v>
      </c>
      <c r="DO19" s="322">
        <f t="shared" si="132"/>
        <v>0</v>
      </c>
      <c r="DP19" s="322">
        <f t="shared" si="133"/>
        <v>0</v>
      </c>
      <c r="DQ19" s="322">
        <f t="shared" si="134"/>
        <v>0</v>
      </c>
      <c r="DR19" s="322">
        <f t="shared" si="135"/>
        <v>0</v>
      </c>
      <c r="DS19" s="322">
        <f t="shared" si="32"/>
        <v>0</v>
      </c>
      <c r="DT19" s="323">
        <f t="shared" si="136"/>
        <v>0</v>
      </c>
      <c r="DU19" s="324">
        <f t="shared" si="137"/>
        <v>0</v>
      </c>
      <c r="DV19" s="322">
        <f t="shared" si="33"/>
        <v>0</v>
      </c>
      <c r="DW19" s="322">
        <f t="shared" si="138"/>
        <v>0</v>
      </c>
      <c r="DX19" s="324">
        <f t="shared" si="139"/>
        <v>0</v>
      </c>
      <c r="DY19" s="324">
        <f t="shared" si="140"/>
        <v>0</v>
      </c>
      <c r="DZ19" s="324">
        <f t="shared" si="141"/>
        <v>0</v>
      </c>
      <c r="EA19" s="322">
        <f t="shared" si="34"/>
        <v>0</v>
      </c>
      <c r="EB19" s="322">
        <f t="shared" si="142"/>
        <v>0</v>
      </c>
      <c r="EC19" s="324">
        <f t="shared" si="143"/>
        <v>0</v>
      </c>
      <c r="ED19" s="324">
        <f t="shared" si="144"/>
        <v>0</v>
      </c>
      <c r="EE19" s="324">
        <f t="shared" si="145"/>
        <v>0</v>
      </c>
      <c r="EF19" s="322">
        <f t="shared" si="35"/>
        <v>0</v>
      </c>
      <c r="EG19" s="322">
        <f t="shared" si="146"/>
        <v>0</v>
      </c>
      <c r="EH19" s="324">
        <f t="shared" si="147"/>
        <v>0</v>
      </c>
      <c r="EI19" s="324">
        <f t="shared" si="148"/>
        <v>0</v>
      </c>
      <c r="EJ19" s="324">
        <f t="shared" si="149"/>
        <v>0</v>
      </c>
      <c r="EK19" s="322">
        <f t="shared" si="36"/>
        <v>0</v>
      </c>
      <c r="EL19" s="322">
        <f t="shared" si="150"/>
        <v>0</v>
      </c>
      <c r="EM19" s="324">
        <f t="shared" si="151"/>
        <v>0</v>
      </c>
      <c r="EN19" s="324">
        <f t="shared" si="152"/>
        <v>0</v>
      </c>
      <c r="EO19" s="324">
        <f t="shared" si="153"/>
        <v>0</v>
      </c>
      <c r="EP19" s="322">
        <f t="shared" si="37"/>
        <v>0</v>
      </c>
      <c r="EQ19" s="322">
        <f t="shared" si="154"/>
        <v>0</v>
      </c>
      <c r="ER19" s="324">
        <f t="shared" si="155"/>
        <v>0</v>
      </c>
      <c r="ES19" s="324">
        <f t="shared" si="156"/>
        <v>0</v>
      </c>
      <c r="ET19" s="324">
        <f t="shared" si="157"/>
        <v>0</v>
      </c>
      <c r="EU19" s="322">
        <f t="shared" si="38"/>
        <v>0</v>
      </c>
      <c r="EV19" s="322">
        <f t="shared" si="158"/>
        <v>0</v>
      </c>
      <c r="EW19" s="324">
        <f t="shared" si="159"/>
        <v>0</v>
      </c>
      <c r="EX19" s="324">
        <f t="shared" si="160"/>
        <v>0</v>
      </c>
      <c r="EY19" s="324">
        <f t="shared" si="161"/>
        <v>0</v>
      </c>
      <c r="EZ19" s="322">
        <f t="shared" si="39"/>
        <v>0</v>
      </c>
      <c r="FA19" s="322">
        <f t="shared" si="162"/>
        <v>0</v>
      </c>
      <c r="FB19" s="324">
        <f t="shared" si="163"/>
        <v>0</v>
      </c>
      <c r="FC19" s="324">
        <f t="shared" si="164"/>
        <v>0</v>
      </c>
      <c r="FD19" s="324">
        <f t="shared" si="165"/>
        <v>0</v>
      </c>
      <c r="FE19" s="322">
        <f t="shared" si="40"/>
        <v>0</v>
      </c>
      <c r="FF19" s="322">
        <f t="shared" si="166"/>
        <v>0</v>
      </c>
      <c r="FG19" s="325">
        <f t="shared" si="167"/>
        <v>0</v>
      </c>
      <c r="FH19" s="712">
        <f t="shared" si="41"/>
        <v>0</v>
      </c>
      <c r="FI19" s="322">
        <f t="shared" si="42"/>
        <v>0</v>
      </c>
      <c r="FJ19" s="322">
        <f t="shared" si="43"/>
        <v>0</v>
      </c>
      <c r="FK19" s="322">
        <f t="shared" si="168"/>
        <v>0</v>
      </c>
      <c r="FL19" s="322">
        <f t="shared" si="44"/>
        <v>0</v>
      </c>
      <c r="FM19" s="322">
        <f t="shared" si="45"/>
        <v>0</v>
      </c>
      <c r="FN19" s="322">
        <f t="shared" si="46"/>
        <v>0</v>
      </c>
      <c r="FO19" s="322">
        <f t="shared" si="47"/>
        <v>0</v>
      </c>
      <c r="FP19" s="322">
        <f t="shared" si="169"/>
        <v>0</v>
      </c>
      <c r="FQ19" s="322">
        <f t="shared" si="48"/>
        <v>0</v>
      </c>
      <c r="FR19" s="322">
        <f t="shared" si="49"/>
        <v>0</v>
      </c>
      <c r="FS19" s="322">
        <f t="shared" si="50"/>
        <v>0</v>
      </c>
      <c r="FT19" s="322">
        <f t="shared" si="51"/>
        <v>0</v>
      </c>
      <c r="FU19" s="322">
        <f t="shared" si="170"/>
        <v>0</v>
      </c>
      <c r="FV19" s="322">
        <f t="shared" si="52"/>
        <v>0</v>
      </c>
      <c r="FW19" s="322">
        <f t="shared" si="53"/>
        <v>0</v>
      </c>
      <c r="FX19" s="322">
        <f t="shared" si="54"/>
        <v>0</v>
      </c>
      <c r="FY19" s="322">
        <f t="shared" si="55"/>
        <v>0</v>
      </c>
      <c r="FZ19" s="322">
        <f t="shared" si="171"/>
        <v>0</v>
      </c>
      <c r="GA19" s="322">
        <f t="shared" si="56"/>
        <v>0</v>
      </c>
      <c r="GB19" s="322">
        <f t="shared" si="57"/>
        <v>0</v>
      </c>
      <c r="GC19" s="322">
        <f t="shared" si="58"/>
        <v>0</v>
      </c>
      <c r="GD19" s="322">
        <f t="shared" si="59"/>
        <v>0</v>
      </c>
      <c r="GE19" s="322">
        <f t="shared" si="172"/>
        <v>0</v>
      </c>
      <c r="GF19" s="322">
        <f t="shared" si="60"/>
        <v>0</v>
      </c>
      <c r="GG19" s="322">
        <f t="shared" si="61"/>
        <v>0</v>
      </c>
      <c r="GH19" s="322">
        <f t="shared" si="62"/>
        <v>0</v>
      </c>
      <c r="GI19" s="322">
        <f t="shared" si="63"/>
        <v>0</v>
      </c>
      <c r="GJ19" s="322">
        <f t="shared" si="173"/>
        <v>0</v>
      </c>
      <c r="GK19" s="322">
        <f t="shared" si="64"/>
        <v>0</v>
      </c>
      <c r="GL19" s="322">
        <f t="shared" si="65"/>
        <v>0</v>
      </c>
      <c r="GM19" s="322">
        <f t="shared" si="66"/>
        <v>0</v>
      </c>
      <c r="GN19" s="322">
        <f t="shared" si="67"/>
        <v>0</v>
      </c>
      <c r="GO19" s="322">
        <f t="shared" si="174"/>
        <v>0</v>
      </c>
      <c r="GP19" s="322">
        <f t="shared" si="68"/>
        <v>0</v>
      </c>
      <c r="GQ19" s="322">
        <f t="shared" si="69"/>
        <v>0</v>
      </c>
      <c r="GR19" s="322">
        <f t="shared" si="70"/>
        <v>0</v>
      </c>
      <c r="GS19" s="322">
        <f t="shared" si="71"/>
        <v>0</v>
      </c>
      <c r="GT19" s="322">
        <f t="shared" si="175"/>
        <v>0</v>
      </c>
      <c r="GU19" s="322">
        <f t="shared" si="72"/>
        <v>0</v>
      </c>
      <c r="GV19" s="326">
        <f t="shared" si="92"/>
        <v>6756.9</v>
      </c>
      <c r="GW19" s="322">
        <f t="shared" si="82"/>
        <v>6562.8</v>
      </c>
      <c r="GX19" s="322">
        <f t="shared" si="73"/>
        <v>4070.9</v>
      </c>
      <c r="GY19" s="322">
        <f t="shared" si="73"/>
        <v>2491.9</v>
      </c>
      <c r="GZ19" s="322">
        <f t="shared" si="73"/>
        <v>194.1</v>
      </c>
      <c r="HA19" s="328">
        <f t="shared" si="176"/>
        <v>53</v>
      </c>
      <c r="HB19" s="322">
        <f t="shared" si="75"/>
        <v>6624.1</v>
      </c>
      <c r="HC19" s="322">
        <f t="shared" si="74"/>
        <v>6433.8</v>
      </c>
      <c r="HD19" s="322">
        <f t="shared" si="74"/>
        <v>3990.9</v>
      </c>
      <c r="HE19" s="322">
        <f t="shared" si="74"/>
        <v>2442.9</v>
      </c>
      <c r="HF19" s="322">
        <f t="shared" si="74"/>
        <v>190.3</v>
      </c>
      <c r="HG19" s="329">
        <v>11.25</v>
      </c>
      <c r="HH19" s="327">
        <f t="shared" si="76"/>
        <v>700.4</v>
      </c>
      <c r="HI19" s="327">
        <f t="shared" si="77"/>
        <v>7324.5</v>
      </c>
      <c r="HJ19" s="330">
        <f t="shared" si="78"/>
        <v>4691.3</v>
      </c>
      <c r="HK19" s="275">
        <f t="shared" si="79"/>
        <v>7324500</v>
      </c>
    </row>
    <row r="20" spans="1:309" s="334" customFormat="1" ht="18.75" customHeight="1">
      <c r="A20" s="315" t="s">
        <v>707</v>
      </c>
      <c r="B20" s="316">
        <v>0</v>
      </c>
      <c r="C20" s="316">
        <v>0</v>
      </c>
      <c r="D20" s="317">
        <v>37</v>
      </c>
      <c r="E20" s="318">
        <v>0</v>
      </c>
      <c r="F20" s="317"/>
      <c r="G20" s="316">
        <v>0</v>
      </c>
      <c r="H20" s="317">
        <v>202</v>
      </c>
      <c r="I20" s="318">
        <v>0</v>
      </c>
      <c r="J20" s="317"/>
      <c r="K20" s="317"/>
      <c r="L20" s="317"/>
      <c r="M20" s="316">
        <v>0</v>
      </c>
      <c r="N20" s="318">
        <v>0</v>
      </c>
      <c r="O20" s="317"/>
      <c r="P20" s="318">
        <v>0</v>
      </c>
      <c r="Q20" s="317"/>
      <c r="R20" s="317"/>
      <c r="S20" s="317"/>
      <c r="T20" s="319">
        <v>0</v>
      </c>
      <c r="U20" s="319">
        <v>0</v>
      </c>
      <c r="V20" s="319">
        <v>0</v>
      </c>
      <c r="W20" s="318">
        <v>0</v>
      </c>
      <c r="X20" s="318">
        <v>0</v>
      </c>
      <c r="Y20" s="318">
        <v>0</v>
      </c>
      <c r="Z20" s="318">
        <v>0</v>
      </c>
      <c r="AA20" s="318">
        <v>0</v>
      </c>
      <c r="AB20" s="318">
        <v>0</v>
      </c>
      <c r="AC20" s="318">
        <v>0</v>
      </c>
      <c r="AD20" s="320">
        <v>0</v>
      </c>
      <c r="AE20" s="320">
        <v>0</v>
      </c>
      <c r="AF20" s="320">
        <v>0</v>
      </c>
      <c r="AG20" s="320">
        <v>0</v>
      </c>
      <c r="AH20" s="317"/>
      <c r="AI20" s="320">
        <v>0</v>
      </c>
      <c r="AJ20" s="710">
        <f t="shared" si="80"/>
        <v>37</v>
      </c>
      <c r="AK20" s="710">
        <f t="shared" si="81"/>
        <v>202</v>
      </c>
      <c r="AL20" s="321">
        <f t="shared" si="0"/>
        <v>0</v>
      </c>
      <c r="AM20" s="322">
        <f t="shared" si="93"/>
        <v>0</v>
      </c>
      <c r="AN20" s="322">
        <f t="shared" si="1"/>
        <v>0</v>
      </c>
      <c r="AO20" s="322">
        <f t="shared" si="94"/>
        <v>0</v>
      </c>
      <c r="AP20" s="322">
        <f t="shared" si="95"/>
        <v>0</v>
      </c>
      <c r="AQ20" s="322">
        <f t="shared" si="2"/>
        <v>0</v>
      </c>
      <c r="AR20" s="322">
        <f t="shared" si="3"/>
        <v>0</v>
      </c>
      <c r="AS20" s="322">
        <f t="shared" si="4"/>
        <v>0</v>
      </c>
      <c r="AT20" s="322">
        <f t="shared" si="96"/>
        <v>0</v>
      </c>
      <c r="AU20" s="322">
        <f t="shared" si="97"/>
        <v>0</v>
      </c>
      <c r="AV20" s="322">
        <f t="shared" si="98"/>
        <v>2122.4</v>
      </c>
      <c r="AW20" s="322">
        <f t="shared" si="99"/>
        <v>2026.5</v>
      </c>
      <c r="AX20" s="322">
        <f t="shared" si="5"/>
        <v>1257</v>
      </c>
      <c r="AY20" s="322">
        <f t="shared" si="100"/>
        <v>769.5</v>
      </c>
      <c r="AZ20" s="322">
        <f t="shared" si="6"/>
        <v>95.9</v>
      </c>
      <c r="BA20" s="322">
        <f t="shared" si="101"/>
        <v>0</v>
      </c>
      <c r="BB20" s="322">
        <f t="shared" si="102"/>
        <v>0</v>
      </c>
      <c r="BC20" s="322">
        <f t="shared" si="7"/>
        <v>0</v>
      </c>
      <c r="BD20" s="322">
        <f t="shared" si="103"/>
        <v>0</v>
      </c>
      <c r="BE20" s="322">
        <f t="shared" si="8"/>
        <v>0</v>
      </c>
      <c r="BF20" s="322">
        <f t="shared" si="104"/>
        <v>0</v>
      </c>
      <c r="BG20" s="322">
        <f t="shared" si="105"/>
        <v>0</v>
      </c>
      <c r="BH20" s="322">
        <f t="shared" si="9"/>
        <v>0</v>
      </c>
      <c r="BI20" s="322">
        <f t="shared" si="106"/>
        <v>0</v>
      </c>
      <c r="BJ20" s="322">
        <f t="shared" si="107"/>
        <v>0</v>
      </c>
      <c r="BK20" s="322">
        <f t="shared" si="108"/>
        <v>0</v>
      </c>
      <c r="BL20" s="322">
        <f t="shared" si="109"/>
        <v>0</v>
      </c>
      <c r="BM20" s="322">
        <f t="shared" si="10"/>
        <v>0</v>
      </c>
      <c r="BN20" s="322">
        <f t="shared" si="110"/>
        <v>0</v>
      </c>
      <c r="BO20" s="322">
        <f t="shared" si="111"/>
        <v>0</v>
      </c>
      <c r="BP20" s="322">
        <f t="shared" si="112"/>
        <v>10189.299999999999</v>
      </c>
      <c r="BQ20" s="322">
        <f t="shared" si="113"/>
        <v>9620.2999999999993</v>
      </c>
      <c r="BR20" s="322">
        <f t="shared" si="11"/>
        <v>5967.5</v>
      </c>
      <c r="BS20" s="322">
        <f t="shared" si="114"/>
        <v>3652.8</v>
      </c>
      <c r="BT20" s="322">
        <f t="shared" si="12"/>
        <v>569</v>
      </c>
      <c r="BU20" s="322"/>
      <c r="BV20" s="322">
        <f t="shared" si="83"/>
        <v>0</v>
      </c>
      <c r="BW20" s="322">
        <f t="shared" si="84"/>
        <v>0</v>
      </c>
      <c r="BX20" s="322">
        <f t="shared" si="85"/>
        <v>0</v>
      </c>
      <c r="BY20" s="322">
        <f t="shared" si="86"/>
        <v>0</v>
      </c>
      <c r="BZ20" s="322">
        <f t="shared" si="87"/>
        <v>0</v>
      </c>
      <c r="CA20" s="322">
        <f t="shared" si="88"/>
        <v>0</v>
      </c>
      <c r="CB20" s="322">
        <f t="shared" si="89"/>
        <v>0</v>
      </c>
      <c r="CC20" s="322">
        <f t="shared" si="90"/>
        <v>0</v>
      </c>
      <c r="CD20" s="322">
        <f t="shared" si="91"/>
        <v>0</v>
      </c>
      <c r="CE20" s="711">
        <f t="shared" si="13"/>
        <v>0</v>
      </c>
      <c r="CF20" s="322">
        <f t="shared" si="115"/>
        <v>0</v>
      </c>
      <c r="CG20" s="322">
        <f t="shared" si="116"/>
        <v>0</v>
      </c>
      <c r="CH20" s="322">
        <f t="shared" si="14"/>
        <v>0</v>
      </c>
      <c r="CI20" s="322">
        <f t="shared" si="117"/>
        <v>0</v>
      </c>
      <c r="CJ20" s="711">
        <f t="shared" si="15"/>
        <v>0</v>
      </c>
      <c r="CK20" s="322">
        <f t="shared" si="118"/>
        <v>0</v>
      </c>
      <c r="CL20" s="322">
        <f t="shared" si="119"/>
        <v>0</v>
      </c>
      <c r="CM20" s="322">
        <f t="shared" si="16"/>
        <v>0</v>
      </c>
      <c r="CN20" s="322">
        <f t="shared" si="120"/>
        <v>0</v>
      </c>
      <c r="CO20" s="711">
        <f t="shared" si="17"/>
        <v>0</v>
      </c>
      <c r="CP20" s="322">
        <f t="shared" si="121"/>
        <v>0</v>
      </c>
      <c r="CQ20" s="322">
        <f t="shared" si="122"/>
        <v>0</v>
      </c>
      <c r="CR20" s="322">
        <f t="shared" si="18"/>
        <v>0</v>
      </c>
      <c r="CS20" s="322">
        <f t="shared" si="123"/>
        <v>0</v>
      </c>
      <c r="CT20" s="711">
        <f t="shared" si="19"/>
        <v>0</v>
      </c>
      <c r="CU20" s="322">
        <f t="shared" si="124"/>
        <v>0</v>
      </c>
      <c r="CV20" s="322">
        <f t="shared" si="125"/>
        <v>0</v>
      </c>
      <c r="CW20" s="322">
        <f t="shared" si="20"/>
        <v>0</v>
      </c>
      <c r="CX20" s="322">
        <f t="shared" si="126"/>
        <v>0</v>
      </c>
      <c r="CY20" s="322">
        <f t="shared" si="21"/>
        <v>0</v>
      </c>
      <c r="CZ20" s="322">
        <f t="shared" si="127"/>
        <v>0</v>
      </c>
      <c r="DA20" s="322">
        <f t="shared" si="128"/>
        <v>0</v>
      </c>
      <c r="DB20" s="322">
        <f t="shared" si="22"/>
        <v>0</v>
      </c>
      <c r="DC20" s="322">
        <f t="shared" si="129"/>
        <v>0</v>
      </c>
      <c r="DD20" s="322">
        <f t="shared" si="23"/>
        <v>0</v>
      </c>
      <c r="DE20" s="322">
        <f t="shared" si="24"/>
        <v>0</v>
      </c>
      <c r="DF20" s="322">
        <f t="shared" si="25"/>
        <v>0</v>
      </c>
      <c r="DG20" s="322">
        <f t="shared" si="26"/>
        <v>0</v>
      </c>
      <c r="DH20" s="322">
        <f t="shared" si="130"/>
        <v>0</v>
      </c>
      <c r="DI20" s="322">
        <f t="shared" si="27"/>
        <v>0</v>
      </c>
      <c r="DJ20" s="322">
        <f t="shared" si="28"/>
        <v>0</v>
      </c>
      <c r="DK20" s="322">
        <f t="shared" si="29"/>
        <v>0</v>
      </c>
      <c r="DL20" s="322">
        <f t="shared" si="30"/>
        <v>0</v>
      </c>
      <c r="DM20" s="322">
        <f t="shared" si="131"/>
        <v>0</v>
      </c>
      <c r="DN20" s="322">
        <f t="shared" si="31"/>
        <v>0</v>
      </c>
      <c r="DO20" s="322">
        <f t="shared" si="132"/>
        <v>0</v>
      </c>
      <c r="DP20" s="322">
        <f t="shared" si="133"/>
        <v>0</v>
      </c>
      <c r="DQ20" s="322">
        <f t="shared" si="134"/>
        <v>0</v>
      </c>
      <c r="DR20" s="322">
        <f t="shared" si="135"/>
        <v>0</v>
      </c>
      <c r="DS20" s="322">
        <f t="shared" si="32"/>
        <v>0</v>
      </c>
      <c r="DT20" s="323">
        <f t="shared" si="136"/>
        <v>0</v>
      </c>
      <c r="DU20" s="324">
        <f t="shared" si="137"/>
        <v>0</v>
      </c>
      <c r="DV20" s="322">
        <f t="shared" si="33"/>
        <v>0</v>
      </c>
      <c r="DW20" s="322">
        <f t="shared" si="138"/>
        <v>0</v>
      </c>
      <c r="DX20" s="324">
        <f t="shared" si="139"/>
        <v>0</v>
      </c>
      <c r="DY20" s="324">
        <f t="shared" si="140"/>
        <v>0</v>
      </c>
      <c r="DZ20" s="324">
        <f t="shared" si="141"/>
        <v>0</v>
      </c>
      <c r="EA20" s="322">
        <f t="shared" si="34"/>
        <v>0</v>
      </c>
      <c r="EB20" s="322">
        <f t="shared" si="142"/>
        <v>0</v>
      </c>
      <c r="EC20" s="324">
        <f t="shared" si="143"/>
        <v>0</v>
      </c>
      <c r="ED20" s="324">
        <f t="shared" si="144"/>
        <v>0</v>
      </c>
      <c r="EE20" s="324">
        <f t="shared" si="145"/>
        <v>0</v>
      </c>
      <c r="EF20" s="322">
        <f t="shared" si="35"/>
        <v>0</v>
      </c>
      <c r="EG20" s="322">
        <f t="shared" si="146"/>
        <v>0</v>
      </c>
      <c r="EH20" s="324">
        <f t="shared" si="147"/>
        <v>0</v>
      </c>
      <c r="EI20" s="324">
        <f t="shared" si="148"/>
        <v>0</v>
      </c>
      <c r="EJ20" s="324">
        <f t="shared" si="149"/>
        <v>0</v>
      </c>
      <c r="EK20" s="322">
        <f t="shared" si="36"/>
        <v>0</v>
      </c>
      <c r="EL20" s="322">
        <f t="shared" si="150"/>
        <v>0</v>
      </c>
      <c r="EM20" s="324">
        <f t="shared" si="151"/>
        <v>0</v>
      </c>
      <c r="EN20" s="324">
        <f t="shared" si="152"/>
        <v>0</v>
      </c>
      <c r="EO20" s="324">
        <f t="shared" si="153"/>
        <v>0</v>
      </c>
      <c r="EP20" s="322">
        <f t="shared" si="37"/>
        <v>0</v>
      </c>
      <c r="EQ20" s="322">
        <f t="shared" si="154"/>
        <v>0</v>
      </c>
      <c r="ER20" s="324">
        <f t="shared" si="155"/>
        <v>0</v>
      </c>
      <c r="ES20" s="324">
        <f t="shared" si="156"/>
        <v>0</v>
      </c>
      <c r="ET20" s="324">
        <f t="shared" si="157"/>
        <v>0</v>
      </c>
      <c r="EU20" s="322">
        <f t="shared" si="38"/>
        <v>0</v>
      </c>
      <c r="EV20" s="322">
        <f t="shared" si="158"/>
        <v>0</v>
      </c>
      <c r="EW20" s="324">
        <f t="shared" si="159"/>
        <v>0</v>
      </c>
      <c r="EX20" s="324">
        <f t="shared" si="160"/>
        <v>0</v>
      </c>
      <c r="EY20" s="324">
        <f t="shared" si="161"/>
        <v>0</v>
      </c>
      <c r="EZ20" s="322">
        <f t="shared" si="39"/>
        <v>0</v>
      </c>
      <c r="FA20" s="322">
        <f t="shared" si="162"/>
        <v>0</v>
      </c>
      <c r="FB20" s="324">
        <f t="shared" si="163"/>
        <v>0</v>
      </c>
      <c r="FC20" s="324">
        <f t="shared" si="164"/>
        <v>0</v>
      </c>
      <c r="FD20" s="324">
        <f t="shared" si="165"/>
        <v>0</v>
      </c>
      <c r="FE20" s="322">
        <f t="shared" si="40"/>
        <v>0</v>
      </c>
      <c r="FF20" s="322">
        <f t="shared" si="166"/>
        <v>0</v>
      </c>
      <c r="FG20" s="325">
        <f t="shared" si="167"/>
        <v>0</v>
      </c>
      <c r="FH20" s="712">
        <f t="shared" si="41"/>
        <v>0</v>
      </c>
      <c r="FI20" s="322">
        <f t="shared" si="42"/>
        <v>0</v>
      </c>
      <c r="FJ20" s="322">
        <f t="shared" si="43"/>
        <v>0</v>
      </c>
      <c r="FK20" s="322">
        <f t="shared" si="168"/>
        <v>0</v>
      </c>
      <c r="FL20" s="322">
        <f t="shared" si="44"/>
        <v>0</v>
      </c>
      <c r="FM20" s="322">
        <f t="shared" si="45"/>
        <v>0</v>
      </c>
      <c r="FN20" s="322">
        <f t="shared" si="46"/>
        <v>0</v>
      </c>
      <c r="FO20" s="322">
        <f t="shared" si="47"/>
        <v>0</v>
      </c>
      <c r="FP20" s="322">
        <f t="shared" si="169"/>
        <v>0</v>
      </c>
      <c r="FQ20" s="322">
        <f t="shared" si="48"/>
        <v>0</v>
      </c>
      <c r="FR20" s="322">
        <f t="shared" si="49"/>
        <v>0</v>
      </c>
      <c r="FS20" s="322">
        <f t="shared" si="50"/>
        <v>0</v>
      </c>
      <c r="FT20" s="322">
        <f t="shared" si="51"/>
        <v>0</v>
      </c>
      <c r="FU20" s="322">
        <f t="shared" si="170"/>
        <v>0</v>
      </c>
      <c r="FV20" s="322">
        <f t="shared" si="52"/>
        <v>0</v>
      </c>
      <c r="FW20" s="322">
        <f t="shared" si="53"/>
        <v>0</v>
      </c>
      <c r="FX20" s="322">
        <f t="shared" si="54"/>
        <v>0</v>
      </c>
      <c r="FY20" s="322">
        <f t="shared" si="55"/>
        <v>0</v>
      </c>
      <c r="FZ20" s="322">
        <f t="shared" si="171"/>
        <v>0</v>
      </c>
      <c r="GA20" s="322">
        <f t="shared" si="56"/>
        <v>0</v>
      </c>
      <c r="GB20" s="322">
        <f t="shared" si="57"/>
        <v>0</v>
      </c>
      <c r="GC20" s="322">
        <f t="shared" si="58"/>
        <v>0</v>
      </c>
      <c r="GD20" s="322">
        <f t="shared" si="59"/>
        <v>0</v>
      </c>
      <c r="GE20" s="322">
        <f t="shared" si="172"/>
        <v>0</v>
      </c>
      <c r="GF20" s="322">
        <f t="shared" si="60"/>
        <v>0</v>
      </c>
      <c r="GG20" s="322">
        <f t="shared" si="61"/>
        <v>0</v>
      </c>
      <c r="GH20" s="322">
        <f t="shared" si="62"/>
        <v>0</v>
      </c>
      <c r="GI20" s="322">
        <f t="shared" si="63"/>
        <v>0</v>
      </c>
      <c r="GJ20" s="322">
        <f t="shared" si="173"/>
        <v>0</v>
      </c>
      <c r="GK20" s="322">
        <f t="shared" si="64"/>
        <v>0</v>
      </c>
      <c r="GL20" s="322">
        <f t="shared" si="65"/>
        <v>0</v>
      </c>
      <c r="GM20" s="322">
        <f t="shared" si="66"/>
        <v>0</v>
      </c>
      <c r="GN20" s="322">
        <f t="shared" si="67"/>
        <v>0</v>
      </c>
      <c r="GO20" s="322">
        <f t="shared" si="174"/>
        <v>0</v>
      </c>
      <c r="GP20" s="322">
        <f t="shared" si="68"/>
        <v>0</v>
      </c>
      <c r="GQ20" s="322">
        <f t="shared" si="69"/>
        <v>0</v>
      </c>
      <c r="GR20" s="322">
        <f t="shared" si="70"/>
        <v>0</v>
      </c>
      <c r="GS20" s="322">
        <f t="shared" si="71"/>
        <v>0</v>
      </c>
      <c r="GT20" s="322">
        <f t="shared" si="175"/>
        <v>0</v>
      </c>
      <c r="GU20" s="322">
        <f t="shared" si="72"/>
        <v>0</v>
      </c>
      <c r="GV20" s="326">
        <f t="shared" si="92"/>
        <v>12311.7</v>
      </c>
      <c r="GW20" s="322">
        <f t="shared" si="82"/>
        <v>11646.8</v>
      </c>
      <c r="GX20" s="322">
        <f t="shared" si="73"/>
        <v>7224.5</v>
      </c>
      <c r="GY20" s="322">
        <f t="shared" si="73"/>
        <v>4422.3</v>
      </c>
      <c r="GZ20" s="322">
        <f t="shared" si="73"/>
        <v>664.9</v>
      </c>
      <c r="HA20" s="328">
        <f t="shared" si="176"/>
        <v>239</v>
      </c>
      <c r="HB20" s="322">
        <f t="shared" si="75"/>
        <v>12069.7</v>
      </c>
      <c r="HC20" s="322">
        <f t="shared" si="74"/>
        <v>11417.8</v>
      </c>
      <c r="HD20" s="322">
        <f t="shared" si="74"/>
        <v>7082.5</v>
      </c>
      <c r="HE20" s="322">
        <f t="shared" si="74"/>
        <v>4335.3999999999996</v>
      </c>
      <c r="HF20" s="322">
        <f t="shared" si="74"/>
        <v>651.79999999999995</v>
      </c>
      <c r="HG20" s="329">
        <v>24.5</v>
      </c>
      <c r="HH20" s="327">
        <f t="shared" si="76"/>
        <v>1525.2</v>
      </c>
      <c r="HI20" s="327">
        <f t="shared" si="77"/>
        <v>13594.9</v>
      </c>
      <c r="HJ20" s="330">
        <f t="shared" si="78"/>
        <v>8607.7000000000007</v>
      </c>
      <c r="HK20" s="275">
        <f t="shared" si="79"/>
        <v>13594900</v>
      </c>
      <c r="HL20" s="275"/>
      <c r="HM20" s="275"/>
      <c r="HN20" s="275"/>
      <c r="HO20" s="275"/>
      <c r="HP20" s="275"/>
      <c r="HQ20" s="275"/>
      <c r="HR20" s="275"/>
      <c r="HS20" s="275"/>
      <c r="HT20" s="275"/>
      <c r="HU20" s="275"/>
      <c r="HV20" s="275"/>
      <c r="HW20" s="275"/>
      <c r="HX20" s="275"/>
      <c r="HY20" s="275"/>
      <c r="HZ20" s="275"/>
      <c r="IA20" s="275"/>
      <c r="IB20" s="275"/>
      <c r="IC20" s="275"/>
      <c r="ID20" s="275"/>
      <c r="IE20" s="275"/>
      <c r="IF20" s="275"/>
      <c r="IG20" s="275"/>
      <c r="IH20" s="275"/>
      <c r="II20" s="275"/>
      <c r="IJ20" s="275"/>
      <c r="IK20" s="275"/>
      <c r="IL20" s="275"/>
      <c r="IM20" s="275"/>
      <c r="IN20" s="275"/>
      <c r="IO20" s="275"/>
      <c r="IP20" s="275"/>
      <c r="IQ20" s="275"/>
      <c r="IR20" s="275"/>
      <c r="IS20" s="275"/>
      <c r="IT20" s="275"/>
      <c r="IU20" s="275"/>
      <c r="IV20" s="275"/>
      <c r="IW20" s="275"/>
      <c r="IX20" s="275"/>
      <c r="IY20" s="275"/>
      <c r="IZ20" s="275"/>
      <c r="JA20" s="275"/>
      <c r="JB20" s="275"/>
      <c r="JC20" s="275"/>
      <c r="JD20" s="275"/>
      <c r="JE20" s="275"/>
      <c r="JF20" s="275"/>
      <c r="JG20" s="275"/>
      <c r="JH20" s="275"/>
      <c r="JI20" s="275"/>
      <c r="JJ20" s="275"/>
      <c r="JK20" s="275"/>
      <c r="JL20" s="275"/>
      <c r="JM20" s="275"/>
      <c r="JN20" s="275"/>
      <c r="JO20" s="275"/>
      <c r="JP20" s="275"/>
      <c r="JQ20" s="275"/>
      <c r="JR20" s="275"/>
      <c r="JS20" s="275"/>
      <c r="JT20" s="275"/>
      <c r="JU20" s="275"/>
      <c r="JV20" s="275"/>
      <c r="JW20" s="275"/>
      <c r="JX20" s="275"/>
      <c r="JY20" s="275"/>
      <c r="JZ20" s="275"/>
      <c r="KA20" s="275"/>
      <c r="KB20" s="275"/>
      <c r="KC20" s="275"/>
      <c r="KD20" s="275"/>
      <c r="KE20" s="275"/>
      <c r="KF20" s="275"/>
      <c r="KG20" s="275"/>
      <c r="KH20" s="275"/>
      <c r="KI20" s="275"/>
      <c r="KJ20" s="275"/>
      <c r="KK20" s="275"/>
      <c r="KL20" s="275"/>
      <c r="KM20" s="275"/>
      <c r="KN20" s="275"/>
      <c r="KO20" s="275"/>
      <c r="KP20" s="275"/>
      <c r="KQ20" s="275"/>
      <c r="KR20" s="275"/>
      <c r="KS20" s="275"/>
      <c r="KT20" s="275"/>
      <c r="KU20" s="275"/>
      <c r="KV20" s="275"/>
      <c r="KW20" s="275"/>
    </row>
    <row r="21" spans="1:309">
      <c r="A21" s="315" t="s">
        <v>708</v>
      </c>
      <c r="B21" s="316">
        <v>0</v>
      </c>
      <c r="C21" s="316">
        <v>0</v>
      </c>
      <c r="D21" s="317">
        <v>44</v>
      </c>
      <c r="E21" s="318">
        <v>0</v>
      </c>
      <c r="F21" s="317"/>
      <c r="G21" s="316">
        <v>0</v>
      </c>
      <c r="H21" s="317">
        <v>274</v>
      </c>
      <c r="I21" s="318">
        <v>0</v>
      </c>
      <c r="J21" s="317"/>
      <c r="K21" s="317"/>
      <c r="L21" s="317"/>
      <c r="M21" s="316">
        <v>0</v>
      </c>
      <c r="N21" s="318">
        <v>0</v>
      </c>
      <c r="O21" s="317"/>
      <c r="P21" s="318">
        <v>0</v>
      </c>
      <c r="Q21" s="317"/>
      <c r="R21" s="317"/>
      <c r="S21" s="317"/>
      <c r="T21" s="319">
        <v>0</v>
      </c>
      <c r="U21" s="319">
        <v>0</v>
      </c>
      <c r="V21" s="319">
        <v>0</v>
      </c>
      <c r="W21" s="318">
        <v>0</v>
      </c>
      <c r="X21" s="318">
        <v>0</v>
      </c>
      <c r="Y21" s="318">
        <v>0</v>
      </c>
      <c r="Z21" s="318">
        <v>0</v>
      </c>
      <c r="AA21" s="318">
        <v>0</v>
      </c>
      <c r="AB21" s="318">
        <v>0</v>
      </c>
      <c r="AC21" s="318">
        <v>0</v>
      </c>
      <c r="AD21" s="320">
        <v>0</v>
      </c>
      <c r="AE21" s="320">
        <v>0</v>
      </c>
      <c r="AF21" s="320">
        <v>0</v>
      </c>
      <c r="AG21" s="320">
        <v>0</v>
      </c>
      <c r="AH21" s="317"/>
      <c r="AI21" s="320">
        <v>0</v>
      </c>
      <c r="AJ21" s="710">
        <f t="shared" si="80"/>
        <v>44</v>
      </c>
      <c r="AK21" s="710">
        <f t="shared" si="81"/>
        <v>274</v>
      </c>
      <c r="AL21" s="321">
        <f t="shared" si="0"/>
        <v>0</v>
      </c>
      <c r="AM21" s="322">
        <f t="shared" si="93"/>
        <v>0</v>
      </c>
      <c r="AN21" s="322">
        <f t="shared" si="1"/>
        <v>0</v>
      </c>
      <c r="AO21" s="322">
        <f t="shared" si="94"/>
        <v>0</v>
      </c>
      <c r="AP21" s="322">
        <f t="shared" si="95"/>
        <v>0</v>
      </c>
      <c r="AQ21" s="322">
        <f t="shared" si="2"/>
        <v>0</v>
      </c>
      <c r="AR21" s="322">
        <f t="shared" si="3"/>
        <v>0</v>
      </c>
      <c r="AS21" s="322">
        <f t="shared" si="4"/>
        <v>0</v>
      </c>
      <c r="AT21" s="322">
        <f t="shared" si="96"/>
        <v>0</v>
      </c>
      <c r="AU21" s="322">
        <f t="shared" si="97"/>
        <v>0</v>
      </c>
      <c r="AV21" s="322">
        <f t="shared" si="98"/>
        <v>2523.9</v>
      </c>
      <c r="AW21" s="322">
        <f t="shared" si="99"/>
        <v>2409.9</v>
      </c>
      <c r="AX21" s="322">
        <f t="shared" si="5"/>
        <v>1494.9</v>
      </c>
      <c r="AY21" s="322">
        <f t="shared" si="100"/>
        <v>915</v>
      </c>
      <c r="AZ21" s="322">
        <f t="shared" si="6"/>
        <v>114</v>
      </c>
      <c r="BA21" s="322">
        <f t="shared" si="101"/>
        <v>0</v>
      </c>
      <c r="BB21" s="322">
        <f t="shared" si="102"/>
        <v>0</v>
      </c>
      <c r="BC21" s="322">
        <f t="shared" si="7"/>
        <v>0</v>
      </c>
      <c r="BD21" s="322">
        <f t="shared" si="103"/>
        <v>0</v>
      </c>
      <c r="BE21" s="322">
        <f t="shared" si="8"/>
        <v>0</v>
      </c>
      <c r="BF21" s="322">
        <f t="shared" si="104"/>
        <v>0</v>
      </c>
      <c r="BG21" s="322">
        <f t="shared" si="105"/>
        <v>0</v>
      </c>
      <c r="BH21" s="322">
        <f t="shared" si="9"/>
        <v>0</v>
      </c>
      <c r="BI21" s="322">
        <f t="shared" si="106"/>
        <v>0</v>
      </c>
      <c r="BJ21" s="322">
        <f t="shared" si="107"/>
        <v>0</v>
      </c>
      <c r="BK21" s="322">
        <f t="shared" si="108"/>
        <v>0</v>
      </c>
      <c r="BL21" s="322">
        <f t="shared" si="109"/>
        <v>0</v>
      </c>
      <c r="BM21" s="322">
        <f t="shared" si="10"/>
        <v>0</v>
      </c>
      <c r="BN21" s="322">
        <f t="shared" si="110"/>
        <v>0</v>
      </c>
      <c r="BO21" s="322">
        <f t="shared" si="111"/>
        <v>0</v>
      </c>
      <c r="BP21" s="322">
        <f t="shared" si="112"/>
        <v>13821.1</v>
      </c>
      <c r="BQ21" s="322">
        <f t="shared" si="113"/>
        <v>13049.3</v>
      </c>
      <c r="BR21" s="322">
        <f t="shared" si="11"/>
        <v>8094.5</v>
      </c>
      <c r="BS21" s="322">
        <f t="shared" si="114"/>
        <v>4954.8</v>
      </c>
      <c r="BT21" s="322">
        <f t="shared" si="12"/>
        <v>771.8</v>
      </c>
      <c r="BU21" s="322"/>
      <c r="BV21" s="322">
        <f t="shared" si="83"/>
        <v>0</v>
      </c>
      <c r="BW21" s="322">
        <f t="shared" si="84"/>
        <v>0</v>
      </c>
      <c r="BX21" s="322">
        <f t="shared" si="85"/>
        <v>0</v>
      </c>
      <c r="BY21" s="322">
        <f t="shared" si="86"/>
        <v>0</v>
      </c>
      <c r="BZ21" s="322">
        <f t="shared" si="87"/>
        <v>0</v>
      </c>
      <c r="CA21" s="322">
        <f t="shared" si="88"/>
        <v>0</v>
      </c>
      <c r="CB21" s="322">
        <f t="shared" si="89"/>
        <v>0</v>
      </c>
      <c r="CC21" s="322">
        <f t="shared" si="90"/>
        <v>0</v>
      </c>
      <c r="CD21" s="322">
        <f t="shared" si="91"/>
        <v>0</v>
      </c>
      <c r="CE21" s="711">
        <f t="shared" si="13"/>
        <v>0</v>
      </c>
      <c r="CF21" s="322">
        <f t="shared" si="115"/>
        <v>0</v>
      </c>
      <c r="CG21" s="322">
        <f t="shared" si="116"/>
        <v>0</v>
      </c>
      <c r="CH21" s="322">
        <f t="shared" si="14"/>
        <v>0</v>
      </c>
      <c r="CI21" s="322">
        <f t="shared" si="117"/>
        <v>0</v>
      </c>
      <c r="CJ21" s="711">
        <f t="shared" si="15"/>
        <v>0</v>
      </c>
      <c r="CK21" s="322">
        <f t="shared" si="118"/>
        <v>0</v>
      </c>
      <c r="CL21" s="322">
        <f t="shared" si="119"/>
        <v>0</v>
      </c>
      <c r="CM21" s="322">
        <f t="shared" si="16"/>
        <v>0</v>
      </c>
      <c r="CN21" s="322">
        <f t="shared" si="120"/>
        <v>0</v>
      </c>
      <c r="CO21" s="711">
        <f t="shared" si="17"/>
        <v>0</v>
      </c>
      <c r="CP21" s="322">
        <f t="shared" si="121"/>
        <v>0</v>
      </c>
      <c r="CQ21" s="322">
        <f t="shared" si="122"/>
        <v>0</v>
      </c>
      <c r="CR21" s="322">
        <f t="shared" si="18"/>
        <v>0</v>
      </c>
      <c r="CS21" s="322">
        <f t="shared" si="123"/>
        <v>0</v>
      </c>
      <c r="CT21" s="711">
        <f t="shared" si="19"/>
        <v>0</v>
      </c>
      <c r="CU21" s="322">
        <f t="shared" si="124"/>
        <v>0</v>
      </c>
      <c r="CV21" s="322">
        <f t="shared" si="125"/>
        <v>0</v>
      </c>
      <c r="CW21" s="322">
        <f t="shared" si="20"/>
        <v>0</v>
      </c>
      <c r="CX21" s="322">
        <f t="shared" si="126"/>
        <v>0</v>
      </c>
      <c r="CY21" s="322">
        <f t="shared" si="21"/>
        <v>0</v>
      </c>
      <c r="CZ21" s="322">
        <f t="shared" si="127"/>
        <v>0</v>
      </c>
      <c r="DA21" s="322">
        <f t="shared" si="128"/>
        <v>0</v>
      </c>
      <c r="DB21" s="322">
        <f t="shared" si="22"/>
        <v>0</v>
      </c>
      <c r="DC21" s="322">
        <f t="shared" si="129"/>
        <v>0</v>
      </c>
      <c r="DD21" s="322">
        <f t="shared" si="23"/>
        <v>0</v>
      </c>
      <c r="DE21" s="322">
        <f t="shared" si="24"/>
        <v>0</v>
      </c>
      <c r="DF21" s="322">
        <f t="shared" si="25"/>
        <v>0</v>
      </c>
      <c r="DG21" s="322">
        <f t="shared" si="26"/>
        <v>0</v>
      </c>
      <c r="DH21" s="322">
        <f t="shared" si="130"/>
        <v>0</v>
      </c>
      <c r="DI21" s="322">
        <f t="shared" si="27"/>
        <v>0</v>
      </c>
      <c r="DJ21" s="322">
        <f t="shared" si="28"/>
        <v>0</v>
      </c>
      <c r="DK21" s="322">
        <f t="shared" si="29"/>
        <v>0</v>
      </c>
      <c r="DL21" s="322">
        <f t="shared" si="30"/>
        <v>0</v>
      </c>
      <c r="DM21" s="322">
        <f t="shared" si="131"/>
        <v>0</v>
      </c>
      <c r="DN21" s="322">
        <f t="shared" si="31"/>
        <v>0</v>
      </c>
      <c r="DO21" s="322">
        <f t="shared" si="132"/>
        <v>0</v>
      </c>
      <c r="DP21" s="322">
        <f t="shared" si="133"/>
        <v>0</v>
      </c>
      <c r="DQ21" s="322">
        <f t="shared" si="134"/>
        <v>0</v>
      </c>
      <c r="DR21" s="322">
        <f t="shared" si="135"/>
        <v>0</v>
      </c>
      <c r="DS21" s="322">
        <f t="shared" si="32"/>
        <v>0</v>
      </c>
      <c r="DT21" s="323">
        <f t="shared" si="136"/>
        <v>0</v>
      </c>
      <c r="DU21" s="324">
        <f t="shared" si="137"/>
        <v>0</v>
      </c>
      <c r="DV21" s="322">
        <f t="shared" si="33"/>
        <v>0</v>
      </c>
      <c r="DW21" s="322">
        <f t="shared" si="138"/>
        <v>0</v>
      </c>
      <c r="DX21" s="324">
        <f t="shared" si="139"/>
        <v>0</v>
      </c>
      <c r="DY21" s="324">
        <f t="shared" si="140"/>
        <v>0</v>
      </c>
      <c r="DZ21" s="324">
        <f t="shared" si="141"/>
        <v>0</v>
      </c>
      <c r="EA21" s="322">
        <f t="shared" si="34"/>
        <v>0</v>
      </c>
      <c r="EB21" s="322">
        <f t="shared" si="142"/>
        <v>0</v>
      </c>
      <c r="EC21" s="324">
        <f t="shared" si="143"/>
        <v>0</v>
      </c>
      <c r="ED21" s="324">
        <f t="shared" si="144"/>
        <v>0</v>
      </c>
      <c r="EE21" s="324">
        <f t="shared" si="145"/>
        <v>0</v>
      </c>
      <c r="EF21" s="322">
        <f t="shared" si="35"/>
        <v>0</v>
      </c>
      <c r="EG21" s="322">
        <f t="shared" si="146"/>
        <v>0</v>
      </c>
      <c r="EH21" s="324">
        <f t="shared" si="147"/>
        <v>0</v>
      </c>
      <c r="EI21" s="324">
        <f t="shared" si="148"/>
        <v>0</v>
      </c>
      <c r="EJ21" s="324">
        <f t="shared" si="149"/>
        <v>0</v>
      </c>
      <c r="EK21" s="322">
        <f t="shared" si="36"/>
        <v>0</v>
      </c>
      <c r="EL21" s="322">
        <f t="shared" si="150"/>
        <v>0</v>
      </c>
      <c r="EM21" s="324">
        <f t="shared" si="151"/>
        <v>0</v>
      </c>
      <c r="EN21" s="324">
        <f t="shared" si="152"/>
        <v>0</v>
      </c>
      <c r="EO21" s="324">
        <f t="shared" si="153"/>
        <v>0</v>
      </c>
      <c r="EP21" s="322">
        <f t="shared" si="37"/>
        <v>0</v>
      </c>
      <c r="EQ21" s="322">
        <f t="shared" si="154"/>
        <v>0</v>
      </c>
      <c r="ER21" s="324">
        <f t="shared" si="155"/>
        <v>0</v>
      </c>
      <c r="ES21" s="324">
        <f t="shared" si="156"/>
        <v>0</v>
      </c>
      <c r="ET21" s="324">
        <f t="shared" si="157"/>
        <v>0</v>
      </c>
      <c r="EU21" s="322">
        <f t="shared" si="38"/>
        <v>0</v>
      </c>
      <c r="EV21" s="322">
        <f t="shared" si="158"/>
        <v>0</v>
      </c>
      <c r="EW21" s="324">
        <f t="shared" si="159"/>
        <v>0</v>
      </c>
      <c r="EX21" s="324">
        <f t="shared" si="160"/>
        <v>0</v>
      </c>
      <c r="EY21" s="324">
        <f t="shared" si="161"/>
        <v>0</v>
      </c>
      <c r="EZ21" s="322">
        <f t="shared" si="39"/>
        <v>0</v>
      </c>
      <c r="FA21" s="322">
        <f t="shared" si="162"/>
        <v>0</v>
      </c>
      <c r="FB21" s="324">
        <f t="shared" si="163"/>
        <v>0</v>
      </c>
      <c r="FC21" s="324">
        <f t="shared" si="164"/>
        <v>0</v>
      </c>
      <c r="FD21" s="324">
        <f t="shared" si="165"/>
        <v>0</v>
      </c>
      <c r="FE21" s="322">
        <f t="shared" si="40"/>
        <v>0</v>
      </c>
      <c r="FF21" s="322">
        <f t="shared" si="166"/>
        <v>0</v>
      </c>
      <c r="FG21" s="325">
        <f t="shared" si="167"/>
        <v>0</v>
      </c>
      <c r="FH21" s="712">
        <f t="shared" si="41"/>
        <v>0</v>
      </c>
      <c r="FI21" s="322">
        <f t="shared" si="42"/>
        <v>0</v>
      </c>
      <c r="FJ21" s="322">
        <f t="shared" si="43"/>
        <v>0</v>
      </c>
      <c r="FK21" s="322">
        <f t="shared" si="168"/>
        <v>0</v>
      </c>
      <c r="FL21" s="322">
        <f t="shared" si="44"/>
        <v>0</v>
      </c>
      <c r="FM21" s="322">
        <f t="shared" si="45"/>
        <v>0</v>
      </c>
      <c r="FN21" s="322">
        <f t="shared" si="46"/>
        <v>0</v>
      </c>
      <c r="FO21" s="322">
        <f t="shared" si="47"/>
        <v>0</v>
      </c>
      <c r="FP21" s="322">
        <f t="shared" si="169"/>
        <v>0</v>
      </c>
      <c r="FQ21" s="322">
        <f t="shared" si="48"/>
        <v>0</v>
      </c>
      <c r="FR21" s="322">
        <f t="shared" si="49"/>
        <v>0</v>
      </c>
      <c r="FS21" s="322">
        <f t="shared" si="50"/>
        <v>0</v>
      </c>
      <c r="FT21" s="322">
        <f t="shared" si="51"/>
        <v>0</v>
      </c>
      <c r="FU21" s="322">
        <f t="shared" si="170"/>
        <v>0</v>
      </c>
      <c r="FV21" s="322">
        <f t="shared" si="52"/>
        <v>0</v>
      </c>
      <c r="FW21" s="322">
        <f t="shared" si="53"/>
        <v>0</v>
      </c>
      <c r="FX21" s="322">
        <f t="shared" si="54"/>
        <v>0</v>
      </c>
      <c r="FY21" s="322">
        <f t="shared" si="55"/>
        <v>0</v>
      </c>
      <c r="FZ21" s="322">
        <f t="shared" si="171"/>
        <v>0</v>
      </c>
      <c r="GA21" s="322">
        <f t="shared" si="56"/>
        <v>0</v>
      </c>
      <c r="GB21" s="322">
        <f t="shared" si="57"/>
        <v>0</v>
      </c>
      <c r="GC21" s="322">
        <f t="shared" si="58"/>
        <v>0</v>
      </c>
      <c r="GD21" s="322">
        <f t="shared" si="59"/>
        <v>0</v>
      </c>
      <c r="GE21" s="322">
        <f t="shared" si="172"/>
        <v>0</v>
      </c>
      <c r="GF21" s="322">
        <f t="shared" si="60"/>
        <v>0</v>
      </c>
      <c r="GG21" s="322">
        <f t="shared" si="61"/>
        <v>0</v>
      </c>
      <c r="GH21" s="322">
        <f t="shared" si="62"/>
        <v>0</v>
      </c>
      <c r="GI21" s="322">
        <f t="shared" si="63"/>
        <v>0</v>
      </c>
      <c r="GJ21" s="322">
        <f t="shared" si="173"/>
        <v>0</v>
      </c>
      <c r="GK21" s="322">
        <f t="shared" si="64"/>
        <v>0</v>
      </c>
      <c r="GL21" s="322">
        <f t="shared" si="65"/>
        <v>0</v>
      </c>
      <c r="GM21" s="322">
        <f t="shared" si="66"/>
        <v>0</v>
      </c>
      <c r="GN21" s="322">
        <f t="shared" si="67"/>
        <v>0</v>
      </c>
      <c r="GO21" s="322">
        <f t="shared" si="174"/>
        <v>0</v>
      </c>
      <c r="GP21" s="322">
        <f t="shared" si="68"/>
        <v>0</v>
      </c>
      <c r="GQ21" s="322">
        <f t="shared" si="69"/>
        <v>0</v>
      </c>
      <c r="GR21" s="322">
        <f t="shared" si="70"/>
        <v>0</v>
      </c>
      <c r="GS21" s="322">
        <f t="shared" si="71"/>
        <v>0</v>
      </c>
      <c r="GT21" s="322">
        <f t="shared" si="175"/>
        <v>0</v>
      </c>
      <c r="GU21" s="322">
        <f t="shared" si="72"/>
        <v>0</v>
      </c>
      <c r="GV21" s="326">
        <f t="shared" si="92"/>
        <v>16345</v>
      </c>
      <c r="GW21" s="322">
        <f t="shared" si="82"/>
        <v>15459.2</v>
      </c>
      <c r="GX21" s="322">
        <f t="shared" si="73"/>
        <v>9589.4</v>
      </c>
      <c r="GY21" s="322">
        <f t="shared" si="73"/>
        <v>5869.8</v>
      </c>
      <c r="GZ21" s="322">
        <f t="shared" si="73"/>
        <v>885.8</v>
      </c>
      <c r="HA21" s="328">
        <f t="shared" si="176"/>
        <v>318</v>
      </c>
      <c r="HB21" s="322">
        <f t="shared" si="75"/>
        <v>16023.7</v>
      </c>
      <c r="HC21" s="322">
        <f t="shared" si="74"/>
        <v>15155.3</v>
      </c>
      <c r="HD21" s="322">
        <f t="shared" si="74"/>
        <v>9400.9</v>
      </c>
      <c r="HE21" s="322">
        <f t="shared" si="74"/>
        <v>5754.4</v>
      </c>
      <c r="HF21" s="322">
        <f t="shared" si="74"/>
        <v>868.4</v>
      </c>
      <c r="HG21" s="329">
        <v>29.25</v>
      </c>
      <c r="HH21" s="327">
        <f t="shared" si="76"/>
        <v>1821</v>
      </c>
      <c r="HI21" s="327">
        <f t="shared" si="77"/>
        <v>17844.7</v>
      </c>
      <c r="HJ21" s="330">
        <f t="shared" si="78"/>
        <v>11221.9</v>
      </c>
      <c r="HK21" s="275">
        <f t="shared" si="79"/>
        <v>17844700</v>
      </c>
    </row>
    <row r="22" spans="1:309" s="334" customFormat="1" ht="31.5">
      <c r="A22" s="315" t="s">
        <v>790</v>
      </c>
      <c r="B22" s="316">
        <v>0</v>
      </c>
      <c r="C22" s="316">
        <v>0</v>
      </c>
      <c r="D22" s="317">
        <v>27</v>
      </c>
      <c r="E22" s="715">
        <v>0</v>
      </c>
      <c r="F22" s="317"/>
      <c r="G22" s="316">
        <v>0</v>
      </c>
      <c r="H22" s="317"/>
      <c r="I22" s="715">
        <v>0</v>
      </c>
      <c r="J22" s="317"/>
      <c r="K22" s="317">
        <v>12</v>
      </c>
      <c r="L22" s="317">
        <v>68</v>
      </c>
      <c r="M22" s="316">
        <v>0</v>
      </c>
      <c r="N22" s="318">
        <v>0</v>
      </c>
      <c r="O22" s="317"/>
      <c r="P22" s="318">
        <v>0</v>
      </c>
      <c r="Q22" s="317"/>
      <c r="R22" s="317"/>
      <c r="S22" s="317"/>
      <c r="T22" s="319">
        <v>0</v>
      </c>
      <c r="U22" s="319">
        <v>0</v>
      </c>
      <c r="V22" s="319">
        <v>0</v>
      </c>
      <c r="W22" s="318">
        <v>0</v>
      </c>
      <c r="X22" s="318">
        <v>0</v>
      </c>
      <c r="Y22" s="318">
        <v>0</v>
      </c>
      <c r="Z22" s="318">
        <v>0</v>
      </c>
      <c r="AA22" s="318">
        <v>0</v>
      </c>
      <c r="AB22" s="318">
        <v>0</v>
      </c>
      <c r="AC22" s="318">
        <v>0</v>
      </c>
      <c r="AD22" s="320">
        <v>0</v>
      </c>
      <c r="AE22" s="320">
        <v>0</v>
      </c>
      <c r="AF22" s="320">
        <v>0</v>
      </c>
      <c r="AG22" s="320">
        <v>0</v>
      </c>
      <c r="AH22" s="317"/>
      <c r="AI22" s="320">
        <v>0</v>
      </c>
      <c r="AJ22" s="710">
        <f t="shared" si="80"/>
        <v>27</v>
      </c>
      <c r="AK22" s="710">
        <f t="shared" si="81"/>
        <v>80</v>
      </c>
      <c r="AL22" s="321">
        <f t="shared" si="0"/>
        <v>0</v>
      </c>
      <c r="AM22" s="322">
        <f t="shared" si="93"/>
        <v>0</v>
      </c>
      <c r="AN22" s="322">
        <f t="shared" si="1"/>
        <v>0</v>
      </c>
      <c r="AO22" s="322">
        <f t="shared" si="94"/>
        <v>0</v>
      </c>
      <c r="AP22" s="322">
        <f t="shared" si="95"/>
        <v>0</v>
      </c>
      <c r="AQ22" s="322">
        <f t="shared" si="2"/>
        <v>0</v>
      </c>
      <c r="AR22" s="322">
        <f t="shared" si="3"/>
        <v>0</v>
      </c>
      <c r="AS22" s="322">
        <f t="shared" si="4"/>
        <v>0</v>
      </c>
      <c r="AT22" s="322">
        <f t="shared" si="96"/>
        <v>0</v>
      </c>
      <c r="AU22" s="322">
        <f t="shared" si="97"/>
        <v>0</v>
      </c>
      <c r="AV22" s="322">
        <f t="shared" si="98"/>
        <v>1548.8</v>
      </c>
      <c r="AW22" s="322">
        <f t="shared" si="99"/>
        <v>1478.8</v>
      </c>
      <c r="AX22" s="322">
        <f t="shared" si="5"/>
        <v>917.3</v>
      </c>
      <c r="AY22" s="322">
        <f t="shared" si="100"/>
        <v>561.5</v>
      </c>
      <c r="AZ22" s="322">
        <f t="shared" si="6"/>
        <v>70</v>
      </c>
      <c r="BA22" s="322">
        <f t="shared" si="101"/>
        <v>0</v>
      </c>
      <c r="BB22" s="322">
        <f t="shared" si="102"/>
        <v>0</v>
      </c>
      <c r="BC22" s="322">
        <f t="shared" si="7"/>
        <v>0</v>
      </c>
      <c r="BD22" s="322">
        <f t="shared" si="103"/>
        <v>0</v>
      </c>
      <c r="BE22" s="322">
        <f t="shared" si="8"/>
        <v>0</v>
      </c>
      <c r="BF22" s="322">
        <f t="shared" si="104"/>
        <v>0</v>
      </c>
      <c r="BG22" s="322">
        <f t="shared" si="105"/>
        <v>0</v>
      </c>
      <c r="BH22" s="322">
        <f t="shared" si="9"/>
        <v>0</v>
      </c>
      <c r="BI22" s="322">
        <f t="shared" si="106"/>
        <v>0</v>
      </c>
      <c r="BJ22" s="322">
        <f t="shared" si="107"/>
        <v>0</v>
      </c>
      <c r="BK22" s="322">
        <f t="shared" si="108"/>
        <v>0</v>
      </c>
      <c r="BL22" s="322">
        <f t="shared" si="109"/>
        <v>0</v>
      </c>
      <c r="BM22" s="322">
        <f t="shared" si="10"/>
        <v>0</v>
      </c>
      <c r="BN22" s="322">
        <f t="shared" si="110"/>
        <v>0</v>
      </c>
      <c r="BO22" s="322">
        <f t="shared" si="111"/>
        <v>0</v>
      </c>
      <c r="BP22" s="322">
        <f t="shared" si="112"/>
        <v>0</v>
      </c>
      <c r="BQ22" s="322">
        <f t="shared" si="113"/>
        <v>0</v>
      </c>
      <c r="BR22" s="322">
        <f t="shared" si="11"/>
        <v>0</v>
      </c>
      <c r="BS22" s="322">
        <f t="shared" si="114"/>
        <v>0</v>
      </c>
      <c r="BT22" s="322">
        <f t="shared" si="12"/>
        <v>0</v>
      </c>
      <c r="BU22" s="322"/>
      <c r="BV22" s="322">
        <f t="shared" si="83"/>
        <v>0</v>
      </c>
      <c r="BW22" s="322">
        <f t="shared" si="84"/>
        <v>0</v>
      </c>
      <c r="BX22" s="322">
        <f t="shared" si="85"/>
        <v>0</v>
      </c>
      <c r="BY22" s="322">
        <f t="shared" si="86"/>
        <v>0</v>
      </c>
      <c r="BZ22" s="322">
        <f t="shared" si="87"/>
        <v>0</v>
      </c>
      <c r="CA22" s="322">
        <f t="shared" si="88"/>
        <v>605.29999999999995</v>
      </c>
      <c r="CB22" s="322">
        <f t="shared" si="89"/>
        <v>571.5</v>
      </c>
      <c r="CC22" s="322">
        <f t="shared" si="90"/>
        <v>354.5</v>
      </c>
      <c r="CD22" s="322">
        <f t="shared" si="91"/>
        <v>217</v>
      </c>
      <c r="CE22" s="711">
        <f t="shared" si="13"/>
        <v>33.799999999999997</v>
      </c>
      <c r="CF22" s="322">
        <f t="shared" si="115"/>
        <v>3430.1</v>
      </c>
      <c r="CG22" s="322">
        <f t="shared" si="116"/>
        <v>3238.5</v>
      </c>
      <c r="CH22" s="322">
        <f t="shared" si="14"/>
        <v>2008.9</v>
      </c>
      <c r="CI22" s="322">
        <f t="shared" si="117"/>
        <v>1229.5999999999999</v>
      </c>
      <c r="CJ22" s="711">
        <f t="shared" si="15"/>
        <v>191.6</v>
      </c>
      <c r="CK22" s="322">
        <f t="shared" si="118"/>
        <v>0</v>
      </c>
      <c r="CL22" s="322">
        <f t="shared" si="119"/>
        <v>0</v>
      </c>
      <c r="CM22" s="322">
        <f t="shared" si="16"/>
        <v>0</v>
      </c>
      <c r="CN22" s="322">
        <f t="shared" si="120"/>
        <v>0</v>
      </c>
      <c r="CO22" s="711">
        <f t="shared" si="17"/>
        <v>0</v>
      </c>
      <c r="CP22" s="322">
        <f t="shared" si="121"/>
        <v>0</v>
      </c>
      <c r="CQ22" s="322">
        <f t="shared" si="122"/>
        <v>0</v>
      </c>
      <c r="CR22" s="322">
        <f t="shared" si="18"/>
        <v>0</v>
      </c>
      <c r="CS22" s="322">
        <f t="shared" si="123"/>
        <v>0</v>
      </c>
      <c r="CT22" s="711">
        <f t="shared" si="19"/>
        <v>0</v>
      </c>
      <c r="CU22" s="322">
        <f t="shared" si="124"/>
        <v>0</v>
      </c>
      <c r="CV22" s="322">
        <f t="shared" si="125"/>
        <v>0</v>
      </c>
      <c r="CW22" s="322">
        <f t="shared" si="20"/>
        <v>0</v>
      </c>
      <c r="CX22" s="322">
        <f t="shared" si="126"/>
        <v>0</v>
      </c>
      <c r="CY22" s="322">
        <f t="shared" si="21"/>
        <v>0</v>
      </c>
      <c r="CZ22" s="322">
        <f t="shared" si="127"/>
        <v>0</v>
      </c>
      <c r="DA22" s="322">
        <f t="shared" si="128"/>
        <v>0</v>
      </c>
      <c r="DB22" s="322">
        <f t="shared" si="22"/>
        <v>0</v>
      </c>
      <c r="DC22" s="322">
        <f t="shared" si="129"/>
        <v>0</v>
      </c>
      <c r="DD22" s="322">
        <f t="shared" si="23"/>
        <v>0</v>
      </c>
      <c r="DE22" s="322">
        <f t="shared" si="24"/>
        <v>0</v>
      </c>
      <c r="DF22" s="322">
        <f t="shared" si="25"/>
        <v>0</v>
      </c>
      <c r="DG22" s="322">
        <f t="shared" si="26"/>
        <v>0</v>
      </c>
      <c r="DH22" s="322">
        <f t="shared" si="130"/>
        <v>0</v>
      </c>
      <c r="DI22" s="322">
        <f t="shared" si="27"/>
        <v>0</v>
      </c>
      <c r="DJ22" s="322">
        <f t="shared" si="28"/>
        <v>0</v>
      </c>
      <c r="DK22" s="322">
        <f t="shared" si="29"/>
        <v>0</v>
      </c>
      <c r="DL22" s="322">
        <f t="shared" si="30"/>
        <v>0</v>
      </c>
      <c r="DM22" s="322">
        <f t="shared" si="131"/>
        <v>0</v>
      </c>
      <c r="DN22" s="322">
        <f t="shared" si="31"/>
        <v>0</v>
      </c>
      <c r="DO22" s="322">
        <f t="shared" si="132"/>
        <v>0</v>
      </c>
      <c r="DP22" s="322">
        <f t="shared" si="133"/>
        <v>0</v>
      </c>
      <c r="DQ22" s="322">
        <f t="shared" si="134"/>
        <v>0</v>
      </c>
      <c r="DR22" s="322">
        <f t="shared" si="135"/>
        <v>0</v>
      </c>
      <c r="DS22" s="322">
        <f t="shared" si="32"/>
        <v>0</v>
      </c>
      <c r="DT22" s="323">
        <f t="shared" si="136"/>
        <v>0</v>
      </c>
      <c r="DU22" s="324">
        <f t="shared" si="137"/>
        <v>0</v>
      </c>
      <c r="DV22" s="322">
        <f t="shared" si="33"/>
        <v>0</v>
      </c>
      <c r="DW22" s="322">
        <f t="shared" si="138"/>
        <v>0</v>
      </c>
      <c r="DX22" s="324">
        <f t="shared" si="139"/>
        <v>0</v>
      </c>
      <c r="DY22" s="324">
        <f t="shared" si="140"/>
        <v>0</v>
      </c>
      <c r="DZ22" s="324">
        <f t="shared" si="141"/>
        <v>0</v>
      </c>
      <c r="EA22" s="322">
        <f t="shared" si="34"/>
        <v>0</v>
      </c>
      <c r="EB22" s="322">
        <f t="shared" si="142"/>
        <v>0</v>
      </c>
      <c r="EC22" s="324">
        <f t="shared" si="143"/>
        <v>0</v>
      </c>
      <c r="ED22" s="324">
        <f t="shared" si="144"/>
        <v>0</v>
      </c>
      <c r="EE22" s="324">
        <f t="shared" si="145"/>
        <v>0</v>
      </c>
      <c r="EF22" s="322">
        <f t="shared" si="35"/>
        <v>0</v>
      </c>
      <c r="EG22" s="322">
        <f t="shared" si="146"/>
        <v>0</v>
      </c>
      <c r="EH22" s="324">
        <f t="shared" si="147"/>
        <v>0</v>
      </c>
      <c r="EI22" s="324">
        <f t="shared" si="148"/>
        <v>0</v>
      </c>
      <c r="EJ22" s="324">
        <f t="shared" si="149"/>
        <v>0</v>
      </c>
      <c r="EK22" s="322">
        <f t="shared" si="36"/>
        <v>0</v>
      </c>
      <c r="EL22" s="322">
        <f t="shared" si="150"/>
        <v>0</v>
      </c>
      <c r="EM22" s="324">
        <f t="shared" si="151"/>
        <v>0</v>
      </c>
      <c r="EN22" s="324">
        <f t="shared" si="152"/>
        <v>0</v>
      </c>
      <c r="EO22" s="324">
        <f t="shared" si="153"/>
        <v>0</v>
      </c>
      <c r="EP22" s="322">
        <f t="shared" si="37"/>
        <v>0</v>
      </c>
      <c r="EQ22" s="322">
        <f t="shared" si="154"/>
        <v>0</v>
      </c>
      <c r="ER22" s="324">
        <f t="shared" si="155"/>
        <v>0</v>
      </c>
      <c r="ES22" s="324">
        <f t="shared" si="156"/>
        <v>0</v>
      </c>
      <c r="ET22" s="324">
        <f t="shared" si="157"/>
        <v>0</v>
      </c>
      <c r="EU22" s="322">
        <f t="shared" si="38"/>
        <v>0</v>
      </c>
      <c r="EV22" s="322">
        <f t="shared" si="158"/>
        <v>0</v>
      </c>
      <c r="EW22" s="324">
        <f t="shared" si="159"/>
        <v>0</v>
      </c>
      <c r="EX22" s="324">
        <f t="shared" si="160"/>
        <v>0</v>
      </c>
      <c r="EY22" s="324">
        <f t="shared" si="161"/>
        <v>0</v>
      </c>
      <c r="EZ22" s="322">
        <f t="shared" si="39"/>
        <v>0</v>
      </c>
      <c r="FA22" s="322">
        <f t="shared" si="162"/>
        <v>0</v>
      </c>
      <c r="FB22" s="324">
        <f t="shared" si="163"/>
        <v>0</v>
      </c>
      <c r="FC22" s="324">
        <f t="shared" si="164"/>
        <v>0</v>
      </c>
      <c r="FD22" s="324">
        <f t="shared" si="165"/>
        <v>0</v>
      </c>
      <c r="FE22" s="322">
        <f t="shared" si="40"/>
        <v>0</v>
      </c>
      <c r="FF22" s="322">
        <f t="shared" si="166"/>
        <v>0</v>
      </c>
      <c r="FG22" s="325">
        <f t="shared" si="167"/>
        <v>0</v>
      </c>
      <c r="FH22" s="712">
        <f t="shared" si="41"/>
        <v>0</v>
      </c>
      <c r="FI22" s="322">
        <f t="shared" si="42"/>
        <v>0</v>
      </c>
      <c r="FJ22" s="322">
        <f t="shared" si="43"/>
        <v>0</v>
      </c>
      <c r="FK22" s="322">
        <f t="shared" si="168"/>
        <v>0</v>
      </c>
      <c r="FL22" s="322">
        <f t="shared" si="44"/>
        <v>0</v>
      </c>
      <c r="FM22" s="322">
        <f t="shared" si="45"/>
        <v>0</v>
      </c>
      <c r="FN22" s="322">
        <f t="shared" si="46"/>
        <v>0</v>
      </c>
      <c r="FO22" s="322">
        <f t="shared" si="47"/>
        <v>0</v>
      </c>
      <c r="FP22" s="322">
        <f t="shared" si="169"/>
        <v>0</v>
      </c>
      <c r="FQ22" s="322">
        <f t="shared" si="48"/>
        <v>0</v>
      </c>
      <c r="FR22" s="322">
        <f t="shared" si="49"/>
        <v>0</v>
      </c>
      <c r="FS22" s="322">
        <f t="shared" si="50"/>
        <v>0</v>
      </c>
      <c r="FT22" s="322">
        <f t="shared" si="51"/>
        <v>0</v>
      </c>
      <c r="FU22" s="322">
        <f t="shared" si="170"/>
        <v>0</v>
      </c>
      <c r="FV22" s="322">
        <f t="shared" si="52"/>
        <v>0</v>
      </c>
      <c r="FW22" s="322">
        <f t="shared" si="53"/>
        <v>0</v>
      </c>
      <c r="FX22" s="322">
        <f t="shared" si="54"/>
        <v>0</v>
      </c>
      <c r="FY22" s="322">
        <f t="shared" si="55"/>
        <v>0</v>
      </c>
      <c r="FZ22" s="322">
        <f t="shared" si="171"/>
        <v>0</v>
      </c>
      <c r="GA22" s="322">
        <f t="shared" si="56"/>
        <v>0</v>
      </c>
      <c r="GB22" s="322">
        <f t="shared" si="57"/>
        <v>0</v>
      </c>
      <c r="GC22" s="322">
        <f t="shared" si="58"/>
        <v>0</v>
      </c>
      <c r="GD22" s="322">
        <f t="shared" si="59"/>
        <v>0</v>
      </c>
      <c r="GE22" s="322">
        <f t="shared" si="172"/>
        <v>0</v>
      </c>
      <c r="GF22" s="322">
        <f t="shared" si="60"/>
        <v>0</v>
      </c>
      <c r="GG22" s="322">
        <f t="shared" si="61"/>
        <v>0</v>
      </c>
      <c r="GH22" s="322">
        <f t="shared" si="62"/>
        <v>0</v>
      </c>
      <c r="GI22" s="322">
        <f t="shared" si="63"/>
        <v>0</v>
      </c>
      <c r="GJ22" s="322">
        <f t="shared" si="173"/>
        <v>0</v>
      </c>
      <c r="GK22" s="322">
        <f t="shared" si="64"/>
        <v>0</v>
      </c>
      <c r="GL22" s="322">
        <f t="shared" si="65"/>
        <v>0</v>
      </c>
      <c r="GM22" s="322">
        <f t="shared" si="66"/>
        <v>0</v>
      </c>
      <c r="GN22" s="322">
        <f t="shared" si="67"/>
        <v>0</v>
      </c>
      <c r="GO22" s="322">
        <f t="shared" si="174"/>
        <v>0</v>
      </c>
      <c r="GP22" s="322">
        <f t="shared" si="68"/>
        <v>0</v>
      </c>
      <c r="GQ22" s="322">
        <f t="shared" si="69"/>
        <v>0</v>
      </c>
      <c r="GR22" s="322">
        <f t="shared" si="70"/>
        <v>0</v>
      </c>
      <c r="GS22" s="322">
        <f t="shared" si="71"/>
        <v>0</v>
      </c>
      <c r="GT22" s="322">
        <f t="shared" si="175"/>
        <v>0</v>
      </c>
      <c r="GU22" s="322">
        <f t="shared" si="72"/>
        <v>0</v>
      </c>
      <c r="GV22" s="326">
        <f t="shared" si="92"/>
        <v>5584.2</v>
      </c>
      <c r="GW22" s="322">
        <f t="shared" si="82"/>
        <v>5288.8</v>
      </c>
      <c r="GX22" s="322">
        <f t="shared" si="73"/>
        <v>3280.7</v>
      </c>
      <c r="GY22" s="322">
        <f t="shared" si="73"/>
        <v>2008.1</v>
      </c>
      <c r="GZ22" s="322">
        <f t="shared" si="73"/>
        <v>295.39999999999998</v>
      </c>
      <c r="HA22" s="328">
        <f t="shared" si="176"/>
        <v>107</v>
      </c>
      <c r="HB22" s="322">
        <f t="shared" si="75"/>
        <v>5474.4</v>
      </c>
      <c r="HC22" s="322">
        <f t="shared" si="74"/>
        <v>5184.8</v>
      </c>
      <c r="HD22" s="322">
        <f t="shared" si="74"/>
        <v>3216.2</v>
      </c>
      <c r="HE22" s="322">
        <f t="shared" si="74"/>
        <v>1968.6</v>
      </c>
      <c r="HF22" s="322">
        <f t="shared" si="74"/>
        <v>289.60000000000002</v>
      </c>
      <c r="HG22" s="329">
        <v>10</v>
      </c>
      <c r="HH22" s="327">
        <f t="shared" si="76"/>
        <v>622.6</v>
      </c>
      <c r="HI22" s="327">
        <f t="shared" si="77"/>
        <v>6097</v>
      </c>
      <c r="HJ22" s="330">
        <f t="shared" si="78"/>
        <v>3838.8</v>
      </c>
      <c r="HK22" s="275">
        <f t="shared" si="79"/>
        <v>6097000</v>
      </c>
      <c r="HL22" s="275"/>
      <c r="HM22" s="275"/>
      <c r="HN22" s="275"/>
      <c r="HO22" s="275"/>
      <c r="HP22" s="275"/>
      <c r="HQ22" s="275"/>
      <c r="HR22" s="275"/>
      <c r="HS22" s="275"/>
      <c r="HT22" s="275"/>
      <c r="HU22" s="275"/>
      <c r="HV22" s="275"/>
      <c r="HW22" s="275"/>
      <c r="HX22" s="275"/>
      <c r="HY22" s="275"/>
      <c r="HZ22" s="275"/>
      <c r="IA22" s="275"/>
      <c r="IB22" s="275"/>
      <c r="IC22" s="275"/>
      <c r="ID22" s="275"/>
      <c r="IE22" s="275"/>
      <c r="IF22" s="275"/>
      <c r="IG22" s="275"/>
      <c r="IH22" s="275"/>
      <c r="II22" s="275"/>
      <c r="IJ22" s="275"/>
      <c r="IK22" s="275"/>
      <c r="IL22" s="275"/>
      <c r="IM22" s="275"/>
      <c r="IN22" s="275"/>
      <c r="IO22" s="275"/>
      <c r="IP22" s="275"/>
      <c r="IQ22" s="275"/>
      <c r="IR22" s="275"/>
      <c r="IS22" s="275"/>
      <c r="IT22" s="275"/>
      <c r="IU22" s="275"/>
      <c r="IV22" s="275"/>
      <c r="IW22" s="275"/>
      <c r="IX22" s="275"/>
      <c r="IY22" s="275"/>
      <c r="IZ22" s="275"/>
      <c r="JA22" s="275"/>
      <c r="JB22" s="275"/>
      <c r="JC22" s="275"/>
      <c r="JD22" s="275"/>
      <c r="JE22" s="275"/>
      <c r="JF22" s="275"/>
      <c r="JG22" s="275"/>
      <c r="JH22" s="275"/>
      <c r="JI22" s="275"/>
      <c r="JJ22" s="275"/>
      <c r="JK22" s="275"/>
      <c r="JL22" s="275"/>
      <c r="JM22" s="275"/>
      <c r="JN22" s="275"/>
      <c r="JO22" s="275"/>
      <c r="JP22" s="275"/>
      <c r="JQ22" s="275"/>
      <c r="JR22" s="275"/>
      <c r="JS22" s="275"/>
      <c r="JT22" s="275"/>
      <c r="JU22" s="275"/>
      <c r="JV22" s="275"/>
      <c r="JW22" s="275"/>
      <c r="JX22" s="275"/>
      <c r="JY22" s="275"/>
      <c r="JZ22" s="275"/>
      <c r="KA22" s="275"/>
      <c r="KB22" s="275"/>
      <c r="KC22" s="275"/>
      <c r="KD22" s="275"/>
      <c r="KE22" s="275"/>
      <c r="KF22" s="275"/>
      <c r="KG22" s="275"/>
      <c r="KH22" s="275"/>
      <c r="KI22" s="275"/>
      <c r="KJ22" s="275"/>
      <c r="KK22" s="275"/>
      <c r="KL22" s="275"/>
      <c r="KM22" s="275"/>
      <c r="KN22" s="275"/>
      <c r="KO22" s="275"/>
      <c r="KP22" s="275"/>
      <c r="KQ22" s="275"/>
      <c r="KR22" s="275"/>
      <c r="KS22" s="275"/>
      <c r="KT22" s="275"/>
      <c r="KU22" s="275"/>
      <c r="KV22" s="275"/>
      <c r="KW22" s="275"/>
    </row>
    <row r="23" spans="1:309">
      <c r="A23" s="315" t="s">
        <v>709</v>
      </c>
      <c r="B23" s="316">
        <v>0</v>
      </c>
      <c r="C23" s="316">
        <v>0</v>
      </c>
      <c r="D23" s="317">
        <v>28</v>
      </c>
      <c r="E23" s="318">
        <v>0</v>
      </c>
      <c r="F23" s="317"/>
      <c r="G23" s="316">
        <v>0</v>
      </c>
      <c r="H23" s="317">
        <v>151</v>
      </c>
      <c r="I23" s="318">
        <v>0</v>
      </c>
      <c r="J23" s="317"/>
      <c r="K23" s="317"/>
      <c r="L23" s="317"/>
      <c r="M23" s="316">
        <v>0</v>
      </c>
      <c r="N23" s="715">
        <v>0</v>
      </c>
      <c r="O23" s="317"/>
      <c r="P23" s="715">
        <v>0</v>
      </c>
      <c r="Q23" s="317"/>
      <c r="R23" s="317"/>
      <c r="S23" s="317"/>
      <c r="T23" s="715">
        <v>0</v>
      </c>
      <c r="U23" s="715">
        <v>0</v>
      </c>
      <c r="V23" s="715">
        <v>0</v>
      </c>
      <c r="W23" s="715">
        <v>0</v>
      </c>
      <c r="X23" s="715">
        <v>0</v>
      </c>
      <c r="Y23" s="715">
        <v>0</v>
      </c>
      <c r="Z23" s="715">
        <v>0</v>
      </c>
      <c r="AA23" s="715">
        <v>0</v>
      </c>
      <c r="AB23" s="715">
        <v>0</v>
      </c>
      <c r="AC23" s="715">
        <v>0</v>
      </c>
      <c r="AD23" s="715">
        <v>0</v>
      </c>
      <c r="AE23" s="715">
        <v>0</v>
      </c>
      <c r="AF23" s="715">
        <v>0</v>
      </c>
      <c r="AG23" s="715">
        <v>0</v>
      </c>
      <c r="AH23" s="317"/>
      <c r="AI23" s="715">
        <v>0</v>
      </c>
      <c r="AJ23" s="710">
        <f t="shared" si="80"/>
        <v>28</v>
      </c>
      <c r="AK23" s="710">
        <f t="shared" si="81"/>
        <v>151</v>
      </c>
      <c r="AL23" s="321">
        <f t="shared" si="0"/>
        <v>0</v>
      </c>
      <c r="AM23" s="322">
        <f t="shared" si="93"/>
        <v>0</v>
      </c>
      <c r="AN23" s="322">
        <f t="shared" si="1"/>
        <v>0</v>
      </c>
      <c r="AO23" s="322">
        <f t="shared" si="94"/>
        <v>0</v>
      </c>
      <c r="AP23" s="322">
        <f t="shared" si="95"/>
        <v>0</v>
      </c>
      <c r="AQ23" s="322">
        <f t="shared" si="2"/>
        <v>0</v>
      </c>
      <c r="AR23" s="322">
        <f t="shared" si="3"/>
        <v>0</v>
      </c>
      <c r="AS23" s="322">
        <f t="shared" si="4"/>
        <v>0</v>
      </c>
      <c r="AT23" s="322">
        <f t="shared" si="96"/>
        <v>0</v>
      </c>
      <c r="AU23" s="322">
        <f t="shared" si="97"/>
        <v>0</v>
      </c>
      <c r="AV23" s="322">
        <f t="shared" si="98"/>
        <v>1606.1</v>
      </c>
      <c r="AW23" s="322">
        <f t="shared" si="99"/>
        <v>1533.6</v>
      </c>
      <c r="AX23" s="322">
        <f t="shared" si="5"/>
        <v>951.3</v>
      </c>
      <c r="AY23" s="322">
        <f t="shared" si="100"/>
        <v>582.29999999999995</v>
      </c>
      <c r="AZ23" s="322">
        <f t="shared" si="6"/>
        <v>72.5</v>
      </c>
      <c r="BA23" s="322">
        <f t="shared" si="101"/>
        <v>0</v>
      </c>
      <c r="BB23" s="322">
        <f t="shared" si="102"/>
        <v>0</v>
      </c>
      <c r="BC23" s="322">
        <f t="shared" si="7"/>
        <v>0</v>
      </c>
      <c r="BD23" s="322">
        <f t="shared" si="103"/>
        <v>0</v>
      </c>
      <c r="BE23" s="322">
        <f t="shared" si="8"/>
        <v>0</v>
      </c>
      <c r="BF23" s="322">
        <f t="shared" si="104"/>
        <v>0</v>
      </c>
      <c r="BG23" s="322">
        <f t="shared" si="105"/>
        <v>0</v>
      </c>
      <c r="BH23" s="322">
        <f t="shared" si="9"/>
        <v>0</v>
      </c>
      <c r="BI23" s="322">
        <f t="shared" si="106"/>
        <v>0</v>
      </c>
      <c r="BJ23" s="322">
        <f t="shared" si="107"/>
        <v>0</v>
      </c>
      <c r="BK23" s="322">
        <f t="shared" si="108"/>
        <v>0</v>
      </c>
      <c r="BL23" s="322">
        <f t="shared" si="109"/>
        <v>0</v>
      </c>
      <c r="BM23" s="322">
        <f t="shared" si="10"/>
        <v>0</v>
      </c>
      <c r="BN23" s="322">
        <f t="shared" si="110"/>
        <v>0</v>
      </c>
      <c r="BO23" s="322">
        <f t="shared" si="111"/>
        <v>0</v>
      </c>
      <c r="BP23" s="322">
        <f t="shared" si="112"/>
        <v>7616.7</v>
      </c>
      <c r="BQ23" s="322">
        <f t="shared" si="113"/>
        <v>7191.4</v>
      </c>
      <c r="BR23" s="322">
        <f t="shared" si="11"/>
        <v>4460.8</v>
      </c>
      <c r="BS23" s="322">
        <f t="shared" si="114"/>
        <v>2730.6</v>
      </c>
      <c r="BT23" s="322">
        <f t="shared" si="12"/>
        <v>425.3</v>
      </c>
      <c r="BU23" s="322"/>
      <c r="BV23" s="322">
        <f t="shared" si="83"/>
        <v>0</v>
      </c>
      <c r="BW23" s="322">
        <f t="shared" si="84"/>
        <v>0</v>
      </c>
      <c r="BX23" s="322">
        <f t="shared" si="85"/>
        <v>0</v>
      </c>
      <c r="BY23" s="322">
        <f t="shared" si="86"/>
        <v>0</v>
      </c>
      <c r="BZ23" s="322">
        <f t="shared" si="87"/>
        <v>0</v>
      </c>
      <c r="CA23" s="322">
        <f t="shared" si="88"/>
        <v>0</v>
      </c>
      <c r="CB23" s="322">
        <f t="shared" si="89"/>
        <v>0</v>
      </c>
      <c r="CC23" s="322">
        <f t="shared" si="90"/>
        <v>0</v>
      </c>
      <c r="CD23" s="322">
        <f t="shared" si="91"/>
        <v>0</v>
      </c>
      <c r="CE23" s="711">
        <f t="shared" si="13"/>
        <v>0</v>
      </c>
      <c r="CF23" s="322">
        <f t="shared" si="115"/>
        <v>0</v>
      </c>
      <c r="CG23" s="322">
        <f t="shared" si="116"/>
        <v>0</v>
      </c>
      <c r="CH23" s="322">
        <f t="shared" si="14"/>
        <v>0</v>
      </c>
      <c r="CI23" s="322">
        <f t="shared" si="117"/>
        <v>0</v>
      </c>
      <c r="CJ23" s="711">
        <f t="shared" si="15"/>
        <v>0</v>
      </c>
      <c r="CK23" s="322">
        <f t="shared" si="118"/>
        <v>0</v>
      </c>
      <c r="CL23" s="322">
        <f t="shared" si="119"/>
        <v>0</v>
      </c>
      <c r="CM23" s="322">
        <f t="shared" si="16"/>
        <v>0</v>
      </c>
      <c r="CN23" s="322">
        <f t="shared" si="120"/>
        <v>0</v>
      </c>
      <c r="CO23" s="711">
        <f t="shared" si="17"/>
        <v>0</v>
      </c>
      <c r="CP23" s="322">
        <f t="shared" si="121"/>
        <v>0</v>
      </c>
      <c r="CQ23" s="322">
        <f t="shared" si="122"/>
        <v>0</v>
      </c>
      <c r="CR23" s="322">
        <f t="shared" si="18"/>
        <v>0</v>
      </c>
      <c r="CS23" s="322">
        <f t="shared" si="123"/>
        <v>0</v>
      </c>
      <c r="CT23" s="711">
        <f t="shared" si="19"/>
        <v>0</v>
      </c>
      <c r="CU23" s="322">
        <f t="shared" si="124"/>
        <v>0</v>
      </c>
      <c r="CV23" s="322">
        <f t="shared" si="125"/>
        <v>0</v>
      </c>
      <c r="CW23" s="322">
        <f t="shared" si="20"/>
        <v>0</v>
      </c>
      <c r="CX23" s="322">
        <f t="shared" si="126"/>
        <v>0</v>
      </c>
      <c r="CY23" s="322">
        <f t="shared" si="21"/>
        <v>0</v>
      </c>
      <c r="CZ23" s="322">
        <f t="shared" si="127"/>
        <v>0</v>
      </c>
      <c r="DA23" s="322">
        <f t="shared" si="128"/>
        <v>0</v>
      </c>
      <c r="DB23" s="322">
        <f t="shared" si="22"/>
        <v>0</v>
      </c>
      <c r="DC23" s="322">
        <f t="shared" si="129"/>
        <v>0</v>
      </c>
      <c r="DD23" s="322">
        <f t="shared" si="23"/>
        <v>0</v>
      </c>
      <c r="DE23" s="322">
        <f t="shared" si="24"/>
        <v>0</v>
      </c>
      <c r="DF23" s="322">
        <f t="shared" si="25"/>
        <v>0</v>
      </c>
      <c r="DG23" s="322">
        <f t="shared" si="26"/>
        <v>0</v>
      </c>
      <c r="DH23" s="322">
        <f t="shared" si="130"/>
        <v>0</v>
      </c>
      <c r="DI23" s="322">
        <f t="shared" si="27"/>
        <v>0</v>
      </c>
      <c r="DJ23" s="322">
        <f t="shared" si="28"/>
        <v>0</v>
      </c>
      <c r="DK23" s="322">
        <f t="shared" si="29"/>
        <v>0</v>
      </c>
      <c r="DL23" s="322">
        <f t="shared" si="30"/>
        <v>0</v>
      </c>
      <c r="DM23" s="322">
        <f t="shared" si="131"/>
        <v>0</v>
      </c>
      <c r="DN23" s="322">
        <f t="shared" si="31"/>
        <v>0</v>
      </c>
      <c r="DO23" s="322">
        <f t="shared" si="132"/>
        <v>0</v>
      </c>
      <c r="DP23" s="322">
        <f t="shared" si="133"/>
        <v>0</v>
      </c>
      <c r="DQ23" s="322">
        <f t="shared" si="134"/>
        <v>0</v>
      </c>
      <c r="DR23" s="322">
        <f t="shared" si="135"/>
        <v>0</v>
      </c>
      <c r="DS23" s="322">
        <f t="shared" si="32"/>
        <v>0</v>
      </c>
      <c r="DT23" s="323">
        <f t="shared" si="136"/>
        <v>0</v>
      </c>
      <c r="DU23" s="324">
        <f t="shared" si="137"/>
        <v>0</v>
      </c>
      <c r="DV23" s="322">
        <f t="shared" si="33"/>
        <v>0</v>
      </c>
      <c r="DW23" s="322">
        <f t="shared" si="138"/>
        <v>0</v>
      </c>
      <c r="DX23" s="324">
        <f t="shared" si="139"/>
        <v>0</v>
      </c>
      <c r="DY23" s="324">
        <f t="shared" si="140"/>
        <v>0</v>
      </c>
      <c r="DZ23" s="324">
        <f t="shared" si="141"/>
        <v>0</v>
      </c>
      <c r="EA23" s="322">
        <f t="shared" si="34"/>
        <v>0</v>
      </c>
      <c r="EB23" s="322">
        <f t="shared" si="142"/>
        <v>0</v>
      </c>
      <c r="EC23" s="324">
        <f t="shared" si="143"/>
        <v>0</v>
      </c>
      <c r="ED23" s="324">
        <f t="shared" si="144"/>
        <v>0</v>
      </c>
      <c r="EE23" s="324">
        <f t="shared" si="145"/>
        <v>0</v>
      </c>
      <c r="EF23" s="322">
        <f t="shared" si="35"/>
        <v>0</v>
      </c>
      <c r="EG23" s="322">
        <f t="shared" si="146"/>
        <v>0</v>
      </c>
      <c r="EH23" s="324">
        <f t="shared" si="147"/>
        <v>0</v>
      </c>
      <c r="EI23" s="324">
        <f t="shared" si="148"/>
        <v>0</v>
      </c>
      <c r="EJ23" s="324">
        <f t="shared" si="149"/>
        <v>0</v>
      </c>
      <c r="EK23" s="322">
        <f t="shared" si="36"/>
        <v>0</v>
      </c>
      <c r="EL23" s="322">
        <f t="shared" si="150"/>
        <v>0</v>
      </c>
      <c r="EM23" s="324">
        <f t="shared" si="151"/>
        <v>0</v>
      </c>
      <c r="EN23" s="324">
        <f t="shared" si="152"/>
        <v>0</v>
      </c>
      <c r="EO23" s="324">
        <f t="shared" si="153"/>
        <v>0</v>
      </c>
      <c r="EP23" s="322">
        <f t="shared" si="37"/>
        <v>0</v>
      </c>
      <c r="EQ23" s="322">
        <f t="shared" si="154"/>
        <v>0</v>
      </c>
      <c r="ER23" s="324">
        <f t="shared" si="155"/>
        <v>0</v>
      </c>
      <c r="ES23" s="324">
        <f t="shared" si="156"/>
        <v>0</v>
      </c>
      <c r="ET23" s="324">
        <f t="shared" si="157"/>
        <v>0</v>
      </c>
      <c r="EU23" s="322">
        <f t="shared" si="38"/>
        <v>0</v>
      </c>
      <c r="EV23" s="322">
        <f t="shared" si="158"/>
        <v>0</v>
      </c>
      <c r="EW23" s="324">
        <f t="shared" si="159"/>
        <v>0</v>
      </c>
      <c r="EX23" s="324">
        <f t="shared" si="160"/>
        <v>0</v>
      </c>
      <c r="EY23" s="324">
        <f t="shared" si="161"/>
        <v>0</v>
      </c>
      <c r="EZ23" s="322">
        <f t="shared" si="39"/>
        <v>0</v>
      </c>
      <c r="FA23" s="322">
        <f t="shared" si="162"/>
        <v>0</v>
      </c>
      <c r="FB23" s="324">
        <f t="shared" si="163"/>
        <v>0</v>
      </c>
      <c r="FC23" s="324">
        <f t="shared" si="164"/>
        <v>0</v>
      </c>
      <c r="FD23" s="324">
        <f t="shared" si="165"/>
        <v>0</v>
      </c>
      <c r="FE23" s="322">
        <f t="shared" si="40"/>
        <v>0</v>
      </c>
      <c r="FF23" s="322">
        <f t="shared" si="166"/>
        <v>0</v>
      </c>
      <c r="FG23" s="325">
        <f t="shared" si="167"/>
        <v>0</v>
      </c>
      <c r="FH23" s="712">
        <f t="shared" si="41"/>
        <v>0</v>
      </c>
      <c r="FI23" s="322">
        <f t="shared" si="42"/>
        <v>0</v>
      </c>
      <c r="FJ23" s="322">
        <f t="shared" si="43"/>
        <v>0</v>
      </c>
      <c r="FK23" s="322">
        <f t="shared" si="168"/>
        <v>0</v>
      </c>
      <c r="FL23" s="322">
        <f t="shared" si="44"/>
        <v>0</v>
      </c>
      <c r="FM23" s="322">
        <f t="shared" si="45"/>
        <v>0</v>
      </c>
      <c r="FN23" s="322">
        <f t="shared" si="46"/>
        <v>0</v>
      </c>
      <c r="FO23" s="322">
        <f t="shared" si="47"/>
        <v>0</v>
      </c>
      <c r="FP23" s="322">
        <f t="shared" si="169"/>
        <v>0</v>
      </c>
      <c r="FQ23" s="322">
        <f t="shared" si="48"/>
        <v>0</v>
      </c>
      <c r="FR23" s="322">
        <f t="shared" si="49"/>
        <v>0</v>
      </c>
      <c r="FS23" s="322">
        <f t="shared" si="50"/>
        <v>0</v>
      </c>
      <c r="FT23" s="322">
        <f t="shared" si="51"/>
        <v>0</v>
      </c>
      <c r="FU23" s="322">
        <f t="shared" si="170"/>
        <v>0</v>
      </c>
      <c r="FV23" s="322">
        <f t="shared" si="52"/>
        <v>0</v>
      </c>
      <c r="FW23" s="322">
        <f t="shared" si="53"/>
        <v>0</v>
      </c>
      <c r="FX23" s="322">
        <f t="shared" si="54"/>
        <v>0</v>
      </c>
      <c r="FY23" s="322">
        <f t="shared" si="55"/>
        <v>0</v>
      </c>
      <c r="FZ23" s="322">
        <f t="shared" si="171"/>
        <v>0</v>
      </c>
      <c r="GA23" s="322">
        <f t="shared" si="56"/>
        <v>0</v>
      </c>
      <c r="GB23" s="322">
        <f t="shared" si="57"/>
        <v>0</v>
      </c>
      <c r="GC23" s="322">
        <f t="shared" si="58"/>
        <v>0</v>
      </c>
      <c r="GD23" s="322">
        <f t="shared" si="59"/>
        <v>0</v>
      </c>
      <c r="GE23" s="322">
        <f t="shared" si="172"/>
        <v>0</v>
      </c>
      <c r="GF23" s="322">
        <f t="shared" si="60"/>
        <v>0</v>
      </c>
      <c r="GG23" s="322">
        <f t="shared" si="61"/>
        <v>0</v>
      </c>
      <c r="GH23" s="322">
        <f t="shared" si="62"/>
        <v>0</v>
      </c>
      <c r="GI23" s="322">
        <f t="shared" si="63"/>
        <v>0</v>
      </c>
      <c r="GJ23" s="322">
        <f t="shared" si="173"/>
        <v>0</v>
      </c>
      <c r="GK23" s="322">
        <f t="shared" si="64"/>
        <v>0</v>
      </c>
      <c r="GL23" s="322">
        <f t="shared" si="65"/>
        <v>0</v>
      </c>
      <c r="GM23" s="322">
        <f t="shared" si="66"/>
        <v>0</v>
      </c>
      <c r="GN23" s="322">
        <f t="shared" si="67"/>
        <v>0</v>
      </c>
      <c r="GO23" s="322">
        <f t="shared" si="174"/>
        <v>0</v>
      </c>
      <c r="GP23" s="322">
        <f t="shared" si="68"/>
        <v>0</v>
      </c>
      <c r="GQ23" s="322">
        <f t="shared" si="69"/>
        <v>0</v>
      </c>
      <c r="GR23" s="322">
        <f t="shared" si="70"/>
        <v>0</v>
      </c>
      <c r="GS23" s="322">
        <f t="shared" si="71"/>
        <v>0</v>
      </c>
      <c r="GT23" s="322">
        <f t="shared" si="175"/>
        <v>0</v>
      </c>
      <c r="GU23" s="322">
        <f t="shared" si="72"/>
        <v>0</v>
      </c>
      <c r="GV23" s="326">
        <f t="shared" si="92"/>
        <v>9222.7999999999993</v>
      </c>
      <c r="GW23" s="322">
        <f t="shared" si="82"/>
        <v>8725</v>
      </c>
      <c r="GX23" s="322">
        <f t="shared" si="73"/>
        <v>5412.1</v>
      </c>
      <c r="GY23" s="322">
        <f t="shared" si="73"/>
        <v>3312.9</v>
      </c>
      <c r="GZ23" s="322">
        <f t="shared" si="73"/>
        <v>497.8</v>
      </c>
      <c r="HA23" s="328">
        <f t="shared" si="176"/>
        <v>179</v>
      </c>
      <c r="HB23" s="322">
        <f t="shared" si="75"/>
        <v>9041.5</v>
      </c>
      <c r="HC23" s="322">
        <f t="shared" si="74"/>
        <v>8553.5</v>
      </c>
      <c r="HD23" s="322">
        <f t="shared" si="74"/>
        <v>5305.7</v>
      </c>
      <c r="HE23" s="322">
        <f t="shared" si="74"/>
        <v>3247.8</v>
      </c>
      <c r="HF23" s="322">
        <f t="shared" si="74"/>
        <v>488</v>
      </c>
      <c r="HG23" s="329">
        <v>17.75</v>
      </c>
      <c r="HH23" s="327">
        <f t="shared" si="76"/>
        <v>1105</v>
      </c>
      <c r="HI23" s="327">
        <f t="shared" si="77"/>
        <v>10146.5</v>
      </c>
      <c r="HJ23" s="330">
        <f t="shared" si="78"/>
        <v>6410.7</v>
      </c>
      <c r="HK23" s="275">
        <f t="shared" si="79"/>
        <v>10146500</v>
      </c>
    </row>
    <row r="24" spans="1:309" s="334" customFormat="1">
      <c r="A24" s="315" t="s">
        <v>710</v>
      </c>
      <c r="B24" s="316">
        <v>0</v>
      </c>
      <c r="C24" s="316">
        <v>0</v>
      </c>
      <c r="D24" s="317">
        <v>34</v>
      </c>
      <c r="E24" s="318">
        <v>0</v>
      </c>
      <c r="F24" s="317"/>
      <c r="G24" s="316">
        <v>0</v>
      </c>
      <c r="H24" s="317">
        <v>264</v>
      </c>
      <c r="I24" s="318">
        <v>0</v>
      </c>
      <c r="J24" s="317"/>
      <c r="K24" s="317"/>
      <c r="L24" s="317"/>
      <c r="M24" s="316">
        <v>0</v>
      </c>
      <c r="N24" s="318">
        <v>0</v>
      </c>
      <c r="O24" s="317"/>
      <c r="P24" s="318">
        <v>0</v>
      </c>
      <c r="Q24" s="317"/>
      <c r="R24" s="317"/>
      <c r="S24" s="317"/>
      <c r="T24" s="319">
        <v>0</v>
      </c>
      <c r="U24" s="319">
        <v>0</v>
      </c>
      <c r="V24" s="319">
        <v>0</v>
      </c>
      <c r="W24" s="318">
        <v>0</v>
      </c>
      <c r="X24" s="318">
        <v>0</v>
      </c>
      <c r="Y24" s="318">
        <v>0</v>
      </c>
      <c r="Z24" s="318">
        <v>0</v>
      </c>
      <c r="AA24" s="318">
        <v>0</v>
      </c>
      <c r="AB24" s="318">
        <v>0</v>
      </c>
      <c r="AC24" s="318">
        <v>0</v>
      </c>
      <c r="AD24" s="320">
        <v>0</v>
      </c>
      <c r="AE24" s="320">
        <v>0</v>
      </c>
      <c r="AF24" s="320">
        <v>0</v>
      </c>
      <c r="AG24" s="320">
        <v>0</v>
      </c>
      <c r="AH24" s="317"/>
      <c r="AI24" s="320">
        <v>0</v>
      </c>
      <c r="AJ24" s="710">
        <f t="shared" si="80"/>
        <v>34</v>
      </c>
      <c r="AK24" s="710">
        <f t="shared" si="81"/>
        <v>264</v>
      </c>
      <c r="AL24" s="321">
        <f t="shared" si="0"/>
        <v>0</v>
      </c>
      <c r="AM24" s="322">
        <f t="shared" si="93"/>
        <v>0</v>
      </c>
      <c r="AN24" s="322">
        <f t="shared" si="1"/>
        <v>0</v>
      </c>
      <c r="AO24" s="322">
        <f t="shared" si="94"/>
        <v>0</v>
      </c>
      <c r="AP24" s="322">
        <f t="shared" si="95"/>
        <v>0</v>
      </c>
      <c r="AQ24" s="322">
        <f t="shared" si="2"/>
        <v>0</v>
      </c>
      <c r="AR24" s="322">
        <f t="shared" si="3"/>
        <v>0</v>
      </c>
      <c r="AS24" s="322">
        <f t="shared" si="4"/>
        <v>0</v>
      </c>
      <c r="AT24" s="322">
        <f t="shared" si="96"/>
        <v>0</v>
      </c>
      <c r="AU24" s="322">
        <f t="shared" si="97"/>
        <v>0</v>
      </c>
      <c r="AV24" s="322">
        <f t="shared" si="98"/>
        <v>1950.3</v>
      </c>
      <c r="AW24" s="322">
        <f t="shared" si="99"/>
        <v>1862.2</v>
      </c>
      <c r="AX24" s="322">
        <f t="shared" si="5"/>
        <v>1155.0999999999999</v>
      </c>
      <c r="AY24" s="322">
        <f t="shared" si="100"/>
        <v>707.1</v>
      </c>
      <c r="AZ24" s="322">
        <f t="shared" si="6"/>
        <v>88.1</v>
      </c>
      <c r="BA24" s="322">
        <f t="shared" si="101"/>
        <v>0</v>
      </c>
      <c r="BB24" s="322">
        <f t="shared" si="102"/>
        <v>0</v>
      </c>
      <c r="BC24" s="322">
        <f t="shared" si="7"/>
        <v>0</v>
      </c>
      <c r="BD24" s="322">
        <f t="shared" si="103"/>
        <v>0</v>
      </c>
      <c r="BE24" s="322">
        <f t="shared" si="8"/>
        <v>0</v>
      </c>
      <c r="BF24" s="322">
        <f t="shared" si="104"/>
        <v>0</v>
      </c>
      <c r="BG24" s="322">
        <f t="shared" si="105"/>
        <v>0</v>
      </c>
      <c r="BH24" s="322">
        <f t="shared" si="9"/>
        <v>0</v>
      </c>
      <c r="BI24" s="322">
        <f t="shared" si="106"/>
        <v>0</v>
      </c>
      <c r="BJ24" s="322">
        <f t="shared" si="107"/>
        <v>0</v>
      </c>
      <c r="BK24" s="322">
        <f t="shared" si="108"/>
        <v>0</v>
      </c>
      <c r="BL24" s="322">
        <f t="shared" si="109"/>
        <v>0</v>
      </c>
      <c r="BM24" s="322">
        <f t="shared" si="10"/>
        <v>0</v>
      </c>
      <c r="BN24" s="322">
        <f t="shared" si="110"/>
        <v>0</v>
      </c>
      <c r="BO24" s="322">
        <f t="shared" si="111"/>
        <v>0</v>
      </c>
      <c r="BP24" s="322">
        <f t="shared" si="112"/>
        <v>13316.7</v>
      </c>
      <c r="BQ24" s="322">
        <f t="shared" si="113"/>
        <v>12573</v>
      </c>
      <c r="BR24" s="322">
        <f t="shared" si="11"/>
        <v>7799.1</v>
      </c>
      <c r="BS24" s="322">
        <f t="shared" si="114"/>
        <v>4773.8999999999996</v>
      </c>
      <c r="BT24" s="322">
        <f t="shared" si="12"/>
        <v>743.7</v>
      </c>
      <c r="BU24" s="322"/>
      <c r="BV24" s="322">
        <f t="shared" si="83"/>
        <v>0</v>
      </c>
      <c r="BW24" s="322">
        <f t="shared" si="84"/>
        <v>0</v>
      </c>
      <c r="BX24" s="322">
        <f t="shared" si="85"/>
        <v>0</v>
      </c>
      <c r="BY24" s="322">
        <f t="shared" si="86"/>
        <v>0</v>
      </c>
      <c r="BZ24" s="322">
        <f t="shared" si="87"/>
        <v>0</v>
      </c>
      <c r="CA24" s="322">
        <f t="shared" si="88"/>
        <v>0</v>
      </c>
      <c r="CB24" s="322">
        <f t="shared" si="89"/>
        <v>0</v>
      </c>
      <c r="CC24" s="322">
        <f t="shared" si="90"/>
        <v>0</v>
      </c>
      <c r="CD24" s="322">
        <f t="shared" si="91"/>
        <v>0</v>
      </c>
      <c r="CE24" s="711">
        <f t="shared" si="13"/>
        <v>0</v>
      </c>
      <c r="CF24" s="322">
        <f t="shared" si="115"/>
        <v>0</v>
      </c>
      <c r="CG24" s="322">
        <f t="shared" si="116"/>
        <v>0</v>
      </c>
      <c r="CH24" s="322">
        <f t="shared" si="14"/>
        <v>0</v>
      </c>
      <c r="CI24" s="322">
        <f t="shared" si="117"/>
        <v>0</v>
      </c>
      <c r="CJ24" s="711">
        <f t="shared" si="15"/>
        <v>0</v>
      </c>
      <c r="CK24" s="322">
        <f t="shared" si="118"/>
        <v>0</v>
      </c>
      <c r="CL24" s="322">
        <f t="shared" si="119"/>
        <v>0</v>
      </c>
      <c r="CM24" s="322">
        <f t="shared" si="16"/>
        <v>0</v>
      </c>
      <c r="CN24" s="322">
        <f t="shared" si="120"/>
        <v>0</v>
      </c>
      <c r="CO24" s="711">
        <f t="shared" si="17"/>
        <v>0</v>
      </c>
      <c r="CP24" s="322">
        <f t="shared" si="121"/>
        <v>0</v>
      </c>
      <c r="CQ24" s="322">
        <f t="shared" si="122"/>
        <v>0</v>
      </c>
      <c r="CR24" s="322">
        <f t="shared" si="18"/>
        <v>0</v>
      </c>
      <c r="CS24" s="322">
        <f t="shared" si="123"/>
        <v>0</v>
      </c>
      <c r="CT24" s="711">
        <f t="shared" si="19"/>
        <v>0</v>
      </c>
      <c r="CU24" s="322">
        <f t="shared" si="124"/>
        <v>0</v>
      </c>
      <c r="CV24" s="322">
        <f t="shared" si="125"/>
        <v>0</v>
      </c>
      <c r="CW24" s="322">
        <f t="shared" si="20"/>
        <v>0</v>
      </c>
      <c r="CX24" s="322">
        <f t="shared" si="126"/>
        <v>0</v>
      </c>
      <c r="CY24" s="322">
        <f t="shared" si="21"/>
        <v>0</v>
      </c>
      <c r="CZ24" s="322">
        <f t="shared" si="127"/>
        <v>0</v>
      </c>
      <c r="DA24" s="322">
        <f t="shared" si="128"/>
        <v>0</v>
      </c>
      <c r="DB24" s="322">
        <f t="shared" si="22"/>
        <v>0</v>
      </c>
      <c r="DC24" s="322">
        <f t="shared" si="129"/>
        <v>0</v>
      </c>
      <c r="DD24" s="322">
        <f t="shared" si="23"/>
        <v>0</v>
      </c>
      <c r="DE24" s="322">
        <f t="shared" si="24"/>
        <v>0</v>
      </c>
      <c r="DF24" s="322">
        <f t="shared" si="25"/>
        <v>0</v>
      </c>
      <c r="DG24" s="322">
        <f t="shared" si="26"/>
        <v>0</v>
      </c>
      <c r="DH24" s="322">
        <f t="shared" si="130"/>
        <v>0</v>
      </c>
      <c r="DI24" s="322">
        <f t="shared" si="27"/>
        <v>0</v>
      </c>
      <c r="DJ24" s="322">
        <f t="shared" si="28"/>
        <v>0</v>
      </c>
      <c r="DK24" s="322">
        <f t="shared" si="29"/>
        <v>0</v>
      </c>
      <c r="DL24" s="322">
        <f t="shared" si="30"/>
        <v>0</v>
      </c>
      <c r="DM24" s="322">
        <f t="shared" si="131"/>
        <v>0</v>
      </c>
      <c r="DN24" s="322">
        <f t="shared" si="31"/>
        <v>0</v>
      </c>
      <c r="DO24" s="322">
        <f t="shared" si="132"/>
        <v>0</v>
      </c>
      <c r="DP24" s="322">
        <f t="shared" si="133"/>
        <v>0</v>
      </c>
      <c r="DQ24" s="322">
        <f t="shared" si="134"/>
        <v>0</v>
      </c>
      <c r="DR24" s="322">
        <f t="shared" si="135"/>
        <v>0</v>
      </c>
      <c r="DS24" s="322">
        <f t="shared" si="32"/>
        <v>0</v>
      </c>
      <c r="DT24" s="323">
        <f t="shared" si="136"/>
        <v>0</v>
      </c>
      <c r="DU24" s="324">
        <f t="shared" si="137"/>
        <v>0</v>
      </c>
      <c r="DV24" s="322">
        <f t="shared" si="33"/>
        <v>0</v>
      </c>
      <c r="DW24" s="322">
        <f t="shared" si="138"/>
        <v>0</v>
      </c>
      <c r="DX24" s="324">
        <f t="shared" si="139"/>
        <v>0</v>
      </c>
      <c r="DY24" s="324">
        <f t="shared" si="140"/>
        <v>0</v>
      </c>
      <c r="DZ24" s="324">
        <f t="shared" si="141"/>
        <v>0</v>
      </c>
      <c r="EA24" s="322">
        <f t="shared" si="34"/>
        <v>0</v>
      </c>
      <c r="EB24" s="322">
        <f t="shared" si="142"/>
        <v>0</v>
      </c>
      <c r="EC24" s="324">
        <f t="shared" si="143"/>
        <v>0</v>
      </c>
      <c r="ED24" s="324">
        <f t="shared" si="144"/>
        <v>0</v>
      </c>
      <c r="EE24" s="324">
        <f t="shared" si="145"/>
        <v>0</v>
      </c>
      <c r="EF24" s="322">
        <f t="shared" si="35"/>
        <v>0</v>
      </c>
      <c r="EG24" s="322">
        <f t="shared" si="146"/>
        <v>0</v>
      </c>
      <c r="EH24" s="324">
        <f t="shared" si="147"/>
        <v>0</v>
      </c>
      <c r="EI24" s="324">
        <f t="shared" si="148"/>
        <v>0</v>
      </c>
      <c r="EJ24" s="324">
        <f t="shared" si="149"/>
        <v>0</v>
      </c>
      <c r="EK24" s="322">
        <f t="shared" si="36"/>
        <v>0</v>
      </c>
      <c r="EL24" s="322">
        <f t="shared" si="150"/>
        <v>0</v>
      </c>
      <c r="EM24" s="324">
        <f t="shared" si="151"/>
        <v>0</v>
      </c>
      <c r="EN24" s="324">
        <f t="shared" si="152"/>
        <v>0</v>
      </c>
      <c r="EO24" s="324">
        <f t="shared" si="153"/>
        <v>0</v>
      </c>
      <c r="EP24" s="322">
        <f t="shared" si="37"/>
        <v>0</v>
      </c>
      <c r="EQ24" s="322">
        <f t="shared" si="154"/>
        <v>0</v>
      </c>
      <c r="ER24" s="324">
        <f t="shared" si="155"/>
        <v>0</v>
      </c>
      <c r="ES24" s="324">
        <f t="shared" si="156"/>
        <v>0</v>
      </c>
      <c r="ET24" s="324">
        <f t="shared" si="157"/>
        <v>0</v>
      </c>
      <c r="EU24" s="322">
        <f t="shared" si="38"/>
        <v>0</v>
      </c>
      <c r="EV24" s="322">
        <f t="shared" si="158"/>
        <v>0</v>
      </c>
      <c r="EW24" s="324">
        <f t="shared" si="159"/>
        <v>0</v>
      </c>
      <c r="EX24" s="324">
        <f t="shared" si="160"/>
        <v>0</v>
      </c>
      <c r="EY24" s="324">
        <f t="shared" si="161"/>
        <v>0</v>
      </c>
      <c r="EZ24" s="322">
        <f t="shared" si="39"/>
        <v>0</v>
      </c>
      <c r="FA24" s="322">
        <f t="shared" si="162"/>
        <v>0</v>
      </c>
      <c r="FB24" s="324">
        <f t="shared" si="163"/>
        <v>0</v>
      </c>
      <c r="FC24" s="324">
        <f t="shared" si="164"/>
        <v>0</v>
      </c>
      <c r="FD24" s="324">
        <f t="shared" si="165"/>
        <v>0</v>
      </c>
      <c r="FE24" s="322">
        <f t="shared" si="40"/>
        <v>0</v>
      </c>
      <c r="FF24" s="322">
        <f t="shared" si="166"/>
        <v>0</v>
      </c>
      <c r="FG24" s="325">
        <f t="shared" si="167"/>
        <v>0</v>
      </c>
      <c r="FH24" s="712">
        <f t="shared" si="41"/>
        <v>0</v>
      </c>
      <c r="FI24" s="322">
        <f t="shared" si="42"/>
        <v>0</v>
      </c>
      <c r="FJ24" s="322">
        <f t="shared" si="43"/>
        <v>0</v>
      </c>
      <c r="FK24" s="322">
        <f t="shared" si="168"/>
        <v>0</v>
      </c>
      <c r="FL24" s="322">
        <f t="shared" si="44"/>
        <v>0</v>
      </c>
      <c r="FM24" s="322">
        <f t="shared" si="45"/>
        <v>0</v>
      </c>
      <c r="FN24" s="322">
        <f t="shared" si="46"/>
        <v>0</v>
      </c>
      <c r="FO24" s="322">
        <f t="shared" si="47"/>
        <v>0</v>
      </c>
      <c r="FP24" s="322">
        <f t="shared" si="169"/>
        <v>0</v>
      </c>
      <c r="FQ24" s="322">
        <f t="shared" si="48"/>
        <v>0</v>
      </c>
      <c r="FR24" s="322">
        <f t="shared" si="49"/>
        <v>0</v>
      </c>
      <c r="FS24" s="322">
        <f t="shared" si="50"/>
        <v>0</v>
      </c>
      <c r="FT24" s="322">
        <f t="shared" si="51"/>
        <v>0</v>
      </c>
      <c r="FU24" s="322">
        <f t="shared" si="170"/>
        <v>0</v>
      </c>
      <c r="FV24" s="322">
        <f t="shared" si="52"/>
        <v>0</v>
      </c>
      <c r="FW24" s="322">
        <f t="shared" si="53"/>
        <v>0</v>
      </c>
      <c r="FX24" s="322">
        <f t="shared" si="54"/>
        <v>0</v>
      </c>
      <c r="FY24" s="322">
        <f t="shared" si="55"/>
        <v>0</v>
      </c>
      <c r="FZ24" s="322">
        <f t="shared" si="171"/>
        <v>0</v>
      </c>
      <c r="GA24" s="322">
        <f t="shared" si="56"/>
        <v>0</v>
      </c>
      <c r="GB24" s="322">
        <f t="shared" si="57"/>
        <v>0</v>
      </c>
      <c r="GC24" s="322">
        <f t="shared" si="58"/>
        <v>0</v>
      </c>
      <c r="GD24" s="322">
        <f t="shared" si="59"/>
        <v>0</v>
      </c>
      <c r="GE24" s="322">
        <f t="shared" si="172"/>
        <v>0</v>
      </c>
      <c r="GF24" s="322">
        <f t="shared" si="60"/>
        <v>0</v>
      </c>
      <c r="GG24" s="322">
        <f t="shared" si="61"/>
        <v>0</v>
      </c>
      <c r="GH24" s="322">
        <f t="shared" si="62"/>
        <v>0</v>
      </c>
      <c r="GI24" s="322">
        <f t="shared" si="63"/>
        <v>0</v>
      </c>
      <c r="GJ24" s="322">
        <f t="shared" si="173"/>
        <v>0</v>
      </c>
      <c r="GK24" s="322">
        <f t="shared" si="64"/>
        <v>0</v>
      </c>
      <c r="GL24" s="322">
        <f t="shared" si="65"/>
        <v>0</v>
      </c>
      <c r="GM24" s="322">
        <f t="shared" si="66"/>
        <v>0</v>
      </c>
      <c r="GN24" s="322">
        <f t="shared" si="67"/>
        <v>0</v>
      </c>
      <c r="GO24" s="322">
        <f t="shared" si="174"/>
        <v>0</v>
      </c>
      <c r="GP24" s="322">
        <f t="shared" si="68"/>
        <v>0</v>
      </c>
      <c r="GQ24" s="322">
        <f t="shared" si="69"/>
        <v>0</v>
      </c>
      <c r="GR24" s="322">
        <f t="shared" si="70"/>
        <v>0</v>
      </c>
      <c r="GS24" s="322">
        <f t="shared" si="71"/>
        <v>0</v>
      </c>
      <c r="GT24" s="322">
        <f t="shared" si="175"/>
        <v>0</v>
      </c>
      <c r="GU24" s="322">
        <f t="shared" si="72"/>
        <v>0</v>
      </c>
      <c r="GV24" s="326">
        <f t="shared" si="92"/>
        <v>15267</v>
      </c>
      <c r="GW24" s="322">
        <f t="shared" si="82"/>
        <v>14435.2</v>
      </c>
      <c r="GX24" s="322">
        <f t="shared" si="73"/>
        <v>8954.2000000000007</v>
      </c>
      <c r="GY24" s="322">
        <f t="shared" si="73"/>
        <v>5481</v>
      </c>
      <c r="GZ24" s="322">
        <f t="shared" si="73"/>
        <v>831.8</v>
      </c>
      <c r="HA24" s="328">
        <f t="shared" si="176"/>
        <v>298</v>
      </c>
      <c r="HB24" s="322">
        <f t="shared" si="75"/>
        <v>14966.9</v>
      </c>
      <c r="HC24" s="322">
        <f t="shared" si="74"/>
        <v>14151.4</v>
      </c>
      <c r="HD24" s="322">
        <f t="shared" si="74"/>
        <v>8778.2000000000007</v>
      </c>
      <c r="HE24" s="322">
        <f t="shared" si="74"/>
        <v>5373.2</v>
      </c>
      <c r="HF24" s="322">
        <f t="shared" si="74"/>
        <v>815.4</v>
      </c>
      <c r="HG24" s="329">
        <v>24.5</v>
      </c>
      <c r="HH24" s="327">
        <f t="shared" si="76"/>
        <v>1525.2</v>
      </c>
      <c r="HI24" s="327">
        <f t="shared" si="77"/>
        <v>16492.099999999999</v>
      </c>
      <c r="HJ24" s="330">
        <f t="shared" si="78"/>
        <v>10303.4</v>
      </c>
      <c r="HK24" s="275">
        <f t="shared" si="79"/>
        <v>16492100</v>
      </c>
      <c r="HL24" s="275"/>
      <c r="HM24" s="275"/>
      <c r="HN24" s="275"/>
      <c r="HO24" s="275"/>
      <c r="HP24" s="275"/>
      <c r="HQ24" s="275"/>
      <c r="HR24" s="275"/>
      <c r="HS24" s="275"/>
      <c r="HT24" s="275"/>
      <c r="HU24" s="275"/>
      <c r="HV24" s="275"/>
      <c r="HW24" s="275"/>
      <c r="HX24" s="275"/>
      <c r="HY24" s="275"/>
      <c r="HZ24" s="275"/>
      <c r="IA24" s="275"/>
      <c r="IB24" s="275"/>
      <c r="IC24" s="275"/>
      <c r="ID24" s="275"/>
      <c r="IE24" s="275"/>
      <c r="IF24" s="275"/>
      <c r="IG24" s="275"/>
      <c r="IH24" s="275"/>
      <c r="II24" s="275"/>
      <c r="IJ24" s="275"/>
      <c r="IK24" s="275"/>
      <c r="IL24" s="275"/>
      <c r="IM24" s="275"/>
      <c r="IN24" s="275"/>
      <c r="IO24" s="275"/>
      <c r="IP24" s="275"/>
      <c r="IQ24" s="275"/>
      <c r="IR24" s="275"/>
      <c r="IS24" s="275"/>
      <c r="IT24" s="275"/>
      <c r="IU24" s="275"/>
      <c r="IV24" s="275"/>
      <c r="IW24" s="275"/>
      <c r="IX24" s="275"/>
      <c r="IY24" s="275"/>
      <c r="IZ24" s="275"/>
      <c r="JA24" s="275"/>
      <c r="JB24" s="275"/>
      <c r="JC24" s="275"/>
      <c r="JD24" s="275"/>
      <c r="JE24" s="275"/>
      <c r="JF24" s="275"/>
      <c r="JG24" s="275"/>
      <c r="JH24" s="275"/>
      <c r="JI24" s="275"/>
      <c r="JJ24" s="275"/>
      <c r="JK24" s="275"/>
      <c r="JL24" s="275"/>
      <c r="JM24" s="275"/>
      <c r="JN24" s="275"/>
      <c r="JO24" s="275"/>
      <c r="JP24" s="275"/>
      <c r="JQ24" s="275"/>
      <c r="JR24" s="275"/>
      <c r="JS24" s="275"/>
      <c r="JT24" s="275"/>
      <c r="JU24" s="275"/>
      <c r="JV24" s="275"/>
      <c r="JW24" s="275"/>
      <c r="JX24" s="275"/>
      <c r="JY24" s="275"/>
      <c r="JZ24" s="275"/>
      <c r="KA24" s="275"/>
      <c r="KB24" s="275"/>
      <c r="KC24" s="275"/>
      <c r="KD24" s="275"/>
      <c r="KE24" s="275"/>
      <c r="KF24" s="275"/>
      <c r="KG24" s="275"/>
      <c r="KH24" s="275"/>
      <c r="KI24" s="275"/>
      <c r="KJ24" s="275"/>
      <c r="KK24" s="275"/>
      <c r="KL24" s="275"/>
      <c r="KM24" s="275"/>
      <c r="KN24" s="275"/>
      <c r="KO24" s="275"/>
      <c r="KP24" s="275"/>
      <c r="KQ24" s="275"/>
      <c r="KR24" s="275"/>
      <c r="KS24" s="275"/>
      <c r="KT24" s="275"/>
      <c r="KU24" s="275"/>
      <c r="KV24" s="275"/>
      <c r="KW24" s="275"/>
    </row>
    <row r="25" spans="1:309" s="334" customFormat="1" ht="18" customHeight="1">
      <c r="A25" s="315" t="s">
        <v>791</v>
      </c>
      <c r="B25" s="316">
        <v>0</v>
      </c>
      <c r="C25" s="316">
        <v>0</v>
      </c>
      <c r="D25" s="317"/>
      <c r="E25" s="318">
        <v>0</v>
      </c>
      <c r="F25" s="317"/>
      <c r="G25" s="316">
        <v>0</v>
      </c>
      <c r="H25" s="317">
        <v>153</v>
      </c>
      <c r="I25" s="318">
        <v>0</v>
      </c>
      <c r="J25" s="317"/>
      <c r="K25" s="317"/>
      <c r="L25" s="317"/>
      <c r="M25" s="316">
        <v>0</v>
      </c>
      <c r="N25" s="318">
        <v>0</v>
      </c>
      <c r="O25" s="317"/>
      <c r="P25" s="318">
        <v>0</v>
      </c>
      <c r="Q25" s="317"/>
      <c r="R25" s="317"/>
      <c r="S25" s="317"/>
      <c r="T25" s="319">
        <v>0</v>
      </c>
      <c r="U25" s="319">
        <v>0</v>
      </c>
      <c r="V25" s="319">
        <v>0</v>
      </c>
      <c r="W25" s="318">
        <v>0</v>
      </c>
      <c r="X25" s="318">
        <v>0</v>
      </c>
      <c r="Y25" s="318">
        <v>0</v>
      </c>
      <c r="Z25" s="318">
        <v>0</v>
      </c>
      <c r="AA25" s="318">
        <v>0</v>
      </c>
      <c r="AB25" s="318">
        <v>0</v>
      </c>
      <c r="AC25" s="318">
        <v>0</v>
      </c>
      <c r="AD25" s="320">
        <v>0</v>
      </c>
      <c r="AE25" s="320">
        <v>0</v>
      </c>
      <c r="AF25" s="320">
        <v>0</v>
      </c>
      <c r="AG25" s="320">
        <v>0</v>
      </c>
      <c r="AH25" s="317"/>
      <c r="AI25" s="320">
        <v>0</v>
      </c>
      <c r="AJ25" s="710">
        <f t="shared" si="80"/>
        <v>0</v>
      </c>
      <c r="AK25" s="710">
        <f t="shared" si="81"/>
        <v>153</v>
      </c>
      <c r="AL25" s="321">
        <f t="shared" si="0"/>
        <v>0</v>
      </c>
      <c r="AM25" s="322">
        <f t="shared" si="93"/>
        <v>0</v>
      </c>
      <c r="AN25" s="322">
        <f t="shared" si="1"/>
        <v>0</v>
      </c>
      <c r="AO25" s="322">
        <f t="shared" si="94"/>
        <v>0</v>
      </c>
      <c r="AP25" s="322">
        <f t="shared" si="95"/>
        <v>0</v>
      </c>
      <c r="AQ25" s="322">
        <f t="shared" si="2"/>
        <v>0</v>
      </c>
      <c r="AR25" s="322">
        <f t="shared" si="3"/>
        <v>0</v>
      </c>
      <c r="AS25" s="322">
        <f t="shared" si="4"/>
        <v>0</v>
      </c>
      <c r="AT25" s="322">
        <f t="shared" si="96"/>
        <v>0</v>
      </c>
      <c r="AU25" s="322">
        <f t="shared" si="97"/>
        <v>0</v>
      </c>
      <c r="AV25" s="322">
        <f t="shared" si="98"/>
        <v>0</v>
      </c>
      <c r="AW25" s="322">
        <f t="shared" si="99"/>
        <v>0</v>
      </c>
      <c r="AX25" s="322">
        <f t="shared" si="5"/>
        <v>0</v>
      </c>
      <c r="AY25" s="322">
        <f t="shared" si="100"/>
        <v>0</v>
      </c>
      <c r="AZ25" s="322">
        <f t="shared" si="6"/>
        <v>0</v>
      </c>
      <c r="BA25" s="322">
        <f t="shared" si="101"/>
        <v>0</v>
      </c>
      <c r="BB25" s="322">
        <f t="shared" si="102"/>
        <v>0</v>
      </c>
      <c r="BC25" s="322">
        <f t="shared" si="7"/>
        <v>0</v>
      </c>
      <c r="BD25" s="322">
        <f t="shared" si="103"/>
        <v>0</v>
      </c>
      <c r="BE25" s="322">
        <f t="shared" si="8"/>
        <v>0</v>
      </c>
      <c r="BF25" s="322">
        <f t="shared" si="104"/>
        <v>0</v>
      </c>
      <c r="BG25" s="322">
        <f t="shared" si="105"/>
        <v>0</v>
      </c>
      <c r="BH25" s="322">
        <f t="shared" si="9"/>
        <v>0</v>
      </c>
      <c r="BI25" s="322">
        <f t="shared" si="106"/>
        <v>0</v>
      </c>
      <c r="BJ25" s="322">
        <f t="shared" si="107"/>
        <v>0</v>
      </c>
      <c r="BK25" s="322">
        <f t="shared" si="108"/>
        <v>0</v>
      </c>
      <c r="BL25" s="322">
        <f t="shared" si="109"/>
        <v>0</v>
      </c>
      <c r="BM25" s="322">
        <f t="shared" si="10"/>
        <v>0</v>
      </c>
      <c r="BN25" s="322">
        <f t="shared" si="110"/>
        <v>0</v>
      </c>
      <c r="BO25" s="322">
        <f t="shared" si="111"/>
        <v>0</v>
      </c>
      <c r="BP25" s="322">
        <f t="shared" si="112"/>
        <v>7717.6</v>
      </c>
      <c r="BQ25" s="322">
        <f t="shared" si="113"/>
        <v>7286.6</v>
      </c>
      <c r="BR25" s="322">
        <f t="shared" si="11"/>
        <v>4519.8999999999996</v>
      </c>
      <c r="BS25" s="322">
        <f t="shared" si="114"/>
        <v>2766.7</v>
      </c>
      <c r="BT25" s="322">
        <f t="shared" si="12"/>
        <v>431</v>
      </c>
      <c r="BU25" s="322"/>
      <c r="BV25" s="322">
        <f t="shared" si="83"/>
        <v>0</v>
      </c>
      <c r="BW25" s="322">
        <f t="shared" si="84"/>
        <v>0</v>
      </c>
      <c r="BX25" s="322">
        <f t="shared" si="85"/>
        <v>0</v>
      </c>
      <c r="BY25" s="322">
        <f t="shared" si="86"/>
        <v>0</v>
      </c>
      <c r="BZ25" s="322">
        <f t="shared" si="87"/>
        <v>0</v>
      </c>
      <c r="CA25" s="322">
        <f t="shared" si="88"/>
        <v>0</v>
      </c>
      <c r="CB25" s="322">
        <f t="shared" si="89"/>
        <v>0</v>
      </c>
      <c r="CC25" s="322">
        <f t="shared" si="90"/>
        <v>0</v>
      </c>
      <c r="CD25" s="322">
        <f t="shared" si="91"/>
        <v>0</v>
      </c>
      <c r="CE25" s="711">
        <f t="shared" si="13"/>
        <v>0</v>
      </c>
      <c r="CF25" s="322">
        <f t="shared" si="115"/>
        <v>0</v>
      </c>
      <c r="CG25" s="322">
        <f t="shared" si="116"/>
        <v>0</v>
      </c>
      <c r="CH25" s="322">
        <f t="shared" si="14"/>
        <v>0</v>
      </c>
      <c r="CI25" s="322">
        <f t="shared" si="117"/>
        <v>0</v>
      </c>
      <c r="CJ25" s="711">
        <f t="shared" si="15"/>
        <v>0</v>
      </c>
      <c r="CK25" s="322">
        <f t="shared" si="118"/>
        <v>0</v>
      </c>
      <c r="CL25" s="322">
        <f t="shared" si="119"/>
        <v>0</v>
      </c>
      <c r="CM25" s="322">
        <f t="shared" si="16"/>
        <v>0</v>
      </c>
      <c r="CN25" s="322">
        <f t="shared" si="120"/>
        <v>0</v>
      </c>
      <c r="CO25" s="711">
        <f t="shared" si="17"/>
        <v>0</v>
      </c>
      <c r="CP25" s="322">
        <f t="shared" si="121"/>
        <v>0</v>
      </c>
      <c r="CQ25" s="322">
        <f t="shared" si="122"/>
        <v>0</v>
      </c>
      <c r="CR25" s="322">
        <f t="shared" si="18"/>
        <v>0</v>
      </c>
      <c r="CS25" s="322">
        <f t="shared" si="123"/>
        <v>0</v>
      </c>
      <c r="CT25" s="711">
        <f t="shared" si="19"/>
        <v>0</v>
      </c>
      <c r="CU25" s="322">
        <f t="shared" si="124"/>
        <v>0</v>
      </c>
      <c r="CV25" s="322">
        <f t="shared" si="125"/>
        <v>0</v>
      </c>
      <c r="CW25" s="322">
        <f t="shared" si="20"/>
        <v>0</v>
      </c>
      <c r="CX25" s="322">
        <f t="shared" si="126"/>
        <v>0</v>
      </c>
      <c r="CY25" s="322">
        <f t="shared" si="21"/>
        <v>0</v>
      </c>
      <c r="CZ25" s="322">
        <f t="shared" si="127"/>
        <v>0</v>
      </c>
      <c r="DA25" s="322">
        <f t="shared" si="128"/>
        <v>0</v>
      </c>
      <c r="DB25" s="322">
        <f t="shared" si="22"/>
        <v>0</v>
      </c>
      <c r="DC25" s="322">
        <f t="shared" si="129"/>
        <v>0</v>
      </c>
      <c r="DD25" s="322">
        <f t="shared" si="23"/>
        <v>0</v>
      </c>
      <c r="DE25" s="322">
        <f t="shared" si="24"/>
        <v>0</v>
      </c>
      <c r="DF25" s="322">
        <f t="shared" si="25"/>
        <v>0</v>
      </c>
      <c r="DG25" s="322">
        <f t="shared" si="26"/>
        <v>0</v>
      </c>
      <c r="DH25" s="322">
        <f t="shared" si="130"/>
        <v>0</v>
      </c>
      <c r="DI25" s="322">
        <f t="shared" si="27"/>
        <v>0</v>
      </c>
      <c r="DJ25" s="322">
        <f t="shared" si="28"/>
        <v>0</v>
      </c>
      <c r="DK25" s="322">
        <f t="shared" si="29"/>
        <v>0</v>
      </c>
      <c r="DL25" s="322">
        <f t="shared" si="30"/>
        <v>0</v>
      </c>
      <c r="DM25" s="322">
        <f t="shared" si="131"/>
        <v>0</v>
      </c>
      <c r="DN25" s="322">
        <f t="shared" si="31"/>
        <v>0</v>
      </c>
      <c r="DO25" s="322">
        <f t="shared" si="132"/>
        <v>0</v>
      </c>
      <c r="DP25" s="322">
        <f t="shared" si="133"/>
        <v>0</v>
      </c>
      <c r="DQ25" s="322">
        <f t="shared" si="134"/>
        <v>0</v>
      </c>
      <c r="DR25" s="322">
        <f t="shared" si="135"/>
        <v>0</v>
      </c>
      <c r="DS25" s="322">
        <f t="shared" si="32"/>
        <v>0</v>
      </c>
      <c r="DT25" s="323">
        <f t="shared" si="136"/>
        <v>0</v>
      </c>
      <c r="DU25" s="324">
        <f t="shared" si="137"/>
        <v>0</v>
      </c>
      <c r="DV25" s="322">
        <f t="shared" si="33"/>
        <v>0</v>
      </c>
      <c r="DW25" s="322">
        <f t="shared" si="138"/>
        <v>0</v>
      </c>
      <c r="DX25" s="324">
        <f t="shared" si="139"/>
        <v>0</v>
      </c>
      <c r="DY25" s="324">
        <f t="shared" si="140"/>
        <v>0</v>
      </c>
      <c r="DZ25" s="324">
        <f t="shared" si="141"/>
        <v>0</v>
      </c>
      <c r="EA25" s="322">
        <f t="shared" si="34"/>
        <v>0</v>
      </c>
      <c r="EB25" s="322">
        <f t="shared" si="142"/>
        <v>0</v>
      </c>
      <c r="EC25" s="324">
        <f t="shared" si="143"/>
        <v>0</v>
      </c>
      <c r="ED25" s="324">
        <f t="shared" si="144"/>
        <v>0</v>
      </c>
      <c r="EE25" s="324">
        <f t="shared" si="145"/>
        <v>0</v>
      </c>
      <c r="EF25" s="322">
        <f t="shared" si="35"/>
        <v>0</v>
      </c>
      <c r="EG25" s="322">
        <f t="shared" si="146"/>
        <v>0</v>
      </c>
      <c r="EH25" s="324">
        <f t="shared" si="147"/>
        <v>0</v>
      </c>
      <c r="EI25" s="324">
        <f t="shared" si="148"/>
        <v>0</v>
      </c>
      <c r="EJ25" s="324">
        <f t="shared" si="149"/>
        <v>0</v>
      </c>
      <c r="EK25" s="322">
        <f t="shared" si="36"/>
        <v>0</v>
      </c>
      <c r="EL25" s="322">
        <f t="shared" si="150"/>
        <v>0</v>
      </c>
      <c r="EM25" s="324">
        <f t="shared" si="151"/>
        <v>0</v>
      </c>
      <c r="EN25" s="324">
        <f t="shared" si="152"/>
        <v>0</v>
      </c>
      <c r="EO25" s="324">
        <f t="shared" si="153"/>
        <v>0</v>
      </c>
      <c r="EP25" s="322">
        <f t="shared" si="37"/>
        <v>0</v>
      </c>
      <c r="EQ25" s="322">
        <f t="shared" si="154"/>
        <v>0</v>
      </c>
      <c r="ER25" s="324">
        <f t="shared" si="155"/>
        <v>0</v>
      </c>
      <c r="ES25" s="324">
        <f t="shared" si="156"/>
        <v>0</v>
      </c>
      <c r="ET25" s="324">
        <f t="shared" si="157"/>
        <v>0</v>
      </c>
      <c r="EU25" s="322">
        <f t="shared" si="38"/>
        <v>0</v>
      </c>
      <c r="EV25" s="322">
        <f t="shared" si="158"/>
        <v>0</v>
      </c>
      <c r="EW25" s="324">
        <f t="shared" si="159"/>
        <v>0</v>
      </c>
      <c r="EX25" s="324">
        <f t="shared" si="160"/>
        <v>0</v>
      </c>
      <c r="EY25" s="324">
        <f t="shared" si="161"/>
        <v>0</v>
      </c>
      <c r="EZ25" s="322">
        <f t="shared" si="39"/>
        <v>0</v>
      </c>
      <c r="FA25" s="322">
        <f t="shared" si="162"/>
        <v>0</v>
      </c>
      <c r="FB25" s="324">
        <f t="shared" si="163"/>
        <v>0</v>
      </c>
      <c r="FC25" s="324">
        <f t="shared" si="164"/>
        <v>0</v>
      </c>
      <c r="FD25" s="324">
        <f t="shared" si="165"/>
        <v>0</v>
      </c>
      <c r="FE25" s="322">
        <f t="shared" si="40"/>
        <v>0</v>
      </c>
      <c r="FF25" s="322">
        <f t="shared" si="166"/>
        <v>0</v>
      </c>
      <c r="FG25" s="325">
        <f t="shared" si="167"/>
        <v>0</v>
      </c>
      <c r="FH25" s="712">
        <f t="shared" si="41"/>
        <v>0</v>
      </c>
      <c r="FI25" s="322">
        <f t="shared" si="42"/>
        <v>0</v>
      </c>
      <c r="FJ25" s="322">
        <f t="shared" si="43"/>
        <v>0</v>
      </c>
      <c r="FK25" s="322">
        <f t="shared" si="168"/>
        <v>0</v>
      </c>
      <c r="FL25" s="322">
        <f t="shared" si="44"/>
        <v>0</v>
      </c>
      <c r="FM25" s="322">
        <f t="shared" si="45"/>
        <v>0</v>
      </c>
      <c r="FN25" s="322">
        <f t="shared" si="46"/>
        <v>0</v>
      </c>
      <c r="FO25" s="322">
        <f t="shared" si="47"/>
        <v>0</v>
      </c>
      <c r="FP25" s="322">
        <f t="shared" si="169"/>
        <v>0</v>
      </c>
      <c r="FQ25" s="322">
        <f t="shared" si="48"/>
        <v>0</v>
      </c>
      <c r="FR25" s="322">
        <f t="shared" si="49"/>
        <v>0</v>
      </c>
      <c r="FS25" s="322">
        <f t="shared" si="50"/>
        <v>0</v>
      </c>
      <c r="FT25" s="322">
        <f t="shared" si="51"/>
        <v>0</v>
      </c>
      <c r="FU25" s="322">
        <f t="shared" si="170"/>
        <v>0</v>
      </c>
      <c r="FV25" s="322">
        <f t="shared" si="52"/>
        <v>0</v>
      </c>
      <c r="FW25" s="322">
        <f t="shared" si="53"/>
        <v>0</v>
      </c>
      <c r="FX25" s="322">
        <f t="shared" si="54"/>
        <v>0</v>
      </c>
      <c r="FY25" s="322">
        <f t="shared" si="55"/>
        <v>0</v>
      </c>
      <c r="FZ25" s="322">
        <f t="shared" si="171"/>
        <v>0</v>
      </c>
      <c r="GA25" s="322">
        <f t="shared" si="56"/>
        <v>0</v>
      </c>
      <c r="GB25" s="322">
        <f t="shared" si="57"/>
        <v>0</v>
      </c>
      <c r="GC25" s="322">
        <f t="shared" si="58"/>
        <v>0</v>
      </c>
      <c r="GD25" s="322">
        <f t="shared" si="59"/>
        <v>0</v>
      </c>
      <c r="GE25" s="322">
        <f t="shared" si="172"/>
        <v>0</v>
      </c>
      <c r="GF25" s="322">
        <f t="shared" si="60"/>
        <v>0</v>
      </c>
      <c r="GG25" s="322">
        <f t="shared" si="61"/>
        <v>0</v>
      </c>
      <c r="GH25" s="322">
        <f t="shared" si="62"/>
        <v>0</v>
      </c>
      <c r="GI25" s="322">
        <f t="shared" si="63"/>
        <v>0</v>
      </c>
      <c r="GJ25" s="322">
        <f t="shared" si="173"/>
        <v>0</v>
      </c>
      <c r="GK25" s="322">
        <f t="shared" si="64"/>
        <v>0</v>
      </c>
      <c r="GL25" s="322">
        <f t="shared" si="65"/>
        <v>0</v>
      </c>
      <c r="GM25" s="322">
        <f t="shared" si="66"/>
        <v>0</v>
      </c>
      <c r="GN25" s="322">
        <f t="shared" si="67"/>
        <v>0</v>
      </c>
      <c r="GO25" s="322">
        <f t="shared" si="174"/>
        <v>0</v>
      </c>
      <c r="GP25" s="322">
        <f t="shared" si="68"/>
        <v>0</v>
      </c>
      <c r="GQ25" s="322">
        <f t="shared" si="69"/>
        <v>0</v>
      </c>
      <c r="GR25" s="322">
        <f t="shared" si="70"/>
        <v>0</v>
      </c>
      <c r="GS25" s="322">
        <f t="shared" si="71"/>
        <v>0</v>
      </c>
      <c r="GT25" s="322">
        <f t="shared" si="175"/>
        <v>0</v>
      </c>
      <c r="GU25" s="322">
        <f t="shared" si="72"/>
        <v>0</v>
      </c>
      <c r="GV25" s="326">
        <f t="shared" si="92"/>
        <v>7717.6</v>
      </c>
      <c r="GW25" s="322">
        <f t="shared" si="82"/>
        <v>7286.6</v>
      </c>
      <c r="GX25" s="322">
        <f t="shared" si="82"/>
        <v>4519.8999999999996</v>
      </c>
      <c r="GY25" s="322">
        <f t="shared" si="82"/>
        <v>2766.7</v>
      </c>
      <c r="GZ25" s="322">
        <f t="shared" si="82"/>
        <v>431</v>
      </c>
      <c r="HA25" s="328">
        <f t="shared" si="176"/>
        <v>153</v>
      </c>
      <c r="HB25" s="322">
        <f t="shared" si="75"/>
        <v>7565.9</v>
      </c>
      <c r="HC25" s="322">
        <f t="shared" si="75"/>
        <v>7143.4</v>
      </c>
      <c r="HD25" s="322">
        <f t="shared" si="75"/>
        <v>4431</v>
      </c>
      <c r="HE25" s="322">
        <f t="shared" si="75"/>
        <v>2712.3</v>
      </c>
      <c r="HF25" s="322">
        <f t="shared" si="75"/>
        <v>422.5</v>
      </c>
      <c r="HG25" s="329">
        <v>15.25</v>
      </c>
      <c r="HH25" s="327">
        <f t="shared" si="76"/>
        <v>949.4</v>
      </c>
      <c r="HI25" s="327">
        <f t="shared" si="77"/>
        <v>8515.2999999999993</v>
      </c>
      <c r="HJ25" s="330">
        <f t="shared" si="78"/>
        <v>5380.4</v>
      </c>
      <c r="HK25" s="275">
        <f t="shared" si="79"/>
        <v>8515300</v>
      </c>
      <c r="HL25" s="275"/>
      <c r="HM25" s="275"/>
      <c r="HN25" s="275"/>
      <c r="HO25" s="275"/>
      <c r="HP25" s="275"/>
      <c r="HQ25" s="275"/>
      <c r="HR25" s="275"/>
      <c r="HS25" s="275"/>
      <c r="HT25" s="275"/>
      <c r="HU25" s="275"/>
      <c r="HV25" s="275"/>
      <c r="HW25" s="275"/>
      <c r="HX25" s="275"/>
      <c r="HY25" s="275"/>
      <c r="HZ25" s="275"/>
      <c r="IA25" s="275"/>
      <c r="IB25" s="275"/>
      <c r="IC25" s="275"/>
      <c r="ID25" s="275"/>
      <c r="IE25" s="275"/>
      <c r="IF25" s="275"/>
      <c r="IG25" s="275"/>
      <c r="IH25" s="275"/>
      <c r="II25" s="275"/>
      <c r="IJ25" s="275"/>
      <c r="IK25" s="275"/>
      <c r="IL25" s="275"/>
      <c r="IM25" s="275"/>
      <c r="IN25" s="275"/>
      <c r="IO25" s="275"/>
      <c r="IP25" s="275"/>
      <c r="IQ25" s="275"/>
      <c r="IR25" s="275"/>
      <c r="IS25" s="275"/>
      <c r="IT25" s="275"/>
      <c r="IU25" s="275"/>
      <c r="IV25" s="275"/>
      <c r="IW25" s="275"/>
      <c r="IX25" s="275"/>
      <c r="IY25" s="275"/>
      <c r="IZ25" s="275"/>
      <c r="JA25" s="275"/>
      <c r="JB25" s="275"/>
      <c r="JC25" s="275"/>
      <c r="JD25" s="275"/>
      <c r="JE25" s="275"/>
      <c r="JF25" s="275"/>
      <c r="JG25" s="275"/>
      <c r="JH25" s="275"/>
      <c r="JI25" s="275"/>
      <c r="JJ25" s="275"/>
      <c r="JK25" s="275"/>
      <c r="JL25" s="275"/>
      <c r="JM25" s="275"/>
      <c r="JN25" s="275"/>
      <c r="JO25" s="275"/>
      <c r="JP25" s="275"/>
      <c r="JQ25" s="275"/>
      <c r="JR25" s="275"/>
      <c r="JS25" s="275"/>
      <c r="JT25" s="275"/>
      <c r="JU25" s="275"/>
      <c r="JV25" s="275"/>
      <c r="JW25" s="275"/>
      <c r="JX25" s="275"/>
      <c r="JY25" s="275"/>
      <c r="JZ25" s="275"/>
      <c r="KA25" s="275"/>
      <c r="KB25" s="275"/>
      <c r="KC25" s="275"/>
      <c r="KD25" s="275"/>
      <c r="KE25" s="275"/>
      <c r="KF25" s="275"/>
      <c r="KG25" s="275"/>
      <c r="KH25" s="275"/>
      <c r="KI25" s="275"/>
      <c r="KJ25" s="275"/>
      <c r="KK25" s="275"/>
      <c r="KL25" s="275"/>
      <c r="KM25" s="275"/>
      <c r="KN25" s="275"/>
      <c r="KO25" s="275"/>
      <c r="KP25" s="275"/>
      <c r="KQ25" s="275"/>
      <c r="KR25" s="275"/>
      <c r="KS25" s="275"/>
      <c r="KT25" s="275"/>
      <c r="KU25" s="275"/>
      <c r="KV25" s="275"/>
      <c r="KW25" s="275"/>
    </row>
    <row r="26" spans="1:309">
      <c r="A26" s="315" t="s">
        <v>712</v>
      </c>
      <c r="B26" s="316">
        <v>0</v>
      </c>
      <c r="C26" s="316">
        <v>0</v>
      </c>
      <c r="D26" s="317"/>
      <c r="E26" s="318">
        <v>0</v>
      </c>
      <c r="F26" s="317"/>
      <c r="G26" s="316">
        <v>0</v>
      </c>
      <c r="H26" s="317"/>
      <c r="I26" s="318">
        <v>0</v>
      </c>
      <c r="J26" s="317"/>
      <c r="K26" s="317"/>
      <c r="L26" s="317"/>
      <c r="M26" s="316">
        <v>0</v>
      </c>
      <c r="N26" s="318">
        <v>0</v>
      </c>
      <c r="O26" s="317"/>
      <c r="P26" s="318">
        <v>0</v>
      </c>
      <c r="Q26" s="317">
        <v>95</v>
      </c>
      <c r="R26" s="317"/>
      <c r="S26" s="317"/>
      <c r="T26" s="319">
        <v>0</v>
      </c>
      <c r="U26" s="319">
        <v>0</v>
      </c>
      <c r="V26" s="319">
        <v>0</v>
      </c>
      <c r="W26" s="318">
        <v>0</v>
      </c>
      <c r="X26" s="318">
        <v>0</v>
      </c>
      <c r="Y26" s="318">
        <v>0</v>
      </c>
      <c r="Z26" s="318">
        <v>0</v>
      </c>
      <c r="AA26" s="318">
        <v>0</v>
      </c>
      <c r="AB26" s="318">
        <v>0</v>
      </c>
      <c r="AC26" s="318">
        <v>0</v>
      </c>
      <c r="AD26" s="320">
        <v>0</v>
      </c>
      <c r="AE26" s="320">
        <v>0</v>
      </c>
      <c r="AF26" s="320">
        <v>0</v>
      </c>
      <c r="AG26" s="320">
        <v>0</v>
      </c>
      <c r="AH26" s="317"/>
      <c r="AI26" s="320">
        <v>0</v>
      </c>
      <c r="AJ26" s="710">
        <f t="shared" si="80"/>
        <v>0</v>
      </c>
      <c r="AK26" s="710">
        <f t="shared" si="81"/>
        <v>95</v>
      </c>
      <c r="AL26" s="321">
        <f t="shared" si="0"/>
        <v>0</v>
      </c>
      <c r="AM26" s="322">
        <f t="shared" si="93"/>
        <v>0</v>
      </c>
      <c r="AN26" s="322">
        <f t="shared" si="1"/>
        <v>0</v>
      </c>
      <c r="AO26" s="322">
        <f t="shared" si="94"/>
        <v>0</v>
      </c>
      <c r="AP26" s="322">
        <f t="shared" si="95"/>
        <v>0</v>
      </c>
      <c r="AQ26" s="322">
        <f t="shared" si="2"/>
        <v>0</v>
      </c>
      <c r="AR26" s="322">
        <f t="shared" si="3"/>
        <v>0</v>
      </c>
      <c r="AS26" s="322">
        <f t="shared" si="4"/>
        <v>0</v>
      </c>
      <c r="AT26" s="322">
        <f t="shared" si="96"/>
        <v>0</v>
      </c>
      <c r="AU26" s="322">
        <f t="shared" si="97"/>
        <v>0</v>
      </c>
      <c r="AV26" s="322">
        <f t="shared" si="98"/>
        <v>0</v>
      </c>
      <c r="AW26" s="322">
        <f t="shared" si="99"/>
        <v>0</v>
      </c>
      <c r="AX26" s="322">
        <f t="shared" si="5"/>
        <v>0</v>
      </c>
      <c r="AY26" s="322">
        <f t="shared" si="100"/>
        <v>0</v>
      </c>
      <c r="AZ26" s="322">
        <f t="shared" si="6"/>
        <v>0</v>
      </c>
      <c r="BA26" s="322">
        <f t="shared" si="101"/>
        <v>0</v>
      </c>
      <c r="BB26" s="322">
        <f t="shared" si="102"/>
        <v>0</v>
      </c>
      <c r="BC26" s="322">
        <f t="shared" si="7"/>
        <v>0</v>
      </c>
      <c r="BD26" s="322">
        <f t="shared" si="103"/>
        <v>0</v>
      </c>
      <c r="BE26" s="322">
        <f t="shared" si="8"/>
        <v>0</v>
      </c>
      <c r="BF26" s="322">
        <f t="shared" si="104"/>
        <v>0</v>
      </c>
      <c r="BG26" s="322">
        <f t="shared" si="105"/>
        <v>0</v>
      </c>
      <c r="BH26" s="322">
        <f t="shared" si="9"/>
        <v>0</v>
      </c>
      <c r="BI26" s="322">
        <f t="shared" si="106"/>
        <v>0</v>
      </c>
      <c r="BJ26" s="322">
        <f t="shared" si="107"/>
        <v>0</v>
      </c>
      <c r="BK26" s="322">
        <f t="shared" si="108"/>
        <v>0</v>
      </c>
      <c r="BL26" s="322">
        <f t="shared" si="109"/>
        <v>0</v>
      </c>
      <c r="BM26" s="322">
        <f t="shared" si="10"/>
        <v>0</v>
      </c>
      <c r="BN26" s="322">
        <f t="shared" si="110"/>
        <v>0</v>
      </c>
      <c r="BO26" s="322">
        <f t="shared" si="111"/>
        <v>0</v>
      </c>
      <c r="BP26" s="322">
        <f t="shared" si="112"/>
        <v>0</v>
      </c>
      <c r="BQ26" s="322">
        <f t="shared" si="113"/>
        <v>0</v>
      </c>
      <c r="BR26" s="322">
        <f t="shared" si="11"/>
        <v>0</v>
      </c>
      <c r="BS26" s="322">
        <f t="shared" si="114"/>
        <v>0</v>
      </c>
      <c r="BT26" s="322">
        <f t="shared" si="12"/>
        <v>0</v>
      </c>
      <c r="BU26" s="322"/>
      <c r="BV26" s="322">
        <f t="shared" si="83"/>
        <v>0</v>
      </c>
      <c r="BW26" s="322">
        <f t="shared" si="84"/>
        <v>0</v>
      </c>
      <c r="BX26" s="322">
        <f t="shared" si="85"/>
        <v>0</v>
      </c>
      <c r="BY26" s="322">
        <f t="shared" si="86"/>
        <v>0</v>
      </c>
      <c r="BZ26" s="322">
        <f t="shared" si="87"/>
        <v>0</v>
      </c>
      <c r="CA26" s="322">
        <f t="shared" si="88"/>
        <v>0</v>
      </c>
      <c r="CB26" s="322">
        <f t="shared" si="89"/>
        <v>0</v>
      </c>
      <c r="CC26" s="322">
        <f t="shared" si="90"/>
        <v>0</v>
      </c>
      <c r="CD26" s="322">
        <f t="shared" si="91"/>
        <v>0</v>
      </c>
      <c r="CE26" s="711">
        <f t="shared" si="13"/>
        <v>0</v>
      </c>
      <c r="CF26" s="322">
        <f t="shared" si="115"/>
        <v>0</v>
      </c>
      <c r="CG26" s="322">
        <f t="shared" si="116"/>
        <v>0</v>
      </c>
      <c r="CH26" s="322">
        <f t="shared" si="14"/>
        <v>0</v>
      </c>
      <c r="CI26" s="322">
        <f t="shared" si="117"/>
        <v>0</v>
      </c>
      <c r="CJ26" s="711">
        <f t="shared" si="15"/>
        <v>0</v>
      </c>
      <c r="CK26" s="322">
        <f t="shared" si="118"/>
        <v>0</v>
      </c>
      <c r="CL26" s="322">
        <f t="shared" si="119"/>
        <v>0</v>
      </c>
      <c r="CM26" s="322">
        <f t="shared" si="16"/>
        <v>0</v>
      </c>
      <c r="CN26" s="322">
        <f t="shared" si="120"/>
        <v>0</v>
      </c>
      <c r="CO26" s="711">
        <f t="shared" si="17"/>
        <v>0</v>
      </c>
      <c r="CP26" s="322">
        <f t="shared" si="121"/>
        <v>0</v>
      </c>
      <c r="CQ26" s="322">
        <f t="shared" si="122"/>
        <v>0</v>
      </c>
      <c r="CR26" s="322">
        <f t="shared" si="18"/>
        <v>0</v>
      </c>
      <c r="CS26" s="322">
        <f t="shared" si="123"/>
        <v>0</v>
      </c>
      <c r="CT26" s="711">
        <f t="shared" si="19"/>
        <v>0</v>
      </c>
      <c r="CU26" s="322">
        <f t="shared" si="124"/>
        <v>0</v>
      </c>
      <c r="CV26" s="322">
        <f t="shared" si="125"/>
        <v>0</v>
      </c>
      <c r="CW26" s="322">
        <f t="shared" si="20"/>
        <v>0</v>
      </c>
      <c r="CX26" s="322">
        <f t="shared" si="126"/>
        <v>0</v>
      </c>
      <c r="CY26" s="322">
        <f t="shared" si="21"/>
        <v>0</v>
      </c>
      <c r="CZ26" s="322">
        <f t="shared" si="127"/>
        <v>0</v>
      </c>
      <c r="DA26" s="322">
        <f t="shared" si="128"/>
        <v>0</v>
      </c>
      <c r="DB26" s="322">
        <f t="shared" si="22"/>
        <v>0</v>
      </c>
      <c r="DC26" s="322">
        <f t="shared" si="129"/>
        <v>0</v>
      </c>
      <c r="DD26" s="322">
        <f t="shared" si="23"/>
        <v>0</v>
      </c>
      <c r="DE26" s="322">
        <f t="shared" si="24"/>
        <v>12111.4</v>
      </c>
      <c r="DF26" s="322">
        <f t="shared" si="25"/>
        <v>11763.5</v>
      </c>
      <c r="DG26" s="322">
        <f t="shared" si="26"/>
        <v>7297</v>
      </c>
      <c r="DH26" s="322">
        <f t="shared" si="130"/>
        <v>4466.5</v>
      </c>
      <c r="DI26" s="322">
        <f t="shared" si="27"/>
        <v>347.9</v>
      </c>
      <c r="DJ26" s="322">
        <f t="shared" si="28"/>
        <v>0</v>
      </c>
      <c r="DK26" s="322">
        <f t="shared" si="29"/>
        <v>0</v>
      </c>
      <c r="DL26" s="322">
        <f t="shared" si="30"/>
        <v>0</v>
      </c>
      <c r="DM26" s="322">
        <f t="shared" si="131"/>
        <v>0</v>
      </c>
      <c r="DN26" s="322">
        <f t="shared" si="31"/>
        <v>0</v>
      </c>
      <c r="DO26" s="322">
        <f t="shared" si="132"/>
        <v>0</v>
      </c>
      <c r="DP26" s="322">
        <f t="shared" si="133"/>
        <v>0</v>
      </c>
      <c r="DQ26" s="322">
        <f t="shared" si="134"/>
        <v>0</v>
      </c>
      <c r="DR26" s="322">
        <f t="shared" si="135"/>
        <v>0</v>
      </c>
      <c r="DS26" s="322">
        <f t="shared" si="32"/>
        <v>0</v>
      </c>
      <c r="DT26" s="323">
        <f t="shared" si="136"/>
        <v>0</v>
      </c>
      <c r="DU26" s="324">
        <f t="shared" si="137"/>
        <v>0</v>
      </c>
      <c r="DV26" s="322">
        <f t="shared" si="33"/>
        <v>0</v>
      </c>
      <c r="DW26" s="322">
        <f t="shared" si="138"/>
        <v>0</v>
      </c>
      <c r="DX26" s="324">
        <f t="shared" si="139"/>
        <v>0</v>
      </c>
      <c r="DY26" s="324">
        <f t="shared" si="140"/>
        <v>0</v>
      </c>
      <c r="DZ26" s="324">
        <f t="shared" si="141"/>
        <v>0</v>
      </c>
      <c r="EA26" s="322">
        <f t="shared" si="34"/>
        <v>0</v>
      </c>
      <c r="EB26" s="322">
        <f t="shared" si="142"/>
        <v>0</v>
      </c>
      <c r="EC26" s="324">
        <f t="shared" si="143"/>
        <v>0</v>
      </c>
      <c r="ED26" s="324">
        <f t="shared" si="144"/>
        <v>0</v>
      </c>
      <c r="EE26" s="324">
        <f t="shared" si="145"/>
        <v>0</v>
      </c>
      <c r="EF26" s="322">
        <f t="shared" si="35"/>
        <v>0</v>
      </c>
      <c r="EG26" s="322">
        <f t="shared" si="146"/>
        <v>0</v>
      </c>
      <c r="EH26" s="324">
        <f t="shared" si="147"/>
        <v>0</v>
      </c>
      <c r="EI26" s="324">
        <f t="shared" si="148"/>
        <v>0</v>
      </c>
      <c r="EJ26" s="324">
        <f t="shared" si="149"/>
        <v>0</v>
      </c>
      <c r="EK26" s="322">
        <f t="shared" si="36"/>
        <v>0</v>
      </c>
      <c r="EL26" s="322">
        <f t="shared" si="150"/>
        <v>0</v>
      </c>
      <c r="EM26" s="324">
        <f t="shared" si="151"/>
        <v>0</v>
      </c>
      <c r="EN26" s="324">
        <f t="shared" si="152"/>
        <v>0</v>
      </c>
      <c r="EO26" s="324">
        <f t="shared" si="153"/>
        <v>0</v>
      </c>
      <c r="EP26" s="322">
        <f t="shared" si="37"/>
        <v>0</v>
      </c>
      <c r="EQ26" s="322">
        <f t="shared" si="154"/>
        <v>0</v>
      </c>
      <c r="ER26" s="324">
        <f t="shared" si="155"/>
        <v>0</v>
      </c>
      <c r="ES26" s="324">
        <f t="shared" si="156"/>
        <v>0</v>
      </c>
      <c r="ET26" s="324">
        <f t="shared" si="157"/>
        <v>0</v>
      </c>
      <c r="EU26" s="322">
        <f t="shared" si="38"/>
        <v>0</v>
      </c>
      <c r="EV26" s="322">
        <f t="shared" si="158"/>
        <v>0</v>
      </c>
      <c r="EW26" s="324">
        <f t="shared" si="159"/>
        <v>0</v>
      </c>
      <c r="EX26" s="324">
        <f t="shared" si="160"/>
        <v>0</v>
      </c>
      <c r="EY26" s="324">
        <f t="shared" si="161"/>
        <v>0</v>
      </c>
      <c r="EZ26" s="322">
        <f t="shared" si="39"/>
        <v>0</v>
      </c>
      <c r="FA26" s="322">
        <f t="shared" si="162"/>
        <v>0</v>
      </c>
      <c r="FB26" s="324">
        <f t="shared" si="163"/>
        <v>0</v>
      </c>
      <c r="FC26" s="324">
        <f t="shared" si="164"/>
        <v>0</v>
      </c>
      <c r="FD26" s="324">
        <f t="shared" si="165"/>
        <v>0</v>
      </c>
      <c r="FE26" s="322">
        <f t="shared" si="40"/>
        <v>0</v>
      </c>
      <c r="FF26" s="322">
        <f t="shared" si="166"/>
        <v>0</v>
      </c>
      <c r="FG26" s="325">
        <f t="shared" si="167"/>
        <v>0</v>
      </c>
      <c r="FH26" s="712">
        <f t="shared" si="41"/>
        <v>0</v>
      </c>
      <c r="FI26" s="322">
        <f t="shared" si="42"/>
        <v>0</v>
      </c>
      <c r="FJ26" s="322">
        <f t="shared" si="43"/>
        <v>0</v>
      </c>
      <c r="FK26" s="322">
        <f t="shared" si="168"/>
        <v>0</v>
      </c>
      <c r="FL26" s="322">
        <f t="shared" si="44"/>
        <v>0</v>
      </c>
      <c r="FM26" s="322">
        <f t="shared" si="45"/>
        <v>0</v>
      </c>
      <c r="FN26" s="322">
        <f t="shared" si="46"/>
        <v>0</v>
      </c>
      <c r="FO26" s="322">
        <f t="shared" si="47"/>
        <v>0</v>
      </c>
      <c r="FP26" s="322">
        <f t="shared" si="169"/>
        <v>0</v>
      </c>
      <c r="FQ26" s="322">
        <f t="shared" si="48"/>
        <v>0</v>
      </c>
      <c r="FR26" s="322">
        <f t="shared" si="49"/>
        <v>0</v>
      </c>
      <c r="FS26" s="322">
        <f t="shared" si="50"/>
        <v>0</v>
      </c>
      <c r="FT26" s="322">
        <f t="shared" si="51"/>
        <v>0</v>
      </c>
      <c r="FU26" s="322">
        <f t="shared" si="170"/>
        <v>0</v>
      </c>
      <c r="FV26" s="322">
        <f t="shared" si="52"/>
        <v>0</v>
      </c>
      <c r="FW26" s="322">
        <f t="shared" si="53"/>
        <v>0</v>
      </c>
      <c r="FX26" s="322">
        <f t="shared" si="54"/>
        <v>0</v>
      </c>
      <c r="FY26" s="322">
        <f t="shared" si="55"/>
        <v>0</v>
      </c>
      <c r="FZ26" s="322">
        <f t="shared" si="171"/>
        <v>0</v>
      </c>
      <c r="GA26" s="322">
        <f t="shared" si="56"/>
        <v>0</v>
      </c>
      <c r="GB26" s="322">
        <f t="shared" si="57"/>
        <v>0</v>
      </c>
      <c r="GC26" s="322">
        <f t="shared" si="58"/>
        <v>0</v>
      </c>
      <c r="GD26" s="322">
        <f t="shared" si="59"/>
        <v>0</v>
      </c>
      <c r="GE26" s="322">
        <f t="shared" si="172"/>
        <v>0</v>
      </c>
      <c r="GF26" s="322">
        <f t="shared" si="60"/>
        <v>0</v>
      </c>
      <c r="GG26" s="322">
        <f t="shared" si="61"/>
        <v>0</v>
      </c>
      <c r="GH26" s="322">
        <f t="shared" si="62"/>
        <v>0</v>
      </c>
      <c r="GI26" s="322">
        <f t="shared" si="63"/>
        <v>0</v>
      </c>
      <c r="GJ26" s="322">
        <f t="shared" si="173"/>
        <v>0</v>
      </c>
      <c r="GK26" s="322">
        <f t="shared" si="64"/>
        <v>0</v>
      </c>
      <c r="GL26" s="322">
        <f t="shared" si="65"/>
        <v>0</v>
      </c>
      <c r="GM26" s="322">
        <f t="shared" si="66"/>
        <v>0</v>
      </c>
      <c r="GN26" s="322">
        <f t="shared" si="67"/>
        <v>0</v>
      </c>
      <c r="GO26" s="322">
        <f t="shared" si="174"/>
        <v>0</v>
      </c>
      <c r="GP26" s="322">
        <f t="shared" si="68"/>
        <v>0</v>
      </c>
      <c r="GQ26" s="322">
        <f t="shared" si="69"/>
        <v>0</v>
      </c>
      <c r="GR26" s="322">
        <f t="shared" si="70"/>
        <v>0</v>
      </c>
      <c r="GS26" s="322">
        <f t="shared" si="71"/>
        <v>0</v>
      </c>
      <c r="GT26" s="322">
        <f t="shared" si="175"/>
        <v>0</v>
      </c>
      <c r="GU26" s="322">
        <f t="shared" si="72"/>
        <v>0</v>
      </c>
      <c r="GV26" s="326">
        <f t="shared" si="92"/>
        <v>12111.4</v>
      </c>
      <c r="GW26" s="322">
        <f t="shared" si="82"/>
        <v>11763.5</v>
      </c>
      <c r="GX26" s="322">
        <f t="shared" si="82"/>
        <v>7297</v>
      </c>
      <c r="GY26" s="322">
        <f t="shared" si="82"/>
        <v>4466.5</v>
      </c>
      <c r="GZ26" s="322">
        <f t="shared" si="82"/>
        <v>347.9</v>
      </c>
      <c r="HA26" s="328">
        <f t="shared" si="176"/>
        <v>95</v>
      </c>
      <c r="HB26" s="322">
        <f t="shared" si="75"/>
        <v>11873.3</v>
      </c>
      <c r="HC26" s="322">
        <f t="shared" si="75"/>
        <v>11532.2</v>
      </c>
      <c r="HD26" s="322">
        <f t="shared" si="75"/>
        <v>7153.5</v>
      </c>
      <c r="HE26" s="322">
        <f t="shared" si="75"/>
        <v>4378.7</v>
      </c>
      <c r="HF26" s="322">
        <f t="shared" si="75"/>
        <v>341.1</v>
      </c>
      <c r="HG26" s="329">
        <v>21.75</v>
      </c>
      <c r="HH26" s="327">
        <f t="shared" si="76"/>
        <v>1354</v>
      </c>
      <c r="HI26" s="327">
        <f t="shared" si="77"/>
        <v>13227.3</v>
      </c>
      <c r="HJ26" s="330">
        <f t="shared" si="78"/>
        <v>8507.5</v>
      </c>
      <c r="HK26" s="275">
        <f t="shared" si="79"/>
        <v>13227300</v>
      </c>
    </row>
    <row r="27" spans="1:309">
      <c r="A27" s="315" t="s">
        <v>792</v>
      </c>
      <c r="B27" s="316">
        <v>0</v>
      </c>
      <c r="C27" s="316">
        <v>0</v>
      </c>
      <c r="D27" s="317">
        <v>56</v>
      </c>
      <c r="E27" s="318">
        <v>0</v>
      </c>
      <c r="F27" s="317"/>
      <c r="G27" s="316">
        <v>0</v>
      </c>
      <c r="H27" s="317">
        <v>152</v>
      </c>
      <c r="I27" s="318">
        <v>0</v>
      </c>
      <c r="J27" s="317"/>
      <c r="K27" s="317"/>
      <c r="L27" s="317"/>
      <c r="M27" s="316">
        <v>0</v>
      </c>
      <c r="N27" s="318">
        <v>0</v>
      </c>
      <c r="O27" s="317"/>
      <c r="P27" s="318">
        <v>0</v>
      </c>
      <c r="Q27" s="317"/>
      <c r="R27" s="317"/>
      <c r="S27" s="317"/>
      <c r="T27" s="319">
        <v>0</v>
      </c>
      <c r="U27" s="319">
        <v>0</v>
      </c>
      <c r="V27" s="316">
        <v>0</v>
      </c>
      <c r="W27" s="318">
        <v>0</v>
      </c>
      <c r="X27" s="318">
        <v>0</v>
      </c>
      <c r="Y27" s="318">
        <v>0</v>
      </c>
      <c r="Z27" s="316">
        <v>0</v>
      </c>
      <c r="AA27" s="318">
        <v>0</v>
      </c>
      <c r="AB27" s="318">
        <v>0</v>
      </c>
      <c r="AC27" s="318">
        <v>0</v>
      </c>
      <c r="AD27" s="320">
        <v>0</v>
      </c>
      <c r="AE27" s="320">
        <v>0</v>
      </c>
      <c r="AF27" s="320">
        <v>0</v>
      </c>
      <c r="AG27" s="320">
        <v>0</v>
      </c>
      <c r="AH27" s="317"/>
      <c r="AI27" s="320">
        <v>0</v>
      </c>
      <c r="AJ27" s="710">
        <f t="shared" si="80"/>
        <v>56</v>
      </c>
      <c r="AK27" s="710">
        <f t="shared" si="81"/>
        <v>152</v>
      </c>
      <c r="AL27" s="321">
        <f t="shared" si="0"/>
        <v>0</v>
      </c>
      <c r="AM27" s="322">
        <f t="shared" si="93"/>
        <v>0</v>
      </c>
      <c r="AN27" s="322">
        <f t="shared" si="1"/>
        <v>0</v>
      </c>
      <c r="AO27" s="322">
        <f t="shared" si="94"/>
        <v>0</v>
      </c>
      <c r="AP27" s="322">
        <f t="shared" si="95"/>
        <v>0</v>
      </c>
      <c r="AQ27" s="322">
        <f t="shared" si="2"/>
        <v>0</v>
      </c>
      <c r="AR27" s="322">
        <f t="shared" si="3"/>
        <v>0</v>
      </c>
      <c r="AS27" s="322">
        <f t="shared" si="4"/>
        <v>0</v>
      </c>
      <c r="AT27" s="322">
        <f t="shared" si="96"/>
        <v>0</v>
      </c>
      <c r="AU27" s="322">
        <f t="shared" si="97"/>
        <v>0</v>
      </c>
      <c r="AV27" s="322">
        <f t="shared" si="98"/>
        <v>3212.3</v>
      </c>
      <c r="AW27" s="322">
        <f t="shared" si="99"/>
        <v>3067.1</v>
      </c>
      <c r="AX27" s="322">
        <f t="shared" si="5"/>
        <v>1902.5</v>
      </c>
      <c r="AY27" s="322">
        <f t="shared" si="100"/>
        <v>1164.5999999999999</v>
      </c>
      <c r="AZ27" s="322">
        <f t="shared" si="6"/>
        <v>145.19999999999999</v>
      </c>
      <c r="BA27" s="322">
        <f t="shared" si="101"/>
        <v>0</v>
      </c>
      <c r="BB27" s="322">
        <f t="shared" si="102"/>
        <v>0</v>
      </c>
      <c r="BC27" s="322">
        <f t="shared" si="7"/>
        <v>0</v>
      </c>
      <c r="BD27" s="322">
        <f t="shared" si="103"/>
        <v>0</v>
      </c>
      <c r="BE27" s="322">
        <f t="shared" si="8"/>
        <v>0</v>
      </c>
      <c r="BF27" s="322">
        <f t="shared" si="104"/>
        <v>0</v>
      </c>
      <c r="BG27" s="322">
        <f t="shared" si="105"/>
        <v>0</v>
      </c>
      <c r="BH27" s="322">
        <f t="shared" si="9"/>
        <v>0</v>
      </c>
      <c r="BI27" s="322">
        <f t="shared" si="106"/>
        <v>0</v>
      </c>
      <c r="BJ27" s="322">
        <f t="shared" si="107"/>
        <v>0</v>
      </c>
      <c r="BK27" s="322">
        <f t="shared" si="108"/>
        <v>0</v>
      </c>
      <c r="BL27" s="322">
        <f t="shared" si="109"/>
        <v>0</v>
      </c>
      <c r="BM27" s="322">
        <f t="shared" si="10"/>
        <v>0</v>
      </c>
      <c r="BN27" s="322">
        <f t="shared" si="110"/>
        <v>0</v>
      </c>
      <c r="BO27" s="322">
        <f t="shared" si="111"/>
        <v>0</v>
      </c>
      <c r="BP27" s="322">
        <f t="shared" si="112"/>
        <v>7667.2</v>
      </c>
      <c r="BQ27" s="322">
        <f t="shared" si="113"/>
        <v>7239</v>
      </c>
      <c r="BR27" s="322">
        <f t="shared" si="11"/>
        <v>4490.3999999999996</v>
      </c>
      <c r="BS27" s="322">
        <f t="shared" si="114"/>
        <v>2748.6</v>
      </c>
      <c r="BT27" s="322">
        <f t="shared" si="12"/>
        <v>428.2</v>
      </c>
      <c r="BU27" s="322"/>
      <c r="BV27" s="322">
        <f t="shared" si="83"/>
        <v>0</v>
      </c>
      <c r="BW27" s="322">
        <f t="shared" si="84"/>
        <v>0</v>
      </c>
      <c r="BX27" s="322">
        <f t="shared" si="85"/>
        <v>0</v>
      </c>
      <c r="BY27" s="322">
        <f t="shared" si="86"/>
        <v>0</v>
      </c>
      <c r="BZ27" s="322">
        <f t="shared" si="87"/>
        <v>0</v>
      </c>
      <c r="CA27" s="322">
        <f t="shared" si="88"/>
        <v>0</v>
      </c>
      <c r="CB27" s="322">
        <f t="shared" si="89"/>
        <v>0</v>
      </c>
      <c r="CC27" s="322">
        <f t="shared" si="90"/>
        <v>0</v>
      </c>
      <c r="CD27" s="322">
        <f t="shared" si="91"/>
        <v>0</v>
      </c>
      <c r="CE27" s="711">
        <f t="shared" si="13"/>
        <v>0</v>
      </c>
      <c r="CF27" s="322">
        <f t="shared" si="115"/>
        <v>0</v>
      </c>
      <c r="CG27" s="322">
        <f t="shared" si="116"/>
        <v>0</v>
      </c>
      <c r="CH27" s="322">
        <f t="shared" si="14"/>
        <v>0</v>
      </c>
      <c r="CI27" s="322">
        <f t="shared" si="117"/>
        <v>0</v>
      </c>
      <c r="CJ27" s="711">
        <f t="shared" si="15"/>
        <v>0</v>
      </c>
      <c r="CK27" s="322">
        <f t="shared" si="118"/>
        <v>0</v>
      </c>
      <c r="CL27" s="322">
        <f t="shared" si="119"/>
        <v>0</v>
      </c>
      <c r="CM27" s="322">
        <f t="shared" si="16"/>
        <v>0</v>
      </c>
      <c r="CN27" s="322">
        <f t="shared" si="120"/>
        <v>0</v>
      </c>
      <c r="CO27" s="711">
        <f t="shared" si="17"/>
        <v>0</v>
      </c>
      <c r="CP27" s="322">
        <f t="shared" si="121"/>
        <v>0</v>
      </c>
      <c r="CQ27" s="322">
        <f t="shared" si="122"/>
        <v>0</v>
      </c>
      <c r="CR27" s="322">
        <f t="shared" si="18"/>
        <v>0</v>
      </c>
      <c r="CS27" s="322">
        <f t="shared" si="123"/>
        <v>0</v>
      </c>
      <c r="CT27" s="711">
        <f t="shared" si="19"/>
        <v>0</v>
      </c>
      <c r="CU27" s="322">
        <f t="shared" si="124"/>
        <v>0</v>
      </c>
      <c r="CV27" s="322">
        <f t="shared" si="125"/>
        <v>0</v>
      </c>
      <c r="CW27" s="322">
        <f t="shared" si="20"/>
        <v>0</v>
      </c>
      <c r="CX27" s="322">
        <f t="shared" si="126"/>
        <v>0</v>
      </c>
      <c r="CY27" s="322">
        <f t="shared" si="21"/>
        <v>0</v>
      </c>
      <c r="CZ27" s="322">
        <f t="shared" si="127"/>
        <v>0</v>
      </c>
      <c r="DA27" s="322">
        <f t="shared" si="128"/>
        <v>0</v>
      </c>
      <c r="DB27" s="322">
        <f t="shared" si="22"/>
        <v>0</v>
      </c>
      <c r="DC27" s="322">
        <f t="shared" si="129"/>
        <v>0</v>
      </c>
      <c r="DD27" s="322">
        <f t="shared" si="23"/>
        <v>0</v>
      </c>
      <c r="DE27" s="322">
        <f t="shared" si="24"/>
        <v>0</v>
      </c>
      <c r="DF27" s="322">
        <f t="shared" si="25"/>
        <v>0</v>
      </c>
      <c r="DG27" s="322">
        <f t="shared" si="26"/>
        <v>0</v>
      </c>
      <c r="DH27" s="322">
        <f t="shared" si="130"/>
        <v>0</v>
      </c>
      <c r="DI27" s="322">
        <f t="shared" si="27"/>
        <v>0</v>
      </c>
      <c r="DJ27" s="322">
        <f t="shared" si="28"/>
        <v>0</v>
      </c>
      <c r="DK27" s="322">
        <f t="shared" si="29"/>
        <v>0</v>
      </c>
      <c r="DL27" s="322">
        <f t="shared" si="30"/>
        <v>0</v>
      </c>
      <c r="DM27" s="322">
        <f t="shared" si="131"/>
        <v>0</v>
      </c>
      <c r="DN27" s="322">
        <f t="shared" si="31"/>
        <v>0</v>
      </c>
      <c r="DO27" s="322">
        <f t="shared" si="132"/>
        <v>0</v>
      </c>
      <c r="DP27" s="322">
        <f t="shared" si="133"/>
        <v>0</v>
      </c>
      <c r="DQ27" s="322">
        <f t="shared" si="134"/>
        <v>0</v>
      </c>
      <c r="DR27" s="322">
        <f t="shared" si="135"/>
        <v>0</v>
      </c>
      <c r="DS27" s="322">
        <f t="shared" si="32"/>
        <v>0</v>
      </c>
      <c r="DT27" s="323">
        <f t="shared" si="136"/>
        <v>0</v>
      </c>
      <c r="DU27" s="324">
        <f t="shared" si="137"/>
        <v>0</v>
      </c>
      <c r="DV27" s="322">
        <f t="shared" si="33"/>
        <v>0</v>
      </c>
      <c r="DW27" s="322">
        <f t="shared" si="138"/>
        <v>0</v>
      </c>
      <c r="DX27" s="324">
        <f t="shared" si="139"/>
        <v>0</v>
      </c>
      <c r="DY27" s="324">
        <f t="shared" si="140"/>
        <v>0</v>
      </c>
      <c r="DZ27" s="324">
        <f t="shared" si="141"/>
        <v>0</v>
      </c>
      <c r="EA27" s="322">
        <f t="shared" si="34"/>
        <v>0</v>
      </c>
      <c r="EB27" s="322">
        <f t="shared" si="142"/>
        <v>0</v>
      </c>
      <c r="EC27" s="324">
        <f t="shared" si="143"/>
        <v>0</v>
      </c>
      <c r="ED27" s="324">
        <f>ROUND(V27*$ED$8/1000,1)</f>
        <v>0</v>
      </c>
      <c r="EE27" s="324">
        <f t="shared" si="145"/>
        <v>0</v>
      </c>
      <c r="EF27" s="322">
        <f t="shared" si="35"/>
        <v>0</v>
      </c>
      <c r="EG27" s="322">
        <f t="shared" si="146"/>
        <v>0</v>
      </c>
      <c r="EH27" s="324">
        <f t="shared" si="147"/>
        <v>0</v>
      </c>
      <c r="EI27" s="324">
        <f t="shared" si="148"/>
        <v>0</v>
      </c>
      <c r="EJ27" s="324">
        <f t="shared" si="149"/>
        <v>0</v>
      </c>
      <c r="EK27" s="322">
        <f t="shared" si="36"/>
        <v>0</v>
      </c>
      <c r="EL27" s="322">
        <f t="shared" si="150"/>
        <v>0</v>
      </c>
      <c r="EM27" s="324">
        <f t="shared" si="151"/>
        <v>0</v>
      </c>
      <c r="EN27" s="324">
        <f t="shared" si="152"/>
        <v>0</v>
      </c>
      <c r="EO27" s="324">
        <f t="shared" si="153"/>
        <v>0</v>
      </c>
      <c r="EP27" s="322">
        <f t="shared" si="37"/>
        <v>0</v>
      </c>
      <c r="EQ27" s="322">
        <f t="shared" si="154"/>
        <v>0</v>
      </c>
      <c r="ER27" s="324">
        <f t="shared" si="155"/>
        <v>0</v>
      </c>
      <c r="ES27" s="324">
        <f t="shared" si="156"/>
        <v>0</v>
      </c>
      <c r="ET27" s="324">
        <f t="shared" si="157"/>
        <v>0</v>
      </c>
      <c r="EU27" s="322">
        <f t="shared" si="38"/>
        <v>0</v>
      </c>
      <c r="EV27" s="322">
        <f t="shared" si="158"/>
        <v>0</v>
      </c>
      <c r="EW27" s="324">
        <f t="shared" si="159"/>
        <v>0</v>
      </c>
      <c r="EX27" s="324">
        <f t="shared" si="160"/>
        <v>0</v>
      </c>
      <c r="EY27" s="324">
        <f t="shared" si="161"/>
        <v>0</v>
      </c>
      <c r="EZ27" s="322">
        <f t="shared" si="39"/>
        <v>0</v>
      </c>
      <c r="FA27" s="322">
        <f t="shared" si="162"/>
        <v>0</v>
      </c>
      <c r="FB27" s="324">
        <f t="shared" si="163"/>
        <v>0</v>
      </c>
      <c r="FC27" s="324">
        <f t="shared" si="164"/>
        <v>0</v>
      </c>
      <c r="FD27" s="324">
        <f t="shared" si="165"/>
        <v>0</v>
      </c>
      <c r="FE27" s="322">
        <f t="shared" si="40"/>
        <v>0</v>
      </c>
      <c r="FF27" s="322">
        <f t="shared" si="166"/>
        <v>0</v>
      </c>
      <c r="FG27" s="325">
        <f t="shared" si="167"/>
        <v>0</v>
      </c>
      <c r="FH27" s="712">
        <f t="shared" si="41"/>
        <v>0</v>
      </c>
      <c r="FI27" s="322">
        <f t="shared" si="42"/>
        <v>0</v>
      </c>
      <c r="FJ27" s="322">
        <f t="shared" si="43"/>
        <v>0</v>
      </c>
      <c r="FK27" s="322">
        <f t="shared" si="168"/>
        <v>0</v>
      </c>
      <c r="FL27" s="322">
        <f t="shared" si="44"/>
        <v>0</v>
      </c>
      <c r="FM27" s="322">
        <f t="shared" si="45"/>
        <v>0</v>
      </c>
      <c r="FN27" s="322">
        <f t="shared" si="46"/>
        <v>0</v>
      </c>
      <c r="FO27" s="322">
        <f t="shared" si="47"/>
        <v>0</v>
      </c>
      <c r="FP27" s="322">
        <f t="shared" si="169"/>
        <v>0</v>
      </c>
      <c r="FQ27" s="322">
        <f t="shared" si="48"/>
        <v>0</v>
      </c>
      <c r="FR27" s="322">
        <f t="shared" si="49"/>
        <v>0</v>
      </c>
      <c r="FS27" s="322">
        <f t="shared" si="50"/>
        <v>0</v>
      </c>
      <c r="FT27" s="322">
        <f t="shared" si="51"/>
        <v>0</v>
      </c>
      <c r="FU27" s="322">
        <f t="shared" si="170"/>
        <v>0</v>
      </c>
      <c r="FV27" s="322">
        <f t="shared" si="52"/>
        <v>0</v>
      </c>
      <c r="FW27" s="322">
        <f t="shared" si="53"/>
        <v>0</v>
      </c>
      <c r="FX27" s="322">
        <f t="shared" si="54"/>
        <v>0</v>
      </c>
      <c r="FY27" s="322">
        <f t="shared" si="55"/>
        <v>0</v>
      </c>
      <c r="FZ27" s="322">
        <f t="shared" si="171"/>
        <v>0</v>
      </c>
      <c r="GA27" s="322">
        <f t="shared" si="56"/>
        <v>0</v>
      </c>
      <c r="GB27" s="322">
        <f t="shared" si="57"/>
        <v>0</v>
      </c>
      <c r="GC27" s="322">
        <f t="shared" si="58"/>
        <v>0</v>
      </c>
      <c r="GD27" s="322">
        <f t="shared" si="59"/>
        <v>0</v>
      </c>
      <c r="GE27" s="322">
        <f t="shared" si="172"/>
        <v>0</v>
      </c>
      <c r="GF27" s="322">
        <f t="shared" si="60"/>
        <v>0</v>
      </c>
      <c r="GG27" s="322">
        <f t="shared" si="61"/>
        <v>0</v>
      </c>
      <c r="GH27" s="322">
        <f t="shared" si="62"/>
        <v>0</v>
      </c>
      <c r="GI27" s="322">
        <f t="shared" si="63"/>
        <v>0</v>
      </c>
      <c r="GJ27" s="322">
        <f t="shared" si="173"/>
        <v>0</v>
      </c>
      <c r="GK27" s="322">
        <f t="shared" si="64"/>
        <v>0</v>
      </c>
      <c r="GL27" s="322">
        <f t="shared" si="65"/>
        <v>0</v>
      </c>
      <c r="GM27" s="322">
        <f t="shared" si="66"/>
        <v>0</v>
      </c>
      <c r="GN27" s="322">
        <f t="shared" si="67"/>
        <v>0</v>
      </c>
      <c r="GO27" s="322">
        <f t="shared" si="174"/>
        <v>0</v>
      </c>
      <c r="GP27" s="322">
        <f t="shared" si="68"/>
        <v>0</v>
      </c>
      <c r="GQ27" s="322">
        <f t="shared" si="69"/>
        <v>0</v>
      </c>
      <c r="GR27" s="322">
        <f t="shared" si="70"/>
        <v>0</v>
      </c>
      <c r="GS27" s="322">
        <f t="shared" si="71"/>
        <v>0</v>
      </c>
      <c r="GT27" s="322">
        <f t="shared" si="175"/>
        <v>0</v>
      </c>
      <c r="GU27" s="322">
        <f t="shared" si="72"/>
        <v>0</v>
      </c>
      <c r="GV27" s="326">
        <f t="shared" si="92"/>
        <v>10879.5</v>
      </c>
      <c r="GW27" s="322">
        <f t="shared" si="82"/>
        <v>10306.1</v>
      </c>
      <c r="GX27" s="322">
        <f t="shared" si="82"/>
        <v>6392.9</v>
      </c>
      <c r="GY27" s="322">
        <f t="shared" si="82"/>
        <v>3913.2</v>
      </c>
      <c r="GZ27" s="322">
        <f t="shared" si="82"/>
        <v>573.4</v>
      </c>
      <c r="HA27" s="328">
        <f t="shared" si="176"/>
        <v>208</v>
      </c>
      <c r="HB27" s="322">
        <f t="shared" si="75"/>
        <v>10665.6</v>
      </c>
      <c r="HC27" s="322">
        <f t="shared" si="75"/>
        <v>10103.5</v>
      </c>
      <c r="HD27" s="322">
        <f t="shared" si="75"/>
        <v>6267.2</v>
      </c>
      <c r="HE27" s="322">
        <f t="shared" si="75"/>
        <v>3836.3</v>
      </c>
      <c r="HF27" s="322">
        <f t="shared" si="75"/>
        <v>562.1</v>
      </c>
      <c r="HG27" s="329">
        <v>21.75</v>
      </c>
      <c r="HH27" s="327">
        <f t="shared" si="76"/>
        <v>1354</v>
      </c>
      <c r="HI27" s="327">
        <f t="shared" si="77"/>
        <v>12019.6</v>
      </c>
      <c r="HJ27" s="330">
        <f t="shared" si="78"/>
        <v>7621.2</v>
      </c>
      <c r="HK27" s="275">
        <f t="shared" si="79"/>
        <v>12019600</v>
      </c>
    </row>
    <row r="28" spans="1:309">
      <c r="A28" s="315" t="s">
        <v>793</v>
      </c>
      <c r="B28" s="316">
        <v>0</v>
      </c>
      <c r="C28" s="316">
        <v>0</v>
      </c>
      <c r="D28" s="317">
        <v>25</v>
      </c>
      <c r="E28" s="318">
        <v>0</v>
      </c>
      <c r="F28" s="317"/>
      <c r="G28" s="316">
        <v>0</v>
      </c>
      <c r="H28" s="317">
        <v>252</v>
      </c>
      <c r="I28" s="318">
        <v>0</v>
      </c>
      <c r="J28" s="317"/>
      <c r="K28" s="317"/>
      <c r="L28" s="317"/>
      <c r="M28" s="316">
        <v>0</v>
      </c>
      <c r="N28" s="318">
        <v>0</v>
      </c>
      <c r="O28" s="317"/>
      <c r="P28" s="318">
        <v>0</v>
      </c>
      <c r="Q28" s="317"/>
      <c r="R28" s="317"/>
      <c r="S28" s="317"/>
      <c r="T28" s="319">
        <v>0</v>
      </c>
      <c r="U28" s="319">
        <v>0</v>
      </c>
      <c r="V28" s="319">
        <v>0</v>
      </c>
      <c r="W28" s="318">
        <v>0</v>
      </c>
      <c r="X28" s="318">
        <v>0</v>
      </c>
      <c r="Y28" s="318">
        <v>0</v>
      </c>
      <c r="Z28" s="318">
        <v>0</v>
      </c>
      <c r="AA28" s="318">
        <v>0</v>
      </c>
      <c r="AB28" s="318">
        <v>0</v>
      </c>
      <c r="AC28" s="318">
        <v>0</v>
      </c>
      <c r="AD28" s="320">
        <v>0</v>
      </c>
      <c r="AE28" s="320">
        <v>0</v>
      </c>
      <c r="AF28" s="320">
        <v>0</v>
      </c>
      <c r="AG28" s="320">
        <v>0</v>
      </c>
      <c r="AH28" s="317"/>
      <c r="AI28" s="320">
        <v>0</v>
      </c>
      <c r="AJ28" s="710">
        <f t="shared" si="80"/>
        <v>25</v>
      </c>
      <c r="AK28" s="710">
        <f t="shared" si="81"/>
        <v>252</v>
      </c>
      <c r="AL28" s="321">
        <f t="shared" si="0"/>
        <v>0</v>
      </c>
      <c r="AM28" s="322">
        <f t="shared" si="93"/>
        <v>0</v>
      </c>
      <c r="AN28" s="322">
        <f t="shared" si="1"/>
        <v>0</v>
      </c>
      <c r="AO28" s="322">
        <f t="shared" si="94"/>
        <v>0</v>
      </c>
      <c r="AP28" s="322">
        <f t="shared" si="95"/>
        <v>0</v>
      </c>
      <c r="AQ28" s="322">
        <f t="shared" si="2"/>
        <v>0</v>
      </c>
      <c r="AR28" s="322">
        <f t="shared" si="3"/>
        <v>0</v>
      </c>
      <c r="AS28" s="322">
        <f t="shared" si="4"/>
        <v>0</v>
      </c>
      <c r="AT28" s="322">
        <f t="shared" si="96"/>
        <v>0</v>
      </c>
      <c r="AU28" s="322">
        <f t="shared" si="97"/>
        <v>0</v>
      </c>
      <c r="AV28" s="322">
        <f t="shared" si="98"/>
        <v>1434.1</v>
      </c>
      <c r="AW28" s="322">
        <f t="shared" si="99"/>
        <v>1369.3</v>
      </c>
      <c r="AX28" s="322">
        <f t="shared" si="5"/>
        <v>849.4</v>
      </c>
      <c r="AY28" s="322">
        <f t="shared" si="100"/>
        <v>519.9</v>
      </c>
      <c r="AZ28" s="322">
        <f t="shared" si="6"/>
        <v>64.8</v>
      </c>
      <c r="BA28" s="322">
        <f t="shared" si="101"/>
        <v>0</v>
      </c>
      <c r="BB28" s="322">
        <f t="shared" si="102"/>
        <v>0</v>
      </c>
      <c r="BC28" s="322">
        <f t="shared" si="7"/>
        <v>0</v>
      </c>
      <c r="BD28" s="322">
        <f t="shared" si="103"/>
        <v>0</v>
      </c>
      <c r="BE28" s="322">
        <f t="shared" si="8"/>
        <v>0</v>
      </c>
      <c r="BF28" s="322">
        <f t="shared" si="104"/>
        <v>0</v>
      </c>
      <c r="BG28" s="322">
        <f t="shared" si="105"/>
        <v>0</v>
      </c>
      <c r="BH28" s="322">
        <f t="shared" si="9"/>
        <v>0</v>
      </c>
      <c r="BI28" s="322">
        <f t="shared" si="106"/>
        <v>0</v>
      </c>
      <c r="BJ28" s="322">
        <f t="shared" si="107"/>
        <v>0</v>
      </c>
      <c r="BK28" s="322">
        <f t="shared" si="108"/>
        <v>0</v>
      </c>
      <c r="BL28" s="322">
        <f t="shared" si="109"/>
        <v>0</v>
      </c>
      <c r="BM28" s="322">
        <f t="shared" si="10"/>
        <v>0</v>
      </c>
      <c r="BN28" s="322">
        <f t="shared" si="110"/>
        <v>0</v>
      </c>
      <c r="BO28" s="322">
        <f t="shared" si="111"/>
        <v>0</v>
      </c>
      <c r="BP28" s="322">
        <f t="shared" si="112"/>
        <v>12711.4</v>
      </c>
      <c r="BQ28" s="322">
        <f t="shared" si="113"/>
        <v>12001.5</v>
      </c>
      <c r="BR28" s="322">
        <f t="shared" si="11"/>
        <v>7444.6</v>
      </c>
      <c r="BS28" s="322">
        <f t="shared" si="114"/>
        <v>4556.8999999999996</v>
      </c>
      <c r="BT28" s="322">
        <f t="shared" si="12"/>
        <v>709.9</v>
      </c>
      <c r="BU28" s="322"/>
      <c r="BV28" s="322">
        <f t="shared" si="83"/>
        <v>0</v>
      </c>
      <c r="BW28" s="322">
        <f t="shared" si="84"/>
        <v>0</v>
      </c>
      <c r="BX28" s="322">
        <f t="shared" si="85"/>
        <v>0</v>
      </c>
      <c r="BY28" s="322">
        <f t="shared" si="86"/>
        <v>0</v>
      </c>
      <c r="BZ28" s="322">
        <f t="shared" si="87"/>
        <v>0</v>
      </c>
      <c r="CA28" s="322">
        <f t="shared" si="88"/>
        <v>0</v>
      </c>
      <c r="CB28" s="322">
        <f t="shared" si="89"/>
        <v>0</v>
      </c>
      <c r="CC28" s="322">
        <f t="shared" si="90"/>
        <v>0</v>
      </c>
      <c r="CD28" s="322">
        <f t="shared" si="91"/>
        <v>0</v>
      </c>
      <c r="CE28" s="711">
        <f t="shared" si="13"/>
        <v>0</v>
      </c>
      <c r="CF28" s="322">
        <f t="shared" si="115"/>
        <v>0</v>
      </c>
      <c r="CG28" s="322">
        <f t="shared" si="116"/>
        <v>0</v>
      </c>
      <c r="CH28" s="322">
        <f t="shared" si="14"/>
        <v>0</v>
      </c>
      <c r="CI28" s="322">
        <f t="shared" si="117"/>
        <v>0</v>
      </c>
      <c r="CJ28" s="711">
        <f t="shared" si="15"/>
        <v>0</v>
      </c>
      <c r="CK28" s="322">
        <f t="shared" si="118"/>
        <v>0</v>
      </c>
      <c r="CL28" s="322">
        <f t="shared" si="119"/>
        <v>0</v>
      </c>
      <c r="CM28" s="322">
        <f t="shared" si="16"/>
        <v>0</v>
      </c>
      <c r="CN28" s="322">
        <f t="shared" si="120"/>
        <v>0</v>
      </c>
      <c r="CO28" s="711">
        <f t="shared" si="17"/>
        <v>0</v>
      </c>
      <c r="CP28" s="322">
        <f t="shared" si="121"/>
        <v>0</v>
      </c>
      <c r="CQ28" s="322">
        <f t="shared" si="122"/>
        <v>0</v>
      </c>
      <c r="CR28" s="322">
        <f t="shared" si="18"/>
        <v>0</v>
      </c>
      <c r="CS28" s="322">
        <f t="shared" si="123"/>
        <v>0</v>
      </c>
      <c r="CT28" s="711">
        <f t="shared" si="19"/>
        <v>0</v>
      </c>
      <c r="CU28" s="322">
        <f t="shared" si="124"/>
        <v>0</v>
      </c>
      <c r="CV28" s="322">
        <f t="shared" si="125"/>
        <v>0</v>
      </c>
      <c r="CW28" s="322">
        <f t="shared" si="20"/>
        <v>0</v>
      </c>
      <c r="CX28" s="322">
        <f t="shared" si="126"/>
        <v>0</v>
      </c>
      <c r="CY28" s="322">
        <f t="shared" si="21"/>
        <v>0</v>
      </c>
      <c r="CZ28" s="322">
        <f t="shared" si="127"/>
        <v>0</v>
      </c>
      <c r="DA28" s="322">
        <f t="shared" si="128"/>
        <v>0</v>
      </c>
      <c r="DB28" s="322">
        <f t="shared" si="22"/>
        <v>0</v>
      </c>
      <c r="DC28" s="322">
        <f t="shared" si="129"/>
        <v>0</v>
      </c>
      <c r="DD28" s="322">
        <f t="shared" si="23"/>
        <v>0</v>
      </c>
      <c r="DE28" s="322">
        <f t="shared" si="24"/>
        <v>0</v>
      </c>
      <c r="DF28" s="322">
        <f t="shared" si="25"/>
        <v>0</v>
      </c>
      <c r="DG28" s="322">
        <f t="shared" si="26"/>
        <v>0</v>
      </c>
      <c r="DH28" s="322">
        <f t="shared" si="130"/>
        <v>0</v>
      </c>
      <c r="DI28" s="322">
        <f t="shared" si="27"/>
        <v>0</v>
      </c>
      <c r="DJ28" s="322">
        <f t="shared" si="28"/>
        <v>0</v>
      </c>
      <c r="DK28" s="322">
        <f t="shared" si="29"/>
        <v>0</v>
      </c>
      <c r="DL28" s="322">
        <f t="shared" si="30"/>
        <v>0</v>
      </c>
      <c r="DM28" s="322">
        <f t="shared" si="131"/>
        <v>0</v>
      </c>
      <c r="DN28" s="322">
        <f t="shared" si="31"/>
        <v>0</v>
      </c>
      <c r="DO28" s="322">
        <f t="shared" si="132"/>
        <v>0</v>
      </c>
      <c r="DP28" s="322">
        <f t="shared" si="133"/>
        <v>0</v>
      </c>
      <c r="DQ28" s="322">
        <f t="shared" si="134"/>
        <v>0</v>
      </c>
      <c r="DR28" s="322">
        <f t="shared" si="135"/>
        <v>0</v>
      </c>
      <c r="DS28" s="322">
        <f t="shared" si="32"/>
        <v>0</v>
      </c>
      <c r="DT28" s="323">
        <f t="shared" si="136"/>
        <v>0</v>
      </c>
      <c r="DU28" s="324">
        <f t="shared" si="137"/>
        <v>0</v>
      </c>
      <c r="DV28" s="322">
        <f t="shared" si="33"/>
        <v>0</v>
      </c>
      <c r="DW28" s="322">
        <f t="shared" si="138"/>
        <v>0</v>
      </c>
      <c r="DX28" s="324">
        <f t="shared" si="139"/>
        <v>0</v>
      </c>
      <c r="DY28" s="324">
        <f t="shared" si="140"/>
        <v>0</v>
      </c>
      <c r="DZ28" s="324">
        <f t="shared" si="141"/>
        <v>0</v>
      </c>
      <c r="EA28" s="322">
        <f t="shared" si="34"/>
        <v>0</v>
      </c>
      <c r="EB28" s="322">
        <f t="shared" si="142"/>
        <v>0</v>
      </c>
      <c r="EC28" s="324">
        <f t="shared" si="143"/>
        <v>0</v>
      </c>
      <c r="ED28" s="324">
        <f t="shared" si="144"/>
        <v>0</v>
      </c>
      <c r="EE28" s="324">
        <f t="shared" si="145"/>
        <v>0</v>
      </c>
      <c r="EF28" s="322">
        <f t="shared" si="35"/>
        <v>0</v>
      </c>
      <c r="EG28" s="322">
        <f t="shared" si="146"/>
        <v>0</v>
      </c>
      <c r="EH28" s="324">
        <f t="shared" si="147"/>
        <v>0</v>
      </c>
      <c r="EI28" s="324">
        <f t="shared" si="148"/>
        <v>0</v>
      </c>
      <c r="EJ28" s="324">
        <f t="shared" si="149"/>
        <v>0</v>
      </c>
      <c r="EK28" s="322">
        <f t="shared" si="36"/>
        <v>0</v>
      </c>
      <c r="EL28" s="322">
        <f t="shared" si="150"/>
        <v>0</v>
      </c>
      <c r="EM28" s="324">
        <f t="shared" si="151"/>
        <v>0</v>
      </c>
      <c r="EN28" s="324">
        <f t="shared" si="152"/>
        <v>0</v>
      </c>
      <c r="EO28" s="324">
        <f t="shared" si="153"/>
        <v>0</v>
      </c>
      <c r="EP28" s="322">
        <f t="shared" si="37"/>
        <v>0</v>
      </c>
      <c r="EQ28" s="322">
        <f t="shared" si="154"/>
        <v>0</v>
      </c>
      <c r="ER28" s="324">
        <f t="shared" si="155"/>
        <v>0</v>
      </c>
      <c r="ES28" s="324">
        <f t="shared" si="156"/>
        <v>0</v>
      </c>
      <c r="ET28" s="324">
        <f t="shared" si="157"/>
        <v>0</v>
      </c>
      <c r="EU28" s="322">
        <f t="shared" si="38"/>
        <v>0</v>
      </c>
      <c r="EV28" s="322">
        <f t="shared" si="158"/>
        <v>0</v>
      </c>
      <c r="EW28" s="324">
        <f t="shared" si="159"/>
        <v>0</v>
      </c>
      <c r="EX28" s="324">
        <f t="shared" si="160"/>
        <v>0</v>
      </c>
      <c r="EY28" s="324">
        <f t="shared" si="161"/>
        <v>0</v>
      </c>
      <c r="EZ28" s="322">
        <f t="shared" si="39"/>
        <v>0</v>
      </c>
      <c r="FA28" s="322">
        <f t="shared" si="162"/>
        <v>0</v>
      </c>
      <c r="FB28" s="324">
        <f t="shared" si="163"/>
        <v>0</v>
      </c>
      <c r="FC28" s="324">
        <f t="shared" si="164"/>
        <v>0</v>
      </c>
      <c r="FD28" s="324">
        <f t="shared" si="165"/>
        <v>0</v>
      </c>
      <c r="FE28" s="322">
        <f t="shared" si="40"/>
        <v>0</v>
      </c>
      <c r="FF28" s="322">
        <f t="shared" si="166"/>
        <v>0</v>
      </c>
      <c r="FG28" s="325">
        <f t="shared" si="167"/>
        <v>0</v>
      </c>
      <c r="FH28" s="712">
        <f t="shared" si="41"/>
        <v>0</v>
      </c>
      <c r="FI28" s="322">
        <f t="shared" si="42"/>
        <v>0</v>
      </c>
      <c r="FJ28" s="322">
        <f t="shared" si="43"/>
        <v>0</v>
      </c>
      <c r="FK28" s="322">
        <f t="shared" si="168"/>
        <v>0</v>
      </c>
      <c r="FL28" s="322">
        <f t="shared" si="44"/>
        <v>0</v>
      </c>
      <c r="FM28" s="322">
        <f t="shared" si="45"/>
        <v>0</v>
      </c>
      <c r="FN28" s="322">
        <f t="shared" si="46"/>
        <v>0</v>
      </c>
      <c r="FO28" s="322">
        <f t="shared" si="47"/>
        <v>0</v>
      </c>
      <c r="FP28" s="322">
        <f t="shared" si="169"/>
        <v>0</v>
      </c>
      <c r="FQ28" s="322">
        <f t="shared" si="48"/>
        <v>0</v>
      </c>
      <c r="FR28" s="322">
        <f t="shared" si="49"/>
        <v>0</v>
      </c>
      <c r="FS28" s="322">
        <f t="shared" si="50"/>
        <v>0</v>
      </c>
      <c r="FT28" s="322">
        <f t="shared" si="51"/>
        <v>0</v>
      </c>
      <c r="FU28" s="322">
        <f t="shared" si="170"/>
        <v>0</v>
      </c>
      <c r="FV28" s="322">
        <f t="shared" si="52"/>
        <v>0</v>
      </c>
      <c r="FW28" s="322">
        <f t="shared" si="53"/>
        <v>0</v>
      </c>
      <c r="FX28" s="322">
        <f t="shared" si="54"/>
        <v>0</v>
      </c>
      <c r="FY28" s="322">
        <f t="shared" si="55"/>
        <v>0</v>
      </c>
      <c r="FZ28" s="322">
        <f t="shared" si="171"/>
        <v>0</v>
      </c>
      <c r="GA28" s="322">
        <f t="shared" si="56"/>
        <v>0</v>
      </c>
      <c r="GB28" s="322">
        <f t="shared" si="57"/>
        <v>0</v>
      </c>
      <c r="GC28" s="322">
        <f t="shared" si="58"/>
        <v>0</v>
      </c>
      <c r="GD28" s="322">
        <f t="shared" si="59"/>
        <v>0</v>
      </c>
      <c r="GE28" s="322">
        <f t="shared" si="172"/>
        <v>0</v>
      </c>
      <c r="GF28" s="322">
        <f t="shared" si="60"/>
        <v>0</v>
      </c>
      <c r="GG28" s="322">
        <f t="shared" si="61"/>
        <v>0</v>
      </c>
      <c r="GH28" s="322">
        <f t="shared" si="62"/>
        <v>0</v>
      </c>
      <c r="GI28" s="322">
        <f t="shared" si="63"/>
        <v>0</v>
      </c>
      <c r="GJ28" s="322">
        <f t="shared" si="173"/>
        <v>0</v>
      </c>
      <c r="GK28" s="322">
        <f t="shared" si="64"/>
        <v>0</v>
      </c>
      <c r="GL28" s="322">
        <f t="shared" si="65"/>
        <v>0</v>
      </c>
      <c r="GM28" s="322">
        <f t="shared" si="66"/>
        <v>0</v>
      </c>
      <c r="GN28" s="322">
        <f t="shared" si="67"/>
        <v>0</v>
      </c>
      <c r="GO28" s="322">
        <f t="shared" si="174"/>
        <v>0</v>
      </c>
      <c r="GP28" s="322">
        <f t="shared" si="68"/>
        <v>0</v>
      </c>
      <c r="GQ28" s="322">
        <f t="shared" si="69"/>
        <v>0</v>
      </c>
      <c r="GR28" s="322">
        <f t="shared" si="70"/>
        <v>0</v>
      </c>
      <c r="GS28" s="322">
        <f t="shared" si="71"/>
        <v>0</v>
      </c>
      <c r="GT28" s="322">
        <f t="shared" si="175"/>
        <v>0</v>
      </c>
      <c r="GU28" s="322">
        <f t="shared" si="72"/>
        <v>0</v>
      </c>
      <c r="GV28" s="326">
        <f t="shared" si="92"/>
        <v>14145.5</v>
      </c>
      <c r="GW28" s="322">
        <f t="shared" si="82"/>
        <v>13370.8</v>
      </c>
      <c r="GX28" s="322">
        <f t="shared" si="82"/>
        <v>8294</v>
      </c>
      <c r="GY28" s="322">
        <f t="shared" si="82"/>
        <v>5076.8</v>
      </c>
      <c r="GZ28" s="322">
        <f t="shared" si="82"/>
        <v>774.7</v>
      </c>
      <c r="HA28" s="328">
        <f t="shared" si="176"/>
        <v>277</v>
      </c>
      <c r="HB28" s="322">
        <f t="shared" si="75"/>
        <v>13867.4</v>
      </c>
      <c r="HC28" s="322">
        <f t="shared" si="75"/>
        <v>13107.9</v>
      </c>
      <c r="HD28" s="322">
        <f t="shared" si="75"/>
        <v>8130.9</v>
      </c>
      <c r="HE28" s="322">
        <f t="shared" si="75"/>
        <v>4977</v>
      </c>
      <c r="HF28" s="322">
        <f t="shared" si="75"/>
        <v>759.5</v>
      </c>
      <c r="HG28" s="329">
        <v>24.5</v>
      </c>
      <c r="HH28" s="327">
        <f t="shared" si="76"/>
        <v>1525.2</v>
      </c>
      <c r="HI28" s="327">
        <f t="shared" si="77"/>
        <v>15392.6</v>
      </c>
      <c r="HJ28" s="330">
        <f t="shared" si="78"/>
        <v>9656.1</v>
      </c>
      <c r="HK28" s="275">
        <f t="shared" si="79"/>
        <v>15392600</v>
      </c>
    </row>
    <row r="29" spans="1:309">
      <c r="A29" s="315" t="s">
        <v>715</v>
      </c>
      <c r="B29" s="316">
        <v>0</v>
      </c>
      <c r="C29" s="316">
        <v>0</v>
      </c>
      <c r="D29" s="317">
        <v>57</v>
      </c>
      <c r="E29" s="318">
        <v>0</v>
      </c>
      <c r="F29" s="317"/>
      <c r="G29" s="316">
        <v>0</v>
      </c>
      <c r="H29" s="317">
        <v>344</v>
      </c>
      <c r="I29" s="318">
        <v>0</v>
      </c>
      <c r="J29" s="317"/>
      <c r="K29" s="317"/>
      <c r="L29" s="317">
        <v>28</v>
      </c>
      <c r="M29" s="316">
        <v>0</v>
      </c>
      <c r="N29" s="318">
        <v>0</v>
      </c>
      <c r="O29" s="317"/>
      <c r="P29" s="318">
        <v>0</v>
      </c>
      <c r="Q29" s="317"/>
      <c r="R29" s="317"/>
      <c r="S29" s="317"/>
      <c r="T29" s="319">
        <v>0</v>
      </c>
      <c r="U29" s="319">
        <v>0</v>
      </c>
      <c r="V29" s="319">
        <v>0</v>
      </c>
      <c r="W29" s="318">
        <v>0</v>
      </c>
      <c r="X29" s="318">
        <v>0</v>
      </c>
      <c r="Y29" s="318">
        <v>0</v>
      </c>
      <c r="Z29" s="318">
        <v>0</v>
      </c>
      <c r="AA29" s="318">
        <v>0</v>
      </c>
      <c r="AB29" s="318">
        <v>0</v>
      </c>
      <c r="AC29" s="318">
        <v>0</v>
      </c>
      <c r="AD29" s="320">
        <v>0</v>
      </c>
      <c r="AE29" s="320">
        <v>0</v>
      </c>
      <c r="AF29" s="320">
        <v>0</v>
      </c>
      <c r="AG29" s="320">
        <v>0</v>
      </c>
      <c r="AH29" s="317"/>
      <c r="AI29" s="320">
        <v>0</v>
      </c>
      <c r="AJ29" s="710">
        <f t="shared" si="80"/>
        <v>57</v>
      </c>
      <c r="AK29" s="710">
        <f t="shared" si="81"/>
        <v>372</v>
      </c>
      <c r="AL29" s="321">
        <f t="shared" si="0"/>
        <v>0</v>
      </c>
      <c r="AM29" s="322">
        <f t="shared" si="93"/>
        <v>0</v>
      </c>
      <c r="AN29" s="322">
        <f t="shared" si="1"/>
        <v>0</v>
      </c>
      <c r="AO29" s="322">
        <f t="shared" si="94"/>
        <v>0</v>
      </c>
      <c r="AP29" s="322">
        <f t="shared" si="95"/>
        <v>0</v>
      </c>
      <c r="AQ29" s="322">
        <f t="shared" si="2"/>
        <v>0</v>
      </c>
      <c r="AR29" s="322">
        <f t="shared" si="3"/>
        <v>0</v>
      </c>
      <c r="AS29" s="322">
        <f t="shared" si="4"/>
        <v>0</v>
      </c>
      <c r="AT29" s="322">
        <f t="shared" si="96"/>
        <v>0</v>
      </c>
      <c r="AU29" s="322">
        <f t="shared" si="97"/>
        <v>0</v>
      </c>
      <c r="AV29" s="322">
        <f t="shared" si="98"/>
        <v>3269.6</v>
      </c>
      <c r="AW29" s="322">
        <f t="shared" si="99"/>
        <v>3121.9</v>
      </c>
      <c r="AX29" s="322">
        <f t="shared" si="5"/>
        <v>1936.5</v>
      </c>
      <c r="AY29" s="322">
        <f t="shared" si="100"/>
        <v>1185.4000000000001</v>
      </c>
      <c r="AZ29" s="322">
        <f t="shared" si="6"/>
        <v>147.69999999999999</v>
      </c>
      <c r="BA29" s="322">
        <f t="shared" si="101"/>
        <v>0</v>
      </c>
      <c r="BB29" s="322">
        <f t="shared" si="102"/>
        <v>0</v>
      </c>
      <c r="BC29" s="322">
        <f t="shared" si="7"/>
        <v>0</v>
      </c>
      <c r="BD29" s="322">
        <f t="shared" si="103"/>
        <v>0</v>
      </c>
      <c r="BE29" s="322">
        <f t="shared" si="8"/>
        <v>0</v>
      </c>
      <c r="BF29" s="322">
        <f t="shared" si="104"/>
        <v>0</v>
      </c>
      <c r="BG29" s="322">
        <f t="shared" si="105"/>
        <v>0</v>
      </c>
      <c r="BH29" s="322">
        <f t="shared" si="9"/>
        <v>0</v>
      </c>
      <c r="BI29" s="322">
        <f t="shared" si="106"/>
        <v>0</v>
      </c>
      <c r="BJ29" s="322">
        <f t="shared" si="107"/>
        <v>0</v>
      </c>
      <c r="BK29" s="322">
        <f t="shared" si="108"/>
        <v>0</v>
      </c>
      <c r="BL29" s="322">
        <f t="shared" si="109"/>
        <v>0</v>
      </c>
      <c r="BM29" s="322">
        <f t="shared" si="10"/>
        <v>0</v>
      </c>
      <c r="BN29" s="322">
        <f t="shared" si="110"/>
        <v>0</v>
      </c>
      <c r="BO29" s="322">
        <f t="shared" si="111"/>
        <v>0</v>
      </c>
      <c r="BP29" s="322">
        <f t="shared" si="112"/>
        <v>17352</v>
      </c>
      <c r="BQ29" s="322">
        <f t="shared" si="113"/>
        <v>16383</v>
      </c>
      <c r="BR29" s="322">
        <f t="shared" si="11"/>
        <v>10162.4</v>
      </c>
      <c r="BS29" s="322">
        <f t="shared" si="114"/>
        <v>6220.6</v>
      </c>
      <c r="BT29" s="322">
        <f t="shared" si="12"/>
        <v>969</v>
      </c>
      <c r="BU29" s="322"/>
      <c r="BV29" s="322">
        <f t="shared" si="83"/>
        <v>0</v>
      </c>
      <c r="BW29" s="322">
        <f t="shared" si="84"/>
        <v>0</v>
      </c>
      <c r="BX29" s="322">
        <f t="shared" si="85"/>
        <v>0</v>
      </c>
      <c r="BY29" s="322">
        <f t="shared" si="86"/>
        <v>0</v>
      </c>
      <c r="BZ29" s="322">
        <f t="shared" si="87"/>
        <v>0</v>
      </c>
      <c r="CA29" s="322">
        <f t="shared" si="88"/>
        <v>0</v>
      </c>
      <c r="CB29" s="322">
        <f t="shared" si="89"/>
        <v>0</v>
      </c>
      <c r="CC29" s="322">
        <f t="shared" si="90"/>
        <v>0</v>
      </c>
      <c r="CD29" s="322">
        <f t="shared" si="91"/>
        <v>0</v>
      </c>
      <c r="CE29" s="711">
        <f t="shared" si="13"/>
        <v>0</v>
      </c>
      <c r="CF29" s="322">
        <f t="shared" si="115"/>
        <v>1412.4</v>
      </c>
      <c r="CG29" s="322">
        <f t="shared" si="116"/>
        <v>1333.5</v>
      </c>
      <c r="CH29" s="322">
        <f t="shared" si="14"/>
        <v>827.2</v>
      </c>
      <c r="CI29" s="322">
        <f t="shared" si="117"/>
        <v>506.3</v>
      </c>
      <c r="CJ29" s="711">
        <f t="shared" si="15"/>
        <v>78.900000000000006</v>
      </c>
      <c r="CK29" s="322">
        <f t="shared" si="118"/>
        <v>0</v>
      </c>
      <c r="CL29" s="322">
        <f t="shared" si="119"/>
        <v>0</v>
      </c>
      <c r="CM29" s="322">
        <f t="shared" si="16"/>
        <v>0</v>
      </c>
      <c r="CN29" s="322">
        <f t="shared" si="120"/>
        <v>0</v>
      </c>
      <c r="CO29" s="711">
        <f t="shared" si="17"/>
        <v>0</v>
      </c>
      <c r="CP29" s="322">
        <f t="shared" si="121"/>
        <v>0</v>
      </c>
      <c r="CQ29" s="322">
        <f t="shared" si="122"/>
        <v>0</v>
      </c>
      <c r="CR29" s="322">
        <f t="shared" si="18"/>
        <v>0</v>
      </c>
      <c r="CS29" s="322">
        <f t="shared" si="123"/>
        <v>0</v>
      </c>
      <c r="CT29" s="711">
        <f t="shared" si="19"/>
        <v>0</v>
      </c>
      <c r="CU29" s="322">
        <f t="shared" si="124"/>
        <v>0</v>
      </c>
      <c r="CV29" s="322">
        <f t="shared" si="125"/>
        <v>0</v>
      </c>
      <c r="CW29" s="322">
        <f t="shared" si="20"/>
        <v>0</v>
      </c>
      <c r="CX29" s="322">
        <f t="shared" si="126"/>
        <v>0</v>
      </c>
      <c r="CY29" s="322">
        <f t="shared" si="21"/>
        <v>0</v>
      </c>
      <c r="CZ29" s="322">
        <f t="shared" si="127"/>
        <v>0</v>
      </c>
      <c r="DA29" s="322">
        <f t="shared" si="128"/>
        <v>0</v>
      </c>
      <c r="DB29" s="322">
        <f t="shared" si="22"/>
        <v>0</v>
      </c>
      <c r="DC29" s="322">
        <f t="shared" si="129"/>
        <v>0</v>
      </c>
      <c r="DD29" s="322">
        <f t="shared" si="23"/>
        <v>0</v>
      </c>
      <c r="DE29" s="322">
        <f t="shared" si="24"/>
        <v>0</v>
      </c>
      <c r="DF29" s="322">
        <f t="shared" si="25"/>
        <v>0</v>
      </c>
      <c r="DG29" s="322">
        <f t="shared" si="26"/>
        <v>0</v>
      </c>
      <c r="DH29" s="322">
        <f t="shared" si="130"/>
        <v>0</v>
      </c>
      <c r="DI29" s="322">
        <f t="shared" si="27"/>
        <v>0</v>
      </c>
      <c r="DJ29" s="322">
        <f t="shared" si="28"/>
        <v>0</v>
      </c>
      <c r="DK29" s="322">
        <f t="shared" si="29"/>
        <v>0</v>
      </c>
      <c r="DL29" s="322">
        <f t="shared" si="30"/>
        <v>0</v>
      </c>
      <c r="DM29" s="322">
        <f t="shared" si="131"/>
        <v>0</v>
      </c>
      <c r="DN29" s="322">
        <f t="shared" si="31"/>
        <v>0</v>
      </c>
      <c r="DO29" s="322">
        <f t="shared" si="132"/>
        <v>0</v>
      </c>
      <c r="DP29" s="322">
        <f t="shared" si="133"/>
        <v>0</v>
      </c>
      <c r="DQ29" s="322">
        <f t="shared" si="134"/>
        <v>0</v>
      </c>
      <c r="DR29" s="322">
        <f t="shared" si="135"/>
        <v>0</v>
      </c>
      <c r="DS29" s="322">
        <f t="shared" si="32"/>
        <v>0</v>
      </c>
      <c r="DT29" s="323">
        <f>ROUND(T29*$DT$8/1000,1)</f>
        <v>0</v>
      </c>
      <c r="DU29" s="324">
        <f t="shared" si="137"/>
        <v>0</v>
      </c>
      <c r="DV29" s="322">
        <f t="shared" si="33"/>
        <v>0</v>
      </c>
      <c r="DW29" s="322">
        <f t="shared" si="138"/>
        <v>0</v>
      </c>
      <c r="DX29" s="324">
        <f t="shared" si="139"/>
        <v>0</v>
      </c>
      <c r="DY29" s="324">
        <f t="shared" si="140"/>
        <v>0</v>
      </c>
      <c r="DZ29" s="324">
        <f t="shared" si="141"/>
        <v>0</v>
      </c>
      <c r="EA29" s="322">
        <f t="shared" si="34"/>
        <v>0</v>
      </c>
      <c r="EB29" s="322">
        <f t="shared" si="142"/>
        <v>0</v>
      </c>
      <c r="EC29" s="324">
        <f t="shared" si="143"/>
        <v>0</v>
      </c>
      <c r="ED29" s="324">
        <f t="shared" si="144"/>
        <v>0</v>
      </c>
      <c r="EE29" s="324">
        <f t="shared" si="145"/>
        <v>0</v>
      </c>
      <c r="EF29" s="322">
        <f t="shared" si="35"/>
        <v>0</v>
      </c>
      <c r="EG29" s="322">
        <f t="shared" si="146"/>
        <v>0</v>
      </c>
      <c r="EH29" s="324">
        <f t="shared" si="147"/>
        <v>0</v>
      </c>
      <c r="EI29" s="324">
        <f t="shared" si="148"/>
        <v>0</v>
      </c>
      <c r="EJ29" s="324">
        <f t="shared" si="149"/>
        <v>0</v>
      </c>
      <c r="EK29" s="322">
        <f t="shared" si="36"/>
        <v>0</v>
      </c>
      <c r="EL29" s="322">
        <f t="shared" si="150"/>
        <v>0</v>
      </c>
      <c r="EM29" s="324">
        <f t="shared" si="151"/>
        <v>0</v>
      </c>
      <c r="EN29" s="324">
        <f t="shared" si="152"/>
        <v>0</v>
      </c>
      <c r="EO29" s="324">
        <f t="shared" si="153"/>
        <v>0</v>
      </c>
      <c r="EP29" s="322">
        <f t="shared" si="37"/>
        <v>0</v>
      </c>
      <c r="EQ29" s="322">
        <f t="shared" si="154"/>
        <v>0</v>
      </c>
      <c r="ER29" s="324">
        <f t="shared" si="155"/>
        <v>0</v>
      </c>
      <c r="ES29" s="324">
        <f t="shared" si="156"/>
        <v>0</v>
      </c>
      <c r="ET29" s="324">
        <f t="shared" si="157"/>
        <v>0</v>
      </c>
      <c r="EU29" s="322">
        <f t="shared" si="38"/>
        <v>0</v>
      </c>
      <c r="EV29" s="322">
        <f t="shared" si="158"/>
        <v>0</v>
      </c>
      <c r="EW29" s="324">
        <f t="shared" si="159"/>
        <v>0</v>
      </c>
      <c r="EX29" s="324">
        <f t="shared" si="160"/>
        <v>0</v>
      </c>
      <c r="EY29" s="324">
        <f t="shared" si="161"/>
        <v>0</v>
      </c>
      <c r="EZ29" s="322">
        <f t="shared" si="39"/>
        <v>0</v>
      </c>
      <c r="FA29" s="322">
        <f t="shared" si="162"/>
        <v>0</v>
      </c>
      <c r="FB29" s="324">
        <f t="shared" si="163"/>
        <v>0</v>
      </c>
      <c r="FC29" s="324">
        <f t="shared" si="164"/>
        <v>0</v>
      </c>
      <c r="FD29" s="324">
        <f t="shared" si="165"/>
        <v>0</v>
      </c>
      <c r="FE29" s="322">
        <f t="shared" si="40"/>
        <v>0</v>
      </c>
      <c r="FF29" s="322">
        <f t="shared" si="166"/>
        <v>0</v>
      </c>
      <c r="FG29" s="325">
        <f t="shared" si="167"/>
        <v>0</v>
      </c>
      <c r="FH29" s="712">
        <f t="shared" si="41"/>
        <v>0</v>
      </c>
      <c r="FI29" s="322">
        <f t="shared" si="42"/>
        <v>0</v>
      </c>
      <c r="FJ29" s="322">
        <f t="shared" si="43"/>
        <v>0</v>
      </c>
      <c r="FK29" s="322">
        <f t="shared" si="168"/>
        <v>0</v>
      </c>
      <c r="FL29" s="322">
        <f t="shared" si="44"/>
        <v>0</v>
      </c>
      <c r="FM29" s="322">
        <f t="shared" si="45"/>
        <v>0</v>
      </c>
      <c r="FN29" s="322">
        <f t="shared" si="46"/>
        <v>0</v>
      </c>
      <c r="FO29" s="322">
        <f t="shared" si="47"/>
        <v>0</v>
      </c>
      <c r="FP29" s="322">
        <f t="shared" si="169"/>
        <v>0</v>
      </c>
      <c r="FQ29" s="322">
        <f t="shared" si="48"/>
        <v>0</v>
      </c>
      <c r="FR29" s="322">
        <f t="shared" si="49"/>
        <v>0</v>
      </c>
      <c r="FS29" s="322">
        <f t="shared" si="50"/>
        <v>0</v>
      </c>
      <c r="FT29" s="322">
        <f t="shared" si="51"/>
        <v>0</v>
      </c>
      <c r="FU29" s="322">
        <f t="shared" si="170"/>
        <v>0</v>
      </c>
      <c r="FV29" s="322">
        <f t="shared" si="52"/>
        <v>0</v>
      </c>
      <c r="FW29" s="322">
        <f t="shared" si="53"/>
        <v>0</v>
      </c>
      <c r="FX29" s="322">
        <f t="shared" si="54"/>
        <v>0</v>
      </c>
      <c r="FY29" s="322">
        <f t="shared" si="55"/>
        <v>0</v>
      </c>
      <c r="FZ29" s="322">
        <f t="shared" si="171"/>
        <v>0</v>
      </c>
      <c r="GA29" s="322">
        <f t="shared" si="56"/>
        <v>0</v>
      </c>
      <c r="GB29" s="322">
        <f t="shared" si="57"/>
        <v>0</v>
      </c>
      <c r="GC29" s="322">
        <f t="shared" si="58"/>
        <v>0</v>
      </c>
      <c r="GD29" s="322">
        <f t="shared" si="59"/>
        <v>0</v>
      </c>
      <c r="GE29" s="322">
        <f t="shared" si="172"/>
        <v>0</v>
      </c>
      <c r="GF29" s="322">
        <f t="shared" si="60"/>
        <v>0</v>
      </c>
      <c r="GG29" s="322">
        <f t="shared" si="61"/>
        <v>0</v>
      </c>
      <c r="GH29" s="322">
        <f t="shared" si="62"/>
        <v>0</v>
      </c>
      <c r="GI29" s="322">
        <f t="shared" si="63"/>
        <v>0</v>
      </c>
      <c r="GJ29" s="322">
        <f t="shared" si="173"/>
        <v>0</v>
      </c>
      <c r="GK29" s="322">
        <f t="shared" si="64"/>
        <v>0</v>
      </c>
      <c r="GL29" s="322">
        <f t="shared" si="65"/>
        <v>0</v>
      </c>
      <c r="GM29" s="322">
        <f t="shared" si="66"/>
        <v>0</v>
      </c>
      <c r="GN29" s="322">
        <f t="shared" si="67"/>
        <v>0</v>
      </c>
      <c r="GO29" s="322">
        <f t="shared" si="174"/>
        <v>0</v>
      </c>
      <c r="GP29" s="322">
        <f t="shared" si="68"/>
        <v>0</v>
      </c>
      <c r="GQ29" s="322">
        <f t="shared" si="69"/>
        <v>0</v>
      </c>
      <c r="GR29" s="322">
        <f t="shared" si="70"/>
        <v>0</v>
      </c>
      <c r="GS29" s="322">
        <f t="shared" si="71"/>
        <v>0</v>
      </c>
      <c r="GT29" s="322">
        <f t="shared" si="175"/>
        <v>0</v>
      </c>
      <c r="GU29" s="322">
        <f t="shared" si="72"/>
        <v>0</v>
      </c>
      <c r="GV29" s="326">
        <f t="shared" si="92"/>
        <v>22034</v>
      </c>
      <c r="GW29" s="322">
        <f t="shared" si="82"/>
        <v>20838.400000000001</v>
      </c>
      <c r="GX29" s="322">
        <f t="shared" si="82"/>
        <v>12926.1</v>
      </c>
      <c r="GY29" s="322">
        <f t="shared" si="82"/>
        <v>7912.3</v>
      </c>
      <c r="GZ29" s="322">
        <f t="shared" si="82"/>
        <v>1195.5999999999999</v>
      </c>
      <c r="HA29" s="328">
        <f t="shared" si="176"/>
        <v>429</v>
      </c>
      <c r="HB29" s="322">
        <f t="shared" si="75"/>
        <v>21600.799999999999</v>
      </c>
      <c r="HC29" s="322">
        <f t="shared" si="75"/>
        <v>20428.7</v>
      </c>
      <c r="HD29" s="322">
        <f t="shared" si="75"/>
        <v>12672</v>
      </c>
      <c r="HE29" s="322">
        <f t="shared" si="75"/>
        <v>7756.8</v>
      </c>
      <c r="HF29" s="322">
        <f t="shared" si="75"/>
        <v>1172.0999999999999</v>
      </c>
      <c r="HG29" s="329">
        <v>40.9</v>
      </c>
      <c r="HH29" s="327">
        <f t="shared" si="76"/>
        <v>2546.1999999999998</v>
      </c>
      <c r="HI29" s="327">
        <f t="shared" si="77"/>
        <v>24147</v>
      </c>
      <c r="HJ29" s="330">
        <f t="shared" si="78"/>
        <v>15218.2</v>
      </c>
      <c r="HK29" s="275">
        <f t="shared" si="79"/>
        <v>24147000</v>
      </c>
    </row>
    <row r="30" spans="1:309">
      <c r="A30" s="315" t="s">
        <v>716</v>
      </c>
      <c r="B30" s="316">
        <v>0</v>
      </c>
      <c r="C30" s="316">
        <v>0</v>
      </c>
      <c r="D30" s="317">
        <v>23</v>
      </c>
      <c r="E30" s="318">
        <v>0</v>
      </c>
      <c r="F30" s="317"/>
      <c r="G30" s="316">
        <v>0</v>
      </c>
      <c r="H30" s="317">
        <v>98</v>
      </c>
      <c r="I30" s="318">
        <v>0</v>
      </c>
      <c r="J30" s="317"/>
      <c r="K30" s="317"/>
      <c r="L30" s="317"/>
      <c r="M30" s="316">
        <v>0</v>
      </c>
      <c r="N30" s="318">
        <v>0</v>
      </c>
      <c r="O30" s="317"/>
      <c r="P30" s="318">
        <v>0</v>
      </c>
      <c r="Q30" s="317">
        <v>14</v>
      </c>
      <c r="R30" s="317"/>
      <c r="S30" s="317">
        <v>41</v>
      </c>
      <c r="T30" s="319">
        <v>0</v>
      </c>
      <c r="U30" s="319">
        <v>0</v>
      </c>
      <c r="V30" s="319">
        <v>0</v>
      </c>
      <c r="W30" s="318">
        <v>0</v>
      </c>
      <c r="X30" s="318">
        <v>0</v>
      </c>
      <c r="Y30" s="318">
        <v>0</v>
      </c>
      <c r="Z30" s="318">
        <v>0</v>
      </c>
      <c r="AA30" s="318">
        <v>0</v>
      </c>
      <c r="AB30" s="318">
        <v>0</v>
      </c>
      <c r="AC30" s="318">
        <v>0</v>
      </c>
      <c r="AD30" s="320">
        <v>0</v>
      </c>
      <c r="AE30" s="320">
        <v>0</v>
      </c>
      <c r="AF30" s="320">
        <v>0</v>
      </c>
      <c r="AG30" s="320">
        <v>0</v>
      </c>
      <c r="AH30" s="317"/>
      <c r="AI30" s="320">
        <v>0</v>
      </c>
      <c r="AJ30" s="710">
        <f t="shared" si="80"/>
        <v>23</v>
      </c>
      <c r="AK30" s="710">
        <f t="shared" si="81"/>
        <v>153</v>
      </c>
      <c r="AL30" s="321">
        <f t="shared" si="0"/>
        <v>0</v>
      </c>
      <c r="AM30" s="322">
        <f t="shared" si="93"/>
        <v>0</v>
      </c>
      <c r="AN30" s="322">
        <f t="shared" si="1"/>
        <v>0</v>
      </c>
      <c r="AO30" s="322">
        <f t="shared" si="94"/>
        <v>0</v>
      </c>
      <c r="AP30" s="322">
        <f t="shared" si="95"/>
        <v>0</v>
      </c>
      <c r="AQ30" s="322">
        <f t="shared" si="2"/>
        <v>0</v>
      </c>
      <c r="AR30" s="322">
        <f t="shared" si="3"/>
        <v>0</v>
      </c>
      <c r="AS30" s="322">
        <f t="shared" si="4"/>
        <v>0</v>
      </c>
      <c r="AT30" s="322">
        <f t="shared" si="96"/>
        <v>0</v>
      </c>
      <c r="AU30" s="322">
        <f t="shared" si="97"/>
        <v>0</v>
      </c>
      <c r="AV30" s="322">
        <f t="shared" si="98"/>
        <v>1319.3</v>
      </c>
      <c r="AW30" s="322">
        <f t="shared" si="99"/>
        <v>1259.7</v>
      </c>
      <c r="AX30" s="322">
        <f t="shared" si="5"/>
        <v>781.4</v>
      </c>
      <c r="AY30" s="322">
        <f t="shared" si="100"/>
        <v>478.3</v>
      </c>
      <c r="AZ30" s="322">
        <f t="shared" si="6"/>
        <v>59.6</v>
      </c>
      <c r="BA30" s="322">
        <f t="shared" si="101"/>
        <v>0</v>
      </c>
      <c r="BB30" s="322">
        <f t="shared" si="102"/>
        <v>0</v>
      </c>
      <c r="BC30" s="322">
        <f t="shared" si="7"/>
        <v>0</v>
      </c>
      <c r="BD30" s="322">
        <f t="shared" si="103"/>
        <v>0</v>
      </c>
      <c r="BE30" s="322">
        <f t="shared" si="8"/>
        <v>0</v>
      </c>
      <c r="BF30" s="322">
        <f t="shared" si="104"/>
        <v>0</v>
      </c>
      <c r="BG30" s="322">
        <f t="shared" si="105"/>
        <v>0</v>
      </c>
      <c r="BH30" s="322">
        <f t="shared" si="9"/>
        <v>0</v>
      </c>
      <c r="BI30" s="322">
        <f t="shared" si="106"/>
        <v>0</v>
      </c>
      <c r="BJ30" s="322">
        <f t="shared" si="107"/>
        <v>0</v>
      </c>
      <c r="BK30" s="322">
        <f t="shared" si="108"/>
        <v>0</v>
      </c>
      <c r="BL30" s="322">
        <f t="shared" si="109"/>
        <v>0</v>
      </c>
      <c r="BM30" s="322">
        <f t="shared" si="10"/>
        <v>0</v>
      </c>
      <c r="BN30" s="322">
        <f t="shared" si="110"/>
        <v>0</v>
      </c>
      <c r="BO30" s="322">
        <f t="shared" si="111"/>
        <v>0</v>
      </c>
      <c r="BP30" s="322">
        <f t="shared" si="112"/>
        <v>4943.3</v>
      </c>
      <c r="BQ30" s="322">
        <f t="shared" si="113"/>
        <v>4667.3</v>
      </c>
      <c r="BR30" s="322">
        <f t="shared" si="11"/>
        <v>2895.1</v>
      </c>
      <c r="BS30" s="322">
        <f t="shared" si="114"/>
        <v>1772.2</v>
      </c>
      <c r="BT30" s="322">
        <f t="shared" si="12"/>
        <v>276</v>
      </c>
      <c r="BU30" s="322"/>
      <c r="BV30" s="322">
        <f t="shared" si="83"/>
        <v>0</v>
      </c>
      <c r="BW30" s="322">
        <f t="shared" si="84"/>
        <v>0</v>
      </c>
      <c r="BX30" s="322">
        <f t="shared" si="85"/>
        <v>0</v>
      </c>
      <c r="BY30" s="322">
        <f t="shared" si="86"/>
        <v>0</v>
      </c>
      <c r="BZ30" s="322">
        <f t="shared" si="87"/>
        <v>0</v>
      </c>
      <c r="CA30" s="322">
        <f t="shared" si="88"/>
        <v>0</v>
      </c>
      <c r="CB30" s="322">
        <f t="shared" si="89"/>
        <v>0</v>
      </c>
      <c r="CC30" s="322">
        <f t="shared" si="90"/>
        <v>0</v>
      </c>
      <c r="CD30" s="322">
        <f t="shared" si="91"/>
        <v>0</v>
      </c>
      <c r="CE30" s="711">
        <f t="shared" si="13"/>
        <v>0</v>
      </c>
      <c r="CF30" s="322">
        <f t="shared" si="115"/>
        <v>0</v>
      </c>
      <c r="CG30" s="322">
        <f t="shared" si="116"/>
        <v>0</v>
      </c>
      <c r="CH30" s="322">
        <f t="shared" si="14"/>
        <v>0</v>
      </c>
      <c r="CI30" s="322">
        <f t="shared" si="117"/>
        <v>0</v>
      </c>
      <c r="CJ30" s="711">
        <f t="shared" si="15"/>
        <v>0</v>
      </c>
      <c r="CK30" s="322">
        <f t="shared" si="118"/>
        <v>0</v>
      </c>
      <c r="CL30" s="322">
        <f t="shared" si="119"/>
        <v>0</v>
      </c>
      <c r="CM30" s="322">
        <f t="shared" si="16"/>
        <v>0</v>
      </c>
      <c r="CN30" s="322">
        <f t="shared" si="120"/>
        <v>0</v>
      </c>
      <c r="CO30" s="711">
        <f t="shared" si="17"/>
        <v>0</v>
      </c>
      <c r="CP30" s="322">
        <f t="shared" si="121"/>
        <v>0</v>
      </c>
      <c r="CQ30" s="322">
        <f t="shared" si="122"/>
        <v>0</v>
      </c>
      <c r="CR30" s="322">
        <f t="shared" si="18"/>
        <v>0</v>
      </c>
      <c r="CS30" s="322">
        <f t="shared" si="123"/>
        <v>0</v>
      </c>
      <c r="CT30" s="711">
        <f t="shared" si="19"/>
        <v>0</v>
      </c>
      <c r="CU30" s="322">
        <f t="shared" si="124"/>
        <v>0</v>
      </c>
      <c r="CV30" s="322">
        <f t="shared" si="125"/>
        <v>0</v>
      </c>
      <c r="CW30" s="322">
        <f t="shared" si="20"/>
        <v>0</v>
      </c>
      <c r="CX30" s="322">
        <f t="shared" si="126"/>
        <v>0</v>
      </c>
      <c r="CY30" s="322">
        <f t="shared" si="21"/>
        <v>0</v>
      </c>
      <c r="CZ30" s="322">
        <f t="shared" si="127"/>
        <v>0</v>
      </c>
      <c r="DA30" s="322">
        <f t="shared" si="128"/>
        <v>0</v>
      </c>
      <c r="DB30" s="322">
        <f t="shared" si="22"/>
        <v>0</v>
      </c>
      <c r="DC30" s="322">
        <f t="shared" si="129"/>
        <v>0</v>
      </c>
      <c r="DD30" s="322">
        <f t="shared" si="23"/>
        <v>0</v>
      </c>
      <c r="DE30" s="322">
        <f t="shared" si="24"/>
        <v>1784.8</v>
      </c>
      <c r="DF30" s="322">
        <f t="shared" si="25"/>
        <v>1733.6</v>
      </c>
      <c r="DG30" s="322">
        <f t="shared" si="26"/>
        <v>1075.3</v>
      </c>
      <c r="DH30" s="322">
        <f t="shared" si="130"/>
        <v>658.3</v>
      </c>
      <c r="DI30" s="322">
        <f t="shared" si="27"/>
        <v>51.2</v>
      </c>
      <c r="DJ30" s="322">
        <f t="shared" si="28"/>
        <v>0</v>
      </c>
      <c r="DK30" s="322">
        <f t="shared" si="29"/>
        <v>0</v>
      </c>
      <c r="DL30" s="322">
        <f t="shared" si="30"/>
        <v>0</v>
      </c>
      <c r="DM30" s="322">
        <f t="shared" si="131"/>
        <v>0</v>
      </c>
      <c r="DN30" s="322">
        <f t="shared" si="31"/>
        <v>0</v>
      </c>
      <c r="DO30" s="322">
        <f t="shared" si="132"/>
        <v>9994.2000000000007</v>
      </c>
      <c r="DP30" s="322">
        <f t="shared" si="133"/>
        <v>9763.2000000000007</v>
      </c>
      <c r="DQ30" s="322">
        <f t="shared" si="134"/>
        <v>6056.2</v>
      </c>
      <c r="DR30" s="322">
        <f t="shared" si="135"/>
        <v>3707</v>
      </c>
      <c r="DS30" s="322">
        <f t="shared" si="32"/>
        <v>231</v>
      </c>
      <c r="DT30" s="323">
        <f t="shared" si="136"/>
        <v>0</v>
      </c>
      <c r="DU30" s="324">
        <f>ROUND(T30*$DU$8/1000,1)</f>
        <v>0</v>
      </c>
      <c r="DV30" s="322">
        <f t="shared" si="33"/>
        <v>0</v>
      </c>
      <c r="DW30" s="322">
        <f t="shared" si="138"/>
        <v>0</v>
      </c>
      <c r="DX30" s="324">
        <f t="shared" si="139"/>
        <v>0</v>
      </c>
      <c r="DY30" s="324">
        <f t="shared" si="140"/>
        <v>0</v>
      </c>
      <c r="DZ30" s="324">
        <f t="shared" si="141"/>
        <v>0</v>
      </c>
      <c r="EA30" s="322">
        <f t="shared" si="34"/>
        <v>0</v>
      </c>
      <c r="EB30" s="322">
        <f t="shared" si="142"/>
        <v>0</v>
      </c>
      <c r="EC30" s="324">
        <f t="shared" si="143"/>
        <v>0</v>
      </c>
      <c r="ED30" s="324">
        <f t="shared" si="144"/>
        <v>0</v>
      </c>
      <c r="EE30" s="324">
        <f t="shared" si="145"/>
        <v>0</v>
      </c>
      <c r="EF30" s="322">
        <f t="shared" si="35"/>
        <v>0</v>
      </c>
      <c r="EG30" s="322">
        <f t="shared" si="146"/>
        <v>0</v>
      </c>
      <c r="EH30" s="324">
        <f t="shared" si="147"/>
        <v>0</v>
      </c>
      <c r="EI30" s="324">
        <f t="shared" si="148"/>
        <v>0</v>
      </c>
      <c r="EJ30" s="324">
        <f t="shared" si="149"/>
        <v>0</v>
      </c>
      <c r="EK30" s="322">
        <f t="shared" si="36"/>
        <v>0</v>
      </c>
      <c r="EL30" s="322">
        <f t="shared" si="150"/>
        <v>0</v>
      </c>
      <c r="EM30" s="324">
        <f t="shared" si="151"/>
        <v>0</v>
      </c>
      <c r="EN30" s="324">
        <f t="shared" si="152"/>
        <v>0</v>
      </c>
      <c r="EO30" s="324">
        <f t="shared" si="153"/>
        <v>0</v>
      </c>
      <c r="EP30" s="322">
        <f t="shared" si="37"/>
        <v>0</v>
      </c>
      <c r="EQ30" s="322">
        <f t="shared" si="154"/>
        <v>0</v>
      </c>
      <c r="ER30" s="324">
        <f t="shared" si="155"/>
        <v>0</v>
      </c>
      <c r="ES30" s="324">
        <f t="shared" si="156"/>
        <v>0</v>
      </c>
      <c r="ET30" s="324">
        <f t="shared" si="157"/>
        <v>0</v>
      </c>
      <c r="EU30" s="322">
        <f t="shared" si="38"/>
        <v>0</v>
      </c>
      <c r="EV30" s="322">
        <f t="shared" si="158"/>
        <v>0</v>
      </c>
      <c r="EW30" s="324">
        <f t="shared" si="159"/>
        <v>0</v>
      </c>
      <c r="EX30" s="324">
        <f t="shared" si="160"/>
        <v>0</v>
      </c>
      <c r="EY30" s="324">
        <f t="shared" si="161"/>
        <v>0</v>
      </c>
      <c r="EZ30" s="322">
        <f t="shared" si="39"/>
        <v>0</v>
      </c>
      <c r="FA30" s="322">
        <f t="shared" si="162"/>
        <v>0</v>
      </c>
      <c r="FB30" s="324">
        <f t="shared" si="163"/>
        <v>0</v>
      </c>
      <c r="FC30" s="324">
        <f t="shared" si="164"/>
        <v>0</v>
      </c>
      <c r="FD30" s="324">
        <f t="shared" si="165"/>
        <v>0</v>
      </c>
      <c r="FE30" s="322">
        <f t="shared" si="40"/>
        <v>0</v>
      </c>
      <c r="FF30" s="322">
        <f t="shared" si="166"/>
        <v>0</v>
      </c>
      <c r="FG30" s="325">
        <f t="shared" si="167"/>
        <v>0</v>
      </c>
      <c r="FH30" s="712">
        <f t="shared" si="41"/>
        <v>0</v>
      </c>
      <c r="FI30" s="322">
        <f t="shared" si="42"/>
        <v>0</v>
      </c>
      <c r="FJ30" s="322">
        <f t="shared" si="43"/>
        <v>0</v>
      </c>
      <c r="FK30" s="322">
        <f t="shared" si="168"/>
        <v>0</v>
      </c>
      <c r="FL30" s="322">
        <f t="shared" si="44"/>
        <v>0</v>
      </c>
      <c r="FM30" s="322">
        <f t="shared" si="45"/>
        <v>0</v>
      </c>
      <c r="FN30" s="322">
        <f t="shared" si="46"/>
        <v>0</v>
      </c>
      <c r="FO30" s="322">
        <f t="shared" si="47"/>
        <v>0</v>
      </c>
      <c r="FP30" s="322">
        <f t="shared" si="169"/>
        <v>0</v>
      </c>
      <c r="FQ30" s="322">
        <f t="shared" si="48"/>
        <v>0</v>
      </c>
      <c r="FR30" s="322">
        <f t="shared" si="49"/>
        <v>0</v>
      </c>
      <c r="FS30" s="322">
        <f t="shared" si="50"/>
        <v>0</v>
      </c>
      <c r="FT30" s="322">
        <f t="shared" si="51"/>
        <v>0</v>
      </c>
      <c r="FU30" s="322">
        <f t="shared" si="170"/>
        <v>0</v>
      </c>
      <c r="FV30" s="322">
        <f t="shared" si="52"/>
        <v>0</v>
      </c>
      <c r="FW30" s="322">
        <f t="shared" si="53"/>
        <v>0</v>
      </c>
      <c r="FX30" s="322">
        <f t="shared" si="54"/>
        <v>0</v>
      </c>
      <c r="FY30" s="322">
        <f t="shared" si="55"/>
        <v>0</v>
      </c>
      <c r="FZ30" s="322">
        <f t="shared" si="171"/>
        <v>0</v>
      </c>
      <c r="GA30" s="322">
        <f t="shared" si="56"/>
        <v>0</v>
      </c>
      <c r="GB30" s="322">
        <f t="shared" si="57"/>
        <v>0</v>
      </c>
      <c r="GC30" s="322">
        <f t="shared" si="58"/>
        <v>0</v>
      </c>
      <c r="GD30" s="322">
        <f t="shared" si="59"/>
        <v>0</v>
      </c>
      <c r="GE30" s="322">
        <f t="shared" si="172"/>
        <v>0</v>
      </c>
      <c r="GF30" s="322">
        <f t="shared" si="60"/>
        <v>0</v>
      </c>
      <c r="GG30" s="322">
        <f t="shared" si="61"/>
        <v>0</v>
      </c>
      <c r="GH30" s="322">
        <f t="shared" si="62"/>
        <v>0</v>
      </c>
      <c r="GI30" s="322">
        <f t="shared" si="63"/>
        <v>0</v>
      </c>
      <c r="GJ30" s="322">
        <f t="shared" si="173"/>
        <v>0</v>
      </c>
      <c r="GK30" s="322">
        <f t="shared" si="64"/>
        <v>0</v>
      </c>
      <c r="GL30" s="322">
        <f t="shared" si="65"/>
        <v>0</v>
      </c>
      <c r="GM30" s="322">
        <f t="shared" si="66"/>
        <v>0</v>
      </c>
      <c r="GN30" s="322">
        <f t="shared" si="67"/>
        <v>0</v>
      </c>
      <c r="GO30" s="322">
        <f t="shared" si="174"/>
        <v>0</v>
      </c>
      <c r="GP30" s="322">
        <f t="shared" si="68"/>
        <v>0</v>
      </c>
      <c r="GQ30" s="322">
        <f t="shared" si="69"/>
        <v>0</v>
      </c>
      <c r="GR30" s="322">
        <f t="shared" si="70"/>
        <v>0</v>
      </c>
      <c r="GS30" s="322">
        <f t="shared" si="71"/>
        <v>0</v>
      </c>
      <c r="GT30" s="322">
        <f t="shared" si="175"/>
        <v>0</v>
      </c>
      <c r="GU30" s="322">
        <f t="shared" si="72"/>
        <v>0</v>
      </c>
      <c r="GV30" s="326">
        <f t="shared" si="92"/>
        <v>18041.599999999999</v>
      </c>
      <c r="GW30" s="322">
        <f t="shared" si="82"/>
        <v>17423.8</v>
      </c>
      <c r="GX30" s="322">
        <f t="shared" si="82"/>
        <v>10808</v>
      </c>
      <c r="GY30" s="322">
        <f t="shared" si="82"/>
        <v>6615.8</v>
      </c>
      <c r="GZ30" s="322">
        <f t="shared" si="82"/>
        <v>617.79999999999995</v>
      </c>
      <c r="HA30" s="328">
        <f t="shared" si="176"/>
        <v>176</v>
      </c>
      <c r="HB30" s="322">
        <f t="shared" si="75"/>
        <v>17686.900000000001</v>
      </c>
      <c r="HC30" s="322">
        <f t="shared" si="75"/>
        <v>17081.3</v>
      </c>
      <c r="HD30" s="322">
        <f t="shared" si="75"/>
        <v>10595.5</v>
      </c>
      <c r="HE30" s="322">
        <f t="shared" si="75"/>
        <v>6485.7</v>
      </c>
      <c r="HF30" s="322">
        <f t="shared" si="75"/>
        <v>605.70000000000005</v>
      </c>
      <c r="HG30" s="329">
        <v>25.5</v>
      </c>
      <c r="HH30" s="327">
        <f t="shared" si="76"/>
        <v>1587.5</v>
      </c>
      <c r="HI30" s="327">
        <f t="shared" si="77"/>
        <v>19274.400000000001</v>
      </c>
      <c r="HJ30" s="330">
        <f t="shared" si="78"/>
        <v>12183</v>
      </c>
      <c r="HK30" s="275">
        <f t="shared" si="79"/>
        <v>19274400</v>
      </c>
    </row>
    <row r="31" spans="1:309" ht="18" customHeight="1">
      <c r="A31" s="315" t="s">
        <v>794</v>
      </c>
      <c r="B31" s="316">
        <v>0</v>
      </c>
      <c r="C31" s="316">
        <v>0</v>
      </c>
      <c r="D31" s="317">
        <v>27</v>
      </c>
      <c r="E31" s="318">
        <v>0</v>
      </c>
      <c r="F31" s="317"/>
      <c r="G31" s="316">
        <v>0</v>
      </c>
      <c r="H31" s="317">
        <v>91</v>
      </c>
      <c r="I31" s="318">
        <v>0</v>
      </c>
      <c r="J31" s="317"/>
      <c r="K31" s="317"/>
      <c r="L31" s="317"/>
      <c r="M31" s="316">
        <v>0</v>
      </c>
      <c r="N31" s="318">
        <v>0</v>
      </c>
      <c r="O31" s="317"/>
      <c r="P31" s="318">
        <v>0</v>
      </c>
      <c r="Q31" s="317"/>
      <c r="R31" s="317"/>
      <c r="S31" s="317"/>
      <c r="T31" s="319">
        <v>0</v>
      </c>
      <c r="U31" s="319">
        <v>0</v>
      </c>
      <c r="V31" s="319">
        <v>0</v>
      </c>
      <c r="W31" s="318">
        <v>0</v>
      </c>
      <c r="X31" s="318">
        <v>0</v>
      </c>
      <c r="Y31" s="318">
        <v>0</v>
      </c>
      <c r="Z31" s="318">
        <v>0</v>
      </c>
      <c r="AA31" s="318">
        <v>0</v>
      </c>
      <c r="AB31" s="318">
        <v>0</v>
      </c>
      <c r="AC31" s="318">
        <v>0</v>
      </c>
      <c r="AD31" s="320">
        <v>0</v>
      </c>
      <c r="AE31" s="320">
        <v>0</v>
      </c>
      <c r="AF31" s="320">
        <v>0</v>
      </c>
      <c r="AG31" s="320">
        <v>0</v>
      </c>
      <c r="AH31" s="317"/>
      <c r="AI31" s="320">
        <v>0</v>
      </c>
      <c r="AJ31" s="710">
        <f t="shared" si="80"/>
        <v>27</v>
      </c>
      <c r="AK31" s="710">
        <f t="shared" si="81"/>
        <v>91</v>
      </c>
      <c r="AL31" s="321">
        <f t="shared" si="0"/>
        <v>0</v>
      </c>
      <c r="AM31" s="322">
        <f t="shared" si="93"/>
        <v>0</v>
      </c>
      <c r="AN31" s="322">
        <f t="shared" si="1"/>
        <v>0</v>
      </c>
      <c r="AO31" s="322">
        <f t="shared" si="94"/>
        <v>0</v>
      </c>
      <c r="AP31" s="322">
        <f t="shared" si="95"/>
        <v>0</v>
      </c>
      <c r="AQ31" s="322">
        <f t="shared" si="2"/>
        <v>0</v>
      </c>
      <c r="AR31" s="322">
        <f t="shared" si="3"/>
        <v>0</v>
      </c>
      <c r="AS31" s="322">
        <f t="shared" si="4"/>
        <v>0</v>
      </c>
      <c r="AT31" s="322">
        <f t="shared" si="96"/>
        <v>0</v>
      </c>
      <c r="AU31" s="322">
        <f t="shared" si="97"/>
        <v>0</v>
      </c>
      <c r="AV31" s="322">
        <f t="shared" si="98"/>
        <v>1548.8</v>
      </c>
      <c r="AW31" s="322">
        <f t="shared" si="99"/>
        <v>1478.8</v>
      </c>
      <c r="AX31" s="322">
        <f t="shared" si="5"/>
        <v>917.3</v>
      </c>
      <c r="AY31" s="322">
        <f t="shared" si="100"/>
        <v>561.5</v>
      </c>
      <c r="AZ31" s="322">
        <f t="shared" si="6"/>
        <v>70</v>
      </c>
      <c r="BA31" s="322">
        <f t="shared" si="101"/>
        <v>0</v>
      </c>
      <c r="BB31" s="322">
        <f t="shared" si="102"/>
        <v>0</v>
      </c>
      <c r="BC31" s="322">
        <f t="shared" si="7"/>
        <v>0</v>
      </c>
      <c r="BD31" s="322">
        <f t="shared" si="103"/>
        <v>0</v>
      </c>
      <c r="BE31" s="322">
        <f t="shared" si="8"/>
        <v>0</v>
      </c>
      <c r="BF31" s="322">
        <f t="shared" si="104"/>
        <v>0</v>
      </c>
      <c r="BG31" s="322">
        <f t="shared" si="105"/>
        <v>0</v>
      </c>
      <c r="BH31" s="322">
        <f t="shared" si="9"/>
        <v>0</v>
      </c>
      <c r="BI31" s="322">
        <f t="shared" si="106"/>
        <v>0</v>
      </c>
      <c r="BJ31" s="322">
        <f t="shared" si="107"/>
        <v>0</v>
      </c>
      <c r="BK31" s="322">
        <f t="shared" si="108"/>
        <v>0</v>
      </c>
      <c r="BL31" s="322">
        <f t="shared" si="109"/>
        <v>0</v>
      </c>
      <c r="BM31" s="322">
        <f t="shared" si="10"/>
        <v>0</v>
      </c>
      <c r="BN31" s="322">
        <f t="shared" si="110"/>
        <v>0</v>
      </c>
      <c r="BO31" s="322">
        <f t="shared" si="111"/>
        <v>0</v>
      </c>
      <c r="BP31" s="322">
        <f t="shared" si="112"/>
        <v>4590.2</v>
      </c>
      <c r="BQ31" s="322">
        <f t="shared" si="113"/>
        <v>4333.8999999999996</v>
      </c>
      <c r="BR31" s="322">
        <f t="shared" si="11"/>
        <v>2688.3</v>
      </c>
      <c r="BS31" s="322">
        <f t="shared" si="114"/>
        <v>1645.6</v>
      </c>
      <c r="BT31" s="322">
        <f t="shared" si="12"/>
        <v>256.3</v>
      </c>
      <c r="BU31" s="322"/>
      <c r="BV31" s="322">
        <f t="shared" si="83"/>
        <v>0</v>
      </c>
      <c r="BW31" s="322">
        <f t="shared" si="84"/>
        <v>0</v>
      </c>
      <c r="BX31" s="322">
        <f t="shared" si="85"/>
        <v>0</v>
      </c>
      <c r="BY31" s="322">
        <f t="shared" si="86"/>
        <v>0</v>
      </c>
      <c r="BZ31" s="322">
        <f t="shared" si="87"/>
        <v>0</v>
      </c>
      <c r="CA31" s="322">
        <f t="shared" si="88"/>
        <v>0</v>
      </c>
      <c r="CB31" s="322">
        <f t="shared" si="89"/>
        <v>0</v>
      </c>
      <c r="CC31" s="322">
        <f t="shared" si="90"/>
        <v>0</v>
      </c>
      <c r="CD31" s="322">
        <f t="shared" si="91"/>
        <v>0</v>
      </c>
      <c r="CE31" s="711">
        <f t="shared" si="13"/>
        <v>0</v>
      </c>
      <c r="CF31" s="322">
        <f t="shared" si="115"/>
        <v>0</v>
      </c>
      <c r="CG31" s="322">
        <f t="shared" si="116"/>
        <v>0</v>
      </c>
      <c r="CH31" s="322">
        <f t="shared" si="14"/>
        <v>0</v>
      </c>
      <c r="CI31" s="322">
        <f t="shared" si="117"/>
        <v>0</v>
      </c>
      <c r="CJ31" s="711">
        <f t="shared" si="15"/>
        <v>0</v>
      </c>
      <c r="CK31" s="322">
        <f t="shared" si="118"/>
        <v>0</v>
      </c>
      <c r="CL31" s="322">
        <f t="shared" si="119"/>
        <v>0</v>
      </c>
      <c r="CM31" s="322">
        <f t="shared" si="16"/>
        <v>0</v>
      </c>
      <c r="CN31" s="322">
        <f t="shared" si="120"/>
        <v>0</v>
      </c>
      <c r="CO31" s="711">
        <f t="shared" si="17"/>
        <v>0</v>
      </c>
      <c r="CP31" s="322">
        <f t="shared" si="121"/>
        <v>0</v>
      </c>
      <c r="CQ31" s="322">
        <f t="shared" si="122"/>
        <v>0</v>
      </c>
      <c r="CR31" s="322">
        <f t="shared" si="18"/>
        <v>0</v>
      </c>
      <c r="CS31" s="322">
        <f t="shared" si="123"/>
        <v>0</v>
      </c>
      <c r="CT31" s="711">
        <f t="shared" si="19"/>
        <v>0</v>
      </c>
      <c r="CU31" s="322">
        <f t="shared" si="124"/>
        <v>0</v>
      </c>
      <c r="CV31" s="322">
        <f t="shared" si="125"/>
        <v>0</v>
      </c>
      <c r="CW31" s="322">
        <f t="shared" si="20"/>
        <v>0</v>
      </c>
      <c r="CX31" s="322">
        <f t="shared" si="126"/>
        <v>0</v>
      </c>
      <c r="CY31" s="322">
        <f t="shared" si="21"/>
        <v>0</v>
      </c>
      <c r="CZ31" s="322">
        <f t="shared" si="127"/>
        <v>0</v>
      </c>
      <c r="DA31" s="322">
        <f t="shared" si="128"/>
        <v>0</v>
      </c>
      <c r="DB31" s="322">
        <f t="shared" si="22"/>
        <v>0</v>
      </c>
      <c r="DC31" s="322">
        <f t="shared" si="129"/>
        <v>0</v>
      </c>
      <c r="DD31" s="322">
        <f t="shared" si="23"/>
        <v>0</v>
      </c>
      <c r="DE31" s="322">
        <f t="shared" si="24"/>
        <v>0</v>
      </c>
      <c r="DF31" s="322">
        <f t="shared" si="25"/>
        <v>0</v>
      </c>
      <c r="DG31" s="322">
        <f t="shared" si="26"/>
        <v>0</v>
      </c>
      <c r="DH31" s="322">
        <f t="shared" si="130"/>
        <v>0</v>
      </c>
      <c r="DI31" s="322">
        <f t="shared" si="27"/>
        <v>0</v>
      </c>
      <c r="DJ31" s="322">
        <f t="shared" si="28"/>
        <v>0</v>
      </c>
      <c r="DK31" s="322">
        <f t="shared" si="29"/>
        <v>0</v>
      </c>
      <c r="DL31" s="322">
        <f t="shared" si="30"/>
        <v>0</v>
      </c>
      <c r="DM31" s="322">
        <f t="shared" si="131"/>
        <v>0</v>
      </c>
      <c r="DN31" s="322">
        <f t="shared" si="31"/>
        <v>0</v>
      </c>
      <c r="DO31" s="322">
        <f t="shared" si="132"/>
        <v>0</v>
      </c>
      <c r="DP31" s="322">
        <f t="shared" si="133"/>
        <v>0</v>
      </c>
      <c r="DQ31" s="322">
        <f t="shared" si="134"/>
        <v>0</v>
      </c>
      <c r="DR31" s="322">
        <f t="shared" si="135"/>
        <v>0</v>
      </c>
      <c r="DS31" s="322">
        <f t="shared" si="32"/>
        <v>0</v>
      </c>
      <c r="DT31" s="323">
        <f t="shared" si="136"/>
        <v>0</v>
      </c>
      <c r="DU31" s="324">
        <f t="shared" si="137"/>
        <v>0</v>
      </c>
      <c r="DV31" s="322">
        <f t="shared" si="33"/>
        <v>0</v>
      </c>
      <c r="DW31" s="322">
        <f t="shared" si="138"/>
        <v>0</v>
      </c>
      <c r="DX31" s="324">
        <f t="shared" si="139"/>
        <v>0</v>
      </c>
      <c r="DY31" s="324">
        <f t="shared" si="140"/>
        <v>0</v>
      </c>
      <c r="DZ31" s="324">
        <f t="shared" si="141"/>
        <v>0</v>
      </c>
      <c r="EA31" s="322">
        <f t="shared" si="34"/>
        <v>0</v>
      </c>
      <c r="EB31" s="322">
        <f t="shared" si="142"/>
        <v>0</v>
      </c>
      <c r="EC31" s="324">
        <f t="shared" si="143"/>
        <v>0</v>
      </c>
      <c r="ED31" s="324">
        <f t="shared" si="144"/>
        <v>0</v>
      </c>
      <c r="EE31" s="324">
        <f t="shared" si="145"/>
        <v>0</v>
      </c>
      <c r="EF31" s="322">
        <f t="shared" si="35"/>
        <v>0</v>
      </c>
      <c r="EG31" s="322">
        <f t="shared" si="146"/>
        <v>0</v>
      </c>
      <c r="EH31" s="324">
        <f t="shared" si="147"/>
        <v>0</v>
      </c>
      <c r="EI31" s="324">
        <f t="shared" si="148"/>
        <v>0</v>
      </c>
      <c r="EJ31" s="324">
        <f t="shared" si="149"/>
        <v>0</v>
      </c>
      <c r="EK31" s="322">
        <f t="shared" si="36"/>
        <v>0</v>
      </c>
      <c r="EL31" s="322">
        <f t="shared" si="150"/>
        <v>0</v>
      </c>
      <c r="EM31" s="324">
        <f t="shared" si="151"/>
        <v>0</v>
      </c>
      <c r="EN31" s="324">
        <f t="shared" si="152"/>
        <v>0</v>
      </c>
      <c r="EO31" s="324">
        <f t="shared" si="153"/>
        <v>0</v>
      </c>
      <c r="EP31" s="322">
        <f t="shared" si="37"/>
        <v>0</v>
      </c>
      <c r="EQ31" s="322">
        <f t="shared" si="154"/>
        <v>0</v>
      </c>
      <c r="ER31" s="324">
        <f t="shared" si="155"/>
        <v>0</v>
      </c>
      <c r="ES31" s="324">
        <f t="shared" si="156"/>
        <v>0</v>
      </c>
      <c r="ET31" s="324">
        <f t="shared" si="157"/>
        <v>0</v>
      </c>
      <c r="EU31" s="322">
        <f t="shared" si="38"/>
        <v>0</v>
      </c>
      <c r="EV31" s="322">
        <f t="shared" si="158"/>
        <v>0</v>
      </c>
      <c r="EW31" s="324">
        <f t="shared" si="159"/>
        <v>0</v>
      </c>
      <c r="EX31" s="324">
        <f t="shared" si="160"/>
        <v>0</v>
      </c>
      <c r="EY31" s="324">
        <f t="shared" si="161"/>
        <v>0</v>
      </c>
      <c r="EZ31" s="322">
        <f t="shared" si="39"/>
        <v>0</v>
      </c>
      <c r="FA31" s="322">
        <f t="shared" si="162"/>
        <v>0</v>
      </c>
      <c r="FB31" s="324">
        <f t="shared" si="163"/>
        <v>0</v>
      </c>
      <c r="FC31" s="324">
        <f t="shared" si="164"/>
        <v>0</v>
      </c>
      <c r="FD31" s="324">
        <f t="shared" si="165"/>
        <v>0</v>
      </c>
      <c r="FE31" s="322">
        <f t="shared" si="40"/>
        <v>0</v>
      </c>
      <c r="FF31" s="322">
        <f t="shared" si="166"/>
        <v>0</v>
      </c>
      <c r="FG31" s="325">
        <f t="shared" si="167"/>
        <v>0</v>
      </c>
      <c r="FH31" s="712">
        <f t="shared" si="41"/>
        <v>0</v>
      </c>
      <c r="FI31" s="322">
        <f t="shared" si="42"/>
        <v>0</v>
      </c>
      <c r="FJ31" s="322">
        <f t="shared" si="43"/>
        <v>0</v>
      </c>
      <c r="FK31" s="322">
        <f t="shared" si="168"/>
        <v>0</v>
      </c>
      <c r="FL31" s="322">
        <f t="shared" si="44"/>
        <v>0</v>
      </c>
      <c r="FM31" s="322">
        <f t="shared" si="45"/>
        <v>0</v>
      </c>
      <c r="FN31" s="322">
        <f t="shared" si="46"/>
        <v>0</v>
      </c>
      <c r="FO31" s="322">
        <f t="shared" si="47"/>
        <v>0</v>
      </c>
      <c r="FP31" s="322">
        <f t="shared" si="169"/>
        <v>0</v>
      </c>
      <c r="FQ31" s="322">
        <f t="shared" si="48"/>
        <v>0</v>
      </c>
      <c r="FR31" s="322">
        <f t="shared" si="49"/>
        <v>0</v>
      </c>
      <c r="FS31" s="322">
        <f t="shared" si="50"/>
        <v>0</v>
      </c>
      <c r="FT31" s="322">
        <f t="shared" si="51"/>
        <v>0</v>
      </c>
      <c r="FU31" s="322">
        <f t="shared" si="170"/>
        <v>0</v>
      </c>
      <c r="FV31" s="322">
        <f t="shared" si="52"/>
        <v>0</v>
      </c>
      <c r="FW31" s="322">
        <f t="shared" si="53"/>
        <v>0</v>
      </c>
      <c r="FX31" s="322">
        <f t="shared" si="54"/>
        <v>0</v>
      </c>
      <c r="FY31" s="322">
        <f t="shared" si="55"/>
        <v>0</v>
      </c>
      <c r="FZ31" s="322">
        <f t="shared" si="171"/>
        <v>0</v>
      </c>
      <c r="GA31" s="322">
        <f t="shared" si="56"/>
        <v>0</v>
      </c>
      <c r="GB31" s="322">
        <f t="shared" si="57"/>
        <v>0</v>
      </c>
      <c r="GC31" s="322">
        <f t="shared" si="58"/>
        <v>0</v>
      </c>
      <c r="GD31" s="322">
        <f t="shared" si="59"/>
        <v>0</v>
      </c>
      <c r="GE31" s="322">
        <f t="shared" si="172"/>
        <v>0</v>
      </c>
      <c r="GF31" s="322">
        <f t="shared" si="60"/>
        <v>0</v>
      </c>
      <c r="GG31" s="322">
        <f t="shared" si="61"/>
        <v>0</v>
      </c>
      <c r="GH31" s="322">
        <f t="shared" si="62"/>
        <v>0</v>
      </c>
      <c r="GI31" s="322">
        <f t="shared" si="63"/>
        <v>0</v>
      </c>
      <c r="GJ31" s="322">
        <f t="shared" si="173"/>
        <v>0</v>
      </c>
      <c r="GK31" s="322">
        <f t="shared" si="64"/>
        <v>0</v>
      </c>
      <c r="GL31" s="322">
        <f t="shared" si="65"/>
        <v>0</v>
      </c>
      <c r="GM31" s="322">
        <f t="shared" si="66"/>
        <v>0</v>
      </c>
      <c r="GN31" s="322">
        <f t="shared" si="67"/>
        <v>0</v>
      </c>
      <c r="GO31" s="322">
        <f t="shared" si="174"/>
        <v>0</v>
      </c>
      <c r="GP31" s="322">
        <f t="shared" si="68"/>
        <v>0</v>
      </c>
      <c r="GQ31" s="322">
        <f t="shared" si="69"/>
        <v>0</v>
      </c>
      <c r="GR31" s="322">
        <f t="shared" si="70"/>
        <v>0</v>
      </c>
      <c r="GS31" s="322">
        <f t="shared" si="71"/>
        <v>0</v>
      </c>
      <c r="GT31" s="322">
        <f t="shared" si="175"/>
        <v>0</v>
      </c>
      <c r="GU31" s="322">
        <f t="shared" si="72"/>
        <v>0</v>
      </c>
      <c r="GV31" s="326">
        <f t="shared" si="92"/>
        <v>6139</v>
      </c>
      <c r="GW31" s="322">
        <f t="shared" si="82"/>
        <v>5812.7</v>
      </c>
      <c r="GX31" s="322">
        <f t="shared" si="82"/>
        <v>3605.6</v>
      </c>
      <c r="GY31" s="322">
        <f t="shared" si="82"/>
        <v>2207.1</v>
      </c>
      <c r="GZ31" s="322">
        <f t="shared" si="82"/>
        <v>326.3</v>
      </c>
      <c r="HA31" s="328">
        <f t="shared" si="176"/>
        <v>118</v>
      </c>
      <c r="HB31" s="322">
        <f t="shared" si="75"/>
        <v>6018.3</v>
      </c>
      <c r="HC31" s="322">
        <f t="shared" si="75"/>
        <v>5698.4</v>
      </c>
      <c r="HD31" s="322">
        <f t="shared" si="75"/>
        <v>3534.7</v>
      </c>
      <c r="HE31" s="322">
        <f t="shared" si="75"/>
        <v>2163.6999999999998</v>
      </c>
      <c r="HF31" s="322">
        <f t="shared" si="75"/>
        <v>319.89999999999998</v>
      </c>
      <c r="HG31" s="329">
        <v>12.25</v>
      </c>
      <c r="HH31" s="327">
        <f t="shared" si="76"/>
        <v>762.6</v>
      </c>
      <c r="HI31" s="327">
        <f t="shared" si="77"/>
        <v>6780.9</v>
      </c>
      <c r="HJ31" s="330">
        <f t="shared" si="78"/>
        <v>4297.3</v>
      </c>
      <c r="HK31" s="275">
        <f t="shared" si="79"/>
        <v>6780900</v>
      </c>
    </row>
    <row r="32" spans="1:309">
      <c r="A32" s="315" t="s">
        <v>795</v>
      </c>
      <c r="B32" s="316">
        <v>0</v>
      </c>
      <c r="C32" s="316">
        <v>0</v>
      </c>
      <c r="D32" s="317">
        <v>51</v>
      </c>
      <c r="E32" s="318">
        <v>0</v>
      </c>
      <c r="F32" s="317"/>
      <c r="G32" s="316">
        <v>0</v>
      </c>
      <c r="H32" s="317">
        <v>265</v>
      </c>
      <c r="I32" s="318">
        <v>0</v>
      </c>
      <c r="J32" s="317"/>
      <c r="K32" s="317"/>
      <c r="L32" s="317"/>
      <c r="M32" s="316">
        <v>0</v>
      </c>
      <c r="N32" s="318">
        <v>0</v>
      </c>
      <c r="O32" s="317"/>
      <c r="P32" s="318">
        <v>0</v>
      </c>
      <c r="Q32" s="317"/>
      <c r="R32" s="317"/>
      <c r="S32" s="317"/>
      <c r="T32" s="319">
        <v>0</v>
      </c>
      <c r="U32" s="319">
        <v>0</v>
      </c>
      <c r="V32" s="319">
        <v>0</v>
      </c>
      <c r="W32" s="318">
        <v>0</v>
      </c>
      <c r="X32" s="318">
        <v>0</v>
      </c>
      <c r="Y32" s="318">
        <v>0</v>
      </c>
      <c r="Z32" s="318">
        <v>0</v>
      </c>
      <c r="AA32" s="318">
        <v>0</v>
      </c>
      <c r="AB32" s="318">
        <v>0</v>
      </c>
      <c r="AC32" s="318">
        <v>0</v>
      </c>
      <c r="AD32" s="320">
        <v>0</v>
      </c>
      <c r="AE32" s="320">
        <v>0</v>
      </c>
      <c r="AF32" s="320">
        <v>0</v>
      </c>
      <c r="AG32" s="320">
        <v>0</v>
      </c>
      <c r="AH32" s="317"/>
      <c r="AI32" s="320">
        <v>0</v>
      </c>
      <c r="AJ32" s="710">
        <f t="shared" si="80"/>
        <v>51</v>
      </c>
      <c r="AK32" s="710">
        <f t="shared" si="81"/>
        <v>265</v>
      </c>
      <c r="AL32" s="321">
        <f t="shared" si="0"/>
        <v>0</v>
      </c>
      <c r="AM32" s="322">
        <f t="shared" si="93"/>
        <v>0</v>
      </c>
      <c r="AN32" s="322">
        <f t="shared" si="1"/>
        <v>0</v>
      </c>
      <c r="AO32" s="322">
        <f t="shared" si="94"/>
        <v>0</v>
      </c>
      <c r="AP32" s="322">
        <f t="shared" si="95"/>
        <v>0</v>
      </c>
      <c r="AQ32" s="322">
        <f t="shared" si="2"/>
        <v>0</v>
      </c>
      <c r="AR32" s="322">
        <f t="shared" si="3"/>
        <v>0</v>
      </c>
      <c r="AS32" s="322">
        <f t="shared" si="4"/>
        <v>0</v>
      </c>
      <c r="AT32" s="322">
        <f t="shared" si="96"/>
        <v>0</v>
      </c>
      <c r="AU32" s="322">
        <f t="shared" si="97"/>
        <v>0</v>
      </c>
      <c r="AV32" s="322">
        <f t="shared" si="98"/>
        <v>2925.5</v>
      </c>
      <c r="AW32" s="322">
        <f t="shared" si="99"/>
        <v>2793.3</v>
      </c>
      <c r="AX32" s="322">
        <f t="shared" si="5"/>
        <v>1732.7</v>
      </c>
      <c r="AY32" s="322">
        <f t="shared" si="100"/>
        <v>1060.5999999999999</v>
      </c>
      <c r="AZ32" s="322">
        <f t="shared" si="6"/>
        <v>132.19999999999999</v>
      </c>
      <c r="BA32" s="322">
        <f t="shared" si="101"/>
        <v>0</v>
      </c>
      <c r="BB32" s="322">
        <f t="shared" si="102"/>
        <v>0</v>
      </c>
      <c r="BC32" s="322">
        <f t="shared" si="7"/>
        <v>0</v>
      </c>
      <c r="BD32" s="322">
        <f t="shared" si="103"/>
        <v>0</v>
      </c>
      <c r="BE32" s="322">
        <f t="shared" si="8"/>
        <v>0</v>
      </c>
      <c r="BF32" s="322">
        <f t="shared" si="104"/>
        <v>0</v>
      </c>
      <c r="BG32" s="322">
        <f t="shared" si="105"/>
        <v>0</v>
      </c>
      <c r="BH32" s="322">
        <f t="shared" si="9"/>
        <v>0</v>
      </c>
      <c r="BI32" s="322">
        <f t="shared" si="106"/>
        <v>0</v>
      </c>
      <c r="BJ32" s="322">
        <f t="shared" si="107"/>
        <v>0</v>
      </c>
      <c r="BK32" s="322">
        <f t="shared" si="108"/>
        <v>0</v>
      </c>
      <c r="BL32" s="322">
        <f t="shared" si="109"/>
        <v>0</v>
      </c>
      <c r="BM32" s="322">
        <f t="shared" si="10"/>
        <v>0</v>
      </c>
      <c r="BN32" s="322">
        <f t="shared" si="110"/>
        <v>0</v>
      </c>
      <c r="BO32" s="322">
        <f t="shared" si="111"/>
        <v>0</v>
      </c>
      <c r="BP32" s="322">
        <f t="shared" si="112"/>
        <v>13367.1</v>
      </c>
      <c r="BQ32" s="322">
        <f t="shared" si="113"/>
        <v>12620.6</v>
      </c>
      <c r="BR32" s="322">
        <f t="shared" si="11"/>
        <v>7828.6</v>
      </c>
      <c r="BS32" s="322">
        <f t="shared" si="114"/>
        <v>4792</v>
      </c>
      <c r="BT32" s="322">
        <f t="shared" si="12"/>
        <v>746.5</v>
      </c>
      <c r="BU32" s="322"/>
      <c r="BV32" s="322">
        <f t="shared" si="83"/>
        <v>0</v>
      </c>
      <c r="BW32" s="322">
        <f t="shared" si="84"/>
        <v>0</v>
      </c>
      <c r="BX32" s="322">
        <f t="shared" si="85"/>
        <v>0</v>
      </c>
      <c r="BY32" s="322">
        <f t="shared" si="86"/>
        <v>0</v>
      </c>
      <c r="BZ32" s="322">
        <f t="shared" si="87"/>
        <v>0</v>
      </c>
      <c r="CA32" s="322">
        <f t="shared" si="88"/>
        <v>0</v>
      </c>
      <c r="CB32" s="322">
        <f t="shared" si="89"/>
        <v>0</v>
      </c>
      <c r="CC32" s="322">
        <f t="shared" si="90"/>
        <v>0</v>
      </c>
      <c r="CD32" s="322">
        <f t="shared" si="91"/>
        <v>0</v>
      </c>
      <c r="CE32" s="711">
        <f t="shared" si="13"/>
        <v>0</v>
      </c>
      <c r="CF32" s="322">
        <f t="shared" si="115"/>
        <v>0</v>
      </c>
      <c r="CG32" s="322">
        <f t="shared" si="116"/>
        <v>0</v>
      </c>
      <c r="CH32" s="322">
        <f t="shared" si="14"/>
        <v>0</v>
      </c>
      <c r="CI32" s="322">
        <f t="shared" si="117"/>
        <v>0</v>
      </c>
      <c r="CJ32" s="711">
        <f t="shared" si="15"/>
        <v>0</v>
      </c>
      <c r="CK32" s="322">
        <f t="shared" si="118"/>
        <v>0</v>
      </c>
      <c r="CL32" s="322">
        <f t="shared" si="119"/>
        <v>0</v>
      </c>
      <c r="CM32" s="322">
        <f t="shared" si="16"/>
        <v>0</v>
      </c>
      <c r="CN32" s="322">
        <f t="shared" si="120"/>
        <v>0</v>
      </c>
      <c r="CO32" s="711">
        <f t="shared" si="17"/>
        <v>0</v>
      </c>
      <c r="CP32" s="322">
        <f t="shared" si="121"/>
        <v>0</v>
      </c>
      <c r="CQ32" s="322">
        <f t="shared" si="122"/>
        <v>0</v>
      </c>
      <c r="CR32" s="322">
        <f t="shared" si="18"/>
        <v>0</v>
      </c>
      <c r="CS32" s="322">
        <f t="shared" si="123"/>
        <v>0</v>
      </c>
      <c r="CT32" s="711">
        <f t="shared" si="19"/>
        <v>0</v>
      </c>
      <c r="CU32" s="322">
        <f t="shared" si="124"/>
        <v>0</v>
      </c>
      <c r="CV32" s="322">
        <f t="shared" si="125"/>
        <v>0</v>
      </c>
      <c r="CW32" s="322">
        <f t="shared" si="20"/>
        <v>0</v>
      </c>
      <c r="CX32" s="322">
        <f t="shared" si="126"/>
        <v>0</v>
      </c>
      <c r="CY32" s="322">
        <f t="shared" si="21"/>
        <v>0</v>
      </c>
      <c r="CZ32" s="322">
        <f t="shared" si="127"/>
        <v>0</v>
      </c>
      <c r="DA32" s="322">
        <f t="shared" si="128"/>
        <v>0</v>
      </c>
      <c r="DB32" s="322">
        <f t="shared" si="22"/>
        <v>0</v>
      </c>
      <c r="DC32" s="322">
        <f t="shared" si="129"/>
        <v>0</v>
      </c>
      <c r="DD32" s="322">
        <f t="shared" si="23"/>
        <v>0</v>
      </c>
      <c r="DE32" s="322">
        <f t="shared" si="24"/>
        <v>0</v>
      </c>
      <c r="DF32" s="322">
        <f t="shared" si="25"/>
        <v>0</v>
      </c>
      <c r="DG32" s="322">
        <f t="shared" si="26"/>
        <v>0</v>
      </c>
      <c r="DH32" s="322">
        <f t="shared" si="130"/>
        <v>0</v>
      </c>
      <c r="DI32" s="322">
        <f t="shared" si="27"/>
        <v>0</v>
      </c>
      <c r="DJ32" s="322">
        <f t="shared" si="28"/>
        <v>0</v>
      </c>
      <c r="DK32" s="322">
        <f t="shared" si="29"/>
        <v>0</v>
      </c>
      <c r="DL32" s="322">
        <f t="shared" si="30"/>
        <v>0</v>
      </c>
      <c r="DM32" s="322">
        <f t="shared" si="131"/>
        <v>0</v>
      </c>
      <c r="DN32" s="322">
        <f t="shared" si="31"/>
        <v>0</v>
      </c>
      <c r="DO32" s="322">
        <f t="shared" si="132"/>
        <v>0</v>
      </c>
      <c r="DP32" s="322">
        <f t="shared" si="133"/>
        <v>0</v>
      </c>
      <c r="DQ32" s="322">
        <f t="shared" si="134"/>
        <v>0</v>
      </c>
      <c r="DR32" s="322">
        <f t="shared" si="135"/>
        <v>0</v>
      </c>
      <c r="DS32" s="322">
        <f t="shared" si="32"/>
        <v>0</v>
      </c>
      <c r="DT32" s="323">
        <f t="shared" si="136"/>
        <v>0</v>
      </c>
      <c r="DU32" s="324">
        <f t="shared" si="137"/>
        <v>0</v>
      </c>
      <c r="DV32" s="322">
        <f t="shared" si="33"/>
        <v>0</v>
      </c>
      <c r="DW32" s="322">
        <f t="shared" si="138"/>
        <v>0</v>
      </c>
      <c r="DX32" s="324">
        <f t="shared" si="139"/>
        <v>0</v>
      </c>
      <c r="DY32" s="324">
        <f t="shared" si="140"/>
        <v>0</v>
      </c>
      <c r="DZ32" s="324">
        <f t="shared" si="141"/>
        <v>0</v>
      </c>
      <c r="EA32" s="322">
        <f t="shared" si="34"/>
        <v>0</v>
      </c>
      <c r="EB32" s="322">
        <f t="shared" si="142"/>
        <v>0</v>
      </c>
      <c r="EC32" s="324">
        <f t="shared" si="143"/>
        <v>0</v>
      </c>
      <c r="ED32" s="324">
        <f t="shared" si="144"/>
        <v>0</v>
      </c>
      <c r="EE32" s="324">
        <f t="shared" si="145"/>
        <v>0</v>
      </c>
      <c r="EF32" s="322">
        <f t="shared" si="35"/>
        <v>0</v>
      </c>
      <c r="EG32" s="322">
        <f t="shared" si="146"/>
        <v>0</v>
      </c>
      <c r="EH32" s="324">
        <f t="shared" si="147"/>
        <v>0</v>
      </c>
      <c r="EI32" s="324">
        <f t="shared" si="148"/>
        <v>0</v>
      </c>
      <c r="EJ32" s="324">
        <f t="shared" si="149"/>
        <v>0</v>
      </c>
      <c r="EK32" s="322">
        <f t="shared" si="36"/>
        <v>0</v>
      </c>
      <c r="EL32" s="322">
        <f t="shared" si="150"/>
        <v>0</v>
      </c>
      <c r="EM32" s="324">
        <f t="shared" si="151"/>
        <v>0</v>
      </c>
      <c r="EN32" s="324">
        <f t="shared" si="152"/>
        <v>0</v>
      </c>
      <c r="EO32" s="324">
        <f t="shared" si="153"/>
        <v>0</v>
      </c>
      <c r="EP32" s="322">
        <f t="shared" si="37"/>
        <v>0</v>
      </c>
      <c r="EQ32" s="322">
        <f t="shared" si="154"/>
        <v>0</v>
      </c>
      <c r="ER32" s="324">
        <f t="shared" si="155"/>
        <v>0</v>
      </c>
      <c r="ES32" s="324">
        <f t="shared" si="156"/>
        <v>0</v>
      </c>
      <c r="ET32" s="324">
        <f t="shared" si="157"/>
        <v>0</v>
      </c>
      <c r="EU32" s="322">
        <f t="shared" si="38"/>
        <v>0</v>
      </c>
      <c r="EV32" s="322">
        <f t="shared" si="158"/>
        <v>0</v>
      </c>
      <c r="EW32" s="324">
        <f t="shared" si="159"/>
        <v>0</v>
      </c>
      <c r="EX32" s="324">
        <f t="shared" si="160"/>
        <v>0</v>
      </c>
      <c r="EY32" s="324">
        <f t="shared" si="161"/>
        <v>0</v>
      </c>
      <c r="EZ32" s="322">
        <f t="shared" si="39"/>
        <v>0</v>
      </c>
      <c r="FA32" s="322">
        <f t="shared" si="162"/>
        <v>0</v>
      </c>
      <c r="FB32" s="324">
        <f t="shared" si="163"/>
        <v>0</v>
      </c>
      <c r="FC32" s="324">
        <f t="shared" si="164"/>
        <v>0</v>
      </c>
      <c r="FD32" s="324">
        <f t="shared" si="165"/>
        <v>0</v>
      </c>
      <c r="FE32" s="322">
        <f t="shared" si="40"/>
        <v>0</v>
      </c>
      <c r="FF32" s="322">
        <f t="shared" si="166"/>
        <v>0</v>
      </c>
      <c r="FG32" s="325">
        <f t="shared" si="167"/>
        <v>0</v>
      </c>
      <c r="FH32" s="712">
        <f t="shared" si="41"/>
        <v>0</v>
      </c>
      <c r="FI32" s="322">
        <f t="shared" si="42"/>
        <v>0</v>
      </c>
      <c r="FJ32" s="322">
        <f t="shared" si="43"/>
        <v>0</v>
      </c>
      <c r="FK32" s="322">
        <f t="shared" si="168"/>
        <v>0</v>
      </c>
      <c r="FL32" s="322">
        <f t="shared" si="44"/>
        <v>0</v>
      </c>
      <c r="FM32" s="322">
        <f t="shared" si="45"/>
        <v>0</v>
      </c>
      <c r="FN32" s="322">
        <f t="shared" si="46"/>
        <v>0</v>
      </c>
      <c r="FO32" s="322">
        <f t="shared" si="47"/>
        <v>0</v>
      </c>
      <c r="FP32" s="322">
        <f t="shared" si="169"/>
        <v>0</v>
      </c>
      <c r="FQ32" s="322">
        <f t="shared" si="48"/>
        <v>0</v>
      </c>
      <c r="FR32" s="322">
        <f t="shared" si="49"/>
        <v>0</v>
      </c>
      <c r="FS32" s="322">
        <f t="shared" si="50"/>
        <v>0</v>
      </c>
      <c r="FT32" s="322">
        <f t="shared" si="51"/>
        <v>0</v>
      </c>
      <c r="FU32" s="322">
        <f t="shared" si="170"/>
        <v>0</v>
      </c>
      <c r="FV32" s="322">
        <f t="shared" si="52"/>
        <v>0</v>
      </c>
      <c r="FW32" s="322">
        <f t="shared" si="53"/>
        <v>0</v>
      </c>
      <c r="FX32" s="322">
        <f t="shared" si="54"/>
        <v>0</v>
      </c>
      <c r="FY32" s="322">
        <f t="shared" si="55"/>
        <v>0</v>
      </c>
      <c r="FZ32" s="322">
        <f t="shared" si="171"/>
        <v>0</v>
      </c>
      <c r="GA32" s="322">
        <f t="shared" si="56"/>
        <v>0</v>
      </c>
      <c r="GB32" s="322">
        <f t="shared" si="57"/>
        <v>0</v>
      </c>
      <c r="GC32" s="322">
        <f t="shared" si="58"/>
        <v>0</v>
      </c>
      <c r="GD32" s="322">
        <f t="shared" si="59"/>
        <v>0</v>
      </c>
      <c r="GE32" s="322">
        <f t="shared" si="172"/>
        <v>0</v>
      </c>
      <c r="GF32" s="322">
        <f t="shared" si="60"/>
        <v>0</v>
      </c>
      <c r="GG32" s="322">
        <f t="shared" si="61"/>
        <v>0</v>
      </c>
      <c r="GH32" s="322">
        <f t="shared" si="62"/>
        <v>0</v>
      </c>
      <c r="GI32" s="322">
        <f t="shared" si="63"/>
        <v>0</v>
      </c>
      <c r="GJ32" s="322">
        <f t="shared" si="173"/>
        <v>0</v>
      </c>
      <c r="GK32" s="322">
        <f t="shared" si="64"/>
        <v>0</v>
      </c>
      <c r="GL32" s="322">
        <f t="shared" si="65"/>
        <v>0</v>
      </c>
      <c r="GM32" s="322">
        <f t="shared" si="66"/>
        <v>0</v>
      </c>
      <c r="GN32" s="322">
        <f t="shared" si="67"/>
        <v>0</v>
      </c>
      <c r="GO32" s="322">
        <f t="shared" si="174"/>
        <v>0</v>
      </c>
      <c r="GP32" s="322">
        <f t="shared" si="68"/>
        <v>0</v>
      </c>
      <c r="GQ32" s="322">
        <f t="shared" si="69"/>
        <v>0</v>
      </c>
      <c r="GR32" s="322">
        <f t="shared" si="70"/>
        <v>0</v>
      </c>
      <c r="GS32" s="322">
        <f t="shared" si="71"/>
        <v>0</v>
      </c>
      <c r="GT32" s="322">
        <f t="shared" si="175"/>
        <v>0</v>
      </c>
      <c r="GU32" s="322">
        <f t="shared" si="72"/>
        <v>0</v>
      </c>
      <c r="GV32" s="326">
        <f t="shared" si="92"/>
        <v>16292.6</v>
      </c>
      <c r="GW32" s="322">
        <f t="shared" si="82"/>
        <v>15413.9</v>
      </c>
      <c r="GX32" s="322">
        <f t="shared" si="82"/>
        <v>9561.2999999999993</v>
      </c>
      <c r="GY32" s="322">
        <f t="shared" si="82"/>
        <v>5852.6</v>
      </c>
      <c r="GZ32" s="322">
        <f t="shared" si="82"/>
        <v>878.7</v>
      </c>
      <c r="HA32" s="328">
        <f t="shared" si="176"/>
        <v>316</v>
      </c>
      <c r="HB32" s="322">
        <f t="shared" si="75"/>
        <v>15972.3</v>
      </c>
      <c r="HC32" s="322">
        <f t="shared" si="75"/>
        <v>15110.9</v>
      </c>
      <c r="HD32" s="322">
        <f t="shared" si="75"/>
        <v>9373.2999999999993</v>
      </c>
      <c r="HE32" s="322">
        <f t="shared" si="75"/>
        <v>5737.5</v>
      </c>
      <c r="HF32" s="322">
        <f t="shared" si="75"/>
        <v>861.4</v>
      </c>
      <c r="HG32" s="329">
        <v>30.25</v>
      </c>
      <c r="HH32" s="327">
        <f t="shared" si="76"/>
        <v>1883.2</v>
      </c>
      <c r="HI32" s="327">
        <f t="shared" si="77"/>
        <v>17855.5</v>
      </c>
      <c r="HJ32" s="330">
        <f t="shared" si="78"/>
        <v>11256.5</v>
      </c>
      <c r="HK32" s="275">
        <f t="shared" si="79"/>
        <v>17855500</v>
      </c>
    </row>
    <row r="33" spans="1:309">
      <c r="A33" s="315" t="s">
        <v>718</v>
      </c>
      <c r="B33" s="316">
        <v>0</v>
      </c>
      <c r="C33" s="316">
        <v>0</v>
      </c>
      <c r="D33" s="317">
        <v>95</v>
      </c>
      <c r="E33" s="318">
        <v>0</v>
      </c>
      <c r="F33" s="317"/>
      <c r="G33" s="316">
        <v>0</v>
      </c>
      <c r="H33" s="317">
        <v>174</v>
      </c>
      <c r="I33" s="318">
        <v>0</v>
      </c>
      <c r="J33" s="317"/>
      <c r="K33" s="317"/>
      <c r="L33" s="317"/>
      <c r="M33" s="316">
        <v>0</v>
      </c>
      <c r="N33" s="318">
        <v>0</v>
      </c>
      <c r="O33" s="317"/>
      <c r="P33" s="318">
        <v>0</v>
      </c>
      <c r="Q33" s="317">
        <v>26</v>
      </c>
      <c r="R33" s="317"/>
      <c r="S33" s="317"/>
      <c r="T33" s="319">
        <v>0</v>
      </c>
      <c r="U33" s="319">
        <v>0</v>
      </c>
      <c r="V33" s="316">
        <v>0</v>
      </c>
      <c r="W33" s="318">
        <v>0</v>
      </c>
      <c r="X33" s="318">
        <v>0</v>
      </c>
      <c r="Y33" s="318">
        <v>0</v>
      </c>
      <c r="Z33" s="316">
        <v>26</v>
      </c>
      <c r="AA33" s="318">
        <v>0</v>
      </c>
      <c r="AB33" s="318">
        <v>0</v>
      </c>
      <c r="AC33" s="318">
        <v>0</v>
      </c>
      <c r="AD33" s="320">
        <v>0</v>
      </c>
      <c r="AE33" s="320">
        <v>0</v>
      </c>
      <c r="AF33" s="320">
        <v>0</v>
      </c>
      <c r="AG33" s="320">
        <v>0</v>
      </c>
      <c r="AH33" s="317"/>
      <c r="AI33" s="320">
        <v>0</v>
      </c>
      <c r="AJ33" s="710">
        <f t="shared" si="80"/>
        <v>95</v>
      </c>
      <c r="AK33" s="710">
        <f t="shared" si="81"/>
        <v>226</v>
      </c>
      <c r="AL33" s="321">
        <f t="shared" si="0"/>
        <v>0</v>
      </c>
      <c r="AM33" s="322">
        <f t="shared" si="93"/>
        <v>0</v>
      </c>
      <c r="AN33" s="322">
        <f t="shared" si="1"/>
        <v>0</v>
      </c>
      <c r="AO33" s="322">
        <f t="shared" si="94"/>
        <v>0</v>
      </c>
      <c r="AP33" s="322">
        <f t="shared" si="95"/>
        <v>0</v>
      </c>
      <c r="AQ33" s="322">
        <f t="shared" si="2"/>
        <v>0</v>
      </c>
      <c r="AR33" s="322">
        <f t="shared" si="3"/>
        <v>0</v>
      </c>
      <c r="AS33" s="322">
        <f t="shared" si="4"/>
        <v>0</v>
      </c>
      <c r="AT33" s="322">
        <f t="shared" si="96"/>
        <v>0</v>
      </c>
      <c r="AU33" s="322">
        <f t="shared" si="97"/>
        <v>0</v>
      </c>
      <c r="AV33" s="322">
        <f t="shared" si="98"/>
        <v>5449.4</v>
      </c>
      <c r="AW33" s="322">
        <f t="shared" si="99"/>
        <v>5203.2</v>
      </c>
      <c r="AX33" s="322">
        <f t="shared" si="5"/>
        <v>3227.5</v>
      </c>
      <c r="AY33" s="322">
        <f t="shared" si="100"/>
        <v>1975.7</v>
      </c>
      <c r="AZ33" s="322">
        <f t="shared" si="6"/>
        <v>246.2</v>
      </c>
      <c r="BA33" s="322">
        <f t="shared" si="101"/>
        <v>0</v>
      </c>
      <c r="BB33" s="322">
        <f t="shared" si="102"/>
        <v>0</v>
      </c>
      <c r="BC33" s="322">
        <f t="shared" si="7"/>
        <v>0</v>
      </c>
      <c r="BD33" s="322">
        <f t="shared" si="103"/>
        <v>0</v>
      </c>
      <c r="BE33" s="322">
        <f t="shared" si="8"/>
        <v>0</v>
      </c>
      <c r="BF33" s="322">
        <f t="shared" si="104"/>
        <v>0</v>
      </c>
      <c r="BG33" s="322">
        <f t="shared" si="105"/>
        <v>0</v>
      </c>
      <c r="BH33" s="322">
        <f t="shared" si="9"/>
        <v>0</v>
      </c>
      <c r="BI33" s="322">
        <f t="shared" si="106"/>
        <v>0</v>
      </c>
      <c r="BJ33" s="322">
        <f t="shared" si="107"/>
        <v>0</v>
      </c>
      <c r="BK33" s="322">
        <f t="shared" si="108"/>
        <v>0</v>
      </c>
      <c r="BL33" s="322">
        <f t="shared" si="109"/>
        <v>0</v>
      </c>
      <c r="BM33" s="322">
        <f t="shared" si="10"/>
        <v>0</v>
      </c>
      <c r="BN33" s="322">
        <f t="shared" si="110"/>
        <v>0</v>
      </c>
      <c r="BO33" s="322">
        <f t="shared" si="111"/>
        <v>0</v>
      </c>
      <c r="BP33" s="322">
        <f t="shared" si="112"/>
        <v>8776.9</v>
      </c>
      <c r="BQ33" s="322">
        <f t="shared" si="113"/>
        <v>8286.7999999999993</v>
      </c>
      <c r="BR33" s="322">
        <f t="shared" si="11"/>
        <v>5140.3</v>
      </c>
      <c r="BS33" s="322">
        <f t="shared" si="114"/>
        <v>3146.5</v>
      </c>
      <c r="BT33" s="322">
        <f t="shared" si="12"/>
        <v>490.1</v>
      </c>
      <c r="BU33" s="322"/>
      <c r="BV33" s="322">
        <f t="shared" si="83"/>
        <v>0</v>
      </c>
      <c r="BW33" s="322">
        <f t="shared" si="84"/>
        <v>0</v>
      </c>
      <c r="BX33" s="322">
        <f t="shared" si="85"/>
        <v>0</v>
      </c>
      <c r="BY33" s="322">
        <f t="shared" si="86"/>
        <v>0</v>
      </c>
      <c r="BZ33" s="322">
        <f t="shared" si="87"/>
        <v>0</v>
      </c>
      <c r="CA33" s="322">
        <f t="shared" si="88"/>
        <v>0</v>
      </c>
      <c r="CB33" s="322">
        <f t="shared" si="89"/>
        <v>0</v>
      </c>
      <c r="CC33" s="322">
        <f t="shared" si="90"/>
        <v>0</v>
      </c>
      <c r="CD33" s="322">
        <f t="shared" si="91"/>
        <v>0</v>
      </c>
      <c r="CE33" s="711">
        <f t="shared" si="13"/>
        <v>0</v>
      </c>
      <c r="CF33" s="322">
        <f t="shared" si="115"/>
        <v>0</v>
      </c>
      <c r="CG33" s="322">
        <f t="shared" si="116"/>
        <v>0</v>
      </c>
      <c r="CH33" s="322">
        <f t="shared" si="14"/>
        <v>0</v>
      </c>
      <c r="CI33" s="322">
        <f t="shared" si="117"/>
        <v>0</v>
      </c>
      <c r="CJ33" s="711">
        <f t="shared" si="15"/>
        <v>0</v>
      </c>
      <c r="CK33" s="322">
        <f t="shared" si="118"/>
        <v>0</v>
      </c>
      <c r="CL33" s="322">
        <f t="shared" si="119"/>
        <v>0</v>
      </c>
      <c r="CM33" s="322">
        <f t="shared" si="16"/>
        <v>0</v>
      </c>
      <c r="CN33" s="322">
        <f t="shared" si="120"/>
        <v>0</v>
      </c>
      <c r="CO33" s="711">
        <f t="shared" si="17"/>
        <v>0</v>
      </c>
      <c r="CP33" s="322">
        <f t="shared" si="121"/>
        <v>0</v>
      </c>
      <c r="CQ33" s="322">
        <f t="shared" si="122"/>
        <v>0</v>
      </c>
      <c r="CR33" s="322">
        <f t="shared" si="18"/>
        <v>0</v>
      </c>
      <c r="CS33" s="322">
        <f t="shared" si="123"/>
        <v>0</v>
      </c>
      <c r="CT33" s="711">
        <f t="shared" si="19"/>
        <v>0</v>
      </c>
      <c r="CU33" s="322">
        <f t="shared" si="124"/>
        <v>0</v>
      </c>
      <c r="CV33" s="322">
        <f t="shared" si="125"/>
        <v>0</v>
      </c>
      <c r="CW33" s="322">
        <f t="shared" si="20"/>
        <v>0</v>
      </c>
      <c r="CX33" s="322">
        <f t="shared" si="126"/>
        <v>0</v>
      </c>
      <c r="CY33" s="322">
        <f t="shared" si="21"/>
        <v>0</v>
      </c>
      <c r="CZ33" s="322">
        <f t="shared" si="127"/>
        <v>0</v>
      </c>
      <c r="DA33" s="322">
        <f t="shared" si="128"/>
        <v>0</v>
      </c>
      <c r="DB33" s="322">
        <f t="shared" si="22"/>
        <v>0</v>
      </c>
      <c r="DC33" s="322">
        <f t="shared" si="129"/>
        <v>0</v>
      </c>
      <c r="DD33" s="322">
        <f t="shared" si="23"/>
        <v>0</v>
      </c>
      <c r="DE33" s="322">
        <f t="shared" si="24"/>
        <v>3314.7</v>
      </c>
      <c r="DF33" s="322">
        <f t="shared" si="25"/>
        <v>3219.5</v>
      </c>
      <c r="DG33" s="322">
        <f t="shared" si="26"/>
        <v>1997.1</v>
      </c>
      <c r="DH33" s="322">
        <f t="shared" si="130"/>
        <v>1222.4000000000001</v>
      </c>
      <c r="DI33" s="322">
        <f t="shared" si="27"/>
        <v>95.2</v>
      </c>
      <c r="DJ33" s="322">
        <f t="shared" si="28"/>
        <v>0</v>
      </c>
      <c r="DK33" s="322">
        <f t="shared" si="29"/>
        <v>0</v>
      </c>
      <c r="DL33" s="322">
        <f t="shared" si="30"/>
        <v>0</v>
      </c>
      <c r="DM33" s="322">
        <f t="shared" si="131"/>
        <v>0</v>
      </c>
      <c r="DN33" s="322">
        <f t="shared" si="31"/>
        <v>0</v>
      </c>
      <c r="DO33" s="322">
        <f t="shared" si="132"/>
        <v>0</v>
      </c>
      <c r="DP33" s="322">
        <f t="shared" si="133"/>
        <v>0</v>
      </c>
      <c r="DQ33" s="322">
        <f t="shared" si="134"/>
        <v>0</v>
      </c>
      <c r="DR33" s="322">
        <f t="shared" si="135"/>
        <v>0</v>
      </c>
      <c r="DS33" s="322">
        <f t="shared" si="32"/>
        <v>0</v>
      </c>
      <c r="DT33" s="323">
        <f t="shared" si="136"/>
        <v>0</v>
      </c>
      <c r="DU33" s="324">
        <f t="shared" si="137"/>
        <v>0</v>
      </c>
      <c r="DV33" s="322">
        <f t="shared" si="33"/>
        <v>0</v>
      </c>
      <c r="DW33" s="322">
        <f t="shared" si="138"/>
        <v>0</v>
      </c>
      <c r="DX33" s="324">
        <f t="shared" si="139"/>
        <v>0</v>
      </c>
      <c r="DY33" s="324">
        <f t="shared" si="140"/>
        <v>0</v>
      </c>
      <c r="DZ33" s="324">
        <f t="shared" si="141"/>
        <v>0</v>
      </c>
      <c r="EA33" s="322">
        <f t="shared" si="34"/>
        <v>0</v>
      </c>
      <c r="EB33" s="322">
        <f t="shared" si="142"/>
        <v>0</v>
      </c>
      <c r="EC33" s="324">
        <f t="shared" si="143"/>
        <v>0</v>
      </c>
      <c r="ED33" s="324">
        <f>ROUND(V33*$ED$8/1000,1)</f>
        <v>0</v>
      </c>
      <c r="EE33" s="324">
        <f t="shared" si="145"/>
        <v>0</v>
      </c>
      <c r="EF33" s="322">
        <f t="shared" si="35"/>
        <v>0</v>
      </c>
      <c r="EG33" s="322">
        <f t="shared" si="146"/>
        <v>0</v>
      </c>
      <c r="EH33" s="324">
        <f t="shared" si="147"/>
        <v>0</v>
      </c>
      <c r="EI33" s="324">
        <f t="shared" si="148"/>
        <v>0</v>
      </c>
      <c r="EJ33" s="324">
        <f t="shared" si="149"/>
        <v>0</v>
      </c>
      <c r="EK33" s="322">
        <f t="shared" si="36"/>
        <v>0</v>
      </c>
      <c r="EL33" s="322">
        <f t="shared" si="150"/>
        <v>0</v>
      </c>
      <c r="EM33" s="324">
        <f t="shared" si="151"/>
        <v>0</v>
      </c>
      <c r="EN33" s="324">
        <f t="shared" si="152"/>
        <v>0</v>
      </c>
      <c r="EO33" s="324">
        <f t="shared" si="153"/>
        <v>0</v>
      </c>
      <c r="EP33" s="322">
        <f t="shared" si="37"/>
        <v>0</v>
      </c>
      <c r="EQ33" s="322">
        <f t="shared" si="154"/>
        <v>0</v>
      </c>
      <c r="ER33" s="324">
        <f t="shared" si="155"/>
        <v>0</v>
      </c>
      <c r="ES33" s="324">
        <f t="shared" si="156"/>
        <v>0</v>
      </c>
      <c r="ET33" s="324">
        <f t="shared" si="157"/>
        <v>0</v>
      </c>
      <c r="EU33" s="322">
        <f t="shared" si="38"/>
        <v>0</v>
      </c>
      <c r="EV33" s="322">
        <f t="shared" si="158"/>
        <v>0</v>
      </c>
      <c r="EW33" s="324">
        <f t="shared" si="159"/>
        <v>0</v>
      </c>
      <c r="EX33" s="324">
        <f t="shared" si="160"/>
        <v>1750.8</v>
      </c>
      <c r="EY33" s="324">
        <f t="shared" si="161"/>
        <v>1671.7</v>
      </c>
      <c r="EZ33" s="322">
        <f t="shared" si="39"/>
        <v>1036.9000000000001</v>
      </c>
      <c r="FA33" s="322">
        <f t="shared" si="162"/>
        <v>634.79999999999995</v>
      </c>
      <c r="FB33" s="324">
        <f t="shared" si="163"/>
        <v>79.099999999999994</v>
      </c>
      <c r="FC33" s="324">
        <f>ROUND(AA33*$FC$8/1000,1)</f>
        <v>0</v>
      </c>
      <c r="FD33" s="324">
        <f t="shared" si="165"/>
        <v>0</v>
      </c>
      <c r="FE33" s="322">
        <f t="shared" si="40"/>
        <v>0</v>
      </c>
      <c r="FF33" s="322">
        <f t="shared" si="166"/>
        <v>0</v>
      </c>
      <c r="FG33" s="325">
        <f t="shared" si="167"/>
        <v>0</v>
      </c>
      <c r="FH33" s="712">
        <f t="shared" si="41"/>
        <v>0</v>
      </c>
      <c r="FI33" s="322">
        <f t="shared" si="42"/>
        <v>0</v>
      </c>
      <c r="FJ33" s="322">
        <f t="shared" si="43"/>
        <v>0</v>
      </c>
      <c r="FK33" s="322">
        <f t="shared" si="168"/>
        <v>0</v>
      </c>
      <c r="FL33" s="322">
        <f t="shared" si="44"/>
        <v>0</v>
      </c>
      <c r="FM33" s="322">
        <f t="shared" si="45"/>
        <v>0</v>
      </c>
      <c r="FN33" s="322">
        <f t="shared" si="46"/>
        <v>0</v>
      </c>
      <c r="FO33" s="322">
        <f t="shared" si="47"/>
        <v>0</v>
      </c>
      <c r="FP33" s="322">
        <f t="shared" si="169"/>
        <v>0</v>
      </c>
      <c r="FQ33" s="322">
        <f t="shared" si="48"/>
        <v>0</v>
      </c>
      <c r="FR33" s="322">
        <f t="shared" si="49"/>
        <v>0</v>
      </c>
      <c r="FS33" s="322">
        <f t="shared" si="50"/>
        <v>0</v>
      </c>
      <c r="FT33" s="322">
        <f t="shared" si="51"/>
        <v>0</v>
      </c>
      <c r="FU33" s="322">
        <f t="shared" si="170"/>
        <v>0</v>
      </c>
      <c r="FV33" s="322">
        <f t="shared" si="52"/>
        <v>0</v>
      </c>
      <c r="FW33" s="322">
        <f t="shared" si="53"/>
        <v>0</v>
      </c>
      <c r="FX33" s="322">
        <f t="shared" si="54"/>
        <v>0</v>
      </c>
      <c r="FY33" s="322">
        <f t="shared" si="55"/>
        <v>0</v>
      </c>
      <c r="FZ33" s="322">
        <f t="shared" si="171"/>
        <v>0</v>
      </c>
      <c r="GA33" s="322">
        <f t="shared" si="56"/>
        <v>0</v>
      </c>
      <c r="GB33" s="322">
        <f t="shared" si="57"/>
        <v>0</v>
      </c>
      <c r="GC33" s="322">
        <f t="shared" si="58"/>
        <v>0</v>
      </c>
      <c r="GD33" s="322">
        <f t="shared" si="59"/>
        <v>0</v>
      </c>
      <c r="GE33" s="322">
        <f t="shared" si="172"/>
        <v>0</v>
      </c>
      <c r="GF33" s="322">
        <f t="shared" si="60"/>
        <v>0</v>
      </c>
      <c r="GG33" s="322">
        <f t="shared" si="61"/>
        <v>0</v>
      </c>
      <c r="GH33" s="322">
        <f t="shared" si="62"/>
        <v>0</v>
      </c>
      <c r="GI33" s="322">
        <f t="shared" si="63"/>
        <v>0</v>
      </c>
      <c r="GJ33" s="322">
        <f t="shared" si="173"/>
        <v>0</v>
      </c>
      <c r="GK33" s="322">
        <f t="shared" si="64"/>
        <v>0</v>
      </c>
      <c r="GL33" s="322">
        <f t="shared" si="65"/>
        <v>0</v>
      </c>
      <c r="GM33" s="322">
        <f t="shared" si="66"/>
        <v>0</v>
      </c>
      <c r="GN33" s="322">
        <f t="shared" si="67"/>
        <v>0</v>
      </c>
      <c r="GO33" s="322">
        <f t="shared" si="174"/>
        <v>0</v>
      </c>
      <c r="GP33" s="322">
        <f t="shared" si="68"/>
        <v>0</v>
      </c>
      <c r="GQ33" s="322">
        <f t="shared" si="69"/>
        <v>0</v>
      </c>
      <c r="GR33" s="322">
        <f t="shared" si="70"/>
        <v>0</v>
      </c>
      <c r="GS33" s="322">
        <f t="shared" si="71"/>
        <v>0</v>
      </c>
      <c r="GT33" s="322">
        <f t="shared" si="175"/>
        <v>0</v>
      </c>
      <c r="GU33" s="322">
        <f t="shared" si="72"/>
        <v>0</v>
      </c>
      <c r="GV33" s="326">
        <f t="shared" si="92"/>
        <v>19291.8</v>
      </c>
      <c r="GW33" s="322">
        <f t="shared" si="82"/>
        <v>18381.2</v>
      </c>
      <c r="GX33" s="322">
        <f t="shared" si="82"/>
        <v>11401.8</v>
      </c>
      <c r="GY33" s="322">
        <f t="shared" si="82"/>
        <v>6979.4</v>
      </c>
      <c r="GZ33" s="322">
        <f t="shared" si="82"/>
        <v>910.6</v>
      </c>
      <c r="HA33" s="328">
        <f t="shared" si="176"/>
        <v>321</v>
      </c>
      <c r="HB33" s="322">
        <f t="shared" si="75"/>
        <v>18912.5</v>
      </c>
      <c r="HC33" s="322">
        <f t="shared" si="75"/>
        <v>18019.8</v>
      </c>
      <c r="HD33" s="322">
        <f t="shared" si="75"/>
        <v>11177.7</v>
      </c>
      <c r="HE33" s="322">
        <f t="shared" si="75"/>
        <v>6842.2</v>
      </c>
      <c r="HF33" s="322">
        <f t="shared" si="75"/>
        <v>892.7</v>
      </c>
      <c r="HG33" s="329">
        <v>37.93</v>
      </c>
      <c r="HH33" s="327">
        <f t="shared" si="76"/>
        <v>2361.3000000000002</v>
      </c>
      <c r="HI33" s="327">
        <f t="shared" si="77"/>
        <v>21273.8</v>
      </c>
      <c r="HJ33" s="330">
        <f t="shared" si="78"/>
        <v>13539</v>
      </c>
      <c r="HK33" s="275">
        <f t="shared" si="79"/>
        <v>21273800</v>
      </c>
    </row>
    <row r="34" spans="1:309">
      <c r="A34" s="315" t="s">
        <v>720</v>
      </c>
      <c r="B34" s="316">
        <v>0</v>
      </c>
      <c r="C34" s="316">
        <v>0</v>
      </c>
      <c r="D34" s="317">
        <v>34</v>
      </c>
      <c r="E34" s="318">
        <v>0</v>
      </c>
      <c r="F34" s="317"/>
      <c r="G34" s="316">
        <v>0</v>
      </c>
      <c r="H34" s="317">
        <v>142</v>
      </c>
      <c r="I34" s="318">
        <v>0</v>
      </c>
      <c r="J34" s="317"/>
      <c r="K34" s="317"/>
      <c r="L34" s="317"/>
      <c r="M34" s="316">
        <v>0</v>
      </c>
      <c r="N34" s="318">
        <v>0</v>
      </c>
      <c r="O34" s="317"/>
      <c r="P34" s="318">
        <v>0</v>
      </c>
      <c r="Q34" s="317"/>
      <c r="R34" s="317"/>
      <c r="S34" s="317"/>
      <c r="T34" s="319">
        <v>0</v>
      </c>
      <c r="U34" s="335">
        <v>0</v>
      </c>
      <c r="V34" s="335">
        <v>0</v>
      </c>
      <c r="W34" s="318">
        <v>0</v>
      </c>
      <c r="X34" s="318">
        <v>0</v>
      </c>
      <c r="Y34" s="318">
        <v>0</v>
      </c>
      <c r="Z34" s="318">
        <v>0</v>
      </c>
      <c r="AA34" s="318">
        <v>0</v>
      </c>
      <c r="AB34" s="318">
        <v>0</v>
      </c>
      <c r="AC34" s="318">
        <v>0</v>
      </c>
      <c r="AD34" s="320">
        <v>0</v>
      </c>
      <c r="AE34" s="320">
        <v>0</v>
      </c>
      <c r="AF34" s="320">
        <v>0</v>
      </c>
      <c r="AG34" s="320">
        <v>0</v>
      </c>
      <c r="AH34" s="317"/>
      <c r="AI34" s="320">
        <v>0</v>
      </c>
      <c r="AJ34" s="710">
        <f t="shared" si="80"/>
        <v>34</v>
      </c>
      <c r="AK34" s="710">
        <f t="shared" si="81"/>
        <v>142</v>
      </c>
      <c r="AL34" s="321">
        <f t="shared" si="0"/>
        <v>0</v>
      </c>
      <c r="AM34" s="322">
        <f t="shared" si="93"/>
        <v>0</v>
      </c>
      <c r="AN34" s="322">
        <f t="shared" si="1"/>
        <v>0</v>
      </c>
      <c r="AO34" s="322">
        <f t="shared" si="94"/>
        <v>0</v>
      </c>
      <c r="AP34" s="322">
        <f t="shared" si="95"/>
        <v>0</v>
      </c>
      <c r="AQ34" s="322">
        <f t="shared" si="2"/>
        <v>0</v>
      </c>
      <c r="AR34" s="322">
        <f t="shared" si="3"/>
        <v>0</v>
      </c>
      <c r="AS34" s="322">
        <f t="shared" si="4"/>
        <v>0</v>
      </c>
      <c r="AT34" s="322">
        <f t="shared" si="96"/>
        <v>0</v>
      </c>
      <c r="AU34" s="322">
        <f t="shared" si="97"/>
        <v>0</v>
      </c>
      <c r="AV34" s="322">
        <f t="shared" si="98"/>
        <v>1950.3</v>
      </c>
      <c r="AW34" s="322">
        <f t="shared" si="99"/>
        <v>1862.2</v>
      </c>
      <c r="AX34" s="322">
        <f t="shared" si="5"/>
        <v>1155.0999999999999</v>
      </c>
      <c r="AY34" s="322">
        <f t="shared" si="100"/>
        <v>707.1</v>
      </c>
      <c r="AZ34" s="322">
        <f t="shared" si="6"/>
        <v>88.1</v>
      </c>
      <c r="BA34" s="322">
        <f t="shared" si="101"/>
        <v>0</v>
      </c>
      <c r="BB34" s="322">
        <f t="shared" si="102"/>
        <v>0</v>
      </c>
      <c r="BC34" s="322">
        <f t="shared" si="7"/>
        <v>0</v>
      </c>
      <c r="BD34" s="322">
        <f t="shared" si="103"/>
        <v>0</v>
      </c>
      <c r="BE34" s="322">
        <f t="shared" si="8"/>
        <v>0</v>
      </c>
      <c r="BF34" s="322">
        <f t="shared" si="104"/>
        <v>0</v>
      </c>
      <c r="BG34" s="322">
        <f t="shared" si="105"/>
        <v>0</v>
      </c>
      <c r="BH34" s="322">
        <f t="shared" si="9"/>
        <v>0</v>
      </c>
      <c r="BI34" s="322">
        <f t="shared" si="106"/>
        <v>0</v>
      </c>
      <c r="BJ34" s="322">
        <f t="shared" si="107"/>
        <v>0</v>
      </c>
      <c r="BK34" s="322">
        <f t="shared" si="108"/>
        <v>0</v>
      </c>
      <c r="BL34" s="322">
        <f t="shared" si="109"/>
        <v>0</v>
      </c>
      <c r="BM34" s="322">
        <f t="shared" si="10"/>
        <v>0</v>
      </c>
      <c r="BN34" s="322">
        <f t="shared" si="110"/>
        <v>0</v>
      </c>
      <c r="BO34" s="322">
        <f t="shared" si="111"/>
        <v>0</v>
      </c>
      <c r="BP34" s="322">
        <f t="shared" si="112"/>
        <v>7162.8</v>
      </c>
      <c r="BQ34" s="322">
        <f t="shared" si="113"/>
        <v>6762.8</v>
      </c>
      <c r="BR34" s="322">
        <f t="shared" si="11"/>
        <v>4195</v>
      </c>
      <c r="BS34" s="322">
        <f t="shared" si="114"/>
        <v>2567.8000000000002</v>
      </c>
      <c r="BT34" s="322">
        <f t="shared" si="12"/>
        <v>400</v>
      </c>
      <c r="BU34" s="322"/>
      <c r="BV34" s="322">
        <f t="shared" si="83"/>
        <v>0</v>
      </c>
      <c r="BW34" s="322">
        <f t="shared" si="84"/>
        <v>0</v>
      </c>
      <c r="BX34" s="322">
        <f t="shared" si="85"/>
        <v>0</v>
      </c>
      <c r="BY34" s="322">
        <f t="shared" si="86"/>
        <v>0</v>
      </c>
      <c r="BZ34" s="322">
        <f t="shared" si="87"/>
        <v>0</v>
      </c>
      <c r="CA34" s="322">
        <f t="shared" si="88"/>
        <v>0</v>
      </c>
      <c r="CB34" s="322">
        <f t="shared" si="89"/>
        <v>0</v>
      </c>
      <c r="CC34" s="322">
        <f t="shared" si="90"/>
        <v>0</v>
      </c>
      <c r="CD34" s="322">
        <f t="shared" si="91"/>
        <v>0</v>
      </c>
      <c r="CE34" s="711">
        <f t="shared" si="13"/>
        <v>0</v>
      </c>
      <c r="CF34" s="322">
        <f t="shared" si="115"/>
        <v>0</v>
      </c>
      <c r="CG34" s="322">
        <f t="shared" si="116"/>
        <v>0</v>
      </c>
      <c r="CH34" s="322">
        <f t="shared" si="14"/>
        <v>0</v>
      </c>
      <c r="CI34" s="322">
        <f t="shared" si="117"/>
        <v>0</v>
      </c>
      <c r="CJ34" s="711">
        <f t="shared" si="15"/>
        <v>0</v>
      </c>
      <c r="CK34" s="322">
        <f t="shared" si="118"/>
        <v>0</v>
      </c>
      <c r="CL34" s="322">
        <f t="shared" si="119"/>
        <v>0</v>
      </c>
      <c r="CM34" s="322">
        <f t="shared" si="16"/>
        <v>0</v>
      </c>
      <c r="CN34" s="322">
        <f t="shared" si="120"/>
        <v>0</v>
      </c>
      <c r="CO34" s="711">
        <f t="shared" si="17"/>
        <v>0</v>
      </c>
      <c r="CP34" s="322">
        <f t="shared" si="121"/>
        <v>0</v>
      </c>
      <c r="CQ34" s="322">
        <f t="shared" si="122"/>
        <v>0</v>
      </c>
      <c r="CR34" s="322">
        <f t="shared" si="18"/>
        <v>0</v>
      </c>
      <c r="CS34" s="322">
        <f t="shared" si="123"/>
        <v>0</v>
      </c>
      <c r="CT34" s="711">
        <f t="shared" si="19"/>
        <v>0</v>
      </c>
      <c r="CU34" s="322">
        <f t="shared" si="124"/>
        <v>0</v>
      </c>
      <c r="CV34" s="322">
        <f t="shared" si="125"/>
        <v>0</v>
      </c>
      <c r="CW34" s="322">
        <f t="shared" si="20"/>
        <v>0</v>
      </c>
      <c r="CX34" s="322">
        <f t="shared" si="126"/>
        <v>0</v>
      </c>
      <c r="CY34" s="322">
        <f t="shared" si="21"/>
        <v>0</v>
      </c>
      <c r="CZ34" s="322">
        <f t="shared" si="127"/>
        <v>0</v>
      </c>
      <c r="DA34" s="322">
        <f t="shared" si="128"/>
        <v>0</v>
      </c>
      <c r="DB34" s="322">
        <f t="shared" si="22"/>
        <v>0</v>
      </c>
      <c r="DC34" s="322">
        <f t="shared" si="129"/>
        <v>0</v>
      </c>
      <c r="DD34" s="322">
        <f t="shared" si="23"/>
        <v>0</v>
      </c>
      <c r="DE34" s="322">
        <f t="shared" si="24"/>
        <v>0</v>
      </c>
      <c r="DF34" s="322">
        <f t="shared" si="25"/>
        <v>0</v>
      </c>
      <c r="DG34" s="322">
        <f t="shared" si="26"/>
        <v>0</v>
      </c>
      <c r="DH34" s="322">
        <f t="shared" si="130"/>
        <v>0</v>
      </c>
      <c r="DI34" s="322">
        <f t="shared" si="27"/>
        <v>0</v>
      </c>
      <c r="DJ34" s="322">
        <f t="shared" si="28"/>
        <v>0</v>
      </c>
      <c r="DK34" s="322">
        <f t="shared" si="29"/>
        <v>0</v>
      </c>
      <c r="DL34" s="322">
        <f t="shared" si="30"/>
        <v>0</v>
      </c>
      <c r="DM34" s="322">
        <f t="shared" si="131"/>
        <v>0</v>
      </c>
      <c r="DN34" s="322">
        <f t="shared" si="31"/>
        <v>0</v>
      </c>
      <c r="DO34" s="322">
        <f t="shared" si="132"/>
        <v>0</v>
      </c>
      <c r="DP34" s="322">
        <f t="shared" si="133"/>
        <v>0</v>
      </c>
      <c r="DQ34" s="322">
        <f t="shared" si="134"/>
        <v>0</v>
      </c>
      <c r="DR34" s="322">
        <f t="shared" si="135"/>
        <v>0</v>
      </c>
      <c r="DS34" s="322">
        <f t="shared" si="32"/>
        <v>0</v>
      </c>
      <c r="DT34" s="323">
        <f t="shared" si="136"/>
        <v>0</v>
      </c>
      <c r="DU34" s="324">
        <f t="shared" si="137"/>
        <v>0</v>
      </c>
      <c r="DV34" s="322">
        <f t="shared" si="33"/>
        <v>0</v>
      </c>
      <c r="DW34" s="322">
        <f t="shared" si="138"/>
        <v>0</v>
      </c>
      <c r="DX34" s="324">
        <f t="shared" si="139"/>
        <v>0</v>
      </c>
      <c r="DY34" s="324">
        <f t="shared" si="140"/>
        <v>0</v>
      </c>
      <c r="DZ34" s="324">
        <f t="shared" si="141"/>
        <v>0</v>
      </c>
      <c r="EA34" s="322">
        <f t="shared" si="34"/>
        <v>0</v>
      </c>
      <c r="EB34" s="322">
        <f t="shared" si="142"/>
        <v>0</v>
      </c>
      <c r="EC34" s="324">
        <f t="shared" si="143"/>
        <v>0</v>
      </c>
      <c r="ED34" s="324">
        <f t="shared" si="144"/>
        <v>0</v>
      </c>
      <c r="EE34" s="324">
        <f t="shared" si="145"/>
        <v>0</v>
      </c>
      <c r="EF34" s="322">
        <f t="shared" si="35"/>
        <v>0</v>
      </c>
      <c r="EG34" s="322">
        <f t="shared" si="146"/>
        <v>0</v>
      </c>
      <c r="EH34" s="324">
        <f t="shared" si="147"/>
        <v>0</v>
      </c>
      <c r="EI34" s="324">
        <f t="shared" si="148"/>
        <v>0</v>
      </c>
      <c r="EJ34" s="324">
        <f t="shared" si="149"/>
        <v>0</v>
      </c>
      <c r="EK34" s="322">
        <f t="shared" si="36"/>
        <v>0</v>
      </c>
      <c r="EL34" s="322">
        <f t="shared" si="150"/>
        <v>0</v>
      </c>
      <c r="EM34" s="324">
        <f t="shared" si="151"/>
        <v>0</v>
      </c>
      <c r="EN34" s="324">
        <f t="shared" si="152"/>
        <v>0</v>
      </c>
      <c r="EO34" s="324">
        <f t="shared" si="153"/>
        <v>0</v>
      </c>
      <c r="EP34" s="322">
        <f t="shared" si="37"/>
        <v>0</v>
      </c>
      <c r="EQ34" s="322">
        <f t="shared" si="154"/>
        <v>0</v>
      </c>
      <c r="ER34" s="324">
        <f t="shared" si="155"/>
        <v>0</v>
      </c>
      <c r="ES34" s="324">
        <f t="shared" si="156"/>
        <v>0</v>
      </c>
      <c r="ET34" s="324">
        <f t="shared" si="157"/>
        <v>0</v>
      </c>
      <c r="EU34" s="322">
        <f t="shared" si="38"/>
        <v>0</v>
      </c>
      <c r="EV34" s="322">
        <f t="shared" si="158"/>
        <v>0</v>
      </c>
      <c r="EW34" s="324">
        <f t="shared" si="159"/>
        <v>0</v>
      </c>
      <c r="EX34" s="324">
        <f t="shared" si="160"/>
        <v>0</v>
      </c>
      <c r="EY34" s="324">
        <f t="shared" si="161"/>
        <v>0</v>
      </c>
      <c r="EZ34" s="322">
        <f t="shared" si="39"/>
        <v>0</v>
      </c>
      <c r="FA34" s="322">
        <f t="shared" si="162"/>
        <v>0</v>
      </c>
      <c r="FB34" s="324">
        <f t="shared" si="163"/>
        <v>0</v>
      </c>
      <c r="FC34" s="324">
        <f t="shared" si="164"/>
        <v>0</v>
      </c>
      <c r="FD34" s="324">
        <f t="shared" si="165"/>
        <v>0</v>
      </c>
      <c r="FE34" s="322">
        <f t="shared" si="40"/>
        <v>0</v>
      </c>
      <c r="FF34" s="322">
        <f t="shared" si="166"/>
        <v>0</v>
      </c>
      <c r="FG34" s="325">
        <f t="shared" si="167"/>
        <v>0</v>
      </c>
      <c r="FH34" s="712">
        <f t="shared" si="41"/>
        <v>0</v>
      </c>
      <c r="FI34" s="322">
        <f t="shared" si="42"/>
        <v>0</v>
      </c>
      <c r="FJ34" s="322">
        <f t="shared" si="43"/>
        <v>0</v>
      </c>
      <c r="FK34" s="322">
        <f t="shared" si="168"/>
        <v>0</v>
      </c>
      <c r="FL34" s="322">
        <f t="shared" si="44"/>
        <v>0</v>
      </c>
      <c r="FM34" s="322">
        <f t="shared" si="45"/>
        <v>0</v>
      </c>
      <c r="FN34" s="322">
        <f t="shared" si="46"/>
        <v>0</v>
      </c>
      <c r="FO34" s="322">
        <f t="shared" si="47"/>
        <v>0</v>
      </c>
      <c r="FP34" s="322">
        <f t="shared" si="169"/>
        <v>0</v>
      </c>
      <c r="FQ34" s="322">
        <f t="shared" si="48"/>
        <v>0</v>
      </c>
      <c r="FR34" s="322">
        <f t="shared" si="49"/>
        <v>0</v>
      </c>
      <c r="FS34" s="322">
        <f t="shared" si="50"/>
        <v>0</v>
      </c>
      <c r="FT34" s="322">
        <f t="shared" si="51"/>
        <v>0</v>
      </c>
      <c r="FU34" s="322">
        <f t="shared" si="170"/>
        <v>0</v>
      </c>
      <c r="FV34" s="322">
        <f t="shared" si="52"/>
        <v>0</v>
      </c>
      <c r="FW34" s="322">
        <f t="shared" si="53"/>
        <v>0</v>
      </c>
      <c r="FX34" s="322">
        <f t="shared" si="54"/>
        <v>0</v>
      </c>
      <c r="FY34" s="322">
        <f t="shared" si="55"/>
        <v>0</v>
      </c>
      <c r="FZ34" s="322">
        <f t="shared" si="171"/>
        <v>0</v>
      </c>
      <c r="GA34" s="322">
        <f t="shared" si="56"/>
        <v>0</v>
      </c>
      <c r="GB34" s="322">
        <f t="shared" si="57"/>
        <v>0</v>
      </c>
      <c r="GC34" s="322">
        <f t="shared" si="58"/>
        <v>0</v>
      </c>
      <c r="GD34" s="322">
        <f t="shared" si="59"/>
        <v>0</v>
      </c>
      <c r="GE34" s="322">
        <f t="shared" si="172"/>
        <v>0</v>
      </c>
      <c r="GF34" s="322">
        <f t="shared" si="60"/>
        <v>0</v>
      </c>
      <c r="GG34" s="322">
        <f t="shared" si="61"/>
        <v>0</v>
      </c>
      <c r="GH34" s="322">
        <f t="shared" si="62"/>
        <v>0</v>
      </c>
      <c r="GI34" s="322">
        <f t="shared" si="63"/>
        <v>0</v>
      </c>
      <c r="GJ34" s="322">
        <f t="shared" si="173"/>
        <v>0</v>
      </c>
      <c r="GK34" s="322">
        <f t="shared" si="64"/>
        <v>0</v>
      </c>
      <c r="GL34" s="322">
        <f t="shared" si="65"/>
        <v>0</v>
      </c>
      <c r="GM34" s="322">
        <f t="shared" si="66"/>
        <v>0</v>
      </c>
      <c r="GN34" s="322">
        <f t="shared" si="67"/>
        <v>0</v>
      </c>
      <c r="GO34" s="322">
        <f t="shared" si="174"/>
        <v>0</v>
      </c>
      <c r="GP34" s="322">
        <f t="shared" si="68"/>
        <v>0</v>
      </c>
      <c r="GQ34" s="322">
        <f t="shared" si="69"/>
        <v>0</v>
      </c>
      <c r="GR34" s="322">
        <f t="shared" si="70"/>
        <v>0</v>
      </c>
      <c r="GS34" s="322">
        <f t="shared" si="71"/>
        <v>0</v>
      </c>
      <c r="GT34" s="322">
        <f t="shared" si="175"/>
        <v>0</v>
      </c>
      <c r="GU34" s="322">
        <f t="shared" si="72"/>
        <v>0</v>
      </c>
      <c r="GV34" s="326">
        <f t="shared" si="92"/>
        <v>9113.1</v>
      </c>
      <c r="GW34" s="322">
        <f t="shared" si="82"/>
        <v>8625</v>
      </c>
      <c r="GX34" s="322">
        <f t="shared" si="82"/>
        <v>5350.1</v>
      </c>
      <c r="GY34" s="322">
        <f t="shared" si="82"/>
        <v>3274.9</v>
      </c>
      <c r="GZ34" s="322">
        <f t="shared" si="82"/>
        <v>488.1</v>
      </c>
      <c r="HA34" s="328">
        <f t="shared" si="176"/>
        <v>176</v>
      </c>
      <c r="HB34" s="322">
        <f t="shared" si="75"/>
        <v>8933.9</v>
      </c>
      <c r="HC34" s="322">
        <f t="shared" si="75"/>
        <v>8455.4</v>
      </c>
      <c r="HD34" s="322">
        <f t="shared" si="75"/>
        <v>5244.9</v>
      </c>
      <c r="HE34" s="322">
        <f t="shared" si="75"/>
        <v>3210.5</v>
      </c>
      <c r="HF34" s="322">
        <f t="shared" si="75"/>
        <v>478.5</v>
      </c>
      <c r="HG34" s="329">
        <v>15.4</v>
      </c>
      <c r="HH34" s="327">
        <f t="shared" si="76"/>
        <v>958.7</v>
      </c>
      <c r="HI34" s="327">
        <f t="shared" si="77"/>
        <v>9892.6</v>
      </c>
      <c r="HJ34" s="330">
        <f t="shared" si="78"/>
        <v>6203.6</v>
      </c>
      <c r="HK34" s="275">
        <f t="shared" si="79"/>
        <v>9892600</v>
      </c>
    </row>
    <row r="35" spans="1:309">
      <c r="A35" s="315" t="s">
        <v>721</v>
      </c>
      <c r="B35" s="316">
        <v>0</v>
      </c>
      <c r="C35" s="316">
        <v>0</v>
      </c>
      <c r="D35" s="317">
        <v>54</v>
      </c>
      <c r="E35" s="318">
        <v>0</v>
      </c>
      <c r="F35" s="317"/>
      <c r="G35" s="316">
        <v>0</v>
      </c>
      <c r="H35" s="317">
        <v>282</v>
      </c>
      <c r="I35" s="318">
        <v>0</v>
      </c>
      <c r="J35" s="317"/>
      <c r="K35" s="317"/>
      <c r="L35" s="317"/>
      <c r="M35" s="316">
        <v>0</v>
      </c>
      <c r="N35" s="318">
        <v>0</v>
      </c>
      <c r="O35" s="317"/>
      <c r="P35" s="316"/>
      <c r="Q35" s="317">
        <v>27</v>
      </c>
      <c r="R35" s="317"/>
      <c r="S35" s="317"/>
      <c r="T35" s="319">
        <v>0</v>
      </c>
      <c r="U35" s="335">
        <v>0</v>
      </c>
      <c r="V35" s="335">
        <v>0</v>
      </c>
      <c r="W35" s="318">
        <v>0</v>
      </c>
      <c r="X35" s="318">
        <v>0</v>
      </c>
      <c r="Y35" s="318">
        <v>0</v>
      </c>
      <c r="Z35" s="318">
        <v>0</v>
      </c>
      <c r="AA35" s="318">
        <v>0</v>
      </c>
      <c r="AB35" s="318">
        <v>0</v>
      </c>
      <c r="AC35" s="318">
        <v>0</v>
      </c>
      <c r="AD35" s="320">
        <v>0</v>
      </c>
      <c r="AE35" s="320">
        <v>0</v>
      </c>
      <c r="AF35" s="320">
        <v>0</v>
      </c>
      <c r="AG35" s="320">
        <v>0</v>
      </c>
      <c r="AH35" s="317"/>
      <c r="AI35" s="320">
        <v>0</v>
      </c>
      <c r="AJ35" s="710">
        <f t="shared" si="80"/>
        <v>54</v>
      </c>
      <c r="AK35" s="710">
        <f t="shared" si="81"/>
        <v>309</v>
      </c>
      <c r="AL35" s="321">
        <f t="shared" si="0"/>
        <v>0</v>
      </c>
      <c r="AM35" s="322">
        <f t="shared" si="93"/>
        <v>0</v>
      </c>
      <c r="AN35" s="322">
        <f t="shared" si="1"/>
        <v>0</v>
      </c>
      <c r="AO35" s="322">
        <f t="shared" si="94"/>
        <v>0</v>
      </c>
      <c r="AP35" s="322">
        <f t="shared" si="95"/>
        <v>0</v>
      </c>
      <c r="AQ35" s="322">
        <f t="shared" si="2"/>
        <v>0</v>
      </c>
      <c r="AR35" s="322">
        <f t="shared" si="3"/>
        <v>0</v>
      </c>
      <c r="AS35" s="322">
        <f t="shared" si="4"/>
        <v>0</v>
      </c>
      <c r="AT35" s="322">
        <f t="shared" si="96"/>
        <v>0</v>
      </c>
      <c r="AU35" s="322">
        <f t="shared" si="97"/>
        <v>0</v>
      </c>
      <c r="AV35" s="322">
        <f t="shared" si="98"/>
        <v>3097.5</v>
      </c>
      <c r="AW35" s="322">
        <f t="shared" si="99"/>
        <v>2957.6</v>
      </c>
      <c r="AX35" s="322">
        <f t="shared" si="5"/>
        <v>1834.6</v>
      </c>
      <c r="AY35" s="322">
        <f t="shared" si="100"/>
        <v>1123</v>
      </c>
      <c r="AZ35" s="322">
        <f t="shared" si="6"/>
        <v>139.9</v>
      </c>
      <c r="BA35" s="322">
        <f t="shared" si="101"/>
        <v>0</v>
      </c>
      <c r="BB35" s="322">
        <f t="shared" si="102"/>
        <v>0</v>
      </c>
      <c r="BC35" s="322">
        <f t="shared" si="7"/>
        <v>0</v>
      </c>
      <c r="BD35" s="322">
        <f t="shared" si="103"/>
        <v>0</v>
      </c>
      <c r="BE35" s="322">
        <f t="shared" si="8"/>
        <v>0</v>
      </c>
      <c r="BF35" s="322">
        <f t="shared" si="104"/>
        <v>0</v>
      </c>
      <c r="BG35" s="322">
        <f t="shared" si="105"/>
        <v>0</v>
      </c>
      <c r="BH35" s="322">
        <f t="shared" si="9"/>
        <v>0</v>
      </c>
      <c r="BI35" s="322">
        <f t="shared" si="106"/>
        <v>0</v>
      </c>
      <c r="BJ35" s="322">
        <f t="shared" si="107"/>
        <v>0</v>
      </c>
      <c r="BK35" s="322">
        <f t="shared" si="108"/>
        <v>0</v>
      </c>
      <c r="BL35" s="322">
        <f t="shared" si="109"/>
        <v>0</v>
      </c>
      <c r="BM35" s="322">
        <f t="shared" si="10"/>
        <v>0</v>
      </c>
      <c r="BN35" s="322">
        <f t="shared" si="110"/>
        <v>0</v>
      </c>
      <c r="BO35" s="322">
        <f t="shared" si="111"/>
        <v>0</v>
      </c>
      <c r="BP35" s="322">
        <f t="shared" si="112"/>
        <v>14224.6</v>
      </c>
      <c r="BQ35" s="322">
        <f t="shared" si="113"/>
        <v>13430.3</v>
      </c>
      <c r="BR35" s="322">
        <f t="shared" si="11"/>
        <v>8330.7999999999993</v>
      </c>
      <c r="BS35" s="322">
        <f t="shared" si="114"/>
        <v>5099.5</v>
      </c>
      <c r="BT35" s="322">
        <f t="shared" si="12"/>
        <v>794.3</v>
      </c>
      <c r="BU35" s="322"/>
      <c r="BV35" s="322">
        <f t="shared" si="83"/>
        <v>0</v>
      </c>
      <c r="BW35" s="322">
        <f t="shared" si="84"/>
        <v>0</v>
      </c>
      <c r="BX35" s="322">
        <f t="shared" si="85"/>
        <v>0</v>
      </c>
      <c r="BY35" s="322">
        <f t="shared" si="86"/>
        <v>0</v>
      </c>
      <c r="BZ35" s="322">
        <f t="shared" si="87"/>
        <v>0</v>
      </c>
      <c r="CA35" s="322">
        <f t="shared" si="88"/>
        <v>0</v>
      </c>
      <c r="CB35" s="322">
        <f t="shared" si="89"/>
        <v>0</v>
      </c>
      <c r="CC35" s="322">
        <f t="shared" si="90"/>
        <v>0</v>
      </c>
      <c r="CD35" s="322">
        <f t="shared" si="91"/>
        <v>0</v>
      </c>
      <c r="CE35" s="711">
        <f t="shared" si="13"/>
        <v>0</v>
      </c>
      <c r="CF35" s="322">
        <f t="shared" si="115"/>
        <v>0</v>
      </c>
      <c r="CG35" s="322">
        <f t="shared" si="116"/>
        <v>0</v>
      </c>
      <c r="CH35" s="322">
        <f t="shared" si="14"/>
        <v>0</v>
      </c>
      <c r="CI35" s="322">
        <f t="shared" si="117"/>
        <v>0</v>
      </c>
      <c r="CJ35" s="711">
        <f t="shared" si="15"/>
        <v>0</v>
      </c>
      <c r="CK35" s="322">
        <f t="shared" si="118"/>
        <v>0</v>
      </c>
      <c r="CL35" s="322">
        <f t="shared" si="119"/>
        <v>0</v>
      </c>
      <c r="CM35" s="322">
        <f t="shared" si="16"/>
        <v>0</v>
      </c>
      <c r="CN35" s="322">
        <f t="shared" si="120"/>
        <v>0</v>
      </c>
      <c r="CO35" s="711">
        <f t="shared" si="17"/>
        <v>0</v>
      </c>
      <c r="CP35" s="322">
        <f t="shared" si="121"/>
        <v>0</v>
      </c>
      <c r="CQ35" s="322">
        <f t="shared" si="122"/>
        <v>0</v>
      </c>
      <c r="CR35" s="322">
        <f t="shared" si="18"/>
        <v>0</v>
      </c>
      <c r="CS35" s="322">
        <f t="shared" si="123"/>
        <v>0</v>
      </c>
      <c r="CT35" s="711">
        <f t="shared" si="19"/>
        <v>0</v>
      </c>
      <c r="CU35" s="322">
        <f t="shared" si="124"/>
        <v>0</v>
      </c>
      <c r="CV35" s="322">
        <f t="shared" si="125"/>
        <v>0</v>
      </c>
      <c r="CW35" s="322">
        <f t="shared" si="20"/>
        <v>0</v>
      </c>
      <c r="CX35" s="322">
        <f t="shared" si="126"/>
        <v>0</v>
      </c>
      <c r="CY35" s="322">
        <f t="shared" si="21"/>
        <v>0</v>
      </c>
      <c r="CZ35" s="322">
        <f t="shared" si="127"/>
        <v>0</v>
      </c>
      <c r="DA35" s="322">
        <f t="shared" si="128"/>
        <v>0</v>
      </c>
      <c r="DB35" s="322">
        <f t="shared" si="22"/>
        <v>0</v>
      </c>
      <c r="DC35" s="322">
        <f t="shared" si="129"/>
        <v>0</v>
      </c>
      <c r="DD35" s="322">
        <f t="shared" si="23"/>
        <v>0</v>
      </c>
      <c r="DE35" s="322">
        <f t="shared" si="24"/>
        <v>3442.2</v>
      </c>
      <c r="DF35" s="322">
        <f t="shared" si="25"/>
        <v>3343.3</v>
      </c>
      <c r="DG35" s="322">
        <f t="shared" si="26"/>
        <v>2073.9</v>
      </c>
      <c r="DH35" s="322">
        <f t="shared" si="130"/>
        <v>1269.4000000000001</v>
      </c>
      <c r="DI35" s="322">
        <f t="shared" si="27"/>
        <v>98.9</v>
      </c>
      <c r="DJ35" s="322">
        <f t="shared" si="28"/>
        <v>0</v>
      </c>
      <c r="DK35" s="322">
        <f t="shared" si="29"/>
        <v>0</v>
      </c>
      <c r="DL35" s="322">
        <f t="shared" si="30"/>
        <v>0</v>
      </c>
      <c r="DM35" s="322">
        <f t="shared" si="131"/>
        <v>0</v>
      </c>
      <c r="DN35" s="322">
        <f t="shared" si="31"/>
        <v>0</v>
      </c>
      <c r="DO35" s="322">
        <f t="shared" si="132"/>
        <v>0</v>
      </c>
      <c r="DP35" s="322">
        <f t="shared" si="133"/>
        <v>0</v>
      </c>
      <c r="DQ35" s="322">
        <f t="shared" si="134"/>
        <v>0</v>
      </c>
      <c r="DR35" s="322">
        <f t="shared" si="135"/>
        <v>0</v>
      </c>
      <c r="DS35" s="322">
        <f t="shared" si="32"/>
        <v>0</v>
      </c>
      <c r="DT35" s="323">
        <f t="shared" si="136"/>
        <v>0</v>
      </c>
      <c r="DU35" s="324">
        <f t="shared" si="137"/>
        <v>0</v>
      </c>
      <c r="DV35" s="322">
        <f t="shared" si="33"/>
        <v>0</v>
      </c>
      <c r="DW35" s="322">
        <f t="shared" si="138"/>
        <v>0</v>
      </c>
      <c r="DX35" s="324">
        <f t="shared" si="139"/>
        <v>0</v>
      </c>
      <c r="DY35" s="324">
        <f t="shared" si="140"/>
        <v>0</v>
      </c>
      <c r="DZ35" s="324">
        <f t="shared" si="141"/>
        <v>0</v>
      </c>
      <c r="EA35" s="322">
        <f t="shared" si="34"/>
        <v>0</v>
      </c>
      <c r="EB35" s="322">
        <f t="shared" si="142"/>
        <v>0</v>
      </c>
      <c r="EC35" s="324">
        <f t="shared" si="143"/>
        <v>0</v>
      </c>
      <c r="ED35" s="324">
        <f t="shared" si="144"/>
        <v>0</v>
      </c>
      <c r="EE35" s="324">
        <f t="shared" si="145"/>
        <v>0</v>
      </c>
      <c r="EF35" s="322">
        <f t="shared" si="35"/>
        <v>0</v>
      </c>
      <c r="EG35" s="322">
        <f t="shared" si="146"/>
        <v>0</v>
      </c>
      <c r="EH35" s="324">
        <f t="shared" si="147"/>
        <v>0</v>
      </c>
      <c r="EI35" s="324">
        <f t="shared" si="148"/>
        <v>0</v>
      </c>
      <c r="EJ35" s="324">
        <f t="shared" si="149"/>
        <v>0</v>
      </c>
      <c r="EK35" s="322">
        <f t="shared" si="36"/>
        <v>0</v>
      </c>
      <c r="EL35" s="322">
        <f t="shared" si="150"/>
        <v>0</v>
      </c>
      <c r="EM35" s="324">
        <f t="shared" si="151"/>
        <v>0</v>
      </c>
      <c r="EN35" s="324">
        <f t="shared" si="152"/>
        <v>0</v>
      </c>
      <c r="EO35" s="324">
        <f t="shared" si="153"/>
        <v>0</v>
      </c>
      <c r="EP35" s="322">
        <f t="shared" si="37"/>
        <v>0</v>
      </c>
      <c r="EQ35" s="322">
        <f t="shared" si="154"/>
        <v>0</v>
      </c>
      <c r="ER35" s="324">
        <f t="shared" si="155"/>
        <v>0</v>
      </c>
      <c r="ES35" s="324">
        <f t="shared" si="156"/>
        <v>0</v>
      </c>
      <c r="ET35" s="324">
        <f t="shared" si="157"/>
        <v>0</v>
      </c>
      <c r="EU35" s="322">
        <f t="shared" si="38"/>
        <v>0</v>
      </c>
      <c r="EV35" s="322">
        <f t="shared" si="158"/>
        <v>0</v>
      </c>
      <c r="EW35" s="324">
        <f t="shared" si="159"/>
        <v>0</v>
      </c>
      <c r="EX35" s="324">
        <f t="shared" si="160"/>
        <v>0</v>
      </c>
      <c r="EY35" s="324">
        <f t="shared" si="161"/>
        <v>0</v>
      </c>
      <c r="EZ35" s="322">
        <f t="shared" si="39"/>
        <v>0</v>
      </c>
      <c r="FA35" s="322">
        <f t="shared" si="162"/>
        <v>0</v>
      </c>
      <c r="FB35" s="324">
        <f t="shared" si="163"/>
        <v>0</v>
      </c>
      <c r="FC35" s="324">
        <f t="shared" si="164"/>
        <v>0</v>
      </c>
      <c r="FD35" s="324">
        <f t="shared" si="165"/>
        <v>0</v>
      </c>
      <c r="FE35" s="322">
        <f t="shared" si="40"/>
        <v>0</v>
      </c>
      <c r="FF35" s="322">
        <f t="shared" si="166"/>
        <v>0</v>
      </c>
      <c r="FG35" s="325">
        <f t="shared" si="167"/>
        <v>0</v>
      </c>
      <c r="FH35" s="712">
        <f t="shared" si="41"/>
        <v>0</v>
      </c>
      <c r="FI35" s="322">
        <f t="shared" si="42"/>
        <v>0</v>
      </c>
      <c r="FJ35" s="322">
        <f t="shared" si="43"/>
        <v>0</v>
      </c>
      <c r="FK35" s="322">
        <f t="shared" si="168"/>
        <v>0</v>
      </c>
      <c r="FL35" s="322">
        <f t="shared" si="44"/>
        <v>0</v>
      </c>
      <c r="FM35" s="322">
        <f t="shared" si="45"/>
        <v>0</v>
      </c>
      <c r="FN35" s="322">
        <f t="shared" si="46"/>
        <v>0</v>
      </c>
      <c r="FO35" s="322">
        <f t="shared" si="47"/>
        <v>0</v>
      </c>
      <c r="FP35" s="322">
        <f t="shared" si="169"/>
        <v>0</v>
      </c>
      <c r="FQ35" s="322">
        <f t="shared" si="48"/>
        <v>0</v>
      </c>
      <c r="FR35" s="322">
        <f t="shared" si="49"/>
        <v>0</v>
      </c>
      <c r="FS35" s="322">
        <f t="shared" si="50"/>
        <v>0</v>
      </c>
      <c r="FT35" s="322">
        <f t="shared" si="51"/>
        <v>0</v>
      </c>
      <c r="FU35" s="322">
        <f t="shared" si="170"/>
        <v>0</v>
      </c>
      <c r="FV35" s="322">
        <f t="shared" si="52"/>
        <v>0</v>
      </c>
      <c r="FW35" s="322">
        <f t="shared" si="53"/>
        <v>0</v>
      </c>
      <c r="FX35" s="322">
        <f t="shared" si="54"/>
        <v>0</v>
      </c>
      <c r="FY35" s="322">
        <f t="shared" si="55"/>
        <v>0</v>
      </c>
      <c r="FZ35" s="322">
        <f t="shared" si="171"/>
        <v>0</v>
      </c>
      <c r="GA35" s="322">
        <f t="shared" si="56"/>
        <v>0</v>
      </c>
      <c r="GB35" s="322">
        <f t="shared" si="57"/>
        <v>0</v>
      </c>
      <c r="GC35" s="322">
        <f t="shared" si="58"/>
        <v>0</v>
      </c>
      <c r="GD35" s="322">
        <f t="shared" si="59"/>
        <v>0</v>
      </c>
      <c r="GE35" s="322">
        <f t="shared" si="172"/>
        <v>0</v>
      </c>
      <c r="GF35" s="322">
        <f t="shared" si="60"/>
        <v>0</v>
      </c>
      <c r="GG35" s="322">
        <f t="shared" si="61"/>
        <v>0</v>
      </c>
      <c r="GH35" s="322">
        <f t="shared" si="62"/>
        <v>0</v>
      </c>
      <c r="GI35" s="322">
        <f t="shared" si="63"/>
        <v>0</v>
      </c>
      <c r="GJ35" s="322">
        <f t="shared" si="173"/>
        <v>0</v>
      </c>
      <c r="GK35" s="322">
        <f t="shared" si="64"/>
        <v>0</v>
      </c>
      <c r="GL35" s="322">
        <f t="shared" si="65"/>
        <v>0</v>
      </c>
      <c r="GM35" s="322">
        <f t="shared" si="66"/>
        <v>0</v>
      </c>
      <c r="GN35" s="322">
        <f t="shared" si="67"/>
        <v>0</v>
      </c>
      <c r="GO35" s="322">
        <f t="shared" si="174"/>
        <v>0</v>
      </c>
      <c r="GP35" s="322">
        <f t="shared" si="68"/>
        <v>0</v>
      </c>
      <c r="GQ35" s="322">
        <f t="shared" si="69"/>
        <v>0</v>
      </c>
      <c r="GR35" s="322">
        <f t="shared" si="70"/>
        <v>0</v>
      </c>
      <c r="GS35" s="322">
        <f t="shared" si="71"/>
        <v>0</v>
      </c>
      <c r="GT35" s="322">
        <f t="shared" si="175"/>
        <v>0</v>
      </c>
      <c r="GU35" s="322">
        <f t="shared" si="72"/>
        <v>0</v>
      </c>
      <c r="GV35" s="326">
        <f t="shared" si="92"/>
        <v>20764.3</v>
      </c>
      <c r="GW35" s="322">
        <f t="shared" si="82"/>
        <v>19731.2</v>
      </c>
      <c r="GX35" s="322">
        <f t="shared" si="82"/>
        <v>12239.3</v>
      </c>
      <c r="GY35" s="322">
        <f t="shared" si="82"/>
        <v>7491.9</v>
      </c>
      <c r="GZ35" s="322">
        <f t="shared" si="82"/>
        <v>1033.0999999999999</v>
      </c>
      <c r="HA35" s="328">
        <f t="shared" si="176"/>
        <v>363</v>
      </c>
      <c r="HB35" s="322">
        <f t="shared" si="75"/>
        <v>20356.099999999999</v>
      </c>
      <c r="HC35" s="322">
        <f t="shared" si="75"/>
        <v>19343.3</v>
      </c>
      <c r="HD35" s="322">
        <f t="shared" si="75"/>
        <v>11998.7</v>
      </c>
      <c r="HE35" s="322">
        <f t="shared" si="75"/>
        <v>7344.6</v>
      </c>
      <c r="HF35" s="322">
        <f t="shared" si="75"/>
        <v>1012.8</v>
      </c>
      <c r="HG35" s="329">
        <v>35.75</v>
      </c>
      <c r="HH35" s="327">
        <f t="shared" si="76"/>
        <v>2225.6</v>
      </c>
      <c r="HI35" s="327">
        <f t="shared" si="77"/>
        <v>22581.7</v>
      </c>
      <c r="HJ35" s="330">
        <f t="shared" si="78"/>
        <v>14224.3</v>
      </c>
      <c r="HK35" s="275">
        <f t="shared" si="79"/>
        <v>22581700</v>
      </c>
    </row>
    <row r="36" spans="1:309">
      <c r="A36" s="315" t="s">
        <v>796</v>
      </c>
      <c r="B36" s="316">
        <v>0</v>
      </c>
      <c r="C36" s="316">
        <v>0</v>
      </c>
      <c r="D36" s="317">
        <v>88</v>
      </c>
      <c r="E36" s="318">
        <v>0</v>
      </c>
      <c r="F36" s="317"/>
      <c r="G36" s="316">
        <v>0</v>
      </c>
      <c r="H36" s="317">
        <v>207</v>
      </c>
      <c r="I36" s="318">
        <v>0</v>
      </c>
      <c r="J36" s="317"/>
      <c r="K36" s="317"/>
      <c r="L36" s="317"/>
      <c r="M36" s="316">
        <v>0</v>
      </c>
      <c r="N36" s="318">
        <v>0</v>
      </c>
      <c r="O36" s="317"/>
      <c r="P36" s="316">
        <v>0</v>
      </c>
      <c r="Q36" s="317">
        <v>15</v>
      </c>
      <c r="R36" s="317"/>
      <c r="S36" s="317"/>
      <c r="T36" s="319">
        <v>0</v>
      </c>
      <c r="U36" s="335">
        <v>0</v>
      </c>
      <c r="V36" s="335">
        <v>0</v>
      </c>
      <c r="W36" s="318">
        <v>0</v>
      </c>
      <c r="X36" s="318">
        <v>0</v>
      </c>
      <c r="Y36" s="318">
        <v>0</v>
      </c>
      <c r="Z36" s="318">
        <v>0</v>
      </c>
      <c r="AA36" s="318">
        <v>0</v>
      </c>
      <c r="AB36" s="318">
        <v>0</v>
      </c>
      <c r="AC36" s="318">
        <v>0</v>
      </c>
      <c r="AD36" s="320">
        <v>0</v>
      </c>
      <c r="AE36" s="320">
        <v>0</v>
      </c>
      <c r="AF36" s="320">
        <v>0</v>
      </c>
      <c r="AG36" s="320">
        <v>0</v>
      </c>
      <c r="AH36" s="317"/>
      <c r="AI36" s="320">
        <v>0</v>
      </c>
      <c r="AJ36" s="710">
        <f t="shared" si="80"/>
        <v>88</v>
      </c>
      <c r="AK36" s="710">
        <f t="shared" si="81"/>
        <v>222</v>
      </c>
      <c r="AL36" s="321">
        <f t="shared" si="0"/>
        <v>0</v>
      </c>
      <c r="AM36" s="322">
        <f t="shared" si="93"/>
        <v>0</v>
      </c>
      <c r="AN36" s="322">
        <f t="shared" si="1"/>
        <v>0</v>
      </c>
      <c r="AO36" s="322">
        <f t="shared" si="94"/>
        <v>0</v>
      </c>
      <c r="AP36" s="322">
        <f t="shared" si="95"/>
        <v>0</v>
      </c>
      <c r="AQ36" s="322">
        <f t="shared" si="2"/>
        <v>0</v>
      </c>
      <c r="AR36" s="322">
        <f t="shared" si="3"/>
        <v>0</v>
      </c>
      <c r="AS36" s="322">
        <f t="shared" si="4"/>
        <v>0</v>
      </c>
      <c r="AT36" s="322">
        <f t="shared" si="96"/>
        <v>0</v>
      </c>
      <c r="AU36" s="322">
        <f t="shared" si="97"/>
        <v>0</v>
      </c>
      <c r="AV36" s="322">
        <f t="shared" si="98"/>
        <v>5047.8999999999996</v>
      </c>
      <c r="AW36" s="322">
        <f t="shared" si="99"/>
        <v>4819.8</v>
      </c>
      <c r="AX36" s="322">
        <f t="shared" si="5"/>
        <v>2989.7</v>
      </c>
      <c r="AY36" s="322">
        <f t="shared" si="100"/>
        <v>1830.1</v>
      </c>
      <c r="AZ36" s="322">
        <f t="shared" si="6"/>
        <v>228.1</v>
      </c>
      <c r="BA36" s="322">
        <f t="shared" si="101"/>
        <v>0</v>
      </c>
      <c r="BB36" s="322">
        <f t="shared" si="102"/>
        <v>0</v>
      </c>
      <c r="BC36" s="322">
        <f t="shared" si="7"/>
        <v>0</v>
      </c>
      <c r="BD36" s="322">
        <f t="shared" si="103"/>
        <v>0</v>
      </c>
      <c r="BE36" s="322">
        <f t="shared" si="8"/>
        <v>0</v>
      </c>
      <c r="BF36" s="322">
        <f t="shared" si="104"/>
        <v>0</v>
      </c>
      <c r="BG36" s="322">
        <f t="shared" si="105"/>
        <v>0</v>
      </c>
      <c r="BH36" s="322">
        <f t="shared" si="9"/>
        <v>0</v>
      </c>
      <c r="BI36" s="322">
        <f t="shared" si="106"/>
        <v>0</v>
      </c>
      <c r="BJ36" s="322">
        <f t="shared" si="107"/>
        <v>0</v>
      </c>
      <c r="BK36" s="322">
        <f t="shared" si="108"/>
        <v>0</v>
      </c>
      <c r="BL36" s="322">
        <f t="shared" si="109"/>
        <v>0</v>
      </c>
      <c r="BM36" s="322">
        <f t="shared" si="10"/>
        <v>0</v>
      </c>
      <c r="BN36" s="322">
        <f t="shared" si="110"/>
        <v>0</v>
      </c>
      <c r="BO36" s="322">
        <f t="shared" si="111"/>
        <v>0</v>
      </c>
      <c r="BP36" s="322">
        <f t="shared" si="112"/>
        <v>10441.5</v>
      </c>
      <c r="BQ36" s="322">
        <f t="shared" si="113"/>
        <v>9858.4</v>
      </c>
      <c r="BR36" s="322">
        <f t="shared" si="11"/>
        <v>6115.2</v>
      </c>
      <c r="BS36" s="322">
        <f t="shared" si="114"/>
        <v>3743.2</v>
      </c>
      <c r="BT36" s="322">
        <f t="shared" si="12"/>
        <v>583.1</v>
      </c>
      <c r="BU36" s="322"/>
      <c r="BV36" s="322">
        <f t="shared" si="83"/>
        <v>0</v>
      </c>
      <c r="BW36" s="322">
        <f t="shared" si="84"/>
        <v>0</v>
      </c>
      <c r="BX36" s="322">
        <f t="shared" si="85"/>
        <v>0</v>
      </c>
      <c r="BY36" s="322">
        <f t="shared" si="86"/>
        <v>0</v>
      </c>
      <c r="BZ36" s="322">
        <f t="shared" si="87"/>
        <v>0</v>
      </c>
      <c r="CA36" s="322">
        <f t="shared" si="88"/>
        <v>0</v>
      </c>
      <c r="CB36" s="322">
        <f t="shared" si="89"/>
        <v>0</v>
      </c>
      <c r="CC36" s="322">
        <f t="shared" si="90"/>
        <v>0</v>
      </c>
      <c r="CD36" s="322">
        <f t="shared" si="91"/>
        <v>0</v>
      </c>
      <c r="CE36" s="711">
        <f t="shared" si="13"/>
        <v>0</v>
      </c>
      <c r="CF36" s="322">
        <f t="shared" si="115"/>
        <v>0</v>
      </c>
      <c r="CG36" s="322">
        <f t="shared" si="116"/>
        <v>0</v>
      </c>
      <c r="CH36" s="322">
        <f t="shared" si="14"/>
        <v>0</v>
      </c>
      <c r="CI36" s="322">
        <f t="shared" si="117"/>
        <v>0</v>
      </c>
      <c r="CJ36" s="711">
        <f t="shared" si="15"/>
        <v>0</v>
      </c>
      <c r="CK36" s="322">
        <f t="shared" si="118"/>
        <v>0</v>
      </c>
      <c r="CL36" s="322">
        <f t="shared" si="119"/>
        <v>0</v>
      </c>
      <c r="CM36" s="322">
        <f t="shared" si="16"/>
        <v>0</v>
      </c>
      <c r="CN36" s="322">
        <f t="shared" si="120"/>
        <v>0</v>
      </c>
      <c r="CO36" s="711">
        <f t="shared" si="17"/>
        <v>0</v>
      </c>
      <c r="CP36" s="322">
        <f t="shared" si="121"/>
        <v>0</v>
      </c>
      <c r="CQ36" s="322">
        <f t="shared" si="122"/>
        <v>0</v>
      </c>
      <c r="CR36" s="322">
        <f t="shared" si="18"/>
        <v>0</v>
      </c>
      <c r="CS36" s="322">
        <f t="shared" si="123"/>
        <v>0</v>
      </c>
      <c r="CT36" s="711">
        <f t="shared" si="19"/>
        <v>0</v>
      </c>
      <c r="CU36" s="322">
        <f t="shared" si="124"/>
        <v>0</v>
      </c>
      <c r="CV36" s="322">
        <f t="shared" si="125"/>
        <v>0</v>
      </c>
      <c r="CW36" s="322">
        <f t="shared" si="20"/>
        <v>0</v>
      </c>
      <c r="CX36" s="322">
        <f t="shared" si="126"/>
        <v>0</v>
      </c>
      <c r="CY36" s="322">
        <f t="shared" si="21"/>
        <v>0</v>
      </c>
      <c r="CZ36" s="322">
        <f t="shared" si="127"/>
        <v>0</v>
      </c>
      <c r="DA36" s="322">
        <f t="shared" si="128"/>
        <v>0</v>
      </c>
      <c r="DB36" s="322">
        <f t="shared" si="22"/>
        <v>0</v>
      </c>
      <c r="DC36" s="322">
        <f t="shared" si="129"/>
        <v>0</v>
      </c>
      <c r="DD36" s="322">
        <f t="shared" si="23"/>
        <v>0</v>
      </c>
      <c r="DE36" s="322">
        <f t="shared" si="24"/>
        <v>1912.3</v>
      </c>
      <c r="DF36" s="322">
        <f t="shared" si="25"/>
        <v>1857.4</v>
      </c>
      <c r="DG36" s="322">
        <f t="shared" si="26"/>
        <v>1152.2</v>
      </c>
      <c r="DH36" s="322">
        <f t="shared" si="130"/>
        <v>705.2</v>
      </c>
      <c r="DI36" s="322">
        <f t="shared" si="27"/>
        <v>54.9</v>
      </c>
      <c r="DJ36" s="322">
        <f t="shared" si="28"/>
        <v>0</v>
      </c>
      <c r="DK36" s="322">
        <f t="shared" si="29"/>
        <v>0</v>
      </c>
      <c r="DL36" s="322">
        <f t="shared" si="30"/>
        <v>0</v>
      </c>
      <c r="DM36" s="322">
        <f t="shared" si="131"/>
        <v>0</v>
      </c>
      <c r="DN36" s="322">
        <f t="shared" si="31"/>
        <v>0</v>
      </c>
      <c r="DO36" s="322">
        <f t="shared" si="132"/>
        <v>0</v>
      </c>
      <c r="DP36" s="322">
        <f t="shared" si="133"/>
        <v>0</v>
      </c>
      <c r="DQ36" s="322">
        <f t="shared" si="134"/>
        <v>0</v>
      </c>
      <c r="DR36" s="322">
        <f t="shared" si="135"/>
        <v>0</v>
      </c>
      <c r="DS36" s="322">
        <f t="shared" si="32"/>
        <v>0</v>
      </c>
      <c r="DT36" s="323">
        <f t="shared" si="136"/>
        <v>0</v>
      </c>
      <c r="DU36" s="324">
        <f t="shared" si="137"/>
        <v>0</v>
      </c>
      <c r="DV36" s="322">
        <f t="shared" si="33"/>
        <v>0</v>
      </c>
      <c r="DW36" s="322">
        <f t="shared" si="138"/>
        <v>0</v>
      </c>
      <c r="DX36" s="324">
        <f t="shared" si="139"/>
        <v>0</v>
      </c>
      <c r="DY36" s="324">
        <f t="shared" si="140"/>
        <v>0</v>
      </c>
      <c r="DZ36" s="324">
        <f t="shared" si="141"/>
        <v>0</v>
      </c>
      <c r="EA36" s="322">
        <f t="shared" si="34"/>
        <v>0</v>
      </c>
      <c r="EB36" s="322">
        <f t="shared" si="142"/>
        <v>0</v>
      </c>
      <c r="EC36" s="324">
        <f t="shared" si="143"/>
        <v>0</v>
      </c>
      <c r="ED36" s="324">
        <f t="shared" si="144"/>
        <v>0</v>
      </c>
      <c r="EE36" s="324">
        <f t="shared" si="145"/>
        <v>0</v>
      </c>
      <c r="EF36" s="322">
        <f t="shared" si="35"/>
        <v>0</v>
      </c>
      <c r="EG36" s="322">
        <f t="shared" si="146"/>
        <v>0</v>
      </c>
      <c r="EH36" s="324">
        <f t="shared" si="147"/>
        <v>0</v>
      </c>
      <c r="EI36" s="324">
        <f t="shared" si="148"/>
        <v>0</v>
      </c>
      <c r="EJ36" s="324">
        <f t="shared" si="149"/>
        <v>0</v>
      </c>
      <c r="EK36" s="322">
        <f t="shared" si="36"/>
        <v>0</v>
      </c>
      <c r="EL36" s="322">
        <f t="shared" si="150"/>
        <v>0</v>
      </c>
      <c r="EM36" s="324">
        <f t="shared" si="151"/>
        <v>0</v>
      </c>
      <c r="EN36" s="324">
        <f t="shared" si="152"/>
        <v>0</v>
      </c>
      <c r="EO36" s="324">
        <f t="shared" si="153"/>
        <v>0</v>
      </c>
      <c r="EP36" s="322">
        <f t="shared" si="37"/>
        <v>0</v>
      </c>
      <c r="EQ36" s="322">
        <f t="shared" si="154"/>
        <v>0</v>
      </c>
      <c r="ER36" s="324">
        <f t="shared" si="155"/>
        <v>0</v>
      </c>
      <c r="ES36" s="324">
        <f t="shared" si="156"/>
        <v>0</v>
      </c>
      <c r="ET36" s="324">
        <f t="shared" si="157"/>
        <v>0</v>
      </c>
      <c r="EU36" s="322">
        <f t="shared" si="38"/>
        <v>0</v>
      </c>
      <c r="EV36" s="322">
        <f t="shared" si="158"/>
        <v>0</v>
      </c>
      <c r="EW36" s="324">
        <f t="shared" si="159"/>
        <v>0</v>
      </c>
      <c r="EX36" s="324">
        <f t="shared" si="160"/>
        <v>0</v>
      </c>
      <c r="EY36" s="324">
        <f t="shared" si="161"/>
        <v>0</v>
      </c>
      <c r="EZ36" s="322">
        <f t="shared" si="39"/>
        <v>0</v>
      </c>
      <c r="FA36" s="322">
        <f t="shared" si="162"/>
        <v>0</v>
      </c>
      <c r="FB36" s="324">
        <f t="shared" si="163"/>
        <v>0</v>
      </c>
      <c r="FC36" s="324">
        <f t="shared" si="164"/>
        <v>0</v>
      </c>
      <c r="FD36" s="324">
        <f t="shared" si="165"/>
        <v>0</v>
      </c>
      <c r="FE36" s="322">
        <f t="shared" si="40"/>
        <v>0</v>
      </c>
      <c r="FF36" s="322">
        <f t="shared" si="166"/>
        <v>0</v>
      </c>
      <c r="FG36" s="325">
        <f t="shared" si="167"/>
        <v>0</v>
      </c>
      <c r="FH36" s="712">
        <f t="shared" si="41"/>
        <v>0</v>
      </c>
      <c r="FI36" s="322">
        <f t="shared" si="42"/>
        <v>0</v>
      </c>
      <c r="FJ36" s="322">
        <f t="shared" si="43"/>
        <v>0</v>
      </c>
      <c r="FK36" s="322">
        <f t="shared" si="168"/>
        <v>0</v>
      </c>
      <c r="FL36" s="322">
        <f t="shared" si="44"/>
        <v>0</v>
      </c>
      <c r="FM36" s="322">
        <f t="shared" si="45"/>
        <v>0</v>
      </c>
      <c r="FN36" s="322">
        <f t="shared" si="46"/>
        <v>0</v>
      </c>
      <c r="FO36" s="322">
        <f t="shared" si="47"/>
        <v>0</v>
      </c>
      <c r="FP36" s="322">
        <f t="shared" si="169"/>
        <v>0</v>
      </c>
      <c r="FQ36" s="322">
        <f t="shared" si="48"/>
        <v>0</v>
      </c>
      <c r="FR36" s="322">
        <f t="shared" si="49"/>
        <v>0</v>
      </c>
      <c r="FS36" s="322">
        <f t="shared" si="50"/>
        <v>0</v>
      </c>
      <c r="FT36" s="322">
        <f t="shared" si="51"/>
        <v>0</v>
      </c>
      <c r="FU36" s="322">
        <f t="shared" si="170"/>
        <v>0</v>
      </c>
      <c r="FV36" s="322">
        <f t="shared" si="52"/>
        <v>0</v>
      </c>
      <c r="FW36" s="322">
        <f t="shared" si="53"/>
        <v>0</v>
      </c>
      <c r="FX36" s="322">
        <f t="shared" si="54"/>
        <v>0</v>
      </c>
      <c r="FY36" s="322">
        <f t="shared" si="55"/>
        <v>0</v>
      </c>
      <c r="FZ36" s="322">
        <f t="shared" si="171"/>
        <v>0</v>
      </c>
      <c r="GA36" s="322">
        <f t="shared" si="56"/>
        <v>0</v>
      </c>
      <c r="GB36" s="322">
        <f t="shared" si="57"/>
        <v>0</v>
      </c>
      <c r="GC36" s="322">
        <f t="shared" si="58"/>
        <v>0</v>
      </c>
      <c r="GD36" s="322">
        <f t="shared" si="59"/>
        <v>0</v>
      </c>
      <c r="GE36" s="322">
        <f t="shared" si="172"/>
        <v>0</v>
      </c>
      <c r="GF36" s="322">
        <f t="shared" si="60"/>
        <v>0</v>
      </c>
      <c r="GG36" s="322">
        <f t="shared" si="61"/>
        <v>0</v>
      </c>
      <c r="GH36" s="322">
        <f t="shared" si="62"/>
        <v>0</v>
      </c>
      <c r="GI36" s="322">
        <f t="shared" si="63"/>
        <v>0</v>
      </c>
      <c r="GJ36" s="322">
        <f t="shared" si="173"/>
        <v>0</v>
      </c>
      <c r="GK36" s="322">
        <f t="shared" si="64"/>
        <v>0</v>
      </c>
      <c r="GL36" s="322">
        <f t="shared" si="65"/>
        <v>0</v>
      </c>
      <c r="GM36" s="322">
        <f t="shared" si="66"/>
        <v>0</v>
      </c>
      <c r="GN36" s="322">
        <f t="shared" si="67"/>
        <v>0</v>
      </c>
      <c r="GO36" s="322">
        <f t="shared" si="174"/>
        <v>0</v>
      </c>
      <c r="GP36" s="322">
        <f t="shared" si="68"/>
        <v>0</v>
      </c>
      <c r="GQ36" s="322">
        <f t="shared" si="69"/>
        <v>0</v>
      </c>
      <c r="GR36" s="322">
        <f t="shared" si="70"/>
        <v>0</v>
      </c>
      <c r="GS36" s="322">
        <f t="shared" si="71"/>
        <v>0</v>
      </c>
      <c r="GT36" s="322">
        <f t="shared" si="175"/>
        <v>0</v>
      </c>
      <c r="GU36" s="322">
        <f t="shared" si="72"/>
        <v>0</v>
      </c>
      <c r="GV36" s="326">
        <f t="shared" si="92"/>
        <v>17401.7</v>
      </c>
      <c r="GW36" s="322">
        <f t="shared" si="82"/>
        <v>16535.599999999999</v>
      </c>
      <c r="GX36" s="322">
        <f t="shared" si="82"/>
        <v>10257.1</v>
      </c>
      <c r="GY36" s="322">
        <f t="shared" si="82"/>
        <v>6278.5</v>
      </c>
      <c r="GZ36" s="322">
        <f t="shared" si="82"/>
        <v>866.1</v>
      </c>
      <c r="HA36" s="328">
        <f t="shared" si="176"/>
        <v>310</v>
      </c>
      <c r="HB36" s="322">
        <f t="shared" si="75"/>
        <v>17059.599999999999</v>
      </c>
      <c r="HC36" s="322">
        <f t="shared" si="75"/>
        <v>16210.5</v>
      </c>
      <c r="HD36" s="322">
        <f t="shared" si="75"/>
        <v>10055.5</v>
      </c>
      <c r="HE36" s="322">
        <f t="shared" si="75"/>
        <v>6155.1</v>
      </c>
      <c r="HF36" s="322">
        <f t="shared" si="75"/>
        <v>849.1</v>
      </c>
      <c r="HG36" s="329">
        <v>27.75</v>
      </c>
      <c r="HH36" s="327">
        <f t="shared" si="76"/>
        <v>1727.6</v>
      </c>
      <c r="HI36" s="327">
        <f t="shared" si="77"/>
        <v>18787.2</v>
      </c>
      <c r="HJ36" s="330">
        <f t="shared" si="78"/>
        <v>11783.1</v>
      </c>
      <c r="HK36" s="275">
        <f t="shared" si="79"/>
        <v>18787200</v>
      </c>
    </row>
    <row r="37" spans="1:309">
      <c r="A37" s="315" t="s">
        <v>797</v>
      </c>
      <c r="B37" s="316">
        <v>0</v>
      </c>
      <c r="C37" s="316">
        <v>0</v>
      </c>
      <c r="D37" s="317">
        <v>27</v>
      </c>
      <c r="E37" s="318">
        <v>0</v>
      </c>
      <c r="F37" s="317"/>
      <c r="G37" s="316">
        <v>0</v>
      </c>
      <c r="H37" s="317">
        <v>211</v>
      </c>
      <c r="I37" s="318">
        <v>0</v>
      </c>
      <c r="J37" s="317"/>
      <c r="K37" s="317"/>
      <c r="L37" s="317"/>
      <c r="M37" s="316">
        <v>0</v>
      </c>
      <c r="N37" s="318">
        <v>0</v>
      </c>
      <c r="O37" s="317"/>
      <c r="P37" s="318">
        <v>0</v>
      </c>
      <c r="Q37" s="317"/>
      <c r="R37" s="317"/>
      <c r="S37" s="317"/>
      <c r="T37" s="319">
        <v>0</v>
      </c>
      <c r="U37" s="335">
        <v>0</v>
      </c>
      <c r="V37" s="335">
        <v>0</v>
      </c>
      <c r="W37" s="318">
        <v>0</v>
      </c>
      <c r="X37" s="318">
        <v>0</v>
      </c>
      <c r="Y37" s="318">
        <v>0</v>
      </c>
      <c r="Z37" s="318">
        <v>0</v>
      </c>
      <c r="AA37" s="318">
        <v>0</v>
      </c>
      <c r="AB37" s="318">
        <v>0</v>
      </c>
      <c r="AC37" s="318">
        <v>0</v>
      </c>
      <c r="AD37" s="320">
        <v>0</v>
      </c>
      <c r="AE37" s="320">
        <v>0</v>
      </c>
      <c r="AF37" s="320">
        <v>0</v>
      </c>
      <c r="AG37" s="320">
        <v>0</v>
      </c>
      <c r="AH37" s="317"/>
      <c r="AI37" s="320">
        <v>0</v>
      </c>
      <c r="AJ37" s="710">
        <f t="shared" si="80"/>
        <v>27</v>
      </c>
      <c r="AK37" s="710">
        <f t="shared" si="81"/>
        <v>211</v>
      </c>
      <c r="AL37" s="321">
        <f t="shared" si="0"/>
        <v>0</v>
      </c>
      <c r="AM37" s="322">
        <f t="shared" si="93"/>
        <v>0</v>
      </c>
      <c r="AN37" s="322">
        <f t="shared" si="1"/>
        <v>0</v>
      </c>
      <c r="AO37" s="322">
        <f t="shared" si="94"/>
        <v>0</v>
      </c>
      <c r="AP37" s="322">
        <f t="shared" si="95"/>
        <v>0</v>
      </c>
      <c r="AQ37" s="322">
        <f t="shared" si="2"/>
        <v>0</v>
      </c>
      <c r="AR37" s="322">
        <f t="shared" si="3"/>
        <v>0</v>
      </c>
      <c r="AS37" s="322">
        <f t="shared" si="4"/>
        <v>0</v>
      </c>
      <c r="AT37" s="322">
        <f t="shared" si="96"/>
        <v>0</v>
      </c>
      <c r="AU37" s="322">
        <f t="shared" si="97"/>
        <v>0</v>
      </c>
      <c r="AV37" s="322">
        <f t="shared" si="98"/>
        <v>1548.8</v>
      </c>
      <c r="AW37" s="322">
        <f t="shared" si="99"/>
        <v>1478.8</v>
      </c>
      <c r="AX37" s="322">
        <f t="shared" si="5"/>
        <v>917.3</v>
      </c>
      <c r="AY37" s="322">
        <f t="shared" si="100"/>
        <v>561.5</v>
      </c>
      <c r="AZ37" s="322">
        <f t="shared" si="6"/>
        <v>70</v>
      </c>
      <c r="BA37" s="322">
        <f t="shared" si="101"/>
        <v>0</v>
      </c>
      <c r="BB37" s="322">
        <f t="shared" si="102"/>
        <v>0</v>
      </c>
      <c r="BC37" s="322">
        <f t="shared" si="7"/>
        <v>0</v>
      </c>
      <c r="BD37" s="322">
        <f t="shared" si="103"/>
        <v>0</v>
      </c>
      <c r="BE37" s="322">
        <f t="shared" si="8"/>
        <v>0</v>
      </c>
      <c r="BF37" s="322">
        <f t="shared" si="104"/>
        <v>0</v>
      </c>
      <c r="BG37" s="322">
        <f t="shared" si="105"/>
        <v>0</v>
      </c>
      <c r="BH37" s="322">
        <f t="shared" si="9"/>
        <v>0</v>
      </c>
      <c r="BI37" s="322">
        <f t="shared" si="106"/>
        <v>0</v>
      </c>
      <c r="BJ37" s="322">
        <f t="shared" si="107"/>
        <v>0</v>
      </c>
      <c r="BK37" s="322">
        <f t="shared" si="108"/>
        <v>0</v>
      </c>
      <c r="BL37" s="322">
        <f t="shared" si="109"/>
        <v>0</v>
      </c>
      <c r="BM37" s="322">
        <f t="shared" si="10"/>
        <v>0</v>
      </c>
      <c r="BN37" s="322">
        <f t="shared" si="110"/>
        <v>0</v>
      </c>
      <c r="BO37" s="322">
        <f t="shared" si="111"/>
        <v>0</v>
      </c>
      <c r="BP37" s="322">
        <f t="shared" si="112"/>
        <v>10643.3</v>
      </c>
      <c r="BQ37" s="322">
        <f t="shared" si="113"/>
        <v>10048.9</v>
      </c>
      <c r="BR37" s="322">
        <f t="shared" si="11"/>
        <v>6233.4</v>
      </c>
      <c r="BS37" s="322">
        <f t="shared" si="114"/>
        <v>3815.5</v>
      </c>
      <c r="BT37" s="322">
        <f t="shared" si="12"/>
        <v>594.4</v>
      </c>
      <c r="BU37" s="322"/>
      <c r="BV37" s="322">
        <f t="shared" si="83"/>
        <v>0</v>
      </c>
      <c r="BW37" s="322">
        <f t="shared" si="84"/>
        <v>0</v>
      </c>
      <c r="BX37" s="322">
        <f t="shared" si="85"/>
        <v>0</v>
      </c>
      <c r="BY37" s="322">
        <f t="shared" si="86"/>
        <v>0</v>
      </c>
      <c r="BZ37" s="322">
        <f t="shared" si="87"/>
        <v>0</v>
      </c>
      <c r="CA37" s="322">
        <f t="shared" si="88"/>
        <v>0</v>
      </c>
      <c r="CB37" s="322">
        <f t="shared" si="89"/>
        <v>0</v>
      </c>
      <c r="CC37" s="322">
        <f t="shared" si="90"/>
        <v>0</v>
      </c>
      <c r="CD37" s="322">
        <f t="shared" si="91"/>
        <v>0</v>
      </c>
      <c r="CE37" s="711">
        <f t="shared" si="13"/>
        <v>0</v>
      </c>
      <c r="CF37" s="322">
        <f t="shared" si="115"/>
        <v>0</v>
      </c>
      <c r="CG37" s="322">
        <f t="shared" si="116"/>
        <v>0</v>
      </c>
      <c r="CH37" s="322">
        <f t="shared" si="14"/>
        <v>0</v>
      </c>
      <c r="CI37" s="322">
        <f t="shared" si="117"/>
        <v>0</v>
      </c>
      <c r="CJ37" s="711">
        <f t="shared" si="15"/>
        <v>0</v>
      </c>
      <c r="CK37" s="322">
        <f t="shared" si="118"/>
        <v>0</v>
      </c>
      <c r="CL37" s="322">
        <f t="shared" si="119"/>
        <v>0</v>
      </c>
      <c r="CM37" s="322">
        <f t="shared" si="16"/>
        <v>0</v>
      </c>
      <c r="CN37" s="322">
        <f t="shared" si="120"/>
        <v>0</v>
      </c>
      <c r="CO37" s="711">
        <f t="shared" si="17"/>
        <v>0</v>
      </c>
      <c r="CP37" s="322">
        <f t="shared" si="121"/>
        <v>0</v>
      </c>
      <c r="CQ37" s="322">
        <f t="shared" si="122"/>
        <v>0</v>
      </c>
      <c r="CR37" s="322">
        <f t="shared" si="18"/>
        <v>0</v>
      </c>
      <c r="CS37" s="322">
        <f t="shared" si="123"/>
        <v>0</v>
      </c>
      <c r="CT37" s="711">
        <f t="shared" si="19"/>
        <v>0</v>
      </c>
      <c r="CU37" s="322">
        <f t="shared" si="124"/>
        <v>0</v>
      </c>
      <c r="CV37" s="322">
        <f t="shared" si="125"/>
        <v>0</v>
      </c>
      <c r="CW37" s="322">
        <f t="shared" si="20"/>
        <v>0</v>
      </c>
      <c r="CX37" s="322">
        <f t="shared" si="126"/>
        <v>0</v>
      </c>
      <c r="CY37" s="322">
        <f t="shared" si="21"/>
        <v>0</v>
      </c>
      <c r="CZ37" s="322">
        <f t="shared" si="127"/>
        <v>0</v>
      </c>
      <c r="DA37" s="322">
        <f t="shared" si="128"/>
        <v>0</v>
      </c>
      <c r="DB37" s="322">
        <f t="shared" si="22"/>
        <v>0</v>
      </c>
      <c r="DC37" s="322">
        <f t="shared" si="129"/>
        <v>0</v>
      </c>
      <c r="DD37" s="322">
        <f t="shared" si="23"/>
        <v>0</v>
      </c>
      <c r="DE37" s="322">
        <f t="shared" si="24"/>
        <v>0</v>
      </c>
      <c r="DF37" s="322">
        <f t="shared" si="25"/>
        <v>0</v>
      </c>
      <c r="DG37" s="322">
        <f t="shared" si="26"/>
        <v>0</v>
      </c>
      <c r="DH37" s="322">
        <f t="shared" si="130"/>
        <v>0</v>
      </c>
      <c r="DI37" s="322">
        <f t="shared" si="27"/>
        <v>0</v>
      </c>
      <c r="DJ37" s="322">
        <f t="shared" si="28"/>
        <v>0</v>
      </c>
      <c r="DK37" s="322">
        <f t="shared" si="29"/>
        <v>0</v>
      </c>
      <c r="DL37" s="322">
        <f t="shared" si="30"/>
        <v>0</v>
      </c>
      <c r="DM37" s="322">
        <f t="shared" si="131"/>
        <v>0</v>
      </c>
      <c r="DN37" s="322">
        <f t="shared" si="31"/>
        <v>0</v>
      </c>
      <c r="DO37" s="322">
        <f t="shared" si="132"/>
        <v>0</v>
      </c>
      <c r="DP37" s="322">
        <f t="shared" si="133"/>
        <v>0</v>
      </c>
      <c r="DQ37" s="322">
        <f t="shared" si="134"/>
        <v>0</v>
      </c>
      <c r="DR37" s="322">
        <f t="shared" si="135"/>
        <v>0</v>
      </c>
      <c r="DS37" s="322">
        <f t="shared" si="32"/>
        <v>0</v>
      </c>
      <c r="DT37" s="323">
        <f t="shared" si="136"/>
        <v>0</v>
      </c>
      <c r="DU37" s="324">
        <f t="shared" si="137"/>
        <v>0</v>
      </c>
      <c r="DV37" s="322">
        <f t="shared" si="33"/>
        <v>0</v>
      </c>
      <c r="DW37" s="322">
        <f t="shared" si="138"/>
        <v>0</v>
      </c>
      <c r="DX37" s="324">
        <f t="shared" si="139"/>
        <v>0</v>
      </c>
      <c r="DY37" s="324">
        <f t="shared" si="140"/>
        <v>0</v>
      </c>
      <c r="DZ37" s="324">
        <f t="shared" si="141"/>
        <v>0</v>
      </c>
      <c r="EA37" s="322">
        <f t="shared" si="34"/>
        <v>0</v>
      </c>
      <c r="EB37" s="322">
        <f t="shared" si="142"/>
        <v>0</v>
      </c>
      <c r="EC37" s="324">
        <f t="shared" si="143"/>
        <v>0</v>
      </c>
      <c r="ED37" s="324">
        <f t="shared" si="144"/>
        <v>0</v>
      </c>
      <c r="EE37" s="324">
        <f t="shared" si="145"/>
        <v>0</v>
      </c>
      <c r="EF37" s="322">
        <f t="shared" si="35"/>
        <v>0</v>
      </c>
      <c r="EG37" s="322">
        <f t="shared" si="146"/>
        <v>0</v>
      </c>
      <c r="EH37" s="324">
        <f t="shared" si="147"/>
        <v>0</v>
      </c>
      <c r="EI37" s="324">
        <f t="shared" si="148"/>
        <v>0</v>
      </c>
      <c r="EJ37" s="324">
        <f t="shared" si="149"/>
        <v>0</v>
      </c>
      <c r="EK37" s="322">
        <f t="shared" si="36"/>
        <v>0</v>
      </c>
      <c r="EL37" s="322">
        <f t="shared" si="150"/>
        <v>0</v>
      </c>
      <c r="EM37" s="324">
        <f t="shared" si="151"/>
        <v>0</v>
      </c>
      <c r="EN37" s="324">
        <f t="shared" si="152"/>
        <v>0</v>
      </c>
      <c r="EO37" s="324">
        <f t="shared" si="153"/>
        <v>0</v>
      </c>
      <c r="EP37" s="322">
        <f t="shared" si="37"/>
        <v>0</v>
      </c>
      <c r="EQ37" s="322">
        <f t="shared" si="154"/>
        <v>0</v>
      </c>
      <c r="ER37" s="324">
        <f t="shared" si="155"/>
        <v>0</v>
      </c>
      <c r="ES37" s="324">
        <f t="shared" si="156"/>
        <v>0</v>
      </c>
      <c r="ET37" s="324">
        <f t="shared" si="157"/>
        <v>0</v>
      </c>
      <c r="EU37" s="322">
        <f t="shared" si="38"/>
        <v>0</v>
      </c>
      <c r="EV37" s="322">
        <f t="shared" si="158"/>
        <v>0</v>
      </c>
      <c r="EW37" s="324">
        <f t="shared" si="159"/>
        <v>0</v>
      </c>
      <c r="EX37" s="324">
        <f t="shared" si="160"/>
        <v>0</v>
      </c>
      <c r="EY37" s="324">
        <f t="shared" si="161"/>
        <v>0</v>
      </c>
      <c r="EZ37" s="322">
        <f t="shared" si="39"/>
        <v>0</v>
      </c>
      <c r="FA37" s="322">
        <f t="shared" si="162"/>
        <v>0</v>
      </c>
      <c r="FB37" s="324">
        <f t="shared" si="163"/>
        <v>0</v>
      </c>
      <c r="FC37" s="324">
        <f t="shared" si="164"/>
        <v>0</v>
      </c>
      <c r="FD37" s="324">
        <f t="shared" si="165"/>
        <v>0</v>
      </c>
      <c r="FE37" s="322">
        <f t="shared" si="40"/>
        <v>0</v>
      </c>
      <c r="FF37" s="322">
        <f t="shared" si="166"/>
        <v>0</v>
      </c>
      <c r="FG37" s="325">
        <f t="shared" si="167"/>
        <v>0</v>
      </c>
      <c r="FH37" s="712">
        <f t="shared" si="41"/>
        <v>0</v>
      </c>
      <c r="FI37" s="322">
        <f t="shared" si="42"/>
        <v>0</v>
      </c>
      <c r="FJ37" s="322">
        <f t="shared" si="43"/>
        <v>0</v>
      </c>
      <c r="FK37" s="322">
        <f t="shared" si="168"/>
        <v>0</v>
      </c>
      <c r="FL37" s="322">
        <f t="shared" si="44"/>
        <v>0</v>
      </c>
      <c r="FM37" s="322">
        <f t="shared" si="45"/>
        <v>0</v>
      </c>
      <c r="FN37" s="322">
        <f t="shared" si="46"/>
        <v>0</v>
      </c>
      <c r="FO37" s="322">
        <f t="shared" si="47"/>
        <v>0</v>
      </c>
      <c r="FP37" s="322">
        <f t="shared" si="169"/>
        <v>0</v>
      </c>
      <c r="FQ37" s="322">
        <f t="shared" si="48"/>
        <v>0</v>
      </c>
      <c r="FR37" s="322">
        <f t="shared" si="49"/>
        <v>0</v>
      </c>
      <c r="FS37" s="322">
        <f t="shared" si="50"/>
        <v>0</v>
      </c>
      <c r="FT37" s="322">
        <f t="shared" si="51"/>
        <v>0</v>
      </c>
      <c r="FU37" s="322">
        <f t="shared" si="170"/>
        <v>0</v>
      </c>
      <c r="FV37" s="322">
        <f t="shared" si="52"/>
        <v>0</v>
      </c>
      <c r="FW37" s="322">
        <f t="shared" si="53"/>
        <v>0</v>
      </c>
      <c r="FX37" s="322">
        <f t="shared" si="54"/>
        <v>0</v>
      </c>
      <c r="FY37" s="322">
        <f t="shared" si="55"/>
        <v>0</v>
      </c>
      <c r="FZ37" s="322">
        <f t="shared" si="171"/>
        <v>0</v>
      </c>
      <c r="GA37" s="322">
        <f t="shared" si="56"/>
        <v>0</v>
      </c>
      <c r="GB37" s="322">
        <f t="shared" si="57"/>
        <v>0</v>
      </c>
      <c r="GC37" s="322">
        <f t="shared" si="58"/>
        <v>0</v>
      </c>
      <c r="GD37" s="322">
        <f t="shared" si="59"/>
        <v>0</v>
      </c>
      <c r="GE37" s="322">
        <f t="shared" si="172"/>
        <v>0</v>
      </c>
      <c r="GF37" s="322">
        <f t="shared" si="60"/>
        <v>0</v>
      </c>
      <c r="GG37" s="322">
        <f t="shared" si="61"/>
        <v>0</v>
      </c>
      <c r="GH37" s="322">
        <f t="shared" si="62"/>
        <v>0</v>
      </c>
      <c r="GI37" s="322">
        <f t="shared" si="63"/>
        <v>0</v>
      </c>
      <c r="GJ37" s="322">
        <f t="shared" si="173"/>
        <v>0</v>
      </c>
      <c r="GK37" s="322">
        <f t="shared" si="64"/>
        <v>0</v>
      </c>
      <c r="GL37" s="322">
        <f t="shared" si="65"/>
        <v>0</v>
      </c>
      <c r="GM37" s="322">
        <f t="shared" si="66"/>
        <v>0</v>
      </c>
      <c r="GN37" s="322">
        <f t="shared" si="67"/>
        <v>0</v>
      </c>
      <c r="GO37" s="322">
        <f t="shared" si="174"/>
        <v>0</v>
      </c>
      <c r="GP37" s="322">
        <f t="shared" si="68"/>
        <v>0</v>
      </c>
      <c r="GQ37" s="322">
        <f t="shared" si="69"/>
        <v>0</v>
      </c>
      <c r="GR37" s="322">
        <f t="shared" si="70"/>
        <v>0</v>
      </c>
      <c r="GS37" s="322">
        <f t="shared" si="71"/>
        <v>0</v>
      </c>
      <c r="GT37" s="322">
        <f t="shared" si="175"/>
        <v>0</v>
      </c>
      <c r="GU37" s="322">
        <f t="shared" si="72"/>
        <v>0</v>
      </c>
      <c r="GV37" s="326">
        <f t="shared" si="92"/>
        <v>12192.1</v>
      </c>
      <c r="GW37" s="322">
        <f t="shared" si="82"/>
        <v>11527.7</v>
      </c>
      <c r="GX37" s="322">
        <f t="shared" si="82"/>
        <v>7150.7</v>
      </c>
      <c r="GY37" s="322">
        <f t="shared" si="82"/>
        <v>4377</v>
      </c>
      <c r="GZ37" s="322">
        <f t="shared" si="82"/>
        <v>664.4</v>
      </c>
      <c r="HA37" s="328">
        <f t="shared" si="176"/>
        <v>238</v>
      </c>
      <c r="HB37" s="322">
        <f t="shared" si="75"/>
        <v>11952.4</v>
      </c>
      <c r="HC37" s="322">
        <f t="shared" si="75"/>
        <v>11301.1</v>
      </c>
      <c r="HD37" s="322">
        <f t="shared" si="75"/>
        <v>7010.1</v>
      </c>
      <c r="HE37" s="322">
        <f t="shared" si="75"/>
        <v>4291</v>
      </c>
      <c r="HF37" s="322">
        <f t="shared" si="75"/>
        <v>651.29999999999995</v>
      </c>
      <c r="HG37" s="329">
        <v>18.5</v>
      </c>
      <c r="HH37" s="327">
        <f t="shared" si="76"/>
        <v>1151.7</v>
      </c>
      <c r="HI37" s="327">
        <f t="shared" si="77"/>
        <v>13104.1</v>
      </c>
      <c r="HJ37" s="330">
        <f t="shared" si="78"/>
        <v>8161.8</v>
      </c>
      <c r="HK37" s="275">
        <f t="shared" si="79"/>
        <v>13104100</v>
      </c>
    </row>
    <row r="38" spans="1:309">
      <c r="A38" s="315" t="s">
        <v>798</v>
      </c>
      <c r="B38" s="316">
        <v>0</v>
      </c>
      <c r="C38" s="316">
        <v>0</v>
      </c>
      <c r="D38" s="317">
        <v>43</v>
      </c>
      <c r="E38" s="318">
        <v>0</v>
      </c>
      <c r="F38" s="317"/>
      <c r="G38" s="316">
        <v>0</v>
      </c>
      <c r="H38" s="317">
        <v>155</v>
      </c>
      <c r="I38" s="318">
        <v>0</v>
      </c>
      <c r="J38" s="317"/>
      <c r="K38" s="317"/>
      <c r="L38" s="317"/>
      <c r="M38" s="316">
        <v>0</v>
      </c>
      <c r="N38" s="318">
        <v>0</v>
      </c>
      <c r="O38" s="317"/>
      <c r="P38" s="318">
        <v>0</v>
      </c>
      <c r="Q38" s="317"/>
      <c r="R38" s="317"/>
      <c r="S38" s="317"/>
      <c r="T38" s="319">
        <v>0</v>
      </c>
      <c r="U38" s="335">
        <v>0</v>
      </c>
      <c r="V38" s="335">
        <v>0</v>
      </c>
      <c r="W38" s="318">
        <v>0</v>
      </c>
      <c r="X38" s="318">
        <v>0</v>
      </c>
      <c r="Y38" s="318">
        <v>0</v>
      </c>
      <c r="Z38" s="318">
        <v>0</v>
      </c>
      <c r="AA38" s="318">
        <v>0</v>
      </c>
      <c r="AB38" s="318">
        <v>0</v>
      </c>
      <c r="AC38" s="318">
        <v>0</v>
      </c>
      <c r="AD38" s="320">
        <v>0</v>
      </c>
      <c r="AE38" s="320">
        <v>0</v>
      </c>
      <c r="AF38" s="320">
        <v>0</v>
      </c>
      <c r="AG38" s="320">
        <v>0</v>
      </c>
      <c r="AH38" s="317"/>
      <c r="AI38" s="320">
        <v>0</v>
      </c>
      <c r="AJ38" s="710">
        <f t="shared" si="80"/>
        <v>43</v>
      </c>
      <c r="AK38" s="710">
        <f t="shared" si="81"/>
        <v>155</v>
      </c>
      <c r="AL38" s="321">
        <f t="shared" si="0"/>
        <v>0</v>
      </c>
      <c r="AM38" s="322">
        <f t="shared" si="93"/>
        <v>0</v>
      </c>
      <c r="AN38" s="322">
        <f t="shared" si="1"/>
        <v>0</v>
      </c>
      <c r="AO38" s="322">
        <f t="shared" si="94"/>
        <v>0</v>
      </c>
      <c r="AP38" s="322">
        <f t="shared" si="95"/>
        <v>0</v>
      </c>
      <c r="AQ38" s="322">
        <f t="shared" si="2"/>
        <v>0</v>
      </c>
      <c r="AR38" s="322">
        <f t="shared" si="3"/>
        <v>0</v>
      </c>
      <c r="AS38" s="322">
        <f t="shared" si="4"/>
        <v>0</v>
      </c>
      <c r="AT38" s="322">
        <f t="shared" si="96"/>
        <v>0</v>
      </c>
      <c r="AU38" s="322">
        <f t="shared" si="97"/>
        <v>0</v>
      </c>
      <c r="AV38" s="322">
        <f t="shared" si="98"/>
        <v>2466.6</v>
      </c>
      <c r="AW38" s="322">
        <f t="shared" si="99"/>
        <v>2355.1</v>
      </c>
      <c r="AX38" s="322">
        <f t="shared" si="5"/>
        <v>1460.9</v>
      </c>
      <c r="AY38" s="322">
        <f t="shared" si="100"/>
        <v>894.2</v>
      </c>
      <c r="AZ38" s="322">
        <f t="shared" si="6"/>
        <v>111.5</v>
      </c>
      <c r="BA38" s="322">
        <f t="shared" si="101"/>
        <v>0</v>
      </c>
      <c r="BB38" s="322">
        <f t="shared" si="102"/>
        <v>0</v>
      </c>
      <c r="BC38" s="322">
        <f t="shared" si="7"/>
        <v>0</v>
      </c>
      <c r="BD38" s="322">
        <f t="shared" si="103"/>
        <v>0</v>
      </c>
      <c r="BE38" s="322">
        <f t="shared" si="8"/>
        <v>0</v>
      </c>
      <c r="BF38" s="322">
        <f t="shared" si="104"/>
        <v>0</v>
      </c>
      <c r="BG38" s="322">
        <f t="shared" si="105"/>
        <v>0</v>
      </c>
      <c r="BH38" s="322">
        <f t="shared" si="9"/>
        <v>0</v>
      </c>
      <c r="BI38" s="322">
        <f t="shared" si="106"/>
        <v>0</v>
      </c>
      <c r="BJ38" s="322">
        <f t="shared" si="107"/>
        <v>0</v>
      </c>
      <c r="BK38" s="322">
        <f t="shared" si="108"/>
        <v>0</v>
      </c>
      <c r="BL38" s="322">
        <f t="shared" si="109"/>
        <v>0</v>
      </c>
      <c r="BM38" s="322">
        <f t="shared" si="10"/>
        <v>0</v>
      </c>
      <c r="BN38" s="322">
        <f t="shared" si="110"/>
        <v>0</v>
      </c>
      <c r="BO38" s="322">
        <f t="shared" si="111"/>
        <v>0</v>
      </c>
      <c r="BP38" s="322">
        <f t="shared" si="112"/>
        <v>7818.5</v>
      </c>
      <c r="BQ38" s="322">
        <f t="shared" si="113"/>
        <v>7381.9</v>
      </c>
      <c r="BR38" s="322">
        <f t="shared" si="11"/>
        <v>4579</v>
      </c>
      <c r="BS38" s="322">
        <f t="shared" si="114"/>
        <v>2802.9</v>
      </c>
      <c r="BT38" s="322">
        <f t="shared" si="12"/>
        <v>436.6</v>
      </c>
      <c r="BU38" s="322"/>
      <c r="BV38" s="322">
        <f t="shared" si="83"/>
        <v>0</v>
      </c>
      <c r="BW38" s="322">
        <f t="shared" si="84"/>
        <v>0</v>
      </c>
      <c r="BX38" s="322">
        <f t="shared" si="85"/>
        <v>0</v>
      </c>
      <c r="BY38" s="322">
        <f t="shared" si="86"/>
        <v>0</v>
      </c>
      <c r="BZ38" s="322">
        <f t="shared" si="87"/>
        <v>0</v>
      </c>
      <c r="CA38" s="322">
        <f t="shared" si="88"/>
        <v>0</v>
      </c>
      <c r="CB38" s="322">
        <f t="shared" si="89"/>
        <v>0</v>
      </c>
      <c r="CC38" s="322">
        <f t="shared" si="90"/>
        <v>0</v>
      </c>
      <c r="CD38" s="322">
        <f t="shared" si="91"/>
        <v>0</v>
      </c>
      <c r="CE38" s="711">
        <f t="shared" si="13"/>
        <v>0</v>
      </c>
      <c r="CF38" s="322">
        <f t="shared" si="115"/>
        <v>0</v>
      </c>
      <c r="CG38" s="322">
        <f t="shared" si="116"/>
        <v>0</v>
      </c>
      <c r="CH38" s="322">
        <f t="shared" si="14"/>
        <v>0</v>
      </c>
      <c r="CI38" s="322">
        <f t="shared" si="117"/>
        <v>0</v>
      </c>
      <c r="CJ38" s="711">
        <f t="shared" si="15"/>
        <v>0</v>
      </c>
      <c r="CK38" s="322">
        <f t="shared" si="118"/>
        <v>0</v>
      </c>
      <c r="CL38" s="322">
        <f t="shared" si="119"/>
        <v>0</v>
      </c>
      <c r="CM38" s="322">
        <f t="shared" si="16"/>
        <v>0</v>
      </c>
      <c r="CN38" s="322">
        <f t="shared" si="120"/>
        <v>0</v>
      </c>
      <c r="CO38" s="711">
        <f t="shared" si="17"/>
        <v>0</v>
      </c>
      <c r="CP38" s="322">
        <f t="shared" si="121"/>
        <v>0</v>
      </c>
      <c r="CQ38" s="322">
        <f t="shared" si="122"/>
        <v>0</v>
      </c>
      <c r="CR38" s="322">
        <f t="shared" si="18"/>
        <v>0</v>
      </c>
      <c r="CS38" s="322">
        <f t="shared" si="123"/>
        <v>0</v>
      </c>
      <c r="CT38" s="711">
        <f t="shared" si="19"/>
        <v>0</v>
      </c>
      <c r="CU38" s="322">
        <f t="shared" si="124"/>
        <v>0</v>
      </c>
      <c r="CV38" s="322">
        <f t="shared" si="125"/>
        <v>0</v>
      </c>
      <c r="CW38" s="322">
        <f t="shared" si="20"/>
        <v>0</v>
      </c>
      <c r="CX38" s="322">
        <f t="shared" si="126"/>
        <v>0</v>
      </c>
      <c r="CY38" s="322">
        <f t="shared" si="21"/>
        <v>0</v>
      </c>
      <c r="CZ38" s="322">
        <f t="shared" si="127"/>
        <v>0</v>
      </c>
      <c r="DA38" s="322">
        <f t="shared" si="128"/>
        <v>0</v>
      </c>
      <c r="DB38" s="322">
        <f t="shared" si="22"/>
        <v>0</v>
      </c>
      <c r="DC38" s="322">
        <f t="shared" si="129"/>
        <v>0</v>
      </c>
      <c r="DD38" s="322">
        <f t="shared" si="23"/>
        <v>0</v>
      </c>
      <c r="DE38" s="322">
        <f t="shared" si="24"/>
        <v>0</v>
      </c>
      <c r="DF38" s="322">
        <f t="shared" si="25"/>
        <v>0</v>
      </c>
      <c r="DG38" s="322">
        <f t="shared" si="26"/>
        <v>0</v>
      </c>
      <c r="DH38" s="322">
        <f t="shared" si="130"/>
        <v>0</v>
      </c>
      <c r="DI38" s="322">
        <f t="shared" si="27"/>
        <v>0</v>
      </c>
      <c r="DJ38" s="322">
        <f t="shared" si="28"/>
        <v>0</v>
      </c>
      <c r="DK38" s="322">
        <f t="shared" si="29"/>
        <v>0</v>
      </c>
      <c r="DL38" s="322">
        <f t="shared" si="30"/>
        <v>0</v>
      </c>
      <c r="DM38" s="322">
        <f t="shared" si="131"/>
        <v>0</v>
      </c>
      <c r="DN38" s="322">
        <f t="shared" si="31"/>
        <v>0</v>
      </c>
      <c r="DO38" s="322">
        <f t="shared" si="132"/>
        <v>0</v>
      </c>
      <c r="DP38" s="322">
        <f t="shared" si="133"/>
        <v>0</v>
      </c>
      <c r="DQ38" s="322">
        <f t="shared" si="134"/>
        <v>0</v>
      </c>
      <c r="DR38" s="322">
        <f t="shared" si="135"/>
        <v>0</v>
      </c>
      <c r="DS38" s="322">
        <f t="shared" si="32"/>
        <v>0</v>
      </c>
      <c r="DT38" s="323">
        <f t="shared" si="136"/>
        <v>0</v>
      </c>
      <c r="DU38" s="324">
        <f t="shared" si="137"/>
        <v>0</v>
      </c>
      <c r="DV38" s="322">
        <f t="shared" si="33"/>
        <v>0</v>
      </c>
      <c r="DW38" s="322">
        <f t="shared" si="138"/>
        <v>0</v>
      </c>
      <c r="DX38" s="324">
        <f t="shared" si="139"/>
        <v>0</v>
      </c>
      <c r="DY38" s="324">
        <f t="shared" si="140"/>
        <v>0</v>
      </c>
      <c r="DZ38" s="324">
        <f t="shared" si="141"/>
        <v>0</v>
      </c>
      <c r="EA38" s="322">
        <f t="shared" si="34"/>
        <v>0</v>
      </c>
      <c r="EB38" s="322">
        <f t="shared" si="142"/>
        <v>0</v>
      </c>
      <c r="EC38" s="324">
        <f t="shared" si="143"/>
        <v>0</v>
      </c>
      <c r="ED38" s="324">
        <f t="shared" si="144"/>
        <v>0</v>
      </c>
      <c r="EE38" s="324">
        <f t="shared" si="145"/>
        <v>0</v>
      </c>
      <c r="EF38" s="322">
        <f t="shared" si="35"/>
        <v>0</v>
      </c>
      <c r="EG38" s="322">
        <f t="shared" si="146"/>
        <v>0</v>
      </c>
      <c r="EH38" s="324">
        <f t="shared" si="147"/>
        <v>0</v>
      </c>
      <c r="EI38" s="324">
        <f t="shared" si="148"/>
        <v>0</v>
      </c>
      <c r="EJ38" s="324">
        <f t="shared" si="149"/>
        <v>0</v>
      </c>
      <c r="EK38" s="322">
        <f t="shared" si="36"/>
        <v>0</v>
      </c>
      <c r="EL38" s="322">
        <f t="shared" si="150"/>
        <v>0</v>
      </c>
      <c r="EM38" s="324">
        <f t="shared" si="151"/>
        <v>0</v>
      </c>
      <c r="EN38" s="324">
        <f t="shared" si="152"/>
        <v>0</v>
      </c>
      <c r="EO38" s="324">
        <f t="shared" si="153"/>
        <v>0</v>
      </c>
      <c r="EP38" s="322">
        <f t="shared" si="37"/>
        <v>0</v>
      </c>
      <c r="EQ38" s="322">
        <f t="shared" si="154"/>
        <v>0</v>
      </c>
      <c r="ER38" s="324">
        <f t="shared" si="155"/>
        <v>0</v>
      </c>
      <c r="ES38" s="324">
        <f t="shared" si="156"/>
        <v>0</v>
      </c>
      <c r="ET38" s="324">
        <f t="shared" si="157"/>
        <v>0</v>
      </c>
      <c r="EU38" s="322">
        <f t="shared" si="38"/>
        <v>0</v>
      </c>
      <c r="EV38" s="322">
        <f t="shared" si="158"/>
        <v>0</v>
      </c>
      <c r="EW38" s="324">
        <f t="shared" si="159"/>
        <v>0</v>
      </c>
      <c r="EX38" s="324">
        <f t="shared" si="160"/>
        <v>0</v>
      </c>
      <c r="EY38" s="324">
        <f t="shared" si="161"/>
        <v>0</v>
      </c>
      <c r="EZ38" s="322">
        <f t="shared" si="39"/>
        <v>0</v>
      </c>
      <c r="FA38" s="322">
        <f t="shared" si="162"/>
        <v>0</v>
      </c>
      <c r="FB38" s="324">
        <f t="shared" si="163"/>
        <v>0</v>
      </c>
      <c r="FC38" s="324">
        <f t="shared" si="164"/>
        <v>0</v>
      </c>
      <c r="FD38" s="324">
        <f t="shared" si="165"/>
        <v>0</v>
      </c>
      <c r="FE38" s="322">
        <f t="shared" si="40"/>
        <v>0</v>
      </c>
      <c r="FF38" s="322">
        <f t="shared" si="166"/>
        <v>0</v>
      </c>
      <c r="FG38" s="325">
        <f t="shared" si="167"/>
        <v>0</v>
      </c>
      <c r="FH38" s="712">
        <f t="shared" si="41"/>
        <v>0</v>
      </c>
      <c r="FI38" s="322">
        <f t="shared" si="42"/>
        <v>0</v>
      </c>
      <c r="FJ38" s="322">
        <f t="shared" si="43"/>
        <v>0</v>
      </c>
      <c r="FK38" s="322">
        <f t="shared" si="168"/>
        <v>0</v>
      </c>
      <c r="FL38" s="322">
        <f t="shared" si="44"/>
        <v>0</v>
      </c>
      <c r="FM38" s="322">
        <f t="shared" si="45"/>
        <v>0</v>
      </c>
      <c r="FN38" s="322">
        <f t="shared" si="46"/>
        <v>0</v>
      </c>
      <c r="FO38" s="322">
        <f t="shared" si="47"/>
        <v>0</v>
      </c>
      <c r="FP38" s="322">
        <f t="shared" si="169"/>
        <v>0</v>
      </c>
      <c r="FQ38" s="322">
        <f t="shared" si="48"/>
        <v>0</v>
      </c>
      <c r="FR38" s="322">
        <f t="shared" si="49"/>
        <v>0</v>
      </c>
      <c r="FS38" s="322">
        <f t="shared" si="50"/>
        <v>0</v>
      </c>
      <c r="FT38" s="322">
        <f t="shared" si="51"/>
        <v>0</v>
      </c>
      <c r="FU38" s="322">
        <f t="shared" si="170"/>
        <v>0</v>
      </c>
      <c r="FV38" s="322">
        <f t="shared" si="52"/>
        <v>0</v>
      </c>
      <c r="FW38" s="322">
        <f t="shared" si="53"/>
        <v>0</v>
      </c>
      <c r="FX38" s="322">
        <f t="shared" si="54"/>
        <v>0</v>
      </c>
      <c r="FY38" s="322">
        <f t="shared" si="55"/>
        <v>0</v>
      </c>
      <c r="FZ38" s="322">
        <f t="shared" si="171"/>
        <v>0</v>
      </c>
      <c r="GA38" s="322">
        <f t="shared" si="56"/>
        <v>0</v>
      </c>
      <c r="GB38" s="322">
        <f t="shared" si="57"/>
        <v>0</v>
      </c>
      <c r="GC38" s="322">
        <f t="shared" si="58"/>
        <v>0</v>
      </c>
      <c r="GD38" s="322">
        <f t="shared" si="59"/>
        <v>0</v>
      </c>
      <c r="GE38" s="322">
        <f t="shared" si="172"/>
        <v>0</v>
      </c>
      <c r="GF38" s="322">
        <f t="shared" si="60"/>
        <v>0</v>
      </c>
      <c r="GG38" s="322">
        <f t="shared" si="61"/>
        <v>0</v>
      </c>
      <c r="GH38" s="322">
        <f t="shared" si="62"/>
        <v>0</v>
      </c>
      <c r="GI38" s="322">
        <f t="shared" si="63"/>
        <v>0</v>
      </c>
      <c r="GJ38" s="322">
        <f t="shared" si="173"/>
        <v>0</v>
      </c>
      <c r="GK38" s="322">
        <f t="shared" si="64"/>
        <v>0</v>
      </c>
      <c r="GL38" s="322">
        <f t="shared" si="65"/>
        <v>0</v>
      </c>
      <c r="GM38" s="322">
        <f t="shared" si="66"/>
        <v>0</v>
      </c>
      <c r="GN38" s="322">
        <f t="shared" si="67"/>
        <v>0</v>
      </c>
      <c r="GO38" s="322">
        <f t="shared" si="174"/>
        <v>0</v>
      </c>
      <c r="GP38" s="322">
        <f t="shared" si="68"/>
        <v>0</v>
      </c>
      <c r="GQ38" s="322">
        <f t="shared" si="69"/>
        <v>0</v>
      </c>
      <c r="GR38" s="322">
        <f t="shared" si="70"/>
        <v>0</v>
      </c>
      <c r="GS38" s="322">
        <f t="shared" si="71"/>
        <v>0</v>
      </c>
      <c r="GT38" s="322">
        <f t="shared" si="175"/>
        <v>0</v>
      </c>
      <c r="GU38" s="322">
        <f t="shared" si="72"/>
        <v>0</v>
      </c>
      <c r="GV38" s="326">
        <f t="shared" si="92"/>
        <v>10285.1</v>
      </c>
      <c r="GW38" s="322">
        <f t="shared" si="82"/>
        <v>9737</v>
      </c>
      <c r="GX38" s="322">
        <f t="shared" si="82"/>
        <v>6039.9</v>
      </c>
      <c r="GY38" s="322">
        <f t="shared" si="82"/>
        <v>3697.1</v>
      </c>
      <c r="GZ38" s="322">
        <f t="shared" si="82"/>
        <v>548.1</v>
      </c>
      <c r="HA38" s="328">
        <f t="shared" si="176"/>
        <v>198</v>
      </c>
      <c r="HB38" s="322">
        <f t="shared" si="75"/>
        <v>10082.9</v>
      </c>
      <c r="HC38" s="322">
        <f t="shared" si="75"/>
        <v>9545.6</v>
      </c>
      <c r="HD38" s="322">
        <f t="shared" si="75"/>
        <v>5921.2</v>
      </c>
      <c r="HE38" s="322">
        <f t="shared" si="75"/>
        <v>3624.4</v>
      </c>
      <c r="HF38" s="322">
        <f t="shared" si="75"/>
        <v>537.29999999999995</v>
      </c>
      <c r="HG38" s="329">
        <v>15</v>
      </c>
      <c r="HH38" s="327">
        <f t="shared" si="76"/>
        <v>933.8</v>
      </c>
      <c r="HI38" s="327">
        <f t="shared" si="77"/>
        <v>11016.7</v>
      </c>
      <c r="HJ38" s="330">
        <f t="shared" si="78"/>
        <v>6855</v>
      </c>
      <c r="HK38" s="275">
        <f t="shared" si="79"/>
        <v>11016700</v>
      </c>
    </row>
    <row r="39" spans="1:309" ht="31.5">
      <c r="A39" s="315" t="s">
        <v>799</v>
      </c>
      <c r="B39" s="316">
        <v>0</v>
      </c>
      <c r="C39" s="316">
        <v>0</v>
      </c>
      <c r="D39" s="317">
        <v>21</v>
      </c>
      <c r="E39" s="318">
        <v>0</v>
      </c>
      <c r="F39" s="317"/>
      <c r="G39" s="316">
        <v>0</v>
      </c>
      <c r="H39" s="317">
        <v>122</v>
      </c>
      <c r="I39" s="318">
        <v>0</v>
      </c>
      <c r="J39" s="317"/>
      <c r="K39" s="317"/>
      <c r="L39" s="317"/>
      <c r="M39" s="316">
        <v>0</v>
      </c>
      <c r="N39" s="318">
        <v>0</v>
      </c>
      <c r="O39" s="317"/>
      <c r="P39" s="318">
        <v>0</v>
      </c>
      <c r="Q39" s="317"/>
      <c r="R39" s="317"/>
      <c r="S39" s="317"/>
      <c r="T39" s="319">
        <v>0</v>
      </c>
      <c r="U39" s="335">
        <v>0</v>
      </c>
      <c r="V39" s="335">
        <v>0</v>
      </c>
      <c r="W39" s="318">
        <v>0</v>
      </c>
      <c r="X39" s="318">
        <v>0</v>
      </c>
      <c r="Y39" s="318">
        <v>0</v>
      </c>
      <c r="Z39" s="318">
        <v>0</v>
      </c>
      <c r="AA39" s="318">
        <v>0</v>
      </c>
      <c r="AB39" s="318">
        <v>0</v>
      </c>
      <c r="AC39" s="318">
        <v>0</v>
      </c>
      <c r="AD39" s="320">
        <v>0</v>
      </c>
      <c r="AE39" s="320">
        <v>0</v>
      </c>
      <c r="AF39" s="320">
        <v>0</v>
      </c>
      <c r="AG39" s="320">
        <v>0</v>
      </c>
      <c r="AH39" s="317"/>
      <c r="AI39" s="320">
        <v>0</v>
      </c>
      <c r="AJ39" s="710">
        <f t="shared" si="80"/>
        <v>21</v>
      </c>
      <c r="AK39" s="710">
        <f t="shared" si="81"/>
        <v>122</v>
      </c>
      <c r="AL39" s="321">
        <f t="shared" si="0"/>
        <v>0</v>
      </c>
      <c r="AM39" s="322">
        <f t="shared" si="93"/>
        <v>0</v>
      </c>
      <c r="AN39" s="322">
        <f t="shared" si="1"/>
        <v>0</v>
      </c>
      <c r="AO39" s="322">
        <f t="shared" si="94"/>
        <v>0</v>
      </c>
      <c r="AP39" s="322">
        <f t="shared" si="95"/>
        <v>0</v>
      </c>
      <c r="AQ39" s="322">
        <f t="shared" si="2"/>
        <v>0</v>
      </c>
      <c r="AR39" s="322">
        <f t="shared" si="3"/>
        <v>0</v>
      </c>
      <c r="AS39" s="322">
        <f t="shared" si="4"/>
        <v>0</v>
      </c>
      <c r="AT39" s="322">
        <f t="shared" si="96"/>
        <v>0</v>
      </c>
      <c r="AU39" s="322">
        <f t="shared" si="97"/>
        <v>0</v>
      </c>
      <c r="AV39" s="322">
        <f t="shared" si="98"/>
        <v>1204.5999999999999</v>
      </c>
      <c r="AW39" s="322">
        <f t="shared" si="99"/>
        <v>1150.2</v>
      </c>
      <c r="AX39" s="322">
        <f t="shared" si="5"/>
        <v>713.5</v>
      </c>
      <c r="AY39" s="322">
        <f t="shared" si="100"/>
        <v>436.7</v>
      </c>
      <c r="AZ39" s="322">
        <f t="shared" si="6"/>
        <v>54.4</v>
      </c>
      <c r="BA39" s="322">
        <f t="shared" si="101"/>
        <v>0</v>
      </c>
      <c r="BB39" s="322">
        <f t="shared" si="102"/>
        <v>0</v>
      </c>
      <c r="BC39" s="322">
        <f t="shared" si="7"/>
        <v>0</v>
      </c>
      <c r="BD39" s="322">
        <f t="shared" si="103"/>
        <v>0</v>
      </c>
      <c r="BE39" s="322">
        <f t="shared" si="8"/>
        <v>0</v>
      </c>
      <c r="BF39" s="322">
        <f t="shared" si="104"/>
        <v>0</v>
      </c>
      <c r="BG39" s="322">
        <f t="shared" si="105"/>
        <v>0</v>
      </c>
      <c r="BH39" s="322">
        <f t="shared" si="9"/>
        <v>0</v>
      </c>
      <c r="BI39" s="322">
        <f t="shared" si="106"/>
        <v>0</v>
      </c>
      <c r="BJ39" s="322">
        <f t="shared" si="107"/>
        <v>0</v>
      </c>
      <c r="BK39" s="322">
        <f t="shared" si="108"/>
        <v>0</v>
      </c>
      <c r="BL39" s="322">
        <f t="shared" si="109"/>
        <v>0</v>
      </c>
      <c r="BM39" s="322">
        <f t="shared" si="10"/>
        <v>0</v>
      </c>
      <c r="BN39" s="322">
        <f t="shared" si="110"/>
        <v>0</v>
      </c>
      <c r="BO39" s="322">
        <f t="shared" si="111"/>
        <v>0</v>
      </c>
      <c r="BP39" s="322">
        <f t="shared" si="112"/>
        <v>6153.9</v>
      </c>
      <c r="BQ39" s="322">
        <f t="shared" si="113"/>
        <v>5810.3</v>
      </c>
      <c r="BR39" s="322">
        <f t="shared" si="11"/>
        <v>3604.1</v>
      </c>
      <c r="BS39" s="322">
        <f t="shared" si="114"/>
        <v>2206.1999999999998</v>
      </c>
      <c r="BT39" s="322">
        <f t="shared" si="12"/>
        <v>343.6</v>
      </c>
      <c r="BU39" s="322"/>
      <c r="BV39" s="322">
        <f t="shared" si="83"/>
        <v>0</v>
      </c>
      <c r="BW39" s="322">
        <f t="shared" si="84"/>
        <v>0</v>
      </c>
      <c r="BX39" s="322">
        <f t="shared" si="85"/>
        <v>0</v>
      </c>
      <c r="BY39" s="322">
        <f t="shared" si="86"/>
        <v>0</v>
      </c>
      <c r="BZ39" s="322">
        <f t="shared" si="87"/>
        <v>0</v>
      </c>
      <c r="CA39" s="322">
        <f t="shared" si="88"/>
        <v>0</v>
      </c>
      <c r="CB39" s="322">
        <f t="shared" si="89"/>
        <v>0</v>
      </c>
      <c r="CC39" s="322">
        <f t="shared" si="90"/>
        <v>0</v>
      </c>
      <c r="CD39" s="322">
        <f t="shared" si="91"/>
        <v>0</v>
      </c>
      <c r="CE39" s="711">
        <f t="shared" si="13"/>
        <v>0</v>
      </c>
      <c r="CF39" s="322">
        <f t="shared" si="115"/>
        <v>0</v>
      </c>
      <c r="CG39" s="322">
        <f t="shared" si="116"/>
        <v>0</v>
      </c>
      <c r="CH39" s="322">
        <f t="shared" si="14"/>
        <v>0</v>
      </c>
      <c r="CI39" s="322">
        <f t="shared" si="117"/>
        <v>0</v>
      </c>
      <c r="CJ39" s="711">
        <f t="shared" si="15"/>
        <v>0</v>
      </c>
      <c r="CK39" s="322">
        <f t="shared" si="118"/>
        <v>0</v>
      </c>
      <c r="CL39" s="322">
        <f t="shared" si="119"/>
        <v>0</v>
      </c>
      <c r="CM39" s="322">
        <f t="shared" si="16"/>
        <v>0</v>
      </c>
      <c r="CN39" s="322">
        <f t="shared" si="120"/>
        <v>0</v>
      </c>
      <c r="CO39" s="711">
        <f t="shared" si="17"/>
        <v>0</v>
      </c>
      <c r="CP39" s="322">
        <f t="shared" si="121"/>
        <v>0</v>
      </c>
      <c r="CQ39" s="322">
        <f t="shared" si="122"/>
        <v>0</v>
      </c>
      <c r="CR39" s="322">
        <f t="shared" si="18"/>
        <v>0</v>
      </c>
      <c r="CS39" s="322">
        <f t="shared" si="123"/>
        <v>0</v>
      </c>
      <c r="CT39" s="711">
        <f t="shared" si="19"/>
        <v>0</v>
      </c>
      <c r="CU39" s="322">
        <f t="shared" si="124"/>
        <v>0</v>
      </c>
      <c r="CV39" s="322">
        <f t="shared" si="125"/>
        <v>0</v>
      </c>
      <c r="CW39" s="322">
        <f t="shared" si="20"/>
        <v>0</v>
      </c>
      <c r="CX39" s="322">
        <f t="shared" si="126"/>
        <v>0</v>
      </c>
      <c r="CY39" s="322">
        <f t="shared" si="21"/>
        <v>0</v>
      </c>
      <c r="CZ39" s="322">
        <f t="shared" si="127"/>
        <v>0</v>
      </c>
      <c r="DA39" s="322">
        <f t="shared" si="128"/>
        <v>0</v>
      </c>
      <c r="DB39" s="322">
        <f t="shared" si="22"/>
        <v>0</v>
      </c>
      <c r="DC39" s="322">
        <f t="shared" si="129"/>
        <v>0</v>
      </c>
      <c r="DD39" s="322">
        <f t="shared" si="23"/>
        <v>0</v>
      </c>
      <c r="DE39" s="322">
        <f t="shared" si="24"/>
        <v>0</v>
      </c>
      <c r="DF39" s="322">
        <f t="shared" si="25"/>
        <v>0</v>
      </c>
      <c r="DG39" s="322">
        <f t="shared" si="26"/>
        <v>0</v>
      </c>
      <c r="DH39" s="322">
        <f t="shared" si="130"/>
        <v>0</v>
      </c>
      <c r="DI39" s="322">
        <f t="shared" si="27"/>
        <v>0</v>
      </c>
      <c r="DJ39" s="322">
        <f t="shared" si="28"/>
        <v>0</v>
      </c>
      <c r="DK39" s="322">
        <f t="shared" si="29"/>
        <v>0</v>
      </c>
      <c r="DL39" s="322">
        <f t="shared" si="30"/>
        <v>0</v>
      </c>
      <c r="DM39" s="322">
        <f t="shared" si="131"/>
        <v>0</v>
      </c>
      <c r="DN39" s="322">
        <f t="shared" si="31"/>
        <v>0</v>
      </c>
      <c r="DO39" s="322">
        <f t="shared" si="132"/>
        <v>0</v>
      </c>
      <c r="DP39" s="322">
        <f t="shared" si="133"/>
        <v>0</v>
      </c>
      <c r="DQ39" s="322">
        <f t="shared" si="134"/>
        <v>0</v>
      </c>
      <c r="DR39" s="322">
        <f t="shared" si="135"/>
        <v>0</v>
      </c>
      <c r="DS39" s="322">
        <f t="shared" si="32"/>
        <v>0</v>
      </c>
      <c r="DT39" s="323">
        <f t="shared" si="136"/>
        <v>0</v>
      </c>
      <c r="DU39" s="324">
        <f t="shared" si="137"/>
        <v>0</v>
      </c>
      <c r="DV39" s="322">
        <f t="shared" si="33"/>
        <v>0</v>
      </c>
      <c r="DW39" s="322">
        <f t="shared" si="138"/>
        <v>0</v>
      </c>
      <c r="DX39" s="324">
        <f t="shared" si="139"/>
        <v>0</v>
      </c>
      <c r="DY39" s="324">
        <f t="shared" si="140"/>
        <v>0</v>
      </c>
      <c r="DZ39" s="324">
        <f t="shared" si="141"/>
        <v>0</v>
      </c>
      <c r="EA39" s="322">
        <f t="shared" si="34"/>
        <v>0</v>
      </c>
      <c r="EB39" s="322">
        <f t="shared" si="142"/>
        <v>0</v>
      </c>
      <c r="EC39" s="324">
        <f t="shared" si="143"/>
        <v>0</v>
      </c>
      <c r="ED39" s="324">
        <f t="shared" si="144"/>
        <v>0</v>
      </c>
      <c r="EE39" s="324">
        <f t="shared" si="145"/>
        <v>0</v>
      </c>
      <c r="EF39" s="322">
        <f t="shared" si="35"/>
        <v>0</v>
      </c>
      <c r="EG39" s="322">
        <f t="shared" si="146"/>
        <v>0</v>
      </c>
      <c r="EH39" s="324">
        <f t="shared" si="147"/>
        <v>0</v>
      </c>
      <c r="EI39" s="324">
        <f t="shared" si="148"/>
        <v>0</v>
      </c>
      <c r="EJ39" s="324">
        <f t="shared" si="149"/>
        <v>0</v>
      </c>
      <c r="EK39" s="322">
        <f t="shared" si="36"/>
        <v>0</v>
      </c>
      <c r="EL39" s="322">
        <f t="shared" si="150"/>
        <v>0</v>
      </c>
      <c r="EM39" s="324">
        <f t="shared" si="151"/>
        <v>0</v>
      </c>
      <c r="EN39" s="324">
        <f t="shared" si="152"/>
        <v>0</v>
      </c>
      <c r="EO39" s="324">
        <f t="shared" si="153"/>
        <v>0</v>
      </c>
      <c r="EP39" s="322">
        <f t="shared" si="37"/>
        <v>0</v>
      </c>
      <c r="EQ39" s="322">
        <f t="shared" si="154"/>
        <v>0</v>
      </c>
      <c r="ER39" s="324">
        <f t="shared" si="155"/>
        <v>0</v>
      </c>
      <c r="ES39" s="324">
        <f t="shared" si="156"/>
        <v>0</v>
      </c>
      <c r="ET39" s="324">
        <f t="shared" si="157"/>
        <v>0</v>
      </c>
      <c r="EU39" s="322">
        <f t="shared" si="38"/>
        <v>0</v>
      </c>
      <c r="EV39" s="322">
        <f t="shared" si="158"/>
        <v>0</v>
      </c>
      <c r="EW39" s="324">
        <f t="shared" si="159"/>
        <v>0</v>
      </c>
      <c r="EX39" s="324">
        <f t="shared" si="160"/>
        <v>0</v>
      </c>
      <c r="EY39" s="324">
        <f t="shared" si="161"/>
        <v>0</v>
      </c>
      <c r="EZ39" s="322">
        <f t="shared" si="39"/>
        <v>0</v>
      </c>
      <c r="FA39" s="322">
        <f t="shared" si="162"/>
        <v>0</v>
      </c>
      <c r="FB39" s="324">
        <f t="shared" si="163"/>
        <v>0</v>
      </c>
      <c r="FC39" s="324">
        <f t="shared" si="164"/>
        <v>0</v>
      </c>
      <c r="FD39" s="324">
        <f t="shared" si="165"/>
        <v>0</v>
      </c>
      <c r="FE39" s="322">
        <f t="shared" si="40"/>
        <v>0</v>
      </c>
      <c r="FF39" s="322">
        <f t="shared" si="166"/>
        <v>0</v>
      </c>
      <c r="FG39" s="325">
        <f t="shared" si="167"/>
        <v>0</v>
      </c>
      <c r="FH39" s="712">
        <f t="shared" si="41"/>
        <v>0</v>
      </c>
      <c r="FI39" s="322">
        <f t="shared" si="42"/>
        <v>0</v>
      </c>
      <c r="FJ39" s="322">
        <f t="shared" si="43"/>
        <v>0</v>
      </c>
      <c r="FK39" s="322">
        <f t="shared" si="168"/>
        <v>0</v>
      </c>
      <c r="FL39" s="322">
        <f t="shared" si="44"/>
        <v>0</v>
      </c>
      <c r="FM39" s="322">
        <f t="shared" si="45"/>
        <v>0</v>
      </c>
      <c r="FN39" s="322">
        <f t="shared" si="46"/>
        <v>0</v>
      </c>
      <c r="FO39" s="322">
        <f t="shared" si="47"/>
        <v>0</v>
      </c>
      <c r="FP39" s="322">
        <f t="shared" si="169"/>
        <v>0</v>
      </c>
      <c r="FQ39" s="322">
        <f t="shared" si="48"/>
        <v>0</v>
      </c>
      <c r="FR39" s="322">
        <f t="shared" si="49"/>
        <v>0</v>
      </c>
      <c r="FS39" s="322">
        <f t="shared" si="50"/>
        <v>0</v>
      </c>
      <c r="FT39" s="322">
        <f t="shared" si="51"/>
        <v>0</v>
      </c>
      <c r="FU39" s="322">
        <f t="shared" si="170"/>
        <v>0</v>
      </c>
      <c r="FV39" s="322">
        <f t="shared" si="52"/>
        <v>0</v>
      </c>
      <c r="FW39" s="322">
        <f t="shared" si="53"/>
        <v>0</v>
      </c>
      <c r="FX39" s="322">
        <f t="shared" si="54"/>
        <v>0</v>
      </c>
      <c r="FY39" s="322">
        <f t="shared" si="55"/>
        <v>0</v>
      </c>
      <c r="FZ39" s="322">
        <f t="shared" si="171"/>
        <v>0</v>
      </c>
      <c r="GA39" s="322">
        <f t="shared" si="56"/>
        <v>0</v>
      </c>
      <c r="GB39" s="322">
        <f t="shared" si="57"/>
        <v>0</v>
      </c>
      <c r="GC39" s="322">
        <f t="shared" si="58"/>
        <v>0</v>
      </c>
      <c r="GD39" s="322">
        <f t="shared" si="59"/>
        <v>0</v>
      </c>
      <c r="GE39" s="322">
        <f t="shared" si="172"/>
        <v>0</v>
      </c>
      <c r="GF39" s="322">
        <f t="shared" si="60"/>
        <v>0</v>
      </c>
      <c r="GG39" s="322">
        <f t="shared" si="61"/>
        <v>0</v>
      </c>
      <c r="GH39" s="322">
        <f t="shared" si="62"/>
        <v>0</v>
      </c>
      <c r="GI39" s="322">
        <f t="shared" si="63"/>
        <v>0</v>
      </c>
      <c r="GJ39" s="322">
        <f t="shared" si="173"/>
        <v>0</v>
      </c>
      <c r="GK39" s="322">
        <f t="shared" si="64"/>
        <v>0</v>
      </c>
      <c r="GL39" s="322">
        <f t="shared" si="65"/>
        <v>0</v>
      </c>
      <c r="GM39" s="322">
        <f t="shared" si="66"/>
        <v>0</v>
      </c>
      <c r="GN39" s="322">
        <f t="shared" si="67"/>
        <v>0</v>
      </c>
      <c r="GO39" s="322">
        <f t="shared" si="174"/>
        <v>0</v>
      </c>
      <c r="GP39" s="322">
        <f t="shared" si="68"/>
        <v>0</v>
      </c>
      <c r="GQ39" s="322">
        <f t="shared" si="69"/>
        <v>0</v>
      </c>
      <c r="GR39" s="322">
        <f t="shared" si="70"/>
        <v>0</v>
      </c>
      <c r="GS39" s="322">
        <f t="shared" si="71"/>
        <v>0</v>
      </c>
      <c r="GT39" s="322">
        <f t="shared" si="175"/>
        <v>0</v>
      </c>
      <c r="GU39" s="322">
        <f t="shared" si="72"/>
        <v>0</v>
      </c>
      <c r="GV39" s="326">
        <f t="shared" si="92"/>
        <v>7358.5</v>
      </c>
      <c r="GW39" s="322">
        <f t="shared" si="82"/>
        <v>6960.5</v>
      </c>
      <c r="GX39" s="322">
        <f t="shared" si="82"/>
        <v>4317.6000000000004</v>
      </c>
      <c r="GY39" s="322">
        <f t="shared" si="82"/>
        <v>2642.9</v>
      </c>
      <c r="GZ39" s="322">
        <f t="shared" si="82"/>
        <v>398</v>
      </c>
      <c r="HA39" s="328">
        <f t="shared" si="176"/>
        <v>143</v>
      </c>
      <c r="HB39" s="322">
        <f t="shared" si="75"/>
        <v>7213.8</v>
      </c>
      <c r="HC39" s="322">
        <f t="shared" si="75"/>
        <v>6823.7</v>
      </c>
      <c r="HD39" s="322">
        <f t="shared" si="75"/>
        <v>4232.7</v>
      </c>
      <c r="HE39" s="322">
        <f t="shared" si="75"/>
        <v>2590.9</v>
      </c>
      <c r="HF39" s="322">
        <f t="shared" si="75"/>
        <v>390.2</v>
      </c>
      <c r="HG39" s="329">
        <v>14.5</v>
      </c>
      <c r="HH39" s="327">
        <f t="shared" si="76"/>
        <v>902.7</v>
      </c>
      <c r="HI39" s="327">
        <f t="shared" si="77"/>
        <v>8116.5</v>
      </c>
      <c r="HJ39" s="330">
        <f t="shared" si="78"/>
        <v>5135.3999999999996</v>
      </c>
      <c r="HK39" s="275">
        <f t="shared" si="79"/>
        <v>8116500</v>
      </c>
    </row>
    <row r="40" spans="1:309" s="334" customFormat="1">
      <c r="A40" s="315" t="s">
        <v>726</v>
      </c>
      <c r="B40" s="316">
        <v>0</v>
      </c>
      <c r="C40" s="316">
        <v>0</v>
      </c>
      <c r="D40" s="317">
        <v>26</v>
      </c>
      <c r="E40" s="318">
        <v>0</v>
      </c>
      <c r="F40" s="317"/>
      <c r="G40" s="316">
        <v>0</v>
      </c>
      <c r="H40" s="317">
        <v>148</v>
      </c>
      <c r="I40" s="318">
        <v>0</v>
      </c>
      <c r="J40" s="317"/>
      <c r="K40" s="317"/>
      <c r="L40" s="317"/>
      <c r="M40" s="316">
        <v>0</v>
      </c>
      <c r="N40" s="318">
        <v>0</v>
      </c>
      <c r="O40" s="317"/>
      <c r="P40" s="318">
        <v>0</v>
      </c>
      <c r="Q40" s="317">
        <v>73</v>
      </c>
      <c r="R40" s="317"/>
      <c r="S40" s="317"/>
      <c r="T40" s="319">
        <v>0</v>
      </c>
      <c r="U40" s="335">
        <v>0</v>
      </c>
      <c r="V40" s="335">
        <v>0</v>
      </c>
      <c r="W40" s="318">
        <v>0</v>
      </c>
      <c r="X40" s="318">
        <v>0</v>
      </c>
      <c r="Y40" s="318">
        <v>0</v>
      </c>
      <c r="Z40" s="318">
        <v>0</v>
      </c>
      <c r="AA40" s="318">
        <v>0</v>
      </c>
      <c r="AB40" s="318">
        <v>0</v>
      </c>
      <c r="AC40" s="318">
        <v>0</v>
      </c>
      <c r="AD40" s="320">
        <v>0</v>
      </c>
      <c r="AE40" s="320">
        <v>0</v>
      </c>
      <c r="AF40" s="320">
        <v>0</v>
      </c>
      <c r="AG40" s="320">
        <v>0</v>
      </c>
      <c r="AH40" s="317">
        <v>66</v>
      </c>
      <c r="AI40" s="320">
        <v>0</v>
      </c>
      <c r="AJ40" s="710">
        <f t="shared" si="80"/>
        <v>26</v>
      </c>
      <c r="AK40" s="710">
        <f t="shared" si="81"/>
        <v>287</v>
      </c>
      <c r="AL40" s="321">
        <f t="shared" si="0"/>
        <v>0</v>
      </c>
      <c r="AM40" s="322">
        <f t="shared" si="93"/>
        <v>0</v>
      </c>
      <c r="AN40" s="322">
        <f t="shared" si="1"/>
        <v>0</v>
      </c>
      <c r="AO40" s="322">
        <f t="shared" si="94"/>
        <v>0</v>
      </c>
      <c r="AP40" s="322">
        <f t="shared" si="95"/>
        <v>0</v>
      </c>
      <c r="AQ40" s="322">
        <f t="shared" si="2"/>
        <v>0</v>
      </c>
      <c r="AR40" s="322">
        <f t="shared" si="3"/>
        <v>0</v>
      </c>
      <c r="AS40" s="322">
        <f t="shared" si="4"/>
        <v>0</v>
      </c>
      <c r="AT40" s="322">
        <f t="shared" si="96"/>
        <v>0</v>
      </c>
      <c r="AU40" s="322">
        <f t="shared" si="97"/>
        <v>0</v>
      </c>
      <c r="AV40" s="322">
        <f t="shared" si="98"/>
        <v>1491.4</v>
      </c>
      <c r="AW40" s="322">
        <f t="shared" si="99"/>
        <v>1424</v>
      </c>
      <c r="AX40" s="322">
        <f t="shared" si="5"/>
        <v>883.3</v>
      </c>
      <c r="AY40" s="322">
        <f t="shared" si="100"/>
        <v>540.70000000000005</v>
      </c>
      <c r="AZ40" s="322">
        <f t="shared" si="6"/>
        <v>67.400000000000006</v>
      </c>
      <c r="BA40" s="322">
        <f t="shared" si="101"/>
        <v>0</v>
      </c>
      <c r="BB40" s="322">
        <f t="shared" si="102"/>
        <v>0</v>
      </c>
      <c r="BC40" s="322">
        <f t="shared" si="7"/>
        <v>0</v>
      </c>
      <c r="BD40" s="322">
        <f t="shared" si="103"/>
        <v>0</v>
      </c>
      <c r="BE40" s="322">
        <f t="shared" si="8"/>
        <v>0</v>
      </c>
      <c r="BF40" s="322">
        <f t="shared" si="104"/>
        <v>0</v>
      </c>
      <c r="BG40" s="322">
        <f t="shared" si="105"/>
        <v>0</v>
      </c>
      <c r="BH40" s="322">
        <f t="shared" si="9"/>
        <v>0</v>
      </c>
      <c r="BI40" s="322">
        <f t="shared" si="106"/>
        <v>0</v>
      </c>
      <c r="BJ40" s="322">
        <f t="shared" si="107"/>
        <v>0</v>
      </c>
      <c r="BK40" s="322">
        <f t="shared" si="108"/>
        <v>0</v>
      </c>
      <c r="BL40" s="322">
        <f t="shared" si="109"/>
        <v>0</v>
      </c>
      <c r="BM40" s="322">
        <f t="shared" si="10"/>
        <v>0</v>
      </c>
      <c r="BN40" s="322">
        <f t="shared" si="110"/>
        <v>0</v>
      </c>
      <c r="BO40" s="322">
        <f t="shared" si="111"/>
        <v>0</v>
      </c>
      <c r="BP40" s="322">
        <f t="shared" si="112"/>
        <v>7465.4</v>
      </c>
      <c r="BQ40" s="322">
        <f t="shared" si="113"/>
        <v>7048.5</v>
      </c>
      <c r="BR40" s="322">
        <f t="shared" si="11"/>
        <v>4372.2</v>
      </c>
      <c r="BS40" s="322">
        <f t="shared" si="114"/>
        <v>2676.3</v>
      </c>
      <c r="BT40" s="322">
        <f t="shared" si="12"/>
        <v>416.9</v>
      </c>
      <c r="BU40" s="322"/>
      <c r="BV40" s="322">
        <f t="shared" si="83"/>
        <v>0</v>
      </c>
      <c r="BW40" s="322">
        <f t="shared" si="84"/>
        <v>0</v>
      </c>
      <c r="BX40" s="322">
        <f t="shared" si="85"/>
        <v>0</v>
      </c>
      <c r="BY40" s="322">
        <f t="shared" si="86"/>
        <v>0</v>
      </c>
      <c r="BZ40" s="322">
        <f t="shared" si="87"/>
        <v>0</v>
      </c>
      <c r="CA40" s="322">
        <f t="shared" si="88"/>
        <v>0</v>
      </c>
      <c r="CB40" s="322">
        <f t="shared" si="89"/>
        <v>0</v>
      </c>
      <c r="CC40" s="322">
        <f t="shared" si="90"/>
        <v>0</v>
      </c>
      <c r="CD40" s="322">
        <f t="shared" si="91"/>
        <v>0</v>
      </c>
      <c r="CE40" s="711">
        <f t="shared" si="13"/>
        <v>0</v>
      </c>
      <c r="CF40" s="322">
        <f t="shared" si="115"/>
        <v>0</v>
      </c>
      <c r="CG40" s="322">
        <f t="shared" si="116"/>
        <v>0</v>
      </c>
      <c r="CH40" s="322">
        <f t="shared" si="14"/>
        <v>0</v>
      </c>
      <c r="CI40" s="322">
        <f t="shared" si="117"/>
        <v>0</v>
      </c>
      <c r="CJ40" s="711">
        <f t="shared" si="15"/>
        <v>0</v>
      </c>
      <c r="CK40" s="322">
        <f t="shared" si="118"/>
        <v>0</v>
      </c>
      <c r="CL40" s="322">
        <f t="shared" si="119"/>
        <v>0</v>
      </c>
      <c r="CM40" s="322">
        <f t="shared" si="16"/>
        <v>0</v>
      </c>
      <c r="CN40" s="322">
        <f t="shared" si="120"/>
        <v>0</v>
      </c>
      <c r="CO40" s="711">
        <f t="shared" si="17"/>
        <v>0</v>
      </c>
      <c r="CP40" s="322">
        <f t="shared" si="121"/>
        <v>0</v>
      </c>
      <c r="CQ40" s="322">
        <f t="shared" si="122"/>
        <v>0</v>
      </c>
      <c r="CR40" s="322">
        <f t="shared" si="18"/>
        <v>0</v>
      </c>
      <c r="CS40" s="322">
        <f t="shared" si="123"/>
        <v>0</v>
      </c>
      <c r="CT40" s="711">
        <f t="shared" si="19"/>
        <v>0</v>
      </c>
      <c r="CU40" s="322">
        <f t="shared" si="124"/>
        <v>0</v>
      </c>
      <c r="CV40" s="322">
        <f t="shared" si="125"/>
        <v>0</v>
      </c>
      <c r="CW40" s="322">
        <f t="shared" si="20"/>
        <v>0</v>
      </c>
      <c r="CX40" s="322">
        <f t="shared" si="126"/>
        <v>0</v>
      </c>
      <c r="CY40" s="322">
        <f t="shared" si="21"/>
        <v>0</v>
      </c>
      <c r="CZ40" s="322">
        <f t="shared" si="127"/>
        <v>0</v>
      </c>
      <c r="DA40" s="322">
        <f t="shared" si="128"/>
        <v>0</v>
      </c>
      <c r="DB40" s="322">
        <f t="shared" si="22"/>
        <v>0</v>
      </c>
      <c r="DC40" s="322">
        <f t="shared" si="129"/>
        <v>0</v>
      </c>
      <c r="DD40" s="322">
        <f t="shared" si="23"/>
        <v>0</v>
      </c>
      <c r="DE40" s="322">
        <f t="shared" si="24"/>
        <v>9306.6</v>
      </c>
      <c r="DF40" s="322">
        <f t="shared" si="25"/>
        <v>9039.2999999999993</v>
      </c>
      <c r="DG40" s="322">
        <f t="shared" si="26"/>
        <v>5607.1</v>
      </c>
      <c r="DH40" s="322">
        <f t="shared" si="130"/>
        <v>3432.2</v>
      </c>
      <c r="DI40" s="322">
        <f t="shared" si="27"/>
        <v>267.3</v>
      </c>
      <c r="DJ40" s="322">
        <f t="shared" si="28"/>
        <v>0</v>
      </c>
      <c r="DK40" s="322">
        <f t="shared" si="29"/>
        <v>0</v>
      </c>
      <c r="DL40" s="322">
        <f t="shared" si="30"/>
        <v>0</v>
      </c>
      <c r="DM40" s="322">
        <f t="shared" si="131"/>
        <v>0</v>
      </c>
      <c r="DN40" s="322">
        <f t="shared" si="31"/>
        <v>0</v>
      </c>
      <c r="DO40" s="322">
        <f t="shared" si="132"/>
        <v>0</v>
      </c>
      <c r="DP40" s="322">
        <f t="shared" si="133"/>
        <v>0</v>
      </c>
      <c r="DQ40" s="322">
        <f t="shared" si="134"/>
        <v>0</v>
      </c>
      <c r="DR40" s="322">
        <f t="shared" si="135"/>
        <v>0</v>
      </c>
      <c r="DS40" s="322">
        <f t="shared" si="32"/>
        <v>0</v>
      </c>
      <c r="DT40" s="323">
        <f t="shared" si="136"/>
        <v>0</v>
      </c>
      <c r="DU40" s="324">
        <f t="shared" si="137"/>
        <v>0</v>
      </c>
      <c r="DV40" s="322">
        <f t="shared" si="33"/>
        <v>0</v>
      </c>
      <c r="DW40" s="322">
        <f t="shared" si="138"/>
        <v>0</v>
      </c>
      <c r="DX40" s="324">
        <f t="shared" si="139"/>
        <v>0</v>
      </c>
      <c r="DY40" s="324">
        <f t="shared" si="140"/>
        <v>0</v>
      </c>
      <c r="DZ40" s="324">
        <f t="shared" si="141"/>
        <v>0</v>
      </c>
      <c r="EA40" s="322">
        <f t="shared" si="34"/>
        <v>0</v>
      </c>
      <c r="EB40" s="322">
        <f t="shared" si="142"/>
        <v>0</v>
      </c>
      <c r="EC40" s="324">
        <f t="shared" si="143"/>
        <v>0</v>
      </c>
      <c r="ED40" s="324">
        <f t="shared" si="144"/>
        <v>0</v>
      </c>
      <c r="EE40" s="324">
        <f t="shared" si="145"/>
        <v>0</v>
      </c>
      <c r="EF40" s="322">
        <f t="shared" si="35"/>
        <v>0</v>
      </c>
      <c r="EG40" s="322">
        <f t="shared" si="146"/>
        <v>0</v>
      </c>
      <c r="EH40" s="324">
        <f t="shared" si="147"/>
        <v>0</v>
      </c>
      <c r="EI40" s="324">
        <f t="shared" si="148"/>
        <v>0</v>
      </c>
      <c r="EJ40" s="324">
        <f t="shared" si="149"/>
        <v>0</v>
      </c>
      <c r="EK40" s="322">
        <f t="shared" si="36"/>
        <v>0</v>
      </c>
      <c r="EL40" s="322">
        <f t="shared" si="150"/>
        <v>0</v>
      </c>
      <c r="EM40" s="324">
        <f t="shared" si="151"/>
        <v>0</v>
      </c>
      <c r="EN40" s="324">
        <f t="shared" si="152"/>
        <v>0</v>
      </c>
      <c r="EO40" s="324">
        <f t="shared" si="153"/>
        <v>0</v>
      </c>
      <c r="EP40" s="322">
        <f t="shared" si="37"/>
        <v>0</v>
      </c>
      <c r="EQ40" s="322">
        <f t="shared" si="154"/>
        <v>0</v>
      </c>
      <c r="ER40" s="324">
        <f t="shared" si="155"/>
        <v>0</v>
      </c>
      <c r="ES40" s="324">
        <f t="shared" si="156"/>
        <v>0</v>
      </c>
      <c r="ET40" s="324">
        <f t="shared" si="157"/>
        <v>0</v>
      </c>
      <c r="EU40" s="322">
        <f t="shared" si="38"/>
        <v>0</v>
      </c>
      <c r="EV40" s="322">
        <f t="shared" si="158"/>
        <v>0</v>
      </c>
      <c r="EW40" s="324">
        <f t="shared" si="159"/>
        <v>0</v>
      </c>
      <c r="EX40" s="324">
        <f t="shared" si="160"/>
        <v>0</v>
      </c>
      <c r="EY40" s="324">
        <f t="shared" si="161"/>
        <v>0</v>
      </c>
      <c r="EZ40" s="322">
        <f t="shared" si="39"/>
        <v>0</v>
      </c>
      <c r="FA40" s="322">
        <f t="shared" si="162"/>
        <v>0</v>
      </c>
      <c r="FB40" s="324">
        <f t="shared" si="163"/>
        <v>0</v>
      </c>
      <c r="FC40" s="324">
        <f t="shared" si="164"/>
        <v>0</v>
      </c>
      <c r="FD40" s="324">
        <f t="shared" si="165"/>
        <v>0</v>
      </c>
      <c r="FE40" s="322">
        <f t="shared" si="40"/>
        <v>0</v>
      </c>
      <c r="FF40" s="322">
        <f t="shared" si="166"/>
        <v>0</v>
      </c>
      <c r="FG40" s="325">
        <f t="shared" si="167"/>
        <v>0</v>
      </c>
      <c r="FH40" s="712">
        <f t="shared" si="41"/>
        <v>0</v>
      </c>
      <c r="FI40" s="322">
        <f t="shared" si="42"/>
        <v>0</v>
      </c>
      <c r="FJ40" s="322">
        <f t="shared" si="43"/>
        <v>0</v>
      </c>
      <c r="FK40" s="322">
        <f t="shared" si="168"/>
        <v>0</v>
      </c>
      <c r="FL40" s="322">
        <f t="shared" si="44"/>
        <v>0</v>
      </c>
      <c r="FM40" s="322">
        <f t="shared" si="45"/>
        <v>0</v>
      </c>
      <c r="FN40" s="322">
        <f t="shared" si="46"/>
        <v>0</v>
      </c>
      <c r="FO40" s="322">
        <f t="shared" si="47"/>
        <v>0</v>
      </c>
      <c r="FP40" s="322">
        <f t="shared" si="169"/>
        <v>0</v>
      </c>
      <c r="FQ40" s="322">
        <f t="shared" si="48"/>
        <v>0</v>
      </c>
      <c r="FR40" s="322">
        <f t="shared" si="49"/>
        <v>0</v>
      </c>
      <c r="FS40" s="322">
        <f t="shared" si="50"/>
        <v>0</v>
      </c>
      <c r="FT40" s="322">
        <f t="shared" si="51"/>
        <v>0</v>
      </c>
      <c r="FU40" s="322">
        <f t="shared" si="170"/>
        <v>0</v>
      </c>
      <c r="FV40" s="322">
        <f t="shared" si="52"/>
        <v>0</v>
      </c>
      <c r="FW40" s="322">
        <f t="shared" si="53"/>
        <v>0</v>
      </c>
      <c r="FX40" s="322">
        <f t="shared" si="54"/>
        <v>0</v>
      </c>
      <c r="FY40" s="322">
        <f t="shared" si="55"/>
        <v>0</v>
      </c>
      <c r="FZ40" s="322">
        <f t="shared" si="171"/>
        <v>0</v>
      </c>
      <c r="GA40" s="322">
        <f t="shared" si="56"/>
        <v>0</v>
      </c>
      <c r="GB40" s="322">
        <f t="shared" si="57"/>
        <v>0</v>
      </c>
      <c r="GC40" s="322">
        <f t="shared" si="58"/>
        <v>0</v>
      </c>
      <c r="GD40" s="322">
        <f t="shared" si="59"/>
        <v>0</v>
      </c>
      <c r="GE40" s="322">
        <f t="shared" si="172"/>
        <v>0</v>
      </c>
      <c r="GF40" s="322">
        <f t="shared" si="60"/>
        <v>0</v>
      </c>
      <c r="GG40" s="322">
        <f t="shared" si="61"/>
        <v>0</v>
      </c>
      <c r="GH40" s="322">
        <f t="shared" si="62"/>
        <v>0</v>
      </c>
      <c r="GI40" s="322">
        <f t="shared" si="63"/>
        <v>0</v>
      </c>
      <c r="GJ40" s="322">
        <f t="shared" si="173"/>
        <v>0</v>
      </c>
      <c r="GK40" s="322">
        <f t="shared" si="64"/>
        <v>0</v>
      </c>
      <c r="GL40" s="322">
        <f t="shared" si="65"/>
        <v>3828.6</v>
      </c>
      <c r="GM40" s="322">
        <f t="shared" si="66"/>
        <v>3614.8</v>
      </c>
      <c r="GN40" s="322">
        <f t="shared" si="67"/>
        <v>2242.3000000000002</v>
      </c>
      <c r="GO40" s="322">
        <f t="shared" si="174"/>
        <v>1372.5</v>
      </c>
      <c r="GP40" s="322">
        <f t="shared" si="68"/>
        <v>213.8</v>
      </c>
      <c r="GQ40" s="322">
        <f t="shared" si="69"/>
        <v>0</v>
      </c>
      <c r="GR40" s="322">
        <f t="shared" si="70"/>
        <v>0</v>
      </c>
      <c r="GS40" s="322">
        <f t="shared" si="71"/>
        <v>0</v>
      </c>
      <c r="GT40" s="322">
        <f t="shared" si="175"/>
        <v>0</v>
      </c>
      <c r="GU40" s="322">
        <f t="shared" si="72"/>
        <v>0</v>
      </c>
      <c r="GV40" s="326">
        <f t="shared" si="92"/>
        <v>22092</v>
      </c>
      <c r="GW40" s="322">
        <f t="shared" si="82"/>
        <v>21126.6</v>
      </c>
      <c r="GX40" s="322">
        <f t="shared" si="82"/>
        <v>13104.9</v>
      </c>
      <c r="GY40" s="322">
        <f t="shared" si="82"/>
        <v>8021.7</v>
      </c>
      <c r="GZ40" s="322">
        <f t="shared" si="82"/>
        <v>965.4</v>
      </c>
      <c r="HA40" s="328">
        <f t="shared" si="176"/>
        <v>313</v>
      </c>
      <c r="HB40" s="322">
        <f t="shared" si="75"/>
        <v>21657.7</v>
      </c>
      <c r="HC40" s="322">
        <f t="shared" si="75"/>
        <v>20711.3</v>
      </c>
      <c r="HD40" s="322">
        <f t="shared" si="75"/>
        <v>12847.3</v>
      </c>
      <c r="HE40" s="322">
        <f t="shared" si="75"/>
        <v>7864</v>
      </c>
      <c r="HF40" s="322">
        <f t="shared" si="75"/>
        <v>946.4</v>
      </c>
      <c r="HG40" s="329">
        <v>36.25</v>
      </c>
      <c r="HH40" s="327">
        <f t="shared" si="76"/>
        <v>2256.6999999999998</v>
      </c>
      <c r="HI40" s="327">
        <f t="shared" si="77"/>
        <v>23914.400000000001</v>
      </c>
      <c r="HJ40" s="330">
        <f t="shared" si="78"/>
        <v>15104</v>
      </c>
      <c r="HK40" s="275">
        <f t="shared" si="79"/>
        <v>23914400</v>
      </c>
      <c r="HL40" s="275"/>
      <c r="HM40" s="275"/>
      <c r="HN40" s="275"/>
      <c r="HO40" s="275"/>
      <c r="HP40" s="275"/>
      <c r="HQ40" s="275"/>
      <c r="HR40" s="275"/>
      <c r="HS40" s="275"/>
      <c r="HT40" s="275"/>
      <c r="HU40" s="275"/>
      <c r="HV40" s="275"/>
      <c r="HW40" s="275"/>
      <c r="HX40" s="275"/>
      <c r="HY40" s="275"/>
      <c r="HZ40" s="275"/>
      <c r="IA40" s="275"/>
      <c r="IB40" s="275"/>
      <c r="IC40" s="275"/>
      <c r="ID40" s="275"/>
      <c r="IE40" s="275"/>
      <c r="IF40" s="275"/>
      <c r="IG40" s="275"/>
      <c r="IH40" s="275"/>
      <c r="II40" s="275"/>
      <c r="IJ40" s="275"/>
      <c r="IK40" s="275"/>
      <c r="IL40" s="275"/>
      <c r="IM40" s="275"/>
      <c r="IN40" s="275"/>
      <c r="IO40" s="275"/>
      <c r="IP40" s="275"/>
      <c r="IQ40" s="275"/>
      <c r="IR40" s="275"/>
      <c r="IS40" s="275"/>
      <c r="IT40" s="275"/>
      <c r="IU40" s="275"/>
      <c r="IV40" s="275"/>
      <c r="IW40" s="275"/>
      <c r="IX40" s="275"/>
      <c r="IY40" s="275"/>
      <c r="IZ40" s="275"/>
      <c r="JA40" s="275"/>
      <c r="JB40" s="275"/>
      <c r="JC40" s="275"/>
      <c r="JD40" s="275"/>
      <c r="JE40" s="275"/>
      <c r="JF40" s="275"/>
      <c r="JG40" s="275"/>
      <c r="JH40" s="275"/>
      <c r="JI40" s="275"/>
      <c r="JJ40" s="275"/>
      <c r="JK40" s="275"/>
      <c r="JL40" s="275"/>
      <c r="JM40" s="275"/>
      <c r="JN40" s="275"/>
      <c r="JO40" s="275"/>
      <c r="JP40" s="275"/>
      <c r="JQ40" s="275"/>
      <c r="JR40" s="275"/>
      <c r="JS40" s="275"/>
      <c r="JT40" s="275"/>
      <c r="JU40" s="275"/>
      <c r="JV40" s="275"/>
      <c r="JW40" s="275"/>
      <c r="JX40" s="275"/>
      <c r="JY40" s="275"/>
      <c r="JZ40" s="275"/>
      <c r="KA40" s="275"/>
      <c r="KB40" s="275"/>
      <c r="KC40" s="275"/>
      <c r="KD40" s="275"/>
      <c r="KE40" s="275"/>
      <c r="KF40" s="275"/>
      <c r="KG40" s="275"/>
      <c r="KH40" s="275"/>
      <c r="KI40" s="275"/>
      <c r="KJ40" s="275"/>
      <c r="KK40" s="275"/>
      <c r="KL40" s="275"/>
      <c r="KM40" s="275"/>
      <c r="KN40" s="275"/>
      <c r="KO40" s="275"/>
      <c r="KP40" s="275"/>
      <c r="KQ40" s="275"/>
      <c r="KR40" s="275"/>
      <c r="KS40" s="275"/>
      <c r="KT40" s="275"/>
      <c r="KU40" s="275"/>
      <c r="KV40" s="275"/>
      <c r="KW40" s="275"/>
    </row>
    <row r="41" spans="1:309">
      <c r="A41" s="315" t="s">
        <v>727</v>
      </c>
      <c r="B41" s="316">
        <v>0</v>
      </c>
      <c r="C41" s="316">
        <v>0</v>
      </c>
      <c r="D41" s="317"/>
      <c r="E41" s="318">
        <v>0</v>
      </c>
      <c r="F41" s="317"/>
      <c r="G41" s="316">
        <v>0</v>
      </c>
      <c r="H41" s="317">
        <v>34</v>
      </c>
      <c r="I41" s="318">
        <v>0</v>
      </c>
      <c r="J41" s="317"/>
      <c r="K41" s="317"/>
      <c r="L41" s="317"/>
      <c r="M41" s="316">
        <v>0</v>
      </c>
      <c r="N41" s="318">
        <v>0</v>
      </c>
      <c r="O41" s="317"/>
      <c r="P41" s="318">
        <v>0</v>
      </c>
      <c r="Q41" s="317">
        <v>18</v>
      </c>
      <c r="R41" s="317">
        <v>15</v>
      </c>
      <c r="S41" s="317">
        <v>35</v>
      </c>
      <c r="T41" s="319">
        <v>0</v>
      </c>
      <c r="U41" s="335">
        <v>0</v>
      </c>
      <c r="V41" s="335">
        <v>0</v>
      </c>
      <c r="W41" s="318">
        <v>0</v>
      </c>
      <c r="X41" s="318">
        <v>0</v>
      </c>
      <c r="Y41" s="318">
        <v>0</v>
      </c>
      <c r="Z41" s="318">
        <v>0</v>
      </c>
      <c r="AA41" s="318">
        <v>0</v>
      </c>
      <c r="AB41" s="318">
        <v>0</v>
      </c>
      <c r="AC41" s="318">
        <v>0</v>
      </c>
      <c r="AD41" s="320">
        <v>0</v>
      </c>
      <c r="AE41" s="320">
        <v>0</v>
      </c>
      <c r="AF41" s="320">
        <v>0</v>
      </c>
      <c r="AG41" s="320">
        <v>0</v>
      </c>
      <c r="AH41" s="317"/>
      <c r="AI41" s="320">
        <v>0</v>
      </c>
      <c r="AJ41" s="710">
        <f t="shared" si="80"/>
        <v>15</v>
      </c>
      <c r="AK41" s="710">
        <f t="shared" si="81"/>
        <v>87</v>
      </c>
      <c r="AL41" s="321">
        <f t="shared" si="0"/>
        <v>0</v>
      </c>
      <c r="AM41" s="322">
        <f t="shared" si="93"/>
        <v>0</v>
      </c>
      <c r="AN41" s="322">
        <f t="shared" si="1"/>
        <v>0</v>
      </c>
      <c r="AO41" s="322">
        <f t="shared" si="94"/>
        <v>0</v>
      </c>
      <c r="AP41" s="322">
        <f t="shared" si="95"/>
        <v>0</v>
      </c>
      <c r="AQ41" s="322">
        <f t="shared" si="2"/>
        <v>0</v>
      </c>
      <c r="AR41" s="322">
        <f t="shared" si="3"/>
        <v>0</v>
      </c>
      <c r="AS41" s="322">
        <f t="shared" si="4"/>
        <v>0</v>
      </c>
      <c r="AT41" s="322">
        <f t="shared" si="96"/>
        <v>0</v>
      </c>
      <c r="AU41" s="322">
        <f t="shared" si="97"/>
        <v>0</v>
      </c>
      <c r="AV41" s="322">
        <f t="shared" si="98"/>
        <v>0</v>
      </c>
      <c r="AW41" s="322">
        <f t="shared" si="99"/>
        <v>0</v>
      </c>
      <c r="AX41" s="322">
        <f t="shared" si="5"/>
        <v>0</v>
      </c>
      <c r="AY41" s="322">
        <f t="shared" si="100"/>
        <v>0</v>
      </c>
      <c r="AZ41" s="322">
        <f t="shared" si="6"/>
        <v>0</v>
      </c>
      <c r="BA41" s="322">
        <f t="shared" si="101"/>
        <v>0</v>
      </c>
      <c r="BB41" s="322">
        <f t="shared" si="102"/>
        <v>0</v>
      </c>
      <c r="BC41" s="322">
        <f t="shared" si="7"/>
        <v>0</v>
      </c>
      <c r="BD41" s="322">
        <f t="shared" si="103"/>
        <v>0</v>
      </c>
      <c r="BE41" s="322">
        <f t="shared" si="8"/>
        <v>0</v>
      </c>
      <c r="BF41" s="322">
        <f t="shared" si="104"/>
        <v>0</v>
      </c>
      <c r="BG41" s="322">
        <f t="shared" si="105"/>
        <v>0</v>
      </c>
      <c r="BH41" s="322">
        <f t="shared" si="9"/>
        <v>0</v>
      </c>
      <c r="BI41" s="322">
        <f t="shared" si="106"/>
        <v>0</v>
      </c>
      <c r="BJ41" s="322">
        <f t="shared" si="107"/>
        <v>0</v>
      </c>
      <c r="BK41" s="322">
        <f t="shared" si="108"/>
        <v>0</v>
      </c>
      <c r="BL41" s="322">
        <f t="shared" si="109"/>
        <v>0</v>
      </c>
      <c r="BM41" s="322">
        <f t="shared" si="10"/>
        <v>0</v>
      </c>
      <c r="BN41" s="322">
        <f t="shared" si="110"/>
        <v>0</v>
      </c>
      <c r="BO41" s="322">
        <f t="shared" si="111"/>
        <v>0</v>
      </c>
      <c r="BP41" s="322">
        <f t="shared" si="112"/>
        <v>1715</v>
      </c>
      <c r="BQ41" s="322">
        <f t="shared" si="113"/>
        <v>1619.3</v>
      </c>
      <c r="BR41" s="322">
        <f t="shared" si="11"/>
        <v>1004.4</v>
      </c>
      <c r="BS41" s="322">
        <f t="shared" si="114"/>
        <v>614.9</v>
      </c>
      <c r="BT41" s="322">
        <f t="shared" si="12"/>
        <v>95.7</v>
      </c>
      <c r="BU41" s="322"/>
      <c r="BV41" s="322">
        <f t="shared" si="83"/>
        <v>0</v>
      </c>
      <c r="BW41" s="322">
        <f t="shared" si="84"/>
        <v>0</v>
      </c>
      <c r="BX41" s="322">
        <f t="shared" si="85"/>
        <v>0</v>
      </c>
      <c r="BY41" s="322">
        <f t="shared" si="86"/>
        <v>0</v>
      </c>
      <c r="BZ41" s="322">
        <f t="shared" si="87"/>
        <v>0</v>
      </c>
      <c r="CA41" s="322">
        <f t="shared" si="88"/>
        <v>0</v>
      </c>
      <c r="CB41" s="322">
        <f t="shared" si="89"/>
        <v>0</v>
      </c>
      <c r="CC41" s="322">
        <f t="shared" si="90"/>
        <v>0</v>
      </c>
      <c r="CD41" s="322">
        <f t="shared" si="91"/>
        <v>0</v>
      </c>
      <c r="CE41" s="711">
        <f t="shared" si="13"/>
        <v>0</v>
      </c>
      <c r="CF41" s="322">
        <f t="shared" si="115"/>
        <v>0</v>
      </c>
      <c r="CG41" s="322">
        <f t="shared" si="116"/>
        <v>0</v>
      </c>
      <c r="CH41" s="322">
        <f t="shared" si="14"/>
        <v>0</v>
      </c>
      <c r="CI41" s="322">
        <f t="shared" si="117"/>
        <v>0</v>
      </c>
      <c r="CJ41" s="711">
        <f t="shared" si="15"/>
        <v>0</v>
      </c>
      <c r="CK41" s="322">
        <f t="shared" si="118"/>
        <v>0</v>
      </c>
      <c r="CL41" s="322">
        <f t="shared" si="119"/>
        <v>0</v>
      </c>
      <c r="CM41" s="322">
        <f t="shared" si="16"/>
        <v>0</v>
      </c>
      <c r="CN41" s="322">
        <f t="shared" si="120"/>
        <v>0</v>
      </c>
      <c r="CO41" s="711">
        <f t="shared" si="17"/>
        <v>0</v>
      </c>
      <c r="CP41" s="322">
        <f t="shared" si="121"/>
        <v>0</v>
      </c>
      <c r="CQ41" s="322">
        <f t="shared" si="122"/>
        <v>0</v>
      </c>
      <c r="CR41" s="322">
        <f t="shared" si="18"/>
        <v>0</v>
      </c>
      <c r="CS41" s="322">
        <f t="shared" si="123"/>
        <v>0</v>
      </c>
      <c r="CT41" s="711">
        <f t="shared" si="19"/>
        <v>0</v>
      </c>
      <c r="CU41" s="322">
        <f t="shared" si="124"/>
        <v>0</v>
      </c>
      <c r="CV41" s="322">
        <f t="shared" si="125"/>
        <v>0</v>
      </c>
      <c r="CW41" s="322">
        <f t="shared" si="20"/>
        <v>0</v>
      </c>
      <c r="CX41" s="322">
        <f t="shared" si="126"/>
        <v>0</v>
      </c>
      <c r="CY41" s="322">
        <f t="shared" si="21"/>
        <v>0</v>
      </c>
      <c r="CZ41" s="322">
        <f t="shared" si="127"/>
        <v>0</v>
      </c>
      <c r="DA41" s="322">
        <f t="shared" si="128"/>
        <v>0</v>
      </c>
      <c r="DB41" s="322">
        <f t="shared" si="22"/>
        <v>0</v>
      </c>
      <c r="DC41" s="322">
        <f t="shared" si="129"/>
        <v>0</v>
      </c>
      <c r="DD41" s="322">
        <f t="shared" si="23"/>
        <v>0</v>
      </c>
      <c r="DE41" s="322">
        <f t="shared" si="24"/>
        <v>2294.8000000000002</v>
      </c>
      <c r="DF41" s="322">
        <f t="shared" si="25"/>
        <v>2228.9</v>
      </c>
      <c r="DG41" s="322">
        <f t="shared" si="26"/>
        <v>1382.6</v>
      </c>
      <c r="DH41" s="322">
        <f t="shared" si="130"/>
        <v>846.3</v>
      </c>
      <c r="DI41" s="322">
        <f t="shared" si="27"/>
        <v>65.900000000000006</v>
      </c>
      <c r="DJ41" s="322">
        <f t="shared" si="28"/>
        <v>4184.6000000000004</v>
      </c>
      <c r="DK41" s="322">
        <f t="shared" si="29"/>
        <v>4107.7</v>
      </c>
      <c r="DL41" s="322">
        <f t="shared" si="30"/>
        <v>2548</v>
      </c>
      <c r="DM41" s="322">
        <f t="shared" si="131"/>
        <v>1559.7</v>
      </c>
      <c r="DN41" s="322">
        <f t="shared" si="31"/>
        <v>76.900000000000006</v>
      </c>
      <c r="DO41" s="322">
        <f t="shared" si="132"/>
        <v>8531.7000000000007</v>
      </c>
      <c r="DP41" s="322">
        <f t="shared" si="133"/>
        <v>8334.5</v>
      </c>
      <c r="DQ41" s="322">
        <f t="shared" si="134"/>
        <v>5169.8999999999996</v>
      </c>
      <c r="DR41" s="322">
        <f t="shared" si="135"/>
        <v>3164.6</v>
      </c>
      <c r="DS41" s="322">
        <f t="shared" si="32"/>
        <v>197.2</v>
      </c>
      <c r="DT41" s="323">
        <f t="shared" si="136"/>
        <v>0</v>
      </c>
      <c r="DU41" s="324">
        <f t="shared" si="137"/>
        <v>0</v>
      </c>
      <c r="DV41" s="322">
        <f t="shared" si="33"/>
        <v>0</v>
      </c>
      <c r="DW41" s="322">
        <f t="shared" si="138"/>
        <v>0</v>
      </c>
      <c r="DX41" s="324">
        <f t="shared" si="139"/>
        <v>0</v>
      </c>
      <c r="DY41" s="324">
        <f t="shared" si="140"/>
        <v>0</v>
      </c>
      <c r="DZ41" s="324">
        <f t="shared" si="141"/>
        <v>0</v>
      </c>
      <c r="EA41" s="322">
        <f t="shared" si="34"/>
        <v>0</v>
      </c>
      <c r="EB41" s="322">
        <f t="shared" si="142"/>
        <v>0</v>
      </c>
      <c r="EC41" s="324">
        <f t="shared" si="143"/>
        <v>0</v>
      </c>
      <c r="ED41" s="324">
        <f t="shared" si="144"/>
        <v>0</v>
      </c>
      <c r="EE41" s="324">
        <f t="shared" si="145"/>
        <v>0</v>
      </c>
      <c r="EF41" s="322">
        <f t="shared" si="35"/>
        <v>0</v>
      </c>
      <c r="EG41" s="322">
        <f t="shared" si="146"/>
        <v>0</v>
      </c>
      <c r="EH41" s="324">
        <f t="shared" si="147"/>
        <v>0</v>
      </c>
      <c r="EI41" s="324">
        <f t="shared" si="148"/>
        <v>0</v>
      </c>
      <c r="EJ41" s="324">
        <f t="shared" si="149"/>
        <v>0</v>
      </c>
      <c r="EK41" s="322">
        <f t="shared" si="36"/>
        <v>0</v>
      </c>
      <c r="EL41" s="322">
        <f t="shared" si="150"/>
        <v>0</v>
      </c>
      <c r="EM41" s="324">
        <f t="shared" si="151"/>
        <v>0</v>
      </c>
      <c r="EN41" s="324">
        <f t="shared" si="152"/>
        <v>0</v>
      </c>
      <c r="EO41" s="324">
        <f t="shared" si="153"/>
        <v>0</v>
      </c>
      <c r="EP41" s="322">
        <f t="shared" si="37"/>
        <v>0</v>
      </c>
      <c r="EQ41" s="322">
        <f t="shared" si="154"/>
        <v>0</v>
      </c>
      <c r="ER41" s="324">
        <f t="shared" si="155"/>
        <v>0</v>
      </c>
      <c r="ES41" s="324">
        <f t="shared" si="156"/>
        <v>0</v>
      </c>
      <c r="ET41" s="324">
        <f t="shared" si="157"/>
        <v>0</v>
      </c>
      <c r="EU41" s="322">
        <f t="shared" si="38"/>
        <v>0</v>
      </c>
      <c r="EV41" s="322">
        <f t="shared" si="158"/>
        <v>0</v>
      </c>
      <c r="EW41" s="324">
        <f t="shared" si="159"/>
        <v>0</v>
      </c>
      <c r="EX41" s="324">
        <f t="shared" si="160"/>
        <v>0</v>
      </c>
      <c r="EY41" s="324">
        <f t="shared" si="161"/>
        <v>0</v>
      </c>
      <c r="EZ41" s="322">
        <f t="shared" si="39"/>
        <v>0</v>
      </c>
      <c r="FA41" s="322">
        <f t="shared" si="162"/>
        <v>0</v>
      </c>
      <c r="FB41" s="324">
        <f t="shared" si="163"/>
        <v>0</v>
      </c>
      <c r="FC41" s="324">
        <f t="shared" si="164"/>
        <v>0</v>
      </c>
      <c r="FD41" s="324">
        <f t="shared" si="165"/>
        <v>0</v>
      </c>
      <c r="FE41" s="322">
        <f t="shared" si="40"/>
        <v>0</v>
      </c>
      <c r="FF41" s="322">
        <f t="shared" si="166"/>
        <v>0</v>
      </c>
      <c r="FG41" s="325">
        <f t="shared" si="167"/>
        <v>0</v>
      </c>
      <c r="FH41" s="712">
        <f t="shared" si="41"/>
        <v>0</v>
      </c>
      <c r="FI41" s="322">
        <f t="shared" si="42"/>
        <v>0</v>
      </c>
      <c r="FJ41" s="322">
        <f t="shared" si="43"/>
        <v>0</v>
      </c>
      <c r="FK41" s="322">
        <f t="shared" si="168"/>
        <v>0</v>
      </c>
      <c r="FL41" s="322">
        <f t="shared" si="44"/>
        <v>0</v>
      </c>
      <c r="FM41" s="322">
        <f t="shared" si="45"/>
        <v>0</v>
      </c>
      <c r="FN41" s="322">
        <f t="shared" si="46"/>
        <v>0</v>
      </c>
      <c r="FO41" s="322">
        <f t="shared" si="47"/>
        <v>0</v>
      </c>
      <c r="FP41" s="322">
        <f t="shared" si="169"/>
        <v>0</v>
      </c>
      <c r="FQ41" s="322">
        <f t="shared" si="48"/>
        <v>0</v>
      </c>
      <c r="FR41" s="322">
        <f t="shared" si="49"/>
        <v>0</v>
      </c>
      <c r="FS41" s="322">
        <f t="shared" si="50"/>
        <v>0</v>
      </c>
      <c r="FT41" s="322">
        <f t="shared" si="51"/>
        <v>0</v>
      </c>
      <c r="FU41" s="322">
        <f t="shared" si="170"/>
        <v>0</v>
      </c>
      <c r="FV41" s="322">
        <f t="shared" si="52"/>
        <v>0</v>
      </c>
      <c r="FW41" s="322">
        <f t="shared" si="53"/>
        <v>0</v>
      </c>
      <c r="FX41" s="322">
        <f t="shared" si="54"/>
        <v>0</v>
      </c>
      <c r="FY41" s="322">
        <f t="shared" si="55"/>
        <v>0</v>
      </c>
      <c r="FZ41" s="322">
        <f t="shared" si="171"/>
        <v>0</v>
      </c>
      <c r="GA41" s="322">
        <f t="shared" si="56"/>
        <v>0</v>
      </c>
      <c r="GB41" s="322">
        <f t="shared" si="57"/>
        <v>0</v>
      </c>
      <c r="GC41" s="322">
        <f t="shared" si="58"/>
        <v>0</v>
      </c>
      <c r="GD41" s="322">
        <f t="shared" si="59"/>
        <v>0</v>
      </c>
      <c r="GE41" s="322">
        <f t="shared" si="172"/>
        <v>0</v>
      </c>
      <c r="GF41" s="322">
        <f t="shared" si="60"/>
        <v>0</v>
      </c>
      <c r="GG41" s="322">
        <f t="shared" si="61"/>
        <v>0</v>
      </c>
      <c r="GH41" s="322">
        <f t="shared" si="62"/>
        <v>0</v>
      </c>
      <c r="GI41" s="322">
        <f t="shared" si="63"/>
        <v>0</v>
      </c>
      <c r="GJ41" s="322">
        <f t="shared" si="173"/>
        <v>0</v>
      </c>
      <c r="GK41" s="322">
        <f t="shared" si="64"/>
        <v>0</v>
      </c>
      <c r="GL41" s="322">
        <f t="shared" si="65"/>
        <v>0</v>
      </c>
      <c r="GM41" s="322">
        <f t="shared" si="66"/>
        <v>0</v>
      </c>
      <c r="GN41" s="322">
        <f t="shared" si="67"/>
        <v>0</v>
      </c>
      <c r="GO41" s="322">
        <f t="shared" si="174"/>
        <v>0</v>
      </c>
      <c r="GP41" s="322">
        <f t="shared" si="68"/>
        <v>0</v>
      </c>
      <c r="GQ41" s="322">
        <f t="shared" si="69"/>
        <v>0</v>
      </c>
      <c r="GR41" s="322">
        <f t="shared" si="70"/>
        <v>0</v>
      </c>
      <c r="GS41" s="322">
        <f t="shared" si="71"/>
        <v>0</v>
      </c>
      <c r="GT41" s="322">
        <f t="shared" si="175"/>
        <v>0</v>
      </c>
      <c r="GU41" s="322">
        <f t="shared" si="72"/>
        <v>0</v>
      </c>
      <c r="GV41" s="326">
        <f t="shared" si="92"/>
        <v>16726.099999999999</v>
      </c>
      <c r="GW41" s="322">
        <f t="shared" si="82"/>
        <v>16290.4</v>
      </c>
      <c r="GX41" s="322">
        <f t="shared" si="82"/>
        <v>10104.9</v>
      </c>
      <c r="GY41" s="322">
        <f t="shared" si="82"/>
        <v>6185.5</v>
      </c>
      <c r="GZ41" s="322">
        <f t="shared" si="82"/>
        <v>435.7</v>
      </c>
      <c r="HA41" s="328">
        <f t="shared" si="176"/>
        <v>102</v>
      </c>
      <c r="HB41" s="322">
        <f t="shared" si="75"/>
        <v>16397.3</v>
      </c>
      <c r="HC41" s="322">
        <f t="shared" si="75"/>
        <v>15970.1</v>
      </c>
      <c r="HD41" s="322">
        <f t="shared" si="75"/>
        <v>9906.2000000000007</v>
      </c>
      <c r="HE41" s="322">
        <f t="shared" si="75"/>
        <v>6063.9</v>
      </c>
      <c r="HF41" s="322">
        <f t="shared" si="75"/>
        <v>427.1</v>
      </c>
      <c r="HG41" s="329">
        <v>20.5</v>
      </c>
      <c r="HH41" s="327">
        <f t="shared" si="76"/>
        <v>1276.2</v>
      </c>
      <c r="HI41" s="327">
        <f t="shared" si="77"/>
        <v>17673.5</v>
      </c>
      <c r="HJ41" s="330">
        <f t="shared" si="78"/>
        <v>11182.4</v>
      </c>
      <c r="HK41" s="275">
        <f t="shared" si="79"/>
        <v>17673500</v>
      </c>
      <c r="HL41" s="331"/>
    </row>
    <row r="42" spans="1:309" s="334" customFormat="1" ht="31.5">
      <c r="A42" s="315" t="s">
        <v>800</v>
      </c>
      <c r="B42" s="316">
        <v>0</v>
      </c>
      <c r="C42" s="316">
        <v>0</v>
      </c>
      <c r="D42" s="317">
        <v>30</v>
      </c>
      <c r="E42" s="318">
        <v>0</v>
      </c>
      <c r="F42" s="317"/>
      <c r="G42" s="316">
        <v>0</v>
      </c>
      <c r="H42" s="317">
        <v>125</v>
      </c>
      <c r="I42" s="318">
        <v>0</v>
      </c>
      <c r="J42" s="317"/>
      <c r="K42" s="317"/>
      <c r="L42" s="317"/>
      <c r="M42" s="316">
        <v>0</v>
      </c>
      <c r="N42" s="318">
        <v>0</v>
      </c>
      <c r="O42" s="317"/>
      <c r="P42" s="318">
        <v>0</v>
      </c>
      <c r="Q42" s="317">
        <v>16</v>
      </c>
      <c r="R42" s="317"/>
      <c r="S42" s="317"/>
      <c r="T42" s="319">
        <v>0</v>
      </c>
      <c r="U42" s="335">
        <v>0</v>
      </c>
      <c r="V42" s="335">
        <v>0</v>
      </c>
      <c r="W42" s="318">
        <v>0</v>
      </c>
      <c r="X42" s="318">
        <v>0</v>
      </c>
      <c r="Y42" s="318">
        <v>0</v>
      </c>
      <c r="Z42" s="318">
        <v>0</v>
      </c>
      <c r="AA42" s="318">
        <v>0</v>
      </c>
      <c r="AB42" s="318">
        <v>0</v>
      </c>
      <c r="AC42" s="318">
        <v>0</v>
      </c>
      <c r="AD42" s="320">
        <v>0</v>
      </c>
      <c r="AE42" s="320">
        <v>0</v>
      </c>
      <c r="AF42" s="320">
        <v>0</v>
      </c>
      <c r="AG42" s="320">
        <v>0</v>
      </c>
      <c r="AH42" s="317"/>
      <c r="AI42" s="320">
        <v>0</v>
      </c>
      <c r="AJ42" s="710">
        <f t="shared" si="80"/>
        <v>30</v>
      </c>
      <c r="AK42" s="710">
        <f t="shared" si="81"/>
        <v>141</v>
      </c>
      <c r="AL42" s="321">
        <f t="shared" si="0"/>
        <v>0</v>
      </c>
      <c r="AM42" s="322">
        <f t="shared" si="93"/>
        <v>0</v>
      </c>
      <c r="AN42" s="322">
        <f t="shared" si="1"/>
        <v>0</v>
      </c>
      <c r="AO42" s="322">
        <f t="shared" si="94"/>
        <v>0</v>
      </c>
      <c r="AP42" s="322">
        <f t="shared" si="95"/>
        <v>0</v>
      </c>
      <c r="AQ42" s="322">
        <f t="shared" si="2"/>
        <v>0</v>
      </c>
      <c r="AR42" s="322">
        <f t="shared" si="3"/>
        <v>0</v>
      </c>
      <c r="AS42" s="322">
        <f t="shared" si="4"/>
        <v>0</v>
      </c>
      <c r="AT42" s="322">
        <f t="shared" si="96"/>
        <v>0</v>
      </c>
      <c r="AU42" s="322">
        <f t="shared" si="97"/>
        <v>0</v>
      </c>
      <c r="AV42" s="322">
        <f t="shared" si="98"/>
        <v>1720.9</v>
      </c>
      <c r="AW42" s="322">
        <f t="shared" si="99"/>
        <v>1643.1</v>
      </c>
      <c r="AX42" s="322">
        <f t="shared" si="5"/>
        <v>1019.2</v>
      </c>
      <c r="AY42" s="322">
        <f t="shared" si="100"/>
        <v>623.9</v>
      </c>
      <c r="AZ42" s="322">
        <f t="shared" si="6"/>
        <v>77.8</v>
      </c>
      <c r="BA42" s="322">
        <f t="shared" si="101"/>
        <v>0</v>
      </c>
      <c r="BB42" s="322">
        <f t="shared" si="102"/>
        <v>0</v>
      </c>
      <c r="BC42" s="322">
        <f t="shared" si="7"/>
        <v>0</v>
      </c>
      <c r="BD42" s="322">
        <f t="shared" si="103"/>
        <v>0</v>
      </c>
      <c r="BE42" s="322">
        <f t="shared" si="8"/>
        <v>0</v>
      </c>
      <c r="BF42" s="322">
        <f t="shared" si="104"/>
        <v>0</v>
      </c>
      <c r="BG42" s="322">
        <f t="shared" si="105"/>
        <v>0</v>
      </c>
      <c r="BH42" s="322">
        <f t="shared" si="9"/>
        <v>0</v>
      </c>
      <c r="BI42" s="322">
        <f t="shared" si="106"/>
        <v>0</v>
      </c>
      <c r="BJ42" s="322">
        <f t="shared" si="107"/>
        <v>0</v>
      </c>
      <c r="BK42" s="322">
        <f t="shared" si="108"/>
        <v>0</v>
      </c>
      <c r="BL42" s="322">
        <f t="shared" si="109"/>
        <v>0</v>
      </c>
      <c r="BM42" s="322">
        <f t="shared" si="10"/>
        <v>0</v>
      </c>
      <c r="BN42" s="322">
        <f t="shared" si="110"/>
        <v>0</v>
      </c>
      <c r="BO42" s="322">
        <f t="shared" si="111"/>
        <v>0</v>
      </c>
      <c r="BP42" s="322">
        <f t="shared" si="112"/>
        <v>6305.3</v>
      </c>
      <c r="BQ42" s="322">
        <f t="shared" si="113"/>
        <v>5953.1</v>
      </c>
      <c r="BR42" s="322">
        <f t="shared" si="11"/>
        <v>3692.8</v>
      </c>
      <c r="BS42" s="322">
        <f t="shared" si="114"/>
        <v>2260.3000000000002</v>
      </c>
      <c r="BT42" s="322">
        <f t="shared" si="12"/>
        <v>352.2</v>
      </c>
      <c r="BU42" s="322"/>
      <c r="BV42" s="322">
        <f t="shared" si="83"/>
        <v>0</v>
      </c>
      <c r="BW42" s="322">
        <f t="shared" si="84"/>
        <v>0</v>
      </c>
      <c r="BX42" s="322">
        <f t="shared" si="85"/>
        <v>0</v>
      </c>
      <c r="BY42" s="322">
        <f t="shared" si="86"/>
        <v>0</v>
      </c>
      <c r="BZ42" s="322">
        <f t="shared" si="87"/>
        <v>0</v>
      </c>
      <c r="CA42" s="322">
        <f t="shared" si="88"/>
        <v>0</v>
      </c>
      <c r="CB42" s="322">
        <f t="shared" si="89"/>
        <v>0</v>
      </c>
      <c r="CC42" s="322">
        <f t="shared" si="90"/>
        <v>0</v>
      </c>
      <c r="CD42" s="322">
        <f t="shared" si="91"/>
        <v>0</v>
      </c>
      <c r="CE42" s="711">
        <f t="shared" si="13"/>
        <v>0</v>
      </c>
      <c r="CF42" s="322">
        <f t="shared" si="115"/>
        <v>0</v>
      </c>
      <c r="CG42" s="322">
        <f t="shared" si="116"/>
        <v>0</v>
      </c>
      <c r="CH42" s="322">
        <f t="shared" si="14"/>
        <v>0</v>
      </c>
      <c r="CI42" s="322">
        <f t="shared" si="117"/>
        <v>0</v>
      </c>
      <c r="CJ42" s="711">
        <f t="shared" si="15"/>
        <v>0</v>
      </c>
      <c r="CK42" s="322">
        <f t="shared" si="118"/>
        <v>0</v>
      </c>
      <c r="CL42" s="322">
        <f t="shared" si="119"/>
        <v>0</v>
      </c>
      <c r="CM42" s="322">
        <f t="shared" si="16"/>
        <v>0</v>
      </c>
      <c r="CN42" s="322">
        <f t="shared" si="120"/>
        <v>0</v>
      </c>
      <c r="CO42" s="711">
        <f t="shared" si="17"/>
        <v>0</v>
      </c>
      <c r="CP42" s="322">
        <f t="shared" si="121"/>
        <v>0</v>
      </c>
      <c r="CQ42" s="322">
        <f t="shared" si="122"/>
        <v>0</v>
      </c>
      <c r="CR42" s="322">
        <f t="shared" si="18"/>
        <v>0</v>
      </c>
      <c r="CS42" s="322">
        <f t="shared" si="123"/>
        <v>0</v>
      </c>
      <c r="CT42" s="711">
        <f t="shared" si="19"/>
        <v>0</v>
      </c>
      <c r="CU42" s="322">
        <f t="shared" si="124"/>
        <v>0</v>
      </c>
      <c r="CV42" s="322">
        <f t="shared" si="125"/>
        <v>0</v>
      </c>
      <c r="CW42" s="322">
        <f t="shared" si="20"/>
        <v>0</v>
      </c>
      <c r="CX42" s="322">
        <f t="shared" si="126"/>
        <v>0</v>
      </c>
      <c r="CY42" s="322">
        <f t="shared" si="21"/>
        <v>0</v>
      </c>
      <c r="CZ42" s="322">
        <f t="shared" si="127"/>
        <v>0</v>
      </c>
      <c r="DA42" s="322">
        <f t="shared" si="128"/>
        <v>0</v>
      </c>
      <c r="DB42" s="322">
        <f t="shared" si="22"/>
        <v>0</v>
      </c>
      <c r="DC42" s="322">
        <f t="shared" si="129"/>
        <v>0</v>
      </c>
      <c r="DD42" s="322">
        <f t="shared" si="23"/>
        <v>0</v>
      </c>
      <c r="DE42" s="322">
        <f t="shared" si="24"/>
        <v>2039.8</v>
      </c>
      <c r="DF42" s="322">
        <f t="shared" si="25"/>
        <v>1981.2</v>
      </c>
      <c r="DG42" s="322">
        <f t="shared" si="26"/>
        <v>1229</v>
      </c>
      <c r="DH42" s="322">
        <f t="shared" si="130"/>
        <v>752.2</v>
      </c>
      <c r="DI42" s="322">
        <f t="shared" si="27"/>
        <v>58.6</v>
      </c>
      <c r="DJ42" s="322">
        <f t="shared" si="28"/>
        <v>0</v>
      </c>
      <c r="DK42" s="322">
        <f t="shared" si="29"/>
        <v>0</v>
      </c>
      <c r="DL42" s="322">
        <f t="shared" si="30"/>
        <v>0</v>
      </c>
      <c r="DM42" s="322">
        <f t="shared" si="131"/>
        <v>0</v>
      </c>
      <c r="DN42" s="322">
        <f t="shared" si="31"/>
        <v>0</v>
      </c>
      <c r="DO42" s="322">
        <f t="shared" si="132"/>
        <v>0</v>
      </c>
      <c r="DP42" s="322">
        <f t="shared" si="133"/>
        <v>0</v>
      </c>
      <c r="DQ42" s="322">
        <f t="shared" si="134"/>
        <v>0</v>
      </c>
      <c r="DR42" s="322">
        <f t="shared" si="135"/>
        <v>0</v>
      </c>
      <c r="DS42" s="322">
        <f t="shared" si="32"/>
        <v>0</v>
      </c>
      <c r="DT42" s="323">
        <f t="shared" si="136"/>
        <v>0</v>
      </c>
      <c r="DU42" s="324">
        <f t="shared" si="137"/>
        <v>0</v>
      </c>
      <c r="DV42" s="322">
        <f t="shared" si="33"/>
        <v>0</v>
      </c>
      <c r="DW42" s="322">
        <f t="shared" si="138"/>
        <v>0</v>
      </c>
      <c r="DX42" s="324">
        <f t="shared" si="139"/>
        <v>0</v>
      </c>
      <c r="DY42" s="324">
        <f t="shared" si="140"/>
        <v>0</v>
      </c>
      <c r="DZ42" s="324">
        <f t="shared" si="141"/>
        <v>0</v>
      </c>
      <c r="EA42" s="322">
        <f t="shared" si="34"/>
        <v>0</v>
      </c>
      <c r="EB42" s="322">
        <f t="shared" si="142"/>
        <v>0</v>
      </c>
      <c r="EC42" s="324">
        <f t="shared" si="143"/>
        <v>0</v>
      </c>
      <c r="ED42" s="324">
        <f t="shared" si="144"/>
        <v>0</v>
      </c>
      <c r="EE42" s="324">
        <f t="shared" si="145"/>
        <v>0</v>
      </c>
      <c r="EF42" s="322">
        <f t="shared" si="35"/>
        <v>0</v>
      </c>
      <c r="EG42" s="322">
        <f t="shared" si="146"/>
        <v>0</v>
      </c>
      <c r="EH42" s="324">
        <f t="shared" si="147"/>
        <v>0</v>
      </c>
      <c r="EI42" s="324">
        <f t="shared" si="148"/>
        <v>0</v>
      </c>
      <c r="EJ42" s="324">
        <f t="shared" si="149"/>
        <v>0</v>
      </c>
      <c r="EK42" s="322">
        <f t="shared" si="36"/>
        <v>0</v>
      </c>
      <c r="EL42" s="322">
        <f t="shared" si="150"/>
        <v>0</v>
      </c>
      <c r="EM42" s="324">
        <f t="shared" si="151"/>
        <v>0</v>
      </c>
      <c r="EN42" s="324">
        <f t="shared" si="152"/>
        <v>0</v>
      </c>
      <c r="EO42" s="324">
        <f t="shared" si="153"/>
        <v>0</v>
      </c>
      <c r="EP42" s="322">
        <f t="shared" si="37"/>
        <v>0</v>
      </c>
      <c r="EQ42" s="322">
        <f t="shared" si="154"/>
        <v>0</v>
      </c>
      <c r="ER42" s="324">
        <f t="shared" si="155"/>
        <v>0</v>
      </c>
      <c r="ES42" s="324">
        <f t="shared" si="156"/>
        <v>0</v>
      </c>
      <c r="ET42" s="324">
        <f t="shared" si="157"/>
        <v>0</v>
      </c>
      <c r="EU42" s="322">
        <f t="shared" si="38"/>
        <v>0</v>
      </c>
      <c r="EV42" s="322">
        <f t="shared" si="158"/>
        <v>0</v>
      </c>
      <c r="EW42" s="324">
        <f t="shared" si="159"/>
        <v>0</v>
      </c>
      <c r="EX42" s="324">
        <f t="shared" si="160"/>
        <v>0</v>
      </c>
      <c r="EY42" s="324">
        <f t="shared" si="161"/>
        <v>0</v>
      </c>
      <c r="EZ42" s="322">
        <f t="shared" si="39"/>
        <v>0</v>
      </c>
      <c r="FA42" s="322">
        <f t="shared" si="162"/>
        <v>0</v>
      </c>
      <c r="FB42" s="324">
        <f t="shared" si="163"/>
        <v>0</v>
      </c>
      <c r="FC42" s="324">
        <f t="shared" si="164"/>
        <v>0</v>
      </c>
      <c r="FD42" s="324">
        <f t="shared" si="165"/>
        <v>0</v>
      </c>
      <c r="FE42" s="322">
        <f t="shared" si="40"/>
        <v>0</v>
      </c>
      <c r="FF42" s="322">
        <f t="shared" si="166"/>
        <v>0</v>
      </c>
      <c r="FG42" s="325">
        <f t="shared" si="167"/>
        <v>0</v>
      </c>
      <c r="FH42" s="712">
        <f t="shared" si="41"/>
        <v>0</v>
      </c>
      <c r="FI42" s="322">
        <f t="shared" si="42"/>
        <v>0</v>
      </c>
      <c r="FJ42" s="322">
        <f t="shared" si="43"/>
        <v>0</v>
      </c>
      <c r="FK42" s="322">
        <f t="shared" si="168"/>
        <v>0</v>
      </c>
      <c r="FL42" s="322">
        <f t="shared" si="44"/>
        <v>0</v>
      </c>
      <c r="FM42" s="322">
        <f t="shared" si="45"/>
        <v>0</v>
      </c>
      <c r="FN42" s="322">
        <f t="shared" si="46"/>
        <v>0</v>
      </c>
      <c r="FO42" s="322">
        <f t="shared" si="47"/>
        <v>0</v>
      </c>
      <c r="FP42" s="322">
        <f t="shared" si="169"/>
        <v>0</v>
      </c>
      <c r="FQ42" s="322">
        <f t="shared" si="48"/>
        <v>0</v>
      </c>
      <c r="FR42" s="322">
        <f t="shared" si="49"/>
        <v>0</v>
      </c>
      <c r="FS42" s="322">
        <f t="shared" si="50"/>
        <v>0</v>
      </c>
      <c r="FT42" s="322">
        <f t="shared" si="51"/>
        <v>0</v>
      </c>
      <c r="FU42" s="322">
        <f t="shared" si="170"/>
        <v>0</v>
      </c>
      <c r="FV42" s="322">
        <f t="shared" si="52"/>
        <v>0</v>
      </c>
      <c r="FW42" s="322">
        <f t="shared" si="53"/>
        <v>0</v>
      </c>
      <c r="FX42" s="322">
        <f t="shared" si="54"/>
        <v>0</v>
      </c>
      <c r="FY42" s="322">
        <f t="shared" si="55"/>
        <v>0</v>
      </c>
      <c r="FZ42" s="322">
        <f t="shared" si="171"/>
        <v>0</v>
      </c>
      <c r="GA42" s="322">
        <f t="shared" si="56"/>
        <v>0</v>
      </c>
      <c r="GB42" s="322">
        <f t="shared" si="57"/>
        <v>0</v>
      </c>
      <c r="GC42" s="322">
        <f t="shared" si="58"/>
        <v>0</v>
      </c>
      <c r="GD42" s="322">
        <f t="shared" si="59"/>
        <v>0</v>
      </c>
      <c r="GE42" s="322">
        <f t="shared" si="172"/>
        <v>0</v>
      </c>
      <c r="GF42" s="322">
        <f t="shared" si="60"/>
        <v>0</v>
      </c>
      <c r="GG42" s="322">
        <f t="shared" si="61"/>
        <v>0</v>
      </c>
      <c r="GH42" s="322">
        <f t="shared" si="62"/>
        <v>0</v>
      </c>
      <c r="GI42" s="322">
        <f t="shared" si="63"/>
        <v>0</v>
      </c>
      <c r="GJ42" s="322">
        <f t="shared" si="173"/>
        <v>0</v>
      </c>
      <c r="GK42" s="322">
        <f t="shared" si="64"/>
        <v>0</v>
      </c>
      <c r="GL42" s="322">
        <f t="shared" si="65"/>
        <v>0</v>
      </c>
      <c r="GM42" s="322">
        <f t="shared" si="66"/>
        <v>0</v>
      </c>
      <c r="GN42" s="322">
        <f t="shared" si="67"/>
        <v>0</v>
      </c>
      <c r="GO42" s="322">
        <f t="shared" si="174"/>
        <v>0</v>
      </c>
      <c r="GP42" s="322">
        <f t="shared" si="68"/>
        <v>0</v>
      </c>
      <c r="GQ42" s="322">
        <f t="shared" si="69"/>
        <v>0</v>
      </c>
      <c r="GR42" s="322">
        <f t="shared" si="70"/>
        <v>0</v>
      </c>
      <c r="GS42" s="322">
        <f t="shared" si="71"/>
        <v>0</v>
      </c>
      <c r="GT42" s="322">
        <f t="shared" si="175"/>
        <v>0</v>
      </c>
      <c r="GU42" s="322">
        <f t="shared" si="72"/>
        <v>0</v>
      </c>
      <c r="GV42" s="326">
        <f t="shared" si="92"/>
        <v>10066</v>
      </c>
      <c r="GW42" s="322">
        <f t="shared" si="82"/>
        <v>9577.4</v>
      </c>
      <c r="GX42" s="322">
        <f t="shared" si="82"/>
        <v>5941</v>
      </c>
      <c r="GY42" s="322">
        <f t="shared" si="82"/>
        <v>3636.4</v>
      </c>
      <c r="GZ42" s="322">
        <f t="shared" si="82"/>
        <v>488.6</v>
      </c>
      <c r="HA42" s="328">
        <f t="shared" si="176"/>
        <v>171</v>
      </c>
      <c r="HB42" s="322">
        <f t="shared" si="75"/>
        <v>9868.1</v>
      </c>
      <c r="HC42" s="322">
        <f t="shared" si="75"/>
        <v>9389.1</v>
      </c>
      <c r="HD42" s="322">
        <f t="shared" si="75"/>
        <v>5824.2</v>
      </c>
      <c r="HE42" s="322">
        <f t="shared" si="75"/>
        <v>3564.9</v>
      </c>
      <c r="HF42" s="322">
        <f t="shared" si="75"/>
        <v>479</v>
      </c>
      <c r="HG42" s="329">
        <v>15.75</v>
      </c>
      <c r="HH42" s="327">
        <f t="shared" si="76"/>
        <v>980.5</v>
      </c>
      <c r="HI42" s="327">
        <f t="shared" si="77"/>
        <v>10848.6</v>
      </c>
      <c r="HJ42" s="330">
        <f t="shared" si="78"/>
        <v>6804.7</v>
      </c>
      <c r="HK42" s="275">
        <f t="shared" si="79"/>
        <v>10848600</v>
      </c>
      <c r="HL42" s="275"/>
      <c r="HM42" s="275"/>
      <c r="HN42" s="275"/>
      <c r="HO42" s="275"/>
      <c r="HP42" s="275"/>
      <c r="HQ42" s="275"/>
      <c r="HR42" s="275"/>
      <c r="HS42" s="275"/>
      <c r="HT42" s="275"/>
      <c r="HU42" s="275"/>
      <c r="HV42" s="275"/>
      <c r="HW42" s="275"/>
      <c r="HX42" s="275"/>
      <c r="HY42" s="275"/>
      <c r="HZ42" s="275"/>
      <c r="IA42" s="275"/>
      <c r="IB42" s="275"/>
      <c r="IC42" s="275"/>
      <c r="ID42" s="275"/>
      <c r="IE42" s="275"/>
      <c r="IF42" s="275"/>
      <c r="IG42" s="275"/>
      <c r="IH42" s="275"/>
      <c r="II42" s="275"/>
      <c r="IJ42" s="275"/>
      <c r="IK42" s="275"/>
      <c r="IL42" s="275"/>
      <c r="IM42" s="275"/>
      <c r="IN42" s="275"/>
      <c r="IO42" s="275"/>
      <c r="IP42" s="275"/>
      <c r="IQ42" s="275"/>
      <c r="IR42" s="275"/>
      <c r="IS42" s="275"/>
      <c r="IT42" s="275"/>
      <c r="IU42" s="275"/>
      <c r="IV42" s="275"/>
      <c r="IW42" s="275"/>
      <c r="IX42" s="275"/>
      <c r="IY42" s="275"/>
      <c r="IZ42" s="275"/>
      <c r="JA42" s="275"/>
      <c r="JB42" s="275"/>
      <c r="JC42" s="275"/>
      <c r="JD42" s="275"/>
      <c r="JE42" s="275"/>
      <c r="JF42" s="275"/>
      <c r="JG42" s="275"/>
      <c r="JH42" s="275"/>
      <c r="JI42" s="275"/>
      <c r="JJ42" s="275"/>
      <c r="JK42" s="275"/>
      <c r="JL42" s="275"/>
      <c r="JM42" s="275"/>
      <c r="JN42" s="275"/>
      <c r="JO42" s="275"/>
      <c r="JP42" s="275"/>
      <c r="JQ42" s="275"/>
      <c r="JR42" s="275"/>
      <c r="JS42" s="275"/>
      <c r="JT42" s="275"/>
      <c r="JU42" s="275"/>
      <c r="JV42" s="275"/>
      <c r="JW42" s="275"/>
      <c r="JX42" s="275"/>
      <c r="JY42" s="275"/>
      <c r="JZ42" s="275"/>
      <c r="KA42" s="275"/>
      <c r="KB42" s="275"/>
      <c r="KC42" s="275"/>
      <c r="KD42" s="275"/>
      <c r="KE42" s="275"/>
      <c r="KF42" s="275"/>
      <c r="KG42" s="275"/>
      <c r="KH42" s="275"/>
      <c r="KI42" s="275"/>
      <c r="KJ42" s="275"/>
      <c r="KK42" s="275"/>
      <c r="KL42" s="275"/>
      <c r="KM42" s="275"/>
      <c r="KN42" s="275"/>
      <c r="KO42" s="275"/>
      <c r="KP42" s="275"/>
      <c r="KQ42" s="275"/>
      <c r="KR42" s="275"/>
      <c r="KS42" s="275"/>
      <c r="KT42" s="275"/>
      <c r="KU42" s="275"/>
      <c r="KV42" s="275"/>
      <c r="KW42" s="275"/>
    </row>
    <row r="43" spans="1:309" s="334" customFormat="1">
      <c r="A43" s="315" t="s">
        <v>801</v>
      </c>
      <c r="B43" s="316">
        <v>0</v>
      </c>
      <c r="C43" s="316">
        <v>0</v>
      </c>
      <c r="D43" s="317">
        <v>82</v>
      </c>
      <c r="E43" s="318">
        <v>0</v>
      </c>
      <c r="F43" s="317"/>
      <c r="G43" s="316">
        <v>0</v>
      </c>
      <c r="H43" s="317">
        <v>373</v>
      </c>
      <c r="I43" s="318">
        <v>0</v>
      </c>
      <c r="J43" s="317"/>
      <c r="K43" s="317"/>
      <c r="L43" s="317"/>
      <c r="M43" s="316">
        <v>0</v>
      </c>
      <c r="N43" s="318">
        <v>0</v>
      </c>
      <c r="O43" s="317"/>
      <c r="P43" s="318">
        <v>0</v>
      </c>
      <c r="Q43" s="317">
        <v>25</v>
      </c>
      <c r="R43" s="317"/>
      <c r="S43" s="317"/>
      <c r="T43" s="319">
        <v>0</v>
      </c>
      <c r="U43" s="335">
        <v>0</v>
      </c>
      <c r="V43" s="335">
        <v>0</v>
      </c>
      <c r="W43" s="318">
        <v>0</v>
      </c>
      <c r="X43" s="318">
        <v>0</v>
      </c>
      <c r="Y43" s="318">
        <v>0</v>
      </c>
      <c r="Z43" s="318">
        <v>0</v>
      </c>
      <c r="AA43" s="318">
        <v>0</v>
      </c>
      <c r="AB43" s="318">
        <v>0</v>
      </c>
      <c r="AC43" s="318">
        <v>0</v>
      </c>
      <c r="AD43" s="320">
        <v>0</v>
      </c>
      <c r="AE43" s="320">
        <v>0</v>
      </c>
      <c r="AF43" s="320">
        <v>0</v>
      </c>
      <c r="AG43" s="320">
        <v>0</v>
      </c>
      <c r="AH43" s="317"/>
      <c r="AI43" s="320">
        <v>0</v>
      </c>
      <c r="AJ43" s="710">
        <f t="shared" si="80"/>
        <v>82</v>
      </c>
      <c r="AK43" s="710">
        <f t="shared" si="81"/>
        <v>398</v>
      </c>
      <c r="AL43" s="321">
        <f t="shared" si="0"/>
        <v>0</v>
      </c>
      <c r="AM43" s="322">
        <f t="shared" si="93"/>
        <v>0</v>
      </c>
      <c r="AN43" s="322">
        <f t="shared" si="1"/>
        <v>0</v>
      </c>
      <c r="AO43" s="322">
        <f t="shared" si="94"/>
        <v>0</v>
      </c>
      <c r="AP43" s="322">
        <f t="shared" si="95"/>
        <v>0</v>
      </c>
      <c r="AQ43" s="322">
        <f t="shared" si="2"/>
        <v>0</v>
      </c>
      <c r="AR43" s="322">
        <f t="shared" si="3"/>
        <v>0</v>
      </c>
      <c r="AS43" s="322">
        <f t="shared" si="4"/>
        <v>0</v>
      </c>
      <c r="AT43" s="322">
        <f t="shared" si="96"/>
        <v>0</v>
      </c>
      <c r="AU43" s="322">
        <f t="shared" si="97"/>
        <v>0</v>
      </c>
      <c r="AV43" s="322">
        <f t="shared" si="98"/>
        <v>4703.7</v>
      </c>
      <c r="AW43" s="322">
        <f t="shared" si="99"/>
        <v>4491.1000000000004</v>
      </c>
      <c r="AX43" s="322">
        <f t="shared" si="5"/>
        <v>2785.9</v>
      </c>
      <c r="AY43" s="322">
        <f t="shared" si="100"/>
        <v>1705.2</v>
      </c>
      <c r="AZ43" s="322">
        <f t="shared" si="6"/>
        <v>212.6</v>
      </c>
      <c r="BA43" s="322">
        <f t="shared" si="101"/>
        <v>0</v>
      </c>
      <c r="BB43" s="322">
        <f t="shared" si="102"/>
        <v>0</v>
      </c>
      <c r="BC43" s="322">
        <f t="shared" si="7"/>
        <v>0</v>
      </c>
      <c r="BD43" s="322">
        <f t="shared" si="103"/>
        <v>0</v>
      </c>
      <c r="BE43" s="322">
        <f t="shared" si="8"/>
        <v>0</v>
      </c>
      <c r="BF43" s="322">
        <f t="shared" si="104"/>
        <v>0</v>
      </c>
      <c r="BG43" s="322">
        <f t="shared" si="105"/>
        <v>0</v>
      </c>
      <c r="BH43" s="322">
        <f t="shared" si="9"/>
        <v>0</v>
      </c>
      <c r="BI43" s="322">
        <f t="shared" si="106"/>
        <v>0</v>
      </c>
      <c r="BJ43" s="322">
        <f t="shared" si="107"/>
        <v>0</v>
      </c>
      <c r="BK43" s="322">
        <f t="shared" si="108"/>
        <v>0</v>
      </c>
      <c r="BL43" s="322">
        <f t="shared" si="109"/>
        <v>0</v>
      </c>
      <c r="BM43" s="322">
        <f t="shared" si="10"/>
        <v>0</v>
      </c>
      <c r="BN43" s="322">
        <f t="shared" si="110"/>
        <v>0</v>
      </c>
      <c r="BO43" s="322">
        <f t="shared" si="111"/>
        <v>0</v>
      </c>
      <c r="BP43" s="322">
        <f t="shared" si="112"/>
        <v>18814.900000000001</v>
      </c>
      <c r="BQ43" s="322">
        <f t="shared" si="113"/>
        <v>17764.099999999999</v>
      </c>
      <c r="BR43" s="322">
        <f t="shared" si="11"/>
        <v>11019.2</v>
      </c>
      <c r="BS43" s="322">
        <f t="shared" si="114"/>
        <v>6744.9</v>
      </c>
      <c r="BT43" s="322">
        <f t="shared" si="12"/>
        <v>1050.8</v>
      </c>
      <c r="BU43" s="322"/>
      <c r="BV43" s="322">
        <f t="shared" si="83"/>
        <v>0</v>
      </c>
      <c r="BW43" s="322">
        <f t="shared" si="84"/>
        <v>0</v>
      </c>
      <c r="BX43" s="322">
        <f t="shared" si="85"/>
        <v>0</v>
      </c>
      <c r="BY43" s="322">
        <f t="shared" si="86"/>
        <v>0</v>
      </c>
      <c r="BZ43" s="322">
        <f t="shared" si="87"/>
        <v>0</v>
      </c>
      <c r="CA43" s="322">
        <f t="shared" si="88"/>
        <v>0</v>
      </c>
      <c r="CB43" s="322">
        <f t="shared" si="89"/>
        <v>0</v>
      </c>
      <c r="CC43" s="322">
        <f t="shared" si="90"/>
        <v>0</v>
      </c>
      <c r="CD43" s="322">
        <f t="shared" si="91"/>
        <v>0</v>
      </c>
      <c r="CE43" s="711">
        <f t="shared" si="13"/>
        <v>0</v>
      </c>
      <c r="CF43" s="322">
        <f t="shared" si="115"/>
        <v>0</v>
      </c>
      <c r="CG43" s="322">
        <f t="shared" si="116"/>
        <v>0</v>
      </c>
      <c r="CH43" s="322">
        <f t="shared" si="14"/>
        <v>0</v>
      </c>
      <c r="CI43" s="322">
        <f t="shared" si="117"/>
        <v>0</v>
      </c>
      <c r="CJ43" s="711">
        <f t="shared" si="15"/>
        <v>0</v>
      </c>
      <c r="CK43" s="322">
        <f t="shared" si="118"/>
        <v>0</v>
      </c>
      <c r="CL43" s="322">
        <f t="shared" si="119"/>
        <v>0</v>
      </c>
      <c r="CM43" s="322">
        <f t="shared" si="16"/>
        <v>0</v>
      </c>
      <c r="CN43" s="322">
        <f t="shared" si="120"/>
        <v>0</v>
      </c>
      <c r="CO43" s="711">
        <f t="shared" si="17"/>
        <v>0</v>
      </c>
      <c r="CP43" s="322">
        <f t="shared" si="121"/>
        <v>0</v>
      </c>
      <c r="CQ43" s="322">
        <f t="shared" si="122"/>
        <v>0</v>
      </c>
      <c r="CR43" s="322">
        <f t="shared" si="18"/>
        <v>0</v>
      </c>
      <c r="CS43" s="322">
        <f t="shared" si="123"/>
        <v>0</v>
      </c>
      <c r="CT43" s="711">
        <f t="shared" si="19"/>
        <v>0</v>
      </c>
      <c r="CU43" s="322">
        <f t="shared" si="124"/>
        <v>0</v>
      </c>
      <c r="CV43" s="322">
        <f t="shared" si="125"/>
        <v>0</v>
      </c>
      <c r="CW43" s="322">
        <f t="shared" si="20"/>
        <v>0</v>
      </c>
      <c r="CX43" s="322">
        <f t="shared" si="126"/>
        <v>0</v>
      </c>
      <c r="CY43" s="322">
        <f t="shared" si="21"/>
        <v>0</v>
      </c>
      <c r="CZ43" s="322">
        <f t="shared" si="127"/>
        <v>0</v>
      </c>
      <c r="DA43" s="322">
        <f t="shared" si="128"/>
        <v>0</v>
      </c>
      <c r="DB43" s="322">
        <f t="shared" si="22"/>
        <v>0</v>
      </c>
      <c r="DC43" s="322">
        <f t="shared" si="129"/>
        <v>0</v>
      </c>
      <c r="DD43" s="322">
        <f t="shared" si="23"/>
        <v>0</v>
      </c>
      <c r="DE43" s="322">
        <f t="shared" si="24"/>
        <v>3187.2</v>
      </c>
      <c r="DF43" s="322">
        <f t="shared" si="25"/>
        <v>3095.7</v>
      </c>
      <c r="DG43" s="322">
        <f t="shared" si="26"/>
        <v>1920.3</v>
      </c>
      <c r="DH43" s="322">
        <f t="shared" si="130"/>
        <v>1175.4000000000001</v>
      </c>
      <c r="DI43" s="322">
        <f t="shared" si="27"/>
        <v>91.5</v>
      </c>
      <c r="DJ43" s="322">
        <f t="shared" si="28"/>
        <v>0</v>
      </c>
      <c r="DK43" s="322">
        <f t="shared" si="29"/>
        <v>0</v>
      </c>
      <c r="DL43" s="322">
        <f t="shared" si="30"/>
        <v>0</v>
      </c>
      <c r="DM43" s="322">
        <f t="shared" si="131"/>
        <v>0</v>
      </c>
      <c r="DN43" s="322">
        <f t="shared" si="31"/>
        <v>0</v>
      </c>
      <c r="DO43" s="322">
        <f t="shared" si="132"/>
        <v>0</v>
      </c>
      <c r="DP43" s="322">
        <f t="shared" si="133"/>
        <v>0</v>
      </c>
      <c r="DQ43" s="322">
        <f t="shared" si="134"/>
        <v>0</v>
      </c>
      <c r="DR43" s="322">
        <f t="shared" si="135"/>
        <v>0</v>
      </c>
      <c r="DS43" s="322">
        <f t="shared" si="32"/>
        <v>0</v>
      </c>
      <c r="DT43" s="323">
        <f t="shared" si="136"/>
        <v>0</v>
      </c>
      <c r="DU43" s="324">
        <f t="shared" si="137"/>
        <v>0</v>
      </c>
      <c r="DV43" s="322">
        <f t="shared" si="33"/>
        <v>0</v>
      </c>
      <c r="DW43" s="322">
        <f t="shared" si="138"/>
        <v>0</v>
      </c>
      <c r="DX43" s="324">
        <f t="shared" si="139"/>
        <v>0</v>
      </c>
      <c r="DY43" s="324">
        <f t="shared" si="140"/>
        <v>0</v>
      </c>
      <c r="DZ43" s="324">
        <f t="shared" si="141"/>
        <v>0</v>
      </c>
      <c r="EA43" s="322">
        <f t="shared" si="34"/>
        <v>0</v>
      </c>
      <c r="EB43" s="322">
        <f t="shared" si="142"/>
        <v>0</v>
      </c>
      <c r="EC43" s="324">
        <f t="shared" si="143"/>
        <v>0</v>
      </c>
      <c r="ED43" s="324">
        <f t="shared" si="144"/>
        <v>0</v>
      </c>
      <c r="EE43" s="324">
        <f t="shared" si="145"/>
        <v>0</v>
      </c>
      <c r="EF43" s="322">
        <f t="shared" si="35"/>
        <v>0</v>
      </c>
      <c r="EG43" s="322">
        <f t="shared" si="146"/>
        <v>0</v>
      </c>
      <c r="EH43" s="324">
        <f t="shared" si="147"/>
        <v>0</v>
      </c>
      <c r="EI43" s="324">
        <f t="shared" si="148"/>
        <v>0</v>
      </c>
      <c r="EJ43" s="324">
        <f t="shared" si="149"/>
        <v>0</v>
      </c>
      <c r="EK43" s="322">
        <f t="shared" si="36"/>
        <v>0</v>
      </c>
      <c r="EL43" s="322">
        <f t="shared" si="150"/>
        <v>0</v>
      </c>
      <c r="EM43" s="324">
        <f t="shared" si="151"/>
        <v>0</v>
      </c>
      <c r="EN43" s="324">
        <f t="shared" si="152"/>
        <v>0</v>
      </c>
      <c r="EO43" s="324">
        <f t="shared" si="153"/>
        <v>0</v>
      </c>
      <c r="EP43" s="322">
        <f t="shared" si="37"/>
        <v>0</v>
      </c>
      <c r="EQ43" s="322">
        <f t="shared" si="154"/>
        <v>0</v>
      </c>
      <c r="ER43" s="324">
        <f t="shared" si="155"/>
        <v>0</v>
      </c>
      <c r="ES43" s="324">
        <f t="shared" si="156"/>
        <v>0</v>
      </c>
      <c r="ET43" s="324">
        <f t="shared" si="157"/>
        <v>0</v>
      </c>
      <c r="EU43" s="322">
        <f t="shared" si="38"/>
        <v>0</v>
      </c>
      <c r="EV43" s="322">
        <f t="shared" si="158"/>
        <v>0</v>
      </c>
      <c r="EW43" s="324">
        <f t="shared" si="159"/>
        <v>0</v>
      </c>
      <c r="EX43" s="324">
        <f t="shared" si="160"/>
        <v>0</v>
      </c>
      <c r="EY43" s="324">
        <f t="shared" si="161"/>
        <v>0</v>
      </c>
      <c r="EZ43" s="322">
        <f t="shared" si="39"/>
        <v>0</v>
      </c>
      <c r="FA43" s="322">
        <f t="shared" si="162"/>
        <v>0</v>
      </c>
      <c r="FB43" s="324">
        <f t="shared" si="163"/>
        <v>0</v>
      </c>
      <c r="FC43" s="324">
        <f t="shared" si="164"/>
        <v>0</v>
      </c>
      <c r="FD43" s="324">
        <f t="shared" si="165"/>
        <v>0</v>
      </c>
      <c r="FE43" s="322">
        <f t="shared" si="40"/>
        <v>0</v>
      </c>
      <c r="FF43" s="322">
        <f t="shared" si="166"/>
        <v>0</v>
      </c>
      <c r="FG43" s="325">
        <f t="shared" si="167"/>
        <v>0</v>
      </c>
      <c r="FH43" s="712">
        <f t="shared" si="41"/>
        <v>0</v>
      </c>
      <c r="FI43" s="322">
        <f t="shared" si="42"/>
        <v>0</v>
      </c>
      <c r="FJ43" s="322">
        <f t="shared" si="43"/>
        <v>0</v>
      </c>
      <c r="FK43" s="322">
        <f t="shared" si="168"/>
        <v>0</v>
      </c>
      <c r="FL43" s="322">
        <f t="shared" si="44"/>
        <v>0</v>
      </c>
      <c r="FM43" s="322">
        <f t="shared" si="45"/>
        <v>0</v>
      </c>
      <c r="FN43" s="322">
        <f t="shared" si="46"/>
        <v>0</v>
      </c>
      <c r="FO43" s="322">
        <f t="shared" si="47"/>
        <v>0</v>
      </c>
      <c r="FP43" s="322">
        <f t="shared" si="169"/>
        <v>0</v>
      </c>
      <c r="FQ43" s="322">
        <f t="shared" si="48"/>
        <v>0</v>
      </c>
      <c r="FR43" s="322">
        <f t="shared" si="49"/>
        <v>0</v>
      </c>
      <c r="FS43" s="322">
        <f t="shared" si="50"/>
        <v>0</v>
      </c>
      <c r="FT43" s="322">
        <f t="shared" si="51"/>
        <v>0</v>
      </c>
      <c r="FU43" s="322">
        <f t="shared" si="170"/>
        <v>0</v>
      </c>
      <c r="FV43" s="322">
        <f t="shared" si="52"/>
        <v>0</v>
      </c>
      <c r="FW43" s="322">
        <f t="shared" si="53"/>
        <v>0</v>
      </c>
      <c r="FX43" s="322">
        <f t="shared" si="54"/>
        <v>0</v>
      </c>
      <c r="FY43" s="322">
        <f t="shared" si="55"/>
        <v>0</v>
      </c>
      <c r="FZ43" s="322">
        <f t="shared" si="171"/>
        <v>0</v>
      </c>
      <c r="GA43" s="322">
        <f t="shared" si="56"/>
        <v>0</v>
      </c>
      <c r="GB43" s="322">
        <f t="shared" si="57"/>
        <v>0</v>
      </c>
      <c r="GC43" s="322">
        <f t="shared" si="58"/>
        <v>0</v>
      </c>
      <c r="GD43" s="322">
        <f t="shared" si="59"/>
        <v>0</v>
      </c>
      <c r="GE43" s="322">
        <f t="shared" si="172"/>
        <v>0</v>
      </c>
      <c r="GF43" s="322">
        <f t="shared" si="60"/>
        <v>0</v>
      </c>
      <c r="GG43" s="322">
        <f t="shared" si="61"/>
        <v>0</v>
      </c>
      <c r="GH43" s="322">
        <f t="shared" si="62"/>
        <v>0</v>
      </c>
      <c r="GI43" s="322">
        <f t="shared" si="63"/>
        <v>0</v>
      </c>
      <c r="GJ43" s="322">
        <f t="shared" si="173"/>
        <v>0</v>
      </c>
      <c r="GK43" s="322">
        <f t="shared" si="64"/>
        <v>0</v>
      </c>
      <c r="GL43" s="322">
        <f t="shared" si="65"/>
        <v>0</v>
      </c>
      <c r="GM43" s="322">
        <f t="shared" si="66"/>
        <v>0</v>
      </c>
      <c r="GN43" s="322">
        <f t="shared" si="67"/>
        <v>0</v>
      </c>
      <c r="GO43" s="322">
        <f t="shared" si="174"/>
        <v>0</v>
      </c>
      <c r="GP43" s="322">
        <f t="shared" si="68"/>
        <v>0</v>
      </c>
      <c r="GQ43" s="322">
        <f t="shared" si="69"/>
        <v>0</v>
      </c>
      <c r="GR43" s="322">
        <f t="shared" si="70"/>
        <v>0</v>
      </c>
      <c r="GS43" s="322">
        <f t="shared" si="71"/>
        <v>0</v>
      </c>
      <c r="GT43" s="322">
        <f t="shared" si="175"/>
        <v>0</v>
      </c>
      <c r="GU43" s="322">
        <f t="shared" si="72"/>
        <v>0</v>
      </c>
      <c r="GV43" s="326">
        <f t="shared" si="92"/>
        <v>26705.8</v>
      </c>
      <c r="GW43" s="322">
        <f t="shared" si="82"/>
        <v>25350.9</v>
      </c>
      <c r="GX43" s="322">
        <f t="shared" si="82"/>
        <v>15725.4</v>
      </c>
      <c r="GY43" s="322">
        <f t="shared" si="82"/>
        <v>9625.5</v>
      </c>
      <c r="GZ43" s="322">
        <f t="shared" si="82"/>
        <v>1354.9</v>
      </c>
      <c r="HA43" s="328">
        <f t="shared" si="176"/>
        <v>480</v>
      </c>
      <c r="HB43" s="322">
        <f t="shared" si="75"/>
        <v>26180.799999999999</v>
      </c>
      <c r="HC43" s="322">
        <f t="shared" si="75"/>
        <v>24852.5</v>
      </c>
      <c r="HD43" s="322">
        <f t="shared" si="75"/>
        <v>15416.3</v>
      </c>
      <c r="HE43" s="322">
        <f t="shared" si="75"/>
        <v>9436.2999999999993</v>
      </c>
      <c r="HF43" s="322">
        <f t="shared" si="75"/>
        <v>1328.3</v>
      </c>
      <c r="HG43" s="329">
        <v>45.5</v>
      </c>
      <c r="HH43" s="327">
        <f t="shared" si="76"/>
        <v>2832.6</v>
      </c>
      <c r="HI43" s="327">
        <f t="shared" si="77"/>
        <v>29013.4</v>
      </c>
      <c r="HJ43" s="330">
        <f t="shared" si="78"/>
        <v>18248.900000000001</v>
      </c>
      <c r="HK43" s="275">
        <f t="shared" si="79"/>
        <v>29013400</v>
      </c>
      <c r="HL43" s="275"/>
      <c r="HM43" s="275"/>
      <c r="HN43" s="275"/>
      <c r="HO43" s="275"/>
      <c r="HP43" s="275"/>
      <c r="HQ43" s="275"/>
      <c r="HR43" s="275"/>
      <c r="HS43" s="275"/>
      <c r="HT43" s="275"/>
      <c r="HU43" s="275"/>
      <c r="HV43" s="275"/>
      <c r="HW43" s="275"/>
      <c r="HX43" s="275"/>
      <c r="HY43" s="275"/>
      <c r="HZ43" s="275"/>
      <c r="IA43" s="275"/>
      <c r="IB43" s="275"/>
      <c r="IC43" s="275"/>
      <c r="ID43" s="275"/>
      <c r="IE43" s="275"/>
      <c r="IF43" s="275"/>
      <c r="IG43" s="275"/>
      <c r="IH43" s="275"/>
      <c r="II43" s="275"/>
      <c r="IJ43" s="275"/>
      <c r="IK43" s="275"/>
      <c r="IL43" s="275"/>
      <c r="IM43" s="275"/>
      <c r="IN43" s="275"/>
      <c r="IO43" s="275"/>
      <c r="IP43" s="275"/>
      <c r="IQ43" s="275"/>
      <c r="IR43" s="275"/>
      <c r="IS43" s="275"/>
      <c r="IT43" s="275"/>
      <c r="IU43" s="275"/>
      <c r="IV43" s="275"/>
      <c r="IW43" s="275"/>
      <c r="IX43" s="275"/>
      <c r="IY43" s="275"/>
      <c r="IZ43" s="275"/>
      <c r="JA43" s="275"/>
      <c r="JB43" s="275"/>
      <c r="JC43" s="275"/>
      <c r="JD43" s="275"/>
      <c r="JE43" s="275"/>
      <c r="JF43" s="275"/>
      <c r="JG43" s="275"/>
      <c r="JH43" s="275"/>
      <c r="JI43" s="275"/>
      <c r="JJ43" s="275"/>
      <c r="JK43" s="275"/>
      <c r="JL43" s="275"/>
      <c r="JM43" s="275"/>
      <c r="JN43" s="275"/>
      <c r="JO43" s="275"/>
      <c r="JP43" s="275"/>
      <c r="JQ43" s="275"/>
      <c r="JR43" s="275"/>
      <c r="JS43" s="275"/>
      <c r="JT43" s="275"/>
      <c r="JU43" s="275"/>
      <c r="JV43" s="275"/>
      <c r="JW43" s="275"/>
      <c r="JX43" s="275"/>
      <c r="JY43" s="275"/>
      <c r="JZ43" s="275"/>
      <c r="KA43" s="275"/>
      <c r="KB43" s="275"/>
      <c r="KC43" s="275"/>
      <c r="KD43" s="275"/>
      <c r="KE43" s="275"/>
      <c r="KF43" s="275"/>
      <c r="KG43" s="275"/>
      <c r="KH43" s="275"/>
      <c r="KI43" s="275"/>
      <c r="KJ43" s="275"/>
      <c r="KK43" s="275"/>
      <c r="KL43" s="275"/>
      <c r="KM43" s="275"/>
      <c r="KN43" s="275"/>
      <c r="KO43" s="275"/>
      <c r="KP43" s="275"/>
      <c r="KQ43" s="275"/>
      <c r="KR43" s="275"/>
      <c r="KS43" s="275"/>
      <c r="KT43" s="275"/>
      <c r="KU43" s="275"/>
      <c r="KV43" s="275"/>
      <c r="KW43" s="275"/>
    </row>
    <row r="44" spans="1:309">
      <c r="A44" s="315" t="s">
        <v>730</v>
      </c>
      <c r="B44" s="316">
        <v>0</v>
      </c>
      <c r="C44" s="316">
        <v>0</v>
      </c>
      <c r="D44" s="317"/>
      <c r="E44" s="318">
        <v>0</v>
      </c>
      <c r="F44" s="317"/>
      <c r="G44" s="316">
        <v>0</v>
      </c>
      <c r="H44" s="317">
        <v>63</v>
      </c>
      <c r="I44" s="318">
        <v>0</v>
      </c>
      <c r="J44" s="317">
        <v>28</v>
      </c>
      <c r="K44" s="317">
        <v>30</v>
      </c>
      <c r="L44" s="317"/>
      <c r="M44" s="316">
        <v>0</v>
      </c>
      <c r="N44" s="318">
        <v>0</v>
      </c>
      <c r="O44" s="317"/>
      <c r="P44" s="318">
        <v>0</v>
      </c>
      <c r="Q44" s="317"/>
      <c r="R44" s="317"/>
      <c r="S44" s="317">
        <v>29</v>
      </c>
      <c r="T44" s="319">
        <v>0</v>
      </c>
      <c r="U44" s="335">
        <v>0</v>
      </c>
      <c r="V44" s="335">
        <v>0</v>
      </c>
      <c r="W44" s="318">
        <v>0</v>
      </c>
      <c r="X44" s="318">
        <v>0</v>
      </c>
      <c r="Y44" s="318">
        <v>0</v>
      </c>
      <c r="Z44" s="318">
        <v>0</v>
      </c>
      <c r="AA44" s="318">
        <v>0</v>
      </c>
      <c r="AB44" s="318">
        <v>0</v>
      </c>
      <c r="AC44" s="318">
        <v>0</v>
      </c>
      <c r="AD44" s="320">
        <v>0</v>
      </c>
      <c r="AE44" s="320">
        <v>0</v>
      </c>
      <c r="AF44" s="320">
        <v>0</v>
      </c>
      <c r="AG44" s="320">
        <v>0</v>
      </c>
      <c r="AH44" s="317"/>
      <c r="AI44" s="320">
        <v>0</v>
      </c>
      <c r="AJ44" s="710">
        <f t="shared" si="80"/>
        <v>28</v>
      </c>
      <c r="AK44" s="710">
        <f t="shared" si="81"/>
        <v>122</v>
      </c>
      <c r="AL44" s="321">
        <f t="shared" si="0"/>
        <v>0</v>
      </c>
      <c r="AM44" s="322">
        <f t="shared" si="93"/>
        <v>0</v>
      </c>
      <c r="AN44" s="322">
        <f t="shared" si="1"/>
        <v>0</v>
      </c>
      <c r="AO44" s="322">
        <f t="shared" si="94"/>
        <v>0</v>
      </c>
      <c r="AP44" s="322">
        <f t="shared" si="95"/>
        <v>0</v>
      </c>
      <c r="AQ44" s="322">
        <f t="shared" si="2"/>
        <v>0</v>
      </c>
      <c r="AR44" s="322">
        <f t="shared" si="3"/>
        <v>0</v>
      </c>
      <c r="AS44" s="322">
        <f t="shared" si="4"/>
        <v>0</v>
      </c>
      <c r="AT44" s="322">
        <f t="shared" si="96"/>
        <v>0</v>
      </c>
      <c r="AU44" s="322">
        <f t="shared" si="97"/>
        <v>0</v>
      </c>
      <c r="AV44" s="322">
        <f t="shared" si="98"/>
        <v>0</v>
      </c>
      <c r="AW44" s="322">
        <f t="shared" si="99"/>
        <v>0</v>
      </c>
      <c r="AX44" s="322">
        <f t="shared" si="5"/>
        <v>0</v>
      </c>
      <c r="AY44" s="322">
        <f t="shared" si="100"/>
        <v>0</v>
      </c>
      <c r="AZ44" s="322">
        <f t="shared" si="6"/>
        <v>0</v>
      </c>
      <c r="BA44" s="322">
        <f t="shared" si="101"/>
        <v>0</v>
      </c>
      <c r="BB44" s="322">
        <f t="shared" si="102"/>
        <v>0</v>
      </c>
      <c r="BC44" s="322">
        <f t="shared" si="7"/>
        <v>0</v>
      </c>
      <c r="BD44" s="322">
        <f t="shared" si="103"/>
        <v>0</v>
      </c>
      <c r="BE44" s="322">
        <f t="shared" si="8"/>
        <v>0</v>
      </c>
      <c r="BF44" s="322">
        <f t="shared" si="104"/>
        <v>0</v>
      </c>
      <c r="BG44" s="322">
        <f t="shared" si="105"/>
        <v>0</v>
      </c>
      <c r="BH44" s="322">
        <f t="shared" si="9"/>
        <v>0</v>
      </c>
      <c r="BI44" s="322">
        <f t="shared" si="106"/>
        <v>0</v>
      </c>
      <c r="BJ44" s="322">
        <f t="shared" si="107"/>
        <v>0</v>
      </c>
      <c r="BK44" s="322">
        <f t="shared" si="108"/>
        <v>0</v>
      </c>
      <c r="BL44" s="322">
        <f t="shared" si="109"/>
        <v>0</v>
      </c>
      <c r="BM44" s="322">
        <f t="shared" si="10"/>
        <v>0</v>
      </c>
      <c r="BN44" s="322">
        <f t="shared" si="110"/>
        <v>0</v>
      </c>
      <c r="BO44" s="322">
        <f t="shared" si="111"/>
        <v>0</v>
      </c>
      <c r="BP44" s="322">
        <f t="shared" si="112"/>
        <v>3177.8</v>
      </c>
      <c r="BQ44" s="322">
        <f t="shared" si="113"/>
        <v>3000.4</v>
      </c>
      <c r="BR44" s="322">
        <f t="shared" si="11"/>
        <v>1861.1</v>
      </c>
      <c r="BS44" s="322">
        <f t="shared" si="114"/>
        <v>1139.3</v>
      </c>
      <c r="BT44" s="322">
        <f t="shared" si="12"/>
        <v>177.4</v>
      </c>
      <c r="BU44" s="322"/>
      <c r="BV44" s="322">
        <f t="shared" si="83"/>
        <v>1977.3</v>
      </c>
      <c r="BW44" s="322">
        <f>ROUND(J44*$BW$8/1000,1)</f>
        <v>1866.9</v>
      </c>
      <c r="BX44" s="322">
        <f t="shared" si="85"/>
        <v>1158.0999999999999</v>
      </c>
      <c r="BY44" s="322">
        <f t="shared" si="86"/>
        <v>708.8</v>
      </c>
      <c r="BZ44" s="322">
        <f t="shared" si="87"/>
        <v>110.4</v>
      </c>
      <c r="CA44" s="322">
        <f t="shared" si="88"/>
        <v>1513.3</v>
      </c>
      <c r="CB44" s="322">
        <f t="shared" si="89"/>
        <v>1428.8</v>
      </c>
      <c r="CC44" s="322">
        <f t="shared" si="90"/>
        <v>886.3</v>
      </c>
      <c r="CD44" s="322">
        <f t="shared" si="91"/>
        <v>542.5</v>
      </c>
      <c r="CE44" s="711">
        <f t="shared" si="13"/>
        <v>84.5</v>
      </c>
      <c r="CF44" s="322">
        <f t="shared" si="115"/>
        <v>0</v>
      </c>
      <c r="CG44" s="322">
        <f t="shared" si="116"/>
        <v>0</v>
      </c>
      <c r="CH44" s="322">
        <f t="shared" si="14"/>
        <v>0</v>
      </c>
      <c r="CI44" s="322">
        <f t="shared" si="117"/>
        <v>0</v>
      </c>
      <c r="CJ44" s="711">
        <f t="shared" si="15"/>
        <v>0</v>
      </c>
      <c r="CK44" s="322">
        <f t="shared" si="118"/>
        <v>0</v>
      </c>
      <c r="CL44" s="322">
        <f t="shared" si="119"/>
        <v>0</v>
      </c>
      <c r="CM44" s="322">
        <f t="shared" si="16"/>
        <v>0</v>
      </c>
      <c r="CN44" s="322">
        <f t="shared" si="120"/>
        <v>0</v>
      </c>
      <c r="CO44" s="711">
        <f t="shared" si="17"/>
        <v>0</v>
      </c>
      <c r="CP44" s="322">
        <f t="shared" si="121"/>
        <v>0</v>
      </c>
      <c r="CQ44" s="322">
        <f t="shared" si="122"/>
        <v>0</v>
      </c>
      <c r="CR44" s="322">
        <f t="shared" si="18"/>
        <v>0</v>
      </c>
      <c r="CS44" s="322">
        <f t="shared" si="123"/>
        <v>0</v>
      </c>
      <c r="CT44" s="711">
        <f t="shared" si="19"/>
        <v>0</v>
      </c>
      <c r="CU44" s="322">
        <f t="shared" si="124"/>
        <v>0</v>
      </c>
      <c r="CV44" s="322">
        <f t="shared" si="125"/>
        <v>0</v>
      </c>
      <c r="CW44" s="322">
        <f t="shared" si="20"/>
        <v>0</v>
      </c>
      <c r="CX44" s="322">
        <f t="shared" si="126"/>
        <v>0</v>
      </c>
      <c r="CY44" s="322">
        <f t="shared" si="21"/>
        <v>0</v>
      </c>
      <c r="CZ44" s="322">
        <f t="shared" si="127"/>
        <v>0</v>
      </c>
      <c r="DA44" s="322">
        <f t="shared" si="128"/>
        <v>0</v>
      </c>
      <c r="DB44" s="322">
        <f t="shared" si="22"/>
        <v>0</v>
      </c>
      <c r="DC44" s="322">
        <f t="shared" si="129"/>
        <v>0</v>
      </c>
      <c r="DD44" s="322">
        <f t="shared" si="23"/>
        <v>0</v>
      </c>
      <c r="DE44" s="322">
        <f t="shared" si="24"/>
        <v>0</v>
      </c>
      <c r="DF44" s="322">
        <f t="shared" si="25"/>
        <v>0</v>
      </c>
      <c r="DG44" s="322">
        <f t="shared" si="26"/>
        <v>0</v>
      </c>
      <c r="DH44" s="322">
        <f t="shared" si="130"/>
        <v>0</v>
      </c>
      <c r="DI44" s="322">
        <f t="shared" si="27"/>
        <v>0</v>
      </c>
      <c r="DJ44" s="322">
        <f t="shared" si="28"/>
        <v>0</v>
      </c>
      <c r="DK44" s="322">
        <f t="shared" si="29"/>
        <v>0</v>
      </c>
      <c r="DL44" s="322">
        <f t="shared" si="30"/>
        <v>0</v>
      </c>
      <c r="DM44" s="322">
        <f t="shared" si="131"/>
        <v>0</v>
      </c>
      <c r="DN44" s="322">
        <f t="shared" si="31"/>
        <v>0</v>
      </c>
      <c r="DO44" s="322">
        <f t="shared" si="132"/>
        <v>7069.1</v>
      </c>
      <c r="DP44" s="322">
        <f t="shared" si="133"/>
        <v>6905.7</v>
      </c>
      <c r="DQ44" s="322">
        <f t="shared" si="134"/>
        <v>4283.6000000000004</v>
      </c>
      <c r="DR44" s="322">
        <f t="shared" si="135"/>
        <v>2622.1</v>
      </c>
      <c r="DS44" s="322">
        <f t="shared" si="32"/>
        <v>163.4</v>
      </c>
      <c r="DT44" s="323">
        <f t="shared" si="136"/>
        <v>0</v>
      </c>
      <c r="DU44" s="324">
        <f t="shared" si="137"/>
        <v>0</v>
      </c>
      <c r="DV44" s="322">
        <f t="shared" si="33"/>
        <v>0</v>
      </c>
      <c r="DW44" s="322">
        <f t="shared" si="138"/>
        <v>0</v>
      </c>
      <c r="DX44" s="324">
        <f t="shared" si="139"/>
        <v>0</v>
      </c>
      <c r="DY44" s="324">
        <f t="shared" si="140"/>
        <v>0</v>
      </c>
      <c r="DZ44" s="324">
        <f t="shared" si="141"/>
        <v>0</v>
      </c>
      <c r="EA44" s="322">
        <f t="shared" si="34"/>
        <v>0</v>
      </c>
      <c r="EB44" s="322">
        <f t="shared" si="142"/>
        <v>0</v>
      </c>
      <c r="EC44" s="324">
        <f t="shared" si="143"/>
        <v>0</v>
      </c>
      <c r="ED44" s="324">
        <f t="shared" si="144"/>
        <v>0</v>
      </c>
      <c r="EE44" s="324">
        <f t="shared" si="145"/>
        <v>0</v>
      </c>
      <c r="EF44" s="322">
        <f t="shared" si="35"/>
        <v>0</v>
      </c>
      <c r="EG44" s="322">
        <f t="shared" si="146"/>
        <v>0</v>
      </c>
      <c r="EH44" s="324">
        <f t="shared" si="147"/>
        <v>0</v>
      </c>
      <c r="EI44" s="324">
        <f t="shared" si="148"/>
        <v>0</v>
      </c>
      <c r="EJ44" s="324">
        <f t="shared" si="149"/>
        <v>0</v>
      </c>
      <c r="EK44" s="322">
        <f t="shared" si="36"/>
        <v>0</v>
      </c>
      <c r="EL44" s="322">
        <f t="shared" si="150"/>
        <v>0</v>
      </c>
      <c r="EM44" s="324">
        <f t="shared" si="151"/>
        <v>0</v>
      </c>
      <c r="EN44" s="324">
        <f t="shared" si="152"/>
        <v>0</v>
      </c>
      <c r="EO44" s="324">
        <f t="shared" si="153"/>
        <v>0</v>
      </c>
      <c r="EP44" s="322">
        <f t="shared" si="37"/>
        <v>0</v>
      </c>
      <c r="EQ44" s="322">
        <f t="shared" si="154"/>
        <v>0</v>
      </c>
      <c r="ER44" s="324">
        <f t="shared" si="155"/>
        <v>0</v>
      </c>
      <c r="ES44" s="324">
        <f t="shared" si="156"/>
        <v>0</v>
      </c>
      <c r="ET44" s="324">
        <f t="shared" si="157"/>
        <v>0</v>
      </c>
      <c r="EU44" s="322">
        <f t="shared" si="38"/>
        <v>0</v>
      </c>
      <c r="EV44" s="322">
        <f t="shared" si="158"/>
        <v>0</v>
      </c>
      <c r="EW44" s="324">
        <f t="shared" si="159"/>
        <v>0</v>
      </c>
      <c r="EX44" s="324">
        <f t="shared" si="160"/>
        <v>0</v>
      </c>
      <c r="EY44" s="324">
        <f t="shared" si="161"/>
        <v>0</v>
      </c>
      <c r="EZ44" s="322">
        <f t="shared" si="39"/>
        <v>0</v>
      </c>
      <c r="FA44" s="322">
        <f t="shared" si="162"/>
        <v>0</v>
      </c>
      <c r="FB44" s="324">
        <f t="shared" si="163"/>
        <v>0</v>
      </c>
      <c r="FC44" s="324">
        <f t="shared" si="164"/>
        <v>0</v>
      </c>
      <c r="FD44" s="324">
        <f t="shared" si="165"/>
        <v>0</v>
      </c>
      <c r="FE44" s="322">
        <f t="shared" si="40"/>
        <v>0</v>
      </c>
      <c r="FF44" s="322">
        <f t="shared" si="166"/>
        <v>0</v>
      </c>
      <c r="FG44" s="325">
        <f t="shared" si="167"/>
        <v>0</v>
      </c>
      <c r="FH44" s="712">
        <f t="shared" si="41"/>
        <v>0</v>
      </c>
      <c r="FI44" s="322">
        <f t="shared" si="42"/>
        <v>0</v>
      </c>
      <c r="FJ44" s="322">
        <f t="shared" si="43"/>
        <v>0</v>
      </c>
      <c r="FK44" s="322">
        <f t="shared" si="168"/>
        <v>0</v>
      </c>
      <c r="FL44" s="322">
        <f t="shared" si="44"/>
        <v>0</v>
      </c>
      <c r="FM44" s="322">
        <f t="shared" si="45"/>
        <v>0</v>
      </c>
      <c r="FN44" s="322">
        <f t="shared" si="46"/>
        <v>0</v>
      </c>
      <c r="FO44" s="322">
        <f t="shared" si="47"/>
        <v>0</v>
      </c>
      <c r="FP44" s="322">
        <f t="shared" si="169"/>
        <v>0</v>
      </c>
      <c r="FQ44" s="322">
        <f t="shared" si="48"/>
        <v>0</v>
      </c>
      <c r="FR44" s="322">
        <f t="shared" si="49"/>
        <v>0</v>
      </c>
      <c r="FS44" s="322">
        <f t="shared" si="50"/>
        <v>0</v>
      </c>
      <c r="FT44" s="322">
        <f t="shared" si="51"/>
        <v>0</v>
      </c>
      <c r="FU44" s="322">
        <f t="shared" si="170"/>
        <v>0</v>
      </c>
      <c r="FV44" s="322">
        <f t="shared" si="52"/>
        <v>0</v>
      </c>
      <c r="FW44" s="322">
        <f t="shared" si="53"/>
        <v>0</v>
      </c>
      <c r="FX44" s="322">
        <f t="shared" si="54"/>
        <v>0</v>
      </c>
      <c r="FY44" s="322">
        <f t="shared" si="55"/>
        <v>0</v>
      </c>
      <c r="FZ44" s="322">
        <f t="shared" si="171"/>
        <v>0</v>
      </c>
      <c r="GA44" s="322">
        <f t="shared" si="56"/>
        <v>0</v>
      </c>
      <c r="GB44" s="322">
        <f t="shared" si="57"/>
        <v>0</v>
      </c>
      <c r="GC44" s="322">
        <f t="shared" si="58"/>
        <v>0</v>
      </c>
      <c r="GD44" s="322">
        <f t="shared" si="59"/>
        <v>0</v>
      </c>
      <c r="GE44" s="322">
        <f t="shared" si="172"/>
        <v>0</v>
      </c>
      <c r="GF44" s="322">
        <f t="shared" si="60"/>
        <v>0</v>
      </c>
      <c r="GG44" s="322">
        <f t="shared" si="61"/>
        <v>0</v>
      </c>
      <c r="GH44" s="322">
        <f t="shared" si="62"/>
        <v>0</v>
      </c>
      <c r="GI44" s="322">
        <f t="shared" si="63"/>
        <v>0</v>
      </c>
      <c r="GJ44" s="322">
        <f t="shared" si="173"/>
        <v>0</v>
      </c>
      <c r="GK44" s="322">
        <f t="shared" si="64"/>
        <v>0</v>
      </c>
      <c r="GL44" s="322">
        <f t="shared" si="65"/>
        <v>0</v>
      </c>
      <c r="GM44" s="322">
        <f t="shared" si="66"/>
        <v>0</v>
      </c>
      <c r="GN44" s="322">
        <f t="shared" si="67"/>
        <v>0</v>
      </c>
      <c r="GO44" s="322">
        <f t="shared" si="174"/>
        <v>0</v>
      </c>
      <c r="GP44" s="322">
        <f t="shared" si="68"/>
        <v>0</v>
      </c>
      <c r="GQ44" s="322">
        <f t="shared" si="69"/>
        <v>0</v>
      </c>
      <c r="GR44" s="322">
        <f t="shared" si="70"/>
        <v>0</v>
      </c>
      <c r="GS44" s="322">
        <f t="shared" si="71"/>
        <v>0</v>
      </c>
      <c r="GT44" s="322">
        <f t="shared" si="175"/>
        <v>0</v>
      </c>
      <c r="GU44" s="322">
        <f t="shared" si="72"/>
        <v>0</v>
      </c>
      <c r="GV44" s="326">
        <f t="shared" si="92"/>
        <v>13737.5</v>
      </c>
      <c r="GW44" s="322">
        <f t="shared" si="82"/>
        <v>13201.8</v>
      </c>
      <c r="GX44" s="322">
        <f t="shared" si="82"/>
        <v>8189.1</v>
      </c>
      <c r="GY44" s="322">
        <f t="shared" si="82"/>
        <v>5012.7</v>
      </c>
      <c r="GZ44" s="322">
        <f t="shared" si="82"/>
        <v>535.70000000000005</v>
      </c>
      <c r="HA44" s="328">
        <f t="shared" si="176"/>
        <v>150</v>
      </c>
      <c r="HB44" s="322">
        <f t="shared" si="75"/>
        <v>13467.4</v>
      </c>
      <c r="HC44" s="322">
        <f t="shared" si="75"/>
        <v>12942.3</v>
      </c>
      <c r="HD44" s="322">
        <f t="shared" si="75"/>
        <v>8028.1</v>
      </c>
      <c r="HE44" s="322">
        <f t="shared" si="75"/>
        <v>4914.2</v>
      </c>
      <c r="HF44" s="322">
        <f t="shared" si="75"/>
        <v>525.20000000000005</v>
      </c>
      <c r="HG44" s="329">
        <v>21.5</v>
      </c>
      <c r="HH44" s="327">
        <f t="shared" si="76"/>
        <v>1338.5</v>
      </c>
      <c r="HI44" s="327">
        <f t="shared" si="77"/>
        <v>14805.9</v>
      </c>
      <c r="HJ44" s="330">
        <f t="shared" si="78"/>
        <v>9366.6</v>
      </c>
      <c r="HK44" s="275">
        <f t="shared" si="79"/>
        <v>14805900</v>
      </c>
    </row>
    <row r="45" spans="1:309" ht="31.5">
      <c r="A45" s="315" t="s">
        <v>802</v>
      </c>
      <c r="B45" s="316">
        <v>0</v>
      </c>
      <c r="C45" s="316">
        <v>0</v>
      </c>
      <c r="D45" s="317"/>
      <c r="E45" s="318">
        <v>0</v>
      </c>
      <c r="F45" s="317"/>
      <c r="G45" s="316">
        <v>0</v>
      </c>
      <c r="H45" s="317">
        <v>128</v>
      </c>
      <c r="I45" s="318">
        <v>0</v>
      </c>
      <c r="J45" s="317"/>
      <c r="K45" s="317"/>
      <c r="L45" s="317">
        <v>13</v>
      </c>
      <c r="M45" s="316">
        <v>0</v>
      </c>
      <c r="N45" s="318">
        <v>0</v>
      </c>
      <c r="O45" s="317"/>
      <c r="P45" s="318">
        <v>0</v>
      </c>
      <c r="Q45" s="317"/>
      <c r="R45" s="317"/>
      <c r="S45" s="317"/>
      <c r="T45" s="319">
        <v>0</v>
      </c>
      <c r="U45" s="335">
        <v>0</v>
      </c>
      <c r="V45" s="335">
        <v>0</v>
      </c>
      <c r="W45" s="318">
        <v>0</v>
      </c>
      <c r="X45" s="318">
        <v>0</v>
      </c>
      <c r="Y45" s="318">
        <v>0</v>
      </c>
      <c r="Z45" s="318">
        <v>0</v>
      </c>
      <c r="AA45" s="318">
        <v>0</v>
      </c>
      <c r="AB45" s="318">
        <v>0</v>
      </c>
      <c r="AC45" s="318">
        <v>0</v>
      </c>
      <c r="AD45" s="320">
        <v>0</v>
      </c>
      <c r="AE45" s="320">
        <v>0</v>
      </c>
      <c r="AF45" s="320">
        <v>0</v>
      </c>
      <c r="AG45" s="320">
        <v>0</v>
      </c>
      <c r="AH45" s="317"/>
      <c r="AI45" s="320">
        <v>0</v>
      </c>
      <c r="AJ45" s="710">
        <f t="shared" si="80"/>
        <v>0</v>
      </c>
      <c r="AK45" s="710">
        <f t="shared" si="81"/>
        <v>141</v>
      </c>
      <c r="AL45" s="321">
        <f t="shared" si="0"/>
        <v>0</v>
      </c>
      <c r="AM45" s="322">
        <f t="shared" si="93"/>
        <v>0</v>
      </c>
      <c r="AN45" s="322">
        <f t="shared" si="1"/>
        <v>0</v>
      </c>
      <c r="AO45" s="322">
        <f t="shared" si="94"/>
        <v>0</v>
      </c>
      <c r="AP45" s="322">
        <f t="shared" si="95"/>
        <v>0</v>
      </c>
      <c r="AQ45" s="322">
        <f t="shared" si="2"/>
        <v>0</v>
      </c>
      <c r="AR45" s="322">
        <f t="shared" si="3"/>
        <v>0</v>
      </c>
      <c r="AS45" s="322">
        <f t="shared" si="4"/>
        <v>0</v>
      </c>
      <c r="AT45" s="322">
        <f t="shared" si="96"/>
        <v>0</v>
      </c>
      <c r="AU45" s="322">
        <f t="shared" si="97"/>
        <v>0</v>
      </c>
      <c r="AV45" s="322">
        <f t="shared" si="98"/>
        <v>0</v>
      </c>
      <c r="AW45" s="322">
        <f t="shared" si="99"/>
        <v>0</v>
      </c>
      <c r="AX45" s="322">
        <f t="shared" si="5"/>
        <v>0</v>
      </c>
      <c r="AY45" s="322">
        <f t="shared" si="100"/>
        <v>0</v>
      </c>
      <c r="AZ45" s="322">
        <f t="shared" si="6"/>
        <v>0</v>
      </c>
      <c r="BA45" s="322">
        <f t="shared" si="101"/>
        <v>0</v>
      </c>
      <c r="BB45" s="322">
        <f t="shared" si="102"/>
        <v>0</v>
      </c>
      <c r="BC45" s="322">
        <f t="shared" si="7"/>
        <v>0</v>
      </c>
      <c r="BD45" s="322">
        <f t="shared" si="103"/>
        <v>0</v>
      </c>
      <c r="BE45" s="322">
        <f t="shared" si="8"/>
        <v>0</v>
      </c>
      <c r="BF45" s="322">
        <f t="shared" si="104"/>
        <v>0</v>
      </c>
      <c r="BG45" s="322">
        <f t="shared" si="105"/>
        <v>0</v>
      </c>
      <c r="BH45" s="322">
        <f t="shared" si="9"/>
        <v>0</v>
      </c>
      <c r="BI45" s="322">
        <f t="shared" si="106"/>
        <v>0</v>
      </c>
      <c r="BJ45" s="322">
        <f t="shared" si="107"/>
        <v>0</v>
      </c>
      <c r="BK45" s="322">
        <f t="shared" si="108"/>
        <v>0</v>
      </c>
      <c r="BL45" s="322">
        <f t="shared" si="109"/>
        <v>0</v>
      </c>
      <c r="BM45" s="322">
        <f t="shared" si="10"/>
        <v>0</v>
      </c>
      <c r="BN45" s="322">
        <f t="shared" si="110"/>
        <v>0</v>
      </c>
      <c r="BO45" s="322">
        <f t="shared" si="111"/>
        <v>0</v>
      </c>
      <c r="BP45" s="322">
        <f t="shared" si="112"/>
        <v>6456.6</v>
      </c>
      <c r="BQ45" s="322">
        <f t="shared" si="113"/>
        <v>6096</v>
      </c>
      <c r="BR45" s="322">
        <f t="shared" si="11"/>
        <v>3781.4</v>
      </c>
      <c r="BS45" s="322">
        <f t="shared" si="114"/>
        <v>2314.6</v>
      </c>
      <c r="BT45" s="322">
        <f t="shared" si="12"/>
        <v>360.6</v>
      </c>
      <c r="BU45" s="322"/>
      <c r="BV45" s="322">
        <f t="shared" si="83"/>
        <v>0</v>
      </c>
      <c r="BW45" s="322">
        <f t="shared" si="84"/>
        <v>0</v>
      </c>
      <c r="BX45" s="322">
        <f t="shared" si="85"/>
        <v>0</v>
      </c>
      <c r="BY45" s="322">
        <f t="shared" si="86"/>
        <v>0</v>
      </c>
      <c r="BZ45" s="322">
        <f t="shared" si="87"/>
        <v>0</v>
      </c>
      <c r="CA45" s="322">
        <f t="shared" si="88"/>
        <v>0</v>
      </c>
      <c r="CB45" s="322">
        <f t="shared" si="89"/>
        <v>0</v>
      </c>
      <c r="CC45" s="322">
        <f t="shared" si="90"/>
        <v>0</v>
      </c>
      <c r="CD45" s="322">
        <f t="shared" si="91"/>
        <v>0</v>
      </c>
      <c r="CE45" s="711">
        <f t="shared" si="13"/>
        <v>0</v>
      </c>
      <c r="CF45" s="322">
        <f t="shared" si="115"/>
        <v>655.7</v>
      </c>
      <c r="CG45" s="322">
        <f t="shared" si="116"/>
        <v>619.1</v>
      </c>
      <c r="CH45" s="322">
        <f t="shared" si="14"/>
        <v>384</v>
      </c>
      <c r="CI45" s="322">
        <f t="shared" si="117"/>
        <v>235.1</v>
      </c>
      <c r="CJ45" s="711">
        <f t="shared" si="15"/>
        <v>36.6</v>
      </c>
      <c r="CK45" s="322">
        <f t="shared" si="118"/>
        <v>0</v>
      </c>
      <c r="CL45" s="322">
        <f t="shared" si="119"/>
        <v>0</v>
      </c>
      <c r="CM45" s="322">
        <f t="shared" si="16"/>
        <v>0</v>
      </c>
      <c r="CN45" s="322">
        <f t="shared" si="120"/>
        <v>0</v>
      </c>
      <c r="CO45" s="711">
        <f t="shared" si="17"/>
        <v>0</v>
      </c>
      <c r="CP45" s="322">
        <f t="shared" si="121"/>
        <v>0</v>
      </c>
      <c r="CQ45" s="322">
        <f t="shared" si="122"/>
        <v>0</v>
      </c>
      <c r="CR45" s="322">
        <f t="shared" si="18"/>
        <v>0</v>
      </c>
      <c r="CS45" s="322">
        <f t="shared" si="123"/>
        <v>0</v>
      </c>
      <c r="CT45" s="711">
        <f t="shared" si="19"/>
        <v>0</v>
      </c>
      <c r="CU45" s="322">
        <f t="shared" si="124"/>
        <v>0</v>
      </c>
      <c r="CV45" s="322">
        <f t="shared" si="125"/>
        <v>0</v>
      </c>
      <c r="CW45" s="322">
        <f t="shared" si="20"/>
        <v>0</v>
      </c>
      <c r="CX45" s="322">
        <f t="shared" si="126"/>
        <v>0</v>
      </c>
      <c r="CY45" s="322">
        <f t="shared" si="21"/>
        <v>0</v>
      </c>
      <c r="CZ45" s="322">
        <f t="shared" si="127"/>
        <v>0</v>
      </c>
      <c r="DA45" s="322">
        <f t="shared" si="128"/>
        <v>0</v>
      </c>
      <c r="DB45" s="322">
        <f t="shared" si="22"/>
        <v>0</v>
      </c>
      <c r="DC45" s="322">
        <f t="shared" si="129"/>
        <v>0</v>
      </c>
      <c r="DD45" s="322">
        <f t="shared" si="23"/>
        <v>0</v>
      </c>
      <c r="DE45" s="322">
        <f t="shared" si="24"/>
        <v>0</v>
      </c>
      <c r="DF45" s="322">
        <f t="shared" si="25"/>
        <v>0</v>
      </c>
      <c r="DG45" s="322">
        <f t="shared" si="26"/>
        <v>0</v>
      </c>
      <c r="DH45" s="322">
        <f t="shared" si="130"/>
        <v>0</v>
      </c>
      <c r="DI45" s="322">
        <f t="shared" si="27"/>
        <v>0</v>
      </c>
      <c r="DJ45" s="322">
        <f t="shared" si="28"/>
        <v>0</v>
      </c>
      <c r="DK45" s="322">
        <f t="shared" si="29"/>
        <v>0</v>
      </c>
      <c r="DL45" s="322">
        <f t="shared" si="30"/>
        <v>0</v>
      </c>
      <c r="DM45" s="322">
        <f t="shared" si="131"/>
        <v>0</v>
      </c>
      <c r="DN45" s="322">
        <f t="shared" si="31"/>
        <v>0</v>
      </c>
      <c r="DO45" s="322">
        <f t="shared" si="132"/>
        <v>0</v>
      </c>
      <c r="DP45" s="322">
        <f t="shared" si="133"/>
        <v>0</v>
      </c>
      <c r="DQ45" s="322">
        <f t="shared" si="134"/>
        <v>0</v>
      </c>
      <c r="DR45" s="322">
        <f t="shared" si="135"/>
        <v>0</v>
      </c>
      <c r="DS45" s="322">
        <f t="shared" si="32"/>
        <v>0</v>
      </c>
      <c r="DT45" s="323">
        <f t="shared" si="136"/>
        <v>0</v>
      </c>
      <c r="DU45" s="324">
        <f t="shared" si="137"/>
        <v>0</v>
      </c>
      <c r="DV45" s="322">
        <f t="shared" si="33"/>
        <v>0</v>
      </c>
      <c r="DW45" s="322">
        <f t="shared" si="138"/>
        <v>0</v>
      </c>
      <c r="DX45" s="324">
        <f t="shared" si="139"/>
        <v>0</v>
      </c>
      <c r="DY45" s="324">
        <f t="shared" si="140"/>
        <v>0</v>
      </c>
      <c r="DZ45" s="324">
        <f t="shared" si="141"/>
        <v>0</v>
      </c>
      <c r="EA45" s="322">
        <f t="shared" si="34"/>
        <v>0</v>
      </c>
      <c r="EB45" s="322">
        <f t="shared" si="142"/>
        <v>0</v>
      </c>
      <c r="EC45" s="324">
        <f t="shared" si="143"/>
        <v>0</v>
      </c>
      <c r="ED45" s="324">
        <f t="shared" si="144"/>
        <v>0</v>
      </c>
      <c r="EE45" s="324">
        <f t="shared" si="145"/>
        <v>0</v>
      </c>
      <c r="EF45" s="322">
        <f t="shared" si="35"/>
        <v>0</v>
      </c>
      <c r="EG45" s="322">
        <f t="shared" si="146"/>
        <v>0</v>
      </c>
      <c r="EH45" s="324">
        <f t="shared" si="147"/>
        <v>0</v>
      </c>
      <c r="EI45" s="324">
        <f t="shared" si="148"/>
        <v>0</v>
      </c>
      <c r="EJ45" s="324">
        <f t="shared" si="149"/>
        <v>0</v>
      </c>
      <c r="EK45" s="322">
        <f t="shared" si="36"/>
        <v>0</v>
      </c>
      <c r="EL45" s="322">
        <f t="shared" si="150"/>
        <v>0</v>
      </c>
      <c r="EM45" s="324">
        <f t="shared" si="151"/>
        <v>0</v>
      </c>
      <c r="EN45" s="324">
        <f t="shared" si="152"/>
        <v>0</v>
      </c>
      <c r="EO45" s="324">
        <f t="shared" si="153"/>
        <v>0</v>
      </c>
      <c r="EP45" s="322">
        <f t="shared" si="37"/>
        <v>0</v>
      </c>
      <c r="EQ45" s="322">
        <f t="shared" si="154"/>
        <v>0</v>
      </c>
      <c r="ER45" s="324">
        <f t="shared" si="155"/>
        <v>0</v>
      </c>
      <c r="ES45" s="324">
        <f t="shared" si="156"/>
        <v>0</v>
      </c>
      <c r="ET45" s="324">
        <f t="shared" si="157"/>
        <v>0</v>
      </c>
      <c r="EU45" s="322">
        <f t="shared" si="38"/>
        <v>0</v>
      </c>
      <c r="EV45" s="322">
        <f t="shared" si="158"/>
        <v>0</v>
      </c>
      <c r="EW45" s="324">
        <f t="shared" si="159"/>
        <v>0</v>
      </c>
      <c r="EX45" s="324">
        <f t="shared" si="160"/>
        <v>0</v>
      </c>
      <c r="EY45" s="324">
        <f t="shared" si="161"/>
        <v>0</v>
      </c>
      <c r="EZ45" s="322">
        <f t="shared" si="39"/>
        <v>0</v>
      </c>
      <c r="FA45" s="322">
        <f t="shared" si="162"/>
        <v>0</v>
      </c>
      <c r="FB45" s="324">
        <f t="shared" si="163"/>
        <v>0</v>
      </c>
      <c r="FC45" s="324">
        <f t="shared" si="164"/>
        <v>0</v>
      </c>
      <c r="FD45" s="324">
        <f t="shared" si="165"/>
        <v>0</v>
      </c>
      <c r="FE45" s="322">
        <f t="shared" si="40"/>
        <v>0</v>
      </c>
      <c r="FF45" s="322">
        <f t="shared" si="166"/>
        <v>0</v>
      </c>
      <c r="FG45" s="325">
        <f t="shared" si="167"/>
        <v>0</v>
      </c>
      <c r="FH45" s="712">
        <f t="shared" si="41"/>
        <v>0</v>
      </c>
      <c r="FI45" s="322">
        <f t="shared" si="42"/>
        <v>0</v>
      </c>
      <c r="FJ45" s="322">
        <f t="shared" si="43"/>
        <v>0</v>
      </c>
      <c r="FK45" s="322">
        <f t="shared" si="168"/>
        <v>0</v>
      </c>
      <c r="FL45" s="322">
        <f t="shared" si="44"/>
        <v>0</v>
      </c>
      <c r="FM45" s="322">
        <f t="shared" si="45"/>
        <v>0</v>
      </c>
      <c r="FN45" s="322">
        <f t="shared" si="46"/>
        <v>0</v>
      </c>
      <c r="FO45" s="322">
        <f t="shared" si="47"/>
        <v>0</v>
      </c>
      <c r="FP45" s="322">
        <f t="shared" si="169"/>
        <v>0</v>
      </c>
      <c r="FQ45" s="322">
        <f t="shared" si="48"/>
        <v>0</v>
      </c>
      <c r="FR45" s="322">
        <f t="shared" si="49"/>
        <v>0</v>
      </c>
      <c r="FS45" s="322">
        <f t="shared" si="50"/>
        <v>0</v>
      </c>
      <c r="FT45" s="322">
        <f t="shared" si="51"/>
        <v>0</v>
      </c>
      <c r="FU45" s="322">
        <f t="shared" si="170"/>
        <v>0</v>
      </c>
      <c r="FV45" s="322">
        <f t="shared" si="52"/>
        <v>0</v>
      </c>
      <c r="FW45" s="322">
        <f t="shared" si="53"/>
        <v>0</v>
      </c>
      <c r="FX45" s="322">
        <f t="shared" si="54"/>
        <v>0</v>
      </c>
      <c r="FY45" s="322">
        <f t="shared" si="55"/>
        <v>0</v>
      </c>
      <c r="FZ45" s="322">
        <f t="shared" si="171"/>
        <v>0</v>
      </c>
      <c r="GA45" s="322">
        <f t="shared" si="56"/>
        <v>0</v>
      </c>
      <c r="GB45" s="322">
        <f t="shared" si="57"/>
        <v>0</v>
      </c>
      <c r="GC45" s="322">
        <f t="shared" si="58"/>
        <v>0</v>
      </c>
      <c r="GD45" s="322">
        <f t="shared" si="59"/>
        <v>0</v>
      </c>
      <c r="GE45" s="322">
        <f t="shared" si="172"/>
        <v>0</v>
      </c>
      <c r="GF45" s="322">
        <f t="shared" si="60"/>
        <v>0</v>
      </c>
      <c r="GG45" s="322">
        <f t="shared" si="61"/>
        <v>0</v>
      </c>
      <c r="GH45" s="322">
        <f t="shared" si="62"/>
        <v>0</v>
      </c>
      <c r="GI45" s="322">
        <f t="shared" si="63"/>
        <v>0</v>
      </c>
      <c r="GJ45" s="322">
        <f t="shared" si="173"/>
        <v>0</v>
      </c>
      <c r="GK45" s="322">
        <f t="shared" si="64"/>
        <v>0</v>
      </c>
      <c r="GL45" s="322">
        <f t="shared" si="65"/>
        <v>0</v>
      </c>
      <c r="GM45" s="322">
        <f t="shared" si="66"/>
        <v>0</v>
      </c>
      <c r="GN45" s="322">
        <f t="shared" si="67"/>
        <v>0</v>
      </c>
      <c r="GO45" s="322">
        <f t="shared" si="174"/>
        <v>0</v>
      </c>
      <c r="GP45" s="322">
        <f t="shared" si="68"/>
        <v>0</v>
      </c>
      <c r="GQ45" s="322">
        <f t="shared" si="69"/>
        <v>0</v>
      </c>
      <c r="GR45" s="322">
        <f t="shared" si="70"/>
        <v>0</v>
      </c>
      <c r="GS45" s="322">
        <f t="shared" si="71"/>
        <v>0</v>
      </c>
      <c r="GT45" s="322">
        <f t="shared" si="175"/>
        <v>0</v>
      </c>
      <c r="GU45" s="322">
        <f t="shared" si="72"/>
        <v>0</v>
      </c>
      <c r="GV45" s="326">
        <f t="shared" si="92"/>
        <v>7112.3</v>
      </c>
      <c r="GW45" s="322">
        <f t="shared" si="82"/>
        <v>6715.1</v>
      </c>
      <c r="GX45" s="322">
        <f t="shared" si="82"/>
        <v>4165.3999999999996</v>
      </c>
      <c r="GY45" s="322">
        <f t="shared" si="82"/>
        <v>2549.6999999999998</v>
      </c>
      <c r="GZ45" s="322">
        <f t="shared" si="82"/>
        <v>397.2</v>
      </c>
      <c r="HA45" s="328">
        <f t="shared" si="176"/>
        <v>141</v>
      </c>
      <c r="HB45" s="322">
        <f t="shared" si="75"/>
        <v>6972.5</v>
      </c>
      <c r="HC45" s="322">
        <f t="shared" si="75"/>
        <v>6583.1</v>
      </c>
      <c r="HD45" s="322">
        <f t="shared" si="75"/>
        <v>4083.5</v>
      </c>
      <c r="HE45" s="322">
        <f t="shared" si="75"/>
        <v>2499.6</v>
      </c>
      <c r="HF45" s="322">
        <f t="shared" si="75"/>
        <v>389.4</v>
      </c>
      <c r="HG45" s="329">
        <v>13.25</v>
      </c>
      <c r="HH45" s="327">
        <f t="shared" si="76"/>
        <v>824.9</v>
      </c>
      <c r="HI45" s="327">
        <f t="shared" si="77"/>
        <v>7797.4</v>
      </c>
      <c r="HJ45" s="330">
        <f t="shared" si="78"/>
        <v>4908.3999999999996</v>
      </c>
      <c r="HK45" s="275">
        <f t="shared" si="79"/>
        <v>7797400</v>
      </c>
    </row>
    <row r="46" spans="1:309">
      <c r="A46" s="315" t="s">
        <v>731</v>
      </c>
      <c r="B46" s="316">
        <v>0</v>
      </c>
      <c r="C46" s="316">
        <v>0</v>
      </c>
      <c r="D46" s="317">
        <v>20</v>
      </c>
      <c r="E46" s="318">
        <v>0</v>
      </c>
      <c r="F46" s="317"/>
      <c r="G46" s="316">
        <v>0</v>
      </c>
      <c r="H46" s="317">
        <v>209</v>
      </c>
      <c r="I46" s="318">
        <v>0</v>
      </c>
      <c r="J46" s="317"/>
      <c r="K46" s="317"/>
      <c r="L46" s="317"/>
      <c r="M46" s="316">
        <v>0</v>
      </c>
      <c r="N46" s="318">
        <v>0</v>
      </c>
      <c r="O46" s="317"/>
      <c r="P46" s="318">
        <v>0</v>
      </c>
      <c r="Q46" s="317"/>
      <c r="R46" s="317"/>
      <c r="S46" s="317"/>
      <c r="T46" s="319">
        <v>0</v>
      </c>
      <c r="U46" s="335">
        <v>0</v>
      </c>
      <c r="V46" s="335">
        <v>0</v>
      </c>
      <c r="W46" s="318">
        <v>0</v>
      </c>
      <c r="X46" s="318">
        <v>0</v>
      </c>
      <c r="Y46" s="318">
        <v>0</v>
      </c>
      <c r="Z46" s="318">
        <v>0</v>
      </c>
      <c r="AA46" s="318">
        <v>0</v>
      </c>
      <c r="AB46" s="318">
        <v>0</v>
      </c>
      <c r="AC46" s="318">
        <v>0</v>
      </c>
      <c r="AD46" s="320">
        <v>0</v>
      </c>
      <c r="AE46" s="320">
        <v>0</v>
      </c>
      <c r="AF46" s="320">
        <v>0</v>
      </c>
      <c r="AG46" s="320">
        <v>0</v>
      </c>
      <c r="AH46" s="317"/>
      <c r="AI46" s="320">
        <v>0</v>
      </c>
      <c r="AJ46" s="710">
        <f t="shared" si="80"/>
        <v>20</v>
      </c>
      <c r="AK46" s="710">
        <f t="shared" si="81"/>
        <v>209</v>
      </c>
      <c r="AL46" s="321">
        <f t="shared" si="0"/>
        <v>0</v>
      </c>
      <c r="AM46" s="322">
        <f t="shared" si="93"/>
        <v>0</v>
      </c>
      <c r="AN46" s="322">
        <f t="shared" si="1"/>
        <v>0</v>
      </c>
      <c r="AO46" s="322">
        <f t="shared" si="94"/>
        <v>0</v>
      </c>
      <c r="AP46" s="322">
        <f t="shared" si="95"/>
        <v>0</v>
      </c>
      <c r="AQ46" s="322">
        <f t="shared" si="2"/>
        <v>0</v>
      </c>
      <c r="AR46" s="322">
        <f t="shared" si="3"/>
        <v>0</v>
      </c>
      <c r="AS46" s="322">
        <f t="shared" si="4"/>
        <v>0</v>
      </c>
      <c r="AT46" s="322">
        <f t="shared" si="96"/>
        <v>0</v>
      </c>
      <c r="AU46" s="322">
        <f t="shared" si="97"/>
        <v>0</v>
      </c>
      <c r="AV46" s="322">
        <f t="shared" si="98"/>
        <v>1147.2</v>
      </c>
      <c r="AW46" s="322">
        <f t="shared" si="99"/>
        <v>1095.4000000000001</v>
      </c>
      <c r="AX46" s="322">
        <f t="shared" si="5"/>
        <v>679.5</v>
      </c>
      <c r="AY46" s="322">
        <f t="shared" si="100"/>
        <v>415.9</v>
      </c>
      <c r="AZ46" s="322">
        <f t="shared" si="6"/>
        <v>51.8</v>
      </c>
      <c r="BA46" s="322">
        <f t="shared" si="101"/>
        <v>0</v>
      </c>
      <c r="BB46" s="322">
        <f t="shared" si="102"/>
        <v>0</v>
      </c>
      <c r="BC46" s="322">
        <f t="shared" si="7"/>
        <v>0</v>
      </c>
      <c r="BD46" s="322">
        <f t="shared" si="103"/>
        <v>0</v>
      </c>
      <c r="BE46" s="322">
        <f t="shared" si="8"/>
        <v>0</v>
      </c>
      <c r="BF46" s="322">
        <f t="shared" si="104"/>
        <v>0</v>
      </c>
      <c r="BG46" s="322">
        <f t="shared" si="105"/>
        <v>0</v>
      </c>
      <c r="BH46" s="322">
        <f t="shared" si="9"/>
        <v>0</v>
      </c>
      <c r="BI46" s="322">
        <f t="shared" si="106"/>
        <v>0</v>
      </c>
      <c r="BJ46" s="322">
        <f t="shared" si="107"/>
        <v>0</v>
      </c>
      <c r="BK46" s="322">
        <f t="shared" si="108"/>
        <v>0</v>
      </c>
      <c r="BL46" s="322">
        <f t="shared" si="109"/>
        <v>0</v>
      </c>
      <c r="BM46" s="322">
        <f t="shared" si="10"/>
        <v>0</v>
      </c>
      <c r="BN46" s="322">
        <f t="shared" si="110"/>
        <v>0</v>
      </c>
      <c r="BO46" s="322">
        <f t="shared" si="111"/>
        <v>0</v>
      </c>
      <c r="BP46" s="322">
        <f t="shared" si="112"/>
        <v>10542.4</v>
      </c>
      <c r="BQ46" s="322">
        <f t="shared" si="113"/>
        <v>9953.6</v>
      </c>
      <c r="BR46" s="322">
        <f t="shared" si="11"/>
        <v>6174.3</v>
      </c>
      <c r="BS46" s="322">
        <f t="shared" si="114"/>
        <v>3779.3</v>
      </c>
      <c r="BT46" s="322">
        <f t="shared" si="12"/>
        <v>588.79999999999995</v>
      </c>
      <c r="BU46" s="322"/>
      <c r="BV46" s="322">
        <f t="shared" si="83"/>
        <v>0</v>
      </c>
      <c r="BW46" s="322">
        <f t="shared" si="84"/>
        <v>0</v>
      </c>
      <c r="BX46" s="322">
        <f t="shared" si="85"/>
        <v>0</v>
      </c>
      <c r="BY46" s="322">
        <f t="shared" si="86"/>
        <v>0</v>
      </c>
      <c r="BZ46" s="322">
        <f t="shared" si="87"/>
        <v>0</v>
      </c>
      <c r="CA46" s="322">
        <f t="shared" si="88"/>
        <v>0</v>
      </c>
      <c r="CB46" s="322">
        <f t="shared" si="89"/>
        <v>0</v>
      </c>
      <c r="CC46" s="322">
        <f t="shared" si="90"/>
        <v>0</v>
      </c>
      <c r="CD46" s="322">
        <f t="shared" si="91"/>
        <v>0</v>
      </c>
      <c r="CE46" s="711">
        <f t="shared" si="13"/>
        <v>0</v>
      </c>
      <c r="CF46" s="322">
        <f t="shared" si="115"/>
        <v>0</v>
      </c>
      <c r="CG46" s="322">
        <f t="shared" si="116"/>
        <v>0</v>
      </c>
      <c r="CH46" s="322">
        <f t="shared" si="14"/>
        <v>0</v>
      </c>
      <c r="CI46" s="322">
        <f t="shared" si="117"/>
        <v>0</v>
      </c>
      <c r="CJ46" s="711">
        <f t="shared" si="15"/>
        <v>0</v>
      </c>
      <c r="CK46" s="322">
        <f t="shared" si="118"/>
        <v>0</v>
      </c>
      <c r="CL46" s="322">
        <f t="shared" si="119"/>
        <v>0</v>
      </c>
      <c r="CM46" s="322">
        <f t="shared" si="16"/>
        <v>0</v>
      </c>
      <c r="CN46" s="322">
        <f t="shared" si="120"/>
        <v>0</v>
      </c>
      <c r="CO46" s="711">
        <f t="shared" si="17"/>
        <v>0</v>
      </c>
      <c r="CP46" s="322">
        <f t="shared" si="121"/>
        <v>0</v>
      </c>
      <c r="CQ46" s="322">
        <f t="shared" si="122"/>
        <v>0</v>
      </c>
      <c r="CR46" s="322">
        <f t="shared" si="18"/>
        <v>0</v>
      </c>
      <c r="CS46" s="322">
        <f t="shared" si="123"/>
        <v>0</v>
      </c>
      <c r="CT46" s="711">
        <f t="shared" si="19"/>
        <v>0</v>
      </c>
      <c r="CU46" s="322">
        <f t="shared" si="124"/>
        <v>0</v>
      </c>
      <c r="CV46" s="322">
        <f t="shared" si="125"/>
        <v>0</v>
      </c>
      <c r="CW46" s="322">
        <f t="shared" si="20"/>
        <v>0</v>
      </c>
      <c r="CX46" s="322">
        <f t="shared" si="126"/>
        <v>0</v>
      </c>
      <c r="CY46" s="322">
        <f t="shared" si="21"/>
        <v>0</v>
      </c>
      <c r="CZ46" s="322">
        <f t="shared" si="127"/>
        <v>0</v>
      </c>
      <c r="DA46" s="322">
        <f t="shared" si="128"/>
        <v>0</v>
      </c>
      <c r="DB46" s="322">
        <f t="shared" si="22"/>
        <v>0</v>
      </c>
      <c r="DC46" s="322">
        <f t="shared" si="129"/>
        <v>0</v>
      </c>
      <c r="DD46" s="322">
        <f t="shared" si="23"/>
        <v>0</v>
      </c>
      <c r="DE46" s="322">
        <f t="shared" si="24"/>
        <v>0</v>
      </c>
      <c r="DF46" s="322">
        <f t="shared" si="25"/>
        <v>0</v>
      </c>
      <c r="DG46" s="322">
        <f t="shared" si="26"/>
        <v>0</v>
      </c>
      <c r="DH46" s="322">
        <f t="shared" si="130"/>
        <v>0</v>
      </c>
      <c r="DI46" s="322">
        <f t="shared" si="27"/>
        <v>0</v>
      </c>
      <c r="DJ46" s="322">
        <f t="shared" si="28"/>
        <v>0</v>
      </c>
      <c r="DK46" s="322">
        <f t="shared" si="29"/>
        <v>0</v>
      </c>
      <c r="DL46" s="322">
        <f t="shared" si="30"/>
        <v>0</v>
      </c>
      <c r="DM46" s="322">
        <f t="shared" si="131"/>
        <v>0</v>
      </c>
      <c r="DN46" s="322">
        <f t="shared" si="31"/>
        <v>0</v>
      </c>
      <c r="DO46" s="322">
        <f t="shared" si="132"/>
        <v>0</v>
      </c>
      <c r="DP46" s="322">
        <f t="shared" si="133"/>
        <v>0</v>
      </c>
      <c r="DQ46" s="322">
        <f t="shared" si="134"/>
        <v>0</v>
      </c>
      <c r="DR46" s="322">
        <f t="shared" si="135"/>
        <v>0</v>
      </c>
      <c r="DS46" s="322">
        <f t="shared" si="32"/>
        <v>0</v>
      </c>
      <c r="DT46" s="323">
        <f t="shared" si="136"/>
        <v>0</v>
      </c>
      <c r="DU46" s="324">
        <f t="shared" si="137"/>
        <v>0</v>
      </c>
      <c r="DV46" s="322">
        <f t="shared" si="33"/>
        <v>0</v>
      </c>
      <c r="DW46" s="322">
        <f t="shared" si="138"/>
        <v>0</v>
      </c>
      <c r="DX46" s="324">
        <f t="shared" si="139"/>
        <v>0</v>
      </c>
      <c r="DY46" s="324">
        <f t="shared" si="140"/>
        <v>0</v>
      </c>
      <c r="DZ46" s="324">
        <f t="shared" si="141"/>
        <v>0</v>
      </c>
      <c r="EA46" s="322">
        <f t="shared" si="34"/>
        <v>0</v>
      </c>
      <c r="EB46" s="322">
        <f t="shared" si="142"/>
        <v>0</v>
      </c>
      <c r="EC46" s="324">
        <f t="shared" si="143"/>
        <v>0</v>
      </c>
      <c r="ED46" s="324">
        <f t="shared" si="144"/>
        <v>0</v>
      </c>
      <c r="EE46" s="324">
        <f t="shared" si="145"/>
        <v>0</v>
      </c>
      <c r="EF46" s="322">
        <f t="shared" si="35"/>
        <v>0</v>
      </c>
      <c r="EG46" s="322">
        <f t="shared" si="146"/>
        <v>0</v>
      </c>
      <c r="EH46" s="324">
        <f t="shared" si="147"/>
        <v>0</v>
      </c>
      <c r="EI46" s="324">
        <f t="shared" si="148"/>
        <v>0</v>
      </c>
      <c r="EJ46" s="324">
        <f t="shared" si="149"/>
        <v>0</v>
      </c>
      <c r="EK46" s="322">
        <f t="shared" si="36"/>
        <v>0</v>
      </c>
      <c r="EL46" s="322">
        <f t="shared" si="150"/>
        <v>0</v>
      </c>
      <c r="EM46" s="324">
        <f t="shared" si="151"/>
        <v>0</v>
      </c>
      <c r="EN46" s="324">
        <f t="shared" si="152"/>
        <v>0</v>
      </c>
      <c r="EO46" s="324">
        <f t="shared" si="153"/>
        <v>0</v>
      </c>
      <c r="EP46" s="322">
        <f t="shared" si="37"/>
        <v>0</v>
      </c>
      <c r="EQ46" s="322">
        <f t="shared" si="154"/>
        <v>0</v>
      </c>
      <c r="ER46" s="324">
        <f t="shared" si="155"/>
        <v>0</v>
      </c>
      <c r="ES46" s="324">
        <f t="shared" si="156"/>
        <v>0</v>
      </c>
      <c r="ET46" s="324">
        <f t="shared" si="157"/>
        <v>0</v>
      </c>
      <c r="EU46" s="322">
        <f t="shared" si="38"/>
        <v>0</v>
      </c>
      <c r="EV46" s="322">
        <f t="shared" si="158"/>
        <v>0</v>
      </c>
      <c r="EW46" s="324">
        <f t="shared" si="159"/>
        <v>0</v>
      </c>
      <c r="EX46" s="324">
        <f t="shared" si="160"/>
        <v>0</v>
      </c>
      <c r="EY46" s="324">
        <f t="shared" si="161"/>
        <v>0</v>
      </c>
      <c r="EZ46" s="322">
        <f t="shared" si="39"/>
        <v>0</v>
      </c>
      <c r="FA46" s="322">
        <f t="shared" si="162"/>
        <v>0</v>
      </c>
      <c r="FB46" s="324">
        <f t="shared" si="163"/>
        <v>0</v>
      </c>
      <c r="FC46" s="324">
        <f t="shared" si="164"/>
        <v>0</v>
      </c>
      <c r="FD46" s="324">
        <f t="shared" si="165"/>
        <v>0</v>
      </c>
      <c r="FE46" s="322">
        <f t="shared" si="40"/>
        <v>0</v>
      </c>
      <c r="FF46" s="322">
        <f t="shared" si="166"/>
        <v>0</v>
      </c>
      <c r="FG46" s="325">
        <f t="shared" si="167"/>
        <v>0</v>
      </c>
      <c r="FH46" s="712">
        <f t="shared" si="41"/>
        <v>0</v>
      </c>
      <c r="FI46" s="322">
        <f t="shared" si="42"/>
        <v>0</v>
      </c>
      <c r="FJ46" s="322">
        <f t="shared" si="43"/>
        <v>0</v>
      </c>
      <c r="FK46" s="322">
        <f t="shared" si="168"/>
        <v>0</v>
      </c>
      <c r="FL46" s="322">
        <f t="shared" si="44"/>
        <v>0</v>
      </c>
      <c r="FM46" s="322">
        <f t="shared" si="45"/>
        <v>0</v>
      </c>
      <c r="FN46" s="322">
        <f t="shared" si="46"/>
        <v>0</v>
      </c>
      <c r="FO46" s="322">
        <f t="shared" si="47"/>
        <v>0</v>
      </c>
      <c r="FP46" s="322">
        <f t="shared" si="169"/>
        <v>0</v>
      </c>
      <c r="FQ46" s="322">
        <f t="shared" si="48"/>
        <v>0</v>
      </c>
      <c r="FR46" s="322">
        <f t="shared" si="49"/>
        <v>0</v>
      </c>
      <c r="FS46" s="322">
        <f t="shared" si="50"/>
        <v>0</v>
      </c>
      <c r="FT46" s="322">
        <f t="shared" si="51"/>
        <v>0</v>
      </c>
      <c r="FU46" s="322">
        <f t="shared" si="170"/>
        <v>0</v>
      </c>
      <c r="FV46" s="322">
        <f t="shared" si="52"/>
        <v>0</v>
      </c>
      <c r="FW46" s="322">
        <f t="shared" si="53"/>
        <v>0</v>
      </c>
      <c r="FX46" s="322">
        <f t="shared" si="54"/>
        <v>0</v>
      </c>
      <c r="FY46" s="322">
        <f t="shared" si="55"/>
        <v>0</v>
      </c>
      <c r="FZ46" s="322">
        <f t="shared" si="171"/>
        <v>0</v>
      </c>
      <c r="GA46" s="322">
        <f t="shared" si="56"/>
        <v>0</v>
      </c>
      <c r="GB46" s="322">
        <f t="shared" si="57"/>
        <v>0</v>
      </c>
      <c r="GC46" s="322">
        <f t="shared" si="58"/>
        <v>0</v>
      </c>
      <c r="GD46" s="322">
        <f t="shared" si="59"/>
        <v>0</v>
      </c>
      <c r="GE46" s="322">
        <f t="shared" si="172"/>
        <v>0</v>
      </c>
      <c r="GF46" s="322">
        <f t="shared" si="60"/>
        <v>0</v>
      </c>
      <c r="GG46" s="322">
        <f t="shared" si="61"/>
        <v>0</v>
      </c>
      <c r="GH46" s="322">
        <f t="shared" si="62"/>
        <v>0</v>
      </c>
      <c r="GI46" s="322">
        <f t="shared" si="63"/>
        <v>0</v>
      </c>
      <c r="GJ46" s="322">
        <f t="shared" si="173"/>
        <v>0</v>
      </c>
      <c r="GK46" s="322">
        <f t="shared" si="64"/>
        <v>0</v>
      </c>
      <c r="GL46" s="322">
        <f t="shared" si="65"/>
        <v>0</v>
      </c>
      <c r="GM46" s="322">
        <f t="shared" si="66"/>
        <v>0</v>
      </c>
      <c r="GN46" s="322">
        <f t="shared" si="67"/>
        <v>0</v>
      </c>
      <c r="GO46" s="322">
        <f t="shared" si="174"/>
        <v>0</v>
      </c>
      <c r="GP46" s="322">
        <f t="shared" si="68"/>
        <v>0</v>
      </c>
      <c r="GQ46" s="322">
        <f t="shared" si="69"/>
        <v>0</v>
      </c>
      <c r="GR46" s="322">
        <f t="shared" si="70"/>
        <v>0</v>
      </c>
      <c r="GS46" s="322">
        <f t="shared" si="71"/>
        <v>0</v>
      </c>
      <c r="GT46" s="322">
        <f t="shared" si="175"/>
        <v>0</v>
      </c>
      <c r="GU46" s="322">
        <f t="shared" si="72"/>
        <v>0</v>
      </c>
      <c r="GV46" s="326">
        <f t="shared" si="92"/>
        <v>11689.6</v>
      </c>
      <c r="GW46" s="322">
        <f t="shared" si="82"/>
        <v>11049</v>
      </c>
      <c r="GX46" s="322">
        <f t="shared" si="82"/>
        <v>6853.8</v>
      </c>
      <c r="GY46" s="322">
        <f t="shared" si="82"/>
        <v>4195.2</v>
      </c>
      <c r="GZ46" s="322">
        <f t="shared" si="82"/>
        <v>640.6</v>
      </c>
      <c r="HA46" s="328">
        <f t="shared" si="176"/>
        <v>229</v>
      </c>
      <c r="HB46" s="322">
        <f t="shared" si="75"/>
        <v>11459.8</v>
      </c>
      <c r="HC46" s="322">
        <f t="shared" si="75"/>
        <v>10831.8</v>
      </c>
      <c r="HD46" s="322">
        <f t="shared" si="75"/>
        <v>6719.1</v>
      </c>
      <c r="HE46" s="322">
        <f t="shared" si="75"/>
        <v>4112.7</v>
      </c>
      <c r="HF46" s="322">
        <f t="shared" si="75"/>
        <v>628</v>
      </c>
      <c r="HG46" s="329">
        <v>17.75</v>
      </c>
      <c r="HH46" s="327">
        <f t="shared" si="76"/>
        <v>1105</v>
      </c>
      <c r="HI46" s="327">
        <f t="shared" si="77"/>
        <v>12564.8</v>
      </c>
      <c r="HJ46" s="330">
        <f t="shared" si="78"/>
        <v>7824.1</v>
      </c>
      <c r="HK46" s="275">
        <f t="shared" si="79"/>
        <v>12564800</v>
      </c>
    </row>
    <row r="47" spans="1:309">
      <c r="A47" s="315" t="s">
        <v>732</v>
      </c>
      <c r="B47" s="316">
        <v>0</v>
      </c>
      <c r="C47" s="316">
        <v>0</v>
      </c>
      <c r="D47" s="317"/>
      <c r="E47" s="318">
        <v>0</v>
      </c>
      <c r="F47" s="317"/>
      <c r="G47" s="316">
        <v>0</v>
      </c>
      <c r="H47" s="317"/>
      <c r="I47" s="318">
        <v>0</v>
      </c>
      <c r="J47" s="317"/>
      <c r="K47" s="317">
        <v>36</v>
      </c>
      <c r="L47" s="317">
        <v>36</v>
      </c>
      <c r="M47" s="316">
        <v>0</v>
      </c>
      <c r="N47" s="318">
        <v>0</v>
      </c>
      <c r="O47" s="317"/>
      <c r="P47" s="318">
        <v>0</v>
      </c>
      <c r="Q47" s="317"/>
      <c r="R47" s="317"/>
      <c r="S47" s="317"/>
      <c r="T47" s="319">
        <v>0</v>
      </c>
      <c r="U47" s="335">
        <v>0</v>
      </c>
      <c r="V47" s="335">
        <v>0</v>
      </c>
      <c r="W47" s="318">
        <v>0</v>
      </c>
      <c r="X47" s="318">
        <v>0</v>
      </c>
      <c r="Y47" s="318">
        <v>0</v>
      </c>
      <c r="Z47" s="318">
        <v>0</v>
      </c>
      <c r="AA47" s="318">
        <v>0</v>
      </c>
      <c r="AB47" s="318">
        <v>0</v>
      </c>
      <c r="AC47" s="318">
        <v>0</v>
      </c>
      <c r="AD47" s="320">
        <v>0</v>
      </c>
      <c r="AE47" s="320">
        <v>0</v>
      </c>
      <c r="AF47" s="320">
        <v>0</v>
      </c>
      <c r="AG47" s="320">
        <v>0</v>
      </c>
      <c r="AH47" s="317"/>
      <c r="AI47" s="320">
        <v>0</v>
      </c>
      <c r="AJ47" s="710">
        <f t="shared" si="80"/>
        <v>0</v>
      </c>
      <c r="AK47" s="710">
        <f t="shared" si="81"/>
        <v>72</v>
      </c>
      <c r="AL47" s="321">
        <f t="shared" si="0"/>
        <v>0</v>
      </c>
      <c r="AM47" s="322">
        <f t="shared" si="93"/>
        <v>0</v>
      </c>
      <c r="AN47" s="322">
        <f t="shared" si="1"/>
        <v>0</v>
      </c>
      <c r="AO47" s="322">
        <f t="shared" si="94"/>
        <v>0</v>
      </c>
      <c r="AP47" s="322">
        <f t="shared" si="95"/>
        <v>0</v>
      </c>
      <c r="AQ47" s="322">
        <f t="shared" si="2"/>
        <v>0</v>
      </c>
      <c r="AR47" s="322">
        <f t="shared" si="3"/>
        <v>0</v>
      </c>
      <c r="AS47" s="322">
        <f t="shared" si="4"/>
        <v>0</v>
      </c>
      <c r="AT47" s="322">
        <f t="shared" si="96"/>
        <v>0</v>
      </c>
      <c r="AU47" s="322">
        <f t="shared" si="97"/>
        <v>0</v>
      </c>
      <c r="AV47" s="322">
        <f t="shared" si="98"/>
        <v>0</v>
      </c>
      <c r="AW47" s="322">
        <f t="shared" si="99"/>
        <v>0</v>
      </c>
      <c r="AX47" s="322">
        <f t="shared" si="5"/>
        <v>0</v>
      </c>
      <c r="AY47" s="322">
        <f t="shared" si="100"/>
        <v>0</v>
      </c>
      <c r="AZ47" s="322">
        <f t="shared" si="6"/>
        <v>0</v>
      </c>
      <c r="BA47" s="322">
        <f t="shared" si="101"/>
        <v>0</v>
      </c>
      <c r="BB47" s="322">
        <f t="shared" si="102"/>
        <v>0</v>
      </c>
      <c r="BC47" s="322">
        <f t="shared" si="7"/>
        <v>0</v>
      </c>
      <c r="BD47" s="322">
        <f t="shared" si="103"/>
        <v>0</v>
      </c>
      <c r="BE47" s="322">
        <f t="shared" si="8"/>
        <v>0</v>
      </c>
      <c r="BF47" s="322">
        <f t="shared" si="104"/>
        <v>0</v>
      </c>
      <c r="BG47" s="322">
        <f t="shared" si="105"/>
        <v>0</v>
      </c>
      <c r="BH47" s="322">
        <f t="shared" si="9"/>
        <v>0</v>
      </c>
      <c r="BI47" s="322">
        <f t="shared" si="106"/>
        <v>0</v>
      </c>
      <c r="BJ47" s="322">
        <f t="shared" si="107"/>
        <v>0</v>
      </c>
      <c r="BK47" s="322">
        <f t="shared" si="108"/>
        <v>0</v>
      </c>
      <c r="BL47" s="322">
        <f t="shared" si="109"/>
        <v>0</v>
      </c>
      <c r="BM47" s="322">
        <f t="shared" si="10"/>
        <v>0</v>
      </c>
      <c r="BN47" s="322">
        <f t="shared" si="110"/>
        <v>0</v>
      </c>
      <c r="BO47" s="322">
        <f t="shared" si="111"/>
        <v>0</v>
      </c>
      <c r="BP47" s="322">
        <f t="shared" si="112"/>
        <v>0</v>
      </c>
      <c r="BQ47" s="322">
        <f t="shared" si="113"/>
        <v>0</v>
      </c>
      <c r="BR47" s="322">
        <f t="shared" si="11"/>
        <v>0</v>
      </c>
      <c r="BS47" s="322">
        <f t="shared" si="114"/>
        <v>0</v>
      </c>
      <c r="BT47" s="322">
        <f t="shared" si="12"/>
        <v>0</v>
      </c>
      <c r="BU47" s="322"/>
      <c r="BV47" s="322">
        <f t="shared" si="83"/>
        <v>0</v>
      </c>
      <c r="BW47" s="322">
        <f t="shared" si="84"/>
        <v>0</v>
      </c>
      <c r="BX47" s="322">
        <f t="shared" si="85"/>
        <v>0</v>
      </c>
      <c r="BY47" s="322">
        <f t="shared" si="86"/>
        <v>0</v>
      </c>
      <c r="BZ47" s="322">
        <f t="shared" si="87"/>
        <v>0</v>
      </c>
      <c r="CA47" s="322">
        <f t="shared" si="88"/>
        <v>1815.9</v>
      </c>
      <c r="CB47" s="322">
        <f t="shared" si="89"/>
        <v>1714.5</v>
      </c>
      <c r="CC47" s="322">
        <f t="shared" si="90"/>
        <v>1063.5</v>
      </c>
      <c r="CD47" s="322">
        <f t="shared" si="91"/>
        <v>651</v>
      </c>
      <c r="CE47" s="711">
        <f t="shared" si="13"/>
        <v>101.4</v>
      </c>
      <c r="CF47" s="322">
        <f t="shared" si="115"/>
        <v>1815.9</v>
      </c>
      <c r="CG47" s="322">
        <f t="shared" si="116"/>
        <v>1714.5</v>
      </c>
      <c r="CH47" s="322">
        <f t="shared" si="14"/>
        <v>1063.5</v>
      </c>
      <c r="CI47" s="322">
        <f t="shared" si="117"/>
        <v>651</v>
      </c>
      <c r="CJ47" s="711">
        <f t="shared" si="15"/>
        <v>101.4</v>
      </c>
      <c r="CK47" s="322">
        <f t="shared" si="118"/>
        <v>0</v>
      </c>
      <c r="CL47" s="322">
        <f t="shared" si="119"/>
        <v>0</v>
      </c>
      <c r="CM47" s="322">
        <f t="shared" si="16"/>
        <v>0</v>
      </c>
      <c r="CN47" s="322">
        <f t="shared" si="120"/>
        <v>0</v>
      </c>
      <c r="CO47" s="711">
        <f t="shared" si="17"/>
        <v>0</v>
      </c>
      <c r="CP47" s="322">
        <f t="shared" si="121"/>
        <v>0</v>
      </c>
      <c r="CQ47" s="322">
        <f t="shared" si="122"/>
        <v>0</v>
      </c>
      <c r="CR47" s="322">
        <f t="shared" si="18"/>
        <v>0</v>
      </c>
      <c r="CS47" s="322">
        <f t="shared" si="123"/>
        <v>0</v>
      </c>
      <c r="CT47" s="711">
        <f t="shared" si="19"/>
        <v>0</v>
      </c>
      <c r="CU47" s="322">
        <f t="shared" si="124"/>
        <v>0</v>
      </c>
      <c r="CV47" s="322">
        <f t="shared" si="125"/>
        <v>0</v>
      </c>
      <c r="CW47" s="322">
        <f t="shared" si="20"/>
        <v>0</v>
      </c>
      <c r="CX47" s="322">
        <f t="shared" si="126"/>
        <v>0</v>
      </c>
      <c r="CY47" s="322">
        <f t="shared" si="21"/>
        <v>0</v>
      </c>
      <c r="CZ47" s="322">
        <f t="shared" si="127"/>
        <v>0</v>
      </c>
      <c r="DA47" s="322">
        <f t="shared" si="128"/>
        <v>0</v>
      </c>
      <c r="DB47" s="322">
        <f t="shared" si="22"/>
        <v>0</v>
      </c>
      <c r="DC47" s="322">
        <f t="shared" si="129"/>
        <v>0</v>
      </c>
      <c r="DD47" s="322">
        <f t="shared" si="23"/>
        <v>0</v>
      </c>
      <c r="DE47" s="322">
        <f t="shared" si="24"/>
        <v>0</v>
      </c>
      <c r="DF47" s="322">
        <f t="shared" si="25"/>
        <v>0</v>
      </c>
      <c r="DG47" s="322">
        <f t="shared" si="26"/>
        <v>0</v>
      </c>
      <c r="DH47" s="322">
        <f t="shared" si="130"/>
        <v>0</v>
      </c>
      <c r="DI47" s="322">
        <f t="shared" si="27"/>
        <v>0</v>
      </c>
      <c r="DJ47" s="322">
        <f t="shared" si="28"/>
        <v>0</v>
      </c>
      <c r="DK47" s="322">
        <f t="shared" si="29"/>
        <v>0</v>
      </c>
      <c r="DL47" s="322">
        <f t="shared" si="30"/>
        <v>0</v>
      </c>
      <c r="DM47" s="322">
        <f t="shared" si="131"/>
        <v>0</v>
      </c>
      <c r="DN47" s="322">
        <f t="shared" si="31"/>
        <v>0</v>
      </c>
      <c r="DO47" s="322">
        <f t="shared" si="132"/>
        <v>0</v>
      </c>
      <c r="DP47" s="322">
        <f t="shared" si="133"/>
        <v>0</v>
      </c>
      <c r="DQ47" s="322">
        <f t="shared" si="134"/>
        <v>0</v>
      </c>
      <c r="DR47" s="322">
        <f t="shared" si="135"/>
        <v>0</v>
      </c>
      <c r="DS47" s="322">
        <f t="shared" si="32"/>
        <v>0</v>
      </c>
      <c r="DT47" s="323">
        <f t="shared" si="136"/>
        <v>0</v>
      </c>
      <c r="DU47" s="324">
        <f t="shared" si="137"/>
        <v>0</v>
      </c>
      <c r="DV47" s="322">
        <f t="shared" si="33"/>
        <v>0</v>
      </c>
      <c r="DW47" s="322">
        <f t="shared" si="138"/>
        <v>0</v>
      </c>
      <c r="DX47" s="324">
        <f t="shared" si="139"/>
        <v>0</v>
      </c>
      <c r="DY47" s="324">
        <f t="shared" si="140"/>
        <v>0</v>
      </c>
      <c r="DZ47" s="324">
        <f t="shared" si="141"/>
        <v>0</v>
      </c>
      <c r="EA47" s="322">
        <f t="shared" si="34"/>
        <v>0</v>
      </c>
      <c r="EB47" s="322">
        <f t="shared" si="142"/>
        <v>0</v>
      </c>
      <c r="EC47" s="324">
        <f t="shared" si="143"/>
        <v>0</v>
      </c>
      <c r="ED47" s="324">
        <f t="shared" si="144"/>
        <v>0</v>
      </c>
      <c r="EE47" s="324">
        <f t="shared" si="145"/>
        <v>0</v>
      </c>
      <c r="EF47" s="322">
        <f t="shared" si="35"/>
        <v>0</v>
      </c>
      <c r="EG47" s="322">
        <f t="shared" si="146"/>
        <v>0</v>
      </c>
      <c r="EH47" s="324">
        <f t="shared" si="147"/>
        <v>0</v>
      </c>
      <c r="EI47" s="324">
        <f t="shared" si="148"/>
        <v>0</v>
      </c>
      <c r="EJ47" s="324">
        <f t="shared" si="149"/>
        <v>0</v>
      </c>
      <c r="EK47" s="322">
        <f t="shared" si="36"/>
        <v>0</v>
      </c>
      <c r="EL47" s="322">
        <f t="shared" si="150"/>
        <v>0</v>
      </c>
      <c r="EM47" s="324">
        <f t="shared" si="151"/>
        <v>0</v>
      </c>
      <c r="EN47" s="324">
        <f t="shared" si="152"/>
        <v>0</v>
      </c>
      <c r="EO47" s="324">
        <f t="shared" si="153"/>
        <v>0</v>
      </c>
      <c r="EP47" s="322">
        <f t="shared" si="37"/>
        <v>0</v>
      </c>
      <c r="EQ47" s="322">
        <f t="shared" si="154"/>
        <v>0</v>
      </c>
      <c r="ER47" s="324">
        <f t="shared" si="155"/>
        <v>0</v>
      </c>
      <c r="ES47" s="324">
        <f t="shared" si="156"/>
        <v>0</v>
      </c>
      <c r="ET47" s="324">
        <f t="shared" si="157"/>
        <v>0</v>
      </c>
      <c r="EU47" s="322">
        <f t="shared" si="38"/>
        <v>0</v>
      </c>
      <c r="EV47" s="322">
        <f t="shared" si="158"/>
        <v>0</v>
      </c>
      <c r="EW47" s="324">
        <f t="shared" si="159"/>
        <v>0</v>
      </c>
      <c r="EX47" s="324">
        <f t="shared" si="160"/>
        <v>0</v>
      </c>
      <c r="EY47" s="324">
        <f t="shared" si="161"/>
        <v>0</v>
      </c>
      <c r="EZ47" s="322">
        <f t="shared" si="39"/>
        <v>0</v>
      </c>
      <c r="FA47" s="322">
        <f t="shared" si="162"/>
        <v>0</v>
      </c>
      <c r="FB47" s="324">
        <f t="shared" si="163"/>
        <v>0</v>
      </c>
      <c r="FC47" s="324">
        <f t="shared" si="164"/>
        <v>0</v>
      </c>
      <c r="FD47" s="324">
        <f t="shared" si="165"/>
        <v>0</v>
      </c>
      <c r="FE47" s="322">
        <f t="shared" si="40"/>
        <v>0</v>
      </c>
      <c r="FF47" s="322">
        <f t="shared" si="166"/>
        <v>0</v>
      </c>
      <c r="FG47" s="325">
        <f t="shared" si="167"/>
        <v>0</v>
      </c>
      <c r="FH47" s="712">
        <f t="shared" si="41"/>
        <v>0</v>
      </c>
      <c r="FI47" s="322">
        <f t="shared" si="42"/>
        <v>0</v>
      </c>
      <c r="FJ47" s="322">
        <f t="shared" si="43"/>
        <v>0</v>
      </c>
      <c r="FK47" s="322">
        <f t="shared" si="168"/>
        <v>0</v>
      </c>
      <c r="FL47" s="322">
        <f t="shared" si="44"/>
        <v>0</v>
      </c>
      <c r="FM47" s="322">
        <f t="shared" si="45"/>
        <v>0</v>
      </c>
      <c r="FN47" s="322">
        <f t="shared" si="46"/>
        <v>0</v>
      </c>
      <c r="FO47" s="322">
        <f t="shared" si="47"/>
        <v>0</v>
      </c>
      <c r="FP47" s="322">
        <f t="shared" si="169"/>
        <v>0</v>
      </c>
      <c r="FQ47" s="322">
        <f t="shared" si="48"/>
        <v>0</v>
      </c>
      <c r="FR47" s="322">
        <f t="shared" si="49"/>
        <v>0</v>
      </c>
      <c r="FS47" s="322">
        <f t="shared" si="50"/>
        <v>0</v>
      </c>
      <c r="FT47" s="322">
        <f t="shared" si="51"/>
        <v>0</v>
      </c>
      <c r="FU47" s="322">
        <f t="shared" si="170"/>
        <v>0</v>
      </c>
      <c r="FV47" s="322">
        <f t="shared" si="52"/>
        <v>0</v>
      </c>
      <c r="FW47" s="322">
        <f t="shared" si="53"/>
        <v>0</v>
      </c>
      <c r="FX47" s="322">
        <f t="shared" si="54"/>
        <v>0</v>
      </c>
      <c r="FY47" s="322">
        <f t="shared" si="55"/>
        <v>0</v>
      </c>
      <c r="FZ47" s="322">
        <f t="shared" si="171"/>
        <v>0</v>
      </c>
      <c r="GA47" s="322">
        <f t="shared" si="56"/>
        <v>0</v>
      </c>
      <c r="GB47" s="322">
        <f t="shared" si="57"/>
        <v>0</v>
      </c>
      <c r="GC47" s="322">
        <f t="shared" si="58"/>
        <v>0</v>
      </c>
      <c r="GD47" s="322">
        <f t="shared" si="59"/>
        <v>0</v>
      </c>
      <c r="GE47" s="322">
        <f t="shared" si="172"/>
        <v>0</v>
      </c>
      <c r="GF47" s="322">
        <f t="shared" si="60"/>
        <v>0</v>
      </c>
      <c r="GG47" s="322">
        <f t="shared" si="61"/>
        <v>0</v>
      </c>
      <c r="GH47" s="322">
        <f t="shared" si="62"/>
        <v>0</v>
      </c>
      <c r="GI47" s="322">
        <f t="shared" si="63"/>
        <v>0</v>
      </c>
      <c r="GJ47" s="322">
        <f t="shared" si="173"/>
        <v>0</v>
      </c>
      <c r="GK47" s="322">
        <f t="shared" si="64"/>
        <v>0</v>
      </c>
      <c r="GL47" s="322">
        <f t="shared" si="65"/>
        <v>0</v>
      </c>
      <c r="GM47" s="322">
        <f t="shared" si="66"/>
        <v>0</v>
      </c>
      <c r="GN47" s="322">
        <f t="shared" si="67"/>
        <v>0</v>
      </c>
      <c r="GO47" s="322">
        <f t="shared" si="174"/>
        <v>0</v>
      </c>
      <c r="GP47" s="322">
        <f t="shared" si="68"/>
        <v>0</v>
      </c>
      <c r="GQ47" s="322">
        <f t="shared" si="69"/>
        <v>0</v>
      </c>
      <c r="GR47" s="322">
        <f t="shared" si="70"/>
        <v>0</v>
      </c>
      <c r="GS47" s="322">
        <f t="shared" si="71"/>
        <v>0</v>
      </c>
      <c r="GT47" s="322">
        <f t="shared" si="175"/>
        <v>0</v>
      </c>
      <c r="GU47" s="322">
        <f t="shared" si="72"/>
        <v>0</v>
      </c>
      <c r="GV47" s="326">
        <f t="shared" si="92"/>
        <v>3631.8</v>
      </c>
      <c r="GW47" s="322">
        <f t="shared" si="82"/>
        <v>3429</v>
      </c>
      <c r="GX47" s="322">
        <f t="shared" si="82"/>
        <v>2127</v>
      </c>
      <c r="GY47" s="322">
        <f t="shared" si="82"/>
        <v>1302</v>
      </c>
      <c r="GZ47" s="322">
        <f t="shared" si="82"/>
        <v>202.8</v>
      </c>
      <c r="HA47" s="328">
        <f t="shared" si="176"/>
        <v>72</v>
      </c>
      <c r="HB47" s="322">
        <f t="shared" si="75"/>
        <v>3560.4</v>
      </c>
      <c r="HC47" s="322">
        <f t="shared" si="75"/>
        <v>3361.6</v>
      </c>
      <c r="HD47" s="322">
        <f t="shared" si="75"/>
        <v>2085.1999999999998</v>
      </c>
      <c r="HE47" s="322">
        <f t="shared" si="75"/>
        <v>1276.4000000000001</v>
      </c>
      <c r="HF47" s="322">
        <f t="shared" si="75"/>
        <v>198.8</v>
      </c>
      <c r="HG47" s="329">
        <v>5.75</v>
      </c>
      <c r="HH47" s="327">
        <f t="shared" si="76"/>
        <v>358</v>
      </c>
      <c r="HI47" s="327">
        <f t="shared" si="77"/>
        <v>3918.4</v>
      </c>
      <c r="HJ47" s="330">
        <f t="shared" si="78"/>
        <v>2443.1999999999998</v>
      </c>
      <c r="HK47" s="275">
        <f t="shared" si="79"/>
        <v>3918400</v>
      </c>
    </row>
    <row r="48" spans="1:309">
      <c r="A48" s="315" t="s">
        <v>733</v>
      </c>
      <c r="B48" s="316">
        <v>0</v>
      </c>
      <c r="C48" s="316">
        <v>0</v>
      </c>
      <c r="D48" s="317">
        <v>26</v>
      </c>
      <c r="E48" s="318">
        <v>0</v>
      </c>
      <c r="F48" s="317"/>
      <c r="G48" s="316">
        <v>0</v>
      </c>
      <c r="H48" s="317">
        <v>139</v>
      </c>
      <c r="I48" s="318">
        <v>0</v>
      </c>
      <c r="J48" s="317"/>
      <c r="K48" s="317"/>
      <c r="L48" s="317"/>
      <c r="M48" s="316">
        <v>0</v>
      </c>
      <c r="N48" s="318">
        <v>0</v>
      </c>
      <c r="O48" s="317"/>
      <c r="P48" s="318">
        <v>0</v>
      </c>
      <c r="Q48" s="317"/>
      <c r="R48" s="317"/>
      <c r="S48" s="317"/>
      <c r="T48" s="319">
        <v>0</v>
      </c>
      <c r="U48" s="335">
        <v>0</v>
      </c>
      <c r="V48" s="335">
        <v>0</v>
      </c>
      <c r="W48" s="318">
        <v>0</v>
      </c>
      <c r="X48" s="318">
        <v>0</v>
      </c>
      <c r="Y48" s="318">
        <v>0</v>
      </c>
      <c r="Z48" s="318">
        <v>0</v>
      </c>
      <c r="AA48" s="318">
        <v>0</v>
      </c>
      <c r="AB48" s="318">
        <v>0</v>
      </c>
      <c r="AC48" s="318">
        <v>0</v>
      </c>
      <c r="AD48" s="320">
        <v>0</v>
      </c>
      <c r="AE48" s="320">
        <v>0</v>
      </c>
      <c r="AF48" s="320">
        <v>0</v>
      </c>
      <c r="AG48" s="320">
        <v>0</v>
      </c>
      <c r="AH48" s="317"/>
      <c r="AI48" s="320">
        <v>0</v>
      </c>
      <c r="AJ48" s="710">
        <f t="shared" si="80"/>
        <v>26</v>
      </c>
      <c r="AK48" s="710">
        <f t="shared" si="81"/>
        <v>139</v>
      </c>
      <c r="AL48" s="321">
        <f t="shared" si="0"/>
        <v>0</v>
      </c>
      <c r="AM48" s="322">
        <f t="shared" si="93"/>
        <v>0</v>
      </c>
      <c r="AN48" s="322">
        <f t="shared" si="1"/>
        <v>0</v>
      </c>
      <c r="AO48" s="322">
        <f t="shared" si="94"/>
        <v>0</v>
      </c>
      <c r="AP48" s="322">
        <f t="shared" si="95"/>
        <v>0</v>
      </c>
      <c r="AQ48" s="322">
        <f t="shared" si="2"/>
        <v>0</v>
      </c>
      <c r="AR48" s="322">
        <f t="shared" si="3"/>
        <v>0</v>
      </c>
      <c r="AS48" s="322">
        <f t="shared" si="4"/>
        <v>0</v>
      </c>
      <c r="AT48" s="322">
        <f t="shared" si="96"/>
        <v>0</v>
      </c>
      <c r="AU48" s="322">
        <f t="shared" si="97"/>
        <v>0</v>
      </c>
      <c r="AV48" s="322">
        <f t="shared" si="98"/>
        <v>1491.4</v>
      </c>
      <c r="AW48" s="322">
        <f t="shared" si="99"/>
        <v>1424</v>
      </c>
      <c r="AX48" s="322">
        <f t="shared" si="5"/>
        <v>883.3</v>
      </c>
      <c r="AY48" s="322">
        <f t="shared" si="100"/>
        <v>540.70000000000005</v>
      </c>
      <c r="AZ48" s="322">
        <f t="shared" si="6"/>
        <v>67.400000000000006</v>
      </c>
      <c r="BA48" s="322">
        <f t="shared" si="101"/>
        <v>0</v>
      </c>
      <c r="BB48" s="322">
        <f t="shared" si="102"/>
        <v>0</v>
      </c>
      <c r="BC48" s="322">
        <f t="shared" si="7"/>
        <v>0</v>
      </c>
      <c r="BD48" s="322">
        <f t="shared" si="103"/>
        <v>0</v>
      </c>
      <c r="BE48" s="322">
        <f t="shared" si="8"/>
        <v>0</v>
      </c>
      <c r="BF48" s="322">
        <f t="shared" si="104"/>
        <v>0</v>
      </c>
      <c r="BG48" s="322">
        <f t="shared" si="105"/>
        <v>0</v>
      </c>
      <c r="BH48" s="322">
        <f t="shared" si="9"/>
        <v>0</v>
      </c>
      <c r="BI48" s="322">
        <f t="shared" si="106"/>
        <v>0</v>
      </c>
      <c r="BJ48" s="322">
        <f t="shared" si="107"/>
        <v>0</v>
      </c>
      <c r="BK48" s="322">
        <f t="shared" si="108"/>
        <v>0</v>
      </c>
      <c r="BL48" s="322">
        <f t="shared" si="109"/>
        <v>0</v>
      </c>
      <c r="BM48" s="322">
        <f t="shared" si="10"/>
        <v>0</v>
      </c>
      <c r="BN48" s="322">
        <f t="shared" si="110"/>
        <v>0</v>
      </c>
      <c r="BO48" s="322">
        <f t="shared" si="111"/>
        <v>0</v>
      </c>
      <c r="BP48" s="322">
        <f t="shared" si="112"/>
        <v>7011.4</v>
      </c>
      <c r="BQ48" s="322">
        <f t="shared" si="113"/>
        <v>6619.9</v>
      </c>
      <c r="BR48" s="322">
        <f t="shared" si="11"/>
        <v>4106.3</v>
      </c>
      <c r="BS48" s="322">
        <f t="shared" si="114"/>
        <v>2513.6</v>
      </c>
      <c r="BT48" s="322">
        <f t="shared" si="12"/>
        <v>391.5</v>
      </c>
      <c r="BU48" s="322"/>
      <c r="BV48" s="322">
        <f t="shared" si="83"/>
        <v>0</v>
      </c>
      <c r="BW48" s="322">
        <f t="shared" si="84"/>
        <v>0</v>
      </c>
      <c r="BX48" s="322">
        <f t="shared" si="85"/>
        <v>0</v>
      </c>
      <c r="BY48" s="322">
        <f t="shared" si="86"/>
        <v>0</v>
      </c>
      <c r="BZ48" s="322">
        <f t="shared" si="87"/>
        <v>0</v>
      </c>
      <c r="CA48" s="322">
        <f t="shared" si="88"/>
        <v>0</v>
      </c>
      <c r="CB48" s="322">
        <f t="shared" si="89"/>
        <v>0</v>
      </c>
      <c r="CC48" s="322">
        <f t="shared" si="90"/>
        <v>0</v>
      </c>
      <c r="CD48" s="322">
        <f t="shared" si="91"/>
        <v>0</v>
      </c>
      <c r="CE48" s="711">
        <f t="shared" si="13"/>
        <v>0</v>
      </c>
      <c r="CF48" s="322">
        <f t="shared" si="115"/>
        <v>0</v>
      </c>
      <c r="CG48" s="322">
        <f t="shared" si="116"/>
        <v>0</v>
      </c>
      <c r="CH48" s="322">
        <f t="shared" si="14"/>
        <v>0</v>
      </c>
      <c r="CI48" s="322">
        <f t="shared" si="117"/>
        <v>0</v>
      </c>
      <c r="CJ48" s="711">
        <f t="shared" si="15"/>
        <v>0</v>
      </c>
      <c r="CK48" s="322">
        <f t="shared" si="118"/>
        <v>0</v>
      </c>
      <c r="CL48" s="322">
        <f t="shared" si="119"/>
        <v>0</v>
      </c>
      <c r="CM48" s="322">
        <f t="shared" si="16"/>
        <v>0</v>
      </c>
      <c r="CN48" s="322">
        <f t="shared" si="120"/>
        <v>0</v>
      </c>
      <c r="CO48" s="711">
        <f t="shared" si="17"/>
        <v>0</v>
      </c>
      <c r="CP48" s="322">
        <f t="shared" si="121"/>
        <v>0</v>
      </c>
      <c r="CQ48" s="322">
        <f t="shared" si="122"/>
        <v>0</v>
      </c>
      <c r="CR48" s="322">
        <f t="shared" si="18"/>
        <v>0</v>
      </c>
      <c r="CS48" s="322">
        <f t="shared" si="123"/>
        <v>0</v>
      </c>
      <c r="CT48" s="711">
        <f t="shared" si="19"/>
        <v>0</v>
      </c>
      <c r="CU48" s="322">
        <f t="shared" si="124"/>
        <v>0</v>
      </c>
      <c r="CV48" s="322">
        <f t="shared" si="125"/>
        <v>0</v>
      </c>
      <c r="CW48" s="322">
        <f t="shared" si="20"/>
        <v>0</v>
      </c>
      <c r="CX48" s="322">
        <f t="shared" si="126"/>
        <v>0</v>
      </c>
      <c r="CY48" s="322">
        <f t="shared" si="21"/>
        <v>0</v>
      </c>
      <c r="CZ48" s="322">
        <f t="shared" si="127"/>
        <v>0</v>
      </c>
      <c r="DA48" s="322">
        <f t="shared" si="128"/>
        <v>0</v>
      </c>
      <c r="DB48" s="322">
        <f t="shared" si="22"/>
        <v>0</v>
      </c>
      <c r="DC48" s="322">
        <f t="shared" si="129"/>
        <v>0</v>
      </c>
      <c r="DD48" s="322">
        <f t="shared" si="23"/>
        <v>0</v>
      </c>
      <c r="DE48" s="322">
        <f t="shared" si="24"/>
        <v>0</v>
      </c>
      <c r="DF48" s="322">
        <f t="shared" si="25"/>
        <v>0</v>
      </c>
      <c r="DG48" s="322">
        <f t="shared" si="26"/>
        <v>0</v>
      </c>
      <c r="DH48" s="322">
        <f t="shared" si="130"/>
        <v>0</v>
      </c>
      <c r="DI48" s="322">
        <f t="shared" si="27"/>
        <v>0</v>
      </c>
      <c r="DJ48" s="322">
        <f t="shared" si="28"/>
        <v>0</v>
      </c>
      <c r="DK48" s="322">
        <f t="shared" si="29"/>
        <v>0</v>
      </c>
      <c r="DL48" s="322">
        <f t="shared" si="30"/>
        <v>0</v>
      </c>
      <c r="DM48" s="322">
        <f t="shared" si="131"/>
        <v>0</v>
      </c>
      <c r="DN48" s="322">
        <f t="shared" si="31"/>
        <v>0</v>
      </c>
      <c r="DO48" s="322">
        <f t="shared" si="132"/>
        <v>0</v>
      </c>
      <c r="DP48" s="322">
        <f t="shared" si="133"/>
        <v>0</v>
      </c>
      <c r="DQ48" s="322">
        <f t="shared" si="134"/>
        <v>0</v>
      </c>
      <c r="DR48" s="322">
        <f t="shared" si="135"/>
        <v>0</v>
      </c>
      <c r="DS48" s="322">
        <f t="shared" si="32"/>
        <v>0</v>
      </c>
      <c r="DT48" s="323">
        <f t="shared" si="136"/>
        <v>0</v>
      </c>
      <c r="DU48" s="324">
        <f t="shared" si="137"/>
        <v>0</v>
      </c>
      <c r="DV48" s="322">
        <f t="shared" si="33"/>
        <v>0</v>
      </c>
      <c r="DW48" s="322">
        <f t="shared" si="138"/>
        <v>0</v>
      </c>
      <c r="DX48" s="324">
        <f t="shared" si="139"/>
        <v>0</v>
      </c>
      <c r="DY48" s="324">
        <f t="shared" si="140"/>
        <v>0</v>
      </c>
      <c r="DZ48" s="324">
        <f t="shared" si="141"/>
        <v>0</v>
      </c>
      <c r="EA48" s="322">
        <f t="shared" si="34"/>
        <v>0</v>
      </c>
      <c r="EB48" s="322">
        <f t="shared" si="142"/>
        <v>0</v>
      </c>
      <c r="EC48" s="324">
        <f t="shared" si="143"/>
        <v>0</v>
      </c>
      <c r="ED48" s="324">
        <f t="shared" si="144"/>
        <v>0</v>
      </c>
      <c r="EE48" s="324">
        <f t="shared" si="145"/>
        <v>0</v>
      </c>
      <c r="EF48" s="322">
        <f t="shared" si="35"/>
        <v>0</v>
      </c>
      <c r="EG48" s="322">
        <f t="shared" si="146"/>
        <v>0</v>
      </c>
      <c r="EH48" s="324">
        <f t="shared" si="147"/>
        <v>0</v>
      </c>
      <c r="EI48" s="324">
        <f t="shared" si="148"/>
        <v>0</v>
      </c>
      <c r="EJ48" s="324">
        <f t="shared" si="149"/>
        <v>0</v>
      </c>
      <c r="EK48" s="322">
        <f t="shared" si="36"/>
        <v>0</v>
      </c>
      <c r="EL48" s="322">
        <f t="shared" si="150"/>
        <v>0</v>
      </c>
      <c r="EM48" s="324">
        <f t="shared" si="151"/>
        <v>0</v>
      </c>
      <c r="EN48" s="324">
        <f t="shared" si="152"/>
        <v>0</v>
      </c>
      <c r="EO48" s="324">
        <f t="shared" si="153"/>
        <v>0</v>
      </c>
      <c r="EP48" s="322">
        <f t="shared" si="37"/>
        <v>0</v>
      </c>
      <c r="EQ48" s="322">
        <f t="shared" si="154"/>
        <v>0</v>
      </c>
      <c r="ER48" s="324">
        <f t="shared" si="155"/>
        <v>0</v>
      </c>
      <c r="ES48" s="324">
        <f t="shared" si="156"/>
        <v>0</v>
      </c>
      <c r="ET48" s="324">
        <f t="shared" si="157"/>
        <v>0</v>
      </c>
      <c r="EU48" s="322">
        <f t="shared" si="38"/>
        <v>0</v>
      </c>
      <c r="EV48" s="322">
        <f t="shared" si="158"/>
        <v>0</v>
      </c>
      <c r="EW48" s="324">
        <f t="shared" si="159"/>
        <v>0</v>
      </c>
      <c r="EX48" s="324">
        <f t="shared" si="160"/>
        <v>0</v>
      </c>
      <c r="EY48" s="324">
        <f t="shared" si="161"/>
        <v>0</v>
      </c>
      <c r="EZ48" s="322">
        <f t="shared" si="39"/>
        <v>0</v>
      </c>
      <c r="FA48" s="322">
        <f t="shared" si="162"/>
        <v>0</v>
      </c>
      <c r="FB48" s="324">
        <f t="shared" si="163"/>
        <v>0</v>
      </c>
      <c r="FC48" s="324">
        <f t="shared" si="164"/>
        <v>0</v>
      </c>
      <c r="FD48" s="324">
        <f t="shared" si="165"/>
        <v>0</v>
      </c>
      <c r="FE48" s="322">
        <f t="shared" si="40"/>
        <v>0</v>
      </c>
      <c r="FF48" s="322">
        <f t="shared" si="166"/>
        <v>0</v>
      </c>
      <c r="FG48" s="325">
        <f t="shared" si="167"/>
        <v>0</v>
      </c>
      <c r="FH48" s="712">
        <f t="shared" si="41"/>
        <v>0</v>
      </c>
      <c r="FI48" s="322">
        <f t="shared" si="42"/>
        <v>0</v>
      </c>
      <c r="FJ48" s="322">
        <f t="shared" si="43"/>
        <v>0</v>
      </c>
      <c r="FK48" s="322">
        <f t="shared" si="168"/>
        <v>0</v>
      </c>
      <c r="FL48" s="322">
        <f t="shared" si="44"/>
        <v>0</v>
      </c>
      <c r="FM48" s="322">
        <f t="shared" si="45"/>
        <v>0</v>
      </c>
      <c r="FN48" s="322">
        <f t="shared" si="46"/>
        <v>0</v>
      </c>
      <c r="FO48" s="322">
        <f t="shared" si="47"/>
        <v>0</v>
      </c>
      <c r="FP48" s="322">
        <f t="shared" si="169"/>
        <v>0</v>
      </c>
      <c r="FQ48" s="322">
        <f t="shared" si="48"/>
        <v>0</v>
      </c>
      <c r="FR48" s="322">
        <f t="shared" si="49"/>
        <v>0</v>
      </c>
      <c r="FS48" s="322">
        <f t="shared" si="50"/>
        <v>0</v>
      </c>
      <c r="FT48" s="322">
        <f t="shared" si="51"/>
        <v>0</v>
      </c>
      <c r="FU48" s="322">
        <f t="shared" si="170"/>
        <v>0</v>
      </c>
      <c r="FV48" s="322">
        <f t="shared" si="52"/>
        <v>0</v>
      </c>
      <c r="FW48" s="322">
        <f t="shared" si="53"/>
        <v>0</v>
      </c>
      <c r="FX48" s="322">
        <f t="shared" si="54"/>
        <v>0</v>
      </c>
      <c r="FY48" s="322">
        <f t="shared" si="55"/>
        <v>0</v>
      </c>
      <c r="FZ48" s="322">
        <f t="shared" si="171"/>
        <v>0</v>
      </c>
      <c r="GA48" s="322">
        <f t="shared" si="56"/>
        <v>0</v>
      </c>
      <c r="GB48" s="322">
        <f t="shared" si="57"/>
        <v>0</v>
      </c>
      <c r="GC48" s="322">
        <f t="shared" si="58"/>
        <v>0</v>
      </c>
      <c r="GD48" s="322">
        <f t="shared" si="59"/>
        <v>0</v>
      </c>
      <c r="GE48" s="322">
        <f t="shared" si="172"/>
        <v>0</v>
      </c>
      <c r="GF48" s="322">
        <f t="shared" si="60"/>
        <v>0</v>
      </c>
      <c r="GG48" s="322">
        <f t="shared" si="61"/>
        <v>0</v>
      </c>
      <c r="GH48" s="322">
        <f t="shared" si="62"/>
        <v>0</v>
      </c>
      <c r="GI48" s="322">
        <f t="shared" si="63"/>
        <v>0</v>
      </c>
      <c r="GJ48" s="322">
        <f t="shared" si="173"/>
        <v>0</v>
      </c>
      <c r="GK48" s="322">
        <f t="shared" si="64"/>
        <v>0</v>
      </c>
      <c r="GL48" s="322">
        <f t="shared" si="65"/>
        <v>0</v>
      </c>
      <c r="GM48" s="322">
        <f t="shared" si="66"/>
        <v>0</v>
      </c>
      <c r="GN48" s="322">
        <f t="shared" si="67"/>
        <v>0</v>
      </c>
      <c r="GO48" s="322">
        <f t="shared" si="174"/>
        <v>0</v>
      </c>
      <c r="GP48" s="322">
        <f t="shared" si="68"/>
        <v>0</v>
      </c>
      <c r="GQ48" s="322">
        <f t="shared" si="69"/>
        <v>0</v>
      </c>
      <c r="GR48" s="322">
        <f t="shared" si="70"/>
        <v>0</v>
      </c>
      <c r="GS48" s="322">
        <f t="shared" si="71"/>
        <v>0</v>
      </c>
      <c r="GT48" s="322">
        <f t="shared" si="175"/>
        <v>0</v>
      </c>
      <c r="GU48" s="322">
        <f t="shared" si="72"/>
        <v>0</v>
      </c>
      <c r="GV48" s="326">
        <f t="shared" si="92"/>
        <v>8502.7999999999993</v>
      </c>
      <c r="GW48" s="322">
        <f t="shared" si="82"/>
        <v>8043.9</v>
      </c>
      <c r="GX48" s="322">
        <f t="shared" si="82"/>
        <v>4989.6000000000004</v>
      </c>
      <c r="GY48" s="322">
        <f t="shared" si="82"/>
        <v>3054.3</v>
      </c>
      <c r="GZ48" s="322">
        <f t="shared" si="82"/>
        <v>458.9</v>
      </c>
      <c r="HA48" s="328">
        <f t="shared" si="176"/>
        <v>165</v>
      </c>
      <c r="HB48" s="322">
        <f t="shared" si="75"/>
        <v>8335.6</v>
      </c>
      <c r="HC48" s="322">
        <f t="shared" si="75"/>
        <v>7885.8</v>
      </c>
      <c r="HD48" s="322">
        <f t="shared" si="75"/>
        <v>4891.5</v>
      </c>
      <c r="HE48" s="322">
        <f t="shared" si="75"/>
        <v>2994.3</v>
      </c>
      <c r="HF48" s="322">
        <f t="shared" si="75"/>
        <v>449.9</v>
      </c>
      <c r="HG48" s="329">
        <v>15.5</v>
      </c>
      <c r="HH48" s="327">
        <f t="shared" si="76"/>
        <v>965</v>
      </c>
      <c r="HI48" s="327">
        <f t="shared" si="77"/>
        <v>9300.6</v>
      </c>
      <c r="HJ48" s="330">
        <f t="shared" si="78"/>
        <v>5856.5</v>
      </c>
      <c r="HK48" s="275">
        <f t="shared" si="79"/>
        <v>9300600</v>
      </c>
    </row>
    <row r="49" spans="1:220">
      <c r="A49" s="315" t="s">
        <v>803</v>
      </c>
      <c r="B49" s="316">
        <v>0</v>
      </c>
      <c r="C49" s="316">
        <v>0</v>
      </c>
      <c r="D49" s="317">
        <v>35</v>
      </c>
      <c r="E49" s="318">
        <v>0</v>
      </c>
      <c r="F49" s="317"/>
      <c r="G49" s="316">
        <v>0</v>
      </c>
      <c r="H49" s="317">
        <v>195</v>
      </c>
      <c r="I49" s="318">
        <v>0</v>
      </c>
      <c r="J49" s="317"/>
      <c r="K49" s="317"/>
      <c r="L49" s="317"/>
      <c r="M49" s="316">
        <v>0</v>
      </c>
      <c r="N49" s="318">
        <v>0</v>
      </c>
      <c r="O49" s="317"/>
      <c r="P49" s="318">
        <v>0</v>
      </c>
      <c r="Q49" s="317"/>
      <c r="R49" s="317"/>
      <c r="S49" s="317"/>
      <c r="T49" s="319">
        <v>0</v>
      </c>
      <c r="U49" s="335">
        <v>0</v>
      </c>
      <c r="V49" s="335">
        <v>0</v>
      </c>
      <c r="W49" s="318">
        <v>0</v>
      </c>
      <c r="X49" s="318">
        <v>0</v>
      </c>
      <c r="Y49" s="318">
        <v>0</v>
      </c>
      <c r="Z49" s="318">
        <v>0</v>
      </c>
      <c r="AA49" s="318">
        <v>0</v>
      </c>
      <c r="AB49" s="318">
        <v>0</v>
      </c>
      <c r="AC49" s="318">
        <v>0</v>
      </c>
      <c r="AD49" s="320">
        <v>0</v>
      </c>
      <c r="AE49" s="320">
        <v>0</v>
      </c>
      <c r="AF49" s="320">
        <v>0</v>
      </c>
      <c r="AG49" s="320">
        <v>0</v>
      </c>
      <c r="AH49" s="317"/>
      <c r="AI49" s="320">
        <v>0</v>
      </c>
      <c r="AJ49" s="710">
        <f t="shared" si="80"/>
        <v>35</v>
      </c>
      <c r="AK49" s="710">
        <f t="shared" si="81"/>
        <v>195</v>
      </c>
      <c r="AL49" s="321">
        <f t="shared" si="0"/>
        <v>0</v>
      </c>
      <c r="AM49" s="322">
        <f t="shared" si="93"/>
        <v>0</v>
      </c>
      <c r="AN49" s="322">
        <f t="shared" si="1"/>
        <v>0</v>
      </c>
      <c r="AO49" s="322">
        <f t="shared" si="94"/>
        <v>0</v>
      </c>
      <c r="AP49" s="322">
        <f t="shared" si="95"/>
        <v>0</v>
      </c>
      <c r="AQ49" s="322">
        <f t="shared" si="2"/>
        <v>0</v>
      </c>
      <c r="AR49" s="322">
        <f t="shared" si="3"/>
        <v>0</v>
      </c>
      <c r="AS49" s="322">
        <f t="shared" si="4"/>
        <v>0</v>
      </c>
      <c r="AT49" s="322">
        <f t="shared" si="96"/>
        <v>0</v>
      </c>
      <c r="AU49" s="322">
        <f t="shared" si="97"/>
        <v>0</v>
      </c>
      <c r="AV49" s="322">
        <f t="shared" si="98"/>
        <v>2007.7</v>
      </c>
      <c r="AW49" s="322">
        <f t="shared" si="99"/>
        <v>1917</v>
      </c>
      <c r="AX49" s="322">
        <f t="shared" si="5"/>
        <v>1189.0999999999999</v>
      </c>
      <c r="AY49" s="322">
        <f t="shared" si="100"/>
        <v>727.9</v>
      </c>
      <c r="AZ49" s="322">
        <f t="shared" si="6"/>
        <v>90.7</v>
      </c>
      <c r="BA49" s="322">
        <f t="shared" si="101"/>
        <v>0</v>
      </c>
      <c r="BB49" s="322">
        <f t="shared" si="102"/>
        <v>0</v>
      </c>
      <c r="BC49" s="322">
        <f t="shared" si="7"/>
        <v>0</v>
      </c>
      <c r="BD49" s="322">
        <f t="shared" si="103"/>
        <v>0</v>
      </c>
      <c r="BE49" s="322">
        <f t="shared" si="8"/>
        <v>0</v>
      </c>
      <c r="BF49" s="322">
        <f t="shared" si="104"/>
        <v>0</v>
      </c>
      <c r="BG49" s="322">
        <f t="shared" si="105"/>
        <v>0</v>
      </c>
      <c r="BH49" s="322">
        <f t="shared" si="9"/>
        <v>0</v>
      </c>
      <c r="BI49" s="322">
        <f t="shared" si="106"/>
        <v>0</v>
      </c>
      <c r="BJ49" s="322">
        <f t="shared" si="107"/>
        <v>0</v>
      </c>
      <c r="BK49" s="322">
        <f t="shared" si="108"/>
        <v>0</v>
      </c>
      <c r="BL49" s="322">
        <f t="shared" si="109"/>
        <v>0</v>
      </c>
      <c r="BM49" s="322">
        <f t="shared" si="10"/>
        <v>0</v>
      </c>
      <c r="BN49" s="322">
        <f t="shared" si="110"/>
        <v>0</v>
      </c>
      <c r="BO49" s="322">
        <f t="shared" si="111"/>
        <v>0</v>
      </c>
      <c r="BP49" s="322">
        <f t="shared" si="112"/>
        <v>9836.2000000000007</v>
      </c>
      <c r="BQ49" s="322">
        <f t="shared" si="113"/>
        <v>9286.9</v>
      </c>
      <c r="BR49" s="322">
        <f t="shared" si="11"/>
        <v>5760.7</v>
      </c>
      <c r="BS49" s="322">
        <f t="shared" si="114"/>
        <v>3526.2</v>
      </c>
      <c r="BT49" s="322">
        <f t="shared" si="12"/>
        <v>549.29999999999995</v>
      </c>
      <c r="BU49" s="322"/>
      <c r="BV49" s="322">
        <f t="shared" si="83"/>
        <v>0</v>
      </c>
      <c r="BW49" s="322">
        <f t="shared" si="84"/>
        <v>0</v>
      </c>
      <c r="BX49" s="322">
        <f t="shared" si="85"/>
        <v>0</v>
      </c>
      <c r="BY49" s="322">
        <f t="shared" si="86"/>
        <v>0</v>
      </c>
      <c r="BZ49" s="322">
        <f t="shared" si="87"/>
        <v>0</v>
      </c>
      <c r="CA49" s="322">
        <f t="shared" si="88"/>
        <v>0</v>
      </c>
      <c r="CB49" s="322">
        <f t="shared" si="89"/>
        <v>0</v>
      </c>
      <c r="CC49" s="322">
        <f t="shared" si="90"/>
        <v>0</v>
      </c>
      <c r="CD49" s="322">
        <f t="shared" si="91"/>
        <v>0</v>
      </c>
      <c r="CE49" s="711">
        <f t="shared" si="13"/>
        <v>0</v>
      </c>
      <c r="CF49" s="322">
        <f t="shared" si="115"/>
        <v>0</v>
      </c>
      <c r="CG49" s="322">
        <f t="shared" si="116"/>
        <v>0</v>
      </c>
      <c r="CH49" s="322">
        <f t="shared" si="14"/>
        <v>0</v>
      </c>
      <c r="CI49" s="322">
        <f t="shared" si="117"/>
        <v>0</v>
      </c>
      <c r="CJ49" s="711">
        <f t="shared" si="15"/>
        <v>0</v>
      </c>
      <c r="CK49" s="322">
        <f t="shared" si="118"/>
        <v>0</v>
      </c>
      <c r="CL49" s="322">
        <f t="shared" si="119"/>
        <v>0</v>
      </c>
      <c r="CM49" s="322">
        <f t="shared" si="16"/>
        <v>0</v>
      </c>
      <c r="CN49" s="322">
        <f t="shared" si="120"/>
        <v>0</v>
      </c>
      <c r="CO49" s="711">
        <f t="shared" si="17"/>
        <v>0</v>
      </c>
      <c r="CP49" s="322">
        <f t="shared" si="121"/>
        <v>0</v>
      </c>
      <c r="CQ49" s="322">
        <f t="shared" si="122"/>
        <v>0</v>
      </c>
      <c r="CR49" s="322">
        <f t="shared" si="18"/>
        <v>0</v>
      </c>
      <c r="CS49" s="322">
        <f t="shared" si="123"/>
        <v>0</v>
      </c>
      <c r="CT49" s="711">
        <f t="shared" si="19"/>
        <v>0</v>
      </c>
      <c r="CU49" s="322">
        <f t="shared" si="124"/>
        <v>0</v>
      </c>
      <c r="CV49" s="322">
        <f t="shared" si="125"/>
        <v>0</v>
      </c>
      <c r="CW49" s="322">
        <f t="shared" si="20"/>
        <v>0</v>
      </c>
      <c r="CX49" s="322">
        <f t="shared" si="126"/>
        <v>0</v>
      </c>
      <c r="CY49" s="322">
        <f t="shared" si="21"/>
        <v>0</v>
      </c>
      <c r="CZ49" s="322">
        <f t="shared" si="127"/>
        <v>0</v>
      </c>
      <c r="DA49" s="322">
        <f t="shared" si="128"/>
        <v>0</v>
      </c>
      <c r="DB49" s="322">
        <f t="shared" si="22"/>
        <v>0</v>
      </c>
      <c r="DC49" s="322">
        <f t="shared" si="129"/>
        <v>0</v>
      </c>
      <c r="DD49" s="322">
        <f t="shared" si="23"/>
        <v>0</v>
      </c>
      <c r="DE49" s="322">
        <f t="shared" si="24"/>
        <v>0</v>
      </c>
      <c r="DF49" s="322">
        <f t="shared" si="25"/>
        <v>0</v>
      </c>
      <c r="DG49" s="322">
        <f t="shared" si="26"/>
        <v>0</v>
      </c>
      <c r="DH49" s="322">
        <f t="shared" si="130"/>
        <v>0</v>
      </c>
      <c r="DI49" s="322">
        <f t="shared" si="27"/>
        <v>0</v>
      </c>
      <c r="DJ49" s="322">
        <f t="shared" si="28"/>
        <v>0</v>
      </c>
      <c r="DK49" s="322">
        <f t="shared" si="29"/>
        <v>0</v>
      </c>
      <c r="DL49" s="322">
        <f t="shared" si="30"/>
        <v>0</v>
      </c>
      <c r="DM49" s="322">
        <f t="shared" si="131"/>
        <v>0</v>
      </c>
      <c r="DN49" s="322">
        <f t="shared" si="31"/>
        <v>0</v>
      </c>
      <c r="DO49" s="322">
        <f t="shared" si="132"/>
        <v>0</v>
      </c>
      <c r="DP49" s="322">
        <f t="shared" si="133"/>
        <v>0</v>
      </c>
      <c r="DQ49" s="322">
        <f t="shared" si="134"/>
        <v>0</v>
      </c>
      <c r="DR49" s="322">
        <f t="shared" si="135"/>
        <v>0</v>
      </c>
      <c r="DS49" s="322">
        <f t="shared" si="32"/>
        <v>0</v>
      </c>
      <c r="DT49" s="323">
        <f t="shared" si="136"/>
        <v>0</v>
      </c>
      <c r="DU49" s="324">
        <f t="shared" si="137"/>
        <v>0</v>
      </c>
      <c r="DV49" s="322">
        <f t="shared" si="33"/>
        <v>0</v>
      </c>
      <c r="DW49" s="322">
        <f t="shared" si="138"/>
        <v>0</v>
      </c>
      <c r="DX49" s="324">
        <f t="shared" si="139"/>
        <v>0</v>
      </c>
      <c r="DY49" s="324">
        <f t="shared" si="140"/>
        <v>0</v>
      </c>
      <c r="DZ49" s="324">
        <f t="shared" si="141"/>
        <v>0</v>
      </c>
      <c r="EA49" s="322">
        <f t="shared" si="34"/>
        <v>0</v>
      </c>
      <c r="EB49" s="322">
        <f t="shared" si="142"/>
        <v>0</v>
      </c>
      <c r="EC49" s="324">
        <f t="shared" si="143"/>
        <v>0</v>
      </c>
      <c r="ED49" s="324">
        <f t="shared" si="144"/>
        <v>0</v>
      </c>
      <c r="EE49" s="324">
        <f t="shared" si="145"/>
        <v>0</v>
      </c>
      <c r="EF49" s="322">
        <f t="shared" si="35"/>
        <v>0</v>
      </c>
      <c r="EG49" s="322">
        <f t="shared" si="146"/>
        <v>0</v>
      </c>
      <c r="EH49" s="324">
        <f t="shared" si="147"/>
        <v>0</v>
      </c>
      <c r="EI49" s="324">
        <f t="shared" si="148"/>
        <v>0</v>
      </c>
      <c r="EJ49" s="324">
        <f t="shared" si="149"/>
        <v>0</v>
      </c>
      <c r="EK49" s="322">
        <f t="shared" si="36"/>
        <v>0</v>
      </c>
      <c r="EL49" s="322">
        <f t="shared" si="150"/>
        <v>0</v>
      </c>
      <c r="EM49" s="324">
        <f t="shared" si="151"/>
        <v>0</v>
      </c>
      <c r="EN49" s="324">
        <f t="shared" si="152"/>
        <v>0</v>
      </c>
      <c r="EO49" s="324">
        <f t="shared" si="153"/>
        <v>0</v>
      </c>
      <c r="EP49" s="322">
        <f t="shared" si="37"/>
        <v>0</v>
      </c>
      <c r="EQ49" s="322">
        <f t="shared" si="154"/>
        <v>0</v>
      </c>
      <c r="ER49" s="324">
        <f t="shared" si="155"/>
        <v>0</v>
      </c>
      <c r="ES49" s="324">
        <f t="shared" si="156"/>
        <v>0</v>
      </c>
      <c r="ET49" s="324">
        <f t="shared" si="157"/>
        <v>0</v>
      </c>
      <c r="EU49" s="322">
        <f t="shared" si="38"/>
        <v>0</v>
      </c>
      <c r="EV49" s="322">
        <f t="shared" si="158"/>
        <v>0</v>
      </c>
      <c r="EW49" s="324">
        <f t="shared" si="159"/>
        <v>0</v>
      </c>
      <c r="EX49" s="324">
        <f t="shared" si="160"/>
        <v>0</v>
      </c>
      <c r="EY49" s="324">
        <f t="shared" si="161"/>
        <v>0</v>
      </c>
      <c r="EZ49" s="322">
        <f t="shared" si="39"/>
        <v>0</v>
      </c>
      <c r="FA49" s="322">
        <f t="shared" si="162"/>
        <v>0</v>
      </c>
      <c r="FB49" s="324">
        <f t="shared" si="163"/>
        <v>0</v>
      </c>
      <c r="FC49" s="324">
        <f t="shared" si="164"/>
        <v>0</v>
      </c>
      <c r="FD49" s="324">
        <f t="shared" si="165"/>
        <v>0</v>
      </c>
      <c r="FE49" s="322">
        <f t="shared" si="40"/>
        <v>0</v>
      </c>
      <c r="FF49" s="322">
        <f t="shared" si="166"/>
        <v>0</v>
      </c>
      <c r="FG49" s="325">
        <f t="shared" si="167"/>
        <v>0</v>
      </c>
      <c r="FH49" s="712">
        <f t="shared" si="41"/>
        <v>0</v>
      </c>
      <c r="FI49" s="322">
        <f t="shared" si="42"/>
        <v>0</v>
      </c>
      <c r="FJ49" s="322">
        <f t="shared" si="43"/>
        <v>0</v>
      </c>
      <c r="FK49" s="322">
        <f t="shared" si="168"/>
        <v>0</v>
      </c>
      <c r="FL49" s="322">
        <f t="shared" si="44"/>
        <v>0</v>
      </c>
      <c r="FM49" s="322">
        <f t="shared" si="45"/>
        <v>0</v>
      </c>
      <c r="FN49" s="322">
        <f t="shared" si="46"/>
        <v>0</v>
      </c>
      <c r="FO49" s="322">
        <f t="shared" si="47"/>
        <v>0</v>
      </c>
      <c r="FP49" s="322">
        <f t="shared" si="169"/>
        <v>0</v>
      </c>
      <c r="FQ49" s="322">
        <f t="shared" si="48"/>
        <v>0</v>
      </c>
      <c r="FR49" s="322">
        <f t="shared" si="49"/>
        <v>0</v>
      </c>
      <c r="FS49" s="322">
        <f t="shared" si="50"/>
        <v>0</v>
      </c>
      <c r="FT49" s="322">
        <f t="shared" si="51"/>
        <v>0</v>
      </c>
      <c r="FU49" s="322">
        <f t="shared" si="170"/>
        <v>0</v>
      </c>
      <c r="FV49" s="322">
        <f t="shared" si="52"/>
        <v>0</v>
      </c>
      <c r="FW49" s="322">
        <f t="shared" si="53"/>
        <v>0</v>
      </c>
      <c r="FX49" s="322">
        <f t="shared" si="54"/>
        <v>0</v>
      </c>
      <c r="FY49" s="322">
        <f t="shared" si="55"/>
        <v>0</v>
      </c>
      <c r="FZ49" s="322">
        <f t="shared" si="171"/>
        <v>0</v>
      </c>
      <c r="GA49" s="322">
        <f t="shared" si="56"/>
        <v>0</v>
      </c>
      <c r="GB49" s="322">
        <f t="shared" si="57"/>
        <v>0</v>
      </c>
      <c r="GC49" s="322">
        <f t="shared" si="58"/>
        <v>0</v>
      </c>
      <c r="GD49" s="322">
        <f t="shared" si="59"/>
        <v>0</v>
      </c>
      <c r="GE49" s="322">
        <f t="shared" si="172"/>
        <v>0</v>
      </c>
      <c r="GF49" s="322">
        <f t="shared" si="60"/>
        <v>0</v>
      </c>
      <c r="GG49" s="322">
        <f t="shared" si="61"/>
        <v>0</v>
      </c>
      <c r="GH49" s="322">
        <f t="shared" si="62"/>
        <v>0</v>
      </c>
      <c r="GI49" s="322">
        <f t="shared" si="63"/>
        <v>0</v>
      </c>
      <c r="GJ49" s="322">
        <f t="shared" si="173"/>
        <v>0</v>
      </c>
      <c r="GK49" s="322">
        <f t="shared" si="64"/>
        <v>0</v>
      </c>
      <c r="GL49" s="322">
        <f t="shared" si="65"/>
        <v>0</v>
      </c>
      <c r="GM49" s="322">
        <f t="shared" si="66"/>
        <v>0</v>
      </c>
      <c r="GN49" s="322">
        <f t="shared" si="67"/>
        <v>0</v>
      </c>
      <c r="GO49" s="322">
        <f t="shared" si="174"/>
        <v>0</v>
      </c>
      <c r="GP49" s="322">
        <f t="shared" si="68"/>
        <v>0</v>
      </c>
      <c r="GQ49" s="322">
        <f t="shared" si="69"/>
        <v>0</v>
      </c>
      <c r="GR49" s="322">
        <f t="shared" si="70"/>
        <v>0</v>
      </c>
      <c r="GS49" s="322">
        <f t="shared" si="71"/>
        <v>0</v>
      </c>
      <c r="GT49" s="322">
        <f t="shared" si="175"/>
        <v>0</v>
      </c>
      <c r="GU49" s="322">
        <f t="shared" si="72"/>
        <v>0</v>
      </c>
      <c r="GV49" s="326">
        <f t="shared" si="92"/>
        <v>11843.9</v>
      </c>
      <c r="GW49" s="322">
        <f t="shared" si="82"/>
        <v>11203.9</v>
      </c>
      <c r="GX49" s="322">
        <f t="shared" si="82"/>
        <v>6949.8</v>
      </c>
      <c r="GY49" s="322">
        <f t="shared" si="82"/>
        <v>4254.1000000000004</v>
      </c>
      <c r="GZ49" s="322">
        <f t="shared" si="82"/>
        <v>640</v>
      </c>
      <c r="HA49" s="328">
        <f t="shared" si="176"/>
        <v>230</v>
      </c>
      <c r="HB49" s="322">
        <f t="shared" si="75"/>
        <v>11611.1</v>
      </c>
      <c r="HC49" s="322">
        <f t="shared" si="75"/>
        <v>10983.6</v>
      </c>
      <c r="HD49" s="322">
        <f t="shared" si="75"/>
        <v>6813.2</v>
      </c>
      <c r="HE49" s="322">
        <f t="shared" si="75"/>
        <v>4170.5</v>
      </c>
      <c r="HF49" s="322">
        <f t="shared" si="75"/>
        <v>627.4</v>
      </c>
      <c r="HG49" s="329">
        <v>18.5</v>
      </c>
      <c r="HH49" s="327">
        <f t="shared" si="76"/>
        <v>1151.7</v>
      </c>
      <c r="HI49" s="327">
        <f t="shared" si="77"/>
        <v>12762.8</v>
      </c>
      <c r="HJ49" s="330">
        <f t="shared" si="78"/>
        <v>7964.9</v>
      </c>
      <c r="HK49" s="275">
        <f t="shared" si="79"/>
        <v>12762800</v>
      </c>
    </row>
    <row r="50" spans="1:220">
      <c r="A50" s="315" t="s">
        <v>736</v>
      </c>
      <c r="B50" s="316">
        <v>0</v>
      </c>
      <c r="C50" s="316">
        <v>0</v>
      </c>
      <c r="D50" s="317">
        <v>25</v>
      </c>
      <c r="E50" s="318">
        <v>0</v>
      </c>
      <c r="F50" s="317"/>
      <c r="G50" s="316">
        <v>0</v>
      </c>
      <c r="H50" s="317">
        <v>140</v>
      </c>
      <c r="I50" s="318">
        <v>0</v>
      </c>
      <c r="J50" s="317"/>
      <c r="K50" s="317"/>
      <c r="L50" s="317"/>
      <c r="M50" s="316">
        <v>0</v>
      </c>
      <c r="N50" s="318">
        <v>0</v>
      </c>
      <c r="O50" s="317"/>
      <c r="P50" s="318">
        <v>0</v>
      </c>
      <c r="Q50" s="317"/>
      <c r="R50" s="317"/>
      <c r="S50" s="317"/>
      <c r="T50" s="319">
        <v>0</v>
      </c>
      <c r="U50" s="335">
        <v>0</v>
      </c>
      <c r="V50" s="335">
        <v>0</v>
      </c>
      <c r="W50" s="318">
        <v>0</v>
      </c>
      <c r="X50" s="318">
        <v>0</v>
      </c>
      <c r="Y50" s="318">
        <v>0</v>
      </c>
      <c r="Z50" s="318">
        <v>0</v>
      </c>
      <c r="AA50" s="318">
        <v>0</v>
      </c>
      <c r="AB50" s="318">
        <v>0</v>
      </c>
      <c r="AC50" s="318">
        <v>0</v>
      </c>
      <c r="AD50" s="320">
        <v>0</v>
      </c>
      <c r="AE50" s="320">
        <v>0</v>
      </c>
      <c r="AF50" s="320">
        <v>0</v>
      </c>
      <c r="AG50" s="320">
        <v>0</v>
      </c>
      <c r="AH50" s="317"/>
      <c r="AI50" s="320">
        <v>0</v>
      </c>
      <c r="AJ50" s="710">
        <f t="shared" si="80"/>
        <v>25</v>
      </c>
      <c r="AK50" s="710">
        <f t="shared" si="81"/>
        <v>140</v>
      </c>
      <c r="AL50" s="321">
        <f t="shared" si="0"/>
        <v>0</v>
      </c>
      <c r="AM50" s="322">
        <f t="shared" si="93"/>
        <v>0</v>
      </c>
      <c r="AN50" s="322">
        <f t="shared" si="1"/>
        <v>0</v>
      </c>
      <c r="AO50" s="322">
        <f t="shared" si="94"/>
        <v>0</v>
      </c>
      <c r="AP50" s="322">
        <f t="shared" si="95"/>
        <v>0</v>
      </c>
      <c r="AQ50" s="322">
        <f t="shared" si="2"/>
        <v>0</v>
      </c>
      <c r="AR50" s="322">
        <f t="shared" si="3"/>
        <v>0</v>
      </c>
      <c r="AS50" s="322">
        <f t="shared" si="4"/>
        <v>0</v>
      </c>
      <c r="AT50" s="322">
        <f t="shared" si="96"/>
        <v>0</v>
      </c>
      <c r="AU50" s="322">
        <f t="shared" si="97"/>
        <v>0</v>
      </c>
      <c r="AV50" s="322">
        <f t="shared" si="98"/>
        <v>1434.1</v>
      </c>
      <c r="AW50" s="322">
        <f t="shared" si="99"/>
        <v>1369.3</v>
      </c>
      <c r="AX50" s="322">
        <f t="shared" si="5"/>
        <v>849.4</v>
      </c>
      <c r="AY50" s="322">
        <f t="shared" si="100"/>
        <v>519.9</v>
      </c>
      <c r="AZ50" s="322">
        <f t="shared" si="6"/>
        <v>64.8</v>
      </c>
      <c r="BA50" s="322">
        <f t="shared" si="101"/>
        <v>0</v>
      </c>
      <c r="BB50" s="322">
        <f t="shared" si="102"/>
        <v>0</v>
      </c>
      <c r="BC50" s="322">
        <f t="shared" si="7"/>
        <v>0</v>
      </c>
      <c r="BD50" s="322">
        <f t="shared" si="103"/>
        <v>0</v>
      </c>
      <c r="BE50" s="322">
        <f t="shared" si="8"/>
        <v>0</v>
      </c>
      <c r="BF50" s="322">
        <f t="shared" si="104"/>
        <v>0</v>
      </c>
      <c r="BG50" s="322">
        <f t="shared" si="105"/>
        <v>0</v>
      </c>
      <c r="BH50" s="322">
        <f t="shared" si="9"/>
        <v>0</v>
      </c>
      <c r="BI50" s="322">
        <f t="shared" si="106"/>
        <v>0</v>
      </c>
      <c r="BJ50" s="322">
        <f t="shared" si="107"/>
        <v>0</v>
      </c>
      <c r="BK50" s="322">
        <f t="shared" si="108"/>
        <v>0</v>
      </c>
      <c r="BL50" s="322">
        <f t="shared" si="109"/>
        <v>0</v>
      </c>
      <c r="BM50" s="322">
        <f t="shared" si="10"/>
        <v>0</v>
      </c>
      <c r="BN50" s="322">
        <f t="shared" si="110"/>
        <v>0</v>
      </c>
      <c r="BO50" s="322">
        <f t="shared" si="111"/>
        <v>0</v>
      </c>
      <c r="BP50" s="322">
        <f t="shared" si="112"/>
        <v>7061.9</v>
      </c>
      <c r="BQ50" s="322">
        <f t="shared" si="113"/>
        <v>6667.5</v>
      </c>
      <c r="BR50" s="322">
        <f t="shared" si="11"/>
        <v>4135.8999999999996</v>
      </c>
      <c r="BS50" s="322">
        <f t="shared" si="114"/>
        <v>2531.6</v>
      </c>
      <c r="BT50" s="322">
        <f t="shared" si="12"/>
        <v>394.4</v>
      </c>
      <c r="BU50" s="322"/>
      <c r="BV50" s="322">
        <f t="shared" si="83"/>
        <v>0</v>
      </c>
      <c r="BW50" s="322">
        <f t="shared" si="84"/>
        <v>0</v>
      </c>
      <c r="BX50" s="322">
        <f t="shared" si="85"/>
        <v>0</v>
      </c>
      <c r="BY50" s="322">
        <f t="shared" si="86"/>
        <v>0</v>
      </c>
      <c r="BZ50" s="322">
        <f t="shared" si="87"/>
        <v>0</v>
      </c>
      <c r="CA50" s="322">
        <f t="shared" si="88"/>
        <v>0</v>
      </c>
      <c r="CB50" s="322">
        <f t="shared" si="89"/>
        <v>0</v>
      </c>
      <c r="CC50" s="322">
        <f t="shared" si="90"/>
        <v>0</v>
      </c>
      <c r="CD50" s="322">
        <f t="shared" si="91"/>
        <v>0</v>
      </c>
      <c r="CE50" s="711">
        <f t="shared" si="13"/>
        <v>0</v>
      </c>
      <c r="CF50" s="322">
        <f t="shared" si="115"/>
        <v>0</v>
      </c>
      <c r="CG50" s="322">
        <f t="shared" si="116"/>
        <v>0</v>
      </c>
      <c r="CH50" s="322">
        <f t="shared" si="14"/>
        <v>0</v>
      </c>
      <c r="CI50" s="322">
        <f t="shared" si="117"/>
        <v>0</v>
      </c>
      <c r="CJ50" s="711">
        <f t="shared" si="15"/>
        <v>0</v>
      </c>
      <c r="CK50" s="322">
        <f t="shared" si="118"/>
        <v>0</v>
      </c>
      <c r="CL50" s="322">
        <f t="shared" si="119"/>
        <v>0</v>
      </c>
      <c r="CM50" s="322">
        <f t="shared" si="16"/>
        <v>0</v>
      </c>
      <c r="CN50" s="322">
        <f>CL50-CM50</f>
        <v>0</v>
      </c>
      <c r="CO50" s="711">
        <f t="shared" si="17"/>
        <v>0</v>
      </c>
      <c r="CP50" s="322">
        <f t="shared" si="121"/>
        <v>0</v>
      </c>
      <c r="CQ50" s="322">
        <f t="shared" si="122"/>
        <v>0</v>
      </c>
      <c r="CR50" s="322">
        <f t="shared" si="18"/>
        <v>0</v>
      </c>
      <c r="CS50" s="322">
        <f t="shared" si="123"/>
        <v>0</v>
      </c>
      <c r="CT50" s="711">
        <f t="shared" si="19"/>
        <v>0</v>
      </c>
      <c r="CU50" s="322">
        <f t="shared" si="124"/>
        <v>0</v>
      </c>
      <c r="CV50" s="322">
        <f t="shared" si="125"/>
        <v>0</v>
      </c>
      <c r="CW50" s="322">
        <f t="shared" si="20"/>
        <v>0</v>
      </c>
      <c r="CX50" s="322">
        <f t="shared" si="126"/>
        <v>0</v>
      </c>
      <c r="CY50" s="322">
        <f t="shared" si="21"/>
        <v>0</v>
      </c>
      <c r="CZ50" s="322">
        <f t="shared" si="127"/>
        <v>0</v>
      </c>
      <c r="DA50" s="322">
        <f t="shared" si="128"/>
        <v>0</v>
      </c>
      <c r="DB50" s="322">
        <f t="shared" si="22"/>
        <v>0</v>
      </c>
      <c r="DC50" s="322">
        <f t="shared" si="129"/>
        <v>0</v>
      </c>
      <c r="DD50" s="322">
        <f t="shared" si="23"/>
        <v>0</v>
      </c>
      <c r="DE50" s="322">
        <f t="shared" si="24"/>
        <v>0</v>
      </c>
      <c r="DF50" s="322">
        <f t="shared" si="25"/>
        <v>0</v>
      </c>
      <c r="DG50" s="322">
        <f t="shared" si="26"/>
        <v>0</v>
      </c>
      <c r="DH50" s="322">
        <f t="shared" si="130"/>
        <v>0</v>
      </c>
      <c r="DI50" s="322">
        <f t="shared" si="27"/>
        <v>0</v>
      </c>
      <c r="DJ50" s="322">
        <f t="shared" si="28"/>
        <v>0</v>
      </c>
      <c r="DK50" s="322">
        <f t="shared" si="29"/>
        <v>0</v>
      </c>
      <c r="DL50" s="322">
        <f t="shared" si="30"/>
        <v>0</v>
      </c>
      <c r="DM50" s="322">
        <f t="shared" si="131"/>
        <v>0</v>
      </c>
      <c r="DN50" s="322">
        <f t="shared" si="31"/>
        <v>0</v>
      </c>
      <c r="DO50" s="322">
        <f t="shared" si="132"/>
        <v>0</v>
      </c>
      <c r="DP50" s="322">
        <f t="shared" si="133"/>
        <v>0</v>
      </c>
      <c r="DQ50" s="322">
        <f t="shared" si="134"/>
        <v>0</v>
      </c>
      <c r="DR50" s="322">
        <f t="shared" si="135"/>
        <v>0</v>
      </c>
      <c r="DS50" s="322">
        <f t="shared" si="32"/>
        <v>0</v>
      </c>
      <c r="DT50" s="323">
        <f t="shared" si="136"/>
        <v>0</v>
      </c>
      <c r="DU50" s="324">
        <f t="shared" si="137"/>
        <v>0</v>
      </c>
      <c r="DV50" s="322">
        <f t="shared" si="33"/>
        <v>0</v>
      </c>
      <c r="DW50" s="322">
        <f t="shared" si="138"/>
        <v>0</v>
      </c>
      <c r="DX50" s="324">
        <f t="shared" si="139"/>
        <v>0</v>
      </c>
      <c r="DY50" s="324">
        <f t="shared" si="140"/>
        <v>0</v>
      </c>
      <c r="DZ50" s="324">
        <f t="shared" si="141"/>
        <v>0</v>
      </c>
      <c r="EA50" s="322">
        <f t="shared" si="34"/>
        <v>0</v>
      </c>
      <c r="EB50" s="322">
        <f t="shared" si="142"/>
        <v>0</v>
      </c>
      <c r="EC50" s="324">
        <f t="shared" si="143"/>
        <v>0</v>
      </c>
      <c r="ED50" s="324">
        <f t="shared" si="144"/>
        <v>0</v>
      </c>
      <c r="EE50" s="324">
        <f t="shared" si="145"/>
        <v>0</v>
      </c>
      <c r="EF50" s="322">
        <f t="shared" si="35"/>
        <v>0</v>
      </c>
      <c r="EG50" s="322">
        <f t="shared" si="146"/>
        <v>0</v>
      </c>
      <c r="EH50" s="324">
        <f t="shared" si="147"/>
        <v>0</v>
      </c>
      <c r="EI50" s="324">
        <f t="shared" si="148"/>
        <v>0</v>
      </c>
      <c r="EJ50" s="324">
        <f t="shared" si="149"/>
        <v>0</v>
      </c>
      <c r="EK50" s="322">
        <f t="shared" si="36"/>
        <v>0</v>
      </c>
      <c r="EL50" s="322">
        <f t="shared" si="150"/>
        <v>0</v>
      </c>
      <c r="EM50" s="324">
        <f t="shared" si="151"/>
        <v>0</v>
      </c>
      <c r="EN50" s="324">
        <f t="shared" si="152"/>
        <v>0</v>
      </c>
      <c r="EO50" s="324">
        <f t="shared" si="153"/>
        <v>0</v>
      </c>
      <c r="EP50" s="322">
        <f t="shared" si="37"/>
        <v>0</v>
      </c>
      <c r="EQ50" s="322">
        <f t="shared" si="154"/>
        <v>0</v>
      </c>
      <c r="ER50" s="324">
        <f t="shared" si="155"/>
        <v>0</v>
      </c>
      <c r="ES50" s="324">
        <f t="shared" si="156"/>
        <v>0</v>
      </c>
      <c r="ET50" s="324">
        <f t="shared" si="157"/>
        <v>0</v>
      </c>
      <c r="EU50" s="322">
        <f t="shared" si="38"/>
        <v>0</v>
      </c>
      <c r="EV50" s="322">
        <f t="shared" si="158"/>
        <v>0</v>
      </c>
      <c r="EW50" s="324">
        <f t="shared" si="159"/>
        <v>0</v>
      </c>
      <c r="EX50" s="324">
        <f t="shared" si="160"/>
        <v>0</v>
      </c>
      <c r="EY50" s="324">
        <f t="shared" si="161"/>
        <v>0</v>
      </c>
      <c r="EZ50" s="322">
        <f t="shared" si="39"/>
        <v>0</v>
      </c>
      <c r="FA50" s="322">
        <f t="shared" si="162"/>
        <v>0</v>
      </c>
      <c r="FB50" s="324">
        <f t="shared" si="163"/>
        <v>0</v>
      </c>
      <c r="FC50" s="324">
        <f t="shared" si="164"/>
        <v>0</v>
      </c>
      <c r="FD50" s="324">
        <f t="shared" si="165"/>
        <v>0</v>
      </c>
      <c r="FE50" s="322">
        <f t="shared" si="40"/>
        <v>0</v>
      </c>
      <c r="FF50" s="322">
        <f t="shared" si="166"/>
        <v>0</v>
      </c>
      <c r="FG50" s="325">
        <f t="shared" si="167"/>
        <v>0</v>
      </c>
      <c r="FH50" s="712">
        <f t="shared" si="41"/>
        <v>0</v>
      </c>
      <c r="FI50" s="322">
        <f t="shared" si="42"/>
        <v>0</v>
      </c>
      <c r="FJ50" s="322">
        <f t="shared" si="43"/>
        <v>0</v>
      </c>
      <c r="FK50" s="322">
        <f t="shared" si="168"/>
        <v>0</v>
      </c>
      <c r="FL50" s="322">
        <f t="shared" si="44"/>
        <v>0</v>
      </c>
      <c r="FM50" s="322">
        <f t="shared" si="45"/>
        <v>0</v>
      </c>
      <c r="FN50" s="322">
        <f t="shared" si="46"/>
        <v>0</v>
      </c>
      <c r="FO50" s="322">
        <f t="shared" si="47"/>
        <v>0</v>
      </c>
      <c r="FP50" s="322">
        <f t="shared" si="169"/>
        <v>0</v>
      </c>
      <c r="FQ50" s="322">
        <f t="shared" si="48"/>
        <v>0</v>
      </c>
      <c r="FR50" s="322">
        <f t="shared" si="49"/>
        <v>0</v>
      </c>
      <c r="FS50" s="322">
        <f t="shared" si="50"/>
        <v>0</v>
      </c>
      <c r="FT50" s="322">
        <f t="shared" si="51"/>
        <v>0</v>
      </c>
      <c r="FU50" s="322">
        <f t="shared" si="170"/>
        <v>0</v>
      </c>
      <c r="FV50" s="322">
        <f t="shared" si="52"/>
        <v>0</v>
      </c>
      <c r="FW50" s="322">
        <f t="shared" si="53"/>
        <v>0</v>
      </c>
      <c r="FX50" s="322">
        <f t="shared" si="54"/>
        <v>0</v>
      </c>
      <c r="FY50" s="322">
        <f t="shared" si="55"/>
        <v>0</v>
      </c>
      <c r="FZ50" s="322">
        <f t="shared" si="171"/>
        <v>0</v>
      </c>
      <c r="GA50" s="322">
        <f t="shared" si="56"/>
        <v>0</v>
      </c>
      <c r="GB50" s="322">
        <f t="shared" si="57"/>
        <v>0</v>
      </c>
      <c r="GC50" s="322">
        <f t="shared" si="58"/>
        <v>0</v>
      </c>
      <c r="GD50" s="322">
        <f t="shared" si="59"/>
        <v>0</v>
      </c>
      <c r="GE50" s="322">
        <f t="shared" si="172"/>
        <v>0</v>
      </c>
      <c r="GF50" s="322">
        <f t="shared" si="60"/>
        <v>0</v>
      </c>
      <c r="GG50" s="322">
        <f t="shared" si="61"/>
        <v>0</v>
      </c>
      <c r="GH50" s="322">
        <f t="shared" si="62"/>
        <v>0</v>
      </c>
      <c r="GI50" s="322">
        <f t="shared" si="63"/>
        <v>0</v>
      </c>
      <c r="GJ50" s="322">
        <f t="shared" si="173"/>
        <v>0</v>
      </c>
      <c r="GK50" s="322">
        <f t="shared" si="64"/>
        <v>0</v>
      </c>
      <c r="GL50" s="322">
        <f t="shared" si="65"/>
        <v>0</v>
      </c>
      <c r="GM50" s="322">
        <f t="shared" si="66"/>
        <v>0</v>
      </c>
      <c r="GN50" s="322">
        <f t="shared" si="67"/>
        <v>0</v>
      </c>
      <c r="GO50" s="322">
        <f t="shared" si="174"/>
        <v>0</v>
      </c>
      <c r="GP50" s="322">
        <f t="shared" si="68"/>
        <v>0</v>
      </c>
      <c r="GQ50" s="322">
        <f t="shared" si="69"/>
        <v>0</v>
      </c>
      <c r="GR50" s="322">
        <f t="shared" si="70"/>
        <v>0</v>
      </c>
      <c r="GS50" s="322">
        <f t="shared" si="71"/>
        <v>0</v>
      </c>
      <c r="GT50" s="322">
        <f t="shared" si="175"/>
        <v>0</v>
      </c>
      <c r="GU50" s="322">
        <f t="shared" si="72"/>
        <v>0</v>
      </c>
      <c r="GV50" s="326">
        <f t="shared" si="92"/>
        <v>8496</v>
      </c>
      <c r="GW50" s="322">
        <f t="shared" si="82"/>
        <v>8036.8</v>
      </c>
      <c r="GX50" s="322">
        <f t="shared" si="82"/>
        <v>4985.3</v>
      </c>
      <c r="GY50" s="322">
        <f t="shared" si="82"/>
        <v>3051.5</v>
      </c>
      <c r="GZ50" s="322">
        <f t="shared" si="82"/>
        <v>459.2</v>
      </c>
      <c r="HA50" s="328">
        <f t="shared" si="176"/>
        <v>165</v>
      </c>
      <c r="HB50" s="322">
        <f t="shared" si="75"/>
        <v>8329</v>
      </c>
      <c r="HC50" s="322">
        <f t="shared" si="75"/>
        <v>7878.8</v>
      </c>
      <c r="HD50" s="322">
        <f t="shared" si="75"/>
        <v>4887.3</v>
      </c>
      <c r="HE50" s="322">
        <f t="shared" si="75"/>
        <v>2991.5</v>
      </c>
      <c r="HF50" s="322">
        <f t="shared" si="75"/>
        <v>450.2</v>
      </c>
      <c r="HG50" s="329">
        <v>14.75</v>
      </c>
      <c r="HH50" s="327">
        <f t="shared" si="76"/>
        <v>918.3</v>
      </c>
      <c r="HI50" s="327">
        <f t="shared" si="77"/>
        <v>9247.2999999999993</v>
      </c>
      <c r="HJ50" s="330">
        <f t="shared" si="78"/>
        <v>5805.6</v>
      </c>
      <c r="HK50" s="275">
        <f t="shared" si="79"/>
        <v>9247300</v>
      </c>
    </row>
    <row r="51" spans="1:220">
      <c r="A51" s="315" t="s">
        <v>804</v>
      </c>
      <c r="B51" s="316">
        <v>0</v>
      </c>
      <c r="C51" s="316">
        <v>0</v>
      </c>
      <c r="D51" s="317">
        <v>23</v>
      </c>
      <c r="E51" s="318">
        <v>0</v>
      </c>
      <c r="F51" s="317"/>
      <c r="G51" s="316">
        <v>0</v>
      </c>
      <c r="H51" s="317">
        <v>123</v>
      </c>
      <c r="I51" s="318">
        <v>0</v>
      </c>
      <c r="J51" s="317"/>
      <c r="K51" s="317"/>
      <c r="L51" s="317">
        <v>27</v>
      </c>
      <c r="M51" s="316">
        <v>0</v>
      </c>
      <c r="N51" s="318">
        <v>0</v>
      </c>
      <c r="O51" s="317"/>
      <c r="P51" s="318">
        <v>0</v>
      </c>
      <c r="Q51" s="317"/>
      <c r="R51" s="317"/>
      <c r="S51" s="317"/>
      <c r="T51" s="319">
        <v>0</v>
      </c>
      <c r="U51" s="335">
        <v>0</v>
      </c>
      <c r="V51" s="335">
        <v>0</v>
      </c>
      <c r="W51" s="318">
        <v>0</v>
      </c>
      <c r="X51" s="318">
        <v>0</v>
      </c>
      <c r="Y51" s="318">
        <v>0</v>
      </c>
      <c r="Z51" s="318">
        <v>0</v>
      </c>
      <c r="AA51" s="318">
        <v>0</v>
      </c>
      <c r="AB51" s="318">
        <v>0</v>
      </c>
      <c r="AC51" s="318">
        <v>0</v>
      </c>
      <c r="AD51" s="320">
        <v>0</v>
      </c>
      <c r="AE51" s="320">
        <v>0</v>
      </c>
      <c r="AF51" s="320">
        <v>0</v>
      </c>
      <c r="AG51" s="320">
        <v>0</v>
      </c>
      <c r="AH51" s="317"/>
      <c r="AI51" s="320">
        <v>0</v>
      </c>
      <c r="AJ51" s="710">
        <f t="shared" si="80"/>
        <v>23</v>
      </c>
      <c r="AK51" s="710">
        <f t="shared" si="81"/>
        <v>150</v>
      </c>
      <c r="AL51" s="321">
        <f t="shared" si="0"/>
        <v>0</v>
      </c>
      <c r="AM51" s="322">
        <f t="shared" si="93"/>
        <v>0</v>
      </c>
      <c r="AN51" s="322">
        <f t="shared" si="1"/>
        <v>0</v>
      </c>
      <c r="AO51" s="322">
        <f t="shared" si="94"/>
        <v>0</v>
      </c>
      <c r="AP51" s="322">
        <f t="shared" si="95"/>
        <v>0</v>
      </c>
      <c r="AQ51" s="322">
        <f t="shared" si="2"/>
        <v>0</v>
      </c>
      <c r="AR51" s="322">
        <f t="shared" si="3"/>
        <v>0</v>
      </c>
      <c r="AS51" s="322">
        <f t="shared" si="4"/>
        <v>0</v>
      </c>
      <c r="AT51" s="322">
        <f t="shared" si="96"/>
        <v>0</v>
      </c>
      <c r="AU51" s="322">
        <f t="shared" si="97"/>
        <v>0</v>
      </c>
      <c r="AV51" s="322">
        <f t="shared" si="98"/>
        <v>1319.3</v>
      </c>
      <c r="AW51" s="322">
        <f t="shared" si="99"/>
        <v>1259.7</v>
      </c>
      <c r="AX51" s="322">
        <f t="shared" si="5"/>
        <v>781.4</v>
      </c>
      <c r="AY51" s="322">
        <f t="shared" si="100"/>
        <v>478.3</v>
      </c>
      <c r="AZ51" s="322">
        <f t="shared" si="6"/>
        <v>59.6</v>
      </c>
      <c r="BA51" s="322">
        <f t="shared" si="101"/>
        <v>0</v>
      </c>
      <c r="BB51" s="322">
        <f t="shared" si="102"/>
        <v>0</v>
      </c>
      <c r="BC51" s="322">
        <f t="shared" si="7"/>
        <v>0</v>
      </c>
      <c r="BD51" s="322">
        <f t="shared" si="103"/>
        <v>0</v>
      </c>
      <c r="BE51" s="322">
        <f t="shared" si="8"/>
        <v>0</v>
      </c>
      <c r="BF51" s="322">
        <f t="shared" si="104"/>
        <v>0</v>
      </c>
      <c r="BG51" s="322">
        <f t="shared" si="105"/>
        <v>0</v>
      </c>
      <c r="BH51" s="322">
        <f t="shared" si="9"/>
        <v>0</v>
      </c>
      <c r="BI51" s="322">
        <f t="shared" si="106"/>
        <v>0</v>
      </c>
      <c r="BJ51" s="322">
        <f t="shared" si="107"/>
        <v>0</v>
      </c>
      <c r="BK51" s="322">
        <f t="shared" si="108"/>
        <v>0</v>
      </c>
      <c r="BL51" s="322">
        <f t="shared" si="109"/>
        <v>0</v>
      </c>
      <c r="BM51" s="322">
        <f t="shared" si="10"/>
        <v>0</v>
      </c>
      <c r="BN51" s="322">
        <f t="shared" si="110"/>
        <v>0</v>
      </c>
      <c r="BO51" s="322">
        <f t="shared" si="111"/>
        <v>0</v>
      </c>
      <c r="BP51" s="322">
        <f t="shared" si="112"/>
        <v>6204.4</v>
      </c>
      <c r="BQ51" s="322">
        <f t="shared" si="113"/>
        <v>5857.9</v>
      </c>
      <c r="BR51" s="322">
        <f t="shared" si="11"/>
        <v>3633.7</v>
      </c>
      <c r="BS51" s="322">
        <f t="shared" si="114"/>
        <v>2224.1999999999998</v>
      </c>
      <c r="BT51" s="322">
        <f t="shared" si="12"/>
        <v>346.5</v>
      </c>
      <c r="BU51" s="322"/>
      <c r="BV51" s="322">
        <f t="shared" si="83"/>
        <v>0</v>
      </c>
      <c r="BW51" s="322">
        <f t="shared" si="84"/>
        <v>0</v>
      </c>
      <c r="BX51" s="322">
        <f t="shared" si="85"/>
        <v>0</v>
      </c>
      <c r="BY51" s="322">
        <f t="shared" si="86"/>
        <v>0</v>
      </c>
      <c r="BZ51" s="322">
        <f t="shared" si="87"/>
        <v>0</v>
      </c>
      <c r="CA51" s="322">
        <f t="shared" si="88"/>
        <v>0</v>
      </c>
      <c r="CB51" s="322">
        <f t="shared" si="89"/>
        <v>0</v>
      </c>
      <c r="CC51" s="322">
        <f t="shared" si="90"/>
        <v>0</v>
      </c>
      <c r="CD51" s="322">
        <f t="shared" si="91"/>
        <v>0</v>
      </c>
      <c r="CE51" s="711">
        <f t="shared" si="13"/>
        <v>0</v>
      </c>
      <c r="CF51" s="322">
        <f t="shared" si="115"/>
        <v>1361.9</v>
      </c>
      <c r="CG51" s="322">
        <f t="shared" si="116"/>
        <v>1285.9000000000001</v>
      </c>
      <c r="CH51" s="322">
        <f t="shared" si="14"/>
        <v>797.6</v>
      </c>
      <c r="CI51" s="322">
        <f t="shared" si="117"/>
        <v>488.3</v>
      </c>
      <c r="CJ51" s="711">
        <f t="shared" si="15"/>
        <v>76</v>
      </c>
      <c r="CK51" s="322">
        <f t="shared" si="118"/>
        <v>0</v>
      </c>
      <c r="CL51" s="322">
        <f t="shared" si="119"/>
        <v>0</v>
      </c>
      <c r="CM51" s="322">
        <f t="shared" si="16"/>
        <v>0</v>
      </c>
      <c r="CN51" s="322">
        <f t="shared" si="120"/>
        <v>0</v>
      </c>
      <c r="CO51" s="711">
        <f t="shared" si="17"/>
        <v>0</v>
      </c>
      <c r="CP51" s="322">
        <f t="shared" si="121"/>
        <v>0</v>
      </c>
      <c r="CQ51" s="322">
        <f t="shared" si="122"/>
        <v>0</v>
      </c>
      <c r="CR51" s="322">
        <f t="shared" si="18"/>
        <v>0</v>
      </c>
      <c r="CS51" s="322">
        <f t="shared" si="123"/>
        <v>0</v>
      </c>
      <c r="CT51" s="711">
        <f t="shared" si="19"/>
        <v>0</v>
      </c>
      <c r="CU51" s="322">
        <f t="shared" si="124"/>
        <v>0</v>
      </c>
      <c r="CV51" s="322">
        <f t="shared" si="125"/>
        <v>0</v>
      </c>
      <c r="CW51" s="322">
        <f t="shared" si="20"/>
        <v>0</v>
      </c>
      <c r="CX51" s="322">
        <f t="shared" si="126"/>
        <v>0</v>
      </c>
      <c r="CY51" s="322">
        <f t="shared" si="21"/>
        <v>0</v>
      </c>
      <c r="CZ51" s="322">
        <f t="shared" si="127"/>
        <v>0</v>
      </c>
      <c r="DA51" s="322">
        <f t="shared" si="128"/>
        <v>0</v>
      </c>
      <c r="DB51" s="322">
        <f t="shared" si="22"/>
        <v>0</v>
      </c>
      <c r="DC51" s="322">
        <f t="shared" si="129"/>
        <v>0</v>
      </c>
      <c r="DD51" s="322">
        <f t="shared" si="23"/>
        <v>0</v>
      </c>
      <c r="DE51" s="322">
        <f t="shared" si="24"/>
        <v>0</v>
      </c>
      <c r="DF51" s="322">
        <f t="shared" si="25"/>
        <v>0</v>
      </c>
      <c r="DG51" s="322">
        <f t="shared" si="26"/>
        <v>0</v>
      </c>
      <c r="DH51" s="322">
        <f t="shared" si="130"/>
        <v>0</v>
      </c>
      <c r="DI51" s="322">
        <f t="shared" si="27"/>
        <v>0</v>
      </c>
      <c r="DJ51" s="322">
        <f t="shared" si="28"/>
        <v>0</v>
      </c>
      <c r="DK51" s="322">
        <f t="shared" si="29"/>
        <v>0</v>
      </c>
      <c r="DL51" s="322">
        <f t="shared" si="30"/>
        <v>0</v>
      </c>
      <c r="DM51" s="322">
        <f t="shared" si="131"/>
        <v>0</v>
      </c>
      <c r="DN51" s="322">
        <f t="shared" si="31"/>
        <v>0</v>
      </c>
      <c r="DO51" s="322">
        <f t="shared" si="132"/>
        <v>0</v>
      </c>
      <c r="DP51" s="322">
        <f t="shared" si="133"/>
        <v>0</v>
      </c>
      <c r="DQ51" s="322">
        <f t="shared" si="134"/>
        <v>0</v>
      </c>
      <c r="DR51" s="322">
        <f t="shared" si="135"/>
        <v>0</v>
      </c>
      <c r="DS51" s="322">
        <f t="shared" si="32"/>
        <v>0</v>
      </c>
      <c r="DT51" s="323">
        <f t="shared" si="136"/>
        <v>0</v>
      </c>
      <c r="DU51" s="324">
        <f t="shared" si="137"/>
        <v>0</v>
      </c>
      <c r="DV51" s="322">
        <f t="shared" si="33"/>
        <v>0</v>
      </c>
      <c r="DW51" s="322">
        <f t="shared" si="138"/>
        <v>0</v>
      </c>
      <c r="DX51" s="324">
        <f t="shared" si="139"/>
        <v>0</v>
      </c>
      <c r="DY51" s="324">
        <f t="shared" si="140"/>
        <v>0</v>
      </c>
      <c r="DZ51" s="324">
        <f t="shared" si="141"/>
        <v>0</v>
      </c>
      <c r="EA51" s="322">
        <f t="shared" si="34"/>
        <v>0</v>
      </c>
      <c r="EB51" s="322">
        <f t="shared" si="142"/>
        <v>0</v>
      </c>
      <c r="EC51" s="324">
        <f t="shared" si="143"/>
        <v>0</v>
      </c>
      <c r="ED51" s="324">
        <f t="shared" si="144"/>
        <v>0</v>
      </c>
      <c r="EE51" s="324">
        <f t="shared" si="145"/>
        <v>0</v>
      </c>
      <c r="EF51" s="322">
        <f t="shared" si="35"/>
        <v>0</v>
      </c>
      <c r="EG51" s="322">
        <f t="shared" si="146"/>
        <v>0</v>
      </c>
      <c r="EH51" s="324">
        <f t="shared" si="147"/>
        <v>0</v>
      </c>
      <c r="EI51" s="324">
        <f t="shared" si="148"/>
        <v>0</v>
      </c>
      <c r="EJ51" s="324">
        <f t="shared" si="149"/>
        <v>0</v>
      </c>
      <c r="EK51" s="322">
        <f t="shared" si="36"/>
        <v>0</v>
      </c>
      <c r="EL51" s="322">
        <f t="shared" si="150"/>
        <v>0</v>
      </c>
      <c r="EM51" s="324">
        <f t="shared" si="151"/>
        <v>0</v>
      </c>
      <c r="EN51" s="324">
        <f t="shared" si="152"/>
        <v>0</v>
      </c>
      <c r="EO51" s="324">
        <f t="shared" si="153"/>
        <v>0</v>
      </c>
      <c r="EP51" s="322">
        <f t="shared" si="37"/>
        <v>0</v>
      </c>
      <c r="EQ51" s="322">
        <f t="shared" si="154"/>
        <v>0</v>
      </c>
      <c r="ER51" s="324">
        <f t="shared" si="155"/>
        <v>0</v>
      </c>
      <c r="ES51" s="324">
        <f t="shared" si="156"/>
        <v>0</v>
      </c>
      <c r="ET51" s="324">
        <f t="shared" si="157"/>
        <v>0</v>
      </c>
      <c r="EU51" s="322">
        <f t="shared" si="38"/>
        <v>0</v>
      </c>
      <c r="EV51" s="322">
        <f t="shared" si="158"/>
        <v>0</v>
      </c>
      <c r="EW51" s="324">
        <f t="shared" si="159"/>
        <v>0</v>
      </c>
      <c r="EX51" s="324">
        <f t="shared" si="160"/>
        <v>0</v>
      </c>
      <c r="EY51" s="324">
        <f t="shared" si="161"/>
        <v>0</v>
      </c>
      <c r="EZ51" s="322">
        <f t="shared" si="39"/>
        <v>0</v>
      </c>
      <c r="FA51" s="322">
        <f t="shared" si="162"/>
        <v>0</v>
      </c>
      <c r="FB51" s="324">
        <f t="shared" si="163"/>
        <v>0</v>
      </c>
      <c r="FC51" s="324">
        <f t="shared" si="164"/>
        <v>0</v>
      </c>
      <c r="FD51" s="324">
        <f t="shared" si="165"/>
        <v>0</v>
      </c>
      <c r="FE51" s="322">
        <f t="shared" si="40"/>
        <v>0</v>
      </c>
      <c r="FF51" s="322">
        <f t="shared" si="166"/>
        <v>0</v>
      </c>
      <c r="FG51" s="325">
        <f t="shared" si="167"/>
        <v>0</v>
      </c>
      <c r="FH51" s="712">
        <f t="shared" si="41"/>
        <v>0</v>
      </c>
      <c r="FI51" s="322">
        <f t="shared" si="42"/>
        <v>0</v>
      </c>
      <c r="FJ51" s="322">
        <f t="shared" si="43"/>
        <v>0</v>
      </c>
      <c r="FK51" s="322">
        <f t="shared" si="168"/>
        <v>0</v>
      </c>
      <c r="FL51" s="322">
        <f t="shared" si="44"/>
        <v>0</v>
      </c>
      <c r="FM51" s="322">
        <f t="shared" si="45"/>
        <v>0</v>
      </c>
      <c r="FN51" s="322">
        <f t="shared" si="46"/>
        <v>0</v>
      </c>
      <c r="FO51" s="322">
        <f t="shared" si="47"/>
        <v>0</v>
      </c>
      <c r="FP51" s="322">
        <f t="shared" si="169"/>
        <v>0</v>
      </c>
      <c r="FQ51" s="322">
        <f t="shared" si="48"/>
        <v>0</v>
      </c>
      <c r="FR51" s="322">
        <f t="shared" si="49"/>
        <v>0</v>
      </c>
      <c r="FS51" s="322">
        <f t="shared" si="50"/>
        <v>0</v>
      </c>
      <c r="FT51" s="322">
        <f t="shared" si="51"/>
        <v>0</v>
      </c>
      <c r="FU51" s="322">
        <f t="shared" si="170"/>
        <v>0</v>
      </c>
      <c r="FV51" s="322">
        <f t="shared" si="52"/>
        <v>0</v>
      </c>
      <c r="FW51" s="322">
        <f t="shared" si="53"/>
        <v>0</v>
      </c>
      <c r="FX51" s="322">
        <f t="shared" si="54"/>
        <v>0</v>
      </c>
      <c r="FY51" s="322">
        <f t="shared" si="55"/>
        <v>0</v>
      </c>
      <c r="FZ51" s="322">
        <f t="shared" si="171"/>
        <v>0</v>
      </c>
      <c r="GA51" s="322">
        <f t="shared" si="56"/>
        <v>0</v>
      </c>
      <c r="GB51" s="322">
        <f t="shared" si="57"/>
        <v>0</v>
      </c>
      <c r="GC51" s="322">
        <f t="shared" si="58"/>
        <v>0</v>
      </c>
      <c r="GD51" s="322">
        <f t="shared" si="59"/>
        <v>0</v>
      </c>
      <c r="GE51" s="322">
        <f t="shared" si="172"/>
        <v>0</v>
      </c>
      <c r="GF51" s="322">
        <f t="shared" si="60"/>
        <v>0</v>
      </c>
      <c r="GG51" s="322">
        <f t="shared" si="61"/>
        <v>0</v>
      </c>
      <c r="GH51" s="322">
        <f t="shared" si="62"/>
        <v>0</v>
      </c>
      <c r="GI51" s="322">
        <f t="shared" si="63"/>
        <v>0</v>
      </c>
      <c r="GJ51" s="322">
        <f t="shared" si="173"/>
        <v>0</v>
      </c>
      <c r="GK51" s="322">
        <f t="shared" si="64"/>
        <v>0</v>
      </c>
      <c r="GL51" s="322">
        <f t="shared" si="65"/>
        <v>0</v>
      </c>
      <c r="GM51" s="322">
        <f t="shared" si="66"/>
        <v>0</v>
      </c>
      <c r="GN51" s="322">
        <f t="shared" si="67"/>
        <v>0</v>
      </c>
      <c r="GO51" s="322">
        <f t="shared" si="174"/>
        <v>0</v>
      </c>
      <c r="GP51" s="322">
        <f t="shared" si="68"/>
        <v>0</v>
      </c>
      <c r="GQ51" s="322">
        <f t="shared" si="69"/>
        <v>0</v>
      </c>
      <c r="GR51" s="322">
        <f t="shared" si="70"/>
        <v>0</v>
      </c>
      <c r="GS51" s="322">
        <f t="shared" si="71"/>
        <v>0</v>
      </c>
      <c r="GT51" s="322">
        <f t="shared" si="175"/>
        <v>0</v>
      </c>
      <c r="GU51" s="322">
        <f t="shared" si="72"/>
        <v>0</v>
      </c>
      <c r="GV51" s="326">
        <f t="shared" si="92"/>
        <v>8885.6</v>
      </c>
      <c r="GW51" s="322">
        <f t="shared" si="82"/>
        <v>8403.5</v>
      </c>
      <c r="GX51" s="322">
        <f t="shared" si="82"/>
        <v>5212.7</v>
      </c>
      <c r="GY51" s="322">
        <f t="shared" si="82"/>
        <v>3190.8</v>
      </c>
      <c r="GZ51" s="322">
        <f t="shared" si="82"/>
        <v>482.1</v>
      </c>
      <c r="HA51" s="328">
        <f t="shared" si="176"/>
        <v>173</v>
      </c>
      <c r="HB51" s="322">
        <f t="shared" si="75"/>
        <v>8710.9</v>
      </c>
      <c r="HC51" s="322">
        <f t="shared" si="75"/>
        <v>8238.2999999999993</v>
      </c>
      <c r="HD51" s="322">
        <f t="shared" si="75"/>
        <v>5110.2</v>
      </c>
      <c r="HE51" s="322">
        <f t="shared" si="75"/>
        <v>3128.1</v>
      </c>
      <c r="HF51" s="322">
        <f t="shared" si="75"/>
        <v>472.6</v>
      </c>
      <c r="HG51" s="329">
        <v>14.4</v>
      </c>
      <c r="HH51" s="327">
        <f t="shared" si="76"/>
        <v>896.5</v>
      </c>
      <c r="HI51" s="327">
        <f t="shared" si="77"/>
        <v>9607.4</v>
      </c>
      <c r="HJ51" s="330">
        <f t="shared" si="78"/>
        <v>6006.7</v>
      </c>
      <c r="HK51" s="275">
        <f t="shared" si="79"/>
        <v>9607400</v>
      </c>
    </row>
    <row r="52" spans="1:220">
      <c r="A52" s="315" t="s">
        <v>738</v>
      </c>
      <c r="B52" s="316">
        <v>0</v>
      </c>
      <c r="C52" s="316">
        <v>0</v>
      </c>
      <c r="D52" s="317">
        <v>18</v>
      </c>
      <c r="E52" s="318">
        <v>0</v>
      </c>
      <c r="F52" s="317"/>
      <c r="G52" s="316">
        <v>0</v>
      </c>
      <c r="H52" s="317">
        <v>134</v>
      </c>
      <c r="I52" s="318">
        <v>0</v>
      </c>
      <c r="J52" s="317"/>
      <c r="K52" s="317"/>
      <c r="L52" s="317"/>
      <c r="M52" s="316">
        <v>0</v>
      </c>
      <c r="N52" s="318">
        <v>0</v>
      </c>
      <c r="O52" s="317"/>
      <c r="P52" s="318">
        <v>0</v>
      </c>
      <c r="Q52" s="317"/>
      <c r="R52" s="317"/>
      <c r="S52" s="317"/>
      <c r="T52" s="319">
        <v>0</v>
      </c>
      <c r="U52" s="335">
        <v>0</v>
      </c>
      <c r="V52" s="335">
        <v>0</v>
      </c>
      <c r="W52" s="318">
        <v>0</v>
      </c>
      <c r="X52" s="318">
        <v>0</v>
      </c>
      <c r="Y52" s="318">
        <v>0</v>
      </c>
      <c r="Z52" s="318">
        <v>0</v>
      </c>
      <c r="AA52" s="318">
        <v>0</v>
      </c>
      <c r="AB52" s="318">
        <v>0</v>
      </c>
      <c r="AC52" s="318">
        <v>0</v>
      </c>
      <c r="AD52" s="320">
        <v>0</v>
      </c>
      <c r="AE52" s="320">
        <v>0</v>
      </c>
      <c r="AF52" s="320">
        <v>0</v>
      </c>
      <c r="AG52" s="320">
        <v>0</v>
      </c>
      <c r="AH52" s="317"/>
      <c r="AI52" s="320">
        <v>0</v>
      </c>
      <c r="AJ52" s="710">
        <f t="shared" si="80"/>
        <v>18</v>
      </c>
      <c r="AK52" s="710">
        <f t="shared" si="81"/>
        <v>134</v>
      </c>
      <c r="AL52" s="321">
        <f t="shared" si="0"/>
        <v>0</v>
      </c>
      <c r="AM52" s="322">
        <f t="shared" si="93"/>
        <v>0</v>
      </c>
      <c r="AN52" s="322">
        <f t="shared" si="1"/>
        <v>0</v>
      </c>
      <c r="AO52" s="322">
        <f t="shared" si="94"/>
        <v>0</v>
      </c>
      <c r="AP52" s="322">
        <f t="shared" si="95"/>
        <v>0</v>
      </c>
      <c r="AQ52" s="322">
        <f t="shared" si="2"/>
        <v>0</v>
      </c>
      <c r="AR52" s="322">
        <f t="shared" si="3"/>
        <v>0</v>
      </c>
      <c r="AS52" s="322">
        <f t="shared" si="4"/>
        <v>0</v>
      </c>
      <c r="AT52" s="322">
        <f t="shared" si="96"/>
        <v>0</v>
      </c>
      <c r="AU52" s="322">
        <f t="shared" si="97"/>
        <v>0</v>
      </c>
      <c r="AV52" s="322">
        <f t="shared" si="98"/>
        <v>1032.5</v>
      </c>
      <c r="AW52" s="322">
        <f t="shared" si="99"/>
        <v>985.9</v>
      </c>
      <c r="AX52" s="322">
        <f t="shared" si="5"/>
        <v>611.5</v>
      </c>
      <c r="AY52" s="322">
        <f t="shared" si="100"/>
        <v>374.4</v>
      </c>
      <c r="AZ52" s="322">
        <f t="shared" si="6"/>
        <v>46.6</v>
      </c>
      <c r="BA52" s="322">
        <f t="shared" si="101"/>
        <v>0</v>
      </c>
      <c r="BB52" s="322">
        <f t="shared" si="102"/>
        <v>0</v>
      </c>
      <c r="BC52" s="322">
        <f t="shared" si="7"/>
        <v>0</v>
      </c>
      <c r="BD52" s="322">
        <f t="shared" si="103"/>
        <v>0</v>
      </c>
      <c r="BE52" s="322">
        <f t="shared" si="8"/>
        <v>0</v>
      </c>
      <c r="BF52" s="322">
        <f t="shared" si="104"/>
        <v>0</v>
      </c>
      <c r="BG52" s="322">
        <f t="shared" si="105"/>
        <v>0</v>
      </c>
      <c r="BH52" s="322">
        <f t="shared" si="9"/>
        <v>0</v>
      </c>
      <c r="BI52" s="322">
        <f t="shared" si="106"/>
        <v>0</v>
      </c>
      <c r="BJ52" s="322">
        <f t="shared" si="107"/>
        <v>0</v>
      </c>
      <c r="BK52" s="322">
        <f t="shared" si="108"/>
        <v>0</v>
      </c>
      <c r="BL52" s="322">
        <f t="shared" si="109"/>
        <v>0</v>
      </c>
      <c r="BM52" s="322">
        <f t="shared" si="10"/>
        <v>0</v>
      </c>
      <c r="BN52" s="322">
        <f t="shared" si="110"/>
        <v>0</v>
      </c>
      <c r="BO52" s="322">
        <f t="shared" si="111"/>
        <v>0</v>
      </c>
      <c r="BP52" s="322">
        <f t="shared" si="112"/>
        <v>6759.2</v>
      </c>
      <c r="BQ52" s="322">
        <f t="shared" si="113"/>
        <v>6381.8</v>
      </c>
      <c r="BR52" s="322">
        <f t="shared" si="11"/>
        <v>3958.6</v>
      </c>
      <c r="BS52" s="322">
        <f t="shared" si="114"/>
        <v>2423.1999999999998</v>
      </c>
      <c r="BT52" s="322">
        <f t="shared" si="12"/>
        <v>377.4</v>
      </c>
      <c r="BU52" s="322"/>
      <c r="BV52" s="322">
        <f t="shared" si="83"/>
        <v>0</v>
      </c>
      <c r="BW52" s="322">
        <f t="shared" si="84"/>
        <v>0</v>
      </c>
      <c r="BX52" s="322">
        <f t="shared" si="85"/>
        <v>0</v>
      </c>
      <c r="BY52" s="322">
        <f t="shared" si="86"/>
        <v>0</v>
      </c>
      <c r="BZ52" s="322">
        <f t="shared" si="87"/>
        <v>0</v>
      </c>
      <c r="CA52" s="322">
        <f t="shared" si="88"/>
        <v>0</v>
      </c>
      <c r="CB52" s="322">
        <f t="shared" si="89"/>
        <v>0</v>
      </c>
      <c r="CC52" s="322">
        <f t="shared" si="90"/>
        <v>0</v>
      </c>
      <c r="CD52" s="322">
        <f t="shared" si="91"/>
        <v>0</v>
      </c>
      <c r="CE52" s="711">
        <f t="shared" si="13"/>
        <v>0</v>
      </c>
      <c r="CF52" s="322">
        <f t="shared" si="115"/>
        <v>0</v>
      </c>
      <c r="CG52" s="322">
        <f t="shared" si="116"/>
        <v>0</v>
      </c>
      <c r="CH52" s="322">
        <f t="shared" si="14"/>
        <v>0</v>
      </c>
      <c r="CI52" s="322">
        <f t="shared" si="117"/>
        <v>0</v>
      </c>
      <c r="CJ52" s="711">
        <f t="shared" si="15"/>
        <v>0</v>
      </c>
      <c r="CK52" s="322">
        <f t="shared" si="118"/>
        <v>0</v>
      </c>
      <c r="CL52" s="322">
        <f t="shared" si="119"/>
        <v>0</v>
      </c>
      <c r="CM52" s="322">
        <f t="shared" si="16"/>
        <v>0</v>
      </c>
      <c r="CN52" s="322">
        <f t="shared" si="120"/>
        <v>0</v>
      </c>
      <c r="CO52" s="711">
        <f t="shared" si="17"/>
        <v>0</v>
      </c>
      <c r="CP52" s="322">
        <f t="shared" si="121"/>
        <v>0</v>
      </c>
      <c r="CQ52" s="322">
        <f t="shared" si="122"/>
        <v>0</v>
      </c>
      <c r="CR52" s="322">
        <f t="shared" si="18"/>
        <v>0</v>
      </c>
      <c r="CS52" s="322">
        <f t="shared" si="123"/>
        <v>0</v>
      </c>
      <c r="CT52" s="711">
        <f t="shared" si="19"/>
        <v>0</v>
      </c>
      <c r="CU52" s="322">
        <f t="shared" si="124"/>
        <v>0</v>
      </c>
      <c r="CV52" s="322">
        <f t="shared" si="125"/>
        <v>0</v>
      </c>
      <c r="CW52" s="322">
        <f t="shared" si="20"/>
        <v>0</v>
      </c>
      <c r="CX52" s="322">
        <f t="shared" si="126"/>
        <v>0</v>
      </c>
      <c r="CY52" s="322">
        <f t="shared" si="21"/>
        <v>0</v>
      </c>
      <c r="CZ52" s="322">
        <f t="shared" si="127"/>
        <v>0</v>
      </c>
      <c r="DA52" s="322">
        <f t="shared" si="128"/>
        <v>0</v>
      </c>
      <c r="DB52" s="322">
        <f t="shared" si="22"/>
        <v>0</v>
      </c>
      <c r="DC52" s="322">
        <f t="shared" si="129"/>
        <v>0</v>
      </c>
      <c r="DD52" s="322">
        <f t="shared" si="23"/>
        <v>0</v>
      </c>
      <c r="DE52" s="322">
        <f t="shared" si="24"/>
        <v>0</v>
      </c>
      <c r="DF52" s="322">
        <f t="shared" si="25"/>
        <v>0</v>
      </c>
      <c r="DG52" s="322">
        <f t="shared" si="26"/>
        <v>0</v>
      </c>
      <c r="DH52" s="322">
        <f t="shared" si="130"/>
        <v>0</v>
      </c>
      <c r="DI52" s="322">
        <f t="shared" si="27"/>
        <v>0</v>
      </c>
      <c r="DJ52" s="322">
        <f t="shared" si="28"/>
        <v>0</v>
      </c>
      <c r="DK52" s="322">
        <f t="shared" si="29"/>
        <v>0</v>
      </c>
      <c r="DL52" s="322">
        <f t="shared" si="30"/>
        <v>0</v>
      </c>
      <c r="DM52" s="322">
        <f t="shared" si="131"/>
        <v>0</v>
      </c>
      <c r="DN52" s="322">
        <f t="shared" si="31"/>
        <v>0</v>
      </c>
      <c r="DO52" s="322">
        <f t="shared" si="132"/>
        <v>0</v>
      </c>
      <c r="DP52" s="322">
        <f t="shared" si="133"/>
        <v>0</v>
      </c>
      <c r="DQ52" s="322">
        <f t="shared" si="134"/>
        <v>0</v>
      </c>
      <c r="DR52" s="322">
        <f t="shared" si="135"/>
        <v>0</v>
      </c>
      <c r="DS52" s="322">
        <f t="shared" si="32"/>
        <v>0</v>
      </c>
      <c r="DT52" s="323">
        <f t="shared" si="136"/>
        <v>0</v>
      </c>
      <c r="DU52" s="324">
        <f t="shared" si="137"/>
        <v>0</v>
      </c>
      <c r="DV52" s="322">
        <f t="shared" si="33"/>
        <v>0</v>
      </c>
      <c r="DW52" s="322">
        <f t="shared" si="138"/>
        <v>0</v>
      </c>
      <c r="DX52" s="324">
        <f t="shared" si="139"/>
        <v>0</v>
      </c>
      <c r="DY52" s="324">
        <f t="shared" si="140"/>
        <v>0</v>
      </c>
      <c r="DZ52" s="324">
        <f t="shared" si="141"/>
        <v>0</v>
      </c>
      <c r="EA52" s="322">
        <f t="shared" si="34"/>
        <v>0</v>
      </c>
      <c r="EB52" s="322">
        <f t="shared" si="142"/>
        <v>0</v>
      </c>
      <c r="EC52" s="324">
        <f t="shared" si="143"/>
        <v>0</v>
      </c>
      <c r="ED52" s="324">
        <f t="shared" si="144"/>
        <v>0</v>
      </c>
      <c r="EE52" s="324">
        <f t="shared" si="145"/>
        <v>0</v>
      </c>
      <c r="EF52" s="322">
        <f t="shared" si="35"/>
        <v>0</v>
      </c>
      <c r="EG52" s="322">
        <f t="shared" si="146"/>
        <v>0</v>
      </c>
      <c r="EH52" s="324">
        <f t="shared" si="147"/>
        <v>0</v>
      </c>
      <c r="EI52" s="324">
        <f t="shared" si="148"/>
        <v>0</v>
      </c>
      <c r="EJ52" s="324">
        <f t="shared" si="149"/>
        <v>0</v>
      </c>
      <c r="EK52" s="322">
        <f t="shared" si="36"/>
        <v>0</v>
      </c>
      <c r="EL52" s="322">
        <f t="shared" si="150"/>
        <v>0</v>
      </c>
      <c r="EM52" s="324">
        <f t="shared" si="151"/>
        <v>0</v>
      </c>
      <c r="EN52" s="324">
        <f t="shared" si="152"/>
        <v>0</v>
      </c>
      <c r="EO52" s="324">
        <f t="shared" si="153"/>
        <v>0</v>
      </c>
      <c r="EP52" s="322">
        <f t="shared" si="37"/>
        <v>0</v>
      </c>
      <c r="EQ52" s="322">
        <f t="shared" si="154"/>
        <v>0</v>
      </c>
      <c r="ER52" s="324">
        <f t="shared" si="155"/>
        <v>0</v>
      </c>
      <c r="ES52" s="324">
        <f t="shared" si="156"/>
        <v>0</v>
      </c>
      <c r="ET52" s="324">
        <f t="shared" si="157"/>
        <v>0</v>
      </c>
      <c r="EU52" s="322">
        <f t="shared" si="38"/>
        <v>0</v>
      </c>
      <c r="EV52" s="322">
        <f t="shared" si="158"/>
        <v>0</v>
      </c>
      <c r="EW52" s="324">
        <f t="shared" si="159"/>
        <v>0</v>
      </c>
      <c r="EX52" s="324">
        <f t="shared" si="160"/>
        <v>0</v>
      </c>
      <c r="EY52" s="324">
        <f t="shared" si="161"/>
        <v>0</v>
      </c>
      <c r="EZ52" s="322">
        <f t="shared" si="39"/>
        <v>0</v>
      </c>
      <c r="FA52" s="322">
        <f t="shared" si="162"/>
        <v>0</v>
      </c>
      <c r="FB52" s="324">
        <f t="shared" si="163"/>
        <v>0</v>
      </c>
      <c r="FC52" s="324">
        <f t="shared" si="164"/>
        <v>0</v>
      </c>
      <c r="FD52" s="324">
        <f t="shared" si="165"/>
        <v>0</v>
      </c>
      <c r="FE52" s="322">
        <f t="shared" si="40"/>
        <v>0</v>
      </c>
      <c r="FF52" s="322">
        <f t="shared" si="166"/>
        <v>0</v>
      </c>
      <c r="FG52" s="325">
        <f t="shared" si="167"/>
        <v>0</v>
      </c>
      <c r="FH52" s="712">
        <f t="shared" si="41"/>
        <v>0</v>
      </c>
      <c r="FI52" s="322">
        <f t="shared" si="42"/>
        <v>0</v>
      </c>
      <c r="FJ52" s="322">
        <f t="shared" si="43"/>
        <v>0</v>
      </c>
      <c r="FK52" s="322">
        <f t="shared" si="168"/>
        <v>0</v>
      </c>
      <c r="FL52" s="322">
        <f t="shared" si="44"/>
        <v>0</v>
      </c>
      <c r="FM52" s="322">
        <f t="shared" si="45"/>
        <v>0</v>
      </c>
      <c r="FN52" s="322">
        <f t="shared" si="46"/>
        <v>0</v>
      </c>
      <c r="FO52" s="322">
        <f t="shared" si="47"/>
        <v>0</v>
      </c>
      <c r="FP52" s="322">
        <f t="shared" si="169"/>
        <v>0</v>
      </c>
      <c r="FQ52" s="322">
        <f t="shared" si="48"/>
        <v>0</v>
      </c>
      <c r="FR52" s="322">
        <f t="shared" si="49"/>
        <v>0</v>
      </c>
      <c r="FS52" s="322">
        <f t="shared" si="50"/>
        <v>0</v>
      </c>
      <c r="FT52" s="322">
        <f t="shared" si="51"/>
        <v>0</v>
      </c>
      <c r="FU52" s="322">
        <f t="shared" si="170"/>
        <v>0</v>
      </c>
      <c r="FV52" s="322">
        <f t="shared" si="52"/>
        <v>0</v>
      </c>
      <c r="FW52" s="322">
        <f t="shared" si="53"/>
        <v>0</v>
      </c>
      <c r="FX52" s="322">
        <f t="shared" si="54"/>
        <v>0</v>
      </c>
      <c r="FY52" s="322">
        <f t="shared" si="55"/>
        <v>0</v>
      </c>
      <c r="FZ52" s="322">
        <f t="shared" si="171"/>
        <v>0</v>
      </c>
      <c r="GA52" s="322">
        <f t="shared" si="56"/>
        <v>0</v>
      </c>
      <c r="GB52" s="322">
        <f t="shared" si="57"/>
        <v>0</v>
      </c>
      <c r="GC52" s="322">
        <f t="shared" si="58"/>
        <v>0</v>
      </c>
      <c r="GD52" s="322">
        <f t="shared" si="59"/>
        <v>0</v>
      </c>
      <c r="GE52" s="322">
        <f t="shared" si="172"/>
        <v>0</v>
      </c>
      <c r="GF52" s="322">
        <f t="shared" si="60"/>
        <v>0</v>
      </c>
      <c r="GG52" s="322">
        <f t="shared" si="61"/>
        <v>0</v>
      </c>
      <c r="GH52" s="322">
        <f t="shared" si="62"/>
        <v>0</v>
      </c>
      <c r="GI52" s="322">
        <f t="shared" si="63"/>
        <v>0</v>
      </c>
      <c r="GJ52" s="322">
        <f t="shared" si="173"/>
        <v>0</v>
      </c>
      <c r="GK52" s="322">
        <f t="shared" si="64"/>
        <v>0</v>
      </c>
      <c r="GL52" s="322">
        <f t="shared" si="65"/>
        <v>0</v>
      </c>
      <c r="GM52" s="322">
        <f t="shared" si="66"/>
        <v>0</v>
      </c>
      <c r="GN52" s="322">
        <f t="shared" si="67"/>
        <v>0</v>
      </c>
      <c r="GO52" s="322">
        <f t="shared" si="174"/>
        <v>0</v>
      </c>
      <c r="GP52" s="322">
        <f t="shared" si="68"/>
        <v>0</v>
      </c>
      <c r="GQ52" s="322">
        <f t="shared" si="69"/>
        <v>0</v>
      </c>
      <c r="GR52" s="322">
        <f t="shared" si="70"/>
        <v>0</v>
      </c>
      <c r="GS52" s="322">
        <f t="shared" si="71"/>
        <v>0</v>
      </c>
      <c r="GT52" s="322">
        <f t="shared" si="175"/>
        <v>0</v>
      </c>
      <c r="GU52" s="322">
        <f t="shared" si="72"/>
        <v>0</v>
      </c>
      <c r="GV52" s="326">
        <f t="shared" si="92"/>
        <v>7791.7</v>
      </c>
      <c r="GW52" s="322">
        <f t="shared" si="82"/>
        <v>7367.7</v>
      </c>
      <c r="GX52" s="322">
        <f t="shared" si="82"/>
        <v>4570.1000000000004</v>
      </c>
      <c r="GY52" s="322">
        <f t="shared" si="82"/>
        <v>2797.6</v>
      </c>
      <c r="GZ52" s="322">
        <f t="shared" si="82"/>
        <v>424</v>
      </c>
      <c r="HA52" s="328">
        <f t="shared" si="176"/>
        <v>152</v>
      </c>
      <c r="HB52" s="322">
        <f t="shared" si="75"/>
        <v>7638.5</v>
      </c>
      <c r="HC52" s="322">
        <f t="shared" si="75"/>
        <v>7222.9</v>
      </c>
      <c r="HD52" s="322">
        <f t="shared" si="75"/>
        <v>4480.3</v>
      </c>
      <c r="HE52" s="322">
        <f t="shared" si="75"/>
        <v>2742.6</v>
      </c>
      <c r="HF52" s="322">
        <f t="shared" si="75"/>
        <v>415.7</v>
      </c>
      <c r="HG52" s="329">
        <v>15</v>
      </c>
      <c r="HH52" s="327">
        <f t="shared" si="76"/>
        <v>933.8</v>
      </c>
      <c r="HI52" s="327">
        <f t="shared" si="77"/>
        <v>8572.2999999999993</v>
      </c>
      <c r="HJ52" s="330">
        <f t="shared" si="78"/>
        <v>5414.1</v>
      </c>
      <c r="HK52" s="275">
        <f t="shared" si="79"/>
        <v>8572300</v>
      </c>
    </row>
    <row r="53" spans="1:220" ht="31.5">
      <c r="A53" s="315" t="s">
        <v>805</v>
      </c>
      <c r="B53" s="316">
        <v>0</v>
      </c>
      <c r="C53" s="316">
        <v>0</v>
      </c>
      <c r="D53" s="317">
        <v>28</v>
      </c>
      <c r="E53" s="318">
        <v>0</v>
      </c>
      <c r="F53" s="317"/>
      <c r="G53" s="316">
        <v>0</v>
      </c>
      <c r="H53" s="317">
        <v>268</v>
      </c>
      <c r="I53" s="318">
        <v>0</v>
      </c>
      <c r="J53" s="317"/>
      <c r="K53" s="317"/>
      <c r="L53" s="317"/>
      <c r="M53" s="316">
        <v>0</v>
      </c>
      <c r="N53" s="318">
        <v>0</v>
      </c>
      <c r="O53" s="317"/>
      <c r="P53" s="316">
        <v>0</v>
      </c>
      <c r="Q53" s="317">
        <v>43</v>
      </c>
      <c r="R53" s="317"/>
      <c r="S53" s="317"/>
      <c r="T53" s="319">
        <v>0</v>
      </c>
      <c r="U53" s="335">
        <v>0</v>
      </c>
      <c r="V53" s="335">
        <v>0</v>
      </c>
      <c r="W53" s="318">
        <v>0</v>
      </c>
      <c r="X53" s="318">
        <v>0</v>
      </c>
      <c r="Y53" s="318">
        <v>0</v>
      </c>
      <c r="Z53" s="316"/>
      <c r="AA53" s="318">
        <v>0</v>
      </c>
      <c r="AB53" s="318">
        <v>0</v>
      </c>
      <c r="AC53" s="318">
        <v>0</v>
      </c>
      <c r="AD53" s="320">
        <v>0</v>
      </c>
      <c r="AE53" s="320">
        <v>0</v>
      </c>
      <c r="AF53" s="320">
        <v>0</v>
      </c>
      <c r="AG53" s="320">
        <v>0</v>
      </c>
      <c r="AH53" s="317"/>
      <c r="AI53" s="320">
        <v>0</v>
      </c>
      <c r="AJ53" s="710">
        <f t="shared" si="80"/>
        <v>28</v>
      </c>
      <c r="AK53" s="710">
        <f t="shared" si="81"/>
        <v>311</v>
      </c>
      <c r="AL53" s="321">
        <f t="shared" si="0"/>
        <v>0</v>
      </c>
      <c r="AM53" s="322">
        <f t="shared" si="93"/>
        <v>0</v>
      </c>
      <c r="AN53" s="322">
        <f t="shared" si="1"/>
        <v>0</v>
      </c>
      <c r="AO53" s="322">
        <f t="shared" si="94"/>
        <v>0</v>
      </c>
      <c r="AP53" s="322">
        <f t="shared" si="95"/>
        <v>0</v>
      </c>
      <c r="AQ53" s="322">
        <f t="shared" si="2"/>
        <v>0</v>
      </c>
      <c r="AR53" s="322">
        <f t="shared" si="3"/>
        <v>0</v>
      </c>
      <c r="AS53" s="322">
        <f t="shared" si="4"/>
        <v>0</v>
      </c>
      <c r="AT53" s="322">
        <f t="shared" si="96"/>
        <v>0</v>
      </c>
      <c r="AU53" s="322">
        <f t="shared" si="97"/>
        <v>0</v>
      </c>
      <c r="AV53" s="322">
        <f t="shared" si="98"/>
        <v>1606.1</v>
      </c>
      <c r="AW53" s="322">
        <f t="shared" si="99"/>
        <v>1533.6</v>
      </c>
      <c r="AX53" s="322">
        <f t="shared" si="5"/>
        <v>951.3</v>
      </c>
      <c r="AY53" s="322">
        <f t="shared" si="100"/>
        <v>582.29999999999995</v>
      </c>
      <c r="AZ53" s="322">
        <f t="shared" si="6"/>
        <v>72.5</v>
      </c>
      <c r="BA53" s="322">
        <f t="shared" si="101"/>
        <v>0</v>
      </c>
      <c r="BB53" s="322">
        <f t="shared" si="102"/>
        <v>0</v>
      </c>
      <c r="BC53" s="322">
        <f t="shared" si="7"/>
        <v>0</v>
      </c>
      <c r="BD53" s="322">
        <f t="shared" si="103"/>
        <v>0</v>
      </c>
      <c r="BE53" s="322">
        <f t="shared" si="8"/>
        <v>0</v>
      </c>
      <c r="BF53" s="322">
        <f t="shared" si="104"/>
        <v>0</v>
      </c>
      <c r="BG53" s="322">
        <f t="shared" si="105"/>
        <v>0</v>
      </c>
      <c r="BH53" s="322">
        <f t="shared" si="9"/>
        <v>0</v>
      </c>
      <c r="BI53" s="322">
        <f t="shared" si="106"/>
        <v>0</v>
      </c>
      <c r="BJ53" s="322">
        <f t="shared" si="107"/>
        <v>0</v>
      </c>
      <c r="BK53" s="322">
        <f t="shared" si="108"/>
        <v>0</v>
      </c>
      <c r="BL53" s="322">
        <f t="shared" si="109"/>
        <v>0</v>
      </c>
      <c r="BM53" s="322">
        <f t="shared" si="10"/>
        <v>0</v>
      </c>
      <c r="BN53" s="322">
        <f t="shared" si="110"/>
        <v>0</v>
      </c>
      <c r="BO53" s="322">
        <f t="shared" si="111"/>
        <v>0</v>
      </c>
      <c r="BP53" s="322">
        <f t="shared" si="112"/>
        <v>13518.5</v>
      </c>
      <c r="BQ53" s="322">
        <f t="shared" si="113"/>
        <v>12763.5</v>
      </c>
      <c r="BR53" s="322">
        <f t="shared" si="11"/>
        <v>7917.3</v>
      </c>
      <c r="BS53" s="322">
        <f t="shared" si="114"/>
        <v>4846.2</v>
      </c>
      <c r="BT53" s="322">
        <f t="shared" si="12"/>
        <v>755</v>
      </c>
      <c r="BU53" s="322"/>
      <c r="BV53" s="322">
        <f t="shared" si="83"/>
        <v>0</v>
      </c>
      <c r="BW53" s="322">
        <f t="shared" si="84"/>
        <v>0</v>
      </c>
      <c r="BX53" s="322">
        <f t="shared" si="85"/>
        <v>0</v>
      </c>
      <c r="BY53" s="322">
        <f t="shared" si="86"/>
        <v>0</v>
      </c>
      <c r="BZ53" s="322">
        <f t="shared" si="87"/>
        <v>0</v>
      </c>
      <c r="CA53" s="322">
        <f t="shared" si="88"/>
        <v>0</v>
      </c>
      <c r="CB53" s="322">
        <f t="shared" si="89"/>
        <v>0</v>
      </c>
      <c r="CC53" s="322">
        <f t="shared" si="90"/>
        <v>0</v>
      </c>
      <c r="CD53" s="322">
        <f t="shared" si="91"/>
        <v>0</v>
      </c>
      <c r="CE53" s="711">
        <f t="shared" si="13"/>
        <v>0</v>
      </c>
      <c r="CF53" s="322">
        <f t="shared" si="115"/>
        <v>0</v>
      </c>
      <c r="CG53" s="322">
        <f t="shared" si="116"/>
        <v>0</v>
      </c>
      <c r="CH53" s="322">
        <f t="shared" si="14"/>
        <v>0</v>
      </c>
      <c r="CI53" s="322">
        <f t="shared" si="117"/>
        <v>0</v>
      </c>
      <c r="CJ53" s="711">
        <f t="shared" si="15"/>
        <v>0</v>
      </c>
      <c r="CK53" s="322">
        <f t="shared" si="118"/>
        <v>0</v>
      </c>
      <c r="CL53" s="322">
        <f t="shared" si="119"/>
        <v>0</v>
      </c>
      <c r="CM53" s="322">
        <f t="shared" si="16"/>
        <v>0</v>
      </c>
      <c r="CN53" s="322">
        <f t="shared" si="120"/>
        <v>0</v>
      </c>
      <c r="CO53" s="711">
        <f t="shared" si="17"/>
        <v>0</v>
      </c>
      <c r="CP53" s="322">
        <f t="shared" si="121"/>
        <v>0</v>
      </c>
      <c r="CQ53" s="322">
        <f t="shared" si="122"/>
        <v>0</v>
      </c>
      <c r="CR53" s="322">
        <f t="shared" si="18"/>
        <v>0</v>
      </c>
      <c r="CS53" s="322">
        <f t="shared" si="123"/>
        <v>0</v>
      </c>
      <c r="CT53" s="711">
        <f t="shared" si="19"/>
        <v>0</v>
      </c>
      <c r="CU53" s="322">
        <f t="shared" si="124"/>
        <v>0</v>
      </c>
      <c r="CV53" s="322">
        <f t="shared" si="125"/>
        <v>0</v>
      </c>
      <c r="CW53" s="322">
        <f t="shared" si="20"/>
        <v>0</v>
      </c>
      <c r="CX53" s="322">
        <f t="shared" si="126"/>
        <v>0</v>
      </c>
      <c r="CY53" s="322">
        <f t="shared" si="21"/>
        <v>0</v>
      </c>
      <c r="CZ53" s="322">
        <f t="shared" si="127"/>
        <v>0</v>
      </c>
      <c r="DA53" s="322">
        <f t="shared" si="128"/>
        <v>0</v>
      </c>
      <c r="DB53" s="322">
        <f t="shared" si="22"/>
        <v>0</v>
      </c>
      <c r="DC53" s="322">
        <f t="shared" si="129"/>
        <v>0</v>
      </c>
      <c r="DD53" s="322">
        <f t="shared" si="23"/>
        <v>0</v>
      </c>
      <c r="DE53" s="322">
        <f t="shared" si="24"/>
        <v>5482</v>
      </c>
      <c r="DF53" s="322">
        <f t="shared" si="25"/>
        <v>5324.5</v>
      </c>
      <c r="DG53" s="322">
        <f t="shared" si="26"/>
        <v>3302.8</v>
      </c>
      <c r="DH53" s="322">
        <f t="shared" si="130"/>
        <v>2021.7</v>
      </c>
      <c r="DI53" s="322">
        <f t="shared" si="27"/>
        <v>157.5</v>
      </c>
      <c r="DJ53" s="322">
        <f t="shared" si="28"/>
        <v>0</v>
      </c>
      <c r="DK53" s="322">
        <f t="shared" si="29"/>
        <v>0</v>
      </c>
      <c r="DL53" s="322">
        <f t="shared" si="30"/>
        <v>0</v>
      </c>
      <c r="DM53" s="322">
        <f t="shared" si="131"/>
        <v>0</v>
      </c>
      <c r="DN53" s="322">
        <f t="shared" si="31"/>
        <v>0</v>
      </c>
      <c r="DO53" s="322">
        <f t="shared" si="132"/>
        <v>0</v>
      </c>
      <c r="DP53" s="322">
        <f t="shared" si="133"/>
        <v>0</v>
      </c>
      <c r="DQ53" s="322">
        <f t="shared" si="134"/>
        <v>0</v>
      </c>
      <c r="DR53" s="322">
        <f t="shared" si="135"/>
        <v>0</v>
      </c>
      <c r="DS53" s="322">
        <f t="shared" si="32"/>
        <v>0</v>
      </c>
      <c r="DT53" s="323">
        <f t="shared" si="136"/>
        <v>0</v>
      </c>
      <c r="DU53" s="324">
        <f t="shared" si="137"/>
        <v>0</v>
      </c>
      <c r="DV53" s="322">
        <f t="shared" si="33"/>
        <v>0</v>
      </c>
      <c r="DW53" s="322">
        <f t="shared" si="138"/>
        <v>0</v>
      </c>
      <c r="DX53" s="324">
        <f t="shared" si="139"/>
        <v>0</v>
      </c>
      <c r="DY53" s="324">
        <f t="shared" si="140"/>
        <v>0</v>
      </c>
      <c r="DZ53" s="324">
        <f t="shared" si="141"/>
        <v>0</v>
      </c>
      <c r="EA53" s="322">
        <f t="shared" si="34"/>
        <v>0</v>
      </c>
      <c r="EB53" s="322">
        <f t="shared" si="142"/>
        <v>0</v>
      </c>
      <c r="EC53" s="324">
        <f t="shared" si="143"/>
        <v>0</v>
      </c>
      <c r="ED53" s="324">
        <f t="shared" si="144"/>
        <v>0</v>
      </c>
      <c r="EE53" s="324">
        <f t="shared" si="145"/>
        <v>0</v>
      </c>
      <c r="EF53" s="322">
        <f t="shared" si="35"/>
        <v>0</v>
      </c>
      <c r="EG53" s="322">
        <f t="shared" si="146"/>
        <v>0</v>
      </c>
      <c r="EH53" s="324">
        <f t="shared" si="147"/>
        <v>0</v>
      </c>
      <c r="EI53" s="324">
        <f t="shared" si="148"/>
        <v>0</v>
      </c>
      <c r="EJ53" s="324">
        <f t="shared" si="149"/>
        <v>0</v>
      </c>
      <c r="EK53" s="322">
        <f t="shared" si="36"/>
        <v>0</v>
      </c>
      <c r="EL53" s="322">
        <f t="shared" si="150"/>
        <v>0</v>
      </c>
      <c r="EM53" s="324">
        <f t="shared" si="151"/>
        <v>0</v>
      </c>
      <c r="EN53" s="324">
        <f t="shared" si="152"/>
        <v>0</v>
      </c>
      <c r="EO53" s="324">
        <f t="shared" si="153"/>
        <v>0</v>
      </c>
      <c r="EP53" s="322">
        <f t="shared" si="37"/>
        <v>0</v>
      </c>
      <c r="EQ53" s="322">
        <f t="shared" si="154"/>
        <v>0</v>
      </c>
      <c r="ER53" s="324">
        <f t="shared" si="155"/>
        <v>0</v>
      </c>
      <c r="ES53" s="324">
        <f t="shared" si="156"/>
        <v>0</v>
      </c>
      <c r="ET53" s="324">
        <f t="shared" si="157"/>
        <v>0</v>
      </c>
      <c r="EU53" s="322">
        <f t="shared" si="38"/>
        <v>0</v>
      </c>
      <c r="EV53" s="322">
        <f t="shared" si="158"/>
        <v>0</v>
      </c>
      <c r="EW53" s="324">
        <f t="shared" si="159"/>
        <v>0</v>
      </c>
      <c r="EX53" s="324">
        <f t="shared" si="160"/>
        <v>0</v>
      </c>
      <c r="EY53" s="324">
        <f t="shared" si="161"/>
        <v>0</v>
      </c>
      <c r="EZ53" s="322">
        <f t="shared" si="39"/>
        <v>0</v>
      </c>
      <c r="FA53" s="322">
        <f t="shared" si="162"/>
        <v>0</v>
      </c>
      <c r="FB53" s="324">
        <f t="shared" si="163"/>
        <v>0</v>
      </c>
      <c r="FC53" s="324">
        <f t="shared" si="164"/>
        <v>0</v>
      </c>
      <c r="FD53" s="324">
        <f t="shared" si="165"/>
        <v>0</v>
      </c>
      <c r="FE53" s="322">
        <f t="shared" si="40"/>
        <v>0</v>
      </c>
      <c r="FF53" s="322">
        <f t="shared" si="166"/>
        <v>0</v>
      </c>
      <c r="FG53" s="325">
        <f t="shared" si="167"/>
        <v>0</v>
      </c>
      <c r="FH53" s="712">
        <f t="shared" si="41"/>
        <v>0</v>
      </c>
      <c r="FI53" s="322">
        <f t="shared" si="42"/>
        <v>0</v>
      </c>
      <c r="FJ53" s="322">
        <f t="shared" si="43"/>
        <v>0</v>
      </c>
      <c r="FK53" s="322">
        <f t="shared" si="168"/>
        <v>0</v>
      </c>
      <c r="FL53" s="322">
        <f t="shared" si="44"/>
        <v>0</v>
      </c>
      <c r="FM53" s="322">
        <f t="shared" si="45"/>
        <v>0</v>
      </c>
      <c r="FN53" s="322">
        <f t="shared" si="46"/>
        <v>0</v>
      </c>
      <c r="FO53" s="322">
        <f t="shared" si="47"/>
        <v>0</v>
      </c>
      <c r="FP53" s="322">
        <f t="shared" si="169"/>
        <v>0</v>
      </c>
      <c r="FQ53" s="322">
        <f t="shared" si="48"/>
        <v>0</v>
      </c>
      <c r="FR53" s="322">
        <f t="shared" si="49"/>
        <v>0</v>
      </c>
      <c r="FS53" s="322">
        <f t="shared" si="50"/>
        <v>0</v>
      </c>
      <c r="FT53" s="322">
        <f t="shared" si="51"/>
        <v>0</v>
      </c>
      <c r="FU53" s="322">
        <f t="shared" si="170"/>
        <v>0</v>
      </c>
      <c r="FV53" s="322">
        <f t="shared" si="52"/>
        <v>0</v>
      </c>
      <c r="FW53" s="322">
        <f t="shared" si="53"/>
        <v>0</v>
      </c>
      <c r="FX53" s="322">
        <f t="shared" si="54"/>
        <v>0</v>
      </c>
      <c r="FY53" s="322">
        <f t="shared" si="55"/>
        <v>0</v>
      </c>
      <c r="FZ53" s="322">
        <f t="shared" si="171"/>
        <v>0</v>
      </c>
      <c r="GA53" s="322">
        <f t="shared" si="56"/>
        <v>0</v>
      </c>
      <c r="GB53" s="322">
        <f t="shared" si="57"/>
        <v>0</v>
      </c>
      <c r="GC53" s="322">
        <f t="shared" si="58"/>
        <v>0</v>
      </c>
      <c r="GD53" s="322">
        <f t="shared" si="59"/>
        <v>0</v>
      </c>
      <c r="GE53" s="322">
        <f t="shared" si="172"/>
        <v>0</v>
      </c>
      <c r="GF53" s="322">
        <f t="shared" si="60"/>
        <v>0</v>
      </c>
      <c r="GG53" s="322">
        <f t="shared" si="61"/>
        <v>0</v>
      </c>
      <c r="GH53" s="322">
        <f t="shared" si="62"/>
        <v>0</v>
      </c>
      <c r="GI53" s="322">
        <f t="shared" si="63"/>
        <v>0</v>
      </c>
      <c r="GJ53" s="322">
        <f t="shared" si="173"/>
        <v>0</v>
      </c>
      <c r="GK53" s="322">
        <f t="shared" si="64"/>
        <v>0</v>
      </c>
      <c r="GL53" s="322">
        <f t="shared" si="65"/>
        <v>0</v>
      </c>
      <c r="GM53" s="322">
        <f t="shared" si="66"/>
        <v>0</v>
      </c>
      <c r="GN53" s="322">
        <f t="shared" si="67"/>
        <v>0</v>
      </c>
      <c r="GO53" s="322">
        <f t="shared" si="174"/>
        <v>0</v>
      </c>
      <c r="GP53" s="322">
        <f t="shared" si="68"/>
        <v>0</v>
      </c>
      <c r="GQ53" s="322">
        <f t="shared" si="69"/>
        <v>0</v>
      </c>
      <c r="GR53" s="322">
        <f t="shared" si="70"/>
        <v>0</v>
      </c>
      <c r="GS53" s="322">
        <f t="shared" si="71"/>
        <v>0</v>
      </c>
      <c r="GT53" s="322">
        <f t="shared" si="175"/>
        <v>0</v>
      </c>
      <c r="GU53" s="322">
        <f t="shared" si="72"/>
        <v>0</v>
      </c>
      <c r="GV53" s="326">
        <f t="shared" si="92"/>
        <v>20606.599999999999</v>
      </c>
      <c r="GW53" s="322">
        <f t="shared" si="82"/>
        <v>19621.599999999999</v>
      </c>
      <c r="GX53" s="322">
        <f t="shared" si="82"/>
        <v>12171.4</v>
      </c>
      <c r="GY53" s="322">
        <f t="shared" si="82"/>
        <v>7450.2</v>
      </c>
      <c r="GZ53" s="322">
        <f t="shared" si="82"/>
        <v>985</v>
      </c>
      <c r="HA53" s="328">
        <f t="shared" si="176"/>
        <v>339</v>
      </c>
      <c r="HB53" s="322">
        <f t="shared" si="75"/>
        <v>20201.5</v>
      </c>
      <c r="HC53" s="322">
        <f t="shared" si="75"/>
        <v>19235.900000000001</v>
      </c>
      <c r="HD53" s="322">
        <f t="shared" si="75"/>
        <v>11932.1</v>
      </c>
      <c r="HE53" s="322">
        <f t="shared" si="75"/>
        <v>7303.7</v>
      </c>
      <c r="HF53" s="322">
        <f t="shared" si="75"/>
        <v>965.6</v>
      </c>
      <c r="HG53" s="329">
        <v>38.5</v>
      </c>
      <c r="HH53" s="327">
        <f t="shared" si="76"/>
        <v>2396.8000000000002</v>
      </c>
      <c r="HI53" s="327">
        <f t="shared" si="77"/>
        <v>22598.3</v>
      </c>
      <c r="HJ53" s="330">
        <f t="shared" si="78"/>
        <v>14328.9</v>
      </c>
      <c r="HK53" s="275">
        <f t="shared" si="79"/>
        <v>22598300</v>
      </c>
    </row>
    <row r="54" spans="1:220">
      <c r="A54" s="315" t="s">
        <v>749</v>
      </c>
      <c r="B54" s="316">
        <v>0</v>
      </c>
      <c r="C54" s="316">
        <v>0</v>
      </c>
      <c r="D54" s="317">
        <v>11</v>
      </c>
      <c r="E54" s="318">
        <v>0</v>
      </c>
      <c r="F54" s="317"/>
      <c r="G54" s="316">
        <v>0</v>
      </c>
      <c r="H54" s="317"/>
      <c r="I54" s="318">
        <v>0</v>
      </c>
      <c r="J54" s="317"/>
      <c r="K54" s="317">
        <v>39</v>
      </c>
      <c r="L54" s="317"/>
      <c r="M54" s="316">
        <v>0</v>
      </c>
      <c r="N54" s="318">
        <v>0</v>
      </c>
      <c r="O54" s="317"/>
      <c r="P54" s="318">
        <v>0</v>
      </c>
      <c r="Q54" s="317"/>
      <c r="R54" s="317"/>
      <c r="S54" s="317"/>
      <c r="T54" s="319">
        <v>0</v>
      </c>
      <c r="U54" s="335">
        <v>0</v>
      </c>
      <c r="V54" s="335">
        <v>0</v>
      </c>
      <c r="W54" s="318">
        <v>0</v>
      </c>
      <c r="X54" s="318">
        <v>0</v>
      </c>
      <c r="Y54" s="318">
        <v>0</v>
      </c>
      <c r="Z54" s="318">
        <v>0</v>
      </c>
      <c r="AA54" s="318">
        <v>0</v>
      </c>
      <c r="AB54" s="318">
        <v>0</v>
      </c>
      <c r="AC54" s="318">
        <v>0</v>
      </c>
      <c r="AD54" s="320">
        <v>0</v>
      </c>
      <c r="AE54" s="320">
        <v>0</v>
      </c>
      <c r="AF54" s="320">
        <v>0</v>
      </c>
      <c r="AG54" s="320">
        <v>0</v>
      </c>
      <c r="AH54" s="317"/>
      <c r="AI54" s="320">
        <v>0</v>
      </c>
      <c r="AJ54" s="710">
        <f t="shared" si="80"/>
        <v>11</v>
      </c>
      <c r="AK54" s="710">
        <f t="shared" si="81"/>
        <v>39</v>
      </c>
      <c r="AL54" s="321">
        <f t="shared" si="0"/>
        <v>0</v>
      </c>
      <c r="AM54" s="322">
        <f t="shared" si="93"/>
        <v>0</v>
      </c>
      <c r="AN54" s="322">
        <f t="shared" si="1"/>
        <v>0</v>
      </c>
      <c r="AO54" s="322">
        <f t="shared" si="94"/>
        <v>0</v>
      </c>
      <c r="AP54" s="322">
        <f>AL54-AM54</f>
        <v>0</v>
      </c>
      <c r="AQ54" s="322">
        <f t="shared" si="2"/>
        <v>0</v>
      </c>
      <c r="AR54" s="322">
        <f t="shared" si="3"/>
        <v>0</v>
      </c>
      <c r="AS54" s="322">
        <f t="shared" si="4"/>
        <v>0</v>
      </c>
      <c r="AT54" s="322">
        <f t="shared" si="96"/>
        <v>0</v>
      </c>
      <c r="AU54" s="322">
        <f>AQ54-AR54</f>
        <v>0</v>
      </c>
      <c r="AV54" s="322">
        <f>ROUND(D54*$AV$8/1000,1)</f>
        <v>631</v>
      </c>
      <c r="AW54" s="322">
        <f>ROUND(D54*$AW$8/1000,1)</f>
        <v>602.5</v>
      </c>
      <c r="AX54" s="322">
        <f t="shared" si="5"/>
        <v>373.7</v>
      </c>
      <c r="AY54" s="322">
        <f t="shared" si="100"/>
        <v>228.8</v>
      </c>
      <c r="AZ54" s="322">
        <f t="shared" si="6"/>
        <v>28.5</v>
      </c>
      <c r="BA54" s="322">
        <f>ROUND(E54*$BA$8/1000,1)</f>
        <v>0</v>
      </c>
      <c r="BB54" s="322">
        <f>ROUND(E54*$BB$8/1000,1)</f>
        <v>0</v>
      </c>
      <c r="BC54" s="322">
        <f t="shared" si="7"/>
        <v>0</v>
      </c>
      <c r="BD54" s="322">
        <f t="shared" si="103"/>
        <v>0</v>
      </c>
      <c r="BE54" s="322">
        <f t="shared" si="8"/>
        <v>0</v>
      </c>
      <c r="BF54" s="322">
        <f>ROUND(F54*$BF$8/1000,1)</f>
        <v>0</v>
      </c>
      <c r="BG54" s="322">
        <f>ROUND(F54*$BG$8/1000,1)</f>
        <v>0</v>
      </c>
      <c r="BH54" s="322">
        <f t="shared" si="9"/>
        <v>0</v>
      </c>
      <c r="BI54" s="322">
        <f t="shared" si="106"/>
        <v>0</v>
      </c>
      <c r="BJ54" s="322">
        <f>BF54-BG54</f>
        <v>0</v>
      </c>
      <c r="BK54" s="322">
        <f>ROUND(G54*$BK$8/1000,1)</f>
        <v>0</v>
      </c>
      <c r="BL54" s="322">
        <f>ROUND(G54*$BL$8/1000,1)</f>
        <v>0</v>
      </c>
      <c r="BM54" s="322">
        <f t="shared" si="10"/>
        <v>0</v>
      </c>
      <c r="BN54" s="322">
        <f t="shared" si="110"/>
        <v>0</v>
      </c>
      <c r="BO54" s="322">
        <f>BK54-BL54</f>
        <v>0</v>
      </c>
      <c r="BP54" s="322">
        <f>ROUND(H54*$BP$8/1000,1)</f>
        <v>0</v>
      </c>
      <c r="BQ54" s="322">
        <f>ROUND(H54*$BQ$8/1000,1)</f>
        <v>0</v>
      </c>
      <c r="BR54" s="322">
        <f t="shared" si="11"/>
        <v>0</v>
      </c>
      <c r="BS54" s="322">
        <f t="shared" si="114"/>
        <v>0</v>
      </c>
      <c r="BT54" s="322">
        <f t="shared" si="12"/>
        <v>0</v>
      </c>
      <c r="BU54" s="322"/>
      <c r="BV54" s="322">
        <f t="shared" si="83"/>
        <v>0</v>
      </c>
      <c r="BW54" s="322">
        <f t="shared" si="84"/>
        <v>0</v>
      </c>
      <c r="BX54" s="322">
        <f t="shared" si="85"/>
        <v>0</v>
      </c>
      <c r="BY54" s="322">
        <f t="shared" si="86"/>
        <v>0</v>
      </c>
      <c r="BZ54" s="322">
        <f t="shared" si="87"/>
        <v>0</v>
      </c>
      <c r="CA54" s="322">
        <f t="shared" si="88"/>
        <v>1967.2</v>
      </c>
      <c r="CB54" s="322">
        <f t="shared" si="89"/>
        <v>1857.4</v>
      </c>
      <c r="CC54" s="322">
        <f t="shared" si="90"/>
        <v>1152.0999999999999</v>
      </c>
      <c r="CD54" s="322">
        <f t="shared" si="91"/>
        <v>705.3</v>
      </c>
      <c r="CE54" s="711">
        <f t="shared" si="13"/>
        <v>109.8</v>
      </c>
      <c r="CF54" s="322">
        <f t="shared" si="115"/>
        <v>0</v>
      </c>
      <c r="CG54" s="322">
        <f t="shared" si="116"/>
        <v>0</v>
      </c>
      <c r="CH54" s="322">
        <f t="shared" si="14"/>
        <v>0</v>
      </c>
      <c r="CI54" s="322">
        <f t="shared" si="117"/>
        <v>0</v>
      </c>
      <c r="CJ54" s="711">
        <f t="shared" si="15"/>
        <v>0</v>
      </c>
      <c r="CK54" s="322">
        <f t="shared" si="118"/>
        <v>0</v>
      </c>
      <c r="CL54" s="322">
        <f t="shared" si="119"/>
        <v>0</v>
      </c>
      <c r="CM54" s="322">
        <f t="shared" si="16"/>
        <v>0</v>
      </c>
      <c r="CN54" s="322">
        <f t="shared" si="120"/>
        <v>0</v>
      </c>
      <c r="CO54" s="711">
        <f t="shared" si="17"/>
        <v>0</v>
      </c>
      <c r="CP54" s="322">
        <f t="shared" si="121"/>
        <v>0</v>
      </c>
      <c r="CQ54" s="322">
        <f t="shared" si="122"/>
        <v>0</v>
      </c>
      <c r="CR54" s="322">
        <f t="shared" si="18"/>
        <v>0</v>
      </c>
      <c r="CS54" s="322">
        <f t="shared" si="123"/>
        <v>0</v>
      </c>
      <c r="CT54" s="711">
        <f t="shared" si="19"/>
        <v>0</v>
      </c>
      <c r="CU54" s="322">
        <f t="shared" si="124"/>
        <v>0</v>
      </c>
      <c r="CV54" s="322">
        <f t="shared" si="125"/>
        <v>0</v>
      </c>
      <c r="CW54" s="322">
        <f t="shared" si="20"/>
        <v>0</v>
      </c>
      <c r="CX54" s="322">
        <f t="shared" si="126"/>
        <v>0</v>
      </c>
      <c r="CY54" s="322">
        <f t="shared" si="21"/>
        <v>0</v>
      </c>
      <c r="CZ54" s="322">
        <f t="shared" si="127"/>
        <v>0</v>
      </c>
      <c r="DA54" s="322">
        <f t="shared" si="128"/>
        <v>0</v>
      </c>
      <c r="DB54" s="322">
        <f t="shared" si="22"/>
        <v>0</v>
      </c>
      <c r="DC54" s="322">
        <f t="shared" si="129"/>
        <v>0</v>
      </c>
      <c r="DD54" s="322">
        <f t="shared" si="23"/>
        <v>0</v>
      </c>
      <c r="DE54" s="322">
        <f t="shared" si="24"/>
        <v>0</v>
      </c>
      <c r="DF54" s="322">
        <f t="shared" si="25"/>
        <v>0</v>
      </c>
      <c r="DG54" s="322">
        <f t="shared" si="26"/>
        <v>0</v>
      </c>
      <c r="DH54" s="322">
        <f t="shared" si="130"/>
        <v>0</v>
      </c>
      <c r="DI54" s="322">
        <f t="shared" si="27"/>
        <v>0</v>
      </c>
      <c r="DJ54" s="322">
        <f t="shared" si="28"/>
        <v>0</v>
      </c>
      <c r="DK54" s="322">
        <f t="shared" si="29"/>
        <v>0</v>
      </c>
      <c r="DL54" s="322">
        <f t="shared" si="30"/>
        <v>0</v>
      </c>
      <c r="DM54" s="322">
        <f t="shared" si="131"/>
        <v>0</v>
      </c>
      <c r="DN54" s="322">
        <f t="shared" si="31"/>
        <v>0</v>
      </c>
      <c r="DO54" s="322">
        <f t="shared" si="132"/>
        <v>0</v>
      </c>
      <c r="DP54" s="322">
        <f t="shared" si="133"/>
        <v>0</v>
      </c>
      <c r="DQ54" s="322">
        <f t="shared" si="134"/>
        <v>0</v>
      </c>
      <c r="DR54" s="322">
        <f t="shared" si="135"/>
        <v>0</v>
      </c>
      <c r="DS54" s="322">
        <f t="shared" si="32"/>
        <v>0</v>
      </c>
      <c r="DT54" s="323">
        <f t="shared" si="136"/>
        <v>0</v>
      </c>
      <c r="DU54" s="324">
        <f t="shared" si="137"/>
        <v>0</v>
      </c>
      <c r="DV54" s="322">
        <f t="shared" si="33"/>
        <v>0</v>
      </c>
      <c r="DW54" s="322">
        <f t="shared" si="138"/>
        <v>0</v>
      </c>
      <c r="DX54" s="324">
        <f t="shared" si="139"/>
        <v>0</v>
      </c>
      <c r="DY54" s="324">
        <f t="shared" si="140"/>
        <v>0</v>
      </c>
      <c r="DZ54" s="324">
        <f t="shared" si="141"/>
        <v>0</v>
      </c>
      <c r="EA54" s="322">
        <f t="shared" si="34"/>
        <v>0</v>
      </c>
      <c r="EB54" s="322">
        <f t="shared" si="142"/>
        <v>0</v>
      </c>
      <c r="EC54" s="324">
        <f t="shared" si="143"/>
        <v>0</v>
      </c>
      <c r="ED54" s="324">
        <f t="shared" si="144"/>
        <v>0</v>
      </c>
      <c r="EE54" s="324">
        <f t="shared" si="145"/>
        <v>0</v>
      </c>
      <c r="EF54" s="322">
        <f t="shared" si="35"/>
        <v>0</v>
      </c>
      <c r="EG54" s="322">
        <f t="shared" si="146"/>
        <v>0</v>
      </c>
      <c r="EH54" s="324">
        <f t="shared" si="147"/>
        <v>0</v>
      </c>
      <c r="EI54" s="324">
        <f t="shared" si="148"/>
        <v>0</v>
      </c>
      <c r="EJ54" s="324">
        <f t="shared" si="149"/>
        <v>0</v>
      </c>
      <c r="EK54" s="322">
        <f t="shared" si="36"/>
        <v>0</v>
      </c>
      <c r="EL54" s="322">
        <f t="shared" si="150"/>
        <v>0</v>
      </c>
      <c r="EM54" s="324">
        <f t="shared" si="151"/>
        <v>0</v>
      </c>
      <c r="EN54" s="324">
        <f t="shared" si="152"/>
        <v>0</v>
      </c>
      <c r="EO54" s="324">
        <f t="shared" si="153"/>
        <v>0</v>
      </c>
      <c r="EP54" s="322">
        <f t="shared" si="37"/>
        <v>0</v>
      </c>
      <c r="EQ54" s="322">
        <f t="shared" si="154"/>
        <v>0</v>
      </c>
      <c r="ER54" s="324">
        <f t="shared" si="155"/>
        <v>0</v>
      </c>
      <c r="ES54" s="324">
        <f t="shared" si="156"/>
        <v>0</v>
      </c>
      <c r="ET54" s="324">
        <f t="shared" si="157"/>
        <v>0</v>
      </c>
      <c r="EU54" s="322">
        <f t="shared" si="38"/>
        <v>0</v>
      </c>
      <c r="EV54" s="322">
        <f t="shared" si="158"/>
        <v>0</v>
      </c>
      <c r="EW54" s="324">
        <f t="shared" si="159"/>
        <v>0</v>
      </c>
      <c r="EX54" s="324">
        <f t="shared" si="160"/>
        <v>0</v>
      </c>
      <c r="EY54" s="324">
        <f t="shared" si="161"/>
        <v>0</v>
      </c>
      <c r="EZ54" s="322">
        <f t="shared" si="39"/>
        <v>0</v>
      </c>
      <c r="FA54" s="322">
        <f t="shared" si="162"/>
        <v>0</v>
      </c>
      <c r="FB54" s="324">
        <f t="shared" si="163"/>
        <v>0</v>
      </c>
      <c r="FC54" s="324">
        <f t="shared" si="164"/>
        <v>0</v>
      </c>
      <c r="FD54" s="324">
        <f t="shared" si="165"/>
        <v>0</v>
      </c>
      <c r="FE54" s="322">
        <f t="shared" si="40"/>
        <v>0</v>
      </c>
      <c r="FF54" s="322">
        <f t="shared" si="166"/>
        <v>0</v>
      </c>
      <c r="FG54" s="325">
        <f t="shared" si="167"/>
        <v>0</v>
      </c>
      <c r="FH54" s="712">
        <f t="shared" si="41"/>
        <v>0</v>
      </c>
      <c r="FI54" s="322">
        <f t="shared" si="42"/>
        <v>0</v>
      </c>
      <c r="FJ54" s="322">
        <f t="shared" si="43"/>
        <v>0</v>
      </c>
      <c r="FK54" s="322">
        <f t="shared" si="168"/>
        <v>0</v>
      </c>
      <c r="FL54" s="322">
        <f t="shared" si="44"/>
        <v>0</v>
      </c>
      <c r="FM54" s="322">
        <f t="shared" si="45"/>
        <v>0</v>
      </c>
      <c r="FN54" s="322">
        <f t="shared" si="46"/>
        <v>0</v>
      </c>
      <c r="FO54" s="322">
        <f t="shared" si="47"/>
        <v>0</v>
      </c>
      <c r="FP54" s="322">
        <f t="shared" si="169"/>
        <v>0</v>
      </c>
      <c r="FQ54" s="322">
        <f t="shared" si="48"/>
        <v>0</v>
      </c>
      <c r="FR54" s="322">
        <f t="shared" si="49"/>
        <v>0</v>
      </c>
      <c r="FS54" s="322">
        <f t="shared" si="50"/>
        <v>0</v>
      </c>
      <c r="FT54" s="322">
        <f t="shared" si="51"/>
        <v>0</v>
      </c>
      <c r="FU54" s="322">
        <f t="shared" si="170"/>
        <v>0</v>
      </c>
      <c r="FV54" s="322">
        <f t="shared" si="52"/>
        <v>0</v>
      </c>
      <c r="FW54" s="322">
        <f t="shared" si="53"/>
        <v>0</v>
      </c>
      <c r="FX54" s="322">
        <f t="shared" si="54"/>
        <v>0</v>
      </c>
      <c r="FY54" s="322">
        <f t="shared" si="55"/>
        <v>0</v>
      </c>
      <c r="FZ54" s="322">
        <f t="shared" si="171"/>
        <v>0</v>
      </c>
      <c r="GA54" s="322">
        <f t="shared" si="56"/>
        <v>0</v>
      </c>
      <c r="GB54" s="322">
        <f t="shared" si="57"/>
        <v>0</v>
      </c>
      <c r="GC54" s="322">
        <f t="shared" si="58"/>
        <v>0</v>
      </c>
      <c r="GD54" s="322">
        <f t="shared" si="59"/>
        <v>0</v>
      </c>
      <c r="GE54" s="322">
        <f t="shared" si="172"/>
        <v>0</v>
      </c>
      <c r="GF54" s="322">
        <f t="shared" si="60"/>
        <v>0</v>
      </c>
      <c r="GG54" s="322">
        <f t="shared" si="61"/>
        <v>0</v>
      </c>
      <c r="GH54" s="322">
        <f t="shared" si="62"/>
        <v>0</v>
      </c>
      <c r="GI54" s="322">
        <f t="shared" si="63"/>
        <v>0</v>
      </c>
      <c r="GJ54" s="322">
        <f t="shared" si="173"/>
        <v>0</v>
      </c>
      <c r="GK54" s="322">
        <f t="shared" si="64"/>
        <v>0</v>
      </c>
      <c r="GL54" s="322">
        <f t="shared" si="65"/>
        <v>0</v>
      </c>
      <c r="GM54" s="322">
        <f t="shared" si="66"/>
        <v>0</v>
      </c>
      <c r="GN54" s="322">
        <f t="shared" si="67"/>
        <v>0</v>
      </c>
      <c r="GO54" s="322">
        <f t="shared" si="174"/>
        <v>0</v>
      </c>
      <c r="GP54" s="322">
        <f t="shared" si="68"/>
        <v>0</v>
      </c>
      <c r="GQ54" s="322">
        <f t="shared" si="69"/>
        <v>0</v>
      </c>
      <c r="GR54" s="322">
        <f t="shared" si="70"/>
        <v>0</v>
      </c>
      <c r="GS54" s="322">
        <f t="shared" si="71"/>
        <v>0</v>
      </c>
      <c r="GT54" s="322">
        <f t="shared" si="175"/>
        <v>0</v>
      </c>
      <c r="GU54" s="322">
        <f t="shared" si="72"/>
        <v>0</v>
      </c>
      <c r="GV54" s="326">
        <f t="shared" si="92"/>
        <v>2598.1999999999998</v>
      </c>
      <c r="GW54" s="322">
        <f t="shared" si="82"/>
        <v>2459.9</v>
      </c>
      <c r="GX54" s="322">
        <f t="shared" si="82"/>
        <v>1525.8</v>
      </c>
      <c r="GY54" s="322">
        <f t="shared" si="82"/>
        <v>934.1</v>
      </c>
      <c r="GZ54" s="322">
        <f t="shared" si="82"/>
        <v>138.30000000000001</v>
      </c>
      <c r="HA54" s="328">
        <f t="shared" si="176"/>
        <v>50</v>
      </c>
      <c r="HB54" s="322">
        <f t="shared" si="75"/>
        <v>2547.1</v>
      </c>
      <c r="HC54" s="322">
        <f t="shared" si="75"/>
        <v>2411.5</v>
      </c>
      <c r="HD54" s="322">
        <f t="shared" si="75"/>
        <v>1495.8</v>
      </c>
      <c r="HE54" s="322">
        <f t="shared" si="75"/>
        <v>915.7</v>
      </c>
      <c r="HF54" s="322">
        <f t="shared" si="75"/>
        <v>135.6</v>
      </c>
      <c r="HG54" s="329">
        <v>7.25</v>
      </c>
      <c r="HH54" s="327">
        <f t="shared" si="76"/>
        <v>451.3</v>
      </c>
      <c r="HI54" s="327">
        <f t="shared" si="77"/>
        <v>2998.4</v>
      </c>
      <c r="HJ54" s="330">
        <f t="shared" si="78"/>
        <v>1947.1</v>
      </c>
      <c r="HK54" s="275">
        <f t="shared" si="79"/>
        <v>2998400</v>
      </c>
    </row>
    <row r="55" spans="1:220">
      <c r="A55" s="315" t="s">
        <v>740</v>
      </c>
      <c r="B55" s="316">
        <v>0</v>
      </c>
      <c r="C55" s="316">
        <v>0</v>
      </c>
      <c r="D55" s="317">
        <v>24</v>
      </c>
      <c r="E55" s="318">
        <v>0</v>
      </c>
      <c r="F55" s="317"/>
      <c r="G55" s="316">
        <v>0</v>
      </c>
      <c r="H55" s="317">
        <v>240</v>
      </c>
      <c r="I55" s="318">
        <v>0</v>
      </c>
      <c r="J55" s="317"/>
      <c r="K55" s="317"/>
      <c r="L55" s="317"/>
      <c r="M55" s="316">
        <v>0</v>
      </c>
      <c r="N55" s="318">
        <v>0</v>
      </c>
      <c r="O55" s="317"/>
      <c r="P55" s="318">
        <v>0</v>
      </c>
      <c r="Q55" s="317">
        <v>31</v>
      </c>
      <c r="R55" s="317"/>
      <c r="S55" s="317"/>
      <c r="T55" s="319">
        <v>0</v>
      </c>
      <c r="U55" s="335">
        <v>0</v>
      </c>
      <c r="V55" s="335">
        <v>0</v>
      </c>
      <c r="W55" s="318">
        <v>0</v>
      </c>
      <c r="X55" s="318">
        <v>0</v>
      </c>
      <c r="Y55" s="318">
        <v>0</v>
      </c>
      <c r="Z55" s="318">
        <v>0</v>
      </c>
      <c r="AA55" s="318">
        <v>0</v>
      </c>
      <c r="AB55" s="318">
        <v>0</v>
      </c>
      <c r="AC55" s="318">
        <v>0</v>
      </c>
      <c r="AD55" s="320">
        <v>0</v>
      </c>
      <c r="AE55" s="320">
        <v>0</v>
      </c>
      <c r="AF55" s="320">
        <v>0</v>
      </c>
      <c r="AG55" s="320">
        <v>0</v>
      </c>
      <c r="AH55" s="317"/>
      <c r="AI55" s="320">
        <v>0</v>
      </c>
      <c r="AJ55" s="710">
        <f t="shared" si="80"/>
        <v>24</v>
      </c>
      <c r="AK55" s="710">
        <f t="shared" si="81"/>
        <v>271</v>
      </c>
      <c r="AL55" s="321">
        <f t="shared" si="0"/>
        <v>0</v>
      </c>
      <c r="AM55" s="322">
        <f t="shared" si="93"/>
        <v>0</v>
      </c>
      <c r="AN55" s="322">
        <f t="shared" si="1"/>
        <v>0</v>
      </c>
      <c r="AO55" s="322">
        <f t="shared" si="94"/>
        <v>0</v>
      </c>
      <c r="AP55" s="322">
        <f>AL55-AM55</f>
        <v>0</v>
      </c>
      <c r="AQ55" s="322">
        <f t="shared" si="2"/>
        <v>0</v>
      </c>
      <c r="AR55" s="322">
        <f t="shared" si="3"/>
        <v>0</v>
      </c>
      <c r="AS55" s="322">
        <f t="shared" si="4"/>
        <v>0</v>
      </c>
      <c r="AT55" s="322">
        <f t="shared" si="96"/>
        <v>0</v>
      </c>
      <c r="AU55" s="322">
        <f>AQ55-AR55</f>
        <v>0</v>
      </c>
      <c r="AV55" s="322">
        <f>ROUND(D55*$AV$8/1000,1)</f>
        <v>1376.7</v>
      </c>
      <c r="AW55" s="322">
        <f>ROUND(D55*$AW$8/1000,1)</f>
        <v>1314.5</v>
      </c>
      <c r="AX55" s="322">
        <f t="shared" si="5"/>
        <v>815.4</v>
      </c>
      <c r="AY55" s="322">
        <f t="shared" si="100"/>
        <v>499.1</v>
      </c>
      <c r="AZ55" s="322">
        <f t="shared" si="6"/>
        <v>62.2</v>
      </c>
      <c r="BA55" s="322">
        <f>ROUND(E55*$BA$8/1000,1)</f>
        <v>0</v>
      </c>
      <c r="BB55" s="322">
        <f>ROUND(E55*$BB$8/1000,1)</f>
        <v>0</v>
      </c>
      <c r="BC55" s="322">
        <f t="shared" si="7"/>
        <v>0</v>
      </c>
      <c r="BD55" s="322">
        <f t="shared" si="103"/>
        <v>0</v>
      </c>
      <c r="BE55" s="322">
        <f t="shared" si="8"/>
        <v>0</v>
      </c>
      <c r="BF55" s="322">
        <f>ROUND(F55*$BF$8/1000,1)</f>
        <v>0</v>
      </c>
      <c r="BG55" s="322">
        <f>ROUND(F55*$BG$8/1000,1)</f>
        <v>0</v>
      </c>
      <c r="BH55" s="322">
        <f t="shared" si="9"/>
        <v>0</v>
      </c>
      <c r="BI55" s="322">
        <f t="shared" si="106"/>
        <v>0</v>
      </c>
      <c r="BJ55" s="322">
        <f>BF55-BG55</f>
        <v>0</v>
      </c>
      <c r="BK55" s="322">
        <f>ROUND(G55*$BK$8/1000,1)</f>
        <v>0</v>
      </c>
      <c r="BL55" s="322">
        <f>ROUND(G55*$BL$8/1000,1)</f>
        <v>0</v>
      </c>
      <c r="BM55" s="322">
        <f t="shared" si="10"/>
        <v>0</v>
      </c>
      <c r="BN55" s="322">
        <f t="shared" si="110"/>
        <v>0</v>
      </c>
      <c r="BO55" s="322">
        <f>BK55-BL55</f>
        <v>0</v>
      </c>
      <c r="BP55" s="322">
        <f>ROUND(H55*$BP$8/1000,1)</f>
        <v>12106.1</v>
      </c>
      <c r="BQ55" s="322">
        <f>ROUND(H55*$BQ$8/1000,1)</f>
        <v>11430</v>
      </c>
      <c r="BR55" s="322">
        <f t="shared" si="11"/>
        <v>7090.1</v>
      </c>
      <c r="BS55" s="322">
        <f t="shared" si="114"/>
        <v>4339.8999999999996</v>
      </c>
      <c r="BT55" s="322">
        <f t="shared" si="12"/>
        <v>676.1</v>
      </c>
      <c r="BU55" s="322"/>
      <c r="BV55" s="322">
        <f t="shared" si="83"/>
        <v>0</v>
      </c>
      <c r="BW55" s="322">
        <f t="shared" si="84"/>
        <v>0</v>
      </c>
      <c r="BX55" s="322">
        <f t="shared" si="85"/>
        <v>0</v>
      </c>
      <c r="BY55" s="322">
        <f t="shared" si="86"/>
        <v>0</v>
      </c>
      <c r="BZ55" s="322">
        <f t="shared" si="87"/>
        <v>0</v>
      </c>
      <c r="CA55" s="322">
        <f t="shared" si="88"/>
        <v>0</v>
      </c>
      <c r="CB55" s="322">
        <f t="shared" si="89"/>
        <v>0</v>
      </c>
      <c r="CC55" s="322">
        <f t="shared" si="90"/>
        <v>0</v>
      </c>
      <c r="CD55" s="322">
        <f t="shared" si="91"/>
        <v>0</v>
      </c>
      <c r="CE55" s="711">
        <f t="shared" si="13"/>
        <v>0</v>
      </c>
      <c r="CF55" s="322">
        <f t="shared" si="115"/>
        <v>0</v>
      </c>
      <c r="CG55" s="322">
        <f t="shared" si="116"/>
        <v>0</v>
      </c>
      <c r="CH55" s="322">
        <f t="shared" si="14"/>
        <v>0</v>
      </c>
      <c r="CI55" s="322">
        <f t="shared" si="117"/>
        <v>0</v>
      </c>
      <c r="CJ55" s="711">
        <f t="shared" si="15"/>
        <v>0</v>
      </c>
      <c r="CK55" s="322">
        <f t="shared" si="118"/>
        <v>0</v>
      </c>
      <c r="CL55" s="322">
        <f t="shared" si="119"/>
        <v>0</v>
      </c>
      <c r="CM55" s="322">
        <f t="shared" si="16"/>
        <v>0</v>
      </c>
      <c r="CN55" s="322">
        <f t="shared" si="120"/>
        <v>0</v>
      </c>
      <c r="CO55" s="711">
        <f t="shared" si="17"/>
        <v>0</v>
      </c>
      <c r="CP55" s="322">
        <f t="shared" si="121"/>
        <v>0</v>
      </c>
      <c r="CQ55" s="322">
        <f t="shared" si="122"/>
        <v>0</v>
      </c>
      <c r="CR55" s="322">
        <f t="shared" si="18"/>
        <v>0</v>
      </c>
      <c r="CS55" s="322">
        <f t="shared" si="123"/>
        <v>0</v>
      </c>
      <c r="CT55" s="711">
        <f t="shared" si="19"/>
        <v>0</v>
      </c>
      <c r="CU55" s="322">
        <f t="shared" si="124"/>
        <v>0</v>
      </c>
      <c r="CV55" s="322">
        <f t="shared" si="125"/>
        <v>0</v>
      </c>
      <c r="CW55" s="322">
        <f t="shared" si="20"/>
        <v>0</v>
      </c>
      <c r="CX55" s="322">
        <f t="shared" si="126"/>
        <v>0</v>
      </c>
      <c r="CY55" s="322">
        <f t="shared" si="21"/>
        <v>0</v>
      </c>
      <c r="CZ55" s="322">
        <f t="shared" si="127"/>
        <v>0</v>
      </c>
      <c r="DA55" s="322">
        <f t="shared" si="128"/>
        <v>0</v>
      </c>
      <c r="DB55" s="322">
        <f t="shared" si="22"/>
        <v>0</v>
      </c>
      <c r="DC55" s="322">
        <f t="shared" si="129"/>
        <v>0</v>
      </c>
      <c r="DD55" s="322">
        <f t="shared" si="23"/>
        <v>0</v>
      </c>
      <c r="DE55" s="322">
        <f t="shared" si="24"/>
        <v>3952.1</v>
      </c>
      <c r="DF55" s="322">
        <f t="shared" si="25"/>
        <v>3838.6</v>
      </c>
      <c r="DG55" s="322">
        <f t="shared" si="26"/>
        <v>2381.1</v>
      </c>
      <c r="DH55" s="322">
        <f t="shared" si="130"/>
        <v>1457.5</v>
      </c>
      <c r="DI55" s="322">
        <f t="shared" si="27"/>
        <v>113.5</v>
      </c>
      <c r="DJ55" s="322">
        <f t="shared" si="28"/>
        <v>0</v>
      </c>
      <c r="DK55" s="322">
        <f t="shared" si="29"/>
        <v>0</v>
      </c>
      <c r="DL55" s="322">
        <f t="shared" si="30"/>
        <v>0</v>
      </c>
      <c r="DM55" s="322">
        <f t="shared" si="131"/>
        <v>0</v>
      </c>
      <c r="DN55" s="322">
        <f t="shared" si="31"/>
        <v>0</v>
      </c>
      <c r="DO55" s="322">
        <f t="shared" si="132"/>
        <v>0</v>
      </c>
      <c r="DP55" s="322">
        <f t="shared" si="133"/>
        <v>0</v>
      </c>
      <c r="DQ55" s="322">
        <f t="shared" si="134"/>
        <v>0</v>
      </c>
      <c r="DR55" s="322">
        <f t="shared" si="135"/>
        <v>0</v>
      </c>
      <c r="DS55" s="322">
        <f t="shared" si="32"/>
        <v>0</v>
      </c>
      <c r="DT55" s="323">
        <f t="shared" si="136"/>
        <v>0</v>
      </c>
      <c r="DU55" s="324">
        <f t="shared" si="137"/>
        <v>0</v>
      </c>
      <c r="DV55" s="322">
        <f t="shared" si="33"/>
        <v>0</v>
      </c>
      <c r="DW55" s="322">
        <f t="shared" si="138"/>
        <v>0</v>
      </c>
      <c r="DX55" s="324">
        <f t="shared" si="139"/>
        <v>0</v>
      </c>
      <c r="DY55" s="324">
        <f t="shared" si="140"/>
        <v>0</v>
      </c>
      <c r="DZ55" s="324">
        <f t="shared" si="141"/>
        <v>0</v>
      </c>
      <c r="EA55" s="322">
        <f t="shared" si="34"/>
        <v>0</v>
      </c>
      <c r="EB55" s="322">
        <f t="shared" si="142"/>
        <v>0</v>
      </c>
      <c r="EC55" s="324">
        <f t="shared" si="143"/>
        <v>0</v>
      </c>
      <c r="ED55" s="324">
        <f t="shared" si="144"/>
        <v>0</v>
      </c>
      <c r="EE55" s="324">
        <f t="shared" si="145"/>
        <v>0</v>
      </c>
      <c r="EF55" s="322">
        <f t="shared" si="35"/>
        <v>0</v>
      </c>
      <c r="EG55" s="322">
        <f t="shared" si="146"/>
        <v>0</v>
      </c>
      <c r="EH55" s="324">
        <f t="shared" si="147"/>
        <v>0</v>
      </c>
      <c r="EI55" s="324">
        <f t="shared" si="148"/>
        <v>0</v>
      </c>
      <c r="EJ55" s="324">
        <f t="shared" si="149"/>
        <v>0</v>
      </c>
      <c r="EK55" s="322">
        <f t="shared" si="36"/>
        <v>0</v>
      </c>
      <c r="EL55" s="322">
        <f t="shared" si="150"/>
        <v>0</v>
      </c>
      <c r="EM55" s="324">
        <f t="shared" si="151"/>
        <v>0</v>
      </c>
      <c r="EN55" s="324">
        <f t="shared" si="152"/>
        <v>0</v>
      </c>
      <c r="EO55" s="324">
        <f t="shared" si="153"/>
        <v>0</v>
      </c>
      <c r="EP55" s="322">
        <f t="shared" si="37"/>
        <v>0</v>
      </c>
      <c r="EQ55" s="322">
        <f t="shared" si="154"/>
        <v>0</v>
      </c>
      <c r="ER55" s="324">
        <f t="shared" si="155"/>
        <v>0</v>
      </c>
      <c r="ES55" s="324">
        <f t="shared" si="156"/>
        <v>0</v>
      </c>
      <c r="ET55" s="324">
        <f t="shared" si="157"/>
        <v>0</v>
      </c>
      <c r="EU55" s="322">
        <f t="shared" si="38"/>
        <v>0</v>
      </c>
      <c r="EV55" s="322">
        <f t="shared" si="158"/>
        <v>0</v>
      </c>
      <c r="EW55" s="324">
        <f t="shared" si="159"/>
        <v>0</v>
      </c>
      <c r="EX55" s="324">
        <f t="shared" si="160"/>
        <v>0</v>
      </c>
      <c r="EY55" s="324">
        <f t="shared" si="161"/>
        <v>0</v>
      </c>
      <c r="EZ55" s="322">
        <f t="shared" si="39"/>
        <v>0</v>
      </c>
      <c r="FA55" s="322">
        <f t="shared" si="162"/>
        <v>0</v>
      </c>
      <c r="FB55" s="324">
        <f t="shared" si="163"/>
        <v>0</v>
      </c>
      <c r="FC55" s="324">
        <f t="shared" si="164"/>
        <v>0</v>
      </c>
      <c r="FD55" s="324">
        <f t="shared" si="165"/>
        <v>0</v>
      </c>
      <c r="FE55" s="322">
        <f t="shared" si="40"/>
        <v>0</v>
      </c>
      <c r="FF55" s="322">
        <f t="shared" si="166"/>
        <v>0</v>
      </c>
      <c r="FG55" s="325">
        <f t="shared" si="167"/>
        <v>0</v>
      </c>
      <c r="FH55" s="712">
        <f t="shared" si="41"/>
        <v>0</v>
      </c>
      <c r="FI55" s="322">
        <f t="shared" si="42"/>
        <v>0</v>
      </c>
      <c r="FJ55" s="322">
        <f t="shared" si="43"/>
        <v>0</v>
      </c>
      <c r="FK55" s="322">
        <f t="shared" si="168"/>
        <v>0</v>
      </c>
      <c r="FL55" s="322">
        <f t="shared" si="44"/>
        <v>0</v>
      </c>
      <c r="FM55" s="322">
        <f t="shared" si="45"/>
        <v>0</v>
      </c>
      <c r="FN55" s="322">
        <f t="shared" si="46"/>
        <v>0</v>
      </c>
      <c r="FO55" s="322">
        <f t="shared" si="47"/>
        <v>0</v>
      </c>
      <c r="FP55" s="322">
        <f t="shared" si="169"/>
        <v>0</v>
      </c>
      <c r="FQ55" s="322">
        <f t="shared" si="48"/>
        <v>0</v>
      </c>
      <c r="FR55" s="322">
        <f t="shared" si="49"/>
        <v>0</v>
      </c>
      <c r="FS55" s="322">
        <f t="shared" si="50"/>
        <v>0</v>
      </c>
      <c r="FT55" s="322">
        <f t="shared" si="51"/>
        <v>0</v>
      </c>
      <c r="FU55" s="322">
        <f t="shared" si="170"/>
        <v>0</v>
      </c>
      <c r="FV55" s="322">
        <f t="shared" si="52"/>
        <v>0</v>
      </c>
      <c r="FW55" s="322">
        <f t="shared" si="53"/>
        <v>0</v>
      </c>
      <c r="FX55" s="322">
        <f t="shared" si="54"/>
        <v>0</v>
      </c>
      <c r="FY55" s="322">
        <f t="shared" si="55"/>
        <v>0</v>
      </c>
      <c r="FZ55" s="322">
        <f t="shared" si="171"/>
        <v>0</v>
      </c>
      <c r="GA55" s="322">
        <f t="shared" si="56"/>
        <v>0</v>
      </c>
      <c r="GB55" s="322">
        <f t="shared" si="57"/>
        <v>0</v>
      </c>
      <c r="GC55" s="322">
        <f t="shared" si="58"/>
        <v>0</v>
      </c>
      <c r="GD55" s="322">
        <f t="shared" si="59"/>
        <v>0</v>
      </c>
      <c r="GE55" s="322">
        <f t="shared" si="172"/>
        <v>0</v>
      </c>
      <c r="GF55" s="322">
        <f t="shared" si="60"/>
        <v>0</v>
      </c>
      <c r="GG55" s="322">
        <f t="shared" si="61"/>
        <v>0</v>
      </c>
      <c r="GH55" s="322">
        <f t="shared" si="62"/>
        <v>0</v>
      </c>
      <c r="GI55" s="322">
        <f t="shared" si="63"/>
        <v>0</v>
      </c>
      <c r="GJ55" s="322">
        <f t="shared" si="173"/>
        <v>0</v>
      </c>
      <c r="GK55" s="322">
        <f t="shared" si="64"/>
        <v>0</v>
      </c>
      <c r="GL55" s="322">
        <f t="shared" si="65"/>
        <v>0</v>
      </c>
      <c r="GM55" s="322">
        <f t="shared" si="66"/>
        <v>0</v>
      </c>
      <c r="GN55" s="322">
        <f t="shared" si="67"/>
        <v>0</v>
      </c>
      <c r="GO55" s="322">
        <f t="shared" si="174"/>
        <v>0</v>
      </c>
      <c r="GP55" s="322">
        <f t="shared" si="68"/>
        <v>0</v>
      </c>
      <c r="GQ55" s="322">
        <f t="shared" si="69"/>
        <v>0</v>
      </c>
      <c r="GR55" s="322">
        <f t="shared" si="70"/>
        <v>0</v>
      </c>
      <c r="GS55" s="322">
        <f t="shared" si="71"/>
        <v>0</v>
      </c>
      <c r="GT55" s="322">
        <f t="shared" si="175"/>
        <v>0</v>
      </c>
      <c r="GU55" s="322">
        <f t="shared" si="72"/>
        <v>0</v>
      </c>
      <c r="GV55" s="326">
        <f t="shared" si="92"/>
        <v>17434.900000000001</v>
      </c>
      <c r="GW55" s="322">
        <f t="shared" si="82"/>
        <v>16583.099999999999</v>
      </c>
      <c r="GX55" s="322">
        <f t="shared" si="82"/>
        <v>10286.6</v>
      </c>
      <c r="GY55" s="322">
        <f t="shared" si="82"/>
        <v>6296.5</v>
      </c>
      <c r="GZ55" s="322">
        <f t="shared" si="82"/>
        <v>851.8</v>
      </c>
      <c r="HA55" s="328">
        <f t="shared" si="176"/>
        <v>295</v>
      </c>
      <c r="HB55" s="322">
        <f t="shared" si="75"/>
        <v>17092.099999999999</v>
      </c>
      <c r="HC55" s="322">
        <f t="shared" si="75"/>
        <v>16257.1</v>
      </c>
      <c r="HD55" s="322">
        <f t="shared" si="75"/>
        <v>10084.4</v>
      </c>
      <c r="HE55" s="322">
        <f t="shared" si="75"/>
        <v>6172.7</v>
      </c>
      <c r="HF55" s="322">
        <f t="shared" si="75"/>
        <v>835.1</v>
      </c>
      <c r="HG55" s="329">
        <v>36.24</v>
      </c>
      <c r="HH55" s="327">
        <f t="shared" si="76"/>
        <v>2256.1</v>
      </c>
      <c r="HI55" s="327">
        <f t="shared" si="77"/>
        <v>19348.2</v>
      </c>
      <c r="HJ55" s="330">
        <f t="shared" si="78"/>
        <v>12340.5</v>
      </c>
      <c r="HK55" s="275">
        <f t="shared" si="79"/>
        <v>19348200</v>
      </c>
    </row>
    <row r="56" spans="1:220">
      <c r="A56" s="315" t="s">
        <v>741</v>
      </c>
      <c r="B56" s="316">
        <v>0</v>
      </c>
      <c r="C56" s="316">
        <v>0</v>
      </c>
      <c r="D56" s="317">
        <v>50</v>
      </c>
      <c r="E56" s="318">
        <v>0</v>
      </c>
      <c r="F56" s="317"/>
      <c r="G56" s="316">
        <v>0</v>
      </c>
      <c r="H56" s="317">
        <v>250</v>
      </c>
      <c r="I56" s="318">
        <v>0</v>
      </c>
      <c r="J56" s="317"/>
      <c r="K56" s="317"/>
      <c r="L56" s="317"/>
      <c r="M56" s="316">
        <v>0</v>
      </c>
      <c r="N56" s="318">
        <v>0</v>
      </c>
      <c r="O56" s="317"/>
      <c r="P56" s="318">
        <v>0</v>
      </c>
      <c r="Q56" s="317"/>
      <c r="R56" s="317"/>
      <c r="S56" s="317"/>
      <c r="T56" s="319">
        <v>0</v>
      </c>
      <c r="U56" s="335">
        <v>0</v>
      </c>
      <c r="V56" s="335">
        <v>0</v>
      </c>
      <c r="W56" s="318">
        <v>0</v>
      </c>
      <c r="X56" s="318">
        <v>0</v>
      </c>
      <c r="Y56" s="318">
        <v>0</v>
      </c>
      <c r="Z56" s="318">
        <v>0</v>
      </c>
      <c r="AA56" s="318">
        <v>0</v>
      </c>
      <c r="AB56" s="318">
        <v>0</v>
      </c>
      <c r="AC56" s="318">
        <v>0</v>
      </c>
      <c r="AD56" s="320">
        <v>0</v>
      </c>
      <c r="AE56" s="320">
        <v>0</v>
      </c>
      <c r="AF56" s="320">
        <v>0</v>
      </c>
      <c r="AG56" s="320">
        <v>0</v>
      </c>
      <c r="AH56" s="317">
        <v>19</v>
      </c>
      <c r="AI56" s="320">
        <v>0</v>
      </c>
      <c r="AJ56" s="710">
        <f t="shared" si="80"/>
        <v>50</v>
      </c>
      <c r="AK56" s="710">
        <f t="shared" si="81"/>
        <v>269</v>
      </c>
      <c r="AL56" s="321">
        <f t="shared" si="0"/>
        <v>0</v>
      </c>
      <c r="AM56" s="322">
        <f t="shared" si="93"/>
        <v>0</v>
      </c>
      <c r="AN56" s="322">
        <f t="shared" si="1"/>
        <v>0</v>
      </c>
      <c r="AO56" s="322">
        <f t="shared" si="94"/>
        <v>0</v>
      </c>
      <c r="AP56" s="322">
        <f t="shared" ref="AP56:AP63" si="177">AL56-AM56</f>
        <v>0</v>
      </c>
      <c r="AQ56" s="322">
        <f t="shared" si="2"/>
        <v>0</v>
      </c>
      <c r="AR56" s="322">
        <f t="shared" si="3"/>
        <v>0</v>
      </c>
      <c r="AS56" s="322">
        <f t="shared" si="4"/>
        <v>0</v>
      </c>
      <c r="AT56" s="322">
        <f t="shared" si="96"/>
        <v>0</v>
      </c>
      <c r="AU56" s="322">
        <f t="shared" ref="AU56:AU63" si="178">AQ56-AR56</f>
        <v>0</v>
      </c>
      <c r="AV56" s="322">
        <f t="shared" ref="AV56:AV63" si="179">ROUND(D56*$AV$8/1000,1)</f>
        <v>2868.1</v>
      </c>
      <c r="AW56" s="322">
        <f t="shared" ref="AW56:AW63" si="180">ROUND(D56*$AW$8/1000,1)</f>
        <v>2738.5</v>
      </c>
      <c r="AX56" s="322">
        <f t="shared" si="5"/>
        <v>1698.7</v>
      </c>
      <c r="AY56" s="322">
        <f t="shared" si="100"/>
        <v>1039.8</v>
      </c>
      <c r="AZ56" s="322">
        <f t="shared" si="6"/>
        <v>129.6</v>
      </c>
      <c r="BA56" s="322">
        <f t="shared" ref="BA56:BA63" si="181">ROUND(E56*$BA$8/1000,1)</f>
        <v>0</v>
      </c>
      <c r="BB56" s="322">
        <f t="shared" ref="BB56:BB63" si="182">ROUND(E56*$BB$8/1000,1)</f>
        <v>0</v>
      </c>
      <c r="BC56" s="322">
        <f t="shared" si="7"/>
        <v>0</v>
      </c>
      <c r="BD56" s="322">
        <f t="shared" si="103"/>
        <v>0</v>
      </c>
      <c r="BE56" s="322">
        <f t="shared" si="8"/>
        <v>0</v>
      </c>
      <c r="BF56" s="322">
        <f t="shared" ref="BF56:BF63" si="183">ROUND(F56*$BF$8/1000,1)</f>
        <v>0</v>
      </c>
      <c r="BG56" s="322">
        <f t="shared" ref="BG56:BG63" si="184">ROUND(F56*$BG$8/1000,1)</f>
        <v>0</v>
      </c>
      <c r="BH56" s="322">
        <f t="shared" si="9"/>
        <v>0</v>
      </c>
      <c r="BI56" s="322">
        <f t="shared" si="106"/>
        <v>0</v>
      </c>
      <c r="BJ56" s="322">
        <f t="shared" ref="BJ56:BJ63" si="185">BF56-BG56</f>
        <v>0</v>
      </c>
      <c r="BK56" s="322">
        <f t="shared" ref="BK56:BK63" si="186">ROUND(G56*$BK$8/1000,1)</f>
        <v>0</v>
      </c>
      <c r="BL56" s="322">
        <f t="shared" ref="BL56:BL63" si="187">ROUND(G56*$BL$8/1000,1)</f>
        <v>0</v>
      </c>
      <c r="BM56" s="322">
        <f t="shared" si="10"/>
        <v>0</v>
      </c>
      <c r="BN56" s="322">
        <f t="shared" si="110"/>
        <v>0</v>
      </c>
      <c r="BO56" s="322">
        <f t="shared" ref="BO56:BO63" si="188">BK56-BL56</f>
        <v>0</v>
      </c>
      <c r="BP56" s="322">
        <f t="shared" ref="BP56:BP63" si="189">ROUND(H56*$BP$8/1000,1)</f>
        <v>12610.5</v>
      </c>
      <c r="BQ56" s="322">
        <f t="shared" ref="BQ56:BQ63" si="190">ROUND(H56*$BQ$8/1000,1)</f>
        <v>11906.3</v>
      </c>
      <c r="BR56" s="322">
        <f t="shared" si="11"/>
        <v>7385.5</v>
      </c>
      <c r="BS56" s="322">
        <f t="shared" si="114"/>
        <v>4520.8</v>
      </c>
      <c r="BT56" s="322">
        <f t="shared" si="12"/>
        <v>704.2</v>
      </c>
      <c r="BU56" s="322"/>
      <c r="BV56" s="322">
        <f t="shared" si="83"/>
        <v>0</v>
      </c>
      <c r="BW56" s="322">
        <f t="shared" si="84"/>
        <v>0</v>
      </c>
      <c r="BX56" s="322">
        <f t="shared" si="85"/>
        <v>0</v>
      </c>
      <c r="BY56" s="322">
        <f t="shared" si="86"/>
        <v>0</v>
      </c>
      <c r="BZ56" s="322">
        <f t="shared" si="87"/>
        <v>0</v>
      </c>
      <c r="CA56" s="322">
        <f t="shared" si="88"/>
        <v>0</v>
      </c>
      <c r="CB56" s="322">
        <f t="shared" si="89"/>
        <v>0</v>
      </c>
      <c r="CC56" s="322">
        <f t="shared" si="90"/>
        <v>0</v>
      </c>
      <c r="CD56" s="322">
        <f t="shared" si="91"/>
        <v>0</v>
      </c>
      <c r="CE56" s="711">
        <f t="shared" si="13"/>
        <v>0</v>
      </c>
      <c r="CF56" s="322">
        <f t="shared" si="115"/>
        <v>0</v>
      </c>
      <c r="CG56" s="322">
        <f t="shared" si="116"/>
        <v>0</v>
      </c>
      <c r="CH56" s="322">
        <f t="shared" si="14"/>
        <v>0</v>
      </c>
      <c r="CI56" s="322">
        <f t="shared" si="117"/>
        <v>0</v>
      </c>
      <c r="CJ56" s="711">
        <f t="shared" si="15"/>
        <v>0</v>
      </c>
      <c r="CK56" s="322">
        <f t="shared" si="118"/>
        <v>0</v>
      </c>
      <c r="CL56" s="322">
        <f t="shared" si="119"/>
        <v>0</v>
      </c>
      <c r="CM56" s="322">
        <f t="shared" si="16"/>
        <v>0</v>
      </c>
      <c r="CN56" s="322">
        <f t="shared" si="120"/>
        <v>0</v>
      </c>
      <c r="CO56" s="711">
        <f t="shared" si="17"/>
        <v>0</v>
      </c>
      <c r="CP56" s="322">
        <f t="shared" si="121"/>
        <v>0</v>
      </c>
      <c r="CQ56" s="322">
        <f t="shared" si="122"/>
        <v>0</v>
      </c>
      <c r="CR56" s="322">
        <f t="shared" si="18"/>
        <v>0</v>
      </c>
      <c r="CS56" s="322">
        <f t="shared" si="123"/>
        <v>0</v>
      </c>
      <c r="CT56" s="711">
        <f t="shared" si="19"/>
        <v>0</v>
      </c>
      <c r="CU56" s="322">
        <f t="shared" si="124"/>
        <v>0</v>
      </c>
      <c r="CV56" s="322">
        <f t="shared" si="125"/>
        <v>0</v>
      </c>
      <c r="CW56" s="322">
        <f t="shared" si="20"/>
        <v>0</v>
      </c>
      <c r="CX56" s="322">
        <f t="shared" si="126"/>
        <v>0</v>
      </c>
      <c r="CY56" s="322">
        <f t="shared" si="21"/>
        <v>0</v>
      </c>
      <c r="CZ56" s="322">
        <f t="shared" si="127"/>
        <v>0</v>
      </c>
      <c r="DA56" s="322">
        <f t="shared" si="128"/>
        <v>0</v>
      </c>
      <c r="DB56" s="322">
        <f t="shared" si="22"/>
        <v>0</v>
      </c>
      <c r="DC56" s="322">
        <f t="shared" si="129"/>
        <v>0</v>
      </c>
      <c r="DD56" s="322">
        <f t="shared" si="23"/>
        <v>0</v>
      </c>
      <c r="DE56" s="322">
        <f t="shared" si="24"/>
        <v>0</v>
      </c>
      <c r="DF56" s="322">
        <f t="shared" si="25"/>
        <v>0</v>
      </c>
      <c r="DG56" s="322">
        <f t="shared" si="26"/>
        <v>0</v>
      </c>
      <c r="DH56" s="322">
        <f t="shared" si="130"/>
        <v>0</v>
      </c>
      <c r="DI56" s="322">
        <f t="shared" si="27"/>
        <v>0</v>
      </c>
      <c r="DJ56" s="322">
        <f t="shared" si="28"/>
        <v>0</v>
      </c>
      <c r="DK56" s="322">
        <f t="shared" si="29"/>
        <v>0</v>
      </c>
      <c r="DL56" s="322">
        <f t="shared" si="30"/>
        <v>0</v>
      </c>
      <c r="DM56" s="322">
        <f t="shared" si="131"/>
        <v>0</v>
      </c>
      <c r="DN56" s="322">
        <f t="shared" si="31"/>
        <v>0</v>
      </c>
      <c r="DO56" s="322">
        <f t="shared" si="132"/>
        <v>0</v>
      </c>
      <c r="DP56" s="322">
        <f t="shared" si="133"/>
        <v>0</v>
      </c>
      <c r="DQ56" s="322">
        <f t="shared" si="134"/>
        <v>0</v>
      </c>
      <c r="DR56" s="322">
        <f t="shared" si="135"/>
        <v>0</v>
      </c>
      <c r="DS56" s="322">
        <f t="shared" si="32"/>
        <v>0</v>
      </c>
      <c r="DT56" s="323">
        <f t="shared" si="136"/>
        <v>0</v>
      </c>
      <c r="DU56" s="324">
        <f t="shared" si="137"/>
        <v>0</v>
      </c>
      <c r="DV56" s="322">
        <f t="shared" si="33"/>
        <v>0</v>
      </c>
      <c r="DW56" s="322">
        <f t="shared" si="138"/>
        <v>0</v>
      </c>
      <c r="DX56" s="324">
        <f t="shared" si="139"/>
        <v>0</v>
      </c>
      <c r="DY56" s="324">
        <f t="shared" si="140"/>
        <v>0</v>
      </c>
      <c r="DZ56" s="324">
        <f t="shared" si="141"/>
        <v>0</v>
      </c>
      <c r="EA56" s="322">
        <f t="shared" si="34"/>
        <v>0</v>
      </c>
      <c r="EB56" s="322">
        <f t="shared" si="142"/>
        <v>0</v>
      </c>
      <c r="EC56" s="324">
        <f t="shared" si="143"/>
        <v>0</v>
      </c>
      <c r="ED56" s="324">
        <f t="shared" si="144"/>
        <v>0</v>
      </c>
      <c r="EE56" s="324">
        <f t="shared" si="145"/>
        <v>0</v>
      </c>
      <c r="EF56" s="322">
        <f t="shared" si="35"/>
        <v>0</v>
      </c>
      <c r="EG56" s="322">
        <f t="shared" si="146"/>
        <v>0</v>
      </c>
      <c r="EH56" s="324">
        <f t="shared" si="147"/>
        <v>0</v>
      </c>
      <c r="EI56" s="324">
        <f t="shared" si="148"/>
        <v>0</v>
      </c>
      <c r="EJ56" s="324">
        <f t="shared" si="149"/>
        <v>0</v>
      </c>
      <c r="EK56" s="322">
        <f t="shared" si="36"/>
        <v>0</v>
      </c>
      <c r="EL56" s="322">
        <f t="shared" si="150"/>
        <v>0</v>
      </c>
      <c r="EM56" s="324">
        <f t="shared" si="151"/>
        <v>0</v>
      </c>
      <c r="EN56" s="324">
        <f t="shared" si="152"/>
        <v>0</v>
      </c>
      <c r="EO56" s="324">
        <f t="shared" si="153"/>
        <v>0</v>
      </c>
      <c r="EP56" s="322">
        <f t="shared" si="37"/>
        <v>0</v>
      </c>
      <c r="EQ56" s="322">
        <f t="shared" si="154"/>
        <v>0</v>
      </c>
      <c r="ER56" s="324">
        <f t="shared" si="155"/>
        <v>0</v>
      </c>
      <c r="ES56" s="324">
        <f t="shared" si="156"/>
        <v>0</v>
      </c>
      <c r="ET56" s="324">
        <f t="shared" si="157"/>
        <v>0</v>
      </c>
      <c r="EU56" s="322">
        <f t="shared" si="38"/>
        <v>0</v>
      </c>
      <c r="EV56" s="322">
        <f t="shared" si="158"/>
        <v>0</v>
      </c>
      <c r="EW56" s="324">
        <f t="shared" si="159"/>
        <v>0</v>
      </c>
      <c r="EX56" s="324">
        <f t="shared" si="160"/>
        <v>0</v>
      </c>
      <c r="EY56" s="324">
        <f t="shared" si="161"/>
        <v>0</v>
      </c>
      <c r="EZ56" s="322">
        <f t="shared" si="39"/>
        <v>0</v>
      </c>
      <c r="FA56" s="322">
        <f t="shared" si="162"/>
        <v>0</v>
      </c>
      <c r="FB56" s="324">
        <f t="shared" si="163"/>
        <v>0</v>
      </c>
      <c r="FC56" s="324">
        <f t="shared" si="164"/>
        <v>0</v>
      </c>
      <c r="FD56" s="324">
        <f t="shared" si="165"/>
        <v>0</v>
      </c>
      <c r="FE56" s="322">
        <f t="shared" si="40"/>
        <v>0</v>
      </c>
      <c r="FF56" s="322">
        <f t="shared" si="166"/>
        <v>0</v>
      </c>
      <c r="FG56" s="325">
        <f t="shared" si="167"/>
        <v>0</v>
      </c>
      <c r="FH56" s="712">
        <f t="shared" si="41"/>
        <v>0</v>
      </c>
      <c r="FI56" s="322">
        <f t="shared" si="42"/>
        <v>0</v>
      </c>
      <c r="FJ56" s="322">
        <f t="shared" si="43"/>
        <v>0</v>
      </c>
      <c r="FK56" s="322">
        <f t="shared" si="168"/>
        <v>0</v>
      </c>
      <c r="FL56" s="322">
        <f t="shared" si="44"/>
        <v>0</v>
      </c>
      <c r="FM56" s="322">
        <f t="shared" si="45"/>
        <v>0</v>
      </c>
      <c r="FN56" s="322">
        <f t="shared" si="46"/>
        <v>0</v>
      </c>
      <c r="FO56" s="322">
        <f t="shared" si="47"/>
        <v>0</v>
      </c>
      <c r="FP56" s="322">
        <f t="shared" si="169"/>
        <v>0</v>
      </c>
      <c r="FQ56" s="322">
        <f t="shared" si="48"/>
        <v>0</v>
      </c>
      <c r="FR56" s="322">
        <f t="shared" si="49"/>
        <v>0</v>
      </c>
      <c r="FS56" s="322">
        <f t="shared" si="50"/>
        <v>0</v>
      </c>
      <c r="FT56" s="322">
        <f t="shared" si="51"/>
        <v>0</v>
      </c>
      <c r="FU56" s="322">
        <f t="shared" si="170"/>
        <v>0</v>
      </c>
      <c r="FV56" s="322">
        <f t="shared" si="52"/>
        <v>0</v>
      </c>
      <c r="FW56" s="322">
        <f t="shared" si="53"/>
        <v>0</v>
      </c>
      <c r="FX56" s="322">
        <f t="shared" si="54"/>
        <v>0</v>
      </c>
      <c r="FY56" s="322">
        <f t="shared" si="55"/>
        <v>0</v>
      </c>
      <c r="FZ56" s="322">
        <f t="shared" si="171"/>
        <v>0</v>
      </c>
      <c r="GA56" s="322">
        <f t="shared" si="56"/>
        <v>0</v>
      </c>
      <c r="GB56" s="322">
        <f t="shared" si="57"/>
        <v>0</v>
      </c>
      <c r="GC56" s="322">
        <f t="shared" si="58"/>
        <v>0</v>
      </c>
      <c r="GD56" s="322">
        <f t="shared" si="59"/>
        <v>0</v>
      </c>
      <c r="GE56" s="322">
        <f t="shared" si="172"/>
        <v>0</v>
      </c>
      <c r="GF56" s="322">
        <f t="shared" si="60"/>
        <v>0</v>
      </c>
      <c r="GG56" s="322">
        <f t="shared" si="61"/>
        <v>0</v>
      </c>
      <c r="GH56" s="322">
        <f t="shared" si="62"/>
        <v>0</v>
      </c>
      <c r="GI56" s="322">
        <f t="shared" si="63"/>
        <v>0</v>
      </c>
      <c r="GJ56" s="322">
        <f t="shared" si="173"/>
        <v>0</v>
      </c>
      <c r="GK56" s="322">
        <f t="shared" si="64"/>
        <v>0</v>
      </c>
      <c r="GL56" s="322">
        <f t="shared" si="65"/>
        <v>1102.2</v>
      </c>
      <c r="GM56" s="322">
        <f t="shared" si="66"/>
        <v>1040.5999999999999</v>
      </c>
      <c r="GN56" s="322">
        <f t="shared" si="67"/>
        <v>645.5</v>
      </c>
      <c r="GO56" s="322">
        <f t="shared" si="174"/>
        <v>395.1</v>
      </c>
      <c r="GP56" s="322">
        <f t="shared" si="68"/>
        <v>61.6</v>
      </c>
      <c r="GQ56" s="322">
        <f t="shared" si="69"/>
        <v>0</v>
      </c>
      <c r="GR56" s="322">
        <f t="shared" si="70"/>
        <v>0</v>
      </c>
      <c r="GS56" s="322">
        <f t="shared" si="71"/>
        <v>0</v>
      </c>
      <c r="GT56" s="322">
        <f t="shared" si="175"/>
        <v>0</v>
      </c>
      <c r="GU56" s="322">
        <f t="shared" si="72"/>
        <v>0</v>
      </c>
      <c r="GV56" s="326">
        <f t="shared" si="92"/>
        <v>16580.8</v>
      </c>
      <c r="GW56" s="322">
        <f t="shared" si="82"/>
        <v>15685.4</v>
      </c>
      <c r="GX56" s="322">
        <f t="shared" si="82"/>
        <v>9729.7000000000007</v>
      </c>
      <c r="GY56" s="322">
        <f t="shared" si="82"/>
        <v>5955.7</v>
      </c>
      <c r="GZ56" s="322">
        <f t="shared" si="82"/>
        <v>895.4</v>
      </c>
      <c r="HA56" s="328">
        <f t="shared" si="176"/>
        <v>319</v>
      </c>
      <c r="HB56" s="322">
        <f t="shared" si="75"/>
        <v>16254.8</v>
      </c>
      <c r="HC56" s="322">
        <f t="shared" si="75"/>
        <v>15377</v>
      </c>
      <c r="HD56" s="322">
        <f t="shared" si="75"/>
        <v>9538.4</v>
      </c>
      <c r="HE56" s="322">
        <f t="shared" si="75"/>
        <v>5838.6</v>
      </c>
      <c r="HF56" s="322">
        <f t="shared" si="75"/>
        <v>877.8</v>
      </c>
      <c r="HG56" s="329">
        <v>30.18</v>
      </c>
      <c r="HH56" s="327">
        <f t="shared" si="76"/>
        <v>1878.9</v>
      </c>
      <c r="HI56" s="327">
        <f t="shared" si="77"/>
        <v>18133.7</v>
      </c>
      <c r="HJ56" s="330">
        <f t="shared" si="78"/>
        <v>11417.3</v>
      </c>
      <c r="HK56" s="275">
        <f t="shared" si="79"/>
        <v>18133700</v>
      </c>
    </row>
    <row r="57" spans="1:220">
      <c r="A57" s="315" t="s">
        <v>742</v>
      </c>
      <c r="B57" s="316">
        <v>0</v>
      </c>
      <c r="C57" s="316">
        <v>0</v>
      </c>
      <c r="D57" s="317">
        <v>27</v>
      </c>
      <c r="E57" s="318">
        <v>0</v>
      </c>
      <c r="F57" s="317"/>
      <c r="G57" s="316">
        <v>0</v>
      </c>
      <c r="H57" s="317">
        <v>148</v>
      </c>
      <c r="I57" s="318">
        <v>0</v>
      </c>
      <c r="J57" s="317"/>
      <c r="K57" s="317"/>
      <c r="L57" s="317"/>
      <c r="M57" s="316">
        <v>0</v>
      </c>
      <c r="N57" s="318">
        <v>0</v>
      </c>
      <c r="O57" s="317"/>
      <c r="P57" s="318">
        <v>0</v>
      </c>
      <c r="Q57" s="317"/>
      <c r="R57" s="317"/>
      <c r="S57" s="317"/>
      <c r="T57" s="319">
        <v>0</v>
      </c>
      <c r="U57" s="335">
        <v>0</v>
      </c>
      <c r="V57" s="335">
        <v>0</v>
      </c>
      <c r="W57" s="318">
        <v>0</v>
      </c>
      <c r="X57" s="318">
        <v>0</v>
      </c>
      <c r="Y57" s="318">
        <v>0</v>
      </c>
      <c r="Z57" s="318">
        <v>0</v>
      </c>
      <c r="AA57" s="318">
        <v>0</v>
      </c>
      <c r="AB57" s="318">
        <v>0</v>
      </c>
      <c r="AC57" s="318">
        <v>0</v>
      </c>
      <c r="AD57" s="320">
        <v>0</v>
      </c>
      <c r="AE57" s="320">
        <v>0</v>
      </c>
      <c r="AF57" s="320">
        <v>0</v>
      </c>
      <c r="AG57" s="320">
        <v>0</v>
      </c>
      <c r="AH57" s="317"/>
      <c r="AI57" s="320">
        <v>0</v>
      </c>
      <c r="AJ57" s="710">
        <f t="shared" si="80"/>
        <v>27</v>
      </c>
      <c r="AK57" s="710">
        <f t="shared" si="81"/>
        <v>148</v>
      </c>
      <c r="AL57" s="321">
        <f t="shared" si="0"/>
        <v>0</v>
      </c>
      <c r="AM57" s="322">
        <f t="shared" si="93"/>
        <v>0</v>
      </c>
      <c r="AN57" s="322">
        <f t="shared" si="1"/>
        <v>0</v>
      </c>
      <c r="AO57" s="322">
        <f t="shared" si="94"/>
        <v>0</v>
      </c>
      <c r="AP57" s="322">
        <f t="shared" si="177"/>
        <v>0</v>
      </c>
      <c r="AQ57" s="322">
        <f t="shared" si="2"/>
        <v>0</v>
      </c>
      <c r="AR57" s="322">
        <f t="shared" si="3"/>
        <v>0</v>
      </c>
      <c r="AS57" s="322">
        <f t="shared" si="4"/>
        <v>0</v>
      </c>
      <c r="AT57" s="322">
        <f t="shared" si="96"/>
        <v>0</v>
      </c>
      <c r="AU57" s="322">
        <f t="shared" si="178"/>
        <v>0</v>
      </c>
      <c r="AV57" s="322">
        <f t="shared" si="179"/>
        <v>1548.8</v>
      </c>
      <c r="AW57" s="322">
        <f t="shared" si="180"/>
        <v>1478.8</v>
      </c>
      <c r="AX57" s="322">
        <f t="shared" si="5"/>
        <v>917.3</v>
      </c>
      <c r="AY57" s="322">
        <f t="shared" si="100"/>
        <v>561.5</v>
      </c>
      <c r="AZ57" s="322">
        <f t="shared" si="6"/>
        <v>70</v>
      </c>
      <c r="BA57" s="322">
        <f t="shared" si="181"/>
        <v>0</v>
      </c>
      <c r="BB57" s="322">
        <f t="shared" si="182"/>
        <v>0</v>
      </c>
      <c r="BC57" s="322">
        <f t="shared" si="7"/>
        <v>0</v>
      </c>
      <c r="BD57" s="322">
        <f t="shared" si="103"/>
        <v>0</v>
      </c>
      <c r="BE57" s="322">
        <f t="shared" si="8"/>
        <v>0</v>
      </c>
      <c r="BF57" s="322">
        <f t="shared" si="183"/>
        <v>0</v>
      </c>
      <c r="BG57" s="322">
        <f t="shared" si="184"/>
        <v>0</v>
      </c>
      <c r="BH57" s="322">
        <f t="shared" si="9"/>
        <v>0</v>
      </c>
      <c r="BI57" s="322">
        <f t="shared" si="106"/>
        <v>0</v>
      </c>
      <c r="BJ57" s="322">
        <f t="shared" si="185"/>
        <v>0</v>
      </c>
      <c r="BK57" s="322">
        <f t="shared" si="186"/>
        <v>0</v>
      </c>
      <c r="BL57" s="322">
        <f t="shared" si="187"/>
        <v>0</v>
      </c>
      <c r="BM57" s="322">
        <f t="shared" si="10"/>
        <v>0</v>
      </c>
      <c r="BN57" s="322">
        <f t="shared" si="110"/>
        <v>0</v>
      </c>
      <c r="BO57" s="322">
        <f t="shared" si="188"/>
        <v>0</v>
      </c>
      <c r="BP57" s="322">
        <f t="shared" si="189"/>
        <v>7465.4</v>
      </c>
      <c r="BQ57" s="322">
        <f t="shared" si="190"/>
        <v>7048.5</v>
      </c>
      <c r="BR57" s="322">
        <f t="shared" si="11"/>
        <v>4372.2</v>
      </c>
      <c r="BS57" s="322">
        <f t="shared" si="114"/>
        <v>2676.3</v>
      </c>
      <c r="BT57" s="322">
        <f t="shared" si="12"/>
        <v>416.9</v>
      </c>
      <c r="BU57" s="322"/>
      <c r="BV57" s="322">
        <f t="shared" si="83"/>
        <v>0</v>
      </c>
      <c r="BW57" s="322">
        <f t="shared" si="84"/>
        <v>0</v>
      </c>
      <c r="BX57" s="322">
        <f t="shared" si="85"/>
        <v>0</v>
      </c>
      <c r="BY57" s="322">
        <f t="shared" si="86"/>
        <v>0</v>
      </c>
      <c r="BZ57" s="322">
        <f t="shared" si="87"/>
        <v>0</v>
      </c>
      <c r="CA57" s="322">
        <f t="shared" si="88"/>
        <v>0</v>
      </c>
      <c r="CB57" s="322">
        <f t="shared" si="89"/>
        <v>0</v>
      </c>
      <c r="CC57" s="322">
        <f t="shared" si="90"/>
        <v>0</v>
      </c>
      <c r="CD57" s="322">
        <f t="shared" si="91"/>
        <v>0</v>
      </c>
      <c r="CE57" s="711">
        <f t="shared" si="13"/>
        <v>0</v>
      </c>
      <c r="CF57" s="322">
        <f t="shared" si="115"/>
        <v>0</v>
      </c>
      <c r="CG57" s="322">
        <f t="shared" si="116"/>
        <v>0</v>
      </c>
      <c r="CH57" s="322">
        <f t="shared" si="14"/>
        <v>0</v>
      </c>
      <c r="CI57" s="322">
        <f t="shared" si="117"/>
        <v>0</v>
      </c>
      <c r="CJ57" s="711">
        <f t="shared" si="15"/>
        <v>0</v>
      </c>
      <c r="CK57" s="322">
        <f t="shared" si="118"/>
        <v>0</v>
      </c>
      <c r="CL57" s="322">
        <f t="shared" si="119"/>
        <v>0</v>
      </c>
      <c r="CM57" s="322">
        <f t="shared" si="16"/>
        <v>0</v>
      </c>
      <c r="CN57" s="322">
        <f t="shared" si="120"/>
        <v>0</v>
      </c>
      <c r="CO57" s="711">
        <f t="shared" si="17"/>
        <v>0</v>
      </c>
      <c r="CP57" s="322">
        <f t="shared" si="121"/>
        <v>0</v>
      </c>
      <c r="CQ57" s="322">
        <f t="shared" si="122"/>
        <v>0</v>
      </c>
      <c r="CR57" s="322">
        <f t="shared" si="18"/>
        <v>0</v>
      </c>
      <c r="CS57" s="322">
        <f t="shared" si="123"/>
        <v>0</v>
      </c>
      <c r="CT57" s="711">
        <f t="shared" si="19"/>
        <v>0</v>
      </c>
      <c r="CU57" s="322">
        <f t="shared" si="124"/>
        <v>0</v>
      </c>
      <c r="CV57" s="322">
        <f t="shared" si="125"/>
        <v>0</v>
      </c>
      <c r="CW57" s="322">
        <f t="shared" si="20"/>
        <v>0</v>
      </c>
      <c r="CX57" s="322">
        <f t="shared" si="126"/>
        <v>0</v>
      </c>
      <c r="CY57" s="322">
        <f t="shared" si="21"/>
        <v>0</v>
      </c>
      <c r="CZ57" s="322">
        <f t="shared" si="127"/>
        <v>0</v>
      </c>
      <c r="DA57" s="322">
        <f t="shared" si="128"/>
        <v>0</v>
      </c>
      <c r="DB57" s="322">
        <f t="shared" si="22"/>
        <v>0</v>
      </c>
      <c r="DC57" s="322">
        <f t="shared" si="129"/>
        <v>0</v>
      </c>
      <c r="DD57" s="322">
        <f t="shared" si="23"/>
        <v>0</v>
      </c>
      <c r="DE57" s="322">
        <f t="shared" si="24"/>
        <v>0</v>
      </c>
      <c r="DF57" s="322">
        <f t="shared" si="25"/>
        <v>0</v>
      </c>
      <c r="DG57" s="322">
        <f t="shared" si="26"/>
        <v>0</v>
      </c>
      <c r="DH57" s="322">
        <f t="shared" si="130"/>
        <v>0</v>
      </c>
      <c r="DI57" s="322">
        <f t="shared" si="27"/>
        <v>0</v>
      </c>
      <c r="DJ57" s="322">
        <f t="shared" si="28"/>
        <v>0</v>
      </c>
      <c r="DK57" s="322">
        <f t="shared" si="29"/>
        <v>0</v>
      </c>
      <c r="DL57" s="322">
        <f t="shared" si="30"/>
        <v>0</v>
      </c>
      <c r="DM57" s="322">
        <f t="shared" si="131"/>
        <v>0</v>
      </c>
      <c r="DN57" s="322">
        <f t="shared" si="31"/>
        <v>0</v>
      </c>
      <c r="DO57" s="322">
        <f t="shared" si="132"/>
        <v>0</v>
      </c>
      <c r="DP57" s="322">
        <f t="shared" si="133"/>
        <v>0</v>
      </c>
      <c r="DQ57" s="322">
        <f t="shared" si="134"/>
        <v>0</v>
      </c>
      <c r="DR57" s="322">
        <f t="shared" si="135"/>
        <v>0</v>
      </c>
      <c r="DS57" s="322">
        <f t="shared" si="32"/>
        <v>0</v>
      </c>
      <c r="DT57" s="323">
        <f t="shared" si="136"/>
        <v>0</v>
      </c>
      <c r="DU57" s="324">
        <f t="shared" si="137"/>
        <v>0</v>
      </c>
      <c r="DV57" s="322">
        <f t="shared" si="33"/>
        <v>0</v>
      </c>
      <c r="DW57" s="322">
        <f t="shared" si="138"/>
        <v>0</v>
      </c>
      <c r="DX57" s="324">
        <f t="shared" si="139"/>
        <v>0</v>
      </c>
      <c r="DY57" s="324">
        <f t="shared" si="140"/>
        <v>0</v>
      </c>
      <c r="DZ57" s="324">
        <f t="shared" si="141"/>
        <v>0</v>
      </c>
      <c r="EA57" s="322">
        <f t="shared" si="34"/>
        <v>0</v>
      </c>
      <c r="EB57" s="322">
        <f t="shared" si="142"/>
        <v>0</v>
      </c>
      <c r="EC57" s="324">
        <f t="shared" si="143"/>
        <v>0</v>
      </c>
      <c r="ED57" s="324">
        <f t="shared" si="144"/>
        <v>0</v>
      </c>
      <c r="EE57" s="324">
        <f t="shared" si="145"/>
        <v>0</v>
      </c>
      <c r="EF57" s="322">
        <f t="shared" si="35"/>
        <v>0</v>
      </c>
      <c r="EG57" s="322">
        <f t="shared" si="146"/>
        <v>0</v>
      </c>
      <c r="EH57" s="324">
        <f t="shared" si="147"/>
        <v>0</v>
      </c>
      <c r="EI57" s="324">
        <f t="shared" si="148"/>
        <v>0</v>
      </c>
      <c r="EJ57" s="324">
        <f t="shared" si="149"/>
        <v>0</v>
      </c>
      <c r="EK57" s="322">
        <f t="shared" si="36"/>
        <v>0</v>
      </c>
      <c r="EL57" s="322">
        <f t="shared" si="150"/>
        <v>0</v>
      </c>
      <c r="EM57" s="324">
        <f t="shared" si="151"/>
        <v>0</v>
      </c>
      <c r="EN57" s="324">
        <f t="shared" si="152"/>
        <v>0</v>
      </c>
      <c r="EO57" s="324">
        <f t="shared" si="153"/>
        <v>0</v>
      </c>
      <c r="EP57" s="322">
        <f t="shared" si="37"/>
        <v>0</v>
      </c>
      <c r="EQ57" s="322">
        <f t="shared" si="154"/>
        <v>0</v>
      </c>
      <c r="ER57" s="324">
        <f t="shared" si="155"/>
        <v>0</v>
      </c>
      <c r="ES57" s="324">
        <f t="shared" si="156"/>
        <v>0</v>
      </c>
      <c r="ET57" s="324">
        <f t="shared" si="157"/>
        <v>0</v>
      </c>
      <c r="EU57" s="322">
        <f t="shared" si="38"/>
        <v>0</v>
      </c>
      <c r="EV57" s="322">
        <f t="shared" si="158"/>
        <v>0</v>
      </c>
      <c r="EW57" s="324">
        <f t="shared" si="159"/>
        <v>0</v>
      </c>
      <c r="EX57" s="324">
        <f t="shared" si="160"/>
        <v>0</v>
      </c>
      <c r="EY57" s="324">
        <f t="shared" si="161"/>
        <v>0</v>
      </c>
      <c r="EZ57" s="322">
        <f t="shared" si="39"/>
        <v>0</v>
      </c>
      <c r="FA57" s="322">
        <f t="shared" si="162"/>
        <v>0</v>
      </c>
      <c r="FB57" s="324">
        <f t="shared" si="163"/>
        <v>0</v>
      </c>
      <c r="FC57" s="324">
        <f t="shared" si="164"/>
        <v>0</v>
      </c>
      <c r="FD57" s="324">
        <f t="shared" si="165"/>
        <v>0</v>
      </c>
      <c r="FE57" s="322">
        <f t="shared" si="40"/>
        <v>0</v>
      </c>
      <c r="FF57" s="322">
        <f t="shared" si="166"/>
        <v>0</v>
      </c>
      <c r="FG57" s="325">
        <f t="shared" si="167"/>
        <v>0</v>
      </c>
      <c r="FH57" s="712">
        <f t="shared" si="41"/>
        <v>0</v>
      </c>
      <c r="FI57" s="322">
        <f t="shared" si="42"/>
        <v>0</v>
      </c>
      <c r="FJ57" s="322">
        <f t="shared" si="43"/>
        <v>0</v>
      </c>
      <c r="FK57" s="322">
        <f t="shared" si="168"/>
        <v>0</v>
      </c>
      <c r="FL57" s="322">
        <f t="shared" si="44"/>
        <v>0</v>
      </c>
      <c r="FM57" s="322">
        <f t="shared" si="45"/>
        <v>0</v>
      </c>
      <c r="FN57" s="322">
        <f t="shared" si="46"/>
        <v>0</v>
      </c>
      <c r="FO57" s="322">
        <f t="shared" si="47"/>
        <v>0</v>
      </c>
      <c r="FP57" s="322">
        <f t="shared" si="169"/>
        <v>0</v>
      </c>
      <c r="FQ57" s="322">
        <f t="shared" si="48"/>
        <v>0</v>
      </c>
      <c r="FR57" s="322">
        <f t="shared" si="49"/>
        <v>0</v>
      </c>
      <c r="FS57" s="322">
        <f t="shared" si="50"/>
        <v>0</v>
      </c>
      <c r="FT57" s="322">
        <f t="shared" si="51"/>
        <v>0</v>
      </c>
      <c r="FU57" s="322">
        <f t="shared" si="170"/>
        <v>0</v>
      </c>
      <c r="FV57" s="322">
        <f t="shared" si="52"/>
        <v>0</v>
      </c>
      <c r="FW57" s="322">
        <f t="shared" si="53"/>
        <v>0</v>
      </c>
      <c r="FX57" s="322">
        <f t="shared" si="54"/>
        <v>0</v>
      </c>
      <c r="FY57" s="322">
        <f t="shared" si="55"/>
        <v>0</v>
      </c>
      <c r="FZ57" s="322">
        <f t="shared" si="171"/>
        <v>0</v>
      </c>
      <c r="GA57" s="322">
        <f t="shared" si="56"/>
        <v>0</v>
      </c>
      <c r="GB57" s="322">
        <f t="shared" si="57"/>
        <v>0</v>
      </c>
      <c r="GC57" s="322">
        <f t="shared" si="58"/>
        <v>0</v>
      </c>
      <c r="GD57" s="322">
        <f t="shared" si="59"/>
        <v>0</v>
      </c>
      <c r="GE57" s="322">
        <f t="shared" si="172"/>
        <v>0</v>
      </c>
      <c r="GF57" s="322">
        <f t="shared" si="60"/>
        <v>0</v>
      </c>
      <c r="GG57" s="322">
        <f t="shared" si="61"/>
        <v>0</v>
      </c>
      <c r="GH57" s="322">
        <f t="shared" si="62"/>
        <v>0</v>
      </c>
      <c r="GI57" s="322">
        <f t="shared" si="63"/>
        <v>0</v>
      </c>
      <c r="GJ57" s="322">
        <f t="shared" si="173"/>
        <v>0</v>
      </c>
      <c r="GK57" s="322">
        <f t="shared" si="64"/>
        <v>0</v>
      </c>
      <c r="GL57" s="322">
        <f t="shared" si="65"/>
        <v>0</v>
      </c>
      <c r="GM57" s="322">
        <f t="shared" si="66"/>
        <v>0</v>
      </c>
      <c r="GN57" s="322">
        <f t="shared" si="67"/>
        <v>0</v>
      </c>
      <c r="GO57" s="322">
        <f t="shared" si="174"/>
        <v>0</v>
      </c>
      <c r="GP57" s="322">
        <f t="shared" si="68"/>
        <v>0</v>
      </c>
      <c r="GQ57" s="322">
        <f t="shared" si="69"/>
        <v>0</v>
      </c>
      <c r="GR57" s="322">
        <f t="shared" si="70"/>
        <v>0</v>
      </c>
      <c r="GS57" s="322">
        <f t="shared" si="71"/>
        <v>0</v>
      </c>
      <c r="GT57" s="322">
        <f t="shared" si="175"/>
        <v>0</v>
      </c>
      <c r="GU57" s="322">
        <f t="shared" si="72"/>
        <v>0</v>
      </c>
      <c r="GV57" s="326">
        <f t="shared" si="92"/>
        <v>9014.2000000000007</v>
      </c>
      <c r="GW57" s="322">
        <f t="shared" si="82"/>
        <v>8527.2999999999993</v>
      </c>
      <c r="GX57" s="322">
        <f t="shared" si="82"/>
        <v>5289.5</v>
      </c>
      <c r="GY57" s="322">
        <f t="shared" si="82"/>
        <v>3237.8</v>
      </c>
      <c r="GZ57" s="322">
        <f t="shared" si="82"/>
        <v>486.9</v>
      </c>
      <c r="HA57" s="328">
        <f t="shared" si="176"/>
        <v>175</v>
      </c>
      <c r="HB57" s="322">
        <f t="shared" si="75"/>
        <v>8837</v>
      </c>
      <c r="HC57" s="322">
        <f t="shared" si="75"/>
        <v>8359.7000000000007</v>
      </c>
      <c r="HD57" s="322">
        <f t="shared" si="75"/>
        <v>5185.5</v>
      </c>
      <c r="HE57" s="322">
        <f t="shared" si="75"/>
        <v>3174.1</v>
      </c>
      <c r="HF57" s="322">
        <f t="shared" si="75"/>
        <v>477.3</v>
      </c>
      <c r="HG57" s="329">
        <v>14.5</v>
      </c>
      <c r="HH57" s="327">
        <f t="shared" si="76"/>
        <v>902.7</v>
      </c>
      <c r="HI57" s="327">
        <f t="shared" si="77"/>
        <v>9739.7000000000007</v>
      </c>
      <c r="HJ57" s="330">
        <f t="shared" si="78"/>
        <v>6088.2</v>
      </c>
      <c r="HK57" s="275">
        <f t="shared" si="79"/>
        <v>9739700</v>
      </c>
    </row>
    <row r="58" spans="1:220">
      <c r="A58" s="315" t="s">
        <v>806</v>
      </c>
      <c r="B58" s="316">
        <v>0</v>
      </c>
      <c r="C58" s="316">
        <v>0</v>
      </c>
      <c r="D58" s="317">
        <v>27</v>
      </c>
      <c r="E58" s="318">
        <v>0</v>
      </c>
      <c r="F58" s="317"/>
      <c r="G58" s="316">
        <v>0</v>
      </c>
      <c r="H58" s="317">
        <v>198</v>
      </c>
      <c r="I58" s="318">
        <v>0</v>
      </c>
      <c r="J58" s="317"/>
      <c r="K58" s="317"/>
      <c r="L58" s="317"/>
      <c r="M58" s="316">
        <v>0</v>
      </c>
      <c r="N58" s="318">
        <v>0</v>
      </c>
      <c r="O58" s="317"/>
      <c r="P58" s="318">
        <v>0</v>
      </c>
      <c r="Q58" s="317">
        <v>49</v>
      </c>
      <c r="R58" s="317"/>
      <c r="S58" s="317"/>
      <c r="T58" s="319">
        <v>0</v>
      </c>
      <c r="U58" s="335">
        <v>0</v>
      </c>
      <c r="V58" s="335">
        <v>0</v>
      </c>
      <c r="W58" s="318">
        <v>0</v>
      </c>
      <c r="X58" s="318">
        <v>0</v>
      </c>
      <c r="Y58" s="318">
        <v>0</v>
      </c>
      <c r="Z58" s="318">
        <v>0</v>
      </c>
      <c r="AA58" s="318">
        <v>0</v>
      </c>
      <c r="AB58" s="318">
        <v>0</v>
      </c>
      <c r="AC58" s="318">
        <v>0</v>
      </c>
      <c r="AD58" s="320">
        <v>0</v>
      </c>
      <c r="AE58" s="320">
        <v>0</v>
      </c>
      <c r="AF58" s="320">
        <v>0</v>
      </c>
      <c r="AG58" s="320">
        <v>0</v>
      </c>
      <c r="AH58" s="317"/>
      <c r="AI58" s="320">
        <v>0</v>
      </c>
      <c r="AJ58" s="710">
        <f t="shared" si="80"/>
        <v>27</v>
      </c>
      <c r="AK58" s="710">
        <f t="shared" si="81"/>
        <v>247</v>
      </c>
      <c r="AL58" s="321">
        <f t="shared" si="0"/>
        <v>0</v>
      </c>
      <c r="AM58" s="322">
        <f t="shared" si="93"/>
        <v>0</v>
      </c>
      <c r="AN58" s="322">
        <f t="shared" si="1"/>
        <v>0</v>
      </c>
      <c r="AO58" s="322">
        <f t="shared" si="94"/>
        <v>0</v>
      </c>
      <c r="AP58" s="322">
        <f t="shared" si="177"/>
        <v>0</v>
      </c>
      <c r="AQ58" s="322">
        <f t="shared" si="2"/>
        <v>0</v>
      </c>
      <c r="AR58" s="322">
        <f t="shared" si="3"/>
        <v>0</v>
      </c>
      <c r="AS58" s="322">
        <f t="shared" si="4"/>
        <v>0</v>
      </c>
      <c r="AT58" s="322">
        <f t="shared" si="96"/>
        <v>0</v>
      </c>
      <c r="AU58" s="322">
        <f t="shared" si="178"/>
        <v>0</v>
      </c>
      <c r="AV58" s="322">
        <f t="shared" si="179"/>
        <v>1548.8</v>
      </c>
      <c r="AW58" s="322">
        <f t="shared" si="180"/>
        <v>1478.8</v>
      </c>
      <c r="AX58" s="322">
        <f t="shared" si="5"/>
        <v>917.3</v>
      </c>
      <c r="AY58" s="322">
        <f t="shared" si="100"/>
        <v>561.5</v>
      </c>
      <c r="AZ58" s="322">
        <f t="shared" si="6"/>
        <v>70</v>
      </c>
      <c r="BA58" s="322">
        <f t="shared" si="181"/>
        <v>0</v>
      </c>
      <c r="BB58" s="322">
        <f t="shared" si="182"/>
        <v>0</v>
      </c>
      <c r="BC58" s="322">
        <f t="shared" si="7"/>
        <v>0</v>
      </c>
      <c r="BD58" s="322">
        <f t="shared" si="103"/>
        <v>0</v>
      </c>
      <c r="BE58" s="322">
        <f t="shared" si="8"/>
        <v>0</v>
      </c>
      <c r="BF58" s="322">
        <f t="shared" si="183"/>
        <v>0</v>
      </c>
      <c r="BG58" s="322">
        <f t="shared" si="184"/>
        <v>0</v>
      </c>
      <c r="BH58" s="322">
        <f t="shared" si="9"/>
        <v>0</v>
      </c>
      <c r="BI58" s="322">
        <f t="shared" si="106"/>
        <v>0</v>
      </c>
      <c r="BJ58" s="322">
        <f t="shared" si="185"/>
        <v>0</v>
      </c>
      <c r="BK58" s="322">
        <f t="shared" si="186"/>
        <v>0</v>
      </c>
      <c r="BL58" s="322">
        <f t="shared" si="187"/>
        <v>0</v>
      </c>
      <c r="BM58" s="322">
        <f t="shared" si="10"/>
        <v>0</v>
      </c>
      <c r="BN58" s="322">
        <f t="shared" si="110"/>
        <v>0</v>
      </c>
      <c r="BO58" s="322">
        <f t="shared" si="188"/>
        <v>0</v>
      </c>
      <c r="BP58" s="322">
        <f t="shared" si="189"/>
        <v>9987.5</v>
      </c>
      <c r="BQ58" s="322">
        <f t="shared" si="190"/>
        <v>9429.7999999999993</v>
      </c>
      <c r="BR58" s="322">
        <f t="shared" si="11"/>
        <v>5849.3</v>
      </c>
      <c r="BS58" s="322">
        <f t="shared" si="114"/>
        <v>3580.5</v>
      </c>
      <c r="BT58" s="322">
        <f t="shared" si="12"/>
        <v>557.70000000000005</v>
      </c>
      <c r="BU58" s="322"/>
      <c r="BV58" s="322">
        <f t="shared" si="83"/>
        <v>0</v>
      </c>
      <c r="BW58" s="322">
        <f t="shared" si="84"/>
        <v>0</v>
      </c>
      <c r="BX58" s="322">
        <f t="shared" si="85"/>
        <v>0</v>
      </c>
      <c r="BY58" s="322">
        <f t="shared" si="86"/>
        <v>0</v>
      </c>
      <c r="BZ58" s="322">
        <f t="shared" si="87"/>
        <v>0</v>
      </c>
      <c r="CA58" s="322">
        <f t="shared" si="88"/>
        <v>0</v>
      </c>
      <c r="CB58" s="322">
        <f t="shared" si="89"/>
        <v>0</v>
      </c>
      <c r="CC58" s="322">
        <f t="shared" si="90"/>
        <v>0</v>
      </c>
      <c r="CD58" s="322">
        <f t="shared" si="91"/>
        <v>0</v>
      </c>
      <c r="CE58" s="711">
        <f t="shared" si="13"/>
        <v>0</v>
      </c>
      <c r="CF58" s="322">
        <f t="shared" si="115"/>
        <v>0</v>
      </c>
      <c r="CG58" s="322">
        <f t="shared" si="116"/>
        <v>0</v>
      </c>
      <c r="CH58" s="322">
        <f t="shared" si="14"/>
        <v>0</v>
      </c>
      <c r="CI58" s="322">
        <f t="shared" si="117"/>
        <v>0</v>
      </c>
      <c r="CJ58" s="711">
        <f t="shared" si="15"/>
        <v>0</v>
      </c>
      <c r="CK58" s="322">
        <f t="shared" si="118"/>
        <v>0</v>
      </c>
      <c r="CL58" s="322">
        <f t="shared" si="119"/>
        <v>0</v>
      </c>
      <c r="CM58" s="322">
        <f t="shared" si="16"/>
        <v>0</v>
      </c>
      <c r="CN58" s="322">
        <f t="shared" si="120"/>
        <v>0</v>
      </c>
      <c r="CO58" s="711">
        <f t="shared" si="17"/>
        <v>0</v>
      </c>
      <c r="CP58" s="322">
        <f t="shared" si="121"/>
        <v>0</v>
      </c>
      <c r="CQ58" s="322">
        <f t="shared" si="122"/>
        <v>0</v>
      </c>
      <c r="CR58" s="322">
        <f t="shared" si="18"/>
        <v>0</v>
      </c>
      <c r="CS58" s="322">
        <f t="shared" si="123"/>
        <v>0</v>
      </c>
      <c r="CT58" s="711">
        <f t="shared" si="19"/>
        <v>0</v>
      </c>
      <c r="CU58" s="322">
        <f t="shared" si="124"/>
        <v>0</v>
      </c>
      <c r="CV58" s="322">
        <f t="shared" si="125"/>
        <v>0</v>
      </c>
      <c r="CW58" s="322">
        <f t="shared" si="20"/>
        <v>0</v>
      </c>
      <c r="CX58" s="322">
        <f t="shared" si="126"/>
        <v>0</v>
      </c>
      <c r="CY58" s="322">
        <f t="shared" si="21"/>
        <v>0</v>
      </c>
      <c r="CZ58" s="322">
        <f t="shared" si="127"/>
        <v>0</v>
      </c>
      <c r="DA58" s="322">
        <f t="shared" si="128"/>
        <v>0</v>
      </c>
      <c r="DB58" s="322">
        <f t="shared" si="22"/>
        <v>0</v>
      </c>
      <c r="DC58" s="322">
        <f t="shared" si="129"/>
        <v>0</v>
      </c>
      <c r="DD58" s="322">
        <f t="shared" si="23"/>
        <v>0</v>
      </c>
      <c r="DE58" s="322">
        <f t="shared" si="24"/>
        <v>6246.9</v>
      </c>
      <c r="DF58" s="322">
        <f t="shared" si="25"/>
        <v>6067.5</v>
      </c>
      <c r="DG58" s="322">
        <f t="shared" si="26"/>
        <v>3763.7</v>
      </c>
      <c r="DH58" s="322">
        <f t="shared" si="130"/>
        <v>2303.8000000000002</v>
      </c>
      <c r="DI58" s="322">
        <f t="shared" si="27"/>
        <v>179.4</v>
      </c>
      <c r="DJ58" s="322">
        <f t="shared" si="28"/>
        <v>0</v>
      </c>
      <c r="DK58" s="322">
        <f t="shared" si="29"/>
        <v>0</v>
      </c>
      <c r="DL58" s="322">
        <f t="shared" si="30"/>
        <v>0</v>
      </c>
      <c r="DM58" s="322">
        <f t="shared" si="131"/>
        <v>0</v>
      </c>
      <c r="DN58" s="322">
        <f t="shared" si="31"/>
        <v>0</v>
      </c>
      <c r="DO58" s="322">
        <f t="shared" si="132"/>
        <v>0</v>
      </c>
      <c r="DP58" s="322">
        <f t="shared" si="133"/>
        <v>0</v>
      </c>
      <c r="DQ58" s="322">
        <f t="shared" si="134"/>
        <v>0</v>
      </c>
      <c r="DR58" s="322">
        <f t="shared" si="135"/>
        <v>0</v>
      </c>
      <c r="DS58" s="322">
        <f t="shared" si="32"/>
        <v>0</v>
      </c>
      <c r="DT58" s="323">
        <f t="shared" si="136"/>
        <v>0</v>
      </c>
      <c r="DU58" s="324">
        <f t="shared" si="137"/>
        <v>0</v>
      </c>
      <c r="DV58" s="322">
        <f t="shared" si="33"/>
        <v>0</v>
      </c>
      <c r="DW58" s="322">
        <f t="shared" si="138"/>
        <v>0</v>
      </c>
      <c r="DX58" s="324">
        <f t="shared" si="139"/>
        <v>0</v>
      </c>
      <c r="DY58" s="324">
        <f t="shared" si="140"/>
        <v>0</v>
      </c>
      <c r="DZ58" s="324">
        <f t="shared" si="141"/>
        <v>0</v>
      </c>
      <c r="EA58" s="322">
        <f t="shared" si="34"/>
        <v>0</v>
      </c>
      <c r="EB58" s="322">
        <f t="shared" si="142"/>
        <v>0</v>
      </c>
      <c r="EC58" s="324">
        <f t="shared" si="143"/>
        <v>0</v>
      </c>
      <c r="ED58" s="324">
        <f t="shared" si="144"/>
        <v>0</v>
      </c>
      <c r="EE58" s="324">
        <f t="shared" si="145"/>
        <v>0</v>
      </c>
      <c r="EF58" s="322">
        <f t="shared" si="35"/>
        <v>0</v>
      </c>
      <c r="EG58" s="322">
        <f t="shared" si="146"/>
        <v>0</v>
      </c>
      <c r="EH58" s="324">
        <f t="shared" si="147"/>
        <v>0</v>
      </c>
      <c r="EI58" s="324">
        <f t="shared" si="148"/>
        <v>0</v>
      </c>
      <c r="EJ58" s="324">
        <f t="shared" si="149"/>
        <v>0</v>
      </c>
      <c r="EK58" s="322">
        <f t="shared" si="36"/>
        <v>0</v>
      </c>
      <c r="EL58" s="322">
        <f t="shared" si="150"/>
        <v>0</v>
      </c>
      <c r="EM58" s="324">
        <f t="shared" si="151"/>
        <v>0</v>
      </c>
      <c r="EN58" s="324">
        <f t="shared" si="152"/>
        <v>0</v>
      </c>
      <c r="EO58" s="324">
        <f t="shared" si="153"/>
        <v>0</v>
      </c>
      <c r="EP58" s="322">
        <f t="shared" si="37"/>
        <v>0</v>
      </c>
      <c r="EQ58" s="322">
        <f t="shared" si="154"/>
        <v>0</v>
      </c>
      <c r="ER58" s="324">
        <f t="shared" si="155"/>
        <v>0</v>
      </c>
      <c r="ES58" s="324">
        <f t="shared" si="156"/>
        <v>0</v>
      </c>
      <c r="ET58" s="324">
        <f t="shared" si="157"/>
        <v>0</v>
      </c>
      <c r="EU58" s="322">
        <f t="shared" si="38"/>
        <v>0</v>
      </c>
      <c r="EV58" s="322">
        <f t="shared" si="158"/>
        <v>0</v>
      </c>
      <c r="EW58" s="324">
        <f t="shared" si="159"/>
        <v>0</v>
      </c>
      <c r="EX58" s="324">
        <f t="shared" si="160"/>
        <v>0</v>
      </c>
      <c r="EY58" s="324">
        <f t="shared" si="161"/>
        <v>0</v>
      </c>
      <c r="EZ58" s="322">
        <f t="shared" si="39"/>
        <v>0</v>
      </c>
      <c r="FA58" s="322">
        <f t="shared" si="162"/>
        <v>0</v>
      </c>
      <c r="FB58" s="324">
        <f t="shared" si="163"/>
        <v>0</v>
      </c>
      <c r="FC58" s="324">
        <f t="shared" si="164"/>
        <v>0</v>
      </c>
      <c r="FD58" s="324">
        <f t="shared" si="165"/>
        <v>0</v>
      </c>
      <c r="FE58" s="322">
        <f t="shared" si="40"/>
        <v>0</v>
      </c>
      <c r="FF58" s="322">
        <f t="shared" si="166"/>
        <v>0</v>
      </c>
      <c r="FG58" s="325">
        <f t="shared" si="167"/>
        <v>0</v>
      </c>
      <c r="FH58" s="712">
        <f t="shared" si="41"/>
        <v>0</v>
      </c>
      <c r="FI58" s="322">
        <f t="shared" si="42"/>
        <v>0</v>
      </c>
      <c r="FJ58" s="322">
        <f t="shared" si="43"/>
        <v>0</v>
      </c>
      <c r="FK58" s="322">
        <f t="shared" si="168"/>
        <v>0</v>
      </c>
      <c r="FL58" s="322">
        <f t="shared" si="44"/>
        <v>0</v>
      </c>
      <c r="FM58" s="322">
        <f t="shared" si="45"/>
        <v>0</v>
      </c>
      <c r="FN58" s="322">
        <f t="shared" si="46"/>
        <v>0</v>
      </c>
      <c r="FO58" s="322">
        <f t="shared" si="47"/>
        <v>0</v>
      </c>
      <c r="FP58" s="322">
        <f t="shared" si="169"/>
        <v>0</v>
      </c>
      <c r="FQ58" s="322">
        <f t="shared" si="48"/>
        <v>0</v>
      </c>
      <c r="FR58" s="322">
        <f t="shared" si="49"/>
        <v>0</v>
      </c>
      <c r="FS58" s="322">
        <f t="shared" si="50"/>
        <v>0</v>
      </c>
      <c r="FT58" s="322">
        <f t="shared" si="51"/>
        <v>0</v>
      </c>
      <c r="FU58" s="322">
        <f t="shared" si="170"/>
        <v>0</v>
      </c>
      <c r="FV58" s="322">
        <f t="shared" si="52"/>
        <v>0</v>
      </c>
      <c r="FW58" s="322">
        <f t="shared" si="53"/>
        <v>0</v>
      </c>
      <c r="FX58" s="322">
        <f t="shared" si="54"/>
        <v>0</v>
      </c>
      <c r="FY58" s="322">
        <f t="shared" si="55"/>
        <v>0</v>
      </c>
      <c r="FZ58" s="322">
        <f t="shared" si="171"/>
        <v>0</v>
      </c>
      <c r="GA58" s="322">
        <f t="shared" si="56"/>
        <v>0</v>
      </c>
      <c r="GB58" s="322">
        <f t="shared" si="57"/>
        <v>0</v>
      </c>
      <c r="GC58" s="322">
        <f t="shared" si="58"/>
        <v>0</v>
      </c>
      <c r="GD58" s="322">
        <f t="shared" si="59"/>
        <v>0</v>
      </c>
      <c r="GE58" s="322">
        <f t="shared" si="172"/>
        <v>0</v>
      </c>
      <c r="GF58" s="322">
        <f t="shared" si="60"/>
        <v>0</v>
      </c>
      <c r="GG58" s="322">
        <f t="shared" si="61"/>
        <v>0</v>
      </c>
      <c r="GH58" s="322">
        <f t="shared" si="62"/>
        <v>0</v>
      </c>
      <c r="GI58" s="322">
        <f t="shared" si="63"/>
        <v>0</v>
      </c>
      <c r="GJ58" s="322">
        <f t="shared" si="173"/>
        <v>0</v>
      </c>
      <c r="GK58" s="322">
        <f t="shared" si="64"/>
        <v>0</v>
      </c>
      <c r="GL58" s="322">
        <f t="shared" si="65"/>
        <v>0</v>
      </c>
      <c r="GM58" s="322">
        <f t="shared" si="66"/>
        <v>0</v>
      </c>
      <c r="GN58" s="322">
        <f t="shared" si="67"/>
        <v>0</v>
      </c>
      <c r="GO58" s="322">
        <f t="shared" si="174"/>
        <v>0</v>
      </c>
      <c r="GP58" s="322">
        <f t="shared" si="68"/>
        <v>0</v>
      </c>
      <c r="GQ58" s="322">
        <f t="shared" si="69"/>
        <v>0</v>
      </c>
      <c r="GR58" s="322">
        <f t="shared" si="70"/>
        <v>0</v>
      </c>
      <c r="GS58" s="322">
        <f t="shared" si="71"/>
        <v>0</v>
      </c>
      <c r="GT58" s="322">
        <f t="shared" si="175"/>
        <v>0</v>
      </c>
      <c r="GU58" s="322">
        <f t="shared" si="72"/>
        <v>0</v>
      </c>
      <c r="GV58" s="326">
        <f t="shared" si="92"/>
        <v>17783.2</v>
      </c>
      <c r="GW58" s="322">
        <f t="shared" si="82"/>
        <v>16976.099999999999</v>
      </c>
      <c r="GX58" s="322">
        <f t="shared" si="82"/>
        <v>10530.3</v>
      </c>
      <c r="GY58" s="322">
        <f t="shared" si="82"/>
        <v>6445.8</v>
      </c>
      <c r="GZ58" s="322">
        <f t="shared" si="82"/>
        <v>807.1</v>
      </c>
      <c r="HA58" s="328">
        <f t="shared" si="176"/>
        <v>274</v>
      </c>
      <c r="HB58" s="322">
        <f t="shared" si="75"/>
        <v>17433.599999999999</v>
      </c>
      <c r="HC58" s="322">
        <f t="shared" si="75"/>
        <v>16642.400000000001</v>
      </c>
      <c r="HD58" s="322">
        <f t="shared" si="75"/>
        <v>10323.299999999999</v>
      </c>
      <c r="HE58" s="322">
        <f t="shared" si="75"/>
        <v>6319.1</v>
      </c>
      <c r="HF58" s="322">
        <f t="shared" si="75"/>
        <v>791.2</v>
      </c>
      <c r="HG58" s="329">
        <v>35.75</v>
      </c>
      <c r="HH58" s="327">
        <f t="shared" si="76"/>
        <v>2225.6</v>
      </c>
      <c r="HI58" s="327">
        <f t="shared" si="77"/>
        <v>19659.2</v>
      </c>
      <c r="HJ58" s="330">
        <f t="shared" si="78"/>
        <v>12548.9</v>
      </c>
      <c r="HK58" s="275">
        <f t="shared" si="79"/>
        <v>19659200</v>
      </c>
    </row>
    <row r="59" spans="1:220">
      <c r="A59" s="315" t="s">
        <v>744</v>
      </c>
      <c r="B59" s="316">
        <v>0</v>
      </c>
      <c r="C59" s="316">
        <v>0</v>
      </c>
      <c r="D59" s="317">
        <v>22</v>
      </c>
      <c r="E59" s="318">
        <v>0</v>
      </c>
      <c r="F59" s="317"/>
      <c r="G59" s="316">
        <v>0</v>
      </c>
      <c r="H59" s="317">
        <v>166</v>
      </c>
      <c r="I59" s="318">
        <v>0</v>
      </c>
      <c r="J59" s="317"/>
      <c r="K59" s="317"/>
      <c r="L59" s="317"/>
      <c r="M59" s="316">
        <v>0</v>
      </c>
      <c r="N59" s="318">
        <v>0</v>
      </c>
      <c r="O59" s="317"/>
      <c r="P59" s="318">
        <v>0</v>
      </c>
      <c r="Q59" s="317"/>
      <c r="R59" s="317"/>
      <c r="S59" s="317"/>
      <c r="T59" s="319">
        <v>0</v>
      </c>
      <c r="U59" s="335">
        <v>0</v>
      </c>
      <c r="V59" s="335">
        <v>0</v>
      </c>
      <c r="W59" s="318">
        <v>0</v>
      </c>
      <c r="X59" s="318">
        <v>0</v>
      </c>
      <c r="Y59" s="318">
        <v>0</v>
      </c>
      <c r="Z59" s="318">
        <v>0</v>
      </c>
      <c r="AA59" s="318">
        <v>0</v>
      </c>
      <c r="AB59" s="318">
        <v>0</v>
      </c>
      <c r="AC59" s="318">
        <v>0</v>
      </c>
      <c r="AD59" s="320">
        <v>0</v>
      </c>
      <c r="AE59" s="320">
        <v>0</v>
      </c>
      <c r="AF59" s="320">
        <v>0</v>
      </c>
      <c r="AG59" s="320">
        <v>0</v>
      </c>
      <c r="AH59" s="317"/>
      <c r="AI59" s="320">
        <v>0</v>
      </c>
      <c r="AJ59" s="710">
        <f t="shared" si="80"/>
        <v>22</v>
      </c>
      <c r="AK59" s="710">
        <f t="shared" si="81"/>
        <v>166</v>
      </c>
      <c r="AL59" s="321">
        <f t="shared" si="0"/>
        <v>0</v>
      </c>
      <c r="AM59" s="322">
        <f t="shared" si="93"/>
        <v>0</v>
      </c>
      <c r="AN59" s="322">
        <f t="shared" si="1"/>
        <v>0</v>
      </c>
      <c r="AO59" s="322">
        <f t="shared" si="94"/>
        <v>0</v>
      </c>
      <c r="AP59" s="322">
        <f t="shared" si="177"/>
        <v>0</v>
      </c>
      <c r="AQ59" s="322">
        <f t="shared" si="2"/>
        <v>0</v>
      </c>
      <c r="AR59" s="322">
        <f t="shared" si="3"/>
        <v>0</v>
      </c>
      <c r="AS59" s="322">
        <f t="shared" si="4"/>
        <v>0</v>
      </c>
      <c r="AT59" s="322">
        <f t="shared" si="96"/>
        <v>0</v>
      </c>
      <c r="AU59" s="322">
        <f t="shared" si="178"/>
        <v>0</v>
      </c>
      <c r="AV59" s="322">
        <f t="shared" si="179"/>
        <v>1262</v>
      </c>
      <c r="AW59" s="322">
        <f t="shared" si="180"/>
        <v>1204.9000000000001</v>
      </c>
      <c r="AX59" s="322">
        <f t="shared" si="5"/>
        <v>747.4</v>
      </c>
      <c r="AY59" s="322">
        <f t="shared" si="100"/>
        <v>457.5</v>
      </c>
      <c r="AZ59" s="322">
        <f t="shared" si="6"/>
        <v>57.1</v>
      </c>
      <c r="BA59" s="322">
        <f t="shared" si="181"/>
        <v>0</v>
      </c>
      <c r="BB59" s="322">
        <f t="shared" si="182"/>
        <v>0</v>
      </c>
      <c r="BC59" s="322">
        <f t="shared" si="7"/>
        <v>0</v>
      </c>
      <c r="BD59" s="322">
        <f t="shared" si="103"/>
        <v>0</v>
      </c>
      <c r="BE59" s="322">
        <f t="shared" si="8"/>
        <v>0</v>
      </c>
      <c r="BF59" s="322">
        <f t="shared" si="183"/>
        <v>0</v>
      </c>
      <c r="BG59" s="322">
        <f t="shared" si="184"/>
        <v>0</v>
      </c>
      <c r="BH59" s="322">
        <f t="shared" si="9"/>
        <v>0</v>
      </c>
      <c r="BI59" s="322">
        <f t="shared" si="106"/>
        <v>0</v>
      </c>
      <c r="BJ59" s="322">
        <f t="shared" si="185"/>
        <v>0</v>
      </c>
      <c r="BK59" s="322">
        <f t="shared" si="186"/>
        <v>0</v>
      </c>
      <c r="BL59" s="322">
        <f t="shared" si="187"/>
        <v>0</v>
      </c>
      <c r="BM59" s="322">
        <f t="shared" si="10"/>
        <v>0</v>
      </c>
      <c r="BN59" s="322">
        <f t="shared" si="110"/>
        <v>0</v>
      </c>
      <c r="BO59" s="322">
        <f t="shared" si="188"/>
        <v>0</v>
      </c>
      <c r="BP59" s="322">
        <f t="shared" si="189"/>
        <v>8373.4</v>
      </c>
      <c r="BQ59" s="322">
        <f t="shared" si="190"/>
        <v>7905.8</v>
      </c>
      <c r="BR59" s="322">
        <f t="shared" si="11"/>
        <v>4904</v>
      </c>
      <c r="BS59" s="322">
        <f t="shared" si="114"/>
        <v>3001.8</v>
      </c>
      <c r="BT59" s="322">
        <f t="shared" si="12"/>
        <v>467.6</v>
      </c>
      <c r="BU59" s="322"/>
      <c r="BV59" s="322">
        <f t="shared" si="83"/>
        <v>0</v>
      </c>
      <c r="BW59" s="322">
        <f t="shared" si="84"/>
        <v>0</v>
      </c>
      <c r="BX59" s="322">
        <f t="shared" si="85"/>
        <v>0</v>
      </c>
      <c r="BY59" s="322">
        <f t="shared" si="86"/>
        <v>0</v>
      </c>
      <c r="BZ59" s="322">
        <f t="shared" si="87"/>
        <v>0</v>
      </c>
      <c r="CA59" s="322">
        <f t="shared" si="88"/>
        <v>0</v>
      </c>
      <c r="CB59" s="322">
        <f t="shared" si="89"/>
        <v>0</v>
      </c>
      <c r="CC59" s="322">
        <f t="shared" si="90"/>
        <v>0</v>
      </c>
      <c r="CD59" s="322">
        <f t="shared" si="91"/>
        <v>0</v>
      </c>
      <c r="CE59" s="711">
        <f t="shared" si="13"/>
        <v>0</v>
      </c>
      <c r="CF59" s="322">
        <f t="shared" si="115"/>
        <v>0</v>
      </c>
      <c r="CG59" s="322">
        <f t="shared" si="116"/>
        <v>0</v>
      </c>
      <c r="CH59" s="322">
        <f t="shared" si="14"/>
        <v>0</v>
      </c>
      <c r="CI59" s="322">
        <f t="shared" si="117"/>
        <v>0</v>
      </c>
      <c r="CJ59" s="711">
        <f t="shared" si="15"/>
        <v>0</v>
      </c>
      <c r="CK59" s="322">
        <f t="shared" si="118"/>
        <v>0</v>
      </c>
      <c r="CL59" s="322">
        <f t="shared" si="119"/>
        <v>0</v>
      </c>
      <c r="CM59" s="322">
        <f t="shared" si="16"/>
        <v>0</v>
      </c>
      <c r="CN59" s="322">
        <f t="shared" si="120"/>
        <v>0</v>
      </c>
      <c r="CO59" s="711">
        <f t="shared" si="17"/>
        <v>0</v>
      </c>
      <c r="CP59" s="322">
        <f t="shared" si="121"/>
        <v>0</v>
      </c>
      <c r="CQ59" s="322">
        <f t="shared" si="122"/>
        <v>0</v>
      </c>
      <c r="CR59" s="322">
        <f t="shared" si="18"/>
        <v>0</v>
      </c>
      <c r="CS59" s="322">
        <f t="shared" si="123"/>
        <v>0</v>
      </c>
      <c r="CT59" s="711">
        <f t="shared" si="19"/>
        <v>0</v>
      </c>
      <c r="CU59" s="322">
        <f t="shared" si="124"/>
        <v>0</v>
      </c>
      <c r="CV59" s="322">
        <f t="shared" si="125"/>
        <v>0</v>
      </c>
      <c r="CW59" s="322">
        <f t="shared" si="20"/>
        <v>0</v>
      </c>
      <c r="CX59" s="322">
        <f t="shared" si="126"/>
        <v>0</v>
      </c>
      <c r="CY59" s="322">
        <f t="shared" si="21"/>
        <v>0</v>
      </c>
      <c r="CZ59" s="322">
        <f t="shared" si="127"/>
        <v>0</v>
      </c>
      <c r="DA59" s="322">
        <f t="shared" si="128"/>
        <v>0</v>
      </c>
      <c r="DB59" s="322">
        <f t="shared" si="22"/>
        <v>0</v>
      </c>
      <c r="DC59" s="322">
        <f t="shared" si="129"/>
        <v>0</v>
      </c>
      <c r="DD59" s="322">
        <f t="shared" si="23"/>
        <v>0</v>
      </c>
      <c r="DE59" s="322">
        <f t="shared" si="24"/>
        <v>0</v>
      </c>
      <c r="DF59" s="322">
        <f t="shared" si="25"/>
        <v>0</v>
      </c>
      <c r="DG59" s="322">
        <f t="shared" si="26"/>
        <v>0</v>
      </c>
      <c r="DH59" s="322">
        <f t="shared" si="130"/>
        <v>0</v>
      </c>
      <c r="DI59" s="322">
        <f t="shared" si="27"/>
        <v>0</v>
      </c>
      <c r="DJ59" s="322">
        <f t="shared" si="28"/>
        <v>0</v>
      </c>
      <c r="DK59" s="322">
        <f t="shared" si="29"/>
        <v>0</v>
      </c>
      <c r="DL59" s="322">
        <f t="shared" si="30"/>
        <v>0</v>
      </c>
      <c r="DM59" s="322">
        <f t="shared" si="131"/>
        <v>0</v>
      </c>
      <c r="DN59" s="322">
        <f t="shared" si="31"/>
        <v>0</v>
      </c>
      <c r="DO59" s="322">
        <f t="shared" si="132"/>
        <v>0</v>
      </c>
      <c r="DP59" s="322">
        <f t="shared" si="133"/>
        <v>0</v>
      </c>
      <c r="DQ59" s="322">
        <f t="shared" si="134"/>
        <v>0</v>
      </c>
      <c r="DR59" s="322">
        <f t="shared" si="135"/>
        <v>0</v>
      </c>
      <c r="DS59" s="322">
        <f t="shared" si="32"/>
        <v>0</v>
      </c>
      <c r="DT59" s="323">
        <f t="shared" si="136"/>
        <v>0</v>
      </c>
      <c r="DU59" s="324">
        <f t="shared" si="137"/>
        <v>0</v>
      </c>
      <c r="DV59" s="322">
        <f t="shared" si="33"/>
        <v>0</v>
      </c>
      <c r="DW59" s="322">
        <f t="shared" si="138"/>
        <v>0</v>
      </c>
      <c r="DX59" s="324">
        <f t="shared" si="139"/>
        <v>0</v>
      </c>
      <c r="DY59" s="324">
        <f t="shared" si="140"/>
        <v>0</v>
      </c>
      <c r="DZ59" s="324">
        <f t="shared" si="141"/>
        <v>0</v>
      </c>
      <c r="EA59" s="322">
        <f t="shared" si="34"/>
        <v>0</v>
      </c>
      <c r="EB59" s="322">
        <f t="shared" si="142"/>
        <v>0</v>
      </c>
      <c r="EC59" s="324">
        <f t="shared" si="143"/>
        <v>0</v>
      </c>
      <c r="ED59" s="324">
        <f t="shared" si="144"/>
        <v>0</v>
      </c>
      <c r="EE59" s="324">
        <f t="shared" si="145"/>
        <v>0</v>
      </c>
      <c r="EF59" s="322">
        <f t="shared" si="35"/>
        <v>0</v>
      </c>
      <c r="EG59" s="322">
        <f t="shared" si="146"/>
        <v>0</v>
      </c>
      <c r="EH59" s="324">
        <f t="shared" si="147"/>
        <v>0</v>
      </c>
      <c r="EI59" s="324">
        <f t="shared" si="148"/>
        <v>0</v>
      </c>
      <c r="EJ59" s="324">
        <f t="shared" si="149"/>
        <v>0</v>
      </c>
      <c r="EK59" s="322">
        <f t="shared" si="36"/>
        <v>0</v>
      </c>
      <c r="EL59" s="322">
        <f t="shared" si="150"/>
        <v>0</v>
      </c>
      <c r="EM59" s="324">
        <f t="shared" si="151"/>
        <v>0</v>
      </c>
      <c r="EN59" s="324">
        <f t="shared" si="152"/>
        <v>0</v>
      </c>
      <c r="EO59" s="324">
        <f t="shared" si="153"/>
        <v>0</v>
      </c>
      <c r="EP59" s="322">
        <f t="shared" si="37"/>
        <v>0</v>
      </c>
      <c r="EQ59" s="322">
        <f t="shared" si="154"/>
        <v>0</v>
      </c>
      <c r="ER59" s="324">
        <f t="shared" si="155"/>
        <v>0</v>
      </c>
      <c r="ES59" s="324">
        <f t="shared" si="156"/>
        <v>0</v>
      </c>
      <c r="ET59" s="324">
        <f t="shared" si="157"/>
        <v>0</v>
      </c>
      <c r="EU59" s="322">
        <f t="shared" si="38"/>
        <v>0</v>
      </c>
      <c r="EV59" s="322">
        <f t="shared" si="158"/>
        <v>0</v>
      </c>
      <c r="EW59" s="324">
        <f t="shared" si="159"/>
        <v>0</v>
      </c>
      <c r="EX59" s="324">
        <f t="shared" si="160"/>
        <v>0</v>
      </c>
      <c r="EY59" s="324">
        <f t="shared" si="161"/>
        <v>0</v>
      </c>
      <c r="EZ59" s="322">
        <f t="shared" si="39"/>
        <v>0</v>
      </c>
      <c r="FA59" s="322">
        <f t="shared" si="162"/>
        <v>0</v>
      </c>
      <c r="FB59" s="324">
        <f t="shared" si="163"/>
        <v>0</v>
      </c>
      <c r="FC59" s="324">
        <f t="shared" si="164"/>
        <v>0</v>
      </c>
      <c r="FD59" s="324">
        <f t="shared" si="165"/>
        <v>0</v>
      </c>
      <c r="FE59" s="322">
        <f t="shared" si="40"/>
        <v>0</v>
      </c>
      <c r="FF59" s="322">
        <f t="shared" si="166"/>
        <v>0</v>
      </c>
      <c r="FG59" s="325">
        <f t="shared" si="167"/>
        <v>0</v>
      </c>
      <c r="FH59" s="712">
        <f t="shared" si="41"/>
        <v>0</v>
      </c>
      <c r="FI59" s="322">
        <f t="shared" si="42"/>
        <v>0</v>
      </c>
      <c r="FJ59" s="322">
        <f t="shared" si="43"/>
        <v>0</v>
      </c>
      <c r="FK59" s="322">
        <f t="shared" si="168"/>
        <v>0</v>
      </c>
      <c r="FL59" s="322">
        <f t="shared" si="44"/>
        <v>0</v>
      </c>
      <c r="FM59" s="322">
        <f t="shared" si="45"/>
        <v>0</v>
      </c>
      <c r="FN59" s="322">
        <f t="shared" si="46"/>
        <v>0</v>
      </c>
      <c r="FO59" s="322">
        <f t="shared" si="47"/>
        <v>0</v>
      </c>
      <c r="FP59" s="322">
        <f t="shared" si="169"/>
        <v>0</v>
      </c>
      <c r="FQ59" s="322">
        <f t="shared" si="48"/>
        <v>0</v>
      </c>
      <c r="FR59" s="322">
        <f t="shared" si="49"/>
        <v>0</v>
      </c>
      <c r="FS59" s="322">
        <f t="shared" si="50"/>
        <v>0</v>
      </c>
      <c r="FT59" s="322">
        <f t="shared" si="51"/>
        <v>0</v>
      </c>
      <c r="FU59" s="322">
        <f t="shared" si="170"/>
        <v>0</v>
      </c>
      <c r="FV59" s="322">
        <f t="shared" si="52"/>
        <v>0</v>
      </c>
      <c r="FW59" s="322">
        <f t="shared" si="53"/>
        <v>0</v>
      </c>
      <c r="FX59" s="322">
        <f t="shared" si="54"/>
        <v>0</v>
      </c>
      <c r="FY59" s="322">
        <f t="shared" si="55"/>
        <v>0</v>
      </c>
      <c r="FZ59" s="322">
        <f t="shared" si="171"/>
        <v>0</v>
      </c>
      <c r="GA59" s="322">
        <f t="shared" si="56"/>
        <v>0</v>
      </c>
      <c r="GB59" s="322">
        <f t="shared" si="57"/>
        <v>0</v>
      </c>
      <c r="GC59" s="322">
        <f t="shared" si="58"/>
        <v>0</v>
      </c>
      <c r="GD59" s="322">
        <f t="shared" si="59"/>
        <v>0</v>
      </c>
      <c r="GE59" s="322">
        <f t="shared" si="172"/>
        <v>0</v>
      </c>
      <c r="GF59" s="322">
        <f t="shared" si="60"/>
        <v>0</v>
      </c>
      <c r="GG59" s="322">
        <f t="shared" si="61"/>
        <v>0</v>
      </c>
      <c r="GH59" s="322">
        <f t="shared" si="62"/>
        <v>0</v>
      </c>
      <c r="GI59" s="322">
        <f t="shared" si="63"/>
        <v>0</v>
      </c>
      <c r="GJ59" s="322">
        <f t="shared" si="173"/>
        <v>0</v>
      </c>
      <c r="GK59" s="322">
        <f t="shared" si="64"/>
        <v>0</v>
      </c>
      <c r="GL59" s="322">
        <f t="shared" si="65"/>
        <v>0</v>
      </c>
      <c r="GM59" s="322">
        <f t="shared" si="66"/>
        <v>0</v>
      </c>
      <c r="GN59" s="322">
        <f t="shared" si="67"/>
        <v>0</v>
      </c>
      <c r="GO59" s="322">
        <f t="shared" si="174"/>
        <v>0</v>
      </c>
      <c r="GP59" s="322">
        <f t="shared" si="68"/>
        <v>0</v>
      </c>
      <c r="GQ59" s="322">
        <f t="shared" si="69"/>
        <v>0</v>
      </c>
      <c r="GR59" s="322">
        <f t="shared" si="70"/>
        <v>0</v>
      </c>
      <c r="GS59" s="322">
        <f t="shared" si="71"/>
        <v>0</v>
      </c>
      <c r="GT59" s="322">
        <f t="shared" si="175"/>
        <v>0</v>
      </c>
      <c r="GU59" s="322">
        <f t="shared" si="72"/>
        <v>0</v>
      </c>
      <c r="GV59" s="326">
        <f t="shared" si="92"/>
        <v>9635.4</v>
      </c>
      <c r="GW59" s="322">
        <f t="shared" si="82"/>
        <v>9110.7000000000007</v>
      </c>
      <c r="GX59" s="322">
        <f t="shared" si="82"/>
        <v>5651.4</v>
      </c>
      <c r="GY59" s="322">
        <f t="shared" si="82"/>
        <v>3459.3</v>
      </c>
      <c r="GZ59" s="322">
        <f t="shared" si="82"/>
        <v>524.70000000000005</v>
      </c>
      <c r="HA59" s="328">
        <f t="shared" si="176"/>
        <v>188</v>
      </c>
      <c r="HB59" s="322">
        <f t="shared" si="75"/>
        <v>9446</v>
      </c>
      <c r="HC59" s="322">
        <f t="shared" si="75"/>
        <v>8931.6</v>
      </c>
      <c r="HD59" s="322">
        <f t="shared" si="75"/>
        <v>5540.3</v>
      </c>
      <c r="HE59" s="322">
        <f t="shared" si="75"/>
        <v>3391.3</v>
      </c>
      <c r="HF59" s="322">
        <f t="shared" si="75"/>
        <v>514.4</v>
      </c>
      <c r="HG59" s="329">
        <v>14.5</v>
      </c>
      <c r="HH59" s="327">
        <f t="shared" si="76"/>
        <v>902.7</v>
      </c>
      <c r="HI59" s="327">
        <f t="shared" si="77"/>
        <v>10348.700000000001</v>
      </c>
      <c r="HJ59" s="330">
        <f t="shared" si="78"/>
        <v>6443</v>
      </c>
      <c r="HK59" s="275">
        <f t="shared" si="79"/>
        <v>10348700</v>
      </c>
    </row>
    <row r="60" spans="1:220">
      <c r="A60" s="315" t="s">
        <v>807</v>
      </c>
      <c r="B60" s="316">
        <v>0</v>
      </c>
      <c r="C60" s="316">
        <v>0</v>
      </c>
      <c r="D60" s="317">
        <v>56</v>
      </c>
      <c r="E60" s="318">
        <v>0</v>
      </c>
      <c r="F60" s="317"/>
      <c r="G60" s="316">
        <v>0</v>
      </c>
      <c r="H60" s="317">
        <v>293</v>
      </c>
      <c r="I60" s="318">
        <v>0</v>
      </c>
      <c r="J60" s="317"/>
      <c r="K60" s="317"/>
      <c r="L60" s="317"/>
      <c r="M60" s="316">
        <v>0</v>
      </c>
      <c r="N60" s="318">
        <v>0</v>
      </c>
      <c r="O60" s="317"/>
      <c r="P60" s="318">
        <v>0</v>
      </c>
      <c r="Q60" s="317"/>
      <c r="R60" s="317"/>
      <c r="S60" s="317"/>
      <c r="T60" s="319">
        <v>0</v>
      </c>
      <c r="U60" s="335">
        <v>0</v>
      </c>
      <c r="V60" s="335">
        <v>0</v>
      </c>
      <c r="W60" s="318">
        <v>0</v>
      </c>
      <c r="X60" s="318">
        <v>0</v>
      </c>
      <c r="Y60" s="318">
        <v>0</v>
      </c>
      <c r="Z60" s="318">
        <v>0</v>
      </c>
      <c r="AA60" s="318">
        <v>0</v>
      </c>
      <c r="AB60" s="318">
        <v>0</v>
      </c>
      <c r="AC60" s="318">
        <v>0</v>
      </c>
      <c r="AD60" s="320">
        <v>0</v>
      </c>
      <c r="AE60" s="320">
        <v>0</v>
      </c>
      <c r="AF60" s="320">
        <v>0</v>
      </c>
      <c r="AG60" s="320">
        <v>0</v>
      </c>
      <c r="AH60" s="317"/>
      <c r="AI60" s="320">
        <v>0</v>
      </c>
      <c r="AJ60" s="710">
        <f t="shared" si="80"/>
        <v>56</v>
      </c>
      <c r="AK60" s="710">
        <f t="shared" si="81"/>
        <v>293</v>
      </c>
      <c r="AL60" s="321">
        <f t="shared" si="0"/>
        <v>0</v>
      </c>
      <c r="AM60" s="322">
        <f t="shared" si="93"/>
        <v>0</v>
      </c>
      <c r="AN60" s="322">
        <f t="shared" si="1"/>
        <v>0</v>
      </c>
      <c r="AO60" s="322">
        <f t="shared" si="94"/>
        <v>0</v>
      </c>
      <c r="AP60" s="322">
        <f t="shared" si="177"/>
        <v>0</v>
      </c>
      <c r="AQ60" s="322">
        <f t="shared" si="2"/>
        <v>0</v>
      </c>
      <c r="AR60" s="322">
        <f t="shared" si="3"/>
        <v>0</v>
      </c>
      <c r="AS60" s="322">
        <f t="shared" si="4"/>
        <v>0</v>
      </c>
      <c r="AT60" s="322">
        <f t="shared" si="96"/>
        <v>0</v>
      </c>
      <c r="AU60" s="322">
        <f t="shared" si="178"/>
        <v>0</v>
      </c>
      <c r="AV60" s="322">
        <f t="shared" si="179"/>
        <v>3212.3</v>
      </c>
      <c r="AW60" s="322">
        <f t="shared" si="180"/>
        <v>3067.1</v>
      </c>
      <c r="AX60" s="322">
        <f t="shared" si="5"/>
        <v>1902.5</v>
      </c>
      <c r="AY60" s="322">
        <f t="shared" si="100"/>
        <v>1164.5999999999999</v>
      </c>
      <c r="AZ60" s="322">
        <f t="shared" si="6"/>
        <v>145.19999999999999</v>
      </c>
      <c r="BA60" s="322">
        <f t="shared" si="181"/>
        <v>0</v>
      </c>
      <c r="BB60" s="322">
        <f t="shared" si="182"/>
        <v>0</v>
      </c>
      <c r="BC60" s="322">
        <f t="shared" si="7"/>
        <v>0</v>
      </c>
      <c r="BD60" s="322">
        <f t="shared" si="103"/>
        <v>0</v>
      </c>
      <c r="BE60" s="322">
        <f t="shared" si="8"/>
        <v>0</v>
      </c>
      <c r="BF60" s="322">
        <f t="shared" si="183"/>
        <v>0</v>
      </c>
      <c r="BG60" s="322">
        <f t="shared" si="184"/>
        <v>0</v>
      </c>
      <c r="BH60" s="322">
        <f t="shared" si="9"/>
        <v>0</v>
      </c>
      <c r="BI60" s="322">
        <f t="shared" si="106"/>
        <v>0</v>
      </c>
      <c r="BJ60" s="322">
        <f t="shared" si="185"/>
        <v>0</v>
      </c>
      <c r="BK60" s="322">
        <f t="shared" si="186"/>
        <v>0</v>
      </c>
      <c r="BL60" s="322">
        <f t="shared" si="187"/>
        <v>0</v>
      </c>
      <c r="BM60" s="322">
        <f t="shared" si="10"/>
        <v>0</v>
      </c>
      <c r="BN60" s="322">
        <f t="shared" si="110"/>
        <v>0</v>
      </c>
      <c r="BO60" s="322">
        <f t="shared" si="188"/>
        <v>0</v>
      </c>
      <c r="BP60" s="322">
        <f t="shared" si="189"/>
        <v>14779.5</v>
      </c>
      <c r="BQ60" s="322">
        <f t="shared" si="190"/>
        <v>13954.1</v>
      </c>
      <c r="BR60" s="322">
        <f t="shared" si="11"/>
        <v>8655.7999999999993</v>
      </c>
      <c r="BS60" s="322">
        <f t="shared" si="114"/>
        <v>5298.3</v>
      </c>
      <c r="BT60" s="322">
        <f t="shared" si="12"/>
        <v>825.4</v>
      </c>
      <c r="BU60" s="322"/>
      <c r="BV60" s="322">
        <f t="shared" si="83"/>
        <v>0</v>
      </c>
      <c r="BW60" s="322">
        <f t="shared" si="84"/>
        <v>0</v>
      </c>
      <c r="BX60" s="322">
        <f t="shared" si="85"/>
        <v>0</v>
      </c>
      <c r="BY60" s="322">
        <f t="shared" si="86"/>
        <v>0</v>
      </c>
      <c r="BZ60" s="322">
        <f t="shared" si="87"/>
        <v>0</v>
      </c>
      <c r="CA60" s="322">
        <f t="shared" si="88"/>
        <v>0</v>
      </c>
      <c r="CB60" s="322">
        <f t="shared" si="89"/>
        <v>0</v>
      </c>
      <c r="CC60" s="322">
        <f t="shared" si="90"/>
        <v>0</v>
      </c>
      <c r="CD60" s="322">
        <f t="shared" si="91"/>
        <v>0</v>
      </c>
      <c r="CE60" s="711">
        <f t="shared" si="13"/>
        <v>0</v>
      </c>
      <c r="CF60" s="322">
        <f t="shared" si="115"/>
        <v>0</v>
      </c>
      <c r="CG60" s="322">
        <f t="shared" si="116"/>
        <v>0</v>
      </c>
      <c r="CH60" s="322">
        <f t="shared" si="14"/>
        <v>0</v>
      </c>
      <c r="CI60" s="322">
        <f t="shared" si="117"/>
        <v>0</v>
      </c>
      <c r="CJ60" s="711">
        <f t="shared" si="15"/>
        <v>0</v>
      </c>
      <c r="CK60" s="322">
        <f t="shared" si="118"/>
        <v>0</v>
      </c>
      <c r="CL60" s="322">
        <f t="shared" si="119"/>
        <v>0</v>
      </c>
      <c r="CM60" s="322">
        <f t="shared" si="16"/>
        <v>0</v>
      </c>
      <c r="CN60" s="322">
        <f t="shared" si="120"/>
        <v>0</v>
      </c>
      <c r="CO60" s="711">
        <f t="shared" si="17"/>
        <v>0</v>
      </c>
      <c r="CP60" s="322">
        <f t="shared" si="121"/>
        <v>0</v>
      </c>
      <c r="CQ60" s="322">
        <f t="shared" si="122"/>
        <v>0</v>
      </c>
      <c r="CR60" s="322">
        <f t="shared" si="18"/>
        <v>0</v>
      </c>
      <c r="CS60" s="322">
        <f t="shared" si="123"/>
        <v>0</v>
      </c>
      <c r="CT60" s="711">
        <f t="shared" si="19"/>
        <v>0</v>
      </c>
      <c r="CU60" s="322">
        <f t="shared" si="124"/>
        <v>0</v>
      </c>
      <c r="CV60" s="322">
        <f t="shared" si="125"/>
        <v>0</v>
      </c>
      <c r="CW60" s="322">
        <f t="shared" si="20"/>
        <v>0</v>
      </c>
      <c r="CX60" s="322">
        <f t="shared" si="126"/>
        <v>0</v>
      </c>
      <c r="CY60" s="322">
        <f t="shared" si="21"/>
        <v>0</v>
      </c>
      <c r="CZ60" s="322">
        <f t="shared" si="127"/>
        <v>0</v>
      </c>
      <c r="DA60" s="322">
        <f t="shared" si="128"/>
        <v>0</v>
      </c>
      <c r="DB60" s="322">
        <f t="shared" si="22"/>
        <v>0</v>
      </c>
      <c r="DC60" s="322">
        <f t="shared" si="129"/>
        <v>0</v>
      </c>
      <c r="DD60" s="322">
        <f t="shared" si="23"/>
        <v>0</v>
      </c>
      <c r="DE60" s="322">
        <f t="shared" si="24"/>
        <v>0</v>
      </c>
      <c r="DF60" s="322">
        <f t="shared" si="25"/>
        <v>0</v>
      </c>
      <c r="DG60" s="322">
        <f t="shared" si="26"/>
        <v>0</v>
      </c>
      <c r="DH60" s="322">
        <f t="shared" si="130"/>
        <v>0</v>
      </c>
      <c r="DI60" s="322">
        <f t="shared" si="27"/>
        <v>0</v>
      </c>
      <c r="DJ60" s="322">
        <f t="shared" si="28"/>
        <v>0</v>
      </c>
      <c r="DK60" s="322">
        <f t="shared" si="29"/>
        <v>0</v>
      </c>
      <c r="DL60" s="322">
        <f t="shared" si="30"/>
        <v>0</v>
      </c>
      <c r="DM60" s="322">
        <f t="shared" si="131"/>
        <v>0</v>
      </c>
      <c r="DN60" s="322">
        <f t="shared" si="31"/>
        <v>0</v>
      </c>
      <c r="DO60" s="322">
        <f t="shared" si="132"/>
        <v>0</v>
      </c>
      <c r="DP60" s="322">
        <f t="shared" si="133"/>
        <v>0</v>
      </c>
      <c r="DQ60" s="322">
        <f t="shared" si="134"/>
        <v>0</v>
      </c>
      <c r="DR60" s="322">
        <f t="shared" si="135"/>
        <v>0</v>
      </c>
      <c r="DS60" s="322">
        <f t="shared" si="32"/>
        <v>0</v>
      </c>
      <c r="DT60" s="323">
        <f t="shared" si="136"/>
        <v>0</v>
      </c>
      <c r="DU60" s="324">
        <f t="shared" si="137"/>
        <v>0</v>
      </c>
      <c r="DV60" s="322">
        <f t="shared" si="33"/>
        <v>0</v>
      </c>
      <c r="DW60" s="322">
        <f t="shared" si="138"/>
        <v>0</v>
      </c>
      <c r="DX60" s="324">
        <f t="shared" si="139"/>
        <v>0</v>
      </c>
      <c r="DY60" s="324">
        <f t="shared" si="140"/>
        <v>0</v>
      </c>
      <c r="DZ60" s="324">
        <f t="shared" si="141"/>
        <v>0</v>
      </c>
      <c r="EA60" s="322">
        <f t="shared" si="34"/>
        <v>0</v>
      </c>
      <c r="EB60" s="322">
        <f t="shared" si="142"/>
        <v>0</v>
      </c>
      <c r="EC60" s="324">
        <f t="shared" si="143"/>
        <v>0</v>
      </c>
      <c r="ED60" s="324">
        <f t="shared" si="144"/>
        <v>0</v>
      </c>
      <c r="EE60" s="324">
        <f t="shared" si="145"/>
        <v>0</v>
      </c>
      <c r="EF60" s="322">
        <f t="shared" si="35"/>
        <v>0</v>
      </c>
      <c r="EG60" s="322">
        <f t="shared" si="146"/>
        <v>0</v>
      </c>
      <c r="EH60" s="324">
        <f t="shared" si="147"/>
        <v>0</v>
      </c>
      <c r="EI60" s="324">
        <f t="shared" si="148"/>
        <v>0</v>
      </c>
      <c r="EJ60" s="324">
        <f t="shared" si="149"/>
        <v>0</v>
      </c>
      <c r="EK60" s="322">
        <f t="shared" si="36"/>
        <v>0</v>
      </c>
      <c r="EL60" s="322">
        <f t="shared" si="150"/>
        <v>0</v>
      </c>
      <c r="EM60" s="324">
        <f t="shared" si="151"/>
        <v>0</v>
      </c>
      <c r="EN60" s="324">
        <f t="shared" si="152"/>
        <v>0</v>
      </c>
      <c r="EO60" s="324">
        <f t="shared" si="153"/>
        <v>0</v>
      </c>
      <c r="EP60" s="322">
        <f t="shared" si="37"/>
        <v>0</v>
      </c>
      <c r="EQ60" s="322">
        <f t="shared" si="154"/>
        <v>0</v>
      </c>
      <c r="ER60" s="324">
        <f t="shared" si="155"/>
        <v>0</v>
      </c>
      <c r="ES60" s="324">
        <f t="shared" si="156"/>
        <v>0</v>
      </c>
      <c r="ET60" s="324">
        <f t="shared" si="157"/>
        <v>0</v>
      </c>
      <c r="EU60" s="322">
        <f t="shared" si="38"/>
        <v>0</v>
      </c>
      <c r="EV60" s="322">
        <f t="shared" si="158"/>
        <v>0</v>
      </c>
      <c r="EW60" s="324">
        <f t="shared" si="159"/>
        <v>0</v>
      </c>
      <c r="EX60" s="324">
        <f t="shared" si="160"/>
        <v>0</v>
      </c>
      <c r="EY60" s="324">
        <f t="shared" si="161"/>
        <v>0</v>
      </c>
      <c r="EZ60" s="322">
        <f t="shared" si="39"/>
        <v>0</v>
      </c>
      <c r="FA60" s="322">
        <f t="shared" si="162"/>
        <v>0</v>
      </c>
      <c r="FB60" s="324">
        <f t="shared" si="163"/>
        <v>0</v>
      </c>
      <c r="FC60" s="324">
        <f t="shared" si="164"/>
        <v>0</v>
      </c>
      <c r="FD60" s="324">
        <f t="shared" si="165"/>
        <v>0</v>
      </c>
      <c r="FE60" s="322">
        <f t="shared" si="40"/>
        <v>0</v>
      </c>
      <c r="FF60" s="322">
        <f t="shared" si="166"/>
        <v>0</v>
      </c>
      <c r="FG60" s="325">
        <f t="shared" si="167"/>
        <v>0</v>
      </c>
      <c r="FH60" s="712">
        <f t="shared" si="41"/>
        <v>0</v>
      </c>
      <c r="FI60" s="322">
        <f t="shared" si="42"/>
        <v>0</v>
      </c>
      <c r="FJ60" s="322">
        <f t="shared" si="43"/>
        <v>0</v>
      </c>
      <c r="FK60" s="322">
        <f t="shared" si="168"/>
        <v>0</v>
      </c>
      <c r="FL60" s="322">
        <f t="shared" si="44"/>
        <v>0</v>
      </c>
      <c r="FM60" s="322">
        <f t="shared" si="45"/>
        <v>0</v>
      </c>
      <c r="FN60" s="322">
        <f t="shared" si="46"/>
        <v>0</v>
      </c>
      <c r="FO60" s="322">
        <f t="shared" si="47"/>
        <v>0</v>
      </c>
      <c r="FP60" s="322">
        <f t="shared" si="169"/>
        <v>0</v>
      </c>
      <c r="FQ60" s="322">
        <f t="shared" si="48"/>
        <v>0</v>
      </c>
      <c r="FR60" s="322">
        <f t="shared" si="49"/>
        <v>0</v>
      </c>
      <c r="FS60" s="322">
        <f t="shared" si="50"/>
        <v>0</v>
      </c>
      <c r="FT60" s="322">
        <f t="shared" si="51"/>
        <v>0</v>
      </c>
      <c r="FU60" s="322">
        <f t="shared" si="170"/>
        <v>0</v>
      </c>
      <c r="FV60" s="322">
        <f t="shared" si="52"/>
        <v>0</v>
      </c>
      <c r="FW60" s="322">
        <f t="shared" si="53"/>
        <v>0</v>
      </c>
      <c r="FX60" s="322">
        <f t="shared" si="54"/>
        <v>0</v>
      </c>
      <c r="FY60" s="322">
        <f t="shared" si="55"/>
        <v>0</v>
      </c>
      <c r="FZ60" s="322">
        <f t="shared" si="171"/>
        <v>0</v>
      </c>
      <c r="GA60" s="322">
        <f t="shared" si="56"/>
        <v>0</v>
      </c>
      <c r="GB60" s="322">
        <f t="shared" si="57"/>
        <v>0</v>
      </c>
      <c r="GC60" s="322">
        <f t="shared" si="58"/>
        <v>0</v>
      </c>
      <c r="GD60" s="322">
        <f t="shared" si="59"/>
        <v>0</v>
      </c>
      <c r="GE60" s="322">
        <f t="shared" si="172"/>
        <v>0</v>
      </c>
      <c r="GF60" s="322">
        <f t="shared" si="60"/>
        <v>0</v>
      </c>
      <c r="GG60" s="322">
        <f t="shared" si="61"/>
        <v>0</v>
      </c>
      <c r="GH60" s="322">
        <f t="shared" si="62"/>
        <v>0</v>
      </c>
      <c r="GI60" s="322">
        <f t="shared" si="63"/>
        <v>0</v>
      </c>
      <c r="GJ60" s="322">
        <f t="shared" si="173"/>
        <v>0</v>
      </c>
      <c r="GK60" s="322">
        <f t="shared" si="64"/>
        <v>0</v>
      </c>
      <c r="GL60" s="322">
        <f t="shared" si="65"/>
        <v>0</v>
      </c>
      <c r="GM60" s="322">
        <f t="shared" si="66"/>
        <v>0</v>
      </c>
      <c r="GN60" s="322">
        <f t="shared" si="67"/>
        <v>0</v>
      </c>
      <c r="GO60" s="322">
        <f t="shared" si="174"/>
        <v>0</v>
      </c>
      <c r="GP60" s="322">
        <f t="shared" si="68"/>
        <v>0</v>
      </c>
      <c r="GQ60" s="322">
        <f t="shared" si="69"/>
        <v>0</v>
      </c>
      <c r="GR60" s="322">
        <f t="shared" si="70"/>
        <v>0</v>
      </c>
      <c r="GS60" s="322">
        <f t="shared" si="71"/>
        <v>0</v>
      </c>
      <c r="GT60" s="322">
        <f t="shared" si="175"/>
        <v>0</v>
      </c>
      <c r="GU60" s="322">
        <f t="shared" si="72"/>
        <v>0</v>
      </c>
      <c r="GV60" s="326">
        <f t="shared" si="92"/>
        <v>17991.8</v>
      </c>
      <c r="GW60" s="322">
        <f t="shared" si="82"/>
        <v>17021.2</v>
      </c>
      <c r="GX60" s="322">
        <f t="shared" si="82"/>
        <v>10558.3</v>
      </c>
      <c r="GY60" s="322">
        <f t="shared" si="82"/>
        <v>6462.9</v>
      </c>
      <c r="GZ60" s="322">
        <f t="shared" si="82"/>
        <v>970.6</v>
      </c>
      <c r="HA60" s="328">
        <f t="shared" si="176"/>
        <v>349</v>
      </c>
      <c r="HB60" s="322">
        <f t="shared" si="75"/>
        <v>17638.099999999999</v>
      </c>
      <c r="HC60" s="322">
        <f t="shared" si="75"/>
        <v>16686.599999999999</v>
      </c>
      <c r="HD60" s="322">
        <f t="shared" si="75"/>
        <v>10350.700000000001</v>
      </c>
      <c r="HE60" s="322">
        <f t="shared" si="75"/>
        <v>6335.8</v>
      </c>
      <c r="HF60" s="322">
        <f t="shared" si="75"/>
        <v>951.5</v>
      </c>
      <c r="HG60" s="329">
        <v>29.25</v>
      </c>
      <c r="HH60" s="327">
        <f t="shared" si="76"/>
        <v>1821</v>
      </c>
      <c r="HI60" s="327">
        <f t="shared" si="77"/>
        <v>19459.099999999999</v>
      </c>
      <c r="HJ60" s="330">
        <f t="shared" si="78"/>
        <v>12171.7</v>
      </c>
      <c r="HK60" s="275">
        <f t="shared" si="79"/>
        <v>19459100</v>
      </c>
    </row>
    <row r="61" spans="1:220">
      <c r="A61" s="315" t="s">
        <v>746</v>
      </c>
      <c r="B61" s="316">
        <v>0</v>
      </c>
      <c r="C61" s="316">
        <v>0</v>
      </c>
      <c r="D61" s="317">
        <v>56</v>
      </c>
      <c r="E61" s="318">
        <v>0</v>
      </c>
      <c r="F61" s="317"/>
      <c r="G61" s="316">
        <v>0</v>
      </c>
      <c r="H61" s="317">
        <v>238</v>
      </c>
      <c r="I61" s="318">
        <v>0</v>
      </c>
      <c r="J61" s="317"/>
      <c r="K61" s="317"/>
      <c r="L61" s="317"/>
      <c r="M61" s="316">
        <v>0</v>
      </c>
      <c r="N61" s="318">
        <v>0</v>
      </c>
      <c r="O61" s="317"/>
      <c r="P61" s="318">
        <v>0</v>
      </c>
      <c r="Q61" s="317">
        <v>28</v>
      </c>
      <c r="R61" s="317"/>
      <c r="S61" s="317"/>
      <c r="T61" s="319">
        <v>0</v>
      </c>
      <c r="U61" s="335">
        <v>0</v>
      </c>
      <c r="V61" s="335">
        <v>0</v>
      </c>
      <c r="W61" s="318">
        <v>0</v>
      </c>
      <c r="X61" s="318">
        <v>0</v>
      </c>
      <c r="Y61" s="318">
        <v>0</v>
      </c>
      <c r="Z61" s="318">
        <v>0</v>
      </c>
      <c r="AA61" s="318">
        <v>0</v>
      </c>
      <c r="AB61" s="318">
        <v>0</v>
      </c>
      <c r="AC61" s="318">
        <v>0</v>
      </c>
      <c r="AD61" s="320">
        <v>0</v>
      </c>
      <c r="AE61" s="320">
        <v>0</v>
      </c>
      <c r="AF61" s="320">
        <v>0</v>
      </c>
      <c r="AG61" s="320">
        <v>0</v>
      </c>
      <c r="AH61" s="317"/>
      <c r="AI61" s="320">
        <v>0</v>
      </c>
      <c r="AJ61" s="710">
        <f t="shared" si="80"/>
        <v>56</v>
      </c>
      <c r="AK61" s="710">
        <f t="shared" si="81"/>
        <v>266</v>
      </c>
      <c r="AL61" s="321">
        <f t="shared" si="0"/>
        <v>0</v>
      </c>
      <c r="AM61" s="322">
        <f t="shared" si="93"/>
        <v>0</v>
      </c>
      <c r="AN61" s="322">
        <f t="shared" si="1"/>
        <v>0</v>
      </c>
      <c r="AO61" s="322">
        <f t="shared" si="94"/>
        <v>0</v>
      </c>
      <c r="AP61" s="322">
        <f t="shared" si="177"/>
        <v>0</v>
      </c>
      <c r="AQ61" s="322">
        <f t="shared" si="2"/>
        <v>0</v>
      </c>
      <c r="AR61" s="322">
        <f t="shared" si="3"/>
        <v>0</v>
      </c>
      <c r="AS61" s="322">
        <f t="shared" si="4"/>
        <v>0</v>
      </c>
      <c r="AT61" s="322">
        <f t="shared" si="96"/>
        <v>0</v>
      </c>
      <c r="AU61" s="322">
        <f t="shared" si="178"/>
        <v>0</v>
      </c>
      <c r="AV61" s="322">
        <f t="shared" si="179"/>
        <v>3212.3</v>
      </c>
      <c r="AW61" s="322">
        <f t="shared" si="180"/>
        <v>3067.1</v>
      </c>
      <c r="AX61" s="322">
        <f t="shared" si="5"/>
        <v>1902.5</v>
      </c>
      <c r="AY61" s="322">
        <f t="shared" si="100"/>
        <v>1164.5999999999999</v>
      </c>
      <c r="AZ61" s="322">
        <f t="shared" si="6"/>
        <v>145.19999999999999</v>
      </c>
      <c r="BA61" s="322">
        <f t="shared" si="181"/>
        <v>0</v>
      </c>
      <c r="BB61" s="322">
        <f t="shared" si="182"/>
        <v>0</v>
      </c>
      <c r="BC61" s="322">
        <f t="shared" si="7"/>
        <v>0</v>
      </c>
      <c r="BD61" s="322">
        <f t="shared" si="103"/>
        <v>0</v>
      </c>
      <c r="BE61" s="322">
        <f t="shared" si="8"/>
        <v>0</v>
      </c>
      <c r="BF61" s="322">
        <f t="shared" si="183"/>
        <v>0</v>
      </c>
      <c r="BG61" s="322">
        <f t="shared" si="184"/>
        <v>0</v>
      </c>
      <c r="BH61" s="322">
        <f t="shared" si="9"/>
        <v>0</v>
      </c>
      <c r="BI61" s="322">
        <f t="shared" si="106"/>
        <v>0</v>
      </c>
      <c r="BJ61" s="322">
        <f t="shared" si="185"/>
        <v>0</v>
      </c>
      <c r="BK61" s="322">
        <f t="shared" si="186"/>
        <v>0</v>
      </c>
      <c r="BL61" s="322">
        <f t="shared" si="187"/>
        <v>0</v>
      </c>
      <c r="BM61" s="322">
        <f t="shared" si="10"/>
        <v>0</v>
      </c>
      <c r="BN61" s="322">
        <f t="shared" si="110"/>
        <v>0</v>
      </c>
      <c r="BO61" s="322">
        <f t="shared" si="188"/>
        <v>0</v>
      </c>
      <c r="BP61" s="322">
        <f t="shared" si="189"/>
        <v>12005.2</v>
      </c>
      <c r="BQ61" s="322">
        <f t="shared" si="190"/>
        <v>11334.8</v>
      </c>
      <c r="BR61" s="322">
        <f t="shared" si="11"/>
        <v>7031</v>
      </c>
      <c r="BS61" s="322">
        <f t="shared" si="114"/>
        <v>4303.8</v>
      </c>
      <c r="BT61" s="322">
        <f t="shared" si="12"/>
        <v>670.4</v>
      </c>
      <c r="BU61" s="322"/>
      <c r="BV61" s="322">
        <f t="shared" si="83"/>
        <v>0</v>
      </c>
      <c r="BW61" s="322">
        <f t="shared" si="84"/>
        <v>0</v>
      </c>
      <c r="BX61" s="322">
        <f t="shared" si="85"/>
        <v>0</v>
      </c>
      <c r="BY61" s="322">
        <f t="shared" si="86"/>
        <v>0</v>
      </c>
      <c r="BZ61" s="322">
        <f t="shared" si="87"/>
        <v>0</v>
      </c>
      <c r="CA61" s="322">
        <f t="shared" si="88"/>
        <v>0</v>
      </c>
      <c r="CB61" s="322">
        <f t="shared" si="89"/>
        <v>0</v>
      </c>
      <c r="CC61" s="322">
        <f t="shared" si="90"/>
        <v>0</v>
      </c>
      <c r="CD61" s="322">
        <f t="shared" si="91"/>
        <v>0</v>
      </c>
      <c r="CE61" s="711">
        <f t="shared" si="13"/>
        <v>0</v>
      </c>
      <c r="CF61" s="322">
        <f t="shared" si="115"/>
        <v>0</v>
      </c>
      <c r="CG61" s="322">
        <f t="shared" si="116"/>
        <v>0</v>
      </c>
      <c r="CH61" s="322">
        <f t="shared" si="14"/>
        <v>0</v>
      </c>
      <c r="CI61" s="322">
        <f t="shared" si="117"/>
        <v>0</v>
      </c>
      <c r="CJ61" s="711">
        <f t="shared" si="15"/>
        <v>0</v>
      </c>
      <c r="CK61" s="322">
        <f t="shared" si="118"/>
        <v>0</v>
      </c>
      <c r="CL61" s="322">
        <f t="shared" si="119"/>
        <v>0</v>
      </c>
      <c r="CM61" s="322">
        <f t="shared" si="16"/>
        <v>0</v>
      </c>
      <c r="CN61" s="322">
        <f t="shared" si="120"/>
        <v>0</v>
      </c>
      <c r="CO61" s="711">
        <f t="shared" si="17"/>
        <v>0</v>
      </c>
      <c r="CP61" s="322">
        <f t="shared" si="121"/>
        <v>0</v>
      </c>
      <c r="CQ61" s="322">
        <f t="shared" si="122"/>
        <v>0</v>
      </c>
      <c r="CR61" s="322">
        <f t="shared" si="18"/>
        <v>0</v>
      </c>
      <c r="CS61" s="322">
        <f t="shared" si="123"/>
        <v>0</v>
      </c>
      <c r="CT61" s="711">
        <f t="shared" si="19"/>
        <v>0</v>
      </c>
      <c r="CU61" s="322">
        <f t="shared" si="124"/>
        <v>0</v>
      </c>
      <c r="CV61" s="322">
        <f t="shared" si="125"/>
        <v>0</v>
      </c>
      <c r="CW61" s="322">
        <f t="shared" si="20"/>
        <v>0</v>
      </c>
      <c r="CX61" s="322">
        <f t="shared" si="126"/>
        <v>0</v>
      </c>
      <c r="CY61" s="322">
        <f t="shared" si="21"/>
        <v>0</v>
      </c>
      <c r="CZ61" s="322">
        <f t="shared" si="127"/>
        <v>0</v>
      </c>
      <c r="DA61" s="322">
        <f t="shared" si="128"/>
        <v>0</v>
      </c>
      <c r="DB61" s="322">
        <f t="shared" si="22"/>
        <v>0</v>
      </c>
      <c r="DC61" s="322">
        <f t="shared" si="129"/>
        <v>0</v>
      </c>
      <c r="DD61" s="322">
        <f t="shared" si="23"/>
        <v>0</v>
      </c>
      <c r="DE61" s="322">
        <f t="shared" si="24"/>
        <v>3569.7</v>
      </c>
      <c r="DF61" s="322">
        <f t="shared" si="25"/>
        <v>3467.1</v>
      </c>
      <c r="DG61" s="322">
        <f t="shared" si="26"/>
        <v>2150.6999999999998</v>
      </c>
      <c r="DH61" s="322">
        <f t="shared" si="130"/>
        <v>1316.4</v>
      </c>
      <c r="DI61" s="322">
        <f t="shared" si="27"/>
        <v>102.6</v>
      </c>
      <c r="DJ61" s="322">
        <f t="shared" si="28"/>
        <v>0</v>
      </c>
      <c r="DK61" s="322">
        <f t="shared" si="29"/>
        <v>0</v>
      </c>
      <c r="DL61" s="322">
        <f t="shared" si="30"/>
        <v>0</v>
      </c>
      <c r="DM61" s="322">
        <f t="shared" si="131"/>
        <v>0</v>
      </c>
      <c r="DN61" s="322">
        <f t="shared" si="31"/>
        <v>0</v>
      </c>
      <c r="DO61" s="322">
        <f t="shared" si="132"/>
        <v>0</v>
      </c>
      <c r="DP61" s="322">
        <f t="shared" si="133"/>
        <v>0</v>
      </c>
      <c r="DQ61" s="322">
        <f t="shared" si="134"/>
        <v>0</v>
      </c>
      <c r="DR61" s="322">
        <f t="shared" si="135"/>
        <v>0</v>
      </c>
      <c r="DS61" s="322">
        <f t="shared" si="32"/>
        <v>0</v>
      </c>
      <c r="DT61" s="323">
        <f t="shared" si="136"/>
        <v>0</v>
      </c>
      <c r="DU61" s="324">
        <f t="shared" si="137"/>
        <v>0</v>
      </c>
      <c r="DV61" s="322">
        <f t="shared" si="33"/>
        <v>0</v>
      </c>
      <c r="DW61" s="322">
        <f t="shared" si="138"/>
        <v>0</v>
      </c>
      <c r="DX61" s="324">
        <f t="shared" si="139"/>
        <v>0</v>
      </c>
      <c r="DY61" s="324">
        <f t="shared" si="140"/>
        <v>0</v>
      </c>
      <c r="DZ61" s="324">
        <f t="shared" si="141"/>
        <v>0</v>
      </c>
      <c r="EA61" s="322">
        <f t="shared" si="34"/>
        <v>0</v>
      </c>
      <c r="EB61" s="322">
        <f t="shared" si="142"/>
        <v>0</v>
      </c>
      <c r="EC61" s="324">
        <f t="shared" si="143"/>
        <v>0</v>
      </c>
      <c r="ED61" s="324">
        <f t="shared" si="144"/>
        <v>0</v>
      </c>
      <c r="EE61" s="324">
        <f t="shared" si="145"/>
        <v>0</v>
      </c>
      <c r="EF61" s="322">
        <f t="shared" si="35"/>
        <v>0</v>
      </c>
      <c r="EG61" s="322">
        <f t="shared" si="146"/>
        <v>0</v>
      </c>
      <c r="EH61" s="324">
        <f t="shared" si="147"/>
        <v>0</v>
      </c>
      <c r="EI61" s="324">
        <f t="shared" si="148"/>
        <v>0</v>
      </c>
      <c r="EJ61" s="324">
        <f t="shared" si="149"/>
        <v>0</v>
      </c>
      <c r="EK61" s="322">
        <f t="shared" si="36"/>
        <v>0</v>
      </c>
      <c r="EL61" s="322">
        <f t="shared" si="150"/>
        <v>0</v>
      </c>
      <c r="EM61" s="324">
        <f t="shared" si="151"/>
        <v>0</v>
      </c>
      <c r="EN61" s="324">
        <f t="shared" si="152"/>
        <v>0</v>
      </c>
      <c r="EO61" s="324">
        <f t="shared" si="153"/>
        <v>0</v>
      </c>
      <c r="EP61" s="322">
        <f t="shared" si="37"/>
        <v>0</v>
      </c>
      <c r="EQ61" s="322">
        <f t="shared" si="154"/>
        <v>0</v>
      </c>
      <c r="ER61" s="324">
        <f t="shared" si="155"/>
        <v>0</v>
      </c>
      <c r="ES61" s="324">
        <f t="shared" si="156"/>
        <v>0</v>
      </c>
      <c r="ET61" s="324">
        <f t="shared" si="157"/>
        <v>0</v>
      </c>
      <c r="EU61" s="322">
        <f t="shared" si="38"/>
        <v>0</v>
      </c>
      <c r="EV61" s="322">
        <f t="shared" si="158"/>
        <v>0</v>
      </c>
      <c r="EW61" s="324">
        <f t="shared" si="159"/>
        <v>0</v>
      </c>
      <c r="EX61" s="324">
        <f t="shared" si="160"/>
        <v>0</v>
      </c>
      <c r="EY61" s="324">
        <f t="shared" si="161"/>
        <v>0</v>
      </c>
      <c r="EZ61" s="322">
        <f t="shared" si="39"/>
        <v>0</v>
      </c>
      <c r="FA61" s="322">
        <f t="shared" si="162"/>
        <v>0</v>
      </c>
      <c r="FB61" s="324">
        <f t="shared" si="163"/>
        <v>0</v>
      </c>
      <c r="FC61" s="324">
        <f t="shared" si="164"/>
        <v>0</v>
      </c>
      <c r="FD61" s="324">
        <f t="shared" si="165"/>
        <v>0</v>
      </c>
      <c r="FE61" s="322">
        <f t="shared" si="40"/>
        <v>0</v>
      </c>
      <c r="FF61" s="322">
        <f t="shared" si="166"/>
        <v>0</v>
      </c>
      <c r="FG61" s="325">
        <f t="shared" si="167"/>
        <v>0</v>
      </c>
      <c r="FH61" s="712">
        <f t="shared" si="41"/>
        <v>0</v>
      </c>
      <c r="FI61" s="322">
        <f t="shared" si="42"/>
        <v>0</v>
      </c>
      <c r="FJ61" s="322">
        <f t="shared" si="43"/>
        <v>0</v>
      </c>
      <c r="FK61" s="322">
        <f t="shared" si="168"/>
        <v>0</v>
      </c>
      <c r="FL61" s="322">
        <f t="shared" si="44"/>
        <v>0</v>
      </c>
      <c r="FM61" s="322">
        <f t="shared" si="45"/>
        <v>0</v>
      </c>
      <c r="FN61" s="322">
        <f t="shared" si="46"/>
        <v>0</v>
      </c>
      <c r="FO61" s="322">
        <f t="shared" si="47"/>
        <v>0</v>
      </c>
      <c r="FP61" s="322">
        <f t="shared" si="169"/>
        <v>0</v>
      </c>
      <c r="FQ61" s="322">
        <f t="shared" si="48"/>
        <v>0</v>
      </c>
      <c r="FR61" s="322">
        <f t="shared" si="49"/>
        <v>0</v>
      </c>
      <c r="FS61" s="322">
        <f t="shared" si="50"/>
        <v>0</v>
      </c>
      <c r="FT61" s="322">
        <f t="shared" si="51"/>
        <v>0</v>
      </c>
      <c r="FU61" s="322">
        <f t="shared" si="170"/>
        <v>0</v>
      </c>
      <c r="FV61" s="322">
        <f t="shared" si="52"/>
        <v>0</v>
      </c>
      <c r="FW61" s="322">
        <f t="shared" si="53"/>
        <v>0</v>
      </c>
      <c r="FX61" s="322">
        <f t="shared" si="54"/>
        <v>0</v>
      </c>
      <c r="FY61" s="322">
        <f t="shared" si="55"/>
        <v>0</v>
      </c>
      <c r="FZ61" s="322">
        <f t="shared" si="171"/>
        <v>0</v>
      </c>
      <c r="GA61" s="322">
        <f t="shared" si="56"/>
        <v>0</v>
      </c>
      <c r="GB61" s="322">
        <f t="shared" si="57"/>
        <v>0</v>
      </c>
      <c r="GC61" s="322">
        <f t="shared" si="58"/>
        <v>0</v>
      </c>
      <c r="GD61" s="322">
        <f t="shared" si="59"/>
        <v>0</v>
      </c>
      <c r="GE61" s="322">
        <f t="shared" si="172"/>
        <v>0</v>
      </c>
      <c r="GF61" s="322">
        <f t="shared" si="60"/>
        <v>0</v>
      </c>
      <c r="GG61" s="322">
        <f t="shared" si="61"/>
        <v>0</v>
      </c>
      <c r="GH61" s="322">
        <f t="shared" si="62"/>
        <v>0</v>
      </c>
      <c r="GI61" s="322">
        <f t="shared" si="63"/>
        <v>0</v>
      </c>
      <c r="GJ61" s="322">
        <f t="shared" si="173"/>
        <v>0</v>
      </c>
      <c r="GK61" s="322">
        <f t="shared" si="64"/>
        <v>0</v>
      </c>
      <c r="GL61" s="322">
        <f t="shared" si="65"/>
        <v>0</v>
      </c>
      <c r="GM61" s="322">
        <f t="shared" si="66"/>
        <v>0</v>
      </c>
      <c r="GN61" s="322">
        <f t="shared" si="67"/>
        <v>0</v>
      </c>
      <c r="GO61" s="322">
        <f t="shared" si="174"/>
        <v>0</v>
      </c>
      <c r="GP61" s="322">
        <f t="shared" si="68"/>
        <v>0</v>
      </c>
      <c r="GQ61" s="322">
        <f t="shared" si="69"/>
        <v>0</v>
      </c>
      <c r="GR61" s="322">
        <f t="shared" si="70"/>
        <v>0</v>
      </c>
      <c r="GS61" s="322">
        <f t="shared" si="71"/>
        <v>0</v>
      </c>
      <c r="GT61" s="322">
        <f t="shared" si="175"/>
        <v>0</v>
      </c>
      <c r="GU61" s="322">
        <f t="shared" si="72"/>
        <v>0</v>
      </c>
      <c r="GV61" s="326">
        <f t="shared" si="92"/>
        <v>18787.2</v>
      </c>
      <c r="GW61" s="322">
        <f t="shared" si="82"/>
        <v>17869</v>
      </c>
      <c r="GX61" s="322">
        <f t="shared" si="82"/>
        <v>11084.2</v>
      </c>
      <c r="GY61" s="322">
        <f t="shared" si="82"/>
        <v>6784.8</v>
      </c>
      <c r="GZ61" s="322">
        <f t="shared" si="82"/>
        <v>918.2</v>
      </c>
      <c r="HA61" s="328">
        <f t="shared" si="176"/>
        <v>322</v>
      </c>
      <c r="HB61" s="322">
        <f t="shared" si="75"/>
        <v>18417.900000000001</v>
      </c>
      <c r="HC61" s="322">
        <f t="shared" si="75"/>
        <v>17517.7</v>
      </c>
      <c r="HD61" s="322">
        <f t="shared" si="75"/>
        <v>10866.3</v>
      </c>
      <c r="HE61" s="322">
        <f t="shared" si="75"/>
        <v>6651.4</v>
      </c>
      <c r="HF61" s="322">
        <f t="shared" si="75"/>
        <v>900.1</v>
      </c>
      <c r="HG61" s="329">
        <v>32.25</v>
      </c>
      <c r="HH61" s="327">
        <f t="shared" si="76"/>
        <v>2007.7</v>
      </c>
      <c r="HI61" s="327">
        <f t="shared" si="77"/>
        <v>20425.599999999999</v>
      </c>
      <c r="HJ61" s="330">
        <f t="shared" si="78"/>
        <v>12874</v>
      </c>
      <c r="HK61" s="275">
        <f t="shared" si="79"/>
        <v>20425600</v>
      </c>
    </row>
    <row r="62" spans="1:220">
      <c r="A62" s="315" t="s">
        <v>747</v>
      </c>
      <c r="B62" s="316">
        <v>0</v>
      </c>
      <c r="C62" s="316">
        <v>0</v>
      </c>
      <c r="D62" s="317">
        <v>27</v>
      </c>
      <c r="E62" s="318">
        <v>0</v>
      </c>
      <c r="F62" s="317"/>
      <c r="G62" s="316">
        <v>0</v>
      </c>
      <c r="H62" s="317">
        <v>514</v>
      </c>
      <c r="I62" s="318">
        <v>0</v>
      </c>
      <c r="J62" s="317"/>
      <c r="K62" s="317"/>
      <c r="L62" s="317"/>
      <c r="M62" s="316">
        <v>0</v>
      </c>
      <c r="N62" s="318">
        <v>0</v>
      </c>
      <c r="O62" s="317"/>
      <c r="P62" s="316">
        <v>0</v>
      </c>
      <c r="Q62" s="317">
        <v>25</v>
      </c>
      <c r="R62" s="317"/>
      <c r="S62" s="317"/>
      <c r="T62" s="319">
        <v>0</v>
      </c>
      <c r="U62" s="335">
        <v>0</v>
      </c>
      <c r="V62" s="335">
        <v>0</v>
      </c>
      <c r="W62" s="318">
        <v>0</v>
      </c>
      <c r="X62" s="318">
        <v>0</v>
      </c>
      <c r="Y62" s="318">
        <v>0</v>
      </c>
      <c r="Z62" s="318">
        <v>0</v>
      </c>
      <c r="AA62" s="318">
        <v>0</v>
      </c>
      <c r="AB62" s="318">
        <v>0</v>
      </c>
      <c r="AC62" s="318">
        <v>0</v>
      </c>
      <c r="AD62" s="320">
        <v>0</v>
      </c>
      <c r="AE62" s="320">
        <v>0</v>
      </c>
      <c r="AF62" s="320">
        <v>0</v>
      </c>
      <c r="AG62" s="320">
        <v>0</v>
      </c>
      <c r="AH62" s="317"/>
      <c r="AI62" s="320">
        <v>0</v>
      </c>
      <c r="AJ62" s="710">
        <f t="shared" si="80"/>
        <v>27</v>
      </c>
      <c r="AK62" s="710">
        <f t="shared" si="81"/>
        <v>539</v>
      </c>
      <c r="AL62" s="321">
        <f t="shared" si="0"/>
        <v>0</v>
      </c>
      <c r="AM62" s="322">
        <f t="shared" si="93"/>
        <v>0</v>
      </c>
      <c r="AN62" s="322">
        <f t="shared" si="1"/>
        <v>0</v>
      </c>
      <c r="AO62" s="322">
        <f t="shared" si="94"/>
        <v>0</v>
      </c>
      <c r="AP62" s="322">
        <f t="shared" si="177"/>
        <v>0</v>
      </c>
      <c r="AQ62" s="322">
        <f t="shared" si="2"/>
        <v>0</v>
      </c>
      <c r="AR62" s="322">
        <f t="shared" si="3"/>
        <v>0</v>
      </c>
      <c r="AS62" s="322">
        <f t="shared" si="4"/>
        <v>0</v>
      </c>
      <c r="AT62" s="322">
        <f t="shared" si="96"/>
        <v>0</v>
      </c>
      <c r="AU62" s="322">
        <f t="shared" si="178"/>
        <v>0</v>
      </c>
      <c r="AV62" s="322">
        <f t="shared" si="179"/>
        <v>1548.8</v>
      </c>
      <c r="AW62" s="322">
        <f t="shared" si="180"/>
        <v>1478.8</v>
      </c>
      <c r="AX62" s="322">
        <f t="shared" si="5"/>
        <v>917.3</v>
      </c>
      <c r="AY62" s="322">
        <f t="shared" si="100"/>
        <v>561.5</v>
      </c>
      <c r="AZ62" s="322">
        <f t="shared" si="6"/>
        <v>70</v>
      </c>
      <c r="BA62" s="322">
        <f t="shared" si="181"/>
        <v>0</v>
      </c>
      <c r="BB62" s="322">
        <f t="shared" si="182"/>
        <v>0</v>
      </c>
      <c r="BC62" s="322">
        <f t="shared" si="7"/>
        <v>0</v>
      </c>
      <c r="BD62" s="322">
        <f t="shared" si="103"/>
        <v>0</v>
      </c>
      <c r="BE62" s="322">
        <f t="shared" si="8"/>
        <v>0</v>
      </c>
      <c r="BF62" s="322">
        <f t="shared" si="183"/>
        <v>0</v>
      </c>
      <c r="BG62" s="322">
        <f t="shared" si="184"/>
        <v>0</v>
      </c>
      <c r="BH62" s="322">
        <f t="shared" si="9"/>
        <v>0</v>
      </c>
      <c r="BI62" s="322">
        <f t="shared" si="106"/>
        <v>0</v>
      </c>
      <c r="BJ62" s="322">
        <f t="shared" si="185"/>
        <v>0</v>
      </c>
      <c r="BK62" s="322">
        <f t="shared" si="186"/>
        <v>0</v>
      </c>
      <c r="BL62" s="322">
        <f t="shared" si="187"/>
        <v>0</v>
      </c>
      <c r="BM62" s="322">
        <f t="shared" si="10"/>
        <v>0</v>
      </c>
      <c r="BN62" s="322">
        <f t="shared" si="110"/>
        <v>0</v>
      </c>
      <c r="BO62" s="322">
        <f t="shared" si="188"/>
        <v>0</v>
      </c>
      <c r="BP62" s="322">
        <f t="shared" si="189"/>
        <v>25927.200000000001</v>
      </c>
      <c r="BQ62" s="322">
        <f t="shared" si="190"/>
        <v>24479.3</v>
      </c>
      <c r="BR62" s="322">
        <f t="shared" si="11"/>
        <v>15184.6</v>
      </c>
      <c r="BS62" s="322">
        <f t="shared" si="114"/>
        <v>9294.7000000000007</v>
      </c>
      <c r="BT62" s="322">
        <f t="shared" si="12"/>
        <v>1447.9</v>
      </c>
      <c r="BU62" s="322"/>
      <c r="BV62" s="322">
        <f t="shared" si="83"/>
        <v>0</v>
      </c>
      <c r="BW62" s="322">
        <f t="shared" si="84"/>
        <v>0</v>
      </c>
      <c r="BX62" s="322">
        <f t="shared" si="85"/>
        <v>0</v>
      </c>
      <c r="BY62" s="322">
        <f t="shared" si="86"/>
        <v>0</v>
      </c>
      <c r="BZ62" s="322">
        <f t="shared" si="87"/>
        <v>0</v>
      </c>
      <c r="CA62" s="322">
        <f t="shared" si="88"/>
        <v>0</v>
      </c>
      <c r="CB62" s="322">
        <f t="shared" si="89"/>
        <v>0</v>
      </c>
      <c r="CC62" s="322">
        <f t="shared" si="90"/>
        <v>0</v>
      </c>
      <c r="CD62" s="322">
        <f t="shared" si="91"/>
        <v>0</v>
      </c>
      <c r="CE62" s="711">
        <f t="shared" si="13"/>
        <v>0</v>
      </c>
      <c r="CF62" s="322">
        <f t="shared" si="115"/>
        <v>0</v>
      </c>
      <c r="CG62" s="322">
        <f t="shared" si="116"/>
        <v>0</v>
      </c>
      <c r="CH62" s="322">
        <f t="shared" si="14"/>
        <v>0</v>
      </c>
      <c r="CI62" s="322">
        <f t="shared" si="117"/>
        <v>0</v>
      </c>
      <c r="CJ62" s="711">
        <f t="shared" si="15"/>
        <v>0</v>
      </c>
      <c r="CK62" s="322">
        <f t="shared" si="118"/>
        <v>0</v>
      </c>
      <c r="CL62" s="322">
        <f t="shared" si="119"/>
        <v>0</v>
      </c>
      <c r="CM62" s="322">
        <f t="shared" si="16"/>
        <v>0</v>
      </c>
      <c r="CN62" s="322">
        <f t="shared" si="120"/>
        <v>0</v>
      </c>
      <c r="CO62" s="711">
        <f t="shared" si="17"/>
        <v>0</v>
      </c>
      <c r="CP62" s="322">
        <f t="shared" si="121"/>
        <v>0</v>
      </c>
      <c r="CQ62" s="322">
        <f t="shared" si="122"/>
        <v>0</v>
      </c>
      <c r="CR62" s="322">
        <f t="shared" si="18"/>
        <v>0</v>
      </c>
      <c r="CS62" s="322">
        <f t="shared" si="123"/>
        <v>0</v>
      </c>
      <c r="CT62" s="711">
        <f t="shared" si="19"/>
        <v>0</v>
      </c>
      <c r="CU62" s="322">
        <f t="shared" si="124"/>
        <v>0</v>
      </c>
      <c r="CV62" s="322">
        <f t="shared" si="125"/>
        <v>0</v>
      </c>
      <c r="CW62" s="322">
        <f t="shared" si="20"/>
        <v>0</v>
      </c>
      <c r="CX62" s="322">
        <f t="shared" si="126"/>
        <v>0</v>
      </c>
      <c r="CY62" s="322">
        <f t="shared" si="21"/>
        <v>0</v>
      </c>
      <c r="CZ62" s="322">
        <f t="shared" si="127"/>
        <v>0</v>
      </c>
      <c r="DA62" s="322">
        <f t="shared" si="128"/>
        <v>0</v>
      </c>
      <c r="DB62" s="322">
        <f t="shared" si="22"/>
        <v>0</v>
      </c>
      <c r="DC62" s="322">
        <f t="shared" si="129"/>
        <v>0</v>
      </c>
      <c r="DD62" s="322">
        <f t="shared" si="23"/>
        <v>0</v>
      </c>
      <c r="DE62" s="322">
        <f t="shared" si="24"/>
        <v>3187.2</v>
      </c>
      <c r="DF62" s="322">
        <f t="shared" si="25"/>
        <v>3095.7</v>
      </c>
      <c r="DG62" s="322">
        <f t="shared" si="26"/>
        <v>1920.3</v>
      </c>
      <c r="DH62" s="322">
        <f t="shared" si="130"/>
        <v>1175.4000000000001</v>
      </c>
      <c r="DI62" s="322">
        <f t="shared" si="27"/>
        <v>91.5</v>
      </c>
      <c r="DJ62" s="322">
        <f t="shared" si="28"/>
        <v>0</v>
      </c>
      <c r="DK62" s="322">
        <f t="shared" si="29"/>
        <v>0</v>
      </c>
      <c r="DL62" s="322">
        <f t="shared" si="30"/>
        <v>0</v>
      </c>
      <c r="DM62" s="322">
        <f t="shared" si="131"/>
        <v>0</v>
      </c>
      <c r="DN62" s="322">
        <f t="shared" si="31"/>
        <v>0</v>
      </c>
      <c r="DO62" s="322">
        <f t="shared" si="132"/>
        <v>0</v>
      </c>
      <c r="DP62" s="322">
        <f t="shared" si="133"/>
        <v>0</v>
      </c>
      <c r="DQ62" s="322">
        <f t="shared" si="134"/>
        <v>0</v>
      </c>
      <c r="DR62" s="322">
        <f t="shared" si="135"/>
        <v>0</v>
      </c>
      <c r="DS62" s="322">
        <f t="shared" si="32"/>
        <v>0</v>
      </c>
      <c r="DT62" s="323">
        <f t="shared" si="136"/>
        <v>0</v>
      </c>
      <c r="DU62" s="324">
        <f t="shared" si="137"/>
        <v>0</v>
      </c>
      <c r="DV62" s="322">
        <f t="shared" si="33"/>
        <v>0</v>
      </c>
      <c r="DW62" s="322">
        <f t="shared" si="138"/>
        <v>0</v>
      </c>
      <c r="DX62" s="324">
        <f t="shared" si="139"/>
        <v>0</v>
      </c>
      <c r="DY62" s="324">
        <f t="shared" si="140"/>
        <v>0</v>
      </c>
      <c r="DZ62" s="324">
        <f t="shared" si="141"/>
        <v>0</v>
      </c>
      <c r="EA62" s="322">
        <f t="shared" si="34"/>
        <v>0</v>
      </c>
      <c r="EB62" s="322">
        <f t="shared" si="142"/>
        <v>0</v>
      </c>
      <c r="EC62" s="324">
        <f t="shared" si="143"/>
        <v>0</v>
      </c>
      <c r="ED62" s="324">
        <f t="shared" si="144"/>
        <v>0</v>
      </c>
      <c r="EE62" s="324">
        <f t="shared" si="145"/>
        <v>0</v>
      </c>
      <c r="EF62" s="322">
        <f t="shared" si="35"/>
        <v>0</v>
      </c>
      <c r="EG62" s="322">
        <f t="shared" si="146"/>
        <v>0</v>
      </c>
      <c r="EH62" s="324">
        <f t="shared" si="147"/>
        <v>0</v>
      </c>
      <c r="EI62" s="324">
        <f t="shared" si="148"/>
        <v>0</v>
      </c>
      <c r="EJ62" s="324">
        <f t="shared" si="149"/>
        <v>0</v>
      </c>
      <c r="EK62" s="322">
        <f t="shared" si="36"/>
        <v>0</v>
      </c>
      <c r="EL62" s="322">
        <f t="shared" si="150"/>
        <v>0</v>
      </c>
      <c r="EM62" s="324">
        <f t="shared" si="151"/>
        <v>0</v>
      </c>
      <c r="EN62" s="324">
        <f t="shared" si="152"/>
        <v>0</v>
      </c>
      <c r="EO62" s="324">
        <f t="shared" si="153"/>
        <v>0</v>
      </c>
      <c r="EP62" s="322">
        <f t="shared" si="37"/>
        <v>0</v>
      </c>
      <c r="EQ62" s="322">
        <f t="shared" si="154"/>
        <v>0</v>
      </c>
      <c r="ER62" s="324">
        <f t="shared" si="155"/>
        <v>0</v>
      </c>
      <c r="ES62" s="324">
        <f t="shared" si="156"/>
        <v>0</v>
      </c>
      <c r="ET62" s="324">
        <f t="shared" si="157"/>
        <v>0</v>
      </c>
      <c r="EU62" s="322">
        <f t="shared" si="38"/>
        <v>0</v>
      </c>
      <c r="EV62" s="322">
        <f t="shared" si="158"/>
        <v>0</v>
      </c>
      <c r="EW62" s="324">
        <f t="shared" si="159"/>
        <v>0</v>
      </c>
      <c r="EX62" s="324">
        <f t="shared" si="160"/>
        <v>0</v>
      </c>
      <c r="EY62" s="324">
        <f t="shared" si="161"/>
        <v>0</v>
      </c>
      <c r="EZ62" s="322">
        <f t="shared" si="39"/>
        <v>0</v>
      </c>
      <c r="FA62" s="322">
        <f t="shared" si="162"/>
        <v>0</v>
      </c>
      <c r="FB62" s="324">
        <f t="shared" si="163"/>
        <v>0</v>
      </c>
      <c r="FC62" s="324">
        <f t="shared" si="164"/>
        <v>0</v>
      </c>
      <c r="FD62" s="324">
        <f t="shared" si="165"/>
        <v>0</v>
      </c>
      <c r="FE62" s="322">
        <f t="shared" si="40"/>
        <v>0</v>
      </c>
      <c r="FF62" s="322">
        <f t="shared" si="166"/>
        <v>0</v>
      </c>
      <c r="FG62" s="325">
        <f t="shared" si="167"/>
        <v>0</v>
      </c>
      <c r="FH62" s="712">
        <f t="shared" si="41"/>
        <v>0</v>
      </c>
      <c r="FI62" s="322">
        <f t="shared" si="42"/>
        <v>0</v>
      </c>
      <c r="FJ62" s="322">
        <f t="shared" si="43"/>
        <v>0</v>
      </c>
      <c r="FK62" s="322">
        <f t="shared" si="168"/>
        <v>0</v>
      </c>
      <c r="FL62" s="322">
        <f t="shared" si="44"/>
        <v>0</v>
      </c>
      <c r="FM62" s="322">
        <f t="shared" si="45"/>
        <v>0</v>
      </c>
      <c r="FN62" s="322">
        <f t="shared" si="46"/>
        <v>0</v>
      </c>
      <c r="FO62" s="322">
        <f t="shared" si="47"/>
        <v>0</v>
      </c>
      <c r="FP62" s="322">
        <f t="shared" si="169"/>
        <v>0</v>
      </c>
      <c r="FQ62" s="322">
        <f t="shared" si="48"/>
        <v>0</v>
      </c>
      <c r="FR62" s="322">
        <f t="shared" si="49"/>
        <v>0</v>
      </c>
      <c r="FS62" s="322">
        <f t="shared" si="50"/>
        <v>0</v>
      </c>
      <c r="FT62" s="322">
        <f t="shared" si="51"/>
        <v>0</v>
      </c>
      <c r="FU62" s="322">
        <f t="shared" si="170"/>
        <v>0</v>
      </c>
      <c r="FV62" s="322">
        <f t="shared" si="52"/>
        <v>0</v>
      </c>
      <c r="FW62" s="322">
        <f t="shared" si="53"/>
        <v>0</v>
      </c>
      <c r="FX62" s="322">
        <f t="shared" si="54"/>
        <v>0</v>
      </c>
      <c r="FY62" s="322">
        <f t="shared" si="55"/>
        <v>0</v>
      </c>
      <c r="FZ62" s="322">
        <f t="shared" si="171"/>
        <v>0</v>
      </c>
      <c r="GA62" s="322">
        <f t="shared" si="56"/>
        <v>0</v>
      </c>
      <c r="GB62" s="322">
        <f t="shared" si="57"/>
        <v>0</v>
      </c>
      <c r="GC62" s="322">
        <f t="shared" si="58"/>
        <v>0</v>
      </c>
      <c r="GD62" s="322">
        <f t="shared" si="59"/>
        <v>0</v>
      </c>
      <c r="GE62" s="322">
        <f t="shared" si="172"/>
        <v>0</v>
      </c>
      <c r="GF62" s="322">
        <f t="shared" si="60"/>
        <v>0</v>
      </c>
      <c r="GG62" s="322">
        <f t="shared" si="61"/>
        <v>0</v>
      </c>
      <c r="GH62" s="322">
        <f t="shared" si="62"/>
        <v>0</v>
      </c>
      <c r="GI62" s="322">
        <f t="shared" si="63"/>
        <v>0</v>
      </c>
      <c r="GJ62" s="322">
        <f t="shared" si="173"/>
        <v>0</v>
      </c>
      <c r="GK62" s="322">
        <f t="shared" si="64"/>
        <v>0</v>
      </c>
      <c r="GL62" s="322">
        <f t="shared" si="65"/>
        <v>0</v>
      </c>
      <c r="GM62" s="322">
        <f t="shared" si="66"/>
        <v>0</v>
      </c>
      <c r="GN62" s="322">
        <f t="shared" si="67"/>
        <v>0</v>
      </c>
      <c r="GO62" s="322">
        <f t="shared" si="174"/>
        <v>0</v>
      </c>
      <c r="GP62" s="322">
        <f t="shared" si="68"/>
        <v>0</v>
      </c>
      <c r="GQ62" s="322">
        <f t="shared" si="69"/>
        <v>0</v>
      </c>
      <c r="GR62" s="322">
        <f t="shared" si="70"/>
        <v>0</v>
      </c>
      <c r="GS62" s="322">
        <f t="shared" si="71"/>
        <v>0</v>
      </c>
      <c r="GT62" s="322">
        <f t="shared" si="175"/>
        <v>0</v>
      </c>
      <c r="GU62" s="322">
        <f t="shared" si="72"/>
        <v>0</v>
      </c>
      <c r="GV62" s="326">
        <f t="shared" si="92"/>
        <v>30663.200000000001</v>
      </c>
      <c r="GW62" s="322">
        <f t="shared" si="82"/>
        <v>29053.8</v>
      </c>
      <c r="GX62" s="322">
        <f t="shared" si="82"/>
        <v>18022.2</v>
      </c>
      <c r="GY62" s="322">
        <f t="shared" si="82"/>
        <v>11031.6</v>
      </c>
      <c r="GZ62" s="322">
        <f t="shared" si="82"/>
        <v>1609.4</v>
      </c>
      <c r="HA62" s="328">
        <f t="shared" si="176"/>
        <v>566</v>
      </c>
      <c r="HB62" s="322">
        <f t="shared" si="75"/>
        <v>30060.400000000001</v>
      </c>
      <c r="HC62" s="322">
        <f t="shared" si="75"/>
        <v>28482.6</v>
      </c>
      <c r="HD62" s="322">
        <f t="shared" si="75"/>
        <v>17667.900000000001</v>
      </c>
      <c r="HE62" s="322">
        <f t="shared" si="75"/>
        <v>10814.7</v>
      </c>
      <c r="HF62" s="322">
        <f t="shared" si="75"/>
        <v>1577.8</v>
      </c>
      <c r="HG62" s="329">
        <v>51.75</v>
      </c>
      <c r="HH62" s="327">
        <f t="shared" si="76"/>
        <v>3221.7</v>
      </c>
      <c r="HI62" s="327">
        <f t="shared" si="77"/>
        <v>33282.1</v>
      </c>
      <c r="HJ62" s="330">
        <f t="shared" si="78"/>
        <v>20889.599999999999</v>
      </c>
      <c r="HK62" s="275">
        <f t="shared" si="79"/>
        <v>33282100</v>
      </c>
      <c r="HL62" s="331"/>
    </row>
    <row r="63" spans="1:220">
      <c r="A63" s="315" t="s">
        <v>748</v>
      </c>
      <c r="B63" s="316">
        <v>0</v>
      </c>
      <c r="C63" s="316">
        <v>0</v>
      </c>
      <c r="D63" s="317">
        <v>53</v>
      </c>
      <c r="E63" s="318">
        <v>0</v>
      </c>
      <c r="F63" s="317"/>
      <c r="G63" s="316">
        <v>0</v>
      </c>
      <c r="H63" s="317">
        <v>272</v>
      </c>
      <c r="I63" s="318">
        <v>0</v>
      </c>
      <c r="J63" s="317"/>
      <c r="K63" s="317"/>
      <c r="L63" s="317"/>
      <c r="M63" s="316">
        <v>0</v>
      </c>
      <c r="N63" s="318">
        <v>0</v>
      </c>
      <c r="O63" s="317"/>
      <c r="P63" s="318">
        <v>0</v>
      </c>
      <c r="Q63" s="317">
        <v>32</v>
      </c>
      <c r="R63" s="317"/>
      <c r="S63" s="317"/>
      <c r="T63" s="319">
        <v>0</v>
      </c>
      <c r="U63" s="335">
        <v>0</v>
      </c>
      <c r="V63" s="335">
        <v>0</v>
      </c>
      <c r="W63" s="318">
        <v>0</v>
      </c>
      <c r="X63" s="318">
        <v>0</v>
      </c>
      <c r="Y63" s="318">
        <v>0</v>
      </c>
      <c r="Z63" s="318">
        <v>0</v>
      </c>
      <c r="AA63" s="318">
        <v>0</v>
      </c>
      <c r="AB63" s="318">
        <v>0</v>
      </c>
      <c r="AC63" s="318">
        <v>0</v>
      </c>
      <c r="AD63" s="320">
        <v>0</v>
      </c>
      <c r="AE63" s="320">
        <v>0</v>
      </c>
      <c r="AF63" s="320">
        <v>0</v>
      </c>
      <c r="AG63" s="320">
        <v>0</v>
      </c>
      <c r="AH63" s="317"/>
      <c r="AI63" s="320">
        <v>0</v>
      </c>
      <c r="AJ63" s="710">
        <f t="shared" si="80"/>
        <v>53</v>
      </c>
      <c r="AK63" s="710">
        <f t="shared" si="81"/>
        <v>304</v>
      </c>
      <c r="AL63" s="321">
        <f t="shared" si="0"/>
        <v>0</v>
      </c>
      <c r="AM63" s="322">
        <f t="shared" si="93"/>
        <v>0</v>
      </c>
      <c r="AN63" s="322">
        <f t="shared" si="1"/>
        <v>0</v>
      </c>
      <c r="AO63" s="322">
        <f t="shared" si="94"/>
        <v>0</v>
      </c>
      <c r="AP63" s="322">
        <f t="shared" si="177"/>
        <v>0</v>
      </c>
      <c r="AQ63" s="322">
        <f t="shared" si="2"/>
        <v>0</v>
      </c>
      <c r="AR63" s="322">
        <f t="shared" si="3"/>
        <v>0</v>
      </c>
      <c r="AS63" s="322">
        <f t="shared" si="4"/>
        <v>0</v>
      </c>
      <c r="AT63" s="322">
        <f t="shared" si="96"/>
        <v>0</v>
      </c>
      <c r="AU63" s="322">
        <f t="shared" si="178"/>
        <v>0</v>
      </c>
      <c r="AV63" s="322">
        <f t="shared" si="179"/>
        <v>3040.2</v>
      </c>
      <c r="AW63" s="322">
        <f t="shared" si="180"/>
        <v>2902.8</v>
      </c>
      <c r="AX63" s="322">
        <f t="shared" si="5"/>
        <v>1800.6</v>
      </c>
      <c r="AY63" s="322">
        <f t="shared" si="100"/>
        <v>1102.2</v>
      </c>
      <c r="AZ63" s="322">
        <f t="shared" si="6"/>
        <v>137.4</v>
      </c>
      <c r="BA63" s="322">
        <f t="shared" si="181"/>
        <v>0</v>
      </c>
      <c r="BB63" s="322">
        <f t="shared" si="182"/>
        <v>0</v>
      </c>
      <c r="BC63" s="322">
        <f t="shared" si="7"/>
        <v>0</v>
      </c>
      <c r="BD63" s="322">
        <f t="shared" si="103"/>
        <v>0</v>
      </c>
      <c r="BE63" s="322">
        <f t="shared" si="8"/>
        <v>0</v>
      </c>
      <c r="BF63" s="322">
        <f t="shared" si="183"/>
        <v>0</v>
      </c>
      <c r="BG63" s="322">
        <f t="shared" si="184"/>
        <v>0</v>
      </c>
      <c r="BH63" s="322">
        <f t="shared" si="9"/>
        <v>0</v>
      </c>
      <c r="BI63" s="322">
        <f t="shared" si="106"/>
        <v>0</v>
      </c>
      <c r="BJ63" s="322">
        <f t="shared" si="185"/>
        <v>0</v>
      </c>
      <c r="BK63" s="322">
        <f t="shared" si="186"/>
        <v>0</v>
      </c>
      <c r="BL63" s="322">
        <f t="shared" si="187"/>
        <v>0</v>
      </c>
      <c r="BM63" s="322">
        <f t="shared" si="10"/>
        <v>0</v>
      </c>
      <c r="BN63" s="322">
        <f t="shared" si="110"/>
        <v>0</v>
      </c>
      <c r="BO63" s="322">
        <f t="shared" si="188"/>
        <v>0</v>
      </c>
      <c r="BP63" s="322">
        <f t="shared" si="189"/>
        <v>13720.2</v>
      </c>
      <c r="BQ63" s="322">
        <f t="shared" si="190"/>
        <v>12954</v>
      </c>
      <c r="BR63" s="322">
        <f t="shared" si="11"/>
        <v>8035.4</v>
      </c>
      <c r="BS63" s="322">
        <f t="shared" si="114"/>
        <v>4918.6000000000004</v>
      </c>
      <c r="BT63" s="322">
        <f t="shared" si="12"/>
        <v>766.2</v>
      </c>
      <c r="BU63" s="322"/>
      <c r="BV63" s="322">
        <f t="shared" si="83"/>
        <v>0</v>
      </c>
      <c r="BW63" s="322">
        <f t="shared" si="84"/>
        <v>0</v>
      </c>
      <c r="BX63" s="322">
        <f t="shared" si="85"/>
        <v>0</v>
      </c>
      <c r="BY63" s="322">
        <f t="shared" si="86"/>
        <v>0</v>
      </c>
      <c r="BZ63" s="322">
        <f t="shared" si="87"/>
        <v>0</v>
      </c>
      <c r="CA63" s="322">
        <f t="shared" si="88"/>
        <v>0</v>
      </c>
      <c r="CB63" s="322">
        <f t="shared" si="89"/>
        <v>0</v>
      </c>
      <c r="CC63" s="322">
        <f t="shared" si="90"/>
        <v>0</v>
      </c>
      <c r="CD63" s="322">
        <f t="shared" si="91"/>
        <v>0</v>
      </c>
      <c r="CE63" s="711">
        <f t="shared" si="13"/>
        <v>0</v>
      </c>
      <c r="CF63" s="322">
        <f t="shared" si="115"/>
        <v>0</v>
      </c>
      <c r="CG63" s="322">
        <f t="shared" si="116"/>
        <v>0</v>
      </c>
      <c r="CH63" s="322">
        <f t="shared" si="14"/>
        <v>0</v>
      </c>
      <c r="CI63" s="322">
        <f t="shared" si="117"/>
        <v>0</v>
      </c>
      <c r="CJ63" s="711">
        <f t="shared" si="15"/>
        <v>0</v>
      </c>
      <c r="CK63" s="322">
        <f t="shared" si="118"/>
        <v>0</v>
      </c>
      <c r="CL63" s="322">
        <f t="shared" si="119"/>
        <v>0</v>
      </c>
      <c r="CM63" s="322">
        <f t="shared" si="16"/>
        <v>0</v>
      </c>
      <c r="CN63" s="322">
        <f t="shared" si="120"/>
        <v>0</v>
      </c>
      <c r="CO63" s="711">
        <f t="shared" si="17"/>
        <v>0</v>
      </c>
      <c r="CP63" s="322">
        <f t="shared" si="121"/>
        <v>0</v>
      </c>
      <c r="CQ63" s="322">
        <f t="shared" si="122"/>
        <v>0</v>
      </c>
      <c r="CR63" s="322">
        <f t="shared" si="18"/>
        <v>0</v>
      </c>
      <c r="CS63" s="322">
        <f t="shared" si="123"/>
        <v>0</v>
      </c>
      <c r="CT63" s="711">
        <f t="shared" si="19"/>
        <v>0</v>
      </c>
      <c r="CU63" s="322">
        <f t="shared" si="124"/>
        <v>0</v>
      </c>
      <c r="CV63" s="322">
        <f t="shared" si="125"/>
        <v>0</v>
      </c>
      <c r="CW63" s="322">
        <f t="shared" si="20"/>
        <v>0</v>
      </c>
      <c r="CX63" s="322">
        <f t="shared" si="126"/>
        <v>0</v>
      </c>
      <c r="CY63" s="322">
        <f t="shared" si="21"/>
        <v>0</v>
      </c>
      <c r="CZ63" s="322">
        <f t="shared" si="127"/>
        <v>0</v>
      </c>
      <c r="DA63" s="322">
        <f t="shared" si="128"/>
        <v>0</v>
      </c>
      <c r="DB63" s="322">
        <f t="shared" si="22"/>
        <v>0</v>
      </c>
      <c r="DC63" s="322">
        <f t="shared" si="129"/>
        <v>0</v>
      </c>
      <c r="DD63" s="322">
        <f t="shared" si="23"/>
        <v>0</v>
      </c>
      <c r="DE63" s="322">
        <f t="shared" si="24"/>
        <v>4079.6</v>
      </c>
      <c r="DF63" s="322">
        <f t="shared" si="25"/>
        <v>3962.4</v>
      </c>
      <c r="DG63" s="322">
        <f t="shared" si="26"/>
        <v>2457.9</v>
      </c>
      <c r="DH63" s="322">
        <f t="shared" si="130"/>
        <v>1504.5</v>
      </c>
      <c r="DI63" s="322">
        <f t="shared" si="27"/>
        <v>117.2</v>
      </c>
      <c r="DJ63" s="322">
        <f t="shared" si="28"/>
        <v>0</v>
      </c>
      <c r="DK63" s="322">
        <f t="shared" si="29"/>
        <v>0</v>
      </c>
      <c r="DL63" s="322">
        <f t="shared" si="30"/>
        <v>0</v>
      </c>
      <c r="DM63" s="322">
        <f t="shared" si="131"/>
        <v>0</v>
      </c>
      <c r="DN63" s="322">
        <f t="shared" si="31"/>
        <v>0</v>
      </c>
      <c r="DO63" s="322">
        <f t="shared" si="132"/>
        <v>0</v>
      </c>
      <c r="DP63" s="322">
        <f t="shared" si="133"/>
        <v>0</v>
      </c>
      <c r="DQ63" s="322">
        <f t="shared" si="134"/>
        <v>0</v>
      </c>
      <c r="DR63" s="322">
        <f t="shared" si="135"/>
        <v>0</v>
      </c>
      <c r="DS63" s="322">
        <f t="shared" si="32"/>
        <v>0</v>
      </c>
      <c r="DT63" s="323">
        <f t="shared" si="136"/>
        <v>0</v>
      </c>
      <c r="DU63" s="324">
        <f t="shared" si="137"/>
        <v>0</v>
      </c>
      <c r="DV63" s="322">
        <f t="shared" si="33"/>
        <v>0</v>
      </c>
      <c r="DW63" s="322">
        <f t="shared" si="138"/>
        <v>0</v>
      </c>
      <c r="DX63" s="324">
        <f t="shared" si="139"/>
        <v>0</v>
      </c>
      <c r="DY63" s="324">
        <f t="shared" si="140"/>
        <v>0</v>
      </c>
      <c r="DZ63" s="324">
        <f t="shared" si="141"/>
        <v>0</v>
      </c>
      <c r="EA63" s="322">
        <f t="shared" si="34"/>
        <v>0</v>
      </c>
      <c r="EB63" s="322">
        <f t="shared" si="142"/>
        <v>0</v>
      </c>
      <c r="EC63" s="324">
        <f t="shared" si="143"/>
        <v>0</v>
      </c>
      <c r="ED63" s="324">
        <f t="shared" si="144"/>
        <v>0</v>
      </c>
      <c r="EE63" s="324">
        <f t="shared" si="145"/>
        <v>0</v>
      </c>
      <c r="EF63" s="322">
        <f t="shared" si="35"/>
        <v>0</v>
      </c>
      <c r="EG63" s="322">
        <f t="shared" si="146"/>
        <v>0</v>
      </c>
      <c r="EH63" s="324">
        <f t="shared" si="147"/>
        <v>0</v>
      </c>
      <c r="EI63" s="324">
        <f t="shared" si="148"/>
        <v>0</v>
      </c>
      <c r="EJ63" s="324">
        <f t="shared" si="149"/>
        <v>0</v>
      </c>
      <c r="EK63" s="322">
        <f t="shared" si="36"/>
        <v>0</v>
      </c>
      <c r="EL63" s="322">
        <f t="shared" si="150"/>
        <v>0</v>
      </c>
      <c r="EM63" s="324">
        <f t="shared" si="151"/>
        <v>0</v>
      </c>
      <c r="EN63" s="324">
        <f t="shared" si="152"/>
        <v>0</v>
      </c>
      <c r="EO63" s="324">
        <f t="shared" si="153"/>
        <v>0</v>
      </c>
      <c r="EP63" s="322">
        <f t="shared" si="37"/>
        <v>0</v>
      </c>
      <c r="EQ63" s="322">
        <f t="shared" si="154"/>
        <v>0</v>
      </c>
      <c r="ER63" s="324">
        <f t="shared" si="155"/>
        <v>0</v>
      </c>
      <c r="ES63" s="324">
        <f t="shared" si="156"/>
        <v>0</v>
      </c>
      <c r="ET63" s="324">
        <f t="shared" si="157"/>
        <v>0</v>
      </c>
      <c r="EU63" s="322">
        <f t="shared" si="38"/>
        <v>0</v>
      </c>
      <c r="EV63" s="322">
        <f t="shared" si="158"/>
        <v>0</v>
      </c>
      <c r="EW63" s="324">
        <f t="shared" si="159"/>
        <v>0</v>
      </c>
      <c r="EX63" s="324">
        <f t="shared" si="160"/>
        <v>0</v>
      </c>
      <c r="EY63" s="324">
        <f t="shared" si="161"/>
        <v>0</v>
      </c>
      <c r="EZ63" s="322">
        <f t="shared" si="39"/>
        <v>0</v>
      </c>
      <c r="FA63" s="322">
        <f t="shared" si="162"/>
        <v>0</v>
      </c>
      <c r="FB63" s="324">
        <f t="shared" si="163"/>
        <v>0</v>
      </c>
      <c r="FC63" s="324">
        <f t="shared" si="164"/>
        <v>0</v>
      </c>
      <c r="FD63" s="324">
        <f t="shared" si="165"/>
        <v>0</v>
      </c>
      <c r="FE63" s="322">
        <f t="shared" si="40"/>
        <v>0</v>
      </c>
      <c r="FF63" s="322">
        <f t="shared" si="166"/>
        <v>0</v>
      </c>
      <c r="FG63" s="325">
        <f t="shared" si="167"/>
        <v>0</v>
      </c>
      <c r="FH63" s="712">
        <f t="shared" si="41"/>
        <v>0</v>
      </c>
      <c r="FI63" s="322">
        <f t="shared" si="42"/>
        <v>0</v>
      </c>
      <c r="FJ63" s="322">
        <f t="shared" si="43"/>
        <v>0</v>
      </c>
      <c r="FK63" s="322">
        <f t="shared" si="168"/>
        <v>0</v>
      </c>
      <c r="FL63" s="322">
        <f t="shared" si="44"/>
        <v>0</v>
      </c>
      <c r="FM63" s="322">
        <f t="shared" si="45"/>
        <v>0</v>
      </c>
      <c r="FN63" s="322">
        <f t="shared" si="46"/>
        <v>0</v>
      </c>
      <c r="FO63" s="322">
        <f t="shared" si="47"/>
        <v>0</v>
      </c>
      <c r="FP63" s="322">
        <f t="shared" si="169"/>
        <v>0</v>
      </c>
      <c r="FQ63" s="322">
        <f t="shared" si="48"/>
        <v>0</v>
      </c>
      <c r="FR63" s="322">
        <f t="shared" si="49"/>
        <v>0</v>
      </c>
      <c r="FS63" s="322">
        <f t="shared" si="50"/>
        <v>0</v>
      </c>
      <c r="FT63" s="322">
        <f t="shared" si="51"/>
        <v>0</v>
      </c>
      <c r="FU63" s="322">
        <f t="shared" si="170"/>
        <v>0</v>
      </c>
      <c r="FV63" s="322">
        <f t="shared" si="52"/>
        <v>0</v>
      </c>
      <c r="FW63" s="322">
        <f t="shared" si="53"/>
        <v>0</v>
      </c>
      <c r="FX63" s="322">
        <f t="shared" si="54"/>
        <v>0</v>
      </c>
      <c r="FY63" s="322">
        <f t="shared" si="55"/>
        <v>0</v>
      </c>
      <c r="FZ63" s="322">
        <f t="shared" si="171"/>
        <v>0</v>
      </c>
      <c r="GA63" s="322">
        <f t="shared" si="56"/>
        <v>0</v>
      </c>
      <c r="GB63" s="322">
        <f t="shared" si="57"/>
        <v>0</v>
      </c>
      <c r="GC63" s="322">
        <f t="shared" si="58"/>
        <v>0</v>
      </c>
      <c r="GD63" s="322">
        <f t="shared" si="59"/>
        <v>0</v>
      </c>
      <c r="GE63" s="322">
        <f t="shared" si="172"/>
        <v>0</v>
      </c>
      <c r="GF63" s="322">
        <f t="shared" si="60"/>
        <v>0</v>
      </c>
      <c r="GG63" s="322">
        <f t="shared" si="61"/>
        <v>0</v>
      </c>
      <c r="GH63" s="322">
        <f t="shared" si="62"/>
        <v>0</v>
      </c>
      <c r="GI63" s="322">
        <f t="shared" si="63"/>
        <v>0</v>
      </c>
      <c r="GJ63" s="322">
        <f t="shared" si="173"/>
        <v>0</v>
      </c>
      <c r="GK63" s="322">
        <f t="shared" si="64"/>
        <v>0</v>
      </c>
      <c r="GL63" s="322">
        <f t="shared" si="65"/>
        <v>0</v>
      </c>
      <c r="GM63" s="322">
        <f t="shared" si="66"/>
        <v>0</v>
      </c>
      <c r="GN63" s="322">
        <f t="shared" si="67"/>
        <v>0</v>
      </c>
      <c r="GO63" s="322">
        <f t="shared" si="174"/>
        <v>0</v>
      </c>
      <c r="GP63" s="322">
        <f t="shared" si="68"/>
        <v>0</v>
      </c>
      <c r="GQ63" s="322">
        <f t="shared" si="69"/>
        <v>0</v>
      </c>
      <c r="GR63" s="322">
        <f t="shared" si="70"/>
        <v>0</v>
      </c>
      <c r="GS63" s="322">
        <f t="shared" si="71"/>
        <v>0</v>
      </c>
      <c r="GT63" s="322">
        <f t="shared" si="175"/>
        <v>0</v>
      </c>
      <c r="GU63" s="322">
        <f t="shared" si="72"/>
        <v>0</v>
      </c>
      <c r="GV63" s="326">
        <f>AL63+AQ63+AV63+BA63+BF63+BK63+BP63+BV63+CA63+CU63+DT63+DY63+ED63+EI63+EN63+ES63+EX63+FC63+FH63+FM63+FR63+FW63+GB63+GG63+GL63+GQ63+CF63+CK63+CP63+CZ63+DE63+DJ63+DO63</f>
        <v>20840</v>
      </c>
      <c r="GW63" s="716">
        <f>AM63+AR63+AW63+BB63+BG63+BL63+BQ63+BW63+CB63+CV63+DU63+DZ63+EE63+EJ63+EO63+ET63+EY63+FD63+FI63+FN63+FS63+FX63+GC63+GH63+GM63+GR63+CG63+CL63+CQ63+DA63+DF63+DK63+DP63-0.4</f>
        <v>19818.8</v>
      </c>
      <c r="GX63" s="716">
        <f>AN63+AS63+AX63+BC63+BH63+BM63+BR63+BX63+CC63+CW63+DV63+EA63+EF63+EK63+EP63+EU63+EZ63+FE63+FJ63+FO63+FT63+FY63+GD63+GI63+GN63+GS63+CH63+CM63+CR63+DB63+DG63+DL63+DQ63</f>
        <v>12293.9</v>
      </c>
      <c r="GY63" s="716">
        <f>AO63+AT63+AY63+BD63+BI63+BN63+BS63+BY63+CD63+CX63+DW63+EB63+EG63+EL63+EQ63+EV63+FA63+FF63+FK63+FP63+FU63+FZ63+GE63+GJ63+GO63+GT63+CI63+CN63+CS63+DC63+DH63+DM63+DR63</f>
        <v>7525.3</v>
      </c>
      <c r="GZ63" s="716">
        <f>AP63+AU63+AZ63+BE63+BJ63+BO63+BT63+BZ63+CE63+CY63+DX63+EC63+EH63+EM63+ER63+EW63+FB63+FG63+FL63+FQ63+FV63+GA63+GF63+GK63+GP63+GU63+CJ63+CO63+CT63+DD63+DI63+DN63+DS63</f>
        <v>1020.8</v>
      </c>
      <c r="HA63" s="328">
        <f t="shared" si="176"/>
        <v>357</v>
      </c>
      <c r="HB63" s="322">
        <f>GV63*$HB$69+0.1</f>
        <v>20430.400000000001</v>
      </c>
      <c r="HC63" s="322">
        <f t="shared" si="75"/>
        <v>19429.2</v>
      </c>
      <c r="HD63" s="322">
        <f t="shared" si="75"/>
        <v>12052.2</v>
      </c>
      <c r="HE63" s="322">
        <f>GY63*$HB$69-0.6</f>
        <v>7376.8</v>
      </c>
      <c r="HF63" s="322">
        <f>GZ63*$HB$69+0.9</f>
        <v>1001.6</v>
      </c>
      <c r="HG63" s="329">
        <v>34.75</v>
      </c>
      <c r="HH63" s="327">
        <f>HG63*$HH$70+0.3</f>
        <v>2163.6999999999998</v>
      </c>
      <c r="HI63" s="327">
        <f>HB63+HH63</f>
        <v>22594.1</v>
      </c>
      <c r="HJ63" s="330">
        <f t="shared" si="78"/>
        <v>14215.9</v>
      </c>
      <c r="HK63" s="275">
        <f t="shared" si="79"/>
        <v>22594100</v>
      </c>
    </row>
    <row r="64" spans="1:220">
      <c r="A64" s="717" t="s">
        <v>808</v>
      </c>
      <c r="B64" s="718">
        <f t="shared" ref="B64:C64" si="191">SUM(B10:B63)</f>
        <v>0</v>
      </c>
      <c r="C64" s="718">
        <f t="shared" si="191"/>
        <v>0</v>
      </c>
      <c r="D64" s="718">
        <f>SUM(D9:D63)</f>
        <v>1626</v>
      </c>
      <c r="E64" s="718">
        <f t="shared" ref="E64:BP64" si="192">SUM(E9:E63)</f>
        <v>0</v>
      </c>
      <c r="F64" s="718">
        <f t="shared" si="192"/>
        <v>0</v>
      </c>
      <c r="G64" s="718">
        <f t="shared" si="192"/>
        <v>0</v>
      </c>
      <c r="H64" s="718">
        <f t="shared" si="192"/>
        <v>9626</v>
      </c>
      <c r="I64" s="718">
        <f t="shared" si="192"/>
        <v>0</v>
      </c>
      <c r="J64" s="718">
        <f t="shared" si="192"/>
        <v>28</v>
      </c>
      <c r="K64" s="718">
        <f t="shared" si="192"/>
        <v>145</v>
      </c>
      <c r="L64" s="718">
        <f t="shared" si="192"/>
        <v>222</v>
      </c>
      <c r="M64" s="718">
        <f t="shared" si="192"/>
        <v>0</v>
      </c>
      <c r="N64" s="718">
        <f t="shared" si="192"/>
        <v>0</v>
      </c>
      <c r="O64" s="718">
        <f t="shared" si="192"/>
        <v>0</v>
      </c>
      <c r="P64" s="718">
        <f t="shared" si="192"/>
        <v>0</v>
      </c>
      <c r="Q64" s="718">
        <f t="shared" si="192"/>
        <v>687</v>
      </c>
      <c r="R64" s="718">
        <f t="shared" si="192"/>
        <v>15</v>
      </c>
      <c r="S64" s="718">
        <f t="shared" si="192"/>
        <v>105</v>
      </c>
      <c r="T64" s="718">
        <f t="shared" si="192"/>
        <v>0</v>
      </c>
      <c r="U64" s="718">
        <f t="shared" si="192"/>
        <v>0</v>
      </c>
      <c r="V64" s="718">
        <f t="shared" si="192"/>
        <v>0</v>
      </c>
      <c r="W64" s="718">
        <f t="shared" si="192"/>
        <v>0</v>
      </c>
      <c r="X64" s="718">
        <f t="shared" si="192"/>
        <v>0</v>
      </c>
      <c r="Y64" s="718">
        <f t="shared" si="192"/>
        <v>0</v>
      </c>
      <c r="Z64" s="718">
        <f t="shared" si="192"/>
        <v>26</v>
      </c>
      <c r="AA64" s="718">
        <f t="shared" si="192"/>
        <v>0</v>
      </c>
      <c r="AB64" s="718">
        <f t="shared" si="192"/>
        <v>0</v>
      </c>
      <c r="AC64" s="718">
        <f t="shared" si="192"/>
        <v>0</v>
      </c>
      <c r="AD64" s="718">
        <f t="shared" si="192"/>
        <v>0</v>
      </c>
      <c r="AE64" s="718">
        <f t="shared" si="192"/>
        <v>0</v>
      </c>
      <c r="AF64" s="718">
        <f t="shared" si="192"/>
        <v>0</v>
      </c>
      <c r="AG64" s="718">
        <f t="shared" si="192"/>
        <v>0</v>
      </c>
      <c r="AH64" s="718">
        <f t="shared" si="192"/>
        <v>85</v>
      </c>
      <c r="AI64" s="718">
        <f t="shared" si="192"/>
        <v>0</v>
      </c>
      <c r="AJ64" s="718">
        <f t="shared" si="192"/>
        <v>1669</v>
      </c>
      <c r="AK64" s="718">
        <f t="shared" si="192"/>
        <v>10896</v>
      </c>
      <c r="AL64" s="718">
        <f t="shared" si="192"/>
        <v>0</v>
      </c>
      <c r="AM64" s="718">
        <f t="shared" si="192"/>
        <v>0</v>
      </c>
      <c r="AN64" s="718">
        <f t="shared" si="192"/>
        <v>0</v>
      </c>
      <c r="AO64" s="718">
        <f t="shared" si="192"/>
        <v>0</v>
      </c>
      <c r="AP64" s="718">
        <f t="shared" si="192"/>
        <v>0</v>
      </c>
      <c r="AQ64" s="718">
        <f t="shared" si="192"/>
        <v>0</v>
      </c>
      <c r="AR64" s="718">
        <f t="shared" si="192"/>
        <v>0</v>
      </c>
      <c r="AS64" s="718">
        <f t="shared" si="192"/>
        <v>0</v>
      </c>
      <c r="AT64" s="718">
        <f t="shared" si="192"/>
        <v>0</v>
      </c>
      <c r="AU64" s="718">
        <f t="shared" si="192"/>
        <v>0</v>
      </c>
      <c r="AV64" s="718">
        <f t="shared" si="192"/>
        <v>93271</v>
      </c>
      <c r="AW64" s="718">
        <f t="shared" si="192"/>
        <v>89057</v>
      </c>
      <c r="AX64" s="718">
        <f t="shared" si="192"/>
        <v>55242</v>
      </c>
      <c r="AY64" s="718">
        <f t="shared" si="192"/>
        <v>33815</v>
      </c>
      <c r="AZ64" s="718">
        <f t="shared" si="192"/>
        <v>4214</v>
      </c>
      <c r="BA64" s="718">
        <f t="shared" si="192"/>
        <v>0</v>
      </c>
      <c r="BB64" s="718">
        <f t="shared" si="192"/>
        <v>0</v>
      </c>
      <c r="BC64" s="718">
        <f t="shared" si="192"/>
        <v>0</v>
      </c>
      <c r="BD64" s="718">
        <f t="shared" si="192"/>
        <v>0</v>
      </c>
      <c r="BE64" s="718">
        <f t="shared" si="192"/>
        <v>0</v>
      </c>
      <c r="BF64" s="718">
        <f t="shared" si="192"/>
        <v>0</v>
      </c>
      <c r="BG64" s="718">
        <f t="shared" si="192"/>
        <v>0</v>
      </c>
      <c r="BH64" s="718">
        <f t="shared" si="192"/>
        <v>0</v>
      </c>
      <c r="BI64" s="718">
        <f t="shared" si="192"/>
        <v>0</v>
      </c>
      <c r="BJ64" s="718">
        <f t="shared" si="192"/>
        <v>0</v>
      </c>
      <c r="BK64" s="718">
        <f t="shared" si="192"/>
        <v>0</v>
      </c>
      <c r="BL64" s="718">
        <f t="shared" si="192"/>
        <v>0</v>
      </c>
      <c r="BM64" s="718">
        <f t="shared" si="192"/>
        <v>0</v>
      </c>
      <c r="BN64" s="718">
        <f t="shared" si="192"/>
        <v>0</v>
      </c>
      <c r="BO64" s="718">
        <f t="shared" si="192"/>
        <v>0</v>
      </c>
      <c r="BP64" s="718">
        <f t="shared" si="192"/>
        <v>485555</v>
      </c>
      <c r="BQ64" s="718">
        <f t="shared" ref="BQ64:EB64" si="193">SUM(BQ9:BQ63)</f>
        <v>458439</v>
      </c>
      <c r="BR64" s="718">
        <f t="shared" si="193"/>
        <v>284371</v>
      </c>
      <c r="BS64" s="718">
        <f t="shared" si="193"/>
        <v>174068</v>
      </c>
      <c r="BT64" s="718">
        <f t="shared" si="193"/>
        <v>27116</v>
      </c>
      <c r="BU64" s="718">
        <f t="shared" si="193"/>
        <v>0</v>
      </c>
      <c r="BV64" s="718">
        <f t="shared" si="193"/>
        <v>1977</v>
      </c>
      <c r="BW64" s="718">
        <f t="shared" si="193"/>
        <v>1867</v>
      </c>
      <c r="BX64" s="718">
        <f t="shared" si="193"/>
        <v>1158</v>
      </c>
      <c r="BY64" s="718">
        <f t="shared" si="193"/>
        <v>709</v>
      </c>
      <c r="BZ64" s="718">
        <f t="shared" si="193"/>
        <v>110</v>
      </c>
      <c r="CA64" s="718">
        <f t="shared" si="193"/>
        <v>7314</v>
      </c>
      <c r="CB64" s="718">
        <f t="shared" si="193"/>
        <v>6906</v>
      </c>
      <c r="CC64" s="718">
        <f t="shared" si="193"/>
        <v>4284</v>
      </c>
      <c r="CD64" s="718">
        <f t="shared" si="193"/>
        <v>2622</v>
      </c>
      <c r="CE64" s="718">
        <f t="shared" si="193"/>
        <v>408</v>
      </c>
      <c r="CF64" s="718">
        <f t="shared" si="193"/>
        <v>11198</v>
      </c>
      <c r="CG64" s="718">
        <f t="shared" si="193"/>
        <v>10573</v>
      </c>
      <c r="CH64" s="718">
        <f t="shared" si="193"/>
        <v>6558</v>
      </c>
      <c r="CI64" s="718">
        <f t="shared" si="193"/>
        <v>4015</v>
      </c>
      <c r="CJ64" s="718">
        <f t="shared" si="193"/>
        <v>625</v>
      </c>
      <c r="CK64" s="718">
        <f t="shared" si="193"/>
        <v>0</v>
      </c>
      <c r="CL64" s="718">
        <f t="shared" si="193"/>
        <v>0</v>
      </c>
      <c r="CM64" s="718">
        <f t="shared" si="193"/>
        <v>0</v>
      </c>
      <c r="CN64" s="718">
        <f t="shared" si="193"/>
        <v>0</v>
      </c>
      <c r="CO64" s="718">
        <f t="shared" si="193"/>
        <v>0</v>
      </c>
      <c r="CP64" s="718">
        <f t="shared" si="193"/>
        <v>0</v>
      </c>
      <c r="CQ64" s="718">
        <f t="shared" si="193"/>
        <v>0</v>
      </c>
      <c r="CR64" s="718">
        <f t="shared" si="193"/>
        <v>0</v>
      </c>
      <c r="CS64" s="718">
        <f t="shared" si="193"/>
        <v>0</v>
      </c>
      <c r="CT64" s="718">
        <f t="shared" si="193"/>
        <v>0</v>
      </c>
      <c r="CU64" s="718">
        <f t="shared" si="193"/>
        <v>0</v>
      </c>
      <c r="CV64" s="718">
        <f t="shared" si="193"/>
        <v>0</v>
      </c>
      <c r="CW64" s="718">
        <f t="shared" si="193"/>
        <v>0</v>
      </c>
      <c r="CX64" s="718">
        <f t="shared" si="193"/>
        <v>0</v>
      </c>
      <c r="CY64" s="718">
        <f t="shared" si="193"/>
        <v>0</v>
      </c>
      <c r="CZ64" s="718">
        <f t="shared" si="193"/>
        <v>0</v>
      </c>
      <c r="DA64" s="718">
        <f t="shared" si="193"/>
        <v>0</v>
      </c>
      <c r="DB64" s="718">
        <f t="shared" si="193"/>
        <v>0</v>
      </c>
      <c r="DC64" s="718">
        <f t="shared" si="193"/>
        <v>0</v>
      </c>
      <c r="DD64" s="718">
        <f t="shared" si="193"/>
        <v>0</v>
      </c>
      <c r="DE64" s="718">
        <f t="shared" si="193"/>
        <v>87584</v>
      </c>
      <c r="DF64" s="718">
        <f t="shared" si="193"/>
        <v>85069</v>
      </c>
      <c r="DG64" s="718">
        <f t="shared" si="193"/>
        <v>52769</v>
      </c>
      <c r="DH64" s="718">
        <f t="shared" si="193"/>
        <v>32300</v>
      </c>
      <c r="DI64" s="718">
        <f t="shared" si="193"/>
        <v>2516</v>
      </c>
      <c r="DJ64" s="718">
        <f t="shared" si="193"/>
        <v>4185</v>
      </c>
      <c r="DK64" s="718">
        <f t="shared" si="193"/>
        <v>4108</v>
      </c>
      <c r="DL64" s="718">
        <f t="shared" si="193"/>
        <v>2548</v>
      </c>
      <c r="DM64" s="718">
        <f t="shared" si="193"/>
        <v>1560</v>
      </c>
      <c r="DN64" s="718">
        <f t="shared" si="193"/>
        <v>77</v>
      </c>
      <c r="DO64" s="718">
        <f t="shared" si="193"/>
        <v>25595</v>
      </c>
      <c r="DP64" s="718">
        <f t="shared" si="193"/>
        <v>25003</v>
      </c>
      <c r="DQ64" s="718">
        <f t="shared" si="193"/>
        <v>15510</v>
      </c>
      <c r="DR64" s="718">
        <f t="shared" si="193"/>
        <v>9494</v>
      </c>
      <c r="DS64" s="718">
        <f t="shared" si="193"/>
        <v>592</v>
      </c>
      <c r="DT64" s="718">
        <f t="shared" si="193"/>
        <v>0</v>
      </c>
      <c r="DU64" s="718">
        <f t="shared" si="193"/>
        <v>0</v>
      </c>
      <c r="DV64" s="718">
        <f t="shared" si="193"/>
        <v>0</v>
      </c>
      <c r="DW64" s="718">
        <f t="shared" si="193"/>
        <v>0</v>
      </c>
      <c r="DX64" s="718">
        <f t="shared" si="193"/>
        <v>0</v>
      </c>
      <c r="DY64" s="718">
        <f t="shared" si="193"/>
        <v>0</v>
      </c>
      <c r="DZ64" s="718">
        <f t="shared" si="193"/>
        <v>0</v>
      </c>
      <c r="EA64" s="718">
        <f t="shared" si="193"/>
        <v>0</v>
      </c>
      <c r="EB64" s="718">
        <f t="shared" si="193"/>
        <v>0</v>
      </c>
      <c r="EC64" s="718">
        <f t="shared" ref="EC64:GN64" si="194">SUM(EC9:EC63)</f>
        <v>0</v>
      </c>
      <c r="ED64" s="718">
        <f t="shared" si="194"/>
        <v>0</v>
      </c>
      <c r="EE64" s="718">
        <f t="shared" si="194"/>
        <v>0</v>
      </c>
      <c r="EF64" s="718">
        <f t="shared" si="194"/>
        <v>0</v>
      </c>
      <c r="EG64" s="718">
        <f t="shared" si="194"/>
        <v>0</v>
      </c>
      <c r="EH64" s="718">
        <f t="shared" si="194"/>
        <v>0</v>
      </c>
      <c r="EI64" s="718">
        <f t="shared" si="194"/>
        <v>0</v>
      </c>
      <c r="EJ64" s="718">
        <f t="shared" si="194"/>
        <v>0</v>
      </c>
      <c r="EK64" s="718">
        <f t="shared" si="194"/>
        <v>0</v>
      </c>
      <c r="EL64" s="718">
        <f t="shared" si="194"/>
        <v>0</v>
      </c>
      <c r="EM64" s="718">
        <f t="shared" si="194"/>
        <v>0</v>
      </c>
      <c r="EN64" s="718">
        <f t="shared" si="194"/>
        <v>0</v>
      </c>
      <c r="EO64" s="718">
        <f t="shared" si="194"/>
        <v>0</v>
      </c>
      <c r="EP64" s="718">
        <f t="shared" si="194"/>
        <v>0</v>
      </c>
      <c r="EQ64" s="718">
        <f t="shared" si="194"/>
        <v>0</v>
      </c>
      <c r="ER64" s="718">
        <f t="shared" si="194"/>
        <v>0</v>
      </c>
      <c r="ES64" s="718">
        <f t="shared" si="194"/>
        <v>0</v>
      </c>
      <c r="ET64" s="718">
        <f t="shared" si="194"/>
        <v>0</v>
      </c>
      <c r="EU64" s="718">
        <f t="shared" si="194"/>
        <v>0</v>
      </c>
      <c r="EV64" s="718">
        <f t="shared" si="194"/>
        <v>0</v>
      </c>
      <c r="EW64" s="718">
        <f t="shared" si="194"/>
        <v>0</v>
      </c>
      <c r="EX64" s="718">
        <f t="shared" si="194"/>
        <v>1751</v>
      </c>
      <c r="EY64" s="718">
        <f t="shared" si="194"/>
        <v>1672</v>
      </c>
      <c r="EZ64" s="718">
        <f t="shared" si="194"/>
        <v>1037</v>
      </c>
      <c r="FA64" s="718">
        <f t="shared" si="194"/>
        <v>635</v>
      </c>
      <c r="FB64" s="718">
        <f t="shared" si="194"/>
        <v>79</v>
      </c>
      <c r="FC64" s="718">
        <f t="shared" si="194"/>
        <v>0</v>
      </c>
      <c r="FD64" s="718">
        <f t="shared" si="194"/>
        <v>0</v>
      </c>
      <c r="FE64" s="718">
        <f t="shared" si="194"/>
        <v>0</v>
      </c>
      <c r="FF64" s="718">
        <f t="shared" si="194"/>
        <v>0</v>
      </c>
      <c r="FG64" s="718">
        <f t="shared" si="194"/>
        <v>0</v>
      </c>
      <c r="FH64" s="718">
        <f t="shared" si="194"/>
        <v>0</v>
      </c>
      <c r="FI64" s="718">
        <f t="shared" si="194"/>
        <v>0</v>
      </c>
      <c r="FJ64" s="718">
        <f t="shared" si="194"/>
        <v>0</v>
      </c>
      <c r="FK64" s="718">
        <f t="shared" si="194"/>
        <v>0</v>
      </c>
      <c r="FL64" s="718">
        <f t="shared" si="194"/>
        <v>0</v>
      </c>
      <c r="FM64" s="718">
        <f t="shared" si="194"/>
        <v>0</v>
      </c>
      <c r="FN64" s="718">
        <f t="shared" si="194"/>
        <v>0</v>
      </c>
      <c r="FO64" s="718">
        <f t="shared" si="194"/>
        <v>0</v>
      </c>
      <c r="FP64" s="718">
        <f t="shared" si="194"/>
        <v>0</v>
      </c>
      <c r="FQ64" s="718">
        <f t="shared" si="194"/>
        <v>0</v>
      </c>
      <c r="FR64" s="718">
        <f t="shared" si="194"/>
        <v>0</v>
      </c>
      <c r="FS64" s="718">
        <f t="shared" si="194"/>
        <v>0</v>
      </c>
      <c r="FT64" s="718">
        <f t="shared" si="194"/>
        <v>0</v>
      </c>
      <c r="FU64" s="718">
        <f t="shared" si="194"/>
        <v>0</v>
      </c>
      <c r="FV64" s="718">
        <f t="shared" si="194"/>
        <v>0</v>
      </c>
      <c r="FW64" s="718">
        <f t="shared" si="194"/>
        <v>0</v>
      </c>
      <c r="FX64" s="718">
        <f t="shared" si="194"/>
        <v>0</v>
      </c>
      <c r="FY64" s="718">
        <f t="shared" si="194"/>
        <v>0</v>
      </c>
      <c r="FZ64" s="718">
        <f t="shared" si="194"/>
        <v>0</v>
      </c>
      <c r="GA64" s="718">
        <f t="shared" si="194"/>
        <v>0</v>
      </c>
      <c r="GB64" s="718">
        <f t="shared" si="194"/>
        <v>0</v>
      </c>
      <c r="GC64" s="718">
        <f t="shared" si="194"/>
        <v>0</v>
      </c>
      <c r="GD64" s="718">
        <f t="shared" si="194"/>
        <v>0</v>
      </c>
      <c r="GE64" s="718">
        <f t="shared" si="194"/>
        <v>0</v>
      </c>
      <c r="GF64" s="718">
        <f t="shared" si="194"/>
        <v>0</v>
      </c>
      <c r="GG64" s="718">
        <f t="shared" si="194"/>
        <v>0</v>
      </c>
      <c r="GH64" s="718">
        <f t="shared" si="194"/>
        <v>0</v>
      </c>
      <c r="GI64" s="718">
        <f t="shared" si="194"/>
        <v>0</v>
      </c>
      <c r="GJ64" s="718">
        <f t="shared" si="194"/>
        <v>0</v>
      </c>
      <c r="GK64" s="718">
        <f t="shared" si="194"/>
        <v>0</v>
      </c>
      <c r="GL64" s="718">
        <f t="shared" si="194"/>
        <v>4931</v>
      </c>
      <c r="GM64" s="718">
        <f t="shared" si="194"/>
        <v>4655</v>
      </c>
      <c r="GN64" s="718">
        <f t="shared" si="194"/>
        <v>2888</v>
      </c>
      <c r="GO64" s="718">
        <f t="shared" ref="GO64:HJ64" si="195">SUM(GO9:GO63)</f>
        <v>1768</v>
      </c>
      <c r="GP64" s="718">
        <f t="shared" si="195"/>
        <v>275</v>
      </c>
      <c r="GQ64" s="718">
        <f t="shared" si="195"/>
        <v>0</v>
      </c>
      <c r="GR64" s="718">
        <f t="shared" si="195"/>
        <v>0</v>
      </c>
      <c r="GS64" s="718">
        <f t="shared" si="195"/>
        <v>0</v>
      </c>
      <c r="GT64" s="718">
        <f t="shared" si="195"/>
        <v>0</v>
      </c>
      <c r="GU64" s="718">
        <f t="shared" si="195"/>
        <v>0</v>
      </c>
      <c r="GV64" s="719">
        <f t="shared" si="195"/>
        <v>723360.5</v>
      </c>
      <c r="GW64" s="718">
        <f t="shared" si="195"/>
        <v>687347</v>
      </c>
      <c r="GX64" s="718">
        <f t="shared" si="195"/>
        <v>426364</v>
      </c>
      <c r="GY64" s="718">
        <f t="shared" si="195"/>
        <v>260984</v>
      </c>
      <c r="GZ64" s="718">
        <f t="shared" si="195"/>
        <v>36013</v>
      </c>
      <c r="HA64" s="718">
        <f t="shared" si="195"/>
        <v>12565</v>
      </c>
      <c r="HB64" s="719">
        <f t="shared" si="195"/>
        <v>709139.9</v>
      </c>
      <c r="HC64" s="719">
        <f t="shared" si="195"/>
        <v>673834.6</v>
      </c>
      <c r="HD64" s="719">
        <f t="shared" si="195"/>
        <v>417982.1</v>
      </c>
      <c r="HE64" s="719">
        <f t="shared" si="195"/>
        <v>255852.3</v>
      </c>
      <c r="HF64" s="719">
        <f t="shared" si="195"/>
        <v>35305.699999999997</v>
      </c>
      <c r="HG64" s="720">
        <f t="shared" si="195"/>
        <v>1278.55</v>
      </c>
      <c r="HH64" s="721">
        <f>SUM(HH9:HH63)</f>
        <v>79596.2</v>
      </c>
      <c r="HI64" s="719">
        <f t="shared" si="195"/>
        <v>788736.1</v>
      </c>
      <c r="HJ64" s="719">
        <f t="shared" si="195"/>
        <v>497578.3</v>
      </c>
    </row>
    <row r="65" spans="1:309">
      <c r="A65" s="336" t="s">
        <v>809</v>
      </c>
      <c r="B65" s="337" t="e">
        <f t="shared" ref="B65:BQ65" si="196">B64-B66</f>
        <v>#REF!</v>
      </c>
      <c r="C65" s="337" t="e">
        <f t="shared" si="196"/>
        <v>#REF!</v>
      </c>
      <c r="D65" s="337">
        <f t="shared" si="196"/>
        <v>1490</v>
      </c>
      <c r="E65" s="337">
        <f t="shared" si="196"/>
        <v>0</v>
      </c>
      <c r="F65" s="337">
        <f t="shared" si="196"/>
        <v>0</v>
      </c>
      <c r="G65" s="337">
        <f t="shared" si="196"/>
        <v>0</v>
      </c>
      <c r="H65" s="337">
        <f t="shared" si="196"/>
        <v>8856</v>
      </c>
      <c r="I65" s="337">
        <f t="shared" si="196"/>
        <v>0</v>
      </c>
      <c r="J65" s="337">
        <f t="shared" si="196"/>
        <v>28</v>
      </c>
      <c r="K65" s="337">
        <f t="shared" si="196"/>
        <v>117</v>
      </c>
      <c r="L65" s="337">
        <f t="shared" si="196"/>
        <v>186</v>
      </c>
      <c r="M65" s="337">
        <f t="shared" si="196"/>
        <v>0</v>
      </c>
      <c r="N65" s="337">
        <f t="shared" si="196"/>
        <v>0</v>
      </c>
      <c r="O65" s="337">
        <f t="shared" si="196"/>
        <v>0</v>
      </c>
      <c r="P65" s="337">
        <f t="shared" si="196"/>
        <v>0</v>
      </c>
      <c r="Q65" s="337">
        <f t="shared" si="196"/>
        <v>662</v>
      </c>
      <c r="R65" s="337">
        <f t="shared" si="196"/>
        <v>15</v>
      </c>
      <c r="S65" s="337">
        <f t="shared" si="196"/>
        <v>105</v>
      </c>
      <c r="T65" s="337">
        <f t="shared" si="196"/>
        <v>0</v>
      </c>
      <c r="U65" s="337">
        <f t="shared" si="196"/>
        <v>0</v>
      </c>
      <c r="V65" s="337">
        <f t="shared" si="196"/>
        <v>0</v>
      </c>
      <c r="W65" s="337">
        <f t="shared" si="196"/>
        <v>0</v>
      </c>
      <c r="X65" s="337">
        <f t="shared" si="196"/>
        <v>0</v>
      </c>
      <c r="Y65" s="337">
        <f t="shared" si="196"/>
        <v>0</v>
      </c>
      <c r="Z65" s="337">
        <f t="shared" si="196"/>
        <v>26</v>
      </c>
      <c r="AA65" s="337">
        <f t="shared" si="196"/>
        <v>0</v>
      </c>
      <c r="AB65" s="337">
        <f t="shared" si="196"/>
        <v>0</v>
      </c>
      <c r="AC65" s="337">
        <f t="shared" si="196"/>
        <v>0</v>
      </c>
      <c r="AD65" s="337">
        <f t="shared" si="196"/>
        <v>0</v>
      </c>
      <c r="AE65" s="337">
        <f t="shared" si="196"/>
        <v>0</v>
      </c>
      <c r="AF65" s="337">
        <f t="shared" si="196"/>
        <v>0</v>
      </c>
      <c r="AG65" s="337">
        <f t="shared" si="196"/>
        <v>0</v>
      </c>
      <c r="AH65" s="337">
        <f t="shared" si="196"/>
        <v>85</v>
      </c>
      <c r="AI65" s="337">
        <f t="shared" si="196"/>
        <v>0</v>
      </c>
      <c r="AJ65" s="337"/>
      <c r="AK65" s="337"/>
      <c r="AL65" s="338">
        <f t="shared" si="196"/>
        <v>0</v>
      </c>
      <c r="AM65" s="338">
        <f t="shared" si="196"/>
        <v>0</v>
      </c>
      <c r="AN65" s="338">
        <f t="shared" si="196"/>
        <v>0</v>
      </c>
      <c r="AO65" s="338">
        <f t="shared" si="196"/>
        <v>0</v>
      </c>
      <c r="AP65" s="338">
        <f t="shared" si="196"/>
        <v>0</v>
      </c>
      <c r="AQ65" s="338">
        <f t="shared" si="196"/>
        <v>0</v>
      </c>
      <c r="AR65" s="338">
        <f t="shared" si="196"/>
        <v>0</v>
      </c>
      <c r="AS65" s="338">
        <f t="shared" si="196"/>
        <v>0</v>
      </c>
      <c r="AT65" s="338">
        <f t="shared" si="196"/>
        <v>0</v>
      </c>
      <c r="AU65" s="338">
        <f t="shared" si="196"/>
        <v>0</v>
      </c>
      <c r="AV65" s="338">
        <f t="shared" si="196"/>
        <v>85470</v>
      </c>
      <c r="AW65" s="338">
        <f t="shared" si="196"/>
        <v>81608</v>
      </c>
      <c r="AX65" s="338">
        <f t="shared" si="196"/>
        <v>50621</v>
      </c>
      <c r="AY65" s="338">
        <f t="shared" si="196"/>
        <v>30987</v>
      </c>
      <c r="AZ65" s="338">
        <f t="shared" si="196"/>
        <v>3861</v>
      </c>
      <c r="BA65" s="338">
        <f t="shared" si="196"/>
        <v>0</v>
      </c>
      <c r="BB65" s="338">
        <f t="shared" si="196"/>
        <v>0</v>
      </c>
      <c r="BC65" s="338">
        <f t="shared" si="196"/>
        <v>0</v>
      </c>
      <c r="BD65" s="338">
        <f t="shared" si="196"/>
        <v>0</v>
      </c>
      <c r="BE65" s="338">
        <f t="shared" si="196"/>
        <v>0</v>
      </c>
      <c r="BF65" s="338">
        <f t="shared" si="196"/>
        <v>0</v>
      </c>
      <c r="BG65" s="338">
        <f t="shared" si="196"/>
        <v>0</v>
      </c>
      <c r="BH65" s="338">
        <f t="shared" si="196"/>
        <v>0</v>
      </c>
      <c r="BI65" s="338">
        <f t="shared" si="196"/>
        <v>0</v>
      </c>
      <c r="BJ65" s="338">
        <f t="shared" si="196"/>
        <v>0</v>
      </c>
      <c r="BK65" s="338">
        <f t="shared" si="196"/>
        <v>0</v>
      </c>
      <c r="BL65" s="338">
        <f t="shared" si="196"/>
        <v>0</v>
      </c>
      <c r="BM65" s="338">
        <f t="shared" si="196"/>
        <v>0</v>
      </c>
      <c r="BN65" s="338">
        <f t="shared" si="196"/>
        <v>0</v>
      </c>
      <c r="BO65" s="338">
        <f t="shared" si="196"/>
        <v>0</v>
      </c>
      <c r="BP65" s="338">
        <f t="shared" si="196"/>
        <v>446715</v>
      </c>
      <c r="BQ65" s="338">
        <f t="shared" si="196"/>
        <v>421768</v>
      </c>
      <c r="BR65" s="338">
        <f t="shared" ref="BR65:EI65" si="197">BR64-BR66</f>
        <v>261624</v>
      </c>
      <c r="BS65" s="338">
        <f t="shared" si="197"/>
        <v>160144</v>
      </c>
      <c r="BT65" s="338">
        <f t="shared" si="197"/>
        <v>24947</v>
      </c>
      <c r="BU65" s="338">
        <f t="shared" si="197"/>
        <v>0</v>
      </c>
      <c r="BV65" s="338">
        <f t="shared" si="197"/>
        <v>1977</v>
      </c>
      <c r="BW65" s="338">
        <f t="shared" si="197"/>
        <v>1867</v>
      </c>
      <c r="BX65" s="338">
        <f t="shared" si="197"/>
        <v>1158</v>
      </c>
      <c r="BY65" s="338">
        <f t="shared" si="197"/>
        <v>709</v>
      </c>
      <c r="BZ65" s="338">
        <f t="shared" si="197"/>
        <v>110</v>
      </c>
      <c r="CA65" s="338">
        <f t="shared" si="197"/>
        <v>5902</v>
      </c>
      <c r="CB65" s="338">
        <f t="shared" si="197"/>
        <v>5572</v>
      </c>
      <c r="CC65" s="338">
        <f t="shared" si="197"/>
        <v>3457</v>
      </c>
      <c r="CD65" s="338">
        <f t="shared" si="197"/>
        <v>2116</v>
      </c>
      <c r="CE65" s="338">
        <f t="shared" si="197"/>
        <v>329</v>
      </c>
      <c r="CF65" s="338">
        <f t="shared" si="197"/>
        <v>9382</v>
      </c>
      <c r="CG65" s="338">
        <f t="shared" si="197"/>
        <v>8858</v>
      </c>
      <c r="CH65" s="338">
        <f t="shared" si="197"/>
        <v>5494</v>
      </c>
      <c r="CI65" s="338">
        <f t="shared" si="197"/>
        <v>3364</v>
      </c>
      <c r="CJ65" s="338">
        <f t="shared" si="197"/>
        <v>524</v>
      </c>
      <c r="CK65" s="338">
        <f t="shared" si="197"/>
        <v>0</v>
      </c>
      <c r="CL65" s="338">
        <f t="shared" si="197"/>
        <v>0</v>
      </c>
      <c r="CM65" s="338">
        <f t="shared" si="197"/>
        <v>0</v>
      </c>
      <c r="CN65" s="338">
        <f t="shared" si="197"/>
        <v>0</v>
      </c>
      <c r="CO65" s="338">
        <f t="shared" si="197"/>
        <v>0</v>
      </c>
      <c r="CP65" s="338">
        <f t="shared" si="197"/>
        <v>0</v>
      </c>
      <c r="CQ65" s="338">
        <f t="shared" si="197"/>
        <v>0</v>
      </c>
      <c r="CR65" s="338">
        <f t="shared" si="197"/>
        <v>0</v>
      </c>
      <c r="CS65" s="338">
        <f t="shared" si="197"/>
        <v>0</v>
      </c>
      <c r="CT65" s="338">
        <f t="shared" si="197"/>
        <v>0</v>
      </c>
      <c r="CU65" s="338">
        <f t="shared" si="197"/>
        <v>0</v>
      </c>
      <c r="CV65" s="338">
        <f t="shared" si="197"/>
        <v>0</v>
      </c>
      <c r="CW65" s="338">
        <f t="shared" si="197"/>
        <v>0</v>
      </c>
      <c r="CX65" s="338">
        <f t="shared" si="197"/>
        <v>0</v>
      </c>
      <c r="CY65" s="338">
        <f t="shared" si="197"/>
        <v>0</v>
      </c>
      <c r="CZ65" s="338">
        <f t="shared" si="197"/>
        <v>0</v>
      </c>
      <c r="DA65" s="338">
        <f t="shared" si="197"/>
        <v>0</v>
      </c>
      <c r="DB65" s="338">
        <f t="shared" si="197"/>
        <v>0</v>
      </c>
      <c r="DC65" s="338">
        <f t="shared" si="197"/>
        <v>0</v>
      </c>
      <c r="DD65" s="338">
        <f t="shared" si="197"/>
        <v>0</v>
      </c>
      <c r="DE65" s="338">
        <f t="shared" si="197"/>
        <v>84397</v>
      </c>
      <c r="DF65" s="338">
        <f t="shared" si="197"/>
        <v>81973</v>
      </c>
      <c r="DG65" s="338">
        <f t="shared" si="197"/>
        <v>50849</v>
      </c>
      <c r="DH65" s="338">
        <f t="shared" si="197"/>
        <v>31125</v>
      </c>
      <c r="DI65" s="338">
        <f t="shared" si="197"/>
        <v>2424</v>
      </c>
      <c r="DJ65" s="338">
        <f t="shared" si="197"/>
        <v>4185</v>
      </c>
      <c r="DK65" s="338">
        <f t="shared" si="197"/>
        <v>4108</v>
      </c>
      <c r="DL65" s="338">
        <f t="shared" si="197"/>
        <v>2548</v>
      </c>
      <c r="DM65" s="338">
        <f t="shared" si="197"/>
        <v>1560</v>
      </c>
      <c r="DN65" s="338">
        <f t="shared" si="197"/>
        <v>77</v>
      </c>
      <c r="DO65" s="338">
        <f t="shared" si="197"/>
        <v>25595</v>
      </c>
      <c r="DP65" s="338">
        <f t="shared" si="197"/>
        <v>25003</v>
      </c>
      <c r="DQ65" s="338">
        <f t="shared" si="197"/>
        <v>15510</v>
      </c>
      <c r="DR65" s="338">
        <f t="shared" si="197"/>
        <v>9494</v>
      </c>
      <c r="DS65" s="338">
        <f t="shared" si="197"/>
        <v>592</v>
      </c>
      <c r="DT65" s="338">
        <f t="shared" si="197"/>
        <v>0</v>
      </c>
      <c r="DU65" s="338">
        <f t="shared" si="197"/>
        <v>0</v>
      </c>
      <c r="DV65" s="338">
        <f t="shared" si="197"/>
        <v>0</v>
      </c>
      <c r="DW65" s="338">
        <f t="shared" si="197"/>
        <v>0</v>
      </c>
      <c r="DX65" s="338">
        <f t="shared" si="197"/>
        <v>0</v>
      </c>
      <c r="DY65" s="338">
        <f t="shared" si="197"/>
        <v>0</v>
      </c>
      <c r="DZ65" s="338">
        <f t="shared" si="197"/>
        <v>0</v>
      </c>
      <c r="EA65" s="338">
        <f t="shared" si="197"/>
        <v>0</v>
      </c>
      <c r="EB65" s="338">
        <f t="shared" si="197"/>
        <v>0</v>
      </c>
      <c r="EC65" s="338">
        <f t="shared" si="197"/>
        <v>0</v>
      </c>
      <c r="ED65" s="338">
        <f t="shared" si="197"/>
        <v>0</v>
      </c>
      <c r="EE65" s="338">
        <f t="shared" si="197"/>
        <v>0</v>
      </c>
      <c r="EF65" s="338">
        <f t="shared" si="197"/>
        <v>0</v>
      </c>
      <c r="EG65" s="338">
        <f t="shared" si="197"/>
        <v>0</v>
      </c>
      <c r="EH65" s="338">
        <f t="shared" si="197"/>
        <v>0</v>
      </c>
      <c r="EI65" s="338">
        <f t="shared" si="197"/>
        <v>0</v>
      </c>
      <c r="EJ65" s="338">
        <f t="shared" ref="EJ65:GU65" si="198">EJ64-EJ66</f>
        <v>0</v>
      </c>
      <c r="EK65" s="338">
        <f t="shared" si="198"/>
        <v>0</v>
      </c>
      <c r="EL65" s="338">
        <f t="shared" si="198"/>
        <v>0</v>
      </c>
      <c r="EM65" s="338">
        <f t="shared" si="198"/>
        <v>0</v>
      </c>
      <c r="EN65" s="338">
        <f t="shared" si="198"/>
        <v>0</v>
      </c>
      <c r="EO65" s="338">
        <f t="shared" si="198"/>
        <v>0</v>
      </c>
      <c r="EP65" s="338">
        <f t="shared" si="198"/>
        <v>0</v>
      </c>
      <c r="EQ65" s="338">
        <f t="shared" si="198"/>
        <v>0</v>
      </c>
      <c r="ER65" s="338">
        <f t="shared" si="198"/>
        <v>0</v>
      </c>
      <c r="ES65" s="338">
        <f t="shared" si="198"/>
        <v>0</v>
      </c>
      <c r="ET65" s="338">
        <f t="shared" si="198"/>
        <v>0</v>
      </c>
      <c r="EU65" s="338">
        <f t="shared" si="198"/>
        <v>0</v>
      </c>
      <c r="EV65" s="338">
        <f t="shared" si="198"/>
        <v>0</v>
      </c>
      <c r="EW65" s="338">
        <f t="shared" si="198"/>
        <v>0</v>
      </c>
      <c r="EX65" s="338">
        <f t="shared" si="198"/>
        <v>1751</v>
      </c>
      <c r="EY65" s="338">
        <f t="shared" si="198"/>
        <v>1672</v>
      </c>
      <c r="EZ65" s="338">
        <f t="shared" si="198"/>
        <v>1037</v>
      </c>
      <c r="FA65" s="338">
        <f t="shared" si="198"/>
        <v>635</v>
      </c>
      <c r="FB65" s="338">
        <f t="shared" si="198"/>
        <v>79</v>
      </c>
      <c r="FC65" s="338">
        <f t="shared" si="198"/>
        <v>0</v>
      </c>
      <c r="FD65" s="338">
        <f t="shared" si="198"/>
        <v>0</v>
      </c>
      <c r="FE65" s="338">
        <f t="shared" si="198"/>
        <v>0</v>
      </c>
      <c r="FF65" s="338">
        <f t="shared" si="198"/>
        <v>0</v>
      </c>
      <c r="FG65" s="338">
        <f t="shared" si="198"/>
        <v>0</v>
      </c>
      <c r="FH65" s="338">
        <f t="shared" si="198"/>
        <v>0</v>
      </c>
      <c r="FI65" s="338">
        <f t="shared" si="198"/>
        <v>0</v>
      </c>
      <c r="FJ65" s="338">
        <f t="shared" si="198"/>
        <v>0</v>
      </c>
      <c r="FK65" s="338">
        <f t="shared" si="198"/>
        <v>0</v>
      </c>
      <c r="FL65" s="338">
        <f t="shared" si="198"/>
        <v>0</v>
      </c>
      <c r="FM65" s="338">
        <f t="shared" si="198"/>
        <v>0</v>
      </c>
      <c r="FN65" s="338">
        <f t="shared" si="198"/>
        <v>0</v>
      </c>
      <c r="FO65" s="338">
        <f t="shared" si="198"/>
        <v>0</v>
      </c>
      <c r="FP65" s="338">
        <f t="shared" si="198"/>
        <v>0</v>
      </c>
      <c r="FQ65" s="338">
        <f t="shared" si="198"/>
        <v>0</v>
      </c>
      <c r="FR65" s="338">
        <f t="shared" si="198"/>
        <v>0</v>
      </c>
      <c r="FS65" s="338">
        <f t="shared" si="198"/>
        <v>0</v>
      </c>
      <c r="FT65" s="338">
        <f t="shared" si="198"/>
        <v>0</v>
      </c>
      <c r="FU65" s="338">
        <f t="shared" si="198"/>
        <v>0</v>
      </c>
      <c r="FV65" s="338">
        <f t="shared" si="198"/>
        <v>0</v>
      </c>
      <c r="FW65" s="338">
        <f t="shared" si="198"/>
        <v>0</v>
      </c>
      <c r="FX65" s="338">
        <f t="shared" si="198"/>
        <v>0</v>
      </c>
      <c r="FY65" s="338">
        <f t="shared" si="198"/>
        <v>0</v>
      </c>
      <c r="FZ65" s="338">
        <f t="shared" si="198"/>
        <v>0</v>
      </c>
      <c r="GA65" s="338">
        <f t="shared" si="198"/>
        <v>0</v>
      </c>
      <c r="GB65" s="338">
        <f t="shared" si="198"/>
        <v>0</v>
      </c>
      <c r="GC65" s="338">
        <f t="shared" si="198"/>
        <v>0</v>
      </c>
      <c r="GD65" s="338">
        <f t="shared" si="198"/>
        <v>0</v>
      </c>
      <c r="GE65" s="338">
        <f t="shared" si="198"/>
        <v>0</v>
      </c>
      <c r="GF65" s="338">
        <f t="shared" si="198"/>
        <v>0</v>
      </c>
      <c r="GG65" s="338">
        <f t="shared" si="198"/>
        <v>0</v>
      </c>
      <c r="GH65" s="338">
        <f t="shared" si="198"/>
        <v>0</v>
      </c>
      <c r="GI65" s="338">
        <f t="shared" si="198"/>
        <v>0</v>
      </c>
      <c r="GJ65" s="338">
        <f t="shared" si="198"/>
        <v>0</v>
      </c>
      <c r="GK65" s="338">
        <f t="shared" si="198"/>
        <v>0</v>
      </c>
      <c r="GL65" s="338">
        <f t="shared" si="198"/>
        <v>4931</v>
      </c>
      <c r="GM65" s="338">
        <f t="shared" si="198"/>
        <v>4655</v>
      </c>
      <c r="GN65" s="338">
        <f t="shared" si="198"/>
        <v>2888</v>
      </c>
      <c r="GO65" s="338">
        <f t="shared" si="198"/>
        <v>1768</v>
      </c>
      <c r="GP65" s="338">
        <f t="shared" si="198"/>
        <v>275</v>
      </c>
      <c r="GQ65" s="338">
        <f t="shared" si="198"/>
        <v>0</v>
      </c>
      <c r="GR65" s="338">
        <f t="shared" si="198"/>
        <v>0</v>
      </c>
      <c r="GS65" s="338">
        <f t="shared" si="198"/>
        <v>0</v>
      </c>
      <c r="GT65" s="338">
        <f t="shared" si="198"/>
        <v>0</v>
      </c>
      <c r="GU65" s="338">
        <f t="shared" si="198"/>
        <v>0</v>
      </c>
      <c r="GV65" s="338">
        <f t="shared" ref="GV65:HJ65" si="199">GV64-GV66</f>
        <v>670303.4</v>
      </c>
      <c r="GW65" s="338">
        <f t="shared" si="199"/>
        <v>637083</v>
      </c>
      <c r="GX65" s="338">
        <f t="shared" si="199"/>
        <v>395185</v>
      </c>
      <c r="GY65" s="338">
        <f t="shared" si="199"/>
        <v>241899</v>
      </c>
      <c r="GZ65" s="338">
        <f t="shared" si="199"/>
        <v>33219</v>
      </c>
      <c r="HA65" s="339">
        <f t="shared" si="199"/>
        <v>11570</v>
      </c>
      <c r="HB65" s="338">
        <f t="shared" si="199"/>
        <v>657125.80000000005</v>
      </c>
      <c r="HC65" s="338">
        <f t="shared" si="199"/>
        <v>624559.19999999995</v>
      </c>
      <c r="HD65" s="338">
        <f t="shared" si="199"/>
        <v>387416.1</v>
      </c>
      <c r="HE65" s="338">
        <f t="shared" si="199"/>
        <v>237142.8</v>
      </c>
      <c r="HF65" s="338">
        <f t="shared" si="199"/>
        <v>32567.1</v>
      </c>
      <c r="HG65" s="724">
        <f t="shared" si="199"/>
        <v>1179.8</v>
      </c>
      <c r="HH65" s="725">
        <f t="shared" si="199"/>
        <v>73448.5</v>
      </c>
      <c r="HI65" s="340">
        <f t="shared" si="199"/>
        <v>730574.3</v>
      </c>
      <c r="HJ65" s="340">
        <f t="shared" si="199"/>
        <v>460864.6</v>
      </c>
    </row>
    <row r="66" spans="1:309">
      <c r="A66" s="336" t="s">
        <v>810</v>
      </c>
      <c r="B66" s="337" t="e">
        <f>B13+B43+B45+#REF!</f>
        <v>#REF!</v>
      </c>
      <c r="C66" s="337" t="e">
        <f>C13+C43+C45+#REF!</f>
        <v>#REF!</v>
      </c>
      <c r="D66" s="337">
        <f>D9+D13+D43+D45</f>
        <v>136</v>
      </c>
      <c r="E66" s="337">
        <f t="shared" ref="E66:BP66" si="200">E9+E13+E43+E45</f>
        <v>0</v>
      </c>
      <c r="F66" s="337">
        <f t="shared" si="200"/>
        <v>0</v>
      </c>
      <c r="G66" s="337">
        <f t="shared" si="200"/>
        <v>0</v>
      </c>
      <c r="H66" s="337">
        <f t="shared" si="200"/>
        <v>770</v>
      </c>
      <c r="I66" s="337">
        <f t="shared" si="200"/>
        <v>0</v>
      </c>
      <c r="J66" s="337">
        <f t="shared" si="200"/>
        <v>0</v>
      </c>
      <c r="K66" s="337">
        <f t="shared" si="200"/>
        <v>28</v>
      </c>
      <c r="L66" s="337">
        <f t="shared" si="200"/>
        <v>36</v>
      </c>
      <c r="M66" s="337">
        <f t="shared" si="200"/>
        <v>0</v>
      </c>
      <c r="N66" s="337">
        <f t="shared" si="200"/>
        <v>0</v>
      </c>
      <c r="O66" s="337">
        <f t="shared" si="200"/>
        <v>0</v>
      </c>
      <c r="P66" s="337">
        <f t="shared" si="200"/>
        <v>0</v>
      </c>
      <c r="Q66" s="337">
        <f t="shared" si="200"/>
        <v>25</v>
      </c>
      <c r="R66" s="337">
        <f t="shared" si="200"/>
        <v>0</v>
      </c>
      <c r="S66" s="337">
        <f t="shared" si="200"/>
        <v>0</v>
      </c>
      <c r="T66" s="337">
        <f t="shared" si="200"/>
        <v>0</v>
      </c>
      <c r="U66" s="337">
        <f t="shared" si="200"/>
        <v>0</v>
      </c>
      <c r="V66" s="337">
        <f t="shared" si="200"/>
        <v>0</v>
      </c>
      <c r="W66" s="337">
        <f t="shared" si="200"/>
        <v>0</v>
      </c>
      <c r="X66" s="337">
        <f t="shared" si="200"/>
        <v>0</v>
      </c>
      <c r="Y66" s="337">
        <f t="shared" si="200"/>
        <v>0</v>
      </c>
      <c r="Z66" s="337">
        <f t="shared" si="200"/>
        <v>0</v>
      </c>
      <c r="AA66" s="337">
        <f t="shared" si="200"/>
        <v>0</v>
      </c>
      <c r="AB66" s="337">
        <f t="shared" si="200"/>
        <v>0</v>
      </c>
      <c r="AC66" s="337">
        <f t="shared" si="200"/>
        <v>0</v>
      </c>
      <c r="AD66" s="337">
        <f t="shared" si="200"/>
        <v>0</v>
      </c>
      <c r="AE66" s="337">
        <f t="shared" si="200"/>
        <v>0</v>
      </c>
      <c r="AF66" s="337">
        <f t="shared" si="200"/>
        <v>0</v>
      </c>
      <c r="AG66" s="337">
        <f t="shared" si="200"/>
        <v>0</v>
      </c>
      <c r="AH66" s="337">
        <f t="shared" si="200"/>
        <v>0</v>
      </c>
      <c r="AI66" s="337">
        <f t="shared" si="200"/>
        <v>0</v>
      </c>
      <c r="AJ66" s="337">
        <f t="shared" si="200"/>
        <v>136</v>
      </c>
      <c r="AK66" s="337">
        <f t="shared" si="200"/>
        <v>859</v>
      </c>
      <c r="AL66" s="337">
        <f t="shared" si="200"/>
        <v>0</v>
      </c>
      <c r="AM66" s="337">
        <f t="shared" si="200"/>
        <v>0</v>
      </c>
      <c r="AN66" s="337">
        <f t="shared" si="200"/>
        <v>0</v>
      </c>
      <c r="AO66" s="337">
        <f t="shared" si="200"/>
        <v>0</v>
      </c>
      <c r="AP66" s="337">
        <f t="shared" si="200"/>
        <v>0</v>
      </c>
      <c r="AQ66" s="337">
        <f t="shared" si="200"/>
        <v>0</v>
      </c>
      <c r="AR66" s="337">
        <f t="shared" si="200"/>
        <v>0</v>
      </c>
      <c r="AS66" s="337">
        <f t="shared" si="200"/>
        <v>0</v>
      </c>
      <c r="AT66" s="337">
        <f t="shared" si="200"/>
        <v>0</v>
      </c>
      <c r="AU66" s="337">
        <f t="shared" si="200"/>
        <v>0</v>
      </c>
      <c r="AV66" s="337">
        <f t="shared" si="200"/>
        <v>7801</v>
      </c>
      <c r="AW66" s="337">
        <f t="shared" si="200"/>
        <v>7449</v>
      </c>
      <c r="AX66" s="337">
        <f t="shared" si="200"/>
        <v>4621</v>
      </c>
      <c r="AY66" s="337">
        <f t="shared" si="200"/>
        <v>2828</v>
      </c>
      <c r="AZ66" s="337">
        <f t="shared" si="200"/>
        <v>353</v>
      </c>
      <c r="BA66" s="337">
        <f t="shared" si="200"/>
        <v>0</v>
      </c>
      <c r="BB66" s="337">
        <f t="shared" si="200"/>
        <v>0</v>
      </c>
      <c r="BC66" s="337">
        <f t="shared" si="200"/>
        <v>0</v>
      </c>
      <c r="BD66" s="337">
        <f t="shared" si="200"/>
        <v>0</v>
      </c>
      <c r="BE66" s="337">
        <f t="shared" si="200"/>
        <v>0</v>
      </c>
      <c r="BF66" s="337">
        <f t="shared" si="200"/>
        <v>0</v>
      </c>
      <c r="BG66" s="337">
        <f t="shared" si="200"/>
        <v>0</v>
      </c>
      <c r="BH66" s="337">
        <f t="shared" si="200"/>
        <v>0</v>
      </c>
      <c r="BI66" s="337">
        <f t="shared" si="200"/>
        <v>0</v>
      </c>
      <c r="BJ66" s="337">
        <f t="shared" si="200"/>
        <v>0</v>
      </c>
      <c r="BK66" s="337">
        <f t="shared" si="200"/>
        <v>0</v>
      </c>
      <c r="BL66" s="337">
        <f t="shared" si="200"/>
        <v>0</v>
      </c>
      <c r="BM66" s="337">
        <f t="shared" si="200"/>
        <v>0</v>
      </c>
      <c r="BN66" s="337">
        <f t="shared" si="200"/>
        <v>0</v>
      </c>
      <c r="BO66" s="337">
        <f t="shared" si="200"/>
        <v>0</v>
      </c>
      <c r="BP66" s="337">
        <f t="shared" si="200"/>
        <v>38840</v>
      </c>
      <c r="BQ66" s="337">
        <f t="shared" ref="BQ66:EB66" si="201">BQ9+BQ13+BQ43+BQ45</f>
        <v>36671</v>
      </c>
      <c r="BR66" s="337">
        <f t="shared" si="201"/>
        <v>22747</v>
      </c>
      <c r="BS66" s="337">
        <f t="shared" si="201"/>
        <v>13924</v>
      </c>
      <c r="BT66" s="337">
        <f t="shared" si="201"/>
        <v>2169</v>
      </c>
      <c r="BU66" s="337">
        <f t="shared" si="201"/>
        <v>0</v>
      </c>
      <c r="BV66" s="337">
        <f t="shared" si="201"/>
        <v>0</v>
      </c>
      <c r="BW66" s="337">
        <f t="shared" si="201"/>
        <v>0</v>
      </c>
      <c r="BX66" s="337">
        <f t="shared" si="201"/>
        <v>0</v>
      </c>
      <c r="BY66" s="337">
        <f t="shared" si="201"/>
        <v>0</v>
      </c>
      <c r="BZ66" s="337">
        <f t="shared" si="201"/>
        <v>0</v>
      </c>
      <c r="CA66" s="337">
        <f t="shared" si="201"/>
        <v>1412</v>
      </c>
      <c r="CB66" s="337">
        <f t="shared" si="201"/>
        <v>1334</v>
      </c>
      <c r="CC66" s="337">
        <f t="shared" si="201"/>
        <v>827</v>
      </c>
      <c r="CD66" s="337">
        <f t="shared" si="201"/>
        <v>506</v>
      </c>
      <c r="CE66" s="337">
        <f t="shared" si="201"/>
        <v>79</v>
      </c>
      <c r="CF66" s="337">
        <f t="shared" si="201"/>
        <v>1816</v>
      </c>
      <c r="CG66" s="337">
        <f t="shared" si="201"/>
        <v>1715</v>
      </c>
      <c r="CH66" s="337">
        <f t="shared" si="201"/>
        <v>1064</v>
      </c>
      <c r="CI66" s="337">
        <f t="shared" si="201"/>
        <v>651</v>
      </c>
      <c r="CJ66" s="337">
        <f t="shared" si="201"/>
        <v>101</v>
      </c>
      <c r="CK66" s="337">
        <f t="shared" si="201"/>
        <v>0</v>
      </c>
      <c r="CL66" s="337">
        <f t="shared" si="201"/>
        <v>0</v>
      </c>
      <c r="CM66" s="337">
        <f t="shared" si="201"/>
        <v>0</v>
      </c>
      <c r="CN66" s="337">
        <f t="shared" si="201"/>
        <v>0</v>
      </c>
      <c r="CO66" s="337">
        <f t="shared" si="201"/>
        <v>0</v>
      </c>
      <c r="CP66" s="337">
        <f t="shared" si="201"/>
        <v>0</v>
      </c>
      <c r="CQ66" s="337">
        <f t="shared" si="201"/>
        <v>0</v>
      </c>
      <c r="CR66" s="337">
        <f t="shared" si="201"/>
        <v>0</v>
      </c>
      <c r="CS66" s="337">
        <f t="shared" si="201"/>
        <v>0</v>
      </c>
      <c r="CT66" s="337">
        <f t="shared" si="201"/>
        <v>0</v>
      </c>
      <c r="CU66" s="337">
        <f t="shared" si="201"/>
        <v>0</v>
      </c>
      <c r="CV66" s="337">
        <f t="shared" si="201"/>
        <v>0</v>
      </c>
      <c r="CW66" s="337">
        <f t="shared" si="201"/>
        <v>0</v>
      </c>
      <c r="CX66" s="337">
        <f t="shared" si="201"/>
        <v>0</v>
      </c>
      <c r="CY66" s="337">
        <f t="shared" si="201"/>
        <v>0</v>
      </c>
      <c r="CZ66" s="337">
        <f t="shared" si="201"/>
        <v>0</v>
      </c>
      <c r="DA66" s="337">
        <f t="shared" si="201"/>
        <v>0</v>
      </c>
      <c r="DB66" s="337">
        <f t="shared" si="201"/>
        <v>0</v>
      </c>
      <c r="DC66" s="337">
        <f t="shared" si="201"/>
        <v>0</v>
      </c>
      <c r="DD66" s="337">
        <f t="shared" si="201"/>
        <v>0</v>
      </c>
      <c r="DE66" s="337">
        <f t="shared" si="201"/>
        <v>3187</v>
      </c>
      <c r="DF66" s="337">
        <f t="shared" si="201"/>
        <v>3096</v>
      </c>
      <c r="DG66" s="337">
        <f t="shared" si="201"/>
        <v>1920</v>
      </c>
      <c r="DH66" s="337">
        <f t="shared" si="201"/>
        <v>1175</v>
      </c>
      <c r="DI66" s="337">
        <f t="shared" si="201"/>
        <v>92</v>
      </c>
      <c r="DJ66" s="337">
        <f t="shared" si="201"/>
        <v>0</v>
      </c>
      <c r="DK66" s="337">
        <f t="shared" si="201"/>
        <v>0</v>
      </c>
      <c r="DL66" s="337">
        <f t="shared" si="201"/>
        <v>0</v>
      </c>
      <c r="DM66" s="337">
        <f t="shared" si="201"/>
        <v>0</v>
      </c>
      <c r="DN66" s="337">
        <f t="shared" si="201"/>
        <v>0</v>
      </c>
      <c r="DO66" s="337">
        <f t="shared" si="201"/>
        <v>0</v>
      </c>
      <c r="DP66" s="337">
        <f t="shared" si="201"/>
        <v>0</v>
      </c>
      <c r="DQ66" s="337">
        <f t="shared" si="201"/>
        <v>0</v>
      </c>
      <c r="DR66" s="337">
        <f t="shared" si="201"/>
        <v>0</v>
      </c>
      <c r="DS66" s="337">
        <f t="shared" si="201"/>
        <v>0</v>
      </c>
      <c r="DT66" s="337">
        <f t="shared" si="201"/>
        <v>0</v>
      </c>
      <c r="DU66" s="337">
        <f t="shared" si="201"/>
        <v>0</v>
      </c>
      <c r="DV66" s="337">
        <f t="shared" si="201"/>
        <v>0</v>
      </c>
      <c r="DW66" s="337">
        <f t="shared" si="201"/>
        <v>0</v>
      </c>
      <c r="DX66" s="337">
        <f t="shared" si="201"/>
        <v>0</v>
      </c>
      <c r="DY66" s="337">
        <f t="shared" si="201"/>
        <v>0</v>
      </c>
      <c r="DZ66" s="337">
        <f t="shared" si="201"/>
        <v>0</v>
      </c>
      <c r="EA66" s="337">
        <f t="shared" si="201"/>
        <v>0</v>
      </c>
      <c r="EB66" s="337">
        <f t="shared" si="201"/>
        <v>0</v>
      </c>
      <c r="EC66" s="337">
        <f t="shared" ref="EC66:GN66" si="202">EC9+EC13+EC43+EC45</f>
        <v>0</v>
      </c>
      <c r="ED66" s="337">
        <f t="shared" si="202"/>
        <v>0</v>
      </c>
      <c r="EE66" s="337">
        <f t="shared" si="202"/>
        <v>0</v>
      </c>
      <c r="EF66" s="337">
        <f t="shared" si="202"/>
        <v>0</v>
      </c>
      <c r="EG66" s="337">
        <f t="shared" si="202"/>
        <v>0</v>
      </c>
      <c r="EH66" s="337">
        <f t="shared" si="202"/>
        <v>0</v>
      </c>
      <c r="EI66" s="337">
        <f t="shared" si="202"/>
        <v>0</v>
      </c>
      <c r="EJ66" s="337">
        <f t="shared" si="202"/>
        <v>0</v>
      </c>
      <c r="EK66" s="337">
        <f t="shared" si="202"/>
        <v>0</v>
      </c>
      <c r="EL66" s="337">
        <f t="shared" si="202"/>
        <v>0</v>
      </c>
      <c r="EM66" s="337">
        <f t="shared" si="202"/>
        <v>0</v>
      </c>
      <c r="EN66" s="337">
        <f t="shared" si="202"/>
        <v>0</v>
      </c>
      <c r="EO66" s="337">
        <f t="shared" si="202"/>
        <v>0</v>
      </c>
      <c r="EP66" s="337">
        <f t="shared" si="202"/>
        <v>0</v>
      </c>
      <c r="EQ66" s="337">
        <f t="shared" si="202"/>
        <v>0</v>
      </c>
      <c r="ER66" s="337">
        <f t="shared" si="202"/>
        <v>0</v>
      </c>
      <c r="ES66" s="337">
        <f t="shared" si="202"/>
        <v>0</v>
      </c>
      <c r="ET66" s="337">
        <f t="shared" si="202"/>
        <v>0</v>
      </c>
      <c r="EU66" s="337">
        <f t="shared" si="202"/>
        <v>0</v>
      </c>
      <c r="EV66" s="337">
        <f t="shared" si="202"/>
        <v>0</v>
      </c>
      <c r="EW66" s="337">
        <f t="shared" si="202"/>
        <v>0</v>
      </c>
      <c r="EX66" s="337">
        <f t="shared" si="202"/>
        <v>0</v>
      </c>
      <c r="EY66" s="337">
        <f t="shared" si="202"/>
        <v>0</v>
      </c>
      <c r="EZ66" s="337">
        <f t="shared" si="202"/>
        <v>0</v>
      </c>
      <c r="FA66" s="337">
        <f t="shared" si="202"/>
        <v>0</v>
      </c>
      <c r="FB66" s="337">
        <f t="shared" si="202"/>
        <v>0</v>
      </c>
      <c r="FC66" s="337">
        <f t="shared" si="202"/>
        <v>0</v>
      </c>
      <c r="FD66" s="337">
        <f t="shared" si="202"/>
        <v>0</v>
      </c>
      <c r="FE66" s="337">
        <f t="shared" si="202"/>
        <v>0</v>
      </c>
      <c r="FF66" s="337">
        <f t="shared" si="202"/>
        <v>0</v>
      </c>
      <c r="FG66" s="337">
        <f t="shared" si="202"/>
        <v>0</v>
      </c>
      <c r="FH66" s="337">
        <f t="shared" si="202"/>
        <v>0</v>
      </c>
      <c r="FI66" s="337">
        <f t="shared" si="202"/>
        <v>0</v>
      </c>
      <c r="FJ66" s="337">
        <f t="shared" si="202"/>
        <v>0</v>
      </c>
      <c r="FK66" s="337">
        <f t="shared" si="202"/>
        <v>0</v>
      </c>
      <c r="FL66" s="337">
        <f t="shared" si="202"/>
        <v>0</v>
      </c>
      <c r="FM66" s="337">
        <f t="shared" si="202"/>
        <v>0</v>
      </c>
      <c r="FN66" s="337">
        <f t="shared" si="202"/>
        <v>0</v>
      </c>
      <c r="FO66" s="337">
        <f t="shared" si="202"/>
        <v>0</v>
      </c>
      <c r="FP66" s="337">
        <f t="shared" si="202"/>
        <v>0</v>
      </c>
      <c r="FQ66" s="337">
        <f t="shared" si="202"/>
        <v>0</v>
      </c>
      <c r="FR66" s="337">
        <f t="shared" si="202"/>
        <v>0</v>
      </c>
      <c r="FS66" s="337">
        <f t="shared" si="202"/>
        <v>0</v>
      </c>
      <c r="FT66" s="337">
        <f t="shared" si="202"/>
        <v>0</v>
      </c>
      <c r="FU66" s="337">
        <f t="shared" si="202"/>
        <v>0</v>
      </c>
      <c r="FV66" s="337">
        <f t="shared" si="202"/>
        <v>0</v>
      </c>
      <c r="FW66" s="337">
        <f t="shared" si="202"/>
        <v>0</v>
      </c>
      <c r="FX66" s="337">
        <f t="shared" si="202"/>
        <v>0</v>
      </c>
      <c r="FY66" s="337">
        <f t="shared" si="202"/>
        <v>0</v>
      </c>
      <c r="FZ66" s="337">
        <f t="shared" si="202"/>
        <v>0</v>
      </c>
      <c r="GA66" s="337">
        <f t="shared" si="202"/>
        <v>0</v>
      </c>
      <c r="GB66" s="337">
        <f t="shared" si="202"/>
        <v>0</v>
      </c>
      <c r="GC66" s="337">
        <f t="shared" si="202"/>
        <v>0</v>
      </c>
      <c r="GD66" s="337">
        <f t="shared" si="202"/>
        <v>0</v>
      </c>
      <c r="GE66" s="337">
        <f t="shared" si="202"/>
        <v>0</v>
      </c>
      <c r="GF66" s="337">
        <f t="shared" si="202"/>
        <v>0</v>
      </c>
      <c r="GG66" s="337">
        <f t="shared" si="202"/>
        <v>0</v>
      </c>
      <c r="GH66" s="337">
        <f t="shared" si="202"/>
        <v>0</v>
      </c>
      <c r="GI66" s="337">
        <f t="shared" si="202"/>
        <v>0</v>
      </c>
      <c r="GJ66" s="337">
        <f t="shared" si="202"/>
        <v>0</v>
      </c>
      <c r="GK66" s="337">
        <f t="shared" si="202"/>
        <v>0</v>
      </c>
      <c r="GL66" s="337">
        <f t="shared" si="202"/>
        <v>0</v>
      </c>
      <c r="GM66" s="337">
        <f t="shared" si="202"/>
        <v>0</v>
      </c>
      <c r="GN66" s="337">
        <f t="shared" si="202"/>
        <v>0</v>
      </c>
      <c r="GO66" s="337">
        <f t="shared" ref="GO66:HJ66" si="203">GO9+GO13+GO43+GO45</f>
        <v>0</v>
      </c>
      <c r="GP66" s="337">
        <f t="shared" si="203"/>
        <v>0</v>
      </c>
      <c r="GQ66" s="337">
        <f t="shared" si="203"/>
        <v>0</v>
      </c>
      <c r="GR66" s="337">
        <f t="shared" si="203"/>
        <v>0</v>
      </c>
      <c r="GS66" s="337">
        <f t="shared" si="203"/>
        <v>0</v>
      </c>
      <c r="GT66" s="337">
        <f t="shared" si="203"/>
        <v>0</v>
      </c>
      <c r="GU66" s="337">
        <f t="shared" si="203"/>
        <v>0</v>
      </c>
      <c r="GV66" s="726">
        <f t="shared" si="203"/>
        <v>53057.1</v>
      </c>
      <c r="GW66" s="337">
        <f t="shared" si="203"/>
        <v>50264</v>
      </c>
      <c r="GX66" s="337">
        <f t="shared" si="203"/>
        <v>31179</v>
      </c>
      <c r="GY66" s="337">
        <f t="shared" si="203"/>
        <v>19085</v>
      </c>
      <c r="GZ66" s="337">
        <f t="shared" si="203"/>
        <v>2794</v>
      </c>
      <c r="HA66" s="337">
        <f t="shared" si="203"/>
        <v>995</v>
      </c>
      <c r="HB66" s="726">
        <f t="shared" si="203"/>
        <v>52014.1</v>
      </c>
      <c r="HC66" s="726">
        <f t="shared" si="203"/>
        <v>49275.4</v>
      </c>
      <c r="HD66" s="726">
        <f t="shared" si="203"/>
        <v>30566</v>
      </c>
      <c r="HE66" s="726">
        <f t="shared" si="203"/>
        <v>18709.5</v>
      </c>
      <c r="HF66" s="726">
        <f t="shared" si="203"/>
        <v>2738.6</v>
      </c>
      <c r="HG66" s="727">
        <f t="shared" si="203"/>
        <v>98.75</v>
      </c>
      <c r="HH66" s="728">
        <f t="shared" si="203"/>
        <v>6147.7</v>
      </c>
      <c r="HI66" s="726">
        <f t="shared" si="203"/>
        <v>58161.8</v>
      </c>
      <c r="HJ66" s="726">
        <f t="shared" si="203"/>
        <v>36713.699999999997</v>
      </c>
    </row>
    <row r="67" spans="1:309" hidden="1"/>
    <row r="68" spans="1:309" hidden="1"/>
    <row r="69" spans="1:309" hidden="1">
      <c r="HA69" s="341" t="s">
        <v>1226</v>
      </c>
      <c r="HB69" s="275">
        <f>709139.9/723360.5</f>
        <v>0.98034092267963202</v>
      </c>
      <c r="HG69" s="275" t="s">
        <v>1227</v>
      </c>
      <c r="HH69" s="275">
        <v>79596.2</v>
      </c>
    </row>
    <row r="70" spans="1:309" hidden="1">
      <c r="HH70" s="275">
        <f>79596.2/1278.55</f>
        <v>62.255054553986902</v>
      </c>
    </row>
    <row r="71" spans="1:309" hidden="1"/>
    <row r="72" spans="1:309" hidden="1"/>
    <row r="80" spans="1:309" s="342" customFormat="1">
      <c r="A80" s="1"/>
      <c r="B80" s="272"/>
      <c r="C80" s="272"/>
      <c r="D80" s="275"/>
      <c r="E80" s="272"/>
      <c r="F80" s="272"/>
      <c r="G80" s="272"/>
      <c r="H80" s="272"/>
      <c r="I80" s="272"/>
      <c r="J80" s="272"/>
      <c r="K80" s="272"/>
      <c r="L80" s="272"/>
      <c r="M80" s="272"/>
      <c r="N80" s="272"/>
      <c r="O80" s="272"/>
      <c r="P80" s="272"/>
      <c r="Q80" s="272"/>
      <c r="R80" s="272"/>
      <c r="S80" s="272"/>
      <c r="T80" s="272"/>
      <c r="U80" s="272"/>
      <c r="V80" s="272"/>
      <c r="W80" s="272"/>
      <c r="X80" s="272"/>
      <c r="Y80" s="272"/>
      <c r="Z80" s="272"/>
      <c r="AA80" s="272"/>
      <c r="AB80" s="272"/>
      <c r="AC80" s="272"/>
      <c r="AD80" s="272"/>
      <c r="AE80" s="272"/>
      <c r="AF80" s="272"/>
      <c r="AG80" s="272"/>
      <c r="AH80" s="272"/>
      <c r="AI80" s="272"/>
      <c r="AJ80" s="272"/>
      <c r="AK80" s="272"/>
      <c r="AL80" s="275"/>
      <c r="AM80" s="275"/>
      <c r="AN80" s="275"/>
      <c r="AO80" s="275"/>
      <c r="AP80" s="272"/>
      <c r="AQ80" s="275"/>
      <c r="AR80" s="272"/>
      <c r="AS80" s="272"/>
      <c r="AT80" s="272"/>
      <c r="AU80" s="272"/>
      <c r="AV80" s="275"/>
      <c r="AW80" s="272"/>
      <c r="AX80" s="272"/>
      <c r="AY80" s="272"/>
      <c r="AZ80" s="272"/>
      <c r="BA80" s="275"/>
      <c r="BB80" s="272"/>
      <c r="BC80" s="272"/>
      <c r="BD80" s="272"/>
      <c r="BE80" s="272"/>
      <c r="BF80" s="275"/>
      <c r="BG80" s="272"/>
      <c r="BH80" s="272"/>
      <c r="BI80" s="272"/>
      <c r="BJ80" s="272"/>
      <c r="BK80" s="275"/>
      <c r="BL80" s="272"/>
      <c r="BM80" s="272"/>
      <c r="BN80" s="272"/>
      <c r="BO80" s="272"/>
      <c r="BP80" s="275"/>
      <c r="BQ80" s="275"/>
      <c r="BR80" s="275"/>
      <c r="BS80" s="275"/>
      <c r="BT80" s="272"/>
      <c r="BU80" s="272"/>
      <c r="BV80" s="272"/>
      <c r="BW80" s="272"/>
      <c r="BX80" s="272"/>
      <c r="BY80" s="272"/>
      <c r="BZ80" s="272"/>
      <c r="CA80" s="275"/>
      <c r="CB80" s="275"/>
      <c r="CC80" s="275"/>
      <c r="CD80" s="275"/>
      <c r="CE80" s="272"/>
      <c r="CF80" s="272"/>
      <c r="CG80" s="272"/>
      <c r="CH80" s="272"/>
      <c r="CI80" s="272"/>
      <c r="CJ80" s="272"/>
      <c r="CK80" s="272"/>
      <c r="CL80" s="272"/>
      <c r="CM80" s="272"/>
      <c r="CN80" s="272"/>
      <c r="CO80" s="272"/>
      <c r="CP80" s="272"/>
      <c r="CQ80" s="272"/>
      <c r="CR80" s="272"/>
      <c r="CS80" s="272"/>
      <c r="CT80" s="272"/>
      <c r="CU80" s="272"/>
      <c r="CV80" s="272"/>
      <c r="CW80" s="272"/>
      <c r="CX80" s="272"/>
      <c r="CY80" s="272"/>
      <c r="CZ80" s="272"/>
      <c r="DA80" s="272"/>
      <c r="DB80" s="272"/>
      <c r="DC80" s="272"/>
      <c r="DD80" s="272"/>
      <c r="DE80" s="272"/>
      <c r="DF80" s="272"/>
      <c r="DG80" s="272"/>
      <c r="DH80" s="272"/>
      <c r="DI80" s="272"/>
      <c r="DJ80" s="272"/>
      <c r="DK80" s="272"/>
      <c r="DL80" s="272"/>
      <c r="DM80" s="272"/>
      <c r="DN80" s="272"/>
      <c r="DO80" s="272"/>
      <c r="DP80" s="272"/>
      <c r="DQ80" s="272"/>
      <c r="DR80" s="272"/>
      <c r="DS80" s="272"/>
      <c r="DT80" s="275"/>
      <c r="DU80" s="275"/>
      <c r="DV80" s="275"/>
      <c r="DW80" s="275"/>
      <c r="DX80" s="272"/>
      <c r="DY80" s="275"/>
      <c r="DZ80" s="275"/>
      <c r="EA80" s="275"/>
      <c r="EB80" s="275"/>
      <c r="EC80" s="272"/>
      <c r="ED80" s="275"/>
      <c r="EE80" s="272"/>
      <c r="EF80" s="272"/>
      <c r="EG80" s="272"/>
      <c r="EH80" s="272"/>
      <c r="EI80" s="275"/>
      <c r="EJ80" s="272"/>
      <c r="EK80" s="272"/>
      <c r="EL80" s="272"/>
      <c r="EM80" s="272"/>
      <c r="EN80" s="275"/>
      <c r="EO80" s="272"/>
      <c r="EP80" s="272"/>
      <c r="EQ80" s="272"/>
      <c r="ER80" s="272"/>
      <c r="ES80" s="275"/>
      <c r="ET80" s="272"/>
      <c r="EU80" s="272"/>
      <c r="EV80" s="272"/>
      <c r="EW80" s="272"/>
      <c r="EX80" s="275"/>
      <c r="EY80" s="272"/>
      <c r="EZ80" s="272"/>
      <c r="FA80" s="272"/>
      <c r="FB80" s="272"/>
      <c r="FC80" s="275"/>
      <c r="FD80" s="272"/>
      <c r="FE80" s="272"/>
      <c r="FF80" s="272"/>
      <c r="FG80" s="272"/>
      <c r="FH80" s="275"/>
      <c r="FI80" s="272"/>
      <c r="FJ80" s="272"/>
      <c r="FK80" s="272"/>
      <c r="FL80" s="272"/>
      <c r="FM80" s="275"/>
      <c r="FN80" s="272"/>
      <c r="FO80" s="272"/>
      <c r="FP80" s="272"/>
      <c r="FQ80" s="272"/>
      <c r="FR80" s="275"/>
      <c r="FS80" s="272"/>
      <c r="FT80" s="272"/>
      <c r="FU80" s="272"/>
      <c r="FV80" s="272"/>
      <c r="FW80" s="275"/>
      <c r="FX80" s="272"/>
      <c r="FY80" s="272"/>
      <c r="FZ80" s="272"/>
      <c r="GA80" s="272"/>
      <c r="GB80" s="275"/>
      <c r="GC80" s="272"/>
      <c r="GD80" s="272"/>
      <c r="GE80" s="272"/>
      <c r="GF80" s="272"/>
      <c r="GG80" s="275"/>
      <c r="GH80" s="272"/>
      <c r="GI80" s="272"/>
      <c r="GJ80" s="272"/>
      <c r="GK80" s="272"/>
      <c r="GL80" s="275"/>
      <c r="GM80" s="272"/>
      <c r="GN80" s="272"/>
      <c r="GO80" s="272"/>
      <c r="GP80" s="272"/>
      <c r="GQ80" s="272"/>
      <c r="GR80" s="272"/>
      <c r="GS80" s="272"/>
      <c r="GT80" s="272"/>
      <c r="GU80" s="272"/>
      <c r="GV80" s="272"/>
      <c r="GW80" s="272"/>
      <c r="GX80" s="272"/>
      <c r="GY80" s="272"/>
      <c r="GZ80" s="272"/>
      <c r="HA80" s="341"/>
      <c r="HB80" s="341"/>
      <c r="HC80" s="341"/>
      <c r="HD80" s="341"/>
      <c r="HE80" s="341"/>
      <c r="HF80" s="341"/>
      <c r="HG80" s="275"/>
      <c r="HH80" s="275"/>
      <c r="HI80" s="275"/>
      <c r="HJ80" s="275"/>
      <c r="HK80" s="275"/>
      <c r="HL80" s="275"/>
      <c r="HM80" s="275"/>
      <c r="HN80" s="275"/>
      <c r="HO80" s="275"/>
      <c r="HP80" s="275"/>
      <c r="HQ80" s="275"/>
      <c r="HR80" s="275"/>
      <c r="HS80" s="275"/>
      <c r="HT80" s="275"/>
      <c r="HU80" s="275"/>
      <c r="HV80" s="275"/>
      <c r="HW80" s="275"/>
      <c r="HX80" s="275"/>
      <c r="HY80" s="275"/>
      <c r="HZ80" s="275"/>
      <c r="IA80" s="275"/>
      <c r="IB80" s="275"/>
      <c r="IC80" s="275"/>
      <c r="ID80" s="275"/>
      <c r="IE80" s="275"/>
      <c r="IF80" s="275"/>
      <c r="IG80" s="275"/>
      <c r="IH80" s="275"/>
      <c r="II80" s="275"/>
      <c r="IJ80" s="275"/>
      <c r="IK80" s="275"/>
      <c r="IL80" s="275"/>
      <c r="IM80" s="275"/>
      <c r="IN80" s="275"/>
      <c r="IO80" s="275"/>
      <c r="IP80" s="275"/>
      <c r="IQ80" s="275"/>
      <c r="IR80" s="275"/>
      <c r="IS80" s="275"/>
      <c r="IT80" s="275"/>
      <c r="IU80" s="275"/>
      <c r="IV80" s="275"/>
      <c r="IW80" s="275"/>
      <c r="IX80" s="275"/>
      <c r="IY80" s="275"/>
      <c r="IZ80" s="275"/>
      <c r="JA80" s="275"/>
      <c r="JB80" s="275"/>
      <c r="JC80" s="275"/>
      <c r="JD80" s="275"/>
      <c r="JE80" s="275"/>
      <c r="JF80" s="275"/>
      <c r="JG80" s="275"/>
      <c r="JH80" s="275"/>
      <c r="JI80" s="275"/>
      <c r="JJ80" s="275"/>
      <c r="JK80" s="275"/>
      <c r="JL80" s="275"/>
      <c r="JM80" s="275"/>
      <c r="JN80" s="275"/>
      <c r="JO80" s="275"/>
      <c r="JP80" s="275"/>
      <c r="JQ80" s="275"/>
      <c r="JR80" s="275"/>
      <c r="JS80" s="275"/>
      <c r="JT80" s="275"/>
      <c r="JU80" s="275"/>
      <c r="JV80" s="275"/>
      <c r="JW80" s="275"/>
      <c r="JX80" s="275"/>
      <c r="JY80" s="275"/>
      <c r="JZ80" s="275"/>
      <c r="KA80" s="275"/>
      <c r="KB80" s="275"/>
      <c r="KC80" s="275"/>
      <c r="KD80" s="275"/>
      <c r="KE80" s="275"/>
      <c r="KF80" s="275"/>
      <c r="KG80" s="275"/>
      <c r="KH80" s="275"/>
      <c r="KI80" s="275"/>
      <c r="KJ80" s="275"/>
      <c r="KK80" s="275"/>
      <c r="KL80" s="275"/>
      <c r="KM80" s="275"/>
      <c r="KN80" s="275"/>
      <c r="KO80" s="275"/>
      <c r="KP80" s="275"/>
      <c r="KQ80" s="275"/>
      <c r="KR80" s="275"/>
      <c r="KS80" s="275"/>
      <c r="KT80" s="275"/>
      <c r="KU80" s="275"/>
      <c r="KV80" s="275"/>
      <c r="KW80" s="275"/>
    </row>
    <row r="81" spans="1:309" s="342" customFormat="1">
      <c r="A81" s="1"/>
      <c r="B81" s="272"/>
      <c r="C81" s="272"/>
      <c r="D81" s="275"/>
      <c r="E81" s="272"/>
      <c r="F81" s="272"/>
      <c r="G81" s="272"/>
      <c r="H81" s="272"/>
      <c r="I81" s="272"/>
      <c r="J81" s="272"/>
      <c r="K81" s="272"/>
      <c r="L81" s="272"/>
      <c r="M81" s="272"/>
      <c r="N81" s="272"/>
      <c r="O81" s="272"/>
      <c r="P81" s="272"/>
      <c r="Q81" s="272"/>
      <c r="R81" s="272"/>
      <c r="S81" s="272"/>
      <c r="T81" s="272"/>
      <c r="U81" s="272"/>
      <c r="V81" s="272"/>
      <c r="W81" s="272"/>
      <c r="X81" s="272"/>
      <c r="Y81" s="272"/>
      <c r="Z81" s="272"/>
      <c r="AA81" s="272"/>
      <c r="AB81" s="272"/>
      <c r="AC81" s="272"/>
      <c r="AD81" s="272"/>
      <c r="AE81" s="272"/>
      <c r="AF81" s="272"/>
      <c r="AG81" s="272"/>
      <c r="AH81" s="272"/>
      <c r="AI81" s="272"/>
      <c r="AJ81" s="272"/>
      <c r="AK81" s="272"/>
      <c r="AL81" s="275"/>
      <c r="AM81" s="275"/>
      <c r="AN81" s="275"/>
      <c r="AO81" s="275"/>
      <c r="AP81" s="272"/>
      <c r="AQ81" s="275"/>
      <c r="AR81" s="272"/>
      <c r="AS81" s="272"/>
      <c r="AT81" s="272"/>
      <c r="AU81" s="272"/>
      <c r="AV81" s="275"/>
      <c r="AW81" s="272"/>
      <c r="AX81" s="272"/>
      <c r="AY81" s="272"/>
      <c r="AZ81" s="272"/>
      <c r="BA81" s="275"/>
      <c r="BB81" s="272"/>
      <c r="BC81" s="272"/>
      <c r="BD81" s="272"/>
      <c r="BE81" s="272"/>
      <c r="BF81" s="275"/>
      <c r="BG81" s="272"/>
      <c r="BH81" s="272"/>
      <c r="BI81" s="272"/>
      <c r="BJ81" s="272"/>
      <c r="BK81" s="275"/>
      <c r="BL81" s="272"/>
      <c r="BM81" s="272"/>
      <c r="BN81" s="272"/>
      <c r="BO81" s="272"/>
      <c r="BP81" s="275"/>
      <c r="BQ81" s="275"/>
      <c r="BR81" s="275"/>
      <c r="BS81" s="275"/>
      <c r="BT81" s="272"/>
      <c r="BU81" s="272"/>
      <c r="BV81" s="272"/>
      <c r="BW81" s="272"/>
      <c r="BX81" s="272"/>
      <c r="BY81" s="272"/>
      <c r="BZ81" s="272"/>
      <c r="CA81" s="275"/>
      <c r="CB81" s="275"/>
      <c r="CC81" s="275"/>
      <c r="CD81" s="275"/>
      <c r="CE81" s="272"/>
      <c r="CF81" s="272"/>
      <c r="CG81" s="272"/>
      <c r="CH81" s="272"/>
      <c r="CI81" s="272"/>
      <c r="CJ81" s="272"/>
      <c r="CK81" s="272"/>
      <c r="CL81" s="272"/>
      <c r="CM81" s="272"/>
      <c r="CN81" s="272"/>
      <c r="CO81" s="272"/>
      <c r="CP81" s="272"/>
      <c r="CQ81" s="272"/>
      <c r="CR81" s="272"/>
      <c r="CS81" s="272"/>
      <c r="CT81" s="272"/>
      <c r="CU81" s="272"/>
      <c r="CV81" s="272"/>
      <c r="CW81" s="272"/>
      <c r="CX81" s="272"/>
      <c r="CY81" s="272"/>
      <c r="CZ81" s="272"/>
      <c r="DA81" s="272"/>
      <c r="DB81" s="272"/>
      <c r="DC81" s="272"/>
      <c r="DD81" s="272"/>
      <c r="DE81" s="272"/>
      <c r="DF81" s="272"/>
      <c r="DG81" s="272"/>
      <c r="DH81" s="272"/>
      <c r="DI81" s="272"/>
      <c r="DJ81" s="272"/>
      <c r="DK81" s="272"/>
      <c r="DL81" s="272"/>
      <c r="DM81" s="272"/>
      <c r="DN81" s="272"/>
      <c r="DO81" s="272"/>
      <c r="DP81" s="272"/>
      <c r="DQ81" s="272"/>
      <c r="DR81" s="272"/>
      <c r="DS81" s="272"/>
      <c r="DT81" s="275"/>
      <c r="DU81" s="275"/>
      <c r="DV81" s="275"/>
      <c r="DW81" s="275"/>
      <c r="DX81" s="272"/>
      <c r="DY81" s="275"/>
      <c r="DZ81" s="275"/>
      <c r="EA81" s="275"/>
      <c r="EB81" s="275"/>
      <c r="EC81" s="272"/>
      <c r="ED81" s="275"/>
      <c r="EE81" s="272"/>
      <c r="EF81" s="272"/>
      <c r="EG81" s="272"/>
      <c r="EH81" s="272"/>
      <c r="EI81" s="275"/>
      <c r="EJ81" s="272"/>
      <c r="EK81" s="272"/>
      <c r="EL81" s="272"/>
      <c r="EM81" s="272"/>
      <c r="EN81" s="275"/>
      <c r="EO81" s="272"/>
      <c r="EP81" s="272"/>
      <c r="EQ81" s="272"/>
      <c r="ER81" s="272"/>
      <c r="ES81" s="275"/>
      <c r="ET81" s="272"/>
      <c r="EU81" s="272"/>
      <c r="EV81" s="272"/>
      <c r="EW81" s="272"/>
      <c r="EX81" s="275"/>
      <c r="EY81" s="272"/>
      <c r="EZ81" s="272"/>
      <c r="FA81" s="272"/>
      <c r="FB81" s="272"/>
      <c r="FC81" s="275"/>
      <c r="FD81" s="272"/>
      <c r="FE81" s="272"/>
      <c r="FF81" s="272"/>
      <c r="FG81" s="272"/>
      <c r="FH81" s="275"/>
      <c r="FI81" s="272"/>
      <c r="FJ81" s="272"/>
      <c r="FK81" s="272"/>
      <c r="FL81" s="272"/>
      <c r="FM81" s="275"/>
      <c r="FN81" s="272"/>
      <c r="FO81" s="272"/>
      <c r="FP81" s="272"/>
      <c r="FQ81" s="272"/>
      <c r="FR81" s="275"/>
      <c r="FS81" s="272"/>
      <c r="FT81" s="272"/>
      <c r="FU81" s="272"/>
      <c r="FV81" s="272"/>
      <c r="FW81" s="275"/>
      <c r="FX81" s="272"/>
      <c r="FY81" s="272"/>
      <c r="FZ81" s="272"/>
      <c r="GA81" s="272"/>
      <c r="GB81" s="275"/>
      <c r="GC81" s="272"/>
      <c r="GD81" s="272"/>
      <c r="GE81" s="272"/>
      <c r="GF81" s="272"/>
      <c r="GG81" s="275"/>
      <c r="GH81" s="272"/>
      <c r="GI81" s="272"/>
      <c r="GJ81" s="272"/>
      <c r="GK81" s="272"/>
      <c r="GL81" s="275"/>
      <c r="GM81" s="272"/>
      <c r="GN81" s="272"/>
      <c r="GO81" s="272"/>
      <c r="GP81" s="272"/>
      <c r="GQ81" s="272"/>
      <c r="GR81" s="272"/>
      <c r="GS81" s="272"/>
      <c r="GT81" s="272"/>
      <c r="GU81" s="272"/>
      <c r="GV81" s="272"/>
      <c r="GW81" s="272"/>
      <c r="GX81" s="272"/>
      <c r="GY81" s="272"/>
      <c r="GZ81" s="272"/>
      <c r="HA81" s="341"/>
      <c r="HB81" s="341"/>
      <c r="HC81" s="341"/>
      <c r="HD81" s="341"/>
      <c r="HE81" s="341"/>
      <c r="HF81" s="341"/>
      <c r="HG81" s="275"/>
      <c r="HH81" s="275"/>
      <c r="HI81" s="275"/>
      <c r="HJ81" s="275"/>
      <c r="HK81" s="275"/>
      <c r="HL81" s="275"/>
      <c r="HM81" s="275"/>
      <c r="HN81" s="275"/>
      <c r="HO81" s="275"/>
      <c r="HP81" s="275"/>
      <c r="HQ81" s="275"/>
      <c r="HR81" s="275"/>
      <c r="HS81" s="275"/>
      <c r="HT81" s="275"/>
      <c r="HU81" s="275"/>
      <c r="HV81" s="275"/>
      <c r="HW81" s="275"/>
      <c r="HX81" s="275"/>
      <c r="HY81" s="275"/>
      <c r="HZ81" s="275"/>
      <c r="IA81" s="275"/>
      <c r="IB81" s="275"/>
      <c r="IC81" s="275"/>
      <c r="ID81" s="275"/>
      <c r="IE81" s="275"/>
      <c r="IF81" s="275"/>
      <c r="IG81" s="275"/>
      <c r="IH81" s="275"/>
      <c r="II81" s="275"/>
      <c r="IJ81" s="275"/>
      <c r="IK81" s="275"/>
      <c r="IL81" s="275"/>
      <c r="IM81" s="275"/>
      <c r="IN81" s="275"/>
      <c r="IO81" s="275"/>
      <c r="IP81" s="275"/>
      <c r="IQ81" s="275"/>
      <c r="IR81" s="275"/>
      <c r="IS81" s="275"/>
      <c r="IT81" s="275"/>
      <c r="IU81" s="275"/>
      <c r="IV81" s="275"/>
      <c r="IW81" s="275"/>
      <c r="IX81" s="275"/>
      <c r="IY81" s="275"/>
      <c r="IZ81" s="275"/>
      <c r="JA81" s="275"/>
      <c r="JB81" s="275"/>
      <c r="JC81" s="275"/>
      <c r="JD81" s="275"/>
      <c r="JE81" s="275"/>
      <c r="JF81" s="275"/>
      <c r="JG81" s="275"/>
      <c r="JH81" s="275"/>
      <c r="JI81" s="275"/>
      <c r="JJ81" s="275"/>
      <c r="JK81" s="275"/>
      <c r="JL81" s="275"/>
      <c r="JM81" s="275"/>
      <c r="JN81" s="275"/>
      <c r="JO81" s="275"/>
      <c r="JP81" s="275"/>
      <c r="JQ81" s="275"/>
      <c r="JR81" s="275"/>
      <c r="JS81" s="275"/>
      <c r="JT81" s="275"/>
      <c r="JU81" s="275"/>
      <c r="JV81" s="275"/>
      <c r="JW81" s="275"/>
      <c r="JX81" s="275"/>
      <c r="JY81" s="275"/>
      <c r="JZ81" s="275"/>
      <c r="KA81" s="275"/>
      <c r="KB81" s="275"/>
      <c r="KC81" s="275"/>
      <c r="KD81" s="275"/>
      <c r="KE81" s="275"/>
      <c r="KF81" s="275"/>
      <c r="KG81" s="275"/>
      <c r="KH81" s="275"/>
      <c r="KI81" s="275"/>
      <c r="KJ81" s="275"/>
      <c r="KK81" s="275"/>
      <c r="KL81" s="275"/>
      <c r="KM81" s="275"/>
      <c r="KN81" s="275"/>
      <c r="KO81" s="275"/>
      <c r="KP81" s="275"/>
      <c r="KQ81" s="275"/>
      <c r="KR81" s="275"/>
      <c r="KS81" s="275"/>
      <c r="KT81" s="275"/>
      <c r="KU81" s="275"/>
      <c r="KV81" s="275"/>
      <c r="KW81" s="275"/>
    </row>
    <row r="82" spans="1:309" s="342" customFormat="1">
      <c r="A82" s="1"/>
      <c r="B82" s="272"/>
      <c r="C82" s="272"/>
      <c r="D82" s="275"/>
      <c r="E82" s="272"/>
      <c r="F82" s="272"/>
      <c r="G82" s="272"/>
      <c r="H82" s="272"/>
      <c r="I82" s="272"/>
      <c r="J82" s="272"/>
      <c r="K82" s="272"/>
      <c r="L82" s="272"/>
      <c r="M82" s="272"/>
      <c r="N82" s="272"/>
      <c r="O82" s="272"/>
      <c r="P82" s="272"/>
      <c r="Q82" s="272"/>
      <c r="R82" s="272"/>
      <c r="S82" s="272"/>
      <c r="T82" s="272"/>
      <c r="U82" s="272"/>
      <c r="V82" s="272"/>
      <c r="W82" s="272"/>
      <c r="X82" s="272"/>
      <c r="Y82" s="272"/>
      <c r="Z82" s="272"/>
      <c r="AA82" s="272"/>
      <c r="AB82" s="272"/>
      <c r="AC82" s="272"/>
      <c r="AD82" s="272"/>
      <c r="AE82" s="272"/>
      <c r="AF82" s="272"/>
      <c r="AG82" s="272"/>
      <c r="AH82" s="272"/>
      <c r="AI82" s="272"/>
      <c r="AJ82" s="272"/>
      <c r="AK82" s="272"/>
      <c r="AL82" s="275"/>
      <c r="AM82" s="275"/>
      <c r="AN82" s="275"/>
      <c r="AO82" s="275"/>
      <c r="AP82" s="272"/>
      <c r="AQ82" s="275"/>
      <c r="AR82" s="272"/>
      <c r="AS82" s="272"/>
      <c r="AT82" s="272"/>
      <c r="AU82" s="272"/>
      <c r="AV82" s="275"/>
      <c r="AW82" s="272"/>
      <c r="AX82" s="272"/>
      <c r="AY82" s="272"/>
      <c r="AZ82" s="272"/>
      <c r="BA82" s="275"/>
      <c r="BB82" s="272"/>
      <c r="BC82" s="272"/>
      <c r="BD82" s="272"/>
      <c r="BE82" s="272"/>
      <c r="BF82" s="275"/>
      <c r="BG82" s="272"/>
      <c r="BH82" s="272"/>
      <c r="BI82" s="272"/>
      <c r="BJ82" s="272"/>
      <c r="BK82" s="275"/>
      <c r="BL82" s="272"/>
      <c r="BM82" s="272"/>
      <c r="BN82" s="272"/>
      <c r="BO82" s="272"/>
      <c r="BP82" s="275"/>
      <c r="BQ82" s="275"/>
      <c r="BR82" s="275"/>
      <c r="BS82" s="275"/>
      <c r="BT82" s="272"/>
      <c r="BU82" s="272"/>
      <c r="BV82" s="272"/>
      <c r="BW82" s="272"/>
      <c r="BX82" s="272"/>
      <c r="BY82" s="272"/>
      <c r="BZ82" s="272"/>
      <c r="CA82" s="275"/>
      <c r="CB82" s="275"/>
      <c r="CC82" s="275"/>
      <c r="CD82" s="275"/>
      <c r="CE82" s="272"/>
      <c r="CF82" s="272"/>
      <c r="CG82" s="272"/>
      <c r="CH82" s="272"/>
      <c r="CI82" s="272"/>
      <c r="CJ82" s="272"/>
      <c r="CK82" s="272"/>
      <c r="CL82" s="272"/>
      <c r="CM82" s="272"/>
      <c r="CN82" s="272"/>
      <c r="CO82" s="272"/>
      <c r="CP82" s="272"/>
      <c r="CQ82" s="272"/>
      <c r="CR82" s="272"/>
      <c r="CS82" s="272"/>
      <c r="CT82" s="272"/>
      <c r="CU82" s="272"/>
      <c r="CV82" s="272"/>
      <c r="CW82" s="272"/>
      <c r="CX82" s="272"/>
      <c r="CY82" s="272"/>
      <c r="CZ82" s="272"/>
      <c r="DA82" s="272"/>
      <c r="DB82" s="272"/>
      <c r="DC82" s="272"/>
      <c r="DD82" s="272"/>
      <c r="DE82" s="272"/>
      <c r="DF82" s="272"/>
      <c r="DG82" s="272"/>
      <c r="DH82" s="272"/>
      <c r="DI82" s="272"/>
      <c r="DJ82" s="272"/>
      <c r="DK82" s="272"/>
      <c r="DL82" s="272"/>
      <c r="DM82" s="272"/>
      <c r="DN82" s="272"/>
      <c r="DO82" s="272"/>
      <c r="DP82" s="272"/>
      <c r="DQ82" s="272"/>
      <c r="DR82" s="272"/>
      <c r="DS82" s="272"/>
      <c r="DT82" s="275"/>
      <c r="DU82" s="275"/>
      <c r="DV82" s="275"/>
      <c r="DW82" s="275"/>
      <c r="DX82" s="272"/>
      <c r="DY82" s="275"/>
      <c r="DZ82" s="275"/>
      <c r="EA82" s="275"/>
      <c r="EB82" s="275"/>
      <c r="EC82" s="272"/>
      <c r="ED82" s="275"/>
      <c r="EE82" s="272"/>
      <c r="EF82" s="272"/>
      <c r="EG82" s="272"/>
      <c r="EH82" s="272"/>
      <c r="EI82" s="275"/>
      <c r="EJ82" s="272"/>
      <c r="EK82" s="272"/>
      <c r="EL82" s="272"/>
      <c r="EM82" s="272"/>
      <c r="EN82" s="275"/>
      <c r="EO82" s="272"/>
      <c r="EP82" s="272"/>
      <c r="EQ82" s="272"/>
      <c r="ER82" s="272"/>
      <c r="ES82" s="275"/>
      <c r="ET82" s="272"/>
      <c r="EU82" s="272"/>
      <c r="EV82" s="272"/>
      <c r="EW82" s="272"/>
      <c r="EX82" s="275"/>
      <c r="EY82" s="272"/>
      <c r="EZ82" s="272"/>
      <c r="FA82" s="272"/>
      <c r="FB82" s="272"/>
      <c r="FC82" s="275"/>
      <c r="FD82" s="272"/>
      <c r="FE82" s="272"/>
      <c r="FF82" s="272"/>
      <c r="FG82" s="272"/>
      <c r="FH82" s="275"/>
      <c r="FI82" s="272"/>
      <c r="FJ82" s="272"/>
      <c r="FK82" s="272"/>
      <c r="FL82" s="272"/>
      <c r="FM82" s="275"/>
      <c r="FN82" s="272"/>
      <c r="FO82" s="272"/>
      <c r="FP82" s="272"/>
      <c r="FQ82" s="272"/>
      <c r="FR82" s="275"/>
      <c r="FS82" s="272"/>
      <c r="FT82" s="272"/>
      <c r="FU82" s="272"/>
      <c r="FV82" s="272"/>
      <c r="FW82" s="275"/>
      <c r="FX82" s="272"/>
      <c r="FY82" s="272"/>
      <c r="FZ82" s="272"/>
      <c r="GA82" s="272"/>
      <c r="GB82" s="275"/>
      <c r="GC82" s="272"/>
      <c r="GD82" s="272"/>
      <c r="GE82" s="272"/>
      <c r="GF82" s="272"/>
      <c r="GG82" s="275"/>
      <c r="GH82" s="272"/>
      <c r="GI82" s="272"/>
      <c r="GJ82" s="272"/>
      <c r="GK82" s="272"/>
      <c r="GL82" s="275"/>
      <c r="GM82" s="272"/>
      <c r="GN82" s="272"/>
      <c r="GO82" s="272"/>
      <c r="GP82" s="272"/>
      <c r="GQ82" s="272"/>
      <c r="GR82" s="272"/>
      <c r="GS82" s="272"/>
      <c r="GT82" s="272"/>
      <c r="GU82" s="272"/>
      <c r="GV82" s="272"/>
      <c r="GW82" s="272"/>
      <c r="GX82" s="272"/>
      <c r="GY82" s="272"/>
      <c r="GZ82" s="272"/>
      <c r="HA82" s="341"/>
      <c r="HB82" s="341"/>
      <c r="HC82" s="341"/>
      <c r="HD82" s="341"/>
      <c r="HE82" s="341"/>
      <c r="HF82" s="341"/>
      <c r="HG82" s="275"/>
      <c r="HH82" s="275"/>
      <c r="HI82" s="275"/>
      <c r="HJ82" s="275"/>
      <c r="HK82" s="275"/>
      <c r="HL82" s="275"/>
      <c r="HM82" s="275"/>
      <c r="HN82" s="275"/>
      <c r="HO82" s="275"/>
      <c r="HP82" s="275"/>
      <c r="HQ82" s="275"/>
      <c r="HR82" s="275"/>
      <c r="HS82" s="275"/>
      <c r="HT82" s="275"/>
      <c r="HU82" s="275"/>
      <c r="HV82" s="275"/>
      <c r="HW82" s="275"/>
      <c r="HX82" s="275"/>
      <c r="HY82" s="275"/>
      <c r="HZ82" s="275"/>
      <c r="IA82" s="275"/>
      <c r="IB82" s="275"/>
      <c r="IC82" s="275"/>
      <c r="ID82" s="275"/>
      <c r="IE82" s="275"/>
      <c r="IF82" s="275"/>
      <c r="IG82" s="275"/>
      <c r="IH82" s="275"/>
      <c r="II82" s="275"/>
      <c r="IJ82" s="275"/>
      <c r="IK82" s="275"/>
      <c r="IL82" s="275"/>
      <c r="IM82" s="275"/>
      <c r="IN82" s="275"/>
      <c r="IO82" s="275"/>
      <c r="IP82" s="275"/>
      <c r="IQ82" s="275"/>
      <c r="IR82" s="275"/>
      <c r="IS82" s="275"/>
      <c r="IT82" s="275"/>
      <c r="IU82" s="275"/>
      <c r="IV82" s="275"/>
      <c r="IW82" s="275"/>
      <c r="IX82" s="275"/>
      <c r="IY82" s="275"/>
      <c r="IZ82" s="275"/>
      <c r="JA82" s="275"/>
      <c r="JB82" s="275"/>
      <c r="JC82" s="275"/>
      <c r="JD82" s="275"/>
      <c r="JE82" s="275"/>
      <c r="JF82" s="275"/>
      <c r="JG82" s="275"/>
      <c r="JH82" s="275"/>
      <c r="JI82" s="275"/>
      <c r="JJ82" s="275"/>
      <c r="JK82" s="275"/>
      <c r="JL82" s="275"/>
      <c r="JM82" s="275"/>
      <c r="JN82" s="275"/>
      <c r="JO82" s="275"/>
      <c r="JP82" s="275"/>
      <c r="JQ82" s="275"/>
      <c r="JR82" s="275"/>
      <c r="JS82" s="275"/>
      <c r="JT82" s="275"/>
      <c r="JU82" s="275"/>
      <c r="JV82" s="275"/>
      <c r="JW82" s="275"/>
      <c r="JX82" s="275"/>
      <c r="JY82" s="275"/>
      <c r="JZ82" s="275"/>
      <c r="KA82" s="275"/>
      <c r="KB82" s="275"/>
      <c r="KC82" s="275"/>
      <c r="KD82" s="275"/>
      <c r="KE82" s="275"/>
      <c r="KF82" s="275"/>
      <c r="KG82" s="275"/>
      <c r="KH82" s="275"/>
      <c r="KI82" s="275"/>
      <c r="KJ82" s="275"/>
      <c r="KK82" s="275"/>
      <c r="KL82" s="275"/>
      <c r="KM82" s="275"/>
      <c r="KN82" s="275"/>
      <c r="KO82" s="275"/>
      <c r="KP82" s="275"/>
      <c r="KQ82" s="275"/>
      <c r="KR82" s="275"/>
      <c r="KS82" s="275"/>
      <c r="KT82" s="275"/>
      <c r="KU82" s="275"/>
      <c r="KV82" s="275"/>
      <c r="KW82" s="275"/>
    </row>
    <row r="83" spans="1:309" s="342" customFormat="1">
      <c r="A83" s="1"/>
      <c r="B83" s="272"/>
      <c r="C83" s="272"/>
      <c r="D83" s="275"/>
      <c r="E83" s="272"/>
      <c r="F83" s="272"/>
      <c r="G83" s="272"/>
      <c r="H83" s="272"/>
      <c r="I83" s="272"/>
      <c r="J83" s="272"/>
      <c r="K83" s="272"/>
      <c r="L83" s="272"/>
      <c r="M83" s="272"/>
      <c r="N83" s="272"/>
      <c r="O83" s="272"/>
      <c r="P83" s="272"/>
      <c r="Q83" s="272"/>
      <c r="R83" s="272"/>
      <c r="S83" s="272"/>
      <c r="T83" s="272"/>
      <c r="U83" s="272"/>
      <c r="V83" s="272"/>
      <c r="W83" s="272"/>
      <c r="X83" s="272"/>
      <c r="Y83" s="272"/>
      <c r="Z83" s="272"/>
      <c r="AA83" s="272"/>
      <c r="AB83" s="272"/>
      <c r="AC83" s="272"/>
      <c r="AD83" s="272"/>
      <c r="AE83" s="272"/>
      <c r="AF83" s="272"/>
      <c r="AG83" s="272"/>
      <c r="AH83" s="272"/>
      <c r="AI83" s="272"/>
      <c r="AJ83" s="272"/>
      <c r="AK83" s="272"/>
      <c r="AL83" s="275"/>
      <c r="AM83" s="275"/>
      <c r="AN83" s="275"/>
      <c r="AO83" s="275"/>
      <c r="AP83" s="272"/>
      <c r="AQ83" s="275"/>
      <c r="AR83" s="272"/>
      <c r="AS83" s="272"/>
      <c r="AT83" s="272"/>
      <c r="AU83" s="272"/>
      <c r="AV83" s="275"/>
      <c r="AW83" s="272"/>
      <c r="AX83" s="272"/>
      <c r="AY83" s="272"/>
      <c r="AZ83" s="272"/>
      <c r="BA83" s="275"/>
      <c r="BB83" s="272"/>
      <c r="BC83" s="272"/>
      <c r="BD83" s="272"/>
      <c r="BE83" s="272"/>
      <c r="BF83" s="275"/>
      <c r="BG83" s="272"/>
      <c r="BH83" s="272"/>
      <c r="BI83" s="272"/>
      <c r="BJ83" s="272"/>
      <c r="BK83" s="275"/>
      <c r="BL83" s="272"/>
      <c r="BM83" s="272"/>
      <c r="BN83" s="272"/>
      <c r="BO83" s="272"/>
      <c r="BP83" s="275"/>
      <c r="BQ83" s="275"/>
      <c r="BR83" s="275"/>
      <c r="BS83" s="275"/>
      <c r="BT83" s="272"/>
      <c r="BU83" s="272"/>
      <c r="BV83" s="272"/>
      <c r="BW83" s="272"/>
      <c r="BX83" s="272"/>
      <c r="BY83" s="272"/>
      <c r="BZ83" s="272"/>
      <c r="CA83" s="275"/>
      <c r="CB83" s="275"/>
      <c r="CC83" s="275"/>
      <c r="CD83" s="275"/>
      <c r="CE83" s="272"/>
      <c r="CF83" s="272"/>
      <c r="CG83" s="272"/>
      <c r="CH83" s="272"/>
      <c r="CI83" s="272"/>
      <c r="CJ83" s="272"/>
      <c r="CK83" s="272"/>
      <c r="CL83" s="272"/>
      <c r="CM83" s="272"/>
      <c r="CN83" s="272"/>
      <c r="CO83" s="272"/>
      <c r="CP83" s="272"/>
      <c r="CQ83" s="272"/>
      <c r="CR83" s="272"/>
      <c r="CS83" s="272"/>
      <c r="CT83" s="272"/>
      <c r="CU83" s="272"/>
      <c r="CV83" s="272"/>
      <c r="CW83" s="272"/>
      <c r="CX83" s="272"/>
      <c r="CY83" s="272"/>
      <c r="CZ83" s="272"/>
      <c r="DA83" s="272"/>
      <c r="DB83" s="272"/>
      <c r="DC83" s="272"/>
      <c r="DD83" s="272"/>
      <c r="DE83" s="272"/>
      <c r="DF83" s="272"/>
      <c r="DG83" s="272"/>
      <c r="DH83" s="272"/>
      <c r="DI83" s="272"/>
      <c r="DJ83" s="272"/>
      <c r="DK83" s="272"/>
      <c r="DL83" s="272"/>
      <c r="DM83" s="272"/>
      <c r="DN83" s="272"/>
      <c r="DO83" s="272"/>
      <c r="DP83" s="272"/>
      <c r="DQ83" s="272"/>
      <c r="DR83" s="272"/>
      <c r="DS83" s="272"/>
      <c r="DT83" s="275"/>
      <c r="DU83" s="275"/>
      <c r="DV83" s="275"/>
      <c r="DW83" s="275"/>
      <c r="DX83" s="272"/>
      <c r="DY83" s="275"/>
      <c r="DZ83" s="275"/>
      <c r="EA83" s="275"/>
      <c r="EB83" s="275"/>
      <c r="EC83" s="272"/>
      <c r="ED83" s="275"/>
      <c r="EE83" s="272"/>
      <c r="EF83" s="272"/>
      <c r="EG83" s="272"/>
      <c r="EH83" s="272"/>
      <c r="EI83" s="275"/>
      <c r="EJ83" s="272"/>
      <c r="EK83" s="272"/>
      <c r="EL83" s="272"/>
      <c r="EM83" s="272"/>
      <c r="EN83" s="275"/>
      <c r="EO83" s="272"/>
      <c r="EP83" s="272"/>
      <c r="EQ83" s="272"/>
      <c r="ER83" s="272"/>
      <c r="ES83" s="275"/>
      <c r="ET83" s="272"/>
      <c r="EU83" s="272"/>
      <c r="EV83" s="272"/>
      <c r="EW83" s="272"/>
      <c r="EX83" s="275"/>
      <c r="EY83" s="272"/>
      <c r="EZ83" s="272"/>
      <c r="FA83" s="272"/>
      <c r="FB83" s="272"/>
      <c r="FC83" s="275"/>
      <c r="FD83" s="272"/>
      <c r="FE83" s="272"/>
      <c r="FF83" s="272"/>
      <c r="FG83" s="272"/>
      <c r="FH83" s="275"/>
      <c r="FI83" s="272"/>
      <c r="FJ83" s="272"/>
      <c r="FK83" s="272"/>
      <c r="FL83" s="272"/>
      <c r="FM83" s="275"/>
      <c r="FN83" s="272"/>
      <c r="FO83" s="272"/>
      <c r="FP83" s="272"/>
      <c r="FQ83" s="272"/>
      <c r="FR83" s="275"/>
      <c r="FS83" s="272"/>
      <c r="FT83" s="272"/>
      <c r="FU83" s="272"/>
      <c r="FV83" s="272"/>
      <c r="FW83" s="275"/>
      <c r="FX83" s="272"/>
      <c r="FY83" s="272"/>
      <c r="FZ83" s="272"/>
      <c r="GA83" s="272"/>
      <c r="GB83" s="275"/>
      <c r="GC83" s="272"/>
      <c r="GD83" s="272"/>
      <c r="GE83" s="272"/>
      <c r="GF83" s="272"/>
      <c r="GG83" s="275"/>
      <c r="GH83" s="272"/>
      <c r="GI83" s="272"/>
      <c r="GJ83" s="272"/>
      <c r="GK83" s="272"/>
      <c r="GL83" s="275"/>
      <c r="GM83" s="272"/>
      <c r="GN83" s="272"/>
      <c r="GO83" s="272"/>
      <c r="GP83" s="272"/>
      <c r="GQ83" s="272"/>
      <c r="GR83" s="272"/>
      <c r="GS83" s="272"/>
      <c r="GT83" s="272"/>
      <c r="GU83" s="272"/>
      <c r="GV83" s="272"/>
      <c r="GW83" s="272"/>
      <c r="GX83" s="272"/>
      <c r="GY83" s="272"/>
      <c r="GZ83" s="272"/>
      <c r="HA83" s="341"/>
      <c r="HB83" s="341"/>
      <c r="HC83" s="341"/>
      <c r="HD83" s="341"/>
      <c r="HE83" s="341"/>
      <c r="HF83" s="341"/>
      <c r="HG83" s="275"/>
      <c r="HH83" s="275"/>
      <c r="HI83" s="275"/>
      <c r="HJ83" s="275"/>
      <c r="HK83" s="275"/>
      <c r="HL83" s="275"/>
      <c r="HM83" s="275"/>
      <c r="HN83" s="275"/>
      <c r="HO83" s="275"/>
      <c r="HP83" s="275"/>
      <c r="HQ83" s="275"/>
      <c r="HR83" s="275"/>
      <c r="HS83" s="275"/>
      <c r="HT83" s="275"/>
      <c r="HU83" s="275"/>
      <c r="HV83" s="275"/>
      <c r="HW83" s="275"/>
      <c r="HX83" s="275"/>
      <c r="HY83" s="275"/>
      <c r="HZ83" s="275"/>
      <c r="IA83" s="275"/>
      <c r="IB83" s="275"/>
      <c r="IC83" s="275"/>
      <c r="ID83" s="275"/>
      <c r="IE83" s="275"/>
      <c r="IF83" s="275"/>
      <c r="IG83" s="275"/>
      <c r="IH83" s="275"/>
      <c r="II83" s="275"/>
      <c r="IJ83" s="275"/>
      <c r="IK83" s="275"/>
      <c r="IL83" s="275"/>
      <c r="IM83" s="275"/>
      <c r="IN83" s="275"/>
      <c r="IO83" s="275"/>
      <c r="IP83" s="275"/>
      <c r="IQ83" s="275"/>
      <c r="IR83" s="275"/>
      <c r="IS83" s="275"/>
      <c r="IT83" s="275"/>
      <c r="IU83" s="275"/>
      <c r="IV83" s="275"/>
      <c r="IW83" s="275"/>
      <c r="IX83" s="275"/>
      <c r="IY83" s="275"/>
      <c r="IZ83" s="275"/>
      <c r="JA83" s="275"/>
      <c r="JB83" s="275"/>
      <c r="JC83" s="275"/>
      <c r="JD83" s="275"/>
      <c r="JE83" s="275"/>
      <c r="JF83" s="275"/>
      <c r="JG83" s="275"/>
      <c r="JH83" s="275"/>
      <c r="JI83" s="275"/>
      <c r="JJ83" s="275"/>
      <c r="JK83" s="275"/>
      <c r="JL83" s="275"/>
      <c r="JM83" s="275"/>
      <c r="JN83" s="275"/>
      <c r="JO83" s="275"/>
      <c r="JP83" s="275"/>
      <c r="JQ83" s="275"/>
      <c r="JR83" s="275"/>
      <c r="JS83" s="275"/>
      <c r="JT83" s="275"/>
      <c r="JU83" s="275"/>
      <c r="JV83" s="275"/>
      <c r="JW83" s="275"/>
      <c r="JX83" s="275"/>
      <c r="JY83" s="275"/>
      <c r="JZ83" s="275"/>
      <c r="KA83" s="275"/>
      <c r="KB83" s="275"/>
      <c r="KC83" s="275"/>
      <c r="KD83" s="275"/>
      <c r="KE83" s="275"/>
      <c r="KF83" s="275"/>
      <c r="KG83" s="275"/>
      <c r="KH83" s="275"/>
      <c r="KI83" s="275"/>
      <c r="KJ83" s="275"/>
      <c r="KK83" s="275"/>
      <c r="KL83" s="275"/>
      <c r="KM83" s="275"/>
      <c r="KN83" s="275"/>
      <c r="KO83" s="275"/>
      <c r="KP83" s="275"/>
      <c r="KQ83" s="275"/>
      <c r="KR83" s="275"/>
      <c r="KS83" s="275"/>
      <c r="KT83" s="275"/>
      <c r="KU83" s="275"/>
      <c r="KV83" s="275"/>
      <c r="KW83" s="275"/>
    </row>
    <row r="84" spans="1:309" s="342" customFormat="1">
      <c r="A84" s="1"/>
      <c r="B84" s="272"/>
      <c r="C84" s="272"/>
      <c r="D84" s="275"/>
      <c r="E84" s="272"/>
      <c r="F84" s="272"/>
      <c r="G84" s="272"/>
      <c r="H84" s="272"/>
      <c r="I84" s="272"/>
      <c r="J84" s="272"/>
      <c r="K84" s="272"/>
      <c r="L84" s="272"/>
      <c r="M84" s="272"/>
      <c r="N84" s="272"/>
      <c r="O84" s="272"/>
      <c r="P84" s="272"/>
      <c r="Q84" s="272"/>
      <c r="R84" s="272"/>
      <c r="S84" s="272"/>
      <c r="T84" s="272"/>
      <c r="U84" s="272"/>
      <c r="V84" s="272"/>
      <c r="W84" s="272"/>
      <c r="X84" s="272"/>
      <c r="Y84" s="272"/>
      <c r="Z84" s="272"/>
      <c r="AA84" s="272"/>
      <c r="AB84" s="272"/>
      <c r="AC84" s="272"/>
      <c r="AD84" s="272"/>
      <c r="AE84" s="272"/>
      <c r="AF84" s="272"/>
      <c r="AG84" s="272"/>
      <c r="AH84" s="272"/>
      <c r="AI84" s="272"/>
      <c r="AJ84" s="272"/>
      <c r="AK84" s="272"/>
      <c r="AL84" s="275"/>
      <c r="AM84" s="275"/>
      <c r="AN84" s="275"/>
      <c r="AO84" s="275"/>
      <c r="AP84" s="272"/>
      <c r="AQ84" s="275"/>
      <c r="AR84" s="272"/>
      <c r="AS84" s="272"/>
      <c r="AT84" s="272"/>
      <c r="AU84" s="272"/>
      <c r="AV84" s="275"/>
      <c r="AW84" s="272"/>
      <c r="AX84" s="272"/>
      <c r="AY84" s="272"/>
      <c r="AZ84" s="272"/>
      <c r="BA84" s="275"/>
      <c r="BB84" s="272"/>
      <c r="BC84" s="272"/>
      <c r="BD84" s="272"/>
      <c r="BE84" s="272"/>
      <c r="BF84" s="275"/>
      <c r="BG84" s="272"/>
      <c r="BH84" s="272"/>
      <c r="BI84" s="272"/>
      <c r="BJ84" s="272"/>
      <c r="BK84" s="275"/>
      <c r="BL84" s="272"/>
      <c r="BM84" s="272"/>
      <c r="BN84" s="272"/>
      <c r="BO84" s="272"/>
      <c r="BP84" s="275"/>
      <c r="BQ84" s="275"/>
      <c r="BR84" s="275"/>
      <c r="BS84" s="275"/>
      <c r="BT84" s="272"/>
      <c r="BU84" s="272"/>
      <c r="BV84" s="272"/>
      <c r="BW84" s="272"/>
      <c r="BX84" s="272"/>
      <c r="BY84" s="272"/>
      <c r="BZ84" s="272"/>
      <c r="CA84" s="275"/>
      <c r="CB84" s="275"/>
      <c r="CC84" s="275"/>
      <c r="CD84" s="275"/>
      <c r="CE84" s="272"/>
      <c r="CF84" s="272"/>
      <c r="CG84" s="272"/>
      <c r="CH84" s="272"/>
      <c r="CI84" s="272"/>
      <c r="CJ84" s="272"/>
      <c r="CK84" s="272"/>
      <c r="CL84" s="272"/>
      <c r="CM84" s="272"/>
      <c r="CN84" s="272"/>
      <c r="CO84" s="272"/>
      <c r="CP84" s="272"/>
      <c r="CQ84" s="272"/>
      <c r="CR84" s="272"/>
      <c r="CS84" s="272"/>
      <c r="CT84" s="272"/>
      <c r="CU84" s="272"/>
      <c r="CV84" s="272"/>
      <c r="CW84" s="272"/>
      <c r="CX84" s="272"/>
      <c r="CY84" s="272"/>
      <c r="CZ84" s="272"/>
      <c r="DA84" s="272"/>
      <c r="DB84" s="272"/>
      <c r="DC84" s="272"/>
      <c r="DD84" s="272"/>
      <c r="DE84" s="272"/>
      <c r="DF84" s="272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5"/>
      <c r="DU84" s="275"/>
      <c r="DV84" s="275"/>
      <c r="DW84" s="275"/>
      <c r="DX84" s="272"/>
      <c r="DY84" s="275"/>
      <c r="DZ84" s="275"/>
      <c r="EA84" s="275"/>
      <c r="EB84" s="275"/>
      <c r="EC84" s="272"/>
      <c r="ED84" s="275"/>
      <c r="EE84" s="272"/>
      <c r="EF84" s="272"/>
      <c r="EG84" s="272"/>
      <c r="EH84" s="272"/>
      <c r="EI84" s="275"/>
      <c r="EJ84" s="272"/>
      <c r="EK84" s="272"/>
      <c r="EL84" s="272"/>
      <c r="EM84" s="272"/>
      <c r="EN84" s="275"/>
      <c r="EO84" s="272"/>
      <c r="EP84" s="272"/>
      <c r="EQ84" s="272"/>
      <c r="ER84" s="272"/>
      <c r="ES84" s="275"/>
      <c r="ET84" s="272"/>
      <c r="EU84" s="272"/>
      <c r="EV84" s="272"/>
      <c r="EW84" s="272"/>
      <c r="EX84" s="275"/>
      <c r="EY84" s="272"/>
      <c r="EZ84" s="272"/>
      <c r="FA84" s="272"/>
      <c r="FB84" s="272"/>
      <c r="FC84" s="275"/>
      <c r="FD84" s="272"/>
      <c r="FE84" s="272"/>
      <c r="FF84" s="272"/>
      <c r="FG84" s="272"/>
      <c r="FH84" s="275"/>
      <c r="FI84" s="272"/>
      <c r="FJ84" s="272"/>
      <c r="FK84" s="272"/>
      <c r="FL84" s="272"/>
      <c r="FM84" s="275"/>
      <c r="FN84" s="272"/>
      <c r="FO84" s="272"/>
      <c r="FP84" s="272"/>
      <c r="FQ84" s="272"/>
      <c r="FR84" s="275"/>
      <c r="FS84" s="272"/>
      <c r="FT84" s="272"/>
      <c r="FU84" s="272"/>
      <c r="FV84" s="272"/>
      <c r="FW84" s="275"/>
      <c r="FX84" s="272"/>
      <c r="FY84" s="272"/>
      <c r="FZ84" s="272"/>
      <c r="GA84" s="272"/>
      <c r="GB84" s="275"/>
      <c r="GC84" s="272"/>
      <c r="GD84" s="272"/>
      <c r="GE84" s="272"/>
      <c r="GF84" s="272"/>
      <c r="GG84" s="275"/>
      <c r="GH84" s="272"/>
      <c r="GI84" s="272"/>
      <c r="GJ84" s="272"/>
      <c r="GK84" s="272"/>
      <c r="GL84" s="275"/>
      <c r="GM84" s="272"/>
      <c r="GN84" s="272"/>
      <c r="GO84" s="272"/>
      <c r="GP84" s="272"/>
      <c r="GQ84" s="272"/>
      <c r="GR84" s="272"/>
      <c r="GS84" s="272"/>
      <c r="GT84" s="272"/>
      <c r="GU84" s="272"/>
      <c r="GV84" s="272"/>
      <c r="GW84" s="272"/>
      <c r="GX84" s="272"/>
      <c r="GY84" s="272"/>
      <c r="GZ84" s="272"/>
      <c r="HA84" s="341"/>
      <c r="HB84" s="341"/>
      <c r="HC84" s="341"/>
      <c r="HD84" s="341"/>
      <c r="HE84" s="341"/>
      <c r="HF84" s="341"/>
      <c r="HG84" s="275"/>
      <c r="HH84" s="275"/>
      <c r="HI84" s="275"/>
      <c r="HJ84" s="275"/>
      <c r="HK84" s="275"/>
      <c r="HL84" s="275"/>
      <c r="HM84" s="275"/>
      <c r="HN84" s="275"/>
      <c r="HO84" s="275"/>
      <c r="HP84" s="275"/>
      <c r="HQ84" s="275"/>
      <c r="HR84" s="275"/>
      <c r="HS84" s="275"/>
      <c r="HT84" s="275"/>
      <c r="HU84" s="275"/>
      <c r="HV84" s="275"/>
      <c r="HW84" s="275"/>
      <c r="HX84" s="275"/>
      <c r="HY84" s="275"/>
      <c r="HZ84" s="275"/>
      <c r="IA84" s="275"/>
      <c r="IB84" s="275"/>
      <c r="IC84" s="275"/>
      <c r="ID84" s="275"/>
      <c r="IE84" s="275"/>
      <c r="IF84" s="275"/>
      <c r="IG84" s="275"/>
      <c r="IH84" s="275"/>
      <c r="II84" s="275"/>
      <c r="IJ84" s="275"/>
      <c r="IK84" s="275"/>
      <c r="IL84" s="275"/>
      <c r="IM84" s="275"/>
      <c r="IN84" s="275"/>
      <c r="IO84" s="275"/>
      <c r="IP84" s="275"/>
      <c r="IQ84" s="275"/>
      <c r="IR84" s="275"/>
      <c r="IS84" s="275"/>
      <c r="IT84" s="275"/>
      <c r="IU84" s="275"/>
      <c r="IV84" s="275"/>
      <c r="IW84" s="275"/>
      <c r="IX84" s="275"/>
      <c r="IY84" s="275"/>
      <c r="IZ84" s="275"/>
      <c r="JA84" s="275"/>
      <c r="JB84" s="275"/>
      <c r="JC84" s="275"/>
      <c r="JD84" s="275"/>
      <c r="JE84" s="275"/>
      <c r="JF84" s="275"/>
      <c r="JG84" s="275"/>
      <c r="JH84" s="275"/>
      <c r="JI84" s="275"/>
      <c r="JJ84" s="275"/>
      <c r="JK84" s="275"/>
      <c r="JL84" s="275"/>
      <c r="JM84" s="275"/>
      <c r="JN84" s="275"/>
      <c r="JO84" s="275"/>
      <c r="JP84" s="275"/>
      <c r="JQ84" s="275"/>
      <c r="JR84" s="275"/>
      <c r="JS84" s="275"/>
      <c r="JT84" s="275"/>
      <c r="JU84" s="275"/>
      <c r="JV84" s="275"/>
      <c r="JW84" s="275"/>
      <c r="JX84" s="275"/>
      <c r="JY84" s="275"/>
      <c r="JZ84" s="275"/>
      <c r="KA84" s="275"/>
      <c r="KB84" s="275"/>
      <c r="KC84" s="275"/>
      <c r="KD84" s="275"/>
      <c r="KE84" s="275"/>
      <c r="KF84" s="275"/>
      <c r="KG84" s="275"/>
      <c r="KH84" s="275"/>
      <c r="KI84" s="275"/>
      <c r="KJ84" s="275"/>
      <c r="KK84" s="275"/>
      <c r="KL84" s="275"/>
      <c r="KM84" s="275"/>
      <c r="KN84" s="275"/>
      <c r="KO84" s="275"/>
      <c r="KP84" s="275"/>
      <c r="KQ84" s="275"/>
      <c r="KR84" s="275"/>
      <c r="KS84" s="275"/>
      <c r="KT84" s="275"/>
      <c r="KU84" s="275"/>
      <c r="KV84" s="275"/>
      <c r="KW84" s="275"/>
    </row>
    <row r="85" spans="1:309" s="342" customFormat="1">
      <c r="A85" s="1"/>
      <c r="B85" s="272"/>
      <c r="C85" s="272"/>
      <c r="D85" s="275"/>
      <c r="E85" s="272"/>
      <c r="F85" s="272"/>
      <c r="G85" s="272"/>
      <c r="H85" s="272"/>
      <c r="I85" s="272"/>
      <c r="J85" s="272"/>
      <c r="K85" s="272"/>
      <c r="L85" s="272"/>
      <c r="M85" s="272"/>
      <c r="N85" s="272"/>
      <c r="O85" s="272"/>
      <c r="P85" s="272"/>
      <c r="Q85" s="272"/>
      <c r="R85" s="272"/>
      <c r="S85" s="272"/>
      <c r="T85" s="272"/>
      <c r="U85" s="272"/>
      <c r="V85" s="272"/>
      <c r="W85" s="272"/>
      <c r="X85" s="272"/>
      <c r="Y85" s="272"/>
      <c r="Z85" s="272"/>
      <c r="AA85" s="272"/>
      <c r="AB85" s="272"/>
      <c r="AC85" s="272"/>
      <c r="AD85" s="272"/>
      <c r="AE85" s="272"/>
      <c r="AF85" s="272"/>
      <c r="AG85" s="272"/>
      <c r="AH85" s="272"/>
      <c r="AI85" s="272"/>
      <c r="AJ85" s="272"/>
      <c r="AK85" s="272"/>
      <c r="AL85" s="275"/>
      <c r="AM85" s="275"/>
      <c r="AN85" s="275"/>
      <c r="AO85" s="275"/>
      <c r="AP85" s="272"/>
      <c r="AQ85" s="275"/>
      <c r="AR85" s="272"/>
      <c r="AS85" s="272"/>
      <c r="AT85" s="272"/>
      <c r="AU85" s="272"/>
      <c r="AV85" s="275"/>
      <c r="AW85" s="272"/>
      <c r="AX85" s="272"/>
      <c r="AY85" s="272"/>
      <c r="AZ85" s="272"/>
      <c r="BA85" s="275"/>
      <c r="BB85" s="272"/>
      <c r="BC85" s="272"/>
      <c r="BD85" s="272"/>
      <c r="BE85" s="272"/>
      <c r="BF85" s="275"/>
      <c r="BG85" s="272"/>
      <c r="BH85" s="272"/>
      <c r="BI85" s="272"/>
      <c r="BJ85" s="272"/>
      <c r="BK85" s="275"/>
      <c r="BL85" s="272"/>
      <c r="BM85" s="272"/>
      <c r="BN85" s="272"/>
      <c r="BO85" s="272"/>
      <c r="BP85" s="275"/>
      <c r="BQ85" s="275"/>
      <c r="BR85" s="275"/>
      <c r="BS85" s="275"/>
      <c r="BT85" s="272"/>
      <c r="BU85" s="272"/>
      <c r="BV85" s="272"/>
      <c r="BW85" s="272"/>
      <c r="BX85" s="272"/>
      <c r="BY85" s="272"/>
      <c r="BZ85" s="272"/>
      <c r="CA85" s="275"/>
      <c r="CB85" s="275"/>
      <c r="CC85" s="275"/>
      <c r="CD85" s="275"/>
      <c r="CE85" s="272"/>
      <c r="CF85" s="272"/>
      <c r="CG85" s="272"/>
      <c r="CH85" s="272"/>
      <c r="CI85" s="272"/>
      <c r="CJ85" s="272"/>
      <c r="CK85" s="272"/>
      <c r="CL85" s="272"/>
      <c r="CM85" s="272"/>
      <c r="CN85" s="272"/>
      <c r="CO85" s="272"/>
      <c r="CP85" s="272"/>
      <c r="CQ85" s="272"/>
      <c r="CR85" s="272"/>
      <c r="CS85" s="272"/>
      <c r="CT85" s="272"/>
      <c r="CU85" s="272"/>
      <c r="CV85" s="272"/>
      <c r="CW85" s="272"/>
      <c r="CX85" s="272"/>
      <c r="CY85" s="272"/>
      <c r="CZ85" s="272"/>
      <c r="DA85" s="272"/>
      <c r="DB85" s="272"/>
      <c r="DC85" s="272"/>
      <c r="DD85" s="272"/>
      <c r="DE85" s="272"/>
      <c r="DF85" s="272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5"/>
      <c r="DU85" s="275"/>
      <c r="DV85" s="275"/>
      <c r="DW85" s="275"/>
      <c r="DX85" s="272"/>
      <c r="DY85" s="275"/>
      <c r="DZ85" s="275"/>
      <c r="EA85" s="275"/>
      <c r="EB85" s="275"/>
      <c r="EC85" s="272"/>
      <c r="ED85" s="275"/>
      <c r="EE85" s="272"/>
      <c r="EF85" s="272"/>
      <c r="EG85" s="272"/>
      <c r="EH85" s="272"/>
      <c r="EI85" s="275"/>
      <c r="EJ85" s="272"/>
      <c r="EK85" s="272"/>
      <c r="EL85" s="272"/>
      <c r="EM85" s="272"/>
      <c r="EN85" s="275"/>
      <c r="EO85" s="272"/>
      <c r="EP85" s="272"/>
      <c r="EQ85" s="272"/>
      <c r="ER85" s="272"/>
      <c r="ES85" s="275"/>
      <c r="ET85" s="272"/>
      <c r="EU85" s="272"/>
      <c r="EV85" s="272"/>
      <c r="EW85" s="272"/>
      <c r="EX85" s="275"/>
      <c r="EY85" s="272"/>
      <c r="EZ85" s="272"/>
      <c r="FA85" s="272"/>
      <c r="FB85" s="272"/>
      <c r="FC85" s="275"/>
      <c r="FD85" s="272"/>
      <c r="FE85" s="272"/>
      <c r="FF85" s="272"/>
      <c r="FG85" s="272"/>
      <c r="FH85" s="275"/>
      <c r="FI85" s="272"/>
      <c r="FJ85" s="272"/>
      <c r="FK85" s="272"/>
      <c r="FL85" s="272"/>
      <c r="FM85" s="275"/>
      <c r="FN85" s="272"/>
      <c r="FO85" s="272"/>
      <c r="FP85" s="272"/>
      <c r="FQ85" s="272"/>
      <c r="FR85" s="275"/>
      <c r="FS85" s="272"/>
      <c r="FT85" s="272"/>
      <c r="FU85" s="272"/>
      <c r="FV85" s="272"/>
      <c r="FW85" s="275"/>
      <c r="FX85" s="272"/>
      <c r="FY85" s="272"/>
      <c r="FZ85" s="272"/>
      <c r="GA85" s="272"/>
      <c r="GB85" s="275"/>
      <c r="GC85" s="272"/>
      <c r="GD85" s="272"/>
      <c r="GE85" s="272"/>
      <c r="GF85" s="272"/>
      <c r="GG85" s="275"/>
      <c r="GH85" s="272"/>
      <c r="GI85" s="272"/>
      <c r="GJ85" s="272"/>
      <c r="GK85" s="272"/>
      <c r="GL85" s="275"/>
      <c r="GM85" s="272"/>
      <c r="GN85" s="272"/>
      <c r="GO85" s="272"/>
      <c r="GP85" s="272"/>
      <c r="GQ85" s="272"/>
      <c r="GR85" s="272"/>
      <c r="GS85" s="272"/>
      <c r="GT85" s="272"/>
      <c r="GU85" s="272"/>
      <c r="GV85" s="272"/>
      <c r="GW85" s="272"/>
      <c r="GX85" s="272"/>
      <c r="GY85" s="272"/>
      <c r="GZ85" s="272"/>
      <c r="HA85" s="341"/>
      <c r="HB85" s="341"/>
      <c r="HC85" s="341"/>
      <c r="HD85" s="341"/>
      <c r="HE85" s="341"/>
      <c r="HF85" s="341"/>
      <c r="HG85" s="275"/>
      <c r="HH85" s="275"/>
      <c r="HI85" s="275"/>
      <c r="HJ85" s="275"/>
      <c r="HK85" s="275"/>
      <c r="HL85" s="275"/>
      <c r="HM85" s="275"/>
      <c r="HN85" s="275"/>
      <c r="HO85" s="275"/>
      <c r="HP85" s="275"/>
      <c r="HQ85" s="275"/>
      <c r="HR85" s="275"/>
      <c r="HS85" s="275"/>
      <c r="HT85" s="275"/>
      <c r="HU85" s="275"/>
      <c r="HV85" s="275"/>
      <c r="HW85" s="275"/>
      <c r="HX85" s="275"/>
      <c r="HY85" s="275"/>
      <c r="HZ85" s="275"/>
      <c r="IA85" s="275"/>
      <c r="IB85" s="275"/>
      <c r="IC85" s="275"/>
      <c r="ID85" s="275"/>
      <c r="IE85" s="275"/>
      <c r="IF85" s="275"/>
      <c r="IG85" s="275"/>
      <c r="IH85" s="275"/>
      <c r="II85" s="275"/>
      <c r="IJ85" s="275"/>
      <c r="IK85" s="275"/>
      <c r="IL85" s="275"/>
      <c r="IM85" s="275"/>
      <c r="IN85" s="275"/>
      <c r="IO85" s="275"/>
      <c r="IP85" s="275"/>
      <c r="IQ85" s="275"/>
      <c r="IR85" s="275"/>
      <c r="IS85" s="275"/>
      <c r="IT85" s="275"/>
      <c r="IU85" s="275"/>
      <c r="IV85" s="275"/>
      <c r="IW85" s="275"/>
      <c r="IX85" s="275"/>
      <c r="IY85" s="275"/>
      <c r="IZ85" s="275"/>
      <c r="JA85" s="275"/>
      <c r="JB85" s="275"/>
      <c r="JC85" s="275"/>
      <c r="JD85" s="275"/>
      <c r="JE85" s="275"/>
      <c r="JF85" s="275"/>
      <c r="JG85" s="275"/>
      <c r="JH85" s="275"/>
      <c r="JI85" s="275"/>
      <c r="JJ85" s="275"/>
      <c r="JK85" s="275"/>
      <c r="JL85" s="275"/>
      <c r="JM85" s="275"/>
      <c r="JN85" s="275"/>
      <c r="JO85" s="275"/>
      <c r="JP85" s="275"/>
      <c r="JQ85" s="275"/>
      <c r="JR85" s="275"/>
      <c r="JS85" s="275"/>
      <c r="JT85" s="275"/>
      <c r="JU85" s="275"/>
      <c r="JV85" s="275"/>
      <c r="JW85" s="275"/>
      <c r="JX85" s="275"/>
      <c r="JY85" s="275"/>
      <c r="JZ85" s="275"/>
      <c r="KA85" s="275"/>
      <c r="KB85" s="275"/>
      <c r="KC85" s="275"/>
      <c r="KD85" s="275"/>
      <c r="KE85" s="275"/>
      <c r="KF85" s="275"/>
      <c r="KG85" s="275"/>
      <c r="KH85" s="275"/>
      <c r="KI85" s="275"/>
      <c r="KJ85" s="275"/>
      <c r="KK85" s="275"/>
      <c r="KL85" s="275"/>
      <c r="KM85" s="275"/>
      <c r="KN85" s="275"/>
      <c r="KO85" s="275"/>
      <c r="KP85" s="275"/>
      <c r="KQ85" s="275"/>
      <c r="KR85" s="275"/>
      <c r="KS85" s="275"/>
      <c r="KT85" s="275"/>
      <c r="KU85" s="275"/>
      <c r="KV85" s="275"/>
      <c r="KW85" s="275"/>
    </row>
    <row r="86" spans="1:309" s="342" customFormat="1">
      <c r="A86" s="1"/>
      <c r="B86" s="272"/>
      <c r="C86" s="272"/>
      <c r="D86" s="275"/>
      <c r="E86" s="272"/>
      <c r="F86" s="272"/>
      <c r="G86" s="272"/>
      <c r="H86" s="272"/>
      <c r="I86" s="272"/>
      <c r="J86" s="272"/>
      <c r="K86" s="272"/>
      <c r="L86" s="272"/>
      <c r="M86" s="272"/>
      <c r="N86" s="272"/>
      <c r="O86" s="272"/>
      <c r="P86" s="272"/>
      <c r="Q86" s="272"/>
      <c r="R86" s="272"/>
      <c r="S86" s="272"/>
      <c r="T86" s="272"/>
      <c r="U86" s="272"/>
      <c r="V86" s="272"/>
      <c r="W86" s="272"/>
      <c r="X86" s="272"/>
      <c r="Y86" s="272"/>
      <c r="Z86" s="272"/>
      <c r="AA86" s="272"/>
      <c r="AB86" s="272"/>
      <c r="AC86" s="272"/>
      <c r="AD86" s="272"/>
      <c r="AE86" s="272"/>
      <c r="AF86" s="272"/>
      <c r="AG86" s="272"/>
      <c r="AH86" s="272"/>
      <c r="AI86" s="272"/>
      <c r="AJ86" s="272"/>
      <c r="AK86" s="272"/>
      <c r="AL86" s="275"/>
      <c r="AM86" s="275"/>
      <c r="AN86" s="275"/>
      <c r="AO86" s="275"/>
      <c r="AP86" s="272"/>
      <c r="AQ86" s="275"/>
      <c r="AR86" s="272"/>
      <c r="AS86" s="272"/>
      <c r="AT86" s="272"/>
      <c r="AU86" s="272"/>
      <c r="AV86" s="275"/>
      <c r="AW86" s="272"/>
      <c r="AX86" s="272"/>
      <c r="AY86" s="272"/>
      <c r="AZ86" s="272"/>
      <c r="BA86" s="275"/>
      <c r="BB86" s="272"/>
      <c r="BC86" s="272"/>
      <c r="BD86" s="272"/>
      <c r="BE86" s="272"/>
      <c r="BF86" s="275"/>
      <c r="BG86" s="272"/>
      <c r="BH86" s="272"/>
      <c r="BI86" s="272"/>
      <c r="BJ86" s="272"/>
      <c r="BK86" s="275"/>
      <c r="BL86" s="272"/>
      <c r="BM86" s="272"/>
      <c r="BN86" s="272"/>
      <c r="BO86" s="272"/>
      <c r="BP86" s="275"/>
      <c r="BQ86" s="275"/>
      <c r="BR86" s="275"/>
      <c r="BS86" s="275"/>
      <c r="BT86" s="272"/>
      <c r="BU86" s="272"/>
      <c r="BV86" s="272"/>
      <c r="BW86" s="272"/>
      <c r="BX86" s="272"/>
      <c r="BY86" s="272"/>
      <c r="BZ86" s="272"/>
      <c r="CA86" s="275"/>
      <c r="CB86" s="275"/>
      <c r="CC86" s="275"/>
      <c r="CD86" s="275"/>
      <c r="CE86" s="272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272"/>
      <c r="CQ86" s="272"/>
      <c r="CR86" s="272"/>
      <c r="CS86" s="272"/>
      <c r="CT86" s="272"/>
      <c r="CU86" s="272"/>
      <c r="CV86" s="272"/>
      <c r="CW86" s="272"/>
      <c r="CX86" s="272"/>
      <c r="CY86" s="272"/>
      <c r="CZ86" s="272"/>
      <c r="DA86" s="272"/>
      <c r="DB86" s="272"/>
      <c r="DC86" s="272"/>
      <c r="DD86" s="272"/>
      <c r="DE86" s="272"/>
      <c r="DF86" s="272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5"/>
      <c r="DU86" s="275"/>
      <c r="DV86" s="275"/>
      <c r="DW86" s="275"/>
      <c r="DX86" s="272"/>
      <c r="DY86" s="275"/>
      <c r="DZ86" s="275"/>
      <c r="EA86" s="275"/>
      <c r="EB86" s="275"/>
      <c r="EC86" s="272"/>
      <c r="ED86" s="275"/>
      <c r="EE86" s="272"/>
      <c r="EF86" s="272"/>
      <c r="EG86" s="272"/>
      <c r="EH86" s="272"/>
      <c r="EI86" s="275"/>
      <c r="EJ86" s="272"/>
      <c r="EK86" s="272"/>
      <c r="EL86" s="272"/>
      <c r="EM86" s="272"/>
      <c r="EN86" s="275"/>
      <c r="EO86" s="272"/>
      <c r="EP86" s="272"/>
      <c r="EQ86" s="272"/>
      <c r="ER86" s="272"/>
      <c r="ES86" s="275"/>
      <c r="ET86" s="272"/>
      <c r="EU86" s="272"/>
      <c r="EV86" s="272"/>
      <c r="EW86" s="272"/>
      <c r="EX86" s="275"/>
      <c r="EY86" s="272"/>
      <c r="EZ86" s="272"/>
      <c r="FA86" s="272"/>
      <c r="FB86" s="272"/>
      <c r="FC86" s="275"/>
      <c r="FD86" s="272"/>
      <c r="FE86" s="272"/>
      <c r="FF86" s="272"/>
      <c r="FG86" s="272"/>
      <c r="FH86" s="275"/>
      <c r="FI86" s="272"/>
      <c r="FJ86" s="272"/>
      <c r="FK86" s="272"/>
      <c r="FL86" s="272"/>
      <c r="FM86" s="275"/>
      <c r="FN86" s="272"/>
      <c r="FO86" s="272"/>
      <c r="FP86" s="272"/>
      <c r="FQ86" s="272"/>
      <c r="FR86" s="275"/>
      <c r="FS86" s="272"/>
      <c r="FT86" s="272"/>
      <c r="FU86" s="272"/>
      <c r="FV86" s="272"/>
      <c r="FW86" s="275"/>
      <c r="FX86" s="272"/>
      <c r="FY86" s="272"/>
      <c r="FZ86" s="272"/>
      <c r="GA86" s="272"/>
      <c r="GB86" s="275"/>
      <c r="GC86" s="272"/>
      <c r="GD86" s="272"/>
      <c r="GE86" s="272"/>
      <c r="GF86" s="272"/>
      <c r="GG86" s="275"/>
      <c r="GH86" s="272"/>
      <c r="GI86" s="272"/>
      <c r="GJ86" s="272"/>
      <c r="GK86" s="272"/>
      <c r="GL86" s="275"/>
      <c r="GM86" s="272"/>
      <c r="GN86" s="272"/>
      <c r="GO86" s="272"/>
      <c r="GP86" s="272"/>
      <c r="GQ86" s="272"/>
      <c r="GR86" s="272"/>
      <c r="GS86" s="272"/>
      <c r="GT86" s="272"/>
      <c r="GU86" s="272"/>
      <c r="GV86" s="272"/>
      <c r="GW86" s="272"/>
      <c r="GX86" s="272"/>
      <c r="GY86" s="272"/>
      <c r="GZ86" s="272"/>
      <c r="HA86" s="341"/>
      <c r="HB86" s="341"/>
      <c r="HC86" s="341"/>
      <c r="HD86" s="341"/>
      <c r="HE86" s="341"/>
      <c r="HF86" s="341"/>
      <c r="HG86" s="275"/>
      <c r="HH86" s="275"/>
      <c r="HI86" s="275"/>
      <c r="HJ86" s="275"/>
      <c r="HK86" s="275"/>
      <c r="HL86" s="275"/>
      <c r="HM86" s="275"/>
      <c r="HN86" s="275"/>
      <c r="HO86" s="275"/>
      <c r="HP86" s="275"/>
      <c r="HQ86" s="275"/>
      <c r="HR86" s="275"/>
      <c r="HS86" s="275"/>
      <c r="HT86" s="275"/>
      <c r="HU86" s="275"/>
      <c r="HV86" s="275"/>
      <c r="HW86" s="275"/>
      <c r="HX86" s="275"/>
      <c r="HY86" s="275"/>
      <c r="HZ86" s="275"/>
      <c r="IA86" s="275"/>
      <c r="IB86" s="275"/>
      <c r="IC86" s="275"/>
      <c r="ID86" s="275"/>
      <c r="IE86" s="275"/>
      <c r="IF86" s="275"/>
      <c r="IG86" s="275"/>
      <c r="IH86" s="275"/>
      <c r="II86" s="275"/>
      <c r="IJ86" s="275"/>
      <c r="IK86" s="275"/>
      <c r="IL86" s="275"/>
      <c r="IM86" s="275"/>
      <c r="IN86" s="275"/>
      <c r="IO86" s="275"/>
      <c r="IP86" s="275"/>
      <c r="IQ86" s="275"/>
      <c r="IR86" s="275"/>
      <c r="IS86" s="275"/>
      <c r="IT86" s="275"/>
      <c r="IU86" s="275"/>
      <c r="IV86" s="275"/>
      <c r="IW86" s="275"/>
      <c r="IX86" s="275"/>
      <c r="IY86" s="275"/>
      <c r="IZ86" s="275"/>
      <c r="JA86" s="275"/>
      <c r="JB86" s="275"/>
      <c r="JC86" s="275"/>
      <c r="JD86" s="275"/>
      <c r="JE86" s="275"/>
      <c r="JF86" s="275"/>
      <c r="JG86" s="275"/>
      <c r="JH86" s="275"/>
      <c r="JI86" s="275"/>
      <c r="JJ86" s="275"/>
      <c r="JK86" s="275"/>
      <c r="JL86" s="275"/>
      <c r="JM86" s="275"/>
      <c r="JN86" s="275"/>
      <c r="JO86" s="275"/>
      <c r="JP86" s="275"/>
      <c r="JQ86" s="275"/>
      <c r="JR86" s="275"/>
      <c r="JS86" s="275"/>
      <c r="JT86" s="275"/>
      <c r="JU86" s="275"/>
      <c r="JV86" s="275"/>
      <c r="JW86" s="275"/>
      <c r="JX86" s="275"/>
      <c r="JY86" s="275"/>
      <c r="JZ86" s="275"/>
      <c r="KA86" s="275"/>
      <c r="KB86" s="275"/>
      <c r="KC86" s="275"/>
      <c r="KD86" s="275"/>
      <c r="KE86" s="275"/>
      <c r="KF86" s="275"/>
      <c r="KG86" s="275"/>
      <c r="KH86" s="275"/>
      <c r="KI86" s="275"/>
      <c r="KJ86" s="275"/>
      <c r="KK86" s="275"/>
      <c r="KL86" s="275"/>
      <c r="KM86" s="275"/>
      <c r="KN86" s="275"/>
      <c r="KO86" s="275"/>
      <c r="KP86" s="275"/>
      <c r="KQ86" s="275"/>
      <c r="KR86" s="275"/>
      <c r="KS86" s="275"/>
      <c r="KT86" s="275"/>
      <c r="KU86" s="275"/>
      <c r="KV86" s="275"/>
      <c r="KW86" s="275"/>
    </row>
    <row r="87" spans="1:309" s="342" customFormat="1">
      <c r="A87" s="1"/>
      <c r="B87" s="272"/>
      <c r="C87" s="272"/>
      <c r="D87" s="275"/>
      <c r="E87" s="272"/>
      <c r="F87" s="272"/>
      <c r="G87" s="272"/>
      <c r="H87" s="272"/>
      <c r="I87" s="272"/>
      <c r="J87" s="272"/>
      <c r="K87" s="272"/>
      <c r="L87" s="272"/>
      <c r="M87" s="272"/>
      <c r="N87" s="272"/>
      <c r="O87" s="272"/>
      <c r="P87" s="272"/>
      <c r="Q87" s="272"/>
      <c r="R87" s="272"/>
      <c r="S87" s="272"/>
      <c r="T87" s="272"/>
      <c r="U87" s="272"/>
      <c r="V87" s="272"/>
      <c r="W87" s="272"/>
      <c r="X87" s="272"/>
      <c r="Y87" s="272"/>
      <c r="Z87" s="272"/>
      <c r="AA87" s="272"/>
      <c r="AB87" s="272"/>
      <c r="AC87" s="272"/>
      <c r="AD87" s="272"/>
      <c r="AE87" s="272"/>
      <c r="AF87" s="272"/>
      <c r="AG87" s="272"/>
      <c r="AH87" s="272"/>
      <c r="AI87" s="272"/>
      <c r="AJ87" s="272"/>
      <c r="AK87" s="272"/>
      <c r="AL87" s="275"/>
      <c r="AM87" s="275"/>
      <c r="AN87" s="275"/>
      <c r="AO87" s="275"/>
      <c r="AP87" s="272"/>
      <c r="AQ87" s="275"/>
      <c r="AR87" s="272"/>
      <c r="AS87" s="272"/>
      <c r="AT87" s="272"/>
      <c r="AU87" s="272"/>
      <c r="AV87" s="275"/>
      <c r="AW87" s="272"/>
      <c r="AX87" s="272"/>
      <c r="AY87" s="272"/>
      <c r="AZ87" s="272"/>
      <c r="BA87" s="275"/>
      <c r="BB87" s="272"/>
      <c r="BC87" s="272"/>
      <c r="BD87" s="272"/>
      <c r="BE87" s="272"/>
      <c r="BF87" s="275"/>
      <c r="BG87" s="272"/>
      <c r="BH87" s="272"/>
      <c r="BI87" s="272"/>
      <c r="BJ87" s="272"/>
      <c r="BK87" s="275"/>
      <c r="BL87" s="272"/>
      <c r="BM87" s="272"/>
      <c r="BN87" s="272"/>
      <c r="BO87" s="272"/>
      <c r="BP87" s="275"/>
      <c r="BQ87" s="275"/>
      <c r="BR87" s="275"/>
      <c r="BS87" s="275"/>
      <c r="BT87" s="272"/>
      <c r="BU87" s="272"/>
      <c r="BV87" s="272"/>
      <c r="BW87" s="272"/>
      <c r="BX87" s="272"/>
      <c r="BY87" s="272"/>
      <c r="BZ87" s="272"/>
      <c r="CA87" s="275"/>
      <c r="CB87" s="275"/>
      <c r="CC87" s="275"/>
      <c r="CD87" s="275"/>
      <c r="CE87" s="272"/>
      <c r="CF87" s="272"/>
      <c r="CG87" s="272"/>
      <c r="CH87" s="272"/>
      <c r="CI87" s="272"/>
      <c r="CJ87" s="272"/>
      <c r="CK87" s="272"/>
      <c r="CL87" s="272"/>
      <c r="CM87" s="272"/>
      <c r="CN87" s="272"/>
      <c r="CO87" s="272"/>
      <c r="CP87" s="272"/>
      <c r="CQ87" s="272"/>
      <c r="CR87" s="272"/>
      <c r="CS87" s="272"/>
      <c r="CT87" s="272"/>
      <c r="CU87" s="272"/>
      <c r="CV87" s="272"/>
      <c r="CW87" s="272"/>
      <c r="CX87" s="272"/>
      <c r="CY87" s="272"/>
      <c r="CZ87" s="272"/>
      <c r="DA87" s="272"/>
      <c r="DB87" s="272"/>
      <c r="DC87" s="272"/>
      <c r="DD87" s="272"/>
      <c r="DE87" s="272"/>
      <c r="DF87" s="272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5"/>
      <c r="DU87" s="275"/>
      <c r="DV87" s="275"/>
      <c r="DW87" s="275"/>
      <c r="DX87" s="272"/>
      <c r="DY87" s="275"/>
      <c r="DZ87" s="275"/>
      <c r="EA87" s="275"/>
      <c r="EB87" s="275"/>
      <c r="EC87" s="272"/>
      <c r="ED87" s="275"/>
      <c r="EE87" s="272"/>
      <c r="EF87" s="272"/>
      <c r="EG87" s="272"/>
      <c r="EH87" s="272"/>
      <c r="EI87" s="275"/>
      <c r="EJ87" s="272"/>
      <c r="EK87" s="272"/>
      <c r="EL87" s="272"/>
      <c r="EM87" s="272"/>
      <c r="EN87" s="275"/>
      <c r="EO87" s="272"/>
      <c r="EP87" s="272"/>
      <c r="EQ87" s="272"/>
      <c r="ER87" s="272"/>
      <c r="ES87" s="275"/>
      <c r="ET87" s="272"/>
      <c r="EU87" s="272"/>
      <c r="EV87" s="272"/>
      <c r="EW87" s="272"/>
      <c r="EX87" s="275"/>
      <c r="EY87" s="272"/>
      <c r="EZ87" s="272"/>
      <c r="FA87" s="272"/>
      <c r="FB87" s="272"/>
      <c r="FC87" s="275"/>
      <c r="FD87" s="272"/>
      <c r="FE87" s="272"/>
      <c r="FF87" s="272"/>
      <c r="FG87" s="272"/>
      <c r="FH87" s="275"/>
      <c r="FI87" s="272"/>
      <c r="FJ87" s="272"/>
      <c r="FK87" s="272"/>
      <c r="FL87" s="272"/>
      <c r="FM87" s="275"/>
      <c r="FN87" s="272"/>
      <c r="FO87" s="272"/>
      <c r="FP87" s="272"/>
      <c r="FQ87" s="272"/>
      <c r="FR87" s="275"/>
      <c r="FS87" s="272"/>
      <c r="FT87" s="272"/>
      <c r="FU87" s="272"/>
      <c r="FV87" s="272"/>
      <c r="FW87" s="275"/>
      <c r="FX87" s="272"/>
      <c r="FY87" s="272"/>
      <c r="FZ87" s="272"/>
      <c r="GA87" s="272"/>
      <c r="GB87" s="275"/>
      <c r="GC87" s="272"/>
      <c r="GD87" s="272"/>
      <c r="GE87" s="272"/>
      <c r="GF87" s="272"/>
      <c r="GG87" s="275"/>
      <c r="GH87" s="272"/>
      <c r="GI87" s="272"/>
      <c r="GJ87" s="272"/>
      <c r="GK87" s="272"/>
      <c r="GL87" s="275"/>
      <c r="GM87" s="272"/>
      <c r="GN87" s="272"/>
      <c r="GO87" s="272"/>
      <c r="GP87" s="272"/>
      <c r="GQ87" s="272"/>
      <c r="GR87" s="272"/>
      <c r="GS87" s="272"/>
      <c r="GT87" s="272"/>
      <c r="GU87" s="272"/>
      <c r="GV87" s="272"/>
      <c r="GW87" s="272"/>
      <c r="GX87" s="272"/>
      <c r="GY87" s="272"/>
      <c r="GZ87" s="272"/>
      <c r="HA87" s="341"/>
      <c r="HB87" s="341"/>
      <c r="HC87" s="341"/>
      <c r="HD87" s="341"/>
      <c r="HE87" s="341"/>
      <c r="HF87" s="341"/>
      <c r="HG87" s="275"/>
      <c r="HH87" s="275"/>
      <c r="HI87" s="275"/>
      <c r="HJ87" s="275"/>
      <c r="HK87" s="275"/>
      <c r="HL87" s="275"/>
      <c r="HM87" s="275"/>
      <c r="HN87" s="275"/>
      <c r="HO87" s="275"/>
      <c r="HP87" s="275"/>
      <c r="HQ87" s="275"/>
      <c r="HR87" s="275"/>
      <c r="HS87" s="275"/>
      <c r="HT87" s="275"/>
      <c r="HU87" s="275"/>
      <c r="HV87" s="275"/>
      <c r="HW87" s="275"/>
      <c r="HX87" s="275"/>
      <c r="HY87" s="275"/>
      <c r="HZ87" s="275"/>
      <c r="IA87" s="275"/>
      <c r="IB87" s="275"/>
      <c r="IC87" s="275"/>
      <c r="ID87" s="275"/>
      <c r="IE87" s="275"/>
      <c r="IF87" s="275"/>
      <c r="IG87" s="275"/>
      <c r="IH87" s="275"/>
      <c r="II87" s="275"/>
      <c r="IJ87" s="275"/>
      <c r="IK87" s="275"/>
      <c r="IL87" s="275"/>
      <c r="IM87" s="275"/>
      <c r="IN87" s="275"/>
      <c r="IO87" s="275"/>
      <c r="IP87" s="275"/>
      <c r="IQ87" s="275"/>
      <c r="IR87" s="275"/>
      <c r="IS87" s="275"/>
      <c r="IT87" s="275"/>
      <c r="IU87" s="275"/>
      <c r="IV87" s="275"/>
      <c r="IW87" s="275"/>
      <c r="IX87" s="275"/>
      <c r="IY87" s="275"/>
      <c r="IZ87" s="275"/>
      <c r="JA87" s="275"/>
      <c r="JB87" s="275"/>
      <c r="JC87" s="275"/>
      <c r="JD87" s="275"/>
      <c r="JE87" s="275"/>
      <c r="JF87" s="275"/>
      <c r="JG87" s="275"/>
      <c r="JH87" s="275"/>
      <c r="JI87" s="275"/>
      <c r="JJ87" s="275"/>
      <c r="JK87" s="275"/>
      <c r="JL87" s="275"/>
      <c r="JM87" s="275"/>
      <c r="JN87" s="275"/>
      <c r="JO87" s="275"/>
      <c r="JP87" s="275"/>
      <c r="JQ87" s="275"/>
      <c r="JR87" s="275"/>
      <c r="JS87" s="275"/>
      <c r="JT87" s="275"/>
      <c r="JU87" s="275"/>
      <c r="JV87" s="275"/>
      <c r="JW87" s="275"/>
      <c r="JX87" s="275"/>
      <c r="JY87" s="275"/>
      <c r="JZ87" s="275"/>
      <c r="KA87" s="275"/>
      <c r="KB87" s="275"/>
      <c r="KC87" s="275"/>
      <c r="KD87" s="275"/>
      <c r="KE87" s="275"/>
      <c r="KF87" s="275"/>
      <c r="KG87" s="275"/>
      <c r="KH87" s="275"/>
      <c r="KI87" s="275"/>
      <c r="KJ87" s="275"/>
      <c r="KK87" s="275"/>
      <c r="KL87" s="275"/>
      <c r="KM87" s="275"/>
      <c r="KN87" s="275"/>
      <c r="KO87" s="275"/>
      <c r="KP87" s="275"/>
      <c r="KQ87" s="275"/>
      <c r="KR87" s="275"/>
      <c r="KS87" s="275"/>
      <c r="KT87" s="275"/>
      <c r="KU87" s="275"/>
      <c r="KV87" s="275"/>
      <c r="KW87" s="275"/>
    </row>
    <row r="88" spans="1:309" s="342" customFormat="1">
      <c r="A88" s="1"/>
      <c r="B88" s="272"/>
      <c r="C88" s="272"/>
      <c r="D88" s="275"/>
      <c r="E88" s="272"/>
      <c r="F88" s="272"/>
      <c r="G88" s="272"/>
      <c r="H88" s="272"/>
      <c r="I88" s="272"/>
      <c r="J88" s="272"/>
      <c r="K88" s="272"/>
      <c r="L88" s="272"/>
      <c r="M88" s="272"/>
      <c r="N88" s="272"/>
      <c r="O88" s="272"/>
      <c r="P88" s="272"/>
      <c r="Q88" s="272"/>
      <c r="R88" s="272"/>
      <c r="S88" s="272"/>
      <c r="T88" s="272"/>
      <c r="U88" s="272"/>
      <c r="V88" s="272"/>
      <c r="W88" s="272"/>
      <c r="X88" s="272"/>
      <c r="Y88" s="272"/>
      <c r="Z88" s="272"/>
      <c r="AA88" s="272"/>
      <c r="AB88" s="272"/>
      <c r="AC88" s="272"/>
      <c r="AD88" s="272"/>
      <c r="AE88" s="272"/>
      <c r="AF88" s="272"/>
      <c r="AG88" s="272"/>
      <c r="AH88" s="272"/>
      <c r="AI88" s="272"/>
      <c r="AJ88" s="272"/>
      <c r="AK88" s="272"/>
      <c r="AL88" s="275"/>
      <c r="AM88" s="275"/>
      <c r="AN88" s="275"/>
      <c r="AO88" s="275"/>
      <c r="AP88" s="272"/>
      <c r="AQ88" s="275"/>
      <c r="AR88" s="272"/>
      <c r="AS88" s="272"/>
      <c r="AT88" s="272"/>
      <c r="AU88" s="272"/>
      <c r="AV88" s="275"/>
      <c r="AW88" s="272"/>
      <c r="AX88" s="272"/>
      <c r="AY88" s="272"/>
      <c r="AZ88" s="272"/>
      <c r="BA88" s="275"/>
      <c r="BB88" s="272"/>
      <c r="BC88" s="272"/>
      <c r="BD88" s="272"/>
      <c r="BE88" s="272"/>
      <c r="BF88" s="275"/>
      <c r="BG88" s="272"/>
      <c r="BH88" s="272"/>
      <c r="BI88" s="272"/>
      <c r="BJ88" s="272"/>
      <c r="BK88" s="275"/>
      <c r="BL88" s="272"/>
      <c r="BM88" s="272"/>
      <c r="BN88" s="272"/>
      <c r="BO88" s="272"/>
      <c r="BP88" s="275"/>
      <c r="BQ88" s="275"/>
      <c r="BR88" s="275"/>
      <c r="BS88" s="275"/>
      <c r="BT88" s="272"/>
      <c r="BU88" s="272"/>
      <c r="BV88" s="272"/>
      <c r="BW88" s="272"/>
      <c r="BX88" s="272"/>
      <c r="BY88" s="272"/>
      <c r="BZ88" s="272"/>
      <c r="CA88" s="275"/>
      <c r="CB88" s="275"/>
      <c r="CC88" s="275"/>
      <c r="CD88" s="275"/>
      <c r="CE88" s="272"/>
      <c r="CF88" s="272"/>
      <c r="CG88" s="272"/>
      <c r="CH88" s="272"/>
      <c r="CI88" s="272"/>
      <c r="CJ88" s="272"/>
      <c r="CK88" s="272"/>
      <c r="CL88" s="272"/>
      <c r="CM88" s="272"/>
      <c r="CN88" s="272"/>
      <c r="CO88" s="272"/>
      <c r="CP88" s="272"/>
      <c r="CQ88" s="272"/>
      <c r="CR88" s="272"/>
      <c r="CS88" s="272"/>
      <c r="CT88" s="272"/>
      <c r="CU88" s="272"/>
      <c r="CV88" s="272"/>
      <c r="CW88" s="272"/>
      <c r="CX88" s="272"/>
      <c r="CY88" s="272"/>
      <c r="CZ88" s="272"/>
      <c r="DA88" s="272"/>
      <c r="DB88" s="272"/>
      <c r="DC88" s="272"/>
      <c r="DD88" s="272"/>
      <c r="DE88" s="272"/>
      <c r="DF88" s="272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5"/>
      <c r="DU88" s="275"/>
      <c r="DV88" s="275"/>
      <c r="DW88" s="275"/>
      <c r="DX88" s="272"/>
      <c r="DY88" s="275"/>
      <c r="DZ88" s="275"/>
      <c r="EA88" s="275"/>
      <c r="EB88" s="275"/>
      <c r="EC88" s="272"/>
      <c r="ED88" s="275"/>
      <c r="EE88" s="272"/>
      <c r="EF88" s="272"/>
      <c r="EG88" s="272"/>
      <c r="EH88" s="272"/>
      <c r="EI88" s="275"/>
      <c r="EJ88" s="272"/>
      <c r="EK88" s="272"/>
      <c r="EL88" s="272"/>
      <c r="EM88" s="272"/>
      <c r="EN88" s="275"/>
      <c r="EO88" s="272"/>
      <c r="EP88" s="272"/>
      <c r="EQ88" s="272"/>
      <c r="ER88" s="272"/>
      <c r="ES88" s="275"/>
      <c r="ET88" s="272"/>
      <c r="EU88" s="272"/>
      <c r="EV88" s="272"/>
      <c r="EW88" s="272"/>
      <c r="EX88" s="275"/>
      <c r="EY88" s="272"/>
      <c r="EZ88" s="272"/>
      <c r="FA88" s="272"/>
      <c r="FB88" s="272"/>
      <c r="FC88" s="275"/>
      <c r="FD88" s="272"/>
      <c r="FE88" s="272"/>
      <c r="FF88" s="272"/>
      <c r="FG88" s="272"/>
      <c r="FH88" s="275"/>
      <c r="FI88" s="272"/>
      <c r="FJ88" s="272"/>
      <c r="FK88" s="272"/>
      <c r="FL88" s="272"/>
      <c r="FM88" s="275"/>
      <c r="FN88" s="272"/>
      <c r="FO88" s="272"/>
      <c r="FP88" s="272"/>
      <c r="FQ88" s="272"/>
      <c r="FR88" s="275"/>
      <c r="FS88" s="272"/>
      <c r="FT88" s="272"/>
      <c r="FU88" s="272"/>
      <c r="FV88" s="272"/>
      <c r="FW88" s="275"/>
      <c r="FX88" s="272"/>
      <c r="FY88" s="272"/>
      <c r="FZ88" s="272"/>
      <c r="GA88" s="272"/>
      <c r="GB88" s="275"/>
      <c r="GC88" s="272"/>
      <c r="GD88" s="272"/>
      <c r="GE88" s="272"/>
      <c r="GF88" s="272"/>
      <c r="GG88" s="275"/>
      <c r="GH88" s="272"/>
      <c r="GI88" s="272"/>
      <c r="GJ88" s="272"/>
      <c r="GK88" s="272"/>
      <c r="GL88" s="275"/>
      <c r="GM88" s="272"/>
      <c r="GN88" s="272"/>
      <c r="GO88" s="272"/>
      <c r="GP88" s="272"/>
      <c r="GQ88" s="272"/>
      <c r="GR88" s="272"/>
      <c r="GS88" s="272"/>
      <c r="GT88" s="272"/>
      <c r="GU88" s="272"/>
      <c r="GV88" s="272"/>
      <c r="GW88" s="272"/>
      <c r="GX88" s="272"/>
      <c r="GY88" s="272"/>
      <c r="GZ88" s="272"/>
      <c r="HA88" s="341"/>
      <c r="HB88" s="341"/>
      <c r="HC88" s="341"/>
      <c r="HD88" s="341"/>
      <c r="HE88" s="341"/>
      <c r="HF88" s="341"/>
      <c r="HG88" s="275"/>
      <c r="HH88" s="275"/>
      <c r="HI88" s="275"/>
      <c r="HJ88" s="275"/>
      <c r="HK88" s="275"/>
      <c r="HL88" s="275"/>
      <c r="HM88" s="275"/>
      <c r="HN88" s="275"/>
      <c r="HO88" s="275"/>
      <c r="HP88" s="275"/>
      <c r="HQ88" s="275"/>
      <c r="HR88" s="275"/>
      <c r="HS88" s="275"/>
      <c r="HT88" s="275"/>
      <c r="HU88" s="275"/>
      <c r="HV88" s="275"/>
      <c r="HW88" s="275"/>
      <c r="HX88" s="275"/>
      <c r="HY88" s="275"/>
      <c r="HZ88" s="275"/>
      <c r="IA88" s="275"/>
      <c r="IB88" s="275"/>
      <c r="IC88" s="275"/>
      <c r="ID88" s="275"/>
      <c r="IE88" s="275"/>
      <c r="IF88" s="275"/>
      <c r="IG88" s="275"/>
      <c r="IH88" s="275"/>
      <c r="II88" s="275"/>
      <c r="IJ88" s="275"/>
      <c r="IK88" s="275"/>
      <c r="IL88" s="275"/>
      <c r="IM88" s="275"/>
      <c r="IN88" s="275"/>
      <c r="IO88" s="275"/>
      <c r="IP88" s="275"/>
      <c r="IQ88" s="275"/>
      <c r="IR88" s="275"/>
      <c r="IS88" s="275"/>
      <c r="IT88" s="275"/>
      <c r="IU88" s="275"/>
      <c r="IV88" s="275"/>
      <c r="IW88" s="275"/>
      <c r="IX88" s="275"/>
      <c r="IY88" s="275"/>
      <c r="IZ88" s="275"/>
      <c r="JA88" s="275"/>
      <c r="JB88" s="275"/>
      <c r="JC88" s="275"/>
      <c r="JD88" s="275"/>
      <c r="JE88" s="275"/>
      <c r="JF88" s="275"/>
      <c r="JG88" s="275"/>
      <c r="JH88" s="275"/>
      <c r="JI88" s="275"/>
      <c r="JJ88" s="275"/>
      <c r="JK88" s="275"/>
      <c r="JL88" s="275"/>
      <c r="JM88" s="275"/>
      <c r="JN88" s="275"/>
      <c r="JO88" s="275"/>
      <c r="JP88" s="275"/>
      <c r="JQ88" s="275"/>
      <c r="JR88" s="275"/>
      <c r="JS88" s="275"/>
      <c r="JT88" s="275"/>
      <c r="JU88" s="275"/>
      <c r="JV88" s="275"/>
      <c r="JW88" s="275"/>
      <c r="JX88" s="275"/>
      <c r="JY88" s="275"/>
      <c r="JZ88" s="275"/>
      <c r="KA88" s="275"/>
      <c r="KB88" s="275"/>
      <c r="KC88" s="275"/>
      <c r="KD88" s="275"/>
      <c r="KE88" s="275"/>
      <c r="KF88" s="275"/>
      <c r="KG88" s="275"/>
      <c r="KH88" s="275"/>
      <c r="KI88" s="275"/>
      <c r="KJ88" s="275"/>
      <c r="KK88" s="275"/>
      <c r="KL88" s="275"/>
      <c r="KM88" s="275"/>
      <c r="KN88" s="275"/>
      <c r="KO88" s="275"/>
      <c r="KP88" s="275"/>
      <c r="KQ88" s="275"/>
      <c r="KR88" s="275"/>
      <c r="KS88" s="275"/>
      <c r="KT88" s="275"/>
      <c r="KU88" s="275"/>
      <c r="KV88" s="275"/>
      <c r="KW88" s="275"/>
    </row>
    <row r="89" spans="1:309" s="342" customFormat="1">
      <c r="A89" s="1"/>
      <c r="B89" s="272"/>
      <c r="C89" s="272"/>
      <c r="D89" s="275"/>
      <c r="E89" s="272"/>
      <c r="F89" s="272"/>
      <c r="G89" s="272"/>
      <c r="H89" s="272"/>
      <c r="I89" s="272"/>
      <c r="J89" s="272"/>
      <c r="K89" s="272"/>
      <c r="L89" s="272"/>
      <c r="M89" s="272"/>
      <c r="N89" s="272"/>
      <c r="O89" s="272"/>
      <c r="P89" s="272"/>
      <c r="Q89" s="272"/>
      <c r="R89" s="272"/>
      <c r="S89" s="272"/>
      <c r="T89" s="272"/>
      <c r="U89" s="272"/>
      <c r="V89" s="272"/>
      <c r="W89" s="272"/>
      <c r="X89" s="272"/>
      <c r="Y89" s="272"/>
      <c r="Z89" s="272"/>
      <c r="AA89" s="272"/>
      <c r="AB89" s="272"/>
      <c r="AC89" s="272"/>
      <c r="AD89" s="272"/>
      <c r="AE89" s="272"/>
      <c r="AF89" s="272"/>
      <c r="AG89" s="272"/>
      <c r="AH89" s="272"/>
      <c r="AI89" s="272"/>
      <c r="AJ89" s="272"/>
      <c r="AK89" s="272"/>
      <c r="AL89" s="275"/>
      <c r="AM89" s="275"/>
      <c r="AN89" s="275"/>
      <c r="AO89" s="275"/>
      <c r="AP89" s="272"/>
      <c r="AQ89" s="275"/>
      <c r="AR89" s="272"/>
      <c r="AS89" s="272"/>
      <c r="AT89" s="272"/>
      <c r="AU89" s="272"/>
      <c r="AV89" s="275"/>
      <c r="AW89" s="272"/>
      <c r="AX89" s="272"/>
      <c r="AY89" s="272"/>
      <c r="AZ89" s="272"/>
      <c r="BA89" s="275"/>
      <c r="BB89" s="272"/>
      <c r="BC89" s="272"/>
      <c r="BD89" s="272"/>
      <c r="BE89" s="272"/>
      <c r="BF89" s="275"/>
      <c r="BG89" s="272"/>
      <c r="BH89" s="272"/>
      <c r="BI89" s="272"/>
      <c r="BJ89" s="272"/>
      <c r="BK89" s="275"/>
      <c r="BL89" s="272"/>
      <c r="BM89" s="272"/>
      <c r="BN89" s="272"/>
      <c r="BO89" s="272"/>
      <c r="BP89" s="275"/>
      <c r="BQ89" s="275"/>
      <c r="BR89" s="275"/>
      <c r="BS89" s="275"/>
      <c r="BT89" s="272"/>
      <c r="BU89" s="272"/>
      <c r="BV89" s="272"/>
      <c r="BW89" s="272"/>
      <c r="BX89" s="272"/>
      <c r="BY89" s="272"/>
      <c r="BZ89" s="272"/>
      <c r="CA89" s="275"/>
      <c r="CB89" s="275"/>
      <c r="CC89" s="275"/>
      <c r="CD89" s="275"/>
      <c r="CE89" s="272"/>
      <c r="CF89" s="272"/>
      <c r="CG89" s="272"/>
      <c r="CH89" s="272"/>
      <c r="CI89" s="272"/>
      <c r="CJ89" s="272"/>
      <c r="CK89" s="272"/>
      <c r="CL89" s="272"/>
      <c r="CM89" s="272"/>
      <c r="CN89" s="272"/>
      <c r="CO89" s="272"/>
      <c r="CP89" s="272"/>
      <c r="CQ89" s="272"/>
      <c r="CR89" s="272"/>
      <c r="CS89" s="272"/>
      <c r="CT89" s="272"/>
      <c r="CU89" s="272"/>
      <c r="CV89" s="272"/>
      <c r="CW89" s="272"/>
      <c r="CX89" s="272"/>
      <c r="CY89" s="272"/>
      <c r="CZ89" s="272"/>
      <c r="DA89" s="272"/>
      <c r="DB89" s="272"/>
      <c r="DC89" s="272"/>
      <c r="DD89" s="272"/>
      <c r="DE89" s="272"/>
      <c r="DF89" s="272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5"/>
      <c r="DU89" s="275"/>
      <c r="DV89" s="275"/>
      <c r="DW89" s="275"/>
      <c r="DX89" s="272"/>
      <c r="DY89" s="275"/>
      <c r="DZ89" s="275"/>
      <c r="EA89" s="275"/>
      <c r="EB89" s="275"/>
      <c r="EC89" s="272"/>
      <c r="ED89" s="275"/>
      <c r="EE89" s="272"/>
      <c r="EF89" s="272"/>
      <c r="EG89" s="272"/>
      <c r="EH89" s="272"/>
      <c r="EI89" s="275"/>
      <c r="EJ89" s="272"/>
      <c r="EK89" s="272"/>
      <c r="EL89" s="272"/>
      <c r="EM89" s="272"/>
      <c r="EN89" s="275"/>
      <c r="EO89" s="272"/>
      <c r="EP89" s="272"/>
      <c r="EQ89" s="272"/>
      <c r="ER89" s="272"/>
      <c r="ES89" s="275"/>
      <c r="ET89" s="272"/>
      <c r="EU89" s="272"/>
      <c r="EV89" s="272"/>
      <c r="EW89" s="272"/>
      <c r="EX89" s="275"/>
      <c r="EY89" s="272"/>
      <c r="EZ89" s="272"/>
      <c r="FA89" s="272"/>
      <c r="FB89" s="272"/>
      <c r="FC89" s="275"/>
      <c r="FD89" s="272"/>
      <c r="FE89" s="272"/>
      <c r="FF89" s="272"/>
      <c r="FG89" s="272"/>
      <c r="FH89" s="275"/>
      <c r="FI89" s="272"/>
      <c r="FJ89" s="272"/>
      <c r="FK89" s="272"/>
      <c r="FL89" s="272"/>
      <c r="FM89" s="275"/>
      <c r="FN89" s="272"/>
      <c r="FO89" s="272"/>
      <c r="FP89" s="272"/>
      <c r="FQ89" s="272"/>
      <c r="FR89" s="275"/>
      <c r="FS89" s="272"/>
      <c r="FT89" s="272"/>
      <c r="FU89" s="272"/>
      <c r="FV89" s="272"/>
      <c r="FW89" s="275"/>
      <c r="FX89" s="272"/>
      <c r="FY89" s="272"/>
      <c r="FZ89" s="272"/>
      <c r="GA89" s="272"/>
      <c r="GB89" s="275"/>
      <c r="GC89" s="272"/>
      <c r="GD89" s="272"/>
      <c r="GE89" s="272"/>
      <c r="GF89" s="272"/>
      <c r="GG89" s="275"/>
      <c r="GH89" s="272"/>
      <c r="GI89" s="272"/>
      <c r="GJ89" s="272"/>
      <c r="GK89" s="272"/>
      <c r="GL89" s="275"/>
      <c r="GM89" s="272"/>
      <c r="GN89" s="272"/>
      <c r="GO89" s="272"/>
      <c r="GP89" s="272"/>
      <c r="GQ89" s="272"/>
      <c r="GR89" s="272"/>
      <c r="GS89" s="272"/>
      <c r="GT89" s="272"/>
      <c r="GU89" s="272"/>
      <c r="GV89" s="272"/>
      <c r="GW89" s="272"/>
      <c r="GX89" s="272"/>
      <c r="GY89" s="272"/>
      <c r="GZ89" s="272"/>
      <c r="HA89" s="341"/>
      <c r="HB89" s="341"/>
      <c r="HC89" s="341"/>
      <c r="HD89" s="341"/>
      <c r="HE89" s="341"/>
      <c r="HF89" s="341"/>
      <c r="HG89" s="275"/>
      <c r="HH89" s="275"/>
      <c r="HI89" s="275"/>
      <c r="HJ89" s="275"/>
      <c r="HK89" s="275"/>
      <c r="HL89" s="275"/>
      <c r="HM89" s="275"/>
      <c r="HN89" s="275"/>
      <c r="HO89" s="275"/>
      <c r="HP89" s="275"/>
      <c r="HQ89" s="275"/>
      <c r="HR89" s="275"/>
      <c r="HS89" s="275"/>
      <c r="HT89" s="275"/>
      <c r="HU89" s="275"/>
      <c r="HV89" s="275"/>
      <c r="HW89" s="275"/>
      <c r="HX89" s="275"/>
      <c r="HY89" s="275"/>
      <c r="HZ89" s="275"/>
      <c r="IA89" s="275"/>
      <c r="IB89" s="275"/>
      <c r="IC89" s="275"/>
      <c r="ID89" s="275"/>
      <c r="IE89" s="275"/>
      <c r="IF89" s="275"/>
      <c r="IG89" s="275"/>
      <c r="IH89" s="275"/>
      <c r="II89" s="275"/>
      <c r="IJ89" s="275"/>
      <c r="IK89" s="275"/>
      <c r="IL89" s="275"/>
      <c r="IM89" s="275"/>
      <c r="IN89" s="275"/>
      <c r="IO89" s="275"/>
      <c r="IP89" s="275"/>
      <c r="IQ89" s="275"/>
      <c r="IR89" s="275"/>
      <c r="IS89" s="275"/>
      <c r="IT89" s="275"/>
      <c r="IU89" s="275"/>
      <c r="IV89" s="275"/>
      <c r="IW89" s="275"/>
      <c r="IX89" s="275"/>
      <c r="IY89" s="275"/>
      <c r="IZ89" s="275"/>
      <c r="JA89" s="275"/>
      <c r="JB89" s="275"/>
      <c r="JC89" s="275"/>
      <c r="JD89" s="275"/>
      <c r="JE89" s="275"/>
      <c r="JF89" s="275"/>
      <c r="JG89" s="275"/>
      <c r="JH89" s="275"/>
      <c r="JI89" s="275"/>
      <c r="JJ89" s="275"/>
      <c r="JK89" s="275"/>
      <c r="JL89" s="275"/>
      <c r="JM89" s="275"/>
      <c r="JN89" s="275"/>
      <c r="JO89" s="275"/>
      <c r="JP89" s="275"/>
      <c r="JQ89" s="275"/>
      <c r="JR89" s="275"/>
      <c r="JS89" s="275"/>
      <c r="JT89" s="275"/>
      <c r="JU89" s="275"/>
      <c r="JV89" s="275"/>
      <c r="JW89" s="275"/>
      <c r="JX89" s="275"/>
      <c r="JY89" s="275"/>
      <c r="JZ89" s="275"/>
      <c r="KA89" s="275"/>
      <c r="KB89" s="275"/>
      <c r="KC89" s="275"/>
      <c r="KD89" s="275"/>
      <c r="KE89" s="275"/>
      <c r="KF89" s="275"/>
      <c r="KG89" s="275"/>
      <c r="KH89" s="275"/>
      <c r="KI89" s="275"/>
      <c r="KJ89" s="275"/>
      <c r="KK89" s="275"/>
      <c r="KL89" s="275"/>
      <c r="KM89" s="275"/>
      <c r="KN89" s="275"/>
      <c r="KO89" s="275"/>
      <c r="KP89" s="275"/>
      <c r="KQ89" s="275"/>
      <c r="KR89" s="275"/>
      <c r="KS89" s="275"/>
      <c r="KT89" s="275"/>
      <c r="KU89" s="275"/>
      <c r="KV89" s="275"/>
      <c r="KW89" s="275"/>
    </row>
    <row r="90" spans="1:309" s="342" customFormat="1">
      <c r="A90" s="1"/>
      <c r="B90" s="272"/>
      <c r="C90" s="272"/>
      <c r="D90" s="275"/>
      <c r="E90" s="272"/>
      <c r="F90" s="272"/>
      <c r="G90" s="272"/>
      <c r="H90" s="272"/>
      <c r="I90" s="272"/>
      <c r="J90" s="272"/>
      <c r="K90" s="272"/>
      <c r="L90" s="272"/>
      <c r="M90" s="272"/>
      <c r="N90" s="272"/>
      <c r="O90" s="272"/>
      <c r="P90" s="272"/>
      <c r="Q90" s="272"/>
      <c r="R90" s="272"/>
      <c r="S90" s="272"/>
      <c r="T90" s="272"/>
      <c r="U90" s="272"/>
      <c r="V90" s="272"/>
      <c r="W90" s="272"/>
      <c r="X90" s="272"/>
      <c r="Y90" s="272"/>
      <c r="Z90" s="272"/>
      <c r="AA90" s="272"/>
      <c r="AB90" s="272"/>
      <c r="AC90" s="272"/>
      <c r="AD90" s="272"/>
      <c r="AE90" s="272"/>
      <c r="AF90" s="272"/>
      <c r="AG90" s="272"/>
      <c r="AH90" s="272"/>
      <c r="AI90" s="272"/>
      <c r="AJ90" s="272"/>
      <c r="AK90" s="272"/>
      <c r="AL90" s="275"/>
      <c r="AM90" s="275"/>
      <c r="AN90" s="275"/>
      <c r="AO90" s="275"/>
      <c r="AP90" s="272"/>
      <c r="AQ90" s="275"/>
      <c r="AR90" s="272"/>
      <c r="AS90" s="272"/>
      <c r="AT90" s="272"/>
      <c r="AU90" s="272"/>
      <c r="AV90" s="275"/>
      <c r="AW90" s="272"/>
      <c r="AX90" s="272"/>
      <c r="AY90" s="272"/>
      <c r="AZ90" s="272"/>
      <c r="BA90" s="275"/>
      <c r="BB90" s="272"/>
      <c r="BC90" s="272"/>
      <c r="BD90" s="272"/>
      <c r="BE90" s="272"/>
      <c r="BF90" s="275"/>
      <c r="BG90" s="272"/>
      <c r="BH90" s="272"/>
      <c r="BI90" s="272"/>
      <c r="BJ90" s="272"/>
      <c r="BK90" s="275"/>
      <c r="BL90" s="272"/>
      <c r="BM90" s="272"/>
      <c r="BN90" s="272"/>
      <c r="BO90" s="272"/>
      <c r="BP90" s="275"/>
      <c r="BQ90" s="275"/>
      <c r="BR90" s="275"/>
      <c r="BS90" s="275"/>
      <c r="BT90" s="272"/>
      <c r="BU90" s="272"/>
      <c r="BV90" s="272"/>
      <c r="BW90" s="272"/>
      <c r="BX90" s="272"/>
      <c r="BY90" s="272"/>
      <c r="BZ90" s="272"/>
      <c r="CA90" s="275"/>
      <c r="CB90" s="275"/>
      <c r="CC90" s="275"/>
      <c r="CD90" s="275"/>
      <c r="CE90" s="272"/>
      <c r="CF90" s="272"/>
      <c r="CG90" s="272"/>
      <c r="CH90" s="272"/>
      <c r="CI90" s="272"/>
      <c r="CJ90" s="272"/>
      <c r="CK90" s="272"/>
      <c r="CL90" s="272"/>
      <c r="CM90" s="272"/>
      <c r="CN90" s="272"/>
      <c r="CO90" s="272"/>
      <c r="CP90" s="272"/>
      <c r="CQ90" s="272"/>
      <c r="CR90" s="272"/>
      <c r="CS90" s="272"/>
      <c r="CT90" s="272"/>
      <c r="CU90" s="272"/>
      <c r="CV90" s="272"/>
      <c r="CW90" s="272"/>
      <c r="CX90" s="272"/>
      <c r="CY90" s="272"/>
      <c r="CZ90" s="272"/>
      <c r="DA90" s="272"/>
      <c r="DB90" s="272"/>
      <c r="DC90" s="272"/>
      <c r="DD90" s="272"/>
      <c r="DE90" s="272"/>
      <c r="DF90" s="272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5"/>
      <c r="DU90" s="275"/>
      <c r="DV90" s="275"/>
      <c r="DW90" s="275"/>
      <c r="DX90" s="272"/>
      <c r="DY90" s="275"/>
      <c r="DZ90" s="275"/>
      <c r="EA90" s="275"/>
      <c r="EB90" s="275"/>
      <c r="EC90" s="272"/>
      <c r="ED90" s="275"/>
      <c r="EE90" s="272"/>
      <c r="EF90" s="272"/>
      <c r="EG90" s="272"/>
      <c r="EH90" s="272"/>
      <c r="EI90" s="275"/>
      <c r="EJ90" s="272"/>
      <c r="EK90" s="272"/>
      <c r="EL90" s="272"/>
      <c r="EM90" s="272"/>
      <c r="EN90" s="275"/>
      <c r="EO90" s="272"/>
      <c r="EP90" s="272"/>
      <c r="EQ90" s="272"/>
      <c r="ER90" s="272"/>
      <c r="ES90" s="275"/>
      <c r="ET90" s="272"/>
      <c r="EU90" s="272"/>
      <c r="EV90" s="272"/>
      <c r="EW90" s="272"/>
      <c r="EX90" s="275"/>
      <c r="EY90" s="272"/>
      <c r="EZ90" s="272"/>
      <c r="FA90" s="272"/>
      <c r="FB90" s="272"/>
      <c r="FC90" s="275"/>
      <c r="FD90" s="272"/>
      <c r="FE90" s="272"/>
      <c r="FF90" s="272"/>
      <c r="FG90" s="272"/>
      <c r="FH90" s="275"/>
      <c r="FI90" s="272"/>
      <c r="FJ90" s="272"/>
      <c r="FK90" s="272"/>
      <c r="FL90" s="272"/>
      <c r="FM90" s="275"/>
      <c r="FN90" s="272"/>
      <c r="FO90" s="272"/>
      <c r="FP90" s="272"/>
      <c r="FQ90" s="272"/>
      <c r="FR90" s="275"/>
      <c r="FS90" s="272"/>
      <c r="FT90" s="272"/>
      <c r="FU90" s="272"/>
      <c r="FV90" s="272"/>
      <c r="FW90" s="275"/>
      <c r="FX90" s="272"/>
      <c r="FY90" s="272"/>
      <c r="FZ90" s="272"/>
      <c r="GA90" s="272"/>
      <c r="GB90" s="275"/>
      <c r="GC90" s="272"/>
      <c r="GD90" s="272"/>
      <c r="GE90" s="272"/>
      <c r="GF90" s="272"/>
      <c r="GG90" s="275"/>
      <c r="GH90" s="272"/>
      <c r="GI90" s="272"/>
      <c r="GJ90" s="272"/>
      <c r="GK90" s="272"/>
      <c r="GL90" s="275"/>
      <c r="GM90" s="272"/>
      <c r="GN90" s="272"/>
      <c r="GO90" s="272"/>
      <c r="GP90" s="272"/>
      <c r="GQ90" s="272"/>
      <c r="GR90" s="272"/>
      <c r="GS90" s="272"/>
      <c r="GT90" s="272"/>
      <c r="GU90" s="272"/>
      <c r="GV90" s="272"/>
      <c r="GW90" s="272"/>
      <c r="GX90" s="272"/>
      <c r="GY90" s="272"/>
      <c r="GZ90" s="272"/>
      <c r="HA90" s="341"/>
      <c r="HB90" s="341"/>
      <c r="HC90" s="341"/>
      <c r="HD90" s="341"/>
      <c r="HE90" s="341"/>
      <c r="HF90" s="341"/>
      <c r="HG90" s="275"/>
      <c r="HH90" s="275"/>
      <c r="HI90" s="275"/>
      <c r="HJ90" s="275"/>
      <c r="HK90" s="275"/>
      <c r="HL90" s="275"/>
      <c r="HM90" s="275"/>
      <c r="HN90" s="275"/>
      <c r="HO90" s="275"/>
      <c r="HP90" s="275"/>
      <c r="HQ90" s="275"/>
      <c r="HR90" s="275"/>
      <c r="HS90" s="275"/>
      <c r="HT90" s="275"/>
      <c r="HU90" s="275"/>
      <c r="HV90" s="275"/>
      <c r="HW90" s="275"/>
      <c r="HX90" s="275"/>
      <c r="HY90" s="275"/>
      <c r="HZ90" s="275"/>
      <c r="IA90" s="275"/>
      <c r="IB90" s="275"/>
      <c r="IC90" s="275"/>
      <c r="ID90" s="275"/>
      <c r="IE90" s="275"/>
      <c r="IF90" s="275"/>
      <c r="IG90" s="275"/>
      <c r="IH90" s="275"/>
      <c r="II90" s="275"/>
      <c r="IJ90" s="275"/>
      <c r="IK90" s="275"/>
      <c r="IL90" s="275"/>
      <c r="IM90" s="275"/>
      <c r="IN90" s="275"/>
      <c r="IO90" s="275"/>
      <c r="IP90" s="275"/>
      <c r="IQ90" s="275"/>
      <c r="IR90" s="275"/>
      <c r="IS90" s="275"/>
      <c r="IT90" s="275"/>
      <c r="IU90" s="275"/>
      <c r="IV90" s="275"/>
      <c r="IW90" s="275"/>
      <c r="IX90" s="275"/>
      <c r="IY90" s="275"/>
      <c r="IZ90" s="275"/>
      <c r="JA90" s="275"/>
      <c r="JB90" s="275"/>
      <c r="JC90" s="275"/>
      <c r="JD90" s="275"/>
      <c r="JE90" s="275"/>
      <c r="JF90" s="275"/>
      <c r="JG90" s="275"/>
      <c r="JH90" s="275"/>
      <c r="JI90" s="275"/>
      <c r="JJ90" s="275"/>
      <c r="JK90" s="275"/>
      <c r="JL90" s="275"/>
      <c r="JM90" s="275"/>
      <c r="JN90" s="275"/>
      <c r="JO90" s="275"/>
      <c r="JP90" s="275"/>
      <c r="JQ90" s="275"/>
      <c r="JR90" s="275"/>
      <c r="JS90" s="275"/>
      <c r="JT90" s="275"/>
      <c r="JU90" s="275"/>
      <c r="JV90" s="275"/>
      <c r="JW90" s="275"/>
      <c r="JX90" s="275"/>
      <c r="JY90" s="275"/>
      <c r="JZ90" s="275"/>
      <c r="KA90" s="275"/>
      <c r="KB90" s="275"/>
      <c r="KC90" s="275"/>
      <c r="KD90" s="275"/>
      <c r="KE90" s="275"/>
      <c r="KF90" s="275"/>
      <c r="KG90" s="275"/>
      <c r="KH90" s="275"/>
      <c r="KI90" s="275"/>
      <c r="KJ90" s="275"/>
      <c r="KK90" s="275"/>
      <c r="KL90" s="275"/>
      <c r="KM90" s="275"/>
      <c r="KN90" s="275"/>
      <c r="KO90" s="275"/>
      <c r="KP90" s="275"/>
      <c r="KQ90" s="275"/>
      <c r="KR90" s="275"/>
      <c r="KS90" s="275"/>
      <c r="KT90" s="275"/>
      <c r="KU90" s="275"/>
      <c r="KV90" s="275"/>
      <c r="KW90" s="275"/>
    </row>
    <row r="91" spans="1:309" s="342" customFormat="1">
      <c r="A91" s="1"/>
      <c r="B91" s="272"/>
      <c r="C91" s="272"/>
      <c r="D91" s="275"/>
      <c r="E91" s="272"/>
      <c r="F91" s="272"/>
      <c r="G91" s="272"/>
      <c r="H91" s="272"/>
      <c r="I91" s="272"/>
      <c r="J91" s="272"/>
      <c r="K91" s="272"/>
      <c r="L91" s="272"/>
      <c r="M91" s="272"/>
      <c r="N91" s="272"/>
      <c r="O91" s="272"/>
      <c r="P91" s="272"/>
      <c r="Q91" s="272"/>
      <c r="R91" s="272"/>
      <c r="S91" s="272"/>
      <c r="T91" s="272"/>
      <c r="U91" s="272"/>
      <c r="V91" s="272"/>
      <c r="W91" s="272"/>
      <c r="X91" s="272"/>
      <c r="Y91" s="272"/>
      <c r="Z91" s="272"/>
      <c r="AA91" s="272"/>
      <c r="AB91" s="272"/>
      <c r="AC91" s="272"/>
      <c r="AD91" s="272"/>
      <c r="AE91" s="272"/>
      <c r="AF91" s="272"/>
      <c r="AG91" s="272"/>
      <c r="AH91" s="272"/>
      <c r="AI91" s="272"/>
      <c r="AJ91" s="272"/>
      <c r="AK91" s="272"/>
      <c r="AL91" s="275"/>
      <c r="AM91" s="275"/>
      <c r="AN91" s="275"/>
      <c r="AO91" s="275"/>
      <c r="AP91" s="272"/>
      <c r="AQ91" s="275"/>
      <c r="AR91" s="272"/>
      <c r="AS91" s="272"/>
      <c r="AT91" s="272"/>
      <c r="AU91" s="272"/>
      <c r="AV91" s="275"/>
      <c r="AW91" s="272"/>
      <c r="AX91" s="272"/>
      <c r="AY91" s="272"/>
      <c r="AZ91" s="272"/>
      <c r="BA91" s="275"/>
      <c r="BB91" s="272"/>
      <c r="BC91" s="272"/>
      <c r="BD91" s="272"/>
      <c r="BE91" s="272"/>
      <c r="BF91" s="275"/>
      <c r="BG91" s="272"/>
      <c r="BH91" s="272"/>
      <c r="BI91" s="272"/>
      <c r="BJ91" s="272"/>
      <c r="BK91" s="275"/>
      <c r="BL91" s="272"/>
      <c r="BM91" s="272"/>
      <c r="BN91" s="272"/>
      <c r="BO91" s="272"/>
      <c r="BP91" s="275"/>
      <c r="BQ91" s="275"/>
      <c r="BR91" s="275"/>
      <c r="BS91" s="275"/>
      <c r="BT91" s="272"/>
      <c r="BU91" s="272"/>
      <c r="BV91" s="272"/>
      <c r="BW91" s="272"/>
      <c r="BX91" s="272"/>
      <c r="BY91" s="272"/>
      <c r="BZ91" s="272"/>
      <c r="CA91" s="275"/>
      <c r="CB91" s="275"/>
      <c r="CC91" s="275"/>
      <c r="CD91" s="275"/>
      <c r="CE91" s="272"/>
      <c r="CF91" s="272"/>
      <c r="CG91" s="272"/>
      <c r="CH91" s="272"/>
      <c r="CI91" s="272"/>
      <c r="CJ91" s="272"/>
      <c r="CK91" s="272"/>
      <c r="CL91" s="272"/>
      <c r="CM91" s="272"/>
      <c r="CN91" s="272"/>
      <c r="CO91" s="272"/>
      <c r="CP91" s="272"/>
      <c r="CQ91" s="272"/>
      <c r="CR91" s="272"/>
      <c r="CS91" s="272"/>
      <c r="CT91" s="272"/>
      <c r="CU91" s="272"/>
      <c r="CV91" s="272"/>
      <c r="CW91" s="272"/>
      <c r="CX91" s="272"/>
      <c r="CY91" s="272"/>
      <c r="CZ91" s="272"/>
      <c r="DA91" s="272"/>
      <c r="DB91" s="272"/>
      <c r="DC91" s="272"/>
      <c r="DD91" s="272"/>
      <c r="DE91" s="272"/>
      <c r="DF91" s="272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5"/>
      <c r="DU91" s="275"/>
      <c r="DV91" s="275"/>
      <c r="DW91" s="275"/>
      <c r="DX91" s="272"/>
      <c r="DY91" s="275"/>
      <c r="DZ91" s="275"/>
      <c r="EA91" s="275"/>
      <c r="EB91" s="275"/>
      <c r="EC91" s="272"/>
      <c r="ED91" s="275"/>
      <c r="EE91" s="272"/>
      <c r="EF91" s="272"/>
      <c r="EG91" s="272"/>
      <c r="EH91" s="272"/>
      <c r="EI91" s="275"/>
      <c r="EJ91" s="272"/>
      <c r="EK91" s="272"/>
      <c r="EL91" s="272"/>
      <c r="EM91" s="272"/>
      <c r="EN91" s="275"/>
      <c r="EO91" s="272"/>
      <c r="EP91" s="272"/>
      <c r="EQ91" s="272"/>
      <c r="ER91" s="272"/>
      <c r="ES91" s="275"/>
      <c r="ET91" s="272"/>
      <c r="EU91" s="272"/>
      <c r="EV91" s="272"/>
      <c r="EW91" s="272"/>
      <c r="EX91" s="275"/>
      <c r="EY91" s="272"/>
      <c r="EZ91" s="272"/>
      <c r="FA91" s="272"/>
      <c r="FB91" s="272"/>
      <c r="FC91" s="275"/>
      <c r="FD91" s="272"/>
      <c r="FE91" s="272"/>
      <c r="FF91" s="272"/>
      <c r="FG91" s="272"/>
      <c r="FH91" s="275"/>
      <c r="FI91" s="272"/>
      <c r="FJ91" s="272"/>
      <c r="FK91" s="272"/>
      <c r="FL91" s="272"/>
      <c r="FM91" s="275"/>
      <c r="FN91" s="272"/>
      <c r="FO91" s="272"/>
      <c r="FP91" s="272"/>
      <c r="FQ91" s="272"/>
      <c r="FR91" s="275"/>
      <c r="FS91" s="272"/>
      <c r="FT91" s="272"/>
      <c r="FU91" s="272"/>
      <c r="FV91" s="272"/>
      <c r="FW91" s="275"/>
      <c r="FX91" s="272"/>
      <c r="FY91" s="272"/>
      <c r="FZ91" s="272"/>
      <c r="GA91" s="272"/>
      <c r="GB91" s="275"/>
      <c r="GC91" s="272"/>
      <c r="GD91" s="272"/>
      <c r="GE91" s="272"/>
      <c r="GF91" s="272"/>
      <c r="GG91" s="275"/>
      <c r="GH91" s="272"/>
      <c r="GI91" s="272"/>
      <c r="GJ91" s="272"/>
      <c r="GK91" s="272"/>
      <c r="GL91" s="275"/>
      <c r="GM91" s="272"/>
      <c r="GN91" s="272"/>
      <c r="GO91" s="272"/>
      <c r="GP91" s="272"/>
      <c r="GQ91" s="272"/>
      <c r="GR91" s="272"/>
      <c r="GS91" s="272"/>
      <c r="GT91" s="272"/>
      <c r="GU91" s="272"/>
      <c r="GV91" s="272"/>
      <c r="GW91" s="272"/>
      <c r="GX91" s="272"/>
      <c r="GY91" s="272"/>
      <c r="GZ91" s="272"/>
      <c r="HA91" s="341"/>
      <c r="HB91" s="341"/>
      <c r="HC91" s="341"/>
      <c r="HD91" s="341"/>
      <c r="HE91" s="341"/>
      <c r="HF91" s="341"/>
      <c r="HG91" s="275"/>
      <c r="HH91" s="275"/>
      <c r="HI91" s="275"/>
      <c r="HJ91" s="275"/>
      <c r="HK91" s="275"/>
      <c r="HL91" s="275"/>
      <c r="HM91" s="275"/>
      <c r="HN91" s="275"/>
      <c r="HO91" s="275"/>
      <c r="HP91" s="275"/>
      <c r="HQ91" s="275"/>
      <c r="HR91" s="275"/>
      <c r="HS91" s="275"/>
      <c r="HT91" s="275"/>
      <c r="HU91" s="275"/>
      <c r="HV91" s="275"/>
      <c r="HW91" s="275"/>
      <c r="HX91" s="275"/>
      <c r="HY91" s="275"/>
      <c r="HZ91" s="275"/>
      <c r="IA91" s="275"/>
      <c r="IB91" s="275"/>
      <c r="IC91" s="275"/>
      <c r="ID91" s="275"/>
      <c r="IE91" s="275"/>
      <c r="IF91" s="275"/>
      <c r="IG91" s="275"/>
      <c r="IH91" s="275"/>
      <c r="II91" s="275"/>
      <c r="IJ91" s="275"/>
      <c r="IK91" s="275"/>
      <c r="IL91" s="275"/>
      <c r="IM91" s="275"/>
      <c r="IN91" s="275"/>
      <c r="IO91" s="275"/>
      <c r="IP91" s="275"/>
      <c r="IQ91" s="275"/>
      <c r="IR91" s="275"/>
      <c r="IS91" s="275"/>
      <c r="IT91" s="275"/>
      <c r="IU91" s="275"/>
      <c r="IV91" s="275"/>
      <c r="IW91" s="275"/>
      <c r="IX91" s="275"/>
      <c r="IY91" s="275"/>
      <c r="IZ91" s="275"/>
      <c r="JA91" s="275"/>
      <c r="JB91" s="275"/>
      <c r="JC91" s="275"/>
      <c r="JD91" s="275"/>
      <c r="JE91" s="275"/>
      <c r="JF91" s="275"/>
      <c r="JG91" s="275"/>
      <c r="JH91" s="275"/>
      <c r="JI91" s="275"/>
      <c r="JJ91" s="275"/>
      <c r="JK91" s="275"/>
      <c r="JL91" s="275"/>
      <c r="JM91" s="275"/>
      <c r="JN91" s="275"/>
      <c r="JO91" s="275"/>
      <c r="JP91" s="275"/>
      <c r="JQ91" s="275"/>
      <c r="JR91" s="275"/>
      <c r="JS91" s="275"/>
      <c r="JT91" s="275"/>
      <c r="JU91" s="275"/>
      <c r="JV91" s="275"/>
      <c r="JW91" s="275"/>
      <c r="JX91" s="275"/>
      <c r="JY91" s="275"/>
      <c r="JZ91" s="275"/>
      <c r="KA91" s="275"/>
      <c r="KB91" s="275"/>
      <c r="KC91" s="275"/>
      <c r="KD91" s="275"/>
      <c r="KE91" s="275"/>
      <c r="KF91" s="275"/>
      <c r="KG91" s="275"/>
      <c r="KH91" s="275"/>
      <c r="KI91" s="275"/>
      <c r="KJ91" s="275"/>
      <c r="KK91" s="275"/>
      <c r="KL91" s="275"/>
      <c r="KM91" s="275"/>
      <c r="KN91" s="275"/>
      <c r="KO91" s="275"/>
      <c r="KP91" s="275"/>
      <c r="KQ91" s="275"/>
      <c r="KR91" s="275"/>
      <c r="KS91" s="275"/>
      <c r="KT91" s="275"/>
      <c r="KU91" s="275"/>
      <c r="KV91" s="275"/>
      <c r="KW91" s="275"/>
    </row>
    <row r="92" spans="1:309" s="342" customFormat="1">
      <c r="A92" s="1"/>
      <c r="B92" s="272"/>
      <c r="C92" s="272"/>
      <c r="D92" s="275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272"/>
      <c r="P92" s="272"/>
      <c r="Q92" s="272"/>
      <c r="R92" s="272"/>
      <c r="S92" s="272"/>
      <c r="T92" s="272"/>
      <c r="U92" s="272"/>
      <c r="V92" s="272"/>
      <c r="W92" s="272"/>
      <c r="X92" s="272"/>
      <c r="Y92" s="272"/>
      <c r="Z92" s="272"/>
      <c r="AA92" s="272"/>
      <c r="AB92" s="272"/>
      <c r="AC92" s="272"/>
      <c r="AD92" s="272"/>
      <c r="AE92" s="272"/>
      <c r="AF92" s="272"/>
      <c r="AG92" s="272"/>
      <c r="AH92" s="272"/>
      <c r="AI92" s="272"/>
      <c r="AJ92" s="272"/>
      <c r="AK92" s="272"/>
      <c r="AL92" s="275"/>
      <c r="AM92" s="275"/>
      <c r="AN92" s="275"/>
      <c r="AO92" s="275"/>
      <c r="AP92" s="272"/>
      <c r="AQ92" s="275"/>
      <c r="AR92" s="272"/>
      <c r="AS92" s="272"/>
      <c r="AT92" s="272"/>
      <c r="AU92" s="272"/>
      <c r="AV92" s="275"/>
      <c r="AW92" s="272"/>
      <c r="AX92" s="272"/>
      <c r="AY92" s="272"/>
      <c r="AZ92" s="272"/>
      <c r="BA92" s="275"/>
      <c r="BB92" s="272"/>
      <c r="BC92" s="272"/>
      <c r="BD92" s="272"/>
      <c r="BE92" s="272"/>
      <c r="BF92" s="275"/>
      <c r="BG92" s="272"/>
      <c r="BH92" s="272"/>
      <c r="BI92" s="272"/>
      <c r="BJ92" s="272"/>
      <c r="BK92" s="275"/>
      <c r="BL92" s="272"/>
      <c r="BM92" s="272"/>
      <c r="BN92" s="272"/>
      <c r="BO92" s="272"/>
      <c r="BP92" s="275"/>
      <c r="BQ92" s="275"/>
      <c r="BR92" s="275"/>
      <c r="BS92" s="275"/>
      <c r="BT92" s="272"/>
      <c r="BU92" s="272"/>
      <c r="BV92" s="272"/>
      <c r="BW92" s="272"/>
      <c r="BX92" s="272"/>
      <c r="BY92" s="272"/>
      <c r="BZ92" s="272"/>
      <c r="CA92" s="275"/>
      <c r="CB92" s="275"/>
      <c r="CC92" s="275"/>
      <c r="CD92" s="275"/>
      <c r="CE92" s="272"/>
      <c r="CF92" s="272"/>
      <c r="CG92" s="272"/>
      <c r="CH92" s="272"/>
      <c r="CI92" s="272"/>
      <c r="CJ92" s="272"/>
      <c r="CK92" s="272"/>
      <c r="CL92" s="272"/>
      <c r="CM92" s="272"/>
      <c r="CN92" s="272"/>
      <c r="CO92" s="272"/>
      <c r="CP92" s="272"/>
      <c r="CQ92" s="272"/>
      <c r="CR92" s="272"/>
      <c r="CS92" s="272"/>
      <c r="CT92" s="272"/>
      <c r="CU92" s="272"/>
      <c r="CV92" s="272"/>
      <c r="CW92" s="272"/>
      <c r="CX92" s="272"/>
      <c r="CY92" s="272"/>
      <c r="CZ92" s="272"/>
      <c r="DA92" s="272"/>
      <c r="DB92" s="272"/>
      <c r="DC92" s="272"/>
      <c r="DD92" s="272"/>
      <c r="DE92" s="272"/>
      <c r="DF92" s="272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5"/>
      <c r="DU92" s="275"/>
      <c r="DV92" s="275"/>
      <c r="DW92" s="275"/>
      <c r="DX92" s="272"/>
      <c r="DY92" s="275"/>
      <c r="DZ92" s="275"/>
      <c r="EA92" s="275"/>
      <c r="EB92" s="275"/>
      <c r="EC92" s="272"/>
      <c r="ED92" s="275"/>
      <c r="EE92" s="272"/>
      <c r="EF92" s="272"/>
      <c r="EG92" s="272"/>
      <c r="EH92" s="272"/>
      <c r="EI92" s="275"/>
      <c r="EJ92" s="272"/>
      <c r="EK92" s="272"/>
      <c r="EL92" s="272"/>
      <c r="EM92" s="272"/>
      <c r="EN92" s="275"/>
      <c r="EO92" s="272"/>
      <c r="EP92" s="272"/>
      <c r="EQ92" s="272"/>
      <c r="ER92" s="272"/>
      <c r="ES92" s="275"/>
      <c r="ET92" s="272"/>
      <c r="EU92" s="272"/>
      <c r="EV92" s="272"/>
      <c r="EW92" s="272"/>
      <c r="EX92" s="275"/>
      <c r="EY92" s="272"/>
      <c r="EZ92" s="272"/>
      <c r="FA92" s="272"/>
      <c r="FB92" s="272"/>
      <c r="FC92" s="275"/>
      <c r="FD92" s="272"/>
      <c r="FE92" s="272"/>
      <c r="FF92" s="272"/>
      <c r="FG92" s="272"/>
      <c r="FH92" s="275"/>
      <c r="FI92" s="272"/>
      <c r="FJ92" s="272"/>
      <c r="FK92" s="272"/>
      <c r="FL92" s="272"/>
      <c r="FM92" s="275"/>
      <c r="FN92" s="272"/>
      <c r="FO92" s="272"/>
      <c r="FP92" s="272"/>
      <c r="FQ92" s="272"/>
      <c r="FR92" s="275"/>
      <c r="FS92" s="272"/>
      <c r="FT92" s="272"/>
      <c r="FU92" s="272"/>
      <c r="FV92" s="272"/>
      <c r="FW92" s="275"/>
      <c r="FX92" s="272"/>
      <c r="FY92" s="272"/>
      <c r="FZ92" s="272"/>
      <c r="GA92" s="272"/>
      <c r="GB92" s="275"/>
      <c r="GC92" s="272"/>
      <c r="GD92" s="272"/>
      <c r="GE92" s="272"/>
      <c r="GF92" s="272"/>
      <c r="GG92" s="275"/>
      <c r="GH92" s="272"/>
      <c r="GI92" s="272"/>
      <c r="GJ92" s="272"/>
      <c r="GK92" s="272"/>
      <c r="GL92" s="275"/>
      <c r="GM92" s="272"/>
      <c r="GN92" s="272"/>
      <c r="GO92" s="272"/>
      <c r="GP92" s="272"/>
      <c r="GQ92" s="272"/>
      <c r="GR92" s="272"/>
      <c r="GS92" s="272"/>
      <c r="GT92" s="272"/>
      <c r="GU92" s="272"/>
      <c r="GV92" s="272"/>
      <c r="GW92" s="272"/>
      <c r="GX92" s="272"/>
      <c r="GY92" s="272"/>
      <c r="GZ92" s="272"/>
      <c r="HA92" s="341"/>
      <c r="HB92" s="341"/>
      <c r="HC92" s="341"/>
      <c r="HD92" s="341"/>
      <c r="HE92" s="341"/>
      <c r="HF92" s="341"/>
      <c r="HG92" s="275"/>
      <c r="HH92" s="275"/>
      <c r="HI92" s="275"/>
      <c r="HJ92" s="275"/>
      <c r="HK92" s="275"/>
      <c r="HL92" s="275"/>
      <c r="HM92" s="275"/>
      <c r="HN92" s="275"/>
      <c r="HO92" s="275"/>
      <c r="HP92" s="275"/>
      <c r="HQ92" s="275"/>
      <c r="HR92" s="275"/>
      <c r="HS92" s="275"/>
      <c r="HT92" s="275"/>
      <c r="HU92" s="275"/>
      <c r="HV92" s="275"/>
      <c r="HW92" s="275"/>
      <c r="HX92" s="275"/>
      <c r="HY92" s="275"/>
      <c r="HZ92" s="275"/>
      <c r="IA92" s="275"/>
      <c r="IB92" s="275"/>
      <c r="IC92" s="275"/>
      <c r="ID92" s="275"/>
      <c r="IE92" s="275"/>
      <c r="IF92" s="275"/>
      <c r="IG92" s="275"/>
      <c r="IH92" s="275"/>
      <c r="II92" s="275"/>
      <c r="IJ92" s="275"/>
      <c r="IK92" s="275"/>
      <c r="IL92" s="275"/>
      <c r="IM92" s="275"/>
      <c r="IN92" s="275"/>
      <c r="IO92" s="275"/>
      <c r="IP92" s="275"/>
      <c r="IQ92" s="275"/>
      <c r="IR92" s="275"/>
      <c r="IS92" s="275"/>
      <c r="IT92" s="275"/>
      <c r="IU92" s="275"/>
      <c r="IV92" s="275"/>
      <c r="IW92" s="275"/>
      <c r="IX92" s="275"/>
      <c r="IY92" s="275"/>
      <c r="IZ92" s="275"/>
      <c r="JA92" s="275"/>
      <c r="JB92" s="275"/>
      <c r="JC92" s="275"/>
      <c r="JD92" s="275"/>
      <c r="JE92" s="275"/>
      <c r="JF92" s="275"/>
      <c r="JG92" s="275"/>
      <c r="JH92" s="275"/>
      <c r="JI92" s="275"/>
      <c r="JJ92" s="275"/>
      <c r="JK92" s="275"/>
      <c r="JL92" s="275"/>
      <c r="JM92" s="275"/>
      <c r="JN92" s="275"/>
      <c r="JO92" s="275"/>
      <c r="JP92" s="275"/>
      <c r="JQ92" s="275"/>
      <c r="JR92" s="275"/>
      <c r="JS92" s="275"/>
      <c r="JT92" s="275"/>
      <c r="JU92" s="275"/>
      <c r="JV92" s="275"/>
      <c r="JW92" s="275"/>
      <c r="JX92" s="275"/>
      <c r="JY92" s="275"/>
      <c r="JZ92" s="275"/>
      <c r="KA92" s="275"/>
      <c r="KB92" s="275"/>
      <c r="KC92" s="275"/>
      <c r="KD92" s="275"/>
      <c r="KE92" s="275"/>
      <c r="KF92" s="275"/>
      <c r="KG92" s="275"/>
      <c r="KH92" s="275"/>
      <c r="KI92" s="275"/>
      <c r="KJ92" s="275"/>
      <c r="KK92" s="275"/>
      <c r="KL92" s="275"/>
      <c r="KM92" s="275"/>
      <c r="KN92" s="275"/>
      <c r="KO92" s="275"/>
      <c r="KP92" s="275"/>
      <c r="KQ92" s="275"/>
      <c r="KR92" s="275"/>
      <c r="KS92" s="275"/>
      <c r="KT92" s="275"/>
      <c r="KU92" s="275"/>
      <c r="KV92" s="275"/>
      <c r="KW92" s="275"/>
    </row>
    <row r="93" spans="1:309" s="342" customFormat="1">
      <c r="A93" s="1"/>
      <c r="B93" s="272"/>
      <c r="C93" s="272"/>
      <c r="D93" s="275"/>
      <c r="E93" s="272"/>
      <c r="F93" s="272"/>
      <c r="G93" s="272"/>
      <c r="H93" s="272"/>
      <c r="I93" s="272"/>
      <c r="J93" s="272"/>
      <c r="K93" s="272"/>
      <c r="L93" s="272"/>
      <c r="M93" s="272"/>
      <c r="N93" s="272"/>
      <c r="O93" s="272"/>
      <c r="P93" s="272"/>
      <c r="Q93" s="272"/>
      <c r="R93" s="272"/>
      <c r="S93" s="272"/>
      <c r="T93" s="272"/>
      <c r="U93" s="272"/>
      <c r="V93" s="272"/>
      <c r="W93" s="272"/>
      <c r="X93" s="272"/>
      <c r="Y93" s="272"/>
      <c r="Z93" s="272"/>
      <c r="AA93" s="272"/>
      <c r="AB93" s="272"/>
      <c r="AC93" s="272"/>
      <c r="AD93" s="272"/>
      <c r="AE93" s="272"/>
      <c r="AF93" s="272"/>
      <c r="AG93" s="272"/>
      <c r="AH93" s="272"/>
      <c r="AI93" s="272"/>
      <c r="AJ93" s="272"/>
      <c r="AK93" s="272"/>
      <c r="AL93" s="275"/>
      <c r="AM93" s="275"/>
      <c r="AN93" s="275"/>
      <c r="AO93" s="275"/>
      <c r="AP93" s="272"/>
      <c r="AQ93" s="275"/>
      <c r="AR93" s="272"/>
      <c r="AS93" s="272"/>
      <c r="AT93" s="272"/>
      <c r="AU93" s="272"/>
      <c r="AV93" s="275"/>
      <c r="AW93" s="272"/>
      <c r="AX93" s="272"/>
      <c r="AY93" s="272"/>
      <c r="AZ93" s="272"/>
      <c r="BA93" s="275"/>
      <c r="BB93" s="272"/>
      <c r="BC93" s="272"/>
      <c r="BD93" s="272"/>
      <c r="BE93" s="272"/>
      <c r="BF93" s="275"/>
      <c r="BG93" s="272"/>
      <c r="BH93" s="272"/>
      <c r="BI93" s="272"/>
      <c r="BJ93" s="272"/>
      <c r="BK93" s="275"/>
      <c r="BL93" s="272"/>
      <c r="BM93" s="272"/>
      <c r="BN93" s="272"/>
      <c r="BO93" s="272"/>
      <c r="BP93" s="275"/>
      <c r="BQ93" s="275"/>
      <c r="BR93" s="275"/>
      <c r="BS93" s="275"/>
      <c r="BT93" s="272"/>
      <c r="BU93" s="272"/>
      <c r="BV93" s="272"/>
      <c r="BW93" s="272"/>
      <c r="BX93" s="272"/>
      <c r="BY93" s="272"/>
      <c r="BZ93" s="272"/>
      <c r="CA93" s="275"/>
      <c r="CB93" s="275"/>
      <c r="CC93" s="275"/>
      <c r="CD93" s="275"/>
      <c r="CE93" s="272"/>
      <c r="CF93" s="272"/>
      <c r="CG93" s="272"/>
      <c r="CH93" s="272"/>
      <c r="CI93" s="272"/>
      <c r="CJ93" s="272"/>
      <c r="CK93" s="272"/>
      <c r="CL93" s="272"/>
      <c r="CM93" s="272"/>
      <c r="CN93" s="272"/>
      <c r="CO93" s="272"/>
      <c r="CP93" s="272"/>
      <c r="CQ93" s="272"/>
      <c r="CR93" s="272"/>
      <c r="CS93" s="272"/>
      <c r="CT93" s="272"/>
      <c r="CU93" s="272"/>
      <c r="CV93" s="272"/>
      <c r="CW93" s="272"/>
      <c r="CX93" s="272"/>
      <c r="CY93" s="272"/>
      <c r="CZ93" s="272"/>
      <c r="DA93" s="272"/>
      <c r="DB93" s="272"/>
      <c r="DC93" s="272"/>
      <c r="DD93" s="272"/>
      <c r="DE93" s="272"/>
      <c r="DF93" s="272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5"/>
      <c r="DU93" s="275"/>
      <c r="DV93" s="275"/>
      <c r="DW93" s="275"/>
      <c r="DX93" s="272"/>
      <c r="DY93" s="275"/>
      <c r="DZ93" s="275"/>
      <c r="EA93" s="275"/>
      <c r="EB93" s="275"/>
      <c r="EC93" s="272"/>
      <c r="ED93" s="275"/>
      <c r="EE93" s="272"/>
      <c r="EF93" s="272"/>
      <c r="EG93" s="272"/>
      <c r="EH93" s="272"/>
      <c r="EI93" s="275"/>
      <c r="EJ93" s="272"/>
      <c r="EK93" s="272"/>
      <c r="EL93" s="272"/>
      <c r="EM93" s="272"/>
      <c r="EN93" s="275"/>
      <c r="EO93" s="272"/>
      <c r="EP93" s="272"/>
      <c r="EQ93" s="272"/>
      <c r="ER93" s="272"/>
      <c r="ES93" s="275"/>
      <c r="ET93" s="272"/>
      <c r="EU93" s="272"/>
      <c r="EV93" s="272"/>
      <c r="EW93" s="272"/>
      <c r="EX93" s="275"/>
      <c r="EY93" s="272"/>
      <c r="EZ93" s="272"/>
      <c r="FA93" s="272"/>
      <c r="FB93" s="272"/>
      <c r="FC93" s="275"/>
      <c r="FD93" s="272"/>
      <c r="FE93" s="272"/>
      <c r="FF93" s="272"/>
      <c r="FG93" s="272"/>
      <c r="FH93" s="275"/>
      <c r="FI93" s="272"/>
      <c r="FJ93" s="272"/>
      <c r="FK93" s="272"/>
      <c r="FL93" s="272"/>
      <c r="FM93" s="275"/>
      <c r="FN93" s="272"/>
      <c r="FO93" s="272"/>
      <c r="FP93" s="272"/>
      <c r="FQ93" s="272"/>
      <c r="FR93" s="275"/>
      <c r="FS93" s="272"/>
      <c r="FT93" s="272"/>
      <c r="FU93" s="272"/>
      <c r="FV93" s="272"/>
      <c r="FW93" s="275"/>
      <c r="FX93" s="272"/>
      <c r="FY93" s="272"/>
      <c r="FZ93" s="272"/>
      <c r="GA93" s="272"/>
      <c r="GB93" s="275"/>
      <c r="GC93" s="272"/>
      <c r="GD93" s="272"/>
      <c r="GE93" s="272"/>
      <c r="GF93" s="272"/>
      <c r="GG93" s="275"/>
      <c r="GH93" s="272"/>
      <c r="GI93" s="272"/>
      <c r="GJ93" s="272"/>
      <c r="GK93" s="272"/>
      <c r="GL93" s="275"/>
      <c r="GM93" s="272"/>
      <c r="GN93" s="272"/>
      <c r="GO93" s="272"/>
      <c r="GP93" s="272"/>
      <c r="GQ93" s="272"/>
      <c r="GR93" s="272"/>
      <c r="GS93" s="272"/>
      <c r="GT93" s="272"/>
      <c r="GU93" s="272"/>
      <c r="GV93" s="272"/>
      <c r="GW93" s="272"/>
      <c r="GX93" s="272"/>
      <c r="GY93" s="272"/>
      <c r="GZ93" s="272"/>
      <c r="HA93" s="341"/>
      <c r="HB93" s="341"/>
      <c r="HC93" s="341"/>
      <c r="HD93" s="341"/>
      <c r="HE93" s="341"/>
      <c r="HF93" s="341"/>
      <c r="HG93" s="275"/>
      <c r="HH93" s="275"/>
      <c r="HI93" s="275"/>
      <c r="HJ93" s="275"/>
      <c r="HK93" s="275"/>
      <c r="HL93" s="275"/>
      <c r="HM93" s="275"/>
      <c r="HN93" s="275"/>
      <c r="HO93" s="275"/>
      <c r="HP93" s="275"/>
      <c r="HQ93" s="275"/>
      <c r="HR93" s="275"/>
      <c r="HS93" s="275"/>
      <c r="HT93" s="275"/>
      <c r="HU93" s="275"/>
      <c r="HV93" s="275"/>
      <c r="HW93" s="275"/>
      <c r="HX93" s="275"/>
      <c r="HY93" s="275"/>
      <c r="HZ93" s="275"/>
      <c r="IA93" s="275"/>
      <c r="IB93" s="275"/>
      <c r="IC93" s="275"/>
      <c r="ID93" s="275"/>
      <c r="IE93" s="275"/>
      <c r="IF93" s="275"/>
      <c r="IG93" s="275"/>
      <c r="IH93" s="275"/>
      <c r="II93" s="275"/>
      <c r="IJ93" s="275"/>
      <c r="IK93" s="275"/>
      <c r="IL93" s="275"/>
      <c r="IM93" s="275"/>
      <c r="IN93" s="275"/>
      <c r="IO93" s="275"/>
      <c r="IP93" s="275"/>
      <c r="IQ93" s="275"/>
      <c r="IR93" s="275"/>
      <c r="IS93" s="275"/>
      <c r="IT93" s="275"/>
      <c r="IU93" s="275"/>
      <c r="IV93" s="275"/>
      <c r="IW93" s="275"/>
      <c r="IX93" s="275"/>
      <c r="IY93" s="275"/>
      <c r="IZ93" s="275"/>
      <c r="JA93" s="275"/>
      <c r="JB93" s="275"/>
      <c r="JC93" s="275"/>
      <c r="JD93" s="275"/>
      <c r="JE93" s="275"/>
      <c r="JF93" s="275"/>
      <c r="JG93" s="275"/>
      <c r="JH93" s="275"/>
      <c r="JI93" s="275"/>
      <c r="JJ93" s="275"/>
      <c r="JK93" s="275"/>
      <c r="JL93" s="275"/>
      <c r="JM93" s="275"/>
      <c r="JN93" s="275"/>
      <c r="JO93" s="275"/>
      <c r="JP93" s="275"/>
      <c r="JQ93" s="275"/>
      <c r="JR93" s="275"/>
      <c r="JS93" s="275"/>
      <c r="JT93" s="275"/>
      <c r="JU93" s="275"/>
      <c r="JV93" s="275"/>
      <c r="JW93" s="275"/>
      <c r="JX93" s="275"/>
      <c r="JY93" s="275"/>
      <c r="JZ93" s="275"/>
      <c r="KA93" s="275"/>
      <c r="KB93" s="275"/>
      <c r="KC93" s="275"/>
      <c r="KD93" s="275"/>
      <c r="KE93" s="275"/>
      <c r="KF93" s="275"/>
      <c r="KG93" s="275"/>
      <c r="KH93" s="275"/>
      <c r="KI93" s="275"/>
      <c r="KJ93" s="275"/>
      <c r="KK93" s="275"/>
      <c r="KL93" s="275"/>
      <c r="KM93" s="275"/>
      <c r="KN93" s="275"/>
      <c r="KO93" s="275"/>
      <c r="KP93" s="275"/>
      <c r="KQ93" s="275"/>
      <c r="KR93" s="275"/>
      <c r="KS93" s="275"/>
      <c r="KT93" s="275"/>
      <c r="KU93" s="275"/>
      <c r="KV93" s="275"/>
      <c r="KW93" s="275"/>
    </row>
    <row r="94" spans="1:309" s="342" customFormat="1">
      <c r="A94" s="1"/>
      <c r="B94" s="272"/>
      <c r="C94" s="272"/>
      <c r="D94" s="275"/>
      <c r="E94" s="272"/>
      <c r="F94" s="272"/>
      <c r="G94" s="272"/>
      <c r="H94" s="272"/>
      <c r="I94" s="272"/>
      <c r="J94" s="272"/>
      <c r="K94" s="272"/>
      <c r="L94" s="272"/>
      <c r="M94" s="272"/>
      <c r="N94" s="272"/>
      <c r="O94" s="272"/>
      <c r="P94" s="272"/>
      <c r="Q94" s="272"/>
      <c r="R94" s="272"/>
      <c r="S94" s="272"/>
      <c r="T94" s="272"/>
      <c r="U94" s="272"/>
      <c r="V94" s="272"/>
      <c r="W94" s="272"/>
      <c r="X94" s="272"/>
      <c r="Y94" s="272"/>
      <c r="Z94" s="272"/>
      <c r="AA94" s="272"/>
      <c r="AB94" s="272"/>
      <c r="AC94" s="272"/>
      <c r="AD94" s="272"/>
      <c r="AE94" s="272"/>
      <c r="AF94" s="272"/>
      <c r="AG94" s="272"/>
      <c r="AH94" s="272"/>
      <c r="AI94" s="272"/>
      <c r="AJ94" s="272"/>
      <c r="AK94" s="272"/>
      <c r="AL94" s="275"/>
      <c r="AM94" s="275"/>
      <c r="AN94" s="275"/>
      <c r="AO94" s="275"/>
      <c r="AP94" s="272"/>
      <c r="AQ94" s="275"/>
      <c r="AR94" s="272"/>
      <c r="AS94" s="272"/>
      <c r="AT94" s="272"/>
      <c r="AU94" s="272"/>
      <c r="AV94" s="275"/>
      <c r="AW94" s="272"/>
      <c r="AX94" s="272"/>
      <c r="AY94" s="272"/>
      <c r="AZ94" s="272"/>
      <c r="BA94" s="275"/>
      <c r="BB94" s="272"/>
      <c r="BC94" s="272"/>
      <c r="BD94" s="272"/>
      <c r="BE94" s="272"/>
      <c r="BF94" s="275"/>
      <c r="BG94" s="272"/>
      <c r="BH94" s="272"/>
      <c r="BI94" s="272"/>
      <c r="BJ94" s="272"/>
      <c r="BK94" s="275"/>
      <c r="BL94" s="272"/>
      <c r="BM94" s="272"/>
      <c r="BN94" s="272"/>
      <c r="BO94" s="272"/>
      <c r="BP94" s="275"/>
      <c r="BQ94" s="275"/>
      <c r="BR94" s="275"/>
      <c r="BS94" s="275"/>
      <c r="BT94" s="272"/>
      <c r="BU94" s="272"/>
      <c r="BV94" s="272"/>
      <c r="BW94" s="272"/>
      <c r="BX94" s="272"/>
      <c r="BY94" s="272"/>
      <c r="BZ94" s="272"/>
      <c r="CA94" s="275"/>
      <c r="CB94" s="275"/>
      <c r="CC94" s="275"/>
      <c r="CD94" s="275"/>
      <c r="CE94" s="272"/>
      <c r="CF94" s="272"/>
      <c r="CG94" s="272"/>
      <c r="CH94" s="272"/>
      <c r="CI94" s="272"/>
      <c r="CJ94" s="272"/>
      <c r="CK94" s="272"/>
      <c r="CL94" s="272"/>
      <c r="CM94" s="272"/>
      <c r="CN94" s="272"/>
      <c r="CO94" s="272"/>
      <c r="CP94" s="272"/>
      <c r="CQ94" s="272"/>
      <c r="CR94" s="272"/>
      <c r="CS94" s="272"/>
      <c r="CT94" s="272"/>
      <c r="CU94" s="272"/>
      <c r="CV94" s="272"/>
      <c r="CW94" s="272"/>
      <c r="CX94" s="272"/>
      <c r="CY94" s="272"/>
      <c r="CZ94" s="272"/>
      <c r="DA94" s="272"/>
      <c r="DB94" s="272"/>
      <c r="DC94" s="272"/>
      <c r="DD94" s="272"/>
      <c r="DE94" s="272"/>
      <c r="DF94" s="272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5"/>
      <c r="DU94" s="275"/>
      <c r="DV94" s="275"/>
      <c r="DW94" s="275"/>
      <c r="DX94" s="272"/>
      <c r="DY94" s="275"/>
      <c r="DZ94" s="275"/>
      <c r="EA94" s="275"/>
      <c r="EB94" s="275"/>
      <c r="EC94" s="272"/>
      <c r="ED94" s="275"/>
      <c r="EE94" s="272"/>
      <c r="EF94" s="272"/>
      <c r="EG94" s="272"/>
      <c r="EH94" s="272"/>
      <c r="EI94" s="275"/>
      <c r="EJ94" s="272"/>
      <c r="EK94" s="272"/>
      <c r="EL94" s="272"/>
      <c r="EM94" s="272"/>
      <c r="EN94" s="275"/>
      <c r="EO94" s="272"/>
      <c r="EP94" s="272"/>
      <c r="EQ94" s="272"/>
      <c r="ER94" s="272"/>
      <c r="ES94" s="275"/>
      <c r="ET94" s="272"/>
      <c r="EU94" s="272"/>
      <c r="EV94" s="272"/>
      <c r="EW94" s="272"/>
      <c r="EX94" s="275"/>
      <c r="EY94" s="272"/>
      <c r="EZ94" s="272"/>
      <c r="FA94" s="272"/>
      <c r="FB94" s="272"/>
      <c r="FC94" s="275"/>
      <c r="FD94" s="272"/>
      <c r="FE94" s="272"/>
      <c r="FF94" s="272"/>
      <c r="FG94" s="272"/>
      <c r="FH94" s="275"/>
      <c r="FI94" s="272"/>
      <c r="FJ94" s="272"/>
      <c r="FK94" s="272"/>
      <c r="FL94" s="272"/>
      <c r="FM94" s="275"/>
      <c r="FN94" s="272"/>
      <c r="FO94" s="272"/>
      <c r="FP94" s="272"/>
      <c r="FQ94" s="272"/>
      <c r="FR94" s="275"/>
      <c r="FS94" s="272"/>
      <c r="FT94" s="272"/>
      <c r="FU94" s="272"/>
      <c r="FV94" s="272"/>
      <c r="FW94" s="275"/>
      <c r="FX94" s="272"/>
      <c r="FY94" s="272"/>
      <c r="FZ94" s="272"/>
      <c r="GA94" s="272"/>
      <c r="GB94" s="275"/>
      <c r="GC94" s="272"/>
      <c r="GD94" s="272"/>
      <c r="GE94" s="272"/>
      <c r="GF94" s="272"/>
      <c r="GG94" s="275"/>
      <c r="GH94" s="272"/>
      <c r="GI94" s="272"/>
      <c r="GJ94" s="272"/>
      <c r="GK94" s="272"/>
      <c r="GL94" s="275"/>
      <c r="GM94" s="272"/>
      <c r="GN94" s="272"/>
      <c r="GO94" s="272"/>
      <c r="GP94" s="272"/>
      <c r="GQ94" s="272"/>
      <c r="GR94" s="272"/>
      <c r="GS94" s="272"/>
      <c r="GT94" s="272"/>
      <c r="GU94" s="272"/>
      <c r="GV94" s="272"/>
      <c r="GW94" s="272"/>
      <c r="GX94" s="272"/>
      <c r="GY94" s="272"/>
      <c r="GZ94" s="272"/>
      <c r="HA94" s="341"/>
      <c r="HB94" s="341"/>
      <c r="HC94" s="341"/>
      <c r="HD94" s="341"/>
      <c r="HE94" s="341"/>
      <c r="HF94" s="341"/>
      <c r="HG94" s="275"/>
      <c r="HH94" s="275"/>
      <c r="HI94" s="275"/>
      <c r="HJ94" s="275"/>
      <c r="HK94" s="275"/>
      <c r="HL94" s="275"/>
      <c r="HM94" s="275"/>
      <c r="HN94" s="275"/>
      <c r="HO94" s="275"/>
      <c r="HP94" s="275"/>
      <c r="HQ94" s="275"/>
      <c r="HR94" s="275"/>
      <c r="HS94" s="275"/>
      <c r="HT94" s="275"/>
      <c r="HU94" s="275"/>
      <c r="HV94" s="275"/>
      <c r="HW94" s="275"/>
      <c r="HX94" s="275"/>
      <c r="HY94" s="275"/>
      <c r="HZ94" s="275"/>
      <c r="IA94" s="275"/>
      <c r="IB94" s="275"/>
      <c r="IC94" s="275"/>
      <c r="ID94" s="275"/>
      <c r="IE94" s="275"/>
      <c r="IF94" s="275"/>
      <c r="IG94" s="275"/>
      <c r="IH94" s="275"/>
      <c r="II94" s="275"/>
      <c r="IJ94" s="275"/>
      <c r="IK94" s="275"/>
      <c r="IL94" s="275"/>
      <c r="IM94" s="275"/>
      <c r="IN94" s="275"/>
      <c r="IO94" s="275"/>
      <c r="IP94" s="275"/>
      <c r="IQ94" s="275"/>
      <c r="IR94" s="275"/>
      <c r="IS94" s="275"/>
      <c r="IT94" s="275"/>
      <c r="IU94" s="275"/>
      <c r="IV94" s="275"/>
      <c r="IW94" s="275"/>
      <c r="IX94" s="275"/>
      <c r="IY94" s="275"/>
      <c r="IZ94" s="275"/>
      <c r="JA94" s="275"/>
      <c r="JB94" s="275"/>
      <c r="JC94" s="275"/>
      <c r="JD94" s="275"/>
      <c r="JE94" s="275"/>
      <c r="JF94" s="275"/>
      <c r="JG94" s="275"/>
      <c r="JH94" s="275"/>
      <c r="JI94" s="275"/>
      <c r="JJ94" s="275"/>
      <c r="JK94" s="275"/>
      <c r="JL94" s="275"/>
      <c r="JM94" s="275"/>
      <c r="JN94" s="275"/>
      <c r="JO94" s="275"/>
      <c r="JP94" s="275"/>
      <c r="JQ94" s="275"/>
      <c r="JR94" s="275"/>
      <c r="JS94" s="275"/>
      <c r="JT94" s="275"/>
      <c r="JU94" s="275"/>
      <c r="JV94" s="275"/>
      <c r="JW94" s="275"/>
      <c r="JX94" s="275"/>
      <c r="JY94" s="275"/>
      <c r="JZ94" s="275"/>
      <c r="KA94" s="275"/>
      <c r="KB94" s="275"/>
      <c r="KC94" s="275"/>
      <c r="KD94" s="275"/>
      <c r="KE94" s="275"/>
      <c r="KF94" s="275"/>
      <c r="KG94" s="275"/>
      <c r="KH94" s="275"/>
      <c r="KI94" s="275"/>
      <c r="KJ94" s="275"/>
      <c r="KK94" s="275"/>
      <c r="KL94" s="275"/>
      <c r="KM94" s="275"/>
      <c r="KN94" s="275"/>
      <c r="KO94" s="275"/>
      <c r="KP94" s="275"/>
      <c r="KQ94" s="275"/>
      <c r="KR94" s="275"/>
      <c r="KS94" s="275"/>
      <c r="KT94" s="275"/>
      <c r="KU94" s="275"/>
      <c r="KV94" s="275"/>
      <c r="KW94" s="275"/>
    </row>
    <row r="95" spans="1:309" s="342" customFormat="1">
      <c r="A95" s="1"/>
      <c r="B95" s="272"/>
      <c r="C95" s="272"/>
      <c r="D95" s="275"/>
      <c r="E95" s="272"/>
      <c r="F95" s="272"/>
      <c r="G95" s="272"/>
      <c r="H95" s="272"/>
      <c r="I95" s="272"/>
      <c r="J95" s="272"/>
      <c r="K95" s="272"/>
      <c r="L95" s="272"/>
      <c r="M95" s="272"/>
      <c r="N95" s="272"/>
      <c r="O95" s="272"/>
      <c r="P95" s="272"/>
      <c r="Q95" s="272"/>
      <c r="R95" s="272"/>
      <c r="S95" s="272"/>
      <c r="T95" s="272"/>
      <c r="U95" s="272"/>
      <c r="V95" s="272"/>
      <c r="W95" s="272"/>
      <c r="X95" s="272"/>
      <c r="Y95" s="272"/>
      <c r="Z95" s="272"/>
      <c r="AA95" s="272"/>
      <c r="AB95" s="272"/>
      <c r="AC95" s="272"/>
      <c r="AD95" s="272"/>
      <c r="AE95" s="272"/>
      <c r="AF95" s="272"/>
      <c r="AG95" s="272"/>
      <c r="AH95" s="272"/>
      <c r="AI95" s="272"/>
      <c r="AJ95" s="272"/>
      <c r="AK95" s="272"/>
      <c r="AL95" s="275"/>
      <c r="AM95" s="275"/>
      <c r="AN95" s="275"/>
      <c r="AO95" s="275"/>
      <c r="AP95" s="272"/>
      <c r="AQ95" s="275"/>
      <c r="AR95" s="272"/>
      <c r="AS95" s="272"/>
      <c r="AT95" s="272"/>
      <c r="AU95" s="272"/>
      <c r="AV95" s="275"/>
      <c r="AW95" s="272"/>
      <c r="AX95" s="272"/>
      <c r="AY95" s="272"/>
      <c r="AZ95" s="272"/>
      <c r="BA95" s="275"/>
      <c r="BB95" s="272"/>
      <c r="BC95" s="272"/>
      <c r="BD95" s="272"/>
      <c r="BE95" s="272"/>
      <c r="BF95" s="275"/>
      <c r="BG95" s="272"/>
      <c r="BH95" s="272"/>
      <c r="BI95" s="272"/>
      <c r="BJ95" s="272"/>
      <c r="BK95" s="275"/>
      <c r="BL95" s="272"/>
      <c r="BM95" s="272"/>
      <c r="BN95" s="272"/>
      <c r="BO95" s="272"/>
      <c r="BP95" s="275"/>
      <c r="BQ95" s="275"/>
      <c r="BR95" s="275"/>
      <c r="BS95" s="275"/>
      <c r="BT95" s="272"/>
      <c r="BU95" s="272"/>
      <c r="BV95" s="272"/>
      <c r="BW95" s="272"/>
      <c r="BX95" s="272"/>
      <c r="BY95" s="272"/>
      <c r="BZ95" s="272"/>
      <c r="CA95" s="275"/>
      <c r="CB95" s="275"/>
      <c r="CC95" s="275"/>
      <c r="CD95" s="275"/>
      <c r="CE95" s="272"/>
      <c r="CF95" s="272"/>
      <c r="CG95" s="272"/>
      <c r="CH95" s="272"/>
      <c r="CI95" s="272"/>
      <c r="CJ95" s="272"/>
      <c r="CK95" s="272"/>
      <c r="CL95" s="272"/>
      <c r="CM95" s="272"/>
      <c r="CN95" s="272"/>
      <c r="CO95" s="272"/>
      <c r="CP95" s="272"/>
      <c r="CQ95" s="272"/>
      <c r="CR95" s="272"/>
      <c r="CS95" s="272"/>
      <c r="CT95" s="272"/>
      <c r="CU95" s="272"/>
      <c r="CV95" s="272"/>
      <c r="CW95" s="272"/>
      <c r="CX95" s="272"/>
      <c r="CY95" s="272"/>
      <c r="CZ95" s="272"/>
      <c r="DA95" s="272"/>
      <c r="DB95" s="272"/>
      <c r="DC95" s="272"/>
      <c r="DD95" s="272"/>
      <c r="DE95" s="272"/>
      <c r="DF95" s="272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5"/>
      <c r="DU95" s="275"/>
      <c r="DV95" s="275"/>
      <c r="DW95" s="275"/>
      <c r="DX95" s="272"/>
      <c r="DY95" s="275"/>
      <c r="DZ95" s="275"/>
      <c r="EA95" s="275"/>
      <c r="EB95" s="275"/>
      <c r="EC95" s="272"/>
      <c r="ED95" s="275"/>
      <c r="EE95" s="272"/>
      <c r="EF95" s="272"/>
      <c r="EG95" s="272"/>
      <c r="EH95" s="272"/>
      <c r="EI95" s="275"/>
      <c r="EJ95" s="272"/>
      <c r="EK95" s="272"/>
      <c r="EL95" s="272"/>
      <c r="EM95" s="272"/>
      <c r="EN95" s="275"/>
      <c r="EO95" s="272"/>
      <c r="EP95" s="272"/>
      <c r="EQ95" s="272"/>
      <c r="ER95" s="272"/>
      <c r="ES95" s="275"/>
      <c r="ET95" s="272"/>
      <c r="EU95" s="272"/>
      <c r="EV95" s="272"/>
      <c r="EW95" s="272"/>
      <c r="EX95" s="275"/>
      <c r="EY95" s="272"/>
      <c r="EZ95" s="272"/>
      <c r="FA95" s="272"/>
      <c r="FB95" s="272"/>
      <c r="FC95" s="275"/>
      <c r="FD95" s="272"/>
      <c r="FE95" s="272"/>
      <c r="FF95" s="272"/>
      <c r="FG95" s="272"/>
      <c r="FH95" s="275"/>
      <c r="FI95" s="272"/>
      <c r="FJ95" s="272"/>
      <c r="FK95" s="272"/>
      <c r="FL95" s="272"/>
      <c r="FM95" s="275"/>
      <c r="FN95" s="272"/>
      <c r="FO95" s="272"/>
      <c r="FP95" s="272"/>
      <c r="FQ95" s="272"/>
      <c r="FR95" s="275"/>
      <c r="FS95" s="272"/>
      <c r="FT95" s="272"/>
      <c r="FU95" s="272"/>
      <c r="FV95" s="272"/>
      <c r="FW95" s="275"/>
      <c r="FX95" s="272"/>
      <c r="FY95" s="272"/>
      <c r="FZ95" s="272"/>
      <c r="GA95" s="272"/>
      <c r="GB95" s="275"/>
      <c r="GC95" s="272"/>
      <c r="GD95" s="272"/>
      <c r="GE95" s="272"/>
      <c r="GF95" s="272"/>
      <c r="GG95" s="275"/>
      <c r="GH95" s="272"/>
      <c r="GI95" s="272"/>
      <c r="GJ95" s="272"/>
      <c r="GK95" s="272"/>
      <c r="GL95" s="275"/>
      <c r="GM95" s="272"/>
      <c r="GN95" s="272"/>
      <c r="GO95" s="272"/>
      <c r="GP95" s="272"/>
      <c r="GQ95" s="272"/>
      <c r="GR95" s="272"/>
      <c r="GS95" s="272"/>
      <c r="GT95" s="272"/>
      <c r="GU95" s="272"/>
      <c r="GV95" s="272"/>
      <c r="GW95" s="272"/>
      <c r="GX95" s="272"/>
      <c r="GY95" s="272"/>
      <c r="GZ95" s="272"/>
      <c r="HA95" s="341"/>
      <c r="HB95" s="341"/>
      <c r="HC95" s="341"/>
      <c r="HD95" s="341"/>
      <c r="HE95" s="341"/>
      <c r="HF95" s="341"/>
      <c r="HG95" s="275"/>
      <c r="HH95" s="275"/>
      <c r="HI95" s="275"/>
      <c r="HJ95" s="275"/>
      <c r="HK95" s="275"/>
      <c r="HL95" s="275"/>
      <c r="HM95" s="275"/>
      <c r="HN95" s="275"/>
      <c r="HO95" s="275"/>
      <c r="HP95" s="275"/>
      <c r="HQ95" s="275"/>
      <c r="HR95" s="275"/>
      <c r="HS95" s="275"/>
      <c r="HT95" s="275"/>
      <c r="HU95" s="275"/>
      <c r="HV95" s="275"/>
      <c r="HW95" s="275"/>
      <c r="HX95" s="275"/>
      <c r="HY95" s="275"/>
      <c r="HZ95" s="275"/>
      <c r="IA95" s="275"/>
      <c r="IB95" s="275"/>
      <c r="IC95" s="275"/>
      <c r="ID95" s="275"/>
      <c r="IE95" s="275"/>
      <c r="IF95" s="275"/>
      <c r="IG95" s="275"/>
      <c r="IH95" s="275"/>
      <c r="II95" s="275"/>
      <c r="IJ95" s="275"/>
      <c r="IK95" s="275"/>
      <c r="IL95" s="275"/>
      <c r="IM95" s="275"/>
      <c r="IN95" s="275"/>
      <c r="IO95" s="275"/>
      <c r="IP95" s="275"/>
      <c r="IQ95" s="275"/>
      <c r="IR95" s="275"/>
      <c r="IS95" s="275"/>
      <c r="IT95" s="275"/>
      <c r="IU95" s="275"/>
      <c r="IV95" s="275"/>
      <c r="IW95" s="275"/>
      <c r="IX95" s="275"/>
      <c r="IY95" s="275"/>
      <c r="IZ95" s="275"/>
      <c r="JA95" s="275"/>
      <c r="JB95" s="275"/>
      <c r="JC95" s="275"/>
      <c r="JD95" s="275"/>
      <c r="JE95" s="275"/>
      <c r="JF95" s="275"/>
      <c r="JG95" s="275"/>
      <c r="JH95" s="275"/>
      <c r="JI95" s="275"/>
      <c r="JJ95" s="275"/>
      <c r="JK95" s="275"/>
      <c r="JL95" s="275"/>
      <c r="JM95" s="275"/>
      <c r="JN95" s="275"/>
      <c r="JO95" s="275"/>
      <c r="JP95" s="275"/>
      <c r="JQ95" s="275"/>
      <c r="JR95" s="275"/>
      <c r="JS95" s="275"/>
      <c r="JT95" s="275"/>
      <c r="JU95" s="275"/>
      <c r="JV95" s="275"/>
      <c r="JW95" s="275"/>
      <c r="JX95" s="275"/>
      <c r="JY95" s="275"/>
      <c r="JZ95" s="275"/>
      <c r="KA95" s="275"/>
      <c r="KB95" s="275"/>
      <c r="KC95" s="275"/>
      <c r="KD95" s="275"/>
      <c r="KE95" s="275"/>
      <c r="KF95" s="275"/>
      <c r="KG95" s="275"/>
      <c r="KH95" s="275"/>
      <c r="KI95" s="275"/>
      <c r="KJ95" s="275"/>
      <c r="KK95" s="275"/>
      <c r="KL95" s="275"/>
      <c r="KM95" s="275"/>
      <c r="KN95" s="275"/>
      <c r="KO95" s="275"/>
      <c r="KP95" s="275"/>
      <c r="KQ95" s="275"/>
      <c r="KR95" s="275"/>
      <c r="KS95" s="275"/>
      <c r="KT95" s="275"/>
      <c r="KU95" s="275"/>
      <c r="KV95" s="275"/>
      <c r="KW95" s="275"/>
    </row>
  </sheetData>
  <sheetProtection selectLockedCells="1" selectUnlockedCells="1"/>
  <mergeCells count="152">
    <mergeCell ref="CZ2:DS2"/>
    <mergeCell ref="CA3:CE3"/>
    <mergeCell ref="CF3:CJ3"/>
    <mergeCell ref="CK3:CY3"/>
    <mergeCell ref="CZ3:DD3"/>
    <mergeCell ref="BV3:BZ3"/>
    <mergeCell ref="AB4:AE4"/>
    <mergeCell ref="AF4:AI4"/>
    <mergeCell ref="AL4:AZ4"/>
    <mergeCell ref="BF4:BT4"/>
    <mergeCell ref="CK4:CO4"/>
    <mergeCell ref="CP4:CY4"/>
    <mergeCell ref="CZ4:DD4"/>
    <mergeCell ref="B2:O2"/>
    <mergeCell ref="P2:S2"/>
    <mergeCell ref="T2:AA3"/>
    <mergeCell ref="AB2:AI3"/>
    <mergeCell ref="AL2:CY2"/>
    <mergeCell ref="HB3:HF5"/>
    <mergeCell ref="HG3:HG8"/>
    <mergeCell ref="HH3:HH8"/>
    <mergeCell ref="HI3:HI8"/>
    <mergeCell ref="BF5:BJ5"/>
    <mergeCell ref="BK5:BO5"/>
    <mergeCell ref="BP5:BT5"/>
    <mergeCell ref="BV4:BZ4"/>
    <mergeCell ref="CA4:CE4"/>
    <mergeCell ref="BV5:BZ5"/>
    <mergeCell ref="CA5:CE5"/>
    <mergeCell ref="CF5:CJ5"/>
    <mergeCell ref="CK5:CO5"/>
    <mergeCell ref="CP5:CT5"/>
    <mergeCell ref="CU5:CY5"/>
    <mergeCell ref="EN4:FG4"/>
    <mergeCell ref="FH4:GA4"/>
    <mergeCell ref="GB4:GU4"/>
    <mergeCell ref="CF4:CJ4"/>
    <mergeCell ref="HJ3:HJ8"/>
    <mergeCell ref="B4:E4"/>
    <mergeCell ref="F4:I4"/>
    <mergeCell ref="N4:O4"/>
    <mergeCell ref="T4:W4"/>
    <mergeCell ref="X4:AA4"/>
    <mergeCell ref="DE3:DI3"/>
    <mergeCell ref="DJ3:DS3"/>
    <mergeCell ref="DT3:FG3"/>
    <mergeCell ref="FH3:GU3"/>
    <mergeCell ref="GV3:GZ5"/>
    <mergeCell ref="HA3:HA8"/>
    <mergeCell ref="DE4:DI4"/>
    <mergeCell ref="DJ4:DN4"/>
    <mergeCell ref="DO4:DS4"/>
    <mergeCell ref="DT4:EM4"/>
    <mergeCell ref="B3:I3"/>
    <mergeCell ref="M3:O3"/>
    <mergeCell ref="R3:S3"/>
    <mergeCell ref="AL3:BT3"/>
    <mergeCell ref="AL5:AP5"/>
    <mergeCell ref="AQ5:AU5"/>
    <mergeCell ref="AV5:AZ5"/>
    <mergeCell ref="BA5:BE5"/>
    <mergeCell ref="EN5:ER5"/>
    <mergeCell ref="ES5:EW5"/>
    <mergeCell ref="EX5:FB5"/>
    <mergeCell ref="FC5:FG5"/>
    <mergeCell ref="CZ5:DD5"/>
    <mergeCell ref="DE5:DI5"/>
    <mergeCell ref="DJ5:DN5"/>
    <mergeCell ref="DO5:DS5"/>
    <mergeCell ref="DT5:DX5"/>
    <mergeCell ref="DY5:EC5"/>
    <mergeCell ref="BF6:BF7"/>
    <mergeCell ref="BG6:BJ6"/>
    <mergeCell ref="BK6:BK7"/>
    <mergeCell ref="BL6:BO6"/>
    <mergeCell ref="BP6:BP7"/>
    <mergeCell ref="BQ6:BT6"/>
    <mergeCell ref="GL5:GP5"/>
    <mergeCell ref="GQ5:GU5"/>
    <mergeCell ref="AL6:AL7"/>
    <mergeCell ref="AM6:AP6"/>
    <mergeCell ref="AQ6:AQ7"/>
    <mergeCell ref="AR6:AU6"/>
    <mergeCell ref="AV6:AV7"/>
    <mergeCell ref="AW6:AZ6"/>
    <mergeCell ref="BA6:BA7"/>
    <mergeCell ref="BB6:BE6"/>
    <mergeCell ref="FH5:FL5"/>
    <mergeCell ref="FM5:FQ5"/>
    <mergeCell ref="FR5:FV5"/>
    <mergeCell ref="FW5:GA5"/>
    <mergeCell ref="GB5:GF5"/>
    <mergeCell ref="GG5:GK5"/>
    <mergeCell ref="ED5:EH5"/>
    <mergeCell ref="EI5:EM5"/>
    <mergeCell ref="CK6:CK7"/>
    <mergeCell ref="CL6:CO6"/>
    <mergeCell ref="CP6:CP7"/>
    <mergeCell ref="CQ6:CT6"/>
    <mergeCell ref="CU6:CU7"/>
    <mergeCell ref="CV6:CY6"/>
    <mergeCell ref="BV6:BV7"/>
    <mergeCell ref="BW6:BZ6"/>
    <mergeCell ref="CA6:CA7"/>
    <mergeCell ref="CB6:CE6"/>
    <mergeCell ref="CF6:CF7"/>
    <mergeCell ref="CG6:CJ6"/>
    <mergeCell ref="DT6:DT7"/>
    <mergeCell ref="DU6:DX6"/>
    <mergeCell ref="DY6:DY7"/>
    <mergeCell ref="DZ6:EC6"/>
    <mergeCell ref="ED6:ED7"/>
    <mergeCell ref="EE6:EH6"/>
    <mergeCell ref="DA6:DD6"/>
    <mergeCell ref="DF6:DI6"/>
    <mergeCell ref="DJ6:DJ7"/>
    <mergeCell ref="DK6:DN6"/>
    <mergeCell ref="DO6:DO7"/>
    <mergeCell ref="DP6:DS6"/>
    <mergeCell ref="FD6:FG6"/>
    <mergeCell ref="FH6:FH7"/>
    <mergeCell ref="FI6:FL6"/>
    <mergeCell ref="EI6:EI7"/>
    <mergeCell ref="EJ6:EM6"/>
    <mergeCell ref="EN6:EN7"/>
    <mergeCell ref="EO6:ER6"/>
    <mergeCell ref="ES6:ES7"/>
    <mergeCell ref="ET6:EW6"/>
    <mergeCell ref="A2:A5"/>
    <mergeCell ref="AJ2:AK3"/>
    <mergeCell ref="B1:AK1"/>
    <mergeCell ref="GQ6:GQ7"/>
    <mergeCell ref="GR6:GU6"/>
    <mergeCell ref="GV6:GV7"/>
    <mergeCell ref="GW6:GZ6"/>
    <mergeCell ref="HB6:HB7"/>
    <mergeCell ref="HC6:HF6"/>
    <mergeCell ref="GB6:GB7"/>
    <mergeCell ref="GC6:GF6"/>
    <mergeCell ref="GG6:GG7"/>
    <mergeCell ref="GH6:GK6"/>
    <mergeCell ref="GL6:GL7"/>
    <mergeCell ref="GM6:GP6"/>
    <mergeCell ref="FM6:FM7"/>
    <mergeCell ref="FN6:FQ6"/>
    <mergeCell ref="FR6:FR7"/>
    <mergeCell ref="FS6:FV6"/>
    <mergeCell ref="FW6:FW7"/>
    <mergeCell ref="FX6:GA6"/>
    <mergeCell ref="EX6:EX7"/>
    <mergeCell ref="EY6:FB6"/>
    <mergeCell ref="FC6:FC7"/>
  </mergeCells>
  <pageMargins left="0.31496062992125984" right="0.11811023622047245" top="0.19685039370078741" bottom="0.19685039370078741" header="0.31496062992125984" footer="0.31496062992125984"/>
  <pageSetup paperSize="9" scale="5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25</vt:i4>
      </vt:variant>
      <vt:variant>
        <vt:lpstr>Именованные диапазоны</vt:lpstr>
      </vt:variant>
      <vt:variant>
        <vt:i4>32</vt:i4>
      </vt:variant>
    </vt:vector>
  </HeadingPairs>
  <TitlesOfParts>
    <vt:vector size="57" baseType="lpstr">
      <vt:lpstr>прил № 2 (01.01.20)</vt:lpstr>
      <vt:lpstr>услуги 01.01</vt:lpstr>
      <vt:lpstr>2.1. обл_нормативы_2020</vt:lpstr>
      <vt:lpstr>обл_расчет_2020</vt:lpstr>
      <vt:lpstr>расчет нормы пед часов</vt:lpstr>
      <vt:lpstr>2.1. обл_нормативы_2021</vt:lpstr>
      <vt:lpstr>обл_расчет_2021 </vt:lpstr>
      <vt:lpstr>2.1. обл_нормативы_2022</vt:lpstr>
      <vt:lpstr>обл_расчет_2022</vt:lpstr>
      <vt:lpstr>2.2.расчет фот мест (2020)</vt:lpstr>
      <vt:lpstr>2.2.расчет фот мест (2021)</vt:lpstr>
      <vt:lpstr>2.2.расчет фот мест (2022)</vt:lpstr>
      <vt:lpstr>расчет ночных и празд</vt:lpstr>
      <vt:lpstr>фот 1-3 г мб и об</vt:lpstr>
      <vt:lpstr>фот 3-7 л мб и об</vt:lpstr>
      <vt:lpstr>2.3.комм услуги</vt:lpstr>
      <vt:lpstr>2.4.расчет прочих</vt:lpstr>
      <vt:lpstr>2.5.присмотр</vt:lpstr>
      <vt:lpstr>продукты</vt:lpstr>
      <vt:lpstr>мягкий инв</vt:lpstr>
      <vt:lpstr>бут вода</vt:lpstr>
      <vt:lpstr>хоз инв</vt:lpstr>
      <vt:lpstr>дотация 2020</vt:lpstr>
      <vt:lpstr>291 имущ</vt:lpstr>
      <vt:lpstr>291 земля</vt:lpstr>
      <vt:lpstr>'2.1. обл_нормативы_2020'!Заголовки_для_печати</vt:lpstr>
      <vt:lpstr>'2.1. обл_нормативы_2021'!Заголовки_для_печати</vt:lpstr>
      <vt:lpstr>'2.1. обл_нормативы_2022'!Заголовки_для_печати</vt:lpstr>
      <vt:lpstr>'2.3.комм услуги'!Заголовки_для_печати</vt:lpstr>
      <vt:lpstr>'2.4.расчет прочих'!Заголовки_для_печати</vt:lpstr>
      <vt:lpstr>'2.5.присмотр'!Заголовки_для_печати</vt:lpstr>
      <vt:lpstr>'291 имущ'!Заголовки_для_печати</vt:lpstr>
      <vt:lpstr>'дотация 2020'!Заголовки_для_печати</vt:lpstr>
      <vt:lpstr>обл_расчет_2020!Заголовки_для_печати</vt:lpstr>
      <vt:lpstr>'обл_расчет_2021 '!Заголовки_для_печати</vt:lpstr>
      <vt:lpstr>обл_расчет_2022!Заголовки_для_печати</vt:lpstr>
      <vt:lpstr>'услуги 01.01'!Заголовки_для_печати</vt:lpstr>
      <vt:lpstr>'фот 1-3 г мб и об'!Заголовки_для_печати</vt:lpstr>
      <vt:lpstr>'фот 3-7 л мб и об'!Заголовки_для_печати</vt:lpstr>
      <vt:lpstr>'2.1. обл_нормативы_2020'!Область_печати</vt:lpstr>
      <vt:lpstr>'2.1. обл_нормативы_2021'!Область_печати</vt:lpstr>
      <vt:lpstr>'2.1. обл_нормативы_2022'!Область_печати</vt:lpstr>
      <vt:lpstr>'2.2.расчет фот мест (2020)'!Область_печати</vt:lpstr>
      <vt:lpstr>'2.2.расчет фот мест (2021)'!Область_печати</vt:lpstr>
      <vt:lpstr>'2.2.расчет фот мест (2022)'!Область_печати</vt:lpstr>
      <vt:lpstr>'2.3.комм услуги'!Область_печати</vt:lpstr>
      <vt:lpstr>'2.4.расчет прочих'!Область_печати</vt:lpstr>
      <vt:lpstr>'291 земля'!Область_печати</vt:lpstr>
      <vt:lpstr>'291 имущ'!Область_печати</vt:lpstr>
      <vt:lpstr>'дотация 2020'!Область_печати</vt:lpstr>
      <vt:lpstr>обл_расчет_2020!Область_печати</vt:lpstr>
      <vt:lpstr>'обл_расчет_2021 '!Область_печати</vt:lpstr>
      <vt:lpstr>обл_расчет_2022!Область_печати</vt:lpstr>
      <vt:lpstr>'прил № 2 (01.01.20)'!Область_печати</vt:lpstr>
      <vt:lpstr>'услуги 01.01'!Область_печати</vt:lpstr>
      <vt:lpstr>'фот 1-3 г мб и об'!Область_печати</vt:lpstr>
      <vt:lpstr>'фот 3-7 л мб и об'!Область_печати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2021-02-24T13:21:58Z</dcterms:modified>
</cp:coreProperties>
</file>